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425\Data Files\"/>
    </mc:Choice>
  </mc:AlternateContent>
  <xr:revisionPtr revIDLastSave="0" documentId="13_ncr:1_{40360AC6-1982-431C-AD64-AA8AA6A6AB10}" xr6:coauthVersionLast="47" xr6:coauthVersionMax="47" xr10:uidLastSave="{00000000-0000-0000-0000-000000000000}"/>
  <bookViews>
    <workbookView xWindow="-14430" yWindow="-18120" windowWidth="29040" windowHeight="17640" tabRatio="931" xr2:uid="{E2452E2F-2821-41A6-B332-F72FBF5663AF}"/>
  </bookViews>
  <sheets>
    <sheet name="Instructions" sheetId="9" r:id="rId1"/>
    <sheet name="Summary" sheetId="8" r:id="rId2"/>
    <sheet name="Download File" sheetId="5" state="hidden" r:id="rId3"/>
    <sheet name="Adj to Match Apport" sheetId="6" state="hidden" r:id="rId4"/>
    <sheet name="HP Schools Calculation" sheetId="2" r:id="rId5"/>
    <sheet name="District Data" sheetId="3" state="hidden" r:id="rId6"/>
    <sheet name="2023-24 School Level AAFTE" sheetId="4" state="hidden" r:id="rId7"/>
    <sheet name="Package 218" sheetId="1" state="hidden" r:id="rId8"/>
    <sheet name="CEDARS School FRPL" sheetId="11" state="hidden" r:id="rId9"/>
  </sheets>
  <definedNames>
    <definedName name="__123Graph_A" localSheetId="8" hidden="1">#REF!</definedName>
    <definedName name="__123Graph_A" localSheetId="0" hidden="1">#REF!</definedName>
    <definedName name="__123Graph_A" localSheetId="1" hidden="1">#REF!</definedName>
    <definedName name="__123Graph_A" hidden="1">#REF!</definedName>
    <definedName name="__123Graph_ABBO1" localSheetId="8" hidden="1">#REF!</definedName>
    <definedName name="__123Graph_ABBO1" localSheetId="0" hidden="1">#REF!</definedName>
    <definedName name="__123Graph_ABBO1" localSheetId="1" hidden="1">#REF!</definedName>
    <definedName name="__123Graph_ABBO1" hidden="1">#REF!</definedName>
    <definedName name="__123Graph_ADOR1" localSheetId="8" hidden="1">#REF!</definedName>
    <definedName name="__123Graph_ADOR1" localSheetId="0" hidden="1">#REF!</definedName>
    <definedName name="__123Graph_ADOR1" localSheetId="1" hidden="1">#REF!</definedName>
    <definedName name="__123Graph_ADOR1" hidden="1">#REF!</definedName>
    <definedName name="__123Graph_AESTATE1" localSheetId="8" hidden="1">#REF!</definedName>
    <definedName name="__123Graph_AESTATE1" localSheetId="0" hidden="1">#REF!</definedName>
    <definedName name="__123Graph_AESTATE1" hidden="1">#REF!</definedName>
    <definedName name="__123Graph_ANONREVACT1" localSheetId="8" hidden="1">#REF!</definedName>
    <definedName name="__123Graph_ANONREVACT1" hidden="1">#REF!</definedName>
    <definedName name="__123Graph_APU1" localSheetId="8" hidden="1">#REF!</definedName>
    <definedName name="__123Graph_APU1" hidden="1">#REF!</definedName>
    <definedName name="__123Graph_AREET" localSheetId="8" hidden="1">#REF!</definedName>
    <definedName name="__123Graph_AREET" hidden="1">#REF!</definedName>
    <definedName name="__123Graph_AREET2" localSheetId="8" hidden="1">#REF!</definedName>
    <definedName name="__123Graph_AREET2" hidden="1">#REF!</definedName>
    <definedName name="__123Graph_ARST1" localSheetId="8" hidden="1">#REF!</definedName>
    <definedName name="__123Graph_ARST1" hidden="1">#REF!</definedName>
    <definedName name="__123Graph_B" localSheetId="8" hidden="1">#REF!</definedName>
    <definedName name="__123Graph_B" hidden="1">#REF!</definedName>
    <definedName name="__123Graph_C" localSheetId="8" hidden="1">#REF!</definedName>
    <definedName name="__123Graph_C" hidden="1">#REF!</definedName>
    <definedName name="__123Graph_E" localSheetId="8" hidden="1">#REF!</definedName>
    <definedName name="__123Graph_E" hidden="1">#REF!</definedName>
    <definedName name="__123Graph_F" localSheetId="8" hidden="1">#REF!</definedName>
    <definedName name="__123Graph_F" hidden="1">#REF!</definedName>
    <definedName name="__123Graph_LBL_A" localSheetId="8" hidden="1">#REF!</definedName>
    <definedName name="__123Graph_LBL_A" hidden="1">#REF!</definedName>
    <definedName name="__123Graph_LBL_B" localSheetId="8" hidden="1">#REF!</definedName>
    <definedName name="__123Graph_LBL_B" hidden="1">#REF!</definedName>
    <definedName name="__123Graph_LBL_C" localSheetId="8" hidden="1">#REF!</definedName>
    <definedName name="__123Graph_LBL_C" hidden="1">#REF!</definedName>
    <definedName name="__123Graph_X" localSheetId="8" hidden="1">#REF!</definedName>
    <definedName name="__123Graph_X" hidden="1">#REF!</definedName>
    <definedName name="__123Graph_XBBO1" localSheetId="8" hidden="1">#REF!</definedName>
    <definedName name="__123Graph_XBBO1" hidden="1">#REF!</definedName>
    <definedName name="__123Graph_XDOR1" localSheetId="8" hidden="1">#REF!</definedName>
    <definedName name="__123Graph_XDOR1" hidden="1">#REF!</definedName>
    <definedName name="__123Graph_XESTATE1" localSheetId="8" hidden="1">#REF!</definedName>
    <definedName name="__123Graph_XESTATE1" hidden="1">#REF!</definedName>
    <definedName name="__123Graph_XNONREVACT1" localSheetId="8" hidden="1">#REF!</definedName>
    <definedName name="__123Graph_XNONREVACT1" hidden="1">#REF!</definedName>
    <definedName name="__123Graph_XPU1" localSheetId="8" hidden="1">#REF!</definedName>
    <definedName name="__123Graph_XPU1" hidden="1">#REF!</definedName>
    <definedName name="__123Graph_XREET" localSheetId="8" hidden="1">#REF!</definedName>
    <definedName name="__123Graph_XREET" hidden="1">#REF!</definedName>
    <definedName name="__123Graph_XREET2" localSheetId="8" hidden="1">#REF!</definedName>
    <definedName name="__123Graph_XREET2" hidden="1">#REF!</definedName>
    <definedName name="__123Graph_XRST1" localSheetId="8" hidden="1">#REF!</definedName>
    <definedName name="__123Graph_XRST1" hidden="1">#REF!</definedName>
    <definedName name="_Fill" localSheetId="8" hidden="1">#REF!</definedName>
    <definedName name="_Fill" hidden="1">#REF!</definedName>
    <definedName name="_xlnm._FilterDatabase" localSheetId="6" hidden="1">'2023-24 School Level AAFTE'!$A$3:$T$2454</definedName>
    <definedName name="_xlnm._FilterDatabase" localSheetId="3" hidden="1">'Adj to Match Apport'!$A$1:$F$1182</definedName>
    <definedName name="_xlnm._FilterDatabase" localSheetId="8" hidden="1">'CEDARS School FRPL'!$A$3:$I$2833</definedName>
    <definedName name="_xlnm._FilterDatabase" localSheetId="5" hidden="1">'District Data'!$A$1:$R$322</definedName>
    <definedName name="_xlnm._FilterDatabase" localSheetId="2" hidden="1">'Download File'!$M$3:$O$383</definedName>
    <definedName name="_xlnm._FilterDatabase" localSheetId="4" hidden="1">'HP Schools Calculation'!$A$2:$Z$2698</definedName>
    <definedName name="_xlnm._FilterDatabase" localSheetId="7" hidden="1">'Package 218'!$A$1:$M$2377</definedName>
    <definedName name="_xlnm._FilterDatabase" localSheetId="1" hidden="1">Summary!$B$11:$O$122</definedName>
    <definedName name="_Key1" localSheetId="8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8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0</definedName>
    <definedName name="_Order2" hidden="1">255</definedName>
    <definedName name="_Sort" localSheetId="8" hidden="1">#REF!</definedName>
    <definedName name="_Sort" localSheetId="0" hidden="1">#REF!</definedName>
    <definedName name="_Sort" hidden="1">#REF!</definedName>
    <definedName name="_Table1_In1" localSheetId="8" hidden="1">#REF!</definedName>
    <definedName name="_Table1_In1" localSheetId="0" hidden="1">#REF!</definedName>
    <definedName name="_Table1_In1" hidden="1">#REF!</definedName>
    <definedName name="_Table1_Out" localSheetId="8" hidden="1">#REF!</definedName>
    <definedName name="_Table1_Out" localSheetId="0" hidden="1">#REF!</definedName>
    <definedName name="_Table1_Out" hidden="1">#REF!</definedName>
    <definedName name="ddd" localSheetId="8" hidden="1">#REF!</definedName>
    <definedName name="ddd" hidden="1">#REF!</definedName>
    <definedName name="Districts">'District Data'!$A$1:$O$321</definedName>
    <definedName name="fff" localSheetId="8" hidden="1">#REF!</definedName>
    <definedName name="fff" localSheetId="0" hidden="1">#REF!</definedName>
    <definedName name="fff" localSheetId="1" hidden="1">#REF!</definedName>
    <definedName name="fff" hidden="1">#REF!</definedName>
    <definedName name="k" localSheetId="8" hidden="1">#REF!</definedName>
    <definedName name="k" localSheetId="0" hidden="1">#REF!</definedName>
    <definedName name="k" localSheetId="1" hidden="1">#REF!</definedName>
    <definedName name="k" hidden="1">#REF!</definedName>
    <definedName name="nothing2" localSheetId="8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localSheetId="0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localSheetId="1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4">'HP Schools Calculation'!$A$2:$D$2378</definedName>
    <definedName name="_xlnm.Print_Area" localSheetId="0">Instructions!$B$2:$S$33</definedName>
    <definedName name="_xlnm.Print_Area" localSheetId="1">Summary!$A$2:$N$122</definedName>
    <definedName name="Purple" localSheetId="8" hidden="1">#REF!</definedName>
    <definedName name="Purple" localSheetId="0" hidden="1">#REF!</definedName>
    <definedName name="Purple" localSheetId="1" hidden="1">#REF!</definedName>
    <definedName name="Purple" hidden="1">#REF!</definedName>
    <definedName name="Schools">'HP Schools Calculation'!$C$3:$Z$2378</definedName>
    <definedName name="test" localSheetId="8" hidden="1">#REF!</definedName>
    <definedName name="test" localSheetId="0" hidden="1">#REF!</definedName>
    <definedName name="test" hidden="1">#REF!</definedName>
    <definedName name="wrn.Adjusted._.Mod._.Managed." localSheetId="8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0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1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8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0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1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8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0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1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8" hidden="1">{#N/A,#N/A,FALSE,"Allocation"}</definedName>
    <definedName name="wrn.Allocation." localSheetId="0" hidden="1">{#N/A,#N/A,FALSE,"Allocation"}</definedName>
    <definedName name="wrn.Allocation." localSheetId="1" hidden="1">{#N/A,#N/A,FALSE,"Allocation"}</definedName>
    <definedName name="wrn.Allocation." hidden="1">{#N/A,#N/A,FALSE,"Allocation"}</definedName>
    <definedName name="wrn.Assumptions." localSheetId="8" hidden="1">{#N/A,#N/A,FALSE,"Assumptions"}</definedName>
    <definedName name="wrn.Assumptions." localSheetId="0" hidden="1">{#N/A,#N/A,FALSE,"Assumptions"}</definedName>
    <definedName name="wrn.Assumptions." localSheetId="1" hidden="1">{#N/A,#N/A,FALSE,"Assumptions"}</definedName>
    <definedName name="wrn.Assumptions." hidden="1">{#N/A,#N/A,FALSE,"Assumptions"}</definedName>
    <definedName name="wrn.Data._.Output." localSheetId="8" hidden="1">{#N/A,#N/A,TRUE,"General Group Info";#N/A,#N/A,TRUE,"Census";#N/A,#N/A,TRUE,"Claims Report";#N/A,#N/A,TRUE,"Prior Claims";#N/A,#N/A,TRUE,"Costs"}</definedName>
    <definedName name="wrn.Data._.Output." localSheetId="0" hidden="1">{#N/A,#N/A,TRUE,"General Group Info";#N/A,#N/A,TRUE,"Census";#N/A,#N/A,TRUE,"Claims Report";#N/A,#N/A,TRUE,"Prior Claims";#N/A,#N/A,TRUE,"Costs"}</definedName>
    <definedName name="wrn.Data._.Output." localSheetId="1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8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0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1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8" hidden="1">{#N/A,#N/A,FALSE,"Factors"}</definedName>
    <definedName name="wrn.Factors." localSheetId="0" hidden="1">{#N/A,#N/A,FALSE,"Factors"}</definedName>
    <definedName name="wrn.Factors." localSheetId="1" hidden="1">{#N/A,#N/A,FALSE,"Factors"}</definedName>
    <definedName name="wrn.Factors." hidden="1">{#N/A,#N/A,FALSE,"Factors"}</definedName>
    <definedName name="wrn.Model." localSheetId="8" hidden="1">{#N/A,#N/A,FALSE,"Model"}</definedName>
    <definedName name="wrn.Model." localSheetId="0" hidden="1">{#N/A,#N/A,FALSE,"Model"}</definedName>
    <definedName name="wrn.Model." localSheetId="1" hidden="1">{#N/A,#N/A,FALSE,"Model"}</definedName>
    <definedName name="wrn.Model." hidden="1">{#N/A,#N/A,FALSE,"Model"}</definedName>
    <definedName name="wrn.Print._.All." localSheetId="8" hidden="1">{#N/A,#N/A,FALSE,"Assumptions";#N/A,#N/A,FALSE,"Factors";#N/A,#N/A,FALSE,"Model";#N/A,#N/A,FALSE,"Allocation"}</definedName>
    <definedName name="wrn.Print._.All." localSheetId="0" hidden="1">{#N/A,#N/A,FALSE,"Assumptions";#N/A,#N/A,FALSE,"Factors";#N/A,#N/A,FALSE,"Model";#N/A,#N/A,FALSE,"Allocation"}</definedName>
    <definedName name="wrn.Print._.All." localSheetId="1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8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localSheetId="0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localSheetId="1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8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localSheetId="0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localSheetId="1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8" hidden="1">{"rates",#N/A,FALSE,"Summary"}</definedName>
    <definedName name="wrn.rates." localSheetId="0" hidden="1">{"rates",#N/A,FALSE,"Summary"}</definedName>
    <definedName name="wrn.rates." localSheetId="1" hidden="1">{"rates",#N/A,FALSE,"Summary"}</definedName>
    <definedName name="wrn.rates." hidden="1">{"rates",#N/A,FALSE,"Summary"}</definedName>
    <definedName name="x" localSheetId="8" hidden="1">#REF!</definedName>
    <definedName name="x" hidden="1">#REF!</definedName>
  </definedNames>
  <calcPr calcId="191029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" i="5" l="1"/>
  <c r="Y2" i="5"/>
  <c r="W324" i="5"/>
  <c r="Y324" i="5"/>
  <c r="W325" i="5"/>
  <c r="Y325" i="5"/>
  <c r="W326" i="5"/>
  <c r="Y326" i="5"/>
  <c r="W327" i="5"/>
  <c r="Y327" i="5"/>
  <c r="W328" i="5"/>
  <c r="Y328" i="5"/>
  <c r="W329" i="5"/>
  <c r="Y329" i="5"/>
  <c r="Y313" i="5"/>
  <c r="Q382" i="5" l="1"/>
  <c r="E2256" i="4" l="1"/>
  <c r="G2459" i="4"/>
  <c r="E2261" i="4"/>
  <c r="E2262" i="4"/>
  <c r="E2254" i="4" l="1"/>
  <c r="N63" i="3" l="1"/>
  <c r="L2060" i="4" s="1"/>
  <c r="N5" i="3"/>
  <c r="F1176" i="6"/>
  <c r="F1177" i="6"/>
  <c r="F11" i="5" l="1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3" i="2"/>
  <c r="J11" i="5"/>
  <c r="H183" i="3" l="1"/>
  <c r="F2" i="4"/>
  <c r="G2" i="4"/>
  <c r="H2" i="4"/>
  <c r="I2" i="4"/>
  <c r="E2" i="4"/>
  <c r="K2380" i="4" l="1"/>
  <c r="K2381" i="4"/>
  <c r="K2384" i="4"/>
  <c r="K2386" i="4"/>
  <c r="K2390" i="4"/>
  <c r="K2391" i="4"/>
  <c r="K2397" i="4"/>
  <c r="K2399" i="4"/>
  <c r="K2400" i="4"/>
  <c r="K2401" i="4"/>
  <c r="K2403" i="4"/>
  <c r="K2406" i="4"/>
  <c r="K2410" i="4"/>
  <c r="K2413" i="4"/>
  <c r="K2415" i="4"/>
  <c r="K2418" i="4"/>
  <c r="K2422" i="4"/>
  <c r="K2426" i="4"/>
  <c r="K2427" i="4"/>
  <c r="K2430" i="4"/>
  <c r="K2432" i="4"/>
  <c r="K2436" i="4"/>
  <c r="K2438" i="4"/>
  <c r="K2442" i="4"/>
  <c r="K2444" i="4"/>
  <c r="K2445" i="4"/>
  <c r="K2447" i="4"/>
  <c r="K2451" i="4"/>
  <c r="K2452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380" i="4"/>
  <c r="E13" i="8" l="1"/>
  <c r="P380" i="5"/>
  <c r="P381" i="5"/>
  <c r="P382" i="5"/>
  <c r="P5" i="5"/>
  <c r="P10" i="5"/>
  <c r="P18" i="5"/>
  <c r="P24" i="5"/>
  <c r="P25" i="5"/>
  <c r="P26" i="5"/>
  <c r="P33" i="5"/>
  <c r="P35" i="5"/>
  <c r="P36" i="5"/>
  <c r="P37" i="5"/>
  <c r="P40" i="5"/>
  <c r="P42" i="5"/>
  <c r="P43" i="5"/>
  <c r="P44" i="5"/>
  <c r="P46" i="5"/>
  <c r="P50" i="5"/>
  <c r="P52" i="5"/>
  <c r="P55" i="5"/>
  <c r="P69" i="5"/>
  <c r="P71" i="5"/>
  <c r="P72" i="5"/>
  <c r="P77" i="5"/>
  <c r="P84" i="5"/>
  <c r="P89" i="5"/>
  <c r="P98" i="5"/>
  <c r="P109" i="5"/>
  <c r="P110" i="5"/>
  <c r="P117" i="5"/>
  <c r="P119" i="5"/>
  <c r="P120" i="5"/>
  <c r="P121" i="5"/>
  <c r="P122" i="5"/>
  <c r="P123" i="5"/>
  <c r="P125" i="5"/>
  <c r="P126" i="5"/>
  <c r="P127" i="5"/>
  <c r="P129" i="5"/>
  <c r="P130" i="5"/>
  <c r="P136" i="5"/>
  <c r="P138" i="5"/>
  <c r="P139" i="5"/>
  <c r="P140" i="5"/>
  <c r="P141" i="5"/>
  <c r="P142" i="5"/>
  <c r="P143" i="5"/>
  <c r="P144" i="5"/>
  <c r="P145" i="5"/>
  <c r="P146" i="5"/>
  <c r="P148" i="5"/>
  <c r="P152" i="5"/>
  <c r="P155" i="5"/>
  <c r="P156" i="5"/>
  <c r="P158" i="5"/>
  <c r="P161" i="5"/>
  <c r="P162" i="5"/>
  <c r="P164" i="5"/>
  <c r="P165" i="5"/>
  <c r="P166" i="5"/>
  <c r="P168" i="5"/>
  <c r="P169" i="5"/>
  <c r="P174" i="5"/>
  <c r="P178" i="5"/>
  <c r="P187" i="5"/>
  <c r="P189" i="5"/>
  <c r="P190" i="5"/>
  <c r="P193" i="5"/>
  <c r="P196" i="5"/>
  <c r="P197" i="5"/>
  <c r="P216" i="5"/>
  <c r="P224" i="5"/>
  <c r="P225" i="5"/>
  <c r="P227" i="5"/>
  <c r="P228" i="5"/>
  <c r="P234" i="5"/>
  <c r="P239" i="5"/>
  <c r="P240" i="5"/>
  <c r="P241" i="5"/>
  <c r="P242" i="5"/>
  <c r="P243" i="5"/>
  <c r="P244" i="5"/>
  <c r="P246" i="5"/>
  <c r="P252" i="5"/>
  <c r="P254" i="5"/>
  <c r="P255" i="5"/>
  <c r="P257" i="5"/>
  <c r="P261" i="5"/>
  <c r="P273" i="5"/>
  <c r="P274" i="5"/>
  <c r="P275" i="5"/>
  <c r="P277" i="5"/>
  <c r="P278" i="5"/>
  <c r="P279" i="5"/>
  <c r="P283" i="5"/>
  <c r="P286" i="5"/>
  <c r="P290" i="5"/>
  <c r="P291" i="5"/>
  <c r="P292" i="5"/>
  <c r="P295" i="5"/>
  <c r="P296" i="5"/>
  <c r="P297" i="5"/>
  <c r="P312" i="5"/>
  <c r="P314" i="5"/>
  <c r="P315" i="5"/>
  <c r="P318" i="5"/>
  <c r="P320" i="5"/>
  <c r="P321" i="5"/>
  <c r="P322" i="5"/>
  <c r="P323" i="5"/>
  <c r="P324" i="5"/>
  <c r="P325" i="5"/>
  <c r="P326" i="5"/>
  <c r="P327" i="5"/>
  <c r="P328" i="5"/>
  <c r="P329" i="5"/>
  <c r="P331" i="5"/>
  <c r="P338" i="5"/>
  <c r="P346" i="5"/>
  <c r="P347" i="5"/>
  <c r="P349" i="5"/>
  <c r="P350" i="5"/>
  <c r="P355" i="5"/>
  <c r="P356" i="5"/>
  <c r="P358" i="5"/>
  <c r="P359" i="5"/>
  <c r="P363" i="5"/>
  <c r="P364" i="5"/>
  <c r="F7" i="6"/>
  <c r="F8" i="6"/>
  <c r="F9" i="6"/>
  <c r="F10" i="6"/>
  <c r="F11" i="6"/>
  <c r="F12" i="6"/>
  <c r="F13" i="6"/>
  <c r="F14" i="6"/>
  <c r="F16" i="6"/>
  <c r="F17" i="6"/>
  <c r="F20" i="6"/>
  <c r="F21" i="6"/>
  <c r="F22" i="6"/>
  <c r="F23" i="6"/>
  <c r="F24" i="6"/>
  <c r="F26" i="6"/>
  <c r="F27" i="6"/>
  <c r="F28" i="6"/>
  <c r="F29" i="6"/>
  <c r="F30" i="6"/>
  <c r="F31" i="6"/>
  <c r="X846" i="2" s="1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9" i="6"/>
  <c r="F50" i="6"/>
  <c r="F52" i="6"/>
  <c r="F53" i="6"/>
  <c r="F55" i="6"/>
  <c r="F56" i="6"/>
  <c r="F57" i="6"/>
  <c r="F58" i="6"/>
  <c r="F59" i="6"/>
  <c r="F61" i="6"/>
  <c r="F62" i="6"/>
  <c r="F63" i="6"/>
  <c r="F64" i="6"/>
  <c r="F65" i="6"/>
  <c r="F66" i="6"/>
  <c r="F67" i="6"/>
  <c r="F68" i="6"/>
  <c r="F70" i="6"/>
  <c r="F71" i="6"/>
  <c r="F73" i="6"/>
  <c r="F75" i="6"/>
  <c r="F76" i="6"/>
  <c r="F77" i="6"/>
  <c r="F80" i="6"/>
  <c r="F82" i="6"/>
  <c r="F83" i="6"/>
  <c r="F84" i="6"/>
  <c r="F85" i="6"/>
  <c r="F86" i="6"/>
  <c r="F87" i="6"/>
  <c r="F88" i="6"/>
  <c r="F89" i="6"/>
  <c r="F90" i="6"/>
  <c r="F91" i="6"/>
  <c r="F92" i="6"/>
  <c r="F93" i="6"/>
  <c r="F95" i="6"/>
  <c r="F96" i="6"/>
  <c r="F97" i="6"/>
  <c r="F98" i="6"/>
  <c r="F99" i="6"/>
  <c r="F100" i="6"/>
  <c r="F101" i="6"/>
  <c r="F102" i="6"/>
  <c r="F105" i="6"/>
  <c r="F107" i="6"/>
  <c r="F108" i="6"/>
  <c r="F110" i="6"/>
  <c r="F111" i="6"/>
  <c r="F112" i="6"/>
  <c r="F113" i="6"/>
  <c r="F114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9" i="6"/>
  <c r="F172" i="6"/>
  <c r="F173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1" i="6"/>
  <c r="F192" i="6"/>
  <c r="F195" i="6"/>
  <c r="F196" i="6"/>
  <c r="F197" i="6"/>
  <c r="F198" i="6"/>
  <c r="F199" i="6"/>
  <c r="F200" i="6"/>
  <c r="F201" i="6"/>
  <c r="F202" i="6"/>
  <c r="F206" i="6"/>
  <c r="F207" i="6"/>
  <c r="F211" i="6"/>
  <c r="F212" i="6"/>
  <c r="F213" i="6"/>
  <c r="F214" i="6"/>
  <c r="F215" i="6"/>
  <c r="F216" i="6"/>
  <c r="F217" i="6"/>
  <c r="F218" i="6"/>
  <c r="F227" i="6"/>
  <c r="F230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8" i="6"/>
  <c r="F259" i="6"/>
  <c r="F260" i="6"/>
  <c r="F261" i="6"/>
  <c r="F266" i="6"/>
  <c r="F267" i="6"/>
  <c r="F268" i="6"/>
  <c r="F269" i="6"/>
  <c r="F272" i="6"/>
  <c r="F273" i="6"/>
  <c r="F274" i="6"/>
  <c r="F275" i="6"/>
  <c r="F276" i="6"/>
  <c r="F277" i="6"/>
  <c r="F278" i="6"/>
  <c r="F281" i="6"/>
  <c r="F286" i="6"/>
  <c r="F287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6" i="6"/>
  <c r="F307" i="6"/>
  <c r="F308" i="6"/>
  <c r="F314" i="6"/>
  <c r="F317" i="6"/>
  <c r="F318" i="6"/>
  <c r="F319" i="6"/>
  <c r="F320" i="6"/>
  <c r="F321" i="6"/>
  <c r="F323" i="6"/>
  <c r="F324" i="6"/>
  <c r="F327" i="6"/>
  <c r="F329" i="6"/>
  <c r="F330" i="6"/>
  <c r="F334" i="6"/>
  <c r="F339" i="6"/>
  <c r="F349" i="6"/>
  <c r="F361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5" i="6"/>
  <c r="F396" i="6"/>
  <c r="F397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3" i="6"/>
  <c r="F434" i="6"/>
  <c r="F435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9" i="6"/>
  <c r="F460" i="6"/>
  <c r="F464" i="6"/>
  <c r="F465" i="6"/>
  <c r="F466" i="6"/>
  <c r="F467" i="6"/>
  <c r="F468" i="6"/>
  <c r="F469" i="6"/>
  <c r="F470" i="6"/>
  <c r="F472" i="6"/>
  <c r="F474" i="6"/>
  <c r="F479" i="6"/>
  <c r="F482" i="6"/>
  <c r="F483" i="6"/>
  <c r="F484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500" i="6"/>
  <c r="F501" i="6"/>
  <c r="F502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38" i="6"/>
  <c r="F540" i="6"/>
  <c r="F542" i="6"/>
  <c r="F543" i="6"/>
  <c r="F548" i="6"/>
  <c r="F553" i="6"/>
  <c r="F559" i="6"/>
  <c r="F569" i="6"/>
  <c r="F579" i="6"/>
  <c r="F583" i="6"/>
  <c r="F586" i="6"/>
  <c r="F594" i="6"/>
  <c r="F596" i="6"/>
  <c r="F598" i="6"/>
  <c r="F599" i="6"/>
  <c r="F610" i="6"/>
  <c r="F611" i="6"/>
  <c r="F614" i="6"/>
  <c r="F621" i="6"/>
  <c r="F622" i="6"/>
  <c r="F629" i="6"/>
  <c r="F630" i="6"/>
  <c r="F632" i="6"/>
  <c r="F636" i="6"/>
  <c r="F637" i="6"/>
  <c r="F638" i="6"/>
  <c r="F648" i="6"/>
  <c r="F655" i="6"/>
  <c r="F656" i="6"/>
  <c r="F657" i="6"/>
  <c r="F667" i="6"/>
  <c r="F668" i="6"/>
  <c r="F673" i="6"/>
  <c r="F677" i="6"/>
  <c r="F678" i="6"/>
  <c r="F679" i="6"/>
  <c r="F680" i="6"/>
  <c r="F681" i="6"/>
  <c r="F682" i="6"/>
  <c r="F683" i="6"/>
  <c r="F684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6" i="6"/>
  <c r="F718" i="6"/>
  <c r="F719" i="6"/>
  <c r="F720" i="6"/>
  <c r="F721" i="6"/>
  <c r="F722" i="6"/>
  <c r="F723" i="6"/>
  <c r="F724" i="6"/>
  <c r="F725" i="6"/>
  <c r="F730" i="6"/>
  <c r="F731" i="6"/>
  <c r="F732" i="6"/>
  <c r="F733" i="6"/>
  <c r="F734" i="6"/>
  <c r="F735" i="6"/>
  <c r="F736" i="6"/>
  <c r="F737" i="6"/>
  <c r="F738" i="6"/>
  <c r="F740" i="6"/>
  <c r="F742" i="6"/>
  <c r="F743" i="6"/>
  <c r="F744" i="6"/>
  <c r="F745" i="6"/>
  <c r="F746" i="6"/>
  <c r="F747" i="6"/>
  <c r="F748" i="6"/>
  <c r="F749" i="6"/>
  <c r="F755" i="6"/>
  <c r="F756" i="6"/>
  <c r="F757" i="6"/>
  <c r="F758" i="6"/>
  <c r="F759" i="6"/>
  <c r="F760" i="6"/>
  <c r="F761" i="6"/>
  <c r="F762" i="6"/>
  <c r="F763" i="6"/>
  <c r="F764" i="6"/>
  <c r="F767" i="6"/>
  <c r="F768" i="6"/>
  <c r="F769" i="6"/>
  <c r="F770" i="6"/>
  <c r="F772" i="6"/>
  <c r="F774" i="6"/>
  <c r="F775" i="6"/>
  <c r="F776" i="6"/>
  <c r="F797" i="6"/>
  <c r="F799" i="6"/>
  <c r="F802" i="6"/>
  <c r="F808" i="6"/>
  <c r="F812" i="6"/>
  <c r="F813" i="6"/>
  <c r="F814" i="6"/>
  <c r="F816" i="6"/>
  <c r="F824" i="6"/>
  <c r="F825" i="6"/>
  <c r="F829" i="6"/>
  <c r="F830" i="6"/>
  <c r="F831" i="6"/>
  <c r="F832" i="6"/>
  <c r="F833" i="6"/>
  <c r="F834" i="6"/>
  <c r="F836" i="6"/>
  <c r="F837" i="6"/>
  <c r="F838" i="6"/>
  <c r="F841" i="6"/>
  <c r="F842" i="6"/>
  <c r="F843" i="6"/>
  <c r="F844" i="6"/>
  <c r="F845" i="6"/>
  <c r="F846" i="6"/>
  <c r="F850" i="6"/>
  <c r="F853" i="6"/>
  <c r="F854" i="6"/>
  <c r="F856" i="6"/>
  <c r="F857" i="6"/>
  <c r="F858" i="6"/>
  <c r="F864" i="6"/>
  <c r="F869" i="6"/>
  <c r="F880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7" i="6"/>
  <c r="F919" i="6"/>
  <c r="F920" i="6"/>
  <c r="F921" i="6"/>
  <c r="F922" i="6"/>
  <c r="F929" i="6"/>
  <c r="F931" i="6"/>
  <c r="F932" i="6"/>
  <c r="F933" i="6"/>
  <c r="F934" i="6"/>
  <c r="F936" i="6"/>
  <c r="F941" i="6"/>
  <c r="F942" i="6"/>
  <c r="F944" i="6"/>
  <c r="F948" i="6"/>
  <c r="F949" i="6"/>
  <c r="F951" i="6"/>
  <c r="F992" i="6"/>
  <c r="F1002" i="6"/>
  <c r="F1003" i="6"/>
  <c r="F1013" i="6"/>
  <c r="F1024" i="6"/>
  <c r="F1052" i="6"/>
  <c r="F1054" i="6"/>
  <c r="F1055" i="6"/>
  <c r="F1091" i="6"/>
  <c r="F1092" i="6"/>
  <c r="F1093" i="6"/>
  <c r="F1095" i="6"/>
  <c r="F1096" i="6"/>
  <c r="F1098" i="6"/>
  <c r="F1100" i="6"/>
  <c r="F1101" i="6"/>
  <c r="F1102" i="6"/>
  <c r="F1103" i="6"/>
  <c r="F1104" i="6"/>
  <c r="F1106" i="6"/>
  <c r="F1108" i="6"/>
  <c r="F1110" i="6"/>
  <c r="F1120" i="6"/>
  <c r="F1121" i="6"/>
  <c r="F1131" i="6"/>
  <c r="F1133" i="6"/>
  <c r="F1138" i="6"/>
  <c r="F1139" i="6"/>
  <c r="F1145" i="6"/>
  <c r="F1146" i="6"/>
  <c r="F1148" i="6"/>
  <c r="F1152" i="6"/>
  <c r="F1159" i="6"/>
  <c r="F1163" i="6"/>
  <c r="F1164" i="6"/>
  <c r="F1165" i="6"/>
  <c r="F1166" i="6"/>
  <c r="F1167" i="6"/>
  <c r="F1169" i="6"/>
  <c r="F1173" i="6"/>
  <c r="F1174" i="6"/>
  <c r="G1" i="1" l="1"/>
  <c r="C1" i="5" l="1"/>
  <c r="J4" i="5"/>
  <c r="F5" i="5"/>
  <c r="U1" i="5"/>
  <c r="T1" i="5"/>
  <c r="P428" i="2"/>
  <c r="J265" i="5" l="1"/>
  <c r="J249" i="5"/>
  <c r="N2" i="3" l="1"/>
  <c r="P85" i="5" s="1"/>
  <c r="Y10" i="5"/>
  <c r="Y4" i="5"/>
  <c r="K322" i="3" l="1"/>
  <c r="H3" i="3"/>
  <c r="T3" i="3" s="1"/>
  <c r="H4" i="3"/>
  <c r="T4" i="3" s="1"/>
  <c r="H5" i="3"/>
  <c r="T5" i="3" s="1"/>
  <c r="H6" i="3"/>
  <c r="T6" i="3" s="1"/>
  <c r="H7" i="3"/>
  <c r="T7" i="3" s="1"/>
  <c r="H8" i="3"/>
  <c r="T8" i="3" s="1"/>
  <c r="H9" i="3"/>
  <c r="T9" i="3" s="1"/>
  <c r="H10" i="3"/>
  <c r="T10" i="3" s="1"/>
  <c r="H11" i="3"/>
  <c r="T11" i="3" s="1"/>
  <c r="H12" i="3"/>
  <c r="T12" i="3" s="1"/>
  <c r="H13" i="3"/>
  <c r="T13" i="3" s="1"/>
  <c r="H14" i="3"/>
  <c r="T14" i="3" s="1"/>
  <c r="H15" i="3"/>
  <c r="T15" i="3" s="1"/>
  <c r="H16" i="3"/>
  <c r="T16" i="3" s="1"/>
  <c r="H17" i="3"/>
  <c r="T17" i="3" s="1"/>
  <c r="H18" i="3"/>
  <c r="T18" i="3" s="1"/>
  <c r="H19" i="3"/>
  <c r="T19" i="3" s="1"/>
  <c r="H20" i="3"/>
  <c r="T20" i="3" s="1"/>
  <c r="H21" i="3"/>
  <c r="T21" i="3" s="1"/>
  <c r="H22" i="3"/>
  <c r="T22" i="3" s="1"/>
  <c r="H23" i="3"/>
  <c r="T23" i="3" s="1"/>
  <c r="H24" i="3"/>
  <c r="T24" i="3" s="1"/>
  <c r="H25" i="3"/>
  <c r="T25" i="3" s="1"/>
  <c r="H26" i="3"/>
  <c r="T26" i="3" s="1"/>
  <c r="H27" i="3"/>
  <c r="T27" i="3" s="1"/>
  <c r="H28" i="3"/>
  <c r="T28" i="3" s="1"/>
  <c r="H29" i="3"/>
  <c r="T29" i="3" s="1"/>
  <c r="H30" i="3"/>
  <c r="T30" i="3" s="1"/>
  <c r="H31" i="3"/>
  <c r="T31" i="3" s="1"/>
  <c r="H32" i="3"/>
  <c r="T32" i="3" s="1"/>
  <c r="H33" i="3"/>
  <c r="T33" i="3" s="1"/>
  <c r="H34" i="3"/>
  <c r="T34" i="3" s="1"/>
  <c r="H35" i="3"/>
  <c r="T35" i="3" s="1"/>
  <c r="H36" i="3"/>
  <c r="T36" i="3" s="1"/>
  <c r="H37" i="3"/>
  <c r="T37" i="3" s="1"/>
  <c r="H38" i="3"/>
  <c r="T38" i="3" s="1"/>
  <c r="H39" i="3"/>
  <c r="T39" i="3" s="1"/>
  <c r="H40" i="3"/>
  <c r="T40" i="3" s="1"/>
  <c r="H41" i="3"/>
  <c r="T41" i="3" s="1"/>
  <c r="H42" i="3"/>
  <c r="T42" i="3" s="1"/>
  <c r="H43" i="3"/>
  <c r="T43" i="3" s="1"/>
  <c r="H44" i="3"/>
  <c r="T44" i="3" s="1"/>
  <c r="H45" i="3"/>
  <c r="T45" i="3" s="1"/>
  <c r="H46" i="3"/>
  <c r="T46" i="3" s="1"/>
  <c r="H47" i="3"/>
  <c r="T47" i="3" s="1"/>
  <c r="H48" i="3"/>
  <c r="T48" i="3" s="1"/>
  <c r="H49" i="3"/>
  <c r="T49" i="3" s="1"/>
  <c r="H50" i="3"/>
  <c r="T50" i="3" s="1"/>
  <c r="H51" i="3"/>
  <c r="T51" i="3" s="1"/>
  <c r="H52" i="3"/>
  <c r="T52" i="3" s="1"/>
  <c r="H53" i="3"/>
  <c r="T53" i="3" s="1"/>
  <c r="H54" i="3"/>
  <c r="T54" i="3" s="1"/>
  <c r="H55" i="3"/>
  <c r="T55" i="3" s="1"/>
  <c r="H56" i="3"/>
  <c r="T56" i="3" s="1"/>
  <c r="H57" i="3"/>
  <c r="T57" i="3" s="1"/>
  <c r="H58" i="3"/>
  <c r="T58" i="3" s="1"/>
  <c r="H59" i="3"/>
  <c r="T59" i="3" s="1"/>
  <c r="H60" i="3"/>
  <c r="T60" i="3" s="1"/>
  <c r="H61" i="3"/>
  <c r="T61" i="3" s="1"/>
  <c r="H62" i="3"/>
  <c r="T62" i="3" s="1"/>
  <c r="H63" i="3"/>
  <c r="T63" i="3" s="1"/>
  <c r="H64" i="3"/>
  <c r="T64" i="3" s="1"/>
  <c r="H65" i="3"/>
  <c r="T65" i="3" s="1"/>
  <c r="H66" i="3"/>
  <c r="T66" i="3" s="1"/>
  <c r="H67" i="3"/>
  <c r="T67" i="3" s="1"/>
  <c r="H68" i="3"/>
  <c r="T68" i="3" s="1"/>
  <c r="H69" i="3"/>
  <c r="T69" i="3" s="1"/>
  <c r="H70" i="3"/>
  <c r="T70" i="3" s="1"/>
  <c r="H71" i="3"/>
  <c r="T71" i="3" s="1"/>
  <c r="H72" i="3"/>
  <c r="T72" i="3" s="1"/>
  <c r="H73" i="3"/>
  <c r="T73" i="3" s="1"/>
  <c r="H74" i="3"/>
  <c r="T74" i="3" s="1"/>
  <c r="H75" i="3"/>
  <c r="T75" i="3" s="1"/>
  <c r="H76" i="3"/>
  <c r="T76" i="3" s="1"/>
  <c r="H77" i="3"/>
  <c r="T77" i="3" s="1"/>
  <c r="H78" i="3"/>
  <c r="T78" i="3" s="1"/>
  <c r="H79" i="3"/>
  <c r="T79" i="3" s="1"/>
  <c r="H80" i="3"/>
  <c r="T80" i="3" s="1"/>
  <c r="H81" i="3"/>
  <c r="T81" i="3" s="1"/>
  <c r="H82" i="3"/>
  <c r="T82" i="3" s="1"/>
  <c r="H83" i="3"/>
  <c r="T83" i="3" s="1"/>
  <c r="H84" i="3"/>
  <c r="T84" i="3" s="1"/>
  <c r="H85" i="3"/>
  <c r="T85" i="3" s="1"/>
  <c r="H86" i="3"/>
  <c r="T86" i="3" s="1"/>
  <c r="H87" i="3"/>
  <c r="T87" i="3" s="1"/>
  <c r="H88" i="3"/>
  <c r="T88" i="3" s="1"/>
  <c r="H89" i="3"/>
  <c r="T89" i="3" s="1"/>
  <c r="H90" i="3"/>
  <c r="T90" i="3" s="1"/>
  <c r="H91" i="3"/>
  <c r="T91" i="3" s="1"/>
  <c r="H92" i="3"/>
  <c r="T92" i="3" s="1"/>
  <c r="H93" i="3"/>
  <c r="T93" i="3" s="1"/>
  <c r="H94" i="3"/>
  <c r="T94" i="3" s="1"/>
  <c r="H95" i="3"/>
  <c r="T95" i="3" s="1"/>
  <c r="H96" i="3"/>
  <c r="T96" i="3" s="1"/>
  <c r="H97" i="3"/>
  <c r="T97" i="3" s="1"/>
  <c r="H98" i="3"/>
  <c r="T98" i="3" s="1"/>
  <c r="H99" i="3"/>
  <c r="T99" i="3" s="1"/>
  <c r="H100" i="3"/>
  <c r="T100" i="3" s="1"/>
  <c r="H101" i="3"/>
  <c r="T101" i="3" s="1"/>
  <c r="H102" i="3"/>
  <c r="T102" i="3" s="1"/>
  <c r="H103" i="3"/>
  <c r="T103" i="3" s="1"/>
  <c r="H104" i="3"/>
  <c r="T104" i="3" s="1"/>
  <c r="H105" i="3"/>
  <c r="T105" i="3" s="1"/>
  <c r="H106" i="3"/>
  <c r="T106" i="3" s="1"/>
  <c r="H107" i="3"/>
  <c r="T107" i="3" s="1"/>
  <c r="H108" i="3"/>
  <c r="T108" i="3" s="1"/>
  <c r="H109" i="3"/>
  <c r="T109" i="3" s="1"/>
  <c r="H110" i="3"/>
  <c r="T110" i="3" s="1"/>
  <c r="H111" i="3"/>
  <c r="T111" i="3" s="1"/>
  <c r="H112" i="3"/>
  <c r="T112" i="3" s="1"/>
  <c r="H113" i="3"/>
  <c r="T113" i="3" s="1"/>
  <c r="H114" i="3"/>
  <c r="T114" i="3" s="1"/>
  <c r="H115" i="3"/>
  <c r="T115" i="3" s="1"/>
  <c r="H116" i="3"/>
  <c r="T116" i="3" s="1"/>
  <c r="H117" i="3"/>
  <c r="T117" i="3" s="1"/>
  <c r="H118" i="3"/>
  <c r="T118" i="3" s="1"/>
  <c r="H119" i="3"/>
  <c r="T119" i="3" s="1"/>
  <c r="H120" i="3"/>
  <c r="T120" i="3" s="1"/>
  <c r="H121" i="3"/>
  <c r="T121" i="3" s="1"/>
  <c r="H122" i="3"/>
  <c r="T122" i="3" s="1"/>
  <c r="H123" i="3"/>
  <c r="T123" i="3" s="1"/>
  <c r="H124" i="3"/>
  <c r="T124" i="3" s="1"/>
  <c r="H125" i="3"/>
  <c r="T125" i="3" s="1"/>
  <c r="H126" i="3"/>
  <c r="T126" i="3" s="1"/>
  <c r="H127" i="3"/>
  <c r="T127" i="3" s="1"/>
  <c r="H128" i="3"/>
  <c r="T128" i="3" s="1"/>
  <c r="H129" i="3"/>
  <c r="T129" i="3" s="1"/>
  <c r="H130" i="3"/>
  <c r="T130" i="3" s="1"/>
  <c r="H131" i="3"/>
  <c r="T131" i="3" s="1"/>
  <c r="H132" i="3"/>
  <c r="T132" i="3" s="1"/>
  <c r="H133" i="3"/>
  <c r="T133" i="3" s="1"/>
  <c r="H134" i="3"/>
  <c r="T134" i="3" s="1"/>
  <c r="H135" i="3"/>
  <c r="T135" i="3" s="1"/>
  <c r="H136" i="3"/>
  <c r="T136" i="3" s="1"/>
  <c r="H137" i="3"/>
  <c r="T137" i="3" s="1"/>
  <c r="H138" i="3"/>
  <c r="T138" i="3" s="1"/>
  <c r="H139" i="3"/>
  <c r="T139" i="3" s="1"/>
  <c r="H140" i="3"/>
  <c r="T140" i="3" s="1"/>
  <c r="H141" i="3"/>
  <c r="T141" i="3" s="1"/>
  <c r="H142" i="3"/>
  <c r="T142" i="3" s="1"/>
  <c r="H143" i="3"/>
  <c r="T143" i="3" s="1"/>
  <c r="H144" i="3"/>
  <c r="T144" i="3" s="1"/>
  <c r="H145" i="3"/>
  <c r="T145" i="3" s="1"/>
  <c r="H146" i="3"/>
  <c r="T146" i="3" s="1"/>
  <c r="H147" i="3"/>
  <c r="T147" i="3" s="1"/>
  <c r="H148" i="3"/>
  <c r="T148" i="3" s="1"/>
  <c r="H149" i="3"/>
  <c r="T149" i="3" s="1"/>
  <c r="H150" i="3"/>
  <c r="T150" i="3" s="1"/>
  <c r="H151" i="3"/>
  <c r="T151" i="3" s="1"/>
  <c r="H152" i="3"/>
  <c r="T152" i="3" s="1"/>
  <c r="H153" i="3"/>
  <c r="T153" i="3" s="1"/>
  <c r="H154" i="3"/>
  <c r="T154" i="3" s="1"/>
  <c r="H155" i="3"/>
  <c r="T155" i="3" s="1"/>
  <c r="H156" i="3"/>
  <c r="T156" i="3" s="1"/>
  <c r="H157" i="3"/>
  <c r="T157" i="3" s="1"/>
  <c r="H158" i="3"/>
  <c r="T158" i="3" s="1"/>
  <c r="H159" i="3"/>
  <c r="T159" i="3" s="1"/>
  <c r="H160" i="3"/>
  <c r="T160" i="3" s="1"/>
  <c r="H161" i="3"/>
  <c r="T161" i="3" s="1"/>
  <c r="H162" i="3"/>
  <c r="T162" i="3" s="1"/>
  <c r="H163" i="3"/>
  <c r="T163" i="3" s="1"/>
  <c r="H164" i="3"/>
  <c r="T164" i="3" s="1"/>
  <c r="H165" i="3"/>
  <c r="T165" i="3" s="1"/>
  <c r="H166" i="3"/>
  <c r="T166" i="3" s="1"/>
  <c r="H167" i="3"/>
  <c r="T167" i="3" s="1"/>
  <c r="H168" i="3"/>
  <c r="T168" i="3" s="1"/>
  <c r="H169" i="3"/>
  <c r="T169" i="3" s="1"/>
  <c r="H170" i="3"/>
  <c r="T170" i="3" s="1"/>
  <c r="H171" i="3"/>
  <c r="T171" i="3" s="1"/>
  <c r="H172" i="3"/>
  <c r="T172" i="3" s="1"/>
  <c r="H173" i="3"/>
  <c r="T173" i="3" s="1"/>
  <c r="H174" i="3"/>
  <c r="T174" i="3" s="1"/>
  <c r="H175" i="3"/>
  <c r="T175" i="3" s="1"/>
  <c r="H176" i="3"/>
  <c r="T176" i="3" s="1"/>
  <c r="H177" i="3"/>
  <c r="T177" i="3" s="1"/>
  <c r="H178" i="3"/>
  <c r="T178" i="3" s="1"/>
  <c r="H179" i="3"/>
  <c r="T179" i="3" s="1"/>
  <c r="H180" i="3"/>
  <c r="T180" i="3" s="1"/>
  <c r="H181" i="3"/>
  <c r="T181" i="3" s="1"/>
  <c r="H182" i="3"/>
  <c r="T182" i="3" s="1"/>
  <c r="T183" i="3"/>
  <c r="H184" i="3"/>
  <c r="T184" i="3" s="1"/>
  <c r="H185" i="3"/>
  <c r="T185" i="3" s="1"/>
  <c r="H186" i="3"/>
  <c r="T186" i="3" s="1"/>
  <c r="H187" i="3"/>
  <c r="T187" i="3" s="1"/>
  <c r="H188" i="3"/>
  <c r="T188" i="3" s="1"/>
  <c r="H189" i="3"/>
  <c r="T189" i="3" s="1"/>
  <c r="H190" i="3"/>
  <c r="T190" i="3" s="1"/>
  <c r="H191" i="3"/>
  <c r="T191" i="3" s="1"/>
  <c r="H192" i="3"/>
  <c r="T192" i="3" s="1"/>
  <c r="H193" i="3"/>
  <c r="T193" i="3" s="1"/>
  <c r="H194" i="3"/>
  <c r="T194" i="3" s="1"/>
  <c r="H195" i="3"/>
  <c r="T195" i="3" s="1"/>
  <c r="H196" i="3"/>
  <c r="T196" i="3" s="1"/>
  <c r="H197" i="3"/>
  <c r="T197" i="3" s="1"/>
  <c r="H198" i="3"/>
  <c r="T198" i="3" s="1"/>
  <c r="H199" i="3"/>
  <c r="T199" i="3" s="1"/>
  <c r="H200" i="3"/>
  <c r="T200" i="3" s="1"/>
  <c r="H201" i="3"/>
  <c r="T201" i="3" s="1"/>
  <c r="H202" i="3"/>
  <c r="T202" i="3" s="1"/>
  <c r="H203" i="3"/>
  <c r="T203" i="3" s="1"/>
  <c r="H204" i="3"/>
  <c r="T204" i="3" s="1"/>
  <c r="H205" i="3"/>
  <c r="T205" i="3" s="1"/>
  <c r="H206" i="3"/>
  <c r="T206" i="3" s="1"/>
  <c r="H207" i="3"/>
  <c r="T207" i="3" s="1"/>
  <c r="H208" i="3"/>
  <c r="T208" i="3" s="1"/>
  <c r="H209" i="3"/>
  <c r="T209" i="3" s="1"/>
  <c r="H210" i="3"/>
  <c r="T210" i="3" s="1"/>
  <c r="H211" i="3"/>
  <c r="T211" i="3" s="1"/>
  <c r="H212" i="3"/>
  <c r="T212" i="3" s="1"/>
  <c r="H213" i="3"/>
  <c r="T213" i="3" s="1"/>
  <c r="H214" i="3"/>
  <c r="T214" i="3" s="1"/>
  <c r="H215" i="3"/>
  <c r="T215" i="3" s="1"/>
  <c r="H216" i="3"/>
  <c r="T216" i="3" s="1"/>
  <c r="H217" i="3"/>
  <c r="T217" i="3" s="1"/>
  <c r="H218" i="3"/>
  <c r="T218" i="3" s="1"/>
  <c r="H219" i="3"/>
  <c r="T219" i="3" s="1"/>
  <c r="H220" i="3"/>
  <c r="T220" i="3" s="1"/>
  <c r="H221" i="3"/>
  <c r="T221" i="3" s="1"/>
  <c r="H222" i="3"/>
  <c r="T222" i="3" s="1"/>
  <c r="H223" i="3"/>
  <c r="T223" i="3" s="1"/>
  <c r="H224" i="3"/>
  <c r="T224" i="3" s="1"/>
  <c r="H225" i="3"/>
  <c r="T225" i="3" s="1"/>
  <c r="H226" i="3"/>
  <c r="T226" i="3" s="1"/>
  <c r="H227" i="3"/>
  <c r="T227" i="3" s="1"/>
  <c r="H228" i="3"/>
  <c r="T228" i="3" s="1"/>
  <c r="H229" i="3"/>
  <c r="T229" i="3" s="1"/>
  <c r="H230" i="3"/>
  <c r="T230" i="3" s="1"/>
  <c r="H231" i="3"/>
  <c r="T231" i="3" s="1"/>
  <c r="H232" i="3"/>
  <c r="T232" i="3" s="1"/>
  <c r="H233" i="3"/>
  <c r="T233" i="3" s="1"/>
  <c r="H234" i="3"/>
  <c r="T234" i="3" s="1"/>
  <c r="H235" i="3"/>
  <c r="T235" i="3" s="1"/>
  <c r="H236" i="3"/>
  <c r="T236" i="3" s="1"/>
  <c r="H237" i="3"/>
  <c r="T237" i="3" s="1"/>
  <c r="H238" i="3"/>
  <c r="T238" i="3" s="1"/>
  <c r="H239" i="3"/>
  <c r="T239" i="3" s="1"/>
  <c r="H240" i="3"/>
  <c r="T240" i="3" s="1"/>
  <c r="H241" i="3"/>
  <c r="T241" i="3" s="1"/>
  <c r="H242" i="3"/>
  <c r="T242" i="3" s="1"/>
  <c r="H243" i="3"/>
  <c r="T243" i="3" s="1"/>
  <c r="H244" i="3"/>
  <c r="T244" i="3" s="1"/>
  <c r="H245" i="3"/>
  <c r="T245" i="3" s="1"/>
  <c r="H246" i="3"/>
  <c r="T246" i="3" s="1"/>
  <c r="H247" i="3"/>
  <c r="T247" i="3" s="1"/>
  <c r="H248" i="3"/>
  <c r="T248" i="3" s="1"/>
  <c r="H249" i="3"/>
  <c r="T249" i="3" s="1"/>
  <c r="H250" i="3"/>
  <c r="T250" i="3" s="1"/>
  <c r="H251" i="3"/>
  <c r="T251" i="3" s="1"/>
  <c r="H252" i="3"/>
  <c r="T252" i="3" s="1"/>
  <c r="H253" i="3"/>
  <c r="T253" i="3" s="1"/>
  <c r="H254" i="3"/>
  <c r="T254" i="3" s="1"/>
  <c r="H255" i="3"/>
  <c r="T255" i="3" s="1"/>
  <c r="H256" i="3"/>
  <c r="T256" i="3" s="1"/>
  <c r="H257" i="3"/>
  <c r="T257" i="3" s="1"/>
  <c r="H258" i="3"/>
  <c r="T258" i="3" s="1"/>
  <c r="H259" i="3"/>
  <c r="T259" i="3" s="1"/>
  <c r="H260" i="3"/>
  <c r="T260" i="3" s="1"/>
  <c r="H261" i="3"/>
  <c r="T261" i="3" s="1"/>
  <c r="H262" i="3"/>
  <c r="T262" i="3" s="1"/>
  <c r="H263" i="3"/>
  <c r="T263" i="3" s="1"/>
  <c r="H264" i="3"/>
  <c r="T264" i="3" s="1"/>
  <c r="H265" i="3"/>
  <c r="T265" i="3" s="1"/>
  <c r="H266" i="3"/>
  <c r="T266" i="3" s="1"/>
  <c r="H267" i="3"/>
  <c r="T267" i="3" s="1"/>
  <c r="H268" i="3"/>
  <c r="T268" i="3" s="1"/>
  <c r="H269" i="3"/>
  <c r="T269" i="3" s="1"/>
  <c r="H270" i="3"/>
  <c r="T270" i="3" s="1"/>
  <c r="H271" i="3"/>
  <c r="T271" i="3" s="1"/>
  <c r="H272" i="3"/>
  <c r="T272" i="3" s="1"/>
  <c r="H273" i="3"/>
  <c r="T273" i="3" s="1"/>
  <c r="H274" i="3"/>
  <c r="T274" i="3" s="1"/>
  <c r="H275" i="3"/>
  <c r="T275" i="3" s="1"/>
  <c r="H276" i="3"/>
  <c r="T276" i="3" s="1"/>
  <c r="H277" i="3"/>
  <c r="T277" i="3" s="1"/>
  <c r="H278" i="3"/>
  <c r="T278" i="3" s="1"/>
  <c r="H279" i="3"/>
  <c r="T279" i="3" s="1"/>
  <c r="H280" i="3"/>
  <c r="T280" i="3" s="1"/>
  <c r="H281" i="3"/>
  <c r="T281" i="3" s="1"/>
  <c r="H282" i="3"/>
  <c r="T282" i="3" s="1"/>
  <c r="H283" i="3"/>
  <c r="T283" i="3" s="1"/>
  <c r="H284" i="3"/>
  <c r="T284" i="3" s="1"/>
  <c r="H285" i="3"/>
  <c r="T285" i="3" s="1"/>
  <c r="H286" i="3"/>
  <c r="T286" i="3" s="1"/>
  <c r="H287" i="3"/>
  <c r="T287" i="3" s="1"/>
  <c r="H288" i="3"/>
  <c r="T288" i="3" s="1"/>
  <c r="H289" i="3"/>
  <c r="T289" i="3" s="1"/>
  <c r="H290" i="3"/>
  <c r="T290" i="3" s="1"/>
  <c r="H291" i="3"/>
  <c r="T291" i="3" s="1"/>
  <c r="H292" i="3"/>
  <c r="T292" i="3" s="1"/>
  <c r="H293" i="3"/>
  <c r="T293" i="3" s="1"/>
  <c r="H294" i="3"/>
  <c r="T294" i="3" s="1"/>
  <c r="H295" i="3"/>
  <c r="T295" i="3" s="1"/>
  <c r="H296" i="3"/>
  <c r="T296" i="3" s="1"/>
  <c r="H297" i="3"/>
  <c r="T297" i="3" s="1"/>
  <c r="H298" i="3"/>
  <c r="T298" i="3" s="1"/>
  <c r="H299" i="3"/>
  <c r="T299" i="3" s="1"/>
  <c r="H300" i="3"/>
  <c r="T300" i="3" s="1"/>
  <c r="H301" i="3"/>
  <c r="T301" i="3" s="1"/>
  <c r="H302" i="3"/>
  <c r="T302" i="3" s="1"/>
  <c r="H303" i="3"/>
  <c r="T303" i="3" s="1"/>
  <c r="H304" i="3"/>
  <c r="T304" i="3" s="1"/>
  <c r="H305" i="3"/>
  <c r="T305" i="3" s="1"/>
  <c r="H306" i="3"/>
  <c r="T306" i="3" s="1"/>
  <c r="H307" i="3"/>
  <c r="T307" i="3" s="1"/>
  <c r="H308" i="3"/>
  <c r="T308" i="3" s="1"/>
  <c r="H309" i="3"/>
  <c r="T309" i="3" s="1"/>
  <c r="H310" i="3"/>
  <c r="T310" i="3" s="1"/>
  <c r="H311" i="3"/>
  <c r="T311" i="3" s="1"/>
  <c r="H312" i="3"/>
  <c r="T312" i="3" s="1"/>
  <c r="H313" i="3"/>
  <c r="T313" i="3" s="1"/>
  <c r="H314" i="3"/>
  <c r="T314" i="3" s="1"/>
  <c r="H315" i="3"/>
  <c r="T315" i="3" s="1"/>
  <c r="H316" i="3"/>
  <c r="T316" i="3" s="1"/>
  <c r="H317" i="3"/>
  <c r="T317" i="3" s="1"/>
  <c r="H318" i="3"/>
  <c r="T318" i="3" s="1"/>
  <c r="H319" i="3"/>
  <c r="T319" i="3" s="1"/>
  <c r="H320" i="3"/>
  <c r="T320" i="3" s="1"/>
  <c r="H321" i="3"/>
  <c r="T321" i="3" s="1"/>
  <c r="H2" i="3"/>
  <c r="T2" i="3" s="1"/>
  <c r="J322" i="3"/>
  <c r="I322" i="3"/>
  <c r="AB1" i="5"/>
  <c r="AC1" i="5"/>
  <c r="T1" i="3" l="1"/>
  <c r="H322" i="3"/>
  <c r="F13" i="8" l="1"/>
  <c r="O383" i="5"/>
  <c r="Q201" i="5"/>
  <c r="Q150" i="5"/>
  <c r="N383" i="5" l="1"/>
  <c r="P4" i="2" l="1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3" i="2"/>
  <c r="K2365" i="4" l="1"/>
  <c r="Q4" i="5"/>
  <c r="J323" i="5"/>
  <c r="F323" i="5"/>
  <c r="H2357" i="2"/>
  <c r="I2357" i="2"/>
  <c r="L2357" i="2"/>
  <c r="M2357" i="2"/>
  <c r="H2358" i="2"/>
  <c r="I2358" i="2"/>
  <c r="L2358" i="2"/>
  <c r="M2358" i="2"/>
  <c r="H2359" i="2"/>
  <c r="I2359" i="2"/>
  <c r="L2359" i="2"/>
  <c r="M2359" i="2"/>
  <c r="H2360" i="2"/>
  <c r="I2360" i="2"/>
  <c r="L2360" i="2"/>
  <c r="M2360" i="2"/>
  <c r="H2361" i="2"/>
  <c r="I2361" i="2"/>
  <c r="L2361" i="2"/>
  <c r="M2361" i="2"/>
  <c r="H2362" i="2"/>
  <c r="I2362" i="2"/>
  <c r="L2362" i="2"/>
  <c r="M2362" i="2"/>
  <c r="H2363" i="2"/>
  <c r="I2363" i="2"/>
  <c r="L2363" i="2"/>
  <c r="M2363" i="2"/>
  <c r="H2364" i="2"/>
  <c r="I2364" i="2"/>
  <c r="L2364" i="2"/>
  <c r="M2364" i="2"/>
  <c r="H2365" i="2"/>
  <c r="I2365" i="2"/>
  <c r="L2365" i="2"/>
  <c r="M2365" i="2"/>
  <c r="H2366" i="2"/>
  <c r="I2366" i="2"/>
  <c r="L2366" i="2"/>
  <c r="M2366" i="2"/>
  <c r="H2367" i="2"/>
  <c r="I2367" i="2"/>
  <c r="L2367" i="2"/>
  <c r="M2367" i="2"/>
  <c r="H2368" i="2"/>
  <c r="I2368" i="2"/>
  <c r="L2368" i="2"/>
  <c r="M2368" i="2"/>
  <c r="H2369" i="2"/>
  <c r="I2369" i="2"/>
  <c r="L2369" i="2"/>
  <c r="M2369" i="2"/>
  <c r="H2370" i="2"/>
  <c r="I2370" i="2"/>
  <c r="L2370" i="2"/>
  <c r="M2370" i="2"/>
  <c r="H2371" i="2"/>
  <c r="I2371" i="2"/>
  <c r="L2371" i="2"/>
  <c r="M2371" i="2"/>
  <c r="H2372" i="2"/>
  <c r="I2372" i="2"/>
  <c r="L2372" i="2"/>
  <c r="M2372" i="2"/>
  <c r="H2373" i="2"/>
  <c r="I2373" i="2"/>
  <c r="L2373" i="2"/>
  <c r="M2373" i="2"/>
  <c r="H2374" i="2"/>
  <c r="I2374" i="2"/>
  <c r="L2374" i="2"/>
  <c r="M2374" i="2"/>
  <c r="H2375" i="2"/>
  <c r="I2375" i="2"/>
  <c r="L2375" i="2"/>
  <c r="M2375" i="2"/>
  <c r="H2376" i="2"/>
  <c r="I2376" i="2"/>
  <c r="L2376" i="2"/>
  <c r="M2376" i="2"/>
  <c r="H2377" i="2"/>
  <c r="I2377" i="2"/>
  <c r="L2377" i="2"/>
  <c r="M2377" i="2"/>
  <c r="H2378" i="2"/>
  <c r="I2378" i="2"/>
  <c r="L2378" i="2"/>
  <c r="M2378" i="2"/>
  <c r="K323" i="5" l="1"/>
  <c r="H4" i="2" l="1"/>
  <c r="F2384" i="2" l="1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H20" i="11" l="1"/>
  <c r="H22" i="11"/>
  <c r="H44" i="11"/>
  <c r="H46" i="11"/>
  <c r="H68" i="11"/>
  <c r="H70" i="11"/>
  <c r="H92" i="11"/>
  <c r="H94" i="11"/>
  <c r="H116" i="11"/>
  <c r="H118" i="11"/>
  <c r="H140" i="11"/>
  <c r="H142" i="11"/>
  <c r="H164" i="11"/>
  <c r="H166" i="11"/>
  <c r="H188" i="11"/>
  <c r="H190" i="11"/>
  <c r="H212" i="11"/>
  <c r="H214" i="11"/>
  <c r="H238" i="11"/>
  <c r="H262" i="11"/>
  <c r="H286" i="11"/>
  <c r="H310" i="11"/>
  <c r="H334" i="11"/>
  <c r="H336" i="11"/>
  <c r="H337" i="11"/>
  <c r="H338" i="11"/>
  <c r="H341" i="11"/>
  <c r="H346" i="11"/>
  <c r="H347" i="11"/>
  <c r="H348" i="11"/>
  <c r="H352" i="11"/>
  <c r="H358" i="11"/>
  <c r="H360" i="11"/>
  <c r="H361" i="11"/>
  <c r="H362" i="11"/>
  <c r="H365" i="11"/>
  <c r="H370" i="11"/>
  <c r="H371" i="11"/>
  <c r="H372" i="11"/>
  <c r="H376" i="11"/>
  <c r="H382" i="11"/>
  <c r="H384" i="11"/>
  <c r="H385" i="11"/>
  <c r="H386" i="11"/>
  <c r="H389" i="11"/>
  <c r="H394" i="11"/>
  <c r="H395" i="11"/>
  <c r="H396" i="11"/>
  <c r="H400" i="11"/>
  <c r="H406" i="11"/>
  <c r="H408" i="11"/>
  <c r="H409" i="11"/>
  <c r="H410" i="11"/>
  <c r="H413" i="11"/>
  <c r="H418" i="11"/>
  <c r="H419" i="11"/>
  <c r="H420" i="11"/>
  <c r="H424" i="11"/>
  <c r="H430" i="11"/>
  <c r="H432" i="11"/>
  <c r="H433" i="11"/>
  <c r="H434" i="11"/>
  <c r="H437" i="11"/>
  <c r="H442" i="11"/>
  <c r="H443" i="11"/>
  <c r="H444" i="11"/>
  <c r="H448" i="11"/>
  <c r="H454" i="11"/>
  <c r="H456" i="11"/>
  <c r="H457" i="11"/>
  <c r="H458" i="11"/>
  <c r="H461" i="11"/>
  <c r="H466" i="11"/>
  <c r="H467" i="11"/>
  <c r="H468" i="11"/>
  <c r="H472" i="11"/>
  <c r="H478" i="11"/>
  <c r="H480" i="11"/>
  <c r="H481" i="11"/>
  <c r="H482" i="11"/>
  <c r="H485" i="11"/>
  <c r="H490" i="11"/>
  <c r="H491" i="11"/>
  <c r="H492" i="11"/>
  <c r="H496" i="11"/>
  <c r="H502" i="11"/>
  <c r="H504" i="11"/>
  <c r="H505" i="11"/>
  <c r="H506" i="11"/>
  <c r="H509" i="11"/>
  <c r="H514" i="11"/>
  <c r="H515" i="11"/>
  <c r="H516" i="11"/>
  <c r="K522" i="4" s="1"/>
  <c r="H528" i="11"/>
  <c r="H529" i="11"/>
  <c r="H530" i="11"/>
  <c r="H533" i="11"/>
  <c r="H538" i="11"/>
  <c r="H539" i="11"/>
  <c r="H540" i="11"/>
  <c r="H552" i="11"/>
  <c r="H553" i="11"/>
  <c r="H554" i="11"/>
  <c r="H557" i="11"/>
  <c r="H562" i="11"/>
  <c r="H563" i="11"/>
  <c r="H564" i="11"/>
  <c r="H576" i="11"/>
  <c r="H577" i="11"/>
  <c r="H578" i="11"/>
  <c r="H581" i="11"/>
  <c r="H586" i="11"/>
  <c r="H587" i="11"/>
  <c r="H588" i="11"/>
  <c r="H600" i="11"/>
  <c r="H601" i="11"/>
  <c r="H602" i="11"/>
  <c r="H605" i="11"/>
  <c r="H610" i="11"/>
  <c r="H611" i="11"/>
  <c r="H612" i="11"/>
  <c r="H624" i="11"/>
  <c r="H625" i="11"/>
  <c r="H626" i="11"/>
  <c r="H629" i="11"/>
  <c r="H634" i="11"/>
  <c r="H635" i="11"/>
  <c r="H636" i="11"/>
  <c r="H648" i="11"/>
  <c r="H649" i="11"/>
  <c r="K654" i="4" s="1"/>
  <c r="H650" i="11"/>
  <c r="H653" i="11"/>
  <c r="H658" i="11"/>
  <c r="H659" i="11"/>
  <c r="H660" i="11"/>
  <c r="H672" i="11"/>
  <c r="H673" i="11"/>
  <c r="H674" i="11"/>
  <c r="H677" i="11"/>
  <c r="H682" i="11"/>
  <c r="H683" i="11"/>
  <c r="H684" i="11"/>
  <c r="H696" i="11"/>
  <c r="H697" i="11"/>
  <c r="H698" i="11"/>
  <c r="H701" i="11"/>
  <c r="H706" i="11"/>
  <c r="H707" i="11"/>
  <c r="H708" i="11"/>
  <c r="H720" i="11"/>
  <c r="H721" i="11"/>
  <c r="H722" i="11"/>
  <c r="H725" i="11"/>
  <c r="H730" i="11"/>
  <c r="H731" i="11"/>
  <c r="H732" i="11"/>
  <c r="H744" i="11"/>
  <c r="H745" i="11"/>
  <c r="H746" i="11"/>
  <c r="H749" i="11"/>
  <c r="H754" i="11"/>
  <c r="H755" i="11"/>
  <c r="H756" i="11"/>
  <c r="H768" i="11"/>
  <c r="H769" i="11"/>
  <c r="H770" i="11"/>
  <c r="H773" i="11"/>
  <c r="H778" i="11"/>
  <c r="H779" i="11"/>
  <c r="H780" i="11"/>
  <c r="H792" i="11"/>
  <c r="H793" i="11"/>
  <c r="H794" i="11"/>
  <c r="H797" i="11"/>
  <c r="H802" i="11"/>
  <c r="H803" i="11"/>
  <c r="H804" i="11"/>
  <c r="H816" i="11"/>
  <c r="H817" i="11"/>
  <c r="H818" i="11"/>
  <c r="H821" i="11"/>
  <c r="H826" i="11"/>
  <c r="H827" i="11"/>
  <c r="H828" i="11"/>
  <c r="H840" i="11"/>
  <c r="H841" i="11"/>
  <c r="H842" i="11"/>
  <c r="H845" i="11"/>
  <c r="H850" i="11"/>
  <c r="H851" i="11"/>
  <c r="H852" i="11"/>
  <c r="H864" i="11"/>
  <c r="H865" i="11"/>
  <c r="H866" i="11"/>
  <c r="H869" i="11"/>
  <c r="H874" i="11"/>
  <c r="H876" i="11"/>
  <c r="H888" i="11"/>
  <c r="H889" i="11"/>
  <c r="H890" i="11"/>
  <c r="H893" i="11"/>
  <c r="H898" i="11"/>
  <c r="H900" i="11"/>
  <c r="H912" i="11"/>
  <c r="H913" i="11"/>
  <c r="H914" i="11"/>
  <c r="H917" i="11"/>
  <c r="H922" i="11"/>
  <c r="H924" i="11"/>
  <c r="H936" i="11"/>
  <c r="H937" i="11"/>
  <c r="H938" i="11"/>
  <c r="H941" i="11"/>
  <c r="H946" i="11"/>
  <c r="H948" i="11"/>
  <c r="H960" i="11"/>
  <c r="H961" i="11"/>
  <c r="H962" i="11"/>
  <c r="H965" i="11"/>
  <c r="H972" i="11"/>
  <c r="H984" i="11"/>
  <c r="H985" i="11"/>
  <c r="H986" i="11"/>
  <c r="H989" i="11"/>
  <c r="H996" i="11"/>
  <c r="H1008" i="11"/>
  <c r="H1009" i="11"/>
  <c r="H1010" i="11"/>
  <c r="H1013" i="11"/>
  <c r="H1020" i="11"/>
  <c r="H1032" i="11"/>
  <c r="H1033" i="11"/>
  <c r="H1034" i="11"/>
  <c r="H1037" i="11"/>
  <c r="H1044" i="11"/>
  <c r="H1056" i="11"/>
  <c r="H1057" i="11"/>
  <c r="H1058" i="11"/>
  <c r="H1061" i="11"/>
  <c r="H1068" i="11"/>
  <c r="H1080" i="11"/>
  <c r="H1081" i="11"/>
  <c r="H1082" i="11"/>
  <c r="H1085" i="11"/>
  <c r="H1092" i="11"/>
  <c r="H1104" i="11"/>
  <c r="H1105" i="11"/>
  <c r="H1106" i="11"/>
  <c r="H1109" i="11"/>
  <c r="H1116" i="11"/>
  <c r="H1128" i="11"/>
  <c r="H1129" i="11"/>
  <c r="H1130" i="11"/>
  <c r="H1133" i="11"/>
  <c r="H1140" i="11"/>
  <c r="H1152" i="11"/>
  <c r="H1153" i="11"/>
  <c r="H1154" i="11"/>
  <c r="H1157" i="11"/>
  <c r="H1164" i="11"/>
  <c r="H1176" i="11"/>
  <c r="H1177" i="11"/>
  <c r="H1178" i="11"/>
  <c r="H1181" i="11"/>
  <c r="H1188" i="11"/>
  <c r="H1200" i="11"/>
  <c r="H1201" i="11"/>
  <c r="H1202" i="11"/>
  <c r="H1205" i="11"/>
  <c r="H1212" i="11"/>
  <c r="H1224" i="11"/>
  <c r="H1225" i="11"/>
  <c r="H1226" i="11"/>
  <c r="H1229" i="11"/>
  <c r="H1236" i="11"/>
  <c r="K1243" i="4" s="1"/>
  <c r="H1248" i="11"/>
  <c r="H1249" i="11"/>
  <c r="H1250" i="11"/>
  <c r="H1253" i="11"/>
  <c r="H1260" i="11"/>
  <c r="H1272" i="11"/>
  <c r="H1273" i="11"/>
  <c r="H1274" i="11"/>
  <c r="H1277" i="11"/>
  <c r="H1284" i="11"/>
  <c r="H1296" i="11"/>
  <c r="H1297" i="11"/>
  <c r="H1298" i="11"/>
  <c r="H1301" i="11"/>
  <c r="H1308" i="11"/>
  <c r="H1320" i="11"/>
  <c r="H1321" i="11"/>
  <c r="H1322" i="11"/>
  <c r="H1325" i="11"/>
  <c r="H1332" i="11"/>
  <c r="H1344" i="11"/>
  <c r="H1345" i="11"/>
  <c r="H1346" i="11"/>
  <c r="H1349" i="11"/>
  <c r="H1356" i="11"/>
  <c r="H1368" i="11"/>
  <c r="H1369" i="11"/>
  <c r="H1370" i="11"/>
  <c r="H1373" i="11"/>
  <c r="H1380" i="11"/>
  <c r="H1392" i="11"/>
  <c r="H1393" i="11"/>
  <c r="H1394" i="11"/>
  <c r="H1397" i="11"/>
  <c r="H1404" i="11"/>
  <c r="H1416" i="11"/>
  <c r="H1417" i="11"/>
  <c r="H1418" i="11"/>
  <c r="H1421" i="11"/>
  <c r="K1427" i="4" s="1"/>
  <c r="H1428" i="11"/>
  <c r="H1440" i="11"/>
  <c r="H1441" i="11"/>
  <c r="H1442" i="11"/>
  <c r="H1445" i="11"/>
  <c r="H1452" i="11"/>
  <c r="H1464" i="11"/>
  <c r="H1465" i="11"/>
  <c r="H1466" i="11"/>
  <c r="H1469" i="11"/>
  <c r="H1476" i="11"/>
  <c r="H1488" i="11"/>
  <c r="H1489" i="11"/>
  <c r="H1490" i="11"/>
  <c r="H1493" i="11"/>
  <c r="H1500" i="11"/>
  <c r="H1512" i="11"/>
  <c r="H1513" i="11"/>
  <c r="H1514" i="11"/>
  <c r="H1517" i="11"/>
  <c r="K1525" i="4" s="1"/>
  <c r="H1524" i="11"/>
  <c r="H1536" i="11"/>
  <c r="H1537" i="11"/>
  <c r="H1538" i="11"/>
  <c r="H1541" i="11"/>
  <c r="H1548" i="11"/>
  <c r="H1560" i="11"/>
  <c r="H1561" i="11"/>
  <c r="H1562" i="11"/>
  <c r="H1565" i="11"/>
  <c r="H1572" i="11"/>
  <c r="H1584" i="11"/>
  <c r="H1585" i="11"/>
  <c r="H1586" i="11"/>
  <c r="H1589" i="11"/>
  <c r="H1596" i="11"/>
  <c r="H1608" i="11"/>
  <c r="H1609" i="11"/>
  <c r="H1610" i="11"/>
  <c r="H1613" i="11"/>
  <c r="H1620" i="11"/>
  <c r="H1632" i="11"/>
  <c r="H1633" i="11"/>
  <c r="H1634" i="11"/>
  <c r="H1637" i="11"/>
  <c r="H1644" i="11"/>
  <c r="H1656" i="11"/>
  <c r="H1657" i="11"/>
  <c r="H1658" i="11"/>
  <c r="K1666" i="4" s="1"/>
  <c r="H1661" i="11"/>
  <c r="H1668" i="11"/>
  <c r="K1675" i="4" s="1"/>
  <c r="H1680" i="11"/>
  <c r="K1687" i="4" s="1"/>
  <c r="H1681" i="11"/>
  <c r="H1682" i="11"/>
  <c r="H1685" i="11"/>
  <c r="H1692" i="11"/>
  <c r="H1704" i="11"/>
  <c r="H1705" i="11"/>
  <c r="H1706" i="11"/>
  <c r="H1709" i="11"/>
  <c r="H1716" i="11"/>
  <c r="H1730" i="11"/>
  <c r="H1733" i="11"/>
  <c r="H1740" i="11"/>
  <c r="H1754" i="11"/>
  <c r="H1757" i="11"/>
  <c r="H1764" i="11"/>
  <c r="H1781" i="11"/>
  <c r="H1788" i="11"/>
  <c r="H1802" i="11"/>
  <c r="H1805" i="11"/>
  <c r="H1812" i="11"/>
  <c r="H1826" i="11"/>
  <c r="H1829" i="11"/>
  <c r="H1836" i="11"/>
  <c r="K1846" i="4" s="1"/>
  <c r="H1853" i="11"/>
  <c r="H1860" i="11"/>
  <c r="H1874" i="11"/>
  <c r="H1877" i="11"/>
  <c r="H1884" i="11"/>
  <c r="H1898" i="11"/>
  <c r="H1901" i="11"/>
  <c r="H1908" i="11"/>
  <c r="H1925" i="11"/>
  <c r="H1932" i="11"/>
  <c r="H1949" i="11"/>
  <c r="H1956" i="11"/>
  <c r="H1973" i="11"/>
  <c r="H1980" i="11"/>
  <c r="H1997" i="11"/>
  <c r="H2004" i="11"/>
  <c r="H2021" i="11"/>
  <c r="H2028" i="11"/>
  <c r="H2045" i="11"/>
  <c r="H2052" i="11"/>
  <c r="H2069" i="11"/>
  <c r="H2076" i="11"/>
  <c r="H2093" i="11"/>
  <c r="H2100" i="11"/>
  <c r="H2117" i="11"/>
  <c r="H2124" i="11"/>
  <c r="H2148" i="11"/>
  <c r="H2172" i="11"/>
  <c r="K2187" i="4" s="1"/>
  <c r="H2196" i="11"/>
  <c r="H2220" i="11"/>
  <c r="H2244" i="11"/>
  <c r="H2268" i="11"/>
  <c r="H2292" i="11"/>
  <c r="H2316" i="11"/>
  <c r="K2332" i="4" s="1"/>
  <c r="H2328" i="11"/>
  <c r="K2345" i="4" s="1"/>
  <c r="H2330" i="11"/>
  <c r="K2347" i="4" s="1"/>
  <c r="H2333" i="11"/>
  <c r="K2350" i="4" s="1"/>
  <c r="H2340" i="11"/>
  <c r="K2357" i="4" s="1"/>
  <c r="H2352" i="11"/>
  <c r="H2354" i="11"/>
  <c r="K2372" i="4" s="1"/>
  <c r="H2357" i="11"/>
  <c r="H2364" i="11"/>
  <c r="H2376" i="11"/>
  <c r="H2379" i="11"/>
  <c r="H2388" i="11"/>
  <c r="G1" i="11"/>
  <c r="H1" i="11"/>
  <c r="K1042" i="4" l="1"/>
  <c r="K1021" i="4"/>
  <c r="K1711" i="4"/>
  <c r="K945" i="4"/>
  <c r="K682" i="4"/>
  <c r="K448" i="4"/>
  <c r="K1616" i="4"/>
  <c r="K1018" i="4"/>
  <c r="K1688" i="4"/>
  <c r="K1664" i="4"/>
  <c r="K1508" i="4"/>
  <c r="E2307" i="2" s="1"/>
  <c r="K1617" i="4"/>
  <c r="K486" i="4"/>
  <c r="K349" i="4"/>
  <c r="K1209" i="4"/>
  <c r="K712" i="4"/>
  <c r="K1195" i="4"/>
  <c r="K780" i="4"/>
  <c r="K921" i="4"/>
  <c r="K362" i="4"/>
  <c r="K1231" i="4"/>
  <c r="K1112" i="4"/>
  <c r="K347" i="4"/>
  <c r="K1434" i="4"/>
  <c r="K973" i="4"/>
  <c r="K342" i="4"/>
  <c r="K969" i="4"/>
  <c r="K2417" i="4"/>
  <c r="K956" i="4"/>
  <c r="K2433" i="4"/>
  <c r="K239" i="4"/>
  <c r="K848" i="4"/>
  <c r="K512" i="4"/>
  <c r="K2437" i="4"/>
  <c r="K2435" i="4"/>
  <c r="K1257" i="4"/>
  <c r="K438" i="4"/>
  <c r="K164" i="4"/>
  <c r="K366" i="4"/>
  <c r="K142" i="4"/>
  <c r="K1004" i="4"/>
  <c r="K568" i="4"/>
  <c r="K491" i="4"/>
  <c r="K424" i="4"/>
  <c r="K361" i="4"/>
  <c r="K2440" i="4"/>
  <c r="K997" i="4"/>
  <c r="K641" i="4"/>
  <c r="K2404" i="4"/>
  <c r="K359" i="4"/>
  <c r="K487" i="4"/>
  <c r="K895" i="4"/>
  <c r="K546" i="4"/>
  <c r="K412" i="4"/>
  <c r="K876" i="4"/>
  <c r="K799" i="4"/>
  <c r="K44" i="4"/>
  <c r="K706" i="4"/>
  <c r="K544" i="4"/>
  <c r="K472" i="4"/>
  <c r="K409" i="4"/>
  <c r="K22" i="4"/>
  <c r="K539" i="4"/>
  <c r="K471" i="4"/>
  <c r="K403" i="4"/>
  <c r="K338" i="4"/>
  <c r="E2357" i="2"/>
  <c r="H1331" i="11"/>
  <c r="K508" i="4" s="1"/>
  <c r="H1187" i="11"/>
  <c r="H995" i="11"/>
  <c r="H875" i="11"/>
  <c r="H2218" i="11"/>
  <c r="H2002" i="11"/>
  <c r="K2016" i="4" s="1"/>
  <c r="H1810" i="11"/>
  <c r="H1594" i="11"/>
  <c r="H1426" i="11"/>
  <c r="H1282" i="11"/>
  <c r="H1138" i="11"/>
  <c r="H1066" i="11"/>
  <c r="H994" i="11"/>
  <c r="H1391" i="11"/>
  <c r="K1839" i="4" s="1"/>
  <c r="H1367" i="11"/>
  <c r="H1343" i="11"/>
  <c r="K1254" i="4" s="1"/>
  <c r="H1319" i="11"/>
  <c r="H1295" i="11"/>
  <c r="H1271" i="11"/>
  <c r="H1247" i="11"/>
  <c r="H1223" i="11"/>
  <c r="H1199" i="11"/>
  <c r="K1207" i="4" s="1"/>
  <c r="H1175" i="11"/>
  <c r="K1182" i="4" s="1"/>
  <c r="H1151" i="11"/>
  <c r="H1127" i="11"/>
  <c r="H1103" i="11"/>
  <c r="H1079" i="11"/>
  <c r="K1863" i="4" s="1"/>
  <c r="H1055" i="11"/>
  <c r="H1031" i="11"/>
  <c r="H1007" i="11"/>
  <c r="H983" i="11"/>
  <c r="H959" i="11"/>
  <c r="K967" i="4" s="1"/>
  <c r="H935" i="11"/>
  <c r="H911" i="11"/>
  <c r="H887" i="11"/>
  <c r="H863" i="11"/>
  <c r="K870" i="4" s="1"/>
  <c r="H839" i="11"/>
  <c r="H815" i="11"/>
  <c r="K335" i="4" s="1"/>
  <c r="H791" i="11"/>
  <c r="H767" i="11"/>
  <c r="H743" i="11"/>
  <c r="K748" i="4" s="1"/>
  <c r="H719" i="11"/>
  <c r="K724" i="4" s="1"/>
  <c r="H695" i="11"/>
  <c r="K700" i="4" s="1"/>
  <c r="H671" i="11"/>
  <c r="H647" i="11"/>
  <c r="H623" i="11"/>
  <c r="H599" i="11"/>
  <c r="H575" i="11"/>
  <c r="K582" i="4" s="1"/>
  <c r="H551" i="11"/>
  <c r="H527" i="11"/>
  <c r="H503" i="11"/>
  <c r="K509" i="4" s="1"/>
  <c r="H479" i="11"/>
  <c r="H455" i="11"/>
  <c r="H431" i="11"/>
  <c r="H407" i="11"/>
  <c r="H383" i="11"/>
  <c r="K386" i="4" s="1"/>
  <c r="H359" i="11"/>
  <c r="K360" i="4" s="1"/>
  <c r="H335" i="11"/>
  <c r="H2110" i="11"/>
  <c r="H862" i="11"/>
  <c r="H812" i="11"/>
  <c r="H691" i="11"/>
  <c r="H1403" i="11"/>
  <c r="K1409" i="4" s="1"/>
  <c r="H1163" i="11"/>
  <c r="H2314" i="11"/>
  <c r="H2122" i="11"/>
  <c r="H1858" i="11"/>
  <c r="H1666" i="11"/>
  <c r="K1673" i="4" s="1"/>
  <c r="H1450" i="11"/>
  <c r="H1330" i="11"/>
  <c r="K502" i="4" s="1"/>
  <c r="H1114" i="11"/>
  <c r="H2206" i="11"/>
  <c r="H2038" i="11"/>
  <c r="H1942" i="11"/>
  <c r="H1798" i="11"/>
  <c r="H1654" i="11"/>
  <c r="H1510" i="11"/>
  <c r="H1366" i="11"/>
  <c r="H1246" i="11"/>
  <c r="H1126" i="11"/>
  <c r="H1030" i="11"/>
  <c r="H886" i="11"/>
  <c r="K893" i="4" s="1"/>
  <c r="H742" i="11"/>
  <c r="K747" i="4" s="1"/>
  <c r="H598" i="11"/>
  <c r="H836" i="11"/>
  <c r="H716" i="11"/>
  <c r="H500" i="11"/>
  <c r="H428" i="11"/>
  <c r="H356" i="11"/>
  <c r="H308" i="11"/>
  <c r="H260" i="11"/>
  <c r="H667" i="11"/>
  <c r="H1307" i="11"/>
  <c r="H1139" i="11"/>
  <c r="H1019" i="11"/>
  <c r="H923" i="11"/>
  <c r="H2194" i="11"/>
  <c r="H2050" i="11"/>
  <c r="H1906" i="11"/>
  <c r="K1916" i="4" s="1"/>
  <c r="H1738" i="11"/>
  <c r="H1546" i="11"/>
  <c r="H1378" i="11"/>
  <c r="H1186" i="11"/>
  <c r="H2254" i="11"/>
  <c r="H2134" i="11"/>
  <c r="H1966" i="11"/>
  <c r="H1846" i="11"/>
  <c r="H1726" i="11"/>
  <c r="K1732" i="4" s="1"/>
  <c r="H1582" i="11"/>
  <c r="K1590" i="4" s="1"/>
  <c r="H1462" i="11"/>
  <c r="K1453" i="4" s="1"/>
  <c r="H1078" i="11"/>
  <c r="H958" i="11"/>
  <c r="H790" i="11"/>
  <c r="K797" i="4" s="1"/>
  <c r="H646" i="11"/>
  <c r="K651" i="4" s="1"/>
  <c r="H860" i="11"/>
  <c r="K970" i="4" s="1"/>
  <c r="H740" i="11"/>
  <c r="K702" i="4" s="1"/>
  <c r="H668" i="11"/>
  <c r="H548" i="11"/>
  <c r="H2347" i="11"/>
  <c r="K2364" i="4" s="1"/>
  <c r="H2227" i="11"/>
  <c r="H2155" i="11"/>
  <c r="H2059" i="11"/>
  <c r="H1963" i="11"/>
  <c r="H1867" i="11"/>
  <c r="H1795" i="11"/>
  <c r="H1699" i="11"/>
  <c r="H1627" i="11"/>
  <c r="H1555" i="11"/>
  <c r="K1563" i="4" s="1"/>
  <c r="H1483" i="11"/>
  <c r="H1363" i="11"/>
  <c r="K1369" i="4" s="1"/>
  <c r="H1291" i="11"/>
  <c r="H1219" i="11"/>
  <c r="H1147" i="11"/>
  <c r="H1075" i="11"/>
  <c r="H1003" i="11"/>
  <c r="H931" i="11"/>
  <c r="K938" i="4" s="1"/>
  <c r="H835" i="11"/>
  <c r="H739" i="11"/>
  <c r="K744" i="4" s="1"/>
  <c r="H1379" i="11"/>
  <c r="H1211" i="11"/>
  <c r="H1067" i="11"/>
  <c r="K1710" i="4" s="1"/>
  <c r="H899" i="11"/>
  <c r="K954" i="4" s="1"/>
  <c r="H2338" i="11"/>
  <c r="K2355" i="4" s="1"/>
  <c r="H1978" i="11"/>
  <c r="H1618" i="11"/>
  <c r="K1626" i="4" s="1"/>
  <c r="H2299" i="11"/>
  <c r="H2131" i="11"/>
  <c r="H2011" i="11"/>
  <c r="H1891" i="11"/>
  <c r="H1747" i="11"/>
  <c r="H1411" i="11"/>
  <c r="K1417" i="4" s="1"/>
  <c r="H619" i="11"/>
  <c r="K655" i="4" s="1"/>
  <c r="H1283" i="11"/>
  <c r="H1043" i="11"/>
  <c r="H2266" i="11"/>
  <c r="H2074" i="11"/>
  <c r="K2089" i="4" s="1"/>
  <c r="H1882" i="11"/>
  <c r="H1714" i="11"/>
  <c r="H1522" i="11"/>
  <c r="H1234" i="11"/>
  <c r="H2302" i="11"/>
  <c r="H2158" i="11"/>
  <c r="H2014" i="11"/>
  <c r="H1870" i="11"/>
  <c r="H1750" i="11"/>
  <c r="H1606" i="11"/>
  <c r="H1486" i="11"/>
  <c r="K1494" i="4" s="1"/>
  <c r="H1390" i="11"/>
  <c r="H1270" i="11"/>
  <c r="H1198" i="11"/>
  <c r="H1054" i="11"/>
  <c r="K1062" i="4" s="1"/>
  <c r="H934" i="11"/>
  <c r="H766" i="11"/>
  <c r="H670" i="11"/>
  <c r="H574" i="11"/>
  <c r="K581" i="4" s="1"/>
  <c r="H908" i="11"/>
  <c r="H764" i="11"/>
  <c r="H644" i="11"/>
  <c r="H572" i="11"/>
  <c r="K578" i="4" s="1"/>
  <c r="H404" i="11"/>
  <c r="H2371" i="11"/>
  <c r="H2275" i="11"/>
  <c r="H2203" i="11"/>
  <c r="H2107" i="11"/>
  <c r="K2122" i="4" s="1"/>
  <c r="H2035" i="11"/>
  <c r="K1332" i="4" s="1"/>
  <c r="H1939" i="11"/>
  <c r="H1843" i="11"/>
  <c r="K835" i="4" s="1"/>
  <c r="H1771" i="11"/>
  <c r="H1651" i="11"/>
  <c r="K1659" i="4" s="1"/>
  <c r="H1579" i="11"/>
  <c r="H1507" i="11"/>
  <c r="H1435" i="11"/>
  <c r="H1339" i="11"/>
  <c r="K1255" i="4" s="1"/>
  <c r="H1267" i="11"/>
  <c r="H1195" i="11"/>
  <c r="H1123" i="11"/>
  <c r="K1130" i="4" s="1"/>
  <c r="H1027" i="11"/>
  <c r="K1138" i="4" s="1"/>
  <c r="H955" i="11"/>
  <c r="H883" i="11"/>
  <c r="H811" i="11"/>
  <c r="H715" i="11"/>
  <c r="K720" i="4" s="1"/>
  <c r="H1259" i="11"/>
  <c r="K1266" i="4" s="1"/>
  <c r="H2290" i="11"/>
  <c r="K2306" i="4" s="1"/>
  <c r="H2170" i="11"/>
  <c r="K2185" i="4" s="1"/>
  <c r="E2345" i="2" s="1"/>
  <c r="H2098" i="11"/>
  <c r="H1930" i="11"/>
  <c r="H1762" i="11"/>
  <c r="H1642" i="11"/>
  <c r="H1498" i="11"/>
  <c r="K1506" i="4" s="1"/>
  <c r="H1306" i="11"/>
  <c r="K1016" i="4" s="1"/>
  <c r="H2374" i="11"/>
  <c r="H2278" i="11"/>
  <c r="H2230" i="11"/>
  <c r="K213" i="4" s="1"/>
  <c r="H2086" i="11"/>
  <c r="K2101" i="4" s="1"/>
  <c r="H1990" i="11"/>
  <c r="K2005" i="4" s="1"/>
  <c r="H1918" i="11"/>
  <c r="H1822" i="11"/>
  <c r="K1832" i="4" s="1"/>
  <c r="H1702" i="11"/>
  <c r="H1630" i="11"/>
  <c r="K1638" i="4" s="1"/>
  <c r="H1558" i="11"/>
  <c r="K1566" i="4" s="1"/>
  <c r="H1438" i="11"/>
  <c r="H1342" i="11"/>
  <c r="H1294" i="11"/>
  <c r="H1222" i="11"/>
  <c r="H1150" i="11"/>
  <c r="H1102" i="11"/>
  <c r="H1006" i="11"/>
  <c r="K1014" i="4" s="1"/>
  <c r="H910" i="11"/>
  <c r="K917" i="4" s="1"/>
  <c r="H814" i="11"/>
  <c r="K821" i="4" s="1"/>
  <c r="H694" i="11"/>
  <c r="H884" i="11"/>
  <c r="H788" i="11"/>
  <c r="K795" i="4" s="1"/>
  <c r="H692" i="11"/>
  <c r="H596" i="11"/>
  <c r="H524" i="11"/>
  <c r="H452" i="11"/>
  <c r="H380" i="11"/>
  <c r="K383" i="4" s="1"/>
  <c r="H332" i="11"/>
  <c r="K333" i="4" s="1"/>
  <c r="H284" i="11"/>
  <c r="H236" i="11"/>
  <c r="K237" i="4" s="1"/>
  <c r="H2323" i="11"/>
  <c r="H2251" i="11"/>
  <c r="H2179" i="11"/>
  <c r="H2083" i="11"/>
  <c r="H1987" i="11"/>
  <c r="H1915" i="11"/>
  <c r="H1819" i="11"/>
  <c r="H1723" i="11"/>
  <c r="K1729" i="4" s="1"/>
  <c r="H1675" i="11"/>
  <c r="H1603" i="11"/>
  <c r="H1531" i="11"/>
  <c r="H1459" i="11"/>
  <c r="H1387" i="11"/>
  <c r="K1393" i="4" s="1"/>
  <c r="H1315" i="11"/>
  <c r="H1243" i="11"/>
  <c r="K1249" i="4" s="1"/>
  <c r="H1171" i="11"/>
  <c r="H1099" i="11"/>
  <c r="H1051" i="11"/>
  <c r="K1059" i="4" s="1"/>
  <c r="H979" i="11"/>
  <c r="H907" i="11"/>
  <c r="H859" i="11"/>
  <c r="K866" i="4" s="1"/>
  <c r="H787" i="11"/>
  <c r="H763" i="11"/>
  <c r="H643" i="11"/>
  <c r="K648" i="4" s="1"/>
  <c r="H1355" i="11"/>
  <c r="H1115" i="11"/>
  <c r="H947" i="11"/>
  <c r="K955" i="4" s="1"/>
  <c r="H2242" i="11"/>
  <c r="H2026" i="11"/>
  <c r="H1834" i="11"/>
  <c r="H1690" i="11"/>
  <c r="H1474" i="11"/>
  <c r="H1354" i="11"/>
  <c r="H1210" i="11"/>
  <c r="H1018" i="11"/>
  <c r="H2326" i="11"/>
  <c r="H2182" i="11"/>
  <c r="H2062" i="11"/>
  <c r="H1894" i="11"/>
  <c r="H1774" i="11"/>
  <c r="H1678" i="11"/>
  <c r="H1534" i="11"/>
  <c r="H1414" i="11"/>
  <c r="K1420" i="4" s="1"/>
  <c r="H1318" i="11"/>
  <c r="H1174" i="11"/>
  <c r="K1181" i="4" s="1"/>
  <c r="H982" i="11"/>
  <c r="H838" i="11"/>
  <c r="H718" i="11"/>
  <c r="K723" i="4" s="1"/>
  <c r="H622" i="11"/>
  <c r="H550" i="11"/>
  <c r="H526" i="11"/>
  <c r="K532" i="4" s="1"/>
  <c r="H2359" i="11"/>
  <c r="K2377" i="4" s="1"/>
  <c r="H2335" i="11"/>
  <c r="K2352" i="4" s="1"/>
  <c r="H1235" i="11"/>
  <c r="H1091" i="11"/>
  <c r="H971" i="11"/>
  <c r="H2146" i="11"/>
  <c r="K2161" i="4" s="1"/>
  <c r="H1954" i="11"/>
  <c r="H1786" i="11"/>
  <c r="H1570" i="11"/>
  <c r="H1402" i="11"/>
  <c r="H1258" i="11"/>
  <c r="H1162" i="11"/>
  <c r="H1090" i="11"/>
  <c r="H1042" i="11"/>
  <c r="K94" i="4" s="1"/>
  <c r="H970" i="11"/>
  <c r="K978" i="4" s="1"/>
  <c r="H2081" i="11"/>
  <c r="H2009" i="11"/>
  <c r="H1961" i="11"/>
  <c r="H1889" i="11"/>
  <c r="H1817" i="11"/>
  <c r="K1827" i="4" s="1"/>
  <c r="H1769" i="11"/>
  <c r="H1721" i="11"/>
  <c r="H1649" i="11"/>
  <c r="H1577" i="11"/>
  <c r="H1529" i="11"/>
  <c r="K1537" i="4" s="1"/>
  <c r="H1481" i="11"/>
  <c r="H1409" i="11"/>
  <c r="K1415" i="4" s="1"/>
  <c r="H1361" i="11"/>
  <c r="H1289" i="11"/>
  <c r="H1241" i="11"/>
  <c r="H1193" i="11"/>
  <c r="H1121" i="11"/>
  <c r="K1128" i="4" s="1"/>
  <c r="H1049" i="11"/>
  <c r="H977" i="11"/>
  <c r="H929" i="11"/>
  <c r="H857" i="11"/>
  <c r="H809" i="11"/>
  <c r="K849" i="4" s="1"/>
  <c r="H713" i="11"/>
  <c r="H497" i="11"/>
  <c r="H547" i="11"/>
  <c r="H499" i="11"/>
  <c r="K505" i="4" s="1"/>
  <c r="H427" i="11"/>
  <c r="H355" i="11"/>
  <c r="H163" i="11"/>
  <c r="H595" i="11"/>
  <c r="K601" i="4" s="1"/>
  <c r="H571" i="11"/>
  <c r="H523" i="11"/>
  <c r="K678" i="4" s="1"/>
  <c r="H475" i="11"/>
  <c r="H451" i="11"/>
  <c r="H403" i="11"/>
  <c r="K423" i="4" s="1"/>
  <c r="H379" i="11"/>
  <c r="K382" i="4" s="1"/>
  <c r="H331" i="11"/>
  <c r="H307" i="11"/>
  <c r="H283" i="11"/>
  <c r="H259" i="11"/>
  <c r="H235" i="11"/>
  <c r="K236" i="4" s="1"/>
  <c r="H211" i="11"/>
  <c r="H187" i="11"/>
  <c r="H139" i="11"/>
  <c r="H115" i="11"/>
  <c r="H91" i="11"/>
  <c r="K91" i="4" s="1"/>
  <c r="H67" i="11"/>
  <c r="K68" i="4" s="1"/>
  <c r="H43" i="11"/>
  <c r="H19" i="11"/>
  <c r="H4" i="11"/>
  <c r="K461" i="4" s="1"/>
  <c r="H2105" i="11"/>
  <c r="H2057" i="11"/>
  <c r="K1379" i="4" s="1"/>
  <c r="H2033" i="11"/>
  <c r="K1327" i="4" s="1"/>
  <c r="H1985" i="11"/>
  <c r="H1937" i="11"/>
  <c r="H1913" i="11"/>
  <c r="H1865" i="11"/>
  <c r="H1841" i="11"/>
  <c r="K1851" i="4" s="1"/>
  <c r="H1793" i="11"/>
  <c r="H1745" i="11"/>
  <c r="H1697" i="11"/>
  <c r="K1704" i="4" s="1"/>
  <c r="H1673" i="11"/>
  <c r="H1625" i="11"/>
  <c r="H1601" i="11"/>
  <c r="H1553" i="11"/>
  <c r="H1505" i="11"/>
  <c r="H1457" i="11"/>
  <c r="H1433" i="11"/>
  <c r="H1385" i="11"/>
  <c r="H1337" i="11"/>
  <c r="K498" i="4" s="1"/>
  <c r="H1313" i="11"/>
  <c r="K1320" i="4" s="1"/>
  <c r="H1265" i="11"/>
  <c r="H1217" i="11"/>
  <c r="H1169" i="11"/>
  <c r="H1145" i="11"/>
  <c r="H1097" i="11"/>
  <c r="H1073" i="11"/>
  <c r="H1025" i="11"/>
  <c r="K1944" i="4" s="1"/>
  <c r="H1001" i="11"/>
  <c r="H953" i="11"/>
  <c r="H905" i="11"/>
  <c r="H881" i="11"/>
  <c r="H833" i="11"/>
  <c r="H785" i="11"/>
  <c r="H761" i="11"/>
  <c r="H737" i="11"/>
  <c r="H689" i="11"/>
  <c r="K694" i="4" s="1"/>
  <c r="H665" i="11"/>
  <c r="K670" i="4" s="1"/>
  <c r="H641" i="11"/>
  <c r="H617" i="11"/>
  <c r="H593" i="11"/>
  <c r="H569" i="11"/>
  <c r="H545" i="11"/>
  <c r="K1593" i="4" s="1"/>
  <c r="H521" i="11"/>
  <c r="H473" i="11"/>
  <c r="H449" i="11"/>
  <c r="H425" i="11"/>
  <c r="H401" i="11"/>
  <c r="H377" i="11"/>
  <c r="K378" i="4" s="1"/>
  <c r="H353" i="11"/>
  <c r="H329" i="11"/>
  <c r="K330" i="4" s="1"/>
  <c r="H305" i="11"/>
  <c r="H281" i="11"/>
  <c r="H257" i="11"/>
  <c r="H233" i="11"/>
  <c r="H209" i="11"/>
  <c r="K339" i="4" s="1"/>
  <c r="H185" i="11"/>
  <c r="H161" i="11"/>
  <c r="H137" i="11"/>
  <c r="H113" i="11"/>
  <c r="H89" i="11"/>
  <c r="K89" i="4" s="1"/>
  <c r="H65" i="11"/>
  <c r="K65" i="4" s="1"/>
  <c r="H41" i="11"/>
  <c r="K41" i="4" s="1"/>
  <c r="H17" i="11"/>
  <c r="K17" i="4" s="1"/>
  <c r="H2393" i="11"/>
  <c r="H2321" i="11"/>
  <c r="K2337" i="4" s="1"/>
  <c r="H2249" i="11"/>
  <c r="H2225" i="11"/>
  <c r="H2201" i="11"/>
  <c r="K2216" i="4" s="1"/>
  <c r="H2177" i="11"/>
  <c r="H2153" i="11"/>
  <c r="H2129" i="11"/>
  <c r="H2273" i="11"/>
  <c r="K2289" i="4" s="1"/>
  <c r="H2344" i="11"/>
  <c r="H2272" i="11"/>
  <c r="K2288" i="4" s="1"/>
  <c r="H2200" i="11"/>
  <c r="H2128" i="11"/>
  <c r="H2056" i="11"/>
  <c r="H2008" i="11"/>
  <c r="H1936" i="11"/>
  <c r="H1864" i="11"/>
  <c r="H1792" i="11"/>
  <c r="H1696" i="11"/>
  <c r="K1703" i="4" s="1"/>
  <c r="H1624" i="11"/>
  <c r="K1632" i="4" s="1"/>
  <c r="H1552" i="11"/>
  <c r="H1480" i="11"/>
  <c r="H1408" i="11"/>
  <c r="K1414" i="4" s="1"/>
  <c r="H1336" i="11"/>
  <c r="H1264" i="11"/>
  <c r="H1192" i="11"/>
  <c r="H1120" i="11"/>
  <c r="H1048" i="11"/>
  <c r="H976" i="11"/>
  <c r="H880" i="11"/>
  <c r="H808" i="11"/>
  <c r="H736" i="11"/>
  <c r="H664" i="11"/>
  <c r="K2115" i="4" s="1"/>
  <c r="H568" i="11"/>
  <c r="H2343" i="11"/>
  <c r="K2360" i="4" s="1"/>
  <c r="H2319" i="11"/>
  <c r="K2335" i="4" s="1"/>
  <c r="H2295" i="11"/>
  <c r="H2271" i="11"/>
  <c r="K2287" i="4" s="1"/>
  <c r="H2247" i="11"/>
  <c r="H2223" i="11"/>
  <c r="H2199" i="11"/>
  <c r="H2175" i="11"/>
  <c r="H2127" i="11"/>
  <c r="H2103" i="11"/>
  <c r="H2079" i="11"/>
  <c r="K824" i="4" s="1"/>
  <c r="H2055" i="11"/>
  <c r="H2031" i="11"/>
  <c r="K2043" i="4" s="1"/>
  <c r="H2007" i="11"/>
  <c r="H1983" i="11"/>
  <c r="K1998" i="4" s="1"/>
  <c r="H1959" i="11"/>
  <c r="K1281" i="4" s="1"/>
  <c r="H1935" i="11"/>
  <c r="H1911" i="11"/>
  <c r="H1887" i="11"/>
  <c r="K1898" i="4" s="1"/>
  <c r="H1863" i="11"/>
  <c r="H1839" i="11"/>
  <c r="K1740" i="4" s="1"/>
  <c r="H1815" i="11"/>
  <c r="H1791" i="11"/>
  <c r="H1767" i="11"/>
  <c r="K1776" i="4" s="1"/>
  <c r="H1743" i="11"/>
  <c r="K1750" i="4" s="1"/>
  <c r="H2320" i="11"/>
  <c r="K2336" i="4" s="1"/>
  <c r="H2248" i="11"/>
  <c r="H2176" i="11"/>
  <c r="H2152" i="11"/>
  <c r="H2080" i="11"/>
  <c r="H1984" i="11"/>
  <c r="H1912" i="11"/>
  <c r="H1840" i="11"/>
  <c r="K1850" i="4" s="1"/>
  <c r="H1768" i="11"/>
  <c r="H1720" i="11"/>
  <c r="H1648" i="11"/>
  <c r="H1576" i="11"/>
  <c r="H1504" i="11"/>
  <c r="H1432" i="11"/>
  <c r="H1384" i="11"/>
  <c r="H1288" i="11"/>
  <c r="K1295" i="4" s="1"/>
  <c r="H1216" i="11"/>
  <c r="H1168" i="11"/>
  <c r="H1072" i="11"/>
  <c r="H1000" i="11"/>
  <c r="K1008" i="4" s="1"/>
  <c r="H928" i="11"/>
  <c r="H856" i="11"/>
  <c r="K863" i="4" s="1"/>
  <c r="H784" i="11"/>
  <c r="H712" i="11"/>
  <c r="H616" i="11"/>
  <c r="H1719" i="11"/>
  <c r="H2369" i="11"/>
  <c r="H2297" i="11"/>
  <c r="K2313" i="4" s="1"/>
  <c r="H2296" i="11"/>
  <c r="K2312" i="4" s="1"/>
  <c r="H2224" i="11"/>
  <c r="H2104" i="11"/>
  <c r="H2032" i="11"/>
  <c r="H1960" i="11"/>
  <c r="K1284" i="4" s="1"/>
  <c r="H1888" i="11"/>
  <c r="H1816" i="11"/>
  <c r="H1744" i="11"/>
  <c r="H1672" i="11"/>
  <c r="K1679" i="4" s="1"/>
  <c r="H1600" i="11"/>
  <c r="H1528" i="11"/>
  <c r="H1456" i="11"/>
  <c r="H1360" i="11"/>
  <c r="K1366" i="4" s="1"/>
  <c r="H1312" i="11"/>
  <c r="H1240" i="11"/>
  <c r="H1144" i="11"/>
  <c r="H1096" i="11"/>
  <c r="K1103" i="4" s="1"/>
  <c r="H1024" i="11"/>
  <c r="H952" i="11"/>
  <c r="H904" i="11"/>
  <c r="K911" i="4" s="1"/>
  <c r="H832" i="11"/>
  <c r="H760" i="11"/>
  <c r="K767" i="4" s="1"/>
  <c r="H688" i="11"/>
  <c r="K693" i="4" s="1"/>
  <c r="H640" i="11"/>
  <c r="K656" i="4" s="1"/>
  <c r="H592" i="11"/>
  <c r="H544" i="11"/>
  <c r="K550" i="4" s="1"/>
  <c r="H520" i="11"/>
  <c r="H2151" i="11"/>
  <c r="K2167" i="4" s="1"/>
  <c r="H1695" i="11"/>
  <c r="H2370" i="11"/>
  <c r="H2322" i="11"/>
  <c r="K2338" i="4" s="1"/>
  <c r="H2298" i="11"/>
  <c r="H2274" i="11"/>
  <c r="H2250" i="11"/>
  <c r="H2226" i="11"/>
  <c r="K2242" i="4" s="1"/>
  <c r="H2202" i="11"/>
  <c r="H2178" i="11"/>
  <c r="H2130" i="11"/>
  <c r="K2145" i="4" s="1"/>
  <c r="H2106" i="11"/>
  <c r="K311" i="4" s="1"/>
  <c r="H2082" i="11"/>
  <c r="H2058" i="11"/>
  <c r="K2073" i="4" s="1"/>
  <c r="H2034" i="11"/>
  <c r="H2010" i="11"/>
  <c r="K2025" i="4" s="1"/>
  <c r="H1986" i="11"/>
  <c r="H1962" i="11"/>
  <c r="H1938" i="11"/>
  <c r="H1914" i="11"/>
  <c r="H1890" i="11"/>
  <c r="H1866" i="11"/>
  <c r="H1842" i="11"/>
  <c r="K1852" i="4" s="1"/>
  <c r="H1818" i="11"/>
  <c r="H1794" i="11"/>
  <c r="H1770" i="11"/>
  <c r="H1746" i="11"/>
  <c r="K1754" i="4" s="1"/>
  <c r="H1722" i="11"/>
  <c r="H1698" i="11"/>
  <c r="K1705" i="4" s="1"/>
  <c r="H1671" i="11"/>
  <c r="K1678" i="4" s="1"/>
  <c r="H1623" i="11"/>
  <c r="H1551" i="11"/>
  <c r="H1503" i="11"/>
  <c r="H1455" i="11"/>
  <c r="H1407" i="11"/>
  <c r="K1413" i="4" s="1"/>
  <c r="H1359" i="11"/>
  <c r="H1311" i="11"/>
  <c r="K1017" i="4" s="1"/>
  <c r="H1263" i="11"/>
  <c r="K1270" i="4" s="1"/>
  <c r="H1215" i="11"/>
  <c r="K1222" i="4" s="1"/>
  <c r="H1167" i="11"/>
  <c r="H1119" i="11"/>
  <c r="K1126" i="4" s="1"/>
  <c r="H1071" i="11"/>
  <c r="K1078" i="4" s="1"/>
  <c r="H1023" i="11"/>
  <c r="H975" i="11"/>
  <c r="H927" i="11"/>
  <c r="K934" i="4" s="1"/>
  <c r="H879" i="11"/>
  <c r="K886" i="4" s="1"/>
  <c r="H831" i="11"/>
  <c r="H783" i="11"/>
  <c r="H735" i="11"/>
  <c r="H687" i="11"/>
  <c r="K692" i="4" s="1"/>
  <c r="H663" i="11"/>
  <c r="H615" i="11"/>
  <c r="H567" i="11"/>
  <c r="H519" i="11"/>
  <c r="H471" i="11"/>
  <c r="K477" i="4" s="1"/>
  <c r="H423" i="11"/>
  <c r="H375" i="11"/>
  <c r="H2366" i="11"/>
  <c r="H2318" i="11"/>
  <c r="H2270" i="11"/>
  <c r="K2286" i="4" s="1"/>
  <c r="H2222" i="11"/>
  <c r="H2174" i="11"/>
  <c r="K2190" i="4" s="1"/>
  <c r="E2347" i="2" s="1"/>
  <c r="H2126" i="11"/>
  <c r="H2054" i="11"/>
  <c r="H2006" i="11"/>
  <c r="H1982" i="11"/>
  <c r="K1997" i="4" s="1"/>
  <c r="H1934" i="11"/>
  <c r="K1947" i="4" s="1"/>
  <c r="H1886" i="11"/>
  <c r="H1838" i="11"/>
  <c r="H1790" i="11"/>
  <c r="K1800" i="4" s="1"/>
  <c r="H1742" i="11"/>
  <c r="K1749" i="4" s="1"/>
  <c r="H1694" i="11"/>
  <c r="H1646" i="11"/>
  <c r="H1622" i="11"/>
  <c r="H1574" i="11"/>
  <c r="H1526" i="11"/>
  <c r="H1478" i="11"/>
  <c r="H1430" i="11"/>
  <c r="H1382" i="11"/>
  <c r="H1334" i="11"/>
  <c r="K1341" i="4" s="1"/>
  <c r="H1310" i="11"/>
  <c r="H1262" i="11"/>
  <c r="H1214" i="11"/>
  <c r="H1166" i="11"/>
  <c r="H1142" i="11"/>
  <c r="H1094" i="11"/>
  <c r="H1070" i="11"/>
  <c r="H1046" i="11"/>
  <c r="K1054" i="4" s="1"/>
  <c r="H998" i="11"/>
  <c r="K1006" i="4" s="1"/>
  <c r="H974" i="11"/>
  <c r="K982" i="4" s="1"/>
  <c r="H950" i="11"/>
  <c r="H926" i="11"/>
  <c r="K933" i="4" s="1"/>
  <c r="H902" i="11"/>
  <c r="H878" i="11"/>
  <c r="H854" i="11"/>
  <c r="K861" i="4" s="1"/>
  <c r="H830" i="11"/>
  <c r="H806" i="11"/>
  <c r="H782" i="11"/>
  <c r="K789" i="4" s="1"/>
  <c r="H758" i="11"/>
  <c r="H734" i="11"/>
  <c r="H710" i="11"/>
  <c r="K715" i="4" s="1"/>
  <c r="H686" i="11"/>
  <c r="H662" i="11"/>
  <c r="K667" i="4" s="1"/>
  <c r="H638" i="11"/>
  <c r="K643" i="4" s="1"/>
  <c r="H614" i="11"/>
  <c r="H590" i="11"/>
  <c r="H566" i="11"/>
  <c r="K572" i="4" s="1"/>
  <c r="H542" i="11"/>
  <c r="K548" i="4" s="1"/>
  <c r="H518" i="11"/>
  <c r="K524" i="4" s="1"/>
  <c r="H494" i="11"/>
  <c r="H470" i="11"/>
  <c r="H446" i="11"/>
  <c r="H422" i="11"/>
  <c r="H398" i="11"/>
  <c r="H1647" i="11"/>
  <c r="H1599" i="11"/>
  <c r="H1575" i="11"/>
  <c r="K753" i="4" s="1"/>
  <c r="H1527" i="11"/>
  <c r="H1479" i="11"/>
  <c r="K1487" i="4" s="1"/>
  <c r="H1431" i="11"/>
  <c r="K1437" i="4" s="1"/>
  <c r="H1383" i="11"/>
  <c r="H1335" i="11"/>
  <c r="H1287" i="11"/>
  <c r="K1294" i="4" s="1"/>
  <c r="H1239" i="11"/>
  <c r="H1191" i="11"/>
  <c r="K1198" i="4" s="1"/>
  <c r="H1143" i="11"/>
  <c r="K1148" i="4" s="1"/>
  <c r="H1095" i="11"/>
  <c r="K1102" i="4" s="1"/>
  <c r="H1047" i="11"/>
  <c r="H999" i="11"/>
  <c r="H951" i="11"/>
  <c r="K959" i="4" s="1"/>
  <c r="H903" i="11"/>
  <c r="H855" i="11"/>
  <c r="H807" i="11"/>
  <c r="H759" i="11"/>
  <c r="H711" i="11"/>
  <c r="H639" i="11"/>
  <c r="H591" i="11"/>
  <c r="H543" i="11"/>
  <c r="H495" i="11"/>
  <c r="H447" i="11"/>
  <c r="K1911" i="4" s="1"/>
  <c r="H399" i="11"/>
  <c r="H351" i="11"/>
  <c r="H2390" i="11"/>
  <c r="H2342" i="11"/>
  <c r="K2359" i="4" s="1"/>
  <c r="H2294" i="11"/>
  <c r="H2246" i="11"/>
  <c r="H2198" i="11"/>
  <c r="H2150" i="11"/>
  <c r="H2102" i="11"/>
  <c r="H2078" i="11"/>
  <c r="H2030" i="11"/>
  <c r="H1958" i="11"/>
  <c r="K1279" i="4" s="1"/>
  <c r="H1910" i="11"/>
  <c r="K1920" i="4" s="1"/>
  <c r="H1862" i="11"/>
  <c r="H1814" i="11"/>
  <c r="K1824" i="4" s="1"/>
  <c r="H1766" i="11"/>
  <c r="H1718" i="11"/>
  <c r="H1670" i="11"/>
  <c r="K1677" i="4" s="1"/>
  <c r="H1598" i="11"/>
  <c r="H1550" i="11"/>
  <c r="K1558" i="4" s="1"/>
  <c r="H1502" i="11"/>
  <c r="H1454" i="11"/>
  <c r="K1462" i="4" s="1"/>
  <c r="H1406" i="11"/>
  <c r="H1358" i="11"/>
  <c r="H1286" i="11"/>
  <c r="H1238" i="11"/>
  <c r="K1064" i="4" s="1"/>
  <c r="H1190" i="11"/>
  <c r="H1118" i="11"/>
  <c r="K1125" i="4" s="1"/>
  <c r="H1022" i="11"/>
  <c r="K1030" i="4" s="1"/>
  <c r="H374" i="11"/>
  <c r="H2358" i="11"/>
  <c r="K2376" i="4" s="1"/>
  <c r="H2334" i="11"/>
  <c r="H510" i="11"/>
  <c r="H486" i="11"/>
  <c r="H462" i="11"/>
  <c r="H438" i="11"/>
  <c r="K442" i="4" s="1"/>
  <c r="H414" i="11"/>
  <c r="H390" i="11"/>
  <c r="K393" i="4" s="1"/>
  <c r="H366" i="11"/>
  <c r="K367" i="4" s="1"/>
  <c r="H342" i="11"/>
  <c r="H2356" i="11"/>
  <c r="H2332" i="11"/>
  <c r="K2349" i="4" s="1"/>
  <c r="H724" i="11"/>
  <c r="H700" i="11"/>
  <c r="K705" i="4" s="1"/>
  <c r="H676" i="11"/>
  <c r="H652" i="11"/>
  <c r="K658" i="4" s="1"/>
  <c r="H628" i="11"/>
  <c r="H604" i="11"/>
  <c r="H580" i="11"/>
  <c r="K587" i="4" s="1"/>
  <c r="H556" i="11"/>
  <c r="H532" i="11"/>
  <c r="H508" i="11"/>
  <c r="K514" i="4" s="1"/>
  <c r="H484" i="11"/>
  <c r="H460" i="11"/>
  <c r="H436" i="11"/>
  <c r="K440" i="4" s="1"/>
  <c r="H412" i="11"/>
  <c r="H388" i="11"/>
  <c r="K391" i="4" s="1"/>
  <c r="H364" i="11"/>
  <c r="H340" i="11"/>
  <c r="H220" i="11"/>
  <c r="H28" i="11"/>
  <c r="H507" i="11"/>
  <c r="K513" i="4" s="1"/>
  <c r="H483" i="11"/>
  <c r="H459" i="11"/>
  <c r="H435" i="11"/>
  <c r="H411" i="11"/>
  <c r="H387" i="11"/>
  <c r="K390" i="4" s="1"/>
  <c r="H363" i="11"/>
  <c r="H339" i="11"/>
  <c r="H1674" i="11"/>
  <c r="H1650" i="11"/>
  <c r="K1658" i="4" s="1"/>
  <c r="H1626" i="11"/>
  <c r="H1602" i="11"/>
  <c r="H1578" i="11"/>
  <c r="K1586" i="4" s="1"/>
  <c r="H1554" i="11"/>
  <c r="H1530" i="11"/>
  <c r="H1506" i="11"/>
  <c r="H1482" i="11"/>
  <c r="H1458" i="11"/>
  <c r="H1434" i="11"/>
  <c r="H1410" i="11"/>
  <c r="K1416" i="4" s="1"/>
  <c r="H1386" i="11"/>
  <c r="H1362" i="11"/>
  <c r="H1338" i="11"/>
  <c r="K1345" i="4" s="1"/>
  <c r="H1314" i="11"/>
  <c r="K1321" i="4" s="1"/>
  <c r="H1290" i="11"/>
  <c r="K1297" i="4" s="1"/>
  <c r="H1266" i="11"/>
  <c r="H1242" i="11"/>
  <c r="H1218" i="11"/>
  <c r="K1225" i="4" s="1"/>
  <c r="H1194" i="11"/>
  <c r="H1170" i="11"/>
  <c r="H1146" i="11"/>
  <c r="H1122" i="11"/>
  <c r="H1098" i="11"/>
  <c r="K1105" i="4" s="1"/>
  <c r="H1074" i="11"/>
  <c r="H1050" i="11"/>
  <c r="H1026" i="11"/>
  <c r="H1002" i="11"/>
  <c r="K1010" i="4" s="1"/>
  <c r="H978" i="11"/>
  <c r="K986" i="4" s="1"/>
  <c r="H954" i="11"/>
  <c r="H930" i="11"/>
  <c r="H906" i="11"/>
  <c r="H882" i="11"/>
  <c r="H858" i="11"/>
  <c r="H834" i="11"/>
  <c r="H810" i="11"/>
  <c r="H786" i="11"/>
  <c r="H762" i="11"/>
  <c r="K769" i="4" s="1"/>
  <c r="H738" i="11"/>
  <c r="H714" i="11"/>
  <c r="H690" i="11"/>
  <c r="K695" i="4" s="1"/>
  <c r="H666" i="11"/>
  <c r="K671" i="4" s="1"/>
  <c r="H642" i="11"/>
  <c r="K647" i="4" s="1"/>
  <c r="H618" i="11"/>
  <c r="K624" i="4" s="1"/>
  <c r="H594" i="11"/>
  <c r="H570" i="11"/>
  <c r="H546" i="11"/>
  <c r="H522" i="11"/>
  <c r="K528" i="4" s="1"/>
  <c r="H498" i="11"/>
  <c r="K504" i="4" s="1"/>
  <c r="H474" i="11"/>
  <c r="K480" i="4" s="1"/>
  <c r="H450" i="11"/>
  <c r="H426" i="11"/>
  <c r="H402" i="11"/>
  <c r="H378" i="11"/>
  <c r="H354" i="11"/>
  <c r="H330" i="11"/>
  <c r="K331" i="4" s="1"/>
  <c r="H306" i="11"/>
  <c r="K1171" i="4" s="1"/>
  <c r="H282" i="11"/>
  <c r="H258" i="11"/>
  <c r="K1066" i="4" s="1"/>
  <c r="H234" i="11"/>
  <c r="K235" i="4" s="1"/>
  <c r="H210" i="11"/>
  <c r="H186" i="11"/>
  <c r="K187" i="4" s="1"/>
  <c r="H162" i="11"/>
  <c r="H138" i="11"/>
  <c r="H114" i="11"/>
  <c r="H90" i="11"/>
  <c r="H66" i="11"/>
  <c r="K66" i="4" s="1"/>
  <c r="H42" i="11"/>
  <c r="H18" i="11"/>
  <c r="H350" i="11"/>
  <c r="K351" i="4" s="1"/>
  <c r="H2341" i="11"/>
  <c r="K2358" i="4" s="1"/>
  <c r="H2317" i="11"/>
  <c r="H2293" i="11"/>
  <c r="K2309" i="4" s="1"/>
  <c r="H2269" i="11"/>
  <c r="K2285" i="4" s="1"/>
  <c r="H2245" i="11"/>
  <c r="H2221" i="11"/>
  <c r="H2197" i="11"/>
  <c r="H2173" i="11"/>
  <c r="H2149" i="11"/>
  <c r="K2165" i="4" s="1"/>
  <c r="H2125" i="11"/>
  <c r="H2101" i="11"/>
  <c r="K2116" i="4" s="1"/>
  <c r="H2077" i="11"/>
  <c r="H2053" i="11"/>
  <c r="K2068" i="4" s="1"/>
  <c r="H2029" i="11"/>
  <c r="H2005" i="11"/>
  <c r="K2020" i="4" s="1"/>
  <c r="H1981" i="11"/>
  <c r="H1957" i="11"/>
  <c r="K1971" i="4" s="1"/>
  <c r="H1933" i="11"/>
  <c r="K1946" i="4" s="1"/>
  <c r="H1909" i="11"/>
  <c r="H1885" i="11"/>
  <c r="H1861" i="11"/>
  <c r="K1087" i="4" s="1"/>
  <c r="H1837" i="11"/>
  <c r="H1813" i="11"/>
  <c r="H1789" i="11"/>
  <c r="K1799" i="4" s="1"/>
  <c r="H1765" i="11"/>
  <c r="K1774" i="4" s="1"/>
  <c r="H1741" i="11"/>
  <c r="K1748" i="4" s="1"/>
  <c r="H1717" i="11"/>
  <c r="H1693" i="11"/>
  <c r="H1669" i="11"/>
  <c r="H1645" i="11"/>
  <c r="K1653" i="4" s="1"/>
  <c r="H1621" i="11"/>
  <c r="K1629" i="4" s="1"/>
  <c r="H1597" i="11"/>
  <c r="H1573" i="11"/>
  <c r="K736" i="4" s="1"/>
  <c r="H1549" i="11"/>
  <c r="H1525" i="11"/>
  <c r="K1533" i="4" s="1"/>
  <c r="H1501" i="11"/>
  <c r="H1477" i="11"/>
  <c r="H1453" i="11"/>
  <c r="K1461" i="4" s="1"/>
  <c r="H1429" i="11"/>
  <c r="K1435" i="4" s="1"/>
  <c r="H1405" i="11"/>
  <c r="H1381" i="11"/>
  <c r="K1387" i="4" s="1"/>
  <c r="H1357" i="11"/>
  <c r="H1333" i="11"/>
  <c r="H1309" i="11"/>
  <c r="H1285" i="11"/>
  <c r="K1292" i="4" s="1"/>
  <c r="H1261" i="11"/>
  <c r="K1268" i="4" s="1"/>
  <c r="H1237" i="11"/>
  <c r="K1244" i="4" s="1"/>
  <c r="H1213" i="11"/>
  <c r="H1189" i="11"/>
  <c r="K1196" i="4" s="1"/>
  <c r="H1165" i="11"/>
  <c r="K1172" i="4" s="1"/>
  <c r="H1141" i="11"/>
  <c r="K1147" i="4" s="1"/>
  <c r="H1117" i="11"/>
  <c r="K1124" i="4" s="1"/>
  <c r="H1093" i="11"/>
  <c r="H1069" i="11"/>
  <c r="H1045" i="11"/>
  <c r="H1021" i="11"/>
  <c r="K1029" i="4" s="1"/>
  <c r="H997" i="11"/>
  <c r="H973" i="11"/>
  <c r="H949" i="11"/>
  <c r="K957" i="4" s="1"/>
  <c r="H925" i="11"/>
  <c r="H901" i="11"/>
  <c r="H877" i="11"/>
  <c r="K884" i="4" s="1"/>
  <c r="H853" i="11"/>
  <c r="K860" i="4" s="1"/>
  <c r="H829" i="11"/>
  <c r="H805" i="11"/>
  <c r="H781" i="11"/>
  <c r="H757" i="11"/>
  <c r="H733" i="11"/>
  <c r="K711" i="4" s="1"/>
  <c r="H709" i="11"/>
  <c r="H685" i="11"/>
  <c r="K690" i="4" s="1"/>
  <c r="H661" i="11"/>
  <c r="H637" i="11"/>
  <c r="K642" i="4" s="1"/>
  <c r="H613" i="11"/>
  <c r="H589" i="11"/>
  <c r="H565" i="11"/>
  <c r="K571" i="4" s="1"/>
  <c r="H541" i="11"/>
  <c r="H517" i="11"/>
  <c r="K523" i="4" s="1"/>
  <c r="H493" i="11"/>
  <c r="K499" i="4" s="1"/>
  <c r="H469" i="11"/>
  <c r="H445" i="11"/>
  <c r="K1918" i="4" s="1"/>
  <c r="H421" i="11"/>
  <c r="H397" i="11"/>
  <c r="K400" i="4" s="1"/>
  <c r="H373" i="11"/>
  <c r="H349" i="11"/>
  <c r="K350" i="4" s="1"/>
  <c r="H2385" i="11"/>
  <c r="H2373" i="11"/>
  <c r="H2384" i="11"/>
  <c r="H2372" i="11"/>
  <c r="H2383" i="11"/>
  <c r="H2382" i="11"/>
  <c r="H2381" i="11"/>
  <c r="H2392" i="11"/>
  <c r="H2380" i="11"/>
  <c r="H2368" i="11"/>
  <c r="H2391" i="11"/>
  <c r="H2367" i="11"/>
  <c r="H2378" i="11"/>
  <c r="H2389" i="11"/>
  <c r="H2365" i="11"/>
  <c r="H2377" i="11"/>
  <c r="H2355" i="11"/>
  <c r="K2373" i="4" s="1"/>
  <c r="H2331" i="11"/>
  <c r="H2387" i="11"/>
  <c r="H2375" i="11"/>
  <c r="H2386" i="11"/>
  <c r="H2229" i="11"/>
  <c r="H1965" i="11"/>
  <c r="H1749" i="11"/>
  <c r="H1485" i="11"/>
  <c r="H1293" i="11"/>
  <c r="H1101" i="11"/>
  <c r="H909" i="11"/>
  <c r="K916" i="4" s="1"/>
  <c r="H717" i="11"/>
  <c r="H573" i="11"/>
  <c r="K580" i="4" s="1"/>
  <c r="H405" i="11"/>
  <c r="K510" i="4" s="1"/>
  <c r="H261" i="11"/>
  <c r="H45" i="11"/>
  <c r="H2228" i="11"/>
  <c r="H1988" i="11"/>
  <c r="K2003" i="4" s="1"/>
  <c r="H1700" i="11"/>
  <c r="H1460" i="11"/>
  <c r="H1172" i="11"/>
  <c r="H980" i="11"/>
  <c r="K900" i="4" s="1"/>
  <c r="H2346" i="11"/>
  <c r="H2325" i="11"/>
  <c r="K2342" i="4" s="1"/>
  <c r="H2109" i="11"/>
  <c r="H1869" i="11"/>
  <c r="K1088" i="4" s="1"/>
  <c r="H1605" i="11"/>
  <c r="K1613" i="4" s="1"/>
  <c r="H1365" i="11"/>
  <c r="H1149" i="11"/>
  <c r="K1146" i="4" s="1"/>
  <c r="H885" i="11"/>
  <c r="K892" i="4" s="1"/>
  <c r="H597" i="11"/>
  <c r="K603" i="4" s="1"/>
  <c r="H309" i="11"/>
  <c r="K310" i="4" s="1"/>
  <c r="H2276" i="11"/>
  <c r="H2012" i="11"/>
  <c r="H1772" i="11"/>
  <c r="K1781" i="4" s="1"/>
  <c r="H1484" i="11"/>
  <c r="H1124" i="11"/>
  <c r="K1131" i="4" s="1"/>
  <c r="H932" i="11"/>
  <c r="H476" i="11"/>
  <c r="K482" i="4" s="1"/>
  <c r="H2157" i="11"/>
  <c r="H1941" i="11"/>
  <c r="H1701" i="11"/>
  <c r="K1707" i="4" s="1"/>
  <c r="H1461" i="11"/>
  <c r="K1469" i="4" s="1"/>
  <c r="H1269" i="11"/>
  <c r="H1077" i="11"/>
  <c r="H837" i="11"/>
  <c r="H621" i="11"/>
  <c r="H477" i="11"/>
  <c r="H333" i="11"/>
  <c r="K334" i="4" s="1"/>
  <c r="H189" i="11"/>
  <c r="H69" i="11"/>
  <c r="H2324" i="11"/>
  <c r="H2084" i="11"/>
  <c r="H1820" i="11"/>
  <c r="K1830" i="4" s="1"/>
  <c r="H1604" i="11"/>
  <c r="H1364" i="11"/>
  <c r="K1370" i="4" s="1"/>
  <c r="H1076" i="11"/>
  <c r="H2013" i="11"/>
  <c r="H1581" i="11"/>
  <c r="H861" i="11"/>
  <c r="K868" i="4" s="1"/>
  <c r="H2108" i="11"/>
  <c r="K1123" i="4" s="1"/>
  <c r="H1844" i="11"/>
  <c r="K1854" i="4" s="1"/>
  <c r="H1580" i="11"/>
  <c r="H1244" i="11"/>
  <c r="H2277" i="11"/>
  <c r="H2037" i="11"/>
  <c r="K2050" i="4" s="1"/>
  <c r="H1821" i="11"/>
  <c r="H1533" i="11"/>
  <c r="K1541" i="4" s="1"/>
  <c r="H1245" i="11"/>
  <c r="H1029" i="11"/>
  <c r="H765" i="11"/>
  <c r="H453" i="11"/>
  <c r="K457" i="4" s="1"/>
  <c r="H2204" i="11"/>
  <c r="H1964" i="11"/>
  <c r="K1978" i="4" s="1"/>
  <c r="E2371" i="2" s="1"/>
  <c r="H1676" i="11"/>
  <c r="K1683" i="4" s="1"/>
  <c r="H1436" i="11"/>
  <c r="H1052" i="11"/>
  <c r="K1060" i="4" s="1"/>
  <c r="H2181" i="11"/>
  <c r="H1725" i="11"/>
  <c r="H981" i="11"/>
  <c r="K989" i="4" s="1"/>
  <c r="H2132" i="11"/>
  <c r="H1868" i="11"/>
  <c r="H1652" i="11"/>
  <c r="H1412" i="11"/>
  <c r="H1220" i="11"/>
  <c r="K2139" i="4" s="1"/>
  <c r="H1028" i="11"/>
  <c r="H620" i="11"/>
  <c r="H2345" i="11"/>
  <c r="H2133" i="11"/>
  <c r="H1893" i="11"/>
  <c r="H1677" i="11"/>
  <c r="H1413" i="11"/>
  <c r="K1419" i="4" s="1"/>
  <c r="H1173" i="11"/>
  <c r="H957" i="11"/>
  <c r="H645" i="11"/>
  <c r="K650" i="4" s="1"/>
  <c r="H429" i="11"/>
  <c r="K433" i="4" s="1"/>
  <c r="H141" i="11"/>
  <c r="K141" i="4" s="1"/>
  <c r="H1916" i="11"/>
  <c r="H1316" i="11"/>
  <c r="K1323" i="4" s="1"/>
  <c r="H2253" i="11"/>
  <c r="K2269" i="4" s="1"/>
  <c r="H1917" i="11"/>
  <c r="H1629" i="11"/>
  <c r="H1389" i="11"/>
  <c r="K1532" i="4" s="1"/>
  <c r="H1197" i="11"/>
  <c r="H1005" i="11"/>
  <c r="K1013" i="4" s="1"/>
  <c r="H741" i="11"/>
  <c r="H525" i="11"/>
  <c r="K531" i="4" s="1"/>
  <c r="H285" i="11"/>
  <c r="H21" i="11"/>
  <c r="K21" i="4" s="1"/>
  <c r="H2036" i="11"/>
  <c r="H1748" i="11"/>
  <c r="H1532" i="11"/>
  <c r="H1268" i="11"/>
  <c r="K1275" i="4" s="1"/>
  <c r="H1004" i="11"/>
  <c r="K1012" i="4" s="1"/>
  <c r="H2339" i="11"/>
  <c r="K2356" i="4" s="1"/>
  <c r="H2315" i="11"/>
  <c r="H2291" i="11"/>
  <c r="K2307" i="4" s="1"/>
  <c r="H2267" i="11"/>
  <c r="K2282" i="4" s="1"/>
  <c r="H2243" i="11"/>
  <c r="H2219" i="11"/>
  <c r="H2195" i="11"/>
  <c r="H2171" i="11"/>
  <c r="K2186" i="4" s="1"/>
  <c r="H2147" i="11"/>
  <c r="K2163" i="4" s="1"/>
  <c r="H2123" i="11"/>
  <c r="K2138" i="4" s="1"/>
  <c r="H2099" i="11"/>
  <c r="K2114" i="4" s="1"/>
  <c r="H2075" i="11"/>
  <c r="H2051" i="11"/>
  <c r="H2027" i="11"/>
  <c r="K2040" i="4" s="1"/>
  <c r="H2003" i="11"/>
  <c r="H1979" i="11"/>
  <c r="K1994" i="4" s="1"/>
  <c r="H1955" i="11"/>
  <c r="H1931" i="11"/>
  <c r="K1943" i="4" s="1"/>
  <c r="H1907" i="11"/>
  <c r="K1917" i="4" s="1"/>
  <c r="H1883" i="11"/>
  <c r="K1792" i="4" s="1"/>
  <c r="H1859" i="11"/>
  <c r="K1092" i="4" s="1"/>
  <c r="H1835" i="11"/>
  <c r="K1845" i="4" s="1"/>
  <c r="H1811" i="11"/>
  <c r="K1821" i="4" s="1"/>
  <c r="H1787" i="11"/>
  <c r="H1763" i="11"/>
  <c r="H1739" i="11"/>
  <c r="H1715" i="11"/>
  <c r="K1721" i="4" s="1"/>
  <c r="H1691" i="11"/>
  <c r="H1667" i="11"/>
  <c r="K1674" i="4" s="1"/>
  <c r="H1643" i="11"/>
  <c r="K1651" i="4" s="1"/>
  <c r="H1619" i="11"/>
  <c r="K1627" i="4" s="1"/>
  <c r="H1595" i="11"/>
  <c r="K1603" i="4" s="1"/>
  <c r="H1571" i="11"/>
  <c r="K1579" i="4" s="1"/>
  <c r="H1547" i="11"/>
  <c r="K1555" i="4" s="1"/>
  <c r="H1523" i="11"/>
  <c r="H1499" i="11"/>
  <c r="K1507" i="4" s="1"/>
  <c r="H1475" i="11"/>
  <c r="H1451" i="11"/>
  <c r="K1459" i="4" s="1"/>
  <c r="H1427" i="11"/>
  <c r="K1433" i="4" s="1"/>
  <c r="H2349" i="11"/>
  <c r="H2085" i="11"/>
  <c r="H1845" i="11"/>
  <c r="H1653" i="11"/>
  <c r="K1661" i="4" s="1"/>
  <c r="H1437" i="11"/>
  <c r="H1221" i="11"/>
  <c r="H1053" i="11"/>
  <c r="H813" i="11"/>
  <c r="H669" i="11"/>
  <c r="K674" i="4" s="1"/>
  <c r="H549" i="11"/>
  <c r="K1618" i="4" s="1"/>
  <c r="H381" i="11"/>
  <c r="H237" i="11"/>
  <c r="H117" i="11"/>
  <c r="K117" i="4" s="1"/>
  <c r="H2348" i="11"/>
  <c r="K2366" i="4" s="1"/>
  <c r="H2156" i="11"/>
  <c r="H1892" i="11"/>
  <c r="H1628" i="11"/>
  <c r="K1636" i="4" s="1"/>
  <c r="H1388" i="11"/>
  <c r="H1148" i="11"/>
  <c r="H956" i="11"/>
  <c r="H2301" i="11"/>
  <c r="K2317" i="4" s="1"/>
  <c r="H2061" i="11"/>
  <c r="H1773" i="11"/>
  <c r="K1782" i="4" s="1"/>
  <c r="H1341" i="11"/>
  <c r="H789" i="11"/>
  <c r="K796" i="4" s="1"/>
  <c r="H2180" i="11"/>
  <c r="H1940" i="11"/>
  <c r="H1724" i="11"/>
  <c r="H1508" i="11"/>
  <c r="K1516" i="4" s="1"/>
  <c r="H1196" i="11"/>
  <c r="H2363" i="11"/>
  <c r="H2361" i="11"/>
  <c r="K2379" i="4" s="1"/>
  <c r="H2205" i="11"/>
  <c r="H1989" i="11"/>
  <c r="H1797" i="11"/>
  <c r="H1557" i="11"/>
  <c r="K1565" i="4" s="1"/>
  <c r="H1317" i="11"/>
  <c r="H1125" i="11"/>
  <c r="K1132" i="4" s="1"/>
  <c r="H933" i="11"/>
  <c r="H693" i="11"/>
  <c r="H501" i="11"/>
  <c r="H357" i="11"/>
  <c r="K358" i="4" s="1"/>
  <c r="H213" i="11"/>
  <c r="H93" i="11"/>
  <c r="H2300" i="11"/>
  <c r="K2316" i="4" s="1"/>
  <c r="H2060" i="11"/>
  <c r="K2075" i="4" s="1"/>
  <c r="H1796" i="11"/>
  <c r="H1556" i="11"/>
  <c r="K1564" i="4" s="1"/>
  <c r="H1340" i="11"/>
  <c r="H1100" i="11"/>
  <c r="K688" i="4" s="1"/>
  <c r="H2362" i="11"/>
  <c r="H2337" i="11"/>
  <c r="K2354" i="4" s="1"/>
  <c r="H2360" i="11"/>
  <c r="H2336" i="11"/>
  <c r="K2353" i="4" s="1"/>
  <c r="H1784" i="11"/>
  <c r="H1760" i="11"/>
  <c r="H1736" i="11"/>
  <c r="H1712" i="11"/>
  <c r="K1718" i="4" s="1"/>
  <c r="H1688" i="11"/>
  <c r="K1695" i="4" s="1"/>
  <c r="H1664" i="11"/>
  <c r="K1671" i="4" s="1"/>
  <c r="H1640" i="11"/>
  <c r="H1616" i="11"/>
  <c r="K1624" i="4" s="1"/>
  <c r="H1592" i="11"/>
  <c r="K1600" i="4" s="1"/>
  <c r="H1568" i="11"/>
  <c r="K1576" i="4" s="1"/>
  <c r="H1544" i="11"/>
  <c r="K1552" i="4" s="1"/>
  <c r="H1520" i="11"/>
  <c r="H1496" i="11"/>
  <c r="H1472" i="11"/>
  <c r="H1448" i="11"/>
  <c r="H1424" i="11"/>
  <c r="H1400" i="11"/>
  <c r="K1406" i="4" s="1"/>
  <c r="H1376" i="11"/>
  <c r="H1352" i="11"/>
  <c r="H1328" i="11"/>
  <c r="H1304" i="11"/>
  <c r="K1311" i="4" s="1"/>
  <c r="H1280" i="11"/>
  <c r="H1256" i="11"/>
  <c r="K1212" i="4" s="1"/>
  <c r="H1232" i="11"/>
  <c r="K1239" i="4" s="1"/>
  <c r="H1208" i="11"/>
  <c r="H1184" i="11"/>
  <c r="H1160" i="11"/>
  <c r="H1136" i="11"/>
  <c r="K446" i="4" s="1"/>
  <c r="H1112" i="11"/>
  <c r="K1119" i="4" s="1"/>
  <c r="H1088" i="11"/>
  <c r="H1064" i="11"/>
  <c r="H1040" i="11"/>
  <c r="K1048" i="4" s="1"/>
  <c r="H1016" i="11"/>
  <c r="H992" i="11"/>
  <c r="H968" i="11"/>
  <c r="H944" i="11"/>
  <c r="H920" i="11"/>
  <c r="K927" i="4" s="1"/>
  <c r="H896" i="11"/>
  <c r="K903" i="4" s="1"/>
  <c r="H872" i="11"/>
  <c r="H848" i="11"/>
  <c r="H824" i="11"/>
  <c r="H800" i="11"/>
  <c r="K807" i="4" s="1"/>
  <c r="H776" i="11"/>
  <c r="H752" i="11"/>
  <c r="H728" i="11"/>
  <c r="K733" i="4" s="1"/>
  <c r="H704" i="11"/>
  <c r="H680" i="11"/>
  <c r="H656" i="11"/>
  <c r="H632" i="11"/>
  <c r="H608" i="11"/>
  <c r="K614" i="4" s="1"/>
  <c r="H584" i="11"/>
  <c r="H560" i="11"/>
  <c r="H536" i="11"/>
  <c r="K542" i="4" s="1"/>
  <c r="H512" i="11"/>
  <c r="H488" i="11"/>
  <c r="K494" i="4" s="1"/>
  <c r="H464" i="11"/>
  <c r="K468" i="4" s="1"/>
  <c r="H440" i="11"/>
  <c r="K444" i="4" s="1"/>
  <c r="H416" i="11"/>
  <c r="K419" i="4" s="1"/>
  <c r="H392" i="11"/>
  <c r="H368" i="11"/>
  <c r="K369" i="4" s="1"/>
  <c r="H344" i="11"/>
  <c r="K345" i="4" s="1"/>
  <c r="H2353" i="11"/>
  <c r="H2329" i="11"/>
  <c r="H2351" i="11"/>
  <c r="K2369" i="4" s="1"/>
  <c r="H2327" i="11"/>
  <c r="K2344" i="4" s="1"/>
  <c r="H2303" i="11"/>
  <c r="K2319" i="4" s="1"/>
  <c r="H2279" i="11"/>
  <c r="K2295" i="4" s="1"/>
  <c r="H2255" i="11"/>
  <c r="H2231" i="11"/>
  <c r="H2207" i="11"/>
  <c r="K2222" i="4" s="1"/>
  <c r="H2183" i="11"/>
  <c r="K2198" i="4" s="1"/>
  <c r="H2159" i="11"/>
  <c r="H2135" i="11"/>
  <c r="H2111" i="11"/>
  <c r="K2126" i="4" s="1"/>
  <c r="H2087" i="11"/>
  <c r="K2102" i="4" s="1"/>
  <c r="H2063" i="11"/>
  <c r="H2039" i="11"/>
  <c r="H2015" i="11"/>
  <c r="K2030" i="4" s="1"/>
  <c r="H1991" i="11"/>
  <c r="H1967" i="11"/>
  <c r="H1943" i="11"/>
  <c r="H1919" i="11"/>
  <c r="H1895" i="11"/>
  <c r="H1871" i="11"/>
  <c r="H1847" i="11"/>
  <c r="H1823" i="11"/>
  <c r="H1799" i="11"/>
  <c r="H1775" i="11"/>
  <c r="H1751" i="11"/>
  <c r="K1760" i="4" s="1"/>
  <c r="H1727" i="11"/>
  <c r="H1703" i="11"/>
  <c r="H1679" i="11"/>
  <c r="H1655" i="11"/>
  <c r="H1631" i="11"/>
  <c r="K1639" i="4" s="1"/>
  <c r="H1607" i="11"/>
  <c r="H1583" i="11"/>
  <c r="K1591" i="4" s="1"/>
  <c r="H1559" i="11"/>
  <c r="K1567" i="4" s="1"/>
  <c r="H1535" i="11"/>
  <c r="H1511" i="11"/>
  <c r="H1487" i="11"/>
  <c r="K67" i="4" s="1"/>
  <c r="H1463" i="11"/>
  <c r="H1439" i="11"/>
  <c r="H1415" i="11"/>
  <c r="H2350" i="11"/>
  <c r="K2368" i="4" s="1"/>
  <c r="H1509" i="11"/>
  <c r="K1517" i="4" s="1"/>
  <c r="H165" i="11"/>
  <c r="K165" i="4" s="1"/>
  <c r="H2252" i="11"/>
  <c r="K2268" i="4" s="1"/>
  <c r="H1292" i="11"/>
  <c r="K1299" i="4" s="1"/>
  <c r="H2241" i="11"/>
  <c r="H2145" i="11"/>
  <c r="K2160" i="4" s="1"/>
  <c r="H2049" i="11"/>
  <c r="H1953" i="11"/>
  <c r="K1966" i="4" s="1"/>
  <c r="H1857" i="11"/>
  <c r="H1761" i="11"/>
  <c r="H1665" i="11"/>
  <c r="K1672" i="4" s="1"/>
  <c r="H1569" i="11"/>
  <c r="K1577" i="4" s="1"/>
  <c r="H1473" i="11"/>
  <c r="H1449" i="11"/>
  <c r="H1425" i="11"/>
  <c r="K1431" i="4" s="1"/>
  <c r="H1329" i="11"/>
  <c r="H1305" i="11"/>
  <c r="H1281" i="11"/>
  <c r="K1288" i="4" s="1"/>
  <c r="H1257" i="11"/>
  <c r="H1233" i="11"/>
  <c r="H1209" i="11"/>
  <c r="K1216" i="4" s="1"/>
  <c r="H1185" i="11"/>
  <c r="K1192" i="4" s="1"/>
  <c r="H1161" i="11"/>
  <c r="H1137" i="11"/>
  <c r="K1143" i="4" s="1"/>
  <c r="H1113" i="11"/>
  <c r="K1120" i="4" s="1"/>
  <c r="E2331" i="2" s="1"/>
  <c r="H1089" i="11"/>
  <c r="H1065" i="11"/>
  <c r="H1041" i="11"/>
  <c r="H1017" i="11"/>
  <c r="H993" i="11"/>
  <c r="H969" i="11"/>
  <c r="K977" i="4" s="1"/>
  <c r="H945" i="11"/>
  <c r="K953" i="4" s="1"/>
  <c r="H921" i="11"/>
  <c r="K928" i="4" s="1"/>
  <c r="H897" i="11"/>
  <c r="H873" i="11"/>
  <c r="H849" i="11"/>
  <c r="H825" i="11"/>
  <c r="H801" i="11"/>
  <c r="H777" i="11"/>
  <c r="K784" i="4" s="1"/>
  <c r="H753" i="11"/>
  <c r="H729" i="11"/>
  <c r="K734" i="4" s="1"/>
  <c r="H705" i="11"/>
  <c r="K710" i="4" s="1"/>
  <c r="H681" i="11"/>
  <c r="K686" i="4" s="1"/>
  <c r="H657" i="11"/>
  <c r="K663" i="4" s="1"/>
  <c r="H633" i="11"/>
  <c r="K638" i="4" s="1"/>
  <c r="H609" i="11"/>
  <c r="H585" i="11"/>
  <c r="H561" i="11"/>
  <c r="H537" i="11"/>
  <c r="K543" i="4" s="1"/>
  <c r="H513" i="11"/>
  <c r="K519" i="4" s="1"/>
  <c r="H489" i="11"/>
  <c r="K495" i="4" s="1"/>
  <c r="H465" i="11"/>
  <c r="K470" i="4" s="1"/>
  <c r="H441" i="11"/>
  <c r="H417" i="11"/>
  <c r="K420" i="4" s="1"/>
  <c r="H393" i="11"/>
  <c r="K396" i="4" s="1"/>
  <c r="H369" i="11"/>
  <c r="K370" i="4" s="1"/>
  <c r="H345" i="11"/>
  <c r="K346" i="4" s="1"/>
  <c r="H321" i="11"/>
  <c r="K322" i="4" s="1"/>
  <c r="H297" i="11"/>
  <c r="H273" i="11"/>
  <c r="K274" i="4" s="1"/>
  <c r="H249" i="11"/>
  <c r="H225" i="11"/>
  <c r="H201" i="11"/>
  <c r="H177" i="11"/>
  <c r="K178" i="4" s="1"/>
  <c r="H153" i="11"/>
  <c r="H129" i="11"/>
  <c r="H105" i="11"/>
  <c r="H81" i="11"/>
  <c r="H57" i="11"/>
  <c r="H33" i="11"/>
  <c r="K33" i="4" s="1"/>
  <c r="H9" i="11"/>
  <c r="H2313" i="11"/>
  <c r="K2329" i="4" s="1"/>
  <c r="H2217" i="11"/>
  <c r="H2097" i="11"/>
  <c r="K2112" i="4" s="1"/>
  <c r="H2001" i="11"/>
  <c r="H1905" i="11"/>
  <c r="H1809" i="11"/>
  <c r="K881" i="4" s="1"/>
  <c r="H1713" i="11"/>
  <c r="K1719" i="4" s="1"/>
  <c r="H1641" i="11"/>
  <c r="H1545" i="11"/>
  <c r="H1377" i="11"/>
  <c r="H2312" i="11"/>
  <c r="H2240" i="11"/>
  <c r="K2256" i="4" s="1"/>
  <c r="H2168" i="11"/>
  <c r="H2096" i="11"/>
  <c r="H2024" i="11"/>
  <c r="H1952" i="11"/>
  <c r="K1965" i="4" s="1"/>
  <c r="H1904" i="11"/>
  <c r="K1914" i="4" s="1"/>
  <c r="H1856" i="11"/>
  <c r="H1808" i="11"/>
  <c r="H320" i="11"/>
  <c r="H296" i="11"/>
  <c r="H272" i="11"/>
  <c r="H248" i="11"/>
  <c r="H224" i="11"/>
  <c r="K225" i="4" s="1"/>
  <c r="H200" i="11"/>
  <c r="K201" i="4" s="1"/>
  <c r="H176" i="11"/>
  <c r="H152" i="11"/>
  <c r="H128" i="11"/>
  <c r="K128" i="4" s="1"/>
  <c r="H104" i="11"/>
  <c r="H80" i="11"/>
  <c r="H56" i="11"/>
  <c r="K805" i="4" s="1"/>
  <c r="H32" i="11"/>
  <c r="K32" i="4" s="1"/>
  <c r="H8" i="11"/>
  <c r="H2265" i="11"/>
  <c r="K2281" i="4" s="1"/>
  <c r="H2169" i="11"/>
  <c r="H2073" i="11"/>
  <c r="H1977" i="11"/>
  <c r="H1881" i="11"/>
  <c r="H1785" i="11"/>
  <c r="H1689" i="11"/>
  <c r="H1593" i="11"/>
  <c r="K1601" i="4" s="1"/>
  <c r="H1521" i="11"/>
  <c r="K1529" i="4" s="1"/>
  <c r="H1353" i="11"/>
  <c r="K1232" i="4" s="1"/>
  <c r="H2264" i="11"/>
  <c r="H2192" i="11"/>
  <c r="H2144" i="11"/>
  <c r="H2072" i="11"/>
  <c r="H2000" i="11"/>
  <c r="K2014" i="4" s="1"/>
  <c r="H1928" i="11"/>
  <c r="H1880" i="11"/>
  <c r="H2289" i="11"/>
  <c r="K2305" i="4" s="1"/>
  <c r="H2193" i="11"/>
  <c r="K2208" i="4" s="1"/>
  <c r="H2121" i="11"/>
  <c r="K2136" i="4" s="1"/>
  <c r="H2025" i="11"/>
  <c r="K2038" i="4" s="1"/>
  <c r="H1929" i="11"/>
  <c r="H1833" i="11"/>
  <c r="K1843" i="4" s="1"/>
  <c r="H1737" i="11"/>
  <c r="H1617" i="11"/>
  <c r="K1625" i="4" s="1"/>
  <c r="H1497" i="11"/>
  <c r="H1401" i="11"/>
  <c r="H2288" i="11"/>
  <c r="K2304" i="4" s="1"/>
  <c r="H2216" i="11"/>
  <c r="K2260" i="4" s="1"/>
  <c r="H2120" i="11"/>
  <c r="K2135" i="4" s="1"/>
  <c r="H2048" i="11"/>
  <c r="K2063" i="4" s="1"/>
  <c r="H1976" i="11"/>
  <c r="H1832" i="11"/>
  <c r="H1900" i="11"/>
  <c r="H1660" i="11"/>
  <c r="K1667" i="4" s="1"/>
  <c r="H1588" i="11"/>
  <c r="H1540" i="11"/>
  <c r="H1444" i="11"/>
  <c r="K1452" i="4" s="1"/>
  <c r="H1396" i="11"/>
  <c r="H1372" i="11"/>
  <c r="K1378" i="4" s="1"/>
  <c r="H1348" i="11"/>
  <c r="H1324" i="11"/>
  <c r="H1300" i="11"/>
  <c r="K1307" i="4" s="1"/>
  <c r="H1276" i="11"/>
  <c r="H1252" i="11"/>
  <c r="H1228" i="11"/>
  <c r="H1204" i="11"/>
  <c r="H1180" i="11"/>
  <c r="K1645" i="4" s="1"/>
  <c r="H1156" i="11"/>
  <c r="K1163" i="4" s="1"/>
  <c r="H1132" i="11"/>
  <c r="H1108" i="11"/>
  <c r="K1116" i="4" s="1"/>
  <c r="H1084" i="11"/>
  <c r="H1060" i="11"/>
  <c r="K1068" i="4" s="1"/>
  <c r="H1036" i="11"/>
  <c r="K1044" i="4" s="1"/>
  <c r="H1012" i="11"/>
  <c r="H988" i="11"/>
  <c r="K996" i="4" s="1"/>
  <c r="H964" i="11"/>
  <c r="H940" i="11"/>
  <c r="H916" i="11"/>
  <c r="K922" i="4" s="1"/>
  <c r="H892" i="11"/>
  <c r="K899" i="4" s="1"/>
  <c r="H868" i="11"/>
  <c r="K875" i="4" s="1"/>
  <c r="H844" i="11"/>
  <c r="K851" i="4" s="1"/>
  <c r="H820" i="11"/>
  <c r="H796" i="11"/>
  <c r="H772" i="11"/>
  <c r="H748" i="11"/>
  <c r="K752" i="4" s="1"/>
  <c r="H1684" i="11"/>
  <c r="H1492" i="11"/>
  <c r="H1708" i="11"/>
  <c r="H1468" i="11"/>
  <c r="H1636" i="11"/>
  <c r="K1644" i="4" s="1"/>
  <c r="H1564" i="11"/>
  <c r="H1420" i="11"/>
  <c r="H1612" i="11"/>
  <c r="K1620" i="4" s="1"/>
  <c r="H1516" i="11"/>
  <c r="K1524" i="4" s="1"/>
  <c r="H1896" i="11"/>
  <c r="H1872" i="11"/>
  <c r="H1848" i="11"/>
  <c r="H1824" i="11"/>
  <c r="H1800" i="11"/>
  <c r="K1810" i="4" s="1"/>
  <c r="H1776" i="11"/>
  <c r="H1752" i="11"/>
  <c r="K1761" i="4" s="1"/>
  <c r="H1728" i="11"/>
  <c r="K594" i="4" s="1"/>
  <c r="H311" i="11"/>
  <c r="K312" i="4" s="1"/>
  <c r="H287" i="11"/>
  <c r="K288" i="4" s="1"/>
  <c r="H263" i="11"/>
  <c r="H239" i="11"/>
  <c r="K240" i="4" s="1"/>
  <c r="H215" i="11"/>
  <c r="H191" i="11"/>
  <c r="H167" i="11"/>
  <c r="H143" i="11"/>
  <c r="K143" i="4" s="1"/>
  <c r="H119" i="11"/>
  <c r="K119" i="4" s="1"/>
  <c r="H95" i="11"/>
  <c r="K95" i="4" s="1"/>
  <c r="H71" i="11"/>
  <c r="K71" i="4" s="1"/>
  <c r="H47" i="11"/>
  <c r="K47" i="4" s="1"/>
  <c r="H23" i="11"/>
  <c r="H328" i="11"/>
  <c r="K329" i="4" s="1"/>
  <c r="H304" i="11"/>
  <c r="K305" i="4" s="1"/>
  <c r="H280" i="11"/>
  <c r="K281" i="4" s="1"/>
  <c r="H256" i="11"/>
  <c r="H232" i="11"/>
  <c r="K263" i="4" s="1"/>
  <c r="H208" i="11"/>
  <c r="H184" i="11"/>
  <c r="H160" i="11"/>
  <c r="H136" i="11"/>
  <c r="H112" i="11"/>
  <c r="H88" i="11"/>
  <c r="H64" i="11"/>
  <c r="H40" i="11"/>
  <c r="H16" i="11"/>
  <c r="H1922" i="11"/>
  <c r="K1932" i="4" s="1"/>
  <c r="H1850" i="11"/>
  <c r="H1778" i="11"/>
  <c r="K1789" i="4" s="1"/>
  <c r="H2070" i="11"/>
  <c r="H2310" i="11"/>
  <c r="K2326" i="4" s="1"/>
  <c r="H2286" i="11"/>
  <c r="K2302" i="4" s="1"/>
  <c r="H2262" i="11"/>
  <c r="K2278" i="4" s="1"/>
  <c r="H2238" i="11"/>
  <c r="H2214" i="11"/>
  <c r="H2190" i="11"/>
  <c r="H2166" i="11"/>
  <c r="H2142" i="11"/>
  <c r="H2118" i="11"/>
  <c r="K2133" i="4" s="1"/>
  <c r="H2046" i="11"/>
  <c r="H1998" i="11"/>
  <c r="H1996" i="11"/>
  <c r="K2010" i="4" s="1"/>
  <c r="H2094" i="11"/>
  <c r="H2022" i="11"/>
  <c r="K2035" i="4" s="1"/>
  <c r="H1974" i="11"/>
  <c r="K1989" i="4" s="1"/>
  <c r="H1563" i="11"/>
  <c r="H1443" i="11"/>
  <c r="K1451" i="4" s="1"/>
  <c r="H1371" i="11"/>
  <c r="H1251" i="11"/>
  <c r="H1179" i="11"/>
  <c r="K1186" i="4" s="1"/>
  <c r="H1059" i="11"/>
  <c r="H987" i="11"/>
  <c r="H867" i="11"/>
  <c r="H795" i="11"/>
  <c r="K803" i="4" s="1"/>
  <c r="H675" i="11"/>
  <c r="K680" i="4" s="1"/>
  <c r="H603" i="11"/>
  <c r="K609" i="4" s="1"/>
  <c r="H291" i="11"/>
  <c r="K292" i="4" s="1"/>
  <c r="H219" i="11"/>
  <c r="H99" i="11"/>
  <c r="K98" i="4" s="1"/>
  <c r="H27" i="11"/>
  <c r="H2239" i="11"/>
  <c r="H2167" i="11"/>
  <c r="H2095" i="11"/>
  <c r="H2023" i="11"/>
  <c r="K2036" i="4" s="1"/>
  <c r="H1951" i="11"/>
  <c r="H1879" i="11"/>
  <c r="K1890" i="4" s="1"/>
  <c r="H1807" i="11"/>
  <c r="K1817" i="4" s="1"/>
  <c r="H1711" i="11"/>
  <c r="H1639" i="11"/>
  <c r="H1567" i="11"/>
  <c r="H1471" i="11"/>
  <c r="H1399" i="11"/>
  <c r="K1405" i="4" s="1"/>
  <c r="H1327" i="11"/>
  <c r="K1334" i="4" s="1"/>
  <c r="H1255" i="11"/>
  <c r="K1262" i="4" s="1"/>
  <c r="H1207" i="11"/>
  <c r="K1214" i="4" s="1"/>
  <c r="H1135" i="11"/>
  <c r="K437" i="4" s="1"/>
  <c r="H1063" i="11"/>
  <c r="H991" i="11"/>
  <c r="K999" i="4" s="1"/>
  <c r="H919" i="11"/>
  <c r="H871" i="11"/>
  <c r="H799" i="11"/>
  <c r="H727" i="11"/>
  <c r="H655" i="11"/>
  <c r="H607" i="11"/>
  <c r="H535" i="11"/>
  <c r="K541" i="4" s="1"/>
  <c r="H463" i="11"/>
  <c r="H415" i="11"/>
  <c r="K418" i="4" s="1"/>
  <c r="H343" i="11"/>
  <c r="K344" i="4" s="1"/>
  <c r="H295" i="11"/>
  <c r="K296" i="4" s="1"/>
  <c r="H223" i="11"/>
  <c r="H151" i="11"/>
  <c r="K152" i="4" s="1"/>
  <c r="H79" i="11"/>
  <c r="K79" i="4" s="1"/>
  <c r="H7" i="11"/>
  <c r="K7" i="4" s="1"/>
  <c r="H2287" i="11"/>
  <c r="K2303" i="4" s="1"/>
  <c r="H2215" i="11"/>
  <c r="H2119" i="11"/>
  <c r="K2134" i="4" s="1"/>
  <c r="H2047" i="11"/>
  <c r="H1975" i="11"/>
  <c r="K1990" i="4" s="1"/>
  <c r="H1903" i="11"/>
  <c r="K1913" i="4" s="1"/>
  <c r="H1831" i="11"/>
  <c r="K1841" i="4" s="1"/>
  <c r="H1735" i="11"/>
  <c r="H1663" i="11"/>
  <c r="K1670" i="4" s="1"/>
  <c r="H1591" i="11"/>
  <c r="K1599" i="4" s="1"/>
  <c r="H1519" i="11"/>
  <c r="K1527" i="4" s="1"/>
  <c r="H1447" i="11"/>
  <c r="K1448" i="4" s="1"/>
  <c r="H1351" i="11"/>
  <c r="H1279" i="11"/>
  <c r="H1183" i="11"/>
  <c r="H1087" i="11"/>
  <c r="K1094" i="4" s="1"/>
  <c r="H1015" i="11"/>
  <c r="H943" i="11"/>
  <c r="K951" i="4" s="1"/>
  <c r="H847" i="11"/>
  <c r="K854" i="4" s="1"/>
  <c r="H775" i="11"/>
  <c r="K1522" i="4" s="1"/>
  <c r="H703" i="11"/>
  <c r="H631" i="11"/>
  <c r="H559" i="11"/>
  <c r="K565" i="4" s="1"/>
  <c r="H487" i="11"/>
  <c r="K493" i="4" s="1"/>
  <c r="H391" i="11"/>
  <c r="H319" i="11"/>
  <c r="H247" i="11"/>
  <c r="H175" i="11"/>
  <c r="H127" i="11"/>
  <c r="H31" i="11"/>
  <c r="H2311" i="11"/>
  <c r="K2327" i="4" s="1"/>
  <c r="H2263" i="11"/>
  <c r="K2279" i="4" s="1"/>
  <c r="H2191" i="11"/>
  <c r="K2206" i="4" s="1"/>
  <c r="H2143" i="11"/>
  <c r="K191" i="4" s="1"/>
  <c r="H2071" i="11"/>
  <c r="H1999" i="11"/>
  <c r="H1927" i="11"/>
  <c r="K1937" i="4" s="1"/>
  <c r="H1855" i="11"/>
  <c r="K1865" i="4" s="1"/>
  <c r="H1783" i="11"/>
  <c r="K1793" i="4" s="1"/>
  <c r="H1759" i="11"/>
  <c r="K1768" i="4" s="1"/>
  <c r="H1687" i="11"/>
  <c r="H1615" i="11"/>
  <c r="H1543" i="11"/>
  <c r="H1495" i="11"/>
  <c r="K1503" i="4" s="1"/>
  <c r="H1423" i="11"/>
  <c r="K1429" i="4" s="1"/>
  <c r="H1375" i="11"/>
  <c r="K1381" i="4" s="1"/>
  <c r="H1303" i="11"/>
  <c r="K1310" i="4" s="1"/>
  <c r="H1231" i="11"/>
  <c r="H1159" i="11"/>
  <c r="H1111" i="11"/>
  <c r="H1039" i="11"/>
  <c r="H967" i="11"/>
  <c r="K975" i="4" s="1"/>
  <c r="H895" i="11"/>
  <c r="K902" i="4" s="1"/>
  <c r="H823" i="11"/>
  <c r="H751" i="11"/>
  <c r="H679" i="11"/>
  <c r="K684" i="4" s="1"/>
  <c r="H583" i="11"/>
  <c r="H511" i="11"/>
  <c r="K517" i="4" s="1"/>
  <c r="H439" i="11"/>
  <c r="K443" i="4" s="1"/>
  <c r="H367" i="11"/>
  <c r="H271" i="11"/>
  <c r="H199" i="11"/>
  <c r="H103" i="11"/>
  <c r="K102" i="4" s="1"/>
  <c r="H55" i="11"/>
  <c r="K55" i="4" s="1"/>
  <c r="H2154" i="11"/>
  <c r="H327" i="11"/>
  <c r="K328" i="4" s="1"/>
  <c r="H303" i="11"/>
  <c r="H279" i="11"/>
  <c r="K280" i="4" s="1"/>
  <c r="H255" i="11"/>
  <c r="H231" i="11"/>
  <c r="H207" i="11"/>
  <c r="K208" i="4" s="1"/>
  <c r="H183" i="11"/>
  <c r="H159" i="11"/>
  <c r="K159" i="4" s="1"/>
  <c r="H135" i="11"/>
  <c r="H111" i="11"/>
  <c r="H87" i="11"/>
  <c r="H63" i="11"/>
  <c r="H39" i="11"/>
  <c r="K39" i="4" s="1"/>
  <c r="H15" i="11"/>
  <c r="H326" i="11"/>
  <c r="H302" i="11"/>
  <c r="K303" i="4" s="1"/>
  <c r="H278" i="11"/>
  <c r="K279" i="4" s="1"/>
  <c r="H254" i="11"/>
  <c r="H230" i="11"/>
  <c r="H206" i="11"/>
  <c r="H182" i="11"/>
  <c r="K183" i="4" s="1"/>
  <c r="H158" i="11"/>
  <c r="H134" i="11"/>
  <c r="K134" i="4" s="1"/>
  <c r="H110" i="11"/>
  <c r="H86" i="11"/>
  <c r="H62" i="11"/>
  <c r="H38" i="11"/>
  <c r="K38" i="4" s="1"/>
  <c r="H14" i="11"/>
  <c r="K14" i="4" s="1"/>
  <c r="H325" i="11"/>
  <c r="H301" i="11"/>
  <c r="H277" i="11"/>
  <c r="H253" i="11"/>
  <c r="H229" i="11"/>
  <c r="K230" i="4" s="1"/>
  <c r="H205" i="11"/>
  <c r="K206" i="4" s="1"/>
  <c r="H181" i="11"/>
  <c r="H157" i="11"/>
  <c r="K157" i="4" s="1"/>
  <c r="H133" i="11"/>
  <c r="H109" i="11"/>
  <c r="H85" i="11"/>
  <c r="H61" i="11"/>
  <c r="H37" i="11"/>
  <c r="K37" i="4" s="1"/>
  <c r="H13" i="11"/>
  <c r="H324" i="11"/>
  <c r="K1908" i="4" s="1"/>
  <c r="H300" i="11"/>
  <c r="K301" i="4" s="1"/>
  <c r="H276" i="11"/>
  <c r="H252" i="11"/>
  <c r="H228" i="11"/>
  <c r="H204" i="11"/>
  <c r="H180" i="11"/>
  <c r="H156" i="11"/>
  <c r="K156" i="4" s="1"/>
  <c r="H132" i="11"/>
  <c r="H108" i="11"/>
  <c r="H84" i="11"/>
  <c r="H60" i="11"/>
  <c r="K802" i="4" s="1"/>
  <c r="H36" i="11"/>
  <c r="H12" i="11"/>
  <c r="H323" i="11"/>
  <c r="K324" i="4" s="1"/>
  <c r="H299" i="11"/>
  <c r="H275" i="11"/>
  <c r="H251" i="11"/>
  <c r="H227" i="11"/>
  <c r="H203" i="11"/>
  <c r="K204" i="4" s="1"/>
  <c r="H179" i="11"/>
  <c r="K180" i="4" s="1"/>
  <c r="H155" i="11"/>
  <c r="H131" i="11"/>
  <c r="H107" i="11"/>
  <c r="H83" i="11"/>
  <c r="H59" i="11"/>
  <c r="H35" i="11"/>
  <c r="K35" i="4" s="1"/>
  <c r="H11" i="11"/>
  <c r="H1950" i="11"/>
  <c r="K1963" i="4" s="1"/>
  <c r="H1830" i="11"/>
  <c r="K1840" i="4" s="1"/>
  <c r="H1758" i="11"/>
  <c r="H1662" i="11"/>
  <c r="K1669" i="4" s="1"/>
  <c r="H1566" i="11"/>
  <c r="H1494" i="11"/>
  <c r="K1502" i="4" s="1"/>
  <c r="H1398" i="11"/>
  <c r="H1326" i="11"/>
  <c r="H1230" i="11"/>
  <c r="K1237" i="4" s="1"/>
  <c r="H1158" i="11"/>
  <c r="H1062" i="11"/>
  <c r="H966" i="11"/>
  <c r="K897" i="4" s="1"/>
  <c r="H894" i="11"/>
  <c r="H822" i="11"/>
  <c r="K829" i="4" s="1"/>
  <c r="H726" i="11"/>
  <c r="H630" i="11"/>
  <c r="K635" i="4" s="1"/>
  <c r="H558" i="11"/>
  <c r="H222" i="11"/>
  <c r="K223" i="4" s="1"/>
  <c r="H126" i="11"/>
  <c r="H30" i="11"/>
  <c r="H2285" i="11"/>
  <c r="H2165" i="11"/>
  <c r="K2180" i="4" s="1"/>
  <c r="H269" i="11"/>
  <c r="H197" i="11"/>
  <c r="H101" i="11"/>
  <c r="K100" i="4" s="1"/>
  <c r="H5" i="11"/>
  <c r="K5" i="4" s="1"/>
  <c r="H2308" i="11"/>
  <c r="K2324" i="4" s="1"/>
  <c r="H2164" i="11"/>
  <c r="K2179" i="4" s="1"/>
  <c r="H2068" i="11"/>
  <c r="H1972" i="11"/>
  <c r="K1987" i="4" s="1"/>
  <c r="E2369" i="2" s="1"/>
  <c r="H1876" i="11"/>
  <c r="K1886" i="4" s="1"/>
  <c r="H1780" i="11"/>
  <c r="K1791" i="4" s="1"/>
  <c r="H1902" i="11"/>
  <c r="K1912" i="4" s="1"/>
  <c r="H1756" i="11"/>
  <c r="H268" i="11"/>
  <c r="H1854" i="11"/>
  <c r="H1734" i="11"/>
  <c r="H1614" i="11"/>
  <c r="H1470" i="11"/>
  <c r="H1374" i="11"/>
  <c r="K1380" i="4" s="1"/>
  <c r="H1254" i="11"/>
  <c r="H1134" i="11"/>
  <c r="H1038" i="11"/>
  <c r="H918" i="11"/>
  <c r="K925" i="4" s="1"/>
  <c r="H798" i="11"/>
  <c r="H654" i="11"/>
  <c r="H294" i="11"/>
  <c r="K295" i="4" s="1"/>
  <c r="H270" i="11"/>
  <c r="H174" i="11"/>
  <c r="H78" i="11"/>
  <c r="K78" i="4" s="1"/>
  <c r="H2237" i="11"/>
  <c r="H293" i="11"/>
  <c r="K294" i="4" s="1"/>
  <c r="H173" i="11"/>
  <c r="H53" i="11"/>
  <c r="H2236" i="11"/>
  <c r="K2252" i="4" s="1"/>
  <c r="H2092" i="11"/>
  <c r="H1852" i="11"/>
  <c r="K833" i="4" s="1"/>
  <c r="H1732" i="11"/>
  <c r="K616" i="4" s="1"/>
  <c r="H292" i="11"/>
  <c r="K293" i="4" s="1"/>
  <c r="H196" i="11"/>
  <c r="H100" i="11"/>
  <c r="H2307" i="11"/>
  <c r="K2323" i="4" s="1"/>
  <c r="H2235" i="11"/>
  <c r="K2251" i="4" s="1"/>
  <c r="H2163" i="11"/>
  <c r="K2178" i="4" s="1"/>
  <c r="H2091" i="11"/>
  <c r="K2106" i="4" s="1"/>
  <c r="H2019" i="11"/>
  <c r="K2033" i="4" s="1"/>
  <c r="H1947" i="11"/>
  <c r="K1960" i="4" s="1"/>
  <c r="H1851" i="11"/>
  <c r="H1779" i="11"/>
  <c r="H1707" i="11"/>
  <c r="K1713" i="4" s="1"/>
  <c r="H1635" i="11"/>
  <c r="K1643" i="4" s="1"/>
  <c r="H1539" i="11"/>
  <c r="K1547" i="4" s="1"/>
  <c r="H1467" i="11"/>
  <c r="H1395" i="11"/>
  <c r="H1323" i="11"/>
  <c r="H1227" i="11"/>
  <c r="H1107" i="11"/>
  <c r="H915" i="11"/>
  <c r="H699" i="11"/>
  <c r="H627" i="11"/>
  <c r="H555" i="11"/>
  <c r="K1597" i="4" s="1"/>
  <c r="H315" i="11"/>
  <c r="H243" i="11"/>
  <c r="K244" i="4" s="1"/>
  <c r="H171" i="11"/>
  <c r="K171" i="4" s="1"/>
  <c r="H51" i="11"/>
  <c r="H2282" i="11"/>
  <c r="H2234" i="11"/>
  <c r="H2186" i="11"/>
  <c r="K2201" i="4" s="1"/>
  <c r="E2340" i="2" s="1"/>
  <c r="H2138" i="11"/>
  <c r="K2153" i="4" s="1"/>
  <c r="H2066" i="11"/>
  <c r="H1994" i="11"/>
  <c r="H314" i="11"/>
  <c r="H290" i="11"/>
  <c r="H266" i="11"/>
  <c r="H242" i="11"/>
  <c r="K243" i="4" s="1"/>
  <c r="H218" i="11"/>
  <c r="K219" i="4" s="1"/>
  <c r="H194" i="11"/>
  <c r="K195" i="4" s="1"/>
  <c r="H170" i="11"/>
  <c r="H146" i="11"/>
  <c r="H122" i="11"/>
  <c r="K122" i="4" s="1"/>
  <c r="H98" i="11"/>
  <c r="H74" i="11"/>
  <c r="H50" i="11"/>
  <c r="K50" i="4" s="1"/>
  <c r="H26" i="11"/>
  <c r="H1878" i="11"/>
  <c r="H1782" i="11"/>
  <c r="H1686" i="11"/>
  <c r="H1590" i="11"/>
  <c r="H1518" i="11"/>
  <c r="H1422" i="11"/>
  <c r="K1428" i="4" s="1"/>
  <c r="H1302" i="11"/>
  <c r="H1206" i="11"/>
  <c r="H1110" i="11"/>
  <c r="H1014" i="11"/>
  <c r="H942" i="11"/>
  <c r="K950" i="4" s="1"/>
  <c r="H846" i="11"/>
  <c r="K853" i="4" s="1"/>
  <c r="H750" i="11"/>
  <c r="H678" i="11"/>
  <c r="H582" i="11"/>
  <c r="H318" i="11"/>
  <c r="K319" i="4" s="1"/>
  <c r="H246" i="11"/>
  <c r="K247" i="4" s="1"/>
  <c r="H150" i="11"/>
  <c r="K151" i="4" s="1"/>
  <c r="H54" i="11"/>
  <c r="H2261" i="11"/>
  <c r="K2277" i="4" s="1"/>
  <c r="H2189" i="11"/>
  <c r="H245" i="11"/>
  <c r="K246" i="4" s="1"/>
  <c r="H149" i="11"/>
  <c r="H77" i="11"/>
  <c r="H2284" i="11"/>
  <c r="K2300" i="4" s="1"/>
  <c r="H2212" i="11"/>
  <c r="K2227" i="4" s="1"/>
  <c r="H2116" i="11"/>
  <c r="H2020" i="11"/>
  <c r="H1924" i="11"/>
  <c r="K1934" i="4" s="1"/>
  <c r="H1804" i="11"/>
  <c r="H316" i="11"/>
  <c r="H148" i="11"/>
  <c r="K148" i="4" s="1"/>
  <c r="H76" i="11"/>
  <c r="K76" i="4" s="1"/>
  <c r="H2259" i="11"/>
  <c r="H2187" i="11"/>
  <c r="K2202" i="4" s="1"/>
  <c r="H2139" i="11"/>
  <c r="H2067" i="11"/>
  <c r="H1995" i="11"/>
  <c r="K2009" i="4" s="1"/>
  <c r="H1923" i="11"/>
  <c r="H1875" i="11"/>
  <c r="H1803" i="11"/>
  <c r="K1813" i="4" s="1"/>
  <c r="H1755" i="11"/>
  <c r="K1764" i="4" s="1"/>
  <c r="H1683" i="11"/>
  <c r="H1611" i="11"/>
  <c r="K1619" i="4" s="1"/>
  <c r="H1491" i="11"/>
  <c r="H1419" i="11"/>
  <c r="K373" i="4" s="1"/>
  <c r="H1299" i="11"/>
  <c r="K1306" i="4" s="1"/>
  <c r="H1155" i="11"/>
  <c r="H1083" i="11"/>
  <c r="H1011" i="11"/>
  <c r="K1019" i="4" s="1"/>
  <c r="H939" i="11"/>
  <c r="K947" i="4" s="1"/>
  <c r="H843" i="11"/>
  <c r="H771" i="11"/>
  <c r="K473" i="4" s="1"/>
  <c r="H723" i="11"/>
  <c r="H579" i="11"/>
  <c r="K586" i="4" s="1"/>
  <c r="H195" i="11"/>
  <c r="H123" i="11"/>
  <c r="H75" i="11"/>
  <c r="K75" i="4" s="1"/>
  <c r="H2306" i="11"/>
  <c r="K2322" i="4" s="1"/>
  <c r="H2258" i="11"/>
  <c r="H2210" i="11"/>
  <c r="K2225" i="4" s="1"/>
  <c r="H2162" i="11"/>
  <c r="K2177" i="4" s="1"/>
  <c r="H2114" i="11"/>
  <c r="K2129" i="4" s="1"/>
  <c r="H2090" i="11"/>
  <c r="H2042" i="11"/>
  <c r="H2018" i="11"/>
  <c r="K2082" i="4" s="1"/>
  <c r="H1970" i="11"/>
  <c r="H1946" i="11"/>
  <c r="K1959" i="4" s="1"/>
  <c r="H2305" i="11"/>
  <c r="K2321" i="4" s="1"/>
  <c r="H2281" i="11"/>
  <c r="K2297" i="4" s="1"/>
  <c r="H2257" i="11"/>
  <c r="H2233" i="11"/>
  <c r="K2249" i="4" s="1"/>
  <c r="H2209" i="11"/>
  <c r="H2185" i="11"/>
  <c r="H2161" i="11"/>
  <c r="K2176" i="4" s="1"/>
  <c r="H2137" i="11"/>
  <c r="H2113" i="11"/>
  <c r="K2128" i="4" s="1"/>
  <c r="H2089" i="11"/>
  <c r="H2065" i="11"/>
  <c r="H2041" i="11"/>
  <c r="H2017" i="11"/>
  <c r="H1993" i="11"/>
  <c r="K2007" i="4" s="1"/>
  <c r="H1969" i="11"/>
  <c r="K1984" i="4" s="1"/>
  <c r="H1945" i="11"/>
  <c r="K1958" i="4" s="1"/>
  <c r="H1921" i="11"/>
  <c r="K1931" i="4" s="1"/>
  <c r="H1897" i="11"/>
  <c r="H1873" i="11"/>
  <c r="H1849" i="11"/>
  <c r="H1926" i="11"/>
  <c r="K1936" i="4" s="1"/>
  <c r="H1806" i="11"/>
  <c r="H1710" i="11"/>
  <c r="H1638" i="11"/>
  <c r="H1542" i="11"/>
  <c r="H1446" i="11"/>
  <c r="K1454" i="4" s="1"/>
  <c r="H1350" i="11"/>
  <c r="H1278" i="11"/>
  <c r="H1182" i="11"/>
  <c r="K1642" i="4" s="1"/>
  <c r="H1086" i="11"/>
  <c r="K1093" i="4" s="1"/>
  <c r="H990" i="11"/>
  <c r="H870" i="11"/>
  <c r="K877" i="4" s="1"/>
  <c r="H774" i="11"/>
  <c r="H702" i="11"/>
  <c r="H606" i="11"/>
  <c r="H534" i="11"/>
  <c r="H198" i="11"/>
  <c r="H102" i="11"/>
  <c r="K101" i="4" s="1"/>
  <c r="H6" i="11"/>
  <c r="K6" i="4" s="1"/>
  <c r="H2309" i="11"/>
  <c r="H2213" i="11"/>
  <c r="H2141" i="11"/>
  <c r="K2156" i="4" s="1"/>
  <c r="H317" i="11"/>
  <c r="H221" i="11"/>
  <c r="K222" i="4" s="1"/>
  <c r="H125" i="11"/>
  <c r="H29" i="11"/>
  <c r="H2260" i="11"/>
  <c r="H2188" i="11"/>
  <c r="H2140" i="11"/>
  <c r="H2044" i="11"/>
  <c r="K2058" i="4" s="1"/>
  <c r="H1948" i="11"/>
  <c r="H1828" i="11"/>
  <c r="H244" i="11"/>
  <c r="H172" i="11"/>
  <c r="H124" i="11"/>
  <c r="H52" i="11"/>
  <c r="K52" i="4" s="1"/>
  <c r="H2283" i="11"/>
  <c r="H2211" i="11"/>
  <c r="H2115" i="11"/>
  <c r="K2130" i="4" s="1"/>
  <c r="H2043" i="11"/>
  <c r="H1971" i="11"/>
  <c r="H1899" i="11"/>
  <c r="H1827" i="11"/>
  <c r="H1731" i="11"/>
  <c r="K1738" i="4" s="1"/>
  <c r="H1659" i="11"/>
  <c r="H1587" i="11"/>
  <c r="K1595" i="4" s="1"/>
  <c r="H1515" i="11"/>
  <c r="H1347" i="11"/>
  <c r="H1275" i="11"/>
  <c r="K1282" i="4" s="1"/>
  <c r="H1203" i="11"/>
  <c r="K1210" i="4" s="1"/>
  <c r="H1131" i="11"/>
  <c r="K1137" i="4" s="1"/>
  <c r="H1035" i="11"/>
  <c r="H963" i="11"/>
  <c r="H891" i="11"/>
  <c r="K980" i="4" s="1"/>
  <c r="H819" i="11"/>
  <c r="K826" i="4" s="1"/>
  <c r="H747" i="11"/>
  <c r="K759" i="4" s="1"/>
  <c r="H651" i="11"/>
  <c r="K657" i="4" s="1"/>
  <c r="H531" i="11"/>
  <c r="H267" i="11"/>
  <c r="H147" i="11"/>
  <c r="H2304" i="11"/>
  <c r="K2320" i="4" s="1"/>
  <c r="H2280" i="11"/>
  <c r="K2296" i="4" s="1"/>
  <c r="H2256" i="11"/>
  <c r="H2232" i="11"/>
  <c r="K2248" i="4" s="1"/>
  <c r="H2208" i="11"/>
  <c r="H2184" i="11"/>
  <c r="K2199" i="4" s="1"/>
  <c r="E2350" i="2" s="1"/>
  <c r="H2160" i="11"/>
  <c r="K2175" i="4" s="1"/>
  <c r="H2136" i="11"/>
  <c r="H2112" i="11"/>
  <c r="H2088" i="11"/>
  <c r="H2064" i="11"/>
  <c r="K2078" i="4" s="1"/>
  <c r="H2040" i="11"/>
  <c r="K2053" i="4" s="1"/>
  <c r="H2016" i="11"/>
  <c r="K2031" i="4" s="1"/>
  <c r="H1992" i="11"/>
  <c r="H1968" i="11"/>
  <c r="K1983" i="4" s="1"/>
  <c r="E2374" i="2" s="1"/>
  <c r="H1944" i="11"/>
  <c r="H1920" i="11"/>
  <c r="H322" i="11"/>
  <c r="H298" i="11"/>
  <c r="H274" i="11"/>
  <c r="H250" i="11"/>
  <c r="K251" i="4" s="1"/>
  <c r="H226" i="11"/>
  <c r="H202" i="11"/>
  <c r="H178" i="11"/>
  <c r="H154" i="11"/>
  <c r="K154" i="4" s="1"/>
  <c r="H130" i="11"/>
  <c r="H106" i="11"/>
  <c r="K106" i="4" s="1"/>
  <c r="H82" i="11"/>
  <c r="K82" i="4" s="1"/>
  <c r="H58" i="11"/>
  <c r="K58" i="4" s="1"/>
  <c r="H34" i="11"/>
  <c r="H10" i="11"/>
  <c r="K10" i="4" s="1"/>
  <c r="H1825" i="11"/>
  <c r="K1835" i="4" s="1"/>
  <c r="H1801" i="11"/>
  <c r="H1777" i="11"/>
  <c r="H1753" i="11"/>
  <c r="K1762" i="4" s="1"/>
  <c r="H1729" i="11"/>
  <c r="K1736" i="4" s="1"/>
  <c r="H313" i="11"/>
  <c r="H289" i="11"/>
  <c r="H265" i="11"/>
  <c r="H241" i="11"/>
  <c r="H217" i="11"/>
  <c r="H193" i="11"/>
  <c r="H169" i="11"/>
  <c r="H145" i="11"/>
  <c r="K145" i="4" s="1"/>
  <c r="H121" i="11"/>
  <c r="H97" i="11"/>
  <c r="H73" i="11"/>
  <c r="K73" i="4" s="1"/>
  <c r="H49" i="11"/>
  <c r="K49" i="4" s="1"/>
  <c r="H25" i="11"/>
  <c r="H312" i="11"/>
  <c r="K313" i="4" s="1"/>
  <c r="H288" i="11"/>
  <c r="K289" i="4" s="1"/>
  <c r="H264" i="11"/>
  <c r="H240" i="11"/>
  <c r="K241" i="4" s="1"/>
  <c r="H216" i="11"/>
  <c r="K217" i="4" s="1"/>
  <c r="H192" i="11"/>
  <c r="K193" i="4" s="1"/>
  <c r="H168" i="11"/>
  <c r="H144" i="11"/>
  <c r="K144" i="4" s="1"/>
  <c r="H120" i="11"/>
  <c r="H96" i="11"/>
  <c r="K96" i="4" s="1"/>
  <c r="H72" i="11"/>
  <c r="K72" i="4" s="1"/>
  <c r="H48" i="11"/>
  <c r="H24" i="11"/>
  <c r="K133" i="4" l="1"/>
  <c r="K1475" i="4"/>
  <c r="K1622" i="4"/>
  <c r="K1741" i="4"/>
  <c r="K1258" i="4"/>
  <c r="K998" i="4"/>
  <c r="K1191" i="4"/>
  <c r="K1383" i="4"/>
  <c r="K314" i="4"/>
  <c r="K1714" i="4"/>
  <c r="K2310" i="4"/>
  <c r="K1053" i="4"/>
  <c r="K327" i="4"/>
  <c r="K540" i="4"/>
  <c r="K731" i="4"/>
  <c r="K228" i="4"/>
  <c r="K707" i="4"/>
  <c r="K2052" i="4"/>
  <c r="K612" i="4"/>
  <c r="K394" i="4"/>
  <c r="K2325" i="4"/>
  <c r="K2273" i="4"/>
  <c r="K2086" i="4"/>
  <c r="K163" i="4"/>
  <c r="K384" i="4"/>
  <c r="K1468" i="4"/>
  <c r="K2152" i="4"/>
  <c r="K2004" i="4"/>
  <c r="K1684" i="4"/>
  <c r="K15" i="4"/>
  <c r="K1648" i="4"/>
  <c r="K51" i="4"/>
  <c r="K87" i="4"/>
  <c r="K1510" i="4"/>
  <c r="K320" i="4"/>
  <c r="K321" i="4"/>
  <c r="K1743" i="4"/>
  <c r="K1797" i="4"/>
  <c r="K1723" i="4"/>
  <c r="K97" i="4"/>
  <c r="K2200" i="4"/>
  <c r="K1786" i="4"/>
  <c r="K1765" i="4"/>
  <c r="K1818" i="4"/>
  <c r="K2293" i="4"/>
  <c r="K245" i="4"/>
  <c r="K1090" i="4"/>
  <c r="K36" i="4"/>
  <c r="K2173" i="4"/>
  <c r="K429" i="4"/>
  <c r="K1067" i="4"/>
  <c r="K1095" i="4"/>
  <c r="K99" i="4"/>
  <c r="K2331" i="4"/>
  <c r="K426" i="4"/>
  <c r="K77" i="4"/>
  <c r="K160" i="4"/>
  <c r="K1991" i="4"/>
  <c r="K1336" i="4"/>
  <c r="K1598" i="4"/>
  <c r="K1118" i="4"/>
  <c r="K326" i="4"/>
  <c r="K636" i="4"/>
  <c r="K1020" i="4"/>
  <c r="K1615" i="4"/>
  <c r="K2334" i="4"/>
  <c r="K2250" i="4"/>
  <c r="E2376" i="2" s="1"/>
  <c r="K194" i="4"/>
  <c r="K256" i="4"/>
  <c r="E233" i="2" s="1"/>
  <c r="K1858" i="4"/>
  <c r="K1730" i="4"/>
  <c r="K1363" i="4"/>
  <c r="K16" i="4"/>
  <c r="K2062" i="4"/>
  <c r="K147" i="4"/>
  <c r="K632" i="4"/>
  <c r="K232" i="4"/>
  <c r="K1287" i="4"/>
  <c r="K1550" i="4"/>
  <c r="K1114" i="4"/>
  <c r="K1007" i="4"/>
  <c r="K216" i="4"/>
  <c r="K1330" i="4"/>
  <c r="K1512" i="4"/>
  <c r="K1024" i="4"/>
  <c r="K1751" i="4"/>
  <c r="K196" i="4"/>
  <c r="K1686" i="4"/>
  <c r="K2205" i="4"/>
  <c r="K1553" i="4"/>
  <c r="K1534" i="4"/>
  <c r="K621" i="4"/>
  <c r="K1826" i="4"/>
  <c r="K2070" i="4"/>
  <c r="K1100" i="4"/>
  <c r="K1716" i="4"/>
  <c r="K48" i="4"/>
  <c r="K174" i="4"/>
  <c r="K200" i="4"/>
  <c r="K661" i="4"/>
  <c r="K1779" i="4"/>
  <c r="K2056" i="4"/>
  <c r="K2081" i="4"/>
  <c r="K1514" i="4"/>
  <c r="K1389" i="4"/>
  <c r="K13" i="4"/>
  <c r="K1283" i="4"/>
  <c r="K952" i="4"/>
  <c r="K1394" i="4"/>
  <c r="K1922" i="4"/>
  <c r="K1802" i="4"/>
  <c r="K352" i="4"/>
  <c r="K564" i="4"/>
  <c r="K1848" i="4"/>
  <c r="K874" i="4"/>
  <c r="K177" i="4"/>
  <c r="K2057" i="4"/>
  <c r="K2054" i="4"/>
  <c r="K547" i="4"/>
  <c r="K1700" i="4"/>
  <c r="K2151" i="4"/>
  <c r="K199" i="4"/>
  <c r="K9" i="4"/>
  <c r="K592" i="4"/>
  <c r="K1009" i="4"/>
  <c r="K2032" i="4"/>
  <c r="K1681" i="4"/>
  <c r="K839" i="4"/>
  <c r="K2272" i="4"/>
  <c r="K40" i="4"/>
  <c r="K1807" i="4"/>
  <c r="K681" i="4"/>
  <c r="K2015" i="4"/>
  <c r="K2080" i="4"/>
  <c r="K130" i="4"/>
  <c r="K2159" i="4"/>
  <c r="K57" i="4"/>
  <c r="K1377" i="4"/>
  <c r="K1831" i="4"/>
  <c r="K1309" i="4"/>
  <c r="K1814" i="4"/>
  <c r="K268" i="4"/>
  <c r="K124" i="4"/>
  <c r="K2131" i="4"/>
  <c r="K269" i="4"/>
  <c r="K2230" i="4"/>
  <c r="K2280" i="4"/>
  <c r="K105" i="4"/>
  <c r="K1519" i="4"/>
  <c r="K18" i="4"/>
  <c r="K1177" i="4"/>
  <c r="K1801" i="4"/>
  <c r="K63" i="4"/>
  <c r="K781" i="4"/>
  <c r="K175" i="4"/>
  <c r="K12" i="4"/>
  <c r="K1575" i="4"/>
  <c r="K590" i="4"/>
  <c r="K1526" i="4"/>
  <c r="K537" i="4"/>
  <c r="K1769" i="4"/>
  <c r="K2148" i="4"/>
  <c r="K2244" i="4"/>
  <c r="K1847" i="4"/>
  <c r="K1201" i="4"/>
  <c r="K414" i="4"/>
  <c r="K121" i="4"/>
  <c r="K2224" i="4"/>
  <c r="K184" i="4"/>
  <c r="K45" i="4"/>
  <c r="K1224" i="4"/>
  <c r="K2044" i="4"/>
  <c r="K926" i="4"/>
  <c r="K2162" i="4"/>
  <c r="K1203" i="4"/>
  <c r="K1256" i="4"/>
  <c r="K309" i="4"/>
  <c r="K704" i="4"/>
  <c r="K84" i="4"/>
  <c r="K114" i="4"/>
  <c r="K984" i="4"/>
  <c r="K479" i="4"/>
  <c r="K709" i="4"/>
  <c r="K2241" i="4"/>
  <c r="K1650" i="4"/>
  <c r="K1837" i="4"/>
  <c r="K224" i="4"/>
  <c r="E580" i="2" s="1"/>
  <c r="K971" i="4"/>
  <c r="K1418" i="4"/>
  <c r="K1492" i="4"/>
  <c r="K62" i="4"/>
  <c r="K856" i="4"/>
  <c r="K1536" i="4"/>
  <c r="K936" i="4"/>
  <c r="K54" i="4"/>
  <c r="K1162" i="4"/>
  <c r="K290" i="4"/>
  <c r="K2170" i="4"/>
  <c r="K2184" i="4"/>
  <c r="K365" i="4"/>
  <c r="K525" i="4"/>
  <c r="K623" i="4"/>
  <c r="K1513" i="4"/>
  <c r="K841" i="4"/>
  <c r="K646" i="4"/>
  <c r="K168" i="4"/>
  <c r="K2255" i="4"/>
  <c r="K1885" i="4"/>
  <c r="K271" i="4"/>
  <c r="K198" i="4"/>
  <c r="K11" i="4"/>
  <c r="K1572" i="4"/>
  <c r="K8" i="4"/>
  <c r="K1430" i="4"/>
  <c r="K2076" i="4"/>
  <c r="K1509" i="4"/>
  <c r="K865" i="4"/>
  <c r="K1609" i="4"/>
  <c r="K1217" i="4"/>
  <c r="K318" i="4"/>
  <c r="K589" i="4"/>
  <c r="K1466" i="4"/>
  <c r="K1582" i="4"/>
  <c r="K1726" i="4"/>
  <c r="K29" i="4"/>
  <c r="K1816" i="4"/>
  <c r="K170" i="4"/>
  <c r="K1401" i="4"/>
  <c r="K205" i="4"/>
  <c r="K110" i="4"/>
  <c r="K1694" i="4"/>
  <c r="K1023" i="4"/>
  <c r="K2182" i="4"/>
  <c r="E2346" i="2" s="1"/>
  <c r="K2157" i="4"/>
  <c r="K1139" i="4"/>
  <c r="K1505" i="4"/>
  <c r="K2328" i="4"/>
  <c r="K904" i="4"/>
  <c r="K1733" i="4"/>
  <c r="K2017" i="4"/>
  <c r="K1083" i="4"/>
  <c r="E270" i="2" s="1"/>
  <c r="K2042" i="4"/>
  <c r="K1392" i="4"/>
  <c r="K2022" i="4"/>
  <c r="K1057" i="4"/>
  <c r="K1578" i="4"/>
  <c r="K869" i="4"/>
  <c r="K1353" i="4"/>
  <c r="K2066" i="4"/>
  <c r="K415" i="4"/>
  <c r="K2105" i="4"/>
  <c r="K253" i="4"/>
  <c r="K1523" i="4"/>
  <c r="K23" i="4"/>
  <c r="K1787" i="4"/>
  <c r="K1480" i="4"/>
  <c r="K1927" i="4"/>
  <c r="K979" i="4"/>
  <c r="K2154" i="4"/>
  <c r="K1915" i="4"/>
  <c r="K1605" i="4"/>
  <c r="K1538" i="4"/>
  <c r="K2119" i="4"/>
  <c r="K1562" i="4"/>
  <c r="K538" i="4"/>
  <c r="K2240" i="4"/>
  <c r="K1999" i="4"/>
  <c r="K2214" i="4"/>
  <c r="K1518" i="4"/>
  <c r="K1909" i="4"/>
  <c r="K2085" i="4"/>
  <c r="K1949" i="4"/>
  <c r="K912" i="4"/>
  <c r="K1940" i="4"/>
  <c r="K1446" i="4"/>
  <c r="K518" i="4"/>
  <c r="K1180" i="4"/>
  <c r="K1084" i="4"/>
  <c r="K2333" i="4"/>
  <c r="K2000" i="4"/>
  <c r="K1441" i="4"/>
  <c r="K1213" i="4"/>
  <c r="K1571" i="4"/>
  <c r="K42" i="4"/>
  <c r="K766" i="4"/>
  <c r="K500" i="4"/>
  <c r="K935" i="4"/>
  <c r="K278" i="4"/>
  <c r="E79" i="2" s="1"/>
  <c r="K625" i="4"/>
  <c r="K1165" i="4"/>
  <c r="K1333" i="4"/>
  <c r="K299" i="4"/>
  <c r="K1403" i="4"/>
  <c r="K2204" i="4"/>
  <c r="E2364" i="2" s="1"/>
  <c r="K172" i="4"/>
  <c r="K924" i="4"/>
  <c r="K1930" i="4"/>
  <c r="K1574" i="4"/>
  <c r="K2027" i="4"/>
  <c r="K2028" i="4"/>
  <c r="K1073" i="4"/>
  <c r="K1856" i="4"/>
  <c r="K467" i="4"/>
  <c r="K125" i="4"/>
  <c r="K158" i="4"/>
  <c r="K2346" i="4"/>
  <c r="K1637" i="4"/>
  <c r="K2196" i="4"/>
  <c r="E2356" i="2" s="1"/>
  <c r="K1979" i="4"/>
  <c r="E2367" i="2" s="1"/>
  <c r="K374" i="4"/>
  <c r="K1560" i="4"/>
  <c r="K284" i="4"/>
  <c r="K1731" i="4"/>
  <c r="K1883" i="4"/>
  <c r="K277" i="4"/>
  <c r="K2103" i="4"/>
  <c r="K732" i="4"/>
  <c r="K2254" i="4"/>
  <c r="K1476" i="4"/>
  <c r="K1557" i="4"/>
  <c r="K1680" i="4"/>
  <c r="K660" i="4"/>
  <c r="K59" i="4"/>
  <c r="K1811" i="4"/>
  <c r="K2127" i="4"/>
  <c r="K291" i="4"/>
  <c r="K1504" i="4"/>
  <c r="K316" i="4"/>
  <c r="E253" i="2" s="1"/>
  <c r="K1881" i="4"/>
  <c r="E282" i="2" s="1"/>
  <c r="K1828" i="4"/>
  <c r="K840" i="4"/>
  <c r="K2079" i="4"/>
  <c r="K317" i="4"/>
  <c r="K2104" i="4"/>
  <c r="K728" i="4"/>
  <c r="K252" i="4"/>
  <c r="K901" i="4"/>
  <c r="K1548" i="4"/>
  <c r="K182" i="4"/>
  <c r="K673" i="4"/>
  <c r="K404" i="4"/>
  <c r="K1101" i="4"/>
  <c r="K136" i="4"/>
  <c r="K1785" i="4"/>
  <c r="K972" i="4"/>
  <c r="K1842" i="4"/>
  <c r="K1312" i="4"/>
  <c r="K2150" i="4"/>
  <c r="K1794" i="4"/>
  <c r="K1252" i="4"/>
  <c r="K1834" i="4"/>
  <c r="K1919" i="4"/>
  <c r="K1319" i="4"/>
  <c r="K1106" i="4"/>
  <c r="K1717" i="4"/>
  <c r="K218" i="4"/>
  <c r="K1975" i="4"/>
  <c r="K1325" i="4"/>
  <c r="K1880" i="4"/>
  <c r="K1543" i="4"/>
  <c r="K1215" i="4"/>
  <c r="K1540" i="4"/>
  <c r="K2169" i="4"/>
  <c r="K1910" i="4"/>
  <c r="K1954" i="4"/>
  <c r="K275" i="4"/>
  <c r="K1285" i="4"/>
  <c r="K343" i="4"/>
  <c r="K1238" i="4"/>
  <c r="K185" i="4"/>
  <c r="K202" i="4"/>
  <c r="K1443" i="4"/>
  <c r="K2049" i="4"/>
  <c r="K718" i="4"/>
  <c r="K697" i="4"/>
  <c r="K2330" i="4"/>
  <c r="K169" i="4"/>
  <c r="K1795" i="4"/>
  <c r="K2194" i="4"/>
  <c r="E2342" i="2" s="1"/>
  <c r="K2247" i="4"/>
  <c r="K417" i="4"/>
  <c r="K112" i="4"/>
  <c r="K26" i="4"/>
  <c r="K108" i="4"/>
  <c r="K1957" i="4"/>
  <c r="K1551" i="4"/>
  <c r="K2061" i="4"/>
  <c r="K1992" i="4"/>
  <c r="K139" i="4"/>
  <c r="K1942" i="4"/>
  <c r="K721" i="4"/>
  <c r="K2083" i="4"/>
  <c r="K1043" i="4"/>
  <c r="K2203" i="4"/>
  <c r="E2362" i="2" s="1"/>
  <c r="K266" i="4"/>
  <c r="K2276" i="4"/>
  <c r="K1690" i="4"/>
  <c r="K146" i="4"/>
  <c r="K1767" i="4"/>
  <c r="K86" i="4"/>
  <c r="K1623" i="4"/>
  <c r="K1407" i="4"/>
  <c r="K2088" i="4"/>
  <c r="K298" i="4"/>
  <c r="K1709" i="4"/>
  <c r="K2367" i="4"/>
  <c r="K1878" i="4"/>
  <c r="K1108" i="4"/>
  <c r="K1388" i="4"/>
  <c r="K1770" i="4"/>
  <c r="K2147" i="4"/>
  <c r="K2292" i="4"/>
  <c r="K1300" i="4"/>
  <c r="K817" i="4"/>
  <c r="K492" i="4"/>
  <c r="E2330" i="2" s="1"/>
  <c r="K691" i="4"/>
  <c r="K1436" i="4"/>
  <c r="K2290" i="4"/>
  <c r="K1343" i="4"/>
  <c r="K407" i="4"/>
  <c r="K1859" i="4"/>
  <c r="K1190" i="4"/>
  <c r="E2321" i="2" s="1"/>
  <c r="K1744" i="4"/>
  <c r="K1758" i="4"/>
  <c r="K283" i="4"/>
  <c r="K2351" i="4"/>
  <c r="K1728" i="4"/>
  <c r="K1211" i="4"/>
  <c r="K2064" i="4"/>
  <c r="K1809" i="4"/>
  <c r="K764" i="4"/>
  <c r="K267" i="4"/>
  <c r="K220" i="4"/>
  <c r="K915" i="4"/>
  <c r="K229" i="4"/>
  <c r="K270" i="4"/>
  <c r="K1907" i="4"/>
  <c r="K272" i="4"/>
  <c r="K1933" i="4"/>
  <c r="K1500" i="4"/>
  <c r="K103" i="4"/>
  <c r="K1049" i="4"/>
  <c r="K2188" i="4"/>
  <c r="K526" i="4"/>
  <c r="K507" i="4"/>
  <c r="K1554" i="4"/>
  <c r="K1903" i="4"/>
  <c r="K2210" i="4"/>
  <c r="K567" i="4"/>
  <c r="K1982" i="4"/>
  <c r="E2370" i="2" s="1"/>
  <c r="K1897" i="4"/>
  <c r="K1478" i="4"/>
  <c r="K830" i="4"/>
  <c r="K31" i="4"/>
  <c r="K827" i="4"/>
  <c r="K1404" i="4"/>
  <c r="K1168" i="4"/>
  <c r="K1421" i="4"/>
  <c r="K1412" i="4"/>
  <c r="E357" i="2" s="1"/>
  <c r="K1725" i="4"/>
  <c r="K264" i="4"/>
  <c r="K249" i="4"/>
  <c r="K549" i="4"/>
  <c r="K1976" i="4"/>
  <c r="K622" i="4"/>
  <c r="K306" i="4"/>
  <c r="K1471" i="4"/>
  <c r="K1746" i="4"/>
  <c r="K179" i="4"/>
  <c r="K850" i="4"/>
  <c r="K2055" i="4"/>
  <c r="K300" i="4"/>
  <c r="K111" i="4"/>
  <c r="K64" i="4"/>
  <c r="K1596" i="4"/>
  <c r="K2207" i="4"/>
  <c r="K81" i="4"/>
  <c r="K1240" i="4"/>
  <c r="K1706" i="4"/>
  <c r="K644" i="4"/>
  <c r="K628" i="4"/>
  <c r="K1985" i="4"/>
  <c r="K2411" i="4"/>
  <c r="K2253" i="4"/>
  <c r="E2378" i="2" s="1"/>
  <c r="K4" i="4"/>
  <c r="K181" i="4"/>
  <c r="K2110" i="4"/>
  <c r="K880" i="4"/>
  <c r="K783" i="4"/>
  <c r="K1358" i="4"/>
  <c r="K1347" i="4"/>
  <c r="K746" i="4"/>
  <c r="K211" i="4"/>
  <c r="K793" i="4"/>
  <c r="K1368" i="4"/>
  <c r="K341" i="4"/>
  <c r="K466" i="4"/>
  <c r="K2045" i="4"/>
  <c r="K1631" i="4"/>
  <c r="K2266" i="4"/>
  <c r="K1608" i="4"/>
  <c r="K1438" i="4"/>
  <c r="K1271" i="4"/>
  <c r="K599" i="4"/>
  <c r="K1465" i="4"/>
  <c r="E682" i="2" s="1"/>
  <c r="K188" i="4"/>
  <c r="K985" i="4"/>
  <c r="K1408" i="4"/>
  <c r="K2197" i="4"/>
  <c r="E2360" i="2" s="1"/>
  <c r="K2113" i="4"/>
  <c r="K1893" i="4"/>
  <c r="K1152" i="4"/>
  <c r="E2329" i="2" s="1"/>
  <c r="K843" i="4"/>
  <c r="K819" i="4"/>
  <c r="K846" i="4"/>
  <c r="K1002" i="4"/>
  <c r="K872" i="4"/>
  <c r="K559" i="4"/>
  <c r="K811" i="4"/>
  <c r="K2308" i="4"/>
  <c r="K1594" i="4"/>
  <c r="K1773" i="4"/>
  <c r="K946" i="4"/>
  <c r="K1652" i="4"/>
  <c r="K212" i="4"/>
  <c r="K2343" i="4"/>
  <c r="K1467" i="4"/>
  <c r="K1226" i="4"/>
  <c r="K2416" i="4"/>
  <c r="K604" i="4"/>
  <c r="K631" i="4"/>
  <c r="K639" i="4"/>
  <c r="K1040" i="4"/>
  <c r="K1870" i="4"/>
  <c r="K2283" i="4"/>
  <c r="K2164" i="4"/>
  <c r="K1692" i="4"/>
  <c r="K1812" i="4"/>
  <c r="K2181" i="4"/>
  <c r="E2343" i="2" s="1"/>
  <c r="K1426" i="4"/>
  <c r="K380" i="4"/>
  <c r="K1867" i="4"/>
  <c r="K831" i="4"/>
  <c r="K1806" i="4"/>
  <c r="K1205" i="4"/>
  <c r="K1493" i="4"/>
  <c r="K1945" i="4"/>
  <c r="K908" i="4"/>
  <c r="K1485" i="4"/>
  <c r="K259" i="4"/>
  <c r="K516" i="4"/>
  <c r="K2117" i="4"/>
  <c r="K1486" i="4"/>
  <c r="K573" i="4"/>
  <c r="K2314" i="4"/>
  <c r="K2387" i="4"/>
  <c r="E2313" i="2" s="1"/>
  <c r="K1584" i="4"/>
  <c r="K1561" i="4"/>
  <c r="K1796" i="4"/>
  <c r="K1026" i="4"/>
  <c r="K1539" i="4"/>
  <c r="K2284" i="4"/>
  <c r="K2421" i="4"/>
  <c r="K1298" i="4"/>
  <c r="K2125" i="4"/>
  <c r="K894" i="4"/>
  <c r="E961" i="2" s="1"/>
  <c r="K1144" i="4"/>
  <c r="K801" i="4"/>
  <c r="K725" i="4"/>
  <c r="K584" i="4"/>
  <c r="K1887" i="4"/>
  <c r="K1184" i="4"/>
  <c r="E16" i="2" s="1"/>
  <c r="K1798" i="4"/>
  <c r="K2059" i="4"/>
  <c r="K1187" i="4"/>
  <c r="K1784" i="4"/>
  <c r="K855" i="4"/>
  <c r="K1483" i="4"/>
  <c r="K1395" i="4"/>
  <c r="K1612" i="4"/>
  <c r="K932" i="4"/>
  <c r="K2092" i="4"/>
  <c r="K1440" i="4"/>
  <c r="K2166" i="4"/>
  <c r="K1246" i="4"/>
  <c r="K739" i="4"/>
  <c r="K1656" i="4"/>
  <c r="K1488" i="4"/>
  <c r="K260" i="4"/>
  <c r="K1200" i="4"/>
  <c r="K1967" i="4"/>
  <c r="K1611" i="4"/>
  <c r="K1109" i="4"/>
  <c r="K649" i="4"/>
  <c r="K1051" i="4"/>
  <c r="E71" i="2" s="1"/>
  <c r="K1981" i="4"/>
  <c r="E2372" i="2" s="1"/>
  <c r="K336" i="4"/>
  <c r="K918" i="4"/>
  <c r="K1289" i="4"/>
  <c r="K1117" i="4"/>
  <c r="K907" i="4"/>
  <c r="K664" i="4"/>
  <c r="K1260" i="4"/>
  <c r="K2236" i="4"/>
  <c r="K1303" i="4"/>
  <c r="K2041" i="4"/>
  <c r="K2090" i="4"/>
  <c r="K307" i="4"/>
  <c r="K889" i="4"/>
  <c r="K2213" i="4"/>
  <c r="K668" i="4"/>
  <c r="K1899" i="4"/>
  <c r="K2094" i="4"/>
  <c r="E129" i="2" s="1"/>
  <c r="K1633" i="4"/>
  <c r="K1247" i="4"/>
  <c r="K1360" i="4"/>
  <c r="K1682" i="4"/>
  <c r="K1157" i="4"/>
  <c r="K771" i="4"/>
  <c r="K1290" i="4"/>
  <c r="K1491" i="4"/>
  <c r="K2149" i="4"/>
  <c r="K1038" i="4"/>
  <c r="K943" i="4"/>
  <c r="K1432" i="4"/>
  <c r="K488" i="4"/>
  <c r="K1233" i="4"/>
  <c r="K749" i="4"/>
  <c r="K1376" i="4"/>
  <c r="K189" i="4"/>
  <c r="K377" i="4"/>
  <c r="K1484" i="4"/>
  <c r="K1410" i="4"/>
  <c r="K1235" i="4"/>
  <c r="K1941" i="4"/>
  <c r="K56" i="4"/>
  <c r="K1001" i="4"/>
  <c r="K1833" i="4"/>
  <c r="K2371" i="4"/>
  <c r="K93" i="4"/>
  <c r="K964" i="4"/>
  <c r="K1531" i="4"/>
  <c r="K2099" i="4"/>
  <c r="K1156" i="4"/>
  <c r="K2245" i="4"/>
  <c r="K981" i="4"/>
  <c r="K2140" i="4"/>
  <c r="K913" i="4"/>
  <c r="K1490" i="4"/>
  <c r="K464" i="4"/>
  <c r="K375" i="4"/>
  <c r="K2262" i="4"/>
  <c r="K1342" i="4"/>
  <c r="K1630" i="4"/>
  <c r="K1702" i="4"/>
  <c r="K1974" i="4"/>
  <c r="K1777" i="4"/>
  <c r="K2393" i="4"/>
  <c r="K2118" i="4"/>
  <c r="K113" i="4"/>
  <c r="K742" i="4"/>
  <c r="K308" i="4"/>
  <c r="K1296" i="4"/>
  <c r="K1482" i="4"/>
  <c r="K1229" i="4"/>
  <c r="K2443" i="4"/>
  <c r="K818" i="4"/>
  <c r="K2270" i="4"/>
  <c r="K1133" i="4"/>
  <c r="E2315" i="2" s="1"/>
  <c r="K1602" i="4"/>
  <c r="K1570" i="4"/>
  <c r="K993" i="4"/>
  <c r="K563" i="4"/>
  <c r="K1351" i="4"/>
  <c r="K1135" i="4"/>
  <c r="K828" i="4"/>
  <c r="K1497" i="4"/>
  <c r="E151" i="2" s="1"/>
  <c r="K1308" i="4"/>
  <c r="E1514" i="2" s="1"/>
  <c r="K1315" i="4"/>
  <c r="K1382" i="4"/>
  <c r="K207" i="4"/>
  <c r="K1357" i="4"/>
  <c r="K1755" i="4"/>
  <c r="K2228" i="4"/>
  <c r="K754" i="4"/>
  <c r="K1790" i="4"/>
  <c r="K2301" i="4"/>
  <c r="K83" i="4"/>
  <c r="K325" i="4"/>
  <c r="E2332" i="2" s="1"/>
  <c r="K231" i="4"/>
  <c r="K368" i="4"/>
  <c r="K2013" i="4"/>
  <c r="K2450" i="4"/>
  <c r="K1455" i="4"/>
  <c r="K806" i="4"/>
  <c r="K1259" i="4"/>
  <c r="K80" i="4"/>
  <c r="K1819" i="4"/>
  <c r="K445" i="4"/>
  <c r="K1025" i="4"/>
  <c r="K2258" i="4"/>
  <c r="K1857" i="4"/>
  <c r="K214" i="4"/>
  <c r="K1154" i="4"/>
  <c r="K1442" i="4"/>
  <c r="K379" i="4"/>
  <c r="K2341" i="4"/>
  <c r="K1371" i="4"/>
  <c r="K425" i="4"/>
  <c r="K1005" i="4"/>
  <c r="K1581" i="4"/>
  <c r="K355" i="4"/>
  <c r="K937" i="4"/>
  <c r="K490" i="4"/>
  <c r="K813" i="4"/>
  <c r="K1654" i="4"/>
  <c r="K740" i="4"/>
  <c r="K1804" i="4"/>
  <c r="K2142" i="4"/>
  <c r="K137" i="4"/>
  <c r="K768" i="4"/>
  <c r="K332" i="4"/>
  <c r="K2424" i="4"/>
  <c r="K1367" i="4"/>
  <c r="K1098" i="4"/>
  <c r="K1697" i="4"/>
  <c r="K1829" i="4"/>
  <c r="K1301" i="4"/>
  <c r="K890" i="4"/>
  <c r="K1635" i="4"/>
  <c r="E1200" i="2" s="1"/>
  <c r="K1939" i="4"/>
  <c r="K1193" i="4"/>
  <c r="K1251" i="4"/>
  <c r="K410" i="4"/>
  <c r="K991" i="4"/>
  <c r="K1820" i="4"/>
  <c r="K629" i="4"/>
  <c r="K1895" i="4"/>
  <c r="K1111" i="4"/>
  <c r="K118" i="4"/>
  <c r="K1355" i="4"/>
  <c r="K920" i="4"/>
  <c r="K1722" i="4"/>
  <c r="E1131" i="2" s="1"/>
  <c r="K441" i="4"/>
  <c r="K511" i="4"/>
  <c r="K385" i="4"/>
  <c r="K388" i="4"/>
  <c r="K1472" i="4"/>
  <c r="K1424" i="4"/>
  <c r="K1546" i="4"/>
  <c r="K24" i="4"/>
  <c r="K2395" i="4"/>
  <c r="E24" i="2" s="1"/>
  <c r="K27" i="4"/>
  <c r="K2405" i="4"/>
  <c r="K107" i="4"/>
  <c r="K255" i="4"/>
  <c r="K1528" i="4"/>
  <c r="K69" i="4"/>
  <c r="K449" i="4"/>
  <c r="K381" i="4"/>
  <c r="K962" i="4"/>
  <c r="K837" i="4"/>
  <c r="K1701" i="4"/>
  <c r="K790" i="4"/>
  <c r="K2191" i="4"/>
  <c r="E2354" i="2" s="1"/>
  <c r="K161" i="4"/>
  <c r="K792" i="4"/>
  <c r="K1752" i="4"/>
  <c r="K1242" i="4"/>
  <c r="K1844" i="4"/>
  <c r="K1925" i="4"/>
  <c r="K1348" i="4"/>
  <c r="K963" i="4"/>
  <c r="K675" i="4"/>
  <c r="K2388" i="4"/>
  <c r="K1756" i="4"/>
  <c r="K1735" i="4"/>
  <c r="K1384" i="4"/>
  <c r="K1372" i="4"/>
  <c r="K435" i="4"/>
  <c r="K2423" i="4"/>
  <c r="K1015" i="4"/>
  <c r="K1219" i="4"/>
  <c r="K727" i="4"/>
  <c r="K428" i="4"/>
  <c r="K1474" i="4"/>
  <c r="K593" i="4"/>
  <c r="K447" i="4"/>
  <c r="K452" i="4"/>
  <c r="E541" i="2" s="1"/>
  <c r="K287" i="4"/>
  <c r="K2034" i="4"/>
  <c r="K1545" i="4"/>
  <c r="K1665" i="4"/>
  <c r="K2093" i="4"/>
  <c r="K613" i="4"/>
  <c r="K1649" i="4"/>
  <c r="K126" i="4"/>
  <c r="K131" i="4"/>
  <c r="K1691" i="4"/>
  <c r="K1072" i="4"/>
  <c r="K1905" i="4"/>
  <c r="K395" i="4"/>
  <c r="K976" i="4"/>
  <c r="E879" i="2" s="1"/>
  <c r="K1926" i="4"/>
  <c r="K2414" i="4"/>
  <c r="K190" i="4"/>
  <c r="K1879" i="4"/>
  <c r="K475" i="4"/>
  <c r="E1236" i="2" s="1"/>
  <c r="K2385" i="4"/>
  <c r="K2212" i="4"/>
  <c r="K405" i="4"/>
  <c r="K1197" i="4"/>
  <c r="K2402" i="4"/>
  <c r="K838" i="4"/>
  <c r="K1874" i="4"/>
  <c r="K186" i="4"/>
  <c r="K1803" i="4"/>
  <c r="K406" i="4"/>
  <c r="K1489" i="4"/>
  <c r="K2039" i="4"/>
  <c r="K2002" i="4"/>
  <c r="K1445" i="4"/>
  <c r="K1035" i="4"/>
  <c r="K773" i="4"/>
  <c r="K1902" i="4"/>
  <c r="K1805" i="4"/>
  <c r="K459" i="4"/>
  <c r="K1039" i="4"/>
  <c r="K2439" i="4"/>
  <c r="K2233" i="4"/>
  <c r="K787" i="4"/>
  <c r="K810" i="4"/>
  <c r="K496" i="4"/>
  <c r="K166" i="4"/>
  <c r="K588" i="4"/>
  <c r="K677" i="4"/>
  <c r="K520" i="4"/>
  <c r="K392" i="4"/>
  <c r="K2375" i="4"/>
  <c r="K1815" i="4"/>
  <c r="K1822" i="4"/>
  <c r="K1286" i="4"/>
  <c r="K2229" i="4"/>
  <c r="K2429" i="4"/>
  <c r="K879" i="4"/>
  <c r="K1456" i="4"/>
  <c r="K1444" i="4"/>
  <c r="K120" i="4"/>
  <c r="K763" i="4"/>
  <c r="K683" i="4"/>
  <c r="K1861" i="4"/>
  <c r="K30" i="4"/>
  <c r="K1836" i="4"/>
  <c r="K2409" i="4"/>
  <c r="K2274" i="4"/>
  <c r="E2300" i="2" s="1"/>
  <c r="K1022" i="4"/>
  <c r="K1141" i="4"/>
  <c r="K155" i="4"/>
  <c r="K61" i="4"/>
  <c r="K800" i="4"/>
  <c r="K167" i="4"/>
  <c r="K1331" i="4"/>
  <c r="K176" i="4"/>
  <c r="K2383" i="4"/>
  <c r="K1096" i="4"/>
  <c r="K1929" i="4"/>
  <c r="K1000" i="4"/>
  <c r="K1753" i="4"/>
  <c r="K698" i="4"/>
  <c r="K2219" i="4"/>
  <c r="K2428" i="4"/>
  <c r="K2124" i="4"/>
  <c r="K2348" i="4"/>
  <c r="K1076" i="4"/>
  <c r="K2237" i="4"/>
  <c r="K430" i="4"/>
  <c r="K562" i="4"/>
  <c r="K1245" i="4"/>
  <c r="K1535" i="4"/>
  <c r="K885" i="4"/>
  <c r="K1876" i="4"/>
  <c r="K598" i="4"/>
  <c r="K2095" i="4"/>
  <c r="K2239" i="4"/>
  <c r="K210" i="4"/>
  <c r="K888" i="4"/>
  <c r="K455" i="4"/>
  <c r="K2259" i="4"/>
  <c r="K2098" i="4"/>
  <c r="K942" i="4"/>
  <c r="K2026" i="4"/>
  <c r="K1877" i="4"/>
  <c r="K1745" i="4"/>
  <c r="K1662" i="4"/>
  <c r="K485" i="4"/>
  <c r="K1063" i="4"/>
  <c r="K882" i="4"/>
  <c r="K873" i="4"/>
  <c r="K1450" i="4"/>
  <c r="K569" i="4"/>
  <c r="K372" i="4"/>
  <c r="K1498" i="4"/>
  <c r="K606" i="4"/>
  <c r="K460" i="4"/>
  <c r="K2067" i="4"/>
  <c r="K2084" i="4"/>
  <c r="K315" i="4"/>
  <c r="K878" i="4"/>
  <c r="K2008" i="4"/>
  <c r="K1046" i="4"/>
  <c r="K2158" i="4"/>
  <c r="K34" i="4"/>
  <c r="K2223" i="4"/>
  <c r="K1986" i="4"/>
  <c r="E2366" i="2" s="1"/>
  <c r="K123" i="4"/>
  <c r="K765" i="4"/>
  <c r="K1115" i="4"/>
  <c r="K1261" i="4"/>
  <c r="K85" i="4"/>
  <c r="K1742" i="4"/>
  <c r="K1071" i="4"/>
  <c r="K2407" i="4"/>
  <c r="K192" i="4"/>
  <c r="K779" i="4"/>
  <c r="K469" i="4"/>
  <c r="K1354" i="4"/>
  <c r="K1891" i="4"/>
  <c r="K2232" i="4"/>
  <c r="K1956" i="4"/>
  <c r="K941" i="4"/>
  <c r="K2172" i="4"/>
  <c r="K2234" i="4"/>
  <c r="K483" i="4"/>
  <c r="K1676" i="4"/>
  <c r="K2261" i="4"/>
  <c r="K454" i="4"/>
  <c r="E2326" i="2" s="1"/>
  <c r="K1034" i="4"/>
  <c r="K1610" i="4"/>
  <c r="K1293" i="4"/>
  <c r="K402" i="4"/>
  <c r="K1583" i="4"/>
  <c r="K909" i="4"/>
  <c r="K1901" i="4"/>
  <c r="K645" i="4"/>
  <c r="K2168" i="4"/>
  <c r="K2263" i="4"/>
  <c r="K2023" i="4"/>
  <c r="K234" i="4"/>
  <c r="K1875" i="4"/>
  <c r="K481" i="4"/>
  <c r="K1585" i="4"/>
  <c r="K2189" i="4"/>
  <c r="E2348" i="2" s="1"/>
  <c r="K1202" i="4"/>
  <c r="K2146" i="4"/>
  <c r="K1977" i="4"/>
  <c r="K1808" i="4"/>
  <c r="K1204" i="4"/>
  <c r="K1086" i="4"/>
  <c r="K1003" i="4"/>
  <c r="K348" i="4"/>
  <c r="K1884" i="4"/>
  <c r="K735" i="4"/>
  <c r="K1737" i="4"/>
  <c r="K666" i="4"/>
  <c r="K761" i="4"/>
  <c r="K608" i="4"/>
  <c r="K337" i="4"/>
  <c r="K265" i="4"/>
  <c r="K109" i="4"/>
  <c r="K755" i="4"/>
  <c r="K1142" i="4"/>
  <c r="K995" i="4"/>
  <c r="K1860" i="4"/>
  <c r="K804" i="4"/>
  <c r="K2257" i="4"/>
  <c r="K2425" i="4"/>
  <c r="K772" i="4"/>
  <c r="E116" i="2" s="1"/>
  <c r="K626" i="4"/>
  <c r="K2363" i="4"/>
  <c r="K2446" i="4"/>
  <c r="E2363" i="2" s="1"/>
  <c r="K1058" i="4"/>
  <c r="K1634" i="4"/>
  <c r="K610" i="4"/>
  <c r="K1364" i="4"/>
  <c r="K451" i="4"/>
  <c r="K1607" i="4"/>
  <c r="K983" i="4"/>
  <c r="K1924" i="4"/>
  <c r="K2192" i="4"/>
  <c r="E2352" i="2" s="1"/>
  <c r="K2071" i="4"/>
  <c r="K258" i="4"/>
  <c r="K961" i="4"/>
  <c r="K1923" i="4"/>
  <c r="K529" i="4"/>
  <c r="K1657" i="4"/>
  <c r="K556" i="4"/>
  <c r="K1122" i="4"/>
  <c r="K2267" i="4"/>
  <c r="K1708" i="4"/>
  <c r="K1274" i="4"/>
  <c r="K1206" i="4"/>
  <c r="K2315" i="4"/>
  <c r="K2074" i="4"/>
  <c r="K2065" i="4"/>
  <c r="K1955" i="4"/>
  <c r="K533" i="4"/>
  <c r="K1110" i="4"/>
  <c r="K2441" i="4"/>
  <c r="K1194" i="4"/>
  <c r="K413" i="4"/>
  <c r="K823" i="4"/>
  <c r="K436" i="4"/>
  <c r="K1962" i="4"/>
  <c r="K751" i="4"/>
  <c r="K929" i="4"/>
  <c r="K758" i="4"/>
  <c r="K1374" i="4"/>
  <c r="K399" i="4"/>
  <c r="K1549" i="4"/>
  <c r="K2006" i="4"/>
  <c r="K1324" i="4"/>
  <c r="K1698" i="4"/>
  <c r="K965" i="4"/>
  <c r="K1037" i="4"/>
  <c r="K844" i="4"/>
  <c r="K988" i="4"/>
  <c r="K1081" i="4"/>
  <c r="K633" i="4"/>
  <c r="K501" i="4"/>
  <c r="K1655" i="4"/>
  <c r="K958" i="4"/>
  <c r="K940" i="4"/>
  <c r="K1031" i="4"/>
  <c r="K1951" i="4"/>
  <c r="K2264" i="4"/>
  <c r="K2311" i="4"/>
  <c r="K2143" i="4"/>
  <c r="K282" i="4"/>
  <c r="K2419" i="4"/>
  <c r="K1950" i="4"/>
  <c r="K577" i="4"/>
  <c r="K1727" i="4"/>
  <c r="K627" i="4"/>
  <c r="K1361" i="4"/>
  <c r="K2339" i="4"/>
  <c r="K1346" i="4"/>
  <c r="K1277" i="4"/>
  <c r="K2171" i="4"/>
  <c r="K2209" i="4"/>
  <c r="K2051" i="4"/>
  <c r="K557" i="4"/>
  <c r="K1134" i="4"/>
  <c r="E2316" i="2" s="1"/>
  <c r="K1338" i="4"/>
  <c r="K411" i="4"/>
  <c r="K484" i="4"/>
  <c r="K1712" i="4"/>
  <c r="K1113" i="4"/>
  <c r="K905" i="4"/>
  <c r="K585" i="4"/>
  <c r="K834" i="4"/>
  <c r="K1041" i="4"/>
  <c r="K847" i="4"/>
  <c r="K1052" i="4"/>
  <c r="K776" i="4"/>
  <c r="K465" i="4"/>
  <c r="K1838" i="4"/>
  <c r="K127" i="4"/>
  <c r="K2434" i="4"/>
  <c r="K2087" i="4"/>
  <c r="K615" i="4"/>
  <c r="K238" i="4"/>
  <c r="K149" i="4"/>
  <c r="K1250" i="4"/>
  <c r="K1179" i="4"/>
  <c r="K596" i="4"/>
  <c r="K401" i="4"/>
  <c r="K2215" i="4"/>
  <c r="K1033" i="4"/>
  <c r="K1778" i="4"/>
  <c r="K1928" i="4"/>
  <c r="K1396" i="4"/>
  <c r="K1993" i="4"/>
  <c r="K2243" i="4"/>
  <c r="K421" i="4"/>
  <c r="K930" i="4"/>
  <c r="K2221" i="4"/>
  <c r="K1158" i="4"/>
  <c r="K558" i="4"/>
  <c r="K92" i="4"/>
  <c r="K583" i="4"/>
  <c r="E1678" i="2" s="1"/>
  <c r="K665" i="4"/>
  <c r="K1501" i="4"/>
  <c r="E174" i="2" s="1"/>
  <c r="K923" i="4"/>
  <c r="K1159" i="4"/>
  <c r="K931" i="4"/>
  <c r="K1164" i="4"/>
  <c r="E318" i="2" s="1"/>
  <c r="K857" i="4"/>
  <c r="K398" i="4"/>
  <c r="K536" i="4"/>
  <c r="K2091" i="4"/>
  <c r="K25" i="4"/>
  <c r="K2394" i="4"/>
  <c r="K778" i="4"/>
  <c r="K276" i="4"/>
  <c r="K273" i="4"/>
  <c r="K1276" i="4"/>
  <c r="K619" i="4"/>
  <c r="K552" i="4"/>
  <c r="K2398" i="4"/>
  <c r="K1129" i="4"/>
  <c r="K340" i="4"/>
  <c r="K579" i="4"/>
  <c r="K2021" i="4"/>
  <c r="K2001" i="4"/>
  <c r="K717" i="4"/>
  <c r="K1080" i="4"/>
  <c r="K2046" i="4"/>
  <c r="K845" i="4"/>
  <c r="K770" i="4"/>
  <c r="K285" i="4"/>
  <c r="K1515" i="4"/>
  <c r="K1027" i="4"/>
  <c r="E2320" i="2" s="1"/>
  <c r="K1121" i="4"/>
  <c r="K605" i="4"/>
  <c r="K545" i="4"/>
  <c r="K634" i="4"/>
  <c r="K353" i="4"/>
  <c r="K1350" i="4"/>
  <c r="K659" i="4"/>
  <c r="K750" i="4"/>
  <c r="K1747" i="4"/>
  <c r="K1267" i="4"/>
  <c r="K215" i="4"/>
  <c r="K949" i="4"/>
  <c r="K462" i="4"/>
  <c r="K617" i="4"/>
  <c r="K974" i="4"/>
  <c r="K1047" i="4"/>
  <c r="K2448" i="4"/>
  <c r="K248" i="4"/>
  <c r="K297" i="4"/>
  <c r="K1888" i="4"/>
  <c r="K1495" i="4"/>
  <c r="K2077" i="4"/>
  <c r="K566" i="4"/>
  <c r="K1155" i="4"/>
  <c r="K555" i="4"/>
  <c r="K1772" i="4"/>
  <c r="K1220" i="4"/>
  <c r="K576" i="4"/>
  <c r="K1151" i="4"/>
  <c r="E2328" i="2" s="1"/>
  <c r="K364" i="4"/>
  <c r="K450" i="4"/>
  <c r="K2069" i="4"/>
  <c r="K1174" i="4"/>
  <c r="K960" i="4"/>
  <c r="K791" i="4"/>
  <c r="K574" i="4"/>
  <c r="K2361" i="4"/>
  <c r="K354" i="4"/>
  <c r="K1104" i="4"/>
  <c r="K2072" i="4"/>
  <c r="K356" i="4"/>
  <c r="K1900" i="4"/>
  <c r="K990" i="4"/>
  <c r="K794" i="4"/>
  <c r="K1587" i="4"/>
  <c r="K1614" i="4"/>
  <c r="K906" i="4"/>
  <c r="K554" i="4"/>
  <c r="K1145" i="4"/>
  <c r="K1337" i="4"/>
  <c r="K630" i="4"/>
  <c r="K713" i="4"/>
  <c r="K422" i="4"/>
  <c r="K1460" i="4"/>
  <c r="K1236" i="4"/>
  <c r="K737" i="4"/>
  <c r="K1970" i="4"/>
  <c r="K1995" i="4"/>
  <c r="K1160" i="4"/>
  <c r="K387" i="4"/>
  <c r="K1399" i="4"/>
  <c r="K1065" i="4"/>
  <c r="K535" i="4"/>
  <c r="K1328" i="4"/>
  <c r="K2299" i="4"/>
  <c r="K2453" i="4"/>
  <c r="K197" i="4"/>
  <c r="K1864" i="4"/>
  <c r="K203" i="4"/>
  <c r="K1693" i="4"/>
  <c r="K1070" i="4"/>
  <c r="K135" i="4"/>
  <c r="K1479" i="4"/>
  <c r="K88" i="4"/>
  <c r="K1734" i="4"/>
  <c r="K1264" i="4"/>
  <c r="E2324" i="2" s="1"/>
  <c r="K591" i="4"/>
  <c r="K1167" i="4"/>
  <c r="K2220" i="4"/>
  <c r="K1938" i="4"/>
  <c r="K1823" i="4"/>
  <c r="K600" i="4"/>
  <c r="K729" i="4"/>
  <c r="K1606" i="4"/>
  <c r="K716" i="4"/>
  <c r="K476" i="4"/>
  <c r="K1077" i="4"/>
  <c r="K2141" i="4"/>
  <c r="K2047" i="4"/>
  <c r="K1032" i="4"/>
  <c r="K669" i="4"/>
  <c r="K1150" i="4"/>
  <c r="K2120" i="4"/>
  <c r="K431" i="4"/>
  <c r="K2246" i="4"/>
  <c r="K1759" i="4"/>
  <c r="K1074" i="4"/>
  <c r="K1314" i="4"/>
  <c r="K1458" i="4"/>
  <c r="K652" i="4"/>
  <c r="K1230" i="4"/>
  <c r="K20" i="4"/>
  <c r="K1573" i="4"/>
  <c r="K1352" i="4"/>
  <c r="K825" i="4"/>
  <c r="K1028" i="4"/>
  <c r="K1280" i="4"/>
  <c r="K1521" i="4"/>
  <c r="K1386" i="4"/>
  <c r="K515" i="4"/>
  <c r="K785" i="4"/>
  <c r="K1447" i="4"/>
  <c r="K1825" i="4"/>
  <c r="K741" i="4"/>
  <c r="K2144" i="4"/>
  <c r="K1176" i="4"/>
  <c r="K2024" i="4"/>
  <c r="K914" i="4"/>
  <c r="K456" i="4"/>
  <c r="K2294" i="4"/>
  <c r="K1780" i="4"/>
  <c r="K1218" i="4"/>
  <c r="K745" i="4"/>
  <c r="K672" i="4"/>
  <c r="K676" i="4"/>
  <c r="K1253" i="4"/>
  <c r="K883" i="4"/>
  <c r="K560" i="4"/>
  <c r="K116" i="4"/>
  <c r="K1473" i="4"/>
  <c r="K919" i="4"/>
  <c r="K1140" i="4"/>
  <c r="K1398" i="4"/>
  <c r="K2011" i="4"/>
  <c r="K595" i="4"/>
  <c r="K389" i="4"/>
  <c r="K397" i="4"/>
  <c r="K701" i="4"/>
  <c r="K871" i="4"/>
  <c r="K1556" i="4"/>
  <c r="K1189" i="4"/>
  <c r="E2322" i="2" s="1"/>
  <c r="K1889" i="4"/>
  <c r="K561" i="4"/>
  <c r="K1862" i="4"/>
  <c r="K1647" i="4"/>
  <c r="K1866" i="4"/>
  <c r="K153" i="4"/>
  <c r="K637" i="4"/>
  <c r="K1061" i="4"/>
  <c r="K2362" i="4"/>
  <c r="K714" i="4"/>
  <c r="K2449" i="4"/>
  <c r="K1871" i="4"/>
  <c r="K439" i="4"/>
  <c r="K2374" i="4"/>
  <c r="K1980" i="4"/>
  <c r="E2373" i="2" s="1"/>
  <c r="K1724" i="4"/>
  <c r="K814" i="4"/>
  <c r="K1153" i="4"/>
  <c r="E2327" i="2" s="1"/>
  <c r="K2238" i="4"/>
  <c r="K1318" i="4"/>
  <c r="K2097" i="4"/>
  <c r="K1149" i="4"/>
  <c r="K1849" i="4"/>
  <c r="K815" i="4"/>
  <c r="K19" i="4"/>
  <c r="K553" i="4"/>
  <c r="K2096" i="4"/>
  <c r="K987" i="4"/>
  <c r="K530" i="4"/>
  <c r="K1853" i="4"/>
  <c r="K2029" i="4"/>
  <c r="K1385" i="4"/>
  <c r="K867" i="4"/>
  <c r="K261" i="4"/>
  <c r="K1868" i="4"/>
  <c r="K1278" i="4"/>
  <c r="K992" i="4"/>
  <c r="K640" i="4"/>
  <c r="K1592" i="4"/>
  <c r="K1136" i="4"/>
  <c r="E2319" i="2" s="1"/>
  <c r="K1621" i="4"/>
  <c r="K1183" i="4"/>
  <c r="K1988" i="4"/>
  <c r="K679" i="4"/>
  <c r="K458" i="4"/>
  <c r="K859" i="4"/>
  <c r="K968" i="4"/>
  <c r="K1668" i="4"/>
  <c r="K757" i="4"/>
  <c r="K662" i="4"/>
  <c r="K1228" i="4"/>
  <c r="K1869" i="4"/>
  <c r="K1757" i="4"/>
  <c r="K1588" i="4"/>
  <c r="K262" i="4"/>
  <c r="K738" i="4"/>
  <c r="K1316" i="4"/>
  <c r="K1896" i="4"/>
  <c r="K90" i="4"/>
  <c r="K1248" i="4"/>
  <c r="K463" i="4"/>
  <c r="K1775" i="4"/>
  <c r="K862" i="4"/>
  <c r="K1173" i="4"/>
  <c r="K1365" i="4"/>
  <c r="K2121" i="4"/>
  <c r="K1079" i="4"/>
  <c r="K1873" i="4"/>
  <c r="K887" i="4"/>
  <c r="K2193" i="4"/>
  <c r="E2349" i="2" s="1"/>
  <c r="K453" i="4"/>
  <c r="E2325" i="2" s="1"/>
  <c r="K1272" i="4"/>
  <c r="K43" i="4"/>
  <c r="K503" i="4"/>
  <c r="K1542" i="4"/>
  <c r="E217" i="2" s="1"/>
  <c r="K602" i="4"/>
  <c r="K1313" i="4"/>
  <c r="K1952" i="4"/>
  <c r="K2174" i="4"/>
  <c r="K2137" i="4"/>
  <c r="K2019" i="4"/>
  <c r="K1302" i="4"/>
  <c r="K1089" i="4"/>
  <c r="K1099" i="4"/>
  <c r="K726" i="4"/>
  <c r="K140" i="4"/>
  <c r="K1375" i="4"/>
  <c r="K1520" i="4"/>
  <c r="K1763" i="4"/>
  <c r="K760" i="4"/>
  <c r="K521" i="4"/>
  <c r="K534" i="4"/>
  <c r="K1075" i="4"/>
  <c r="E273" i="2" s="1"/>
  <c r="K2108" i="4"/>
  <c r="K1739" i="4"/>
  <c r="K129" i="4"/>
  <c r="K1894" i="4"/>
  <c r="K1036" i="4"/>
  <c r="K939" i="4"/>
  <c r="K408" i="4"/>
  <c r="K762" i="4"/>
  <c r="K1340" i="4"/>
  <c r="K1273" i="4"/>
  <c r="K489" i="4"/>
  <c r="K910" i="4"/>
  <c r="K1221" i="4"/>
  <c r="K1175" i="4"/>
  <c r="K1050" i="4"/>
  <c r="K1685" i="4"/>
  <c r="K2048" i="4"/>
  <c r="K2318" i="4"/>
  <c r="K842" i="4"/>
  <c r="K357" i="4"/>
  <c r="K1326" i="4"/>
  <c r="K1208" i="4"/>
  <c r="K809" i="4"/>
  <c r="K363" i="4"/>
  <c r="K1362" i="4"/>
  <c r="K1496" i="4"/>
  <c r="K1628" i="4"/>
  <c r="K2018" i="4"/>
  <c r="K1400" i="4"/>
  <c r="K607" i="4"/>
  <c r="K611" i="4"/>
  <c r="K1069" i="4"/>
  <c r="K1188" i="4"/>
  <c r="K1569" i="4"/>
  <c r="K1961" i="4"/>
  <c r="K2275" i="4"/>
  <c r="K685" i="4"/>
  <c r="K708" i="4"/>
  <c r="K209" i="4"/>
  <c r="K2037" i="4"/>
  <c r="K226" i="4"/>
  <c r="K808" i="4"/>
  <c r="K1457" i="4"/>
  <c r="K1449" i="4"/>
  <c r="K1227" i="4"/>
  <c r="K2123" i="4"/>
  <c r="K788" i="4"/>
  <c r="K138" i="4"/>
  <c r="K719" i="4"/>
  <c r="K1872" i="4"/>
  <c r="K597" i="4"/>
  <c r="K1269" i="4"/>
  <c r="K1463" i="4"/>
  <c r="K1223" i="4"/>
  <c r="K1921" i="4"/>
  <c r="K1056" i="4"/>
  <c r="K527" i="4"/>
  <c r="K1344" i="4"/>
  <c r="K816" i="4"/>
  <c r="K1097" i="4"/>
  <c r="K1783" i="4"/>
  <c r="K1178" i="4"/>
  <c r="K2396" i="4"/>
  <c r="K1241" i="4"/>
  <c r="K966" i="4"/>
  <c r="K432" i="4"/>
  <c r="K1170" i="4"/>
  <c r="E2305" i="2" s="1"/>
  <c r="K774" i="4"/>
  <c r="E109" i="2" s="1"/>
  <c r="K1349" i="4"/>
  <c r="K618" i="4"/>
  <c r="K46" i="4"/>
  <c r="K1329" i="4"/>
  <c r="K896" i="4"/>
  <c r="K434" i="4"/>
  <c r="K1477" i="4"/>
  <c r="K1604" i="4"/>
  <c r="K1766" i="4"/>
  <c r="K1568" i="4"/>
  <c r="K1640" i="4"/>
  <c r="K944" i="4"/>
  <c r="K687" i="4"/>
  <c r="K689" i="4"/>
  <c r="K1185" i="4"/>
  <c r="K1305" i="4"/>
  <c r="K2132" i="4"/>
  <c r="K2298" i="4"/>
  <c r="K2454" i="4"/>
  <c r="K227" i="4"/>
  <c r="K1166" i="4"/>
  <c r="K948" i="4"/>
  <c r="K60" i="4"/>
  <c r="K1356" i="4"/>
  <c r="K150" i="4"/>
  <c r="K2382" i="4"/>
  <c r="K2378" i="4"/>
  <c r="K898" i="4"/>
  <c r="K53" i="4"/>
  <c r="K2155" i="4"/>
  <c r="K1499" i="4"/>
  <c r="E169" i="2" s="1"/>
  <c r="K104" i="4"/>
  <c r="K173" i="4"/>
  <c r="K132" i="4"/>
  <c r="K782" i="4"/>
  <c r="K1964" i="4"/>
  <c r="K2012" i="4"/>
  <c r="K233" i="4"/>
  <c r="K1882" i="4"/>
  <c r="K2231" i="4"/>
  <c r="K1892" i="4"/>
  <c r="K2111" i="4"/>
  <c r="K2235" i="4"/>
  <c r="K250" i="4"/>
  <c r="K832" i="4"/>
  <c r="K1481" i="4"/>
  <c r="K1663" i="4"/>
  <c r="K2389" i="4"/>
  <c r="K2340" i="4"/>
  <c r="K1953" i="4"/>
  <c r="K1855" i="4"/>
  <c r="K286" i="4"/>
  <c r="K722" i="4"/>
  <c r="K2412" i="4"/>
  <c r="K812" i="4"/>
  <c r="K162" i="4"/>
  <c r="K743" i="4"/>
  <c r="K28" i="4"/>
  <c r="K620" i="4"/>
  <c r="K1317" i="4"/>
  <c r="K376" i="4"/>
  <c r="K1511" i="4"/>
  <c r="E2308" i="2" s="1"/>
  <c r="K2217" i="4"/>
  <c r="K1464" i="4"/>
  <c r="K1948" i="4"/>
  <c r="K1788" i="4"/>
  <c r="K1127" i="4"/>
  <c r="K2408" i="4"/>
  <c r="K2265" i="4"/>
  <c r="K551" i="4"/>
  <c r="K1391" i="4"/>
  <c r="K115" i="4"/>
  <c r="K864" i="4"/>
  <c r="K1169" i="4"/>
  <c r="K1904" i="4"/>
  <c r="K891" i="4"/>
  <c r="K1771" i="4"/>
  <c r="K2218" i="4"/>
  <c r="K1530" i="4"/>
  <c r="K1011" i="4"/>
  <c r="K1085" i="4"/>
  <c r="K506" i="4"/>
  <c r="K798" i="4"/>
  <c r="K1373" i="4"/>
  <c r="K703" i="4"/>
  <c r="K70" i="4"/>
  <c r="K994" i="4"/>
  <c r="K653" i="4"/>
  <c r="K497" i="4"/>
  <c r="K1715" i="4"/>
  <c r="K1402" i="4"/>
  <c r="K1689" i="4"/>
  <c r="K2370" i="4"/>
  <c r="K1045" i="4"/>
  <c r="K775" i="4"/>
  <c r="K777" i="4"/>
  <c r="K1304" i="4"/>
  <c r="K1423" i="4"/>
  <c r="K1580" i="4"/>
  <c r="K2226" i="4"/>
  <c r="K2431" i="4"/>
  <c r="K254" i="4"/>
  <c r="K1359" i="4"/>
  <c r="K820" i="4"/>
  <c r="K2107" i="4"/>
  <c r="K302" i="4"/>
  <c r="K2109" i="4"/>
  <c r="K1696" i="4"/>
  <c r="K1263" i="4"/>
  <c r="K323" i="4"/>
  <c r="E2333" i="2" s="1"/>
  <c r="K2420" i="4"/>
  <c r="K1425" i="4"/>
  <c r="K74" i="4"/>
  <c r="K242" i="4"/>
  <c r="K1646" i="4"/>
  <c r="K1234" i="4"/>
  <c r="K474" i="4"/>
  <c r="K304" i="4"/>
  <c r="K257" i="4"/>
  <c r="K1906" i="4"/>
  <c r="K1091" i="4"/>
  <c r="K2183" i="4"/>
  <c r="E2353" i="2" s="1"/>
  <c r="K2271" i="4"/>
  <c r="K756" i="4"/>
  <c r="K1335" i="4"/>
  <c r="K1107" i="4"/>
  <c r="K2195" i="4"/>
  <c r="E2344" i="2" s="1"/>
  <c r="K2100" i="4"/>
  <c r="K1969" i="4"/>
  <c r="K1660" i="4"/>
  <c r="K1589" i="4"/>
  <c r="K836" i="4"/>
  <c r="K1411" i="4"/>
  <c r="K1996" i="4"/>
  <c r="K221" i="4"/>
  <c r="K2392" i="4"/>
  <c r="K1972" i="4"/>
  <c r="K1055" i="4"/>
  <c r="K1968" i="4"/>
  <c r="K427" i="4"/>
  <c r="K1559" i="4"/>
  <c r="K1390" i="4"/>
  <c r="K1973" i="4"/>
  <c r="K1199" i="4"/>
  <c r="K575" i="4"/>
  <c r="K1439" i="4"/>
  <c r="K1265" i="4"/>
  <c r="E2323" i="2" s="1"/>
  <c r="K2060" i="4"/>
  <c r="K1322" i="4"/>
  <c r="K699" i="4"/>
  <c r="K2291" i="4"/>
  <c r="K1720" i="4"/>
  <c r="K1082" i="4"/>
  <c r="K1470" i="4"/>
  <c r="E158" i="2" s="1"/>
  <c r="K696" i="4"/>
  <c r="K822" i="4"/>
  <c r="K1397" i="4"/>
  <c r="K786" i="4"/>
  <c r="K478" i="4"/>
  <c r="K416" i="4"/>
  <c r="K1339" i="4"/>
  <c r="K730" i="4"/>
  <c r="K570" i="4"/>
  <c r="K371" i="4"/>
  <c r="K1935" i="4"/>
  <c r="K1641" i="4"/>
  <c r="K1699" i="4"/>
  <c r="K1291" i="4"/>
  <c r="K1161" i="4"/>
  <c r="K852" i="4"/>
  <c r="K858" i="4"/>
  <c r="K1422" i="4"/>
  <c r="K1544" i="4"/>
  <c r="K2211" i="4"/>
  <c r="E1135" i="2"/>
  <c r="E582" i="2"/>
  <c r="E2312" i="2"/>
  <c r="E2338" i="2"/>
  <c r="E2365" i="2"/>
  <c r="E2314" i="2"/>
  <c r="E2359" i="2"/>
  <c r="E35" i="2"/>
  <c r="E2377" i="2"/>
  <c r="E2317" i="2"/>
  <c r="E2311" i="2"/>
  <c r="E2310" i="2"/>
  <c r="E2335" i="2"/>
  <c r="E2334" i="2"/>
  <c r="E2358" i="2"/>
  <c r="E2355" i="2"/>
  <c r="E2361" i="2"/>
  <c r="E353" i="2"/>
  <c r="E2339" i="2"/>
  <c r="E2336" i="2"/>
  <c r="E984" i="2"/>
  <c r="E2318" i="2"/>
  <c r="E306" i="2"/>
  <c r="E2375" i="2"/>
  <c r="E601" i="2"/>
  <c r="E650" i="2"/>
  <c r="E612" i="2"/>
  <c r="E2368" i="2"/>
  <c r="E2351" i="2"/>
  <c r="E2337" i="2"/>
  <c r="E981" i="2"/>
  <c r="E143" i="2"/>
  <c r="E2341" i="2"/>
  <c r="E489" i="2"/>
  <c r="E2309" i="2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E2306" i="2" s="1"/>
  <c r="J4" i="4"/>
  <c r="J5" i="4"/>
  <c r="J6" i="4"/>
  <c r="J7" i="4"/>
  <c r="E3" i="2" s="1"/>
  <c r="J8" i="4"/>
  <c r="J9" i="4"/>
  <c r="J10" i="4"/>
  <c r="J11" i="4"/>
  <c r="E6" i="2" s="1"/>
  <c r="J12" i="4"/>
  <c r="J13" i="4"/>
  <c r="J14" i="4"/>
  <c r="J15" i="4"/>
  <c r="J16" i="4"/>
  <c r="E7" i="2" s="1"/>
  <c r="J17" i="4"/>
  <c r="J18" i="4"/>
  <c r="J19" i="4"/>
  <c r="J20" i="4"/>
  <c r="J21" i="4"/>
  <c r="J22" i="4"/>
  <c r="J23" i="4"/>
  <c r="E21" i="2" s="1"/>
  <c r="J24" i="4"/>
  <c r="E22" i="2" s="1"/>
  <c r="J25" i="4"/>
  <c r="E20" i="2" s="1"/>
  <c r="J26" i="4"/>
  <c r="J27" i="4"/>
  <c r="J28" i="4"/>
  <c r="E33" i="2" s="1"/>
  <c r="J29" i="4"/>
  <c r="J30" i="4"/>
  <c r="E31" i="2" s="1"/>
  <c r="J31" i="4"/>
  <c r="J32" i="4"/>
  <c r="J33" i="4"/>
  <c r="E27" i="2" s="1"/>
  <c r="J34" i="4"/>
  <c r="J35" i="4"/>
  <c r="J36" i="4"/>
  <c r="J37" i="4"/>
  <c r="E26" i="2" s="1"/>
  <c r="J38" i="4"/>
  <c r="J39" i="4"/>
  <c r="J40" i="4"/>
  <c r="J41" i="4"/>
  <c r="J42" i="4"/>
  <c r="E60" i="2" s="1"/>
  <c r="J43" i="4"/>
  <c r="E44" i="2" s="1"/>
  <c r="J44" i="4"/>
  <c r="J45" i="4"/>
  <c r="E57" i="2" s="1"/>
  <c r="J46" i="4"/>
  <c r="J47" i="4"/>
  <c r="E47" i="2" s="1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E45" i="2" s="1"/>
  <c r="J62" i="4"/>
  <c r="J63" i="4"/>
  <c r="J64" i="4"/>
  <c r="J65" i="4"/>
  <c r="E42" i="2" s="1"/>
  <c r="J66" i="4"/>
  <c r="E69" i="2" s="1"/>
  <c r="J67" i="4"/>
  <c r="E68" i="2" s="1"/>
  <c r="J68" i="4"/>
  <c r="E67" i="2" s="1"/>
  <c r="J69" i="4"/>
  <c r="J70" i="4"/>
  <c r="J71" i="4"/>
  <c r="J72" i="4"/>
  <c r="E65" i="2" s="1"/>
  <c r="J73" i="4"/>
  <c r="E70" i="2" s="1"/>
  <c r="J74" i="4"/>
  <c r="E72" i="2" s="1"/>
  <c r="J75" i="4"/>
  <c r="J76" i="4"/>
  <c r="J77" i="4"/>
  <c r="J78" i="4"/>
  <c r="J79" i="4"/>
  <c r="J80" i="4"/>
  <c r="J81" i="4"/>
  <c r="E92" i="2" s="1"/>
  <c r="J82" i="4"/>
  <c r="J83" i="4"/>
  <c r="J84" i="4"/>
  <c r="J85" i="4"/>
  <c r="J86" i="4"/>
  <c r="E88" i="2" s="1"/>
  <c r="J87" i="4"/>
  <c r="J88" i="4"/>
  <c r="J89" i="4"/>
  <c r="J90" i="4"/>
  <c r="J91" i="4"/>
  <c r="E80" i="2" s="1"/>
  <c r="J92" i="4"/>
  <c r="E90" i="2" s="1"/>
  <c r="J93" i="4"/>
  <c r="E91" i="2" s="1"/>
  <c r="J94" i="4"/>
  <c r="J95" i="4"/>
  <c r="J96" i="4"/>
  <c r="J97" i="4"/>
  <c r="J98" i="4"/>
  <c r="E97" i="2" s="1"/>
  <c r="J99" i="4"/>
  <c r="J100" i="4"/>
  <c r="J101" i="4"/>
  <c r="E119" i="2" s="1"/>
  <c r="J102" i="4"/>
  <c r="J103" i="4"/>
  <c r="J104" i="4"/>
  <c r="J105" i="4"/>
  <c r="E114" i="2" s="1"/>
  <c r="J106" i="4"/>
  <c r="J107" i="4"/>
  <c r="E115" i="2" s="1"/>
  <c r="J108" i="4"/>
  <c r="J109" i="4"/>
  <c r="J110" i="4"/>
  <c r="J111" i="4"/>
  <c r="J112" i="4"/>
  <c r="J113" i="4"/>
  <c r="J114" i="4"/>
  <c r="J115" i="4"/>
  <c r="J116" i="4"/>
  <c r="J117" i="4"/>
  <c r="J118" i="4"/>
  <c r="E94" i="2" s="1"/>
  <c r="J119" i="4"/>
  <c r="E118" i="2" s="1"/>
  <c r="J120" i="4"/>
  <c r="J121" i="4"/>
  <c r="J122" i="4"/>
  <c r="E117" i="2" s="1"/>
  <c r="J123" i="4"/>
  <c r="E95" i="2" s="1"/>
  <c r="J124" i="4"/>
  <c r="J125" i="4"/>
  <c r="J126" i="4"/>
  <c r="J127" i="4"/>
  <c r="J128" i="4"/>
  <c r="E137" i="2" s="1"/>
  <c r="J129" i="4"/>
  <c r="J130" i="4"/>
  <c r="J131" i="4"/>
  <c r="E139" i="2" s="1"/>
  <c r="J132" i="4"/>
  <c r="J133" i="4"/>
  <c r="J134" i="4"/>
  <c r="J135" i="4"/>
  <c r="J136" i="4"/>
  <c r="J137" i="4"/>
  <c r="J138" i="4"/>
  <c r="J139" i="4"/>
  <c r="J140" i="4"/>
  <c r="J141" i="4"/>
  <c r="J142" i="4"/>
  <c r="J143" i="4"/>
  <c r="E141" i="2" s="1"/>
  <c r="J144" i="4"/>
  <c r="E138" i="2" s="1"/>
  <c r="J145" i="4"/>
  <c r="J146" i="4"/>
  <c r="J147" i="4"/>
  <c r="J148" i="4"/>
  <c r="E136" i="2" s="1"/>
  <c r="J149" i="4"/>
  <c r="J150" i="4"/>
  <c r="J151" i="4"/>
  <c r="J152" i="4"/>
  <c r="J153" i="4"/>
  <c r="E148" i="2" s="1"/>
  <c r="J154" i="4"/>
  <c r="J155" i="4"/>
  <c r="E180" i="2" s="1"/>
  <c r="J156" i="4"/>
  <c r="J157" i="4"/>
  <c r="J158" i="4"/>
  <c r="J159" i="4"/>
  <c r="E152" i="2" s="1"/>
  <c r="J160" i="4"/>
  <c r="J161" i="4"/>
  <c r="J162" i="4"/>
  <c r="J163" i="4"/>
  <c r="J164" i="4"/>
  <c r="E163" i="2" s="1"/>
  <c r="J165" i="4"/>
  <c r="J166" i="4"/>
  <c r="J167" i="4"/>
  <c r="J168" i="4"/>
  <c r="J169" i="4"/>
  <c r="J170" i="4"/>
  <c r="J171" i="4"/>
  <c r="E166" i="2" s="1"/>
  <c r="J172" i="4"/>
  <c r="E157" i="2" s="1"/>
  <c r="J173" i="4"/>
  <c r="E175" i="2" s="1"/>
  <c r="J174" i="4"/>
  <c r="J175" i="4"/>
  <c r="J176" i="4"/>
  <c r="J177" i="4"/>
  <c r="J178" i="4"/>
  <c r="E164" i="2" s="1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E186" i="2" s="1"/>
  <c r="J196" i="4"/>
  <c r="E188" i="2" s="1"/>
  <c r="J197" i="4"/>
  <c r="J198" i="4"/>
  <c r="J199" i="4"/>
  <c r="J200" i="4"/>
  <c r="E190" i="2" s="1"/>
  <c r="J201" i="4"/>
  <c r="J202" i="4"/>
  <c r="J203" i="4"/>
  <c r="J204" i="4"/>
  <c r="J205" i="4"/>
  <c r="J206" i="4"/>
  <c r="J207" i="4"/>
  <c r="J208" i="4"/>
  <c r="E195" i="2" s="1"/>
  <c r="J209" i="4"/>
  <c r="J210" i="4"/>
  <c r="J211" i="4"/>
  <c r="J212" i="4"/>
  <c r="J213" i="4"/>
  <c r="J214" i="4"/>
  <c r="J215" i="4"/>
  <c r="J216" i="4"/>
  <c r="J217" i="4"/>
  <c r="J218" i="4"/>
  <c r="J219" i="4"/>
  <c r="E209" i="2" s="1"/>
  <c r="J220" i="4"/>
  <c r="J221" i="4"/>
  <c r="J222" i="4"/>
  <c r="E212" i="2" s="1"/>
  <c r="J223" i="4"/>
  <c r="E213" i="2" s="1"/>
  <c r="J224" i="4"/>
  <c r="J225" i="4"/>
  <c r="J226" i="4"/>
  <c r="J227" i="4"/>
  <c r="J228" i="4"/>
  <c r="J229" i="4"/>
  <c r="E214" i="2" s="1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E232" i="2" s="1"/>
  <c r="J245" i="4"/>
  <c r="J246" i="4"/>
  <c r="J247" i="4"/>
  <c r="J248" i="4"/>
  <c r="J249" i="4"/>
  <c r="J250" i="4"/>
  <c r="J251" i="4"/>
  <c r="E236" i="2" s="1"/>
  <c r="J252" i="4"/>
  <c r="J253" i="4"/>
  <c r="J254" i="4"/>
  <c r="J255" i="4"/>
  <c r="J256" i="4"/>
  <c r="J257" i="4"/>
  <c r="J258" i="4"/>
  <c r="E241" i="2" s="1"/>
  <c r="J259" i="4"/>
  <c r="J260" i="4"/>
  <c r="J261" i="4"/>
  <c r="J262" i="4"/>
  <c r="E249" i="2" s="1"/>
  <c r="J263" i="4"/>
  <c r="E247" i="2" s="1"/>
  <c r="J264" i="4"/>
  <c r="E251" i="2" s="1"/>
  <c r="J265" i="4"/>
  <c r="E250" i="2" s="1"/>
  <c r="J266" i="4"/>
  <c r="J267" i="4"/>
  <c r="J268" i="4"/>
  <c r="J269" i="4"/>
  <c r="E255" i="2" s="1"/>
  <c r="J270" i="4"/>
  <c r="E258" i="2" s="1"/>
  <c r="J271" i="4"/>
  <c r="E257" i="2" s="1"/>
  <c r="J272" i="4"/>
  <c r="E259" i="2" s="1"/>
  <c r="J273" i="4"/>
  <c r="J274" i="4"/>
  <c r="J275" i="4"/>
  <c r="E261" i="2" s="1"/>
  <c r="J276" i="4"/>
  <c r="J277" i="4"/>
  <c r="E260" i="2" s="1"/>
  <c r="J278" i="4"/>
  <c r="J279" i="4"/>
  <c r="J280" i="4"/>
  <c r="E274" i="2" s="1"/>
  <c r="J281" i="4"/>
  <c r="J282" i="4"/>
  <c r="E262" i="2" s="1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E303" i="2" s="1"/>
  <c r="J309" i="4"/>
  <c r="E285" i="2" s="1"/>
  <c r="J310" i="4"/>
  <c r="J311" i="4"/>
  <c r="J312" i="4"/>
  <c r="J313" i="4"/>
  <c r="E286" i="2" s="1"/>
  <c r="J314" i="4"/>
  <c r="J315" i="4"/>
  <c r="J316" i="4"/>
  <c r="J317" i="4"/>
  <c r="J318" i="4"/>
  <c r="J319" i="4"/>
  <c r="J320" i="4"/>
  <c r="J321" i="4"/>
  <c r="J322" i="4"/>
  <c r="E308" i="2" s="1"/>
  <c r="J323" i="4"/>
  <c r="J324" i="4"/>
  <c r="J325" i="4"/>
  <c r="J326" i="4"/>
  <c r="J327" i="4"/>
  <c r="E307" i="2" s="1"/>
  <c r="J328" i="4"/>
  <c r="J329" i="4"/>
  <c r="J330" i="4"/>
  <c r="J331" i="4"/>
  <c r="J332" i="4"/>
  <c r="J333" i="4"/>
  <c r="J334" i="4"/>
  <c r="J335" i="4"/>
  <c r="J336" i="4"/>
  <c r="J337" i="4"/>
  <c r="J338" i="4"/>
  <c r="J339" i="4"/>
  <c r="E320" i="2" s="1"/>
  <c r="J340" i="4"/>
  <c r="J341" i="4"/>
  <c r="J342" i="4"/>
  <c r="E326" i="2" s="1"/>
  <c r="J343" i="4"/>
  <c r="J344" i="4"/>
  <c r="J345" i="4"/>
  <c r="E325" i="2" s="1"/>
  <c r="J346" i="4"/>
  <c r="J347" i="4"/>
  <c r="J348" i="4"/>
  <c r="E334" i="2" s="1"/>
  <c r="J349" i="4"/>
  <c r="J350" i="4"/>
  <c r="J351" i="4"/>
  <c r="J352" i="4"/>
  <c r="J353" i="4"/>
  <c r="J354" i="4"/>
  <c r="E337" i="2" s="1"/>
  <c r="J355" i="4"/>
  <c r="E338" i="2" s="1"/>
  <c r="J356" i="4"/>
  <c r="E336" i="2" s="1"/>
  <c r="J357" i="4"/>
  <c r="J358" i="4"/>
  <c r="J359" i="4"/>
  <c r="E347" i="2" s="1"/>
  <c r="J360" i="4"/>
  <c r="E348" i="2" s="1"/>
  <c r="J361" i="4"/>
  <c r="J362" i="4"/>
  <c r="J363" i="4"/>
  <c r="J364" i="4"/>
  <c r="J365" i="4"/>
  <c r="E341" i="2" s="1"/>
  <c r="J366" i="4"/>
  <c r="E343" i="2" s="1"/>
  <c r="J367" i="4"/>
  <c r="E352" i="2" s="1"/>
  <c r="J368" i="4"/>
  <c r="J369" i="4"/>
  <c r="E351" i="2" s="1"/>
  <c r="J370" i="4"/>
  <c r="J371" i="4"/>
  <c r="J372" i="4"/>
  <c r="E356" i="2" s="1"/>
  <c r="J373" i="4"/>
  <c r="E378" i="2" s="1"/>
  <c r="J374" i="4"/>
  <c r="E379" i="2" s="1"/>
  <c r="J375" i="4"/>
  <c r="E376" i="2" s="1"/>
  <c r="J376" i="4"/>
  <c r="E360" i="2" s="1"/>
  <c r="J377" i="4"/>
  <c r="J378" i="4"/>
  <c r="E372" i="2" s="1"/>
  <c r="J379" i="4"/>
  <c r="E362" i="2" s="1"/>
  <c r="J380" i="4"/>
  <c r="J381" i="4"/>
  <c r="J382" i="4"/>
  <c r="J383" i="4"/>
  <c r="J384" i="4"/>
  <c r="J385" i="4"/>
  <c r="J386" i="4"/>
  <c r="E363" i="2" s="1"/>
  <c r="J387" i="4"/>
  <c r="E371" i="2" s="1"/>
  <c r="J388" i="4"/>
  <c r="J389" i="4"/>
  <c r="J390" i="4"/>
  <c r="E373" i="2" s="1"/>
  <c r="J391" i="4"/>
  <c r="J392" i="4"/>
  <c r="E364" i="2" s="1"/>
  <c r="J393" i="4"/>
  <c r="E366" i="2" s="1"/>
  <c r="J394" i="4"/>
  <c r="E382" i="2" s="1"/>
  <c r="J395" i="4"/>
  <c r="E374" i="2" s="1"/>
  <c r="J396" i="4"/>
  <c r="E377" i="2" s="1"/>
  <c r="J397" i="4"/>
  <c r="J398" i="4"/>
  <c r="J399" i="4"/>
  <c r="J400" i="4"/>
  <c r="E361" i="2" s="1"/>
  <c r="J401" i="4"/>
  <c r="J402" i="4"/>
  <c r="E385" i="2" s="1"/>
  <c r="J403" i="4"/>
  <c r="E384" i="2" s="1"/>
  <c r="J404" i="4"/>
  <c r="E388" i="2" s="1"/>
  <c r="J405" i="4"/>
  <c r="J406" i="4"/>
  <c r="E387" i="2" s="1"/>
  <c r="J407" i="4"/>
  <c r="E386" i="2" s="1"/>
  <c r="J408" i="4"/>
  <c r="J409" i="4"/>
  <c r="E391" i="2" s="1"/>
  <c r="J410" i="4"/>
  <c r="J411" i="4"/>
  <c r="E392" i="2" s="1"/>
  <c r="J412" i="4"/>
  <c r="J413" i="4"/>
  <c r="J414" i="4"/>
  <c r="J415" i="4"/>
  <c r="E397" i="2" s="1"/>
  <c r="J416" i="4"/>
  <c r="E396" i="2" s="1"/>
  <c r="J417" i="4"/>
  <c r="E398" i="2" s="1"/>
  <c r="J418" i="4"/>
  <c r="J419" i="4"/>
  <c r="J420" i="4"/>
  <c r="E402" i="2" s="1"/>
  <c r="J421" i="4"/>
  <c r="J422" i="4"/>
  <c r="J423" i="4"/>
  <c r="J424" i="4"/>
  <c r="J425" i="4"/>
  <c r="E405" i="2" s="1"/>
  <c r="J426" i="4"/>
  <c r="E408" i="2" s="1"/>
  <c r="J427" i="4"/>
  <c r="E407" i="2" s="1"/>
  <c r="J428" i="4"/>
  <c r="J429" i="4"/>
  <c r="E410" i="2" s="1"/>
  <c r="J430" i="4"/>
  <c r="E411" i="2" s="1"/>
  <c r="J431" i="4"/>
  <c r="E412" i="2" s="1"/>
  <c r="J432" i="4"/>
  <c r="J433" i="4"/>
  <c r="E414" i="2" s="1"/>
  <c r="J434" i="4"/>
  <c r="E415" i="2" s="1"/>
  <c r="J435" i="4"/>
  <c r="E416" i="2" s="1"/>
  <c r="J436" i="4"/>
  <c r="J437" i="4"/>
  <c r="J438" i="4"/>
  <c r="J439" i="4"/>
  <c r="E420" i="2" s="1"/>
  <c r="J440" i="4"/>
  <c r="E421" i="2" s="1"/>
  <c r="J441" i="4"/>
  <c r="E423" i="2" s="1"/>
  <c r="J442" i="4"/>
  <c r="E422" i="2" s="1"/>
  <c r="J443" i="4"/>
  <c r="J444" i="4"/>
  <c r="J445" i="4"/>
  <c r="E427" i="2" s="1"/>
  <c r="J446" i="4"/>
  <c r="E426" i="2" s="1"/>
  <c r="J447" i="4"/>
  <c r="J448" i="4"/>
  <c r="E428" i="2" s="1"/>
  <c r="J449" i="4"/>
  <c r="E430" i="2" s="1"/>
  <c r="J450" i="4"/>
  <c r="E431" i="2" s="1"/>
  <c r="J451" i="4"/>
  <c r="E437" i="2" s="1"/>
  <c r="J452" i="4"/>
  <c r="J453" i="4"/>
  <c r="E435" i="2" s="1"/>
  <c r="J454" i="4"/>
  <c r="J455" i="4"/>
  <c r="E436" i="2" s="1"/>
  <c r="J456" i="4"/>
  <c r="E432" i="2" s="1"/>
  <c r="J457" i="4"/>
  <c r="J458" i="4"/>
  <c r="E440" i="2" s="1"/>
  <c r="J459" i="4"/>
  <c r="E441" i="2" s="1"/>
  <c r="J460" i="4"/>
  <c r="J461" i="4"/>
  <c r="G3" i="2" s="1"/>
  <c r="J462" i="4"/>
  <c r="E443" i="2" s="1"/>
  <c r="J463" i="4"/>
  <c r="E450" i="2" s="1"/>
  <c r="J464" i="4"/>
  <c r="E449" i="2" s="1"/>
  <c r="J465" i="4"/>
  <c r="E451" i="2" s="1"/>
  <c r="J466" i="4"/>
  <c r="E445" i="2" s="1"/>
  <c r="J467" i="4"/>
  <c r="J468" i="4"/>
  <c r="J469" i="4"/>
  <c r="E447" i="2" s="1"/>
  <c r="J470" i="4"/>
  <c r="E448" i="2" s="1"/>
  <c r="J471" i="4"/>
  <c r="E454" i="2" s="1"/>
  <c r="J472" i="4"/>
  <c r="E455" i="2" s="1"/>
  <c r="J473" i="4"/>
  <c r="J474" i="4"/>
  <c r="E452" i="2" s="1"/>
  <c r="J475" i="4"/>
  <c r="J476" i="4"/>
  <c r="E465" i="2" s="1"/>
  <c r="J477" i="4"/>
  <c r="E461" i="2" s="1"/>
  <c r="J478" i="4"/>
  <c r="E462" i="2" s="1"/>
  <c r="J479" i="4"/>
  <c r="E464" i="2" s="1"/>
  <c r="J480" i="4"/>
  <c r="J481" i="4"/>
  <c r="E460" i="2" s="1"/>
  <c r="J482" i="4"/>
  <c r="E457" i="2" s="1"/>
  <c r="J483" i="4"/>
  <c r="E459" i="2" s="1"/>
  <c r="J484" i="4"/>
  <c r="E458" i="2" s="1"/>
  <c r="J485" i="4"/>
  <c r="J486" i="4"/>
  <c r="J487" i="4"/>
  <c r="J488" i="4"/>
  <c r="E468" i="2" s="1"/>
  <c r="J489" i="4"/>
  <c r="E470" i="2" s="1"/>
  <c r="J490" i="4"/>
  <c r="E471" i="2" s="1"/>
  <c r="J491" i="4"/>
  <c r="J492" i="4"/>
  <c r="J493" i="4"/>
  <c r="E472" i="2" s="1"/>
  <c r="J494" i="4"/>
  <c r="E473" i="2" s="1"/>
  <c r="J495" i="4"/>
  <c r="E474" i="2" s="1"/>
  <c r="J496" i="4"/>
  <c r="J497" i="4"/>
  <c r="J498" i="4"/>
  <c r="J499" i="4"/>
  <c r="E486" i="2" s="1"/>
  <c r="J500" i="4"/>
  <c r="E490" i="2" s="1"/>
  <c r="J501" i="4"/>
  <c r="J502" i="4"/>
  <c r="E510" i="2" s="1"/>
  <c r="J503" i="4"/>
  <c r="J504" i="4"/>
  <c r="J505" i="4"/>
  <c r="E511" i="2" s="1"/>
  <c r="J506" i="4"/>
  <c r="J507" i="4"/>
  <c r="E477" i="2" s="1"/>
  <c r="J508" i="4"/>
  <c r="E504" i="2" s="1"/>
  <c r="J509" i="4"/>
  <c r="J510" i="4"/>
  <c r="E502" i="2" s="1"/>
  <c r="J511" i="4"/>
  <c r="E480" i="2" s="1"/>
  <c r="J512" i="4"/>
  <c r="E509" i="2" s="1"/>
  <c r="J513" i="4"/>
  <c r="E507" i="2" s="1"/>
  <c r="J514" i="4"/>
  <c r="E497" i="2" s="1"/>
  <c r="J515" i="4"/>
  <c r="E501" i="2" s="1"/>
  <c r="J516" i="4"/>
  <c r="E495" i="2" s="1"/>
  <c r="J517" i="4"/>
  <c r="J518" i="4"/>
  <c r="E483" i="2" s="1"/>
  <c r="J519" i="4"/>
  <c r="E478" i="2" s="1"/>
  <c r="J520" i="4"/>
  <c r="E476" i="2" s="1"/>
  <c r="J521" i="4"/>
  <c r="E508" i="2" s="1"/>
  <c r="J522" i="4"/>
  <c r="J523" i="4"/>
  <c r="J524" i="4"/>
  <c r="E505" i="2" s="1"/>
  <c r="J525" i="4"/>
  <c r="E479" i="2" s="1"/>
  <c r="J526" i="4"/>
  <c r="J527" i="4"/>
  <c r="E484" i="2" s="1"/>
  <c r="J528" i="4"/>
  <c r="E485" i="2" s="1"/>
  <c r="J529" i="4"/>
  <c r="E496" i="2" s="1"/>
  <c r="J530" i="4"/>
  <c r="J531" i="4"/>
  <c r="J532" i="4"/>
  <c r="E487" i="2" s="1"/>
  <c r="J533" i="4"/>
  <c r="J534" i="4"/>
  <c r="J535" i="4"/>
  <c r="J536" i="4"/>
  <c r="J537" i="4"/>
  <c r="J538" i="4"/>
  <c r="E514" i="2" s="1"/>
  <c r="J539" i="4"/>
  <c r="J540" i="4"/>
  <c r="J541" i="4"/>
  <c r="E520" i="2" s="1"/>
  <c r="J542" i="4"/>
  <c r="J543" i="4"/>
  <c r="J544" i="4"/>
  <c r="J545" i="4"/>
  <c r="E519" i="2" s="1"/>
  <c r="J546" i="4"/>
  <c r="E521" i="2" s="1"/>
  <c r="J547" i="4"/>
  <c r="E525" i="2" s="1"/>
  <c r="J548" i="4"/>
  <c r="E527" i="2" s="1"/>
  <c r="J549" i="4"/>
  <c r="E526" i="2" s="1"/>
  <c r="J550" i="4"/>
  <c r="J551" i="4"/>
  <c r="J552" i="4"/>
  <c r="J553" i="4"/>
  <c r="J554" i="4"/>
  <c r="J555" i="4"/>
  <c r="E533" i="2" s="1"/>
  <c r="J556" i="4"/>
  <c r="E530" i="2" s="1"/>
  <c r="J557" i="4"/>
  <c r="E535" i="2" s="1"/>
  <c r="J558" i="4"/>
  <c r="J559" i="4"/>
  <c r="J560" i="4"/>
  <c r="E543" i="2" s="1"/>
  <c r="J561" i="4"/>
  <c r="J562" i="4"/>
  <c r="J563" i="4"/>
  <c r="J564" i="4"/>
  <c r="J565" i="4"/>
  <c r="E538" i="2" s="1"/>
  <c r="J566" i="4"/>
  <c r="E544" i="2" s="1"/>
  <c r="J567" i="4"/>
  <c r="J568" i="4"/>
  <c r="J569" i="4"/>
  <c r="E545" i="2" s="1"/>
  <c r="J570" i="4"/>
  <c r="E567" i="2" s="1"/>
  <c r="J571" i="4"/>
  <c r="E569" i="2" s="1"/>
  <c r="J572" i="4"/>
  <c r="J573" i="4"/>
  <c r="E551" i="2" s="1"/>
  <c r="J574" i="4"/>
  <c r="J575" i="4"/>
  <c r="E572" i="2" s="1"/>
  <c r="J576" i="4"/>
  <c r="J577" i="4"/>
  <c r="E560" i="2" s="1"/>
  <c r="J578" i="4"/>
  <c r="E576" i="2" s="1"/>
  <c r="J579" i="4"/>
  <c r="E562" i="2" s="1"/>
  <c r="J580" i="4"/>
  <c r="E557" i="2" s="1"/>
  <c r="J581" i="4"/>
  <c r="E575" i="2" s="1"/>
  <c r="J582" i="4"/>
  <c r="J583" i="4"/>
  <c r="E553" i="2" s="1"/>
  <c r="J584" i="4"/>
  <c r="J585" i="4"/>
  <c r="J586" i="4"/>
  <c r="J587" i="4"/>
  <c r="J588" i="4"/>
  <c r="J589" i="4"/>
  <c r="E577" i="2" s="1"/>
  <c r="J590" i="4"/>
  <c r="J591" i="4"/>
  <c r="J592" i="4"/>
  <c r="J593" i="4"/>
  <c r="E558" i="2" s="1"/>
  <c r="J594" i="4"/>
  <c r="J595" i="4"/>
  <c r="E556" i="2" s="1"/>
  <c r="J596" i="4"/>
  <c r="E559" i="2" s="1"/>
  <c r="J597" i="4"/>
  <c r="E568" i="2" s="1"/>
  <c r="J598" i="4"/>
  <c r="E554" i="2" s="1"/>
  <c r="J599" i="4"/>
  <c r="E574" i="2" s="1"/>
  <c r="J600" i="4"/>
  <c r="E546" i="2" s="1"/>
  <c r="J601" i="4"/>
  <c r="J602" i="4"/>
  <c r="J603" i="4"/>
  <c r="E597" i="2" s="1"/>
  <c r="J604" i="4"/>
  <c r="E589" i="2" s="1"/>
  <c r="J605" i="4"/>
  <c r="J606" i="4"/>
  <c r="E605" i="2" s="1"/>
  <c r="J607" i="4"/>
  <c r="J608" i="4"/>
  <c r="J609" i="4"/>
  <c r="E584" i="2" s="1"/>
  <c r="J610" i="4"/>
  <c r="J611" i="4"/>
  <c r="J612" i="4"/>
  <c r="E581" i="2" s="1"/>
  <c r="J613" i="4"/>
  <c r="J614" i="4"/>
  <c r="J615" i="4"/>
  <c r="J616" i="4"/>
  <c r="J617" i="4"/>
  <c r="E599" i="2" s="1"/>
  <c r="J618" i="4"/>
  <c r="J619" i="4"/>
  <c r="E600" i="2" s="1"/>
  <c r="J620" i="4"/>
  <c r="J621" i="4"/>
  <c r="J622" i="4"/>
  <c r="E594" i="2" s="1"/>
  <c r="J623" i="4"/>
  <c r="J624" i="4"/>
  <c r="E606" i="2" s="1"/>
  <c r="J625" i="4"/>
  <c r="J626" i="4"/>
  <c r="E593" i="2" s="1"/>
  <c r="J627" i="4"/>
  <c r="E607" i="2" s="1"/>
  <c r="J628" i="4"/>
  <c r="E592" i="2" s="1"/>
  <c r="J629" i="4"/>
  <c r="J630" i="4"/>
  <c r="E596" i="2" s="1"/>
  <c r="J631" i="4"/>
  <c r="E598" i="2" s="1"/>
  <c r="J632" i="4"/>
  <c r="J633" i="4"/>
  <c r="E615" i="2" s="1"/>
  <c r="J634" i="4"/>
  <c r="E583" i="2" s="1"/>
  <c r="J635" i="4"/>
  <c r="J636" i="4"/>
  <c r="J637" i="4"/>
  <c r="J638" i="4"/>
  <c r="E587" i="2" s="1"/>
  <c r="J639" i="4"/>
  <c r="J640" i="4"/>
  <c r="E604" i="2" s="1"/>
  <c r="J641" i="4"/>
  <c r="E616" i="2" s="1"/>
  <c r="J642" i="4"/>
  <c r="E630" i="2" s="1"/>
  <c r="J643" i="4"/>
  <c r="E625" i="2" s="1"/>
  <c r="J644" i="4"/>
  <c r="J645" i="4"/>
  <c r="J646" i="4"/>
  <c r="J647" i="4"/>
  <c r="J648" i="4"/>
  <c r="E638" i="2" s="1"/>
  <c r="J649" i="4"/>
  <c r="E648" i="2" s="1"/>
  <c r="J650" i="4"/>
  <c r="E658" i="2" s="1"/>
  <c r="J651" i="4"/>
  <c r="J652" i="4"/>
  <c r="J653" i="4"/>
  <c r="E654" i="2" s="1"/>
  <c r="J654" i="4"/>
  <c r="E640" i="2" s="1"/>
  <c r="J655" i="4"/>
  <c r="E617" i="2" s="1"/>
  <c r="J656" i="4"/>
  <c r="J657" i="4"/>
  <c r="E649" i="2" s="1"/>
  <c r="J658" i="4"/>
  <c r="E633" i="2" s="1"/>
  <c r="J659" i="4"/>
  <c r="J660" i="4"/>
  <c r="J661" i="4"/>
  <c r="E652" i="2" s="1"/>
  <c r="J662" i="4"/>
  <c r="E639" i="2" s="1"/>
  <c r="J663" i="4"/>
  <c r="E644" i="2" s="1"/>
  <c r="J664" i="4"/>
  <c r="E636" i="2" s="1"/>
  <c r="J665" i="4"/>
  <c r="E655" i="2" s="1"/>
  <c r="J666" i="4"/>
  <c r="J667" i="4"/>
  <c r="E631" i="2" s="1"/>
  <c r="J668" i="4"/>
  <c r="E632" i="2" s="1"/>
  <c r="J669" i="4"/>
  <c r="J670" i="4"/>
  <c r="E629" i="2" s="1"/>
  <c r="J671" i="4"/>
  <c r="J672" i="4"/>
  <c r="J673" i="4"/>
  <c r="J674" i="4"/>
  <c r="E628" i="2" s="1"/>
  <c r="J675" i="4"/>
  <c r="J676" i="4"/>
  <c r="J677" i="4"/>
  <c r="E653" i="2" s="1"/>
  <c r="J678" i="4"/>
  <c r="E645" i="2" s="1"/>
  <c r="J679" i="4"/>
  <c r="J680" i="4"/>
  <c r="J681" i="4"/>
  <c r="E651" i="2" s="1"/>
  <c r="J682" i="4"/>
  <c r="E626" i="2" s="1"/>
  <c r="J683" i="4"/>
  <c r="J684" i="4"/>
  <c r="J685" i="4"/>
  <c r="J686" i="4"/>
  <c r="J687" i="4"/>
  <c r="E664" i="2" s="1"/>
  <c r="J688" i="4"/>
  <c r="J689" i="4"/>
  <c r="E669" i="2" s="1"/>
  <c r="J690" i="4"/>
  <c r="E668" i="2" s="1"/>
  <c r="J691" i="4"/>
  <c r="E663" i="2" s="1"/>
  <c r="J692" i="4"/>
  <c r="J693" i="4"/>
  <c r="J694" i="4"/>
  <c r="J695" i="4"/>
  <c r="E665" i="2" s="1"/>
  <c r="J696" i="4"/>
  <c r="J697" i="4"/>
  <c r="J698" i="4"/>
  <c r="E671" i="2" s="1"/>
  <c r="J699" i="4"/>
  <c r="E676" i="2" s="1"/>
  <c r="J700" i="4"/>
  <c r="E675" i="2" s="1"/>
  <c r="J701" i="4"/>
  <c r="E670" i="2" s="1"/>
  <c r="J702" i="4"/>
  <c r="J703" i="4"/>
  <c r="J704" i="4"/>
  <c r="J705" i="4"/>
  <c r="E677" i="2" s="1"/>
  <c r="J706" i="4"/>
  <c r="E678" i="2" s="1"/>
  <c r="J707" i="4"/>
  <c r="J708" i="4"/>
  <c r="J709" i="4"/>
  <c r="E681" i="2" s="1"/>
  <c r="J710" i="4"/>
  <c r="J711" i="4"/>
  <c r="E688" i="2" s="1"/>
  <c r="J712" i="4"/>
  <c r="E687" i="2" s="1"/>
  <c r="J713" i="4"/>
  <c r="J714" i="4"/>
  <c r="J715" i="4"/>
  <c r="J716" i="4"/>
  <c r="E691" i="2" s="1"/>
  <c r="J717" i="4"/>
  <c r="J718" i="4"/>
  <c r="E692" i="2" s="1"/>
  <c r="J719" i="4"/>
  <c r="E686" i="2" s="1"/>
  <c r="J720" i="4"/>
  <c r="J721" i="4"/>
  <c r="J722" i="4"/>
  <c r="J723" i="4"/>
  <c r="E695" i="2" s="1"/>
  <c r="J724" i="4"/>
  <c r="E696" i="2" s="1"/>
  <c r="J725" i="4"/>
  <c r="J726" i="4"/>
  <c r="E698" i="2" s="1"/>
  <c r="J727" i="4"/>
  <c r="E699" i="2" s="1"/>
  <c r="J728" i="4"/>
  <c r="E700" i="2" s="1"/>
  <c r="J729" i="4"/>
  <c r="J730" i="4"/>
  <c r="E701" i="2" s="1"/>
  <c r="J731" i="4"/>
  <c r="E702" i="2" s="1"/>
  <c r="J732" i="4"/>
  <c r="E704" i="2" s="1"/>
  <c r="J733" i="4"/>
  <c r="J734" i="4"/>
  <c r="J735" i="4"/>
  <c r="E705" i="2" s="1"/>
  <c r="J736" i="4"/>
  <c r="J737" i="4"/>
  <c r="E711" i="2" s="1"/>
  <c r="J738" i="4"/>
  <c r="J739" i="4"/>
  <c r="E714" i="2" s="1"/>
  <c r="J740" i="4"/>
  <c r="E712" i="2" s="1"/>
  <c r="J741" i="4"/>
  <c r="J742" i="4"/>
  <c r="J743" i="4"/>
  <c r="J744" i="4"/>
  <c r="E715" i="2" s="1"/>
  <c r="J745" i="4"/>
  <c r="E717" i="2" s="1"/>
  <c r="J746" i="4"/>
  <c r="E719" i="2" s="1"/>
  <c r="J747" i="4"/>
  <c r="J748" i="4"/>
  <c r="E723" i="2" s="1"/>
  <c r="J749" i="4"/>
  <c r="J750" i="4"/>
  <c r="J751" i="4"/>
  <c r="J752" i="4"/>
  <c r="E724" i="2" s="1"/>
  <c r="J753" i="4"/>
  <c r="E725" i="2" s="1"/>
  <c r="J754" i="4"/>
  <c r="E726" i="2" s="1"/>
  <c r="J755" i="4"/>
  <c r="J756" i="4"/>
  <c r="E728" i="2" s="1"/>
  <c r="J757" i="4"/>
  <c r="E729" i="2" s="1"/>
  <c r="J758" i="4"/>
  <c r="J759" i="4"/>
  <c r="J760" i="4"/>
  <c r="J761" i="4"/>
  <c r="J762" i="4"/>
  <c r="E740" i="2" s="1"/>
  <c r="J763" i="4"/>
  <c r="J764" i="4"/>
  <c r="E764" i="2" s="1"/>
  <c r="J765" i="4"/>
  <c r="E757" i="2" s="1"/>
  <c r="J766" i="4"/>
  <c r="E762" i="2" s="1"/>
  <c r="J767" i="4"/>
  <c r="E746" i="2" s="1"/>
  <c r="J768" i="4"/>
  <c r="J769" i="4"/>
  <c r="J770" i="4"/>
  <c r="J771" i="4"/>
  <c r="J772" i="4"/>
  <c r="E734" i="2" s="1"/>
  <c r="J773" i="4"/>
  <c r="J774" i="4"/>
  <c r="E744" i="2" s="1"/>
  <c r="J775" i="4"/>
  <c r="J776" i="4"/>
  <c r="E767" i="2" s="1"/>
  <c r="J777" i="4"/>
  <c r="E736" i="2" s="1"/>
  <c r="J778" i="4"/>
  <c r="E759" i="2" s="1"/>
  <c r="J779" i="4"/>
  <c r="E755" i="2" s="1"/>
  <c r="J780" i="4"/>
  <c r="J781" i="4"/>
  <c r="J782" i="4"/>
  <c r="E742" i="2" s="1"/>
  <c r="J783" i="4"/>
  <c r="E737" i="2" s="1"/>
  <c r="J784" i="4"/>
  <c r="E750" i="2" s="1"/>
  <c r="J785" i="4"/>
  <c r="J786" i="4"/>
  <c r="J787" i="4"/>
  <c r="E760" i="2" s="1"/>
  <c r="J788" i="4"/>
  <c r="J789" i="4"/>
  <c r="J790" i="4"/>
  <c r="J791" i="4"/>
  <c r="J792" i="4"/>
  <c r="E735" i="2" s="1"/>
  <c r="J793" i="4"/>
  <c r="J794" i="4"/>
  <c r="J795" i="4"/>
  <c r="E749" i="2" s="1"/>
  <c r="J796" i="4"/>
  <c r="E752" i="2" s="1"/>
  <c r="J797" i="4"/>
  <c r="J798" i="4"/>
  <c r="E748" i="2" s="1"/>
  <c r="J799" i="4"/>
  <c r="E772" i="2" s="1"/>
  <c r="J800" i="4"/>
  <c r="J801" i="4"/>
  <c r="E770" i="2" s="1"/>
  <c r="J802" i="4"/>
  <c r="E773" i="2" s="1"/>
  <c r="J803" i="4"/>
  <c r="E775" i="2" s="1"/>
  <c r="J804" i="4"/>
  <c r="J805" i="4"/>
  <c r="E774" i="2" s="1"/>
  <c r="J806" i="4"/>
  <c r="E779" i="2" s="1"/>
  <c r="J807" i="4"/>
  <c r="E776" i="2" s="1"/>
  <c r="J808" i="4"/>
  <c r="E777" i="2" s="1"/>
  <c r="J809" i="4"/>
  <c r="J810" i="4"/>
  <c r="E780" i="2" s="1"/>
  <c r="J811" i="4"/>
  <c r="J812" i="4"/>
  <c r="J813" i="4"/>
  <c r="E785" i="2" s="1"/>
  <c r="J814" i="4"/>
  <c r="E786" i="2" s="1"/>
  <c r="J815" i="4"/>
  <c r="E784" i="2" s="1"/>
  <c r="J816" i="4"/>
  <c r="J817" i="4"/>
  <c r="J818" i="4"/>
  <c r="E805" i="2" s="1"/>
  <c r="J819" i="4"/>
  <c r="J820" i="4"/>
  <c r="E804" i="2" s="1"/>
  <c r="J821" i="4"/>
  <c r="E815" i="2" s="1"/>
  <c r="J822" i="4"/>
  <c r="J823" i="4"/>
  <c r="E814" i="2" s="1"/>
  <c r="J824" i="4"/>
  <c r="J825" i="4"/>
  <c r="E809" i="2" s="1"/>
  <c r="J826" i="4"/>
  <c r="E808" i="2" s="1"/>
  <c r="J827" i="4"/>
  <c r="J828" i="4"/>
  <c r="E789" i="2" s="1"/>
  <c r="J829" i="4"/>
  <c r="E812" i="2" s="1"/>
  <c r="J830" i="4"/>
  <c r="J831" i="4"/>
  <c r="J832" i="4"/>
  <c r="E797" i="2" s="1"/>
  <c r="J833" i="4"/>
  <c r="E799" i="2" s="1"/>
  <c r="J834" i="4"/>
  <c r="J835" i="4"/>
  <c r="E800" i="2" s="1"/>
  <c r="J836" i="4"/>
  <c r="J837" i="4"/>
  <c r="E792" i="2" s="1"/>
  <c r="J838" i="4"/>
  <c r="E810" i="2" s="1"/>
  <c r="J839" i="4"/>
  <c r="J840" i="4"/>
  <c r="E811" i="2" s="1"/>
  <c r="J841" i="4"/>
  <c r="J842" i="4"/>
  <c r="E801" i="2" s="1"/>
  <c r="J843" i="4"/>
  <c r="J844" i="4"/>
  <c r="J845" i="4"/>
  <c r="E788" i="2" s="1"/>
  <c r="J846" i="4"/>
  <c r="J847" i="4"/>
  <c r="J848" i="4"/>
  <c r="J849" i="4"/>
  <c r="E817" i="2" s="1"/>
  <c r="J850" i="4"/>
  <c r="E818" i="2" s="1"/>
  <c r="J851" i="4"/>
  <c r="J852" i="4"/>
  <c r="E831" i="2" s="1"/>
  <c r="J853" i="4"/>
  <c r="E828" i="2" s="1"/>
  <c r="J854" i="4"/>
  <c r="E832" i="2" s="1"/>
  <c r="J855" i="4"/>
  <c r="E833" i="2" s="1"/>
  <c r="J856" i="4"/>
  <c r="E824" i="2" s="1"/>
  <c r="J857" i="4"/>
  <c r="J858" i="4"/>
  <c r="E823" i="2" s="1"/>
  <c r="J859" i="4"/>
  <c r="E825" i="2" s="1"/>
  <c r="J860" i="4"/>
  <c r="E822" i="2" s="1"/>
  <c r="J861" i="4"/>
  <c r="J862" i="4"/>
  <c r="J863" i="4"/>
  <c r="E821" i="2" s="1"/>
  <c r="J864" i="4"/>
  <c r="J865" i="4"/>
  <c r="J866" i="4"/>
  <c r="J867" i="4"/>
  <c r="E841" i="2" s="1"/>
  <c r="J868" i="4"/>
  <c r="E863" i="2" s="1"/>
  <c r="J869" i="4"/>
  <c r="J870" i="4"/>
  <c r="E845" i="2" s="1"/>
  <c r="J871" i="4"/>
  <c r="J872" i="4"/>
  <c r="E846" i="2" s="1"/>
  <c r="J873" i="4"/>
  <c r="E842" i="2" s="1"/>
  <c r="J874" i="4"/>
  <c r="E861" i="2" s="1"/>
  <c r="J875" i="4"/>
  <c r="E853" i="2" s="1"/>
  <c r="J876" i="4"/>
  <c r="E848" i="2" s="1"/>
  <c r="J877" i="4"/>
  <c r="J878" i="4"/>
  <c r="J879" i="4"/>
  <c r="E857" i="2" s="1"/>
  <c r="J880" i="4"/>
  <c r="E860" i="2" s="1"/>
  <c r="J881" i="4"/>
  <c r="J882" i="4"/>
  <c r="E851" i="2" s="1"/>
  <c r="J883" i="4"/>
  <c r="E837" i="2" s="1"/>
  <c r="J884" i="4"/>
  <c r="E834" i="2" s="1"/>
  <c r="J885" i="4"/>
  <c r="E847" i="2" s="1"/>
  <c r="J886" i="4"/>
  <c r="E855" i="2" s="1"/>
  <c r="J887" i="4"/>
  <c r="E858" i="2" s="1"/>
  <c r="J888" i="4"/>
  <c r="J889" i="4"/>
  <c r="E839" i="2" s="1"/>
  <c r="J890" i="4"/>
  <c r="E856" i="2" s="1"/>
  <c r="J891" i="4"/>
  <c r="J892" i="4"/>
  <c r="E835" i="2" s="1"/>
  <c r="J893" i="4"/>
  <c r="E844" i="2" s="1"/>
  <c r="J894" i="4"/>
  <c r="E843" i="2" s="1"/>
  <c r="J895" i="4"/>
  <c r="J896" i="4"/>
  <c r="J897" i="4"/>
  <c r="J898" i="4"/>
  <c r="E870" i="2" s="1"/>
  <c r="J899" i="4"/>
  <c r="J900" i="4"/>
  <c r="E868" i="2" s="1"/>
  <c r="J901" i="4"/>
  <c r="J902" i="4"/>
  <c r="J903" i="4"/>
  <c r="E886" i="2" s="1"/>
  <c r="J904" i="4"/>
  <c r="E899" i="2" s="1"/>
  <c r="J905" i="4"/>
  <c r="E884" i="2" s="1"/>
  <c r="J906" i="4"/>
  <c r="E867" i="2" s="1"/>
  <c r="J907" i="4"/>
  <c r="E905" i="2" s="1"/>
  <c r="J908" i="4"/>
  <c r="E872" i="2" s="1"/>
  <c r="J909" i="4"/>
  <c r="E904" i="2" s="1"/>
  <c r="J910" i="4"/>
  <c r="E875" i="2" s="1"/>
  <c r="J911" i="4"/>
  <c r="J912" i="4"/>
  <c r="E869" i="2" s="1"/>
  <c r="J913" i="4"/>
  <c r="J914" i="4"/>
  <c r="J915" i="4"/>
  <c r="E900" i="2" s="1"/>
  <c r="J916" i="4"/>
  <c r="J917" i="4"/>
  <c r="J918" i="4"/>
  <c r="J919" i="4"/>
  <c r="J920" i="4"/>
  <c r="E895" i="2" s="1"/>
  <c r="J921" i="4"/>
  <c r="J922" i="4"/>
  <c r="E906" i="2" s="1"/>
  <c r="J923" i="4"/>
  <c r="E866" i="2" s="1"/>
  <c r="J924" i="4"/>
  <c r="J925" i="4"/>
  <c r="E902" i="2" s="1"/>
  <c r="J926" i="4"/>
  <c r="E896" i="2" s="1"/>
  <c r="J927" i="4"/>
  <c r="E874" i="2" s="1"/>
  <c r="J928" i="4"/>
  <c r="E882" i="2" s="1"/>
  <c r="J929" i="4"/>
  <c r="J930" i="4"/>
  <c r="E871" i="2" s="1"/>
  <c r="J931" i="4"/>
  <c r="E894" i="2" s="1"/>
  <c r="J932" i="4"/>
  <c r="J933" i="4"/>
  <c r="E897" i="2" s="1"/>
  <c r="J934" i="4"/>
  <c r="J935" i="4"/>
  <c r="E880" i="2" s="1"/>
  <c r="J936" i="4"/>
  <c r="J937" i="4"/>
  <c r="E881" i="2" s="1"/>
  <c r="J938" i="4"/>
  <c r="E864" i="2" s="1"/>
  <c r="J939" i="4"/>
  <c r="E877" i="2" s="1"/>
  <c r="J940" i="4"/>
  <c r="J941" i="4"/>
  <c r="J942" i="4"/>
  <c r="E910" i="2" s="1"/>
  <c r="J943" i="4"/>
  <c r="J944" i="4"/>
  <c r="J945" i="4"/>
  <c r="J946" i="4"/>
  <c r="J947" i="4"/>
  <c r="E912" i="2" s="1"/>
  <c r="J948" i="4"/>
  <c r="E915" i="2" s="1"/>
  <c r="J949" i="4"/>
  <c r="J950" i="4"/>
  <c r="J951" i="4"/>
  <c r="J952" i="4"/>
  <c r="E923" i="2" s="1"/>
  <c r="J953" i="4"/>
  <c r="E922" i="2" s="1"/>
  <c r="J954" i="4"/>
  <c r="E924" i="2" s="1"/>
  <c r="J955" i="4"/>
  <c r="E918" i="2" s="1"/>
  <c r="J956" i="4"/>
  <c r="J957" i="4"/>
  <c r="E919" i="2" s="1"/>
  <c r="J958" i="4"/>
  <c r="J959" i="4"/>
  <c r="J960" i="4"/>
  <c r="J961" i="4"/>
  <c r="E929" i="2" s="1"/>
  <c r="J962" i="4"/>
  <c r="E928" i="2" s="1"/>
  <c r="J963" i="4"/>
  <c r="E931" i="2" s="1"/>
  <c r="J964" i="4"/>
  <c r="E930" i="2" s="1"/>
  <c r="J965" i="4"/>
  <c r="E927" i="2" s="1"/>
  <c r="J966" i="4"/>
  <c r="J967" i="4"/>
  <c r="J968" i="4"/>
  <c r="E940" i="2" s="1"/>
  <c r="J969" i="4"/>
  <c r="J970" i="4"/>
  <c r="E937" i="2" s="1"/>
  <c r="J971" i="4"/>
  <c r="E939" i="2" s="1"/>
  <c r="J972" i="4"/>
  <c r="E945" i="2" s="1"/>
  <c r="J973" i="4"/>
  <c r="E942" i="2" s="1"/>
  <c r="J974" i="4"/>
  <c r="J975" i="4"/>
  <c r="E943" i="2" s="1"/>
  <c r="J976" i="4"/>
  <c r="J977" i="4"/>
  <c r="J978" i="4"/>
  <c r="E944" i="2" s="1"/>
  <c r="J979" i="4"/>
  <c r="J980" i="4"/>
  <c r="E933" i="2" s="1"/>
  <c r="J981" i="4"/>
  <c r="J982" i="4"/>
  <c r="J983" i="4"/>
  <c r="E953" i="2" s="1"/>
  <c r="J984" i="4"/>
  <c r="E955" i="2" s="1"/>
  <c r="J985" i="4"/>
  <c r="J986" i="4"/>
  <c r="E960" i="2" s="1"/>
  <c r="J987" i="4"/>
  <c r="E968" i="2" s="1"/>
  <c r="J988" i="4"/>
  <c r="J989" i="4"/>
  <c r="E993" i="2" s="1"/>
  <c r="J990" i="4"/>
  <c r="J991" i="4"/>
  <c r="E974" i="2" s="1"/>
  <c r="J992" i="4"/>
  <c r="J993" i="4"/>
  <c r="E969" i="2" s="1"/>
  <c r="J994" i="4"/>
  <c r="E988" i="2" s="1"/>
  <c r="J995" i="4"/>
  <c r="J996" i="4"/>
  <c r="J997" i="4"/>
  <c r="E997" i="2" s="1"/>
  <c r="J998" i="4"/>
  <c r="J999" i="4"/>
  <c r="J1000" i="4"/>
  <c r="E977" i="2" s="1"/>
  <c r="J1001" i="4"/>
  <c r="J1002" i="4"/>
  <c r="J1003" i="4"/>
  <c r="J1004" i="4"/>
  <c r="J1005" i="4"/>
  <c r="E966" i="2" s="1"/>
  <c r="J1006" i="4"/>
  <c r="E990" i="2" s="1"/>
  <c r="J1007" i="4"/>
  <c r="J1008" i="4"/>
  <c r="J1009" i="4"/>
  <c r="E991" i="2" s="1"/>
  <c r="J1010" i="4"/>
  <c r="E980" i="2" s="1"/>
  <c r="J1011" i="4"/>
  <c r="E970" i="2" s="1"/>
  <c r="J1012" i="4"/>
  <c r="J1013" i="4"/>
  <c r="J1014" i="4"/>
  <c r="J1015" i="4"/>
  <c r="E973" i="2" s="1"/>
  <c r="J1016" i="4"/>
  <c r="E954" i="2" s="1"/>
  <c r="J1017" i="4"/>
  <c r="J1018" i="4"/>
  <c r="J1019" i="4"/>
  <c r="E962" i="2" s="1"/>
  <c r="J1020" i="4"/>
  <c r="J1021" i="4"/>
  <c r="E946" i="2" s="1"/>
  <c r="J1022" i="4"/>
  <c r="E992" i="2" s="1"/>
  <c r="J1023" i="4"/>
  <c r="J1024" i="4"/>
  <c r="J1025" i="4"/>
  <c r="J1026" i="4"/>
  <c r="J1027" i="4"/>
  <c r="E956" i="2" s="1"/>
  <c r="J1028" i="4"/>
  <c r="E949" i="2" s="1"/>
  <c r="J1029" i="4"/>
  <c r="J1030" i="4"/>
  <c r="E985" i="2" s="1"/>
  <c r="J1031" i="4"/>
  <c r="J1032" i="4"/>
  <c r="E994" i="2" s="1"/>
  <c r="J1033" i="4"/>
  <c r="J1034" i="4"/>
  <c r="J1035" i="4"/>
  <c r="J1036" i="4"/>
  <c r="E998" i="2" s="1"/>
  <c r="J1037" i="4"/>
  <c r="J1038" i="4"/>
  <c r="E1002" i="2" s="1"/>
  <c r="J1039" i="4"/>
  <c r="E1004" i="2" s="1"/>
  <c r="J1040" i="4"/>
  <c r="E1003" i="2" s="1"/>
  <c r="J1041" i="4"/>
  <c r="J1042" i="4"/>
  <c r="J1043" i="4"/>
  <c r="E1005" i="2" s="1"/>
  <c r="J1044" i="4"/>
  <c r="E1006" i="2" s="1"/>
  <c r="J1045" i="4"/>
  <c r="E1007" i="2" s="1"/>
  <c r="J1046" i="4"/>
  <c r="E1009" i="2" s="1"/>
  <c r="J1047" i="4"/>
  <c r="E1008" i="2" s="1"/>
  <c r="J1048" i="4"/>
  <c r="E1010" i="2" s="1"/>
  <c r="J1049" i="4"/>
  <c r="E1017" i="2" s="1"/>
  <c r="J1050" i="4"/>
  <c r="J1051" i="4"/>
  <c r="J1052" i="4"/>
  <c r="J1053" i="4"/>
  <c r="J1054" i="4"/>
  <c r="E1021" i="2" s="1"/>
  <c r="J1055" i="4"/>
  <c r="J1056" i="4"/>
  <c r="E1026" i="2" s="1"/>
  <c r="J1057" i="4"/>
  <c r="J1058" i="4"/>
  <c r="E1013" i="2" s="1"/>
  <c r="J1059" i="4"/>
  <c r="E1012" i="2" s="1"/>
  <c r="J1060" i="4"/>
  <c r="J1061" i="4"/>
  <c r="J1062" i="4"/>
  <c r="E1015" i="2" s="1"/>
  <c r="J1063" i="4"/>
  <c r="E1018" i="2" s="1"/>
  <c r="J1064" i="4"/>
  <c r="E1011" i="2" s="1"/>
  <c r="J1065" i="4"/>
  <c r="E1016" i="2" s="1"/>
  <c r="J1066" i="4"/>
  <c r="J1067" i="4"/>
  <c r="E1028" i="2" s="1"/>
  <c r="J1068" i="4"/>
  <c r="E1032" i="2" s="1"/>
  <c r="J1069" i="4"/>
  <c r="J1070" i="4"/>
  <c r="J1071" i="4"/>
  <c r="E1033" i="2" s="1"/>
  <c r="J1072" i="4"/>
  <c r="E1034" i="2" s="1"/>
  <c r="J1073" i="4"/>
  <c r="E1035" i="2" s="1"/>
  <c r="J1074" i="4"/>
  <c r="J1075" i="4"/>
  <c r="J1076" i="4"/>
  <c r="E1041" i="2" s="1"/>
  <c r="J1077" i="4"/>
  <c r="J1078" i="4"/>
  <c r="E1038" i="2" s="1"/>
  <c r="J1079" i="4"/>
  <c r="E1042" i="2" s="1"/>
  <c r="J1080" i="4"/>
  <c r="E1040" i="2" s="1"/>
  <c r="J1081" i="4"/>
  <c r="E1044" i="2" s="1"/>
  <c r="J1082" i="4"/>
  <c r="J1083" i="4"/>
  <c r="J1084" i="4"/>
  <c r="J1085" i="4"/>
  <c r="J1086" i="4"/>
  <c r="J1087" i="4"/>
  <c r="J1088" i="4"/>
  <c r="J1089" i="4"/>
  <c r="E1050" i="2" s="1"/>
  <c r="J1090" i="4"/>
  <c r="E1051" i="2" s="1"/>
  <c r="J1091" i="4"/>
  <c r="E1052" i="2" s="1"/>
  <c r="J1092" i="4"/>
  <c r="E1053" i="2" s="1"/>
  <c r="J1093" i="4"/>
  <c r="J1094" i="4"/>
  <c r="J1095" i="4"/>
  <c r="E1057" i="2" s="1"/>
  <c r="J1096" i="4"/>
  <c r="J1097" i="4"/>
  <c r="J1098" i="4"/>
  <c r="E1063" i="2" s="1"/>
  <c r="J1099" i="4"/>
  <c r="J1100" i="4"/>
  <c r="J1101" i="4"/>
  <c r="E1073" i="2" s="1"/>
  <c r="J1102" i="4"/>
  <c r="E1065" i="2" s="1"/>
  <c r="J1103" i="4"/>
  <c r="E1079" i="2" s="1"/>
  <c r="J1104" i="4"/>
  <c r="J1105" i="4"/>
  <c r="E1077" i="2" s="1"/>
  <c r="J1106" i="4"/>
  <c r="J1107" i="4"/>
  <c r="J1108" i="4"/>
  <c r="E1074" i="2" s="1"/>
  <c r="J1109" i="4"/>
  <c r="E1066" i="2" s="1"/>
  <c r="J1110" i="4"/>
  <c r="J1111" i="4"/>
  <c r="E1064" i="2" s="1"/>
  <c r="J1112" i="4"/>
  <c r="E1061" i="2" s="1"/>
  <c r="J1113" i="4"/>
  <c r="J1114" i="4"/>
  <c r="J1115" i="4"/>
  <c r="J1116" i="4"/>
  <c r="E1075" i="2" s="1"/>
  <c r="J1117" i="4"/>
  <c r="E1069" i="2" s="1"/>
  <c r="J1118" i="4"/>
  <c r="J1119" i="4"/>
  <c r="E1071" i="2" s="1"/>
  <c r="J1120" i="4"/>
  <c r="J1121" i="4"/>
  <c r="E1087" i="2" s="1"/>
  <c r="J1122" i="4"/>
  <c r="E1089" i="2" s="1"/>
  <c r="J1123" i="4"/>
  <c r="E1092" i="2" s="1"/>
  <c r="J1124" i="4"/>
  <c r="J1125" i="4"/>
  <c r="E1082" i="2" s="1"/>
  <c r="J1126" i="4"/>
  <c r="J1127" i="4"/>
  <c r="J1128" i="4"/>
  <c r="J1129" i="4"/>
  <c r="J1130" i="4"/>
  <c r="E1096" i="2" s="1"/>
  <c r="J1131" i="4"/>
  <c r="J1132" i="4"/>
  <c r="J1133" i="4"/>
  <c r="J1134" i="4"/>
  <c r="E1086" i="2" s="1"/>
  <c r="J1135" i="4"/>
  <c r="J1136" i="4"/>
  <c r="E1097" i="2" s="1"/>
  <c r="J1137" i="4"/>
  <c r="E1088" i="2" s="1"/>
  <c r="J1138" i="4"/>
  <c r="E1099" i="2" s="1"/>
  <c r="J1139" i="4"/>
  <c r="J1140" i="4"/>
  <c r="J1141" i="4"/>
  <c r="J1142" i="4"/>
  <c r="E1104" i="2" s="1"/>
  <c r="J1143" i="4"/>
  <c r="J1144" i="4"/>
  <c r="E1102" i="2" s="1"/>
  <c r="J1145" i="4"/>
  <c r="J1146" i="4"/>
  <c r="E1107" i="2" s="1"/>
  <c r="J1147" i="4"/>
  <c r="J1148" i="4"/>
  <c r="J1149" i="4"/>
  <c r="E1109" i="2" s="1"/>
  <c r="J1150" i="4"/>
  <c r="E1112" i="2" s="1"/>
  <c r="J1151" i="4"/>
  <c r="E1113" i="2" s="1"/>
  <c r="J1152" i="4"/>
  <c r="E1108" i="2" s="1"/>
  <c r="J1153" i="4"/>
  <c r="J1154" i="4"/>
  <c r="J1155" i="4"/>
  <c r="J1156" i="4"/>
  <c r="J1157" i="4"/>
  <c r="E1117" i="2" s="1"/>
  <c r="J1158" i="4"/>
  <c r="J1159" i="4"/>
  <c r="J1160" i="4"/>
  <c r="E1128" i="2" s="1"/>
  <c r="J1161" i="4"/>
  <c r="J1162" i="4"/>
  <c r="E1124" i="2" s="1"/>
  <c r="J1163" i="4"/>
  <c r="J1164" i="4"/>
  <c r="J1165" i="4"/>
  <c r="E1130" i="2" s="1"/>
  <c r="J1166" i="4"/>
  <c r="J1167" i="4"/>
  <c r="J1168" i="4"/>
  <c r="E1123" i="2" s="1"/>
  <c r="J1169" i="4"/>
  <c r="J1170" i="4"/>
  <c r="J1171" i="4"/>
  <c r="J1172" i="4"/>
  <c r="J1173" i="4"/>
  <c r="E1134" i="2" s="1"/>
  <c r="J1174" i="4"/>
  <c r="J1175" i="4"/>
  <c r="J1176" i="4"/>
  <c r="E1136" i="2" s="1"/>
  <c r="J1177" i="4"/>
  <c r="J1178" i="4"/>
  <c r="J1179" i="4"/>
  <c r="J1180" i="4"/>
  <c r="E1144" i="2" s="1"/>
  <c r="J1181" i="4"/>
  <c r="J1182" i="4"/>
  <c r="J1183" i="4"/>
  <c r="J1184" i="4"/>
  <c r="E1142" i="2" s="1"/>
  <c r="J1185" i="4"/>
  <c r="E1146" i="2" s="1"/>
  <c r="J1186" i="4"/>
  <c r="J1187" i="4"/>
  <c r="E1149" i="2" s="1"/>
  <c r="J1188" i="4"/>
  <c r="J1189" i="4"/>
  <c r="E1150" i="2" s="1"/>
  <c r="J1190" i="4"/>
  <c r="E1138" i="2" s="1"/>
  <c r="J1191" i="4"/>
  <c r="E1140" i="2" s="1"/>
  <c r="J1192" i="4"/>
  <c r="J1193" i="4"/>
  <c r="E1155" i="2" s="1"/>
  <c r="J1194" i="4"/>
  <c r="J1195" i="4"/>
  <c r="J1196" i="4"/>
  <c r="J1197" i="4"/>
  <c r="J1198" i="4"/>
  <c r="J1199" i="4"/>
  <c r="E1156" i="2" s="1"/>
  <c r="J1200" i="4"/>
  <c r="E1160" i="2" s="1"/>
  <c r="J1201" i="4"/>
  <c r="E1159" i="2" s="1"/>
  <c r="J1202" i="4"/>
  <c r="E1161" i="2" s="1"/>
  <c r="J1203" i="4"/>
  <c r="E1167" i="2" s="1"/>
  <c r="J1204" i="4"/>
  <c r="J1205" i="4"/>
  <c r="J1206" i="4"/>
  <c r="J1207" i="4"/>
  <c r="E1164" i="2" s="1"/>
  <c r="J1208" i="4"/>
  <c r="J1209" i="4"/>
  <c r="J1210" i="4"/>
  <c r="J1211" i="4"/>
  <c r="J1212" i="4"/>
  <c r="J1213" i="4"/>
  <c r="J1214" i="4"/>
  <c r="J1215" i="4"/>
  <c r="J1216" i="4"/>
  <c r="E1173" i="2" s="1"/>
  <c r="J1217" i="4"/>
  <c r="E1179" i="2" s="1"/>
  <c r="J1218" i="4"/>
  <c r="E1174" i="2" s="1"/>
  <c r="J1219" i="4"/>
  <c r="E1170" i="2" s="1"/>
  <c r="J1220" i="4"/>
  <c r="J1221" i="4"/>
  <c r="E1171" i="2" s="1"/>
  <c r="J1222" i="4"/>
  <c r="J1223" i="4"/>
  <c r="J1224" i="4"/>
  <c r="J1225" i="4"/>
  <c r="J1226" i="4"/>
  <c r="J1227" i="4"/>
  <c r="J1228" i="4"/>
  <c r="J1229" i="4"/>
  <c r="E1199" i="2" s="1"/>
  <c r="J1230" i="4"/>
  <c r="J1231" i="4"/>
  <c r="E1195" i="2" s="1"/>
  <c r="J1232" i="4"/>
  <c r="E1204" i="2" s="1"/>
  <c r="J1233" i="4"/>
  <c r="J1234" i="4"/>
  <c r="J1235" i="4"/>
  <c r="E1189" i="2" s="1"/>
  <c r="J1236" i="4"/>
  <c r="E1184" i="2" s="1"/>
  <c r="J1237" i="4"/>
  <c r="E1185" i="2" s="1"/>
  <c r="J1238" i="4"/>
  <c r="E1187" i="2" s="1"/>
  <c r="J1239" i="4"/>
  <c r="J1240" i="4"/>
  <c r="J1241" i="4"/>
  <c r="E1206" i="2" s="1"/>
  <c r="J1242" i="4"/>
  <c r="J1243" i="4"/>
  <c r="E1193" i="2" s="1"/>
  <c r="J1244" i="4"/>
  <c r="E1188" i="2" s="1"/>
  <c r="J1245" i="4"/>
  <c r="J1246" i="4"/>
  <c r="E1194" i="2" s="1"/>
  <c r="J1247" i="4"/>
  <c r="J1248" i="4"/>
  <c r="J1249" i="4"/>
  <c r="J1250" i="4"/>
  <c r="E1208" i="2" s="1"/>
  <c r="J1251" i="4"/>
  <c r="E1209" i="2" s="1"/>
  <c r="J1252" i="4"/>
  <c r="E1207" i="2" s="1"/>
  <c r="J1253" i="4"/>
  <c r="J1254" i="4"/>
  <c r="J1255" i="4"/>
  <c r="E1212" i="2" s="1"/>
  <c r="J1256" i="4"/>
  <c r="J1257" i="4"/>
  <c r="J1258" i="4"/>
  <c r="J1259" i="4"/>
  <c r="J1260" i="4"/>
  <c r="E1219" i="2" s="1"/>
  <c r="J1261" i="4"/>
  <c r="J1262" i="4"/>
  <c r="E1218" i="2" s="1"/>
  <c r="J1263" i="4"/>
  <c r="J1264" i="4"/>
  <c r="E1225" i="2" s="1"/>
  <c r="J1265" i="4"/>
  <c r="E1222" i="2" s="1"/>
  <c r="J1266" i="4"/>
  <c r="E1223" i="2" s="1"/>
  <c r="J1267" i="4"/>
  <c r="J1268" i="4"/>
  <c r="E1221" i="2" s="1"/>
  <c r="J1269" i="4"/>
  <c r="J1270" i="4"/>
  <c r="E1230" i="2" s="1"/>
  <c r="J1271" i="4"/>
  <c r="J1272" i="4"/>
  <c r="E1231" i="2" s="1"/>
  <c r="J1273" i="4"/>
  <c r="E1227" i="2" s="1"/>
  <c r="J1274" i="4"/>
  <c r="J1275" i="4"/>
  <c r="J1276" i="4"/>
  <c r="J1277" i="4"/>
  <c r="J1278" i="4"/>
  <c r="J1279" i="4"/>
  <c r="J1280" i="4"/>
  <c r="E1233" i="2" s="1"/>
  <c r="J1281" i="4"/>
  <c r="E1243" i="2" s="1"/>
  <c r="J1282" i="4"/>
  <c r="E1244" i="2" s="1"/>
  <c r="J1283" i="4"/>
  <c r="E1238" i="2" s="1"/>
  <c r="J1284" i="4"/>
  <c r="E1241" i="2" s="1"/>
  <c r="J1285" i="4"/>
  <c r="J1286" i="4"/>
  <c r="J1287" i="4"/>
  <c r="E1242" i="2" s="1"/>
  <c r="J1288" i="4"/>
  <c r="J1289" i="4"/>
  <c r="J1290" i="4"/>
  <c r="J1291" i="4"/>
  <c r="E1252" i="2" s="1"/>
  <c r="J1292" i="4"/>
  <c r="E1253" i="2" s="1"/>
  <c r="J1293" i="4"/>
  <c r="J1294" i="4"/>
  <c r="J1295" i="4"/>
  <c r="J1296" i="4"/>
  <c r="J1297" i="4"/>
  <c r="E1257" i="2" s="1"/>
  <c r="J1298" i="4"/>
  <c r="E1249" i="2" s="1"/>
  <c r="J1299" i="4"/>
  <c r="J1300" i="4"/>
  <c r="E1255" i="2" s="1"/>
  <c r="J1301" i="4"/>
  <c r="J1302" i="4"/>
  <c r="E1245" i="2" s="1"/>
  <c r="J1303" i="4"/>
  <c r="J1304" i="4"/>
  <c r="J1305" i="4"/>
  <c r="E1263" i="2" s="1"/>
  <c r="J1306" i="4"/>
  <c r="J1307" i="4"/>
  <c r="E1261" i="2" s="1"/>
  <c r="J1308" i="4"/>
  <c r="J1309" i="4"/>
  <c r="E1265" i="2" s="1"/>
  <c r="J1310" i="4"/>
  <c r="J1311" i="4"/>
  <c r="E1266" i="2" s="1"/>
  <c r="J1312" i="4"/>
  <c r="E1287" i="2" s="1"/>
  <c r="J1313" i="4"/>
  <c r="E1281" i="2" s="1"/>
  <c r="J1314" i="4"/>
  <c r="E1279" i="2" s="1"/>
  <c r="J1315" i="4"/>
  <c r="E1277" i="2" s="1"/>
  <c r="J1316" i="4"/>
  <c r="J1317" i="4"/>
  <c r="J1318" i="4"/>
  <c r="E1280" i="2" s="1"/>
  <c r="J1319" i="4"/>
  <c r="J1320" i="4"/>
  <c r="J1321" i="4"/>
  <c r="E1289" i="2" s="1"/>
  <c r="J1322" i="4"/>
  <c r="E1271" i="2" s="1"/>
  <c r="J1323" i="4"/>
  <c r="E1290" i="2" s="1"/>
  <c r="J1324" i="4"/>
  <c r="E1278" i="2" s="1"/>
  <c r="J1325" i="4"/>
  <c r="E1283" i="2" s="1"/>
  <c r="J1326" i="4"/>
  <c r="J1327" i="4"/>
  <c r="E1272" i="2" s="1"/>
  <c r="J1328" i="4"/>
  <c r="E1274" i="2" s="1"/>
  <c r="J1329" i="4"/>
  <c r="E1284" i="2" s="1"/>
  <c r="J1330" i="4"/>
  <c r="J1331" i="4"/>
  <c r="E1267" i="2" s="1"/>
  <c r="J1332" i="4"/>
  <c r="J1333" i="4"/>
  <c r="E1270" i="2" s="1"/>
  <c r="J1334" i="4"/>
  <c r="E1273" i="2" s="1"/>
  <c r="J1335" i="4"/>
  <c r="J1336" i="4"/>
  <c r="E1291" i="2" s="1"/>
  <c r="J1337" i="4"/>
  <c r="J1338" i="4"/>
  <c r="J1339" i="4"/>
  <c r="E1317" i="2" s="1"/>
  <c r="J1340" i="4"/>
  <c r="J1341" i="4"/>
  <c r="J1342" i="4"/>
  <c r="E1296" i="2" s="1"/>
  <c r="J1343" i="4"/>
  <c r="J1344" i="4"/>
  <c r="J1345" i="4"/>
  <c r="J1346" i="4"/>
  <c r="J1347" i="4"/>
  <c r="J1348" i="4"/>
  <c r="E1311" i="2" s="1"/>
  <c r="J1349" i="4"/>
  <c r="E1313" i="2" s="1"/>
  <c r="J1350" i="4"/>
  <c r="E1305" i="2" s="1"/>
  <c r="J1351" i="4"/>
  <c r="E1298" i="2" s="1"/>
  <c r="J1352" i="4"/>
  <c r="E1320" i="2" s="1"/>
  <c r="J1353" i="4"/>
  <c r="J1354" i="4"/>
  <c r="J1355" i="4"/>
  <c r="J1356" i="4"/>
  <c r="J1357" i="4"/>
  <c r="E1315" i="2" s="1"/>
  <c r="J1358" i="4"/>
  <c r="J1359" i="4"/>
  <c r="E1304" i="2" s="1"/>
  <c r="J1360" i="4"/>
  <c r="E1322" i="2" s="1"/>
  <c r="J1361" i="4"/>
  <c r="E1327" i="2" s="1"/>
  <c r="J1362" i="4"/>
  <c r="E1302" i="2" s="1"/>
  <c r="J1363" i="4"/>
  <c r="E1303" i="2" s="1"/>
  <c r="J1364" i="4"/>
  <c r="J1365" i="4"/>
  <c r="E1328" i="2" s="1"/>
  <c r="J1366" i="4"/>
  <c r="E1301" i="2" s="1"/>
  <c r="J1367" i="4"/>
  <c r="E1309" i="2" s="1"/>
  <c r="J1368" i="4"/>
  <c r="J1369" i="4"/>
  <c r="E1314" i="2" s="1"/>
  <c r="J1370" i="4"/>
  <c r="E1318" i="2" s="1"/>
  <c r="J1371" i="4"/>
  <c r="E1306" i="2" s="1"/>
  <c r="J1372" i="4"/>
  <c r="E1294" i="2" s="1"/>
  <c r="J1373" i="4"/>
  <c r="J1374" i="4"/>
  <c r="J1375" i="4"/>
  <c r="J1376" i="4"/>
  <c r="E1332" i="2" s="1"/>
  <c r="J1377" i="4"/>
  <c r="J1378" i="4"/>
  <c r="J1379" i="4"/>
  <c r="E1337" i="2" s="1"/>
  <c r="J1380" i="4"/>
  <c r="J1381" i="4"/>
  <c r="E1329" i="2" s="1"/>
  <c r="J1382" i="4"/>
  <c r="E1339" i="2" s="1"/>
  <c r="J1383" i="4"/>
  <c r="J1384" i="4"/>
  <c r="J1385" i="4"/>
  <c r="E1338" i="2" s="1"/>
  <c r="J1386" i="4"/>
  <c r="J1387" i="4"/>
  <c r="J1388" i="4"/>
  <c r="J1389" i="4"/>
  <c r="E1340" i="2" s="1"/>
  <c r="J1390" i="4"/>
  <c r="J1391" i="4"/>
  <c r="J1392" i="4"/>
  <c r="E1344" i="2" s="1"/>
  <c r="J1393" i="4"/>
  <c r="J1394" i="4"/>
  <c r="J1395" i="4"/>
  <c r="E1349" i="2" s="1"/>
  <c r="J1396" i="4"/>
  <c r="E1346" i="2" s="1"/>
  <c r="J1397" i="4"/>
  <c r="E1348" i="2" s="1"/>
  <c r="J1398" i="4"/>
  <c r="E1352" i="2" s="1"/>
  <c r="J1399" i="4"/>
  <c r="E1351" i="2" s="1"/>
  <c r="J1400" i="4"/>
  <c r="E1350" i="2" s="1"/>
  <c r="J1401" i="4"/>
  <c r="J1402" i="4"/>
  <c r="J1403" i="4"/>
  <c r="J1404" i="4"/>
  <c r="E1358" i="2" s="1"/>
  <c r="J1405" i="4"/>
  <c r="J1406" i="4"/>
  <c r="E1355" i="2" s="1"/>
  <c r="J1407" i="4"/>
  <c r="E1359" i="2" s="1"/>
  <c r="J1408" i="4"/>
  <c r="J1409" i="4"/>
  <c r="E1360" i="2" s="1"/>
  <c r="J1410" i="4"/>
  <c r="J1411" i="4"/>
  <c r="E1364" i="2" s="1"/>
  <c r="J1412" i="4"/>
  <c r="J1413" i="4"/>
  <c r="J1414" i="4"/>
  <c r="E1376" i="2" s="1"/>
  <c r="J1415" i="4"/>
  <c r="E1369" i="2" s="1"/>
  <c r="J1416" i="4"/>
  <c r="E1372" i="2" s="1"/>
  <c r="J1417" i="4"/>
  <c r="E1365" i="2" s="1"/>
  <c r="J1418" i="4"/>
  <c r="J1419" i="4"/>
  <c r="E1375" i="2" s="1"/>
  <c r="J1420" i="4"/>
  <c r="J1421" i="4"/>
  <c r="J1422" i="4"/>
  <c r="E1362" i="2" s="1"/>
  <c r="J1423" i="4"/>
  <c r="J1424" i="4"/>
  <c r="E1370" i="2" s="1"/>
  <c r="J1425" i="4"/>
  <c r="J1426" i="4"/>
  <c r="J1427" i="4"/>
  <c r="E1373" i="2" s="1"/>
  <c r="J1428" i="4"/>
  <c r="J1429" i="4"/>
  <c r="J1430" i="4"/>
  <c r="E1380" i="2" s="1"/>
  <c r="J1431" i="4"/>
  <c r="J1432" i="4"/>
  <c r="E1384" i="2" s="1"/>
  <c r="J1433" i="4"/>
  <c r="E1386" i="2" s="1"/>
  <c r="J1434" i="4"/>
  <c r="J1435" i="4"/>
  <c r="E1379" i="2" s="1"/>
  <c r="J1436" i="4"/>
  <c r="J1437" i="4"/>
  <c r="E1387" i="2" s="1"/>
  <c r="J1438" i="4"/>
  <c r="E1389" i="2" s="1"/>
  <c r="J1439" i="4"/>
  <c r="E1390" i="2" s="1"/>
  <c r="J1440" i="4"/>
  <c r="E1391" i="2" s="1"/>
  <c r="J1441" i="4"/>
  <c r="J1442" i="4"/>
  <c r="E1393" i="2" s="1"/>
  <c r="J1443" i="4"/>
  <c r="J1444" i="4"/>
  <c r="J1445" i="4"/>
  <c r="E1395" i="2" s="1"/>
  <c r="J1446" i="4"/>
  <c r="E1397" i="2" s="1"/>
  <c r="J1447" i="4"/>
  <c r="E1398" i="2" s="1"/>
  <c r="J1448" i="4"/>
  <c r="E1399" i="2" s="1"/>
  <c r="J1449" i="4"/>
  <c r="E1400" i="2" s="1"/>
  <c r="J1450" i="4"/>
  <c r="J1451" i="4"/>
  <c r="J1452" i="4"/>
  <c r="E1403" i="2" s="1"/>
  <c r="J1453" i="4"/>
  <c r="E1404" i="2" s="1"/>
  <c r="J1454" i="4"/>
  <c r="J1455" i="4"/>
  <c r="J1456" i="4"/>
  <c r="E1410" i="2" s="1"/>
  <c r="J1457" i="4"/>
  <c r="E1409" i="2" s="1"/>
  <c r="J1458" i="4"/>
  <c r="J1459" i="4"/>
  <c r="E1411" i="2" s="1"/>
  <c r="J1460" i="4"/>
  <c r="E1414" i="2" s="1"/>
  <c r="J1461" i="4"/>
  <c r="J1462" i="4"/>
  <c r="E1407" i="2" s="1"/>
  <c r="J1463" i="4"/>
  <c r="E1408" i="2" s="1"/>
  <c r="J1464" i="4"/>
  <c r="E1412" i="2" s="1"/>
  <c r="J1465" i="4"/>
  <c r="J1466" i="4"/>
  <c r="E1417" i="2" s="1"/>
  <c r="J1467" i="4"/>
  <c r="E1418" i="2" s="1"/>
  <c r="J1468" i="4"/>
  <c r="J1469" i="4"/>
  <c r="E1420" i="2" s="1"/>
  <c r="J1470" i="4"/>
  <c r="E1435" i="2" s="1"/>
  <c r="J1471" i="4"/>
  <c r="J1472" i="4"/>
  <c r="E1438" i="2" s="1"/>
  <c r="J1473" i="4"/>
  <c r="E1428" i="2" s="1"/>
  <c r="J1474" i="4"/>
  <c r="J1475" i="4"/>
  <c r="J1476" i="4"/>
  <c r="E1426" i="2" s="1"/>
  <c r="J1477" i="4"/>
  <c r="J1478" i="4"/>
  <c r="J1479" i="4"/>
  <c r="J1480" i="4"/>
  <c r="J1481" i="4"/>
  <c r="E1448" i="2" s="1"/>
  <c r="J1482" i="4"/>
  <c r="E1442" i="2" s="1"/>
  <c r="J1483" i="4"/>
  <c r="J1484" i="4"/>
  <c r="E1434" i="2" s="1"/>
  <c r="J1485" i="4"/>
  <c r="E1447" i="2" s="1"/>
  <c r="J1486" i="4"/>
  <c r="E1424" i="2" s="1"/>
  <c r="J1487" i="4"/>
  <c r="E1441" i="2" s="1"/>
  <c r="J1488" i="4"/>
  <c r="E1422" i="2" s="1"/>
  <c r="J1489" i="4"/>
  <c r="E1423" i="2" s="1"/>
  <c r="J1490" i="4"/>
  <c r="J1491" i="4"/>
  <c r="E1432" i="2" s="1"/>
  <c r="J1492" i="4"/>
  <c r="E1446" i="2" s="1"/>
  <c r="J1493" i="4"/>
  <c r="E1425" i="2" s="1"/>
  <c r="J1494" i="4"/>
  <c r="E1439" i="2" s="1"/>
  <c r="J1495" i="4"/>
  <c r="J1496" i="4"/>
  <c r="J1497" i="4"/>
  <c r="J1498" i="4"/>
  <c r="E1444" i="2" s="1"/>
  <c r="J1499" i="4"/>
  <c r="E1450" i="2" s="1"/>
  <c r="J1500" i="4"/>
  <c r="E1451" i="2" s="1"/>
  <c r="J1501" i="4"/>
  <c r="E1449" i="2" s="1"/>
  <c r="J1502" i="4"/>
  <c r="J1503" i="4"/>
  <c r="E1453" i="2" s="1"/>
  <c r="J1504" i="4"/>
  <c r="J1505" i="4"/>
  <c r="J1506" i="4"/>
  <c r="E1465" i="2" s="1"/>
  <c r="J1507" i="4"/>
  <c r="J1508" i="4"/>
  <c r="J1509" i="4"/>
  <c r="J1510" i="4"/>
  <c r="J1511" i="4"/>
  <c r="J1512" i="4"/>
  <c r="E1455" i="2" s="1"/>
  <c r="J1513" i="4"/>
  <c r="J1514" i="4"/>
  <c r="J1515" i="4"/>
  <c r="E1464" i="2" s="1"/>
  <c r="J1516" i="4"/>
  <c r="E1463" i="2" s="1"/>
  <c r="J1517" i="4"/>
  <c r="E1470" i="2" s="1"/>
  <c r="J1518" i="4"/>
  <c r="E1460" i="2" s="1"/>
  <c r="J1519" i="4"/>
  <c r="J1520" i="4"/>
  <c r="J1521" i="4"/>
  <c r="J1522" i="4"/>
  <c r="E1473" i="2" s="1"/>
  <c r="J1523" i="4"/>
  <c r="E1472" i="2" s="1"/>
  <c r="J1524" i="4"/>
  <c r="J1525" i="4"/>
  <c r="E1474" i="2" s="1"/>
  <c r="J1526" i="4"/>
  <c r="J1527" i="4"/>
  <c r="E1482" i="2" s="1"/>
  <c r="J1528" i="4"/>
  <c r="E1478" i="2" s="1"/>
  <c r="J1529" i="4"/>
  <c r="J1530" i="4"/>
  <c r="J1531" i="4"/>
  <c r="J1532" i="4"/>
  <c r="J1533" i="4"/>
  <c r="J1534" i="4"/>
  <c r="J1535" i="4"/>
  <c r="E1476" i="2" s="1"/>
  <c r="J1536" i="4"/>
  <c r="E1487" i="2" s="1"/>
  <c r="J1537" i="4"/>
  <c r="J1538" i="4"/>
  <c r="J1539" i="4"/>
  <c r="E1486" i="2" s="1"/>
  <c r="J1540" i="4"/>
  <c r="J1541" i="4"/>
  <c r="J1542" i="4"/>
  <c r="E1492" i="2" s="1"/>
  <c r="J1543" i="4"/>
  <c r="E1495" i="2" s="1"/>
  <c r="J1544" i="4"/>
  <c r="E1497" i="2" s="1"/>
  <c r="J1545" i="4"/>
  <c r="J1546" i="4"/>
  <c r="J1547" i="4"/>
  <c r="E1496" i="2" s="1"/>
  <c r="J1548" i="4"/>
  <c r="E1498" i="2" s="1"/>
  <c r="J1549" i="4"/>
  <c r="J1550" i="4"/>
  <c r="J1551" i="4"/>
  <c r="E1501" i="2" s="1"/>
  <c r="J1552" i="4"/>
  <c r="E1503" i="2" s="1"/>
  <c r="J1553" i="4"/>
  <c r="J1554" i="4"/>
  <c r="E1502" i="2" s="1"/>
  <c r="J1555" i="4"/>
  <c r="J1556" i="4"/>
  <c r="J1557" i="4"/>
  <c r="J1558" i="4"/>
  <c r="E1535" i="2" s="1"/>
  <c r="J1559" i="4"/>
  <c r="E1522" i="2" s="1"/>
  <c r="J1560" i="4"/>
  <c r="J1561" i="4"/>
  <c r="J1562" i="4"/>
  <c r="J1563" i="4"/>
  <c r="E1521" i="2" s="1"/>
  <c r="J1564" i="4"/>
  <c r="E1540" i="2" s="1"/>
  <c r="J1565" i="4"/>
  <c r="E1511" i="2" s="1"/>
  <c r="J1566" i="4"/>
  <c r="E1520" i="2" s="1"/>
  <c r="J1567" i="4"/>
  <c r="J1568" i="4"/>
  <c r="E1506" i="2" s="1"/>
  <c r="J1569" i="4"/>
  <c r="J1570" i="4"/>
  <c r="E1539" i="2" s="1"/>
  <c r="J1571" i="4"/>
  <c r="J1572" i="4"/>
  <c r="J1573" i="4"/>
  <c r="J1574" i="4"/>
  <c r="J1575" i="4"/>
  <c r="E1524" i="2" s="1"/>
  <c r="J1576" i="4"/>
  <c r="J1577" i="4"/>
  <c r="E1530" i="2" s="1"/>
  <c r="J1578" i="4"/>
  <c r="E1525" i="2" s="1"/>
  <c r="J1579" i="4"/>
  <c r="J1580" i="4"/>
  <c r="J1581" i="4"/>
  <c r="E1508" i="2" s="1"/>
  <c r="J1582" i="4"/>
  <c r="J1583" i="4"/>
  <c r="E1534" i="2" s="1"/>
  <c r="J1584" i="4"/>
  <c r="J1585" i="4"/>
  <c r="J1586" i="4"/>
  <c r="J1587" i="4"/>
  <c r="J1588" i="4"/>
  <c r="J1589" i="4"/>
  <c r="J1590" i="4"/>
  <c r="E1510" i="2" s="1"/>
  <c r="J1591" i="4"/>
  <c r="J1592" i="4"/>
  <c r="J1593" i="4"/>
  <c r="E1542" i="2" s="1"/>
  <c r="J1594" i="4"/>
  <c r="E1544" i="2" s="1"/>
  <c r="J1595" i="4"/>
  <c r="J1596" i="4"/>
  <c r="E1545" i="2" s="1"/>
  <c r="J1597" i="4"/>
  <c r="E1547" i="2" s="1"/>
  <c r="J1598" i="4"/>
  <c r="J1599" i="4"/>
  <c r="E1550" i="2" s="1"/>
  <c r="J1600" i="4"/>
  <c r="J1601" i="4"/>
  <c r="E1551" i="2" s="1"/>
  <c r="J1602" i="4"/>
  <c r="E1546" i="2" s="1"/>
  <c r="J1603" i="4"/>
  <c r="J1604" i="4"/>
  <c r="J1605" i="4"/>
  <c r="J1606" i="4"/>
  <c r="E1555" i="2" s="1"/>
  <c r="J1607" i="4"/>
  <c r="J1608" i="4"/>
  <c r="J1609" i="4"/>
  <c r="E1554" i="2" s="1"/>
  <c r="J1610" i="4"/>
  <c r="J1611" i="4"/>
  <c r="J1612" i="4"/>
  <c r="E1559" i="2" s="1"/>
  <c r="J1613" i="4"/>
  <c r="E1563" i="2" s="1"/>
  <c r="J1614" i="4"/>
  <c r="J1615" i="4"/>
  <c r="E1562" i="2" s="1"/>
  <c r="J1616" i="4"/>
  <c r="E1561" i="2" s="1"/>
  <c r="J1617" i="4"/>
  <c r="E1565" i="2" s="1"/>
  <c r="J1618" i="4"/>
  <c r="E1567" i="2" s="1"/>
  <c r="J1619" i="4"/>
  <c r="E1566" i="2" s="1"/>
  <c r="J1620" i="4"/>
  <c r="J1621" i="4"/>
  <c r="E1569" i="2" s="1"/>
  <c r="J1622" i="4"/>
  <c r="E1568" i="2" s="1"/>
  <c r="J1623" i="4"/>
  <c r="E1570" i="2" s="1"/>
  <c r="J1624" i="4"/>
  <c r="J1625" i="4"/>
  <c r="E1590" i="2" s="1"/>
  <c r="J1626" i="4"/>
  <c r="J1627" i="4"/>
  <c r="E1573" i="2" s="1"/>
  <c r="J1628" i="4"/>
  <c r="E1593" i="2" s="1"/>
  <c r="J1629" i="4"/>
  <c r="J1630" i="4"/>
  <c r="E1581" i="2" s="1"/>
  <c r="J1631" i="4"/>
  <c r="J1632" i="4"/>
  <c r="J1633" i="4"/>
  <c r="E1587" i="2" s="1"/>
  <c r="J1634" i="4"/>
  <c r="J1635" i="4"/>
  <c r="J1636" i="4"/>
  <c r="J1637" i="4"/>
  <c r="J1638" i="4"/>
  <c r="E1592" i="2" s="1"/>
  <c r="J1639" i="4"/>
  <c r="J1640" i="4"/>
  <c r="J1641" i="4"/>
  <c r="E1580" i="2" s="1"/>
  <c r="J1642" i="4"/>
  <c r="E1596" i="2" s="1"/>
  <c r="J1643" i="4"/>
  <c r="J1644" i="4"/>
  <c r="J1645" i="4"/>
  <c r="J1646" i="4"/>
  <c r="E1591" i="2" s="1"/>
  <c r="J1647" i="4"/>
  <c r="E1582" i="2" s="1"/>
  <c r="J1648" i="4"/>
  <c r="J1649" i="4"/>
  <c r="J1650" i="4"/>
  <c r="J1651" i="4"/>
  <c r="J1652" i="4"/>
  <c r="J1653" i="4"/>
  <c r="E1589" i="2" s="1"/>
  <c r="J1654" i="4"/>
  <c r="J1655" i="4"/>
  <c r="J1656" i="4"/>
  <c r="J1657" i="4"/>
  <c r="J1658" i="4"/>
  <c r="E1601" i="2" s="1"/>
  <c r="J1659" i="4"/>
  <c r="E1603" i="2" s="1"/>
  <c r="J1660" i="4"/>
  <c r="E1620" i="2" s="1"/>
  <c r="J1661" i="4"/>
  <c r="E1611" i="2" s="1"/>
  <c r="J1662" i="4"/>
  <c r="J1663" i="4"/>
  <c r="E1613" i="2" s="1"/>
  <c r="J1664" i="4"/>
  <c r="E1605" i="2" s="1"/>
  <c r="J1665" i="4"/>
  <c r="E1606" i="2" s="1"/>
  <c r="J1666" i="4"/>
  <c r="E1610" i="2" s="1"/>
  <c r="J1667" i="4"/>
  <c r="E1617" i="2" s="1"/>
  <c r="J1668" i="4"/>
  <c r="J1669" i="4"/>
  <c r="J1670" i="4"/>
  <c r="E1608" i="2" s="1"/>
  <c r="J1671" i="4"/>
  <c r="J1672" i="4"/>
  <c r="E1604" i="2" s="1"/>
  <c r="J1673" i="4"/>
  <c r="J1674" i="4"/>
  <c r="J1675" i="4"/>
  <c r="E1623" i="2" s="1"/>
  <c r="J1676" i="4"/>
  <c r="J1677" i="4"/>
  <c r="E1615" i="2" s="1"/>
  <c r="J1678" i="4"/>
  <c r="J1679" i="4"/>
  <c r="E1616" i="2" s="1"/>
  <c r="J1680" i="4"/>
  <c r="E1607" i="2" s="1"/>
  <c r="J1681" i="4"/>
  <c r="J1682" i="4"/>
  <c r="J1683" i="4"/>
  <c r="J1684" i="4"/>
  <c r="J1685" i="4"/>
  <c r="E1627" i="2" s="1"/>
  <c r="J1686" i="4"/>
  <c r="E1630" i="2" s="1"/>
  <c r="J1687" i="4"/>
  <c r="J1688" i="4"/>
  <c r="E1633" i="2" s="1"/>
  <c r="J1689" i="4"/>
  <c r="E1632" i="2" s="1"/>
  <c r="J1690" i="4"/>
  <c r="E1631" i="2" s="1"/>
  <c r="J1691" i="4"/>
  <c r="J1692" i="4"/>
  <c r="E1634" i="2" s="1"/>
  <c r="J1693" i="4"/>
  <c r="E1638" i="2" s="1"/>
  <c r="J1694" i="4"/>
  <c r="E1636" i="2" s="1"/>
  <c r="J1695" i="4"/>
  <c r="J1696" i="4"/>
  <c r="J1697" i="4"/>
  <c r="J1698" i="4"/>
  <c r="E1639" i="2" s="1"/>
  <c r="J1699" i="4"/>
  <c r="E1641" i="2" s="1"/>
  <c r="J1700" i="4"/>
  <c r="E1640" i="2" s="1"/>
  <c r="J1701" i="4"/>
  <c r="J1702" i="4"/>
  <c r="E1644" i="2" s="1"/>
  <c r="J1703" i="4"/>
  <c r="J1704" i="4"/>
  <c r="J1705" i="4"/>
  <c r="E1649" i="2" s="1"/>
  <c r="J1706" i="4"/>
  <c r="J1707" i="4"/>
  <c r="E1648" i="2" s="1"/>
  <c r="J1708" i="4"/>
  <c r="E1651" i="2" s="1"/>
  <c r="J1709" i="4"/>
  <c r="E1652" i="2" s="1"/>
  <c r="J1710" i="4"/>
  <c r="J1711" i="4"/>
  <c r="E1654" i="2" s="1"/>
  <c r="J1712" i="4"/>
  <c r="J1713" i="4"/>
  <c r="J1714" i="4"/>
  <c r="E1656" i="2" s="1"/>
  <c r="J1715" i="4"/>
  <c r="E1661" i="2" s="1"/>
  <c r="J1716" i="4"/>
  <c r="E1658" i="2" s="1"/>
  <c r="J1717" i="4"/>
  <c r="J1718" i="4"/>
  <c r="E1660" i="2" s="1"/>
  <c r="J1719" i="4"/>
  <c r="J1720" i="4"/>
  <c r="E1663" i="2" s="1"/>
  <c r="J1721" i="4"/>
  <c r="J1722" i="4"/>
  <c r="J1723" i="4"/>
  <c r="E1753" i="2" s="1"/>
  <c r="J1724" i="4"/>
  <c r="E1740" i="2" s="1"/>
  <c r="J1725" i="4"/>
  <c r="J1726" i="4"/>
  <c r="J1727" i="4"/>
  <c r="E1750" i="2" s="1"/>
  <c r="J1728" i="4"/>
  <c r="J1729" i="4"/>
  <c r="E1697" i="2" s="1"/>
  <c r="J1730" i="4"/>
  <c r="J1731" i="4"/>
  <c r="E1722" i="2" s="1"/>
  <c r="J1732" i="4"/>
  <c r="E1673" i="2" s="1"/>
  <c r="J1733" i="4"/>
  <c r="E1756" i="2" s="1"/>
  <c r="J1734" i="4"/>
  <c r="E1710" i="2" s="1"/>
  <c r="J1735" i="4"/>
  <c r="E1725" i="2" s="1"/>
  <c r="J1736" i="4"/>
  <c r="E1692" i="2" s="1"/>
  <c r="J1737" i="4"/>
  <c r="J1738" i="4"/>
  <c r="E1689" i="2" s="1"/>
  <c r="J1739" i="4"/>
  <c r="J1740" i="4"/>
  <c r="E1715" i="2" s="1"/>
  <c r="J1741" i="4"/>
  <c r="J1742" i="4"/>
  <c r="E1666" i="2" s="1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E1702" i="2" s="1"/>
  <c r="J1757" i="4"/>
  <c r="E1747" i="2" s="1"/>
  <c r="J1758" i="4"/>
  <c r="J1759" i="4"/>
  <c r="E1671" i="2" s="1"/>
  <c r="J1760" i="4"/>
  <c r="E1687" i="2" s="1"/>
  <c r="J1761" i="4"/>
  <c r="J1762" i="4"/>
  <c r="J1763" i="4"/>
  <c r="E1699" i="2" s="1"/>
  <c r="J1764" i="4"/>
  <c r="E1676" i="2" s="1"/>
  <c r="J1765" i="4"/>
  <c r="J1766" i="4"/>
  <c r="J1767" i="4"/>
  <c r="E1713" i="2" s="1"/>
  <c r="J1768" i="4"/>
  <c r="J1769" i="4"/>
  <c r="E1720" i="2" s="1"/>
  <c r="J1770" i="4"/>
  <c r="E1765" i="2" s="1"/>
  <c r="J1771" i="4"/>
  <c r="J1772" i="4"/>
  <c r="E1688" i="2" s="1"/>
  <c r="J1773" i="4"/>
  <c r="E1669" i="2" s="1"/>
  <c r="J1774" i="4"/>
  <c r="E1712" i="2" s="1"/>
  <c r="J1775" i="4"/>
  <c r="J1776" i="4"/>
  <c r="J1777" i="4"/>
  <c r="J1775" i="1" s="1"/>
  <c r="J1778" i="4"/>
  <c r="E1737" i="2" s="1"/>
  <c r="J1779" i="4"/>
  <c r="E1762" i="2" s="1"/>
  <c r="J1780" i="4"/>
  <c r="J1781" i="4"/>
  <c r="E1735" i="2" s="1"/>
  <c r="J1782" i="4"/>
  <c r="E1749" i="2" s="1"/>
  <c r="J1783" i="4"/>
  <c r="J1784" i="4"/>
  <c r="E1680" i="2" s="1"/>
  <c r="J1785" i="4"/>
  <c r="J1786" i="4"/>
  <c r="E1734" i="2" s="1"/>
  <c r="J1787" i="4"/>
  <c r="E1703" i="2" s="1"/>
  <c r="J1788" i="4"/>
  <c r="J1789" i="4"/>
  <c r="J1790" i="4"/>
  <c r="J1791" i="4"/>
  <c r="J1792" i="4"/>
  <c r="J1793" i="4"/>
  <c r="E1711" i="2" s="1"/>
  <c r="J1794" i="4"/>
  <c r="J1795" i="4"/>
  <c r="E1726" i="2" s="1"/>
  <c r="J1796" i="4"/>
  <c r="J1797" i="4"/>
  <c r="J1798" i="4"/>
  <c r="J1799" i="4"/>
  <c r="J1800" i="4"/>
  <c r="J1801" i="4"/>
  <c r="E1667" i="2" s="1"/>
  <c r="J1802" i="4"/>
  <c r="J1803" i="4"/>
  <c r="J1804" i="4"/>
  <c r="E1736" i="2" s="1"/>
  <c r="J1805" i="4"/>
  <c r="E1716" i="2" s="1"/>
  <c r="J1806" i="4"/>
  <c r="E1758" i="2" s="1"/>
  <c r="J1807" i="4"/>
  <c r="J1808" i="4"/>
  <c r="E1739" i="2" s="1"/>
  <c r="J1809" i="4"/>
  <c r="J1810" i="4"/>
  <c r="E1700" i="2" s="1"/>
  <c r="J1811" i="4"/>
  <c r="J1812" i="4"/>
  <c r="J1813" i="4"/>
  <c r="J1814" i="4"/>
  <c r="E1742" i="2" s="1"/>
  <c r="J1815" i="4"/>
  <c r="E1751" i="2" s="1"/>
  <c r="J1816" i="4"/>
  <c r="E1665" i="2" s="1"/>
  <c r="J1817" i="4"/>
  <c r="J1818" i="4"/>
  <c r="J1819" i="4"/>
  <c r="J1820" i="4"/>
  <c r="J1821" i="4"/>
  <c r="J1822" i="4"/>
  <c r="J1823" i="4"/>
  <c r="J1824" i="4"/>
  <c r="E1686" i="2" s="1"/>
  <c r="J1825" i="4"/>
  <c r="J1826" i="4"/>
  <c r="J1827" i="4"/>
  <c r="E1704" i="2" s="1"/>
  <c r="J1828" i="4"/>
  <c r="J1829" i="4"/>
  <c r="E1780" i="2" s="1"/>
  <c r="J1830" i="4"/>
  <c r="E1774" i="2" s="1"/>
  <c r="J1831" i="4"/>
  <c r="E1772" i="2" s="1"/>
  <c r="J1832" i="4"/>
  <c r="J1833" i="4"/>
  <c r="J1834" i="4"/>
  <c r="E1773" i="2" s="1"/>
  <c r="J1835" i="4"/>
  <c r="J1836" i="4"/>
  <c r="J1834" i="1" s="1"/>
  <c r="J1837" i="4"/>
  <c r="E1776" i="2" s="1"/>
  <c r="J1838" i="4"/>
  <c r="E1771" i="2" s="1"/>
  <c r="J1839" i="4"/>
  <c r="J1840" i="4"/>
  <c r="J1841" i="4"/>
  <c r="J1842" i="4"/>
  <c r="E1783" i="2" s="1"/>
  <c r="J1843" i="4"/>
  <c r="J1844" i="4"/>
  <c r="J1845" i="4"/>
  <c r="E1791" i="2" s="1"/>
  <c r="J1846" i="4"/>
  <c r="J1847" i="4"/>
  <c r="J1848" i="4"/>
  <c r="E1787" i="2" s="1"/>
  <c r="J1849" i="4"/>
  <c r="J1850" i="4"/>
  <c r="J1851" i="4"/>
  <c r="E1793" i="2" s="1"/>
  <c r="J1852" i="4"/>
  <c r="E1798" i="2" s="1"/>
  <c r="J1853" i="4"/>
  <c r="E1800" i="2" s="1"/>
  <c r="J1854" i="4"/>
  <c r="E1797" i="2" s="1"/>
  <c r="J1855" i="4"/>
  <c r="E1796" i="2" s="1"/>
  <c r="J1856" i="4"/>
  <c r="E1799" i="2" s="1"/>
  <c r="J1857" i="4"/>
  <c r="E1795" i="2" s="1"/>
  <c r="J1858" i="4"/>
  <c r="J1859" i="4"/>
  <c r="J1860" i="4"/>
  <c r="J1861" i="4"/>
  <c r="J1862" i="4"/>
  <c r="E1806" i="2" s="1"/>
  <c r="J1863" i="4"/>
  <c r="E1804" i="2" s="1"/>
  <c r="J1864" i="4"/>
  <c r="J1865" i="4"/>
  <c r="J1866" i="4"/>
  <c r="E1803" i="2" s="1"/>
  <c r="J1867" i="4"/>
  <c r="J1868" i="4"/>
  <c r="J1869" i="4"/>
  <c r="J1870" i="4"/>
  <c r="J1871" i="4"/>
  <c r="E1815" i="2" s="1"/>
  <c r="J1872" i="4"/>
  <c r="E1821" i="2" s="1"/>
  <c r="J1873" i="4"/>
  <c r="E1825" i="2" s="1"/>
  <c r="J1874" i="4"/>
  <c r="J1875" i="4"/>
  <c r="J1876" i="4"/>
  <c r="J1877" i="4"/>
  <c r="E1818" i="2" s="1"/>
  <c r="J1878" i="4"/>
  <c r="E1826" i="2" s="1"/>
  <c r="J1879" i="4"/>
  <c r="J1880" i="4"/>
  <c r="E1824" i="2" s="1"/>
  <c r="J1881" i="4"/>
  <c r="J1882" i="4"/>
  <c r="E1812" i="2" s="1"/>
  <c r="J1883" i="4"/>
  <c r="J1884" i="4"/>
  <c r="J1885" i="4"/>
  <c r="J1886" i="4"/>
  <c r="E1828" i="2" s="1"/>
  <c r="J1887" i="4"/>
  <c r="J1888" i="4"/>
  <c r="J1889" i="4"/>
  <c r="E1845" i="2" s="1"/>
  <c r="J1890" i="4"/>
  <c r="J1891" i="4"/>
  <c r="J1892" i="4"/>
  <c r="E1846" i="2" s="1"/>
  <c r="J1893" i="4"/>
  <c r="E1837" i="2" s="1"/>
  <c r="J1894" i="4"/>
  <c r="J1895" i="4"/>
  <c r="E1843" i="2" s="1"/>
  <c r="J1896" i="4"/>
  <c r="J1897" i="4"/>
  <c r="E1848" i="2" s="1"/>
  <c r="J1898" i="4"/>
  <c r="E1844" i="2" s="1"/>
  <c r="J1899" i="4"/>
  <c r="J1900" i="4"/>
  <c r="E1832" i="2" s="1"/>
  <c r="J1901" i="4"/>
  <c r="J1902" i="4"/>
  <c r="J1903" i="4"/>
  <c r="E1835" i="2" s="1"/>
  <c r="J1904" i="4"/>
  <c r="J1905" i="4"/>
  <c r="E1838" i="2" s="1"/>
  <c r="J1906" i="4"/>
  <c r="J1907" i="4"/>
  <c r="E1861" i="2" s="1"/>
  <c r="J1908" i="4"/>
  <c r="J1909" i="4"/>
  <c r="E1852" i="2" s="1"/>
  <c r="J1910" i="4"/>
  <c r="J1911" i="4"/>
  <c r="J1912" i="4"/>
  <c r="J1913" i="4"/>
  <c r="E1851" i="2" s="1"/>
  <c r="J1914" i="4"/>
  <c r="J1915" i="4"/>
  <c r="E1849" i="2" s="1"/>
  <c r="J1916" i="4"/>
  <c r="J1917" i="4"/>
  <c r="E1855" i="2" s="1"/>
  <c r="J1918" i="4"/>
  <c r="J1919" i="4"/>
  <c r="J1920" i="4"/>
  <c r="E1862" i="2" s="1"/>
  <c r="J1921" i="4"/>
  <c r="J1922" i="4"/>
  <c r="J1923" i="4"/>
  <c r="E1864" i="2" s="1"/>
  <c r="J1924" i="4"/>
  <c r="J1925" i="4"/>
  <c r="J1926" i="4"/>
  <c r="J1927" i="4"/>
  <c r="E1870" i="2" s="1"/>
  <c r="J1928" i="4"/>
  <c r="E1878" i="2" s="1"/>
  <c r="J1929" i="4"/>
  <c r="J1930" i="4"/>
  <c r="J1931" i="4"/>
  <c r="E1880" i="2" s="1"/>
  <c r="J1932" i="4"/>
  <c r="E1868" i="2" s="1"/>
  <c r="J1933" i="4"/>
  <c r="E1869" i="2" s="1"/>
  <c r="J1934" i="4"/>
  <c r="E1867" i="2" s="1"/>
  <c r="J1935" i="4"/>
  <c r="E1874" i="2" s="1"/>
  <c r="J1936" i="4"/>
  <c r="J1937" i="4"/>
  <c r="J1938" i="4"/>
  <c r="J1939" i="4"/>
  <c r="J1940" i="4"/>
  <c r="J1941" i="4"/>
  <c r="J1942" i="4"/>
  <c r="E1884" i="2" s="1"/>
  <c r="J1943" i="4"/>
  <c r="E1883" i="2" s="1"/>
  <c r="J1944" i="4"/>
  <c r="E1887" i="2" s="1"/>
  <c r="J1945" i="4"/>
  <c r="J1946" i="4"/>
  <c r="J1947" i="4"/>
  <c r="J1948" i="4"/>
  <c r="J1949" i="4"/>
  <c r="E1929" i="2" s="1"/>
  <c r="J1950" i="4"/>
  <c r="J1951" i="4"/>
  <c r="E1936" i="2" s="1"/>
  <c r="J1952" i="4"/>
  <c r="E1945" i="2" s="1"/>
  <c r="J1953" i="4"/>
  <c r="J1954" i="4"/>
  <c r="J1955" i="4"/>
  <c r="J1956" i="4"/>
  <c r="J1957" i="4"/>
  <c r="J1958" i="4"/>
  <c r="J1959" i="4"/>
  <c r="E1939" i="2" s="1"/>
  <c r="J1960" i="4"/>
  <c r="J1961" i="4"/>
  <c r="E1906" i="2" s="1"/>
  <c r="J1962" i="4"/>
  <c r="E1896" i="2" s="1"/>
  <c r="J1963" i="4"/>
  <c r="E1902" i="2" s="1"/>
  <c r="J1964" i="4"/>
  <c r="J1965" i="4"/>
  <c r="J1966" i="4"/>
  <c r="J1967" i="4"/>
  <c r="E1947" i="2" s="1"/>
  <c r="J1968" i="4"/>
  <c r="J1969" i="4"/>
  <c r="E1913" i="2" s="1"/>
  <c r="J1970" i="4"/>
  <c r="E1949" i="2" s="1"/>
  <c r="J1971" i="4"/>
  <c r="E1904" i="2" s="1"/>
  <c r="J1972" i="4"/>
  <c r="E1895" i="2" s="1"/>
  <c r="J1973" i="4"/>
  <c r="J1974" i="4"/>
  <c r="J1975" i="4"/>
  <c r="E1923" i="2" s="1"/>
  <c r="J1976" i="4"/>
  <c r="J1977" i="4"/>
  <c r="E1919" i="2" s="1"/>
  <c r="J1978" i="4"/>
  <c r="J1979" i="4"/>
  <c r="J1980" i="4"/>
  <c r="E1900" i="2" s="1"/>
  <c r="J1981" i="4"/>
  <c r="E1946" i="2" s="1"/>
  <c r="J1982" i="4"/>
  <c r="E1937" i="2" s="1"/>
  <c r="J1983" i="4"/>
  <c r="E1920" i="2" s="1"/>
  <c r="J1984" i="4"/>
  <c r="J1985" i="4"/>
  <c r="J1986" i="4"/>
  <c r="E1934" i="2" s="1"/>
  <c r="J1987" i="4"/>
  <c r="E1897" i="2" s="1"/>
  <c r="J1988" i="4"/>
  <c r="J1989" i="4"/>
  <c r="J1990" i="4"/>
  <c r="E1914" i="2" s="1"/>
  <c r="J1991" i="4"/>
  <c r="E1922" i="2" s="1"/>
  <c r="J1992" i="4"/>
  <c r="J1993" i="4"/>
  <c r="E1907" i="2" s="1"/>
  <c r="J1994" i="4"/>
  <c r="E1910" i="2" s="1"/>
  <c r="J1995" i="4"/>
  <c r="J1996" i="4"/>
  <c r="J1997" i="4"/>
  <c r="E1940" i="2" s="1"/>
  <c r="J1998" i="4"/>
  <c r="J1999" i="4"/>
  <c r="J2000" i="4"/>
  <c r="E1901" i="2" s="1"/>
  <c r="J2001" i="4"/>
  <c r="J2002" i="4"/>
  <c r="E1944" i="2" s="1"/>
  <c r="J2003" i="4"/>
  <c r="J2004" i="4"/>
  <c r="J2005" i="4"/>
  <c r="E1942" i="2" s="1"/>
  <c r="J2006" i="4"/>
  <c r="J2007" i="4"/>
  <c r="E1890" i="2" s="1"/>
  <c r="J2008" i="4"/>
  <c r="E1891" i="2" s="1"/>
  <c r="J2009" i="4"/>
  <c r="J2010" i="4"/>
  <c r="J2011" i="4"/>
  <c r="J2012" i="4"/>
  <c r="E1889" i="2" s="1"/>
  <c r="J2013" i="4"/>
  <c r="J2014" i="4"/>
  <c r="J2015" i="4"/>
  <c r="J2016" i="4"/>
  <c r="E1954" i="2" s="1"/>
  <c r="J2017" i="4"/>
  <c r="J2018" i="4"/>
  <c r="E1964" i="2" s="1"/>
  <c r="J2019" i="4"/>
  <c r="E1963" i="2" s="1"/>
  <c r="J2020" i="4"/>
  <c r="E1962" i="2" s="1"/>
  <c r="J2021" i="4"/>
  <c r="E1965" i="2" s="1"/>
  <c r="J2022" i="4"/>
  <c r="J2023" i="4"/>
  <c r="J2024" i="4"/>
  <c r="E1966" i="2" s="1"/>
  <c r="J2025" i="4"/>
  <c r="J2026" i="4"/>
  <c r="E1961" i="2" s="1"/>
  <c r="J2027" i="4"/>
  <c r="E1958" i="2" s="1"/>
  <c r="J2028" i="4"/>
  <c r="E1967" i="2" s="1"/>
  <c r="J2029" i="4"/>
  <c r="E1968" i="2" s="1"/>
  <c r="J2030" i="4"/>
  <c r="E1969" i="2" s="1"/>
  <c r="J2031" i="4"/>
  <c r="E1970" i="2" s="1"/>
  <c r="J2032" i="4"/>
  <c r="E1971" i="2" s="1"/>
  <c r="J2033" i="4"/>
  <c r="J2034" i="4"/>
  <c r="E1972" i="2" s="1"/>
  <c r="J2035" i="4"/>
  <c r="E1975" i="2" s="1"/>
  <c r="J2036" i="4"/>
  <c r="J2037" i="4"/>
  <c r="E1973" i="2" s="1"/>
  <c r="J2038" i="4"/>
  <c r="J2039" i="4"/>
  <c r="E1977" i="2" s="1"/>
  <c r="J2040" i="4"/>
  <c r="E1980" i="2" s="1"/>
  <c r="J2041" i="4"/>
  <c r="J2042" i="4"/>
  <c r="J2043" i="4"/>
  <c r="J2044" i="4"/>
  <c r="E1978" i="2" s="1"/>
  <c r="J2045" i="4"/>
  <c r="E1987" i="2" s="1"/>
  <c r="J2046" i="4"/>
  <c r="E1986" i="2" s="1"/>
  <c r="J2047" i="4"/>
  <c r="J2048" i="4"/>
  <c r="J2049" i="4"/>
  <c r="J2050" i="4"/>
  <c r="J2051" i="4"/>
  <c r="J2052" i="4"/>
  <c r="J2053" i="4"/>
  <c r="J2054" i="4"/>
  <c r="E1991" i="2" s="1"/>
  <c r="J2055" i="4"/>
  <c r="E1992" i="2" s="1"/>
  <c r="J2056" i="4"/>
  <c r="J2057" i="4"/>
  <c r="J2058" i="4"/>
  <c r="J2059" i="4"/>
  <c r="E1994" i="2" s="1"/>
  <c r="J2060" i="4"/>
  <c r="J2061" i="4"/>
  <c r="J2062" i="4"/>
  <c r="J2063" i="4"/>
  <c r="J2064" i="4"/>
  <c r="J2065" i="4"/>
  <c r="J2066" i="4"/>
  <c r="E1996" i="2" s="1"/>
  <c r="J2067" i="4"/>
  <c r="E2003" i="2" s="1"/>
  <c r="J2068" i="4"/>
  <c r="E1997" i="2" s="1"/>
  <c r="J2069" i="4"/>
  <c r="E1995" i="2" s="1"/>
  <c r="J2070" i="4"/>
  <c r="J2071" i="4"/>
  <c r="E2010" i="2" s="1"/>
  <c r="J2072" i="4"/>
  <c r="J2073" i="4"/>
  <c r="J2074" i="4"/>
  <c r="E2009" i="2" s="1"/>
  <c r="J2075" i="4"/>
  <c r="J2076" i="4"/>
  <c r="J2077" i="4"/>
  <c r="J2078" i="4"/>
  <c r="J2079" i="4"/>
  <c r="J2080" i="4"/>
  <c r="E2017" i="2" s="1"/>
  <c r="J2081" i="4"/>
  <c r="E2019" i="2" s="1"/>
  <c r="J2082" i="4"/>
  <c r="E2029" i="2" s="1"/>
  <c r="J2083" i="4"/>
  <c r="J2084" i="4"/>
  <c r="E2047" i="2" s="1"/>
  <c r="J2085" i="4"/>
  <c r="J2086" i="4"/>
  <c r="J2087" i="4"/>
  <c r="E2024" i="2" s="1"/>
  <c r="J2088" i="4"/>
  <c r="E2046" i="2" s="1"/>
  <c r="J2089" i="4"/>
  <c r="E2038" i="2" s="1"/>
  <c r="J2090" i="4"/>
  <c r="J2091" i="4"/>
  <c r="E2065" i="2" s="1"/>
  <c r="J2092" i="4"/>
  <c r="J2093" i="4"/>
  <c r="E2048" i="2" s="1"/>
  <c r="J2094" i="4"/>
  <c r="E2058" i="2" s="1"/>
  <c r="J2095" i="4"/>
  <c r="E2052" i="2" s="1"/>
  <c r="J2096" i="4"/>
  <c r="J2097" i="4"/>
  <c r="E2051" i="2" s="1"/>
  <c r="J2098" i="4"/>
  <c r="J2099" i="4"/>
  <c r="J2100" i="4"/>
  <c r="J2101" i="4"/>
  <c r="J2102" i="4"/>
  <c r="E2041" i="2" s="1"/>
  <c r="J2103" i="4"/>
  <c r="J2104" i="4"/>
  <c r="E2032" i="2" s="1"/>
  <c r="J2105" i="4"/>
  <c r="J2106" i="4"/>
  <c r="E2034" i="2" s="1"/>
  <c r="J2107" i="4"/>
  <c r="J2108" i="4"/>
  <c r="J2109" i="4"/>
  <c r="J2110" i="4"/>
  <c r="E2026" i="2" s="1"/>
  <c r="J2111" i="4"/>
  <c r="J2112" i="4"/>
  <c r="E2066" i="2" s="1"/>
  <c r="J2113" i="4"/>
  <c r="J2114" i="4"/>
  <c r="J2115" i="4"/>
  <c r="J2116" i="4"/>
  <c r="J2117" i="4"/>
  <c r="J2118" i="4"/>
  <c r="E2077" i="2" s="1"/>
  <c r="J2119" i="4"/>
  <c r="E2056" i="2" s="1"/>
  <c r="J2120" i="4"/>
  <c r="J2121" i="4"/>
  <c r="J2122" i="4"/>
  <c r="J2123" i="4"/>
  <c r="J2124" i="4"/>
  <c r="E2023" i="2" s="1"/>
  <c r="J2125" i="4"/>
  <c r="J2126" i="4"/>
  <c r="J2127" i="4"/>
  <c r="E2067" i="2" s="1"/>
  <c r="J2128" i="4"/>
  <c r="J2129" i="4"/>
  <c r="J2130" i="4"/>
  <c r="E2059" i="2" s="1"/>
  <c r="J2131" i="4"/>
  <c r="E2060" i="2" s="1"/>
  <c r="J2132" i="4"/>
  <c r="J2133" i="4"/>
  <c r="J2134" i="4"/>
  <c r="J2135" i="4"/>
  <c r="E2064" i="2" s="1"/>
  <c r="J2136" i="4"/>
  <c r="J2137" i="4"/>
  <c r="J2138" i="4"/>
  <c r="J2139" i="4"/>
  <c r="E2043" i="2" s="1"/>
  <c r="J2140" i="4"/>
  <c r="E2071" i="2" s="1"/>
  <c r="J2141" i="4"/>
  <c r="E2073" i="2" s="1"/>
  <c r="J2142" i="4"/>
  <c r="E2072" i="2" s="1"/>
  <c r="J2143" i="4"/>
  <c r="J2144" i="4"/>
  <c r="J2145" i="4"/>
  <c r="J2146" i="4"/>
  <c r="J2147" i="4"/>
  <c r="J2148" i="4"/>
  <c r="J2149" i="4"/>
  <c r="E2083" i="2" s="1"/>
  <c r="J2150" i="4"/>
  <c r="J2151" i="4"/>
  <c r="E2093" i="2" s="1"/>
  <c r="J2152" i="4"/>
  <c r="J2153" i="4"/>
  <c r="E2090" i="2" s="1"/>
  <c r="J2154" i="4"/>
  <c r="J2155" i="4"/>
  <c r="J2156" i="4"/>
  <c r="E2088" i="2" s="1"/>
  <c r="J2157" i="4"/>
  <c r="J2158" i="4"/>
  <c r="J2159" i="4"/>
  <c r="J2160" i="4"/>
  <c r="J2161" i="4"/>
  <c r="E2094" i="2" s="1"/>
  <c r="J2162" i="4"/>
  <c r="E2095" i="2" s="1"/>
  <c r="J2163" i="4"/>
  <c r="E2096" i="2" s="1"/>
  <c r="J2164" i="4"/>
  <c r="J2165" i="4"/>
  <c r="J2166" i="4"/>
  <c r="E2097" i="2" s="1"/>
  <c r="J2167" i="4"/>
  <c r="J2168" i="4"/>
  <c r="J2169" i="4"/>
  <c r="J2170" i="4"/>
  <c r="J2171" i="4"/>
  <c r="J2172" i="4"/>
  <c r="E2107" i="2" s="1"/>
  <c r="J2173" i="4"/>
  <c r="J2174" i="4"/>
  <c r="E2108" i="2" s="1"/>
  <c r="J2175" i="4"/>
  <c r="J2176" i="4"/>
  <c r="J2177" i="4"/>
  <c r="J2178" i="4"/>
  <c r="J2179" i="4"/>
  <c r="J2180" i="4"/>
  <c r="J2181" i="4"/>
  <c r="J2182" i="4"/>
  <c r="J2183" i="4"/>
  <c r="E2117" i="2" s="1"/>
  <c r="J2184" i="4"/>
  <c r="J2185" i="4"/>
  <c r="J2186" i="4"/>
  <c r="J2187" i="4"/>
  <c r="E2120" i="2" s="1"/>
  <c r="J2188" i="4"/>
  <c r="E2119" i="2" s="1"/>
  <c r="J2189" i="4"/>
  <c r="E2122" i="2" s="1"/>
  <c r="J2190" i="4"/>
  <c r="E2121" i="2" s="1"/>
  <c r="J2191" i="4"/>
  <c r="J2192" i="4"/>
  <c r="E2124" i="2" s="1"/>
  <c r="J2193" i="4"/>
  <c r="J2194" i="4"/>
  <c r="J2195" i="4"/>
  <c r="J2196" i="4"/>
  <c r="J2197" i="4"/>
  <c r="J2198" i="4"/>
  <c r="E2133" i="2" s="1"/>
  <c r="J2199" i="4"/>
  <c r="E2137" i="2" s="1"/>
  <c r="J2200" i="4"/>
  <c r="E2138" i="2" s="1"/>
  <c r="J2201" i="4"/>
  <c r="J2202" i="4"/>
  <c r="J2203" i="4"/>
  <c r="J2204" i="4"/>
  <c r="E2131" i="2" s="1"/>
  <c r="J2205" i="4"/>
  <c r="E2139" i="2" s="1"/>
  <c r="J2206" i="4"/>
  <c r="J2207" i="4"/>
  <c r="J2208" i="4"/>
  <c r="J2209" i="4"/>
  <c r="E2141" i="2" s="1"/>
  <c r="J2210" i="4"/>
  <c r="E2149" i="2" s="1"/>
  <c r="J2211" i="4"/>
  <c r="E2143" i="2" s="1"/>
  <c r="J2212" i="4"/>
  <c r="J2213" i="4"/>
  <c r="J2214" i="4"/>
  <c r="E2148" i="2" s="1"/>
  <c r="J2215" i="4"/>
  <c r="J2216" i="4"/>
  <c r="E2145" i="2" s="1"/>
  <c r="J2217" i="4"/>
  <c r="J2218" i="4"/>
  <c r="E2150" i="2" s="1"/>
  <c r="J2219" i="4"/>
  <c r="J2220" i="4"/>
  <c r="J2221" i="4"/>
  <c r="J2222" i="4"/>
  <c r="E2163" i="2" s="1"/>
  <c r="J2223" i="4"/>
  <c r="E2193" i="2" s="1"/>
  <c r="J2224" i="4"/>
  <c r="E2167" i="2" s="1"/>
  <c r="J2225" i="4"/>
  <c r="J2226" i="4"/>
  <c r="J2227" i="4"/>
  <c r="E2172" i="2" s="1"/>
  <c r="J2228" i="4"/>
  <c r="E2165" i="2" s="1"/>
  <c r="J2229" i="4"/>
  <c r="E2169" i="2" s="1"/>
  <c r="J2230" i="4"/>
  <c r="J2231" i="4"/>
  <c r="J2232" i="4"/>
  <c r="J2233" i="4"/>
  <c r="E2195" i="2" s="1"/>
  <c r="J2234" i="4"/>
  <c r="E2186" i="2" s="1"/>
  <c r="J2235" i="4"/>
  <c r="E2187" i="2" s="1"/>
  <c r="J2236" i="4"/>
  <c r="J2237" i="4"/>
  <c r="J2238" i="4"/>
  <c r="E2173" i="2" s="1"/>
  <c r="J2239" i="4"/>
  <c r="E2180" i="2" s="1"/>
  <c r="J2240" i="4"/>
  <c r="J2241" i="4"/>
  <c r="J2242" i="4"/>
  <c r="E2174" i="2" s="1"/>
  <c r="J2243" i="4"/>
  <c r="J2244" i="4"/>
  <c r="E2196" i="2" s="1"/>
  <c r="J2245" i="4"/>
  <c r="J2246" i="4"/>
  <c r="J2247" i="4"/>
  <c r="E2170" i="2" s="1"/>
  <c r="J2248" i="4"/>
  <c r="E2166" i="2" s="1"/>
  <c r="J2249" i="4"/>
  <c r="E2177" i="2" s="1"/>
  <c r="J2250" i="4"/>
  <c r="J2251" i="4"/>
  <c r="E2162" i="2" s="1"/>
  <c r="J2252" i="4"/>
  <c r="J2253" i="4"/>
  <c r="J2254" i="4"/>
  <c r="J2255" i="4"/>
  <c r="E2160" i="2" s="1"/>
  <c r="J2256" i="4"/>
  <c r="J2257" i="4"/>
  <c r="E2175" i="2" s="1"/>
  <c r="J2258" i="4"/>
  <c r="J2259" i="4"/>
  <c r="E2192" i="2" s="1"/>
  <c r="J2260" i="4"/>
  <c r="E2189" i="2" s="1"/>
  <c r="J2261" i="4"/>
  <c r="E2154" i="2" s="1"/>
  <c r="J2262" i="4"/>
  <c r="J2263" i="4"/>
  <c r="J2264" i="4"/>
  <c r="J2265" i="4"/>
  <c r="J2266" i="4"/>
  <c r="E2198" i="2" s="1"/>
  <c r="J2267" i="4"/>
  <c r="J2268" i="4"/>
  <c r="J2269" i="4"/>
  <c r="J2270" i="4"/>
  <c r="J2271" i="4"/>
  <c r="J2272" i="4"/>
  <c r="E2203" i="2" s="1"/>
  <c r="J2273" i="4"/>
  <c r="J2274" i="4"/>
  <c r="J2275" i="4"/>
  <c r="J2276" i="4"/>
  <c r="J2277" i="4"/>
  <c r="J2278" i="4"/>
  <c r="J2279" i="4"/>
  <c r="E2210" i="2" s="1"/>
  <c r="J2280" i="4"/>
  <c r="J2281" i="4"/>
  <c r="J2282" i="4"/>
  <c r="E2211" i="2" s="1"/>
  <c r="J2283" i="4"/>
  <c r="E2213" i="2" s="1"/>
  <c r="J2284" i="4"/>
  <c r="E2212" i="2" s="1"/>
  <c r="J2285" i="4"/>
  <c r="E2215" i="2" s="1"/>
  <c r="J2286" i="4"/>
  <c r="E2216" i="2" s="1"/>
  <c r="J2287" i="4"/>
  <c r="E2219" i="2" s="1"/>
  <c r="J2288" i="4"/>
  <c r="J2289" i="4"/>
  <c r="J2290" i="4"/>
  <c r="E2221" i="2" s="1"/>
  <c r="J2291" i="4"/>
  <c r="E2226" i="2" s="1"/>
  <c r="J2292" i="4"/>
  <c r="E2218" i="2" s="1"/>
  <c r="J2293" i="4"/>
  <c r="J2294" i="4"/>
  <c r="J2295" i="4"/>
  <c r="J2296" i="4"/>
  <c r="E2227" i="2" s="1"/>
  <c r="J2297" i="4"/>
  <c r="J2298" i="4"/>
  <c r="J2299" i="4"/>
  <c r="J2300" i="4"/>
  <c r="J2301" i="4"/>
  <c r="J2302" i="4"/>
  <c r="J2303" i="4"/>
  <c r="J2304" i="4"/>
  <c r="E2235" i="2" s="1"/>
  <c r="J2305" i="4"/>
  <c r="J2306" i="4"/>
  <c r="J2307" i="4"/>
  <c r="J2308" i="4"/>
  <c r="E2230" i="2" s="1"/>
  <c r="J2309" i="4"/>
  <c r="J2310" i="4"/>
  <c r="J2311" i="4"/>
  <c r="E2238" i="2" s="1"/>
  <c r="J2312" i="4"/>
  <c r="E2234" i="2" s="1"/>
  <c r="J2313" i="4"/>
  <c r="E2240" i="2" s="1"/>
  <c r="J2314" i="4"/>
  <c r="E2241" i="2" s="1"/>
  <c r="J2315" i="4"/>
  <c r="J2316" i="4"/>
  <c r="E2248" i="2" s="1"/>
  <c r="J2317" i="4"/>
  <c r="E2247" i="2" s="1"/>
  <c r="J2318" i="4"/>
  <c r="J2319" i="4"/>
  <c r="J2320" i="4"/>
  <c r="J2321" i="4"/>
  <c r="J2322" i="4"/>
  <c r="E2246" i="2" s="1"/>
  <c r="J2323" i="4"/>
  <c r="J2324" i="4"/>
  <c r="J2325" i="4"/>
  <c r="J2326" i="4"/>
  <c r="E2253" i="2" s="1"/>
  <c r="J2327" i="4"/>
  <c r="J2328" i="4"/>
  <c r="J2329" i="4"/>
  <c r="J2330" i="4"/>
  <c r="J2331" i="4"/>
  <c r="J2332" i="4"/>
  <c r="E2269" i="2" s="1"/>
  <c r="J2333" i="4"/>
  <c r="J2334" i="4"/>
  <c r="E2273" i="2" s="1"/>
  <c r="J2335" i="4"/>
  <c r="E2264" i="2" s="1"/>
  <c r="J2336" i="4"/>
  <c r="J2337" i="4"/>
  <c r="E2265" i="2" s="1"/>
  <c r="J2338" i="4"/>
  <c r="J2339" i="4"/>
  <c r="J2340" i="4"/>
  <c r="E2259" i="2" s="1"/>
  <c r="J2341" i="4"/>
  <c r="J2342" i="4"/>
  <c r="J2343" i="4"/>
  <c r="E2267" i="2" s="1"/>
  <c r="J2344" i="4"/>
  <c r="J2345" i="4"/>
  <c r="J2346" i="4"/>
  <c r="E2262" i="2" s="1"/>
  <c r="J2347" i="4"/>
  <c r="J2348" i="4"/>
  <c r="J2349" i="4"/>
  <c r="E2266" i="2" s="1"/>
  <c r="J2350" i="4"/>
  <c r="J2351" i="4"/>
  <c r="E2287" i="2" s="1"/>
  <c r="J2352" i="4"/>
  <c r="E2280" i="2" s="1"/>
  <c r="J2353" i="4"/>
  <c r="J2354" i="4"/>
  <c r="E2282" i="2" s="1"/>
  <c r="J2355" i="4"/>
  <c r="J2356" i="4"/>
  <c r="E2288" i="2" s="1"/>
  <c r="J2357" i="4"/>
  <c r="J2358" i="4"/>
  <c r="J2359" i="4"/>
  <c r="J2360" i="4"/>
  <c r="J2361" i="4"/>
  <c r="J2362" i="4"/>
  <c r="J2363" i="4"/>
  <c r="G2363" i="2" s="1"/>
  <c r="J2364" i="4"/>
  <c r="J2365" i="4"/>
  <c r="E2256" i="2" l="1"/>
  <c r="E1626" i="2"/>
  <c r="E1763" i="2"/>
  <c r="E1083" i="2"/>
  <c r="E862" i="2"/>
  <c r="E1062" i="2"/>
  <c r="E2006" i="2"/>
  <c r="E515" i="2"/>
  <c r="E1529" i="2"/>
  <c r="E321" i="2"/>
  <c r="E191" i="2"/>
  <c r="E9" i="2"/>
  <c r="E1454" i="2"/>
  <c r="E1817" i="2"/>
  <c r="E2113" i="2"/>
  <c r="E2062" i="2"/>
  <c r="E1976" i="2"/>
  <c r="E813" i="2"/>
  <c r="E1067" i="2"/>
  <c r="E1917" i="2"/>
  <c r="E1378" i="2"/>
  <c r="E1116" i="2"/>
  <c r="E1045" i="2"/>
  <c r="E887" i="2"/>
  <c r="E254" i="2"/>
  <c r="E2237" i="2"/>
  <c r="E1865" i="2"/>
  <c r="E1816" i="2"/>
  <c r="E1738" i="2"/>
  <c r="E1114" i="2"/>
  <c r="E301" i="2"/>
  <c r="E283" i="2"/>
  <c r="E399" i="2"/>
  <c r="E1046" i="2"/>
  <c r="E2257" i="2"/>
  <c r="E2031" i="2"/>
  <c r="E694" i="2"/>
  <c r="E208" i="2"/>
  <c r="E1614" i="2"/>
  <c r="E766" i="2"/>
  <c r="E591" i="2"/>
  <c r="E506" i="2"/>
  <c r="E155" i="2"/>
  <c r="E1921" i="2"/>
  <c r="E165" i="2"/>
  <c r="E1707" i="2"/>
  <c r="E503" i="2"/>
  <c r="E235" i="2"/>
  <c r="E205" i="2"/>
  <c r="E1675" i="2"/>
  <c r="E1342" i="2"/>
  <c r="E181" i="2"/>
  <c r="E1321" i="2"/>
  <c r="G2358" i="2"/>
  <c r="E1210" i="2"/>
  <c r="E1093" i="2"/>
  <c r="E1908" i="2"/>
  <c r="E623" i="2"/>
  <c r="E102" i="2"/>
  <c r="E1151" i="2"/>
  <c r="E394" i="2"/>
  <c r="E49" i="2"/>
  <c r="E989" i="2"/>
  <c r="E827" i="2"/>
  <c r="E787" i="2"/>
  <c r="E300" i="2"/>
  <c r="E1781" i="2"/>
  <c r="E179" i="2"/>
  <c r="E123" i="2"/>
  <c r="E2020" i="2"/>
  <c r="E660" i="2"/>
  <c r="E849" i="2"/>
  <c r="E1866" i="2"/>
  <c r="E1552" i="2"/>
  <c r="E958" i="2"/>
  <c r="E1600" i="2"/>
  <c r="E463" i="2"/>
  <c r="E370" i="2"/>
  <c r="E1512" i="2"/>
  <c r="E642" i="2"/>
  <c r="E1312" i="2"/>
  <c r="E1111" i="2"/>
  <c r="E972" i="2"/>
  <c r="E802" i="2"/>
  <c r="E176" i="2"/>
  <c r="E66" i="2"/>
  <c r="E2233" i="2"/>
  <c r="E1347" i="2"/>
  <c r="E1625" i="2"/>
  <c r="E2079" i="2"/>
  <c r="E1467" i="2"/>
  <c r="E950" i="2"/>
  <c r="E340" i="2"/>
  <c r="E1808" i="2"/>
  <c r="E1731" i="2"/>
  <c r="E1594" i="2"/>
  <c r="E1458" i="2"/>
  <c r="E1024" i="2"/>
  <c r="E342" i="2"/>
  <c r="E248" i="2"/>
  <c r="G2372" i="2"/>
  <c r="E2178" i="2"/>
  <c r="E2129" i="2"/>
  <c r="E1850" i="2"/>
  <c r="E1677" i="2"/>
  <c r="E1708" i="2"/>
  <c r="E1760" i="2"/>
  <c r="E1624" i="2"/>
  <c r="E1413" i="2"/>
  <c r="E1154" i="2"/>
  <c r="E1036" i="2"/>
  <c r="E964" i="2"/>
  <c r="E608" i="2"/>
  <c r="E159" i="2"/>
  <c r="E1789" i="2"/>
  <c r="E381" i="2"/>
  <c r="E1938" i="2"/>
  <c r="E1548" i="2"/>
  <c r="E1856" i="2"/>
  <c r="E1788" i="2"/>
  <c r="E1621" i="2"/>
  <c r="E1126" i="2"/>
  <c r="E732" i="2"/>
  <c r="E571" i="2"/>
  <c r="E404" i="2"/>
  <c r="E1571" i="2"/>
  <c r="E1696" i="2"/>
  <c r="E1990" i="2"/>
  <c r="E1220" i="2"/>
  <c r="E1985" i="2"/>
  <c r="E1822" i="2"/>
  <c r="E2201" i="2"/>
  <c r="E2027" i="2"/>
  <c r="E1931" i="2"/>
  <c r="E2153" i="2"/>
  <c r="E1519" i="2"/>
  <c r="E2011" i="2"/>
  <c r="E1998" i="2"/>
  <c r="J441" i="1"/>
  <c r="E294" i="2"/>
  <c r="E211" i="2"/>
  <c r="J1418" i="1"/>
  <c r="J74" i="1"/>
  <c r="E1768" i="2"/>
  <c r="E1031" i="2"/>
  <c r="E1356" i="2"/>
  <c r="E1100" i="2"/>
  <c r="E83" i="2"/>
  <c r="E2260" i="2"/>
  <c r="E840" i="2"/>
  <c r="E2270" i="2"/>
  <c r="E1989" i="2"/>
  <c r="E1918" i="2"/>
  <c r="E1875" i="2"/>
  <c r="E1401" i="2"/>
  <c r="E1260" i="2"/>
  <c r="E914" i="2"/>
  <c r="E2220" i="2"/>
  <c r="E1727" i="2"/>
  <c r="E2217" i="2"/>
  <c r="E2191" i="2"/>
  <c r="E2168" i="2"/>
  <c r="E2123" i="2"/>
  <c r="E2102" i="2"/>
  <c r="E1927" i="2"/>
  <c r="E1657" i="2"/>
  <c r="E100" i="2"/>
  <c r="E2261" i="2"/>
  <c r="E2103" i="2"/>
  <c r="E1983" i="2"/>
  <c r="E1777" i="2"/>
  <c r="E609" i="2"/>
  <c r="E161" i="2"/>
  <c r="E74" i="2"/>
  <c r="E1122" i="2"/>
  <c r="E2134" i="2"/>
  <c r="E1811" i="2"/>
  <c r="E1504" i="2"/>
  <c r="E1098" i="2"/>
  <c r="E1745" i="2"/>
  <c r="E2100" i="2"/>
  <c r="E1956" i="2"/>
  <c r="E1316" i="2"/>
  <c r="E532" i="2"/>
  <c r="E1926" i="2"/>
  <c r="E889" i="2"/>
  <c r="E2155" i="2"/>
  <c r="E1960" i="2"/>
  <c r="E1950" i="2"/>
  <c r="E1932" i="2"/>
  <c r="E1881" i="2"/>
  <c r="E1564" i="2"/>
  <c r="E1203" i="2"/>
  <c r="E971" i="2"/>
  <c r="E550" i="2"/>
  <c r="E104" i="2"/>
  <c r="E2239" i="2"/>
  <c r="E2157" i="2"/>
  <c r="E1871" i="2"/>
  <c r="E1491" i="2"/>
  <c r="E1211" i="2"/>
  <c r="E1095" i="2"/>
  <c r="E911" i="2"/>
  <c r="E878" i="2"/>
  <c r="E722" i="2"/>
  <c r="E602" i="2"/>
  <c r="E466" i="2"/>
  <c r="E417" i="2"/>
  <c r="E400" i="2"/>
  <c r="E380" i="2"/>
  <c r="E146" i="2"/>
  <c r="E1182" i="2"/>
  <c r="E1701" i="2"/>
  <c r="E2147" i="2"/>
  <c r="E2098" i="2"/>
  <c r="E2040" i="2"/>
  <c r="E2061" i="2"/>
  <c r="E1925" i="2"/>
  <c r="E1892" i="2"/>
  <c r="E1629" i="2"/>
  <c r="E1517" i="2"/>
  <c r="E1394" i="2"/>
  <c r="E1229" i="2"/>
  <c r="E1162" i="2"/>
  <c r="E959" i="2"/>
  <c r="E439" i="2"/>
  <c r="E393" i="2"/>
  <c r="E345" i="2"/>
  <c r="E107" i="2"/>
  <c r="E101" i="2"/>
  <c r="E1190" i="2"/>
  <c r="E1078" i="2"/>
  <c r="E996" i="2"/>
  <c r="E1558" i="2"/>
  <c r="E1228" i="2"/>
  <c r="E1115" i="2"/>
  <c r="E852" i="2"/>
  <c r="E693" i="2"/>
  <c r="E134" i="2"/>
  <c r="E2202" i="2"/>
  <c r="E1854" i="2"/>
  <c r="E1888" i="2"/>
  <c r="E1723" i="2"/>
  <c r="E1515" i="2"/>
  <c r="E1091" i="2"/>
  <c r="E673" i="2"/>
  <c r="E177" i="2"/>
  <c r="E2118" i="2"/>
  <c r="E1553" i="2"/>
  <c r="E1060" i="2"/>
  <c r="E563" i="2"/>
  <c r="E1813" i="2"/>
  <c r="E925" i="2"/>
  <c r="E890" i="2"/>
  <c r="E716" i="2"/>
  <c r="E529" i="2"/>
  <c r="E73" i="2"/>
  <c r="E2092" i="2"/>
  <c r="E1899" i="2"/>
  <c r="E1538" i="2"/>
  <c r="E1343" i="2"/>
  <c r="E1246" i="2"/>
  <c r="E907" i="2"/>
  <c r="E666" i="2"/>
  <c r="E566" i="2"/>
  <c r="E268" i="2"/>
  <c r="E63" i="2"/>
  <c r="E58" i="2"/>
  <c r="E1802" i="2"/>
  <c r="E1232" i="2"/>
  <c r="E2042" i="2"/>
  <c r="E1819" i="2"/>
  <c r="E2085" i="2"/>
  <c r="E1893" i="2"/>
  <c r="E1729" i="2"/>
  <c r="E1770" i="2"/>
  <c r="E1415" i="2"/>
  <c r="E1300" i="2"/>
  <c r="E1198" i="2"/>
  <c r="E987" i="2"/>
  <c r="E829" i="2"/>
  <c r="E684" i="2"/>
  <c r="E621" i="2"/>
  <c r="E19" i="2"/>
  <c r="E2028" i="2"/>
  <c r="E1576" i="2"/>
  <c r="E2183" i="2"/>
  <c r="E2068" i="2"/>
  <c r="E2115" i="2"/>
  <c r="E2243" i="2"/>
  <c r="E1903" i="2"/>
  <c r="E1876" i="2"/>
  <c r="E1622" i="2"/>
  <c r="E1518" i="2"/>
  <c r="E893" i="2"/>
  <c r="E2014" i="2"/>
  <c r="E1175" i="2"/>
  <c r="E2194" i="2"/>
  <c r="E1885" i="2"/>
  <c r="E1646" i="2"/>
  <c r="E1684" i="2"/>
  <c r="E1201" i="2"/>
  <c r="E1858" i="2"/>
  <c r="E1953" i="2"/>
  <c r="E1333" i="2"/>
  <c r="E1027" i="2"/>
  <c r="E492" i="2"/>
  <c r="E453" i="2"/>
  <c r="E1628" i="2"/>
  <c r="E1039" i="2"/>
  <c r="E537" i="2"/>
  <c r="E85" i="2"/>
  <c r="E2181" i="2"/>
  <c r="E1602" i="2"/>
  <c r="E926" i="2"/>
  <c r="E646" i="2"/>
  <c r="E2128" i="2"/>
  <c r="E1859" i="2"/>
  <c r="E1785" i="2"/>
  <c r="E1728" i="2"/>
  <c r="E1295" i="2"/>
  <c r="E1180" i="2"/>
  <c r="E1085" i="2"/>
  <c r="E763" i="2"/>
  <c r="E296" i="2"/>
  <c r="E53" i="2"/>
  <c r="E2283" i="2"/>
  <c r="E1863" i="2"/>
  <c r="E963" i="2"/>
  <c r="E579" i="2"/>
  <c r="E344" i="2"/>
  <c r="E2184" i="2"/>
  <c r="E2084" i="2"/>
  <c r="E1952" i="2"/>
  <c r="E1752" i="2"/>
  <c r="E1664" i="2"/>
  <c r="E1169" i="2"/>
  <c r="E1132" i="2"/>
  <c r="E1081" i="2"/>
  <c r="E920" i="2"/>
  <c r="E768" i="2"/>
  <c r="E383" i="2"/>
  <c r="E150" i="2"/>
  <c r="E1766" i="2"/>
  <c r="E1979" i="2"/>
  <c r="E433" i="2"/>
  <c r="E1299" i="2"/>
  <c r="E854" i="2"/>
  <c r="E2078" i="2"/>
  <c r="E1157" i="2"/>
  <c r="E1043" i="2"/>
  <c r="E765" i="2"/>
  <c r="E710" i="2"/>
  <c r="E603" i="2"/>
  <c r="E368" i="2"/>
  <c r="E112" i="2"/>
  <c r="E754" i="2"/>
  <c r="E769" i="2"/>
  <c r="E322" i="2"/>
  <c r="E2254" i="2"/>
  <c r="E2209" i="2"/>
  <c r="E2225" i="2"/>
  <c r="E2030" i="2"/>
  <c r="E1898" i="2"/>
  <c r="E1691" i="2"/>
  <c r="E1560" i="2"/>
  <c r="E1477" i="2"/>
  <c r="E1361" i="2"/>
  <c r="E1133" i="2"/>
  <c r="E921" i="2"/>
  <c r="E266" i="2"/>
  <c r="E245" i="2"/>
  <c r="E234" i="2"/>
  <c r="E48" i="2"/>
  <c r="E2099" i="2"/>
  <c r="E1833" i="2"/>
  <c r="E481" i="2"/>
  <c r="E330" i="2"/>
  <c r="E1205" i="2"/>
  <c r="E743" i="2"/>
  <c r="E295" i="2"/>
  <c r="E1345" i="2"/>
  <c r="E850" i="2"/>
  <c r="E50" i="2"/>
  <c r="E2135" i="2"/>
  <c r="E2111" i="2"/>
  <c r="E2050" i="2"/>
  <c r="E2075" i="2"/>
  <c r="E1706" i="2"/>
  <c r="E1459" i="2"/>
  <c r="E1427" i="2"/>
  <c r="E272" i="2"/>
  <c r="E204" i="2"/>
  <c r="E1147" i="2"/>
  <c r="E2053" i="2"/>
  <c r="E1070" i="2"/>
  <c r="E2231" i="2"/>
  <c r="E1650" i="2"/>
  <c r="E256" i="2"/>
  <c r="E2274" i="2"/>
  <c r="E1928" i="2"/>
  <c r="E1595" i="2"/>
  <c r="E1014" i="2"/>
  <c r="E498" i="2"/>
  <c r="E230" i="2"/>
  <c r="E183" i="2"/>
  <c r="E418" i="2"/>
  <c r="E1090" i="2"/>
  <c r="E838" i="2"/>
  <c r="E358" i="2"/>
  <c r="E2188" i="2"/>
  <c r="E1323" i="2"/>
  <c r="E328" i="2"/>
  <c r="E2232" i="2"/>
  <c r="E2263" i="2"/>
  <c r="E2037" i="2"/>
  <c r="E244" i="2"/>
  <c r="E1022" i="2"/>
  <c r="E516" i="2"/>
  <c r="E1588" i="2"/>
  <c r="E227" i="2"/>
  <c r="E2249" i="2"/>
  <c r="E1915" i="2"/>
  <c r="E1642" i="2"/>
  <c r="E1598" i="2"/>
  <c r="E1331" i="2"/>
  <c r="E637" i="2"/>
  <c r="E793" i="2"/>
  <c r="E39" i="2"/>
  <c r="E1462" i="2"/>
  <c r="E291" i="2"/>
  <c r="E1141" i="2"/>
  <c r="E1839" i="2"/>
  <c r="E2105" i="2"/>
  <c r="E794" i="2"/>
  <c r="E429" i="2"/>
  <c r="E1488" i="2"/>
  <c r="E1951" i="2"/>
  <c r="E1575" i="2"/>
  <c r="E1794" i="2"/>
  <c r="E1101" i="2"/>
  <c r="E1905" i="2"/>
  <c r="E1809" i="2"/>
  <c r="E778" i="2"/>
  <c r="E641" i="2"/>
  <c r="E196" i="2"/>
  <c r="E2035" i="2"/>
  <c r="E2190" i="2"/>
  <c r="E2101" i="2"/>
  <c r="E2076" i="2"/>
  <c r="E1941" i="2"/>
  <c r="E1827" i="2"/>
  <c r="E1779" i="2"/>
  <c r="E1445" i="2"/>
  <c r="E1319" i="2"/>
  <c r="E727" i="2"/>
  <c r="E613" i="2"/>
  <c r="E424" i="2"/>
  <c r="E1396" i="2"/>
  <c r="E185" i="2"/>
  <c r="E1392" i="2"/>
  <c r="E2106" i="2"/>
  <c r="E1239" i="2"/>
  <c r="E2074" i="2"/>
  <c r="E2057" i="2"/>
  <c r="E1831" i="2"/>
  <c r="E1801" i="2"/>
  <c r="E1310" i="2"/>
  <c r="E1268" i="2"/>
  <c r="E1214" i="2"/>
  <c r="E96" i="2"/>
  <c r="E1959" i="2"/>
  <c r="E1056" i="2"/>
  <c r="E739" i="2"/>
  <c r="E5" i="2"/>
  <c r="E1778" i="2"/>
  <c r="E1732" i="2"/>
  <c r="E1516" i="2"/>
  <c r="E1499" i="2"/>
  <c r="E796" i="2"/>
  <c r="E2013" i="2"/>
  <c r="E1943" i="2"/>
  <c r="E2016" i="2"/>
  <c r="E1572" i="2"/>
  <c r="E672" i="2"/>
  <c r="E189" i="2"/>
  <c r="E2144" i="2"/>
  <c r="E1234" i="2"/>
  <c r="E1166" i="2"/>
  <c r="E952" i="2"/>
  <c r="E277" i="2"/>
  <c r="E25" i="2"/>
  <c r="E795" i="2"/>
  <c r="E1248" i="2"/>
  <c r="E1143" i="2"/>
  <c r="E2276" i="2"/>
  <c r="E1814" i="2"/>
  <c r="E76" i="2"/>
  <c r="E297" i="2"/>
  <c r="E745" i="2"/>
  <c r="E578" i="2"/>
  <c r="E1886" i="2"/>
  <c r="E55" i="2"/>
  <c r="E1483" i="2"/>
  <c r="E346" i="2"/>
  <c r="E1178" i="2"/>
  <c r="E231" i="2"/>
  <c r="E1526" i="2"/>
  <c r="E1533" i="2"/>
  <c r="E2044" i="2"/>
  <c r="E1416" i="2"/>
  <c r="E888" i="2"/>
  <c r="E140" i="2"/>
  <c r="E1275" i="2"/>
  <c r="E493" i="2"/>
  <c r="E1527" i="2"/>
  <c r="E1025" i="2"/>
  <c r="E369" i="2"/>
  <c r="E1481" i="2"/>
  <c r="E756" i="2"/>
  <c r="E709" i="2"/>
  <c r="E690" i="2"/>
  <c r="E618" i="2"/>
  <c r="E280" i="2"/>
  <c r="E194" i="2"/>
  <c r="E2001" i="2"/>
  <c r="E1457" i="2"/>
  <c r="E647" i="2"/>
  <c r="E534" i="2"/>
  <c r="E1276" i="2"/>
  <c r="E1690" i="2"/>
  <c r="E292" i="2"/>
  <c r="E1909" i="2"/>
  <c r="E1873" i="2"/>
  <c r="E1718" i="2"/>
  <c r="E1618" i="2"/>
  <c r="E1292" i="2"/>
  <c r="E947" i="2"/>
  <c r="E229" i="2"/>
  <c r="E89" i="2"/>
  <c r="E697" i="2"/>
  <c r="E720" i="2"/>
  <c r="E2000" i="2"/>
  <c r="E2005" i="2"/>
  <c r="E1674" i="2"/>
  <c r="E948" i="2"/>
  <c r="E761" i="2"/>
  <c r="E667" i="2"/>
  <c r="E1842" i="2"/>
  <c r="E1385" i="2"/>
  <c r="E1537" i="2"/>
  <c r="E1461" i="2"/>
  <c r="E1430" i="2"/>
  <c r="E1139" i="2"/>
  <c r="E1054" i="2"/>
  <c r="E936" i="2"/>
  <c r="E733" i="2"/>
  <c r="E662" i="2"/>
  <c r="E590" i="2"/>
  <c r="E564" i="2"/>
  <c r="E310" i="2"/>
  <c r="E162" i="2"/>
  <c r="E885" i="2"/>
  <c r="E552" i="2"/>
  <c r="E390" i="2"/>
  <c r="E156" i="2"/>
  <c r="E624" i="2"/>
  <c r="E78" i="2"/>
  <c r="E409" i="2"/>
  <c r="E128" i="2"/>
  <c r="E2136" i="2"/>
  <c r="E1782" i="2"/>
  <c r="E1105" i="2"/>
  <c r="E999" i="2"/>
  <c r="E983" i="2"/>
  <c r="E917" i="2"/>
  <c r="E331" i="2"/>
  <c r="E284" i="2"/>
  <c r="E240" i="2"/>
  <c r="E197" i="2"/>
  <c r="E132" i="2"/>
  <c r="E84" i="2"/>
  <c r="E2176" i="2"/>
  <c r="E635" i="2"/>
  <c r="E1612" i="2"/>
  <c r="E830" i="2"/>
  <c r="E1068" i="2"/>
  <c r="E1879" i="2"/>
  <c r="E2244" i="2"/>
  <c r="E1948" i="2"/>
  <c r="E1436" i="2"/>
  <c r="E1259" i="2"/>
  <c r="E995" i="2"/>
  <c r="E685" i="2"/>
  <c r="E611" i="2"/>
  <c r="E215" i="2"/>
  <c r="E202" i="2"/>
  <c r="E135" i="2"/>
  <c r="E210" i="2"/>
  <c r="E1557" i="2"/>
  <c r="E1834" i="2"/>
  <c r="E23" i="2"/>
  <c r="E2156" i="2"/>
  <c r="E2158" i="2"/>
  <c r="E2228" i="2"/>
  <c r="E1256" i="2"/>
  <c r="E2110" i="2"/>
  <c r="E595" i="2"/>
  <c r="E585" i="2"/>
  <c r="E365" i="2"/>
  <c r="E333" i="2"/>
  <c r="E313" i="2"/>
  <c r="E305" i="2"/>
  <c r="E239" i="2"/>
  <c r="E160" i="2"/>
  <c r="E86" i="2"/>
  <c r="E2021" i="2"/>
  <c r="E327" i="2"/>
  <c r="E1670" i="2"/>
  <c r="E1584" i="2"/>
  <c r="E2132" i="2"/>
  <c r="E1226" i="2"/>
  <c r="E434" i="2"/>
  <c r="E1224" i="2"/>
  <c r="E2185" i="2"/>
  <c r="E1191" i="2"/>
  <c r="E2140" i="2"/>
  <c r="E2086" i="2"/>
  <c r="E2012" i="2"/>
  <c r="E1186" i="2"/>
  <c r="E2161" i="2"/>
  <c r="E1659" i="2"/>
  <c r="E1507" i="2"/>
  <c r="E1381" i="2"/>
  <c r="E2070" i="2"/>
  <c r="E1984" i="2"/>
  <c r="E1857" i="2"/>
  <c r="E1619" i="2"/>
  <c r="E1597" i="2"/>
  <c r="E1531" i="2"/>
  <c r="E1475" i="2"/>
  <c r="E1264" i="2"/>
  <c r="E1177" i="2"/>
  <c r="E1152" i="2"/>
  <c r="E1121" i="2"/>
  <c r="E753" i="2"/>
  <c r="E588" i="2"/>
  <c r="E573" i="2"/>
  <c r="E469" i="2"/>
  <c r="E425" i="2"/>
  <c r="E309" i="2"/>
  <c r="E298" i="2"/>
  <c r="E264" i="2"/>
  <c r="E219" i="2"/>
  <c r="E178" i="2"/>
  <c r="E147" i="2"/>
  <c r="E87" i="2"/>
  <c r="E13" i="2"/>
  <c r="E1419" i="2"/>
  <c r="E2255" i="2"/>
  <c r="E1247" i="2"/>
  <c r="E1456" i="2"/>
  <c r="E1110" i="2"/>
  <c r="E2251" i="2"/>
  <c r="E1127" i="2"/>
  <c r="E781" i="2"/>
  <c r="E1485" i="2"/>
  <c r="E2025" i="2"/>
  <c r="E2250" i="2"/>
  <c r="E2179" i="2"/>
  <c r="E2199" i="2"/>
  <c r="E2242" i="2"/>
  <c r="E2200" i="2"/>
  <c r="E2008" i="2"/>
  <c r="E1911" i="2"/>
  <c r="E1930" i="2"/>
  <c r="E1741" i="2"/>
  <c r="E1635" i="2"/>
  <c r="E1599" i="2"/>
  <c r="E1523" i="2"/>
  <c r="E1405" i="2"/>
  <c r="E1216" i="2"/>
  <c r="E1125" i="2"/>
  <c r="E1072" i="2"/>
  <c r="E976" i="2"/>
  <c r="E820" i="2"/>
  <c r="E806" i="2"/>
  <c r="E683" i="2"/>
  <c r="E549" i="2"/>
  <c r="E542" i="2"/>
  <c r="E513" i="2"/>
  <c r="E475" i="2"/>
  <c r="E444" i="2"/>
  <c r="E401" i="2"/>
  <c r="E312" i="2"/>
  <c r="E276" i="2"/>
  <c r="E221" i="2"/>
  <c r="E201" i="2"/>
  <c r="E30" i="2"/>
  <c r="E1836" i="2"/>
  <c r="E1019" i="2"/>
  <c r="E747" i="2"/>
  <c r="E2036" i="2"/>
  <c r="E901" i="2"/>
  <c r="E1682" i="2"/>
  <c r="E317" i="2"/>
  <c r="E1583" i="2"/>
  <c r="E2208" i="2"/>
  <c r="E2089" i="2"/>
  <c r="E2004" i="2"/>
  <c r="E2109" i="2"/>
  <c r="E659" i="2"/>
  <c r="E1433" i="2"/>
  <c r="E1377" i="2"/>
  <c r="E1148" i="2"/>
  <c r="E1000" i="2"/>
  <c r="E986" i="2"/>
  <c r="E540" i="2"/>
  <c r="E319" i="2"/>
  <c r="E192" i="2"/>
  <c r="E131" i="2"/>
  <c r="E108" i="2"/>
  <c r="E81" i="2"/>
  <c r="E8" i="2"/>
  <c r="E1020" i="2"/>
  <c r="E10" i="2"/>
  <c r="J2" i="4"/>
  <c r="E1325" i="2"/>
  <c r="E1094" i="2"/>
  <c r="E491" i="2"/>
  <c r="E207" i="2"/>
  <c r="E2236" i="2"/>
  <c r="E2033" i="2"/>
  <c r="E1254" i="2"/>
  <c r="E315" i="2"/>
  <c r="E1810" i="2"/>
  <c r="E2087" i="2"/>
  <c r="E243" i="2"/>
  <c r="E1578" i="2"/>
  <c r="E1882" i="2"/>
  <c r="E1744" i="2"/>
  <c r="E1172" i="2"/>
  <c r="E2082" i="2"/>
  <c r="E2224" i="2"/>
  <c r="E2054" i="2"/>
  <c r="E1698" i="2"/>
  <c r="E1585" i="2"/>
  <c r="E2015" i="2"/>
  <c r="E1912" i="2"/>
  <c r="E1877" i="2"/>
  <c r="E1755" i="2"/>
  <c r="E1471" i="2"/>
  <c r="E1366" i="2"/>
  <c r="E1353" i="2"/>
  <c r="E1335" i="2"/>
  <c r="E1326" i="2"/>
  <c r="E1215" i="2"/>
  <c r="E1001" i="2"/>
  <c r="E941" i="2"/>
  <c r="E883" i="2"/>
  <c r="E561" i="2"/>
  <c r="E267" i="2"/>
  <c r="E216" i="2"/>
  <c r="E167" i="2"/>
  <c r="E43" i="2"/>
  <c r="E2022" i="2"/>
  <c r="E2229" i="2"/>
  <c r="E1509" i="2"/>
  <c r="E1429" i="2"/>
  <c r="E2285" i="2"/>
  <c r="E643" i="2"/>
  <c r="E1916" i="2"/>
  <c r="E1935" i="2"/>
  <c r="E2206" i="2"/>
  <c r="E1176" i="2"/>
  <c r="E314" i="2"/>
  <c r="E2116" i="2"/>
  <c r="E1368" i="2"/>
  <c r="E2214" i="2"/>
  <c r="E1695" i="2"/>
  <c r="E1759" i="2"/>
  <c r="E1609" i="2"/>
  <c r="E1440" i="2"/>
  <c r="E903" i="2"/>
  <c r="E2272" i="2"/>
  <c r="E1724" i="2"/>
  <c r="E2146" i="2"/>
  <c r="E2222" i="2"/>
  <c r="E2182" i="2"/>
  <c r="E1840" i="2"/>
  <c r="E1655" i="2"/>
  <c r="E1528" i="2"/>
  <c r="E1468" i="2"/>
  <c r="E1421" i="2"/>
  <c r="E1262" i="2"/>
  <c r="E1049" i="2"/>
  <c r="E891" i="2"/>
  <c r="E819" i="2"/>
  <c r="E679" i="2"/>
  <c r="E627" i="2"/>
  <c r="E329" i="2"/>
  <c r="E113" i="2"/>
  <c r="E34" i="2"/>
  <c r="E1490" i="2"/>
  <c r="E798" i="2"/>
  <c r="E1999" i="2"/>
  <c r="E206" i="2"/>
  <c r="E1679" i="2"/>
  <c r="E494" i="2"/>
  <c r="E2112" i="2"/>
  <c r="E713" i="2"/>
  <c r="E1269" i="2"/>
  <c r="E1577" i="2"/>
  <c r="E1637" i="2"/>
  <c r="E1217" i="2"/>
  <c r="E2268" i="2"/>
  <c r="E2080" i="2"/>
  <c r="E1681" i="2"/>
  <c r="E916" i="2"/>
  <c r="G2364" i="2"/>
  <c r="E2104" i="2"/>
  <c r="E1933" i="2"/>
  <c r="E2142" i="2"/>
  <c r="E1988" i="2"/>
  <c r="E1924" i="2"/>
  <c r="E1820" i="2"/>
  <c r="E1730" i="2"/>
  <c r="E1466" i="2"/>
  <c r="E1437" i="2"/>
  <c r="E1363" i="2"/>
  <c r="E1137" i="2"/>
  <c r="E1119" i="2"/>
  <c r="E816" i="2"/>
  <c r="E674" i="2"/>
  <c r="E586" i="2"/>
  <c r="E512" i="2"/>
  <c r="E375" i="2"/>
  <c r="E224" i="2"/>
  <c r="E75" i="2"/>
  <c r="E2069" i="2"/>
  <c r="E1543" i="2"/>
  <c r="E913" i="2"/>
  <c r="E518" i="2"/>
  <c r="E1982" i="2"/>
  <c r="E1685" i="2"/>
  <c r="E2258" i="2"/>
  <c r="E2007" i="2"/>
  <c r="E1746" i="2"/>
  <c r="E287" i="2"/>
  <c r="E389" i="2"/>
  <c r="E263" i="2"/>
  <c r="E133" i="2"/>
  <c r="E1860" i="2"/>
  <c r="E1790" i="2"/>
  <c r="E1307" i="2"/>
  <c r="E1084" i="2"/>
  <c r="E782" i="2"/>
  <c r="E555" i="2"/>
  <c r="E124" i="2"/>
  <c r="E51" i="2"/>
  <c r="E1250" i="2"/>
  <c r="E741" i="2"/>
  <c r="E1719" i="2"/>
  <c r="E171" i="2"/>
  <c r="E1841" i="2"/>
  <c r="E1761" i="2"/>
  <c r="E1076" i="2"/>
  <c r="E965" i="2"/>
  <c r="E1733" i="2"/>
  <c r="E790" i="2"/>
  <c r="E2002" i="2"/>
  <c r="E1354" i="2"/>
  <c r="E1748" i="2"/>
  <c r="E1196" i="2"/>
  <c r="E908" i="2"/>
  <c r="E349" i="2"/>
  <c r="E1489" i="2"/>
  <c r="E1757" i="2"/>
  <c r="E1645" i="2"/>
  <c r="E2205" i="2"/>
  <c r="E1153" i="2"/>
  <c r="E1807" i="2"/>
  <c r="E1192" i="2"/>
  <c r="E2130" i="2"/>
  <c r="E1285" i="2"/>
  <c r="E689" i="2"/>
  <c r="E892" i="2"/>
  <c r="E1336" i="2"/>
  <c r="E1586" i="2"/>
  <c r="E1431" i="2"/>
  <c r="E1981" i="2"/>
  <c r="E252" i="2"/>
  <c r="E184" i="2"/>
  <c r="E98" i="2"/>
  <c r="E1955" i="2"/>
  <c r="E1023" i="2"/>
  <c r="E2207" i="2"/>
  <c r="E1714" i="2"/>
  <c r="E499" i="2"/>
  <c r="E64" i="2"/>
  <c r="E111" i="2"/>
  <c r="E2245" i="2"/>
  <c r="E1829" i="2"/>
  <c r="E1694" i="2"/>
  <c r="E1443" i="2"/>
  <c r="E1383" i="2"/>
  <c r="E1334" i="2"/>
  <c r="E1288" i="2"/>
  <c r="E120" i="2"/>
  <c r="E1382" i="2"/>
  <c r="E1769" i="2"/>
  <c r="E1764" i="2"/>
  <c r="E290" i="2"/>
  <c r="E1197" i="2"/>
  <c r="E951" i="2"/>
  <c r="E1493" i="2"/>
  <c r="E2171" i="2"/>
  <c r="E2279" i="2"/>
  <c r="E223" i="2"/>
  <c r="E1469" i="2"/>
  <c r="E1668" i="2"/>
  <c r="E1037" i="2"/>
  <c r="E758" i="2"/>
  <c r="E1293" i="2"/>
  <c r="E2223" i="2"/>
  <c r="E2055" i="2"/>
  <c r="E1721" i="2"/>
  <c r="E1549" i="2"/>
  <c r="E1452" i="2"/>
  <c r="E1406" i="2"/>
  <c r="E898" i="2"/>
  <c r="E523" i="2"/>
  <c r="E332" i="2"/>
  <c r="E38" i="2"/>
  <c r="E222" i="2"/>
  <c r="E2275" i="2"/>
  <c r="E2039" i="2"/>
  <c r="E1662" i="2"/>
  <c r="E1402" i="2"/>
  <c r="E2197" i="2"/>
  <c r="E1536" i="2"/>
  <c r="E1500" i="2"/>
  <c r="E1480" i="2"/>
  <c r="E1324" i="2"/>
  <c r="E1237" i="2"/>
  <c r="E1120" i="2"/>
  <c r="E1055" i="2"/>
  <c r="E1030" i="2"/>
  <c r="E836" i="2"/>
  <c r="E807" i="2"/>
  <c r="E731" i="2"/>
  <c r="E706" i="2"/>
  <c r="E661" i="2"/>
  <c r="E570" i="2"/>
  <c r="E403" i="2"/>
  <c r="E355" i="2"/>
  <c r="E311" i="2"/>
  <c r="E302" i="2"/>
  <c r="E269" i="2"/>
  <c r="E246" i="2"/>
  <c r="E154" i="2"/>
  <c r="E168" i="2"/>
  <c r="E36" i="2"/>
  <c r="E1805" i="2"/>
  <c r="E2127" i="2"/>
  <c r="E1168" i="2"/>
  <c r="E1029" i="2"/>
  <c r="E2018" i="2"/>
  <c r="E1957" i="2"/>
  <c r="E2159" i="2"/>
  <c r="E2081" i="2"/>
  <c r="E2063" i="2"/>
  <c r="E1165" i="2"/>
  <c r="E791" i="2"/>
  <c r="E619" i="2"/>
  <c r="E126" i="2"/>
  <c r="E1894" i="2"/>
  <c r="E1847" i="2"/>
  <c r="E1693" i="2"/>
  <c r="E1653" i="2"/>
  <c r="E1286" i="2"/>
  <c r="E1163" i="2"/>
  <c r="E1145" i="2"/>
  <c r="E1118" i="2"/>
  <c r="E1047" i="2"/>
  <c r="E982" i="2"/>
  <c r="E876" i="2"/>
  <c r="E803" i="2"/>
  <c r="E718" i="2"/>
  <c r="E536" i="2"/>
  <c r="E419" i="2"/>
  <c r="E279" i="2"/>
  <c r="E293" i="2"/>
  <c r="E130" i="2"/>
  <c r="E93" i="2"/>
  <c r="E82" i="2"/>
  <c r="E59" i="2"/>
  <c r="E11" i="2"/>
  <c r="E199" i="2"/>
  <c r="E438" i="2"/>
  <c r="E316" i="2"/>
  <c r="E182" i="2"/>
  <c r="E125" i="2"/>
  <c r="E1647" i="2"/>
  <c r="E367" i="2"/>
  <c r="E1484" i="2"/>
  <c r="E198" i="2"/>
  <c r="E18" i="2"/>
  <c r="E957" i="2"/>
  <c r="E548" i="2"/>
  <c r="E127" i="2"/>
  <c r="E15" i="2"/>
  <c r="E2091" i="2"/>
  <c r="E634" i="2"/>
  <c r="E2252" i="2"/>
  <c r="E1388" i="2"/>
  <c r="E1872" i="2"/>
  <c r="E1974" i="2"/>
  <c r="E1767" i="2"/>
  <c r="E1643" i="2"/>
  <c r="E1479" i="2"/>
  <c r="E1240" i="2"/>
  <c r="E934" i="2"/>
  <c r="E826" i="2"/>
  <c r="E730" i="2"/>
  <c r="E680" i="2"/>
  <c r="E339" i="2"/>
  <c r="E144" i="2"/>
  <c r="E105" i="2"/>
  <c r="E2271" i="2"/>
  <c r="E932" i="2"/>
  <c r="E1106" i="2"/>
  <c r="E226" i="2"/>
  <c r="E106" i="2"/>
  <c r="E1705" i="2"/>
  <c r="E1556" i="2"/>
  <c r="E1371" i="2"/>
  <c r="E2204" i="2"/>
  <c r="E2164" i="2"/>
  <c r="E2049" i="2"/>
  <c r="E1505" i="2"/>
  <c r="E456" i="2"/>
  <c r="E1993" i="2"/>
  <c r="E1853" i="2"/>
  <c r="E1683" i="2"/>
  <c r="E61" i="2"/>
  <c r="E1341" i="2"/>
  <c r="E614" i="2"/>
  <c r="E935" i="2"/>
  <c r="E62" i="2"/>
  <c r="E622" i="2"/>
  <c r="E707" i="2"/>
  <c r="E500" i="2"/>
  <c r="E203" i="2"/>
  <c r="E142" i="2"/>
  <c r="E354" i="2"/>
  <c r="E1823" i="2"/>
  <c r="E1297" i="2"/>
  <c r="E657" i="2"/>
  <c r="E170" i="2"/>
  <c r="E121" i="2"/>
  <c r="E28" i="2"/>
  <c r="E522" i="2"/>
  <c r="E1357" i="2"/>
  <c r="E2126" i="2"/>
  <c r="E1181" i="2"/>
  <c r="E656" i="2"/>
  <c r="E323" i="2"/>
  <c r="E172" i="2"/>
  <c r="E1784" i="2"/>
  <c r="E1743" i="2"/>
  <c r="E2045" i="2"/>
  <c r="E1494" i="2"/>
  <c r="E265" i="2"/>
  <c r="E29" i="2"/>
  <c r="E1308" i="2"/>
  <c r="E1258" i="2"/>
  <c r="E1367" i="2"/>
  <c r="E17" i="2"/>
  <c r="E1513" i="2"/>
  <c r="E299" i="2"/>
  <c r="E225" i="2"/>
  <c r="E1717" i="2"/>
  <c r="E1754" i="2"/>
  <c r="E1574" i="2"/>
  <c r="E1541" i="2"/>
  <c r="E1282" i="2"/>
  <c r="E531" i="2"/>
  <c r="E413" i="2"/>
  <c r="E228" i="2"/>
  <c r="E1202" i="2"/>
  <c r="E565" i="2"/>
  <c r="E395" i="2"/>
  <c r="E275" i="2"/>
  <c r="E238" i="2"/>
  <c r="E218" i="2"/>
  <c r="E979" i="2"/>
  <c r="E873" i="2"/>
  <c r="E703" i="2"/>
  <c r="E539" i="2"/>
  <c r="E288" i="2"/>
  <c r="E237" i="2"/>
  <c r="E193" i="2"/>
  <c r="E145" i="2"/>
  <c r="E4" i="2"/>
  <c r="E1213" i="2"/>
  <c r="E610" i="2"/>
  <c r="E547" i="2"/>
  <c r="E517" i="2"/>
  <c r="E350" i="2"/>
  <c r="E281" i="2"/>
  <c r="E278" i="2"/>
  <c r="E56" i="2"/>
  <c r="E12" i="2"/>
  <c r="E1251" i="2"/>
  <c r="E1235" i="2"/>
  <c r="E1048" i="2"/>
  <c r="E938" i="2"/>
  <c r="E865" i="2"/>
  <c r="E738" i="2"/>
  <c r="E721" i="2"/>
  <c r="E620" i="2"/>
  <c r="E467" i="2"/>
  <c r="E324" i="2"/>
  <c r="E304" i="2"/>
  <c r="E187" i="2"/>
  <c r="E173" i="2"/>
  <c r="E103" i="2"/>
  <c r="E122" i="2"/>
  <c r="E52" i="2"/>
  <c r="E32" i="2"/>
  <c r="E1103" i="2"/>
  <c r="E1058" i="2"/>
  <c r="E967" i="2"/>
  <c r="E859" i="2"/>
  <c r="E783" i="2"/>
  <c r="E751" i="2"/>
  <c r="E482" i="2"/>
  <c r="E289" i="2"/>
  <c r="E271" i="2"/>
  <c r="E200" i="2"/>
  <c r="E153" i="2"/>
  <c r="E110" i="2"/>
  <c r="E46" i="2"/>
  <c r="E14" i="2"/>
  <c r="E1786" i="2"/>
  <c r="E1080" i="2"/>
  <c r="E978" i="2"/>
  <c r="E708" i="2"/>
  <c r="E524" i="2"/>
  <c r="E488" i="2"/>
  <c r="E406" i="2"/>
  <c r="E335" i="2"/>
  <c r="E242" i="2"/>
  <c r="E220" i="2"/>
  <c r="E77" i="2"/>
  <c r="E37" i="2"/>
  <c r="E1129" i="2"/>
  <c r="G2305" i="2"/>
  <c r="G2374" i="2"/>
  <c r="G2373" i="2"/>
  <c r="J57" i="1"/>
  <c r="G2362" i="2"/>
  <c r="G120" i="2"/>
  <c r="G2376" i="2"/>
  <c r="E442" i="2"/>
  <c r="J1223" i="1"/>
  <c r="E1183" i="2"/>
  <c r="J551" i="1"/>
  <c r="E528" i="2"/>
  <c r="G2377" i="2"/>
  <c r="E2304" i="2"/>
  <c r="E1709" i="2"/>
  <c r="E2303" i="2"/>
  <c r="J2182" i="1"/>
  <c r="E2114" i="2"/>
  <c r="G2375" i="2"/>
  <c r="E2277" i="2"/>
  <c r="E2296" i="2"/>
  <c r="E1374" i="2"/>
  <c r="E2278" i="2"/>
  <c r="J1751" i="1"/>
  <c r="E1672" i="2"/>
  <c r="G2371" i="2"/>
  <c r="E2299" i="2"/>
  <c r="G2370" i="2"/>
  <c r="E2301" i="2"/>
  <c r="G1848" i="2"/>
  <c r="E1792" i="2"/>
  <c r="G1198" i="2"/>
  <c r="E1158" i="2"/>
  <c r="G2369" i="2"/>
  <c r="E2292" i="2"/>
  <c r="J1580" i="1"/>
  <c r="E1532" i="2"/>
  <c r="J182" i="1"/>
  <c r="E149" i="2"/>
  <c r="G2368" i="2"/>
  <c r="E2297" i="2"/>
  <c r="E2298" i="2"/>
  <c r="J1886" i="1"/>
  <c r="E1830" i="2"/>
  <c r="G2367" i="2"/>
  <c r="E2291" i="2"/>
  <c r="G2366" i="2"/>
  <c r="E2294" i="2"/>
  <c r="G2365" i="2"/>
  <c r="E2295" i="2"/>
  <c r="J2218" i="1"/>
  <c r="E2151" i="2"/>
  <c r="J1378" i="1"/>
  <c r="E1330" i="2"/>
  <c r="G467" i="2"/>
  <c r="E446" i="2"/>
  <c r="G60" i="2"/>
  <c r="E40" i="2"/>
  <c r="G59" i="2"/>
  <c r="E41" i="2"/>
  <c r="G2361" i="2"/>
  <c r="E2284" i="2"/>
  <c r="J1111" i="1"/>
  <c r="E1059" i="2"/>
  <c r="E1775" i="2"/>
  <c r="G2360" i="2"/>
  <c r="E2289" i="2"/>
  <c r="G992" i="2"/>
  <c r="E975" i="2"/>
  <c r="J798" i="1"/>
  <c r="E771" i="2"/>
  <c r="E2293" i="2"/>
  <c r="G2359" i="2"/>
  <c r="E2286" i="2"/>
  <c r="J2189" i="1"/>
  <c r="E2125" i="2"/>
  <c r="E99" i="2"/>
  <c r="G2357" i="2"/>
  <c r="E2281" i="2"/>
  <c r="G1636" i="2"/>
  <c r="E1579" i="2"/>
  <c r="J938" i="1"/>
  <c r="E909" i="2"/>
  <c r="J386" i="1"/>
  <c r="E359" i="2"/>
  <c r="E2302" i="2"/>
  <c r="J2363" i="1"/>
  <c r="E2290" i="2"/>
  <c r="J2217" i="1"/>
  <c r="E2152" i="2"/>
  <c r="E54" i="2"/>
  <c r="J863" i="1"/>
  <c r="J23" i="1"/>
  <c r="G1464" i="2"/>
  <c r="G1963" i="2"/>
  <c r="G91" i="2"/>
  <c r="G1308" i="2"/>
  <c r="J363" i="1"/>
  <c r="G505" i="2"/>
  <c r="G2378" i="2"/>
  <c r="G2306" i="2"/>
  <c r="J2066" i="1"/>
  <c r="J2158" i="1"/>
  <c r="G502" i="2"/>
  <c r="G982" i="2"/>
  <c r="G1936" i="2"/>
  <c r="G2125" i="2"/>
  <c r="J1548" i="1"/>
  <c r="J537" i="1"/>
  <c r="G1612" i="2"/>
  <c r="G1634" i="2"/>
  <c r="G506" i="2"/>
  <c r="J433" i="1"/>
  <c r="J97" i="1"/>
  <c r="J432" i="1"/>
  <c r="J192" i="1"/>
  <c r="J356" i="1"/>
  <c r="J1938" i="1"/>
  <c r="J1674" i="1"/>
  <c r="J1482" i="1"/>
  <c r="J1434" i="1"/>
  <c r="G115" i="2"/>
  <c r="J2297" i="1"/>
  <c r="G1459" i="2"/>
  <c r="J2250" i="1"/>
  <c r="G1410" i="2"/>
  <c r="J1312" i="1"/>
  <c r="J376" i="1"/>
  <c r="J328" i="1"/>
  <c r="G1703" i="2"/>
  <c r="J1815" i="1"/>
  <c r="J831" i="1"/>
  <c r="G568" i="2"/>
  <c r="G1072" i="2"/>
  <c r="J1213" i="1"/>
  <c r="G662" i="2"/>
  <c r="J1260" i="1"/>
  <c r="J60" i="1"/>
  <c r="J1403" i="1"/>
  <c r="J1925" i="1"/>
  <c r="G1377" i="2"/>
  <c r="J1978" i="1"/>
  <c r="J394" i="1"/>
  <c r="G395" i="2"/>
  <c r="G2171" i="2"/>
  <c r="J2169" i="1"/>
  <c r="G1527" i="2"/>
  <c r="J1521" i="1"/>
  <c r="J2287" i="1"/>
  <c r="G2267" i="2"/>
  <c r="J1927" i="1"/>
  <c r="G1917" i="2"/>
  <c r="G1578" i="2"/>
  <c r="J1591" i="1"/>
  <c r="J1327" i="1"/>
  <c r="G1326" i="2"/>
  <c r="G1015" i="2"/>
  <c r="J1015" i="1"/>
  <c r="G679" i="2"/>
  <c r="J679" i="1"/>
  <c r="G2079" i="2"/>
  <c r="J2093" i="1"/>
  <c r="G1653" i="2"/>
  <c r="J1661" i="1"/>
  <c r="G1176" i="2"/>
  <c r="J1181" i="1"/>
  <c r="G748" i="2"/>
  <c r="J749" i="1"/>
  <c r="G39" i="2"/>
  <c r="J53" i="1"/>
  <c r="G2116" i="2"/>
  <c r="J2139" i="1"/>
  <c r="J1803" i="1"/>
  <c r="G1797" i="2"/>
  <c r="J1491" i="1"/>
  <c r="G1483" i="2"/>
  <c r="G943" i="2"/>
  <c r="J987" i="1"/>
  <c r="G2099" i="2"/>
  <c r="J2111" i="1"/>
  <c r="J1919" i="1"/>
  <c r="G1927" i="2"/>
  <c r="G1681" i="2"/>
  <c r="J1727" i="1"/>
  <c r="J1655" i="1"/>
  <c r="G1647" i="2"/>
  <c r="J1439" i="1"/>
  <c r="G1423" i="2"/>
  <c r="G1003" i="2"/>
  <c r="J1007" i="1"/>
  <c r="G2106" i="2"/>
  <c r="J2121" i="1"/>
  <c r="G1967" i="2"/>
  <c r="J1977" i="1"/>
  <c r="G1821" i="2"/>
  <c r="J1833" i="1"/>
  <c r="G2199" i="2"/>
  <c r="J2215" i="1"/>
  <c r="G1845" i="2"/>
  <c r="J1855" i="1"/>
  <c r="G1524" i="2"/>
  <c r="J1519" i="1"/>
  <c r="G1203" i="2"/>
  <c r="J1207" i="1"/>
  <c r="G565" i="2"/>
  <c r="J559" i="1"/>
  <c r="J2069" i="1"/>
  <c r="G2010" i="2"/>
  <c r="G1702" i="2"/>
  <c r="J1709" i="1"/>
  <c r="G1360" i="2"/>
  <c r="J1373" i="1"/>
  <c r="G941" i="2"/>
  <c r="J965" i="1"/>
  <c r="G577" i="2"/>
  <c r="J605" i="1"/>
  <c r="G114" i="2"/>
  <c r="J101" i="1"/>
  <c r="G2146" i="2"/>
  <c r="J2163" i="1"/>
  <c r="G1866" i="2"/>
  <c r="J1875" i="1"/>
  <c r="G1595" i="2"/>
  <c r="J1611" i="1"/>
  <c r="J1323" i="1"/>
  <c r="G1310" i="2"/>
  <c r="G1030" i="2"/>
  <c r="J1035" i="1"/>
  <c r="G2336" i="2"/>
  <c r="J2351" i="1"/>
  <c r="G2120" i="2"/>
  <c r="J2135" i="1"/>
  <c r="G2018" i="2"/>
  <c r="J2039" i="1"/>
  <c r="G1996" i="2"/>
  <c r="J2015" i="1"/>
  <c r="J1991" i="1"/>
  <c r="G1978" i="2"/>
  <c r="J1967" i="1"/>
  <c r="G1955" i="2"/>
  <c r="J1943" i="1"/>
  <c r="G1935" i="2"/>
  <c r="G1924" i="2"/>
  <c r="J1895" i="1"/>
  <c r="G1865" i="2"/>
  <c r="J1871" i="1"/>
  <c r="J1847" i="1"/>
  <c r="G1823" i="2"/>
  <c r="J1823" i="1"/>
  <c r="G1808" i="2"/>
  <c r="J1799" i="1"/>
  <c r="G1784" i="2"/>
  <c r="J1703" i="1"/>
  <c r="G1739" i="2"/>
  <c r="J1679" i="1"/>
  <c r="G1667" i="2"/>
  <c r="G1620" i="2"/>
  <c r="J1631" i="1"/>
  <c r="J1607" i="1"/>
  <c r="G1596" i="2"/>
  <c r="G1580" i="2"/>
  <c r="J1583" i="1"/>
  <c r="J1559" i="1"/>
  <c r="G1542" i="2"/>
  <c r="G1530" i="2"/>
  <c r="J1535" i="1"/>
  <c r="G1498" i="2"/>
  <c r="J1511" i="1"/>
  <c r="J1487" i="1"/>
  <c r="G1476" i="2"/>
  <c r="J1463" i="1"/>
  <c r="G1444" i="2"/>
  <c r="J1415" i="1"/>
  <c r="G1409" i="2"/>
  <c r="J1391" i="1"/>
  <c r="G1383" i="2"/>
  <c r="J1367" i="1"/>
  <c r="G1368" i="2"/>
  <c r="G1337" i="2"/>
  <c r="J1343" i="1"/>
  <c r="J1319" i="1"/>
  <c r="G1289" i="2"/>
  <c r="J1295" i="1"/>
  <c r="G1291" i="2"/>
  <c r="G1281" i="2"/>
  <c r="J1271" i="1"/>
  <c r="J1247" i="1"/>
  <c r="G1241" i="2"/>
  <c r="G1196" i="2"/>
  <c r="J1199" i="1"/>
  <c r="G1162" i="2"/>
  <c r="J1175" i="1"/>
  <c r="G1148" i="2"/>
  <c r="J1151" i="1"/>
  <c r="G1115" i="2"/>
  <c r="J1127" i="1"/>
  <c r="G1096" i="2"/>
  <c r="J1103" i="1"/>
  <c r="G1081" i="2"/>
  <c r="J1079" i="1"/>
  <c r="G1049" i="2"/>
  <c r="J1055" i="1"/>
  <c r="G1026" i="2"/>
  <c r="J1031" i="1"/>
  <c r="G985" i="2"/>
  <c r="J983" i="1"/>
  <c r="G981" i="2"/>
  <c r="J959" i="1"/>
  <c r="G936" i="2"/>
  <c r="J935" i="1"/>
  <c r="G904" i="2"/>
  <c r="J911" i="1"/>
  <c r="G864" i="2"/>
  <c r="J887" i="1"/>
  <c r="G831" i="2"/>
  <c r="J839" i="1"/>
  <c r="G810" i="2"/>
  <c r="J815" i="1"/>
  <c r="G807" i="2"/>
  <c r="J791" i="1"/>
  <c r="G735" i="2"/>
  <c r="J767" i="1"/>
  <c r="G750" i="2"/>
  <c r="J743" i="1"/>
  <c r="G715" i="2"/>
  <c r="J719" i="1"/>
  <c r="G692" i="2"/>
  <c r="J695" i="1"/>
  <c r="G666" i="2"/>
  <c r="J671" i="1"/>
  <c r="G638" i="2"/>
  <c r="J647" i="1"/>
  <c r="G612" i="2"/>
  <c r="J623" i="1"/>
  <c r="G602" i="2"/>
  <c r="J599" i="1"/>
  <c r="G561" i="2"/>
  <c r="J575" i="1"/>
  <c r="G529" i="2"/>
  <c r="J527" i="1"/>
  <c r="G470" i="2"/>
  <c r="J503" i="1"/>
  <c r="G492" i="2"/>
  <c r="J479" i="1"/>
  <c r="G447" i="2"/>
  <c r="J455" i="1"/>
  <c r="G428" i="2"/>
  <c r="J431" i="1"/>
  <c r="G401" i="2"/>
  <c r="J407" i="1"/>
  <c r="G379" i="2"/>
  <c r="J383" i="1"/>
  <c r="G373" i="2"/>
  <c r="J359" i="1"/>
  <c r="G335" i="2"/>
  <c r="J335" i="1"/>
  <c r="G308" i="2"/>
  <c r="J311" i="1"/>
  <c r="G292" i="2"/>
  <c r="J287" i="1"/>
  <c r="G272" i="2"/>
  <c r="J263" i="1"/>
  <c r="G240" i="2"/>
  <c r="J239" i="1"/>
  <c r="G212" i="2"/>
  <c r="J215" i="1"/>
  <c r="G191" i="2"/>
  <c r="J191" i="1"/>
  <c r="G165" i="2"/>
  <c r="J167" i="1"/>
  <c r="G140" i="2"/>
  <c r="J143" i="1"/>
  <c r="G99" i="2"/>
  <c r="J119" i="1"/>
  <c r="G94" i="2"/>
  <c r="J95" i="1"/>
  <c r="G63" i="2"/>
  <c r="J71" i="1"/>
  <c r="G56" i="2"/>
  <c r="J47" i="1"/>
  <c r="J2376" i="1"/>
  <c r="G2356" i="2"/>
  <c r="G2327" i="2"/>
  <c r="J2350" i="1"/>
  <c r="G2308" i="2"/>
  <c r="J2326" i="1"/>
  <c r="G2272" i="2"/>
  <c r="J2302" i="1"/>
  <c r="G2265" i="2"/>
  <c r="J2278" i="1"/>
  <c r="G2235" i="2"/>
  <c r="J2254" i="1"/>
  <c r="G2216" i="2"/>
  <c r="J2230" i="1"/>
  <c r="G2190" i="2"/>
  <c r="J2206" i="1"/>
  <c r="G2126" i="2"/>
  <c r="J2134" i="1"/>
  <c r="G2100" i="2"/>
  <c r="J2110" i="1"/>
  <c r="G2071" i="2"/>
  <c r="J2086" i="1"/>
  <c r="G2014" i="2"/>
  <c r="J2062" i="1"/>
  <c r="G2041" i="2"/>
  <c r="J2038" i="1"/>
  <c r="G1994" i="2"/>
  <c r="J2014" i="1"/>
  <c r="J1990" i="1"/>
  <c r="G1977" i="2"/>
  <c r="G1953" i="2"/>
  <c r="J1966" i="1"/>
  <c r="J1942" i="1"/>
  <c r="G1930" i="2"/>
  <c r="G1902" i="2"/>
  <c r="J1918" i="1"/>
  <c r="G1907" i="2"/>
  <c r="J1894" i="1"/>
  <c r="G1868" i="2"/>
  <c r="J1870" i="1"/>
  <c r="J1846" i="1"/>
  <c r="G1830" i="2"/>
  <c r="J1822" i="1"/>
  <c r="G1804" i="2"/>
  <c r="G1785" i="2"/>
  <c r="J1798" i="1"/>
  <c r="J1774" i="1"/>
  <c r="G1763" i="2"/>
  <c r="G1752" i="2"/>
  <c r="J1750" i="1"/>
  <c r="G1742" i="2"/>
  <c r="J1726" i="1"/>
  <c r="J1702" i="1"/>
  <c r="G1759" i="2"/>
  <c r="G1661" i="2"/>
  <c r="J1678" i="1"/>
  <c r="G1645" i="2"/>
  <c r="J1654" i="1"/>
  <c r="G1622" i="2"/>
  <c r="J1630" i="1"/>
  <c r="G1609" i="2"/>
  <c r="J1606" i="1"/>
  <c r="J1582" i="1"/>
  <c r="G1568" i="2"/>
  <c r="J1558" i="1"/>
  <c r="G1549" i="2"/>
  <c r="G1511" i="2"/>
  <c r="J1534" i="1"/>
  <c r="G1505" i="2"/>
  <c r="J1510" i="1"/>
  <c r="J1486" i="1"/>
  <c r="G1477" i="2"/>
  <c r="G1457" i="2"/>
  <c r="J1462" i="1"/>
  <c r="G1425" i="2"/>
  <c r="J1438" i="1"/>
  <c r="G1406" i="2"/>
  <c r="J1414" i="1"/>
  <c r="G1384" i="2"/>
  <c r="J1390" i="1"/>
  <c r="G1366" i="2"/>
  <c r="J1366" i="1"/>
  <c r="J1342" i="1"/>
  <c r="G1335" i="2"/>
  <c r="G1306" i="2"/>
  <c r="J1318" i="1"/>
  <c r="G1290" i="2"/>
  <c r="J1294" i="1"/>
  <c r="G1274" i="2"/>
  <c r="J1270" i="1"/>
  <c r="G1239" i="2"/>
  <c r="J1246" i="1"/>
  <c r="G1217" i="2"/>
  <c r="J1222" i="1"/>
  <c r="G1182" i="2"/>
  <c r="J1198" i="1"/>
  <c r="G1164" i="2"/>
  <c r="J1174" i="1"/>
  <c r="J1150" i="1"/>
  <c r="G1137" i="2"/>
  <c r="G1123" i="2"/>
  <c r="J1126" i="1"/>
  <c r="G1099" i="2"/>
  <c r="J1102" i="1"/>
  <c r="G1074" i="2"/>
  <c r="J1078" i="1"/>
  <c r="G1047" i="2"/>
  <c r="J1054" i="1"/>
  <c r="G1023" i="2"/>
  <c r="J1030" i="1"/>
  <c r="G1001" i="2"/>
  <c r="J1006" i="1"/>
  <c r="G942" i="2"/>
  <c r="J982" i="1"/>
  <c r="G988" i="2"/>
  <c r="J958" i="1"/>
  <c r="G928" i="2"/>
  <c r="J934" i="1"/>
  <c r="G902" i="2"/>
  <c r="J910" i="1"/>
  <c r="G873" i="2"/>
  <c r="J886" i="1"/>
  <c r="G847" i="2"/>
  <c r="J862" i="1"/>
  <c r="G844" i="2"/>
  <c r="J838" i="1"/>
  <c r="G799" i="2"/>
  <c r="J814" i="1"/>
  <c r="G806" i="2"/>
  <c r="J790" i="1"/>
  <c r="G736" i="2"/>
  <c r="J766" i="1"/>
  <c r="G732" i="2"/>
  <c r="J742" i="1"/>
  <c r="G713" i="2"/>
  <c r="J718" i="1"/>
  <c r="G690" i="2"/>
  <c r="J694" i="1"/>
  <c r="G669" i="2"/>
  <c r="J670" i="1"/>
  <c r="G636" i="2"/>
  <c r="J646" i="1"/>
  <c r="G634" i="2"/>
  <c r="J622" i="1"/>
  <c r="G592" i="2"/>
  <c r="J598" i="1"/>
  <c r="G559" i="2"/>
  <c r="J574" i="1"/>
  <c r="G566" i="2"/>
  <c r="J550" i="1"/>
  <c r="G521" i="2"/>
  <c r="J526" i="1"/>
  <c r="G495" i="2"/>
  <c r="J502" i="1"/>
  <c r="G474" i="2"/>
  <c r="J478" i="1"/>
  <c r="G446" i="2"/>
  <c r="J454" i="1"/>
  <c r="G424" i="2"/>
  <c r="J430" i="1"/>
  <c r="G400" i="2"/>
  <c r="J406" i="1"/>
  <c r="G365" i="2"/>
  <c r="J382" i="1"/>
  <c r="G372" i="2"/>
  <c r="J358" i="1"/>
  <c r="G332" i="2"/>
  <c r="J334" i="1"/>
  <c r="G307" i="2"/>
  <c r="J310" i="1"/>
  <c r="G286" i="2"/>
  <c r="J286" i="1"/>
  <c r="G261" i="2"/>
  <c r="J262" i="1"/>
  <c r="G237" i="2"/>
  <c r="J238" i="1"/>
  <c r="G214" i="2"/>
  <c r="J214" i="1"/>
  <c r="G189" i="2"/>
  <c r="J190" i="1"/>
  <c r="G177" i="2"/>
  <c r="J166" i="1"/>
  <c r="G123" i="2"/>
  <c r="J142" i="1"/>
  <c r="G105" i="2"/>
  <c r="J118" i="1"/>
  <c r="G121" i="2"/>
  <c r="J94" i="1"/>
  <c r="G64" i="2"/>
  <c r="J70" i="1"/>
  <c r="G53" i="2"/>
  <c r="J46" i="1"/>
  <c r="G23" i="2"/>
  <c r="J22" i="1"/>
  <c r="J2375" i="1"/>
  <c r="G2353" i="2"/>
  <c r="G2291" i="2"/>
  <c r="J2313" i="1"/>
  <c r="G1986" i="2"/>
  <c r="J2001" i="1"/>
  <c r="G1799" i="2"/>
  <c r="J1809" i="1"/>
  <c r="J2047" i="1"/>
  <c r="G2033" i="2"/>
  <c r="G1731" i="2"/>
  <c r="J1711" i="1"/>
  <c r="G1358" i="2"/>
  <c r="J1375" i="1"/>
  <c r="G980" i="2"/>
  <c r="J967" i="1"/>
  <c r="G409" i="2"/>
  <c r="J415" i="1"/>
  <c r="G2290" i="2"/>
  <c r="J2309" i="1"/>
  <c r="G2028" i="2"/>
  <c r="J2021" i="1"/>
  <c r="G1794" i="2"/>
  <c r="J1805" i="1"/>
  <c r="J1589" i="1"/>
  <c r="G1586" i="2"/>
  <c r="J1301" i="1"/>
  <c r="G1313" i="2"/>
  <c r="G973" i="2"/>
  <c r="J989" i="1"/>
  <c r="G674" i="2"/>
  <c r="J677" i="1"/>
  <c r="G230" i="2"/>
  <c r="J221" i="1"/>
  <c r="G2178" i="2"/>
  <c r="J2187" i="1"/>
  <c r="G1723" i="2"/>
  <c r="J1683" i="1"/>
  <c r="G1270" i="2"/>
  <c r="J1275" i="1"/>
  <c r="G865" i="2"/>
  <c r="J867" i="1"/>
  <c r="J2255" i="1"/>
  <c r="G2238" i="2"/>
  <c r="G2214" i="2"/>
  <c r="J2229" i="1"/>
  <c r="J1989" i="1"/>
  <c r="G1976" i="2"/>
  <c r="J1821" i="1"/>
  <c r="G1805" i="2"/>
  <c r="J1653" i="1"/>
  <c r="G1646" i="2"/>
  <c r="J1485" i="1"/>
  <c r="G1479" i="2"/>
  <c r="G1334" i="2"/>
  <c r="J1341" i="1"/>
  <c r="G1184" i="2"/>
  <c r="J1197" i="1"/>
  <c r="G1048" i="2"/>
  <c r="J1053" i="1"/>
  <c r="G903" i="2"/>
  <c r="J909" i="1"/>
  <c r="G793" i="2"/>
  <c r="J789" i="1"/>
  <c r="G689" i="2"/>
  <c r="J693" i="1"/>
  <c r="G641" i="2"/>
  <c r="J645" i="1"/>
  <c r="G548" i="2"/>
  <c r="J573" i="1"/>
  <c r="G473" i="2"/>
  <c r="J501" i="1"/>
  <c r="G493" i="2"/>
  <c r="J477" i="1"/>
  <c r="G443" i="2"/>
  <c r="J453" i="1"/>
  <c r="G423" i="2"/>
  <c r="J429" i="1"/>
  <c r="G399" i="2"/>
  <c r="J405" i="1"/>
  <c r="G375" i="2"/>
  <c r="J381" i="1"/>
  <c r="G351" i="2"/>
  <c r="J357" i="1"/>
  <c r="G330" i="2"/>
  <c r="J333" i="1"/>
  <c r="G311" i="2"/>
  <c r="J309" i="1"/>
  <c r="G284" i="2"/>
  <c r="J285" i="1"/>
  <c r="G267" i="2"/>
  <c r="J261" i="1"/>
  <c r="G234" i="2"/>
  <c r="J237" i="1"/>
  <c r="G216" i="2"/>
  <c r="J213" i="1"/>
  <c r="G190" i="2"/>
  <c r="J189" i="1"/>
  <c r="G149" i="2"/>
  <c r="J165" i="1"/>
  <c r="G139" i="2"/>
  <c r="J141" i="1"/>
  <c r="G103" i="2"/>
  <c r="J117" i="1"/>
  <c r="G2355" i="2"/>
  <c r="J2374" i="1"/>
  <c r="G2253" i="2"/>
  <c r="J2265" i="1"/>
  <c r="J1617" i="1"/>
  <c r="G1611" i="2"/>
  <c r="G2029" i="2"/>
  <c r="J2023" i="1"/>
  <c r="J1615" i="1"/>
  <c r="G1610" i="2"/>
  <c r="G1187" i="2"/>
  <c r="J1183" i="1"/>
  <c r="G525" i="2"/>
  <c r="J535" i="1"/>
  <c r="G2324" i="2"/>
  <c r="J2357" i="1"/>
  <c r="G1985" i="2"/>
  <c r="J1997" i="1"/>
  <c r="G1740" i="2"/>
  <c r="J1685" i="1"/>
  <c r="G1461" i="2"/>
  <c r="J1469" i="1"/>
  <c r="G1269" i="2"/>
  <c r="J1277" i="1"/>
  <c r="G1018" i="2"/>
  <c r="J1013" i="1"/>
  <c r="G699" i="2"/>
  <c r="J701" i="1"/>
  <c r="G268" i="2"/>
  <c r="J269" i="1"/>
  <c r="J1995" i="1"/>
  <c r="G1993" i="2"/>
  <c r="G1417" i="2"/>
  <c r="J1419" i="1"/>
  <c r="G803" i="2"/>
  <c r="J795" i="1"/>
  <c r="G2262" i="2"/>
  <c r="J2279" i="1"/>
  <c r="G2161" i="2"/>
  <c r="J2157" i="1"/>
  <c r="G1949" i="2"/>
  <c r="J1965" i="1"/>
  <c r="G1862" i="2"/>
  <c r="J1869" i="1"/>
  <c r="G1754" i="2"/>
  <c r="J1749" i="1"/>
  <c r="G1619" i="2"/>
  <c r="J1629" i="1"/>
  <c r="G1548" i="2"/>
  <c r="J1557" i="1"/>
  <c r="G1452" i="2"/>
  <c r="J1461" i="1"/>
  <c r="J1389" i="1"/>
  <c r="G1382" i="2"/>
  <c r="G1286" i="2"/>
  <c r="J1293" i="1"/>
  <c r="J1149" i="1"/>
  <c r="G1135" i="2"/>
  <c r="G999" i="2"/>
  <c r="J1005" i="1"/>
  <c r="G796" i="2"/>
  <c r="J813" i="1"/>
  <c r="G649" i="2"/>
  <c r="J621" i="1"/>
  <c r="G112" i="2"/>
  <c r="J93" i="1"/>
  <c r="G2258" i="2"/>
  <c r="J2276" i="1"/>
  <c r="G2059" i="2"/>
  <c r="J2036" i="1"/>
  <c r="J1772" i="1"/>
  <c r="G1764" i="2"/>
  <c r="J1556" i="1"/>
  <c r="G1541" i="2"/>
  <c r="G1500" i="2"/>
  <c r="J1532" i="1"/>
  <c r="J1508" i="1"/>
  <c r="G1499" i="2"/>
  <c r="G1450" i="2"/>
  <c r="J1460" i="1"/>
  <c r="G1381" i="2"/>
  <c r="J1388" i="1"/>
  <c r="G1356" i="2"/>
  <c r="J1364" i="1"/>
  <c r="J1340" i="1"/>
  <c r="G1333" i="2"/>
  <c r="G1305" i="2"/>
  <c r="J1316" i="1"/>
  <c r="G1315" i="2"/>
  <c r="J1292" i="1"/>
  <c r="J1268" i="1"/>
  <c r="G1280" i="2"/>
  <c r="G1245" i="2"/>
  <c r="J1244" i="1"/>
  <c r="J1220" i="1"/>
  <c r="G1214" i="2"/>
  <c r="J1196" i="1"/>
  <c r="G1193" i="2"/>
  <c r="G1169" i="2"/>
  <c r="J1172" i="1"/>
  <c r="J1148" i="1"/>
  <c r="G1133" i="2"/>
  <c r="G1113" i="2"/>
  <c r="J1124" i="1"/>
  <c r="G1101" i="2"/>
  <c r="J1100" i="1"/>
  <c r="G1058" i="2"/>
  <c r="J1076" i="1"/>
  <c r="G1050" i="2"/>
  <c r="J1052" i="1"/>
  <c r="G1025" i="2"/>
  <c r="J1028" i="1"/>
  <c r="G1000" i="2"/>
  <c r="J1004" i="1"/>
  <c r="G957" i="2"/>
  <c r="J980" i="1"/>
  <c r="G963" i="2"/>
  <c r="J956" i="1"/>
  <c r="G930" i="2"/>
  <c r="J932" i="1"/>
  <c r="G900" i="2"/>
  <c r="J908" i="1"/>
  <c r="G859" i="2"/>
  <c r="J884" i="1"/>
  <c r="G851" i="2"/>
  <c r="J860" i="1"/>
  <c r="G840" i="2"/>
  <c r="J836" i="1"/>
  <c r="G784" i="2"/>
  <c r="J812" i="1"/>
  <c r="G788" i="2"/>
  <c r="J788" i="1"/>
  <c r="G757" i="2"/>
  <c r="J764" i="1"/>
  <c r="G744" i="2"/>
  <c r="J740" i="1"/>
  <c r="G710" i="2"/>
  <c r="J716" i="1"/>
  <c r="G688" i="2"/>
  <c r="J692" i="1"/>
  <c r="G654" i="2"/>
  <c r="J668" i="1"/>
  <c r="G620" i="2"/>
  <c r="J644" i="1"/>
  <c r="G613" i="2"/>
  <c r="J620" i="1"/>
  <c r="G607" i="2"/>
  <c r="J596" i="1"/>
  <c r="G570" i="2"/>
  <c r="J572" i="1"/>
  <c r="G553" i="2"/>
  <c r="J548" i="1"/>
  <c r="G520" i="2"/>
  <c r="J524" i="1"/>
  <c r="G469" i="2"/>
  <c r="J500" i="1"/>
  <c r="G488" i="2"/>
  <c r="J476" i="1"/>
  <c r="G445" i="2"/>
  <c r="J452" i="1"/>
  <c r="G422" i="2"/>
  <c r="J428" i="1"/>
  <c r="G398" i="2"/>
  <c r="J404" i="1"/>
  <c r="G371" i="2"/>
  <c r="J380" i="1"/>
  <c r="G329" i="2"/>
  <c r="J332" i="1"/>
  <c r="G306" i="2"/>
  <c r="J308" i="1"/>
  <c r="G285" i="2"/>
  <c r="J284" i="1"/>
  <c r="G269" i="2"/>
  <c r="J260" i="1"/>
  <c r="G235" i="2"/>
  <c r="J236" i="1"/>
  <c r="G211" i="2"/>
  <c r="J212" i="1"/>
  <c r="G187" i="2"/>
  <c r="J188" i="1"/>
  <c r="G166" i="2"/>
  <c r="J164" i="1"/>
  <c r="G129" i="2"/>
  <c r="J140" i="1"/>
  <c r="G100" i="2"/>
  <c r="J116" i="1"/>
  <c r="G119" i="2"/>
  <c r="J92" i="1"/>
  <c r="G68" i="2"/>
  <c r="J68" i="1"/>
  <c r="G48" i="2"/>
  <c r="J44" i="1"/>
  <c r="G19" i="2"/>
  <c r="J20" i="1"/>
  <c r="G2348" i="2"/>
  <c r="J2373" i="1"/>
  <c r="G2132" i="2"/>
  <c r="J2145" i="1"/>
  <c r="J1665" i="1"/>
  <c r="G1726" i="2"/>
  <c r="G1983" i="2"/>
  <c r="J1999" i="1"/>
  <c r="G1722" i="2"/>
  <c r="J1687" i="1"/>
  <c r="J1399" i="1"/>
  <c r="G1392" i="2"/>
  <c r="G1131" i="2"/>
  <c r="J1135" i="1"/>
  <c r="G696" i="2"/>
  <c r="J703" i="1"/>
  <c r="G2241" i="2"/>
  <c r="J2261" i="1"/>
  <c r="G1750" i="2"/>
  <c r="J1733" i="1"/>
  <c r="G1220" i="2"/>
  <c r="J1229" i="1"/>
  <c r="G798" i="2"/>
  <c r="J797" i="1"/>
  <c r="G182" i="2"/>
  <c r="J149" i="1"/>
  <c r="G2256" i="2"/>
  <c r="J2259" i="1"/>
  <c r="J1899" i="1"/>
  <c r="G1879" i="2"/>
  <c r="J1587" i="1"/>
  <c r="G1563" i="2"/>
  <c r="G1083" i="2"/>
  <c r="J1083" i="1"/>
  <c r="G2119" i="2"/>
  <c r="J2133" i="1"/>
  <c r="G1880" i="2"/>
  <c r="J1929" i="1"/>
  <c r="J1449" i="1"/>
  <c r="G1439" i="2"/>
  <c r="J2191" i="1"/>
  <c r="G2153" i="2"/>
  <c r="G1957" i="2"/>
  <c r="J1975" i="1"/>
  <c r="G1628" i="2"/>
  <c r="J1639" i="1"/>
  <c r="G1345" i="2"/>
  <c r="J1351" i="1"/>
  <c r="G983" i="2"/>
  <c r="J991" i="1"/>
  <c r="G576" i="2"/>
  <c r="J583" i="1"/>
  <c r="G2266" i="2"/>
  <c r="J2285" i="1"/>
  <c r="G1859" i="2"/>
  <c r="J1877" i="1"/>
  <c r="G1486" i="2"/>
  <c r="J1493" i="1"/>
  <c r="G1104" i="2"/>
  <c r="J1109" i="1"/>
  <c r="G819" i="2"/>
  <c r="J821" i="1"/>
  <c r="G454" i="2"/>
  <c r="J461" i="1"/>
  <c r="G274" i="2"/>
  <c r="J293" i="1"/>
  <c r="G2333" i="2"/>
  <c r="J2355" i="1"/>
  <c r="G1961" i="2"/>
  <c r="J1971" i="1"/>
  <c r="J1539" i="1"/>
  <c r="G1518" i="2"/>
  <c r="G972" i="2"/>
  <c r="J963" i="1"/>
  <c r="G2150" i="2"/>
  <c r="J2159" i="1"/>
  <c r="G2154" i="2"/>
  <c r="J2181" i="1"/>
  <c r="G1912" i="2"/>
  <c r="J1941" i="1"/>
  <c r="G1789" i="2"/>
  <c r="J1797" i="1"/>
  <c r="G1659" i="2"/>
  <c r="J1701" i="1"/>
  <c r="G1579" i="2"/>
  <c r="J1581" i="1"/>
  <c r="G1413" i="2"/>
  <c r="J1437" i="1"/>
  <c r="G1317" i="2"/>
  <c r="J1317" i="1"/>
  <c r="G1246" i="2"/>
  <c r="J1245" i="1"/>
  <c r="G1165" i="2"/>
  <c r="J1173" i="1"/>
  <c r="G1124" i="2"/>
  <c r="J1125" i="1"/>
  <c r="G1024" i="2"/>
  <c r="J1029" i="1"/>
  <c r="G933" i="2"/>
  <c r="J933" i="1"/>
  <c r="G877" i="2"/>
  <c r="J885" i="1"/>
  <c r="G746" i="2"/>
  <c r="J765" i="1"/>
  <c r="G668" i="2"/>
  <c r="J669" i="1"/>
  <c r="G542" i="2"/>
  <c r="J549" i="1"/>
  <c r="G65" i="2"/>
  <c r="J69" i="1"/>
  <c r="G2323" i="2"/>
  <c r="J2348" i="1"/>
  <c r="J2252" i="1"/>
  <c r="G2233" i="2"/>
  <c r="G2151" i="2"/>
  <c r="J2180" i="1"/>
  <c r="G2093" i="2"/>
  <c r="J2108" i="1"/>
  <c r="G1997" i="2"/>
  <c r="J2012" i="1"/>
  <c r="G1891" i="2"/>
  <c r="J1940" i="1"/>
  <c r="G1835" i="2"/>
  <c r="J1844" i="1"/>
  <c r="G1676" i="2"/>
  <c r="J1748" i="1"/>
  <c r="G1644" i="2"/>
  <c r="J1652" i="1"/>
  <c r="G1399" i="2"/>
  <c r="J1412" i="1"/>
  <c r="G2278" i="2"/>
  <c r="J2299" i="1"/>
  <c r="G2232" i="2"/>
  <c r="J2251" i="1"/>
  <c r="G2173" i="2"/>
  <c r="J2179" i="1"/>
  <c r="G2092" i="2"/>
  <c r="J2107" i="1"/>
  <c r="G2043" i="2"/>
  <c r="J2059" i="1"/>
  <c r="G1970" i="2"/>
  <c r="J1987" i="1"/>
  <c r="G1895" i="2"/>
  <c r="J1915" i="1"/>
  <c r="J1819" i="1"/>
  <c r="G1803" i="2"/>
  <c r="G1748" i="2"/>
  <c r="J1747" i="1"/>
  <c r="G1686" i="2"/>
  <c r="J1675" i="1"/>
  <c r="G1601" i="2"/>
  <c r="J1603" i="1"/>
  <c r="G1528" i="2"/>
  <c r="J1531" i="1"/>
  <c r="G1460" i="2"/>
  <c r="J1459" i="1"/>
  <c r="J1411" i="1"/>
  <c r="G1397" i="2"/>
  <c r="G1357" i="2"/>
  <c r="J1363" i="1"/>
  <c r="G1318" i="2"/>
  <c r="J1315" i="1"/>
  <c r="G1262" i="2"/>
  <c r="J1267" i="1"/>
  <c r="G1215" i="2"/>
  <c r="J1219" i="1"/>
  <c r="G1163" i="2"/>
  <c r="J1171" i="1"/>
  <c r="J1147" i="1"/>
  <c r="G1142" i="2"/>
  <c r="G1094" i="2"/>
  <c r="J1099" i="1"/>
  <c r="G1063" i="2"/>
  <c r="J1075" i="1"/>
  <c r="G1021" i="2"/>
  <c r="J1027" i="1"/>
  <c r="G998" i="2"/>
  <c r="J1003" i="1"/>
  <c r="G960" i="2"/>
  <c r="J955" i="1"/>
  <c r="G926" i="2"/>
  <c r="J931" i="1"/>
  <c r="G901" i="2"/>
  <c r="J907" i="1"/>
  <c r="G858" i="2"/>
  <c r="J883" i="1"/>
  <c r="G839" i="2"/>
  <c r="J859" i="1"/>
  <c r="G849" i="2"/>
  <c r="J835" i="1"/>
  <c r="G800" i="2"/>
  <c r="J787" i="1"/>
  <c r="G761" i="2"/>
  <c r="J763" i="1"/>
  <c r="G712" i="2"/>
  <c r="J715" i="1"/>
  <c r="G676" i="2"/>
  <c r="J691" i="1"/>
  <c r="G656" i="2"/>
  <c r="J667" i="1"/>
  <c r="G616" i="2"/>
  <c r="J643" i="1"/>
  <c r="G648" i="2"/>
  <c r="J619" i="1"/>
  <c r="G573" i="2"/>
  <c r="J595" i="1"/>
  <c r="G555" i="2"/>
  <c r="J571" i="1"/>
  <c r="G546" i="2"/>
  <c r="J547" i="1"/>
  <c r="G516" i="2"/>
  <c r="J523" i="1"/>
  <c r="G483" i="2"/>
  <c r="J499" i="1"/>
  <c r="G472" i="2"/>
  <c r="J475" i="1"/>
  <c r="G444" i="2"/>
  <c r="J451" i="1"/>
  <c r="G421" i="2"/>
  <c r="J427" i="1"/>
  <c r="G397" i="2"/>
  <c r="J403" i="1"/>
  <c r="G353" i="2"/>
  <c r="J379" i="1"/>
  <c r="G360" i="2"/>
  <c r="J355" i="1"/>
  <c r="G328" i="2"/>
  <c r="J331" i="1"/>
  <c r="G310" i="2"/>
  <c r="J307" i="1"/>
  <c r="G283" i="2"/>
  <c r="J283" i="1"/>
  <c r="G265" i="2"/>
  <c r="J259" i="1"/>
  <c r="G236" i="2"/>
  <c r="J235" i="1"/>
  <c r="G209" i="2"/>
  <c r="J211" i="1"/>
  <c r="G186" i="2"/>
  <c r="J187" i="1"/>
  <c r="G158" i="2"/>
  <c r="J163" i="1"/>
  <c r="G125" i="2"/>
  <c r="J139" i="1"/>
  <c r="G76" i="2"/>
  <c r="J91" i="1"/>
  <c r="G70" i="2"/>
  <c r="J67" i="1"/>
  <c r="G42" i="2"/>
  <c r="J43" i="1"/>
  <c r="G2344" i="2"/>
  <c r="J2372" i="1"/>
  <c r="G2326" i="2"/>
  <c r="J2346" i="1"/>
  <c r="J2322" i="1"/>
  <c r="G2303" i="2"/>
  <c r="G2281" i="2"/>
  <c r="J2298" i="1"/>
  <c r="G2251" i="2"/>
  <c r="J2274" i="1"/>
  <c r="G2206" i="2"/>
  <c r="J2226" i="1"/>
  <c r="G2186" i="2"/>
  <c r="J2202" i="1"/>
  <c r="G2158" i="2"/>
  <c r="J2178" i="1"/>
  <c r="G2155" i="2"/>
  <c r="J2154" i="1"/>
  <c r="G2117" i="2"/>
  <c r="J2130" i="1"/>
  <c r="G2091" i="2"/>
  <c r="J2106" i="1"/>
  <c r="G2068" i="2"/>
  <c r="J2082" i="1"/>
  <c r="G2065" i="2"/>
  <c r="J2058" i="1"/>
  <c r="J2034" i="1"/>
  <c r="G2015" i="2"/>
  <c r="J2010" i="1"/>
  <c r="G1998" i="2"/>
  <c r="G1971" i="2"/>
  <c r="J1986" i="1"/>
  <c r="G1942" i="2"/>
  <c r="J1962" i="1"/>
  <c r="G1921" i="2"/>
  <c r="J1914" i="1"/>
  <c r="J1890" i="1"/>
  <c r="G1937" i="2"/>
  <c r="G1864" i="2"/>
  <c r="J1866" i="1"/>
  <c r="G1827" i="2"/>
  <c r="J1842" i="1"/>
  <c r="G1814" i="2"/>
  <c r="J1818" i="1"/>
  <c r="J1794" i="1"/>
  <c r="G1788" i="2"/>
  <c r="J1770" i="1"/>
  <c r="G1767" i="2"/>
  <c r="J1746" i="1"/>
  <c r="G1737" i="2"/>
  <c r="J1722" i="1"/>
  <c r="G1695" i="2"/>
  <c r="G1706" i="2"/>
  <c r="J1698" i="1"/>
  <c r="J1650" i="1"/>
  <c r="G1642" i="2"/>
  <c r="G1617" i="2"/>
  <c r="J1626" i="1"/>
  <c r="G1589" i="2"/>
  <c r="J1602" i="1"/>
  <c r="G1560" i="2"/>
  <c r="J1578" i="1"/>
  <c r="G1544" i="2"/>
  <c r="J1554" i="1"/>
  <c r="J1530" i="1"/>
  <c r="G1512" i="2"/>
  <c r="G1516" i="2"/>
  <c r="J1506" i="1"/>
  <c r="G1445" i="2"/>
  <c r="J1458" i="1"/>
  <c r="J1410" i="1"/>
  <c r="G1404" i="2"/>
  <c r="J1386" i="1"/>
  <c r="G1379" i="2"/>
  <c r="J1362" i="1"/>
  <c r="G1364" i="2"/>
  <c r="J1338" i="1"/>
  <c r="G1332" i="2"/>
  <c r="J1314" i="1"/>
  <c r="G1319" i="2"/>
  <c r="G1284" i="2"/>
  <c r="J1290" i="1"/>
  <c r="G1271" i="2"/>
  <c r="J1266" i="1"/>
  <c r="G1232" i="2"/>
  <c r="J1242" i="1"/>
  <c r="J1218" i="1"/>
  <c r="G1209" i="2"/>
  <c r="G1190" i="2"/>
  <c r="J1194" i="1"/>
  <c r="G1167" i="2"/>
  <c r="J1170" i="1"/>
  <c r="G1130" i="2"/>
  <c r="J1146" i="1"/>
  <c r="G1122" i="2"/>
  <c r="J1122" i="1"/>
  <c r="G1095" i="2"/>
  <c r="J1098" i="1"/>
  <c r="G1071" i="2"/>
  <c r="J1074" i="1"/>
  <c r="G1046" i="2"/>
  <c r="J1050" i="1"/>
  <c r="G1022" i="2"/>
  <c r="J1026" i="1"/>
  <c r="G994" i="2"/>
  <c r="J1002" i="1"/>
  <c r="G975" i="2"/>
  <c r="J978" i="1"/>
  <c r="G937" i="2"/>
  <c r="J954" i="1"/>
  <c r="G919" i="2"/>
  <c r="J930" i="1"/>
  <c r="G899" i="2"/>
  <c r="J906" i="1"/>
  <c r="G857" i="2"/>
  <c r="J882" i="1"/>
  <c r="G850" i="2"/>
  <c r="J858" i="1"/>
  <c r="G834" i="2"/>
  <c r="J834" i="1"/>
  <c r="G790" i="2"/>
  <c r="J810" i="1"/>
  <c r="G782" i="2"/>
  <c r="J786" i="1"/>
  <c r="G751" i="2"/>
  <c r="J762" i="1"/>
  <c r="G737" i="2"/>
  <c r="J738" i="1"/>
  <c r="G711" i="2"/>
  <c r="J714" i="1"/>
  <c r="G678" i="2"/>
  <c r="J690" i="1"/>
  <c r="G657" i="2"/>
  <c r="J666" i="1"/>
  <c r="G628" i="2"/>
  <c r="J642" i="1"/>
  <c r="G645" i="2"/>
  <c r="J618" i="1"/>
  <c r="G586" i="2"/>
  <c r="J594" i="1"/>
  <c r="G560" i="2"/>
  <c r="J570" i="1"/>
  <c r="G551" i="2"/>
  <c r="J546" i="1"/>
  <c r="G515" i="2"/>
  <c r="J522" i="1"/>
  <c r="G482" i="2"/>
  <c r="J498" i="1"/>
  <c r="G463" i="2"/>
  <c r="J474" i="1"/>
  <c r="G437" i="2"/>
  <c r="J450" i="1"/>
  <c r="G420" i="2"/>
  <c r="J426" i="1"/>
  <c r="G396" i="2"/>
  <c r="J402" i="1"/>
  <c r="G376" i="2"/>
  <c r="J378" i="1"/>
  <c r="G367" i="2"/>
  <c r="J354" i="1"/>
  <c r="G331" i="2"/>
  <c r="J330" i="1"/>
  <c r="G305" i="2"/>
  <c r="J306" i="1"/>
  <c r="G279" i="2"/>
  <c r="J282" i="1"/>
  <c r="G258" i="2"/>
  <c r="J258" i="1"/>
  <c r="G223" i="2"/>
  <c r="J234" i="1"/>
  <c r="G208" i="2"/>
  <c r="J210" i="1"/>
  <c r="G188" i="2"/>
  <c r="J186" i="1"/>
  <c r="G168" i="2"/>
  <c r="J162" i="1"/>
  <c r="G134" i="2"/>
  <c r="J138" i="1"/>
  <c r="G95" i="2"/>
  <c r="J114" i="1"/>
  <c r="G83" i="2"/>
  <c r="J90" i="1"/>
  <c r="G69" i="2"/>
  <c r="J66" i="1"/>
  <c r="G54" i="2"/>
  <c r="J42" i="1"/>
  <c r="G22" i="2"/>
  <c r="J18" i="1"/>
  <c r="G2343" i="2"/>
  <c r="J2371" i="1"/>
  <c r="J2025" i="1"/>
  <c r="G2058" i="2"/>
  <c r="G1733" i="2"/>
  <c r="J1761" i="1"/>
  <c r="J2071" i="1"/>
  <c r="G2013" i="2"/>
  <c r="G1685" i="2"/>
  <c r="J1759" i="1"/>
  <c r="G1434" i="2"/>
  <c r="J1423" i="1"/>
  <c r="G1036" i="2"/>
  <c r="J1039" i="1"/>
  <c r="G497" i="2"/>
  <c r="J487" i="1"/>
  <c r="G1958" i="2"/>
  <c r="J1973" i="1"/>
  <c r="G1503" i="2"/>
  <c r="J1517" i="1"/>
  <c r="G1080" i="2"/>
  <c r="J1085" i="1"/>
  <c r="G625" i="2"/>
  <c r="J629" i="1"/>
  <c r="G30" i="2"/>
  <c r="J29" i="1"/>
  <c r="J2235" i="1"/>
  <c r="G2211" i="2"/>
  <c r="J2115" i="1"/>
  <c r="G2096" i="2"/>
  <c r="G1897" i="2"/>
  <c r="J1923" i="1"/>
  <c r="G1761" i="2"/>
  <c r="J1779" i="1"/>
  <c r="G1624" i="2"/>
  <c r="J1635" i="1"/>
  <c r="G1456" i="2"/>
  <c r="J1467" i="1"/>
  <c r="G1242" i="2"/>
  <c r="J1251" i="1"/>
  <c r="G1053" i="2"/>
  <c r="J1059" i="1"/>
  <c r="G2023" i="2"/>
  <c r="J2063" i="1"/>
  <c r="G2234" i="2"/>
  <c r="J2253" i="1"/>
  <c r="G2019" i="2"/>
  <c r="J2037" i="1"/>
  <c r="G1929" i="2"/>
  <c r="J1893" i="1"/>
  <c r="J1773" i="1"/>
  <c r="G1766" i="2"/>
  <c r="G1746" i="2"/>
  <c r="J1677" i="1"/>
  <c r="J1533" i="1"/>
  <c r="G1525" i="2"/>
  <c r="G1401" i="2"/>
  <c r="J1413" i="1"/>
  <c r="J1269" i="1"/>
  <c r="G1273" i="2"/>
  <c r="G1097" i="2"/>
  <c r="J1101" i="1"/>
  <c r="G938" i="2"/>
  <c r="J981" i="1"/>
  <c r="G830" i="2"/>
  <c r="J837" i="1"/>
  <c r="G717" i="2"/>
  <c r="J717" i="1"/>
  <c r="G522" i="2"/>
  <c r="J525" i="1"/>
  <c r="G21" i="2"/>
  <c r="J21" i="1"/>
  <c r="G2304" i="2"/>
  <c r="J2324" i="1"/>
  <c r="G2212" i="2"/>
  <c r="J2228" i="1"/>
  <c r="G2156" i="2"/>
  <c r="J2156" i="1"/>
  <c r="G2072" i="2"/>
  <c r="J2084" i="1"/>
  <c r="G1973" i="2"/>
  <c r="J1988" i="1"/>
  <c r="J1916" i="1"/>
  <c r="G1896" i="2"/>
  <c r="G1870" i="2"/>
  <c r="J1868" i="1"/>
  <c r="J1796" i="1"/>
  <c r="G1787" i="2"/>
  <c r="G1728" i="2"/>
  <c r="J1700" i="1"/>
  <c r="J1676" i="1"/>
  <c r="G1693" i="2"/>
  <c r="G1594" i="2"/>
  <c r="J1604" i="1"/>
  <c r="G1478" i="2"/>
  <c r="J1484" i="1"/>
  <c r="G2302" i="2"/>
  <c r="J2323" i="1"/>
  <c r="G2208" i="2"/>
  <c r="J2227" i="1"/>
  <c r="G2115" i="2"/>
  <c r="J2131" i="1"/>
  <c r="G2016" i="2"/>
  <c r="J2035" i="1"/>
  <c r="G1945" i="2"/>
  <c r="J1963" i="1"/>
  <c r="J1867" i="1"/>
  <c r="G1858" i="2"/>
  <c r="G1786" i="2"/>
  <c r="J1795" i="1"/>
  <c r="G1738" i="2"/>
  <c r="J1723" i="1"/>
  <c r="G1616" i="2"/>
  <c r="J1627" i="1"/>
  <c r="J1555" i="1"/>
  <c r="G1546" i="2"/>
  <c r="J1483" i="1"/>
  <c r="G1468" i="2"/>
  <c r="J1387" i="1"/>
  <c r="G1380" i="2"/>
  <c r="G1283" i="2"/>
  <c r="J1291" i="1"/>
  <c r="G1199" i="2"/>
  <c r="J1195" i="1"/>
  <c r="G1045" i="2"/>
  <c r="J1051" i="1"/>
  <c r="G786" i="2"/>
  <c r="J811" i="1"/>
  <c r="G116" i="2"/>
  <c r="J115" i="1"/>
  <c r="G2231" i="2"/>
  <c r="J2249" i="1"/>
  <c r="G2185" i="2"/>
  <c r="J2201" i="1"/>
  <c r="G2169" i="2"/>
  <c r="J2153" i="1"/>
  <c r="G2067" i="2"/>
  <c r="J2081" i="1"/>
  <c r="J2033" i="1"/>
  <c r="G2055" i="2"/>
  <c r="G1969" i="2"/>
  <c r="J1985" i="1"/>
  <c r="G1901" i="2"/>
  <c r="J1937" i="1"/>
  <c r="G1919" i="2"/>
  <c r="J1889" i="1"/>
  <c r="J1841" i="1"/>
  <c r="G1833" i="2"/>
  <c r="J1793" i="1"/>
  <c r="G1783" i="2"/>
  <c r="J1745" i="1"/>
  <c r="G1658" i="2"/>
  <c r="G1666" i="2"/>
  <c r="J1697" i="1"/>
  <c r="G1615" i="2"/>
  <c r="J1625" i="1"/>
  <c r="G1569" i="2"/>
  <c r="J1577" i="1"/>
  <c r="J1529" i="1"/>
  <c r="G1496" i="2"/>
  <c r="G1473" i="2"/>
  <c r="J1481" i="1"/>
  <c r="G1398" i="2"/>
  <c r="J1409" i="1"/>
  <c r="G1325" i="2"/>
  <c r="J1337" i="1"/>
  <c r="G1282" i="2"/>
  <c r="J1289" i="1"/>
  <c r="G1235" i="2"/>
  <c r="J1241" i="1"/>
  <c r="G1178" i="2"/>
  <c r="J1193" i="1"/>
  <c r="G1146" i="2"/>
  <c r="J1145" i="1"/>
  <c r="G1120" i="2"/>
  <c r="J1121" i="1"/>
  <c r="G1056" i="2"/>
  <c r="J1073" i="1"/>
  <c r="G1044" i="2"/>
  <c r="J1049" i="1"/>
  <c r="G993" i="2"/>
  <c r="J1001" i="1"/>
  <c r="G952" i="2"/>
  <c r="J977" i="1"/>
  <c r="G986" i="2"/>
  <c r="J953" i="1"/>
  <c r="G923" i="2"/>
  <c r="J929" i="1"/>
  <c r="G868" i="2"/>
  <c r="J905" i="1"/>
  <c r="G829" i="2"/>
  <c r="J857" i="1"/>
  <c r="G836" i="2"/>
  <c r="J833" i="1"/>
  <c r="G802" i="2"/>
  <c r="J809" i="1"/>
  <c r="G781" i="2"/>
  <c r="J785" i="1"/>
  <c r="G752" i="2"/>
  <c r="J761" i="1"/>
  <c r="G749" i="2"/>
  <c r="J737" i="1"/>
  <c r="G705" i="2"/>
  <c r="J713" i="1"/>
  <c r="G661" i="2"/>
  <c r="J665" i="1"/>
  <c r="G633" i="2"/>
  <c r="J641" i="1"/>
  <c r="G643" i="2"/>
  <c r="J617" i="1"/>
  <c r="G604" i="2"/>
  <c r="J593" i="1"/>
  <c r="G567" i="2"/>
  <c r="J569" i="1"/>
  <c r="G541" i="2"/>
  <c r="J545" i="1"/>
  <c r="G514" i="2"/>
  <c r="J521" i="1"/>
  <c r="G485" i="2"/>
  <c r="J497" i="1"/>
  <c r="G465" i="2"/>
  <c r="J473" i="1"/>
  <c r="G435" i="2"/>
  <c r="J449" i="1"/>
  <c r="G419" i="2"/>
  <c r="J425" i="1"/>
  <c r="G394" i="2"/>
  <c r="J401" i="1"/>
  <c r="G377" i="2"/>
  <c r="J377" i="1"/>
  <c r="G374" i="2"/>
  <c r="J353" i="1"/>
  <c r="G321" i="2"/>
  <c r="J329" i="1"/>
  <c r="G304" i="2"/>
  <c r="J305" i="1"/>
  <c r="G277" i="2"/>
  <c r="J281" i="1"/>
  <c r="G254" i="2"/>
  <c r="J257" i="1"/>
  <c r="G221" i="2"/>
  <c r="J233" i="1"/>
  <c r="G207" i="2"/>
  <c r="J209" i="1"/>
  <c r="G184" i="2"/>
  <c r="J185" i="1"/>
  <c r="G167" i="2"/>
  <c r="J161" i="1"/>
  <c r="G133" i="2"/>
  <c r="J137" i="1"/>
  <c r="G107" i="2"/>
  <c r="J113" i="1"/>
  <c r="G86" i="2"/>
  <c r="J89" i="1"/>
  <c r="G67" i="2"/>
  <c r="J65" i="1"/>
  <c r="G37" i="2"/>
  <c r="J41" i="1"/>
  <c r="G18" i="2"/>
  <c r="J17" i="1"/>
  <c r="G2144" i="2"/>
  <c r="J2193" i="1"/>
  <c r="J1569" i="1"/>
  <c r="G1559" i="2"/>
  <c r="G2128" i="2"/>
  <c r="J2143" i="1"/>
  <c r="G1694" i="2"/>
  <c r="J1735" i="1"/>
  <c r="G1316" i="2"/>
  <c r="J1303" i="1"/>
  <c r="G763" i="2"/>
  <c r="J751" i="1"/>
  <c r="G1604" i="2"/>
  <c r="J1613" i="1"/>
  <c r="J1325" i="1"/>
  <c r="G1287" i="2"/>
  <c r="G1037" i="2"/>
  <c r="J1037" i="1"/>
  <c r="G721" i="2"/>
  <c r="J725" i="1"/>
  <c r="G343" i="2"/>
  <c r="J341" i="1"/>
  <c r="G1914" i="2"/>
  <c r="J1947" i="1"/>
  <c r="G1502" i="2"/>
  <c r="J1515" i="1"/>
  <c r="G838" i="2"/>
  <c r="J843" i="1"/>
  <c r="G2215" i="2"/>
  <c r="J2231" i="1"/>
  <c r="G2192" i="2"/>
  <c r="J2205" i="1"/>
  <c r="G2001" i="2"/>
  <c r="J2013" i="1"/>
  <c r="G1926" i="2"/>
  <c r="J1917" i="1"/>
  <c r="G1820" i="2"/>
  <c r="J1845" i="1"/>
  <c r="G1691" i="2"/>
  <c r="J1725" i="1"/>
  <c r="G1597" i="2"/>
  <c r="J1605" i="1"/>
  <c r="G1517" i="2"/>
  <c r="J1509" i="1"/>
  <c r="G1363" i="2"/>
  <c r="J1365" i="1"/>
  <c r="G1216" i="2"/>
  <c r="J1221" i="1"/>
  <c r="G1055" i="2"/>
  <c r="J1077" i="1"/>
  <c r="G990" i="2"/>
  <c r="J957" i="1"/>
  <c r="G848" i="2"/>
  <c r="J861" i="1"/>
  <c r="G731" i="2"/>
  <c r="J741" i="1"/>
  <c r="G596" i="2"/>
  <c r="J597" i="1"/>
  <c r="G43" i="2"/>
  <c r="J45" i="1"/>
  <c r="G2280" i="2"/>
  <c r="J2300" i="1"/>
  <c r="G2191" i="2"/>
  <c r="J2204" i="1"/>
  <c r="G2123" i="2"/>
  <c r="J2132" i="1"/>
  <c r="G2038" i="2"/>
  <c r="J2060" i="1"/>
  <c r="G1947" i="2"/>
  <c r="J1964" i="1"/>
  <c r="G1905" i="2"/>
  <c r="J1892" i="1"/>
  <c r="J1820" i="1"/>
  <c r="G1809" i="2"/>
  <c r="J1724" i="1"/>
  <c r="G1697" i="2"/>
  <c r="G1618" i="2"/>
  <c r="J1628" i="1"/>
  <c r="G1412" i="2"/>
  <c r="J1436" i="1"/>
  <c r="G2339" i="2"/>
  <c r="J2347" i="1"/>
  <c r="G2250" i="2"/>
  <c r="J2275" i="1"/>
  <c r="G2187" i="2"/>
  <c r="J2203" i="1"/>
  <c r="G2142" i="2"/>
  <c r="J2155" i="1"/>
  <c r="G2076" i="2"/>
  <c r="J2083" i="1"/>
  <c r="G2002" i="2"/>
  <c r="J2011" i="1"/>
  <c r="G1915" i="2"/>
  <c r="J1939" i="1"/>
  <c r="G1911" i="2"/>
  <c r="J1891" i="1"/>
  <c r="G1826" i="2"/>
  <c r="J1843" i="1"/>
  <c r="J1771" i="1"/>
  <c r="G1762" i="2"/>
  <c r="G1673" i="2"/>
  <c r="J1699" i="1"/>
  <c r="J1651" i="1"/>
  <c r="G1643" i="2"/>
  <c r="J1579" i="1"/>
  <c r="G1572" i="2"/>
  <c r="J1507" i="1"/>
  <c r="G1507" i="2"/>
  <c r="G1435" i="2"/>
  <c r="J1435" i="1"/>
  <c r="G1331" i="2"/>
  <c r="J1339" i="1"/>
  <c r="G1249" i="2"/>
  <c r="J1243" i="1"/>
  <c r="G1121" i="2"/>
  <c r="J1123" i="1"/>
  <c r="G984" i="2"/>
  <c r="J979" i="1"/>
  <c r="G760" i="2"/>
  <c r="J739" i="1"/>
  <c r="G20" i="2"/>
  <c r="J19" i="1"/>
  <c r="G2335" i="2"/>
  <c r="J2345" i="1"/>
  <c r="G2300" i="2"/>
  <c r="J2321" i="1"/>
  <c r="G2254" i="2"/>
  <c r="J2273" i="1"/>
  <c r="G2197" i="2"/>
  <c r="J2225" i="1"/>
  <c r="G2143" i="2"/>
  <c r="J2177" i="1"/>
  <c r="G2124" i="2"/>
  <c r="J2129" i="1"/>
  <c r="G2090" i="2"/>
  <c r="J2105" i="1"/>
  <c r="G2062" i="2"/>
  <c r="J2057" i="1"/>
  <c r="J2009" i="1"/>
  <c r="G2000" i="2"/>
  <c r="G1946" i="2"/>
  <c r="J1961" i="1"/>
  <c r="J1913" i="1"/>
  <c r="G1889" i="2"/>
  <c r="J1865" i="1"/>
  <c r="G1853" i="2"/>
  <c r="G1811" i="2"/>
  <c r="J1817" i="1"/>
  <c r="G1727" i="2"/>
  <c r="J1769" i="1"/>
  <c r="J1721" i="1"/>
  <c r="G1720" i="2"/>
  <c r="J1673" i="1"/>
  <c r="G1684" i="2"/>
  <c r="G1638" i="2"/>
  <c r="J1649" i="1"/>
  <c r="G1591" i="2"/>
  <c r="J1601" i="1"/>
  <c r="G1545" i="2"/>
  <c r="J1553" i="1"/>
  <c r="J1505" i="1"/>
  <c r="G1501" i="2"/>
  <c r="G1453" i="2"/>
  <c r="J1457" i="1"/>
  <c r="G1433" i="2"/>
  <c r="J1433" i="1"/>
  <c r="G1378" i="2"/>
  <c r="J1385" i="1"/>
  <c r="G1354" i="2"/>
  <c r="J1361" i="1"/>
  <c r="G1293" i="2"/>
  <c r="J1313" i="1"/>
  <c r="G1279" i="2"/>
  <c r="J1265" i="1"/>
  <c r="G1211" i="2"/>
  <c r="J1217" i="1"/>
  <c r="G1166" i="2"/>
  <c r="J1169" i="1"/>
  <c r="G1092" i="2"/>
  <c r="J1097" i="1"/>
  <c r="G1016" i="2"/>
  <c r="J1025" i="1"/>
  <c r="G860" i="2"/>
  <c r="J881" i="1"/>
  <c r="G677" i="2"/>
  <c r="J689" i="1"/>
  <c r="G2352" i="2"/>
  <c r="J2370" i="1"/>
  <c r="G2331" i="2"/>
  <c r="J2344" i="1"/>
  <c r="G2301" i="2"/>
  <c r="J2320" i="1"/>
  <c r="G2279" i="2"/>
  <c r="J2296" i="1"/>
  <c r="G2239" i="2"/>
  <c r="J2272" i="1"/>
  <c r="G2224" i="2"/>
  <c r="J2248" i="1"/>
  <c r="G2209" i="2"/>
  <c r="J2224" i="1"/>
  <c r="G2180" i="2"/>
  <c r="J2200" i="1"/>
  <c r="G2165" i="2"/>
  <c r="J2176" i="1"/>
  <c r="G2152" i="2"/>
  <c r="J2152" i="1"/>
  <c r="G2121" i="2"/>
  <c r="J2128" i="1"/>
  <c r="J2104" i="1"/>
  <c r="G2094" i="2"/>
  <c r="J2080" i="1"/>
  <c r="G2007" i="2"/>
  <c r="J2056" i="1"/>
  <c r="G2037" i="2"/>
  <c r="J2032" i="1"/>
  <c r="G2046" i="2"/>
  <c r="G1995" i="2"/>
  <c r="J2008" i="1"/>
  <c r="G1974" i="2"/>
  <c r="J1984" i="1"/>
  <c r="J1960" i="1"/>
  <c r="G1950" i="2"/>
  <c r="J1936" i="1"/>
  <c r="G1903" i="2"/>
  <c r="G1877" i="2"/>
  <c r="J1912" i="1"/>
  <c r="J1888" i="1"/>
  <c r="G1934" i="2"/>
  <c r="J1864" i="1"/>
  <c r="G1854" i="2"/>
  <c r="J1840" i="1"/>
  <c r="G1825" i="2"/>
  <c r="G1815" i="2"/>
  <c r="J1816" i="1"/>
  <c r="G1782" i="2"/>
  <c r="J1792" i="1"/>
  <c r="J1768" i="1"/>
  <c r="G1705" i="2"/>
  <c r="J1744" i="1"/>
  <c r="G1674" i="2"/>
  <c r="G1744" i="2"/>
  <c r="J1720" i="1"/>
  <c r="J1696" i="1"/>
  <c r="G1718" i="2"/>
  <c r="J1672" i="1"/>
  <c r="G1680" i="2"/>
  <c r="G1640" i="2"/>
  <c r="J1648" i="1"/>
  <c r="J1624" i="1"/>
  <c r="G1614" i="2"/>
  <c r="G1590" i="2"/>
  <c r="J1600" i="1"/>
  <c r="J1576" i="1"/>
  <c r="G1583" i="2"/>
  <c r="J1552" i="1"/>
  <c r="G1547" i="2"/>
  <c r="G1519" i="2"/>
  <c r="J1528" i="1"/>
  <c r="G1508" i="2"/>
  <c r="J1504" i="1"/>
  <c r="J1480" i="1"/>
  <c r="G1469" i="2"/>
  <c r="G1451" i="2"/>
  <c r="J1456" i="1"/>
  <c r="J1432" i="1"/>
  <c r="G1414" i="2"/>
  <c r="J1408" i="1"/>
  <c r="G1402" i="2"/>
  <c r="G1372" i="2"/>
  <c r="J1384" i="1"/>
  <c r="G1352" i="2"/>
  <c r="J1360" i="1"/>
  <c r="G1329" i="2"/>
  <c r="J1336" i="1"/>
  <c r="J1288" i="1"/>
  <c r="G1275" i="2"/>
  <c r="G1257" i="2"/>
  <c r="J1264" i="1"/>
  <c r="J1240" i="1"/>
  <c r="G1234" i="2"/>
  <c r="G1213" i="2"/>
  <c r="J1216" i="1"/>
  <c r="G1183" i="2"/>
  <c r="J1192" i="1"/>
  <c r="J1168" i="1"/>
  <c r="G1168" i="2"/>
  <c r="G1138" i="2"/>
  <c r="J1144" i="1"/>
  <c r="G1119" i="2"/>
  <c r="J1120" i="1"/>
  <c r="G1093" i="2"/>
  <c r="J1096" i="1"/>
  <c r="G1060" i="2"/>
  <c r="J1072" i="1"/>
  <c r="G1043" i="2"/>
  <c r="J1048" i="1"/>
  <c r="G1009" i="2"/>
  <c r="J1024" i="1"/>
  <c r="G995" i="2"/>
  <c r="J1000" i="1"/>
  <c r="G962" i="2"/>
  <c r="J976" i="1"/>
  <c r="G977" i="2"/>
  <c r="J952" i="1"/>
  <c r="G922" i="2"/>
  <c r="J928" i="1"/>
  <c r="G891" i="2"/>
  <c r="J904" i="1"/>
  <c r="G898" i="2"/>
  <c r="J880" i="1"/>
  <c r="G845" i="2"/>
  <c r="J856" i="1"/>
  <c r="G821" i="2"/>
  <c r="J832" i="1"/>
  <c r="G787" i="2"/>
  <c r="J808" i="1"/>
  <c r="G780" i="2"/>
  <c r="J784" i="1"/>
  <c r="G747" i="2"/>
  <c r="J760" i="1"/>
  <c r="G733" i="2"/>
  <c r="J736" i="1"/>
  <c r="G709" i="2"/>
  <c r="J712" i="1"/>
  <c r="G680" i="2"/>
  <c r="J688" i="1"/>
  <c r="G663" i="2"/>
  <c r="J664" i="1"/>
  <c r="G647" i="2"/>
  <c r="J640" i="1"/>
  <c r="G646" i="2"/>
  <c r="J616" i="1"/>
  <c r="G588" i="2"/>
  <c r="J592" i="1"/>
  <c r="G569" i="2"/>
  <c r="J568" i="1"/>
  <c r="G539" i="2"/>
  <c r="J544" i="1"/>
  <c r="G518" i="2"/>
  <c r="J520" i="1"/>
  <c r="G475" i="2"/>
  <c r="J496" i="1"/>
  <c r="G466" i="2"/>
  <c r="J472" i="1"/>
  <c r="G440" i="2"/>
  <c r="J448" i="1"/>
  <c r="G417" i="2"/>
  <c r="J424" i="1"/>
  <c r="G393" i="2"/>
  <c r="J400" i="1"/>
  <c r="G349" i="2"/>
  <c r="J352" i="1"/>
  <c r="G273" i="2"/>
  <c r="J304" i="1"/>
  <c r="G300" i="2"/>
  <c r="J280" i="1"/>
  <c r="G266" i="2"/>
  <c r="J256" i="1"/>
  <c r="G227" i="2"/>
  <c r="J232" i="1"/>
  <c r="G210" i="2"/>
  <c r="J208" i="1"/>
  <c r="G185" i="2"/>
  <c r="J184" i="1"/>
  <c r="G162" i="2"/>
  <c r="J160" i="1"/>
  <c r="G145" i="2"/>
  <c r="J136" i="1"/>
  <c r="G117" i="2"/>
  <c r="J112" i="1"/>
  <c r="G89" i="2"/>
  <c r="J88" i="1"/>
  <c r="G66" i="2"/>
  <c r="J64" i="1"/>
  <c r="G36" i="2"/>
  <c r="J40" i="1"/>
  <c r="G17" i="2"/>
  <c r="J16" i="1"/>
  <c r="G2345" i="2"/>
  <c r="J2369" i="1"/>
  <c r="G2081" i="2"/>
  <c r="J2097" i="1"/>
  <c r="G1565" i="2"/>
  <c r="J1593" i="1"/>
  <c r="J2263" i="1"/>
  <c r="G2245" i="2"/>
  <c r="G1867" i="2"/>
  <c r="J1879" i="1"/>
  <c r="G1484" i="2"/>
  <c r="J1495" i="1"/>
  <c r="G1153" i="2"/>
  <c r="J1159" i="1"/>
  <c r="G603" i="2"/>
  <c r="J607" i="1"/>
  <c r="G2217" i="2"/>
  <c r="J2237" i="1"/>
  <c r="G1774" i="2"/>
  <c r="J1781" i="1"/>
  <c r="J1421" i="1"/>
  <c r="G1411" i="2"/>
  <c r="G934" i="2"/>
  <c r="J941" i="1"/>
  <c r="G532" i="2"/>
  <c r="J533" i="1"/>
  <c r="G146" i="2"/>
  <c r="J125" i="1"/>
  <c r="J2331" i="1"/>
  <c r="G2314" i="2"/>
  <c r="G2017" i="2"/>
  <c r="J2043" i="1"/>
  <c r="G1663" i="2"/>
  <c r="J1731" i="1"/>
  <c r="G1355" i="2"/>
  <c r="J1371" i="1"/>
  <c r="G1013" i="2"/>
  <c r="J1011" i="1"/>
  <c r="G2073" i="2"/>
  <c r="J2087" i="1"/>
  <c r="G2282" i="2"/>
  <c r="J2301" i="1"/>
  <c r="J2103" i="1"/>
  <c r="G2088" i="2"/>
  <c r="J1767" i="1"/>
  <c r="G1675" i="2"/>
  <c r="G1089" i="2"/>
  <c r="J1095" i="1"/>
  <c r="G2223" i="2"/>
  <c r="J2241" i="1"/>
  <c r="J1785" i="1"/>
  <c r="G1776" i="2"/>
  <c r="G1938" i="2"/>
  <c r="J1951" i="1"/>
  <c r="G1557" i="2"/>
  <c r="J1567" i="1"/>
  <c r="G1244" i="2"/>
  <c r="J1255" i="1"/>
  <c r="G769" i="2"/>
  <c r="J775" i="1"/>
  <c r="J1901" i="1"/>
  <c r="G1909" i="2"/>
  <c r="J1637" i="1"/>
  <c r="G1625" i="2"/>
  <c r="G1390" i="2"/>
  <c r="J1397" i="1"/>
  <c r="G1128" i="2"/>
  <c r="J1133" i="1"/>
  <c r="G833" i="2"/>
  <c r="J845" i="1"/>
  <c r="G504" i="2"/>
  <c r="J485" i="1"/>
  <c r="G196" i="2"/>
  <c r="J197" i="1"/>
  <c r="G2289" i="2"/>
  <c r="J2307" i="1"/>
  <c r="J1851" i="1"/>
  <c r="G1843" i="2"/>
  <c r="J1443" i="1"/>
  <c r="G1415" i="2"/>
  <c r="G870" i="2"/>
  <c r="J891" i="1"/>
  <c r="J2207" i="1"/>
  <c r="G2193" i="2"/>
  <c r="J2325" i="1"/>
  <c r="G2074" i="2"/>
  <c r="J2085" i="1"/>
  <c r="J2343" i="1"/>
  <c r="G2321" i="2"/>
  <c r="J2295" i="1"/>
  <c r="G2270" i="2"/>
  <c r="G2204" i="2"/>
  <c r="J2223" i="1"/>
  <c r="G2168" i="2"/>
  <c r="J2175" i="1"/>
  <c r="J2127" i="1"/>
  <c r="G2114" i="2"/>
  <c r="J1983" i="1"/>
  <c r="G1975" i="2"/>
  <c r="G1724" i="2"/>
  <c r="J1743" i="1"/>
  <c r="J1695" i="1"/>
  <c r="G1712" i="2"/>
  <c r="G1637" i="2"/>
  <c r="J1647" i="1"/>
  <c r="G1588" i="2"/>
  <c r="J1599" i="1"/>
  <c r="G1543" i="2"/>
  <c r="J1551" i="1"/>
  <c r="G1494" i="2"/>
  <c r="J1503" i="1"/>
  <c r="G1443" i="2"/>
  <c r="J1455" i="1"/>
  <c r="G1419" i="2"/>
  <c r="J1431" i="1"/>
  <c r="G1371" i="2"/>
  <c r="J1383" i="1"/>
  <c r="G1321" i="2"/>
  <c r="J1335" i="1"/>
  <c r="G1260" i="2"/>
  <c r="J1287" i="1"/>
  <c r="G1212" i="2"/>
  <c r="J1215" i="1"/>
  <c r="G1116" i="2"/>
  <c r="J1119" i="1"/>
  <c r="G804" i="2"/>
  <c r="J807" i="1"/>
  <c r="G734" i="2"/>
  <c r="J759" i="1"/>
  <c r="G707" i="2"/>
  <c r="J711" i="1"/>
  <c r="G653" i="2"/>
  <c r="J663" i="1"/>
  <c r="G632" i="2"/>
  <c r="J639" i="1"/>
  <c r="G580" i="2"/>
  <c r="J591" i="1"/>
  <c r="G547" i="2"/>
  <c r="J567" i="1"/>
  <c r="G519" i="2"/>
  <c r="J519" i="1"/>
  <c r="G471" i="2"/>
  <c r="J495" i="1"/>
  <c r="G441" i="2"/>
  <c r="J447" i="1"/>
  <c r="G392" i="2"/>
  <c r="J399" i="1"/>
  <c r="G350" i="2"/>
  <c r="J351" i="1"/>
  <c r="G319" i="2"/>
  <c r="J327" i="1"/>
  <c r="G287" i="2"/>
  <c r="J279" i="1"/>
  <c r="G229" i="2"/>
  <c r="J231" i="1"/>
  <c r="G205" i="2"/>
  <c r="J207" i="1"/>
  <c r="G161" i="2"/>
  <c r="J159" i="1"/>
  <c r="G132" i="2"/>
  <c r="J135" i="1"/>
  <c r="G73" i="2"/>
  <c r="J87" i="1"/>
  <c r="G61" i="2"/>
  <c r="J39" i="1"/>
  <c r="G2346" i="2"/>
  <c r="J2368" i="1"/>
  <c r="G2298" i="2"/>
  <c r="J2318" i="1"/>
  <c r="G2252" i="2"/>
  <c r="J2270" i="1"/>
  <c r="G2228" i="2"/>
  <c r="J2246" i="1"/>
  <c r="G2207" i="2"/>
  <c r="J2222" i="1"/>
  <c r="J2174" i="1"/>
  <c r="G2175" i="2"/>
  <c r="G2138" i="2"/>
  <c r="J2150" i="1"/>
  <c r="J2126" i="1"/>
  <c r="G2110" i="2"/>
  <c r="G2087" i="2"/>
  <c r="J2102" i="1"/>
  <c r="G2052" i="2"/>
  <c r="J2078" i="1"/>
  <c r="G2057" i="2"/>
  <c r="J2030" i="1"/>
  <c r="G1988" i="2"/>
  <c r="J2006" i="1"/>
  <c r="J1982" i="1"/>
  <c r="G1972" i="2"/>
  <c r="G1951" i="2"/>
  <c r="J1958" i="1"/>
  <c r="G1881" i="2"/>
  <c r="J1934" i="1"/>
  <c r="G1928" i="2"/>
  <c r="J1910" i="1"/>
  <c r="J1862" i="1"/>
  <c r="G1850" i="2"/>
  <c r="G1810" i="2"/>
  <c r="J1814" i="1"/>
  <c r="G1700" i="2"/>
  <c r="J1766" i="1"/>
  <c r="G1741" i="2"/>
  <c r="J1742" i="1"/>
  <c r="G1682" i="2"/>
  <c r="J1718" i="1"/>
  <c r="J1694" i="1"/>
  <c r="G1734" i="2"/>
  <c r="G1710" i="2"/>
  <c r="J1670" i="1"/>
  <c r="J1646" i="1"/>
  <c r="G1641" i="2"/>
  <c r="G1577" i="2"/>
  <c r="J1598" i="1"/>
  <c r="G1566" i="2"/>
  <c r="J1574" i="1"/>
  <c r="G924" i="2"/>
  <c r="J1550" i="1"/>
  <c r="G1531" i="2"/>
  <c r="J1526" i="1"/>
  <c r="G1490" i="2"/>
  <c r="J1502" i="1"/>
  <c r="J1478" i="1"/>
  <c r="G1475" i="2"/>
  <c r="G1458" i="2"/>
  <c r="J1454" i="1"/>
  <c r="G1421" i="2"/>
  <c r="J1430" i="1"/>
  <c r="G1405" i="2"/>
  <c r="J1406" i="1"/>
  <c r="G1370" i="2"/>
  <c r="J1382" i="1"/>
  <c r="G1367" i="2"/>
  <c r="J1358" i="1"/>
  <c r="G1320" i="2"/>
  <c r="J1334" i="1"/>
  <c r="J1310" i="1"/>
  <c r="G1298" i="2"/>
  <c r="G1278" i="2"/>
  <c r="J1286" i="1"/>
  <c r="G1251" i="2"/>
  <c r="J1262" i="1"/>
  <c r="J1238" i="1"/>
  <c r="G1236" i="2"/>
  <c r="J1214" i="1"/>
  <c r="G1210" i="2"/>
  <c r="G1186" i="2"/>
  <c r="J1190" i="1"/>
  <c r="G1161" i="2"/>
  <c r="J1166" i="1"/>
  <c r="G1141" i="2"/>
  <c r="J1142" i="1"/>
  <c r="G1118" i="2"/>
  <c r="J1118" i="1"/>
  <c r="G1085" i="2"/>
  <c r="J1094" i="1"/>
  <c r="G1052" i="2"/>
  <c r="J1070" i="1"/>
  <c r="G1041" i="2"/>
  <c r="J1046" i="1"/>
  <c r="G1012" i="2"/>
  <c r="J1022" i="1"/>
  <c r="G996" i="2"/>
  <c r="J998" i="1"/>
  <c r="G968" i="2"/>
  <c r="J974" i="1"/>
  <c r="G987" i="2"/>
  <c r="J950" i="1"/>
  <c r="G920" i="2"/>
  <c r="J926" i="1"/>
  <c r="G869" i="2"/>
  <c r="J902" i="1"/>
  <c r="G867" i="2"/>
  <c r="J878" i="1"/>
  <c r="G852" i="2"/>
  <c r="J854" i="1"/>
  <c r="G823" i="2"/>
  <c r="J830" i="1"/>
  <c r="G785" i="2"/>
  <c r="J806" i="1"/>
  <c r="G778" i="2"/>
  <c r="J782" i="1"/>
  <c r="G743" i="2"/>
  <c r="J758" i="1"/>
  <c r="G758" i="2"/>
  <c r="J734" i="1"/>
  <c r="G706" i="2"/>
  <c r="J710" i="1"/>
  <c r="G682" i="2"/>
  <c r="J686" i="1"/>
  <c r="G655" i="2"/>
  <c r="J662" i="1"/>
  <c r="G630" i="2"/>
  <c r="J638" i="1"/>
  <c r="G600" i="2"/>
  <c r="J614" i="1"/>
  <c r="G591" i="2"/>
  <c r="J590" i="1"/>
  <c r="G571" i="2"/>
  <c r="J566" i="1"/>
  <c r="G537" i="2"/>
  <c r="J542" i="1"/>
  <c r="G517" i="2"/>
  <c r="J518" i="1"/>
  <c r="G477" i="2"/>
  <c r="J494" i="1"/>
  <c r="G460" i="2"/>
  <c r="J470" i="1"/>
  <c r="G442" i="2"/>
  <c r="J446" i="1"/>
  <c r="G416" i="2"/>
  <c r="J422" i="1"/>
  <c r="G389" i="2"/>
  <c r="J398" i="1"/>
  <c r="G366" i="2"/>
  <c r="J374" i="1"/>
  <c r="G348" i="2"/>
  <c r="J350" i="1"/>
  <c r="G326" i="2"/>
  <c r="J326" i="1"/>
  <c r="G276" i="2"/>
  <c r="J302" i="1"/>
  <c r="G298" i="2"/>
  <c r="J278" i="1"/>
  <c r="G253" i="2"/>
  <c r="J254" i="1"/>
  <c r="G222" i="2"/>
  <c r="J230" i="1"/>
  <c r="G204" i="2"/>
  <c r="J206" i="1"/>
  <c r="G157" i="2"/>
  <c r="J158" i="1"/>
  <c r="G141" i="2"/>
  <c r="J134" i="1"/>
  <c r="G92" i="2"/>
  <c r="J110" i="1"/>
  <c r="G80" i="2"/>
  <c r="J86" i="1"/>
  <c r="G62" i="2"/>
  <c r="J62" i="1"/>
  <c r="G38" i="2"/>
  <c r="J38" i="1"/>
  <c r="G14" i="2"/>
  <c r="J14" i="1"/>
  <c r="G2350" i="2"/>
  <c r="J2367" i="1"/>
  <c r="G2341" i="2"/>
  <c r="J2361" i="1"/>
  <c r="G1940" i="2"/>
  <c r="J1953" i="1"/>
  <c r="G2105" i="2"/>
  <c r="J2119" i="1"/>
  <c r="G363" i="2"/>
  <c r="J367" i="1"/>
  <c r="G2103" i="2"/>
  <c r="J2117" i="1"/>
  <c r="G1844" i="2"/>
  <c r="J1853" i="1"/>
  <c r="G1533" i="2"/>
  <c r="J1541" i="1"/>
  <c r="J1205" i="1"/>
  <c r="G1201" i="2"/>
  <c r="G876" i="2"/>
  <c r="J893" i="1"/>
  <c r="G543" i="2"/>
  <c r="J557" i="1"/>
  <c r="G241" i="2"/>
  <c r="J245" i="1"/>
  <c r="G2194" i="2"/>
  <c r="J2211" i="1"/>
  <c r="G1816" i="2"/>
  <c r="J1827" i="1"/>
  <c r="G1388" i="2"/>
  <c r="J1395" i="1"/>
  <c r="G814" i="2"/>
  <c r="J819" i="1"/>
  <c r="J2303" i="1"/>
  <c r="G2283" i="2"/>
  <c r="G2330" i="2"/>
  <c r="J2349" i="1"/>
  <c r="G2101" i="2"/>
  <c r="J2109" i="1"/>
  <c r="J2271" i="1"/>
  <c r="G2242" i="2"/>
  <c r="G1883" i="2"/>
  <c r="J1935" i="1"/>
  <c r="G2044" i="2"/>
  <c r="J2049" i="1"/>
  <c r="G1701" i="2"/>
  <c r="J1737" i="1"/>
  <c r="G2160" i="2"/>
  <c r="J2167" i="1"/>
  <c r="J1783" i="1"/>
  <c r="G1779" i="2"/>
  <c r="J1471" i="1"/>
  <c r="G1463" i="2"/>
  <c r="G1075" i="2"/>
  <c r="J1087" i="1"/>
  <c r="G453" i="2"/>
  <c r="J463" i="1"/>
  <c r="G2134" i="2"/>
  <c r="J2141" i="1"/>
  <c r="G1698" i="2"/>
  <c r="J1757" i="1"/>
  <c r="G1341" i="2"/>
  <c r="J1349" i="1"/>
  <c r="G914" i="2"/>
  <c r="J917" i="1"/>
  <c r="G499" i="2"/>
  <c r="J509" i="1"/>
  <c r="G79" i="2"/>
  <c r="J77" i="1"/>
  <c r="G2261" i="2"/>
  <c r="J2283" i="1"/>
  <c r="G2035" i="2"/>
  <c r="J2019" i="1"/>
  <c r="J1707" i="1"/>
  <c r="G1736" i="2"/>
  <c r="G1339" i="2"/>
  <c r="J1347" i="1"/>
  <c r="G935" i="2"/>
  <c r="J939" i="1"/>
  <c r="J2327" i="1"/>
  <c r="J2183" i="1"/>
  <c r="G2164" i="2"/>
  <c r="G2260" i="2"/>
  <c r="J2277" i="1"/>
  <c r="G2061" i="2"/>
  <c r="J2061" i="1"/>
  <c r="G2299" i="2"/>
  <c r="J2319" i="1"/>
  <c r="J2247" i="1"/>
  <c r="G2225" i="2"/>
  <c r="G2184" i="2"/>
  <c r="J2199" i="1"/>
  <c r="G2137" i="2"/>
  <c r="J2151" i="1"/>
  <c r="J2079" i="1"/>
  <c r="G2054" i="2"/>
  <c r="G2006" i="2"/>
  <c r="J2055" i="1"/>
  <c r="G2036" i="2"/>
  <c r="J2031" i="1"/>
  <c r="G1999" i="2"/>
  <c r="J2007" i="1"/>
  <c r="G1944" i="2"/>
  <c r="J1959" i="1"/>
  <c r="G1899" i="2"/>
  <c r="J1911" i="1"/>
  <c r="J1887" i="1"/>
  <c r="G1875" i="2"/>
  <c r="J1863" i="1"/>
  <c r="G1852" i="2"/>
  <c r="G1824" i="2"/>
  <c r="J1839" i="1"/>
  <c r="G1781" i="2"/>
  <c r="J1791" i="1"/>
  <c r="G1665" i="2"/>
  <c r="J1719" i="1"/>
  <c r="G1755" i="2"/>
  <c r="J1671" i="1"/>
  <c r="G1602" i="2"/>
  <c r="J1623" i="1"/>
  <c r="G1587" i="2"/>
  <c r="J1575" i="1"/>
  <c r="G1529" i="2"/>
  <c r="J1527" i="1"/>
  <c r="G1467" i="2"/>
  <c r="J1479" i="1"/>
  <c r="G1400" i="2"/>
  <c r="J1407" i="1"/>
  <c r="J1359" i="1"/>
  <c r="G1369" i="2"/>
  <c r="G1285" i="2"/>
  <c r="J1311" i="1"/>
  <c r="G1252" i="2"/>
  <c r="J1263" i="1"/>
  <c r="G1233" i="2"/>
  <c r="J1239" i="1"/>
  <c r="G1177" i="2"/>
  <c r="J1191" i="1"/>
  <c r="G1173" i="2"/>
  <c r="J1167" i="1"/>
  <c r="J1143" i="1"/>
  <c r="G1140" i="2"/>
  <c r="G1073" i="2"/>
  <c r="J1071" i="1"/>
  <c r="G1042" i="2"/>
  <c r="J1047" i="1"/>
  <c r="G1005" i="2"/>
  <c r="J1023" i="1"/>
  <c r="G997" i="2"/>
  <c r="J999" i="1"/>
  <c r="G979" i="2"/>
  <c r="J975" i="1"/>
  <c r="J951" i="1"/>
  <c r="G991" i="2"/>
  <c r="G921" i="2"/>
  <c r="J927" i="1"/>
  <c r="G896" i="2"/>
  <c r="J903" i="1"/>
  <c r="G894" i="2"/>
  <c r="J879" i="1"/>
  <c r="J855" i="1"/>
  <c r="G837" i="2"/>
  <c r="G779" i="2"/>
  <c r="J783" i="1"/>
  <c r="G742" i="2"/>
  <c r="J735" i="1"/>
  <c r="G683" i="2"/>
  <c r="J687" i="1"/>
  <c r="G610" i="2"/>
  <c r="J615" i="1"/>
  <c r="G538" i="2"/>
  <c r="J543" i="1"/>
  <c r="G462" i="2"/>
  <c r="J471" i="1"/>
  <c r="G418" i="2"/>
  <c r="J423" i="1"/>
  <c r="G356" i="2"/>
  <c r="J375" i="1"/>
  <c r="G294" i="2"/>
  <c r="J303" i="1"/>
  <c r="G260" i="2"/>
  <c r="J255" i="1"/>
  <c r="G183" i="2"/>
  <c r="J183" i="1"/>
  <c r="G97" i="2"/>
  <c r="J111" i="1"/>
  <c r="G71" i="2"/>
  <c r="J63" i="1"/>
  <c r="G16" i="2"/>
  <c r="J15" i="1"/>
  <c r="J2342" i="1"/>
  <c r="G2320" i="2"/>
  <c r="G2277" i="2"/>
  <c r="J2294" i="1"/>
  <c r="G2182" i="2"/>
  <c r="J2198" i="1"/>
  <c r="G2012" i="2"/>
  <c r="J2054" i="1"/>
  <c r="G1834" i="2"/>
  <c r="J1838" i="1"/>
  <c r="G1772" i="2"/>
  <c r="J1790" i="1"/>
  <c r="J1622" i="1"/>
  <c r="G1599" i="2"/>
  <c r="G2319" i="2"/>
  <c r="J2341" i="1"/>
  <c r="J2317" i="1"/>
  <c r="G2297" i="2"/>
  <c r="G2269" i="2"/>
  <c r="J2293" i="1"/>
  <c r="G2249" i="2"/>
  <c r="J2269" i="1"/>
  <c r="G2229" i="2"/>
  <c r="J2245" i="1"/>
  <c r="G2200" i="2"/>
  <c r="J2221" i="1"/>
  <c r="G2183" i="2"/>
  <c r="J2197" i="1"/>
  <c r="G2167" i="2"/>
  <c r="J2173" i="1"/>
  <c r="G2136" i="2"/>
  <c r="J2149" i="1"/>
  <c r="G2112" i="2"/>
  <c r="J2125" i="1"/>
  <c r="G2086" i="2"/>
  <c r="J2101" i="1"/>
  <c r="G2042" i="2"/>
  <c r="J2077" i="1"/>
  <c r="G2039" i="2"/>
  <c r="J2053" i="1"/>
  <c r="G2040" i="2"/>
  <c r="J2029" i="1"/>
  <c r="J2005" i="1"/>
  <c r="G1990" i="2"/>
  <c r="G1966" i="2"/>
  <c r="J1981" i="1"/>
  <c r="G1952" i="2"/>
  <c r="J1957" i="1"/>
  <c r="J1933" i="1"/>
  <c r="G1933" i="2"/>
  <c r="G1890" i="2"/>
  <c r="J1909" i="1"/>
  <c r="G1873" i="2"/>
  <c r="J1885" i="1"/>
  <c r="G1851" i="2"/>
  <c r="J1861" i="1"/>
  <c r="G1819" i="2"/>
  <c r="J1837" i="1"/>
  <c r="J1813" i="1"/>
  <c r="G1813" i="2"/>
  <c r="G1773" i="2"/>
  <c r="J1789" i="1"/>
  <c r="G1660" i="2"/>
  <c r="J1765" i="1"/>
  <c r="J1741" i="1"/>
  <c r="G1672" i="2"/>
  <c r="G1715" i="2"/>
  <c r="J1717" i="1"/>
  <c r="J1693" i="1"/>
  <c r="G1679" i="2"/>
  <c r="G1657" i="2"/>
  <c r="J1669" i="1"/>
  <c r="J1645" i="1"/>
  <c r="G1639" i="2"/>
  <c r="G1598" i="2"/>
  <c r="J1621" i="1"/>
  <c r="G1582" i="2"/>
  <c r="J1597" i="1"/>
  <c r="J1573" i="1"/>
  <c r="G1574" i="2"/>
  <c r="J1549" i="1"/>
  <c r="G1536" i="2"/>
  <c r="G1523" i="2"/>
  <c r="J1525" i="1"/>
  <c r="J1501" i="1"/>
  <c r="G1491" i="2"/>
  <c r="G1474" i="2"/>
  <c r="J1477" i="1"/>
  <c r="J1453" i="1"/>
  <c r="G1455" i="2"/>
  <c r="J1429" i="1"/>
  <c r="G1430" i="2"/>
  <c r="G1403" i="2"/>
  <c r="J1405" i="1"/>
  <c r="J1381" i="1"/>
  <c r="G1376" i="2"/>
  <c r="G1349" i="2"/>
  <c r="J1357" i="1"/>
  <c r="J1333" i="1"/>
  <c r="G1327" i="2"/>
  <c r="J1309" i="1"/>
  <c r="G1300" i="2"/>
  <c r="J1285" i="1"/>
  <c r="G1268" i="2"/>
  <c r="G1255" i="2"/>
  <c r="J1261" i="1"/>
  <c r="G1229" i="2"/>
  <c r="J1237" i="1"/>
  <c r="G1181" i="2"/>
  <c r="J1189" i="1"/>
  <c r="J1165" i="1"/>
  <c r="G1155" i="2"/>
  <c r="G1143" i="2"/>
  <c r="J1141" i="1"/>
  <c r="G1112" i="2"/>
  <c r="J1117" i="1"/>
  <c r="G1087" i="2"/>
  <c r="J1093" i="1"/>
  <c r="G1069" i="2"/>
  <c r="J1069" i="1"/>
  <c r="G1040" i="2"/>
  <c r="J1045" i="1"/>
  <c r="G1014" i="2"/>
  <c r="J1021" i="1"/>
  <c r="G978" i="2"/>
  <c r="J997" i="1"/>
  <c r="G939" i="2"/>
  <c r="J973" i="1"/>
  <c r="G958" i="2"/>
  <c r="J949" i="1"/>
  <c r="G917" i="2"/>
  <c r="J925" i="1"/>
  <c r="G884" i="2"/>
  <c r="J901" i="1"/>
  <c r="G883" i="2"/>
  <c r="J877" i="1"/>
  <c r="G856" i="2"/>
  <c r="J853" i="1"/>
  <c r="G826" i="2"/>
  <c r="J829" i="1"/>
  <c r="G794" i="2"/>
  <c r="J805" i="1"/>
  <c r="G777" i="2"/>
  <c r="J781" i="1"/>
  <c r="G762" i="2"/>
  <c r="J757" i="1"/>
  <c r="G754" i="2"/>
  <c r="J733" i="1"/>
  <c r="G704" i="2"/>
  <c r="J709" i="1"/>
  <c r="G687" i="2"/>
  <c r="J685" i="1"/>
  <c r="G659" i="2"/>
  <c r="J661" i="1"/>
  <c r="G629" i="2"/>
  <c r="J637" i="1"/>
  <c r="G581" i="2"/>
  <c r="J613" i="1"/>
  <c r="G605" i="2"/>
  <c r="J589" i="1"/>
  <c r="G549" i="2"/>
  <c r="J565" i="1"/>
  <c r="G534" i="2"/>
  <c r="J541" i="1"/>
  <c r="G509" i="2"/>
  <c r="J517" i="1"/>
  <c r="G496" i="2"/>
  <c r="J493" i="1"/>
  <c r="G461" i="2"/>
  <c r="J469" i="1"/>
  <c r="G436" i="2"/>
  <c r="J445" i="1"/>
  <c r="G415" i="2"/>
  <c r="J421" i="1"/>
  <c r="G391" i="2"/>
  <c r="J397" i="1"/>
  <c r="G370" i="2"/>
  <c r="J373" i="1"/>
  <c r="G347" i="2"/>
  <c r="J349" i="1"/>
  <c r="G320" i="2"/>
  <c r="J325" i="1"/>
  <c r="G291" i="2"/>
  <c r="J301" i="1"/>
  <c r="G275" i="2"/>
  <c r="J277" i="1"/>
  <c r="G252" i="2"/>
  <c r="J253" i="1"/>
  <c r="G228" i="2"/>
  <c r="J229" i="1"/>
  <c r="G203" i="2"/>
  <c r="J205" i="1"/>
  <c r="G181" i="2"/>
  <c r="J181" i="1"/>
  <c r="G159" i="2"/>
  <c r="J157" i="1"/>
  <c r="G126" i="2"/>
  <c r="J133" i="1"/>
  <c r="G113" i="2"/>
  <c r="J109" i="1"/>
  <c r="G88" i="2"/>
  <c r="J85" i="1"/>
  <c r="G47" i="2"/>
  <c r="J61" i="1"/>
  <c r="G57" i="2"/>
  <c r="J37" i="1"/>
  <c r="G15" i="2"/>
  <c r="J13" i="1"/>
  <c r="J2366" i="1"/>
  <c r="G2349" i="2"/>
  <c r="G2329" i="2"/>
  <c r="J2340" i="1"/>
  <c r="G2296" i="2"/>
  <c r="J2316" i="1"/>
  <c r="G2271" i="2"/>
  <c r="J2292" i="1"/>
  <c r="G2255" i="2"/>
  <c r="J2268" i="1"/>
  <c r="G2226" i="2"/>
  <c r="J2244" i="1"/>
  <c r="G2198" i="2"/>
  <c r="J2220" i="1"/>
  <c r="G2181" i="2"/>
  <c r="J2196" i="1"/>
  <c r="G2147" i="2"/>
  <c r="J2172" i="1"/>
  <c r="G2133" i="2"/>
  <c r="J2148" i="1"/>
  <c r="G2109" i="2"/>
  <c r="J2124" i="1"/>
  <c r="G2089" i="2"/>
  <c r="J2100" i="1"/>
  <c r="G2034" i="2"/>
  <c r="J2076" i="1"/>
  <c r="G2009" i="2"/>
  <c r="J2052" i="1"/>
  <c r="G2030" i="2"/>
  <c r="J2028" i="1"/>
  <c r="G1984" i="2"/>
  <c r="J2004" i="1"/>
  <c r="J1980" i="1"/>
  <c r="G1965" i="2"/>
  <c r="G1948" i="2"/>
  <c r="J1956" i="1"/>
  <c r="G1884" i="2"/>
  <c r="J1932" i="1"/>
  <c r="G1922" i="2"/>
  <c r="J1908" i="1"/>
  <c r="G1872" i="2"/>
  <c r="J1884" i="1"/>
  <c r="G1847" i="2"/>
  <c r="J1860" i="1"/>
  <c r="G1828" i="2"/>
  <c r="J1836" i="1"/>
  <c r="J1812" i="1"/>
  <c r="G1812" i="2"/>
  <c r="G1778" i="2"/>
  <c r="J1788" i="1"/>
  <c r="G1714" i="2"/>
  <c r="J1764" i="1"/>
  <c r="G1747" i="2"/>
  <c r="J1740" i="1"/>
  <c r="G1687" i="2"/>
  <c r="J1716" i="1"/>
  <c r="G1704" i="2"/>
  <c r="J1692" i="1"/>
  <c r="G1716" i="2"/>
  <c r="J1668" i="1"/>
  <c r="G1629" i="2"/>
  <c r="J1644" i="1"/>
  <c r="G1606" i="2"/>
  <c r="J1620" i="1"/>
  <c r="G1576" i="2"/>
  <c r="J1596" i="1"/>
  <c r="G1581" i="2"/>
  <c r="J1572" i="1"/>
  <c r="J1524" i="1"/>
  <c r="G1497" i="2"/>
  <c r="J1500" i="1"/>
  <c r="G1492" i="2"/>
  <c r="G1470" i="2"/>
  <c r="J1476" i="1"/>
  <c r="G1454" i="2"/>
  <c r="J1452" i="1"/>
  <c r="J1428" i="1"/>
  <c r="G1432" i="2"/>
  <c r="G1394" i="2"/>
  <c r="J1404" i="1"/>
  <c r="J1380" i="1"/>
  <c r="G1373" i="2"/>
  <c r="G1348" i="2"/>
  <c r="J1356" i="1"/>
  <c r="G1322" i="2"/>
  <c r="J1332" i="1"/>
  <c r="G1299" i="2"/>
  <c r="J1308" i="1"/>
  <c r="G1276" i="2"/>
  <c r="J1284" i="1"/>
  <c r="G1230" i="2"/>
  <c r="J1236" i="1"/>
  <c r="J1212" i="1"/>
  <c r="G1208" i="2"/>
  <c r="J1188" i="1"/>
  <c r="G1188" i="2"/>
  <c r="J1164" i="1"/>
  <c r="G1158" i="2"/>
  <c r="J1140" i="1"/>
  <c r="G1136" i="2"/>
  <c r="G1111" i="2"/>
  <c r="J1116" i="1"/>
  <c r="G1077" i="2"/>
  <c r="J1092" i="1"/>
  <c r="G1054" i="2"/>
  <c r="J1068" i="1"/>
  <c r="G1039" i="2"/>
  <c r="J1044" i="1"/>
  <c r="G1010" i="2"/>
  <c r="J1020" i="1"/>
  <c r="G969" i="2"/>
  <c r="J996" i="1"/>
  <c r="G956" i="2"/>
  <c r="J972" i="1"/>
  <c r="G964" i="2"/>
  <c r="J948" i="1"/>
  <c r="G918" i="2"/>
  <c r="J924" i="1"/>
  <c r="G862" i="2"/>
  <c r="J900" i="1"/>
  <c r="G893" i="2"/>
  <c r="J876" i="1"/>
  <c r="G835" i="2"/>
  <c r="J852" i="1"/>
  <c r="G816" i="2"/>
  <c r="J828" i="1"/>
  <c r="G809" i="2"/>
  <c r="J804" i="1"/>
  <c r="G776" i="2"/>
  <c r="J780" i="1"/>
  <c r="G753" i="2"/>
  <c r="J756" i="1"/>
  <c r="G727" i="2"/>
  <c r="J732" i="1"/>
  <c r="G703" i="2"/>
  <c r="J708" i="1"/>
  <c r="G675" i="2"/>
  <c r="J684" i="1"/>
  <c r="G660" i="2"/>
  <c r="J660" i="1"/>
  <c r="G637" i="2"/>
  <c r="J636" i="1"/>
  <c r="G572" i="2"/>
  <c r="J612" i="1"/>
  <c r="G575" i="2"/>
  <c r="J588" i="1"/>
  <c r="G558" i="2"/>
  <c r="J564" i="1"/>
  <c r="G536" i="2"/>
  <c r="J540" i="1"/>
  <c r="G510" i="2"/>
  <c r="J516" i="1"/>
  <c r="G479" i="2"/>
  <c r="J492" i="1"/>
  <c r="G464" i="2"/>
  <c r="J468" i="1"/>
  <c r="G434" i="2"/>
  <c r="J444" i="1"/>
  <c r="G414" i="2"/>
  <c r="J420" i="1"/>
  <c r="G388" i="2"/>
  <c r="J396" i="1"/>
  <c r="G369" i="2"/>
  <c r="J372" i="1"/>
  <c r="G346" i="2"/>
  <c r="J348" i="1"/>
  <c r="G324" i="2"/>
  <c r="J324" i="1"/>
  <c r="G297" i="2"/>
  <c r="J300" i="1"/>
  <c r="G293" i="2"/>
  <c r="J276" i="1"/>
  <c r="G251" i="2"/>
  <c r="J252" i="1"/>
  <c r="G224" i="2"/>
  <c r="J228" i="1"/>
  <c r="G206" i="2"/>
  <c r="J204" i="1"/>
  <c r="G154" i="2"/>
  <c r="J180" i="1"/>
  <c r="G178" i="2"/>
  <c r="J156" i="1"/>
  <c r="G130" i="2"/>
  <c r="J132" i="1"/>
  <c r="G106" i="2"/>
  <c r="J108" i="1"/>
  <c r="G90" i="2"/>
  <c r="J84" i="1"/>
  <c r="G45" i="2"/>
  <c r="J36" i="1"/>
  <c r="G13" i="2"/>
  <c r="J12" i="1"/>
  <c r="G2351" i="2"/>
  <c r="J2365" i="1"/>
  <c r="G2240" i="2"/>
  <c r="J2267" i="1"/>
  <c r="G2170" i="2"/>
  <c r="J2195" i="1"/>
  <c r="G2135" i="2"/>
  <c r="J2147" i="1"/>
  <c r="J2099" i="1"/>
  <c r="G2085" i="2"/>
  <c r="G2049" i="2"/>
  <c r="J2051" i="1"/>
  <c r="G1980" i="2"/>
  <c r="J2003" i="1"/>
  <c r="J1931" i="1"/>
  <c r="G1882" i="2"/>
  <c r="G1871" i="2"/>
  <c r="J1883" i="1"/>
  <c r="G1822" i="2"/>
  <c r="J1835" i="1"/>
  <c r="G1771" i="2"/>
  <c r="J1787" i="1"/>
  <c r="G1756" i="2"/>
  <c r="J1739" i="1"/>
  <c r="G1656" i="2"/>
  <c r="J1691" i="1"/>
  <c r="J1667" i="1"/>
  <c r="G1709" i="2"/>
  <c r="J1619" i="1"/>
  <c r="G1613" i="2"/>
  <c r="G1573" i="2"/>
  <c r="J1595" i="1"/>
  <c r="G1539" i="2"/>
  <c r="J1547" i="1"/>
  <c r="G1509" i="2"/>
  <c r="J1523" i="1"/>
  <c r="G1493" i="2"/>
  <c r="J1499" i="1"/>
  <c r="G1472" i="2"/>
  <c r="J1475" i="1"/>
  <c r="G1426" i="2"/>
  <c r="J1427" i="1"/>
  <c r="G878" i="2"/>
  <c r="J899" i="1"/>
  <c r="G2325" i="2"/>
  <c r="J2339" i="1"/>
  <c r="G2276" i="2"/>
  <c r="J2291" i="1"/>
  <c r="J2243" i="1"/>
  <c r="G2227" i="2"/>
  <c r="G2205" i="2"/>
  <c r="J2219" i="1"/>
  <c r="G2157" i="2"/>
  <c r="J2171" i="1"/>
  <c r="G2108" i="2"/>
  <c r="J2123" i="1"/>
  <c r="G2024" i="2"/>
  <c r="J2075" i="1"/>
  <c r="J2027" i="1"/>
  <c r="G2064" i="2"/>
  <c r="J1979" i="1"/>
  <c r="G1968" i="2"/>
  <c r="G1943" i="2"/>
  <c r="J1955" i="1"/>
  <c r="G1892" i="2"/>
  <c r="J1907" i="1"/>
  <c r="G1841" i="2"/>
  <c r="J1859" i="1"/>
  <c r="G1806" i="2"/>
  <c r="J1811" i="1"/>
  <c r="G1708" i="2"/>
  <c r="J1763" i="1"/>
  <c r="G1655" i="2"/>
  <c r="J1715" i="1"/>
  <c r="G1630" i="2"/>
  <c r="J1643" i="1"/>
  <c r="G1575" i="2"/>
  <c r="J1571" i="1"/>
  <c r="G1442" i="2"/>
  <c r="J1451" i="1"/>
  <c r="G1374" i="2"/>
  <c r="J1379" i="1"/>
  <c r="G1347" i="2"/>
  <c r="J1355" i="1"/>
  <c r="G1330" i="2"/>
  <c r="J1331" i="1"/>
  <c r="G1292" i="2"/>
  <c r="J1307" i="1"/>
  <c r="G1263" i="2"/>
  <c r="J1283" i="1"/>
  <c r="G1256" i="2"/>
  <c r="J1259" i="1"/>
  <c r="G1231" i="2"/>
  <c r="J1235" i="1"/>
  <c r="J1211" i="1"/>
  <c r="G1206" i="2"/>
  <c r="G1180" i="2"/>
  <c r="J1187" i="1"/>
  <c r="G1160" i="2"/>
  <c r="J1163" i="1"/>
  <c r="G1132" i="2"/>
  <c r="J1139" i="1"/>
  <c r="G1107" i="2"/>
  <c r="J1115" i="1"/>
  <c r="G1076" i="2"/>
  <c r="J1091" i="1"/>
  <c r="G1051" i="2"/>
  <c r="J1067" i="1"/>
  <c r="G1038" i="2"/>
  <c r="J1043" i="1"/>
  <c r="G1006" i="2"/>
  <c r="J1019" i="1"/>
  <c r="G946" i="2"/>
  <c r="J995" i="1"/>
  <c r="G953" i="2"/>
  <c r="J971" i="1"/>
  <c r="G961" i="2"/>
  <c r="J947" i="1"/>
  <c r="G912" i="2"/>
  <c r="J923" i="1"/>
  <c r="G888" i="2"/>
  <c r="J875" i="1"/>
  <c r="G843" i="2"/>
  <c r="J851" i="1"/>
  <c r="G822" i="2"/>
  <c r="J827" i="1"/>
  <c r="G789" i="2"/>
  <c r="J803" i="1"/>
  <c r="G775" i="2"/>
  <c r="J779" i="1"/>
  <c r="G729" i="2"/>
  <c r="J755" i="1"/>
  <c r="G726" i="2"/>
  <c r="J731" i="1"/>
  <c r="G708" i="2"/>
  <c r="J707" i="1"/>
  <c r="G686" i="2"/>
  <c r="J683" i="1"/>
  <c r="G658" i="2"/>
  <c r="J659" i="1"/>
  <c r="G626" i="2"/>
  <c r="J635" i="1"/>
  <c r="G593" i="2"/>
  <c r="J611" i="1"/>
  <c r="G583" i="2"/>
  <c r="J587" i="1"/>
  <c r="G550" i="2"/>
  <c r="J563" i="1"/>
  <c r="G533" i="2"/>
  <c r="J539" i="1"/>
  <c r="G508" i="2"/>
  <c r="J515" i="1"/>
  <c r="G490" i="2"/>
  <c r="J491" i="1"/>
  <c r="G458" i="2"/>
  <c r="J467" i="1"/>
  <c r="G439" i="2"/>
  <c r="J443" i="1"/>
  <c r="G413" i="2"/>
  <c r="J419" i="1"/>
  <c r="G390" i="2"/>
  <c r="J395" i="1"/>
  <c r="G359" i="2"/>
  <c r="J371" i="1"/>
  <c r="G339" i="2"/>
  <c r="J347" i="1"/>
  <c r="G322" i="2"/>
  <c r="J323" i="1"/>
  <c r="G301" i="2"/>
  <c r="J299" i="1"/>
  <c r="G288" i="2"/>
  <c r="J275" i="1"/>
  <c r="G250" i="2"/>
  <c r="J251" i="1"/>
  <c r="G232" i="2"/>
  <c r="J227" i="1"/>
  <c r="G200" i="2"/>
  <c r="J203" i="1"/>
  <c r="G150" i="2"/>
  <c r="J179" i="1"/>
  <c r="G163" i="2"/>
  <c r="J155" i="1"/>
  <c r="G131" i="2"/>
  <c r="J131" i="1"/>
  <c r="G111" i="2"/>
  <c r="J107" i="1"/>
  <c r="G84" i="2"/>
  <c r="J83" i="1"/>
  <c r="G52" i="2"/>
  <c r="J59" i="1"/>
  <c r="G35" i="2"/>
  <c r="J35" i="1"/>
  <c r="G6" i="2"/>
  <c r="J11" i="1"/>
  <c r="G2347" i="2"/>
  <c r="J2364" i="1"/>
  <c r="G2342" i="2"/>
  <c r="J2362" i="1"/>
  <c r="G2318" i="2"/>
  <c r="J2338" i="1"/>
  <c r="G2294" i="2"/>
  <c r="J2314" i="1"/>
  <c r="G2274" i="2"/>
  <c r="J2290" i="1"/>
  <c r="G2247" i="2"/>
  <c r="J2266" i="1"/>
  <c r="G2230" i="2"/>
  <c r="J2242" i="1"/>
  <c r="G2149" i="2"/>
  <c r="J2194" i="1"/>
  <c r="G2141" i="2"/>
  <c r="J2170" i="1"/>
  <c r="G2130" i="2"/>
  <c r="J2146" i="1"/>
  <c r="G2111" i="2"/>
  <c r="J2122" i="1"/>
  <c r="G2082" i="2"/>
  <c r="J2098" i="1"/>
  <c r="G2011" i="2"/>
  <c r="J2074" i="1"/>
  <c r="G2026" i="2"/>
  <c r="J2050" i="1"/>
  <c r="G2063" i="2"/>
  <c r="J2026" i="1"/>
  <c r="G1982" i="2"/>
  <c r="J2002" i="1"/>
  <c r="G1941" i="2"/>
  <c r="J1954" i="1"/>
  <c r="J1930" i="1"/>
  <c r="G1893" i="2"/>
  <c r="G1923" i="2"/>
  <c r="J1906" i="1"/>
  <c r="G1874" i="2"/>
  <c r="J1882" i="1"/>
  <c r="G1837" i="2"/>
  <c r="J1858" i="1"/>
  <c r="G1802" i="2"/>
  <c r="J1810" i="1"/>
  <c r="G1777" i="2"/>
  <c r="J1786" i="1"/>
  <c r="J1762" i="1"/>
  <c r="G1678" i="2"/>
  <c r="G1689" i="2"/>
  <c r="J1738" i="1"/>
  <c r="J1714" i="1"/>
  <c r="G1758" i="2"/>
  <c r="J1690" i="1"/>
  <c r="G1692" i="2"/>
  <c r="J1666" i="1"/>
  <c r="G1683" i="2"/>
  <c r="J1642" i="1"/>
  <c r="G1633" i="2"/>
  <c r="G1607" i="2"/>
  <c r="J1618" i="1"/>
  <c r="G1570" i="2"/>
  <c r="J1594" i="1"/>
  <c r="G1571" i="2"/>
  <c r="J1570" i="1"/>
  <c r="G1538" i="2"/>
  <c r="J1546" i="1"/>
  <c r="G1510" i="2"/>
  <c r="J1522" i="1"/>
  <c r="G1495" i="2"/>
  <c r="J1498" i="1"/>
  <c r="G1471" i="2"/>
  <c r="J1474" i="1"/>
  <c r="G1441" i="2"/>
  <c r="J1450" i="1"/>
  <c r="G1437" i="2"/>
  <c r="J1426" i="1"/>
  <c r="G1396" i="2"/>
  <c r="J1402" i="1"/>
  <c r="G1350" i="2"/>
  <c r="J1354" i="1"/>
  <c r="G1328" i="2"/>
  <c r="J1330" i="1"/>
  <c r="G1297" i="2"/>
  <c r="J1306" i="1"/>
  <c r="G1258" i="2"/>
  <c r="J1282" i="1"/>
  <c r="G1253" i="2"/>
  <c r="J1258" i="1"/>
  <c r="G1228" i="2"/>
  <c r="J1234" i="1"/>
  <c r="J1210" i="1"/>
  <c r="G1207" i="2"/>
  <c r="G1195" i="2"/>
  <c r="J1186" i="1"/>
  <c r="G1156" i="2"/>
  <c r="J1162" i="1"/>
  <c r="G1144" i="2"/>
  <c r="J1138" i="1"/>
  <c r="G1108" i="2"/>
  <c r="J1114" i="1"/>
  <c r="G1078" i="2"/>
  <c r="J1090" i="1"/>
  <c r="G1068" i="2"/>
  <c r="J1066" i="1"/>
  <c r="G1034" i="2"/>
  <c r="J1042" i="1"/>
  <c r="G1008" i="2"/>
  <c r="J1018" i="1"/>
  <c r="G945" i="2"/>
  <c r="J994" i="1"/>
  <c r="G976" i="2"/>
  <c r="J970" i="1"/>
  <c r="G967" i="2"/>
  <c r="J946" i="1"/>
  <c r="G913" i="2"/>
  <c r="J922" i="1"/>
  <c r="G886" i="2"/>
  <c r="J898" i="1"/>
  <c r="G890" i="2"/>
  <c r="J874" i="1"/>
  <c r="G846" i="2"/>
  <c r="J850" i="1"/>
  <c r="G815" i="2"/>
  <c r="J826" i="1"/>
  <c r="G783" i="2"/>
  <c r="J802" i="1"/>
  <c r="G773" i="2"/>
  <c r="J778" i="1"/>
  <c r="G740" i="2"/>
  <c r="J754" i="1"/>
  <c r="G728" i="2"/>
  <c r="J730" i="1"/>
  <c r="G700" i="2"/>
  <c r="J706" i="1"/>
  <c r="G681" i="2"/>
  <c r="J682" i="1"/>
  <c r="G664" i="2"/>
  <c r="J658" i="1"/>
  <c r="G618" i="2"/>
  <c r="J634" i="1"/>
  <c r="G594" i="2"/>
  <c r="J610" i="1"/>
  <c r="G590" i="2"/>
  <c r="J586" i="1"/>
  <c r="G562" i="2"/>
  <c r="J562" i="1"/>
  <c r="G535" i="2"/>
  <c r="J538" i="1"/>
  <c r="G511" i="2"/>
  <c r="J514" i="1"/>
  <c r="G468" i="2"/>
  <c r="J490" i="1"/>
  <c r="G459" i="2"/>
  <c r="J466" i="1"/>
  <c r="G438" i="2"/>
  <c r="J442" i="1"/>
  <c r="G412" i="2"/>
  <c r="J418" i="1"/>
  <c r="G358" i="2"/>
  <c r="J370" i="1"/>
  <c r="G340" i="2"/>
  <c r="J346" i="1"/>
  <c r="G325" i="2"/>
  <c r="J322" i="1"/>
  <c r="G302" i="2"/>
  <c r="J298" i="1"/>
  <c r="G290" i="2"/>
  <c r="J274" i="1"/>
  <c r="G249" i="2"/>
  <c r="J250" i="1"/>
  <c r="G226" i="2"/>
  <c r="J226" i="1"/>
  <c r="G198" i="2"/>
  <c r="J202" i="1"/>
  <c r="G176" i="2"/>
  <c r="J178" i="1"/>
  <c r="G153" i="2"/>
  <c r="J154" i="1"/>
  <c r="G127" i="2"/>
  <c r="J130" i="1"/>
  <c r="G108" i="2"/>
  <c r="J106" i="1"/>
  <c r="G75" i="2"/>
  <c r="J82" i="1"/>
  <c r="G58" i="2"/>
  <c r="J58" i="1"/>
  <c r="G34" i="2"/>
  <c r="J34" i="1"/>
  <c r="G8" i="2"/>
  <c r="J10" i="1"/>
  <c r="G1846" i="2"/>
  <c r="J1857" i="1"/>
  <c r="G1537" i="2"/>
  <c r="J1545" i="1"/>
  <c r="G1395" i="2"/>
  <c r="J1401" i="1"/>
  <c r="G1323" i="2"/>
  <c r="J1329" i="1"/>
  <c r="G1267" i="2"/>
  <c r="J1281" i="1"/>
  <c r="J1209" i="1"/>
  <c r="G1204" i="2"/>
  <c r="G1109" i="2"/>
  <c r="J1113" i="1"/>
  <c r="G1032" i="2"/>
  <c r="J1041" i="1"/>
  <c r="G959" i="2"/>
  <c r="J945" i="1"/>
  <c r="G770" i="2"/>
  <c r="J777" i="1"/>
  <c r="G480" i="2"/>
  <c r="J489" i="1"/>
  <c r="G450" i="2"/>
  <c r="J465" i="1"/>
  <c r="J417" i="1"/>
  <c r="G410" i="2"/>
  <c r="G387" i="2"/>
  <c r="J393" i="1"/>
  <c r="G352" i="2"/>
  <c r="J369" i="1"/>
  <c r="G342" i="2"/>
  <c r="J345" i="1"/>
  <c r="G327" i="2"/>
  <c r="J321" i="1"/>
  <c r="G295" i="2"/>
  <c r="J297" i="1"/>
  <c r="G270" i="2"/>
  <c r="J273" i="1"/>
  <c r="G225" i="2"/>
  <c r="J225" i="1"/>
  <c r="G194" i="2"/>
  <c r="J201" i="1"/>
  <c r="G160" i="2"/>
  <c r="J177" i="1"/>
  <c r="G169" i="2"/>
  <c r="J153" i="1"/>
  <c r="G135" i="2"/>
  <c r="J129" i="1"/>
  <c r="G102" i="2"/>
  <c r="J105" i="1"/>
  <c r="G74" i="2"/>
  <c r="J81" i="1"/>
  <c r="G2273" i="2"/>
  <c r="J2289" i="1"/>
  <c r="G1863" i="2"/>
  <c r="J1881" i="1"/>
  <c r="G1730" i="2"/>
  <c r="J1713" i="1"/>
  <c r="J1497" i="1"/>
  <c r="G1488" i="2"/>
  <c r="G1429" i="2"/>
  <c r="J1425" i="1"/>
  <c r="G1346" i="2"/>
  <c r="J1353" i="1"/>
  <c r="G1295" i="2"/>
  <c r="J1305" i="1"/>
  <c r="G1254" i="2"/>
  <c r="J1257" i="1"/>
  <c r="G1225" i="2"/>
  <c r="J1233" i="1"/>
  <c r="G1185" i="2"/>
  <c r="J1185" i="1"/>
  <c r="G1157" i="2"/>
  <c r="J1161" i="1"/>
  <c r="G1145" i="2"/>
  <c r="J1137" i="1"/>
  <c r="G1084" i="2"/>
  <c r="J1089" i="1"/>
  <c r="G1065" i="2"/>
  <c r="J1065" i="1"/>
  <c r="G1004" i="2"/>
  <c r="J1017" i="1"/>
  <c r="G970" i="2"/>
  <c r="J993" i="1"/>
  <c r="G951" i="2"/>
  <c r="J969" i="1"/>
  <c r="G911" i="2"/>
  <c r="J921" i="1"/>
  <c r="G889" i="2"/>
  <c r="J897" i="1"/>
  <c r="G882" i="2"/>
  <c r="J873" i="1"/>
  <c r="G854" i="2"/>
  <c r="J849" i="1"/>
  <c r="G825" i="2"/>
  <c r="J825" i="1"/>
  <c r="G797" i="2"/>
  <c r="J801" i="1"/>
  <c r="G741" i="2"/>
  <c r="J753" i="1"/>
  <c r="G725" i="2"/>
  <c r="J729" i="1"/>
  <c r="G701" i="2"/>
  <c r="J705" i="1"/>
  <c r="G685" i="2"/>
  <c r="J681" i="1"/>
  <c r="G631" i="2"/>
  <c r="J657" i="1"/>
  <c r="G635" i="2"/>
  <c r="J633" i="1"/>
  <c r="G589" i="2"/>
  <c r="J609" i="1"/>
  <c r="G599" i="2"/>
  <c r="J585" i="1"/>
  <c r="G556" i="2"/>
  <c r="J561" i="1"/>
  <c r="G513" i="2"/>
  <c r="J513" i="1"/>
  <c r="G433" i="2"/>
  <c r="G248" i="2"/>
  <c r="J249" i="1"/>
  <c r="G32" i="2"/>
  <c r="J33" i="1"/>
  <c r="G4" i="2"/>
  <c r="J9" i="1"/>
  <c r="G2338" i="2"/>
  <c r="J2360" i="1"/>
  <c r="G2311" i="2"/>
  <c r="J2336" i="1"/>
  <c r="G2293" i="2"/>
  <c r="J2312" i="1"/>
  <c r="G2275" i="2"/>
  <c r="J2288" i="1"/>
  <c r="G2244" i="2"/>
  <c r="J2264" i="1"/>
  <c r="G2222" i="2"/>
  <c r="J2240" i="1"/>
  <c r="G2201" i="2"/>
  <c r="J2216" i="1"/>
  <c r="G2145" i="2"/>
  <c r="J2192" i="1"/>
  <c r="G2163" i="2"/>
  <c r="J2168" i="1"/>
  <c r="G2131" i="2"/>
  <c r="J2144" i="1"/>
  <c r="G2107" i="2"/>
  <c r="J2120" i="1"/>
  <c r="G2083" i="2"/>
  <c r="J2096" i="1"/>
  <c r="G2056" i="2"/>
  <c r="J2072" i="1"/>
  <c r="G2045" i="2"/>
  <c r="J2048" i="1"/>
  <c r="G2025" i="2"/>
  <c r="J2024" i="1"/>
  <c r="G1989" i="2"/>
  <c r="J2000" i="1"/>
  <c r="G1964" i="2"/>
  <c r="J1976" i="1"/>
  <c r="G1939" i="2"/>
  <c r="J1952" i="1"/>
  <c r="J1928" i="1"/>
  <c r="G1925" i="2"/>
  <c r="J1904" i="1"/>
  <c r="G1888" i="2"/>
  <c r="G1855" i="2"/>
  <c r="J1880" i="1"/>
  <c r="J1856" i="1"/>
  <c r="G1842" i="2"/>
  <c r="G1829" i="2"/>
  <c r="J1832" i="1"/>
  <c r="G1791" i="2"/>
  <c r="J1808" i="1"/>
  <c r="G1780" i="2"/>
  <c r="J1784" i="1"/>
  <c r="G1725" i="2"/>
  <c r="J1760" i="1"/>
  <c r="G1707" i="2"/>
  <c r="J1736" i="1"/>
  <c r="G1713" i="2"/>
  <c r="J1712" i="1"/>
  <c r="J1688" i="1"/>
  <c r="G1699" i="2"/>
  <c r="J1664" i="1"/>
  <c r="G1671" i="2"/>
  <c r="G1631" i="2"/>
  <c r="J1640" i="1"/>
  <c r="J1616" i="1"/>
  <c r="G1592" i="2"/>
  <c r="J1592" i="1"/>
  <c r="G1562" i="2"/>
  <c r="J1568" i="1"/>
  <c r="G1558" i="2"/>
  <c r="G1540" i="2"/>
  <c r="J1544" i="1"/>
  <c r="J1520" i="1"/>
  <c r="G1521" i="2"/>
  <c r="J1496" i="1"/>
  <c r="G1489" i="2"/>
  <c r="J1472" i="1"/>
  <c r="G1465" i="2"/>
  <c r="G1438" i="2"/>
  <c r="J1448" i="1"/>
  <c r="G1416" i="2"/>
  <c r="J1424" i="1"/>
  <c r="J1400" i="1"/>
  <c r="G1393" i="2"/>
  <c r="G1353" i="2"/>
  <c r="J1376" i="1"/>
  <c r="J1352" i="1"/>
  <c r="G1344" i="2"/>
  <c r="G1324" i="2"/>
  <c r="J1328" i="1"/>
  <c r="J1304" i="1"/>
  <c r="G1311" i="2"/>
  <c r="G1266" i="2"/>
  <c r="J1280" i="1"/>
  <c r="J1256" i="1"/>
  <c r="G1240" i="2"/>
  <c r="G1226" i="2"/>
  <c r="J1232" i="1"/>
  <c r="J1208" i="1"/>
  <c r="G1205" i="2"/>
  <c r="G1192" i="2"/>
  <c r="J1184" i="1"/>
  <c r="J1160" i="1"/>
  <c r="G1159" i="2"/>
  <c r="G1147" i="2"/>
  <c r="J1136" i="1"/>
  <c r="G1110" i="2"/>
  <c r="J1112" i="1"/>
  <c r="G1088" i="2"/>
  <c r="J1088" i="1"/>
  <c r="G1061" i="2"/>
  <c r="J1064" i="1"/>
  <c r="J1040" i="1"/>
  <c r="G1031" i="2"/>
  <c r="G1017" i="2"/>
  <c r="J1016" i="1"/>
  <c r="G954" i="2"/>
  <c r="J992" i="1"/>
  <c r="G940" i="2"/>
  <c r="J968" i="1"/>
  <c r="G949" i="2"/>
  <c r="J944" i="1"/>
  <c r="G910" i="2"/>
  <c r="J920" i="1"/>
  <c r="G874" i="2"/>
  <c r="J896" i="1"/>
  <c r="G881" i="2"/>
  <c r="J872" i="1"/>
  <c r="G828" i="2"/>
  <c r="J848" i="1"/>
  <c r="G818" i="2"/>
  <c r="J824" i="1"/>
  <c r="G808" i="2"/>
  <c r="J800" i="1"/>
  <c r="G774" i="2"/>
  <c r="J776" i="1"/>
  <c r="G739" i="2"/>
  <c r="J752" i="1"/>
  <c r="G724" i="2"/>
  <c r="J728" i="1"/>
  <c r="G702" i="2"/>
  <c r="J704" i="1"/>
  <c r="G684" i="2"/>
  <c r="J680" i="1"/>
  <c r="G622" i="2"/>
  <c r="J656" i="1"/>
  <c r="G639" i="2"/>
  <c r="J632" i="1"/>
  <c r="G578" i="2"/>
  <c r="J608" i="1"/>
  <c r="G587" i="2"/>
  <c r="J584" i="1"/>
  <c r="G557" i="2"/>
  <c r="J560" i="1"/>
  <c r="G528" i="2"/>
  <c r="J536" i="1"/>
  <c r="G512" i="2"/>
  <c r="J512" i="1"/>
  <c r="G500" i="2"/>
  <c r="J488" i="1"/>
  <c r="G456" i="2"/>
  <c r="J464" i="1"/>
  <c r="G430" i="2"/>
  <c r="J440" i="1"/>
  <c r="G411" i="2"/>
  <c r="J416" i="1"/>
  <c r="G386" i="2"/>
  <c r="J392" i="1"/>
  <c r="G362" i="2"/>
  <c r="J368" i="1"/>
  <c r="G338" i="2"/>
  <c r="J344" i="1"/>
  <c r="G318" i="2"/>
  <c r="J320" i="1"/>
  <c r="G281" i="2"/>
  <c r="J296" i="1"/>
  <c r="G263" i="2"/>
  <c r="J272" i="1"/>
  <c r="G245" i="2"/>
  <c r="J248" i="1"/>
  <c r="G231" i="2"/>
  <c r="J224" i="1"/>
  <c r="G201" i="2"/>
  <c r="J200" i="1"/>
  <c r="G179" i="2"/>
  <c r="J176" i="1"/>
  <c r="G164" i="2"/>
  <c r="J152" i="1"/>
  <c r="G144" i="2"/>
  <c r="J128" i="1"/>
  <c r="G93" i="2"/>
  <c r="J104" i="1"/>
  <c r="G77" i="2"/>
  <c r="J80" i="1"/>
  <c r="G40" i="2"/>
  <c r="J56" i="1"/>
  <c r="G31" i="2"/>
  <c r="J32" i="1"/>
  <c r="G7" i="2"/>
  <c r="J8" i="1"/>
  <c r="G2295" i="2"/>
  <c r="J2315" i="1"/>
  <c r="G2316" i="2"/>
  <c r="J2337" i="1"/>
  <c r="G2322" i="2"/>
  <c r="J2359" i="1"/>
  <c r="G1721" i="2"/>
  <c r="J1663" i="1"/>
  <c r="G1227" i="2"/>
  <c r="J1231" i="1"/>
  <c r="G931" i="2"/>
  <c r="J943" i="1"/>
  <c r="G892" i="2"/>
  <c r="J871" i="1"/>
  <c r="G827" i="2"/>
  <c r="J847" i="1"/>
  <c r="G817" i="2"/>
  <c r="J823" i="1"/>
  <c r="G801" i="2"/>
  <c r="J799" i="1"/>
  <c r="G723" i="2"/>
  <c r="J727" i="1"/>
  <c r="G507" i="2"/>
  <c r="J511" i="1"/>
  <c r="G431" i="2"/>
  <c r="J439" i="1"/>
  <c r="G385" i="2"/>
  <c r="J391" i="1"/>
  <c r="G341" i="2"/>
  <c r="J343" i="1"/>
  <c r="G317" i="2"/>
  <c r="J319" i="1"/>
  <c r="G303" i="2"/>
  <c r="J295" i="1"/>
  <c r="G264" i="2"/>
  <c r="J271" i="1"/>
  <c r="G246" i="2"/>
  <c r="J247" i="1"/>
  <c r="G233" i="2"/>
  <c r="J223" i="1"/>
  <c r="G199" i="2"/>
  <c r="J199" i="1"/>
  <c r="G173" i="2"/>
  <c r="J175" i="1"/>
  <c r="G156" i="2"/>
  <c r="J151" i="1"/>
  <c r="G138" i="2"/>
  <c r="J127" i="1"/>
  <c r="G101" i="2"/>
  <c r="J103" i="1"/>
  <c r="G82" i="2"/>
  <c r="J79" i="1"/>
  <c r="G44" i="2"/>
  <c r="J55" i="1"/>
  <c r="G29" i="2"/>
  <c r="J31" i="1"/>
  <c r="J7" i="1"/>
  <c r="G2286" i="2"/>
  <c r="J2311" i="1"/>
  <c r="G2334" i="2"/>
  <c r="J2358" i="1"/>
  <c r="G2315" i="2"/>
  <c r="J2334" i="1"/>
  <c r="G2292" i="2"/>
  <c r="J2310" i="1"/>
  <c r="G2257" i="2"/>
  <c r="J2286" i="1"/>
  <c r="G2246" i="2"/>
  <c r="J2262" i="1"/>
  <c r="G2220" i="2"/>
  <c r="J2238" i="1"/>
  <c r="G2202" i="2"/>
  <c r="J2214" i="1"/>
  <c r="G2179" i="2"/>
  <c r="J2190" i="1"/>
  <c r="G2159" i="2"/>
  <c r="J2166" i="1"/>
  <c r="G2129" i="2"/>
  <c r="J2142" i="1"/>
  <c r="G2104" i="2"/>
  <c r="J2118" i="1"/>
  <c r="G2080" i="2"/>
  <c r="J2094" i="1"/>
  <c r="G2060" i="2"/>
  <c r="J2070" i="1"/>
  <c r="G2004" i="2"/>
  <c r="J2046" i="1"/>
  <c r="G2020" i="2"/>
  <c r="J2022" i="1"/>
  <c r="G1987" i="2"/>
  <c r="J1998" i="1"/>
  <c r="G1960" i="2"/>
  <c r="J1974" i="1"/>
  <c r="J1950" i="1"/>
  <c r="G1876" i="2"/>
  <c r="G1932" i="2"/>
  <c r="J1926" i="1"/>
  <c r="G1898" i="2"/>
  <c r="J1902" i="1"/>
  <c r="G1861" i="2"/>
  <c r="J1878" i="1"/>
  <c r="G1849" i="2"/>
  <c r="J1854" i="1"/>
  <c r="G1832" i="2"/>
  <c r="J1830" i="1"/>
  <c r="G1792" i="2"/>
  <c r="J1806" i="1"/>
  <c r="J1782" i="1"/>
  <c r="G1775" i="2"/>
  <c r="G1690" i="2"/>
  <c r="J1758" i="1"/>
  <c r="J1734" i="1"/>
  <c r="G1735" i="2"/>
  <c r="G1688" i="2"/>
  <c r="J1710" i="1"/>
  <c r="G1664" i="2"/>
  <c r="J1686" i="1"/>
  <c r="J1662" i="1"/>
  <c r="G1654" i="2"/>
  <c r="J1638" i="1"/>
  <c r="G1632" i="2"/>
  <c r="G1600" i="2"/>
  <c r="J1614" i="1"/>
  <c r="G1585" i="2"/>
  <c r="J1590" i="1"/>
  <c r="G1555" i="2"/>
  <c r="J1566" i="1"/>
  <c r="G1534" i="2"/>
  <c r="J1542" i="1"/>
  <c r="G1520" i="2"/>
  <c r="J1518" i="1"/>
  <c r="G1487" i="2"/>
  <c r="J1494" i="1"/>
  <c r="G1462" i="2"/>
  <c r="J1470" i="1"/>
  <c r="G1431" i="2"/>
  <c r="J1446" i="1"/>
  <c r="G1422" i="2"/>
  <c r="J1422" i="1"/>
  <c r="G1391" i="2"/>
  <c r="J1398" i="1"/>
  <c r="G1362" i="2"/>
  <c r="J1374" i="1"/>
  <c r="G1342" i="2"/>
  <c r="J1350" i="1"/>
  <c r="G1301" i="2"/>
  <c r="J1326" i="1"/>
  <c r="G1288" i="2"/>
  <c r="J1302" i="1"/>
  <c r="G1261" i="2"/>
  <c r="J1278" i="1"/>
  <c r="G1250" i="2"/>
  <c r="J1254" i="1"/>
  <c r="G1222" i="2"/>
  <c r="J1230" i="1"/>
  <c r="G1202" i="2"/>
  <c r="J1206" i="1"/>
  <c r="G1197" i="2"/>
  <c r="J1182" i="1"/>
  <c r="G1154" i="2"/>
  <c r="J1158" i="1"/>
  <c r="G1129" i="2"/>
  <c r="J1134" i="1"/>
  <c r="G1105" i="2"/>
  <c r="J1110" i="1"/>
  <c r="G1091" i="2"/>
  <c r="J1086" i="1"/>
  <c r="G1059" i="2"/>
  <c r="J1062" i="1"/>
  <c r="G1035" i="2"/>
  <c r="J1038" i="1"/>
  <c r="G1020" i="2"/>
  <c r="J1014" i="1"/>
  <c r="G948" i="2"/>
  <c r="J990" i="1"/>
  <c r="G974" i="2"/>
  <c r="J966" i="1"/>
  <c r="G932" i="2"/>
  <c r="J942" i="1"/>
  <c r="G915" i="2"/>
  <c r="J918" i="1"/>
  <c r="G872" i="2"/>
  <c r="J894" i="1"/>
  <c r="G887" i="2"/>
  <c r="J870" i="1"/>
  <c r="G832" i="2"/>
  <c r="J846" i="1"/>
  <c r="G824" i="2"/>
  <c r="J822" i="1"/>
  <c r="G771" i="2"/>
  <c r="J774" i="1"/>
  <c r="G755" i="2"/>
  <c r="J750" i="1"/>
  <c r="G722" i="2"/>
  <c r="J726" i="1"/>
  <c r="G698" i="2"/>
  <c r="J702" i="1"/>
  <c r="G673" i="2"/>
  <c r="J678" i="1"/>
  <c r="G640" i="2"/>
  <c r="J654" i="1"/>
  <c r="G619" i="2"/>
  <c r="J630" i="1"/>
  <c r="G584" i="2"/>
  <c r="J606" i="1"/>
  <c r="G597" i="2"/>
  <c r="J582" i="1"/>
  <c r="G540" i="2"/>
  <c r="J558" i="1"/>
  <c r="G527" i="2"/>
  <c r="J534" i="1"/>
  <c r="G486" i="2"/>
  <c r="J510" i="1"/>
  <c r="G503" i="2"/>
  <c r="J486" i="1"/>
  <c r="G452" i="2"/>
  <c r="J462" i="1"/>
  <c r="G432" i="2"/>
  <c r="J438" i="1"/>
  <c r="G408" i="2"/>
  <c r="J414" i="1"/>
  <c r="G384" i="2"/>
  <c r="J390" i="1"/>
  <c r="G355" i="2"/>
  <c r="J366" i="1"/>
  <c r="G345" i="2"/>
  <c r="J342" i="1"/>
  <c r="G323" i="2"/>
  <c r="J318" i="1"/>
  <c r="G280" i="2"/>
  <c r="J294" i="1"/>
  <c r="G257" i="2"/>
  <c r="J270" i="1"/>
  <c r="G247" i="2"/>
  <c r="J246" i="1"/>
  <c r="G220" i="2"/>
  <c r="J222" i="1"/>
  <c r="G193" i="2"/>
  <c r="J198" i="1"/>
  <c r="G180" i="2"/>
  <c r="J174" i="1"/>
  <c r="G151" i="2"/>
  <c r="J150" i="1"/>
  <c r="G136" i="2"/>
  <c r="J126" i="1"/>
  <c r="G122" i="2"/>
  <c r="J102" i="1"/>
  <c r="G87" i="2"/>
  <c r="J78" i="1"/>
  <c r="G41" i="2"/>
  <c r="J54" i="1"/>
  <c r="G26" i="2"/>
  <c r="J30" i="1"/>
  <c r="G12" i="2"/>
  <c r="J6" i="1"/>
  <c r="G871" i="2"/>
  <c r="J895" i="1"/>
  <c r="J2045" i="1"/>
  <c r="G2053" i="2"/>
  <c r="G1243" i="2"/>
  <c r="J1253" i="1"/>
  <c r="G772" i="2"/>
  <c r="J773" i="1"/>
  <c r="G427" i="2"/>
  <c r="J437" i="1"/>
  <c r="G406" i="2"/>
  <c r="J413" i="1"/>
  <c r="G383" i="2"/>
  <c r="J389" i="1"/>
  <c r="G361" i="2"/>
  <c r="J365" i="1"/>
  <c r="G10" i="2"/>
  <c r="J5" i="1"/>
  <c r="G1375" i="2"/>
  <c r="J1377" i="1"/>
  <c r="G2221" i="2"/>
  <c r="J2239" i="1"/>
  <c r="G2203" i="2"/>
  <c r="J2213" i="1"/>
  <c r="G2340" i="2"/>
  <c r="J2356" i="1"/>
  <c r="J2332" i="1"/>
  <c r="G2317" i="2"/>
  <c r="J2308" i="1"/>
  <c r="G2287" i="2"/>
  <c r="G2263" i="2"/>
  <c r="J2284" i="1"/>
  <c r="G2248" i="2"/>
  <c r="J2260" i="1"/>
  <c r="G2218" i="2"/>
  <c r="J2236" i="1"/>
  <c r="G2195" i="2"/>
  <c r="J2212" i="1"/>
  <c r="G2174" i="2"/>
  <c r="J2188" i="1"/>
  <c r="J2164" i="1"/>
  <c r="G2177" i="2"/>
  <c r="G2127" i="2"/>
  <c r="J2140" i="1"/>
  <c r="G2098" i="2"/>
  <c r="J2116" i="1"/>
  <c r="G2069" i="2"/>
  <c r="J2092" i="1"/>
  <c r="G2048" i="2"/>
  <c r="J2068" i="1"/>
  <c r="J2044" i="1"/>
  <c r="G2051" i="2"/>
  <c r="J2020" i="1"/>
  <c r="G2008" i="2"/>
  <c r="G1992" i="2"/>
  <c r="J1996" i="1"/>
  <c r="G1959" i="2"/>
  <c r="J1972" i="1"/>
  <c r="G1916" i="2"/>
  <c r="J1948" i="1"/>
  <c r="G1931" i="2"/>
  <c r="J1924" i="1"/>
  <c r="G1910" i="2"/>
  <c r="J1900" i="1"/>
  <c r="J1876" i="1"/>
  <c r="G1869" i="2"/>
  <c r="G1836" i="2"/>
  <c r="J1852" i="1"/>
  <c r="G1817" i="2"/>
  <c r="J1828" i="1"/>
  <c r="G1796" i="2"/>
  <c r="J1804" i="1"/>
  <c r="J1780" i="1"/>
  <c r="G1770" i="2"/>
  <c r="G1743" i="2"/>
  <c r="J1756" i="1"/>
  <c r="G1711" i="2"/>
  <c r="J1732" i="1"/>
  <c r="G1696" i="2"/>
  <c r="J1708" i="1"/>
  <c r="G1745" i="2"/>
  <c r="J1684" i="1"/>
  <c r="G1652" i="2"/>
  <c r="J1660" i="1"/>
  <c r="G1623" i="2"/>
  <c r="J1636" i="1"/>
  <c r="G1605" i="2"/>
  <c r="J1612" i="1"/>
  <c r="G1584" i="2"/>
  <c r="J1588" i="1"/>
  <c r="J1564" i="1"/>
  <c r="G1554" i="2"/>
  <c r="G1532" i="2"/>
  <c r="J1540" i="1"/>
  <c r="J1516" i="1"/>
  <c r="G1506" i="2"/>
  <c r="G1485" i="2"/>
  <c r="J1492" i="1"/>
  <c r="J1468" i="1"/>
  <c r="G1448" i="2"/>
  <c r="J1444" i="1"/>
  <c r="G1418" i="2"/>
  <c r="J1420" i="1"/>
  <c r="G1427" i="2"/>
  <c r="G1389" i="2"/>
  <c r="J1396" i="1"/>
  <c r="G1361" i="2"/>
  <c r="J1372" i="1"/>
  <c r="J1348" i="1"/>
  <c r="G1343" i="2"/>
  <c r="G1303" i="2"/>
  <c r="J1324" i="1"/>
  <c r="G1304" i="2"/>
  <c r="J1300" i="1"/>
  <c r="J1276" i="1"/>
  <c r="G1264" i="2"/>
  <c r="J1252" i="1"/>
  <c r="G1238" i="2"/>
  <c r="G1219" i="2"/>
  <c r="J1228" i="1"/>
  <c r="J1204" i="1"/>
  <c r="G1179" i="2"/>
  <c r="G1170" i="2"/>
  <c r="J1180" i="1"/>
  <c r="G1150" i="2"/>
  <c r="J1156" i="1"/>
  <c r="G1126" i="2"/>
  <c r="J1132" i="1"/>
  <c r="G1106" i="2"/>
  <c r="J1108" i="1"/>
  <c r="G1079" i="2"/>
  <c r="J1084" i="1"/>
  <c r="G1064" i="2"/>
  <c r="J1060" i="1"/>
  <c r="G1033" i="2"/>
  <c r="J1036" i="1"/>
  <c r="G1011" i="2"/>
  <c r="J1012" i="1"/>
  <c r="G950" i="2"/>
  <c r="J988" i="1"/>
  <c r="G971" i="2"/>
  <c r="J964" i="1"/>
  <c r="G927" i="2"/>
  <c r="J940" i="1"/>
  <c r="G909" i="2"/>
  <c r="J916" i="1"/>
  <c r="G861" i="2"/>
  <c r="J892" i="1"/>
  <c r="G879" i="2"/>
  <c r="J868" i="1"/>
  <c r="G842" i="2"/>
  <c r="J844" i="1"/>
  <c r="G820" i="2"/>
  <c r="J820" i="1"/>
  <c r="G792" i="2"/>
  <c r="J796" i="1"/>
  <c r="G768" i="2"/>
  <c r="J772" i="1"/>
  <c r="G756" i="2"/>
  <c r="J748" i="1"/>
  <c r="G720" i="2"/>
  <c r="J724" i="1"/>
  <c r="G697" i="2"/>
  <c r="J700" i="1"/>
  <c r="G672" i="2"/>
  <c r="J676" i="1"/>
  <c r="G614" i="2"/>
  <c r="J652" i="1"/>
  <c r="G617" i="2"/>
  <c r="J628" i="1"/>
  <c r="G595" i="2"/>
  <c r="J604" i="1"/>
  <c r="G579" i="2"/>
  <c r="J580" i="1"/>
  <c r="G564" i="2"/>
  <c r="J556" i="1"/>
  <c r="G530" i="2"/>
  <c r="J532" i="1"/>
  <c r="G478" i="2"/>
  <c r="J508" i="1"/>
  <c r="G484" i="2"/>
  <c r="J484" i="1"/>
  <c r="G448" i="2"/>
  <c r="J460" i="1"/>
  <c r="G426" i="2"/>
  <c r="J436" i="1"/>
  <c r="G407" i="2"/>
  <c r="J412" i="1"/>
  <c r="G382" i="2"/>
  <c r="J388" i="1"/>
  <c r="J364" i="1"/>
  <c r="G354" i="2"/>
  <c r="G344" i="2"/>
  <c r="J340" i="1"/>
  <c r="G313" i="2"/>
  <c r="J316" i="1"/>
  <c r="G296" i="2"/>
  <c r="J292" i="1"/>
  <c r="G255" i="2"/>
  <c r="J268" i="1"/>
  <c r="G244" i="2"/>
  <c r="J244" i="1"/>
  <c r="G215" i="2"/>
  <c r="J220" i="1"/>
  <c r="G197" i="2"/>
  <c r="J196" i="1"/>
  <c r="G174" i="2"/>
  <c r="J172" i="1"/>
  <c r="G175" i="2"/>
  <c r="J148" i="1"/>
  <c r="G124" i="2"/>
  <c r="J124" i="1"/>
  <c r="G110" i="2"/>
  <c r="J100" i="1"/>
  <c r="G78" i="2"/>
  <c r="J76" i="1"/>
  <c r="J52" i="1"/>
  <c r="G46" i="2"/>
  <c r="G27" i="2"/>
  <c r="J28" i="1"/>
  <c r="G11" i="2"/>
  <c r="J4" i="1"/>
  <c r="J1641" i="1"/>
  <c r="G1635" i="2"/>
  <c r="J1903" i="1"/>
  <c r="G1913" i="2"/>
  <c r="G1440" i="2"/>
  <c r="J1447" i="1"/>
  <c r="G1066" i="2"/>
  <c r="J1063" i="1"/>
  <c r="G627" i="2"/>
  <c r="J631" i="1"/>
  <c r="G2313" i="2"/>
  <c r="J2333" i="1"/>
  <c r="G1908" i="2"/>
  <c r="J1949" i="1"/>
  <c r="G1556" i="2"/>
  <c r="J1565" i="1"/>
  <c r="G1152" i="2"/>
  <c r="J1157" i="1"/>
  <c r="G880" i="2"/>
  <c r="J869" i="1"/>
  <c r="G582" i="2"/>
  <c r="J581" i="1"/>
  <c r="G312" i="2"/>
  <c r="J317" i="1"/>
  <c r="G2078" i="2"/>
  <c r="J2091" i="1"/>
  <c r="G1753" i="2"/>
  <c r="J1755" i="1"/>
  <c r="G1550" i="2"/>
  <c r="J1563" i="1"/>
  <c r="G1294" i="2"/>
  <c r="J1299" i="1"/>
  <c r="G1200" i="2"/>
  <c r="J1203" i="1"/>
  <c r="G1172" i="2"/>
  <c r="J1179" i="1"/>
  <c r="G1149" i="2"/>
  <c r="J1155" i="1"/>
  <c r="G1125" i="2"/>
  <c r="J1131" i="1"/>
  <c r="G1103" i="2"/>
  <c r="J1107" i="1"/>
  <c r="G907" i="2"/>
  <c r="J915" i="1"/>
  <c r="G767" i="2"/>
  <c r="J771" i="1"/>
  <c r="G759" i="2"/>
  <c r="J747" i="1"/>
  <c r="G719" i="2"/>
  <c r="J723" i="1"/>
  <c r="G694" i="2"/>
  <c r="J699" i="1"/>
  <c r="G667" i="2"/>
  <c r="J675" i="1"/>
  <c r="G611" i="2"/>
  <c r="J651" i="1"/>
  <c r="G608" i="2"/>
  <c r="J603" i="1"/>
  <c r="G601" i="2"/>
  <c r="J579" i="1"/>
  <c r="G544" i="2"/>
  <c r="J555" i="1"/>
  <c r="G531" i="2"/>
  <c r="J531" i="1"/>
  <c r="G487" i="2"/>
  <c r="J507" i="1"/>
  <c r="G489" i="2"/>
  <c r="J483" i="1"/>
  <c r="G449" i="2"/>
  <c r="J459" i="1"/>
  <c r="G425" i="2"/>
  <c r="J435" i="1"/>
  <c r="G405" i="2"/>
  <c r="J411" i="1"/>
  <c r="G380" i="2"/>
  <c r="J387" i="1"/>
  <c r="G337" i="2"/>
  <c r="J339" i="1"/>
  <c r="G316" i="2"/>
  <c r="J315" i="1"/>
  <c r="G289" i="2"/>
  <c r="J291" i="1"/>
  <c r="G256" i="2"/>
  <c r="J267" i="1"/>
  <c r="G239" i="2"/>
  <c r="J243" i="1"/>
  <c r="G219" i="2"/>
  <c r="J219" i="1"/>
  <c r="G202" i="2"/>
  <c r="J195" i="1"/>
  <c r="G171" i="2"/>
  <c r="J171" i="1"/>
  <c r="G148" i="2"/>
  <c r="J147" i="1"/>
  <c r="G142" i="2"/>
  <c r="J123" i="1"/>
  <c r="G98" i="2"/>
  <c r="J99" i="1"/>
  <c r="G85" i="2"/>
  <c r="J75" i="1"/>
  <c r="G49" i="2"/>
  <c r="J51" i="1"/>
  <c r="G28" i="2"/>
  <c r="J27" i="1"/>
  <c r="G9" i="2"/>
  <c r="J3" i="1"/>
  <c r="G2332" i="2"/>
  <c r="J2354" i="1"/>
  <c r="G2310" i="2"/>
  <c r="J2330" i="1"/>
  <c r="G2288" i="2"/>
  <c r="J2306" i="1"/>
  <c r="G2268" i="2"/>
  <c r="J2282" i="1"/>
  <c r="G2243" i="2"/>
  <c r="J2258" i="1"/>
  <c r="J2234" i="1"/>
  <c r="G2210" i="2"/>
  <c r="G2196" i="2"/>
  <c r="J2210" i="1"/>
  <c r="G2139" i="2"/>
  <c r="J2186" i="1"/>
  <c r="J2162" i="1"/>
  <c r="G2172" i="2"/>
  <c r="G2122" i="2"/>
  <c r="J2138" i="1"/>
  <c r="G2095" i="2"/>
  <c r="J2114" i="1"/>
  <c r="G2075" i="2"/>
  <c r="J2090" i="1"/>
  <c r="G2032" i="2"/>
  <c r="J2042" i="1"/>
  <c r="G2022" i="2"/>
  <c r="J2018" i="1"/>
  <c r="G1981" i="2"/>
  <c r="J1994" i="1"/>
  <c r="G1962" i="2"/>
  <c r="J1970" i="1"/>
  <c r="J1946" i="1"/>
  <c r="G1900" i="2"/>
  <c r="G1878" i="2"/>
  <c r="J1922" i="1"/>
  <c r="J1898" i="1"/>
  <c r="G1904" i="2"/>
  <c r="J1874" i="1"/>
  <c r="G1857" i="2"/>
  <c r="J1850" i="1"/>
  <c r="G1839" i="2"/>
  <c r="J1826" i="1"/>
  <c r="G1800" i="2"/>
  <c r="G1798" i="2"/>
  <c r="J1802" i="1"/>
  <c r="J1778" i="1"/>
  <c r="G1768" i="2"/>
  <c r="G1677" i="2"/>
  <c r="J1754" i="1"/>
  <c r="G1751" i="2"/>
  <c r="J1730" i="1"/>
  <c r="G1719" i="2"/>
  <c r="J1706" i="1"/>
  <c r="G1670" i="2"/>
  <c r="J1682" i="1"/>
  <c r="G1650" i="2"/>
  <c r="J1658" i="1"/>
  <c r="G1627" i="2"/>
  <c r="J1634" i="1"/>
  <c r="J1610" i="1"/>
  <c r="G1608" i="2"/>
  <c r="J1586" i="1"/>
  <c r="G1564" i="2"/>
  <c r="G1552" i="2"/>
  <c r="J1562" i="1"/>
  <c r="G1515" i="2"/>
  <c r="J1538" i="1"/>
  <c r="J1514" i="1"/>
  <c r="G1513" i="2"/>
  <c r="J1490" i="1"/>
  <c r="G1482" i="2"/>
  <c r="G1447" i="2"/>
  <c r="J1466" i="1"/>
  <c r="J1442" i="1"/>
  <c r="G1436" i="2"/>
  <c r="G1387" i="2"/>
  <c r="J1394" i="1"/>
  <c r="G1351" i="2"/>
  <c r="J1370" i="1"/>
  <c r="G1340" i="2"/>
  <c r="J1346" i="1"/>
  <c r="G1309" i="2"/>
  <c r="J1322" i="1"/>
  <c r="J1298" i="1"/>
  <c r="G1312" i="2"/>
  <c r="G1272" i="2"/>
  <c r="J1274" i="1"/>
  <c r="G1247" i="2"/>
  <c r="J1250" i="1"/>
  <c r="G1221" i="2"/>
  <c r="J1226" i="1"/>
  <c r="G1191" i="2"/>
  <c r="J1202" i="1"/>
  <c r="G1171" i="2"/>
  <c r="J1178" i="1"/>
  <c r="G1151" i="2"/>
  <c r="J1154" i="1"/>
  <c r="G1127" i="2"/>
  <c r="J1130" i="1"/>
  <c r="G1102" i="2"/>
  <c r="J1106" i="1"/>
  <c r="G1082" i="2"/>
  <c r="J1082" i="1"/>
  <c r="G1062" i="2"/>
  <c r="J1058" i="1"/>
  <c r="G1029" i="2"/>
  <c r="J1034" i="1"/>
  <c r="G1007" i="2"/>
  <c r="J1010" i="1"/>
  <c r="G965" i="2"/>
  <c r="J986" i="1"/>
  <c r="G947" i="2"/>
  <c r="J962" i="1"/>
  <c r="G908" i="2"/>
  <c r="J914" i="1"/>
  <c r="G875" i="2"/>
  <c r="J890" i="1"/>
  <c r="G897" i="2"/>
  <c r="J866" i="1"/>
  <c r="G855" i="2"/>
  <c r="J842" i="1"/>
  <c r="G813" i="2"/>
  <c r="J818" i="1"/>
  <c r="G791" i="2"/>
  <c r="J794" i="1"/>
  <c r="G766" i="2"/>
  <c r="J770" i="1"/>
  <c r="G764" i="2"/>
  <c r="J746" i="1"/>
  <c r="G714" i="2"/>
  <c r="J722" i="1"/>
  <c r="G695" i="2"/>
  <c r="J698" i="1"/>
  <c r="G670" i="2"/>
  <c r="J674" i="1"/>
  <c r="G621" i="2"/>
  <c r="J650" i="1"/>
  <c r="G652" i="2"/>
  <c r="J626" i="1"/>
  <c r="G574" i="2"/>
  <c r="J602" i="1"/>
  <c r="G598" i="2"/>
  <c r="J578" i="1"/>
  <c r="G563" i="2"/>
  <c r="J554" i="1"/>
  <c r="G523" i="2"/>
  <c r="J530" i="1"/>
  <c r="G491" i="2"/>
  <c r="J506" i="1"/>
  <c r="G498" i="2"/>
  <c r="J482" i="1"/>
  <c r="G457" i="2"/>
  <c r="J458" i="1"/>
  <c r="G429" i="2"/>
  <c r="J434" i="1"/>
  <c r="G404" i="2"/>
  <c r="J410" i="1"/>
  <c r="G357" i="2"/>
  <c r="J362" i="1"/>
  <c r="G336" i="2"/>
  <c r="J338" i="1"/>
  <c r="G315" i="2"/>
  <c r="J314" i="1"/>
  <c r="G278" i="2"/>
  <c r="J290" i="1"/>
  <c r="G262" i="2"/>
  <c r="J266" i="1"/>
  <c r="G242" i="2"/>
  <c r="J242" i="1"/>
  <c r="G213" i="2"/>
  <c r="J218" i="1"/>
  <c r="G192" i="2"/>
  <c r="J194" i="1"/>
  <c r="G155" i="2"/>
  <c r="J170" i="1"/>
  <c r="G128" i="2"/>
  <c r="J146" i="1"/>
  <c r="G143" i="2"/>
  <c r="J122" i="1"/>
  <c r="G104" i="2"/>
  <c r="J98" i="1"/>
  <c r="G55" i="2"/>
  <c r="J50" i="1"/>
  <c r="G25" i="2"/>
  <c r="J26" i="1"/>
  <c r="G5" i="2"/>
  <c r="J2" i="1"/>
  <c r="J1905" i="1"/>
  <c r="G1887" i="2"/>
  <c r="G1466" i="2"/>
  <c r="J1473" i="1"/>
  <c r="G2084" i="2"/>
  <c r="J2095" i="1"/>
  <c r="J1807" i="1"/>
  <c r="G1793" i="2"/>
  <c r="G1535" i="2"/>
  <c r="J1543" i="1"/>
  <c r="G1259" i="2"/>
  <c r="J1279" i="1"/>
  <c r="G916" i="2"/>
  <c r="J919" i="1"/>
  <c r="G623" i="2"/>
  <c r="J655" i="1"/>
  <c r="G2166" i="2"/>
  <c r="J2165" i="1"/>
  <c r="J1829" i="1"/>
  <c r="G1818" i="2"/>
  <c r="G1424" i="2"/>
  <c r="J1445" i="1"/>
  <c r="G1070" i="2"/>
  <c r="J1061" i="1"/>
  <c r="G615" i="2"/>
  <c r="J653" i="1"/>
  <c r="G170" i="2"/>
  <c r="J173" i="1"/>
  <c r="G2005" i="2"/>
  <c r="J2067" i="1"/>
  <c r="G1651" i="2"/>
  <c r="J1659" i="1"/>
  <c r="G1224" i="2"/>
  <c r="J1227" i="1"/>
  <c r="G642" i="2"/>
  <c r="J627" i="1"/>
  <c r="G2328" i="2"/>
  <c r="J2353" i="1"/>
  <c r="G2309" i="2"/>
  <c r="J2329" i="1"/>
  <c r="G2285" i="2"/>
  <c r="J2305" i="1"/>
  <c r="G2259" i="2"/>
  <c r="J2281" i="1"/>
  <c r="G2237" i="2"/>
  <c r="J2257" i="1"/>
  <c r="G2219" i="2"/>
  <c r="J2233" i="1"/>
  <c r="G2189" i="2"/>
  <c r="J2209" i="1"/>
  <c r="G2148" i="2"/>
  <c r="J2185" i="1"/>
  <c r="G2140" i="2"/>
  <c r="J2161" i="1"/>
  <c r="J2137" i="1"/>
  <c r="G2113" i="2"/>
  <c r="J2113" i="1"/>
  <c r="G2097" i="2"/>
  <c r="G2070" i="2"/>
  <c r="J2089" i="1"/>
  <c r="G2047" i="2"/>
  <c r="J2065" i="1"/>
  <c r="G2031" i="2"/>
  <c r="J2041" i="1"/>
  <c r="G2066" i="2"/>
  <c r="J2017" i="1"/>
  <c r="G1991" i="2"/>
  <c r="J1993" i="1"/>
  <c r="G1956" i="2"/>
  <c r="J1969" i="1"/>
  <c r="G1906" i="2"/>
  <c r="J1945" i="1"/>
  <c r="G1886" i="2"/>
  <c r="J1921" i="1"/>
  <c r="G1885" i="2"/>
  <c r="J1897" i="1"/>
  <c r="G1860" i="2"/>
  <c r="J1873" i="1"/>
  <c r="J1849" i="1"/>
  <c r="G1838" i="2"/>
  <c r="J1825" i="1"/>
  <c r="G1801" i="2"/>
  <c r="J1801" i="1"/>
  <c r="G1795" i="2"/>
  <c r="G1765" i="2"/>
  <c r="J1777" i="1"/>
  <c r="G1760" i="2"/>
  <c r="J1753" i="1"/>
  <c r="G1757" i="2"/>
  <c r="J1729" i="1"/>
  <c r="J1705" i="1"/>
  <c r="G1732" i="2"/>
  <c r="G1717" i="2"/>
  <c r="J1681" i="1"/>
  <c r="G1649" i="2"/>
  <c r="J1657" i="1"/>
  <c r="G1626" i="2"/>
  <c r="J1633" i="1"/>
  <c r="G1603" i="2"/>
  <c r="J1609" i="1"/>
  <c r="J1585" i="1"/>
  <c r="G1567" i="2"/>
  <c r="J1561" i="1"/>
  <c r="G1553" i="2"/>
  <c r="G1522" i="2"/>
  <c r="J1537" i="1"/>
  <c r="J1513" i="1"/>
  <c r="G1514" i="2"/>
  <c r="G1481" i="2"/>
  <c r="J1489" i="1"/>
  <c r="G1449" i="2"/>
  <c r="J1465" i="1"/>
  <c r="G1420" i="2"/>
  <c r="J1441" i="1"/>
  <c r="G1408" i="2"/>
  <c r="J1417" i="1"/>
  <c r="J1393" i="1"/>
  <c r="G1386" i="2"/>
  <c r="G1359" i="2"/>
  <c r="J1369" i="1"/>
  <c r="J1345" i="1"/>
  <c r="G1338" i="2"/>
  <c r="G1296" i="2"/>
  <c r="J1321" i="1"/>
  <c r="G1302" i="2"/>
  <c r="J1297" i="1"/>
  <c r="J1273" i="1"/>
  <c r="G1277" i="2"/>
  <c r="G1248" i="2"/>
  <c r="J1249" i="1"/>
  <c r="G1223" i="2"/>
  <c r="J1225" i="1"/>
  <c r="G1189" i="2"/>
  <c r="J1201" i="1"/>
  <c r="J1177" i="1"/>
  <c r="G1175" i="2"/>
  <c r="G1134" i="2"/>
  <c r="J1153" i="1"/>
  <c r="G1114" i="2"/>
  <c r="J1129" i="1"/>
  <c r="G1098" i="2"/>
  <c r="J1105" i="1"/>
  <c r="G1090" i="2"/>
  <c r="J1081" i="1"/>
  <c r="G1057" i="2"/>
  <c r="J1057" i="1"/>
  <c r="G1028" i="2"/>
  <c r="J1033" i="1"/>
  <c r="G1019" i="2"/>
  <c r="J1009" i="1"/>
  <c r="G955" i="2"/>
  <c r="J985" i="1"/>
  <c r="G989" i="2"/>
  <c r="J961" i="1"/>
  <c r="G925" i="2"/>
  <c r="J937" i="1"/>
  <c r="G906" i="2"/>
  <c r="J913" i="1"/>
  <c r="G866" i="2"/>
  <c r="J889" i="1"/>
  <c r="G863" i="2"/>
  <c r="J865" i="1"/>
  <c r="G853" i="2"/>
  <c r="J841" i="1"/>
  <c r="G812" i="2"/>
  <c r="J817" i="1"/>
  <c r="G795" i="2"/>
  <c r="J793" i="1"/>
  <c r="G765" i="2"/>
  <c r="J769" i="1"/>
  <c r="G730" i="2"/>
  <c r="J745" i="1"/>
  <c r="G716" i="2"/>
  <c r="J721" i="1"/>
  <c r="G693" i="2"/>
  <c r="J697" i="1"/>
  <c r="G671" i="2"/>
  <c r="J673" i="1"/>
  <c r="G651" i="2"/>
  <c r="J649" i="1"/>
  <c r="G650" i="2"/>
  <c r="J625" i="1"/>
  <c r="G606" i="2"/>
  <c r="J601" i="1"/>
  <c r="G609" i="2"/>
  <c r="J577" i="1"/>
  <c r="G552" i="2"/>
  <c r="J553" i="1"/>
  <c r="G524" i="2"/>
  <c r="J529" i="1"/>
  <c r="G501" i="2"/>
  <c r="J505" i="1"/>
  <c r="G494" i="2"/>
  <c r="J481" i="1"/>
  <c r="G455" i="2"/>
  <c r="J457" i="1"/>
  <c r="G403" i="2"/>
  <c r="J409" i="1"/>
  <c r="G381" i="2"/>
  <c r="J385" i="1"/>
  <c r="G364" i="2"/>
  <c r="J361" i="1"/>
  <c r="G333" i="2"/>
  <c r="J337" i="1"/>
  <c r="G314" i="2"/>
  <c r="J313" i="1"/>
  <c r="G282" i="2"/>
  <c r="J289" i="1"/>
  <c r="G271" i="2"/>
  <c r="J265" i="1"/>
  <c r="G238" i="2"/>
  <c r="J241" i="1"/>
  <c r="G217" i="2"/>
  <c r="J217" i="1"/>
  <c r="G195" i="2"/>
  <c r="J193" i="1"/>
  <c r="G172" i="2"/>
  <c r="J169" i="1"/>
  <c r="J145" i="1"/>
  <c r="G137" i="2"/>
  <c r="G118" i="2"/>
  <c r="J121" i="1"/>
  <c r="G72" i="2"/>
  <c r="J73" i="1"/>
  <c r="G51" i="2"/>
  <c r="J49" i="1"/>
  <c r="G33" i="2"/>
  <c r="J25" i="1"/>
  <c r="G2050" i="2"/>
  <c r="J2073" i="1"/>
  <c r="J1689" i="1"/>
  <c r="G1662" i="2"/>
  <c r="G2312" i="2"/>
  <c r="J2335" i="1"/>
  <c r="G1831" i="2"/>
  <c r="J1831" i="1"/>
  <c r="J2352" i="1"/>
  <c r="G2337" i="2"/>
  <c r="G2307" i="2"/>
  <c r="J2328" i="1"/>
  <c r="J2304" i="1"/>
  <c r="G2284" i="2"/>
  <c r="J2280" i="1"/>
  <c r="G2264" i="2"/>
  <c r="G2236" i="2"/>
  <c r="J2256" i="1"/>
  <c r="J2232" i="1"/>
  <c r="G2213" i="2"/>
  <c r="G2188" i="2"/>
  <c r="J2208" i="1"/>
  <c r="G2162" i="2"/>
  <c r="J2184" i="1"/>
  <c r="G2176" i="2"/>
  <c r="J2160" i="1"/>
  <c r="J2136" i="1"/>
  <c r="G2118" i="2"/>
  <c r="G2102" i="2"/>
  <c r="J2112" i="1"/>
  <c r="G2077" i="2"/>
  <c r="J2088" i="1"/>
  <c r="G2021" i="2"/>
  <c r="J2064" i="1"/>
  <c r="G2027" i="2"/>
  <c r="J2040" i="1"/>
  <c r="J2016" i="1"/>
  <c r="G2003" i="2"/>
  <c r="G1979" i="2"/>
  <c r="J1992" i="1"/>
  <c r="G1954" i="2"/>
  <c r="J1968" i="1"/>
  <c r="J1944" i="1"/>
  <c r="G1918" i="2"/>
  <c r="J1920" i="1"/>
  <c r="G1894" i="2"/>
  <c r="G1920" i="2"/>
  <c r="J1896" i="1"/>
  <c r="G1856" i="2"/>
  <c r="J1872" i="1"/>
  <c r="G1840" i="2"/>
  <c r="J1848" i="1"/>
  <c r="G1807" i="2"/>
  <c r="J1824" i="1"/>
  <c r="G1790" i="2"/>
  <c r="J1800" i="1"/>
  <c r="G1769" i="2"/>
  <c r="J1776" i="1"/>
  <c r="G1749" i="2"/>
  <c r="J1752" i="1"/>
  <c r="G1669" i="2"/>
  <c r="J1728" i="1"/>
  <c r="G1668" i="2"/>
  <c r="J1704" i="1"/>
  <c r="J1680" i="1"/>
  <c r="G1729" i="2"/>
  <c r="G1648" i="2"/>
  <c r="J1656" i="1"/>
  <c r="G1621" i="2"/>
  <c r="J1632" i="1"/>
  <c r="G1593" i="2"/>
  <c r="J1608" i="1"/>
  <c r="G1561" i="2"/>
  <c r="J1584" i="1"/>
  <c r="J1560" i="1"/>
  <c r="G1551" i="2"/>
  <c r="J1536" i="1"/>
  <c r="G1526" i="2"/>
  <c r="G1504" i="2"/>
  <c r="J1512" i="1"/>
  <c r="J1488" i="1"/>
  <c r="G1480" i="2"/>
  <c r="G1446" i="2"/>
  <c r="J1464" i="1"/>
  <c r="G1428" i="2"/>
  <c r="J1440" i="1"/>
  <c r="G1407" i="2"/>
  <c r="J1416" i="1"/>
  <c r="G1385" i="2"/>
  <c r="J1392" i="1"/>
  <c r="G1365" i="2"/>
  <c r="J1368" i="1"/>
  <c r="J1344" i="1"/>
  <c r="G1336" i="2"/>
  <c r="G1307" i="2"/>
  <c r="J1320" i="1"/>
  <c r="J1296" i="1"/>
  <c r="G1314" i="2"/>
  <c r="G1265" i="2"/>
  <c r="J1272" i="1"/>
  <c r="G1237" i="2"/>
  <c r="J1248" i="1"/>
  <c r="G1218" i="2"/>
  <c r="J1224" i="1"/>
  <c r="G1194" i="2"/>
  <c r="J1200" i="1"/>
  <c r="G1174" i="2"/>
  <c r="J1176" i="1"/>
  <c r="G1139" i="2"/>
  <c r="J1152" i="1"/>
  <c r="G1117" i="2"/>
  <c r="J1128" i="1"/>
  <c r="G1100" i="2"/>
  <c r="J1104" i="1"/>
  <c r="G1086" i="2"/>
  <c r="J1080" i="1"/>
  <c r="G1067" i="2"/>
  <c r="J1056" i="1"/>
  <c r="G1027" i="2"/>
  <c r="J1032" i="1"/>
  <c r="G1002" i="2"/>
  <c r="J1008" i="1"/>
  <c r="G966" i="2"/>
  <c r="J984" i="1"/>
  <c r="G944" i="2"/>
  <c r="J960" i="1"/>
  <c r="G929" i="2"/>
  <c r="J936" i="1"/>
  <c r="G905" i="2"/>
  <c r="J912" i="1"/>
  <c r="G895" i="2"/>
  <c r="J888" i="1"/>
  <c r="G885" i="2"/>
  <c r="J864" i="1"/>
  <c r="J840" i="1"/>
  <c r="G841" i="2"/>
  <c r="G811" i="2"/>
  <c r="J816" i="1"/>
  <c r="G805" i="2"/>
  <c r="J792" i="1"/>
  <c r="G738" i="2"/>
  <c r="J768" i="1"/>
  <c r="G745" i="2"/>
  <c r="J744" i="1"/>
  <c r="G718" i="2"/>
  <c r="J720" i="1"/>
  <c r="G691" i="2"/>
  <c r="J696" i="1"/>
  <c r="G665" i="2"/>
  <c r="J672" i="1"/>
  <c r="G624" i="2"/>
  <c r="J648" i="1"/>
  <c r="G644" i="2"/>
  <c r="J624" i="1"/>
  <c r="G585" i="2"/>
  <c r="J600" i="1"/>
  <c r="G554" i="2"/>
  <c r="J576" i="1"/>
  <c r="G545" i="2"/>
  <c r="J552" i="1"/>
  <c r="G526" i="2"/>
  <c r="J528" i="1"/>
  <c r="G476" i="2"/>
  <c r="J504" i="1"/>
  <c r="G481" i="2"/>
  <c r="J480" i="1"/>
  <c r="G451" i="2"/>
  <c r="J456" i="1"/>
  <c r="G402" i="2"/>
  <c r="J408" i="1"/>
  <c r="G378" i="2"/>
  <c r="J384" i="1"/>
  <c r="G368" i="2"/>
  <c r="J360" i="1"/>
  <c r="G334" i="2"/>
  <c r="J336" i="1"/>
  <c r="G309" i="2"/>
  <c r="J312" i="1"/>
  <c r="G299" i="2"/>
  <c r="J288" i="1"/>
  <c r="G259" i="2"/>
  <c r="J264" i="1"/>
  <c r="G243" i="2"/>
  <c r="J240" i="1"/>
  <c r="G218" i="2"/>
  <c r="J216" i="1"/>
  <c r="G152" i="2"/>
  <c r="J168" i="1"/>
  <c r="G147" i="2"/>
  <c r="J144" i="1"/>
  <c r="G96" i="2"/>
  <c r="J120" i="1"/>
  <c r="G109" i="2"/>
  <c r="J96" i="1"/>
  <c r="G81" i="2"/>
  <c r="J72" i="1"/>
  <c r="G50" i="2"/>
  <c r="J48" i="1"/>
  <c r="G24" i="2"/>
  <c r="J24" i="1"/>
  <c r="G2354" i="2"/>
  <c r="J2377" i="1"/>
  <c r="F173" i="5" l="1"/>
  <c r="F127" i="5" l="1"/>
  <c r="F4" i="5" l="1"/>
  <c r="K4" i="5" s="1"/>
  <c r="L322" i="3" l="1"/>
  <c r="O322" i="3"/>
  <c r="Q1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226" i="5" l="1"/>
  <c r="J227" i="5"/>
  <c r="J228" i="5"/>
  <c r="J229" i="5"/>
  <c r="J230" i="5"/>
  <c r="J225" i="5"/>
  <c r="J231" i="5"/>
  <c r="X13" i="2" l="1"/>
  <c r="X14" i="2"/>
  <c r="X15" i="2"/>
  <c r="X16" i="2"/>
  <c r="X17" i="2"/>
  <c r="X18" i="2"/>
  <c r="X19" i="2"/>
  <c r="X21" i="2"/>
  <c r="X23" i="2"/>
  <c r="X24" i="2"/>
  <c r="X25" i="2"/>
  <c r="X27" i="2"/>
  <c r="X28" i="2"/>
  <c r="X29" i="2"/>
  <c r="X30" i="2"/>
  <c r="X31" i="2"/>
  <c r="X32" i="2"/>
  <c r="X34" i="2"/>
  <c r="X35" i="2"/>
  <c r="X36" i="2"/>
  <c r="X49" i="2"/>
  <c r="X53" i="2"/>
  <c r="X54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1" i="2"/>
  <c r="X83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2" i="2"/>
  <c r="X103" i="2"/>
  <c r="X105" i="2"/>
  <c r="X106" i="2"/>
  <c r="X107" i="2"/>
  <c r="X109" i="2"/>
  <c r="X110" i="2"/>
  <c r="X112" i="2"/>
  <c r="X113" i="2"/>
  <c r="X114" i="2"/>
  <c r="X115" i="2"/>
  <c r="X117" i="2"/>
  <c r="X118" i="2"/>
  <c r="X119" i="2"/>
  <c r="X120" i="2"/>
  <c r="X121" i="2"/>
  <c r="X122" i="2"/>
  <c r="X124" i="2"/>
  <c r="X125" i="2"/>
  <c r="X128" i="2"/>
  <c r="X131" i="2"/>
  <c r="X132" i="2"/>
  <c r="X133" i="2"/>
  <c r="X134" i="2"/>
  <c r="X138" i="2"/>
  <c r="X139" i="2"/>
  <c r="X140" i="2"/>
  <c r="X142" i="2"/>
  <c r="X144" i="2"/>
  <c r="X146" i="2"/>
  <c r="X147" i="2"/>
  <c r="X148" i="2"/>
  <c r="X151" i="2"/>
  <c r="X161" i="2"/>
  <c r="X162" i="2"/>
  <c r="X165" i="2"/>
  <c r="X166" i="2"/>
  <c r="X168" i="2"/>
  <c r="X173" i="2"/>
  <c r="X174" i="2"/>
  <c r="X177" i="2"/>
  <c r="X183" i="2"/>
  <c r="X184" i="2"/>
  <c r="X186" i="2"/>
  <c r="X187" i="2"/>
  <c r="X188" i="2"/>
  <c r="X196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9" i="2"/>
  <c r="X241" i="2"/>
  <c r="X242" i="2"/>
  <c r="X243" i="2"/>
  <c r="X246" i="2"/>
  <c r="X247" i="2"/>
  <c r="X255" i="2"/>
  <c r="X256" i="2"/>
  <c r="X257" i="2"/>
  <c r="X258" i="2"/>
  <c r="X262" i="2"/>
  <c r="X263" i="2"/>
  <c r="X266" i="2"/>
  <c r="X267" i="2"/>
  <c r="X268" i="2"/>
  <c r="X271" i="2"/>
  <c r="X273" i="2"/>
  <c r="X280" i="2"/>
  <c r="X281" i="2"/>
  <c r="X284" i="2"/>
  <c r="X285" i="2"/>
  <c r="X286" i="2"/>
  <c r="X287" i="2"/>
  <c r="X294" i="2"/>
  <c r="X295" i="2"/>
  <c r="X297" i="2"/>
  <c r="X300" i="2"/>
  <c r="X301" i="2"/>
  <c r="X302" i="2"/>
  <c r="X314" i="2"/>
  <c r="X315" i="2"/>
  <c r="X321" i="2"/>
  <c r="X325" i="2"/>
  <c r="X338" i="2"/>
  <c r="X349" i="2"/>
  <c r="X369" i="2"/>
  <c r="X377" i="2"/>
  <c r="X378" i="2"/>
  <c r="X379" i="2"/>
  <c r="X385" i="2"/>
  <c r="X395" i="2"/>
  <c r="X405" i="2"/>
  <c r="X406" i="2"/>
  <c r="X409" i="2"/>
  <c r="X414" i="2"/>
  <c r="X416" i="2"/>
  <c r="X420" i="2"/>
  <c r="X426" i="2"/>
  <c r="X441" i="2"/>
  <c r="X468" i="2"/>
  <c r="X470" i="2"/>
  <c r="X471" i="2"/>
  <c r="X473" i="2"/>
  <c r="X475" i="2"/>
  <c r="X477" i="2"/>
  <c r="X479" i="2"/>
  <c r="X482" i="2"/>
  <c r="X485" i="2"/>
  <c r="X486" i="2"/>
  <c r="X487" i="2"/>
  <c r="X488" i="2"/>
  <c r="X490" i="2"/>
  <c r="X491" i="2"/>
  <c r="X493" i="2"/>
  <c r="X494" i="2"/>
  <c r="X496" i="2"/>
  <c r="X497" i="2"/>
  <c r="X499" i="2"/>
  <c r="X500" i="2"/>
  <c r="X502" i="2"/>
  <c r="X504" i="2"/>
  <c r="X505" i="2"/>
  <c r="X507" i="2"/>
  <c r="X508" i="2"/>
  <c r="X511" i="2"/>
  <c r="X528" i="2"/>
  <c r="X529" i="2"/>
  <c r="X530" i="2"/>
  <c r="X531" i="2"/>
  <c r="X532" i="2"/>
  <c r="X548" i="2"/>
  <c r="X554" i="2"/>
  <c r="X558" i="2"/>
  <c r="X559" i="2"/>
  <c r="X561" i="2"/>
  <c r="X568" i="2"/>
  <c r="X569" i="2"/>
  <c r="X574" i="2"/>
  <c r="X577" i="2"/>
  <c r="X591" i="2"/>
  <c r="X603" i="2"/>
  <c r="X650" i="2"/>
  <c r="X662" i="2"/>
  <c r="X664" i="2"/>
  <c r="X693" i="2"/>
  <c r="X694" i="2"/>
  <c r="X696" i="2"/>
  <c r="X704" i="2"/>
  <c r="X719" i="2"/>
  <c r="X720" i="2"/>
  <c r="X752" i="2"/>
  <c r="X759" i="2"/>
  <c r="X763" i="2"/>
  <c r="X764" i="2"/>
  <c r="X76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1" i="2"/>
  <c r="X812" i="2"/>
  <c r="X813" i="2"/>
  <c r="X824" i="2"/>
  <c r="X839" i="2"/>
  <c r="X852" i="2"/>
  <c r="X860" i="2"/>
  <c r="X875" i="2"/>
  <c r="X878" i="2"/>
  <c r="X884" i="2"/>
  <c r="X885" i="2"/>
  <c r="X896" i="2"/>
  <c r="X908" i="2"/>
  <c r="X917" i="2"/>
  <c r="X926" i="2"/>
  <c r="X930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6" i="2"/>
  <c r="X997" i="2"/>
  <c r="X998" i="2"/>
  <c r="X999" i="2"/>
  <c r="X1000" i="2"/>
  <c r="X1039" i="2"/>
  <c r="X1040" i="2"/>
  <c r="X1058" i="2"/>
  <c r="X1068" i="2"/>
  <c r="X1073" i="2"/>
  <c r="X1076" i="2"/>
  <c r="X1078" i="2"/>
  <c r="X1081" i="2"/>
  <c r="X1082" i="2"/>
  <c r="X1084" i="2"/>
  <c r="X1086" i="2"/>
  <c r="X1087" i="2"/>
  <c r="X1088" i="2"/>
  <c r="X1089" i="2"/>
  <c r="X1090" i="2"/>
  <c r="X1091" i="2"/>
  <c r="X1092" i="2"/>
  <c r="X1093" i="2"/>
  <c r="X1094" i="2"/>
  <c r="X1095" i="2"/>
  <c r="X1097" i="2"/>
  <c r="X1099" i="2"/>
  <c r="X1100" i="2"/>
  <c r="X1101" i="2"/>
  <c r="X1102" i="2"/>
  <c r="X1103" i="2"/>
  <c r="X1104" i="2"/>
  <c r="X1105" i="2"/>
  <c r="X1106" i="2"/>
  <c r="X1107" i="2"/>
  <c r="X1108" i="2"/>
  <c r="X1110" i="2"/>
  <c r="X1112" i="2"/>
  <c r="X1113" i="2"/>
  <c r="X1114" i="2"/>
  <c r="X1117" i="2"/>
  <c r="X1119" i="2"/>
  <c r="X1120" i="2"/>
  <c r="X1123" i="2"/>
  <c r="X1125" i="2"/>
  <c r="X1126" i="2"/>
  <c r="X1127" i="2"/>
  <c r="X1134" i="2"/>
  <c r="X1155" i="2"/>
  <c r="X1181" i="2"/>
  <c r="X1191" i="2"/>
  <c r="X1200" i="2"/>
  <c r="X1202" i="2"/>
  <c r="X1203" i="2"/>
  <c r="X1204" i="2"/>
  <c r="X1221" i="2"/>
  <c r="X1222" i="2"/>
  <c r="X1223" i="2"/>
  <c r="X1224" i="2"/>
  <c r="X1240" i="2"/>
  <c r="X1247" i="2"/>
  <c r="X1248" i="2"/>
  <c r="X1250" i="2"/>
  <c r="X1251" i="2"/>
  <c r="X1255" i="2"/>
  <c r="X1258" i="2"/>
  <c r="X1259" i="2"/>
  <c r="X1263" i="2"/>
  <c r="X1264" i="2"/>
  <c r="X1272" i="2"/>
  <c r="X1273" i="2"/>
  <c r="X1274" i="2"/>
  <c r="X1276" i="2"/>
  <c r="X1278" i="2"/>
  <c r="X1281" i="2"/>
  <c r="X1285" i="2"/>
  <c r="X1287" i="2"/>
  <c r="X1288" i="2"/>
  <c r="X1289" i="2"/>
  <c r="X1290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6" i="2"/>
  <c r="X1327" i="2"/>
  <c r="X1328" i="2"/>
  <c r="X1329" i="2"/>
  <c r="X1331" i="2"/>
  <c r="X1332" i="2"/>
  <c r="X1360" i="2"/>
  <c r="X1361" i="2"/>
  <c r="X1362" i="2"/>
  <c r="X1365" i="2"/>
  <c r="X1366" i="2"/>
  <c r="X1368" i="2"/>
  <c r="X1369" i="2"/>
  <c r="X1393" i="2"/>
  <c r="X1394" i="2"/>
  <c r="X1395" i="2"/>
  <c r="X1396" i="2"/>
  <c r="X1443" i="2"/>
  <c r="X1444" i="2"/>
  <c r="X1449" i="2"/>
  <c r="X1454" i="2"/>
  <c r="X1455" i="2"/>
  <c r="X1457" i="2"/>
  <c r="X1459" i="2"/>
  <c r="X1460" i="2"/>
  <c r="X1461" i="2"/>
  <c r="X1464" i="2"/>
  <c r="X1465" i="2"/>
  <c r="X1500" i="2"/>
  <c r="X1502" i="2"/>
  <c r="X1503" i="2"/>
  <c r="X1504" i="2"/>
  <c r="X1505" i="2"/>
  <c r="X1506" i="2"/>
  <c r="X1507" i="2"/>
  <c r="X1508" i="2"/>
  <c r="X1509" i="2"/>
  <c r="X1510" i="2"/>
  <c r="X1512" i="2"/>
  <c r="X1513" i="2"/>
  <c r="X1516" i="2"/>
  <c r="X1517" i="2"/>
  <c r="X1519" i="2"/>
  <c r="X1521" i="2"/>
  <c r="X1524" i="2"/>
  <c r="X1529" i="2"/>
  <c r="X1533" i="2"/>
  <c r="X1564" i="2"/>
  <c r="X1568" i="2"/>
  <c r="X1569" i="2"/>
  <c r="X1570" i="2"/>
  <c r="X1571" i="2"/>
  <c r="X1583" i="2"/>
  <c r="X1586" i="2"/>
  <c r="X1595" i="2"/>
  <c r="X1596" i="2"/>
  <c r="X1602" i="2"/>
  <c r="X1607" i="2"/>
  <c r="X1609" i="2"/>
  <c r="X1612" i="2"/>
  <c r="X1615" i="2"/>
  <c r="X1617" i="2"/>
  <c r="X1619" i="2"/>
  <c r="X1622" i="2"/>
  <c r="X1623" i="2"/>
  <c r="X1627" i="2"/>
  <c r="X1628" i="2"/>
  <c r="X1629" i="2"/>
  <c r="X1630" i="2"/>
  <c r="X1631" i="2"/>
  <c r="X1633" i="2"/>
  <c r="X1634" i="2"/>
  <c r="X1637" i="2"/>
  <c r="X1642" i="2"/>
  <c r="X1644" i="2"/>
  <c r="X1651" i="2"/>
  <c r="X1658" i="2"/>
  <c r="X1659" i="2"/>
  <c r="X1660" i="2"/>
  <c r="X1664" i="2"/>
  <c r="X1665" i="2"/>
  <c r="X1666" i="2"/>
  <c r="X1668" i="2"/>
  <c r="X1674" i="2"/>
  <c r="X1676" i="2"/>
  <c r="X1679" i="2"/>
  <c r="X1683" i="2"/>
  <c r="X1686" i="2"/>
  <c r="X1688" i="2"/>
  <c r="X1690" i="2"/>
  <c r="X1692" i="2"/>
  <c r="X1693" i="2"/>
  <c r="X1695" i="2"/>
  <c r="X1697" i="2"/>
  <c r="X1698" i="2"/>
  <c r="X1699" i="2"/>
  <c r="X1700" i="2"/>
  <c r="X1701" i="2"/>
  <c r="X1703" i="2"/>
  <c r="X1706" i="2"/>
  <c r="X1707" i="2"/>
  <c r="X1709" i="2"/>
  <c r="X1711" i="2"/>
  <c r="X1712" i="2"/>
  <c r="X1713" i="2"/>
  <c r="X1717" i="2"/>
  <c r="X1718" i="2"/>
  <c r="X1720" i="2"/>
  <c r="X1721" i="2"/>
  <c r="X1726" i="2"/>
  <c r="X1731" i="2"/>
  <c r="X1732" i="2"/>
  <c r="X1733" i="2"/>
  <c r="X1736" i="2"/>
  <c r="X1742" i="2"/>
  <c r="X1746" i="2"/>
  <c r="X1747" i="2"/>
  <c r="X1751" i="2"/>
  <c r="X1756" i="2"/>
  <c r="X1757" i="2"/>
  <c r="X1761" i="2"/>
  <c r="X1766" i="2"/>
  <c r="X1767" i="2"/>
  <c r="X1768" i="2"/>
  <c r="X1769" i="2"/>
  <c r="X1772" i="2"/>
  <c r="X1775" i="2"/>
  <c r="X1777" i="2"/>
  <c r="X1779" i="2"/>
  <c r="X1780" i="2"/>
  <c r="X1786" i="2"/>
  <c r="X1800" i="2"/>
  <c r="X1801" i="2"/>
  <c r="X1810" i="2"/>
  <c r="X1811" i="2"/>
  <c r="X1812" i="2"/>
  <c r="X1813" i="2"/>
  <c r="X1814" i="2"/>
  <c r="X1815" i="2"/>
  <c r="X1819" i="2"/>
  <c r="X1820" i="2"/>
  <c r="X1821" i="2"/>
  <c r="X1822" i="2"/>
  <c r="X1823" i="2"/>
  <c r="X1824" i="2"/>
  <c r="X1825" i="2"/>
  <c r="X1826" i="2"/>
  <c r="X1827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4" i="2"/>
  <c r="X1855" i="2"/>
  <c r="X1856" i="2"/>
  <c r="X1858" i="2"/>
  <c r="X1859" i="2"/>
  <c r="X1860" i="2"/>
  <c r="X1861" i="2"/>
  <c r="X1865" i="2"/>
  <c r="X1867" i="2"/>
  <c r="X1868" i="2"/>
  <c r="X1871" i="2"/>
  <c r="X1872" i="2"/>
  <c r="X1873" i="2"/>
  <c r="X1876" i="2"/>
  <c r="X1877" i="2"/>
  <c r="X1879" i="2"/>
  <c r="X1882" i="2"/>
  <c r="X1886" i="2"/>
  <c r="X1889" i="2"/>
  <c r="X1890" i="2"/>
  <c r="X1891" i="2"/>
  <c r="X1892" i="2"/>
  <c r="X1894" i="2"/>
  <c r="X1914" i="2"/>
  <c r="X1915" i="2"/>
  <c r="X1916" i="2"/>
  <c r="X1934" i="2"/>
  <c r="X1936" i="2"/>
  <c r="X1940" i="2"/>
  <c r="X1941" i="2"/>
  <c r="X1942" i="2"/>
  <c r="X1945" i="2"/>
  <c r="X1949" i="2"/>
  <c r="X1950" i="2"/>
  <c r="X1954" i="2"/>
  <c r="X1956" i="2"/>
  <c r="X1957" i="2"/>
  <c r="X1958" i="2"/>
  <c r="X1959" i="2"/>
  <c r="X1960" i="2"/>
  <c r="X1961" i="2"/>
  <c r="X1964" i="2"/>
  <c r="X1973" i="2"/>
  <c r="X1974" i="2"/>
  <c r="X1975" i="2"/>
  <c r="X1976" i="2"/>
  <c r="X1978" i="2"/>
  <c r="X1984" i="2"/>
  <c r="X1985" i="2"/>
  <c r="X1990" i="2"/>
  <c r="X2002" i="2"/>
  <c r="X2005" i="2"/>
  <c r="X2007" i="2"/>
  <c r="X2012" i="2"/>
  <c r="X2019" i="2"/>
  <c r="X2030" i="2"/>
  <c r="X2032" i="2"/>
  <c r="X2050" i="2"/>
  <c r="X2066" i="2"/>
  <c r="X2074" i="2"/>
  <c r="X2075" i="2"/>
  <c r="X2078" i="2"/>
  <c r="X2080" i="2"/>
  <c r="X2081" i="2"/>
  <c r="X2084" i="2"/>
  <c r="X2085" i="2"/>
  <c r="X2087" i="2"/>
  <c r="X2103" i="2"/>
  <c r="X2114" i="2"/>
  <c r="X2119" i="2"/>
  <c r="X2120" i="2"/>
  <c r="X2121" i="2"/>
  <c r="X2122" i="2"/>
  <c r="X2128" i="2"/>
  <c r="X2129" i="2"/>
  <c r="X2130" i="2"/>
  <c r="X2131" i="2"/>
  <c r="X2132" i="2"/>
  <c r="X2133" i="2"/>
  <c r="X2134" i="2"/>
  <c r="X2135" i="2"/>
  <c r="X2136" i="2"/>
  <c r="X2139" i="2"/>
  <c r="X2142" i="2"/>
  <c r="X2145" i="2"/>
  <c r="X2147" i="2"/>
  <c r="X2150" i="2"/>
  <c r="X2153" i="2"/>
  <c r="X2155" i="2"/>
  <c r="X2161" i="2"/>
  <c r="X2162" i="2"/>
  <c r="X2213" i="2"/>
  <c r="X2215" i="2"/>
  <c r="W323" i="5" l="1"/>
  <c r="Y323" i="5"/>
  <c r="X2400" i="2" l="1"/>
  <c r="X2401" i="2"/>
  <c r="X2402" i="2"/>
  <c r="X2403" i="2"/>
  <c r="X2404" i="2"/>
  <c r="X2405" i="2"/>
  <c r="D2" i="6"/>
  <c r="E2" i="6" s="1"/>
  <c r="F2" i="6" s="1"/>
  <c r="X1409" i="2"/>
  <c r="X2270" i="2"/>
  <c r="X347" i="2"/>
  <c r="X348" i="2"/>
  <c r="X2271" i="2"/>
  <c r="X346" i="2"/>
  <c r="X2251" i="2"/>
  <c r="X2333" i="2"/>
  <c r="X2318" i="2"/>
  <c r="X2370" i="2"/>
  <c r="X2164" i="2"/>
  <c r="X2195" i="2"/>
  <c r="X2180" i="2"/>
  <c r="X2340" i="2"/>
  <c r="X2229" i="2"/>
  <c r="X323" i="2"/>
  <c r="X2291" i="2"/>
  <c r="X2300" i="2"/>
  <c r="X1476" i="2"/>
  <c r="Q5" i="5"/>
  <c r="Q6" i="5"/>
  <c r="Q7" i="5"/>
  <c r="Q8" i="5"/>
  <c r="Q9" i="5"/>
  <c r="Q10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D225" i="5"/>
  <c r="F225" i="5"/>
  <c r="K225" i="5" s="1"/>
  <c r="D226" i="5"/>
  <c r="F226" i="5"/>
  <c r="K226" i="5" s="1"/>
  <c r="D227" i="5"/>
  <c r="F227" i="5"/>
  <c r="K227" i="5" s="1"/>
  <c r="D228" i="5"/>
  <c r="F228" i="5"/>
  <c r="K228" i="5" s="1"/>
  <c r="D229" i="5"/>
  <c r="F229" i="5"/>
  <c r="K229" i="5" s="1"/>
  <c r="D230" i="5"/>
  <c r="F230" i="5"/>
  <c r="K230" i="5" s="1"/>
  <c r="D231" i="5"/>
  <c r="G231" i="5" s="1"/>
  <c r="F231" i="5"/>
  <c r="K231" i="5" s="1"/>
  <c r="D232" i="5"/>
  <c r="F232" i="5"/>
  <c r="K232" i="5" s="1"/>
  <c r="D233" i="5"/>
  <c r="F233" i="5"/>
  <c r="K233" i="5" s="1"/>
  <c r="D234" i="5"/>
  <c r="G234" i="5" s="1"/>
  <c r="H234" i="5" s="1"/>
  <c r="F234" i="5"/>
  <c r="K234" i="5" s="1"/>
  <c r="D235" i="5"/>
  <c r="F235" i="5"/>
  <c r="K235" i="5" s="1"/>
  <c r="D236" i="5"/>
  <c r="F236" i="5"/>
  <c r="K236" i="5" s="1"/>
  <c r="D237" i="5"/>
  <c r="F237" i="5"/>
  <c r="K237" i="5" s="1"/>
  <c r="D238" i="5"/>
  <c r="F238" i="5"/>
  <c r="K238" i="5" s="1"/>
  <c r="D239" i="5"/>
  <c r="F239" i="5"/>
  <c r="K239" i="5" s="1"/>
  <c r="D240" i="5"/>
  <c r="F240" i="5"/>
  <c r="K240" i="5" s="1"/>
  <c r="D241" i="5"/>
  <c r="F241" i="5"/>
  <c r="K241" i="5" s="1"/>
  <c r="D242" i="5"/>
  <c r="F242" i="5"/>
  <c r="K242" i="5" s="1"/>
  <c r="D243" i="5"/>
  <c r="F243" i="5"/>
  <c r="K243" i="5" s="1"/>
  <c r="D244" i="5"/>
  <c r="G244" i="5" s="1"/>
  <c r="H244" i="5" s="1"/>
  <c r="F244" i="5"/>
  <c r="K244" i="5" s="1"/>
  <c r="D245" i="5"/>
  <c r="F245" i="5"/>
  <c r="K245" i="5" s="1"/>
  <c r="D246" i="5"/>
  <c r="F246" i="5"/>
  <c r="K246" i="5" s="1"/>
  <c r="D247" i="5"/>
  <c r="F247" i="5"/>
  <c r="K247" i="5" s="1"/>
  <c r="D248" i="5"/>
  <c r="F248" i="5"/>
  <c r="K248" i="5" s="1"/>
  <c r="D249" i="5"/>
  <c r="F249" i="5"/>
  <c r="K249" i="5" s="1"/>
  <c r="D250" i="5"/>
  <c r="F250" i="5"/>
  <c r="K250" i="5" s="1"/>
  <c r="D251" i="5"/>
  <c r="F251" i="5"/>
  <c r="K251" i="5" s="1"/>
  <c r="D252" i="5"/>
  <c r="F252" i="5"/>
  <c r="K252" i="5" s="1"/>
  <c r="D253" i="5"/>
  <c r="F253" i="5"/>
  <c r="K253" i="5" s="1"/>
  <c r="D254" i="5"/>
  <c r="F254" i="5"/>
  <c r="K254" i="5" s="1"/>
  <c r="D255" i="5"/>
  <c r="G255" i="5" s="1"/>
  <c r="H255" i="5" s="1"/>
  <c r="F255" i="5"/>
  <c r="K255" i="5" s="1"/>
  <c r="D256" i="5"/>
  <c r="F256" i="5"/>
  <c r="K256" i="5" s="1"/>
  <c r="D257" i="5"/>
  <c r="F257" i="5"/>
  <c r="K257" i="5" s="1"/>
  <c r="D258" i="5"/>
  <c r="F258" i="5"/>
  <c r="K258" i="5" s="1"/>
  <c r="D259" i="5"/>
  <c r="F259" i="5"/>
  <c r="K259" i="5" s="1"/>
  <c r="D260" i="5"/>
  <c r="F260" i="5"/>
  <c r="K260" i="5" s="1"/>
  <c r="D261" i="5"/>
  <c r="F261" i="5"/>
  <c r="K261" i="5" s="1"/>
  <c r="D262" i="5"/>
  <c r="F262" i="5"/>
  <c r="K262" i="5" s="1"/>
  <c r="D263" i="5"/>
  <c r="F263" i="5"/>
  <c r="K263" i="5" s="1"/>
  <c r="D264" i="5"/>
  <c r="F264" i="5"/>
  <c r="K264" i="5" s="1"/>
  <c r="D265" i="5"/>
  <c r="F265" i="5"/>
  <c r="K265" i="5" s="1"/>
  <c r="D266" i="5"/>
  <c r="F266" i="5"/>
  <c r="K266" i="5" s="1"/>
  <c r="D267" i="5"/>
  <c r="F267" i="5"/>
  <c r="K267" i="5" s="1"/>
  <c r="D268" i="5"/>
  <c r="G268" i="5" s="1"/>
  <c r="H268" i="5" s="1"/>
  <c r="F268" i="5"/>
  <c r="K268" i="5" s="1"/>
  <c r="D269" i="5"/>
  <c r="F269" i="5"/>
  <c r="K269" i="5" s="1"/>
  <c r="D270" i="5"/>
  <c r="F270" i="5"/>
  <c r="K270" i="5" s="1"/>
  <c r="D271" i="5"/>
  <c r="F271" i="5"/>
  <c r="K271" i="5" s="1"/>
  <c r="D272" i="5"/>
  <c r="F272" i="5"/>
  <c r="K272" i="5" s="1"/>
  <c r="D273" i="5"/>
  <c r="F273" i="5"/>
  <c r="K273" i="5" s="1"/>
  <c r="D274" i="5"/>
  <c r="F274" i="5"/>
  <c r="K274" i="5" s="1"/>
  <c r="D275" i="5"/>
  <c r="F275" i="5"/>
  <c r="K275" i="5" s="1"/>
  <c r="D276" i="5"/>
  <c r="F276" i="5"/>
  <c r="K276" i="5" s="1"/>
  <c r="D277" i="5"/>
  <c r="G277" i="5" s="1"/>
  <c r="H277" i="5" s="1"/>
  <c r="F277" i="5"/>
  <c r="K277" i="5" s="1"/>
  <c r="D278" i="5"/>
  <c r="F278" i="5"/>
  <c r="K278" i="5" s="1"/>
  <c r="D279" i="5"/>
  <c r="F279" i="5"/>
  <c r="K279" i="5" s="1"/>
  <c r="D280" i="5"/>
  <c r="F280" i="5"/>
  <c r="K280" i="5" s="1"/>
  <c r="D281" i="5"/>
  <c r="F281" i="5"/>
  <c r="K281" i="5" s="1"/>
  <c r="D282" i="5"/>
  <c r="F282" i="5"/>
  <c r="K282" i="5" s="1"/>
  <c r="D283" i="5"/>
  <c r="F283" i="5"/>
  <c r="K283" i="5" s="1"/>
  <c r="D284" i="5"/>
  <c r="F284" i="5"/>
  <c r="K284" i="5" s="1"/>
  <c r="D285" i="5"/>
  <c r="F285" i="5"/>
  <c r="K285" i="5" s="1"/>
  <c r="D286" i="5"/>
  <c r="F286" i="5"/>
  <c r="K286" i="5" s="1"/>
  <c r="D287" i="5"/>
  <c r="F287" i="5"/>
  <c r="K287" i="5" s="1"/>
  <c r="D288" i="5"/>
  <c r="F288" i="5"/>
  <c r="K288" i="5" s="1"/>
  <c r="D289" i="5"/>
  <c r="F289" i="5"/>
  <c r="K289" i="5" s="1"/>
  <c r="D290" i="5"/>
  <c r="F290" i="5"/>
  <c r="K290" i="5" s="1"/>
  <c r="D291" i="5"/>
  <c r="F291" i="5"/>
  <c r="K291" i="5" s="1"/>
  <c r="D292" i="5"/>
  <c r="F292" i="5"/>
  <c r="K292" i="5" s="1"/>
  <c r="D293" i="5"/>
  <c r="F293" i="5"/>
  <c r="K293" i="5" s="1"/>
  <c r="D294" i="5"/>
  <c r="G294" i="5" s="1"/>
  <c r="H294" i="5" s="1"/>
  <c r="F294" i="5"/>
  <c r="K294" i="5" s="1"/>
  <c r="D295" i="5"/>
  <c r="F295" i="5"/>
  <c r="K295" i="5" s="1"/>
  <c r="D296" i="5"/>
  <c r="F296" i="5"/>
  <c r="K296" i="5" s="1"/>
  <c r="D297" i="5"/>
  <c r="F297" i="5"/>
  <c r="K297" i="5" s="1"/>
  <c r="D298" i="5"/>
  <c r="F298" i="5"/>
  <c r="K298" i="5" s="1"/>
  <c r="D299" i="5"/>
  <c r="F299" i="5"/>
  <c r="K299" i="5" s="1"/>
  <c r="D300" i="5"/>
  <c r="F300" i="5"/>
  <c r="K300" i="5" s="1"/>
  <c r="D301" i="5"/>
  <c r="F301" i="5"/>
  <c r="K301" i="5" s="1"/>
  <c r="D302" i="5"/>
  <c r="F302" i="5"/>
  <c r="K302" i="5" s="1"/>
  <c r="D303" i="5"/>
  <c r="F303" i="5"/>
  <c r="K303" i="5" s="1"/>
  <c r="D304" i="5"/>
  <c r="F304" i="5"/>
  <c r="K304" i="5" s="1"/>
  <c r="D305" i="5"/>
  <c r="F305" i="5"/>
  <c r="K305" i="5" s="1"/>
  <c r="D306" i="5"/>
  <c r="F306" i="5"/>
  <c r="K306" i="5" s="1"/>
  <c r="D307" i="5"/>
  <c r="F307" i="5"/>
  <c r="K307" i="5" s="1"/>
  <c r="D308" i="5"/>
  <c r="F308" i="5"/>
  <c r="K308" i="5" s="1"/>
  <c r="D309" i="5"/>
  <c r="F309" i="5"/>
  <c r="K309" i="5" s="1"/>
  <c r="D310" i="5"/>
  <c r="F310" i="5"/>
  <c r="K310" i="5" s="1"/>
  <c r="D311" i="5"/>
  <c r="F311" i="5"/>
  <c r="K311" i="5" s="1"/>
  <c r="D312" i="5"/>
  <c r="F312" i="5"/>
  <c r="K312" i="5" s="1"/>
  <c r="D313" i="5"/>
  <c r="F313" i="5"/>
  <c r="K313" i="5" s="1"/>
  <c r="D314" i="5"/>
  <c r="F314" i="5"/>
  <c r="K314" i="5" s="1"/>
  <c r="D315" i="5"/>
  <c r="F315" i="5"/>
  <c r="K315" i="5" s="1"/>
  <c r="D316" i="5"/>
  <c r="F316" i="5"/>
  <c r="K316" i="5" s="1"/>
  <c r="D317" i="5"/>
  <c r="F317" i="5"/>
  <c r="K317" i="5" s="1"/>
  <c r="D318" i="5"/>
  <c r="F318" i="5"/>
  <c r="K318" i="5" s="1"/>
  <c r="D319" i="5"/>
  <c r="F319" i="5"/>
  <c r="K319" i="5" s="1"/>
  <c r="D320" i="5"/>
  <c r="F320" i="5"/>
  <c r="K320" i="5" s="1"/>
  <c r="D321" i="5"/>
  <c r="F321" i="5"/>
  <c r="K321" i="5" s="1"/>
  <c r="D322" i="5"/>
  <c r="F322" i="5"/>
  <c r="K322" i="5" s="1"/>
  <c r="D323" i="5"/>
  <c r="G323" i="5" s="1"/>
  <c r="H323" i="5" s="1"/>
  <c r="L9" i="2"/>
  <c r="M9" i="2"/>
  <c r="L11" i="2"/>
  <c r="M11" i="2"/>
  <c r="L10" i="2"/>
  <c r="M10" i="2"/>
  <c r="L12" i="2"/>
  <c r="M12" i="2"/>
  <c r="L3" i="2"/>
  <c r="M3" i="2"/>
  <c r="L7" i="2"/>
  <c r="M7" i="2"/>
  <c r="L4" i="2"/>
  <c r="M4" i="2"/>
  <c r="L8" i="2"/>
  <c r="M8" i="2"/>
  <c r="L6" i="2"/>
  <c r="M6" i="2"/>
  <c r="L13" i="2"/>
  <c r="M13" i="2"/>
  <c r="L15" i="2"/>
  <c r="M15" i="2"/>
  <c r="L14" i="2"/>
  <c r="M14" i="2"/>
  <c r="L16" i="2"/>
  <c r="M16" i="2"/>
  <c r="L17" i="2"/>
  <c r="M17" i="2"/>
  <c r="L18" i="2"/>
  <c r="M18" i="2"/>
  <c r="L22" i="2"/>
  <c r="M22" i="2"/>
  <c r="L20" i="2"/>
  <c r="M20" i="2"/>
  <c r="L19" i="2"/>
  <c r="M19" i="2"/>
  <c r="L21" i="2"/>
  <c r="M21" i="2"/>
  <c r="L23" i="2"/>
  <c r="M23" i="2"/>
  <c r="L24" i="2"/>
  <c r="M24" i="2"/>
  <c r="L33" i="2"/>
  <c r="M33" i="2"/>
  <c r="L25" i="2"/>
  <c r="M25" i="2"/>
  <c r="L28" i="2"/>
  <c r="M28" i="2"/>
  <c r="L27" i="2"/>
  <c r="M27" i="2"/>
  <c r="L30" i="2"/>
  <c r="M30" i="2"/>
  <c r="L26" i="2"/>
  <c r="M26" i="2"/>
  <c r="L29" i="2"/>
  <c r="M29" i="2"/>
  <c r="L31" i="2"/>
  <c r="M31" i="2"/>
  <c r="L32" i="2"/>
  <c r="M32" i="2"/>
  <c r="L34" i="2"/>
  <c r="M34" i="2"/>
  <c r="L35" i="2"/>
  <c r="M35" i="2"/>
  <c r="L45" i="2"/>
  <c r="M45" i="2"/>
  <c r="L57" i="2"/>
  <c r="M57" i="2"/>
  <c r="L38" i="2"/>
  <c r="M38" i="2"/>
  <c r="L59" i="2"/>
  <c r="M59" i="2"/>
  <c r="L61" i="2"/>
  <c r="M61" i="2"/>
  <c r="L36" i="2"/>
  <c r="M36" i="2"/>
  <c r="L37" i="2"/>
  <c r="M37" i="2"/>
  <c r="L54" i="2"/>
  <c r="M54" i="2"/>
  <c r="L42" i="2"/>
  <c r="M42" i="2"/>
  <c r="L48" i="2"/>
  <c r="M48" i="2"/>
  <c r="L43" i="2"/>
  <c r="M43" i="2"/>
  <c r="L53" i="2"/>
  <c r="M53" i="2"/>
  <c r="L56" i="2"/>
  <c r="M56" i="2"/>
  <c r="L50" i="2"/>
  <c r="M50" i="2"/>
  <c r="L51" i="2"/>
  <c r="M51" i="2"/>
  <c r="L55" i="2"/>
  <c r="M55" i="2"/>
  <c r="L49" i="2"/>
  <c r="M49" i="2"/>
  <c r="L46" i="2"/>
  <c r="M46" i="2"/>
  <c r="L39" i="2"/>
  <c r="M39" i="2"/>
  <c r="L41" i="2"/>
  <c r="M41" i="2"/>
  <c r="L44" i="2"/>
  <c r="M44" i="2"/>
  <c r="L40" i="2"/>
  <c r="M40" i="2"/>
  <c r="L58" i="2"/>
  <c r="M58" i="2"/>
  <c r="L52" i="2"/>
  <c r="M52" i="2"/>
  <c r="L60" i="2"/>
  <c r="M60" i="2"/>
  <c r="L47" i="2"/>
  <c r="M47" i="2"/>
  <c r="L62" i="2"/>
  <c r="M62" i="2"/>
  <c r="L71" i="2"/>
  <c r="M71" i="2"/>
  <c r="L66" i="2"/>
  <c r="M66" i="2"/>
  <c r="L67" i="2"/>
  <c r="M67" i="2"/>
  <c r="L69" i="2"/>
  <c r="M69" i="2"/>
  <c r="L70" i="2"/>
  <c r="M70" i="2"/>
  <c r="L68" i="2"/>
  <c r="M68" i="2"/>
  <c r="L65" i="2"/>
  <c r="M65" i="2"/>
  <c r="L64" i="2"/>
  <c r="M64" i="2"/>
  <c r="L63" i="2"/>
  <c r="M63" i="2"/>
  <c r="L81" i="2"/>
  <c r="M81" i="2"/>
  <c r="L72" i="2"/>
  <c r="M72" i="2"/>
  <c r="L85" i="2"/>
  <c r="M85" i="2"/>
  <c r="L78" i="2"/>
  <c r="M78" i="2"/>
  <c r="L79" i="2"/>
  <c r="M79" i="2"/>
  <c r="L87" i="2"/>
  <c r="M87" i="2"/>
  <c r="L82" i="2"/>
  <c r="M82" i="2"/>
  <c r="L91" i="2"/>
  <c r="M91" i="2"/>
  <c r="L77" i="2"/>
  <c r="M77" i="2"/>
  <c r="L74" i="2"/>
  <c r="M74" i="2"/>
  <c r="L75" i="2"/>
  <c r="M75" i="2"/>
  <c r="L84" i="2"/>
  <c r="M84" i="2"/>
  <c r="L90" i="2"/>
  <c r="M90" i="2"/>
  <c r="L88" i="2"/>
  <c r="M88" i="2"/>
  <c r="L80" i="2"/>
  <c r="M80" i="2"/>
  <c r="L73" i="2"/>
  <c r="M73" i="2"/>
  <c r="L89" i="2"/>
  <c r="M89" i="2"/>
  <c r="L86" i="2"/>
  <c r="M86" i="2"/>
  <c r="L83" i="2"/>
  <c r="M83" i="2"/>
  <c r="L76" i="2"/>
  <c r="M76" i="2"/>
  <c r="L119" i="2"/>
  <c r="M119" i="2"/>
  <c r="L112" i="2"/>
  <c r="M112" i="2"/>
  <c r="L121" i="2"/>
  <c r="M121" i="2"/>
  <c r="L94" i="2"/>
  <c r="M94" i="2"/>
  <c r="L109" i="2"/>
  <c r="M109" i="2"/>
  <c r="L104" i="2"/>
  <c r="M104" i="2"/>
  <c r="L98" i="2"/>
  <c r="M98" i="2"/>
  <c r="L110" i="2"/>
  <c r="M110" i="2"/>
  <c r="L120" i="2"/>
  <c r="M120" i="2"/>
  <c r="L114" i="2"/>
  <c r="M114" i="2"/>
  <c r="L122" i="2"/>
  <c r="M122" i="2"/>
  <c r="L101" i="2"/>
  <c r="M101" i="2"/>
  <c r="L93" i="2"/>
  <c r="M93" i="2"/>
  <c r="L102" i="2"/>
  <c r="M102" i="2"/>
  <c r="L108" i="2"/>
  <c r="M108" i="2"/>
  <c r="L111" i="2"/>
  <c r="M111" i="2"/>
  <c r="L106" i="2"/>
  <c r="M106" i="2"/>
  <c r="L113" i="2"/>
  <c r="M113" i="2"/>
  <c r="L92" i="2"/>
  <c r="M92" i="2"/>
  <c r="L97" i="2"/>
  <c r="M97" i="2"/>
  <c r="L117" i="2"/>
  <c r="M117" i="2"/>
  <c r="L107" i="2"/>
  <c r="M107" i="2"/>
  <c r="L95" i="2"/>
  <c r="M95" i="2"/>
  <c r="L116" i="2"/>
  <c r="M116" i="2"/>
  <c r="L100" i="2"/>
  <c r="M100" i="2"/>
  <c r="L103" i="2"/>
  <c r="M103" i="2"/>
  <c r="L105" i="2"/>
  <c r="M105" i="2"/>
  <c r="L99" i="2"/>
  <c r="M99" i="2"/>
  <c r="L96" i="2"/>
  <c r="M96" i="2"/>
  <c r="L115" i="2"/>
  <c r="M115" i="2"/>
  <c r="L118" i="2"/>
  <c r="M118" i="2"/>
  <c r="L143" i="2"/>
  <c r="M143" i="2"/>
  <c r="L142" i="2"/>
  <c r="M142" i="2"/>
  <c r="L124" i="2"/>
  <c r="M124" i="2"/>
  <c r="L146" i="2"/>
  <c r="M146" i="2"/>
  <c r="L136" i="2"/>
  <c r="M136" i="2"/>
  <c r="L138" i="2"/>
  <c r="M138" i="2"/>
  <c r="L144" i="2"/>
  <c r="M144" i="2"/>
  <c r="L135" i="2"/>
  <c r="M135" i="2"/>
  <c r="L127" i="2"/>
  <c r="M127" i="2"/>
  <c r="L131" i="2"/>
  <c r="M131" i="2"/>
  <c r="L130" i="2"/>
  <c r="M130" i="2"/>
  <c r="L126" i="2"/>
  <c r="M126" i="2"/>
  <c r="L141" i="2"/>
  <c r="M141" i="2"/>
  <c r="L132" i="2"/>
  <c r="M132" i="2"/>
  <c r="L145" i="2"/>
  <c r="M145" i="2"/>
  <c r="L133" i="2"/>
  <c r="M133" i="2"/>
  <c r="L134" i="2"/>
  <c r="M134" i="2"/>
  <c r="L125" i="2"/>
  <c r="M125" i="2"/>
  <c r="L129" i="2"/>
  <c r="M129" i="2"/>
  <c r="L139" i="2"/>
  <c r="M139" i="2"/>
  <c r="L123" i="2"/>
  <c r="M123" i="2"/>
  <c r="L140" i="2"/>
  <c r="M140" i="2"/>
  <c r="L147" i="2"/>
  <c r="M147" i="2"/>
  <c r="L137" i="2"/>
  <c r="M137" i="2"/>
  <c r="L128" i="2"/>
  <c r="M128" i="2"/>
  <c r="L148" i="2"/>
  <c r="M148" i="2"/>
  <c r="L175" i="2"/>
  <c r="M175" i="2"/>
  <c r="L182" i="2"/>
  <c r="M182" i="2"/>
  <c r="L151" i="2"/>
  <c r="M151" i="2"/>
  <c r="L156" i="2"/>
  <c r="M156" i="2"/>
  <c r="L164" i="2"/>
  <c r="M164" i="2"/>
  <c r="L169" i="2"/>
  <c r="M169" i="2"/>
  <c r="L153" i="2"/>
  <c r="M153" i="2"/>
  <c r="L163" i="2"/>
  <c r="M163" i="2"/>
  <c r="L178" i="2"/>
  <c r="M178" i="2"/>
  <c r="L159" i="2"/>
  <c r="M159" i="2"/>
  <c r="L157" i="2"/>
  <c r="M157" i="2"/>
  <c r="L161" i="2"/>
  <c r="M161" i="2"/>
  <c r="L162" i="2"/>
  <c r="M162" i="2"/>
  <c r="L167" i="2"/>
  <c r="M167" i="2"/>
  <c r="L168" i="2"/>
  <c r="M168" i="2"/>
  <c r="L158" i="2"/>
  <c r="M158" i="2"/>
  <c r="L166" i="2"/>
  <c r="M166" i="2"/>
  <c r="L149" i="2"/>
  <c r="M149" i="2"/>
  <c r="L177" i="2"/>
  <c r="M177" i="2"/>
  <c r="L165" i="2"/>
  <c r="M165" i="2"/>
  <c r="L152" i="2"/>
  <c r="M152" i="2"/>
  <c r="L172" i="2"/>
  <c r="M172" i="2"/>
  <c r="L155" i="2"/>
  <c r="M155" i="2"/>
  <c r="L171" i="2"/>
  <c r="M171" i="2"/>
  <c r="L174" i="2"/>
  <c r="M174" i="2"/>
  <c r="L170" i="2"/>
  <c r="M170" i="2"/>
  <c r="L180" i="2"/>
  <c r="M180" i="2"/>
  <c r="L173" i="2"/>
  <c r="M173" i="2"/>
  <c r="L179" i="2"/>
  <c r="M179" i="2"/>
  <c r="L160" i="2"/>
  <c r="M160" i="2"/>
  <c r="L176" i="2"/>
  <c r="M176" i="2"/>
  <c r="L150" i="2"/>
  <c r="M150" i="2"/>
  <c r="L154" i="2"/>
  <c r="M154" i="2"/>
  <c r="L181" i="2"/>
  <c r="M181" i="2"/>
  <c r="L183" i="2"/>
  <c r="M183" i="2"/>
  <c r="L185" i="2"/>
  <c r="M185" i="2"/>
  <c r="L184" i="2"/>
  <c r="M184" i="2"/>
  <c r="L188" i="2"/>
  <c r="M188" i="2"/>
  <c r="L186" i="2"/>
  <c r="M186" i="2"/>
  <c r="L187" i="2"/>
  <c r="M187" i="2"/>
  <c r="L190" i="2"/>
  <c r="M190" i="2"/>
  <c r="L189" i="2"/>
  <c r="M189" i="2"/>
  <c r="L191" i="2"/>
  <c r="M191" i="2"/>
  <c r="L195" i="2"/>
  <c r="M195" i="2"/>
  <c r="L192" i="2"/>
  <c r="M192" i="2"/>
  <c r="L202" i="2"/>
  <c r="M202" i="2"/>
  <c r="L197" i="2"/>
  <c r="M197" i="2"/>
  <c r="L196" i="2"/>
  <c r="M196" i="2"/>
  <c r="L193" i="2"/>
  <c r="M193" i="2"/>
  <c r="L199" i="2"/>
  <c r="M199" i="2"/>
  <c r="L201" i="2"/>
  <c r="M201" i="2"/>
  <c r="L194" i="2"/>
  <c r="M194" i="2"/>
  <c r="L198" i="2"/>
  <c r="M198" i="2"/>
  <c r="L200" i="2"/>
  <c r="M200" i="2"/>
  <c r="L206" i="2"/>
  <c r="M206" i="2"/>
  <c r="L203" i="2"/>
  <c r="M203" i="2"/>
  <c r="L204" i="2"/>
  <c r="M204" i="2"/>
  <c r="L205" i="2"/>
  <c r="M205" i="2"/>
  <c r="L210" i="2"/>
  <c r="M210" i="2"/>
  <c r="L207" i="2"/>
  <c r="M207" i="2"/>
  <c r="L208" i="2"/>
  <c r="M208" i="2"/>
  <c r="L209" i="2"/>
  <c r="M209" i="2"/>
  <c r="L211" i="2"/>
  <c r="M211" i="2"/>
  <c r="L216" i="2"/>
  <c r="M216" i="2"/>
  <c r="L214" i="2"/>
  <c r="M214" i="2"/>
  <c r="L212" i="2"/>
  <c r="M212" i="2"/>
  <c r="L218" i="2"/>
  <c r="M218" i="2"/>
  <c r="L217" i="2"/>
  <c r="M217" i="2"/>
  <c r="L213" i="2"/>
  <c r="M213" i="2"/>
  <c r="L219" i="2"/>
  <c r="M219" i="2"/>
  <c r="L215" i="2"/>
  <c r="M215" i="2"/>
  <c r="L230" i="2"/>
  <c r="M230" i="2"/>
  <c r="L220" i="2"/>
  <c r="M220" i="2"/>
  <c r="L233" i="2"/>
  <c r="M233" i="2"/>
  <c r="L231" i="2"/>
  <c r="M231" i="2"/>
  <c r="L225" i="2"/>
  <c r="M225" i="2"/>
  <c r="L226" i="2"/>
  <c r="M226" i="2"/>
  <c r="L232" i="2"/>
  <c r="M232" i="2"/>
  <c r="L224" i="2"/>
  <c r="M224" i="2"/>
  <c r="L228" i="2"/>
  <c r="M228" i="2"/>
  <c r="L222" i="2"/>
  <c r="M222" i="2"/>
  <c r="L229" i="2"/>
  <c r="M229" i="2"/>
  <c r="L227" i="2"/>
  <c r="M227" i="2"/>
  <c r="L221" i="2"/>
  <c r="M221" i="2"/>
  <c r="L223" i="2"/>
  <c r="M223" i="2"/>
  <c r="L236" i="2"/>
  <c r="M236" i="2"/>
  <c r="L235" i="2"/>
  <c r="M235" i="2"/>
  <c r="L234" i="2"/>
  <c r="M234" i="2"/>
  <c r="L237" i="2"/>
  <c r="M237" i="2"/>
  <c r="L240" i="2"/>
  <c r="M240" i="2"/>
  <c r="L243" i="2"/>
  <c r="M243" i="2"/>
  <c r="L238" i="2"/>
  <c r="M238" i="2"/>
  <c r="L242" i="2"/>
  <c r="M242" i="2"/>
  <c r="L239" i="2"/>
  <c r="M239" i="2"/>
  <c r="L244" i="2"/>
  <c r="M244" i="2"/>
  <c r="L241" i="2"/>
  <c r="M241" i="2"/>
  <c r="L247" i="2"/>
  <c r="M247" i="2"/>
  <c r="L246" i="2"/>
  <c r="M246" i="2"/>
  <c r="L245" i="2"/>
  <c r="M245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60" i="2"/>
  <c r="M260" i="2"/>
  <c r="L266" i="2"/>
  <c r="M266" i="2"/>
  <c r="L254" i="2"/>
  <c r="M254" i="2"/>
  <c r="L258" i="2"/>
  <c r="M258" i="2"/>
  <c r="L265" i="2"/>
  <c r="M265" i="2"/>
  <c r="L269" i="2"/>
  <c r="M269" i="2"/>
  <c r="L267" i="2"/>
  <c r="M267" i="2"/>
  <c r="L261" i="2"/>
  <c r="M261" i="2"/>
  <c r="L272" i="2"/>
  <c r="M272" i="2"/>
  <c r="L259" i="2"/>
  <c r="M259" i="2"/>
  <c r="L271" i="2"/>
  <c r="M271" i="2"/>
  <c r="L262" i="2"/>
  <c r="M262" i="2"/>
  <c r="L256" i="2"/>
  <c r="M256" i="2"/>
  <c r="L255" i="2"/>
  <c r="M255" i="2"/>
  <c r="L268" i="2"/>
  <c r="M268" i="2"/>
  <c r="L257" i="2"/>
  <c r="M257" i="2"/>
  <c r="L264" i="2"/>
  <c r="M264" i="2"/>
  <c r="L263" i="2"/>
  <c r="M263" i="2"/>
  <c r="L270" i="2"/>
  <c r="M270" i="2"/>
  <c r="L290" i="2"/>
  <c r="M290" i="2"/>
  <c r="L288" i="2"/>
  <c r="M288" i="2"/>
  <c r="L293" i="2"/>
  <c r="M293" i="2"/>
  <c r="L275" i="2"/>
  <c r="M275" i="2"/>
  <c r="L298" i="2"/>
  <c r="M298" i="2"/>
  <c r="L287" i="2"/>
  <c r="M287" i="2"/>
  <c r="L300" i="2"/>
  <c r="M300" i="2"/>
  <c r="L277" i="2"/>
  <c r="M277" i="2"/>
  <c r="L279" i="2"/>
  <c r="M279" i="2"/>
  <c r="L283" i="2"/>
  <c r="M283" i="2"/>
  <c r="L285" i="2"/>
  <c r="M285" i="2"/>
  <c r="L284" i="2"/>
  <c r="M284" i="2"/>
  <c r="L286" i="2"/>
  <c r="M286" i="2"/>
  <c r="L292" i="2"/>
  <c r="M292" i="2"/>
  <c r="L299" i="2"/>
  <c r="M299" i="2"/>
  <c r="L282" i="2"/>
  <c r="M282" i="2"/>
  <c r="L278" i="2"/>
  <c r="M278" i="2"/>
  <c r="L289" i="2"/>
  <c r="M289" i="2"/>
  <c r="L296" i="2"/>
  <c r="M296" i="2"/>
  <c r="L274" i="2"/>
  <c r="M274" i="2"/>
  <c r="L280" i="2"/>
  <c r="M280" i="2"/>
  <c r="L303" i="2"/>
  <c r="M303" i="2"/>
  <c r="L281" i="2"/>
  <c r="M281" i="2"/>
  <c r="L295" i="2"/>
  <c r="M295" i="2"/>
  <c r="L302" i="2"/>
  <c r="M302" i="2"/>
  <c r="L301" i="2"/>
  <c r="M301" i="2"/>
  <c r="L297" i="2"/>
  <c r="M297" i="2"/>
  <c r="L291" i="2"/>
  <c r="M291" i="2"/>
  <c r="L276" i="2"/>
  <c r="M276" i="2"/>
  <c r="L294" i="2"/>
  <c r="M294" i="2"/>
  <c r="L273" i="2"/>
  <c r="M273" i="2"/>
  <c r="L304" i="2"/>
  <c r="M304" i="2"/>
  <c r="L305" i="2"/>
  <c r="M305" i="2"/>
  <c r="L310" i="2"/>
  <c r="M310" i="2"/>
  <c r="L306" i="2"/>
  <c r="M306" i="2"/>
  <c r="L311" i="2"/>
  <c r="M311" i="2"/>
  <c r="L307" i="2"/>
  <c r="M307" i="2"/>
  <c r="L308" i="2"/>
  <c r="M308" i="2"/>
  <c r="L309" i="2"/>
  <c r="M309" i="2"/>
  <c r="L314" i="2"/>
  <c r="M314" i="2"/>
  <c r="L315" i="2"/>
  <c r="M315" i="2"/>
  <c r="L316" i="2"/>
  <c r="M316" i="2"/>
  <c r="L313" i="2"/>
  <c r="M313" i="2"/>
  <c r="L312" i="2"/>
  <c r="M312" i="2"/>
  <c r="L323" i="2"/>
  <c r="M323" i="2"/>
  <c r="L317" i="2"/>
  <c r="M317" i="2"/>
  <c r="L318" i="2"/>
  <c r="M318" i="2"/>
  <c r="L327" i="2"/>
  <c r="M327" i="2"/>
  <c r="L325" i="2"/>
  <c r="M325" i="2"/>
  <c r="L322" i="2"/>
  <c r="M322" i="2"/>
  <c r="L324" i="2"/>
  <c r="M324" i="2"/>
  <c r="L320" i="2"/>
  <c r="M320" i="2"/>
  <c r="L326" i="2"/>
  <c r="M326" i="2"/>
  <c r="L319" i="2"/>
  <c r="M319" i="2"/>
  <c r="L321" i="2"/>
  <c r="M321" i="2"/>
  <c r="L331" i="2"/>
  <c r="M331" i="2"/>
  <c r="L328" i="2"/>
  <c r="M328" i="2"/>
  <c r="L329" i="2"/>
  <c r="M329" i="2"/>
  <c r="L330" i="2"/>
  <c r="M330" i="2"/>
  <c r="L332" i="2"/>
  <c r="M332" i="2"/>
  <c r="L335" i="2"/>
  <c r="M335" i="2"/>
  <c r="L334" i="2"/>
  <c r="M334" i="2"/>
  <c r="L333" i="2"/>
  <c r="M333" i="2"/>
  <c r="L336" i="2"/>
  <c r="M336" i="2"/>
  <c r="L337" i="2"/>
  <c r="M337" i="2"/>
  <c r="L344" i="2"/>
  <c r="M344" i="2"/>
  <c r="L343" i="2"/>
  <c r="M343" i="2"/>
  <c r="L345" i="2"/>
  <c r="M345" i="2"/>
  <c r="L341" i="2"/>
  <c r="M341" i="2"/>
  <c r="L338" i="2"/>
  <c r="M338" i="2"/>
  <c r="L342" i="2"/>
  <c r="M342" i="2"/>
  <c r="L340" i="2"/>
  <c r="M340" i="2"/>
  <c r="L339" i="2"/>
  <c r="M339" i="2"/>
  <c r="L346" i="2"/>
  <c r="M346" i="2"/>
  <c r="L347" i="2"/>
  <c r="M347" i="2"/>
  <c r="L348" i="2"/>
  <c r="M348" i="2"/>
  <c r="L350" i="2"/>
  <c r="M350" i="2"/>
  <c r="L349" i="2"/>
  <c r="M349" i="2"/>
  <c r="L374" i="2"/>
  <c r="M374" i="2"/>
  <c r="L367" i="2"/>
  <c r="M367" i="2"/>
  <c r="L360" i="2"/>
  <c r="M360" i="2"/>
  <c r="L351" i="2"/>
  <c r="M351" i="2"/>
  <c r="L372" i="2"/>
  <c r="M372" i="2"/>
  <c r="L373" i="2"/>
  <c r="M373" i="2"/>
  <c r="L368" i="2"/>
  <c r="M368" i="2"/>
  <c r="L364" i="2"/>
  <c r="M364" i="2"/>
  <c r="L357" i="2"/>
  <c r="M357" i="2"/>
  <c r="L354" i="2"/>
  <c r="M354" i="2"/>
  <c r="L361" i="2"/>
  <c r="M361" i="2"/>
  <c r="L355" i="2"/>
  <c r="M355" i="2"/>
  <c r="L363" i="2"/>
  <c r="M363" i="2"/>
  <c r="L362" i="2"/>
  <c r="M362" i="2"/>
  <c r="L352" i="2"/>
  <c r="M352" i="2"/>
  <c r="L358" i="2"/>
  <c r="M358" i="2"/>
  <c r="L359" i="2"/>
  <c r="M359" i="2"/>
  <c r="L369" i="2"/>
  <c r="M369" i="2"/>
  <c r="L370" i="2"/>
  <c r="M370" i="2"/>
  <c r="L366" i="2"/>
  <c r="M366" i="2"/>
  <c r="L356" i="2"/>
  <c r="M356" i="2"/>
  <c r="L377" i="2"/>
  <c r="M377" i="2"/>
  <c r="L376" i="2"/>
  <c r="M376" i="2"/>
  <c r="L353" i="2"/>
  <c r="M353" i="2"/>
  <c r="L371" i="2"/>
  <c r="M371" i="2"/>
  <c r="L375" i="2"/>
  <c r="M375" i="2"/>
  <c r="L365" i="2"/>
  <c r="M365" i="2"/>
  <c r="L379" i="2"/>
  <c r="M379" i="2"/>
  <c r="L378" i="2"/>
  <c r="M378" i="2"/>
  <c r="L381" i="2"/>
  <c r="M381" i="2"/>
  <c r="L380" i="2"/>
  <c r="M380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90" i="2"/>
  <c r="M390" i="2"/>
  <c r="L388" i="2"/>
  <c r="M388" i="2"/>
  <c r="L391" i="2"/>
  <c r="M391" i="2"/>
  <c r="L389" i="2"/>
  <c r="M389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7" i="2"/>
  <c r="M407" i="2"/>
  <c r="L406" i="2"/>
  <c r="M406" i="2"/>
  <c r="L408" i="2"/>
  <c r="M408" i="2"/>
  <c r="L409" i="2"/>
  <c r="M409" i="2"/>
  <c r="L411" i="2"/>
  <c r="M411" i="2"/>
  <c r="L410" i="2"/>
  <c r="M410" i="2"/>
  <c r="L412" i="2"/>
  <c r="M412" i="2"/>
  <c r="L413" i="2"/>
  <c r="M413" i="2"/>
  <c r="L414" i="2"/>
  <c r="M414" i="2"/>
  <c r="L415" i="2"/>
  <c r="M415" i="2"/>
  <c r="L416" i="2"/>
  <c r="M416" i="2"/>
  <c r="L418" i="2"/>
  <c r="M418" i="2"/>
  <c r="L417" i="2"/>
  <c r="M417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8" i="2"/>
  <c r="M428" i="2"/>
  <c r="L429" i="2"/>
  <c r="M429" i="2"/>
  <c r="L425" i="2"/>
  <c r="M425" i="2"/>
  <c r="L426" i="2"/>
  <c r="M426" i="2"/>
  <c r="L427" i="2"/>
  <c r="M427" i="2"/>
  <c r="L432" i="2"/>
  <c r="M432" i="2"/>
  <c r="L431" i="2"/>
  <c r="M431" i="2"/>
  <c r="L430" i="2"/>
  <c r="M430" i="2"/>
  <c r="L433" i="2"/>
  <c r="M433" i="2"/>
  <c r="L438" i="2"/>
  <c r="M438" i="2"/>
  <c r="L439" i="2"/>
  <c r="M439" i="2"/>
  <c r="L434" i="2"/>
  <c r="M434" i="2"/>
  <c r="L436" i="2"/>
  <c r="M436" i="2"/>
  <c r="L442" i="2"/>
  <c r="M442" i="2"/>
  <c r="L441" i="2"/>
  <c r="M441" i="2"/>
  <c r="L440" i="2"/>
  <c r="M440" i="2"/>
  <c r="L435" i="2"/>
  <c r="M435" i="2"/>
  <c r="L437" i="2"/>
  <c r="M437" i="2"/>
  <c r="L444" i="2"/>
  <c r="M444" i="2"/>
  <c r="L445" i="2"/>
  <c r="M445" i="2"/>
  <c r="L443" i="2"/>
  <c r="M443" i="2"/>
  <c r="L446" i="2"/>
  <c r="M446" i="2"/>
  <c r="L447" i="2"/>
  <c r="M447" i="2"/>
  <c r="L451" i="2"/>
  <c r="M451" i="2"/>
  <c r="L455" i="2"/>
  <c r="M455" i="2"/>
  <c r="L457" i="2"/>
  <c r="M457" i="2"/>
  <c r="L449" i="2"/>
  <c r="M449" i="2"/>
  <c r="L448" i="2"/>
  <c r="M448" i="2"/>
  <c r="L454" i="2"/>
  <c r="M454" i="2"/>
  <c r="L452" i="2"/>
  <c r="M452" i="2"/>
  <c r="L453" i="2"/>
  <c r="M453" i="2"/>
  <c r="L456" i="2"/>
  <c r="M456" i="2"/>
  <c r="L450" i="2"/>
  <c r="M450" i="2"/>
  <c r="L459" i="2"/>
  <c r="M459" i="2"/>
  <c r="L458" i="2"/>
  <c r="M458" i="2"/>
  <c r="L464" i="2"/>
  <c r="M464" i="2"/>
  <c r="L461" i="2"/>
  <c r="M461" i="2"/>
  <c r="L460" i="2"/>
  <c r="M460" i="2"/>
  <c r="L462" i="2"/>
  <c r="M462" i="2"/>
  <c r="L466" i="2"/>
  <c r="M466" i="2"/>
  <c r="L467" i="2"/>
  <c r="M467" i="2"/>
  <c r="L465" i="2"/>
  <c r="M465" i="2"/>
  <c r="L463" i="2"/>
  <c r="M463" i="2"/>
  <c r="L472" i="2"/>
  <c r="M472" i="2"/>
  <c r="L488" i="2"/>
  <c r="M488" i="2"/>
  <c r="L493" i="2"/>
  <c r="M493" i="2"/>
  <c r="L474" i="2"/>
  <c r="M474" i="2"/>
  <c r="L492" i="2"/>
  <c r="M492" i="2"/>
  <c r="L481" i="2"/>
  <c r="M481" i="2"/>
  <c r="L494" i="2"/>
  <c r="M494" i="2"/>
  <c r="L498" i="2"/>
  <c r="M498" i="2"/>
  <c r="L489" i="2"/>
  <c r="M489" i="2"/>
  <c r="L484" i="2"/>
  <c r="M484" i="2"/>
  <c r="L504" i="2"/>
  <c r="M504" i="2"/>
  <c r="L506" i="2"/>
  <c r="M506" i="2"/>
  <c r="L503" i="2"/>
  <c r="M503" i="2"/>
  <c r="L497" i="2"/>
  <c r="M497" i="2"/>
  <c r="L500" i="2"/>
  <c r="M500" i="2"/>
  <c r="L480" i="2"/>
  <c r="M480" i="2"/>
  <c r="L468" i="2"/>
  <c r="M468" i="2"/>
  <c r="L490" i="2"/>
  <c r="M490" i="2"/>
  <c r="L479" i="2"/>
  <c r="M479" i="2"/>
  <c r="L496" i="2"/>
  <c r="M496" i="2"/>
  <c r="L477" i="2"/>
  <c r="M477" i="2"/>
  <c r="L471" i="2"/>
  <c r="M471" i="2"/>
  <c r="L475" i="2"/>
  <c r="M475" i="2"/>
  <c r="L485" i="2"/>
  <c r="M485" i="2"/>
  <c r="L482" i="2"/>
  <c r="M482" i="2"/>
  <c r="L483" i="2"/>
  <c r="M483" i="2"/>
  <c r="L469" i="2"/>
  <c r="M469" i="2"/>
  <c r="L473" i="2"/>
  <c r="M473" i="2"/>
  <c r="L495" i="2"/>
  <c r="M495" i="2"/>
  <c r="L470" i="2"/>
  <c r="M470" i="2"/>
  <c r="L476" i="2"/>
  <c r="M476" i="2"/>
  <c r="L501" i="2"/>
  <c r="M501" i="2"/>
  <c r="L491" i="2"/>
  <c r="M491" i="2"/>
  <c r="L487" i="2"/>
  <c r="M487" i="2"/>
  <c r="L478" i="2"/>
  <c r="M478" i="2"/>
  <c r="L499" i="2"/>
  <c r="M499" i="2"/>
  <c r="L505" i="2"/>
  <c r="M505" i="2"/>
  <c r="L486" i="2"/>
  <c r="M486" i="2"/>
  <c r="L502" i="2"/>
  <c r="M502" i="2"/>
  <c r="L507" i="2"/>
  <c r="M507" i="2"/>
  <c r="L512" i="2"/>
  <c r="M512" i="2"/>
  <c r="L513" i="2"/>
  <c r="M513" i="2"/>
  <c r="L511" i="2"/>
  <c r="M511" i="2"/>
  <c r="L508" i="2"/>
  <c r="M508" i="2"/>
  <c r="L510" i="2"/>
  <c r="M510" i="2"/>
  <c r="L509" i="2"/>
  <c r="M509" i="2"/>
  <c r="L517" i="2"/>
  <c r="M517" i="2"/>
  <c r="L519" i="2"/>
  <c r="M519" i="2"/>
  <c r="L518" i="2"/>
  <c r="M518" i="2"/>
  <c r="L514" i="2"/>
  <c r="M514" i="2"/>
  <c r="L515" i="2"/>
  <c r="M515" i="2"/>
  <c r="L516" i="2"/>
  <c r="M516" i="2"/>
  <c r="L520" i="2"/>
  <c r="M520" i="2"/>
  <c r="L522" i="2"/>
  <c r="M522" i="2"/>
  <c r="L521" i="2"/>
  <c r="M521" i="2"/>
  <c r="L529" i="2"/>
  <c r="M529" i="2"/>
  <c r="L526" i="2"/>
  <c r="M526" i="2"/>
  <c r="L524" i="2"/>
  <c r="M524" i="2"/>
  <c r="L523" i="2"/>
  <c r="M523" i="2"/>
  <c r="L531" i="2"/>
  <c r="M531" i="2"/>
  <c r="L530" i="2"/>
  <c r="M530" i="2"/>
  <c r="L532" i="2"/>
  <c r="M532" i="2"/>
  <c r="L527" i="2"/>
  <c r="M527" i="2"/>
  <c r="L525" i="2"/>
  <c r="M525" i="2"/>
  <c r="L528" i="2"/>
  <c r="M528" i="2"/>
  <c r="L535" i="2"/>
  <c r="M535" i="2"/>
  <c r="L533" i="2"/>
  <c r="M533" i="2"/>
  <c r="L536" i="2"/>
  <c r="M536" i="2"/>
  <c r="L534" i="2"/>
  <c r="M534" i="2"/>
  <c r="L537" i="2"/>
  <c r="M537" i="2"/>
  <c r="L538" i="2"/>
  <c r="M538" i="2"/>
  <c r="L539" i="2"/>
  <c r="M539" i="2"/>
  <c r="L541" i="2"/>
  <c r="M541" i="2"/>
  <c r="L551" i="2"/>
  <c r="M551" i="2"/>
  <c r="L546" i="2"/>
  <c r="M546" i="2"/>
  <c r="L553" i="2"/>
  <c r="M553" i="2"/>
  <c r="L542" i="2"/>
  <c r="M542" i="2"/>
  <c r="L566" i="2"/>
  <c r="M566" i="2"/>
  <c r="L568" i="2"/>
  <c r="M568" i="2"/>
  <c r="L545" i="2"/>
  <c r="M545" i="2"/>
  <c r="L552" i="2"/>
  <c r="M552" i="2"/>
  <c r="L563" i="2"/>
  <c r="M563" i="2"/>
  <c r="L544" i="2"/>
  <c r="M544" i="2"/>
  <c r="L564" i="2"/>
  <c r="M564" i="2"/>
  <c r="L543" i="2"/>
  <c r="M543" i="2"/>
  <c r="L540" i="2"/>
  <c r="M540" i="2"/>
  <c r="L565" i="2"/>
  <c r="M565" i="2"/>
  <c r="L557" i="2"/>
  <c r="M557" i="2"/>
  <c r="L556" i="2"/>
  <c r="M556" i="2"/>
  <c r="L562" i="2"/>
  <c r="M562" i="2"/>
  <c r="L550" i="2"/>
  <c r="M550" i="2"/>
  <c r="L558" i="2"/>
  <c r="M558" i="2"/>
  <c r="L549" i="2"/>
  <c r="M549" i="2"/>
  <c r="L571" i="2"/>
  <c r="M571" i="2"/>
  <c r="L547" i="2"/>
  <c r="M547" i="2"/>
  <c r="L569" i="2"/>
  <c r="M569" i="2"/>
  <c r="L567" i="2"/>
  <c r="M567" i="2"/>
  <c r="L560" i="2"/>
  <c r="M560" i="2"/>
  <c r="L555" i="2"/>
  <c r="M555" i="2"/>
  <c r="L570" i="2"/>
  <c r="M570" i="2"/>
  <c r="L548" i="2"/>
  <c r="M548" i="2"/>
  <c r="L559" i="2"/>
  <c r="M559" i="2"/>
  <c r="L561" i="2"/>
  <c r="M561" i="2"/>
  <c r="L554" i="2"/>
  <c r="M554" i="2"/>
  <c r="L609" i="2"/>
  <c r="M609" i="2"/>
  <c r="L598" i="2"/>
  <c r="M598" i="2"/>
  <c r="L601" i="2"/>
  <c r="M601" i="2"/>
  <c r="L579" i="2"/>
  <c r="M579" i="2"/>
  <c r="L582" i="2"/>
  <c r="M582" i="2"/>
  <c r="L597" i="2"/>
  <c r="M597" i="2"/>
  <c r="L576" i="2"/>
  <c r="M576" i="2"/>
  <c r="L587" i="2"/>
  <c r="M587" i="2"/>
  <c r="L599" i="2"/>
  <c r="M599" i="2"/>
  <c r="L590" i="2"/>
  <c r="M590" i="2"/>
  <c r="L583" i="2"/>
  <c r="M583" i="2"/>
  <c r="L575" i="2"/>
  <c r="M575" i="2"/>
  <c r="L605" i="2"/>
  <c r="M605" i="2"/>
  <c r="L591" i="2"/>
  <c r="M591" i="2"/>
  <c r="L580" i="2"/>
  <c r="M580" i="2"/>
  <c r="L588" i="2"/>
  <c r="M588" i="2"/>
  <c r="L604" i="2"/>
  <c r="M604" i="2"/>
  <c r="L586" i="2"/>
  <c r="M586" i="2"/>
  <c r="L573" i="2"/>
  <c r="M573" i="2"/>
  <c r="L607" i="2"/>
  <c r="M607" i="2"/>
  <c r="L596" i="2"/>
  <c r="M596" i="2"/>
  <c r="L592" i="2"/>
  <c r="M592" i="2"/>
  <c r="L602" i="2"/>
  <c r="M602" i="2"/>
  <c r="L585" i="2"/>
  <c r="M585" i="2"/>
  <c r="L606" i="2"/>
  <c r="M606" i="2"/>
  <c r="L574" i="2"/>
  <c r="M574" i="2"/>
  <c r="L608" i="2"/>
  <c r="M608" i="2"/>
  <c r="L595" i="2"/>
  <c r="M595" i="2"/>
  <c r="L577" i="2"/>
  <c r="M577" i="2"/>
  <c r="L584" i="2"/>
  <c r="M584" i="2"/>
  <c r="L603" i="2"/>
  <c r="M603" i="2"/>
  <c r="L578" i="2"/>
  <c r="M578" i="2"/>
  <c r="L589" i="2"/>
  <c r="M589" i="2"/>
  <c r="L594" i="2"/>
  <c r="M594" i="2"/>
  <c r="L593" i="2"/>
  <c r="M593" i="2"/>
  <c r="L572" i="2"/>
  <c r="M572" i="2"/>
  <c r="L581" i="2"/>
  <c r="M581" i="2"/>
  <c r="L600" i="2"/>
  <c r="M600" i="2"/>
  <c r="L610" i="2"/>
  <c r="M610" i="2"/>
  <c r="L646" i="2"/>
  <c r="M646" i="2"/>
  <c r="L643" i="2"/>
  <c r="M643" i="2"/>
  <c r="L645" i="2"/>
  <c r="M645" i="2"/>
  <c r="L648" i="2"/>
  <c r="M648" i="2"/>
  <c r="L613" i="2"/>
  <c r="M613" i="2"/>
  <c r="L649" i="2"/>
  <c r="M649" i="2"/>
  <c r="L634" i="2"/>
  <c r="M634" i="2"/>
  <c r="L612" i="2"/>
  <c r="M612" i="2"/>
  <c r="L644" i="2"/>
  <c r="M644" i="2"/>
  <c r="L650" i="2"/>
  <c r="M650" i="2"/>
  <c r="L652" i="2"/>
  <c r="M652" i="2"/>
  <c r="L642" i="2"/>
  <c r="M642" i="2"/>
  <c r="L617" i="2"/>
  <c r="M617" i="2"/>
  <c r="L625" i="2"/>
  <c r="M625" i="2"/>
  <c r="L619" i="2"/>
  <c r="M619" i="2"/>
  <c r="L627" i="2"/>
  <c r="M627" i="2"/>
  <c r="L639" i="2"/>
  <c r="M639" i="2"/>
  <c r="L635" i="2"/>
  <c r="M635" i="2"/>
  <c r="L618" i="2"/>
  <c r="M618" i="2"/>
  <c r="L626" i="2"/>
  <c r="M626" i="2"/>
  <c r="L637" i="2"/>
  <c r="M637" i="2"/>
  <c r="L629" i="2"/>
  <c r="M629" i="2"/>
  <c r="L630" i="2"/>
  <c r="M630" i="2"/>
  <c r="L632" i="2"/>
  <c r="M632" i="2"/>
  <c r="L647" i="2"/>
  <c r="M647" i="2"/>
  <c r="L633" i="2"/>
  <c r="M633" i="2"/>
  <c r="L628" i="2"/>
  <c r="M628" i="2"/>
  <c r="L616" i="2"/>
  <c r="M616" i="2"/>
  <c r="L620" i="2"/>
  <c r="M620" i="2"/>
  <c r="L641" i="2"/>
  <c r="M641" i="2"/>
  <c r="L636" i="2"/>
  <c r="M636" i="2"/>
  <c r="L638" i="2"/>
  <c r="M638" i="2"/>
  <c r="L624" i="2"/>
  <c r="M624" i="2"/>
  <c r="L651" i="2"/>
  <c r="M651" i="2"/>
  <c r="L621" i="2"/>
  <c r="M621" i="2"/>
  <c r="L611" i="2"/>
  <c r="M611" i="2"/>
  <c r="L614" i="2"/>
  <c r="M614" i="2"/>
  <c r="L615" i="2"/>
  <c r="M615" i="2"/>
  <c r="L640" i="2"/>
  <c r="M640" i="2"/>
  <c r="L623" i="2"/>
  <c r="M623" i="2"/>
  <c r="L622" i="2"/>
  <c r="M622" i="2"/>
  <c r="L631" i="2"/>
  <c r="M631" i="2"/>
  <c r="L664" i="2"/>
  <c r="M664" i="2"/>
  <c r="L658" i="2"/>
  <c r="M658" i="2"/>
  <c r="L660" i="2"/>
  <c r="M660" i="2"/>
  <c r="L659" i="2"/>
  <c r="M659" i="2"/>
  <c r="L655" i="2"/>
  <c r="M655" i="2"/>
  <c r="L653" i="2"/>
  <c r="M653" i="2"/>
  <c r="L663" i="2"/>
  <c r="M663" i="2"/>
  <c r="L661" i="2"/>
  <c r="M661" i="2"/>
  <c r="L657" i="2"/>
  <c r="M657" i="2"/>
  <c r="L662" i="2"/>
  <c r="M662" i="2"/>
  <c r="L656" i="2"/>
  <c r="M656" i="2"/>
  <c r="L654" i="2"/>
  <c r="M654" i="2"/>
  <c r="L668" i="2"/>
  <c r="M668" i="2"/>
  <c r="L669" i="2"/>
  <c r="M669" i="2"/>
  <c r="L666" i="2"/>
  <c r="M666" i="2"/>
  <c r="L665" i="2"/>
  <c r="M665" i="2"/>
  <c r="L671" i="2"/>
  <c r="M671" i="2"/>
  <c r="L670" i="2"/>
  <c r="M670" i="2"/>
  <c r="L667" i="2"/>
  <c r="M667" i="2"/>
  <c r="L672" i="2"/>
  <c r="M672" i="2"/>
  <c r="L674" i="2"/>
  <c r="M674" i="2"/>
  <c r="L673" i="2"/>
  <c r="M673" i="2"/>
  <c r="L679" i="2"/>
  <c r="M679" i="2"/>
  <c r="L684" i="2"/>
  <c r="M684" i="2"/>
  <c r="L685" i="2"/>
  <c r="M685" i="2"/>
  <c r="L681" i="2"/>
  <c r="M681" i="2"/>
  <c r="L686" i="2"/>
  <c r="M686" i="2"/>
  <c r="L675" i="2"/>
  <c r="M675" i="2"/>
  <c r="L687" i="2"/>
  <c r="M687" i="2"/>
  <c r="L682" i="2"/>
  <c r="M682" i="2"/>
  <c r="L683" i="2"/>
  <c r="M683" i="2"/>
  <c r="L680" i="2"/>
  <c r="M680" i="2"/>
  <c r="L677" i="2"/>
  <c r="M677" i="2"/>
  <c r="L678" i="2"/>
  <c r="M678" i="2"/>
  <c r="L676" i="2"/>
  <c r="M676" i="2"/>
  <c r="L688" i="2"/>
  <c r="M688" i="2"/>
  <c r="L689" i="2"/>
  <c r="M689" i="2"/>
  <c r="L690" i="2"/>
  <c r="M690" i="2"/>
  <c r="L692" i="2"/>
  <c r="M692" i="2"/>
  <c r="L691" i="2"/>
  <c r="M691" i="2"/>
  <c r="L693" i="2"/>
  <c r="M693" i="2"/>
  <c r="L695" i="2"/>
  <c r="M695" i="2"/>
  <c r="L694" i="2"/>
  <c r="M694" i="2"/>
  <c r="L697" i="2"/>
  <c r="M697" i="2"/>
  <c r="L699" i="2"/>
  <c r="M699" i="2"/>
  <c r="L698" i="2"/>
  <c r="M698" i="2"/>
  <c r="L696" i="2"/>
  <c r="M696" i="2"/>
  <c r="L702" i="2"/>
  <c r="M702" i="2"/>
  <c r="L701" i="2"/>
  <c r="M701" i="2"/>
  <c r="L700" i="2"/>
  <c r="M700" i="2"/>
  <c r="L708" i="2"/>
  <c r="M708" i="2"/>
  <c r="L703" i="2"/>
  <c r="M703" i="2"/>
  <c r="L704" i="2"/>
  <c r="M704" i="2"/>
  <c r="L706" i="2"/>
  <c r="M706" i="2"/>
  <c r="L707" i="2"/>
  <c r="M707" i="2"/>
  <c r="L709" i="2"/>
  <c r="M709" i="2"/>
  <c r="L705" i="2"/>
  <c r="M705" i="2"/>
  <c r="L711" i="2"/>
  <c r="M711" i="2"/>
  <c r="L712" i="2"/>
  <c r="M712" i="2"/>
  <c r="L710" i="2"/>
  <c r="M710" i="2"/>
  <c r="L717" i="2"/>
  <c r="M717" i="2"/>
  <c r="L713" i="2"/>
  <c r="M713" i="2"/>
  <c r="L715" i="2"/>
  <c r="M715" i="2"/>
  <c r="L718" i="2"/>
  <c r="M718" i="2"/>
  <c r="L716" i="2"/>
  <c r="M716" i="2"/>
  <c r="L714" i="2"/>
  <c r="M714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8" i="2"/>
  <c r="M728" i="2"/>
  <c r="L726" i="2"/>
  <c r="M726" i="2"/>
  <c r="L727" i="2"/>
  <c r="M727" i="2"/>
  <c r="L754" i="2"/>
  <c r="M754" i="2"/>
  <c r="L758" i="2"/>
  <c r="M758" i="2"/>
  <c r="L742" i="2"/>
  <c r="M742" i="2"/>
  <c r="L733" i="2"/>
  <c r="M733" i="2"/>
  <c r="L749" i="2"/>
  <c r="M749" i="2"/>
  <c r="L737" i="2"/>
  <c r="M737" i="2"/>
  <c r="L760" i="2"/>
  <c r="M760" i="2"/>
  <c r="L744" i="2"/>
  <c r="M744" i="2"/>
  <c r="L731" i="2"/>
  <c r="M731" i="2"/>
  <c r="L732" i="2"/>
  <c r="M732" i="2"/>
  <c r="L750" i="2"/>
  <c r="M750" i="2"/>
  <c r="L745" i="2"/>
  <c r="M745" i="2"/>
  <c r="L730" i="2"/>
  <c r="M730" i="2"/>
  <c r="L764" i="2"/>
  <c r="M764" i="2"/>
  <c r="L759" i="2"/>
  <c r="M759" i="2"/>
  <c r="L756" i="2"/>
  <c r="M756" i="2"/>
  <c r="L748" i="2"/>
  <c r="M748" i="2"/>
  <c r="L755" i="2"/>
  <c r="M755" i="2"/>
  <c r="L763" i="2"/>
  <c r="M763" i="2"/>
  <c r="L739" i="2"/>
  <c r="M739" i="2"/>
  <c r="L741" i="2"/>
  <c r="M741" i="2"/>
  <c r="L740" i="2"/>
  <c r="M740" i="2"/>
  <c r="L729" i="2"/>
  <c r="M729" i="2"/>
  <c r="L753" i="2"/>
  <c r="M753" i="2"/>
  <c r="L762" i="2"/>
  <c r="M762" i="2"/>
  <c r="L743" i="2"/>
  <c r="M743" i="2"/>
  <c r="L734" i="2"/>
  <c r="M734" i="2"/>
  <c r="L747" i="2"/>
  <c r="M747" i="2"/>
  <c r="L752" i="2"/>
  <c r="M752" i="2"/>
  <c r="L751" i="2"/>
  <c r="M751" i="2"/>
  <c r="L761" i="2"/>
  <c r="M761" i="2"/>
  <c r="L757" i="2"/>
  <c r="M757" i="2"/>
  <c r="L746" i="2"/>
  <c r="M746" i="2"/>
  <c r="L736" i="2"/>
  <c r="M736" i="2"/>
  <c r="L735" i="2"/>
  <c r="M735" i="2"/>
  <c r="L738" i="2"/>
  <c r="M738" i="2"/>
  <c r="L765" i="2"/>
  <c r="M765" i="2"/>
  <c r="L766" i="2"/>
  <c r="M766" i="2"/>
  <c r="L767" i="2"/>
  <c r="M767" i="2"/>
  <c r="L768" i="2"/>
  <c r="M768" i="2"/>
  <c r="L772" i="2"/>
  <c r="M772" i="2"/>
  <c r="L771" i="2"/>
  <c r="M771" i="2"/>
  <c r="L769" i="2"/>
  <c r="M769" i="2"/>
  <c r="L774" i="2"/>
  <c r="M774" i="2"/>
  <c r="L770" i="2"/>
  <c r="M770" i="2"/>
  <c r="L773" i="2"/>
  <c r="M773" i="2"/>
  <c r="L776" i="2"/>
  <c r="M776" i="2"/>
  <c r="L777" i="2"/>
  <c r="M777" i="2"/>
  <c r="L778" i="2"/>
  <c r="M778" i="2"/>
  <c r="L779" i="2"/>
  <c r="M779" i="2"/>
  <c r="L780" i="2"/>
  <c r="M780" i="2"/>
  <c r="L781" i="2"/>
  <c r="M781" i="2"/>
  <c r="L782" i="2"/>
  <c r="M782" i="2"/>
  <c r="L800" i="2"/>
  <c r="M800" i="2"/>
  <c r="L788" i="2"/>
  <c r="M788" i="2"/>
  <c r="L793" i="2"/>
  <c r="M793" i="2"/>
  <c r="L806" i="2"/>
  <c r="M806" i="2"/>
  <c r="L807" i="2"/>
  <c r="M807" i="2"/>
  <c r="L805" i="2"/>
  <c r="M805" i="2"/>
  <c r="L795" i="2"/>
  <c r="M795" i="2"/>
  <c r="L791" i="2"/>
  <c r="M791" i="2"/>
  <c r="L803" i="2"/>
  <c r="M803" i="2"/>
  <c r="L792" i="2"/>
  <c r="M792" i="2"/>
  <c r="L798" i="2"/>
  <c r="M798" i="2"/>
  <c r="L801" i="2"/>
  <c r="M801" i="2"/>
  <c r="L808" i="2"/>
  <c r="M808" i="2"/>
  <c r="L797" i="2"/>
  <c r="M797" i="2"/>
  <c r="L783" i="2"/>
  <c r="M783" i="2"/>
  <c r="L789" i="2"/>
  <c r="M789" i="2"/>
  <c r="L809" i="2"/>
  <c r="M809" i="2"/>
  <c r="L794" i="2"/>
  <c r="M794" i="2"/>
  <c r="L785" i="2"/>
  <c r="M785" i="2"/>
  <c r="L804" i="2"/>
  <c r="M804" i="2"/>
  <c r="L787" i="2"/>
  <c r="M787" i="2"/>
  <c r="L802" i="2"/>
  <c r="M802" i="2"/>
  <c r="L790" i="2"/>
  <c r="M790" i="2"/>
  <c r="L786" i="2"/>
  <c r="M786" i="2"/>
  <c r="L784" i="2"/>
  <c r="M784" i="2"/>
  <c r="L796" i="2"/>
  <c r="M796" i="2"/>
  <c r="L799" i="2"/>
  <c r="M799" i="2"/>
  <c r="L810" i="2"/>
  <c r="M810" i="2"/>
  <c r="L811" i="2"/>
  <c r="M811" i="2"/>
  <c r="L812" i="2"/>
  <c r="M812" i="2"/>
  <c r="L813" i="2"/>
  <c r="M813" i="2"/>
  <c r="L814" i="2"/>
  <c r="M814" i="2"/>
  <c r="L820" i="2"/>
  <c r="M820" i="2"/>
  <c r="L819" i="2"/>
  <c r="M819" i="2"/>
  <c r="L824" i="2"/>
  <c r="M824" i="2"/>
  <c r="L817" i="2"/>
  <c r="M817" i="2"/>
  <c r="L818" i="2"/>
  <c r="M818" i="2"/>
  <c r="L825" i="2"/>
  <c r="M825" i="2"/>
  <c r="L815" i="2"/>
  <c r="M815" i="2"/>
  <c r="L822" i="2"/>
  <c r="M822" i="2"/>
  <c r="L816" i="2"/>
  <c r="M816" i="2"/>
  <c r="L826" i="2"/>
  <c r="M826" i="2"/>
  <c r="L823" i="2"/>
  <c r="M823" i="2"/>
  <c r="L821" i="2"/>
  <c r="M821" i="2"/>
  <c r="L836" i="2"/>
  <c r="M836" i="2"/>
  <c r="L834" i="2"/>
  <c r="M834" i="2"/>
  <c r="L849" i="2"/>
  <c r="M849" i="2"/>
  <c r="L840" i="2"/>
  <c r="M840" i="2"/>
  <c r="L830" i="2"/>
  <c r="M830" i="2"/>
  <c r="L844" i="2"/>
  <c r="M844" i="2"/>
  <c r="L831" i="2"/>
  <c r="M831" i="2"/>
  <c r="L841" i="2"/>
  <c r="M841" i="2"/>
  <c r="L853" i="2"/>
  <c r="M853" i="2"/>
  <c r="L855" i="2"/>
  <c r="M855" i="2"/>
  <c r="L838" i="2"/>
  <c r="M838" i="2"/>
  <c r="L842" i="2"/>
  <c r="M842" i="2"/>
  <c r="L833" i="2"/>
  <c r="M833" i="2"/>
  <c r="L832" i="2"/>
  <c r="M832" i="2"/>
  <c r="L827" i="2"/>
  <c r="M827" i="2"/>
  <c r="L828" i="2"/>
  <c r="M828" i="2"/>
  <c r="L854" i="2"/>
  <c r="M854" i="2"/>
  <c r="L846" i="2"/>
  <c r="M846" i="2"/>
  <c r="L843" i="2"/>
  <c r="M843" i="2"/>
  <c r="L835" i="2"/>
  <c r="M835" i="2"/>
  <c r="L856" i="2"/>
  <c r="M856" i="2"/>
  <c r="L852" i="2"/>
  <c r="M852" i="2"/>
  <c r="L837" i="2"/>
  <c r="M837" i="2"/>
  <c r="L845" i="2"/>
  <c r="M845" i="2"/>
  <c r="L829" i="2"/>
  <c r="M829" i="2"/>
  <c r="L850" i="2"/>
  <c r="M850" i="2"/>
  <c r="L839" i="2"/>
  <c r="M839" i="2"/>
  <c r="L851" i="2"/>
  <c r="M851" i="2"/>
  <c r="L848" i="2"/>
  <c r="M848" i="2"/>
  <c r="L847" i="2"/>
  <c r="M847" i="2"/>
  <c r="L885" i="2"/>
  <c r="M885" i="2"/>
  <c r="L863" i="2"/>
  <c r="M863" i="2"/>
  <c r="L897" i="2"/>
  <c r="M897" i="2"/>
  <c r="L865" i="2"/>
  <c r="M865" i="2"/>
  <c r="L879" i="2"/>
  <c r="M879" i="2"/>
  <c r="L880" i="2"/>
  <c r="M880" i="2"/>
  <c r="L887" i="2"/>
  <c r="M887" i="2"/>
  <c r="L892" i="2"/>
  <c r="M892" i="2"/>
  <c r="L881" i="2"/>
  <c r="M881" i="2"/>
  <c r="L882" i="2"/>
  <c r="M882" i="2"/>
  <c r="L890" i="2"/>
  <c r="M890" i="2"/>
  <c r="L888" i="2"/>
  <c r="M888" i="2"/>
  <c r="L893" i="2"/>
  <c r="M893" i="2"/>
  <c r="L883" i="2"/>
  <c r="M883" i="2"/>
  <c r="L867" i="2"/>
  <c r="M867" i="2"/>
  <c r="L894" i="2"/>
  <c r="M894" i="2"/>
  <c r="L898" i="2"/>
  <c r="M898" i="2"/>
  <c r="L860" i="2"/>
  <c r="M860" i="2"/>
  <c r="L857" i="2"/>
  <c r="M857" i="2"/>
  <c r="L858" i="2"/>
  <c r="M858" i="2"/>
  <c r="L859" i="2"/>
  <c r="M859" i="2"/>
  <c r="L877" i="2"/>
  <c r="M877" i="2"/>
  <c r="L873" i="2"/>
  <c r="M873" i="2"/>
  <c r="L864" i="2"/>
  <c r="M864" i="2"/>
  <c r="L895" i="2"/>
  <c r="M895" i="2"/>
  <c r="L866" i="2"/>
  <c r="M866" i="2"/>
  <c r="L875" i="2"/>
  <c r="M875" i="2"/>
  <c r="L870" i="2"/>
  <c r="M870" i="2"/>
  <c r="L861" i="2"/>
  <c r="M861" i="2"/>
  <c r="L876" i="2"/>
  <c r="M876" i="2"/>
  <c r="L872" i="2"/>
  <c r="M872" i="2"/>
  <c r="L871" i="2"/>
  <c r="M871" i="2"/>
  <c r="L874" i="2"/>
  <c r="M874" i="2"/>
  <c r="L889" i="2"/>
  <c r="M889" i="2"/>
  <c r="L886" i="2"/>
  <c r="M886" i="2"/>
  <c r="L878" i="2"/>
  <c r="M878" i="2"/>
  <c r="L862" i="2"/>
  <c r="M862" i="2"/>
  <c r="L884" i="2"/>
  <c r="M884" i="2"/>
  <c r="L869" i="2"/>
  <c r="M869" i="2"/>
  <c r="L896" i="2"/>
  <c r="M896" i="2"/>
  <c r="L891" i="2"/>
  <c r="M891" i="2"/>
  <c r="L868" i="2"/>
  <c r="M868" i="2"/>
  <c r="L899" i="2"/>
  <c r="M899" i="2"/>
  <c r="L901" i="2"/>
  <c r="M901" i="2"/>
  <c r="L900" i="2"/>
  <c r="M900" i="2"/>
  <c r="L903" i="2"/>
  <c r="M903" i="2"/>
  <c r="L902" i="2"/>
  <c r="M902" i="2"/>
  <c r="L904" i="2"/>
  <c r="M904" i="2"/>
  <c r="L905" i="2"/>
  <c r="M905" i="2"/>
  <c r="L906" i="2"/>
  <c r="M906" i="2"/>
  <c r="L908" i="2"/>
  <c r="M908" i="2"/>
  <c r="L907" i="2"/>
  <c r="M907" i="2"/>
  <c r="L909" i="2"/>
  <c r="M909" i="2"/>
  <c r="L914" i="2"/>
  <c r="M914" i="2"/>
  <c r="L915" i="2"/>
  <c r="M915" i="2"/>
  <c r="L916" i="2"/>
  <c r="M916" i="2"/>
  <c r="L910" i="2"/>
  <c r="M910" i="2"/>
  <c r="L911" i="2"/>
  <c r="M911" i="2"/>
  <c r="L913" i="2"/>
  <c r="M913" i="2"/>
  <c r="L912" i="2"/>
  <c r="M912" i="2"/>
  <c r="L918" i="2"/>
  <c r="M918" i="2"/>
  <c r="L917" i="2"/>
  <c r="M917" i="2"/>
  <c r="L920" i="2"/>
  <c r="M920" i="2"/>
  <c r="L921" i="2"/>
  <c r="M921" i="2"/>
  <c r="L922" i="2"/>
  <c r="M922" i="2"/>
  <c r="L923" i="2"/>
  <c r="M923" i="2"/>
  <c r="L919" i="2"/>
  <c r="M919" i="2"/>
  <c r="L926" i="2"/>
  <c r="M926" i="2"/>
  <c r="L930" i="2"/>
  <c r="M930" i="2"/>
  <c r="L933" i="2"/>
  <c r="M933" i="2"/>
  <c r="L928" i="2"/>
  <c r="M928" i="2"/>
  <c r="L936" i="2"/>
  <c r="M936" i="2"/>
  <c r="L929" i="2"/>
  <c r="M929" i="2"/>
  <c r="L925" i="2"/>
  <c r="M925" i="2"/>
  <c r="L935" i="2"/>
  <c r="M935" i="2"/>
  <c r="L927" i="2"/>
  <c r="M927" i="2"/>
  <c r="L934" i="2"/>
  <c r="M934" i="2"/>
  <c r="L932" i="2"/>
  <c r="M932" i="2"/>
  <c r="L931" i="2"/>
  <c r="M931" i="2"/>
  <c r="L949" i="2"/>
  <c r="M949" i="2"/>
  <c r="L959" i="2"/>
  <c r="M959" i="2"/>
  <c r="L967" i="2"/>
  <c r="M967" i="2"/>
  <c r="L961" i="2"/>
  <c r="M961" i="2"/>
  <c r="L964" i="2"/>
  <c r="M964" i="2"/>
  <c r="L958" i="2"/>
  <c r="M958" i="2"/>
  <c r="L987" i="2"/>
  <c r="M987" i="2"/>
  <c r="L991" i="2"/>
  <c r="M991" i="2"/>
  <c r="L977" i="2"/>
  <c r="M977" i="2"/>
  <c r="L986" i="2"/>
  <c r="M986" i="2"/>
  <c r="L937" i="2"/>
  <c r="M937" i="2"/>
  <c r="L960" i="2"/>
  <c r="M960" i="2"/>
  <c r="L963" i="2"/>
  <c r="M963" i="2"/>
  <c r="L990" i="2"/>
  <c r="M990" i="2"/>
  <c r="L988" i="2"/>
  <c r="M988" i="2"/>
  <c r="L981" i="2"/>
  <c r="M981" i="2"/>
  <c r="L944" i="2"/>
  <c r="M944" i="2"/>
  <c r="L989" i="2"/>
  <c r="M989" i="2"/>
  <c r="L947" i="2"/>
  <c r="M947" i="2"/>
  <c r="L972" i="2"/>
  <c r="M972" i="2"/>
  <c r="L971" i="2"/>
  <c r="M971" i="2"/>
  <c r="L992" i="2"/>
  <c r="M992" i="2"/>
  <c r="L941" i="2"/>
  <c r="M941" i="2"/>
  <c r="L974" i="2"/>
  <c r="M974" i="2"/>
  <c r="L980" i="2"/>
  <c r="M980" i="2"/>
  <c r="L940" i="2"/>
  <c r="M940" i="2"/>
  <c r="L951" i="2"/>
  <c r="M951" i="2"/>
  <c r="L976" i="2"/>
  <c r="M976" i="2"/>
  <c r="L953" i="2"/>
  <c r="M953" i="2"/>
  <c r="L956" i="2"/>
  <c r="M956" i="2"/>
  <c r="L939" i="2"/>
  <c r="M939" i="2"/>
  <c r="L982" i="2"/>
  <c r="M982" i="2"/>
  <c r="L968" i="2"/>
  <c r="M968" i="2"/>
  <c r="L979" i="2"/>
  <c r="M979" i="2"/>
  <c r="L962" i="2"/>
  <c r="M962" i="2"/>
  <c r="L952" i="2"/>
  <c r="M952" i="2"/>
  <c r="L975" i="2"/>
  <c r="M975" i="2"/>
  <c r="L984" i="2"/>
  <c r="M984" i="2"/>
  <c r="L957" i="2"/>
  <c r="M957" i="2"/>
  <c r="L938" i="2"/>
  <c r="M938" i="2"/>
  <c r="L942" i="2"/>
  <c r="M942" i="2"/>
  <c r="L985" i="2"/>
  <c r="M985" i="2"/>
  <c r="L966" i="2"/>
  <c r="M966" i="2"/>
  <c r="L955" i="2"/>
  <c r="M955" i="2"/>
  <c r="L965" i="2"/>
  <c r="M965" i="2"/>
  <c r="L943" i="2"/>
  <c r="M943" i="2"/>
  <c r="L950" i="2"/>
  <c r="M950" i="2"/>
  <c r="L973" i="2"/>
  <c r="M973" i="2"/>
  <c r="L948" i="2"/>
  <c r="M948" i="2"/>
  <c r="L983" i="2"/>
  <c r="M983" i="2"/>
  <c r="L954" i="2"/>
  <c r="M954" i="2"/>
  <c r="L970" i="2"/>
  <c r="M970" i="2"/>
  <c r="L945" i="2"/>
  <c r="M945" i="2"/>
  <c r="L946" i="2"/>
  <c r="M946" i="2"/>
  <c r="L969" i="2"/>
  <c r="M969" i="2"/>
  <c r="L978" i="2"/>
  <c r="M978" i="2"/>
  <c r="L996" i="2"/>
  <c r="M996" i="2"/>
  <c r="L997" i="2"/>
  <c r="M997" i="2"/>
  <c r="L995" i="2"/>
  <c r="M995" i="2"/>
  <c r="L993" i="2"/>
  <c r="M993" i="2"/>
  <c r="L994" i="2"/>
  <c r="M994" i="2"/>
  <c r="L998" i="2"/>
  <c r="M998" i="2"/>
  <c r="L1000" i="2"/>
  <c r="M1000" i="2"/>
  <c r="L999" i="2"/>
  <c r="M999" i="2"/>
  <c r="L1001" i="2"/>
  <c r="M1001" i="2"/>
  <c r="L1003" i="2"/>
  <c r="M1003" i="2"/>
  <c r="L1002" i="2"/>
  <c r="M1002" i="2"/>
  <c r="L1019" i="2"/>
  <c r="M1019" i="2"/>
  <c r="L1007" i="2"/>
  <c r="M1007" i="2"/>
  <c r="L1013" i="2"/>
  <c r="M1013" i="2"/>
  <c r="L1011" i="2"/>
  <c r="M1011" i="2"/>
  <c r="L1018" i="2"/>
  <c r="M1018" i="2"/>
  <c r="L1020" i="2"/>
  <c r="M1020" i="2"/>
  <c r="L1015" i="2"/>
  <c r="M1015" i="2"/>
  <c r="L1017" i="2"/>
  <c r="M1017" i="2"/>
  <c r="L1004" i="2"/>
  <c r="M1004" i="2"/>
  <c r="L1008" i="2"/>
  <c r="M1008" i="2"/>
  <c r="L1006" i="2"/>
  <c r="M1006" i="2"/>
  <c r="L1010" i="2"/>
  <c r="M1010" i="2"/>
  <c r="L1014" i="2"/>
  <c r="M1014" i="2"/>
  <c r="L1012" i="2"/>
  <c r="M1012" i="2"/>
  <c r="L1005" i="2"/>
  <c r="M1005" i="2"/>
  <c r="L1009" i="2"/>
  <c r="M1009" i="2"/>
  <c r="L1016" i="2"/>
  <c r="M1016" i="2"/>
  <c r="L1022" i="2"/>
  <c r="M1022" i="2"/>
  <c r="L1021" i="2"/>
  <c r="M1021" i="2"/>
  <c r="L1025" i="2"/>
  <c r="M1025" i="2"/>
  <c r="L1024" i="2"/>
  <c r="M1024" i="2"/>
  <c r="L1023" i="2"/>
  <c r="M1023" i="2"/>
  <c r="L1026" i="2"/>
  <c r="M1026" i="2"/>
  <c r="L1027" i="2"/>
  <c r="M1027" i="2"/>
  <c r="L1028" i="2"/>
  <c r="M1028" i="2"/>
  <c r="L1029" i="2"/>
  <c r="M1029" i="2"/>
  <c r="L1030" i="2"/>
  <c r="M1030" i="2"/>
  <c r="L1033" i="2"/>
  <c r="M1033" i="2"/>
  <c r="L1037" i="2"/>
  <c r="M1037" i="2"/>
  <c r="L1035" i="2"/>
  <c r="M1035" i="2"/>
  <c r="L1036" i="2"/>
  <c r="M1036" i="2"/>
  <c r="L1031" i="2"/>
  <c r="M1031" i="2"/>
  <c r="L1032" i="2"/>
  <c r="M1032" i="2"/>
  <c r="L1034" i="2"/>
  <c r="M1034" i="2"/>
  <c r="L1038" i="2"/>
  <c r="M1038" i="2"/>
  <c r="L1039" i="2"/>
  <c r="M1039" i="2"/>
  <c r="L1040" i="2"/>
  <c r="M1040" i="2"/>
  <c r="L1041" i="2"/>
  <c r="M1041" i="2"/>
  <c r="L1042" i="2"/>
  <c r="M1042" i="2"/>
  <c r="L1043" i="2"/>
  <c r="M1043" i="2"/>
  <c r="L1044" i="2"/>
  <c r="M1044" i="2"/>
  <c r="L1046" i="2"/>
  <c r="M1046" i="2"/>
  <c r="L1045" i="2"/>
  <c r="M1045" i="2"/>
  <c r="L1050" i="2"/>
  <c r="M1050" i="2"/>
  <c r="L1048" i="2"/>
  <c r="M1048" i="2"/>
  <c r="L1047" i="2"/>
  <c r="M1047" i="2"/>
  <c r="L1049" i="2"/>
  <c r="M1049" i="2"/>
  <c r="L1067" i="2"/>
  <c r="M1067" i="2"/>
  <c r="L1057" i="2"/>
  <c r="M1057" i="2"/>
  <c r="L1062" i="2"/>
  <c r="M1062" i="2"/>
  <c r="L1053" i="2"/>
  <c r="M1053" i="2"/>
  <c r="L1064" i="2"/>
  <c r="M1064" i="2"/>
  <c r="L1070" i="2"/>
  <c r="M1070" i="2"/>
  <c r="L1059" i="2"/>
  <c r="M1059" i="2"/>
  <c r="L1066" i="2"/>
  <c r="M1066" i="2"/>
  <c r="L1061" i="2"/>
  <c r="M1061" i="2"/>
  <c r="L1065" i="2"/>
  <c r="M1065" i="2"/>
  <c r="L1068" i="2"/>
  <c r="M1068" i="2"/>
  <c r="L1051" i="2"/>
  <c r="M1051" i="2"/>
  <c r="L1054" i="2"/>
  <c r="M1054" i="2"/>
  <c r="L1069" i="2"/>
  <c r="M1069" i="2"/>
  <c r="L1072" i="2"/>
  <c r="M1072" i="2"/>
  <c r="L1052" i="2"/>
  <c r="M1052" i="2"/>
  <c r="L1073" i="2"/>
  <c r="M1073" i="2"/>
  <c r="L1060" i="2"/>
  <c r="M1060" i="2"/>
  <c r="L1056" i="2"/>
  <c r="M1056" i="2"/>
  <c r="L1071" i="2"/>
  <c r="M1071" i="2"/>
  <c r="L1063" i="2"/>
  <c r="M1063" i="2"/>
  <c r="L1058" i="2"/>
  <c r="M1058" i="2"/>
  <c r="L1055" i="2"/>
  <c r="M1055" i="2"/>
  <c r="L1074" i="2"/>
  <c r="M1074" i="2"/>
  <c r="L1081" i="2"/>
  <c r="M1081" i="2"/>
  <c r="L1086" i="2"/>
  <c r="M1086" i="2"/>
  <c r="L1090" i="2"/>
  <c r="M1090" i="2"/>
  <c r="L1082" i="2"/>
  <c r="M1082" i="2"/>
  <c r="L1083" i="2"/>
  <c r="M1083" i="2"/>
  <c r="L1079" i="2"/>
  <c r="M1079" i="2"/>
  <c r="L1080" i="2"/>
  <c r="M1080" i="2"/>
  <c r="L1091" i="2"/>
  <c r="M1091" i="2"/>
  <c r="L1075" i="2"/>
  <c r="M1075" i="2"/>
  <c r="L1088" i="2"/>
  <c r="M1088" i="2"/>
  <c r="L1084" i="2"/>
  <c r="M1084" i="2"/>
  <c r="L1078" i="2"/>
  <c r="M1078" i="2"/>
  <c r="L1076" i="2"/>
  <c r="M1076" i="2"/>
  <c r="L1077" i="2"/>
  <c r="M1077" i="2"/>
  <c r="L1087" i="2"/>
  <c r="M1087" i="2"/>
  <c r="L1085" i="2"/>
  <c r="M1085" i="2"/>
  <c r="L1089" i="2"/>
  <c r="M1089" i="2"/>
  <c r="L1093" i="2"/>
  <c r="M1093" i="2"/>
  <c r="L1092" i="2"/>
  <c r="M1092" i="2"/>
  <c r="L1095" i="2"/>
  <c r="M1095" i="2"/>
  <c r="L1094" i="2"/>
  <c r="M1094" i="2"/>
  <c r="L1101" i="2"/>
  <c r="M1101" i="2"/>
  <c r="L1097" i="2"/>
  <c r="M1097" i="2"/>
  <c r="L1099" i="2"/>
  <c r="M1099" i="2"/>
  <c r="L1096" i="2"/>
  <c r="M1096" i="2"/>
  <c r="L1100" i="2"/>
  <c r="M1100" i="2"/>
  <c r="L1098" i="2"/>
  <c r="M1098" i="2"/>
  <c r="L1102" i="2"/>
  <c r="M1102" i="2"/>
  <c r="L1103" i="2"/>
  <c r="M1103" i="2"/>
  <c r="L1106" i="2"/>
  <c r="M1106" i="2"/>
  <c r="L1104" i="2"/>
  <c r="M1104" i="2"/>
  <c r="L1105" i="2"/>
  <c r="M1105" i="2"/>
  <c r="L1110" i="2"/>
  <c r="M1110" i="2"/>
  <c r="L1109" i="2"/>
  <c r="M1109" i="2"/>
  <c r="L1108" i="2"/>
  <c r="M1108" i="2"/>
  <c r="L1107" i="2"/>
  <c r="M1107" i="2"/>
  <c r="L1111" i="2"/>
  <c r="M1111" i="2"/>
  <c r="L1112" i="2"/>
  <c r="M1112" i="2"/>
  <c r="L1118" i="2"/>
  <c r="M1118" i="2"/>
  <c r="L1116" i="2"/>
  <c r="M1116" i="2"/>
  <c r="L1119" i="2"/>
  <c r="M1119" i="2"/>
  <c r="L1120" i="2"/>
  <c r="M1120" i="2"/>
  <c r="L1122" i="2"/>
  <c r="M1122" i="2"/>
  <c r="L1121" i="2"/>
  <c r="M1121" i="2"/>
  <c r="L1113" i="2"/>
  <c r="M1113" i="2"/>
  <c r="L1124" i="2"/>
  <c r="M1124" i="2"/>
  <c r="L1123" i="2"/>
  <c r="M1123" i="2"/>
  <c r="L1115" i="2"/>
  <c r="M1115" i="2"/>
  <c r="L1117" i="2"/>
  <c r="M1117" i="2"/>
  <c r="L1114" i="2"/>
  <c r="M1114" i="2"/>
  <c r="L1127" i="2"/>
  <c r="M1127" i="2"/>
  <c r="L1125" i="2"/>
  <c r="M1125" i="2"/>
  <c r="L1126" i="2"/>
  <c r="M1126" i="2"/>
  <c r="L1128" i="2"/>
  <c r="M1128" i="2"/>
  <c r="L1129" i="2"/>
  <c r="M1129" i="2"/>
  <c r="L1131" i="2"/>
  <c r="M1131" i="2"/>
  <c r="L1147" i="2"/>
  <c r="M1147" i="2"/>
  <c r="L1145" i="2"/>
  <c r="M1145" i="2"/>
  <c r="L1144" i="2"/>
  <c r="M1144" i="2"/>
  <c r="L1132" i="2"/>
  <c r="M1132" i="2"/>
  <c r="L1136" i="2"/>
  <c r="M1136" i="2"/>
  <c r="L1143" i="2"/>
  <c r="M1143" i="2"/>
  <c r="L1141" i="2"/>
  <c r="M1141" i="2"/>
  <c r="L1140" i="2"/>
  <c r="M1140" i="2"/>
  <c r="L1138" i="2"/>
  <c r="M1138" i="2"/>
  <c r="L1146" i="2"/>
  <c r="M1146" i="2"/>
  <c r="L1130" i="2"/>
  <c r="M1130" i="2"/>
  <c r="L1142" i="2"/>
  <c r="M1142" i="2"/>
  <c r="L1133" i="2"/>
  <c r="M1133" i="2"/>
  <c r="L1135" i="2"/>
  <c r="M1135" i="2"/>
  <c r="L1137" i="2"/>
  <c r="M1137" i="2"/>
  <c r="L1148" i="2"/>
  <c r="M1148" i="2"/>
  <c r="L1139" i="2"/>
  <c r="M1139" i="2"/>
  <c r="L1134" i="2"/>
  <c r="M1134" i="2"/>
  <c r="L1151" i="2"/>
  <c r="M1151" i="2"/>
  <c r="L1149" i="2"/>
  <c r="M1149" i="2"/>
  <c r="L1150" i="2"/>
  <c r="M1150" i="2"/>
  <c r="L1152" i="2"/>
  <c r="M1152" i="2"/>
  <c r="L1154" i="2"/>
  <c r="M1154" i="2"/>
  <c r="L1153" i="2"/>
  <c r="M1153" i="2"/>
  <c r="L1159" i="2"/>
  <c r="M1159" i="2"/>
  <c r="L1157" i="2"/>
  <c r="M1157" i="2"/>
  <c r="L1156" i="2"/>
  <c r="M1156" i="2"/>
  <c r="L1160" i="2"/>
  <c r="M1160" i="2"/>
  <c r="L1158" i="2"/>
  <c r="M1158" i="2"/>
  <c r="L1155" i="2"/>
  <c r="M1155" i="2"/>
  <c r="L1161" i="2"/>
  <c r="M1161" i="2"/>
  <c r="L1173" i="2"/>
  <c r="M1173" i="2"/>
  <c r="L1168" i="2"/>
  <c r="M1168" i="2"/>
  <c r="L1166" i="2"/>
  <c r="M1166" i="2"/>
  <c r="L1167" i="2"/>
  <c r="M1167" i="2"/>
  <c r="L1163" i="2"/>
  <c r="M1163" i="2"/>
  <c r="L1169" i="2"/>
  <c r="M1169" i="2"/>
  <c r="L1165" i="2"/>
  <c r="M1165" i="2"/>
  <c r="L1164" i="2"/>
  <c r="M1164" i="2"/>
  <c r="L1162" i="2"/>
  <c r="M1162" i="2"/>
  <c r="L1174" i="2"/>
  <c r="M1174" i="2"/>
  <c r="L1175" i="2"/>
  <c r="M1175" i="2"/>
  <c r="L1171" i="2"/>
  <c r="M1171" i="2"/>
  <c r="L1172" i="2"/>
  <c r="M1172" i="2"/>
  <c r="L1170" i="2"/>
  <c r="M1170" i="2"/>
  <c r="L1176" i="2"/>
  <c r="M1176" i="2"/>
  <c r="L1197" i="2"/>
  <c r="M1197" i="2"/>
  <c r="L1187" i="2"/>
  <c r="M1187" i="2"/>
  <c r="L1192" i="2"/>
  <c r="M1192" i="2"/>
  <c r="L1185" i="2"/>
  <c r="M1185" i="2"/>
  <c r="L1195" i="2"/>
  <c r="M1195" i="2"/>
  <c r="L1180" i="2"/>
  <c r="M1180" i="2"/>
  <c r="L1188" i="2"/>
  <c r="M1188" i="2"/>
  <c r="L1181" i="2"/>
  <c r="M1181" i="2"/>
  <c r="L1186" i="2"/>
  <c r="M1186" i="2"/>
  <c r="L1177" i="2"/>
  <c r="M1177" i="2"/>
  <c r="L1183" i="2"/>
  <c r="M1183" i="2"/>
  <c r="L1178" i="2"/>
  <c r="M1178" i="2"/>
  <c r="L1190" i="2"/>
  <c r="M1190" i="2"/>
  <c r="L1199" i="2"/>
  <c r="M1199" i="2"/>
  <c r="L1198" i="2"/>
  <c r="M1198" i="2"/>
  <c r="L1193" i="2"/>
  <c r="M1193" i="2"/>
  <c r="L1184" i="2"/>
  <c r="M1184" i="2"/>
  <c r="L1182" i="2"/>
  <c r="M1182" i="2"/>
  <c r="L1196" i="2"/>
  <c r="M1196" i="2"/>
  <c r="L1194" i="2"/>
  <c r="M1194" i="2"/>
  <c r="L1189" i="2"/>
  <c r="M1189" i="2"/>
  <c r="L1191" i="2"/>
  <c r="M1191" i="2"/>
  <c r="L1200" i="2"/>
  <c r="M1200" i="2"/>
  <c r="L1179" i="2"/>
  <c r="M1179" i="2"/>
  <c r="L1201" i="2"/>
  <c r="M1201" i="2"/>
  <c r="L1202" i="2"/>
  <c r="M1202" i="2"/>
  <c r="L1203" i="2"/>
  <c r="M1203" i="2"/>
  <c r="L1205" i="2"/>
  <c r="M1205" i="2"/>
  <c r="L1204" i="2"/>
  <c r="M1204" i="2"/>
  <c r="L1207" i="2"/>
  <c r="M1207" i="2"/>
  <c r="L1206" i="2"/>
  <c r="M1206" i="2"/>
  <c r="L1208" i="2"/>
  <c r="M1208" i="2"/>
  <c r="L1210" i="2"/>
  <c r="M1210" i="2"/>
  <c r="L1212" i="2"/>
  <c r="M1212" i="2"/>
  <c r="L1213" i="2"/>
  <c r="M1213" i="2"/>
  <c r="L1211" i="2"/>
  <c r="M1211" i="2"/>
  <c r="L1209" i="2"/>
  <c r="M1209" i="2"/>
  <c r="L1215" i="2"/>
  <c r="M1215" i="2"/>
  <c r="L1214" i="2"/>
  <c r="M1214" i="2"/>
  <c r="L1216" i="2"/>
  <c r="M1216" i="2"/>
  <c r="L1217" i="2"/>
  <c r="M1217" i="2"/>
  <c r="L1218" i="2"/>
  <c r="M1218" i="2"/>
  <c r="L1223" i="2"/>
  <c r="M1223" i="2"/>
  <c r="L1221" i="2"/>
  <c r="M1221" i="2"/>
  <c r="L1224" i="2"/>
  <c r="M1224" i="2"/>
  <c r="L1219" i="2"/>
  <c r="M1219" i="2"/>
  <c r="L1220" i="2"/>
  <c r="M1220" i="2"/>
  <c r="L1222" i="2"/>
  <c r="M1222" i="2"/>
  <c r="L1227" i="2"/>
  <c r="M1227" i="2"/>
  <c r="L1226" i="2"/>
  <c r="M1226" i="2"/>
  <c r="L1225" i="2"/>
  <c r="M1225" i="2"/>
  <c r="L1228" i="2"/>
  <c r="M1228" i="2"/>
  <c r="L1231" i="2"/>
  <c r="M1231" i="2"/>
  <c r="L1230" i="2"/>
  <c r="M1230" i="2"/>
  <c r="L1229" i="2"/>
  <c r="M1229" i="2"/>
  <c r="L1236" i="2"/>
  <c r="M1236" i="2"/>
  <c r="L1233" i="2"/>
  <c r="M1233" i="2"/>
  <c r="L1234" i="2"/>
  <c r="M1234" i="2"/>
  <c r="L1235" i="2"/>
  <c r="M1235" i="2"/>
  <c r="L1232" i="2"/>
  <c r="M1232" i="2"/>
  <c r="L1249" i="2"/>
  <c r="M1249" i="2"/>
  <c r="L1245" i="2"/>
  <c r="M1245" i="2"/>
  <c r="L1246" i="2"/>
  <c r="M1246" i="2"/>
  <c r="L1239" i="2"/>
  <c r="M1239" i="2"/>
  <c r="L1241" i="2"/>
  <c r="M1241" i="2"/>
  <c r="L1237" i="2"/>
  <c r="M1237" i="2"/>
  <c r="L1248" i="2"/>
  <c r="M1248" i="2"/>
  <c r="L1247" i="2"/>
  <c r="M1247" i="2"/>
  <c r="L1242" i="2"/>
  <c r="M1242" i="2"/>
  <c r="L1238" i="2"/>
  <c r="M1238" i="2"/>
  <c r="L1243" i="2"/>
  <c r="M1243" i="2"/>
  <c r="L1250" i="2"/>
  <c r="M1250" i="2"/>
  <c r="L1244" i="2"/>
  <c r="M1244" i="2"/>
  <c r="L1240" i="2"/>
  <c r="M1240" i="2"/>
  <c r="L1254" i="2"/>
  <c r="M1254" i="2"/>
  <c r="L1253" i="2"/>
  <c r="M1253" i="2"/>
  <c r="L1256" i="2"/>
  <c r="M1256" i="2"/>
  <c r="L1255" i="2"/>
  <c r="M1255" i="2"/>
  <c r="L1251" i="2"/>
  <c r="M1251" i="2"/>
  <c r="L1252" i="2"/>
  <c r="M1252" i="2"/>
  <c r="L1257" i="2"/>
  <c r="M1257" i="2"/>
  <c r="L1279" i="2"/>
  <c r="M1279" i="2"/>
  <c r="L1271" i="2"/>
  <c r="M1271" i="2"/>
  <c r="L1262" i="2"/>
  <c r="M1262" i="2"/>
  <c r="L1280" i="2"/>
  <c r="M1280" i="2"/>
  <c r="L1273" i="2"/>
  <c r="M1273" i="2"/>
  <c r="L1274" i="2"/>
  <c r="M1274" i="2"/>
  <c r="L1281" i="2"/>
  <c r="M1281" i="2"/>
  <c r="L1265" i="2"/>
  <c r="M1265" i="2"/>
  <c r="L1277" i="2"/>
  <c r="M1277" i="2"/>
  <c r="L1272" i="2"/>
  <c r="M1272" i="2"/>
  <c r="L1270" i="2"/>
  <c r="M1270" i="2"/>
  <c r="L1264" i="2"/>
  <c r="M1264" i="2"/>
  <c r="L1269" i="2"/>
  <c r="M1269" i="2"/>
  <c r="L1261" i="2"/>
  <c r="M1261" i="2"/>
  <c r="L1259" i="2"/>
  <c r="M1259" i="2"/>
  <c r="L1266" i="2"/>
  <c r="M1266" i="2"/>
  <c r="L1267" i="2"/>
  <c r="M1267" i="2"/>
  <c r="L1258" i="2"/>
  <c r="M1258" i="2"/>
  <c r="L1263" i="2"/>
  <c r="M1263" i="2"/>
  <c r="L1276" i="2"/>
  <c r="M1276" i="2"/>
  <c r="L1268" i="2"/>
  <c r="M1268" i="2"/>
  <c r="L1278" i="2"/>
  <c r="M1278" i="2"/>
  <c r="L1260" i="2"/>
  <c r="M1260" i="2"/>
  <c r="L1275" i="2"/>
  <c r="M1275" i="2"/>
  <c r="L1282" i="2"/>
  <c r="M1282" i="2"/>
  <c r="L1284" i="2"/>
  <c r="M1284" i="2"/>
  <c r="L1283" i="2"/>
  <c r="M1283" i="2"/>
  <c r="L1315" i="2"/>
  <c r="M1315" i="2"/>
  <c r="L1286" i="2"/>
  <c r="M1286" i="2"/>
  <c r="L1290" i="2"/>
  <c r="M1290" i="2"/>
  <c r="L1291" i="2"/>
  <c r="M1291" i="2"/>
  <c r="L1314" i="2"/>
  <c r="M1314" i="2"/>
  <c r="L1302" i="2"/>
  <c r="M1302" i="2"/>
  <c r="L1312" i="2"/>
  <c r="M1312" i="2"/>
  <c r="L1294" i="2"/>
  <c r="M1294" i="2"/>
  <c r="L1304" i="2"/>
  <c r="M1304" i="2"/>
  <c r="L1313" i="2"/>
  <c r="M1313" i="2"/>
  <c r="L1288" i="2"/>
  <c r="M1288" i="2"/>
  <c r="L1316" i="2"/>
  <c r="M1316" i="2"/>
  <c r="L1311" i="2"/>
  <c r="M1311" i="2"/>
  <c r="L1295" i="2"/>
  <c r="M1295" i="2"/>
  <c r="L1297" i="2"/>
  <c r="M1297" i="2"/>
  <c r="L1292" i="2"/>
  <c r="M1292" i="2"/>
  <c r="L1299" i="2"/>
  <c r="M1299" i="2"/>
  <c r="L1300" i="2"/>
  <c r="M1300" i="2"/>
  <c r="L1298" i="2"/>
  <c r="M1298" i="2"/>
  <c r="L1285" i="2"/>
  <c r="M1285" i="2"/>
  <c r="L1293" i="2"/>
  <c r="M1293" i="2"/>
  <c r="L1308" i="2"/>
  <c r="M1308" i="2"/>
  <c r="L1319" i="2"/>
  <c r="M1319" i="2"/>
  <c r="L1318" i="2"/>
  <c r="M1318" i="2"/>
  <c r="L1305" i="2"/>
  <c r="M1305" i="2"/>
  <c r="L1317" i="2"/>
  <c r="M1317" i="2"/>
  <c r="L1306" i="2"/>
  <c r="M1306" i="2"/>
  <c r="L1289" i="2"/>
  <c r="M1289" i="2"/>
  <c r="L1307" i="2"/>
  <c r="M1307" i="2"/>
  <c r="L1296" i="2"/>
  <c r="M1296" i="2"/>
  <c r="L1309" i="2"/>
  <c r="M1309" i="2"/>
  <c r="L1310" i="2"/>
  <c r="M1310" i="2"/>
  <c r="L1303" i="2"/>
  <c r="M1303" i="2"/>
  <c r="L1287" i="2"/>
  <c r="M1287" i="2"/>
  <c r="L1301" i="2"/>
  <c r="M1301" i="2"/>
  <c r="L1326" i="2"/>
  <c r="M1326" i="2"/>
  <c r="L1324" i="2"/>
  <c r="M1324" i="2"/>
  <c r="L1323" i="2"/>
  <c r="M1323" i="2"/>
  <c r="L1328" i="2"/>
  <c r="M1328" i="2"/>
  <c r="L1330" i="2"/>
  <c r="M1330" i="2"/>
  <c r="L1322" i="2"/>
  <c r="M1322" i="2"/>
  <c r="L1327" i="2"/>
  <c r="M1327" i="2"/>
  <c r="L1320" i="2"/>
  <c r="M1320" i="2"/>
  <c r="L1321" i="2"/>
  <c r="M1321" i="2"/>
  <c r="L1329" i="2"/>
  <c r="M1329" i="2"/>
  <c r="L1325" i="2"/>
  <c r="M1325" i="2"/>
  <c r="L1332" i="2"/>
  <c r="M1332" i="2"/>
  <c r="L1331" i="2"/>
  <c r="M1331" i="2"/>
  <c r="L1333" i="2"/>
  <c r="M1333" i="2"/>
  <c r="L1334" i="2"/>
  <c r="M1334" i="2"/>
  <c r="L1335" i="2"/>
  <c r="M1335" i="2"/>
  <c r="L1337" i="2"/>
  <c r="M1337" i="2"/>
  <c r="L1336" i="2"/>
  <c r="M1336" i="2"/>
  <c r="L1338" i="2"/>
  <c r="M1338" i="2"/>
  <c r="L1340" i="2"/>
  <c r="M1340" i="2"/>
  <c r="L1339" i="2"/>
  <c r="M1339" i="2"/>
  <c r="L1343" i="2"/>
  <c r="M1343" i="2"/>
  <c r="L1341" i="2"/>
  <c r="M1341" i="2"/>
  <c r="L1342" i="2"/>
  <c r="M1342" i="2"/>
  <c r="L1345" i="2"/>
  <c r="M1345" i="2"/>
  <c r="L1344" i="2"/>
  <c r="M1344" i="2"/>
  <c r="L1346" i="2"/>
  <c r="M1346" i="2"/>
  <c r="L1350" i="2"/>
  <c r="M1350" i="2"/>
  <c r="L1347" i="2"/>
  <c r="M1347" i="2"/>
  <c r="L1348" i="2"/>
  <c r="M1348" i="2"/>
  <c r="L1349" i="2"/>
  <c r="M1349" i="2"/>
  <c r="L1367" i="2"/>
  <c r="M1367" i="2"/>
  <c r="L1369" i="2"/>
  <c r="M1369" i="2"/>
  <c r="L1352" i="2"/>
  <c r="M1352" i="2"/>
  <c r="L1354" i="2"/>
  <c r="M1354" i="2"/>
  <c r="L1364" i="2"/>
  <c r="M1364" i="2"/>
  <c r="L1357" i="2"/>
  <c r="M1357" i="2"/>
  <c r="L1356" i="2"/>
  <c r="M1356" i="2"/>
  <c r="L1363" i="2"/>
  <c r="M1363" i="2"/>
  <c r="L1366" i="2"/>
  <c r="M1366" i="2"/>
  <c r="L1368" i="2"/>
  <c r="M1368" i="2"/>
  <c r="L1365" i="2"/>
  <c r="M1365" i="2"/>
  <c r="L1359" i="2"/>
  <c r="M1359" i="2"/>
  <c r="L1351" i="2"/>
  <c r="M1351" i="2"/>
  <c r="L1355" i="2"/>
  <c r="M1355" i="2"/>
  <c r="L1361" i="2"/>
  <c r="M1361" i="2"/>
  <c r="L1360" i="2"/>
  <c r="M1360" i="2"/>
  <c r="L1362" i="2"/>
  <c r="M1362" i="2"/>
  <c r="L1358" i="2"/>
  <c r="M1358" i="2"/>
  <c r="L1353" i="2"/>
  <c r="M1353" i="2"/>
  <c r="L1375" i="2"/>
  <c r="M1375" i="2"/>
  <c r="L1377" i="2"/>
  <c r="M1377" i="2"/>
  <c r="L1374" i="2"/>
  <c r="M1374" i="2"/>
  <c r="L1373" i="2"/>
  <c r="M1373" i="2"/>
  <c r="L1376" i="2"/>
  <c r="M1376" i="2"/>
  <c r="L1370" i="2"/>
  <c r="M1370" i="2"/>
  <c r="L1371" i="2"/>
  <c r="M1371" i="2"/>
  <c r="L1372" i="2"/>
  <c r="M1372" i="2"/>
  <c r="L1378" i="2"/>
  <c r="M1378" i="2"/>
  <c r="L1379" i="2"/>
  <c r="M1379" i="2"/>
  <c r="L1380" i="2"/>
  <c r="M1380" i="2"/>
  <c r="L1381" i="2"/>
  <c r="M1381" i="2"/>
  <c r="L1382" i="2"/>
  <c r="M1382" i="2"/>
  <c r="L1384" i="2"/>
  <c r="M1384" i="2"/>
  <c r="L1383" i="2"/>
  <c r="M1383" i="2"/>
  <c r="L1385" i="2"/>
  <c r="M1385" i="2"/>
  <c r="L1386" i="2"/>
  <c r="M1386" i="2"/>
  <c r="L1387" i="2"/>
  <c r="M1387" i="2"/>
  <c r="L1388" i="2"/>
  <c r="M1388" i="2"/>
  <c r="L1389" i="2"/>
  <c r="M1389" i="2"/>
  <c r="L1390" i="2"/>
  <c r="M1390" i="2"/>
  <c r="L1391" i="2"/>
  <c r="M1391" i="2"/>
  <c r="L1392" i="2"/>
  <c r="M1392" i="2"/>
  <c r="L1393" i="2"/>
  <c r="M1393" i="2"/>
  <c r="L1395" i="2"/>
  <c r="M1395" i="2"/>
  <c r="L1396" i="2"/>
  <c r="M1396" i="2"/>
  <c r="L1394" i="2"/>
  <c r="M1394" i="2"/>
  <c r="L1403" i="2"/>
  <c r="M1403" i="2"/>
  <c r="L1405" i="2"/>
  <c r="M1405" i="2"/>
  <c r="L1400" i="2"/>
  <c r="M1400" i="2"/>
  <c r="L1402" i="2"/>
  <c r="M1402" i="2"/>
  <c r="L1398" i="2"/>
  <c r="M1398" i="2"/>
  <c r="L1404" i="2"/>
  <c r="M1404" i="2"/>
  <c r="L1397" i="2"/>
  <c r="M1397" i="2"/>
  <c r="L1399" i="2"/>
  <c r="M1399" i="2"/>
  <c r="L1401" i="2"/>
  <c r="M1401" i="2"/>
  <c r="L1406" i="2"/>
  <c r="M1406" i="2"/>
  <c r="L1409" i="2"/>
  <c r="M1409" i="2"/>
  <c r="L1407" i="2"/>
  <c r="M1407" i="2"/>
  <c r="L1408" i="2"/>
  <c r="M1408" i="2"/>
  <c r="L1417" i="2"/>
  <c r="M1417" i="2"/>
  <c r="L1427" i="2"/>
  <c r="M1427" i="2"/>
  <c r="L1411" i="2"/>
  <c r="M1411" i="2"/>
  <c r="L1422" i="2"/>
  <c r="M1422" i="2"/>
  <c r="L1434" i="2"/>
  <c r="M1434" i="2"/>
  <c r="L1416" i="2"/>
  <c r="M1416" i="2"/>
  <c r="L1429" i="2"/>
  <c r="M1429" i="2"/>
  <c r="L1437" i="2"/>
  <c r="M1437" i="2"/>
  <c r="L1426" i="2"/>
  <c r="M1426" i="2"/>
  <c r="L1432" i="2"/>
  <c r="M1432" i="2"/>
  <c r="L1430" i="2"/>
  <c r="M1430" i="2"/>
  <c r="L1421" i="2"/>
  <c r="M1421" i="2"/>
  <c r="L1419" i="2"/>
  <c r="M1419" i="2"/>
  <c r="L1414" i="2"/>
  <c r="M1414" i="2"/>
  <c r="L1433" i="2"/>
  <c r="M1433" i="2"/>
  <c r="L1435" i="2"/>
  <c r="M1435" i="2"/>
  <c r="L1412" i="2"/>
  <c r="M1412" i="2"/>
  <c r="L1413" i="2"/>
  <c r="M1413" i="2"/>
  <c r="L1425" i="2"/>
  <c r="M1425" i="2"/>
  <c r="L1423" i="2"/>
  <c r="M1423" i="2"/>
  <c r="L1428" i="2"/>
  <c r="M1428" i="2"/>
  <c r="L1420" i="2"/>
  <c r="M1420" i="2"/>
  <c r="L1436" i="2"/>
  <c r="M1436" i="2"/>
  <c r="L1415" i="2"/>
  <c r="M1415" i="2"/>
  <c r="L1418" i="2"/>
  <c r="M1418" i="2"/>
  <c r="L1424" i="2"/>
  <c r="M1424" i="2"/>
  <c r="L1431" i="2"/>
  <c r="M1431" i="2"/>
  <c r="L1440" i="2"/>
  <c r="M1440" i="2"/>
  <c r="L1438" i="2"/>
  <c r="M1438" i="2"/>
  <c r="L1439" i="2"/>
  <c r="M1439" i="2"/>
  <c r="L1441" i="2"/>
  <c r="M1441" i="2"/>
  <c r="L1442" i="2"/>
  <c r="M1442" i="2"/>
  <c r="L1454" i="2"/>
  <c r="M1454" i="2"/>
  <c r="L1455" i="2"/>
  <c r="M1455" i="2"/>
  <c r="L1458" i="2"/>
  <c r="M1458" i="2"/>
  <c r="L1443" i="2"/>
  <c r="M1443" i="2"/>
  <c r="L1451" i="2"/>
  <c r="M1451" i="2"/>
  <c r="L1453" i="2"/>
  <c r="M1453" i="2"/>
  <c r="L1445" i="2"/>
  <c r="M1445" i="2"/>
  <c r="L1460" i="2"/>
  <c r="M1460" i="2"/>
  <c r="L1450" i="2"/>
  <c r="M1450" i="2"/>
  <c r="L1452" i="2"/>
  <c r="M1452" i="2"/>
  <c r="L1457" i="2"/>
  <c r="M1457" i="2"/>
  <c r="L1459" i="2"/>
  <c r="M1459" i="2"/>
  <c r="L1444" i="2"/>
  <c r="M1444" i="2"/>
  <c r="L1446" i="2"/>
  <c r="M1446" i="2"/>
  <c r="L1449" i="2"/>
  <c r="M1449" i="2"/>
  <c r="L1447" i="2"/>
  <c r="M1447" i="2"/>
  <c r="L1456" i="2"/>
  <c r="M1456" i="2"/>
  <c r="L1448" i="2"/>
  <c r="M1448" i="2"/>
  <c r="L1461" i="2"/>
  <c r="M1461" i="2"/>
  <c r="L1462" i="2"/>
  <c r="M1462" i="2"/>
  <c r="L1463" i="2"/>
  <c r="M1463" i="2"/>
  <c r="L1464" i="2"/>
  <c r="M1464" i="2"/>
  <c r="L1465" i="2"/>
  <c r="M1465" i="2"/>
  <c r="L1466" i="2"/>
  <c r="M1466" i="2"/>
  <c r="L1471" i="2"/>
  <c r="M1471" i="2"/>
  <c r="L1472" i="2"/>
  <c r="M1472" i="2"/>
  <c r="L1470" i="2"/>
  <c r="M1470" i="2"/>
  <c r="L1474" i="2"/>
  <c r="M1474" i="2"/>
  <c r="L1475" i="2"/>
  <c r="M1475" i="2"/>
  <c r="L1467" i="2"/>
  <c r="M1467" i="2"/>
  <c r="L1469" i="2"/>
  <c r="M1469" i="2"/>
  <c r="L1473" i="2"/>
  <c r="M1473" i="2"/>
  <c r="L1468" i="2"/>
  <c r="M1468" i="2"/>
  <c r="L1478" i="2"/>
  <c r="M1478" i="2"/>
  <c r="L1479" i="2"/>
  <c r="M1479" i="2"/>
  <c r="L1477" i="2"/>
  <c r="M1477" i="2"/>
  <c r="L1476" i="2"/>
  <c r="M1476" i="2"/>
  <c r="L1480" i="2"/>
  <c r="M1480" i="2"/>
  <c r="L1481" i="2"/>
  <c r="M1481" i="2"/>
  <c r="L1482" i="2"/>
  <c r="M1482" i="2"/>
  <c r="L1483" i="2"/>
  <c r="M1483" i="2"/>
  <c r="L1485" i="2"/>
  <c r="M1485" i="2"/>
  <c r="L1486" i="2"/>
  <c r="M1486" i="2"/>
  <c r="L1487" i="2"/>
  <c r="M1487" i="2"/>
  <c r="L1484" i="2"/>
  <c r="M1484" i="2"/>
  <c r="L1489" i="2"/>
  <c r="M1489" i="2"/>
  <c r="L1488" i="2"/>
  <c r="M1488" i="2"/>
  <c r="L1495" i="2"/>
  <c r="M1495" i="2"/>
  <c r="L1493" i="2"/>
  <c r="M1493" i="2"/>
  <c r="L1492" i="2"/>
  <c r="M1492" i="2"/>
  <c r="L1491" i="2"/>
  <c r="M1491" i="2"/>
  <c r="L1490" i="2"/>
  <c r="M1490" i="2"/>
  <c r="L1494" i="2"/>
  <c r="M1494" i="2"/>
  <c r="L1508" i="2"/>
  <c r="M1508" i="2"/>
  <c r="L1501" i="2"/>
  <c r="M1501" i="2"/>
  <c r="L1516" i="2"/>
  <c r="M1516" i="2"/>
  <c r="L1507" i="2"/>
  <c r="M1507" i="2"/>
  <c r="L1499" i="2"/>
  <c r="M1499" i="2"/>
  <c r="L1517" i="2"/>
  <c r="M1517" i="2"/>
  <c r="L1505" i="2"/>
  <c r="M1505" i="2"/>
  <c r="L1498" i="2"/>
  <c r="M1498" i="2"/>
  <c r="L1504" i="2"/>
  <c r="M1504" i="2"/>
  <c r="L1514" i="2"/>
  <c r="M1514" i="2"/>
  <c r="L1513" i="2"/>
  <c r="M1513" i="2"/>
  <c r="L1502" i="2"/>
  <c r="M1502" i="2"/>
  <c r="L1506" i="2"/>
  <c r="M1506" i="2"/>
  <c r="L1503" i="2"/>
  <c r="M1503" i="2"/>
  <c r="L1520" i="2"/>
  <c r="M1520" i="2"/>
  <c r="L1524" i="2"/>
  <c r="M1524" i="2"/>
  <c r="L1521" i="2"/>
  <c r="M1521" i="2"/>
  <c r="L1527" i="2"/>
  <c r="M1527" i="2"/>
  <c r="L1510" i="2"/>
  <c r="M1510" i="2"/>
  <c r="L1509" i="2"/>
  <c r="M1509" i="2"/>
  <c r="L1497" i="2"/>
  <c r="M1497" i="2"/>
  <c r="L1523" i="2"/>
  <c r="M1523" i="2"/>
  <c r="L1531" i="2"/>
  <c r="M1531" i="2"/>
  <c r="L1529" i="2"/>
  <c r="M1529" i="2"/>
  <c r="L1519" i="2"/>
  <c r="M1519" i="2"/>
  <c r="L1496" i="2"/>
  <c r="M1496" i="2"/>
  <c r="L1512" i="2"/>
  <c r="M1512" i="2"/>
  <c r="L1528" i="2"/>
  <c r="M1528" i="2"/>
  <c r="L1500" i="2"/>
  <c r="M1500" i="2"/>
  <c r="L1525" i="2"/>
  <c r="M1525" i="2"/>
  <c r="L1511" i="2"/>
  <c r="M1511" i="2"/>
  <c r="L1530" i="2"/>
  <c r="M1530" i="2"/>
  <c r="L1526" i="2"/>
  <c r="M1526" i="2"/>
  <c r="L1522" i="2"/>
  <c r="M1522" i="2"/>
  <c r="L1515" i="2"/>
  <c r="M1515" i="2"/>
  <c r="L1518" i="2"/>
  <c r="M1518" i="2"/>
  <c r="L1532" i="2"/>
  <c r="M1532" i="2"/>
  <c r="L1533" i="2"/>
  <c r="M1533" i="2"/>
  <c r="L1534" i="2"/>
  <c r="M1534" i="2"/>
  <c r="L1535" i="2"/>
  <c r="M1535" i="2"/>
  <c r="L1540" i="2"/>
  <c r="M1540" i="2"/>
  <c r="L1537" i="2"/>
  <c r="M1537" i="2"/>
  <c r="L1538" i="2"/>
  <c r="M1538" i="2"/>
  <c r="L1539" i="2"/>
  <c r="M1539" i="2"/>
  <c r="L1536" i="2"/>
  <c r="M1536" i="2"/>
  <c r="L924" i="2"/>
  <c r="M924" i="2"/>
  <c r="L1543" i="2"/>
  <c r="M1543" i="2"/>
  <c r="L1547" i="2"/>
  <c r="M1547" i="2"/>
  <c r="L1545" i="2"/>
  <c r="M1545" i="2"/>
  <c r="L1544" i="2"/>
  <c r="M1544" i="2"/>
  <c r="L1546" i="2"/>
  <c r="M1546" i="2"/>
  <c r="L1541" i="2"/>
  <c r="M1541" i="2"/>
  <c r="L1548" i="2"/>
  <c r="M1548" i="2"/>
  <c r="L1549" i="2"/>
  <c r="M1549" i="2"/>
  <c r="L1542" i="2"/>
  <c r="M1542" i="2"/>
  <c r="L1551" i="2"/>
  <c r="M1551" i="2"/>
  <c r="L1553" i="2"/>
  <c r="M1553" i="2"/>
  <c r="L1552" i="2"/>
  <c r="M1552" i="2"/>
  <c r="L1550" i="2"/>
  <c r="M1550" i="2"/>
  <c r="L1554" i="2"/>
  <c r="M1554" i="2"/>
  <c r="L1556" i="2"/>
  <c r="M1556" i="2"/>
  <c r="L1555" i="2"/>
  <c r="M1555" i="2"/>
  <c r="L1557" i="2"/>
  <c r="M1557" i="2"/>
  <c r="L1558" i="2"/>
  <c r="M1558" i="2"/>
  <c r="L1559" i="2"/>
  <c r="M1559" i="2"/>
  <c r="L1571" i="2"/>
  <c r="M1571" i="2"/>
  <c r="L1575" i="2"/>
  <c r="M1575" i="2"/>
  <c r="L1581" i="2"/>
  <c r="M1581" i="2"/>
  <c r="L1574" i="2"/>
  <c r="M1574" i="2"/>
  <c r="L1566" i="2"/>
  <c r="M1566" i="2"/>
  <c r="L1587" i="2"/>
  <c r="M1587" i="2"/>
  <c r="L1583" i="2"/>
  <c r="M1583" i="2"/>
  <c r="L1569" i="2"/>
  <c r="M1569" i="2"/>
  <c r="L1560" i="2"/>
  <c r="M1560" i="2"/>
  <c r="L1572" i="2"/>
  <c r="M1572" i="2"/>
  <c r="L1579" i="2"/>
  <c r="M1579" i="2"/>
  <c r="L1568" i="2"/>
  <c r="M1568" i="2"/>
  <c r="L1580" i="2"/>
  <c r="M1580" i="2"/>
  <c r="L1561" i="2"/>
  <c r="M1561" i="2"/>
  <c r="L1567" i="2"/>
  <c r="M1567" i="2"/>
  <c r="L1564" i="2"/>
  <c r="M1564" i="2"/>
  <c r="L1563" i="2"/>
  <c r="M1563" i="2"/>
  <c r="L1584" i="2"/>
  <c r="M1584" i="2"/>
  <c r="L1586" i="2"/>
  <c r="M1586" i="2"/>
  <c r="L1585" i="2"/>
  <c r="M1585" i="2"/>
  <c r="L1578" i="2"/>
  <c r="M1578" i="2"/>
  <c r="L1562" i="2"/>
  <c r="M1562" i="2"/>
  <c r="L1565" i="2"/>
  <c r="M1565" i="2"/>
  <c r="L1570" i="2"/>
  <c r="M1570" i="2"/>
  <c r="L1573" i="2"/>
  <c r="M1573" i="2"/>
  <c r="L1576" i="2"/>
  <c r="M1576" i="2"/>
  <c r="L1582" i="2"/>
  <c r="M1582" i="2"/>
  <c r="L1577" i="2"/>
  <c r="M1577" i="2"/>
  <c r="L1588" i="2"/>
  <c r="M1588" i="2"/>
  <c r="L1590" i="2"/>
  <c r="M1590" i="2"/>
  <c r="L1591" i="2"/>
  <c r="M1591" i="2"/>
  <c r="L1589" i="2"/>
  <c r="M1589" i="2"/>
  <c r="L1601" i="2"/>
  <c r="M1601" i="2"/>
  <c r="L1594" i="2"/>
  <c r="M1594" i="2"/>
  <c r="L1597" i="2"/>
  <c r="M1597" i="2"/>
  <c r="L1609" i="2"/>
  <c r="M1609" i="2"/>
  <c r="L1596" i="2"/>
  <c r="M1596" i="2"/>
  <c r="L1593" i="2"/>
  <c r="M1593" i="2"/>
  <c r="L1603" i="2"/>
  <c r="M1603" i="2"/>
  <c r="L1608" i="2"/>
  <c r="M1608" i="2"/>
  <c r="L1595" i="2"/>
  <c r="M1595" i="2"/>
  <c r="L1605" i="2"/>
  <c r="M1605" i="2"/>
  <c r="L1604" i="2"/>
  <c r="M1604" i="2"/>
  <c r="L1600" i="2"/>
  <c r="M1600" i="2"/>
  <c r="L1610" i="2"/>
  <c r="M1610" i="2"/>
  <c r="L1592" i="2"/>
  <c r="M1592" i="2"/>
  <c r="L1612" i="2"/>
  <c r="M1612" i="2"/>
  <c r="L1611" i="2"/>
  <c r="M1611" i="2"/>
  <c r="L1607" i="2"/>
  <c r="M1607" i="2"/>
  <c r="L1613" i="2"/>
  <c r="M1613" i="2"/>
  <c r="L1606" i="2"/>
  <c r="M1606" i="2"/>
  <c r="L1598" i="2"/>
  <c r="M1598" i="2"/>
  <c r="L1599" i="2"/>
  <c r="M1599" i="2"/>
  <c r="L1602" i="2"/>
  <c r="M1602" i="2"/>
  <c r="L1614" i="2"/>
  <c r="M1614" i="2"/>
  <c r="L1615" i="2"/>
  <c r="M1615" i="2"/>
  <c r="L1617" i="2"/>
  <c r="M1617" i="2"/>
  <c r="L1616" i="2"/>
  <c r="M1616" i="2"/>
  <c r="L1618" i="2"/>
  <c r="M1618" i="2"/>
  <c r="L1619" i="2"/>
  <c r="M1619" i="2"/>
  <c r="L1622" i="2"/>
  <c r="M1622" i="2"/>
  <c r="L1620" i="2"/>
  <c r="M1620" i="2"/>
  <c r="L1621" i="2"/>
  <c r="M1621" i="2"/>
  <c r="L1626" i="2"/>
  <c r="M1626" i="2"/>
  <c r="L1627" i="2"/>
  <c r="M1627" i="2"/>
  <c r="L1624" i="2"/>
  <c r="M1624" i="2"/>
  <c r="L1623" i="2"/>
  <c r="M1623" i="2"/>
  <c r="L1625" i="2"/>
  <c r="M1625" i="2"/>
  <c r="L1632" i="2"/>
  <c r="M1632" i="2"/>
  <c r="L1628" i="2"/>
  <c r="M1628" i="2"/>
  <c r="L1631" i="2"/>
  <c r="M1631" i="2"/>
  <c r="L1636" i="2"/>
  <c r="M1636" i="2"/>
  <c r="L1635" i="2"/>
  <c r="M1635" i="2"/>
  <c r="L1634" i="2"/>
  <c r="M1634" i="2"/>
  <c r="L1633" i="2"/>
  <c r="M1633" i="2"/>
  <c r="L1630" i="2"/>
  <c r="M1630" i="2"/>
  <c r="L1629" i="2"/>
  <c r="M1629" i="2"/>
  <c r="L1639" i="2"/>
  <c r="M1639" i="2"/>
  <c r="L1641" i="2"/>
  <c r="M1641" i="2"/>
  <c r="L1637" i="2"/>
  <c r="M1637" i="2"/>
  <c r="L1640" i="2"/>
  <c r="M1640" i="2"/>
  <c r="L1638" i="2"/>
  <c r="M1638" i="2"/>
  <c r="L1642" i="2"/>
  <c r="M1642" i="2"/>
  <c r="L1644" i="2"/>
  <c r="M1644" i="2"/>
  <c r="L1646" i="2"/>
  <c r="M1646" i="2"/>
  <c r="L1645" i="2"/>
  <c r="M1645" i="2"/>
  <c r="L1647" i="2"/>
  <c r="M1647" i="2"/>
  <c r="L1648" i="2"/>
  <c r="M1648" i="2"/>
  <c r="L1649" i="2"/>
  <c r="M1649" i="2"/>
  <c r="L1650" i="2"/>
  <c r="M1650" i="2"/>
  <c r="L1651" i="2"/>
  <c r="M1651" i="2"/>
  <c r="L1652" i="2"/>
  <c r="M1652" i="2"/>
  <c r="L1653" i="2"/>
  <c r="M1653" i="2"/>
  <c r="L1654" i="2"/>
  <c r="M1654" i="2"/>
  <c r="L1721" i="2"/>
  <c r="M1721" i="2"/>
  <c r="L1671" i="2"/>
  <c r="M1671" i="2"/>
  <c r="L1726" i="2"/>
  <c r="M1726" i="2"/>
  <c r="L1683" i="2"/>
  <c r="M1683" i="2"/>
  <c r="L1709" i="2"/>
  <c r="M1709" i="2"/>
  <c r="L1716" i="2"/>
  <c r="M1716" i="2"/>
  <c r="L1657" i="2"/>
  <c r="M1657" i="2"/>
  <c r="L1710" i="2"/>
  <c r="M1710" i="2"/>
  <c r="L1755" i="2"/>
  <c r="M1755" i="2"/>
  <c r="L1680" i="2"/>
  <c r="M1680" i="2"/>
  <c r="L1684" i="2"/>
  <c r="M1684" i="2"/>
  <c r="L1703" i="2"/>
  <c r="M1703" i="2"/>
  <c r="L1686" i="2"/>
  <c r="M1686" i="2"/>
  <c r="L1693" i="2"/>
  <c r="M1693" i="2"/>
  <c r="L1746" i="2"/>
  <c r="M1746" i="2"/>
  <c r="L1661" i="2"/>
  <c r="M1661" i="2"/>
  <c r="L1667" i="2"/>
  <c r="M1667" i="2"/>
  <c r="L1729" i="2"/>
  <c r="M1729" i="2"/>
  <c r="L1717" i="2"/>
  <c r="M1717" i="2"/>
  <c r="L1670" i="2"/>
  <c r="M1670" i="2"/>
  <c r="L1723" i="2"/>
  <c r="M1723" i="2"/>
  <c r="L1745" i="2"/>
  <c r="M1745" i="2"/>
  <c r="L1740" i="2"/>
  <c r="M1740" i="2"/>
  <c r="L1664" i="2"/>
  <c r="M1664" i="2"/>
  <c r="L1722" i="2"/>
  <c r="M1722" i="2"/>
  <c r="L1699" i="2"/>
  <c r="M1699" i="2"/>
  <c r="L1662" i="2"/>
  <c r="M1662" i="2"/>
  <c r="L1692" i="2"/>
  <c r="M1692" i="2"/>
  <c r="L1656" i="2"/>
  <c r="M1656" i="2"/>
  <c r="L1704" i="2"/>
  <c r="M1704" i="2"/>
  <c r="L1679" i="2"/>
  <c r="M1679" i="2"/>
  <c r="L1734" i="2"/>
  <c r="M1734" i="2"/>
  <c r="L1712" i="2"/>
  <c r="M1712" i="2"/>
  <c r="L1718" i="2"/>
  <c r="M1718" i="2"/>
  <c r="L1666" i="2"/>
  <c r="M1666" i="2"/>
  <c r="L1706" i="2"/>
  <c r="M1706" i="2"/>
  <c r="L1673" i="2"/>
  <c r="M1673" i="2"/>
  <c r="L1728" i="2"/>
  <c r="M1728" i="2"/>
  <c r="L1659" i="2"/>
  <c r="M1659" i="2"/>
  <c r="L1759" i="2"/>
  <c r="M1759" i="2"/>
  <c r="L1739" i="2"/>
  <c r="M1739" i="2"/>
  <c r="L1668" i="2"/>
  <c r="M1668" i="2"/>
  <c r="L1732" i="2"/>
  <c r="M1732" i="2"/>
  <c r="L1719" i="2"/>
  <c r="M1719" i="2"/>
  <c r="L1736" i="2"/>
  <c r="M1736" i="2"/>
  <c r="L1696" i="2"/>
  <c r="M1696" i="2"/>
  <c r="L1702" i="2"/>
  <c r="M1702" i="2"/>
  <c r="L1688" i="2"/>
  <c r="M1688" i="2"/>
  <c r="L1731" i="2"/>
  <c r="M1731" i="2"/>
  <c r="L1713" i="2"/>
  <c r="M1713" i="2"/>
  <c r="L1730" i="2"/>
  <c r="M1730" i="2"/>
  <c r="L1758" i="2"/>
  <c r="M1758" i="2"/>
  <c r="L1655" i="2"/>
  <c r="M1655" i="2"/>
  <c r="L1687" i="2"/>
  <c r="M1687" i="2"/>
  <c r="L1715" i="2"/>
  <c r="M1715" i="2"/>
  <c r="L1682" i="2"/>
  <c r="M1682" i="2"/>
  <c r="L1665" i="2"/>
  <c r="M1665" i="2"/>
  <c r="L1744" i="2"/>
  <c r="M1744" i="2"/>
  <c r="L1720" i="2"/>
  <c r="M1720" i="2"/>
  <c r="L1695" i="2"/>
  <c r="M1695" i="2"/>
  <c r="L1738" i="2"/>
  <c r="M1738" i="2"/>
  <c r="L1697" i="2"/>
  <c r="M1697" i="2"/>
  <c r="L1691" i="2"/>
  <c r="M1691" i="2"/>
  <c r="L1742" i="2"/>
  <c r="M1742" i="2"/>
  <c r="L1681" i="2"/>
  <c r="M1681" i="2"/>
  <c r="L1669" i="2"/>
  <c r="M1669" i="2"/>
  <c r="L1757" i="2"/>
  <c r="M1757" i="2"/>
  <c r="L1751" i="2"/>
  <c r="M1751" i="2"/>
  <c r="L1663" i="2"/>
  <c r="M1663" i="2"/>
  <c r="L1711" i="2"/>
  <c r="M1711" i="2"/>
  <c r="L1750" i="2"/>
  <c r="M1750" i="2"/>
  <c r="L1735" i="2"/>
  <c r="M1735" i="2"/>
  <c r="L1694" i="2"/>
  <c r="M1694" i="2"/>
  <c r="L1707" i="2"/>
  <c r="M1707" i="2"/>
  <c r="L1701" i="2"/>
  <c r="M1701" i="2"/>
  <c r="L1689" i="2"/>
  <c r="M1689" i="2"/>
  <c r="L1756" i="2"/>
  <c r="M1756" i="2"/>
  <c r="L1747" i="2"/>
  <c r="M1747" i="2"/>
  <c r="L1672" i="2"/>
  <c r="M1672" i="2"/>
  <c r="L1741" i="2"/>
  <c r="M1741" i="2"/>
  <c r="L1724" i="2"/>
  <c r="M1724" i="2"/>
  <c r="L1674" i="2"/>
  <c r="M1674" i="2"/>
  <c r="L1658" i="2"/>
  <c r="M1658" i="2"/>
  <c r="L1737" i="2"/>
  <c r="M1737" i="2"/>
  <c r="L1748" i="2"/>
  <c r="M1748" i="2"/>
  <c r="L1676" i="2"/>
  <c r="M1676" i="2"/>
  <c r="L1754" i="2"/>
  <c r="M1754" i="2"/>
  <c r="L1752" i="2"/>
  <c r="M1752" i="2"/>
  <c r="L1749" i="2"/>
  <c r="M1749" i="2"/>
  <c r="L1760" i="2"/>
  <c r="M1760" i="2"/>
  <c r="L1677" i="2"/>
  <c r="M1677" i="2"/>
  <c r="L1753" i="2"/>
  <c r="M1753" i="2"/>
  <c r="L1743" i="2"/>
  <c r="M1743" i="2"/>
  <c r="L1698" i="2"/>
  <c r="M1698" i="2"/>
  <c r="L1690" i="2"/>
  <c r="M1690" i="2"/>
  <c r="L1685" i="2"/>
  <c r="M1685" i="2"/>
  <c r="L1725" i="2"/>
  <c r="M1725" i="2"/>
  <c r="L1733" i="2"/>
  <c r="M1733" i="2"/>
  <c r="L1678" i="2"/>
  <c r="M1678" i="2"/>
  <c r="L1708" i="2"/>
  <c r="M1708" i="2"/>
  <c r="L1714" i="2"/>
  <c r="M1714" i="2"/>
  <c r="L1660" i="2"/>
  <c r="M1660" i="2"/>
  <c r="L1700" i="2"/>
  <c r="M1700" i="2"/>
  <c r="L1675" i="2"/>
  <c r="M1675" i="2"/>
  <c r="L1705" i="2"/>
  <c r="M1705" i="2"/>
  <c r="L1727" i="2"/>
  <c r="M1727" i="2"/>
  <c r="L1767" i="2"/>
  <c r="M1767" i="2"/>
  <c r="L1762" i="2"/>
  <c r="M1762" i="2"/>
  <c r="L1764" i="2"/>
  <c r="M1764" i="2"/>
  <c r="L1766" i="2"/>
  <c r="M1766" i="2"/>
  <c r="L1763" i="2"/>
  <c r="M1763" i="2"/>
  <c r="L1769" i="2"/>
  <c r="M1769" i="2"/>
  <c r="L1765" i="2"/>
  <c r="M1765" i="2"/>
  <c r="L1768" i="2"/>
  <c r="M1768" i="2"/>
  <c r="L1761" i="2"/>
  <c r="M1761" i="2"/>
  <c r="L1770" i="2"/>
  <c r="M1770" i="2"/>
  <c r="L1774" i="2"/>
  <c r="M1774" i="2"/>
  <c r="L1775" i="2"/>
  <c r="M1775" i="2"/>
  <c r="L1779" i="2"/>
  <c r="M1779" i="2"/>
  <c r="L1780" i="2"/>
  <c r="M1780" i="2"/>
  <c r="L1776" i="2"/>
  <c r="M1776" i="2"/>
  <c r="L1777" i="2"/>
  <c r="M1777" i="2"/>
  <c r="L1771" i="2"/>
  <c r="M1771" i="2"/>
  <c r="L1778" i="2"/>
  <c r="M1778" i="2"/>
  <c r="L1773" i="2"/>
  <c r="M1773" i="2"/>
  <c r="L1772" i="2"/>
  <c r="M1772" i="2"/>
  <c r="L1781" i="2"/>
  <c r="M1781" i="2"/>
  <c r="L1782" i="2"/>
  <c r="M1782" i="2"/>
  <c r="L1783" i="2"/>
  <c r="M1783" i="2"/>
  <c r="L1788" i="2"/>
  <c r="M1788" i="2"/>
  <c r="L1786" i="2"/>
  <c r="M1786" i="2"/>
  <c r="L1787" i="2"/>
  <c r="M1787" i="2"/>
  <c r="L1789" i="2"/>
  <c r="M1789" i="2"/>
  <c r="L1785" i="2"/>
  <c r="M1785" i="2"/>
  <c r="L1784" i="2"/>
  <c r="M1784" i="2"/>
  <c r="L1790" i="2"/>
  <c r="M1790" i="2"/>
  <c r="L1795" i="2"/>
  <c r="M1795" i="2"/>
  <c r="L1798" i="2"/>
  <c r="M1798" i="2"/>
  <c r="L1797" i="2"/>
  <c r="M1797" i="2"/>
  <c r="L1796" i="2"/>
  <c r="M1796" i="2"/>
  <c r="L1794" i="2"/>
  <c r="M1794" i="2"/>
  <c r="L1792" i="2"/>
  <c r="M1792" i="2"/>
  <c r="L1793" i="2"/>
  <c r="M1793" i="2"/>
  <c r="L1791" i="2"/>
  <c r="M1791" i="2"/>
  <c r="L1799" i="2"/>
  <c r="M1799" i="2"/>
  <c r="L1802" i="2"/>
  <c r="M1802" i="2"/>
  <c r="L1806" i="2"/>
  <c r="M1806" i="2"/>
  <c r="L1812" i="2"/>
  <c r="M1812" i="2"/>
  <c r="L1813" i="2"/>
  <c r="M1813" i="2"/>
  <c r="L1810" i="2"/>
  <c r="M1810" i="2"/>
  <c r="L1815" i="2"/>
  <c r="M1815" i="2"/>
  <c r="L1811" i="2"/>
  <c r="M1811" i="2"/>
  <c r="L1814" i="2"/>
  <c r="M1814" i="2"/>
  <c r="L1803" i="2"/>
  <c r="M1803" i="2"/>
  <c r="L1809" i="2"/>
  <c r="M1809" i="2"/>
  <c r="L1805" i="2"/>
  <c r="M1805" i="2"/>
  <c r="L1804" i="2"/>
  <c r="M1804" i="2"/>
  <c r="L1808" i="2"/>
  <c r="M1808" i="2"/>
  <c r="L1807" i="2"/>
  <c r="M1807" i="2"/>
  <c r="L1801" i="2"/>
  <c r="M1801" i="2"/>
  <c r="L1800" i="2"/>
  <c r="M1800" i="2"/>
  <c r="L1816" i="2"/>
  <c r="M1816" i="2"/>
  <c r="L1817" i="2"/>
  <c r="M1817" i="2"/>
  <c r="L1818" i="2"/>
  <c r="M1818" i="2"/>
  <c r="L1832" i="2"/>
  <c r="M1832" i="2"/>
  <c r="L1831" i="2"/>
  <c r="M1831" i="2"/>
  <c r="L1829" i="2"/>
  <c r="M1829" i="2"/>
  <c r="L1821" i="2"/>
  <c r="M1821" i="2"/>
  <c r="L1822" i="2"/>
  <c r="M1822" i="2"/>
  <c r="L1828" i="2"/>
  <c r="M1828" i="2"/>
  <c r="L1819" i="2"/>
  <c r="M1819" i="2"/>
  <c r="L1834" i="2"/>
  <c r="M1834" i="2"/>
  <c r="L1824" i="2"/>
  <c r="M1824" i="2"/>
  <c r="L1825" i="2"/>
  <c r="M1825" i="2"/>
  <c r="L1833" i="2"/>
  <c r="M1833" i="2"/>
  <c r="L1827" i="2"/>
  <c r="M1827" i="2"/>
  <c r="L1826" i="2"/>
  <c r="M1826" i="2"/>
  <c r="L1835" i="2"/>
  <c r="M1835" i="2"/>
  <c r="L1820" i="2"/>
  <c r="M1820" i="2"/>
  <c r="L1830" i="2"/>
  <c r="M1830" i="2"/>
  <c r="L1823" i="2"/>
  <c r="M1823" i="2"/>
  <c r="L1840" i="2"/>
  <c r="M1840" i="2"/>
  <c r="L1838" i="2"/>
  <c r="M1838" i="2"/>
  <c r="L1839" i="2"/>
  <c r="M1839" i="2"/>
  <c r="L1843" i="2"/>
  <c r="M1843" i="2"/>
  <c r="L1836" i="2"/>
  <c r="M1836" i="2"/>
  <c r="L1844" i="2"/>
  <c r="M1844" i="2"/>
  <c r="L1849" i="2"/>
  <c r="M1849" i="2"/>
  <c r="L1845" i="2"/>
  <c r="M1845" i="2"/>
  <c r="L1842" i="2"/>
  <c r="M1842" i="2"/>
  <c r="L1846" i="2"/>
  <c r="M1846" i="2"/>
  <c r="L1848" i="2"/>
  <c r="M1848" i="2"/>
  <c r="L1837" i="2"/>
  <c r="M1837" i="2"/>
  <c r="L1841" i="2"/>
  <c r="M1841" i="2"/>
  <c r="L1847" i="2"/>
  <c r="M1847" i="2"/>
  <c r="L1851" i="2"/>
  <c r="M1851" i="2"/>
  <c r="L1850" i="2"/>
  <c r="M1850" i="2"/>
  <c r="L1852" i="2"/>
  <c r="M1852" i="2"/>
  <c r="L1854" i="2"/>
  <c r="M1854" i="2"/>
  <c r="L1853" i="2"/>
  <c r="M1853" i="2"/>
  <c r="L1864" i="2"/>
  <c r="M1864" i="2"/>
  <c r="L1858" i="2"/>
  <c r="M1858" i="2"/>
  <c r="L1870" i="2"/>
  <c r="M1870" i="2"/>
  <c r="L1862" i="2"/>
  <c r="M1862" i="2"/>
  <c r="L1868" i="2"/>
  <c r="M1868" i="2"/>
  <c r="L1865" i="2"/>
  <c r="M1865" i="2"/>
  <c r="L1856" i="2"/>
  <c r="M1856" i="2"/>
  <c r="L1860" i="2"/>
  <c r="M1860" i="2"/>
  <c r="L1857" i="2"/>
  <c r="M1857" i="2"/>
  <c r="L1866" i="2"/>
  <c r="M1866" i="2"/>
  <c r="L1869" i="2"/>
  <c r="M1869" i="2"/>
  <c r="L1859" i="2"/>
  <c r="M1859" i="2"/>
  <c r="L1861" i="2"/>
  <c r="M1861" i="2"/>
  <c r="L1867" i="2"/>
  <c r="M1867" i="2"/>
  <c r="L1855" i="2"/>
  <c r="M1855" i="2"/>
  <c r="L1863" i="2"/>
  <c r="M1863" i="2"/>
  <c r="L1874" i="2"/>
  <c r="M1874" i="2"/>
  <c r="L1871" i="2"/>
  <c r="M1871" i="2"/>
  <c r="L1872" i="2"/>
  <c r="M1872" i="2"/>
  <c r="L1873" i="2"/>
  <c r="M1873" i="2"/>
  <c r="L1875" i="2"/>
  <c r="M1875" i="2"/>
  <c r="L1934" i="2"/>
  <c r="M1934" i="2"/>
  <c r="L1919" i="2"/>
  <c r="M1919" i="2"/>
  <c r="L1937" i="2"/>
  <c r="M1937" i="2"/>
  <c r="L1911" i="2"/>
  <c r="M1911" i="2"/>
  <c r="L1905" i="2"/>
  <c r="M1905" i="2"/>
  <c r="L1929" i="2"/>
  <c r="M1929" i="2"/>
  <c r="L1907" i="2"/>
  <c r="M1907" i="2"/>
  <c r="L1924" i="2"/>
  <c r="M1924" i="2"/>
  <c r="L1920" i="2"/>
  <c r="M1920" i="2"/>
  <c r="L1885" i="2"/>
  <c r="M1885" i="2"/>
  <c r="L1904" i="2"/>
  <c r="M1904" i="2"/>
  <c r="L1936" i="2"/>
  <c r="M1936" i="2"/>
  <c r="L1879" i="2"/>
  <c r="M1879" i="2"/>
  <c r="L1910" i="2"/>
  <c r="M1910" i="2"/>
  <c r="L1909" i="2"/>
  <c r="M1909" i="2"/>
  <c r="L1898" i="2"/>
  <c r="M1898" i="2"/>
  <c r="L1913" i="2"/>
  <c r="M1913" i="2"/>
  <c r="L1888" i="2"/>
  <c r="M1888" i="2"/>
  <c r="L1887" i="2"/>
  <c r="M1887" i="2"/>
  <c r="L1923" i="2"/>
  <c r="M1923" i="2"/>
  <c r="L1892" i="2"/>
  <c r="M1892" i="2"/>
  <c r="L1922" i="2"/>
  <c r="M1922" i="2"/>
  <c r="L1890" i="2"/>
  <c r="M1890" i="2"/>
  <c r="L1928" i="2"/>
  <c r="M1928" i="2"/>
  <c r="L1899" i="2"/>
  <c r="M1899" i="2"/>
  <c r="L1877" i="2"/>
  <c r="M1877" i="2"/>
  <c r="L1889" i="2"/>
  <c r="M1889" i="2"/>
  <c r="L1921" i="2"/>
  <c r="M1921" i="2"/>
  <c r="L1895" i="2"/>
  <c r="M1895" i="2"/>
  <c r="L1896" i="2"/>
  <c r="M1896" i="2"/>
  <c r="L1926" i="2"/>
  <c r="M1926" i="2"/>
  <c r="L1902" i="2"/>
  <c r="M1902" i="2"/>
  <c r="L1927" i="2"/>
  <c r="M1927" i="2"/>
  <c r="L1894" i="2"/>
  <c r="M1894" i="2"/>
  <c r="L1886" i="2"/>
  <c r="M1886" i="2"/>
  <c r="L1878" i="2"/>
  <c r="M1878" i="2"/>
  <c r="L1897" i="2"/>
  <c r="M1897" i="2"/>
  <c r="L1931" i="2"/>
  <c r="M1931" i="2"/>
  <c r="L1932" i="2"/>
  <c r="M1932" i="2"/>
  <c r="L1917" i="2"/>
  <c r="M1917" i="2"/>
  <c r="L1925" i="2"/>
  <c r="M1925" i="2"/>
  <c r="L1880" i="2"/>
  <c r="M1880" i="2"/>
  <c r="L1893" i="2"/>
  <c r="M1893" i="2"/>
  <c r="L1882" i="2"/>
  <c r="M1882" i="2"/>
  <c r="L1884" i="2"/>
  <c r="M1884" i="2"/>
  <c r="L1933" i="2"/>
  <c r="M1933" i="2"/>
  <c r="L1881" i="2"/>
  <c r="M1881" i="2"/>
  <c r="L1883" i="2"/>
  <c r="M1883" i="2"/>
  <c r="L1903" i="2"/>
  <c r="M1903" i="2"/>
  <c r="L1901" i="2"/>
  <c r="M1901" i="2"/>
  <c r="L1915" i="2"/>
  <c r="M1915" i="2"/>
  <c r="L1891" i="2"/>
  <c r="M1891" i="2"/>
  <c r="L1912" i="2"/>
  <c r="M1912" i="2"/>
  <c r="L1930" i="2"/>
  <c r="M1930" i="2"/>
  <c r="L1935" i="2"/>
  <c r="M1935" i="2"/>
  <c r="L1918" i="2"/>
  <c r="M1918" i="2"/>
  <c r="L1906" i="2"/>
  <c r="M1906" i="2"/>
  <c r="L1900" i="2"/>
  <c r="M1900" i="2"/>
  <c r="L1914" i="2"/>
  <c r="M1914" i="2"/>
  <c r="L1916" i="2"/>
  <c r="M1916" i="2"/>
  <c r="L1908" i="2"/>
  <c r="M1908" i="2"/>
  <c r="L1876" i="2"/>
  <c r="M1876" i="2"/>
  <c r="L1938" i="2"/>
  <c r="M1938" i="2"/>
  <c r="L1939" i="2"/>
  <c r="M1939" i="2"/>
  <c r="L1940" i="2"/>
  <c r="M1940" i="2"/>
  <c r="L1941" i="2"/>
  <c r="M1941" i="2"/>
  <c r="L1943" i="2"/>
  <c r="M1943" i="2"/>
  <c r="L1948" i="2"/>
  <c r="M1948" i="2"/>
  <c r="L1952" i="2"/>
  <c r="M1952" i="2"/>
  <c r="L1951" i="2"/>
  <c r="M1951" i="2"/>
  <c r="L1944" i="2"/>
  <c r="M1944" i="2"/>
  <c r="L1950" i="2"/>
  <c r="M1950" i="2"/>
  <c r="L1946" i="2"/>
  <c r="M1946" i="2"/>
  <c r="L1942" i="2"/>
  <c r="M1942" i="2"/>
  <c r="L1945" i="2"/>
  <c r="M1945" i="2"/>
  <c r="L1947" i="2"/>
  <c r="M1947" i="2"/>
  <c r="L1949" i="2"/>
  <c r="M1949" i="2"/>
  <c r="L1953" i="2"/>
  <c r="M1953" i="2"/>
  <c r="L1955" i="2"/>
  <c r="M1955" i="2"/>
  <c r="L1954" i="2"/>
  <c r="M1954" i="2"/>
  <c r="L1956" i="2"/>
  <c r="M1956" i="2"/>
  <c r="L1962" i="2"/>
  <c r="M1962" i="2"/>
  <c r="L1961" i="2"/>
  <c r="M1961" i="2"/>
  <c r="L1959" i="2"/>
  <c r="M1959" i="2"/>
  <c r="L1958" i="2"/>
  <c r="M1958" i="2"/>
  <c r="L1960" i="2"/>
  <c r="M1960" i="2"/>
  <c r="L1957" i="2"/>
  <c r="M1957" i="2"/>
  <c r="L1963" i="2"/>
  <c r="M1963" i="2"/>
  <c r="L1964" i="2"/>
  <c r="M1964" i="2"/>
  <c r="L1967" i="2"/>
  <c r="M1967" i="2"/>
  <c r="L1968" i="2"/>
  <c r="M1968" i="2"/>
  <c r="L1965" i="2"/>
  <c r="M1965" i="2"/>
  <c r="L1966" i="2"/>
  <c r="M1966" i="2"/>
  <c r="L1972" i="2"/>
  <c r="M1972" i="2"/>
  <c r="L1975" i="2"/>
  <c r="M1975" i="2"/>
  <c r="L1974" i="2"/>
  <c r="M1974" i="2"/>
  <c r="L1969" i="2"/>
  <c r="M1969" i="2"/>
  <c r="L1971" i="2"/>
  <c r="M1971" i="2"/>
  <c r="L1970" i="2"/>
  <c r="M1970" i="2"/>
  <c r="L1973" i="2"/>
  <c r="M1973" i="2"/>
  <c r="L1976" i="2"/>
  <c r="M1976" i="2"/>
  <c r="L1977" i="2"/>
  <c r="M1977" i="2"/>
  <c r="L1978" i="2"/>
  <c r="M1978" i="2"/>
  <c r="L1979" i="2"/>
  <c r="M1979" i="2"/>
  <c r="L1991" i="2"/>
  <c r="M1991" i="2"/>
  <c r="L1981" i="2"/>
  <c r="M1981" i="2"/>
  <c r="L1993" i="2"/>
  <c r="M1993" i="2"/>
  <c r="L1992" i="2"/>
  <c r="M1992" i="2"/>
  <c r="L1985" i="2"/>
  <c r="M1985" i="2"/>
  <c r="L1987" i="2"/>
  <c r="M1987" i="2"/>
  <c r="L1983" i="2"/>
  <c r="M1983" i="2"/>
  <c r="L1989" i="2"/>
  <c r="M1989" i="2"/>
  <c r="L1986" i="2"/>
  <c r="M1986" i="2"/>
  <c r="L1982" i="2"/>
  <c r="M1982" i="2"/>
  <c r="L1980" i="2"/>
  <c r="M1980" i="2"/>
  <c r="L1984" i="2"/>
  <c r="M1984" i="2"/>
  <c r="L1990" i="2"/>
  <c r="M1990" i="2"/>
  <c r="L1988" i="2"/>
  <c r="M1988" i="2"/>
  <c r="L1999" i="2"/>
  <c r="M1999" i="2"/>
  <c r="L1995" i="2"/>
  <c r="M1995" i="2"/>
  <c r="L2000" i="2"/>
  <c r="M2000" i="2"/>
  <c r="L1998" i="2"/>
  <c r="M1998" i="2"/>
  <c r="L2002" i="2"/>
  <c r="M2002" i="2"/>
  <c r="L1997" i="2"/>
  <c r="M1997" i="2"/>
  <c r="L2001" i="2"/>
  <c r="M2001" i="2"/>
  <c r="L1994" i="2"/>
  <c r="M1994" i="2"/>
  <c r="L1996" i="2"/>
  <c r="M1996" i="2"/>
  <c r="L2003" i="2"/>
  <c r="M2003" i="2"/>
  <c r="L2066" i="2"/>
  <c r="M2066" i="2"/>
  <c r="L2022" i="2"/>
  <c r="M2022" i="2"/>
  <c r="L2035" i="2"/>
  <c r="M2035" i="2"/>
  <c r="L2008" i="2"/>
  <c r="M2008" i="2"/>
  <c r="L2028" i="2"/>
  <c r="M2028" i="2"/>
  <c r="L2020" i="2"/>
  <c r="M2020" i="2"/>
  <c r="L2029" i="2"/>
  <c r="M2029" i="2"/>
  <c r="L2025" i="2"/>
  <c r="M2025" i="2"/>
  <c r="L2058" i="2"/>
  <c r="M2058" i="2"/>
  <c r="L2063" i="2"/>
  <c r="M2063" i="2"/>
  <c r="L2064" i="2"/>
  <c r="M2064" i="2"/>
  <c r="L2030" i="2"/>
  <c r="M2030" i="2"/>
  <c r="L2040" i="2"/>
  <c r="M2040" i="2"/>
  <c r="L2057" i="2"/>
  <c r="M2057" i="2"/>
  <c r="L2036" i="2"/>
  <c r="M2036" i="2"/>
  <c r="L2046" i="2"/>
  <c r="M2046" i="2"/>
  <c r="L2055" i="2"/>
  <c r="M2055" i="2"/>
  <c r="L2015" i="2"/>
  <c r="M2015" i="2"/>
  <c r="L2016" i="2"/>
  <c r="M2016" i="2"/>
  <c r="L2059" i="2"/>
  <c r="M2059" i="2"/>
  <c r="L2019" i="2"/>
  <c r="M2019" i="2"/>
  <c r="L2041" i="2"/>
  <c r="M2041" i="2"/>
  <c r="L2018" i="2"/>
  <c r="M2018" i="2"/>
  <c r="L2027" i="2"/>
  <c r="M2027" i="2"/>
  <c r="L2031" i="2"/>
  <c r="M2031" i="2"/>
  <c r="L2032" i="2"/>
  <c r="M2032" i="2"/>
  <c r="L2017" i="2"/>
  <c r="M2017" i="2"/>
  <c r="L2051" i="2"/>
  <c r="M2051" i="2"/>
  <c r="L2053" i="2"/>
  <c r="M2053" i="2"/>
  <c r="L2004" i="2"/>
  <c r="M2004" i="2"/>
  <c r="L2033" i="2"/>
  <c r="M2033" i="2"/>
  <c r="L2045" i="2"/>
  <c r="M2045" i="2"/>
  <c r="L2044" i="2"/>
  <c r="M2044" i="2"/>
  <c r="L2026" i="2"/>
  <c r="M2026" i="2"/>
  <c r="L2049" i="2"/>
  <c r="M2049" i="2"/>
  <c r="L2009" i="2"/>
  <c r="M2009" i="2"/>
  <c r="L2039" i="2"/>
  <c r="M2039" i="2"/>
  <c r="L2012" i="2"/>
  <c r="M2012" i="2"/>
  <c r="L2006" i="2"/>
  <c r="M2006" i="2"/>
  <c r="L2037" i="2"/>
  <c r="M2037" i="2"/>
  <c r="L2062" i="2"/>
  <c r="M2062" i="2"/>
  <c r="L2065" i="2"/>
  <c r="M2065" i="2"/>
  <c r="L2043" i="2"/>
  <c r="M2043" i="2"/>
  <c r="L2038" i="2"/>
  <c r="M2038" i="2"/>
  <c r="L2061" i="2"/>
  <c r="M2061" i="2"/>
  <c r="L2014" i="2"/>
  <c r="M2014" i="2"/>
  <c r="L2023" i="2"/>
  <c r="M2023" i="2"/>
  <c r="L2021" i="2"/>
  <c r="M2021" i="2"/>
  <c r="L2047" i="2"/>
  <c r="M2047" i="2"/>
  <c r="L2005" i="2"/>
  <c r="M2005" i="2"/>
  <c r="L2048" i="2"/>
  <c r="M2048" i="2"/>
  <c r="L2010" i="2"/>
  <c r="M2010" i="2"/>
  <c r="L2060" i="2"/>
  <c r="M2060" i="2"/>
  <c r="L2013" i="2"/>
  <c r="M2013" i="2"/>
  <c r="L2056" i="2"/>
  <c r="M2056" i="2"/>
  <c r="L2050" i="2"/>
  <c r="M2050" i="2"/>
  <c r="L2011" i="2"/>
  <c r="M2011" i="2"/>
  <c r="L2024" i="2"/>
  <c r="M2024" i="2"/>
  <c r="L2034" i="2"/>
  <c r="M2034" i="2"/>
  <c r="L2042" i="2"/>
  <c r="M2042" i="2"/>
  <c r="L2052" i="2"/>
  <c r="M2052" i="2"/>
  <c r="L2054" i="2"/>
  <c r="M2054" i="2"/>
  <c r="L2007" i="2"/>
  <c r="M2007" i="2"/>
  <c r="L2067" i="2"/>
  <c r="M2067" i="2"/>
  <c r="L2068" i="2"/>
  <c r="M2068" i="2"/>
  <c r="L2076" i="2"/>
  <c r="M2076" i="2"/>
  <c r="L2072" i="2"/>
  <c r="M2072" i="2"/>
  <c r="L2074" i="2"/>
  <c r="M2074" i="2"/>
  <c r="L2071" i="2"/>
  <c r="M2071" i="2"/>
  <c r="L2073" i="2"/>
  <c r="M2073" i="2"/>
  <c r="L2077" i="2"/>
  <c r="M2077" i="2"/>
  <c r="L2070" i="2"/>
  <c r="M2070" i="2"/>
  <c r="L2075" i="2"/>
  <c r="M2075" i="2"/>
  <c r="L2078" i="2"/>
  <c r="M2078" i="2"/>
  <c r="L2069" i="2"/>
  <c r="M2069" i="2"/>
  <c r="L2079" i="2"/>
  <c r="M2079" i="2"/>
  <c r="L2080" i="2"/>
  <c r="M2080" i="2"/>
  <c r="L2084" i="2"/>
  <c r="M2084" i="2"/>
  <c r="L2083" i="2"/>
  <c r="M2083" i="2"/>
  <c r="L2081" i="2"/>
  <c r="M2081" i="2"/>
  <c r="L2082" i="2"/>
  <c r="M2082" i="2"/>
  <c r="L2085" i="2"/>
  <c r="M2085" i="2"/>
  <c r="L2089" i="2"/>
  <c r="M2089" i="2"/>
  <c r="L2086" i="2"/>
  <c r="M2086" i="2"/>
  <c r="L2087" i="2"/>
  <c r="M2087" i="2"/>
  <c r="L2088" i="2"/>
  <c r="M2088" i="2"/>
  <c r="L2094" i="2"/>
  <c r="M2094" i="2"/>
  <c r="L2090" i="2"/>
  <c r="M2090" i="2"/>
  <c r="L2091" i="2"/>
  <c r="M2091" i="2"/>
  <c r="L2092" i="2"/>
  <c r="M2092" i="2"/>
  <c r="L2093" i="2"/>
  <c r="M2093" i="2"/>
  <c r="L2101" i="2"/>
  <c r="M2101" i="2"/>
  <c r="L2100" i="2"/>
  <c r="M2100" i="2"/>
  <c r="L2099" i="2"/>
  <c r="M2099" i="2"/>
  <c r="L2102" i="2"/>
  <c r="M2102" i="2"/>
  <c r="L2097" i="2"/>
  <c r="M2097" i="2"/>
  <c r="L2095" i="2"/>
  <c r="M2095" i="2"/>
  <c r="L2096" i="2"/>
  <c r="M2096" i="2"/>
  <c r="L2098" i="2"/>
  <c r="M2098" i="2"/>
  <c r="L2103" i="2"/>
  <c r="M2103" i="2"/>
  <c r="L2104" i="2"/>
  <c r="M2104" i="2"/>
  <c r="L2105" i="2"/>
  <c r="M2105" i="2"/>
  <c r="L2107" i="2"/>
  <c r="M2107" i="2"/>
  <c r="L2106" i="2"/>
  <c r="M2106" i="2"/>
  <c r="L2111" i="2"/>
  <c r="M2111" i="2"/>
  <c r="L2108" i="2"/>
  <c r="M2108" i="2"/>
  <c r="L2109" i="2"/>
  <c r="M2109" i="2"/>
  <c r="L2112" i="2"/>
  <c r="M2112" i="2"/>
  <c r="L2110" i="2"/>
  <c r="M2110" i="2"/>
  <c r="L2114" i="2"/>
  <c r="M2114" i="2"/>
  <c r="L2121" i="2"/>
  <c r="M2121" i="2"/>
  <c r="L2124" i="2"/>
  <c r="M2124" i="2"/>
  <c r="L2117" i="2"/>
  <c r="M2117" i="2"/>
  <c r="L2115" i="2"/>
  <c r="M2115" i="2"/>
  <c r="L2123" i="2"/>
  <c r="M2123" i="2"/>
  <c r="L2119" i="2"/>
  <c r="M2119" i="2"/>
  <c r="L2126" i="2"/>
  <c r="M2126" i="2"/>
  <c r="L2120" i="2"/>
  <c r="M2120" i="2"/>
  <c r="L2118" i="2"/>
  <c r="M2118" i="2"/>
  <c r="L2113" i="2"/>
  <c r="M2113" i="2"/>
  <c r="L2122" i="2"/>
  <c r="M2122" i="2"/>
  <c r="L2116" i="2"/>
  <c r="M2116" i="2"/>
  <c r="L2125" i="2"/>
  <c r="M2125" i="2"/>
  <c r="L2127" i="2"/>
  <c r="M2127" i="2"/>
  <c r="L2134" i="2"/>
  <c r="M2134" i="2"/>
  <c r="L2129" i="2"/>
  <c r="M2129" i="2"/>
  <c r="L2128" i="2"/>
  <c r="M2128" i="2"/>
  <c r="L2131" i="2"/>
  <c r="M2131" i="2"/>
  <c r="L2132" i="2"/>
  <c r="M2132" i="2"/>
  <c r="L2130" i="2"/>
  <c r="M2130" i="2"/>
  <c r="L2135" i="2"/>
  <c r="M2135" i="2"/>
  <c r="L2133" i="2"/>
  <c r="M2133" i="2"/>
  <c r="L2136" i="2"/>
  <c r="M2136" i="2"/>
  <c r="L2138" i="2"/>
  <c r="M2138" i="2"/>
  <c r="L2137" i="2"/>
  <c r="M2137" i="2"/>
  <c r="L2152" i="2"/>
  <c r="M2152" i="2"/>
  <c r="L2169" i="2"/>
  <c r="M2169" i="2"/>
  <c r="L2155" i="2"/>
  <c r="M2155" i="2"/>
  <c r="L2142" i="2"/>
  <c r="M2142" i="2"/>
  <c r="L2156" i="2"/>
  <c r="M2156" i="2"/>
  <c r="L2161" i="2"/>
  <c r="M2161" i="2"/>
  <c r="L2150" i="2"/>
  <c r="M2150" i="2"/>
  <c r="L2176" i="2"/>
  <c r="M2176" i="2"/>
  <c r="L2140" i="2"/>
  <c r="M2140" i="2"/>
  <c r="L2172" i="2"/>
  <c r="M2172" i="2"/>
  <c r="L2146" i="2"/>
  <c r="M2146" i="2"/>
  <c r="L2177" i="2"/>
  <c r="M2177" i="2"/>
  <c r="L2166" i="2"/>
  <c r="M2166" i="2"/>
  <c r="L2159" i="2"/>
  <c r="M2159" i="2"/>
  <c r="L2160" i="2"/>
  <c r="M2160" i="2"/>
  <c r="L2163" i="2"/>
  <c r="M2163" i="2"/>
  <c r="L2171" i="2"/>
  <c r="M2171" i="2"/>
  <c r="L2141" i="2"/>
  <c r="M2141" i="2"/>
  <c r="L2157" i="2"/>
  <c r="M2157" i="2"/>
  <c r="L2147" i="2"/>
  <c r="M2147" i="2"/>
  <c r="L2167" i="2"/>
  <c r="M2167" i="2"/>
  <c r="L2175" i="2"/>
  <c r="M2175" i="2"/>
  <c r="L2168" i="2"/>
  <c r="M2168" i="2"/>
  <c r="L2165" i="2"/>
  <c r="M2165" i="2"/>
  <c r="L2143" i="2"/>
  <c r="M2143" i="2"/>
  <c r="L2158" i="2"/>
  <c r="M2158" i="2"/>
  <c r="L2173" i="2"/>
  <c r="M2173" i="2"/>
  <c r="L2151" i="2"/>
  <c r="M2151" i="2"/>
  <c r="L2154" i="2"/>
  <c r="M2154" i="2"/>
  <c r="L2164" i="2"/>
  <c r="M2164" i="2"/>
  <c r="L2162" i="2"/>
  <c r="M2162" i="2"/>
  <c r="L2148" i="2"/>
  <c r="M2148" i="2"/>
  <c r="L2139" i="2"/>
  <c r="M2139" i="2"/>
  <c r="L2178" i="2"/>
  <c r="M2178" i="2"/>
  <c r="L2174" i="2"/>
  <c r="M2174" i="2"/>
  <c r="L2179" i="2"/>
  <c r="M2179" i="2"/>
  <c r="L2153" i="2"/>
  <c r="M2153" i="2"/>
  <c r="L2145" i="2"/>
  <c r="M2145" i="2"/>
  <c r="L2144" i="2"/>
  <c r="M2144" i="2"/>
  <c r="L2149" i="2"/>
  <c r="M2149" i="2"/>
  <c r="L2170" i="2"/>
  <c r="M2170" i="2"/>
  <c r="L2181" i="2"/>
  <c r="M2181" i="2"/>
  <c r="L2183" i="2"/>
  <c r="M2183" i="2"/>
  <c r="L2182" i="2"/>
  <c r="M2182" i="2"/>
  <c r="L2184" i="2"/>
  <c r="M2184" i="2"/>
  <c r="L2180" i="2"/>
  <c r="M2180" i="2"/>
  <c r="L2185" i="2"/>
  <c r="M2185" i="2"/>
  <c r="L2186" i="2"/>
  <c r="M2186" i="2"/>
  <c r="L2187" i="2"/>
  <c r="M2187" i="2"/>
  <c r="L2191" i="2"/>
  <c r="M2191" i="2"/>
  <c r="L2192" i="2"/>
  <c r="M2192" i="2"/>
  <c r="L2190" i="2"/>
  <c r="M2190" i="2"/>
  <c r="L2193" i="2"/>
  <c r="M2193" i="2"/>
  <c r="L2188" i="2"/>
  <c r="M2188" i="2"/>
  <c r="L2189" i="2"/>
  <c r="M2189" i="2"/>
  <c r="L2196" i="2"/>
  <c r="M2196" i="2"/>
  <c r="L2194" i="2"/>
  <c r="M2194" i="2"/>
  <c r="L2195" i="2"/>
  <c r="M2195" i="2"/>
  <c r="L2203" i="2"/>
  <c r="M2203" i="2"/>
  <c r="L2202" i="2"/>
  <c r="M2202" i="2"/>
  <c r="L2199" i="2"/>
  <c r="M2199" i="2"/>
  <c r="L2201" i="2"/>
  <c r="M2201" i="2"/>
  <c r="L2205" i="2"/>
  <c r="M2205" i="2"/>
  <c r="L2198" i="2"/>
  <c r="M2198" i="2"/>
  <c r="L2200" i="2"/>
  <c r="M2200" i="2"/>
  <c r="L2207" i="2"/>
  <c r="M2207" i="2"/>
  <c r="L2204" i="2"/>
  <c r="M2204" i="2"/>
  <c r="L2209" i="2"/>
  <c r="M2209" i="2"/>
  <c r="L2197" i="2"/>
  <c r="M2197" i="2"/>
  <c r="L2206" i="2"/>
  <c r="M2206" i="2"/>
  <c r="L2208" i="2"/>
  <c r="M2208" i="2"/>
  <c r="L2212" i="2"/>
  <c r="M2212" i="2"/>
  <c r="L2214" i="2"/>
  <c r="M2214" i="2"/>
  <c r="L2216" i="2"/>
  <c r="M2216" i="2"/>
  <c r="L2215" i="2"/>
  <c r="M2215" i="2"/>
  <c r="L2213" i="2"/>
  <c r="M2213" i="2"/>
  <c r="L2219" i="2"/>
  <c r="M2219" i="2"/>
  <c r="L2210" i="2"/>
  <c r="M2210" i="2"/>
  <c r="L2211" i="2"/>
  <c r="M2211" i="2"/>
  <c r="L2218" i="2"/>
  <c r="M2218" i="2"/>
  <c r="L2217" i="2"/>
  <c r="M2217" i="2"/>
  <c r="L2220" i="2"/>
  <c r="M2220" i="2"/>
  <c r="L2221" i="2"/>
  <c r="M2221" i="2"/>
  <c r="L2222" i="2"/>
  <c r="M2222" i="2"/>
  <c r="L2223" i="2"/>
  <c r="M2223" i="2"/>
  <c r="L2230" i="2"/>
  <c r="M2230" i="2"/>
  <c r="L2227" i="2"/>
  <c r="M2227" i="2"/>
  <c r="L2226" i="2"/>
  <c r="M2226" i="2"/>
  <c r="L2229" i="2"/>
  <c r="M2229" i="2"/>
  <c r="L2228" i="2"/>
  <c r="M2228" i="2"/>
  <c r="L2225" i="2"/>
  <c r="M2225" i="2"/>
  <c r="L2224" i="2"/>
  <c r="M2224" i="2"/>
  <c r="L2231" i="2"/>
  <c r="M2231" i="2"/>
  <c r="L2232" i="2"/>
  <c r="M2232" i="2"/>
  <c r="L2233" i="2"/>
  <c r="M2233" i="2"/>
  <c r="L2234" i="2"/>
  <c r="M2234" i="2"/>
  <c r="L2235" i="2"/>
  <c r="M2235" i="2"/>
  <c r="L2238" i="2"/>
  <c r="M2238" i="2"/>
  <c r="L2236" i="2"/>
  <c r="M2236" i="2"/>
  <c r="L2237" i="2"/>
  <c r="M2237" i="2"/>
  <c r="L2243" i="2"/>
  <c r="M2243" i="2"/>
  <c r="L2256" i="2"/>
  <c r="M2256" i="2"/>
  <c r="L2248" i="2"/>
  <c r="M2248" i="2"/>
  <c r="L2241" i="2"/>
  <c r="M2241" i="2"/>
  <c r="L2246" i="2"/>
  <c r="M2246" i="2"/>
  <c r="L2245" i="2"/>
  <c r="M2245" i="2"/>
  <c r="L2244" i="2"/>
  <c r="M2244" i="2"/>
  <c r="L2253" i="2"/>
  <c r="M2253" i="2"/>
  <c r="L2247" i="2"/>
  <c r="M2247" i="2"/>
  <c r="L2240" i="2"/>
  <c r="M2240" i="2"/>
  <c r="L2255" i="2"/>
  <c r="M2255" i="2"/>
  <c r="L2249" i="2"/>
  <c r="M2249" i="2"/>
  <c r="L2252" i="2"/>
  <c r="M2252" i="2"/>
  <c r="L2242" i="2"/>
  <c r="M2242" i="2"/>
  <c r="L2239" i="2"/>
  <c r="M2239" i="2"/>
  <c r="L2254" i="2"/>
  <c r="M2254" i="2"/>
  <c r="L2251" i="2"/>
  <c r="M2251" i="2"/>
  <c r="L2250" i="2"/>
  <c r="M2250" i="2"/>
  <c r="L2258" i="2"/>
  <c r="M2258" i="2"/>
  <c r="L2260" i="2"/>
  <c r="M2260" i="2"/>
  <c r="L2265" i="2"/>
  <c r="M2265" i="2"/>
  <c r="L2262" i="2"/>
  <c r="M2262" i="2"/>
  <c r="L2264" i="2"/>
  <c r="M2264" i="2"/>
  <c r="L2259" i="2"/>
  <c r="M2259" i="2"/>
  <c r="L2268" i="2"/>
  <c r="M2268" i="2"/>
  <c r="L2261" i="2"/>
  <c r="M2261" i="2"/>
  <c r="L2263" i="2"/>
  <c r="M2263" i="2"/>
  <c r="L2266" i="2"/>
  <c r="M2266" i="2"/>
  <c r="L2257" i="2"/>
  <c r="M2257" i="2"/>
  <c r="L2267" i="2"/>
  <c r="M2267" i="2"/>
  <c r="L2275" i="2"/>
  <c r="M2275" i="2"/>
  <c r="L2273" i="2"/>
  <c r="M2273" i="2"/>
  <c r="L2274" i="2"/>
  <c r="M2274" i="2"/>
  <c r="L2276" i="2"/>
  <c r="M2276" i="2"/>
  <c r="L2271" i="2"/>
  <c r="M2271" i="2"/>
  <c r="L2269" i="2"/>
  <c r="M2269" i="2"/>
  <c r="L2277" i="2"/>
  <c r="M2277" i="2"/>
  <c r="L2270" i="2"/>
  <c r="M2270" i="2"/>
  <c r="L2279" i="2"/>
  <c r="M2279" i="2"/>
  <c r="L2281" i="2"/>
  <c r="M2281" i="2"/>
  <c r="L2278" i="2"/>
  <c r="M2278" i="2"/>
  <c r="L2280" i="2"/>
  <c r="M2280" i="2"/>
  <c r="L2282" i="2"/>
  <c r="M2282" i="2"/>
  <c r="L2272" i="2"/>
  <c r="M2272" i="2"/>
  <c r="L2283" i="2"/>
  <c r="M2283" i="2"/>
  <c r="L2284" i="2"/>
  <c r="M2284" i="2"/>
  <c r="L2285" i="2"/>
  <c r="M2285" i="2"/>
  <c r="L2288" i="2"/>
  <c r="M2288" i="2"/>
  <c r="L2289" i="2"/>
  <c r="M2289" i="2"/>
  <c r="L2287" i="2"/>
  <c r="M2287" i="2"/>
  <c r="L2290" i="2"/>
  <c r="M2290" i="2"/>
  <c r="L2292" i="2"/>
  <c r="M2292" i="2"/>
  <c r="L2286" i="2"/>
  <c r="M2286" i="2"/>
  <c r="L2293" i="2"/>
  <c r="M2293" i="2"/>
  <c r="L2291" i="2"/>
  <c r="M2291" i="2"/>
  <c r="L2294" i="2"/>
  <c r="M2294" i="2"/>
  <c r="L2295" i="2"/>
  <c r="M2295" i="2"/>
  <c r="L2296" i="2"/>
  <c r="M2296" i="2"/>
  <c r="L2297" i="2"/>
  <c r="M2297" i="2"/>
  <c r="L2298" i="2"/>
  <c r="M2298" i="2"/>
  <c r="L2299" i="2"/>
  <c r="M2299" i="2"/>
  <c r="L2301" i="2"/>
  <c r="M2301" i="2"/>
  <c r="L2300" i="2"/>
  <c r="M2300" i="2"/>
  <c r="L2303" i="2"/>
  <c r="M2303" i="2"/>
  <c r="L2302" i="2"/>
  <c r="M2302" i="2"/>
  <c r="L2304" i="2"/>
  <c r="M2304" i="2"/>
  <c r="L2305" i="2"/>
  <c r="M2305" i="2"/>
  <c r="L2308" i="2"/>
  <c r="M2308" i="2"/>
  <c r="L2306" i="2"/>
  <c r="M2306" i="2"/>
  <c r="L2307" i="2"/>
  <c r="M2307" i="2"/>
  <c r="L2309" i="2"/>
  <c r="M2309" i="2"/>
  <c r="L2310" i="2"/>
  <c r="M2310" i="2"/>
  <c r="L2314" i="2"/>
  <c r="M2314" i="2"/>
  <c r="L2317" i="2"/>
  <c r="M2317" i="2"/>
  <c r="L2313" i="2"/>
  <c r="M2313" i="2"/>
  <c r="L2315" i="2"/>
  <c r="M2315" i="2"/>
  <c r="L2312" i="2"/>
  <c r="M2312" i="2"/>
  <c r="L2311" i="2"/>
  <c r="M2311" i="2"/>
  <c r="L2316" i="2"/>
  <c r="M2316" i="2"/>
  <c r="L2318" i="2"/>
  <c r="M2318" i="2"/>
  <c r="L2325" i="2"/>
  <c r="M2325" i="2"/>
  <c r="L2329" i="2"/>
  <c r="M2329" i="2"/>
  <c r="L2319" i="2"/>
  <c r="M2319" i="2"/>
  <c r="L2320" i="2"/>
  <c r="M2320" i="2"/>
  <c r="L2321" i="2"/>
  <c r="M2321" i="2"/>
  <c r="L2331" i="2"/>
  <c r="M2331" i="2"/>
  <c r="L2335" i="2"/>
  <c r="M2335" i="2"/>
  <c r="L2326" i="2"/>
  <c r="M2326" i="2"/>
  <c r="L2339" i="2"/>
  <c r="M2339" i="2"/>
  <c r="L2323" i="2"/>
  <c r="M2323" i="2"/>
  <c r="L2330" i="2"/>
  <c r="M2330" i="2"/>
  <c r="L2327" i="2"/>
  <c r="M2327" i="2"/>
  <c r="L2336" i="2"/>
  <c r="M2336" i="2"/>
  <c r="L2337" i="2"/>
  <c r="M2337" i="2"/>
  <c r="L2328" i="2"/>
  <c r="M2328" i="2"/>
  <c r="L2332" i="2"/>
  <c r="M2332" i="2"/>
  <c r="L2333" i="2"/>
  <c r="M2333" i="2"/>
  <c r="L2340" i="2"/>
  <c r="M2340" i="2"/>
  <c r="L2324" i="2"/>
  <c r="M2324" i="2"/>
  <c r="L2334" i="2"/>
  <c r="M2334" i="2"/>
  <c r="L2322" i="2"/>
  <c r="M2322" i="2"/>
  <c r="L2338" i="2"/>
  <c r="M2338" i="2"/>
  <c r="L2341" i="2"/>
  <c r="M2341" i="2"/>
  <c r="L2342" i="2"/>
  <c r="M2342" i="2"/>
  <c r="L2347" i="2"/>
  <c r="M2347" i="2"/>
  <c r="L2351" i="2"/>
  <c r="M2351" i="2"/>
  <c r="L2349" i="2"/>
  <c r="M2349" i="2"/>
  <c r="L2350" i="2"/>
  <c r="M2350" i="2"/>
  <c r="L2346" i="2"/>
  <c r="M2346" i="2"/>
  <c r="L2345" i="2"/>
  <c r="M2345" i="2"/>
  <c r="L2352" i="2"/>
  <c r="M2352" i="2"/>
  <c r="L2343" i="2"/>
  <c r="M2343" i="2"/>
  <c r="L2344" i="2"/>
  <c r="M2344" i="2"/>
  <c r="L2348" i="2"/>
  <c r="M2348" i="2"/>
  <c r="L2355" i="2"/>
  <c r="M2355" i="2"/>
  <c r="L2353" i="2"/>
  <c r="M2353" i="2"/>
  <c r="L2356" i="2"/>
  <c r="M2356" i="2"/>
  <c r="L2354" i="2"/>
  <c r="M2354" i="2"/>
  <c r="L775" i="2"/>
  <c r="M775" i="2"/>
  <c r="L1410" i="2"/>
  <c r="M1410" i="2"/>
  <c r="L1643" i="2"/>
  <c r="M1643" i="2"/>
  <c r="M5" i="2"/>
  <c r="L5" i="2"/>
  <c r="X859" i="2" l="1"/>
  <c r="X2337" i="2"/>
  <c r="X175" i="2"/>
  <c r="X670" i="2"/>
  <c r="X1594" i="2"/>
  <c r="Q3" i="5"/>
  <c r="I323" i="5"/>
  <c r="X2214" i="2"/>
  <c r="X1759" i="2"/>
  <c r="X1372" i="2"/>
  <c r="X1710" i="2"/>
  <c r="X1004" i="2"/>
  <c r="X82" i="2"/>
  <c r="X1405" i="2"/>
  <c r="X1408" i="2"/>
  <c r="X1965" i="2"/>
  <c r="X351" i="2"/>
  <c r="G287" i="5"/>
  <c r="H287" i="5" s="1"/>
  <c r="G276" i="5"/>
  <c r="H276" i="5" s="1"/>
  <c r="G265" i="5"/>
  <c r="H265" i="5" s="1"/>
  <c r="G322" i="5"/>
  <c r="H322" i="5" s="1"/>
  <c r="G321" i="5"/>
  <c r="H321" i="5" s="1"/>
  <c r="G320" i="5"/>
  <c r="H320" i="5" s="1"/>
  <c r="G319" i="5"/>
  <c r="H319" i="5" s="1"/>
  <c r="G318" i="5"/>
  <c r="H318" i="5" s="1"/>
  <c r="G317" i="5"/>
  <c r="H317" i="5" s="1"/>
  <c r="G316" i="5"/>
  <c r="H316" i="5" s="1"/>
  <c r="G315" i="5"/>
  <c r="H315" i="5" s="1"/>
  <c r="G314" i="5"/>
  <c r="H314" i="5" s="1"/>
  <c r="G313" i="5"/>
  <c r="H313" i="5" s="1"/>
  <c r="G312" i="5"/>
  <c r="H312" i="5" s="1"/>
  <c r="G311" i="5"/>
  <c r="H311" i="5" s="1"/>
  <c r="G310" i="5"/>
  <c r="H310" i="5" s="1"/>
  <c r="G309" i="5"/>
  <c r="H309" i="5" s="1"/>
  <c r="G308" i="5"/>
  <c r="H308" i="5" s="1"/>
  <c r="G307" i="5"/>
  <c r="H307" i="5" s="1"/>
  <c r="I307" i="5"/>
  <c r="G306" i="5"/>
  <c r="H306" i="5" s="1"/>
  <c r="G305" i="5"/>
  <c r="H305" i="5" s="1"/>
  <c r="G304" i="5"/>
  <c r="H304" i="5" s="1"/>
  <c r="G303" i="5"/>
  <c r="H303" i="5" s="1"/>
  <c r="I303" i="5"/>
  <c r="G302" i="5"/>
  <c r="H302" i="5" s="1"/>
  <c r="I302" i="5"/>
  <c r="G301" i="5"/>
  <c r="H301" i="5" s="1"/>
  <c r="G300" i="5"/>
  <c r="H300" i="5" s="1"/>
  <c r="I300" i="5"/>
  <c r="G299" i="5"/>
  <c r="H299" i="5" s="1"/>
  <c r="I299" i="5"/>
  <c r="G298" i="5"/>
  <c r="H298" i="5" s="1"/>
  <c r="G297" i="5"/>
  <c r="H297" i="5" s="1"/>
  <c r="G296" i="5"/>
  <c r="H296" i="5" s="1"/>
  <c r="G295" i="5"/>
  <c r="H295" i="5" s="1"/>
  <c r="G293" i="5"/>
  <c r="H293" i="5" s="1"/>
  <c r="I293" i="5"/>
  <c r="G292" i="5"/>
  <c r="H292" i="5" s="1"/>
  <c r="G291" i="5"/>
  <c r="H291" i="5" s="1"/>
  <c r="G290" i="5"/>
  <c r="H290" i="5" s="1"/>
  <c r="G289" i="5"/>
  <c r="H289" i="5" s="1"/>
  <c r="G288" i="5"/>
  <c r="H288" i="5" s="1"/>
  <c r="G286" i="5"/>
  <c r="H286" i="5" s="1"/>
  <c r="G285" i="5"/>
  <c r="H285" i="5" s="1"/>
  <c r="G284" i="5"/>
  <c r="H284" i="5" s="1"/>
  <c r="G283" i="5"/>
  <c r="H283" i="5" s="1"/>
  <c r="G282" i="5"/>
  <c r="H282" i="5" s="1"/>
  <c r="G281" i="5"/>
  <c r="H281" i="5" s="1"/>
  <c r="G280" i="5"/>
  <c r="H280" i="5" s="1"/>
  <c r="G279" i="5"/>
  <c r="H279" i="5" s="1"/>
  <c r="G278" i="5"/>
  <c r="H278" i="5" s="1"/>
  <c r="G275" i="5"/>
  <c r="H275" i="5" s="1"/>
  <c r="G274" i="5"/>
  <c r="H274" i="5" s="1"/>
  <c r="I274" i="5"/>
  <c r="G273" i="5"/>
  <c r="H273" i="5" s="1"/>
  <c r="I273" i="5"/>
  <c r="G272" i="5"/>
  <c r="H272" i="5" s="1"/>
  <c r="G271" i="5"/>
  <c r="H271" i="5" s="1"/>
  <c r="I271" i="5"/>
  <c r="G270" i="5"/>
  <c r="H270" i="5" s="1"/>
  <c r="G269" i="5"/>
  <c r="H269" i="5" s="1"/>
  <c r="G267" i="5"/>
  <c r="H267" i="5" s="1"/>
  <c r="G266" i="5"/>
  <c r="H266" i="5" s="1"/>
  <c r="G264" i="5"/>
  <c r="H264" i="5" s="1"/>
  <c r="G263" i="5"/>
  <c r="H263" i="5" s="1"/>
  <c r="G262" i="5"/>
  <c r="H262" i="5" s="1"/>
  <c r="G261" i="5"/>
  <c r="H261" i="5" s="1"/>
  <c r="G260" i="5"/>
  <c r="H260" i="5" s="1"/>
  <c r="G259" i="5"/>
  <c r="H259" i="5" s="1"/>
  <c r="G258" i="5"/>
  <c r="H258" i="5" s="1"/>
  <c r="G257" i="5"/>
  <c r="H257" i="5" s="1"/>
  <c r="G256" i="5"/>
  <c r="H256" i="5" s="1"/>
  <c r="G254" i="5"/>
  <c r="H254" i="5" s="1"/>
  <c r="I254" i="5"/>
  <c r="G253" i="5"/>
  <c r="H253" i="5" s="1"/>
  <c r="G252" i="5"/>
  <c r="H252" i="5" s="1"/>
  <c r="G251" i="5"/>
  <c r="H251" i="5" s="1"/>
  <c r="G250" i="5"/>
  <c r="H250" i="5" s="1"/>
  <c r="I250" i="5"/>
  <c r="G249" i="5"/>
  <c r="H249" i="5" s="1"/>
  <c r="G248" i="5"/>
  <c r="H248" i="5" s="1"/>
  <c r="G247" i="5"/>
  <c r="H247" i="5" s="1"/>
  <c r="I247" i="5"/>
  <c r="G246" i="5"/>
  <c r="H246" i="5" s="1"/>
  <c r="G245" i="5"/>
  <c r="H245" i="5" s="1"/>
  <c r="G243" i="5"/>
  <c r="H243" i="5" s="1"/>
  <c r="I243" i="5"/>
  <c r="G242" i="5"/>
  <c r="H242" i="5" s="1"/>
  <c r="I242" i="5"/>
  <c r="G241" i="5"/>
  <c r="H241" i="5" s="1"/>
  <c r="I241" i="5"/>
  <c r="G240" i="5"/>
  <c r="H240" i="5" s="1"/>
  <c r="G239" i="5"/>
  <c r="H239" i="5" s="1"/>
  <c r="G238" i="5"/>
  <c r="H238" i="5" s="1"/>
  <c r="G237" i="5"/>
  <c r="H237" i="5" s="1"/>
  <c r="G236" i="5"/>
  <c r="H236" i="5" s="1"/>
  <c r="G235" i="5"/>
  <c r="H235" i="5" s="1"/>
  <c r="G233" i="5"/>
  <c r="H233" i="5" s="1"/>
  <c r="X1669" i="2"/>
  <c r="G226" i="5"/>
  <c r="H226" i="5" s="1"/>
  <c r="X2054" i="2"/>
  <c r="G232" i="5"/>
  <c r="H232" i="5" s="1"/>
  <c r="G225" i="5"/>
  <c r="H225" i="5" s="1"/>
  <c r="H231" i="5"/>
  <c r="G230" i="5"/>
  <c r="H230" i="5" s="1"/>
  <c r="G229" i="5"/>
  <c r="H229" i="5" s="1"/>
  <c r="G228" i="5"/>
  <c r="H228" i="5" s="1"/>
  <c r="G227" i="5"/>
  <c r="H227" i="5" s="1"/>
  <c r="X1578" i="2"/>
  <c r="X1885" i="2"/>
  <c r="X1715" i="2"/>
  <c r="X43" i="2"/>
  <c r="X819" i="2"/>
  <c r="X324" i="2"/>
  <c r="X1526" i="2"/>
  <c r="X1913" i="2"/>
  <c r="X1760" i="2"/>
  <c r="X613" i="2"/>
  <c r="X818" i="2"/>
  <c r="X1417" i="2"/>
  <c r="X821" i="2"/>
  <c r="X1900" i="2"/>
  <c r="X1678" i="2"/>
  <c r="X1670" i="2"/>
  <c r="X1562" i="2"/>
  <c r="X2004" i="2"/>
  <c r="X1006" i="2"/>
  <c r="X1412" i="2"/>
  <c r="X2040" i="2"/>
  <c r="X1880" i="2"/>
  <c r="X632" i="2"/>
  <c r="X1727" i="2"/>
  <c r="X1729" i="2"/>
  <c r="X1924" i="2"/>
  <c r="X627" i="2"/>
  <c r="X1734" i="2"/>
  <c r="X1672" i="2"/>
  <c r="X1887" i="2"/>
  <c r="X629" i="2"/>
  <c r="X1661" i="2"/>
  <c r="X1738" i="2"/>
  <c r="X725" i="2"/>
  <c r="X2201" i="2"/>
  <c r="X727" i="2"/>
  <c r="X726" i="2"/>
  <c r="X2154" i="2"/>
  <c r="X1404" i="2"/>
  <c r="X2098" i="2"/>
  <c r="X2175" i="2"/>
  <c r="X919" i="2"/>
  <c r="X1488" i="2"/>
  <c r="X587" i="2"/>
  <c r="X135" i="2"/>
  <c r="X129" i="2"/>
  <c r="X848" i="2"/>
  <c r="X143" i="2"/>
  <c r="X2157" i="2"/>
  <c r="X2100" i="2"/>
  <c r="X136" i="2"/>
  <c r="X744" i="2"/>
  <c r="X841" i="2"/>
  <c r="X576" i="2"/>
  <c r="X2148" i="2"/>
  <c r="X753" i="2"/>
  <c r="X344" i="2"/>
  <c r="X595" i="2"/>
  <c r="X2149" i="2"/>
  <c r="X1998" i="2"/>
  <c r="X606" i="2"/>
  <c r="X341" i="2"/>
  <c r="X1152" i="2"/>
  <c r="X1999" i="2"/>
  <c r="X2199" i="2"/>
  <c r="X856" i="2"/>
  <c r="X1995" i="2"/>
  <c r="X607" i="2"/>
  <c r="X2197" i="2"/>
  <c r="X340" i="2"/>
  <c r="X2198" i="2"/>
  <c r="X2159" i="2"/>
  <c r="X1996" i="2"/>
  <c r="X1604" i="2"/>
  <c r="X840" i="2"/>
  <c r="X2398" i="2"/>
  <c r="X2397" i="2"/>
  <c r="H13" i="8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4" i="3"/>
  <c r="R105" i="3"/>
  <c r="R106" i="3"/>
  <c r="R103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9" i="3"/>
  <c r="R267" i="3"/>
  <c r="R268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2" i="3"/>
  <c r="D1" i="11"/>
  <c r="E1" i="11" s="1"/>
  <c r="F1" i="11" s="1"/>
  <c r="N3" i="3"/>
  <c r="N4" i="3"/>
  <c r="N6" i="3"/>
  <c r="N7" i="3"/>
  <c r="N8" i="3"/>
  <c r="P118" i="5" s="1"/>
  <c r="N9" i="3"/>
  <c r="N10" i="3"/>
  <c r="P41" i="5" s="1"/>
  <c r="N11" i="3"/>
  <c r="P115" i="5" s="1"/>
  <c r="N12" i="3"/>
  <c r="N13" i="3"/>
  <c r="N14" i="3"/>
  <c r="N15" i="3"/>
  <c r="N16" i="3"/>
  <c r="N17" i="3"/>
  <c r="P180" i="5" s="1"/>
  <c r="N18" i="3"/>
  <c r="P147" i="5" s="1"/>
  <c r="N19" i="3"/>
  <c r="P206" i="5" s="1"/>
  <c r="N20" i="3"/>
  <c r="P57" i="5" s="1"/>
  <c r="N21" i="3"/>
  <c r="P103" i="5" s="1"/>
  <c r="N22" i="3"/>
  <c r="N23" i="3"/>
  <c r="N24" i="3"/>
  <c r="P30" i="5" s="1"/>
  <c r="N25" i="3"/>
  <c r="N26" i="3"/>
  <c r="P22" i="5" s="1"/>
  <c r="N27" i="3"/>
  <c r="P21" i="5" s="1"/>
  <c r="N28" i="3"/>
  <c r="P51" i="5" s="1"/>
  <c r="N29" i="3"/>
  <c r="P153" i="5" s="1"/>
  <c r="N30" i="3"/>
  <c r="N31" i="3"/>
  <c r="P150" i="5" s="1"/>
  <c r="N32" i="3"/>
  <c r="N33" i="3"/>
  <c r="P186" i="5" s="1"/>
  <c r="N34" i="3"/>
  <c r="P184" i="5" s="1"/>
  <c r="N35" i="3"/>
  <c r="N36" i="3"/>
  <c r="N37" i="3"/>
  <c r="P236" i="5" s="1"/>
  <c r="N38" i="3"/>
  <c r="P105" i="5" s="1"/>
  <c r="N39" i="3"/>
  <c r="P9" i="5" s="1"/>
  <c r="N40" i="3"/>
  <c r="N41" i="3"/>
  <c r="P229" i="5" s="1"/>
  <c r="N42" i="3"/>
  <c r="N43" i="3"/>
  <c r="N44" i="3"/>
  <c r="N45" i="3"/>
  <c r="P306" i="5" s="1"/>
  <c r="N46" i="3"/>
  <c r="P335" i="5" s="1"/>
  <c r="N47" i="3"/>
  <c r="P302" i="5" s="1"/>
  <c r="N48" i="3"/>
  <c r="N49" i="3"/>
  <c r="N50" i="3"/>
  <c r="P93" i="5" s="1"/>
  <c r="N51" i="3"/>
  <c r="N52" i="3"/>
  <c r="P100" i="5" s="1"/>
  <c r="N53" i="3"/>
  <c r="P28" i="5" s="1"/>
  <c r="N54" i="3"/>
  <c r="P191" i="5" s="1"/>
  <c r="N55" i="3"/>
  <c r="P63" i="5" s="1"/>
  <c r="N56" i="3"/>
  <c r="P219" i="5" s="1"/>
  <c r="N57" i="3"/>
  <c r="N58" i="3"/>
  <c r="P271" i="5" s="1"/>
  <c r="N59" i="3"/>
  <c r="P195" i="5" s="1"/>
  <c r="N60" i="3"/>
  <c r="P47" i="5" s="1"/>
  <c r="N61" i="3"/>
  <c r="N62" i="3"/>
  <c r="N64" i="3"/>
  <c r="P285" i="5" s="1"/>
  <c r="N65" i="3"/>
  <c r="P368" i="5" s="1"/>
  <c r="N66" i="3"/>
  <c r="P59" i="5" s="1"/>
  <c r="N67" i="3"/>
  <c r="P157" i="5" s="1"/>
  <c r="N68" i="3"/>
  <c r="N69" i="3"/>
  <c r="N70" i="3"/>
  <c r="P159" i="5" s="1"/>
  <c r="N71" i="3"/>
  <c r="P90" i="5" s="1"/>
  <c r="N72" i="3"/>
  <c r="P360" i="5" s="1"/>
  <c r="N73" i="3"/>
  <c r="P19" i="5" s="1"/>
  <c r="N74" i="3"/>
  <c r="N75" i="3"/>
  <c r="P81" i="5" s="1"/>
  <c r="N76" i="3"/>
  <c r="P175" i="5" s="1"/>
  <c r="N77" i="3"/>
  <c r="N78" i="3"/>
  <c r="P39" i="5" s="1"/>
  <c r="N79" i="3"/>
  <c r="P305" i="5" s="1"/>
  <c r="N80" i="3"/>
  <c r="P108" i="5" s="1"/>
  <c r="N81" i="3"/>
  <c r="N82" i="3"/>
  <c r="N83" i="3"/>
  <c r="P14" i="5" s="1"/>
  <c r="N84" i="3"/>
  <c r="P231" i="5" s="1"/>
  <c r="N85" i="3"/>
  <c r="N86" i="3"/>
  <c r="P357" i="5" s="1"/>
  <c r="N87" i="3"/>
  <c r="P167" i="5" s="1"/>
  <c r="N88" i="3"/>
  <c r="P170" i="5" s="1"/>
  <c r="N89" i="3"/>
  <c r="P83" i="5" s="1"/>
  <c r="N90" i="3"/>
  <c r="N91" i="3"/>
  <c r="P375" i="5" s="1"/>
  <c r="N92" i="3"/>
  <c r="N93" i="3"/>
  <c r="N94" i="3"/>
  <c r="N95" i="3"/>
  <c r="N96" i="3"/>
  <c r="N97" i="3"/>
  <c r="P194" i="5" s="1"/>
  <c r="N98" i="3"/>
  <c r="P374" i="5" s="1"/>
  <c r="N99" i="3"/>
  <c r="P111" i="5" s="1"/>
  <c r="N100" i="3"/>
  <c r="N101" i="3"/>
  <c r="P202" i="5" s="1"/>
  <c r="N102" i="3"/>
  <c r="P86" i="5" s="1"/>
  <c r="N104" i="3"/>
  <c r="P237" i="5" s="1"/>
  <c r="N105" i="3"/>
  <c r="P133" i="5" s="1"/>
  <c r="N106" i="3"/>
  <c r="P134" i="5" s="1"/>
  <c r="N103" i="3"/>
  <c r="P137" i="5" s="1"/>
  <c r="N107" i="3"/>
  <c r="P65" i="5" s="1"/>
  <c r="N108" i="3"/>
  <c r="P266" i="5" s="1"/>
  <c r="N109" i="3"/>
  <c r="N110" i="3"/>
  <c r="P70" i="5" s="1"/>
  <c r="N111" i="3"/>
  <c r="N112" i="3"/>
  <c r="P62" i="5" s="1"/>
  <c r="N113" i="3"/>
  <c r="P54" i="5" s="1"/>
  <c r="N114" i="3"/>
  <c r="P11" i="5" s="1"/>
  <c r="N115" i="3"/>
  <c r="P124" i="5" s="1"/>
  <c r="N116" i="3"/>
  <c r="N117" i="3"/>
  <c r="P13" i="5" s="1"/>
  <c r="N118" i="3"/>
  <c r="P160" i="5" s="1"/>
  <c r="N119" i="3"/>
  <c r="N120" i="3"/>
  <c r="N121" i="3"/>
  <c r="P251" i="5" s="1"/>
  <c r="N122" i="3"/>
  <c r="P351" i="5" s="1"/>
  <c r="N123" i="3"/>
  <c r="P20" i="5" s="1"/>
  <c r="N124" i="3"/>
  <c r="P92" i="5" s="1"/>
  <c r="N125" i="3"/>
  <c r="N126" i="3"/>
  <c r="N127" i="3"/>
  <c r="P269" i="5" s="1"/>
  <c r="N128" i="3"/>
  <c r="P352" i="5" s="1"/>
  <c r="N129" i="3"/>
  <c r="N130" i="3"/>
  <c r="N131" i="3"/>
  <c r="P49" i="5" s="1"/>
  <c r="N132" i="3"/>
  <c r="P303" i="5" s="1"/>
  <c r="N133" i="3"/>
  <c r="P245" i="5" s="1"/>
  <c r="N134" i="3"/>
  <c r="P293" i="5" s="1"/>
  <c r="N135" i="3"/>
  <c r="P348" i="5" s="1"/>
  <c r="N136" i="3"/>
  <c r="P172" i="5" s="1"/>
  <c r="N137" i="3"/>
  <c r="N138" i="3"/>
  <c r="N139" i="3"/>
  <c r="P60" i="5" s="1"/>
  <c r="N140" i="3"/>
  <c r="P17" i="5" s="1"/>
  <c r="N141" i="3"/>
  <c r="P199" i="5" s="1"/>
  <c r="N142" i="3"/>
  <c r="P307" i="5" s="1"/>
  <c r="N143" i="3"/>
  <c r="N144" i="3"/>
  <c r="P88" i="5" s="1"/>
  <c r="N145" i="3"/>
  <c r="N146" i="3"/>
  <c r="P280" i="5" s="1"/>
  <c r="N147" i="3"/>
  <c r="N148" i="3"/>
  <c r="N149" i="3"/>
  <c r="P208" i="5" s="1"/>
  <c r="N150" i="3"/>
  <c r="P258" i="5" s="1"/>
  <c r="N151" i="3"/>
  <c r="N152" i="3"/>
  <c r="N153" i="3"/>
  <c r="P177" i="5" s="1"/>
  <c r="N154" i="3"/>
  <c r="P80" i="5" s="1"/>
  <c r="N155" i="3"/>
  <c r="P176" i="5" s="1"/>
  <c r="N156" i="3"/>
  <c r="P379" i="5" s="1"/>
  <c r="N157" i="3"/>
  <c r="N158" i="3"/>
  <c r="N159" i="3"/>
  <c r="N160" i="3"/>
  <c r="P128" i="5" s="1"/>
  <c r="N161" i="3"/>
  <c r="N162" i="3"/>
  <c r="P366" i="5" s="1"/>
  <c r="N163" i="3"/>
  <c r="P173" i="5" s="1"/>
  <c r="N164" i="3"/>
  <c r="P215" i="5" s="1"/>
  <c r="N165" i="3"/>
  <c r="P203" i="5" s="1"/>
  <c r="N166" i="3"/>
  <c r="P218" i="5" s="1"/>
  <c r="N167" i="3"/>
  <c r="N168" i="3"/>
  <c r="N169" i="3"/>
  <c r="P87" i="5" s="1"/>
  <c r="N170" i="3"/>
  <c r="P68" i="5" s="1"/>
  <c r="N171" i="3"/>
  <c r="P149" i="5" s="1"/>
  <c r="N172" i="3"/>
  <c r="P201" i="5" s="1"/>
  <c r="N173" i="3"/>
  <c r="P217" i="5" s="1"/>
  <c r="N174" i="3"/>
  <c r="P311" i="5" s="1"/>
  <c r="N175" i="3"/>
  <c r="P308" i="5" s="1"/>
  <c r="N176" i="3"/>
  <c r="N177" i="3"/>
  <c r="P99" i="5" s="1"/>
  <c r="N178" i="3"/>
  <c r="N179" i="3"/>
  <c r="P97" i="5" s="1"/>
  <c r="N180" i="3"/>
  <c r="P212" i="5" s="1"/>
  <c r="N181" i="3"/>
  <c r="P96" i="5" s="1"/>
  <c r="N182" i="3"/>
  <c r="P192" i="5" s="1"/>
  <c r="N183" i="3"/>
  <c r="P205" i="5" s="1"/>
  <c r="N184" i="3"/>
  <c r="P313" i="5" s="1"/>
  <c r="N185" i="3"/>
  <c r="P204" i="5" s="1"/>
  <c r="N186" i="3"/>
  <c r="P182" i="5" s="1"/>
  <c r="N187" i="3"/>
  <c r="P298" i="5" s="1"/>
  <c r="N188" i="3"/>
  <c r="N189" i="3"/>
  <c r="N190" i="3"/>
  <c r="P64" i="5" s="1"/>
  <c r="N191" i="3"/>
  <c r="P56" i="5" s="1"/>
  <c r="N192" i="3"/>
  <c r="P210" i="5" s="1"/>
  <c r="N193" i="3"/>
  <c r="N194" i="3"/>
  <c r="N195" i="3"/>
  <c r="P58" i="5" s="1"/>
  <c r="N196" i="3"/>
  <c r="N197" i="3"/>
  <c r="P211" i="5" s="1"/>
  <c r="N198" i="3"/>
  <c r="P67" i="5" s="1"/>
  <c r="N199" i="3"/>
  <c r="P207" i="5" s="1"/>
  <c r="N200" i="3"/>
  <c r="P12" i="5" s="1"/>
  <c r="N201" i="3"/>
  <c r="P183" i="5" s="1"/>
  <c r="N202" i="3"/>
  <c r="P230" i="5" s="1"/>
  <c r="N203" i="3"/>
  <c r="N204" i="3"/>
  <c r="P200" i="5" s="1"/>
  <c r="N205" i="3"/>
  <c r="P73" i="5" s="1"/>
  <c r="N206" i="3"/>
  <c r="P27" i="5" s="1"/>
  <c r="N207" i="3"/>
  <c r="P106" i="5" s="1"/>
  <c r="N208" i="3"/>
  <c r="P337" i="5" s="1"/>
  <c r="N209" i="3"/>
  <c r="P294" i="5" s="1"/>
  <c r="N210" i="3"/>
  <c r="P15" i="5" s="1"/>
  <c r="N211" i="3"/>
  <c r="P354" i="5" s="1"/>
  <c r="N212" i="3"/>
  <c r="P222" i="5" s="1"/>
  <c r="N213" i="3"/>
  <c r="P102" i="5" s="1"/>
  <c r="N214" i="3"/>
  <c r="P104" i="5" s="1"/>
  <c r="N215" i="3"/>
  <c r="P32" i="5" s="1"/>
  <c r="N216" i="3"/>
  <c r="P31" i="5" s="1"/>
  <c r="N217" i="3"/>
  <c r="P75" i="5" s="1"/>
  <c r="N218" i="3"/>
  <c r="P131" i="5" s="1"/>
  <c r="N219" i="3"/>
  <c r="N220" i="3"/>
  <c r="P132" i="5" s="1"/>
  <c r="N221" i="3"/>
  <c r="P213" i="5" s="1"/>
  <c r="N222" i="3"/>
  <c r="N223" i="3"/>
  <c r="P113" i="5" s="1"/>
  <c r="N224" i="3"/>
  <c r="P66" i="5" s="1"/>
  <c r="N225" i="3"/>
  <c r="P16" i="5" s="1"/>
  <c r="N226" i="3"/>
  <c r="N227" i="3"/>
  <c r="P8" i="5" s="1"/>
  <c r="N228" i="3"/>
  <c r="P289" i="5" s="1"/>
  <c r="N229" i="3"/>
  <c r="N230" i="3"/>
  <c r="P316" i="5" s="1"/>
  <c r="N231" i="3"/>
  <c r="N232" i="3"/>
  <c r="P45" i="5" s="1"/>
  <c r="N233" i="3"/>
  <c r="P361" i="5" s="1"/>
  <c r="N234" i="3"/>
  <c r="P79" i="5" s="1"/>
  <c r="N235" i="3"/>
  <c r="N236" i="3"/>
  <c r="P94" i="5" s="1"/>
  <c r="N237" i="3"/>
  <c r="P107" i="5" s="1"/>
  <c r="N238" i="3"/>
  <c r="N239" i="3"/>
  <c r="N240" i="3"/>
  <c r="P220" i="5" s="1"/>
  <c r="N241" i="3"/>
  <c r="P29" i="5" s="1"/>
  <c r="N242" i="3"/>
  <c r="N243" i="3"/>
  <c r="P198" i="5" s="1"/>
  <c r="N244" i="3"/>
  <c r="N245" i="3"/>
  <c r="P256" i="5" s="1"/>
  <c r="N246" i="3"/>
  <c r="P114" i="5" s="1"/>
  <c r="N247" i="3"/>
  <c r="N248" i="3"/>
  <c r="N249" i="3"/>
  <c r="P78" i="5" s="1"/>
  <c r="N250" i="3"/>
  <c r="P214" i="5" s="1"/>
  <c r="N251" i="3"/>
  <c r="P151" i="5" s="1"/>
  <c r="N252" i="3"/>
  <c r="P101" i="5" s="1"/>
  <c r="N253" i="3"/>
  <c r="N254" i="3"/>
  <c r="N255" i="3"/>
  <c r="N256" i="3"/>
  <c r="P188" i="5" s="1"/>
  <c r="N257" i="3"/>
  <c r="P362" i="5" s="1"/>
  <c r="N258" i="3"/>
  <c r="N259" i="3"/>
  <c r="N260" i="3"/>
  <c r="P48" i="5" s="1"/>
  <c r="N261" i="3"/>
  <c r="N262" i="3"/>
  <c r="P221" i="5" s="1"/>
  <c r="N263" i="3"/>
  <c r="N264" i="3"/>
  <c r="N265" i="3"/>
  <c r="N266" i="3"/>
  <c r="N269" i="3"/>
  <c r="P304" i="5" s="1"/>
  <c r="N267" i="3"/>
  <c r="P238" i="5" s="1"/>
  <c r="N268" i="3"/>
  <c r="N270" i="3"/>
  <c r="P226" i="5" s="1"/>
  <c r="N271" i="3"/>
  <c r="N272" i="3"/>
  <c r="P154" i="5" s="1"/>
  <c r="N273" i="3"/>
  <c r="P223" i="5" s="1"/>
  <c r="N274" i="3"/>
  <c r="P91" i="5" s="1"/>
  <c r="N275" i="3"/>
  <c r="N276" i="3"/>
  <c r="P353" i="5" s="1"/>
  <c r="N277" i="3"/>
  <c r="P317" i="5" s="1"/>
  <c r="N278" i="3"/>
  <c r="N279" i="3"/>
  <c r="P181" i="5" s="1"/>
  <c r="N280" i="3"/>
  <c r="P209" i="5" s="1"/>
  <c r="N281" i="3"/>
  <c r="N282" i="3"/>
  <c r="P334" i="5" s="1"/>
  <c r="N283" i="3"/>
  <c r="N284" i="3"/>
  <c r="N285" i="3"/>
  <c r="P116" i="5" s="1"/>
  <c r="N286" i="3"/>
  <c r="N287" i="3"/>
  <c r="P365" i="5" s="1"/>
  <c r="N288" i="3"/>
  <c r="N289" i="3"/>
  <c r="N290" i="3"/>
  <c r="P34" i="5" s="1"/>
  <c r="N291" i="3"/>
  <c r="P112" i="5" s="1"/>
  <c r="N292" i="3"/>
  <c r="P319" i="5" s="1"/>
  <c r="N293" i="3"/>
  <c r="P330" i="5" s="1"/>
  <c r="N294" i="3"/>
  <c r="P74" i="5" s="1"/>
  <c r="N295" i="3"/>
  <c r="P336" i="5" s="1"/>
  <c r="N296" i="3"/>
  <c r="N297" i="3"/>
  <c r="N298" i="3"/>
  <c r="P76" i="5" s="1"/>
  <c r="N299" i="3"/>
  <c r="P38" i="5" s="1"/>
  <c r="N300" i="3"/>
  <c r="N301" i="3"/>
  <c r="P61" i="5" s="1"/>
  <c r="N302" i="3"/>
  <c r="N303" i="3"/>
  <c r="P23" i="5" s="1"/>
  <c r="N304" i="3"/>
  <c r="N305" i="3"/>
  <c r="N306" i="3"/>
  <c r="N307" i="3"/>
  <c r="P185" i="5" s="1"/>
  <c r="N308" i="3"/>
  <c r="N309" i="3"/>
  <c r="P171" i="5" s="1"/>
  <c r="N310" i="3"/>
  <c r="P135" i="5" s="1"/>
  <c r="N311" i="3"/>
  <c r="N312" i="3"/>
  <c r="N313" i="3"/>
  <c r="P82" i="5" s="1"/>
  <c r="N314" i="3"/>
  <c r="P179" i="5" s="1"/>
  <c r="N315" i="3"/>
  <c r="P95" i="5" s="1"/>
  <c r="N316" i="3"/>
  <c r="P163" i="5" s="1"/>
  <c r="N317" i="3"/>
  <c r="P53" i="5" s="1"/>
  <c r="N318" i="3"/>
  <c r="N319" i="3"/>
  <c r="N320" i="3"/>
  <c r="P310" i="5" s="1"/>
  <c r="N321" i="3"/>
  <c r="P376" i="5" s="1"/>
  <c r="B1" i="8" l="1"/>
  <c r="F9" i="8" s="1"/>
  <c r="E9" i="8" s="1"/>
  <c r="P6" i="5"/>
  <c r="M6" i="4"/>
  <c r="N6" i="4" s="1"/>
  <c r="O6" i="4" s="1"/>
  <c r="M7" i="4"/>
  <c r="N7" i="4" s="1"/>
  <c r="O7" i="4" s="1"/>
  <c r="M8" i="4"/>
  <c r="N8" i="4" s="1"/>
  <c r="O8" i="4" s="1"/>
  <c r="M9" i="4"/>
  <c r="N9" i="4" s="1"/>
  <c r="O9" i="4" s="1"/>
  <c r="M10" i="4"/>
  <c r="N10" i="4" s="1"/>
  <c r="O10" i="4" s="1"/>
  <c r="M11" i="4"/>
  <c r="N11" i="4" s="1"/>
  <c r="O11" i="4" s="1"/>
  <c r="M12" i="4"/>
  <c r="N12" i="4" s="1"/>
  <c r="O12" i="4" s="1"/>
  <c r="L6" i="4"/>
  <c r="L7" i="4"/>
  <c r="L8" i="4"/>
  <c r="L9" i="4"/>
  <c r="L10" i="4"/>
  <c r="L11" i="4"/>
  <c r="L12" i="4"/>
  <c r="P301" i="5"/>
  <c r="I260" i="5" s="1"/>
  <c r="M2426" i="4"/>
  <c r="N2426" i="4" s="1"/>
  <c r="O2426" i="4" s="1"/>
  <c r="L2426" i="4"/>
  <c r="P270" i="5"/>
  <c r="I236" i="5" s="1"/>
  <c r="F879" i="6" s="1"/>
  <c r="M2411" i="4"/>
  <c r="N2411" i="4" s="1"/>
  <c r="O2411" i="4" s="1"/>
  <c r="L2410" i="4"/>
  <c r="M2410" i="4"/>
  <c r="N2410" i="4" s="1"/>
  <c r="O2410" i="4" s="1"/>
  <c r="L2411" i="4"/>
  <c r="P281" i="5"/>
  <c r="I245" i="5" s="1"/>
  <c r="L2417" i="4"/>
  <c r="M2417" i="4"/>
  <c r="N2417" i="4" s="1"/>
  <c r="O2417" i="4" s="1"/>
  <c r="P344" i="5"/>
  <c r="I291" i="5" s="1"/>
  <c r="M2442" i="4"/>
  <c r="N2442" i="4" s="1"/>
  <c r="O2442" i="4" s="1"/>
  <c r="L2442" i="4"/>
  <c r="L2443" i="4"/>
  <c r="M2443" i="4"/>
  <c r="N2443" i="4" s="1"/>
  <c r="O2443" i="4" s="1"/>
  <c r="P247" i="5"/>
  <c r="L2390" i="4"/>
  <c r="M2390" i="4"/>
  <c r="N2390" i="4" s="1"/>
  <c r="O2390" i="4" s="1"/>
  <c r="P369" i="5"/>
  <c r="I312" i="5" s="1"/>
  <c r="F1118" i="6" s="1"/>
  <c r="L2447" i="4"/>
  <c r="M2447" i="4"/>
  <c r="N2447" i="4" s="1"/>
  <c r="O2447" i="4" s="1"/>
  <c r="L2416" i="4"/>
  <c r="M2416" i="4"/>
  <c r="N2416" i="4" s="1"/>
  <c r="O2416" i="4" s="1"/>
  <c r="P265" i="5"/>
  <c r="I231" i="5" s="1"/>
  <c r="L2406" i="4"/>
  <c r="M2406" i="4"/>
  <c r="N2406" i="4" s="1"/>
  <c r="O2406" i="4" s="1"/>
  <c r="L2407" i="4"/>
  <c r="M2407" i="4"/>
  <c r="N2407" i="4" s="1"/>
  <c r="O2407" i="4" s="1"/>
  <c r="P249" i="5"/>
  <c r="L2393" i="4"/>
  <c r="M2393" i="4"/>
  <c r="N2393" i="4" s="1"/>
  <c r="O2393" i="4" s="1"/>
  <c r="P248" i="5"/>
  <c r="L2391" i="4"/>
  <c r="M2391" i="4"/>
  <c r="N2391" i="4" s="1"/>
  <c r="O2391" i="4" s="1"/>
  <c r="L2392" i="4"/>
  <c r="M2392" i="4"/>
  <c r="N2392" i="4" s="1"/>
  <c r="O2392" i="4" s="1"/>
  <c r="P4" i="5"/>
  <c r="M4" i="4"/>
  <c r="N4" i="4" s="1"/>
  <c r="O4" i="4" s="1"/>
  <c r="L4" i="4"/>
  <c r="P372" i="5"/>
  <c r="M2450" i="4"/>
  <c r="N2450" i="4" s="1"/>
  <c r="O2450" i="4" s="1"/>
  <c r="L2450" i="4"/>
  <c r="P268" i="5"/>
  <c r="I234" i="5" s="1"/>
  <c r="L2409" i="4"/>
  <c r="M2409" i="4"/>
  <c r="N2409" i="4" s="1"/>
  <c r="O2409" i="4" s="1"/>
  <c r="P332" i="5"/>
  <c r="I280" i="5" s="1"/>
  <c r="L2428" i="4"/>
  <c r="M2428" i="4"/>
  <c r="N2428" i="4" s="1"/>
  <c r="O2428" i="4" s="1"/>
  <c r="L2429" i="4"/>
  <c r="M2429" i="4"/>
  <c r="N2429" i="4" s="1"/>
  <c r="O2429" i="4" s="1"/>
  <c r="L2430" i="4"/>
  <c r="L2431" i="4"/>
  <c r="L2432" i="4"/>
  <c r="M2432" i="4"/>
  <c r="N2432" i="4" s="1"/>
  <c r="O2432" i="4" s="1"/>
  <c r="M2430" i="4"/>
  <c r="N2430" i="4" s="1"/>
  <c r="O2430" i="4" s="1"/>
  <c r="M2431" i="4"/>
  <c r="N2431" i="4" s="1"/>
  <c r="O2431" i="4" s="1"/>
  <c r="P367" i="5"/>
  <c r="M2445" i="4"/>
  <c r="N2445" i="4" s="1"/>
  <c r="O2445" i="4" s="1"/>
  <c r="L2445" i="4"/>
  <c r="L2446" i="4"/>
  <c r="M2446" i="4"/>
  <c r="N2446" i="4" s="1"/>
  <c r="O2446" i="4" s="1"/>
  <c r="L2386" i="4"/>
  <c r="M2386" i="4"/>
  <c r="N2386" i="4" s="1"/>
  <c r="O2386" i="4" s="1"/>
  <c r="L2387" i="4"/>
  <c r="M2387" i="4"/>
  <c r="N2387" i="4" s="1"/>
  <c r="O2387" i="4" s="1"/>
  <c r="P309" i="5"/>
  <c r="I268" i="5" s="1"/>
  <c r="M2427" i="4"/>
  <c r="N2427" i="4" s="1"/>
  <c r="O2427" i="4" s="1"/>
  <c r="L2427" i="4"/>
  <c r="P272" i="5"/>
  <c r="I238" i="5" s="1"/>
  <c r="L2412" i="4"/>
  <c r="M2412" i="4"/>
  <c r="N2412" i="4" s="1"/>
  <c r="O2412" i="4" s="1"/>
  <c r="P233" i="5"/>
  <c r="L2385" i="4"/>
  <c r="M2385" i="4"/>
  <c r="N2385" i="4" s="1"/>
  <c r="O2385" i="4" s="1"/>
  <c r="P267" i="5"/>
  <c r="I233" i="5" s="1"/>
  <c r="F868" i="6" s="1"/>
  <c r="L2408" i="4"/>
  <c r="M2408" i="4"/>
  <c r="N2408" i="4" s="1"/>
  <c r="O2408" i="4" s="1"/>
  <c r="P333" i="5"/>
  <c r="I281" i="5" s="1"/>
  <c r="L2433" i="4"/>
  <c r="M2433" i="4"/>
  <c r="N2433" i="4" s="1"/>
  <c r="O2433" i="4" s="1"/>
  <c r="P370" i="5"/>
  <c r="I313" i="5" s="1"/>
  <c r="L2448" i="4"/>
  <c r="M2448" i="4"/>
  <c r="N2448" i="4" s="1"/>
  <c r="O2448" i="4" s="1"/>
  <c r="P371" i="5"/>
  <c r="L2449" i="4"/>
  <c r="M2449" i="4"/>
  <c r="N2449" i="4" s="1"/>
  <c r="O2449" i="4" s="1"/>
  <c r="P263" i="5"/>
  <c r="I229" i="5" s="1"/>
  <c r="L2404" i="4"/>
  <c r="M2404" i="4"/>
  <c r="N2404" i="4" s="1"/>
  <c r="O2404" i="4" s="1"/>
  <c r="L2403" i="4"/>
  <c r="M2403" i="4"/>
  <c r="N2403" i="4" s="1"/>
  <c r="O2403" i="4" s="1"/>
  <c r="L2389" i="4"/>
  <c r="M2389" i="4"/>
  <c r="N2389" i="4" s="1"/>
  <c r="O2389" i="4" s="1"/>
  <c r="P259" i="5"/>
  <c r="I225" i="5" s="1"/>
  <c r="F819" i="6" s="1"/>
  <c r="M2397" i="4"/>
  <c r="N2397" i="4" s="1"/>
  <c r="O2397" i="4" s="1"/>
  <c r="L2397" i="4"/>
  <c r="P378" i="5"/>
  <c r="I321" i="5" s="1"/>
  <c r="L2453" i="4"/>
  <c r="M2453" i="4"/>
  <c r="N2453" i="4" s="1"/>
  <c r="O2453" i="4" s="1"/>
  <c r="L2454" i="4"/>
  <c r="M2454" i="4"/>
  <c r="N2454" i="4" s="1"/>
  <c r="O2454" i="4" s="1"/>
  <c r="P373" i="5"/>
  <c r="I316" i="5" s="1"/>
  <c r="L2451" i="4"/>
  <c r="M2451" i="4"/>
  <c r="N2451" i="4" s="1"/>
  <c r="O2451" i="4" s="1"/>
  <c r="P262" i="5"/>
  <c r="I228" i="5" s="1"/>
  <c r="F835" i="6" s="1"/>
  <c r="L2401" i="4"/>
  <c r="M2401" i="4"/>
  <c r="N2401" i="4" s="1"/>
  <c r="O2401" i="4" s="1"/>
  <c r="L2402" i="4"/>
  <c r="M2402" i="4"/>
  <c r="N2402" i="4" s="1"/>
  <c r="O2402" i="4" s="1"/>
  <c r="P342" i="5"/>
  <c r="I289" i="5" s="1"/>
  <c r="F1046" i="6" s="1"/>
  <c r="M2438" i="4"/>
  <c r="N2438" i="4" s="1"/>
  <c r="O2438" i="4" s="1"/>
  <c r="L2438" i="4"/>
  <c r="L2439" i="4"/>
  <c r="M2439" i="4"/>
  <c r="N2439" i="4" s="1"/>
  <c r="O2439" i="4" s="1"/>
  <c r="P341" i="5"/>
  <c r="I288" i="5" s="1"/>
  <c r="M2437" i="4"/>
  <c r="N2437" i="4" s="1"/>
  <c r="O2437" i="4" s="1"/>
  <c r="L2437" i="4"/>
  <c r="P287" i="5"/>
  <c r="I251" i="5" s="1"/>
  <c r="M2421" i="4"/>
  <c r="N2421" i="4" s="1"/>
  <c r="O2421" i="4" s="1"/>
  <c r="M2422" i="4"/>
  <c r="N2422" i="4" s="1"/>
  <c r="O2422" i="4" s="1"/>
  <c r="L2421" i="4"/>
  <c r="L2422" i="4"/>
  <c r="P253" i="5"/>
  <c r="L2396" i="4"/>
  <c r="M2396" i="4"/>
  <c r="N2396" i="4" s="1"/>
  <c r="O2396" i="4" s="1"/>
  <c r="P276" i="5"/>
  <c r="I240" i="5" s="1"/>
  <c r="F887" i="6" s="1"/>
  <c r="L2413" i="4"/>
  <c r="M2414" i="4"/>
  <c r="N2414" i="4" s="1"/>
  <c r="O2414" i="4" s="1"/>
  <c r="M2413" i="4"/>
  <c r="N2413" i="4" s="1"/>
  <c r="O2413" i="4" s="1"/>
  <c r="L2414" i="4"/>
  <c r="L2415" i="4"/>
  <c r="M2415" i="4"/>
  <c r="N2415" i="4" s="1"/>
  <c r="O2415" i="4" s="1"/>
  <c r="P300" i="5"/>
  <c r="I259" i="5" s="1"/>
  <c r="F964" i="6" s="1"/>
  <c r="L2425" i="4"/>
  <c r="M2425" i="4"/>
  <c r="N2425" i="4" s="1"/>
  <c r="O2425" i="4" s="1"/>
  <c r="P232" i="5"/>
  <c r="L2380" i="4"/>
  <c r="M2380" i="4"/>
  <c r="N2380" i="4" s="1"/>
  <c r="O2380" i="4" s="1"/>
  <c r="L2381" i="4"/>
  <c r="M2381" i="4"/>
  <c r="N2381" i="4" s="1"/>
  <c r="O2381" i="4" s="1"/>
  <c r="L2382" i="4"/>
  <c r="M2382" i="4"/>
  <c r="N2382" i="4" s="1"/>
  <c r="O2382" i="4" s="1"/>
  <c r="L2383" i="4"/>
  <c r="M2383" i="4"/>
  <c r="N2383" i="4" s="1"/>
  <c r="O2383" i="4" s="1"/>
  <c r="L2384" i="4"/>
  <c r="M2384" i="4"/>
  <c r="N2384" i="4" s="1"/>
  <c r="O2384" i="4" s="1"/>
  <c r="P345" i="5"/>
  <c r="I292" i="5" s="1"/>
  <c r="F1053" i="6" s="1"/>
  <c r="X668" i="2" s="1"/>
  <c r="L2444" i="4"/>
  <c r="M2444" i="4"/>
  <c r="N2444" i="4" s="1"/>
  <c r="O2444" i="4" s="1"/>
  <c r="P288" i="5"/>
  <c r="I252" i="5" s="1"/>
  <c r="M2423" i="4"/>
  <c r="N2423" i="4" s="1"/>
  <c r="O2423" i="4" s="1"/>
  <c r="L2423" i="4"/>
  <c r="M5" i="4"/>
  <c r="N5" i="4" s="1"/>
  <c r="O5" i="4" s="1"/>
  <c r="L5" i="4"/>
  <c r="P299" i="5"/>
  <c r="I258" i="5" s="1"/>
  <c r="F972" i="6" s="1"/>
  <c r="L2424" i="4"/>
  <c r="M2424" i="4"/>
  <c r="N2424" i="4" s="1"/>
  <c r="O2424" i="4" s="1"/>
  <c r="P339" i="5"/>
  <c r="I286" i="5" s="1"/>
  <c r="F1030" i="6" s="1"/>
  <c r="M2434" i="4"/>
  <c r="N2434" i="4" s="1"/>
  <c r="O2434" i="4" s="1"/>
  <c r="L2434" i="4"/>
  <c r="P284" i="5"/>
  <c r="I248" i="5" s="1"/>
  <c r="F940" i="6" s="1"/>
  <c r="L2420" i="4"/>
  <c r="M2420" i="4"/>
  <c r="N2420" i="4" s="1"/>
  <c r="O2420" i="4" s="1"/>
  <c r="P235" i="5"/>
  <c r="M2388" i="4"/>
  <c r="N2388" i="4" s="1"/>
  <c r="O2388" i="4" s="1"/>
  <c r="L2388" i="4"/>
  <c r="P7" i="5"/>
  <c r="M13" i="4"/>
  <c r="N13" i="4" s="1"/>
  <c r="O13" i="4" s="1"/>
  <c r="M14" i="4"/>
  <c r="N14" i="4" s="1"/>
  <c r="O14" i="4" s="1"/>
  <c r="L13" i="4"/>
  <c r="L14" i="4"/>
  <c r="P377" i="5"/>
  <c r="I320" i="5" s="1"/>
  <c r="L2452" i="4"/>
  <c r="M2452" i="4"/>
  <c r="N2452" i="4" s="1"/>
  <c r="O2452" i="4" s="1"/>
  <c r="P340" i="5"/>
  <c r="I287" i="5" s="1"/>
  <c r="F1051" i="6" s="1"/>
  <c r="L2436" i="4"/>
  <c r="M2436" i="4"/>
  <c r="N2436" i="4" s="1"/>
  <c r="O2436" i="4" s="1"/>
  <c r="L2435" i="4"/>
  <c r="M2435" i="4"/>
  <c r="N2435" i="4" s="1"/>
  <c r="O2435" i="4" s="1"/>
  <c r="P282" i="5"/>
  <c r="M2419" i="4"/>
  <c r="N2419" i="4" s="1"/>
  <c r="O2419" i="4" s="1"/>
  <c r="L2418" i="4"/>
  <c r="M2418" i="4"/>
  <c r="N2418" i="4" s="1"/>
  <c r="O2418" i="4" s="1"/>
  <c r="L2419" i="4"/>
  <c r="P264" i="5"/>
  <c r="I230" i="5" s="1"/>
  <c r="L2405" i="4"/>
  <c r="M2405" i="4"/>
  <c r="N2405" i="4" s="1"/>
  <c r="O2405" i="4" s="1"/>
  <c r="M2399" i="4"/>
  <c r="N2399" i="4" s="1"/>
  <c r="O2399" i="4" s="1"/>
  <c r="L2399" i="4"/>
  <c r="L2400" i="4"/>
  <c r="M2400" i="4"/>
  <c r="N2400" i="4" s="1"/>
  <c r="O2400" i="4" s="1"/>
  <c r="P260" i="5"/>
  <c r="I226" i="5" s="1"/>
  <c r="L2398" i="4"/>
  <c r="M2398" i="4"/>
  <c r="N2398" i="4" s="1"/>
  <c r="O2398" i="4" s="1"/>
  <c r="P250" i="5"/>
  <c r="L2394" i="4"/>
  <c r="M2394" i="4"/>
  <c r="N2394" i="4" s="1"/>
  <c r="O2394" i="4" s="1"/>
  <c r="M2395" i="4"/>
  <c r="N2395" i="4" s="1"/>
  <c r="O2395" i="4" s="1"/>
  <c r="L2395" i="4"/>
  <c r="P343" i="5"/>
  <c r="I290" i="5" s="1"/>
  <c r="L2440" i="4"/>
  <c r="M2440" i="4"/>
  <c r="N2440" i="4" s="1"/>
  <c r="O2440" i="4" s="1"/>
  <c r="L2441" i="4"/>
  <c r="M2441" i="4"/>
  <c r="N2441" i="4" s="1"/>
  <c r="O2441" i="4" s="1"/>
  <c r="B116" i="8" a="1"/>
  <c r="B116" i="8" s="1"/>
  <c r="B119" i="8" a="1"/>
  <c r="B119" i="8" s="1"/>
  <c r="B96" i="8" a="1"/>
  <c r="B96" i="8" s="1"/>
  <c r="B27" i="8" a="1"/>
  <c r="B27" i="8" s="1"/>
  <c r="B43" i="8" a="1"/>
  <c r="B43" i="8" s="1"/>
  <c r="B60" i="8" a="1"/>
  <c r="B60" i="8" s="1"/>
  <c r="B90" i="8" a="1"/>
  <c r="B90" i="8" s="1"/>
  <c r="B80" i="8" a="1"/>
  <c r="B80" i="8" s="1"/>
  <c r="B78" i="8" a="1"/>
  <c r="B78" i="8" s="1"/>
  <c r="B111" i="8" a="1"/>
  <c r="B111" i="8" s="1"/>
  <c r="B32" i="8" a="1"/>
  <c r="B32" i="8" s="1"/>
  <c r="B18" i="8" a="1"/>
  <c r="B18" i="8" s="1"/>
  <c r="B34" i="8" a="1"/>
  <c r="B34" i="8" s="1"/>
  <c r="B37" i="8" a="1"/>
  <c r="B37" i="8" s="1"/>
  <c r="B40" i="8" a="1"/>
  <c r="B40" i="8" s="1"/>
  <c r="B59" i="8" a="1"/>
  <c r="B59" i="8" s="1"/>
  <c r="B110" i="8" a="1"/>
  <c r="B110" i="8" s="1"/>
  <c r="B53" i="8" a="1"/>
  <c r="B53" i="8" s="1"/>
  <c r="B56" i="8" a="1"/>
  <c r="B56" i="8" s="1"/>
  <c r="B75" i="8" a="1"/>
  <c r="B75" i="8" s="1"/>
  <c r="B69" i="8" a="1"/>
  <c r="B69" i="8" s="1"/>
  <c r="B72" i="8" a="1"/>
  <c r="B72" i="8" s="1"/>
  <c r="B91" i="8" a="1"/>
  <c r="B91" i="8" s="1"/>
  <c r="B85" i="8" a="1"/>
  <c r="B85" i="8" s="1"/>
  <c r="B88" i="8" a="1"/>
  <c r="B88" i="8" s="1"/>
  <c r="B47" i="8" a="1"/>
  <c r="B47" i="8" s="1"/>
  <c r="B104" i="8" a="1"/>
  <c r="B104" i="8" s="1"/>
  <c r="B63" i="8" a="1"/>
  <c r="B63" i="8" s="1"/>
  <c r="B117" i="8" a="1"/>
  <c r="B117" i="8" s="1"/>
  <c r="B28" i="8" a="1"/>
  <c r="B28" i="8" s="1"/>
  <c r="B65" i="8" a="1"/>
  <c r="B65" i="8" s="1"/>
  <c r="B44" i="8" a="1"/>
  <c r="B44" i="8" s="1"/>
  <c r="B25" i="8" a="1"/>
  <c r="B25" i="8" s="1"/>
  <c r="B42" i="8" a="1"/>
  <c r="B42" i="8" s="1"/>
  <c r="G9" i="8"/>
  <c r="B109" i="8" a="1"/>
  <c r="B109" i="8" s="1"/>
  <c r="B50" i="8" a="1"/>
  <c r="B50" i="8" s="1"/>
  <c r="B16" i="8" a="1"/>
  <c r="B16" i="8" s="1"/>
  <c r="F16" i="8" s="1"/>
  <c r="E16" i="8" s="1"/>
  <c r="B107" i="8" a="1"/>
  <c r="B107" i="8" s="1"/>
  <c r="B113" i="8" a="1"/>
  <c r="B113" i="8" s="1"/>
  <c r="B79" i="8" a="1"/>
  <c r="B79" i="8" s="1"/>
  <c r="B22" i="8" a="1"/>
  <c r="B22" i="8" s="1"/>
  <c r="B93" i="8" a="1"/>
  <c r="B93" i="8" s="1"/>
  <c r="B66" i="8" a="1"/>
  <c r="B66" i="8" s="1"/>
  <c r="B31" i="8" a="1"/>
  <c r="B31" i="8" s="1"/>
  <c r="B101" i="8" a="1"/>
  <c r="B101" i="8" s="1"/>
  <c r="B120" i="8" a="1"/>
  <c r="B120" i="8" s="1"/>
  <c r="B81" i="8" a="1"/>
  <c r="B81" i="8" s="1"/>
  <c r="B61" i="8" a="1"/>
  <c r="B61" i="8" s="1"/>
  <c r="B82" i="8" a="1"/>
  <c r="B82" i="8" s="1"/>
  <c r="B98" i="8" a="1"/>
  <c r="B98" i="8" s="1"/>
  <c r="B114" i="8" a="1"/>
  <c r="B114" i="8" s="1"/>
  <c r="B112" i="8" a="1"/>
  <c r="B112" i="8" s="1"/>
  <c r="B19" i="8" a="1"/>
  <c r="B19" i="8" s="1"/>
  <c r="B35" i="8" a="1"/>
  <c r="B35" i="8" s="1"/>
  <c r="B38" i="8" a="1"/>
  <c r="B38" i="8" s="1"/>
  <c r="B41" i="8" a="1"/>
  <c r="B41" i="8" s="1"/>
  <c r="B76" i="8" a="1"/>
  <c r="B76" i="8" s="1"/>
  <c r="B64" i="8" a="1"/>
  <c r="B64" i="8" s="1"/>
  <c r="B92" i="8" a="1"/>
  <c r="B92" i="8" s="1"/>
  <c r="B73" i="8" a="1"/>
  <c r="B73" i="8" s="1"/>
  <c r="B108" i="8" a="1"/>
  <c r="B108" i="8" s="1"/>
  <c r="B86" i="8" a="1"/>
  <c r="B86" i="8" s="1"/>
  <c r="B89" i="8" a="1"/>
  <c r="B89" i="8" s="1"/>
  <c r="B9" i="8"/>
  <c r="J9" i="8" s="1"/>
  <c r="B102" i="8" a="1"/>
  <c r="B102" i="8" s="1"/>
  <c r="B105" i="8" a="1"/>
  <c r="B105" i="8" s="1"/>
  <c r="B29" i="8" a="1"/>
  <c r="B29" i="8" s="1"/>
  <c r="B121" i="8" a="1"/>
  <c r="B121" i="8" s="1"/>
  <c r="B45" i="8" a="1"/>
  <c r="B45" i="8" s="1"/>
  <c r="B26" i="8" a="1"/>
  <c r="B26" i="8" s="1"/>
  <c r="B23" i="8" a="1"/>
  <c r="B23" i="8" s="1"/>
  <c r="B74" i="8" a="1"/>
  <c r="B74" i="8" s="1"/>
  <c r="B51" i="8" a="1"/>
  <c r="B51" i="8" s="1"/>
  <c r="B54" i="8" a="1"/>
  <c r="B54" i="8" s="1"/>
  <c r="B57" i="8" a="1"/>
  <c r="B57" i="8" s="1"/>
  <c r="B17" i="8" a="1"/>
  <c r="B17" i="8" s="1"/>
  <c r="B33" i="8" a="1"/>
  <c r="B33" i="8" s="1"/>
  <c r="B48" i="8" a="1"/>
  <c r="B48" i="8" s="1"/>
  <c r="B118" i="8" a="1"/>
  <c r="B118" i="8" s="1"/>
  <c r="B97" i="8" a="1"/>
  <c r="B97" i="8" s="1"/>
  <c r="B71" i="8" a="1"/>
  <c r="B71" i="8" s="1"/>
  <c r="B67" i="8" a="1"/>
  <c r="B67" i="8" s="1"/>
  <c r="B70" i="8" a="1"/>
  <c r="B70" i="8" s="1"/>
  <c r="B83" i="8" a="1"/>
  <c r="B83" i="8" s="1"/>
  <c r="B99" i="8" a="1"/>
  <c r="B99" i="8" s="1"/>
  <c r="B115" i="8" a="1"/>
  <c r="B115" i="8" s="1"/>
  <c r="B49" i="8" a="1"/>
  <c r="B49" i="8" s="1"/>
  <c r="B20" i="8" a="1"/>
  <c r="B20" i="8" s="1"/>
  <c r="B36" i="8" a="1"/>
  <c r="B36" i="8" s="1"/>
  <c r="B39" i="8" a="1"/>
  <c r="B39" i="8" s="1"/>
  <c r="B52" i="8" a="1"/>
  <c r="B52" i="8" s="1"/>
  <c r="B55" i="8" a="1"/>
  <c r="B55" i="8" s="1"/>
  <c r="B68" i="8" a="1"/>
  <c r="B68" i="8" s="1"/>
  <c r="B84" i="8" a="1"/>
  <c r="B84" i="8" s="1"/>
  <c r="B87" i="8" a="1"/>
  <c r="B87" i="8" s="1"/>
  <c r="B106" i="8" a="1"/>
  <c r="B106" i="8" s="1"/>
  <c r="B30" i="8" a="1"/>
  <c r="B30" i="8" s="1"/>
  <c r="B122" i="8" a="1"/>
  <c r="B122" i="8" s="1"/>
  <c r="B46" i="8" a="1"/>
  <c r="B46" i="8" s="1"/>
  <c r="B15" i="8" a="1"/>
  <c r="B15" i="8" s="1"/>
  <c r="F15" i="8" s="1"/>
  <c r="B24" i="8" a="1"/>
  <c r="B24" i="8" s="1"/>
  <c r="B95" i="8" a="1"/>
  <c r="B95" i="8" s="1"/>
  <c r="H9" i="8"/>
  <c r="B58" i="8" a="1"/>
  <c r="B58" i="8" s="1"/>
  <c r="B100" i="8" a="1"/>
  <c r="B100" i="8" s="1"/>
  <c r="B103" i="8" a="1"/>
  <c r="B103" i="8" s="1"/>
  <c r="B62" i="8" a="1"/>
  <c r="B62" i="8" s="1"/>
  <c r="B21" i="8" a="1"/>
  <c r="B21" i="8" s="1"/>
  <c r="B94" i="8" a="1"/>
  <c r="B94" i="8" s="1"/>
  <c r="B77" i="8" a="1"/>
  <c r="B77" i="8" s="1"/>
  <c r="Q1" i="3"/>
  <c r="M1390" i="4"/>
  <c r="N1390" i="4" s="1"/>
  <c r="O1390" i="4" s="1"/>
  <c r="L1390" i="4"/>
  <c r="M1658" i="4"/>
  <c r="N1658" i="4" s="1"/>
  <c r="O1658" i="4" s="1"/>
  <c r="M1655" i="4"/>
  <c r="N1655" i="4" s="1"/>
  <c r="O1655" i="4" s="1"/>
  <c r="M1656" i="4"/>
  <c r="N1656" i="4" s="1"/>
  <c r="O1656" i="4" s="1"/>
  <c r="M1657" i="4"/>
  <c r="N1657" i="4" s="1"/>
  <c r="O1657" i="4" s="1"/>
  <c r="L1658" i="4"/>
  <c r="L1655" i="4"/>
  <c r="L1656" i="4"/>
  <c r="L1657" i="4"/>
  <c r="M702" i="4"/>
  <c r="N702" i="4" s="1"/>
  <c r="O702" i="4" s="1"/>
  <c r="M703" i="4"/>
  <c r="N703" i="4" s="1"/>
  <c r="O703" i="4" s="1"/>
  <c r="M704" i="4"/>
  <c r="N704" i="4" s="1"/>
  <c r="O704" i="4" s="1"/>
  <c r="M705" i="4"/>
  <c r="N705" i="4" s="1"/>
  <c r="O705" i="4" s="1"/>
  <c r="L702" i="4"/>
  <c r="L703" i="4"/>
  <c r="L704" i="4"/>
  <c r="L705" i="4"/>
  <c r="M1968" i="4"/>
  <c r="N1968" i="4" s="1"/>
  <c r="O1968" i="4" s="1"/>
  <c r="L1968" i="4"/>
  <c r="M1048" i="4"/>
  <c r="N1048" i="4" s="1"/>
  <c r="O1048" i="4" s="1"/>
  <c r="L1048" i="4"/>
  <c r="M1207" i="4"/>
  <c r="N1207" i="4" s="1"/>
  <c r="O1207" i="4" s="1"/>
  <c r="M1208" i="4"/>
  <c r="N1208" i="4" s="1"/>
  <c r="O1208" i="4" s="1"/>
  <c r="M1209" i="4"/>
  <c r="N1209" i="4" s="1"/>
  <c r="O1209" i="4" s="1"/>
  <c r="L1207" i="4"/>
  <c r="L1208" i="4"/>
  <c r="L1209" i="4"/>
  <c r="M1181" i="4"/>
  <c r="N1181" i="4" s="1"/>
  <c r="O1181" i="4" s="1"/>
  <c r="M1182" i="4"/>
  <c r="N1182" i="4" s="1"/>
  <c r="O1182" i="4" s="1"/>
  <c r="M1169" i="4"/>
  <c r="N1169" i="4" s="1"/>
  <c r="O1169" i="4" s="1"/>
  <c r="M1170" i="4"/>
  <c r="N1170" i="4" s="1"/>
  <c r="O1170" i="4" s="1"/>
  <c r="M1171" i="4"/>
  <c r="N1171" i="4" s="1"/>
  <c r="O1171" i="4" s="1"/>
  <c r="M1172" i="4"/>
  <c r="N1172" i="4" s="1"/>
  <c r="O1172" i="4" s="1"/>
  <c r="M1173" i="4"/>
  <c r="N1173" i="4" s="1"/>
  <c r="O1173" i="4" s="1"/>
  <c r="M1174" i="4"/>
  <c r="N1174" i="4" s="1"/>
  <c r="O1174" i="4" s="1"/>
  <c r="M1178" i="4"/>
  <c r="N1178" i="4" s="1"/>
  <c r="O1178" i="4" s="1"/>
  <c r="M1179" i="4"/>
  <c r="N1179" i="4" s="1"/>
  <c r="O1179" i="4" s="1"/>
  <c r="M1180" i="4"/>
  <c r="N1180" i="4" s="1"/>
  <c r="O1180" i="4" s="1"/>
  <c r="M1175" i="4"/>
  <c r="N1175" i="4" s="1"/>
  <c r="O1175" i="4" s="1"/>
  <c r="M1176" i="4"/>
  <c r="N1176" i="4" s="1"/>
  <c r="O1176" i="4" s="1"/>
  <c r="M1177" i="4"/>
  <c r="N1177" i="4" s="1"/>
  <c r="O1177" i="4" s="1"/>
  <c r="L1181" i="4"/>
  <c r="L1182" i="4"/>
  <c r="L1169" i="4"/>
  <c r="L1170" i="4"/>
  <c r="L1171" i="4"/>
  <c r="L1172" i="4"/>
  <c r="L1173" i="4"/>
  <c r="L1174" i="4"/>
  <c r="L1175" i="4"/>
  <c r="L1178" i="4"/>
  <c r="L1176" i="4"/>
  <c r="L1177" i="4"/>
  <c r="L1179" i="4"/>
  <c r="L1180" i="4"/>
  <c r="M1259" i="4"/>
  <c r="N1259" i="4" s="1"/>
  <c r="O1259" i="4" s="1"/>
  <c r="M1260" i="4"/>
  <c r="N1260" i="4" s="1"/>
  <c r="O1260" i="4" s="1"/>
  <c r="M1261" i="4"/>
  <c r="N1261" i="4" s="1"/>
  <c r="O1261" i="4" s="1"/>
  <c r="M1262" i="4"/>
  <c r="N1262" i="4" s="1"/>
  <c r="O1262" i="4" s="1"/>
  <c r="M1263" i="4"/>
  <c r="N1263" i="4" s="1"/>
  <c r="O1263" i="4" s="1"/>
  <c r="M1264" i="4"/>
  <c r="N1264" i="4" s="1"/>
  <c r="O1264" i="4" s="1"/>
  <c r="M1265" i="4"/>
  <c r="N1265" i="4" s="1"/>
  <c r="O1265" i="4" s="1"/>
  <c r="L1259" i="4"/>
  <c r="L1260" i="4"/>
  <c r="L1261" i="4"/>
  <c r="L1262" i="4"/>
  <c r="L1263" i="4"/>
  <c r="L1264" i="4"/>
  <c r="L1265" i="4"/>
  <c r="M2331" i="4"/>
  <c r="N2331" i="4" s="1"/>
  <c r="O2331" i="4" s="1"/>
  <c r="L2331" i="4"/>
  <c r="M1416" i="4"/>
  <c r="N1416" i="4" s="1"/>
  <c r="O1416" i="4" s="1"/>
  <c r="L1416" i="4"/>
  <c r="M15" i="4"/>
  <c r="N15" i="4" s="1"/>
  <c r="O15" i="4" s="1"/>
  <c r="M16" i="4"/>
  <c r="L15" i="4"/>
  <c r="L16" i="4"/>
  <c r="M2328" i="4"/>
  <c r="N2328" i="4" s="1"/>
  <c r="O2328" i="4" s="1"/>
  <c r="M2329" i="4"/>
  <c r="N2329" i="4" s="1"/>
  <c r="O2329" i="4" s="1"/>
  <c r="M2330" i="4"/>
  <c r="N2330" i="4" s="1"/>
  <c r="O2330" i="4" s="1"/>
  <c r="L2329" i="4"/>
  <c r="L2330" i="4"/>
  <c r="L2328" i="4"/>
  <c r="M2171" i="4"/>
  <c r="N2171" i="4" s="1"/>
  <c r="O2171" i="4" s="1"/>
  <c r="M2195" i="4"/>
  <c r="N2195" i="4" s="1"/>
  <c r="O2195" i="4" s="1"/>
  <c r="M2172" i="4"/>
  <c r="N2172" i="4" s="1"/>
  <c r="O2172" i="4" s="1"/>
  <c r="M2196" i="4"/>
  <c r="N2196" i="4" s="1"/>
  <c r="O2196" i="4" s="1"/>
  <c r="M2173" i="4"/>
  <c r="N2173" i="4" s="1"/>
  <c r="O2173" i="4" s="1"/>
  <c r="M2197" i="4"/>
  <c r="N2197" i="4" s="1"/>
  <c r="O2197" i="4" s="1"/>
  <c r="M2174" i="4"/>
  <c r="N2174" i="4" s="1"/>
  <c r="O2174" i="4" s="1"/>
  <c r="M2175" i="4"/>
  <c r="N2175" i="4" s="1"/>
  <c r="O2175" i="4" s="1"/>
  <c r="M2176" i="4"/>
  <c r="N2176" i="4" s="1"/>
  <c r="O2176" i="4" s="1"/>
  <c r="M2183" i="4"/>
  <c r="N2183" i="4" s="1"/>
  <c r="O2183" i="4" s="1"/>
  <c r="M2189" i="4"/>
  <c r="N2189" i="4" s="1"/>
  <c r="O2189" i="4" s="1"/>
  <c r="M2167" i="4"/>
  <c r="N2167" i="4" s="1"/>
  <c r="O2167" i="4" s="1"/>
  <c r="M2177" i="4"/>
  <c r="N2177" i="4" s="1"/>
  <c r="O2177" i="4" s="1"/>
  <c r="M2165" i="4"/>
  <c r="N2165" i="4" s="1"/>
  <c r="O2165" i="4" s="1"/>
  <c r="M2190" i="4"/>
  <c r="N2190" i="4" s="1"/>
  <c r="O2190" i="4" s="1"/>
  <c r="M2191" i="4"/>
  <c r="N2191" i="4" s="1"/>
  <c r="O2191" i="4" s="1"/>
  <c r="M2154" i="4"/>
  <c r="N2154" i="4" s="1"/>
  <c r="O2154" i="4" s="1"/>
  <c r="M2178" i="4"/>
  <c r="N2178" i="4" s="1"/>
  <c r="O2178" i="4" s="1"/>
  <c r="M2155" i="4"/>
  <c r="N2155" i="4" s="1"/>
  <c r="O2155" i="4" s="1"/>
  <c r="M2179" i="4"/>
  <c r="N2179" i="4" s="1"/>
  <c r="O2179" i="4" s="1"/>
  <c r="M2159" i="4"/>
  <c r="N2159" i="4" s="1"/>
  <c r="O2159" i="4" s="1"/>
  <c r="M2188" i="4"/>
  <c r="N2188" i="4" s="1"/>
  <c r="O2188" i="4" s="1"/>
  <c r="M2156" i="4"/>
  <c r="N2156" i="4" s="1"/>
  <c r="O2156" i="4" s="1"/>
  <c r="M2180" i="4"/>
  <c r="N2180" i="4" s="1"/>
  <c r="O2180" i="4" s="1"/>
  <c r="M2164" i="4"/>
  <c r="N2164" i="4" s="1"/>
  <c r="O2164" i="4" s="1"/>
  <c r="M2157" i="4"/>
  <c r="N2157" i="4" s="1"/>
  <c r="O2157" i="4" s="1"/>
  <c r="M2181" i="4"/>
  <c r="N2181" i="4" s="1"/>
  <c r="O2181" i="4" s="1"/>
  <c r="M2158" i="4"/>
  <c r="N2158" i="4" s="1"/>
  <c r="O2158" i="4" s="1"/>
  <c r="M2182" i="4"/>
  <c r="N2182" i="4" s="1"/>
  <c r="O2182" i="4" s="1"/>
  <c r="M2160" i="4"/>
  <c r="N2160" i="4" s="1"/>
  <c r="O2160" i="4" s="1"/>
  <c r="M2184" i="4"/>
  <c r="N2184" i="4" s="1"/>
  <c r="O2184" i="4" s="1"/>
  <c r="M2166" i="4"/>
  <c r="N2166" i="4" s="1"/>
  <c r="O2166" i="4" s="1"/>
  <c r="M2161" i="4"/>
  <c r="N2161" i="4" s="1"/>
  <c r="O2161" i="4" s="1"/>
  <c r="M2185" i="4"/>
  <c r="N2185" i="4" s="1"/>
  <c r="O2185" i="4" s="1"/>
  <c r="M2162" i="4"/>
  <c r="N2162" i="4" s="1"/>
  <c r="O2162" i="4" s="1"/>
  <c r="M2186" i="4"/>
  <c r="N2186" i="4" s="1"/>
  <c r="O2186" i="4" s="1"/>
  <c r="M2163" i="4"/>
  <c r="N2163" i="4" s="1"/>
  <c r="O2163" i="4" s="1"/>
  <c r="M2187" i="4"/>
  <c r="N2187" i="4" s="1"/>
  <c r="O2187" i="4" s="1"/>
  <c r="M2168" i="4"/>
  <c r="N2168" i="4" s="1"/>
  <c r="O2168" i="4" s="1"/>
  <c r="M2192" i="4"/>
  <c r="N2192" i="4" s="1"/>
  <c r="O2192" i="4" s="1"/>
  <c r="M2169" i="4"/>
  <c r="N2169" i="4" s="1"/>
  <c r="O2169" i="4" s="1"/>
  <c r="M2193" i="4"/>
  <c r="N2193" i="4" s="1"/>
  <c r="O2193" i="4" s="1"/>
  <c r="M2170" i="4"/>
  <c r="N2170" i="4" s="1"/>
  <c r="O2170" i="4" s="1"/>
  <c r="M2194" i="4"/>
  <c r="N2194" i="4" s="1"/>
  <c r="O2194" i="4" s="1"/>
  <c r="L2157" i="4"/>
  <c r="L2181" i="4"/>
  <c r="L2158" i="4"/>
  <c r="L2182" i="4"/>
  <c r="L2159" i="4"/>
  <c r="L2183" i="4"/>
  <c r="L2184" i="4"/>
  <c r="L2163" i="4"/>
  <c r="L2188" i="4"/>
  <c r="L2160" i="4"/>
  <c r="L2164" i="4"/>
  <c r="L2156" i="4"/>
  <c r="L2161" i="4"/>
  <c r="L2185" i="4"/>
  <c r="L2178" i="4"/>
  <c r="L2162" i="4"/>
  <c r="L2186" i="4"/>
  <c r="L2175" i="4"/>
  <c r="L2180" i="4"/>
  <c r="L2187" i="4"/>
  <c r="L2154" i="4"/>
  <c r="L2165" i="4"/>
  <c r="L2189" i="4"/>
  <c r="L2179" i="4"/>
  <c r="L2166" i="4"/>
  <c r="L2190" i="4"/>
  <c r="L2193" i="4"/>
  <c r="L2172" i="4"/>
  <c r="L2167" i="4"/>
  <c r="L2191" i="4"/>
  <c r="L2195" i="4"/>
  <c r="L2168" i="4"/>
  <c r="L2192" i="4"/>
  <c r="L2169" i="4"/>
  <c r="L2171" i="4"/>
  <c r="L2197" i="4"/>
  <c r="L2170" i="4"/>
  <c r="L2194" i="4"/>
  <c r="L2177" i="4"/>
  <c r="L2173" i="4"/>
  <c r="L2196" i="4"/>
  <c r="L2174" i="4"/>
  <c r="L2155" i="4"/>
  <c r="M1991" i="4"/>
  <c r="N1991" i="4" s="1"/>
  <c r="O1991" i="4" s="1"/>
  <c r="L1991" i="4"/>
  <c r="M1802" i="4"/>
  <c r="N1802" i="4" s="1"/>
  <c r="O1802" i="4" s="1"/>
  <c r="L1802" i="4"/>
  <c r="M1565" i="4"/>
  <c r="N1565" i="4" s="1"/>
  <c r="O1565" i="4" s="1"/>
  <c r="L1565" i="4"/>
  <c r="M1407" i="4"/>
  <c r="N1407" i="4" s="1"/>
  <c r="O1407" i="4" s="1"/>
  <c r="M1408" i="4"/>
  <c r="N1408" i="4" s="1"/>
  <c r="O1408" i="4" s="1"/>
  <c r="M1409" i="4"/>
  <c r="N1409" i="4" s="1"/>
  <c r="O1409" i="4" s="1"/>
  <c r="M1410" i="4"/>
  <c r="N1410" i="4" s="1"/>
  <c r="O1410" i="4" s="1"/>
  <c r="M1411" i="4"/>
  <c r="N1411" i="4" s="1"/>
  <c r="O1411" i="4" s="1"/>
  <c r="M1412" i="4"/>
  <c r="N1412" i="4" s="1"/>
  <c r="O1412" i="4" s="1"/>
  <c r="M1413" i="4"/>
  <c r="N1413" i="4" s="1"/>
  <c r="O1413" i="4" s="1"/>
  <c r="M1414" i="4"/>
  <c r="N1414" i="4" s="1"/>
  <c r="O1414" i="4" s="1"/>
  <c r="M1415" i="4"/>
  <c r="N1415" i="4" s="1"/>
  <c r="O1415" i="4" s="1"/>
  <c r="L1407" i="4"/>
  <c r="L1408" i="4"/>
  <c r="L1409" i="4"/>
  <c r="L1410" i="4"/>
  <c r="L1411" i="4"/>
  <c r="L1412" i="4"/>
  <c r="L1413" i="4"/>
  <c r="L1414" i="4"/>
  <c r="L1415" i="4"/>
  <c r="M1237" i="4"/>
  <c r="N1237" i="4" s="1"/>
  <c r="O1237" i="4" s="1"/>
  <c r="M1238" i="4"/>
  <c r="N1238" i="4" s="1"/>
  <c r="O1238" i="4" s="1"/>
  <c r="M1239" i="4"/>
  <c r="N1239" i="4" s="1"/>
  <c r="O1239" i="4" s="1"/>
  <c r="M1240" i="4"/>
  <c r="N1240" i="4" s="1"/>
  <c r="O1240" i="4" s="1"/>
  <c r="M1241" i="4"/>
  <c r="N1241" i="4" s="1"/>
  <c r="O1241" i="4" s="1"/>
  <c r="M1242" i="4"/>
  <c r="N1242" i="4" s="1"/>
  <c r="O1242" i="4" s="1"/>
  <c r="M1243" i="4"/>
  <c r="N1243" i="4" s="1"/>
  <c r="O1243" i="4" s="1"/>
  <c r="M1244" i="4"/>
  <c r="N1244" i="4" s="1"/>
  <c r="O1244" i="4" s="1"/>
  <c r="L1237" i="4"/>
  <c r="L1238" i="4"/>
  <c r="L1239" i="4"/>
  <c r="L1240" i="4"/>
  <c r="L1241" i="4"/>
  <c r="L1242" i="4"/>
  <c r="L1243" i="4"/>
  <c r="L1244" i="4"/>
  <c r="I244" i="5"/>
  <c r="M1098" i="4"/>
  <c r="N1098" i="4" s="1"/>
  <c r="O1098" i="4" s="1"/>
  <c r="M1099" i="4"/>
  <c r="N1099" i="4" s="1"/>
  <c r="O1099" i="4" s="1"/>
  <c r="M1100" i="4"/>
  <c r="N1100" i="4" s="1"/>
  <c r="O1100" i="4" s="1"/>
  <c r="M1101" i="4"/>
  <c r="N1101" i="4" s="1"/>
  <c r="O1101" i="4" s="1"/>
  <c r="L1098" i="4"/>
  <c r="L1099" i="4"/>
  <c r="L1100" i="4"/>
  <c r="L1101" i="4"/>
  <c r="I295" i="5"/>
  <c r="F1072" i="6" s="1"/>
  <c r="M926" i="4"/>
  <c r="N926" i="4" s="1"/>
  <c r="O926" i="4" s="1"/>
  <c r="M927" i="4"/>
  <c r="N927" i="4" s="1"/>
  <c r="O927" i="4" s="1"/>
  <c r="L926" i="4"/>
  <c r="L927" i="4"/>
  <c r="I227" i="5"/>
  <c r="M731" i="4"/>
  <c r="N731" i="4" s="1"/>
  <c r="O731" i="4" s="1"/>
  <c r="M732" i="4"/>
  <c r="N732" i="4" s="1"/>
  <c r="O732" i="4" s="1"/>
  <c r="M733" i="4"/>
  <c r="N733" i="4" s="1"/>
  <c r="O733" i="4" s="1"/>
  <c r="M734" i="4"/>
  <c r="N734" i="4" s="1"/>
  <c r="O734" i="4" s="1"/>
  <c r="L731" i="4"/>
  <c r="L732" i="4"/>
  <c r="L733" i="4"/>
  <c r="L734" i="4"/>
  <c r="M533" i="4"/>
  <c r="N533" i="4" s="1"/>
  <c r="O533" i="4" s="1"/>
  <c r="M534" i="4"/>
  <c r="N534" i="4" s="1"/>
  <c r="O534" i="4" s="1"/>
  <c r="M535" i="4"/>
  <c r="N535" i="4" s="1"/>
  <c r="O535" i="4" s="1"/>
  <c r="M536" i="4"/>
  <c r="N536" i="4" s="1"/>
  <c r="O536" i="4" s="1"/>
  <c r="M537" i="4"/>
  <c r="N537" i="4" s="1"/>
  <c r="O537" i="4" s="1"/>
  <c r="M538" i="4"/>
  <c r="N538" i="4" s="1"/>
  <c r="O538" i="4" s="1"/>
  <c r="M529" i="4"/>
  <c r="N529" i="4" s="1"/>
  <c r="O529" i="4" s="1"/>
  <c r="M530" i="4"/>
  <c r="N530" i="4" s="1"/>
  <c r="O530" i="4" s="1"/>
  <c r="M531" i="4"/>
  <c r="N531" i="4" s="1"/>
  <c r="O531" i="4" s="1"/>
  <c r="M532" i="4"/>
  <c r="N532" i="4" s="1"/>
  <c r="O532" i="4" s="1"/>
  <c r="L533" i="4"/>
  <c r="L534" i="4"/>
  <c r="L535" i="4"/>
  <c r="L536" i="4"/>
  <c r="L537" i="4"/>
  <c r="L538" i="4"/>
  <c r="L530" i="4"/>
  <c r="L529" i="4"/>
  <c r="L531" i="4"/>
  <c r="L532" i="4"/>
  <c r="M405" i="4"/>
  <c r="N405" i="4" s="1"/>
  <c r="O405" i="4" s="1"/>
  <c r="L405" i="4"/>
  <c r="M245" i="4"/>
  <c r="N245" i="4" s="1"/>
  <c r="O245" i="4" s="1"/>
  <c r="M246" i="4"/>
  <c r="N246" i="4" s="1"/>
  <c r="O246" i="4" s="1"/>
  <c r="M247" i="4"/>
  <c r="N247" i="4" s="1"/>
  <c r="O247" i="4" s="1"/>
  <c r="M241" i="4"/>
  <c r="N241" i="4" s="1"/>
  <c r="O241" i="4" s="1"/>
  <c r="M242" i="4"/>
  <c r="N242" i="4" s="1"/>
  <c r="O242" i="4" s="1"/>
  <c r="M243" i="4"/>
  <c r="N243" i="4" s="1"/>
  <c r="O243" i="4" s="1"/>
  <c r="M244" i="4"/>
  <c r="N244" i="4" s="1"/>
  <c r="O244" i="4" s="1"/>
  <c r="L245" i="4"/>
  <c r="L246" i="4"/>
  <c r="L247" i="4"/>
  <c r="L242" i="4"/>
  <c r="L241" i="4"/>
  <c r="L243" i="4"/>
  <c r="L244" i="4"/>
  <c r="I282" i="5"/>
  <c r="M2119" i="4"/>
  <c r="N2119" i="4" s="1"/>
  <c r="O2119" i="4" s="1"/>
  <c r="L2119" i="4"/>
  <c r="M1494" i="4"/>
  <c r="N1494" i="4" s="1"/>
  <c r="O1494" i="4" s="1"/>
  <c r="M1495" i="4"/>
  <c r="N1495" i="4" s="1"/>
  <c r="O1495" i="4" s="1"/>
  <c r="M1496" i="4"/>
  <c r="N1496" i="4" s="1"/>
  <c r="O1496" i="4" s="1"/>
  <c r="M1497" i="4"/>
  <c r="N1497" i="4" s="1"/>
  <c r="O1497" i="4" s="1"/>
  <c r="M1498" i="4"/>
  <c r="N1498" i="4" s="1"/>
  <c r="O1498" i="4" s="1"/>
  <c r="M1499" i="4"/>
  <c r="N1499" i="4" s="1"/>
  <c r="O1499" i="4" s="1"/>
  <c r="L1495" i="4"/>
  <c r="L1497" i="4"/>
  <c r="L1498" i="4"/>
  <c r="L1499" i="4"/>
  <c r="L1494" i="4"/>
  <c r="L1496" i="4"/>
  <c r="M1045" i="4"/>
  <c r="N1045" i="4" s="1"/>
  <c r="O1045" i="4" s="1"/>
  <c r="M1046" i="4"/>
  <c r="N1046" i="4" s="1"/>
  <c r="O1046" i="4" s="1"/>
  <c r="M1047" i="4"/>
  <c r="N1047" i="4" s="1"/>
  <c r="O1047" i="4" s="1"/>
  <c r="L1045" i="4"/>
  <c r="L1046" i="4"/>
  <c r="L1047" i="4"/>
  <c r="M709" i="4"/>
  <c r="N709" i="4" s="1"/>
  <c r="O709" i="4" s="1"/>
  <c r="M710" i="4"/>
  <c r="N710" i="4" s="1"/>
  <c r="O710" i="4" s="1"/>
  <c r="M711" i="4"/>
  <c r="N711" i="4" s="1"/>
  <c r="O711" i="4" s="1"/>
  <c r="M712" i="4"/>
  <c r="N712" i="4" s="1"/>
  <c r="O712" i="4" s="1"/>
  <c r="M713" i="4"/>
  <c r="N713" i="4" s="1"/>
  <c r="O713" i="4" s="1"/>
  <c r="M714" i="4"/>
  <c r="N714" i="4" s="1"/>
  <c r="O714" i="4" s="1"/>
  <c r="M715" i="4"/>
  <c r="N715" i="4" s="1"/>
  <c r="O715" i="4" s="1"/>
  <c r="L709" i="4"/>
  <c r="L710" i="4"/>
  <c r="L711" i="4"/>
  <c r="L712" i="4"/>
  <c r="L713" i="4"/>
  <c r="L714" i="4"/>
  <c r="L715" i="4"/>
  <c r="M197" i="4"/>
  <c r="N197" i="4" s="1"/>
  <c r="O197" i="4" s="1"/>
  <c r="M198" i="4"/>
  <c r="N198" i="4" s="1"/>
  <c r="O198" i="4" s="1"/>
  <c r="M199" i="4"/>
  <c r="N199" i="4" s="1"/>
  <c r="O199" i="4" s="1"/>
  <c r="M200" i="4"/>
  <c r="N200" i="4" s="1"/>
  <c r="O200" i="4" s="1"/>
  <c r="M201" i="4"/>
  <c r="N201" i="4" s="1"/>
  <c r="O201" i="4" s="1"/>
  <c r="M202" i="4"/>
  <c r="N202" i="4" s="1"/>
  <c r="O202" i="4" s="1"/>
  <c r="M203" i="4"/>
  <c r="N203" i="4" s="1"/>
  <c r="O203" i="4" s="1"/>
  <c r="M204" i="4"/>
  <c r="N204" i="4" s="1"/>
  <c r="O204" i="4" s="1"/>
  <c r="M205" i="4"/>
  <c r="N205" i="4" s="1"/>
  <c r="O205" i="4" s="1"/>
  <c r="M195" i="4"/>
  <c r="N195" i="4" s="1"/>
  <c r="O195" i="4" s="1"/>
  <c r="M196" i="4"/>
  <c r="N196" i="4" s="1"/>
  <c r="O196" i="4" s="1"/>
  <c r="L197" i="4"/>
  <c r="L198" i="4"/>
  <c r="L199" i="4"/>
  <c r="L200" i="4"/>
  <c r="L201" i="4"/>
  <c r="L202" i="4"/>
  <c r="L203" i="4"/>
  <c r="L204" i="4"/>
  <c r="L205" i="4"/>
  <c r="L195" i="4"/>
  <c r="L196" i="4"/>
  <c r="I272" i="5"/>
  <c r="M1373" i="4"/>
  <c r="N1373" i="4" s="1"/>
  <c r="O1373" i="4" s="1"/>
  <c r="M1374" i="4"/>
  <c r="N1374" i="4" s="1"/>
  <c r="O1374" i="4" s="1"/>
  <c r="M1375" i="4"/>
  <c r="N1375" i="4" s="1"/>
  <c r="O1375" i="4" s="1"/>
  <c r="M1376" i="4"/>
  <c r="N1376" i="4" s="1"/>
  <c r="O1376" i="4" s="1"/>
  <c r="M1377" i="4"/>
  <c r="N1377" i="4" s="1"/>
  <c r="O1377" i="4" s="1"/>
  <c r="M1378" i="4"/>
  <c r="N1378" i="4" s="1"/>
  <c r="O1378" i="4" s="1"/>
  <c r="M1360" i="4"/>
  <c r="N1360" i="4" s="1"/>
  <c r="O1360" i="4" s="1"/>
  <c r="M1361" i="4"/>
  <c r="N1361" i="4" s="1"/>
  <c r="O1361" i="4" s="1"/>
  <c r="M1362" i="4"/>
  <c r="N1362" i="4" s="1"/>
  <c r="O1362" i="4" s="1"/>
  <c r="M1363" i="4"/>
  <c r="N1363" i="4" s="1"/>
  <c r="O1363" i="4" s="1"/>
  <c r="M1364" i="4"/>
  <c r="N1364" i="4" s="1"/>
  <c r="O1364" i="4" s="1"/>
  <c r="M1365" i="4"/>
  <c r="N1365" i="4" s="1"/>
  <c r="O1365" i="4" s="1"/>
  <c r="M1366" i="4"/>
  <c r="N1366" i="4" s="1"/>
  <c r="O1366" i="4" s="1"/>
  <c r="M1370" i="4"/>
  <c r="N1370" i="4" s="1"/>
  <c r="O1370" i="4" s="1"/>
  <c r="M1371" i="4"/>
  <c r="N1371" i="4" s="1"/>
  <c r="O1371" i="4" s="1"/>
  <c r="M1372" i="4"/>
  <c r="N1372" i="4" s="1"/>
  <c r="O1372" i="4" s="1"/>
  <c r="M1367" i="4"/>
  <c r="N1367" i="4" s="1"/>
  <c r="O1367" i="4" s="1"/>
  <c r="M1368" i="4"/>
  <c r="N1368" i="4" s="1"/>
  <c r="O1368" i="4" s="1"/>
  <c r="M1369" i="4"/>
  <c r="N1369" i="4" s="1"/>
  <c r="O1369" i="4" s="1"/>
  <c r="L1373" i="4"/>
  <c r="L1374" i="4"/>
  <c r="L1375" i="4"/>
  <c r="L1376" i="4"/>
  <c r="L1377" i="4"/>
  <c r="L1378" i="4"/>
  <c r="L1360" i="4"/>
  <c r="L1361" i="4"/>
  <c r="L1362" i="4"/>
  <c r="L1363" i="4"/>
  <c r="L1364" i="4"/>
  <c r="L1365" i="4"/>
  <c r="L1366" i="4"/>
  <c r="L1367" i="4"/>
  <c r="L1370" i="4"/>
  <c r="L1368" i="4"/>
  <c r="L1369" i="4"/>
  <c r="L1371" i="4"/>
  <c r="L1372" i="4"/>
  <c r="M1901" i="4"/>
  <c r="N1901" i="4" s="1"/>
  <c r="O1901" i="4" s="1"/>
  <c r="M1925" i="4"/>
  <c r="N1925" i="4" s="1"/>
  <c r="O1925" i="4" s="1"/>
  <c r="M1949" i="4"/>
  <c r="N1949" i="4" s="1"/>
  <c r="O1949" i="4" s="1"/>
  <c r="M1903" i="4"/>
  <c r="N1903" i="4" s="1"/>
  <c r="O1903" i="4" s="1"/>
  <c r="M1927" i="4"/>
  <c r="N1927" i="4" s="1"/>
  <c r="O1927" i="4" s="1"/>
  <c r="M1951" i="4"/>
  <c r="N1951" i="4" s="1"/>
  <c r="O1951" i="4" s="1"/>
  <c r="M1904" i="4"/>
  <c r="N1904" i="4" s="1"/>
  <c r="O1904" i="4" s="1"/>
  <c r="M1928" i="4"/>
  <c r="N1928" i="4" s="1"/>
  <c r="O1928" i="4" s="1"/>
  <c r="M1905" i="4"/>
  <c r="N1905" i="4" s="1"/>
  <c r="O1905" i="4" s="1"/>
  <c r="M1929" i="4"/>
  <c r="N1929" i="4" s="1"/>
  <c r="O1929" i="4" s="1"/>
  <c r="M1906" i="4"/>
  <c r="N1906" i="4" s="1"/>
  <c r="O1906" i="4" s="1"/>
  <c r="M1930" i="4"/>
  <c r="N1930" i="4" s="1"/>
  <c r="O1930" i="4" s="1"/>
  <c r="M1907" i="4"/>
  <c r="N1907" i="4" s="1"/>
  <c r="O1907" i="4" s="1"/>
  <c r="M1931" i="4"/>
  <c r="N1931" i="4" s="1"/>
  <c r="O1931" i="4" s="1"/>
  <c r="M1908" i="4"/>
  <c r="N1908" i="4" s="1"/>
  <c r="O1908" i="4" s="1"/>
  <c r="M1932" i="4"/>
  <c r="N1932" i="4" s="1"/>
  <c r="O1932" i="4" s="1"/>
  <c r="M1909" i="4"/>
  <c r="N1909" i="4" s="1"/>
  <c r="O1909" i="4" s="1"/>
  <c r="M1933" i="4"/>
  <c r="N1933" i="4" s="1"/>
  <c r="O1933" i="4" s="1"/>
  <c r="M1910" i="4"/>
  <c r="N1910" i="4" s="1"/>
  <c r="O1910" i="4" s="1"/>
  <c r="M1911" i="4"/>
  <c r="N1911" i="4" s="1"/>
  <c r="O1911" i="4" s="1"/>
  <c r="M1935" i="4"/>
  <c r="N1935" i="4" s="1"/>
  <c r="O1935" i="4" s="1"/>
  <c r="M1890" i="4"/>
  <c r="N1890" i="4" s="1"/>
  <c r="O1890" i="4" s="1"/>
  <c r="M1914" i="4"/>
  <c r="N1914" i="4" s="1"/>
  <c r="O1914" i="4" s="1"/>
  <c r="M1938" i="4"/>
  <c r="N1938" i="4" s="1"/>
  <c r="O1938" i="4" s="1"/>
  <c r="M1891" i="4"/>
  <c r="N1891" i="4" s="1"/>
  <c r="O1891" i="4" s="1"/>
  <c r="M1915" i="4"/>
  <c r="N1915" i="4" s="1"/>
  <c r="O1915" i="4" s="1"/>
  <c r="M1939" i="4"/>
  <c r="N1939" i="4" s="1"/>
  <c r="O1939" i="4" s="1"/>
  <c r="M1892" i="4"/>
  <c r="N1892" i="4" s="1"/>
  <c r="O1892" i="4" s="1"/>
  <c r="M1916" i="4"/>
  <c r="N1916" i="4" s="1"/>
  <c r="O1916" i="4" s="1"/>
  <c r="M1940" i="4"/>
  <c r="N1940" i="4" s="1"/>
  <c r="O1940" i="4" s="1"/>
  <c r="M1893" i="4"/>
  <c r="N1893" i="4" s="1"/>
  <c r="O1893" i="4" s="1"/>
  <c r="M1917" i="4"/>
  <c r="N1917" i="4" s="1"/>
  <c r="O1917" i="4" s="1"/>
  <c r="M1941" i="4"/>
  <c r="N1941" i="4" s="1"/>
  <c r="O1941" i="4" s="1"/>
  <c r="M1894" i="4"/>
  <c r="N1894" i="4" s="1"/>
  <c r="O1894" i="4" s="1"/>
  <c r="M1918" i="4"/>
  <c r="N1918" i="4" s="1"/>
  <c r="O1918" i="4" s="1"/>
  <c r="M1942" i="4"/>
  <c r="N1942" i="4" s="1"/>
  <c r="O1942" i="4" s="1"/>
  <c r="M1898" i="4"/>
  <c r="N1898" i="4" s="1"/>
  <c r="O1898" i="4" s="1"/>
  <c r="M1922" i="4"/>
  <c r="N1922" i="4" s="1"/>
  <c r="O1922" i="4" s="1"/>
  <c r="M1946" i="4"/>
  <c r="N1946" i="4" s="1"/>
  <c r="O1946" i="4" s="1"/>
  <c r="M1899" i="4"/>
  <c r="N1899" i="4" s="1"/>
  <c r="O1899" i="4" s="1"/>
  <c r="M1923" i="4"/>
  <c r="N1923" i="4" s="1"/>
  <c r="O1923" i="4" s="1"/>
  <c r="M1947" i="4"/>
  <c r="N1947" i="4" s="1"/>
  <c r="O1947" i="4" s="1"/>
  <c r="M1900" i="4"/>
  <c r="N1900" i="4" s="1"/>
  <c r="O1900" i="4" s="1"/>
  <c r="M1924" i="4"/>
  <c r="N1924" i="4" s="1"/>
  <c r="O1924" i="4" s="1"/>
  <c r="M1948" i="4"/>
  <c r="N1948" i="4" s="1"/>
  <c r="O1948" i="4" s="1"/>
  <c r="M1895" i="4"/>
  <c r="N1895" i="4" s="1"/>
  <c r="O1895" i="4" s="1"/>
  <c r="M1896" i="4"/>
  <c r="N1896" i="4" s="1"/>
  <c r="O1896" i="4" s="1"/>
  <c r="M1897" i="4"/>
  <c r="N1897" i="4" s="1"/>
  <c r="O1897" i="4" s="1"/>
  <c r="M1902" i="4"/>
  <c r="N1902" i="4" s="1"/>
  <c r="O1902" i="4" s="1"/>
  <c r="M1912" i="4"/>
  <c r="N1912" i="4" s="1"/>
  <c r="O1912" i="4" s="1"/>
  <c r="M1913" i="4"/>
  <c r="N1913" i="4" s="1"/>
  <c r="O1913" i="4" s="1"/>
  <c r="M1919" i="4"/>
  <c r="N1919" i="4" s="1"/>
  <c r="O1919" i="4" s="1"/>
  <c r="M1920" i="4"/>
  <c r="N1920" i="4" s="1"/>
  <c r="O1920" i="4" s="1"/>
  <c r="M1921" i="4"/>
  <c r="N1921" i="4" s="1"/>
  <c r="O1921" i="4" s="1"/>
  <c r="M1926" i="4"/>
  <c r="N1926" i="4" s="1"/>
  <c r="O1926" i="4" s="1"/>
  <c r="M1934" i="4"/>
  <c r="N1934" i="4" s="1"/>
  <c r="O1934" i="4" s="1"/>
  <c r="M1936" i="4"/>
  <c r="N1936" i="4" s="1"/>
  <c r="O1936" i="4" s="1"/>
  <c r="M1937" i="4"/>
  <c r="N1937" i="4" s="1"/>
  <c r="O1937" i="4" s="1"/>
  <c r="M1943" i="4"/>
  <c r="N1943" i="4" s="1"/>
  <c r="O1943" i="4" s="1"/>
  <c r="M1944" i="4"/>
  <c r="N1944" i="4" s="1"/>
  <c r="O1944" i="4" s="1"/>
  <c r="M1945" i="4"/>
  <c r="N1945" i="4" s="1"/>
  <c r="O1945" i="4" s="1"/>
  <c r="M1950" i="4"/>
  <c r="N1950" i="4" s="1"/>
  <c r="O1950" i="4" s="1"/>
  <c r="L1910" i="4"/>
  <c r="L1934" i="4"/>
  <c r="L1911" i="4"/>
  <c r="L1935" i="4"/>
  <c r="L1913" i="4"/>
  <c r="L1937" i="4"/>
  <c r="L1890" i="4"/>
  <c r="L1914" i="4"/>
  <c r="L1938" i="4"/>
  <c r="L1892" i="4"/>
  <c r="L1916" i="4"/>
  <c r="L1940" i="4"/>
  <c r="L1893" i="4"/>
  <c r="L1917" i="4"/>
  <c r="L1941" i="4"/>
  <c r="L1898" i="4"/>
  <c r="L1922" i="4"/>
  <c r="L1946" i="4"/>
  <c r="L1909" i="4"/>
  <c r="L1947" i="4"/>
  <c r="L1912" i="4"/>
  <c r="L1948" i="4"/>
  <c r="L1915" i="4"/>
  <c r="L1949" i="4"/>
  <c r="L1904" i="4"/>
  <c r="L1907" i="4"/>
  <c r="L1918" i="4"/>
  <c r="L1950" i="4"/>
  <c r="L1919" i="4"/>
  <c r="L1951" i="4"/>
  <c r="L1920" i="4"/>
  <c r="L1942" i="4"/>
  <c r="L1921" i="4"/>
  <c r="L1923" i="4"/>
  <c r="L1924" i="4"/>
  <c r="L1930" i="4"/>
  <c r="L1932" i="4"/>
  <c r="L1891" i="4"/>
  <c r="L1925" i="4"/>
  <c r="L1928" i="4"/>
  <c r="L1903" i="4"/>
  <c r="L1944" i="4"/>
  <c r="L1908" i="4"/>
  <c r="L1894" i="4"/>
  <c r="L1926" i="4"/>
  <c r="L1900" i="4"/>
  <c r="L1939" i="4"/>
  <c r="L1895" i="4"/>
  <c r="L1927" i="4"/>
  <c r="L1896" i="4"/>
  <c r="L1931" i="4"/>
  <c r="L1897" i="4"/>
  <c r="L1929" i="4"/>
  <c r="L1899" i="4"/>
  <c r="L1901" i="4"/>
  <c r="L1936" i="4"/>
  <c r="L1905" i="4"/>
  <c r="L1906" i="4"/>
  <c r="L1902" i="4"/>
  <c r="L1933" i="4"/>
  <c r="L1943" i="4"/>
  <c r="L1945" i="4"/>
  <c r="M341" i="4"/>
  <c r="N341" i="4" s="1"/>
  <c r="O341" i="4" s="1"/>
  <c r="M342" i="4"/>
  <c r="N342" i="4" s="1"/>
  <c r="O342" i="4" s="1"/>
  <c r="M343" i="4"/>
  <c r="N343" i="4" s="1"/>
  <c r="O343" i="4" s="1"/>
  <c r="M344" i="4"/>
  <c r="N344" i="4" s="1"/>
  <c r="O344" i="4" s="1"/>
  <c r="M345" i="4"/>
  <c r="N345" i="4" s="1"/>
  <c r="O345" i="4" s="1"/>
  <c r="M346" i="4"/>
  <c r="N346" i="4" s="1"/>
  <c r="O346" i="4" s="1"/>
  <c r="M347" i="4"/>
  <c r="N347" i="4" s="1"/>
  <c r="O347" i="4" s="1"/>
  <c r="M348" i="4"/>
  <c r="N348" i="4" s="1"/>
  <c r="O348" i="4" s="1"/>
  <c r="M349" i="4"/>
  <c r="N349" i="4" s="1"/>
  <c r="O349" i="4" s="1"/>
  <c r="M350" i="4"/>
  <c r="N350" i="4" s="1"/>
  <c r="O350" i="4" s="1"/>
  <c r="L341" i="4"/>
  <c r="L342" i="4"/>
  <c r="L343" i="4"/>
  <c r="L344" i="4"/>
  <c r="L345" i="4"/>
  <c r="L346" i="4"/>
  <c r="L347" i="4"/>
  <c r="L348" i="4"/>
  <c r="L349" i="4"/>
  <c r="L350" i="4"/>
  <c r="M773" i="4"/>
  <c r="N773" i="4" s="1"/>
  <c r="O773" i="4" s="1"/>
  <c r="M771" i="4"/>
  <c r="N771" i="4" s="1"/>
  <c r="O771" i="4" s="1"/>
  <c r="M772" i="4"/>
  <c r="N772" i="4" s="1"/>
  <c r="O772" i="4" s="1"/>
  <c r="L773" i="4"/>
  <c r="L771" i="4"/>
  <c r="L772" i="4"/>
  <c r="M1805" i="4"/>
  <c r="N1805" i="4" s="1"/>
  <c r="O1805" i="4" s="1"/>
  <c r="M1806" i="4"/>
  <c r="N1806" i="4" s="1"/>
  <c r="O1806" i="4" s="1"/>
  <c r="M1807" i="4"/>
  <c r="N1807" i="4" s="1"/>
  <c r="O1807" i="4" s="1"/>
  <c r="M1808" i="4"/>
  <c r="N1808" i="4" s="1"/>
  <c r="O1808" i="4" s="1"/>
  <c r="M1809" i="4"/>
  <c r="N1809" i="4" s="1"/>
  <c r="O1809" i="4" s="1"/>
  <c r="M1810" i="4"/>
  <c r="N1810" i="4" s="1"/>
  <c r="O1810" i="4" s="1"/>
  <c r="M1811" i="4"/>
  <c r="N1811" i="4" s="1"/>
  <c r="O1811" i="4" s="1"/>
  <c r="M1803" i="4"/>
  <c r="N1803" i="4" s="1"/>
  <c r="O1803" i="4" s="1"/>
  <c r="M1804" i="4"/>
  <c r="N1804" i="4" s="1"/>
  <c r="O1804" i="4" s="1"/>
  <c r="L1808" i="4"/>
  <c r="L1809" i="4"/>
  <c r="L1810" i="4"/>
  <c r="L1811" i="4"/>
  <c r="L1806" i="4"/>
  <c r="L1804" i="4"/>
  <c r="L1807" i="4"/>
  <c r="L1803" i="4"/>
  <c r="L1805" i="4"/>
  <c r="M1102" i="4"/>
  <c r="N1102" i="4" s="1"/>
  <c r="O1102" i="4" s="1"/>
  <c r="M1106" i="4"/>
  <c r="N1106" i="4" s="1"/>
  <c r="O1106" i="4" s="1"/>
  <c r="M1107" i="4"/>
  <c r="N1107" i="4" s="1"/>
  <c r="O1107" i="4" s="1"/>
  <c r="M1103" i="4"/>
  <c r="N1103" i="4" s="1"/>
  <c r="O1103" i="4" s="1"/>
  <c r="M1104" i="4"/>
  <c r="N1104" i="4" s="1"/>
  <c r="O1104" i="4" s="1"/>
  <c r="M1105" i="4"/>
  <c r="N1105" i="4" s="1"/>
  <c r="O1105" i="4" s="1"/>
  <c r="L1102" i="4"/>
  <c r="L1103" i="4"/>
  <c r="L1106" i="4"/>
  <c r="L1104" i="4"/>
  <c r="L1105" i="4"/>
  <c r="L1107" i="4"/>
  <c r="M248" i="4"/>
  <c r="N248" i="4" s="1"/>
  <c r="O248" i="4" s="1"/>
  <c r="M249" i="4"/>
  <c r="N249" i="4" s="1"/>
  <c r="O249" i="4" s="1"/>
  <c r="M250" i="4"/>
  <c r="N250" i="4" s="1"/>
  <c r="O250" i="4" s="1"/>
  <c r="L248" i="4"/>
  <c r="L249" i="4"/>
  <c r="L250" i="4"/>
  <c r="M240" i="4"/>
  <c r="N240" i="4" s="1"/>
  <c r="O240" i="4" s="1"/>
  <c r="L240" i="4"/>
  <c r="I318" i="5"/>
  <c r="F1155" i="6" s="1"/>
  <c r="M716" i="4"/>
  <c r="N716" i="4" s="1"/>
  <c r="O716" i="4" s="1"/>
  <c r="M717" i="4"/>
  <c r="N717" i="4" s="1"/>
  <c r="O717" i="4" s="1"/>
  <c r="M718" i="4"/>
  <c r="N718" i="4" s="1"/>
  <c r="O718" i="4" s="1"/>
  <c r="L716" i="4"/>
  <c r="L717" i="4"/>
  <c r="L718" i="4"/>
  <c r="M2106" i="4"/>
  <c r="N2106" i="4" s="1"/>
  <c r="O2106" i="4" s="1"/>
  <c r="M2107" i="4"/>
  <c r="N2107" i="4" s="1"/>
  <c r="O2107" i="4" s="1"/>
  <c r="M2108" i="4"/>
  <c r="N2108" i="4" s="1"/>
  <c r="O2108" i="4" s="1"/>
  <c r="M2109" i="4"/>
  <c r="N2109" i="4" s="1"/>
  <c r="O2109" i="4" s="1"/>
  <c r="M2110" i="4"/>
  <c r="N2110" i="4" s="1"/>
  <c r="O2110" i="4" s="1"/>
  <c r="L2109" i="4"/>
  <c r="L2110" i="4"/>
  <c r="L2108" i="4"/>
  <c r="L2106" i="4"/>
  <c r="L2107" i="4"/>
  <c r="M1953" i="4"/>
  <c r="N1953" i="4" s="1"/>
  <c r="O1953" i="4" s="1"/>
  <c r="M1954" i="4"/>
  <c r="N1954" i="4" s="1"/>
  <c r="O1954" i="4" s="1"/>
  <c r="L1954" i="4"/>
  <c r="L1953" i="4"/>
  <c r="M1183" i="4"/>
  <c r="N1183" i="4" s="1"/>
  <c r="O1183" i="4" s="1"/>
  <c r="L1183" i="4"/>
  <c r="M186" i="4"/>
  <c r="N186" i="4" s="1"/>
  <c r="O186" i="4" s="1"/>
  <c r="M187" i="4"/>
  <c r="N187" i="4" s="1"/>
  <c r="O187" i="4" s="1"/>
  <c r="M188" i="4"/>
  <c r="N188" i="4" s="1"/>
  <c r="O188" i="4" s="1"/>
  <c r="M189" i="4"/>
  <c r="N189" i="4" s="1"/>
  <c r="O189" i="4" s="1"/>
  <c r="M190" i="4"/>
  <c r="N190" i="4" s="1"/>
  <c r="O190" i="4" s="1"/>
  <c r="M191" i="4"/>
  <c r="N191" i="4" s="1"/>
  <c r="O191" i="4" s="1"/>
  <c r="M192" i="4"/>
  <c r="N192" i="4" s="1"/>
  <c r="O192" i="4" s="1"/>
  <c r="L186" i="4"/>
  <c r="L187" i="4"/>
  <c r="L188" i="4"/>
  <c r="L189" i="4"/>
  <c r="L190" i="4"/>
  <c r="L191" i="4"/>
  <c r="L192" i="4"/>
  <c r="M1992" i="4"/>
  <c r="N1992" i="4" s="1"/>
  <c r="O1992" i="4" s="1"/>
  <c r="L1992" i="4"/>
  <c r="M1566" i="4"/>
  <c r="N1566" i="4" s="1"/>
  <c r="O1566" i="4" s="1"/>
  <c r="L1566" i="4"/>
  <c r="M17" i="4"/>
  <c r="N17" i="4" s="1"/>
  <c r="O17" i="4" s="1"/>
  <c r="L17" i="4"/>
  <c r="M1994" i="4"/>
  <c r="N1994" i="4" s="1"/>
  <c r="O1994" i="4" s="1"/>
  <c r="L1994" i="4"/>
  <c r="M2327" i="4"/>
  <c r="N2327" i="4" s="1"/>
  <c r="O2327" i="4" s="1"/>
  <c r="M2326" i="4"/>
  <c r="N2326" i="4" s="1"/>
  <c r="O2326" i="4" s="1"/>
  <c r="L2326" i="4"/>
  <c r="L2327" i="4"/>
  <c r="M1986" i="4"/>
  <c r="N1986" i="4" s="1"/>
  <c r="O1986" i="4" s="1"/>
  <c r="M1987" i="4"/>
  <c r="N1987" i="4" s="1"/>
  <c r="O1987" i="4" s="1"/>
  <c r="M1988" i="4"/>
  <c r="N1988" i="4" s="1"/>
  <c r="O1988" i="4" s="1"/>
  <c r="M1989" i="4"/>
  <c r="N1989" i="4" s="1"/>
  <c r="O1989" i="4" s="1"/>
  <c r="M1990" i="4"/>
  <c r="N1990" i="4" s="1"/>
  <c r="O1990" i="4" s="1"/>
  <c r="M1984" i="4"/>
  <c r="N1984" i="4" s="1"/>
  <c r="O1984" i="4" s="1"/>
  <c r="M1985" i="4"/>
  <c r="N1985" i="4" s="1"/>
  <c r="O1985" i="4" s="1"/>
  <c r="L1985" i="4"/>
  <c r="L1986" i="4"/>
  <c r="L1988" i="4"/>
  <c r="L1989" i="4"/>
  <c r="L1990" i="4"/>
  <c r="L1984" i="4"/>
  <c r="L1987" i="4"/>
  <c r="M1553" i="4"/>
  <c r="N1553" i="4" s="1"/>
  <c r="O1553" i="4" s="1"/>
  <c r="M1554" i="4"/>
  <c r="N1554" i="4" s="1"/>
  <c r="O1554" i="4" s="1"/>
  <c r="M1555" i="4"/>
  <c r="N1555" i="4" s="1"/>
  <c r="O1555" i="4" s="1"/>
  <c r="M1556" i="4"/>
  <c r="N1556" i="4" s="1"/>
  <c r="O1556" i="4" s="1"/>
  <c r="M1557" i="4"/>
  <c r="N1557" i="4" s="1"/>
  <c r="O1557" i="4" s="1"/>
  <c r="M1558" i="4"/>
  <c r="N1558" i="4" s="1"/>
  <c r="O1558" i="4" s="1"/>
  <c r="M1559" i="4"/>
  <c r="N1559" i="4" s="1"/>
  <c r="O1559" i="4" s="1"/>
  <c r="M1560" i="4"/>
  <c r="N1560" i="4" s="1"/>
  <c r="O1560" i="4" s="1"/>
  <c r="M1561" i="4"/>
  <c r="N1561" i="4" s="1"/>
  <c r="O1561" i="4" s="1"/>
  <c r="L1553" i="4"/>
  <c r="L1554" i="4"/>
  <c r="L1555" i="4"/>
  <c r="L1556" i="4"/>
  <c r="L1557" i="4"/>
  <c r="L1558" i="4"/>
  <c r="L1559" i="4"/>
  <c r="L1561" i="4"/>
  <c r="L1560" i="4"/>
  <c r="M1085" i="4"/>
  <c r="N1085" i="4" s="1"/>
  <c r="O1085" i="4" s="1"/>
  <c r="M1086" i="4"/>
  <c r="N1086" i="4" s="1"/>
  <c r="O1086" i="4" s="1"/>
  <c r="M1087" i="4"/>
  <c r="N1087" i="4" s="1"/>
  <c r="O1087" i="4" s="1"/>
  <c r="M1088" i="4"/>
  <c r="N1088" i="4" s="1"/>
  <c r="O1088" i="4" s="1"/>
  <c r="M1089" i="4"/>
  <c r="N1089" i="4" s="1"/>
  <c r="O1089" i="4" s="1"/>
  <c r="M1090" i="4"/>
  <c r="N1090" i="4" s="1"/>
  <c r="O1090" i="4" s="1"/>
  <c r="M1091" i="4"/>
  <c r="N1091" i="4" s="1"/>
  <c r="O1091" i="4" s="1"/>
  <c r="M1092" i="4"/>
  <c r="N1092" i="4" s="1"/>
  <c r="O1092" i="4" s="1"/>
  <c r="M1093" i="4"/>
  <c r="N1093" i="4" s="1"/>
  <c r="O1093" i="4" s="1"/>
  <c r="M1094" i="4"/>
  <c r="N1094" i="4" s="1"/>
  <c r="O1094" i="4" s="1"/>
  <c r="M1095" i="4"/>
  <c r="N1095" i="4" s="1"/>
  <c r="O1095" i="4" s="1"/>
  <c r="M1096" i="4"/>
  <c r="N1096" i="4" s="1"/>
  <c r="O1096" i="4" s="1"/>
  <c r="M1097" i="4"/>
  <c r="N1097" i="4" s="1"/>
  <c r="O1097" i="4" s="1"/>
  <c r="M1082" i="4"/>
  <c r="N1082" i="4" s="1"/>
  <c r="O1082" i="4" s="1"/>
  <c r="M1083" i="4"/>
  <c r="N1083" i="4" s="1"/>
  <c r="O1083" i="4" s="1"/>
  <c r="M1084" i="4"/>
  <c r="N1084" i="4" s="1"/>
  <c r="O1084" i="4" s="1"/>
  <c r="M1081" i="4"/>
  <c r="N1081" i="4" s="1"/>
  <c r="O1081" i="4" s="1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82" i="4"/>
  <c r="L1081" i="4"/>
  <c r="L1083" i="4"/>
  <c r="L1084" i="4"/>
  <c r="M528" i="4"/>
  <c r="N528" i="4" s="1"/>
  <c r="O528" i="4" s="1"/>
  <c r="M527" i="4"/>
  <c r="N527" i="4" s="1"/>
  <c r="O527" i="4" s="1"/>
  <c r="L527" i="4"/>
  <c r="L528" i="4"/>
  <c r="M2324" i="4"/>
  <c r="N2324" i="4" s="1"/>
  <c r="O2324" i="4" s="1"/>
  <c r="M2325" i="4"/>
  <c r="N2325" i="4" s="1"/>
  <c r="O2325" i="4" s="1"/>
  <c r="L2325" i="4"/>
  <c r="L2324" i="4"/>
  <c r="M2147" i="4"/>
  <c r="N2147" i="4" s="1"/>
  <c r="O2147" i="4" s="1"/>
  <c r="M2148" i="4"/>
  <c r="N2148" i="4" s="1"/>
  <c r="O2148" i="4" s="1"/>
  <c r="M2149" i="4"/>
  <c r="N2149" i="4" s="1"/>
  <c r="O2149" i="4" s="1"/>
  <c r="M2150" i="4"/>
  <c r="N2150" i="4" s="1"/>
  <c r="O2150" i="4" s="1"/>
  <c r="M2143" i="4"/>
  <c r="N2143" i="4" s="1"/>
  <c r="O2143" i="4" s="1"/>
  <c r="M2144" i="4"/>
  <c r="N2144" i="4" s="1"/>
  <c r="O2144" i="4" s="1"/>
  <c r="M2145" i="4"/>
  <c r="N2145" i="4" s="1"/>
  <c r="O2145" i="4" s="1"/>
  <c r="M2146" i="4"/>
  <c r="N2146" i="4" s="1"/>
  <c r="O2146" i="4" s="1"/>
  <c r="L2145" i="4"/>
  <c r="L2149" i="4"/>
  <c r="L2147" i="4"/>
  <c r="L2143" i="4"/>
  <c r="L2144" i="4"/>
  <c r="L2148" i="4"/>
  <c r="L2146" i="4"/>
  <c r="L2150" i="4"/>
  <c r="M1979" i="4"/>
  <c r="N1979" i="4" s="1"/>
  <c r="O1979" i="4" s="1"/>
  <c r="M1981" i="4"/>
  <c r="N1981" i="4" s="1"/>
  <c r="O1981" i="4" s="1"/>
  <c r="M1983" i="4"/>
  <c r="N1983" i="4" s="1"/>
  <c r="O1983" i="4" s="1"/>
  <c r="M1980" i="4"/>
  <c r="N1980" i="4" s="1"/>
  <c r="O1980" i="4" s="1"/>
  <c r="M1982" i="4"/>
  <c r="N1982" i="4" s="1"/>
  <c r="O1982" i="4" s="1"/>
  <c r="L1982" i="4"/>
  <c r="L1983" i="4"/>
  <c r="L1979" i="4"/>
  <c r="L1980" i="4"/>
  <c r="L1981" i="4"/>
  <c r="M1794" i="4"/>
  <c r="N1794" i="4" s="1"/>
  <c r="O1794" i="4" s="1"/>
  <c r="M1795" i="4"/>
  <c r="N1795" i="4" s="1"/>
  <c r="O1795" i="4" s="1"/>
  <c r="M1793" i="4"/>
  <c r="N1793" i="4" s="1"/>
  <c r="O1793" i="4" s="1"/>
  <c r="L1793" i="4"/>
  <c r="L1794" i="4"/>
  <c r="L1795" i="4"/>
  <c r="M1546" i="4"/>
  <c r="N1546" i="4" s="1"/>
  <c r="O1546" i="4" s="1"/>
  <c r="M1547" i="4"/>
  <c r="N1547" i="4" s="1"/>
  <c r="O1547" i="4" s="1"/>
  <c r="M1548" i="4"/>
  <c r="N1548" i="4" s="1"/>
  <c r="O1548" i="4" s="1"/>
  <c r="M1549" i="4"/>
  <c r="N1549" i="4" s="1"/>
  <c r="O1549" i="4" s="1"/>
  <c r="M1550" i="4"/>
  <c r="N1550" i="4" s="1"/>
  <c r="O1550" i="4" s="1"/>
  <c r="M1551" i="4"/>
  <c r="N1551" i="4" s="1"/>
  <c r="O1551" i="4" s="1"/>
  <c r="L1546" i="4"/>
  <c r="L1547" i="4"/>
  <c r="L1548" i="4"/>
  <c r="L1549" i="4"/>
  <c r="L1550" i="4"/>
  <c r="L1551" i="4"/>
  <c r="M1400" i="4"/>
  <c r="N1400" i="4" s="1"/>
  <c r="O1400" i="4" s="1"/>
  <c r="M1401" i="4"/>
  <c r="N1401" i="4" s="1"/>
  <c r="O1401" i="4" s="1"/>
  <c r="L1401" i="4"/>
  <c r="L1400" i="4"/>
  <c r="M1229" i="4"/>
  <c r="N1229" i="4" s="1"/>
  <c r="O1229" i="4" s="1"/>
  <c r="M1230" i="4"/>
  <c r="N1230" i="4" s="1"/>
  <c r="O1230" i="4" s="1"/>
  <c r="M1231" i="4"/>
  <c r="N1231" i="4" s="1"/>
  <c r="O1231" i="4" s="1"/>
  <c r="M1232" i="4"/>
  <c r="N1232" i="4" s="1"/>
  <c r="O1232" i="4" s="1"/>
  <c r="M1227" i="4"/>
  <c r="N1227" i="4" s="1"/>
  <c r="O1227" i="4" s="1"/>
  <c r="M1228" i="4"/>
  <c r="N1228" i="4" s="1"/>
  <c r="O1228" i="4" s="1"/>
  <c r="L1229" i="4"/>
  <c r="L1230" i="4"/>
  <c r="L1231" i="4"/>
  <c r="L1232" i="4"/>
  <c r="L1227" i="4"/>
  <c r="L1228" i="4"/>
  <c r="M1080" i="4"/>
  <c r="N1080" i="4" s="1"/>
  <c r="O1080" i="4" s="1"/>
  <c r="L1080" i="4"/>
  <c r="M922" i="4"/>
  <c r="N922" i="4" s="1"/>
  <c r="O922" i="4" s="1"/>
  <c r="M923" i="4"/>
  <c r="N923" i="4" s="1"/>
  <c r="O923" i="4" s="1"/>
  <c r="M924" i="4"/>
  <c r="N924" i="4" s="1"/>
  <c r="O924" i="4" s="1"/>
  <c r="M925" i="4"/>
  <c r="N925" i="4" s="1"/>
  <c r="O925" i="4" s="1"/>
  <c r="L922" i="4"/>
  <c r="L923" i="4"/>
  <c r="L924" i="4"/>
  <c r="L925" i="4"/>
  <c r="M728" i="4"/>
  <c r="N728" i="4" s="1"/>
  <c r="O728" i="4" s="1"/>
  <c r="L728" i="4"/>
  <c r="M526" i="4"/>
  <c r="N526" i="4" s="1"/>
  <c r="O526" i="4" s="1"/>
  <c r="L526" i="4"/>
  <c r="M402" i="4"/>
  <c r="N402" i="4" s="1"/>
  <c r="O402" i="4" s="1"/>
  <c r="M403" i="4"/>
  <c r="N403" i="4" s="1"/>
  <c r="O403" i="4" s="1"/>
  <c r="L402" i="4"/>
  <c r="L403" i="4"/>
  <c r="M237" i="4"/>
  <c r="N237" i="4" s="1"/>
  <c r="O237" i="4" s="1"/>
  <c r="M238" i="4"/>
  <c r="N238" i="4" s="1"/>
  <c r="O238" i="4" s="1"/>
  <c r="M239" i="4"/>
  <c r="N239" i="4" s="1"/>
  <c r="O239" i="4" s="1"/>
  <c r="L237" i="4"/>
  <c r="L238" i="4"/>
  <c r="L239" i="4"/>
  <c r="M1486" i="4"/>
  <c r="N1486" i="4" s="1"/>
  <c r="O1486" i="4" s="1"/>
  <c r="M1487" i="4"/>
  <c r="N1487" i="4" s="1"/>
  <c r="O1487" i="4" s="1"/>
  <c r="M1488" i="4"/>
  <c r="N1488" i="4" s="1"/>
  <c r="O1488" i="4" s="1"/>
  <c r="M1489" i="4"/>
  <c r="N1489" i="4" s="1"/>
  <c r="O1489" i="4" s="1"/>
  <c r="L1486" i="4"/>
  <c r="L1487" i="4"/>
  <c r="L1488" i="4"/>
  <c r="L1489" i="4"/>
  <c r="M2203" i="4"/>
  <c r="N2203" i="4" s="1"/>
  <c r="O2203" i="4" s="1"/>
  <c r="L2203" i="4"/>
  <c r="M1812" i="4"/>
  <c r="N1812" i="4" s="1"/>
  <c r="O1812" i="4" s="1"/>
  <c r="M1813" i="4"/>
  <c r="N1813" i="4" s="1"/>
  <c r="O1813" i="4" s="1"/>
  <c r="M1814" i="4"/>
  <c r="N1814" i="4" s="1"/>
  <c r="O1814" i="4" s="1"/>
  <c r="M1815" i="4"/>
  <c r="N1815" i="4" s="1"/>
  <c r="O1815" i="4" s="1"/>
  <c r="M1818" i="4"/>
  <c r="N1818" i="4" s="1"/>
  <c r="O1818" i="4" s="1"/>
  <c r="M1819" i="4"/>
  <c r="N1819" i="4" s="1"/>
  <c r="O1819" i="4" s="1"/>
  <c r="M1820" i="4"/>
  <c r="N1820" i="4" s="1"/>
  <c r="O1820" i="4" s="1"/>
  <c r="M1821" i="4"/>
  <c r="N1821" i="4" s="1"/>
  <c r="O1821" i="4" s="1"/>
  <c r="M1822" i="4"/>
  <c r="N1822" i="4" s="1"/>
  <c r="O1822" i="4" s="1"/>
  <c r="M1826" i="4"/>
  <c r="N1826" i="4" s="1"/>
  <c r="O1826" i="4" s="1"/>
  <c r="M1827" i="4"/>
  <c r="N1827" i="4" s="1"/>
  <c r="O1827" i="4" s="1"/>
  <c r="M1828" i="4"/>
  <c r="N1828" i="4" s="1"/>
  <c r="O1828" i="4" s="1"/>
  <c r="M1816" i="4"/>
  <c r="N1816" i="4" s="1"/>
  <c r="O1816" i="4" s="1"/>
  <c r="M1817" i="4"/>
  <c r="N1817" i="4" s="1"/>
  <c r="O1817" i="4" s="1"/>
  <c r="M1823" i="4"/>
  <c r="N1823" i="4" s="1"/>
  <c r="O1823" i="4" s="1"/>
  <c r="M1824" i="4"/>
  <c r="N1824" i="4" s="1"/>
  <c r="O1824" i="4" s="1"/>
  <c r="M1825" i="4"/>
  <c r="N1825" i="4" s="1"/>
  <c r="O1825" i="4" s="1"/>
  <c r="L1814" i="4"/>
  <c r="L1815" i="4"/>
  <c r="L1817" i="4"/>
  <c r="L1818" i="4"/>
  <c r="L1819" i="4"/>
  <c r="L1820" i="4"/>
  <c r="L1821" i="4"/>
  <c r="L1826" i="4"/>
  <c r="L1822" i="4"/>
  <c r="L1812" i="4"/>
  <c r="L1813" i="4"/>
  <c r="L1816" i="4"/>
  <c r="L1823" i="4"/>
  <c r="L1824" i="4"/>
  <c r="L1825" i="4"/>
  <c r="L1827" i="4"/>
  <c r="L1828" i="4"/>
  <c r="M1418" i="4"/>
  <c r="N1418" i="4" s="1"/>
  <c r="O1418" i="4" s="1"/>
  <c r="M1419" i="4"/>
  <c r="N1419" i="4" s="1"/>
  <c r="O1419" i="4" s="1"/>
  <c r="M1417" i="4"/>
  <c r="N1417" i="4" s="1"/>
  <c r="O1417" i="4" s="1"/>
  <c r="L1418" i="4"/>
  <c r="L1417" i="4"/>
  <c r="L1419" i="4"/>
  <c r="M1109" i="4"/>
  <c r="N1109" i="4" s="1"/>
  <c r="O1109" i="4" s="1"/>
  <c r="M1110" i="4"/>
  <c r="N1110" i="4" s="1"/>
  <c r="O1110" i="4" s="1"/>
  <c r="M1111" i="4"/>
  <c r="N1111" i="4" s="1"/>
  <c r="O1111" i="4" s="1"/>
  <c r="M1112" i="4"/>
  <c r="N1112" i="4" s="1"/>
  <c r="O1112" i="4" s="1"/>
  <c r="M1113" i="4"/>
  <c r="N1113" i="4" s="1"/>
  <c r="O1113" i="4" s="1"/>
  <c r="M1108" i="4"/>
  <c r="N1108" i="4" s="1"/>
  <c r="O1108" i="4" s="1"/>
  <c r="L1109" i="4"/>
  <c r="L1110" i="4"/>
  <c r="L1111" i="4"/>
  <c r="L1112" i="4"/>
  <c r="L1113" i="4"/>
  <c r="L1108" i="4"/>
  <c r="M251" i="4"/>
  <c r="N251" i="4" s="1"/>
  <c r="O251" i="4" s="1"/>
  <c r="M252" i="4"/>
  <c r="N252" i="4" s="1"/>
  <c r="O252" i="4" s="1"/>
  <c r="M253" i="4"/>
  <c r="N253" i="4" s="1"/>
  <c r="O253" i="4" s="1"/>
  <c r="M254" i="4"/>
  <c r="N254" i="4" s="1"/>
  <c r="O254" i="4" s="1"/>
  <c r="L251" i="4"/>
  <c r="L252" i="4"/>
  <c r="L253" i="4"/>
  <c r="L254" i="4"/>
  <c r="M404" i="4"/>
  <c r="N404" i="4" s="1"/>
  <c r="O404" i="4" s="1"/>
  <c r="L404" i="4"/>
  <c r="M2322" i="4"/>
  <c r="N2322" i="4" s="1"/>
  <c r="O2322" i="4" s="1"/>
  <c r="M2323" i="4"/>
  <c r="N2323" i="4" s="1"/>
  <c r="O2323" i="4" s="1"/>
  <c r="L2323" i="4"/>
  <c r="L2322" i="4"/>
  <c r="M2142" i="4"/>
  <c r="N2142" i="4" s="1"/>
  <c r="O2142" i="4" s="1"/>
  <c r="L2142" i="4"/>
  <c r="M1978" i="4"/>
  <c r="N1978" i="4" s="1"/>
  <c r="O1978" i="4" s="1"/>
  <c r="L1978" i="4"/>
  <c r="M1783" i="4"/>
  <c r="N1783" i="4" s="1"/>
  <c r="O1783" i="4" s="1"/>
  <c r="M1784" i="4"/>
  <c r="N1784" i="4" s="1"/>
  <c r="O1784" i="4" s="1"/>
  <c r="M1785" i="4"/>
  <c r="N1785" i="4" s="1"/>
  <c r="O1785" i="4" s="1"/>
  <c r="M1786" i="4"/>
  <c r="N1786" i="4" s="1"/>
  <c r="O1786" i="4" s="1"/>
  <c r="M1787" i="4"/>
  <c r="N1787" i="4" s="1"/>
  <c r="O1787" i="4" s="1"/>
  <c r="M1788" i="4"/>
  <c r="N1788" i="4" s="1"/>
  <c r="O1788" i="4" s="1"/>
  <c r="M1789" i="4"/>
  <c r="N1789" i="4" s="1"/>
  <c r="O1789" i="4" s="1"/>
  <c r="M1790" i="4"/>
  <c r="N1790" i="4" s="1"/>
  <c r="O1790" i="4" s="1"/>
  <c r="M1791" i="4"/>
  <c r="N1791" i="4" s="1"/>
  <c r="O1791" i="4" s="1"/>
  <c r="M1792" i="4"/>
  <c r="N1792" i="4" s="1"/>
  <c r="O1792" i="4" s="1"/>
  <c r="L1790" i="4"/>
  <c r="L1791" i="4"/>
  <c r="L1783" i="4"/>
  <c r="L1784" i="4"/>
  <c r="L1785" i="4"/>
  <c r="L1788" i="4"/>
  <c r="L1786" i="4"/>
  <c r="L1787" i="4"/>
  <c r="L1792" i="4"/>
  <c r="L1789" i="4"/>
  <c r="M1545" i="4"/>
  <c r="N1545" i="4" s="1"/>
  <c r="O1545" i="4" s="1"/>
  <c r="L1545" i="4"/>
  <c r="M1399" i="4"/>
  <c r="N1399" i="4" s="1"/>
  <c r="O1399" i="4" s="1"/>
  <c r="L1399" i="4"/>
  <c r="M1221" i="4"/>
  <c r="N1221" i="4" s="1"/>
  <c r="O1221" i="4" s="1"/>
  <c r="M1222" i="4"/>
  <c r="N1222" i="4" s="1"/>
  <c r="O1222" i="4" s="1"/>
  <c r="M1226" i="4"/>
  <c r="N1226" i="4" s="1"/>
  <c r="O1226" i="4" s="1"/>
  <c r="M1225" i="4"/>
  <c r="N1225" i="4" s="1"/>
  <c r="O1225" i="4" s="1"/>
  <c r="M1223" i="4"/>
  <c r="N1223" i="4" s="1"/>
  <c r="O1223" i="4" s="1"/>
  <c r="M1224" i="4"/>
  <c r="N1224" i="4" s="1"/>
  <c r="O1224" i="4" s="1"/>
  <c r="L1221" i="4"/>
  <c r="L1222" i="4"/>
  <c r="L1223" i="4"/>
  <c r="L1226" i="4"/>
  <c r="L1224" i="4"/>
  <c r="L1225" i="4"/>
  <c r="M1061" i="4"/>
  <c r="N1061" i="4" s="1"/>
  <c r="O1061" i="4" s="1"/>
  <c r="M1062" i="4"/>
  <c r="N1062" i="4" s="1"/>
  <c r="O1062" i="4" s="1"/>
  <c r="M1063" i="4"/>
  <c r="N1063" i="4" s="1"/>
  <c r="O1063" i="4" s="1"/>
  <c r="M1064" i="4"/>
  <c r="N1064" i="4" s="1"/>
  <c r="O1064" i="4" s="1"/>
  <c r="M1065" i="4"/>
  <c r="N1065" i="4" s="1"/>
  <c r="O1065" i="4" s="1"/>
  <c r="M1066" i="4"/>
  <c r="N1066" i="4" s="1"/>
  <c r="O1066" i="4" s="1"/>
  <c r="M1067" i="4"/>
  <c r="N1067" i="4" s="1"/>
  <c r="O1067" i="4" s="1"/>
  <c r="M1068" i="4"/>
  <c r="N1068" i="4" s="1"/>
  <c r="O1068" i="4" s="1"/>
  <c r="M1069" i="4"/>
  <c r="N1069" i="4" s="1"/>
  <c r="O1069" i="4" s="1"/>
  <c r="M1070" i="4"/>
  <c r="N1070" i="4" s="1"/>
  <c r="O1070" i="4" s="1"/>
  <c r="M1071" i="4"/>
  <c r="N1071" i="4" s="1"/>
  <c r="O1071" i="4" s="1"/>
  <c r="M1072" i="4"/>
  <c r="N1072" i="4" s="1"/>
  <c r="O1072" i="4" s="1"/>
  <c r="M1073" i="4"/>
  <c r="N1073" i="4" s="1"/>
  <c r="O1073" i="4" s="1"/>
  <c r="M1074" i="4"/>
  <c r="N1074" i="4" s="1"/>
  <c r="O1074" i="4" s="1"/>
  <c r="M1075" i="4"/>
  <c r="N1075" i="4" s="1"/>
  <c r="O1075" i="4" s="1"/>
  <c r="M1076" i="4"/>
  <c r="N1076" i="4" s="1"/>
  <c r="O1076" i="4" s="1"/>
  <c r="M1077" i="4"/>
  <c r="N1077" i="4" s="1"/>
  <c r="O1077" i="4" s="1"/>
  <c r="M1078" i="4"/>
  <c r="N1078" i="4" s="1"/>
  <c r="O1078" i="4" s="1"/>
  <c r="M1058" i="4"/>
  <c r="N1058" i="4" s="1"/>
  <c r="O1058" i="4" s="1"/>
  <c r="M1059" i="4"/>
  <c r="N1059" i="4" s="1"/>
  <c r="O1059" i="4" s="1"/>
  <c r="M1060" i="4"/>
  <c r="N1060" i="4" s="1"/>
  <c r="O1060" i="4" s="1"/>
  <c r="M1079" i="4"/>
  <c r="N1079" i="4" s="1"/>
  <c r="O1079" i="4" s="1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58" i="4"/>
  <c r="L1059" i="4"/>
  <c r="L1060" i="4"/>
  <c r="M918" i="4"/>
  <c r="N918" i="4" s="1"/>
  <c r="O918" i="4" s="1"/>
  <c r="L918" i="4"/>
  <c r="M727" i="4"/>
  <c r="N727" i="4" s="1"/>
  <c r="O727" i="4" s="1"/>
  <c r="L727" i="4"/>
  <c r="M520" i="4"/>
  <c r="N520" i="4" s="1"/>
  <c r="O520" i="4" s="1"/>
  <c r="M521" i="4"/>
  <c r="N521" i="4" s="1"/>
  <c r="O521" i="4" s="1"/>
  <c r="M522" i="4"/>
  <c r="N522" i="4" s="1"/>
  <c r="O522" i="4" s="1"/>
  <c r="M523" i="4"/>
  <c r="N523" i="4" s="1"/>
  <c r="O523" i="4" s="1"/>
  <c r="M524" i="4"/>
  <c r="N524" i="4" s="1"/>
  <c r="O524" i="4" s="1"/>
  <c r="M525" i="4"/>
  <c r="N525" i="4" s="1"/>
  <c r="O525" i="4" s="1"/>
  <c r="L520" i="4"/>
  <c r="L521" i="4"/>
  <c r="L522" i="4"/>
  <c r="L523" i="4"/>
  <c r="L524" i="4"/>
  <c r="L525" i="4"/>
  <c r="I261" i="5"/>
  <c r="F981" i="6" s="1"/>
  <c r="M396" i="4"/>
  <c r="N396" i="4" s="1"/>
  <c r="O396" i="4" s="1"/>
  <c r="M397" i="4"/>
  <c r="N397" i="4" s="1"/>
  <c r="O397" i="4" s="1"/>
  <c r="M398" i="4"/>
  <c r="N398" i="4" s="1"/>
  <c r="O398" i="4" s="1"/>
  <c r="M399" i="4"/>
  <c r="N399" i="4" s="1"/>
  <c r="O399" i="4" s="1"/>
  <c r="M400" i="4"/>
  <c r="N400" i="4" s="1"/>
  <c r="O400" i="4" s="1"/>
  <c r="M401" i="4"/>
  <c r="N401" i="4" s="1"/>
  <c r="O401" i="4" s="1"/>
  <c r="L396" i="4"/>
  <c r="L397" i="4"/>
  <c r="L398" i="4"/>
  <c r="L399" i="4"/>
  <c r="L400" i="4"/>
  <c r="L401" i="4"/>
  <c r="M223" i="4"/>
  <c r="N223" i="4" s="1"/>
  <c r="O223" i="4" s="1"/>
  <c r="M224" i="4"/>
  <c r="N224" i="4" s="1"/>
  <c r="O224" i="4" s="1"/>
  <c r="M225" i="4"/>
  <c r="N225" i="4" s="1"/>
  <c r="O225" i="4" s="1"/>
  <c r="M226" i="4"/>
  <c r="N226" i="4" s="1"/>
  <c r="O226" i="4" s="1"/>
  <c r="M227" i="4"/>
  <c r="N227" i="4" s="1"/>
  <c r="O227" i="4" s="1"/>
  <c r="M228" i="4"/>
  <c r="N228" i="4" s="1"/>
  <c r="O228" i="4" s="1"/>
  <c r="M229" i="4"/>
  <c r="N229" i="4" s="1"/>
  <c r="O229" i="4" s="1"/>
  <c r="M230" i="4"/>
  <c r="N230" i="4" s="1"/>
  <c r="O230" i="4" s="1"/>
  <c r="M231" i="4"/>
  <c r="N231" i="4" s="1"/>
  <c r="O231" i="4" s="1"/>
  <c r="M232" i="4"/>
  <c r="N232" i="4" s="1"/>
  <c r="O232" i="4" s="1"/>
  <c r="M233" i="4"/>
  <c r="N233" i="4" s="1"/>
  <c r="O233" i="4" s="1"/>
  <c r="M234" i="4"/>
  <c r="N234" i="4" s="1"/>
  <c r="O234" i="4" s="1"/>
  <c r="M235" i="4"/>
  <c r="N235" i="4" s="1"/>
  <c r="O235" i="4" s="1"/>
  <c r="M236" i="4"/>
  <c r="N236" i="4" s="1"/>
  <c r="O236" i="4" s="1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I239" i="5"/>
  <c r="M1957" i="4"/>
  <c r="N1957" i="4" s="1"/>
  <c r="O1957" i="4" s="1"/>
  <c r="M1959" i="4"/>
  <c r="N1959" i="4" s="1"/>
  <c r="O1959" i="4" s="1"/>
  <c r="M1962" i="4"/>
  <c r="N1962" i="4" s="1"/>
  <c r="O1962" i="4" s="1"/>
  <c r="M1963" i="4"/>
  <c r="N1963" i="4" s="1"/>
  <c r="O1963" i="4" s="1"/>
  <c r="M1964" i="4"/>
  <c r="N1964" i="4" s="1"/>
  <c r="O1964" i="4" s="1"/>
  <c r="M1965" i="4"/>
  <c r="N1965" i="4" s="1"/>
  <c r="O1965" i="4" s="1"/>
  <c r="M1966" i="4"/>
  <c r="N1966" i="4" s="1"/>
  <c r="O1966" i="4" s="1"/>
  <c r="M1961" i="4"/>
  <c r="N1961" i="4" s="1"/>
  <c r="O1961" i="4" s="1"/>
  <c r="M1960" i="4"/>
  <c r="N1960" i="4" s="1"/>
  <c r="O1960" i="4" s="1"/>
  <c r="M1958" i="4"/>
  <c r="N1958" i="4" s="1"/>
  <c r="O1958" i="4" s="1"/>
  <c r="M1967" i="4"/>
  <c r="N1967" i="4" s="1"/>
  <c r="O1967" i="4" s="1"/>
  <c r="L1958" i="4"/>
  <c r="L1959" i="4"/>
  <c r="L1961" i="4"/>
  <c r="L1962" i="4"/>
  <c r="L1964" i="4"/>
  <c r="L1965" i="4"/>
  <c r="L1957" i="4"/>
  <c r="L1963" i="4"/>
  <c r="L1960" i="4"/>
  <c r="L1967" i="4"/>
  <c r="L1966" i="4"/>
  <c r="M1387" i="4"/>
  <c r="N1387" i="4" s="1"/>
  <c r="O1387" i="4" s="1"/>
  <c r="M1388" i="4"/>
  <c r="N1388" i="4" s="1"/>
  <c r="O1388" i="4" s="1"/>
  <c r="M1389" i="4"/>
  <c r="N1389" i="4" s="1"/>
  <c r="O1389" i="4" s="1"/>
  <c r="L1387" i="4"/>
  <c r="L1388" i="4"/>
  <c r="L1389" i="4"/>
  <c r="M1552" i="4"/>
  <c r="N1552" i="4" s="1"/>
  <c r="O1552" i="4" s="1"/>
  <c r="L1552" i="4"/>
  <c r="M2151" i="4"/>
  <c r="N2151" i="4" s="1"/>
  <c r="O2151" i="4" s="1"/>
  <c r="M2152" i="4"/>
  <c r="N2152" i="4" s="1"/>
  <c r="O2152" i="4" s="1"/>
  <c r="M2153" i="4"/>
  <c r="N2153" i="4" s="1"/>
  <c r="O2153" i="4" s="1"/>
  <c r="L2153" i="4"/>
  <c r="L2152" i="4"/>
  <c r="L2151" i="4"/>
  <c r="M1796" i="4"/>
  <c r="N1796" i="4" s="1"/>
  <c r="O1796" i="4" s="1"/>
  <c r="M1797" i="4"/>
  <c r="N1797" i="4" s="1"/>
  <c r="O1797" i="4" s="1"/>
  <c r="M1798" i="4"/>
  <c r="N1798" i="4" s="1"/>
  <c r="O1798" i="4" s="1"/>
  <c r="M1799" i="4"/>
  <c r="N1799" i="4" s="1"/>
  <c r="O1799" i="4" s="1"/>
  <c r="M1800" i="4"/>
  <c r="N1800" i="4" s="1"/>
  <c r="O1800" i="4" s="1"/>
  <c r="M1801" i="4"/>
  <c r="N1801" i="4" s="1"/>
  <c r="O1801" i="4" s="1"/>
  <c r="L1796" i="4"/>
  <c r="L1797" i="4"/>
  <c r="L1799" i="4"/>
  <c r="L1798" i="4"/>
  <c r="L1801" i="4"/>
  <c r="L1800" i="4"/>
  <c r="M1402" i="4"/>
  <c r="N1402" i="4" s="1"/>
  <c r="O1402" i="4" s="1"/>
  <c r="M1403" i="4"/>
  <c r="N1403" i="4" s="1"/>
  <c r="O1403" i="4" s="1"/>
  <c r="M1404" i="4"/>
  <c r="N1404" i="4" s="1"/>
  <c r="O1404" i="4" s="1"/>
  <c r="M1405" i="4"/>
  <c r="N1405" i="4" s="1"/>
  <c r="O1405" i="4" s="1"/>
  <c r="M1406" i="4"/>
  <c r="N1406" i="4" s="1"/>
  <c r="O1406" i="4" s="1"/>
  <c r="L1402" i="4"/>
  <c r="L1403" i="4"/>
  <c r="L1404" i="4"/>
  <c r="L1405" i="4"/>
  <c r="L1406" i="4"/>
  <c r="M1233" i="4"/>
  <c r="N1233" i="4" s="1"/>
  <c r="O1233" i="4" s="1"/>
  <c r="M1234" i="4"/>
  <c r="N1234" i="4" s="1"/>
  <c r="O1234" i="4" s="1"/>
  <c r="M1235" i="4"/>
  <c r="N1235" i="4" s="1"/>
  <c r="O1235" i="4" s="1"/>
  <c r="M1236" i="4"/>
  <c r="N1236" i="4" s="1"/>
  <c r="O1236" i="4" s="1"/>
  <c r="L1233" i="4"/>
  <c r="L1234" i="4"/>
  <c r="L1235" i="4"/>
  <c r="L1236" i="4"/>
  <c r="M919" i="4"/>
  <c r="N919" i="4" s="1"/>
  <c r="O919" i="4" s="1"/>
  <c r="M920" i="4"/>
  <c r="N920" i="4" s="1"/>
  <c r="O920" i="4" s="1"/>
  <c r="M921" i="4"/>
  <c r="N921" i="4" s="1"/>
  <c r="O921" i="4" s="1"/>
  <c r="L919" i="4"/>
  <c r="L920" i="4"/>
  <c r="L921" i="4"/>
  <c r="M729" i="4"/>
  <c r="N729" i="4" s="1"/>
  <c r="O729" i="4" s="1"/>
  <c r="M730" i="4"/>
  <c r="N730" i="4" s="1"/>
  <c r="O730" i="4" s="1"/>
  <c r="L729" i="4"/>
  <c r="L730" i="4"/>
  <c r="M2321" i="4"/>
  <c r="N2321" i="4" s="1"/>
  <c r="O2321" i="4" s="1"/>
  <c r="L2321" i="4"/>
  <c r="M2141" i="4"/>
  <c r="N2141" i="4" s="1"/>
  <c r="O2141" i="4" s="1"/>
  <c r="M2129" i="4"/>
  <c r="N2129" i="4" s="1"/>
  <c r="O2129" i="4" s="1"/>
  <c r="M2140" i="4"/>
  <c r="N2140" i="4" s="1"/>
  <c r="O2140" i="4" s="1"/>
  <c r="M2130" i="4"/>
  <c r="N2130" i="4" s="1"/>
  <c r="O2130" i="4" s="1"/>
  <c r="M2131" i="4"/>
  <c r="N2131" i="4" s="1"/>
  <c r="O2131" i="4" s="1"/>
  <c r="M2132" i="4"/>
  <c r="N2132" i="4" s="1"/>
  <c r="O2132" i="4" s="1"/>
  <c r="M2133" i="4"/>
  <c r="N2133" i="4" s="1"/>
  <c r="O2133" i="4" s="1"/>
  <c r="M2134" i="4"/>
  <c r="N2134" i="4" s="1"/>
  <c r="O2134" i="4" s="1"/>
  <c r="M2135" i="4"/>
  <c r="N2135" i="4" s="1"/>
  <c r="O2135" i="4" s="1"/>
  <c r="M2136" i="4"/>
  <c r="N2136" i="4" s="1"/>
  <c r="O2136" i="4" s="1"/>
  <c r="M2137" i="4"/>
  <c r="N2137" i="4" s="1"/>
  <c r="O2137" i="4" s="1"/>
  <c r="M2138" i="4"/>
  <c r="N2138" i="4" s="1"/>
  <c r="O2138" i="4" s="1"/>
  <c r="M2139" i="4"/>
  <c r="N2139" i="4" s="1"/>
  <c r="O2139" i="4" s="1"/>
  <c r="L2133" i="4"/>
  <c r="L2134" i="4"/>
  <c r="L2135" i="4"/>
  <c r="L2140" i="4"/>
  <c r="L2136" i="4"/>
  <c r="L2139" i="4"/>
  <c r="L2137" i="4"/>
  <c r="L2138" i="4"/>
  <c r="L2130" i="4"/>
  <c r="L2141" i="4"/>
  <c r="L2129" i="4"/>
  <c r="L2132" i="4"/>
  <c r="L2131" i="4"/>
  <c r="M1973" i="4"/>
  <c r="N1973" i="4" s="1"/>
  <c r="O1973" i="4" s="1"/>
  <c r="M1975" i="4"/>
  <c r="N1975" i="4" s="1"/>
  <c r="O1975" i="4" s="1"/>
  <c r="M1976" i="4"/>
  <c r="N1976" i="4" s="1"/>
  <c r="O1976" i="4" s="1"/>
  <c r="M1977" i="4"/>
  <c r="N1977" i="4" s="1"/>
  <c r="O1977" i="4" s="1"/>
  <c r="M1972" i="4"/>
  <c r="N1972" i="4" s="1"/>
  <c r="O1972" i="4" s="1"/>
  <c r="M1974" i="4"/>
  <c r="N1974" i="4" s="1"/>
  <c r="O1974" i="4" s="1"/>
  <c r="L1972" i="4"/>
  <c r="L1975" i="4"/>
  <c r="L1973" i="4"/>
  <c r="L1976" i="4"/>
  <c r="L1974" i="4"/>
  <c r="L1977" i="4"/>
  <c r="M1781" i="4"/>
  <c r="N1781" i="4" s="1"/>
  <c r="O1781" i="4" s="1"/>
  <c r="M1782" i="4"/>
  <c r="N1782" i="4" s="1"/>
  <c r="O1782" i="4" s="1"/>
  <c r="M1772" i="4"/>
  <c r="N1772" i="4" s="1"/>
  <c r="O1772" i="4" s="1"/>
  <c r="M1773" i="4"/>
  <c r="N1773" i="4" s="1"/>
  <c r="O1773" i="4" s="1"/>
  <c r="M1774" i="4"/>
  <c r="N1774" i="4" s="1"/>
  <c r="O1774" i="4" s="1"/>
  <c r="M1778" i="4"/>
  <c r="N1778" i="4" s="1"/>
  <c r="O1778" i="4" s="1"/>
  <c r="M1779" i="4"/>
  <c r="N1779" i="4" s="1"/>
  <c r="O1779" i="4" s="1"/>
  <c r="M1780" i="4"/>
  <c r="N1780" i="4" s="1"/>
  <c r="O1780" i="4" s="1"/>
  <c r="M1776" i="4"/>
  <c r="N1776" i="4" s="1"/>
  <c r="O1776" i="4" s="1"/>
  <c r="M1777" i="4"/>
  <c r="N1777" i="4" s="1"/>
  <c r="O1777" i="4" s="1"/>
  <c r="M1775" i="4"/>
  <c r="N1775" i="4" s="1"/>
  <c r="O1775" i="4" s="1"/>
  <c r="L1772" i="4"/>
  <c r="L1773" i="4"/>
  <c r="L1778" i="4"/>
  <c r="L1775" i="4"/>
  <c r="L1776" i="4"/>
  <c r="L1777" i="4"/>
  <c r="L1774" i="4"/>
  <c r="L1779" i="4"/>
  <c r="L1780" i="4"/>
  <c r="L1781" i="4"/>
  <c r="L1782" i="4"/>
  <c r="M1543" i="4"/>
  <c r="N1543" i="4" s="1"/>
  <c r="O1543" i="4" s="1"/>
  <c r="M1544" i="4"/>
  <c r="N1544" i="4" s="1"/>
  <c r="O1544" i="4" s="1"/>
  <c r="L1543" i="4"/>
  <c r="L1544" i="4"/>
  <c r="M1398" i="4"/>
  <c r="N1398" i="4" s="1"/>
  <c r="O1398" i="4" s="1"/>
  <c r="L1398" i="4"/>
  <c r="M1216" i="4"/>
  <c r="N1216" i="4" s="1"/>
  <c r="O1216" i="4" s="1"/>
  <c r="M1217" i="4"/>
  <c r="N1217" i="4" s="1"/>
  <c r="O1217" i="4" s="1"/>
  <c r="M1218" i="4"/>
  <c r="N1218" i="4" s="1"/>
  <c r="O1218" i="4" s="1"/>
  <c r="M1219" i="4"/>
  <c r="N1219" i="4" s="1"/>
  <c r="O1219" i="4" s="1"/>
  <c r="M1220" i="4"/>
  <c r="N1220" i="4" s="1"/>
  <c r="O1220" i="4" s="1"/>
  <c r="L1216" i="4"/>
  <c r="L1217" i="4"/>
  <c r="L1218" i="4"/>
  <c r="L1219" i="4"/>
  <c r="L1220" i="4"/>
  <c r="I266" i="5"/>
  <c r="M1054" i="4"/>
  <c r="N1054" i="4" s="1"/>
  <c r="O1054" i="4" s="1"/>
  <c r="M1056" i="4"/>
  <c r="N1056" i="4" s="1"/>
  <c r="O1056" i="4" s="1"/>
  <c r="M1055" i="4"/>
  <c r="N1055" i="4" s="1"/>
  <c r="O1055" i="4" s="1"/>
  <c r="M1057" i="4"/>
  <c r="N1057" i="4" s="1"/>
  <c r="O1057" i="4" s="1"/>
  <c r="L1054" i="4"/>
  <c r="L1055" i="4"/>
  <c r="L1056" i="4"/>
  <c r="L1057" i="4"/>
  <c r="M917" i="4"/>
  <c r="N917" i="4" s="1"/>
  <c r="O917" i="4" s="1"/>
  <c r="M916" i="4"/>
  <c r="N916" i="4" s="1"/>
  <c r="O916" i="4" s="1"/>
  <c r="L917" i="4"/>
  <c r="L916" i="4"/>
  <c r="M726" i="4"/>
  <c r="N726" i="4" s="1"/>
  <c r="O726" i="4" s="1"/>
  <c r="L726" i="4"/>
  <c r="M513" i="4"/>
  <c r="N513" i="4" s="1"/>
  <c r="O513" i="4" s="1"/>
  <c r="M514" i="4"/>
  <c r="N514" i="4" s="1"/>
  <c r="O514" i="4" s="1"/>
  <c r="M515" i="4"/>
  <c r="N515" i="4" s="1"/>
  <c r="O515" i="4" s="1"/>
  <c r="M516" i="4"/>
  <c r="N516" i="4" s="1"/>
  <c r="O516" i="4" s="1"/>
  <c r="M517" i="4"/>
  <c r="N517" i="4" s="1"/>
  <c r="O517" i="4" s="1"/>
  <c r="M518" i="4"/>
  <c r="N518" i="4" s="1"/>
  <c r="O518" i="4" s="1"/>
  <c r="M519" i="4"/>
  <c r="N519" i="4" s="1"/>
  <c r="O519" i="4" s="1"/>
  <c r="L513" i="4"/>
  <c r="L514" i="4"/>
  <c r="L515" i="4"/>
  <c r="L516" i="4"/>
  <c r="L517" i="4"/>
  <c r="L518" i="4"/>
  <c r="L519" i="4"/>
  <c r="I283" i="5"/>
  <c r="F1037" i="6" s="1"/>
  <c r="M393" i="4"/>
  <c r="N393" i="4" s="1"/>
  <c r="O393" i="4" s="1"/>
  <c r="M394" i="4"/>
  <c r="N394" i="4" s="1"/>
  <c r="O394" i="4" s="1"/>
  <c r="M395" i="4"/>
  <c r="N395" i="4" s="1"/>
  <c r="O395" i="4" s="1"/>
  <c r="L393" i="4"/>
  <c r="L394" i="4"/>
  <c r="L395" i="4"/>
  <c r="M221" i="4"/>
  <c r="N221" i="4" s="1"/>
  <c r="O221" i="4" s="1"/>
  <c r="M222" i="4"/>
  <c r="N222" i="4" s="1"/>
  <c r="O222" i="4" s="1"/>
  <c r="M217" i="4"/>
  <c r="N217" i="4" s="1"/>
  <c r="O217" i="4" s="1"/>
  <c r="M218" i="4"/>
  <c r="N218" i="4" s="1"/>
  <c r="O218" i="4" s="1"/>
  <c r="M219" i="4"/>
  <c r="N219" i="4" s="1"/>
  <c r="O219" i="4" s="1"/>
  <c r="M220" i="4"/>
  <c r="N220" i="4" s="1"/>
  <c r="O220" i="4" s="1"/>
  <c r="M216" i="4"/>
  <c r="N216" i="4" s="1"/>
  <c r="O216" i="4" s="1"/>
  <c r="M215" i="4"/>
  <c r="N215" i="4" s="1"/>
  <c r="O215" i="4" s="1"/>
  <c r="L221" i="4"/>
  <c r="L222" i="4"/>
  <c r="L215" i="4"/>
  <c r="L218" i="4"/>
  <c r="L216" i="4"/>
  <c r="L217" i="4"/>
  <c r="L219" i="4"/>
  <c r="L220" i="4"/>
  <c r="M389" i="4"/>
  <c r="N389" i="4" s="1"/>
  <c r="O389" i="4" s="1"/>
  <c r="M390" i="4"/>
  <c r="N390" i="4" s="1"/>
  <c r="O390" i="4" s="1"/>
  <c r="M387" i="4"/>
  <c r="N387" i="4" s="1"/>
  <c r="O387" i="4" s="1"/>
  <c r="M388" i="4"/>
  <c r="N388" i="4" s="1"/>
  <c r="O388" i="4" s="1"/>
  <c r="L389" i="4"/>
  <c r="L390" i="4"/>
  <c r="L387" i="4"/>
  <c r="L388" i="4"/>
  <c r="M1355" i="4"/>
  <c r="N1355" i="4" s="1"/>
  <c r="O1355" i="4" s="1"/>
  <c r="M1356" i="4"/>
  <c r="N1356" i="4" s="1"/>
  <c r="O1356" i="4" s="1"/>
  <c r="M1357" i="4"/>
  <c r="N1357" i="4" s="1"/>
  <c r="O1357" i="4" s="1"/>
  <c r="M1358" i="4"/>
  <c r="N1358" i="4" s="1"/>
  <c r="O1358" i="4" s="1"/>
  <c r="M1359" i="4"/>
  <c r="N1359" i="4" s="1"/>
  <c r="O1359" i="4" s="1"/>
  <c r="L1355" i="4"/>
  <c r="L1356" i="4"/>
  <c r="L1357" i="4"/>
  <c r="L1358" i="4"/>
  <c r="L1359" i="4"/>
  <c r="M701" i="4"/>
  <c r="N701" i="4" s="1"/>
  <c r="O701" i="4" s="1"/>
  <c r="M700" i="4"/>
  <c r="N700" i="4" s="1"/>
  <c r="O700" i="4" s="1"/>
  <c r="L701" i="4"/>
  <c r="L700" i="4"/>
  <c r="M409" i="4"/>
  <c r="N409" i="4" s="1"/>
  <c r="O409" i="4" s="1"/>
  <c r="M410" i="4"/>
  <c r="N410" i="4" s="1"/>
  <c r="O410" i="4" s="1"/>
  <c r="M411" i="4"/>
  <c r="N411" i="4" s="1"/>
  <c r="O411" i="4" s="1"/>
  <c r="M408" i="4"/>
  <c r="N408" i="4" s="1"/>
  <c r="O408" i="4" s="1"/>
  <c r="L410" i="4"/>
  <c r="L408" i="4"/>
  <c r="L409" i="4"/>
  <c r="L411" i="4"/>
  <c r="M2198" i="4"/>
  <c r="N2198" i="4" s="1"/>
  <c r="O2198" i="4" s="1"/>
  <c r="M2199" i="4"/>
  <c r="N2199" i="4" s="1"/>
  <c r="O2199" i="4" s="1"/>
  <c r="M2200" i="4"/>
  <c r="N2200" i="4" s="1"/>
  <c r="O2200" i="4" s="1"/>
  <c r="M2201" i="4"/>
  <c r="N2201" i="4" s="1"/>
  <c r="O2201" i="4" s="1"/>
  <c r="M2202" i="4"/>
  <c r="N2202" i="4" s="1"/>
  <c r="O2202" i="4" s="1"/>
  <c r="L2202" i="4"/>
  <c r="L2201" i="4"/>
  <c r="L2198" i="4"/>
  <c r="L2200" i="4"/>
  <c r="L2199" i="4"/>
  <c r="M1562" i="4"/>
  <c r="N1562" i="4" s="1"/>
  <c r="O1562" i="4" s="1"/>
  <c r="M1563" i="4"/>
  <c r="N1563" i="4" s="1"/>
  <c r="O1563" i="4" s="1"/>
  <c r="M1564" i="4"/>
  <c r="N1564" i="4" s="1"/>
  <c r="O1564" i="4" s="1"/>
  <c r="L1562" i="4"/>
  <c r="L1563" i="4"/>
  <c r="L1564" i="4"/>
  <c r="M1253" i="4"/>
  <c r="N1253" i="4" s="1"/>
  <c r="O1253" i="4" s="1"/>
  <c r="M1254" i="4"/>
  <c r="N1254" i="4" s="1"/>
  <c r="O1254" i="4" s="1"/>
  <c r="M1255" i="4"/>
  <c r="N1255" i="4" s="1"/>
  <c r="O1255" i="4" s="1"/>
  <c r="M1256" i="4"/>
  <c r="N1256" i="4" s="1"/>
  <c r="O1256" i="4" s="1"/>
  <c r="M1257" i="4"/>
  <c r="N1257" i="4" s="1"/>
  <c r="O1257" i="4" s="1"/>
  <c r="M1258" i="4"/>
  <c r="N1258" i="4" s="1"/>
  <c r="O1258" i="4" s="1"/>
  <c r="M1245" i="4"/>
  <c r="N1245" i="4" s="1"/>
  <c r="O1245" i="4" s="1"/>
  <c r="M1246" i="4"/>
  <c r="N1246" i="4" s="1"/>
  <c r="O1246" i="4" s="1"/>
  <c r="M1250" i="4"/>
  <c r="N1250" i="4" s="1"/>
  <c r="O1250" i="4" s="1"/>
  <c r="M1251" i="4"/>
  <c r="N1251" i="4" s="1"/>
  <c r="O1251" i="4" s="1"/>
  <c r="M1252" i="4"/>
  <c r="N1252" i="4" s="1"/>
  <c r="O1252" i="4" s="1"/>
  <c r="M1247" i="4"/>
  <c r="N1247" i="4" s="1"/>
  <c r="O1247" i="4" s="1"/>
  <c r="M1248" i="4"/>
  <c r="N1248" i="4" s="1"/>
  <c r="O1248" i="4" s="1"/>
  <c r="M1249" i="4"/>
  <c r="N1249" i="4" s="1"/>
  <c r="O1249" i="4" s="1"/>
  <c r="L1253" i="4"/>
  <c r="L1254" i="4"/>
  <c r="L1255" i="4"/>
  <c r="L1256" i="4"/>
  <c r="L1257" i="4"/>
  <c r="L1258" i="4"/>
  <c r="L1245" i="4"/>
  <c r="L1246" i="4"/>
  <c r="L1247" i="4"/>
  <c r="L1250" i="4"/>
  <c r="L1248" i="4"/>
  <c r="L1249" i="4"/>
  <c r="L1251" i="4"/>
  <c r="L1252" i="4"/>
  <c r="M928" i="4"/>
  <c r="N928" i="4" s="1"/>
  <c r="O928" i="4" s="1"/>
  <c r="M929" i="4"/>
  <c r="N929" i="4" s="1"/>
  <c r="O929" i="4" s="1"/>
  <c r="M930" i="4"/>
  <c r="N930" i="4" s="1"/>
  <c r="O930" i="4" s="1"/>
  <c r="M931" i="4"/>
  <c r="N931" i="4" s="1"/>
  <c r="O931" i="4" s="1"/>
  <c r="M932" i="4"/>
  <c r="N932" i="4" s="1"/>
  <c r="O932" i="4" s="1"/>
  <c r="L928" i="4"/>
  <c r="L929" i="4"/>
  <c r="L930" i="4"/>
  <c r="L931" i="4"/>
  <c r="L932" i="4"/>
  <c r="M749" i="4"/>
  <c r="N749" i="4" s="1"/>
  <c r="O749" i="4" s="1"/>
  <c r="M750" i="4"/>
  <c r="N750" i="4" s="1"/>
  <c r="O750" i="4" s="1"/>
  <c r="M751" i="4"/>
  <c r="N751" i="4" s="1"/>
  <c r="O751" i="4" s="1"/>
  <c r="M752" i="4"/>
  <c r="N752" i="4" s="1"/>
  <c r="O752" i="4" s="1"/>
  <c r="M753" i="4"/>
  <c r="N753" i="4" s="1"/>
  <c r="O753" i="4" s="1"/>
  <c r="M754" i="4"/>
  <c r="N754" i="4" s="1"/>
  <c r="O754" i="4" s="1"/>
  <c r="M755" i="4"/>
  <c r="N755" i="4" s="1"/>
  <c r="O755" i="4" s="1"/>
  <c r="M756" i="4"/>
  <c r="N756" i="4" s="1"/>
  <c r="O756" i="4" s="1"/>
  <c r="M757" i="4"/>
  <c r="N757" i="4" s="1"/>
  <c r="O757" i="4" s="1"/>
  <c r="M758" i="4"/>
  <c r="N758" i="4" s="1"/>
  <c r="O758" i="4" s="1"/>
  <c r="M735" i="4"/>
  <c r="N735" i="4" s="1"/>
  <c r="O735" i="4" s="1"/>
  <c r="M759" i="4"/>
  <c r="N759" i="4" s="1"/>
  <c r="O759" i="4" s="1"/>
  <c r="M736" i="4"/>
  <c r="N736" i="4" s="1"/>
  <c r="O736" i="4" s="1"/>
  <c r="M760" i="4"/>
  <c r="N760" i="4" s="1"/>
  <c r="O760" i="4" s="1"/>
  <c r="M737" i="4"/>
  <c r="N737" i="4" s="1"/>
  <c r="O737" i="4" s="1"/>
  <c r="M761" i="4"/>
  <c r="N761" i="4" s="1"/>
  <c r="O761" i="4" s="1"/>
  <c r="M738" i="4"/>
  <c r="N738" i="4" s="1"/>
  <c r="O738" i="4" s="1"/>
  <c r="M762" i="4"/>
  <c r="N762" i="4" s="1"/>
  <c r="O762" i="4" s="1"/>
  <c r="M739" i="4"/>
  <c r="N739" i="4" s="1"/>
  <c r="O739" i="4" s="1"/>
  <c r="M763" i="4"/>
  <c r="N763" i="4" s="1"/>
  <c r="O763" i="4" s="1"/>
  <c r="M740" i="4"/>
  <c r="N740" i="4" s="1"/>
  <c r="O740" i="4" s="1"/>
  <c r="M764" i="4"/>
  <c r="N764" i="4" s="1"/>
  <c r="O764" i="4" s="1"/>
  <c r="M741" i="4"/>
  <c r="N741" i="4" s="1"/>
  <c r="O741" i="4" s="1"/>
  <c r="M765" i="4"/>
  <c r="N765" i="4" s="1"/>
  <c r="O765" i="4" s="1"/>
  <c r="M742" i="4"/>
  <c r="N742" i="4" s="1"/>
  <c r="O742" i="4" s="1"/>
  <c r="M766" i="4"/>
  <c r="N766" i="4" s="1"/>
  <c r="O766" i="4" s="1"/>
  <c r="M745" i="4"/>
  <c r="N745" i="4" s="1"/>
  <c r="O745" i="4" s="1"/>
  <c r="M769" i="4"/>
  <c r="N769" i="4" s="1"/>
  <c r="O769" i="4" s="1"/>
  <c r="M746" i="4"/>
  <c r="N746" i="4" s="1"/>
  <c r="O746" i="4" s="1"/>
  <c r="M770" i="4"/>
  <c r="N770" i="4" s="1"/>
  <c r="O770" i="4" s="1"/>
  <c r="M747" i="4"/>
  <c r="N747" i="4" s="1"/>
  <c r="O747" i="4" s="1"/>
  <c r="M748" i="4"/>
  <c r="N748" i="4" s="1"/>
  <c r="O748" i="4" s="1"/>
  <c r="M743" i="4"/>
  <c r="N743" i="4" s="1"/>
  <c r="O743" i="4" s="1"/>
  <c r="M744" i="4"/>
  <c r="N744" i="4" s="1"/>
  <c r="O744" i="4" s="1"/>
  <c r="M767" i="4"/>
  <c r="N767" i="4" s="1"/>
  <c r="O767" i="4" s="1"/>
  <c r="M768" i="4"/>
  <c r="N768" i="4" s="1"/>
  <c r="O768" i="4" s="1"/>
  <c r="L749" i="4"/>
  <c r="L750" i="4"/>
  <c r="L751" i="4"/>
  <c r="L752" i="4"/>
  <c r="L753" i="4"/>
  <c r="L754" i="4"/>
  <c r="L755" i="4"/>
  <c r="L756" i="4"/>
  <c r="L757" i="4"/>
  <c r="L758" i="4"/>
  <c r="L735" i="4"/>
  <c r="L759" i="4"/>
  <c r="L736" i="4"/>
  <c r="L760" i="4"/>
  <c r="L737" i="4"/>
  <c r="L761" i="4"/>
  <c r="L738" i="4"/>
  <c r="L762" i="4"/>
  <c r="L739" i="4"/>
  <c r="L763" i="4"/>
  <c r="L740" i="4"/>
  <c r="L764" i="4"/>
  <c r="L741" i="4"/>
  <c r="L765" i="4"/>
  <c r="L742" i="4"/>
  <c r="L766" i="4"/>
  <c r="L743" i="4"/>
  <c r="L767" i="4"/>
  <c r="L746" i="4"/>
  <c r="L770" i="4"/>
  <c r="L744" i="4"/>
  <c r="L745" i="4"/>
  <c r="L747" i="4"/>
  <c r="L748" i="4"/>
  <c r="L768" i="4"/>
  <c r="L769" i="4"/>
  <c r="M539" i="4"/>
  <c r="N539" i="4" s="1"/>
  <c r="O539" i="4" s="1"/>
  <c r="M540" i="4"/>
  <c r="N540" i="4" s="1"/>
  <c r="O540" i="4" s="1"/>
  <c r="M541" i="4"/>
  <c r="N541" i="4" s="1"/>
  <c r="O541" i="4" s="1"/>
  <c r="M542" i="4"/>
  <c r="N542" i="4" s="1"/>
  <c r="O542" i="4" s="1"/>
  <c r="M543" i="4"/>
  <c r="N543" i="4" s="1"/>
  <c r="O543" i="4" s="1"/>
  <c r="M544" i="4"/>
  <c r="N544" i="4" s="1"/>
  <c r="O544" i="4" s="1"/>
  <c r="M545" i="4"/>
  <c r="N545" i="4" s="1"/>
  <c r="O545" i="4" s="1"/>
  <c r="L539" i="4"/>
  <c r="L540" i="4"/>
  <c r="L541" i="4"/>
  <c r="L542" i="4"/>
  <c r="L543" i="4"/>
  <c r="L544" i="4"/>
  <c r="L545" i="4"/>
  <c r="M406" i="4"/>
  <c r="N406" i="4" s="1"/>
  <c r="O406" i="4" s="1"/>
  <c r="M407" i="4"/>
  <c r="N407" i="4" s="1"/>
  <c r="O407" i="4" s="1"/>
  <c r="L406" i="4"/>
  <c r="L407" i="4"/>
  <c r="M392" i="4"/>
  <c r="N392" i="4" s="1"/>
  <c r="O392" i="4" s="1"/>
  <c r="L392" i="4"/>
  <c r="M461" i="4"/>
  <c r="M462" i="4"/>
  <c r="M463" i="4"/>
  <c r="M464" i="4"/>
  <c r="M465" i="4"/>
  <c r="M466" i="4"/>
  <c r="M467" i="4"/>
  <c r="M458" i="4"/>
  <c r="M459" i="4"/>
  <c r="M460" i="4"/>
  <c r="L461" i="4"/>
  <c r="L462" i="4"/>
  <c r="L463" i="4"/>
  <c r="L464" i="4"/>
  <c r="L465" i="4"/>
  <c r="L466" i="4"/>
  <c r="L467" i="4"/>
  <c r="L458" i="4"/>
  <c r="L459" i="4"/>
  <c r="L460" i="4"/>
  <c r="M1652" i="4"/>
  <c r="N1652" i="4" s="1"/>
  <c r="O1652" i="4" s="1"/>
  <c r="L1652" i="4"/>
  <c r="M1034" i="4"/>
  <c r="N1034" i="4" s="1"/>
  <c r="O1034" i="4" s="1"/>
  <c r="L1034" i="4"/>
  <c r="M2332" i="4"/>
  <c r="N2332" i="4" s="1"/>
  <c r="O2332" i="4" s="1"/>
  <c r="L2332" i="4"/>
  <c r="M546" i="4"/>
  <c r="N546" i="4" s="1"/>
  <c r="O546" i="4" s="1"/>
  <c r="L546" i="4"/>
  <c r="M2316" i="4"/>
  <c r="N2316" i="4" s="1"/>
  <c r="O2316" i="4" s="1"/>
  <c r="M2317" i="4"/>
  <c r="N2317" i="4" s="1"/>
  <c r="O2317" i="4" s="1"/>
  <c r="M2318" i="4"/>
  <c r="N2318" i="4" s="1"/>
  <c r="O2318" i="4" s="1"/>
  <c r="M2319" i="4"/>
  <c r="N2319" i="4" s="1"/>
  <c r="O2319" i="4" s="1"/>
  <c r="M2320" i="4"/>
  <c r="N2320" i="4" s="1"/>
  <c r="O2320" i="4" s="1"/>
  <c r="L2319" i="4"/>
  <c r="L2317" i="4"/>
  <c r="L2318" i="4"/>
  <c r="L2316" i="4"/>
  <c r="L2320" i="4"/>
  <c r="M2124" i="4"/>
  <c r="N2124" i="4" s="1"/>
  <c r="O2124" i="4" s="1"/>
  <c r="M2125" i="4"/>
  <c r="N2125" i="4" s="1"/>
  <c r="O2125" i="4" s="1"/>
  <c r="M2126" i="4"/>
  <c r="N2126" i="4" s="1"/>
  <c r="O2126" i="4" s="1"/>
  <c r="M2127" i="4"/>
  <c r="N2127" i="4" s="1"/>
  <c r="O2127" i="4" s="1"/>
  <c r="M2128" i="4"/>
  <c r="N2128" i="4" s="1"/>
  <c r="O2128" i="4" s="1"/>
  <c r="L2124" i="4"/>
  <c r="L2127" i="4"/>
  <c r="L2125" i="4"/>
  <c r="L2128" i="4"/>
  <c r="L2126" i="4"/>
  <c r="M1971" i="4"/>
  <c r="N1971" i="4" s="1"/>
  <c r="O1971" i="4" s="1"/>
  <c r="L1971" i="4"/>
  <c r="M1685" i="4"/>
  <c r="N1685" i="4" s="1"/>
  <c r="O1685" i="4" s="1"/>
  <c r="M1709" i="4"/>
  <c r="N1709" i="4" s="1"/>
  <c r="O1709" i="4" s="1"/>
  <c r="M1733" i="4"/>
  <c r="N1733" i="4" s="1"/>
  <c r="O1733" i="4" s="1"/>
  <c r="M1757" i="4"/>
  <c r="N1757" i="4" s="1"/>
  <c r="O1757" i="4" s="1"/>
  <c r="M1686" i="4"/>
  <c r="N1686" i="4" s="1"/>
  <c r="O1686" i="4" s="1"/>
  <c r="M1710" i="4"/>
  <c r="N1710" i="4" s="1"/>
  <c r="O1710" i="4" s="1"/>
  <c r="M1734" i="4"/>
  <c r="N1734" i="4" s="1"/>
  <c r="O1734" i="4" s="1"/>
  <c r="M1758" i="4"/>
  <c r="N1758" i="4" s="1"/>
  <c r="O1758" i="4" s="1"/>
  <c r="M1687" i="4"/>
  <c r="N1687" i="4" s="1"/>
  <c r="O1687" i="4" s="1"/>
  <c r="M1711" i="4"/>
  <c r="N1711" i="4" s="1"/>
  <c r="O1711" i="4" s="1"/>
  <c r="M1735" i="4"/>
  <c r="N1735" i="4" s="1"/>
  <c r="O1735" i="4" s="1"/>
  <c r="M1759" i="4"/>
  <c r="N1759" i="4" s="1"/>
  <c r="O1759" i="4" s="1"/>
  <c r="M1688" i="4"/>
  <c r="N1688" i="4" s="1"/>
  <c r="O1688" i="4" s="1"/>
  <c r="M1712" i="4"/>
  <c r="N1712" i="4" s="1"/>
  <c r="O1712" i="4" s="1"/>
  <c r="M1736" i="4"/>
  <c r="N1736" i="4" s="1"/>
  <c r="O1736" i="4" s="1"/>
  <c r="M1760" i="4"/>
  <c r="N1760" i="4" s="1"/>
  <c r="O1760" i="4" s="1"/>
  <c r="M1665" i="4"/>
  <c r="N1665" i="4" s="1"/>
  <c r="O1665" i="4" s="1"/>
  <c r="M1689" i="4"/>
  <c r="N1689" i="4" s="1"/>
  <c r="O1689" i="4" s="1"/>
  <c r="M1713" i="4"/>
  <c r="N1713" i="4" s="1"/>
  <c r="O1713" i="4" s="1"/>
  <c r="M1737" i="4"/>
  <c r="N1737" i="4" s="1"/>
  <c r="O1737" i="4" s="1"/>
  <c r="M1761" i="4"/>
  <c r="N1761" i="4" s="1"/>
  <c r="O1761" i="4" s="1"/>
  <c r="M1666" i="4"/>
  <c r="N1666" i="4" s="1"/>
  <c r="O1666" i="4" s="1"/>
  <c r="M1690" i="4"/>
  <c r="N1690" i="4" s="1"/>
  <c r="O1690" i="4" s="1"/>
  <c r="M1714" i="4"/>
  <c r="N1714" i="4" s="1"/>
  <c r="O1714" i="4" s="1"/>
  <c r="M1738" i="4"/>
  <c r="N1738" i="4" s="1"/>
  <c r="O1738" i="4" s="1"/>
  <c r="M1762" i="4"/>
  <c r="N1762" i="4" s="1"/>
  <c r="O1762" i="4" s="1"/>
  <c r="M1667" i="4"/>
  <c r="N1667" i="4" s="1"/>
  <c r="O1667" i="4" s="1"/>
  <c r="M1691" i="4"/>
  <c r="N1691" i="4" s="1"/>
  <c r="O1691" i="4" s="1"/>
  <c r="M1715" i="4"/>
  <c r="N1715" i="4" s="1"/>
  <c r="O1715" i="4" s="1"/>
  <c r="M1739" i="4"/>
  <c r="N1739" i="4" s="1"/>
  <c r="O1739" i="4" s="1"/>
  <c r="M1763" i="4"/>
  <c r="N1763" i="4" s="1"/>
  <c r="O1763" i="4" s="1"/>
  <c r="M1668" i="4"/>
  <c r="N1668" i="4" s="1"/>
  <c r="O1668" i="4" s="1"/>
  <c r="M1692" i="4"/>
  <c r="N1692" i="4" s="1"/>
  <c r="O1692" i="4" s="1"/>
  <c r="M1716" i="4"/>
  <c r="N1716" i="4" s="1"/>
  <c r="O1716" i="4" s="1"/>
  <c r="M1740" i="4"/>
  <c r="N1740" i="4" s="1"/>
  <c r="O1740" i="4" s="1"/>
  <c r="M1764" i="4"/>
  <c r="N1764" i="4" s="1"/>
  <c r="O1764" i="4" s="1"/>
  <c r="M1669" i="4"/>
  <c r="N1669" i="4" s="1"/>
  <c r="O1669" i="4" s="1"/>
  <c r="M1693" i="4"/>
  <c r="N1693" i="4" s="1"/>
  <c r="O1693" i="4" s="1"/>
  <c r="M1717" i="4"/>
  <c r="N1717" i="4" s="1"/>
  <c r="O1717" i="4" s="1"/>
  <c r="M1741" i="4"/>
  <c r="N1741" i="4" s="1"/>
  <c r="O1741" i="4" s="1"/>
  <c r="M1765" i="4"/>
  <c r="N1765" i="4" s="1"/>
  <c r="O1765" i="4" s="1"/>
  <c r="M1670" i="4"/>
  <c r="N1670" i="4" s="1"/>
  <c r="O1670" i="4" s="1"/>
  <c r="M1694" i="4"/>
  <c r="N1694" i="4" s="1"/>
  <c r="O1694" i="4" s="1"/>
  <c r="M1718" i="4"/>
  <c r="N1718" i="4" s="1"/>
  <c r="O1718" i="4" s="1"/>
  <c r="M1742" i="4"/>
  <c r="N1742" i="4" s="1"/>
  <c r="O1742" i="4" s="1"/>
  <c r="M1766" i="4"/>
  <c r="N1766" i="4" s="1"/>
  <c r="O1766" i="4" s="1"/>
  <c r="M1671" i="4"/>
  <c r="N1671" i="4" s="1"/>
  <c r="O1671" i="4" s="1"/>
  <c r="M1695" i="4"/>
  <c r="N1695" i="4" s="1"/>
  <c r="O1695" i="4" s="1"/>
  <c r="M1719" i="4"/>
  <c r="N1719" i="4" s="1"/>
  <c r="O1719" i="4" s="1"/>
  <c r="M1743" i="4"/>
  <c r="N1743" i="4" s="1"/>
  <c r="O1743" i="4" s="1"/>
  <c r="M1767" i="4"/>
  <c r="N1767" i="4" s="1"/>
  <c r="O1767" i="4" s="1"/>
  <c r="M1672" i="4"/>
  <c r="N1672" i="4" s="1"/>
  <c r="O1672" i="4" s="1"/>
  <c r="M1696" i="4"/>
  <c r="N1696" i="4" s="1"/>
  <c r="O1696" i="4" s="1"/>
  <c r="M1720" i="4"/>
  <c r="N1720" i="4" s="1"/>
  <c r="O1720" i="4" s="1"/>
  <c r="M1674" i="4"/>
  <c r="N1674" i="4" s="1"/>
  <c r="O1674" i="4" s="1"/>
  <c r="M1698" i="4"/>
  <c r="N1698" i="4" s="1"/>
  <c r="O1698" i="4" s="1"/>
  <c r="M1722" i="4"/>
  <c r="N1722" i="4" s="1"/>
  <c r="O1722" i="4" s="1"/>
  <c r="M1746" i="4"/>
  <c r="N1746" i="4" s="1"/>
  <c r="O1746" i="4" s="1"/>
  <c r="M1770" i="4"/>
  <c r="N1770" i="4" s="1"/>
  <c r="O1770" i="4" s="1"/>
  <c r="M1675" i="4"/>
  <c r="N1675" i="4" s="1"/>
  <c r="O1675" i="4" s="1"/>
  <c r="M1699" i="4"/>
  <c r="N1699" i="4" s="1"/>
  <c r="O1699" i="4" s="1"/>
  <c r="M1723" i="4"/>
  <c r="N1723" i="4" s="1"/>
  <c r="O1723" i="4" s="1"/>
  <c r="M1747" i="4"/>
  <c r="N1747" i="4" s="1"/>
  <c r="O1747" i="4" s="1"/>
  <c r="M1771" i="4"/>
  <c r="N1771" i="4" s="1"/>
  <c r="O1771" i="4" s="1"/>
  <c r="M1676" i="4"/>
  <c r="N1676" i="4" s="1"/>
  <c r="O1676" i="4" s="1"/>
  <c r="M1700" i="4"/>
  <c r="N1700" i="4" s="1"/>
  <c r="O1700" i="4" s="1"/>
  <c r="M1724" i="4"/>
  <c r="N1724" i="4" s="1"/>
  <c r="O1724" i="4" s="1"/>
  <c r="M1748" i="4"/>
  <c r="N1748" i="4" s="1"/>
  <c r="O1748" i="4" s="1"/>
  <c r="M1677" i="4"/>
  <c r="N1677" i="4" s="1"/>
  <c r="O1677" i="4" s="1"/>
  <c r="M1701" i="4"/>
  <c r="N1701" i="4" s="1"/>
  <c r="O1701" i="4" s="1"/>
  <c r="M1725" i="4"/>
  <c r="N1725" i="4" s="1"/>
  <c r="O1725" i="4" s="1"/>
  <c r="M1749" i="4"/>
  <c r="N1749" i="4" s="1"/>
  <c r="O1749" i="4" s="1"/>
  <c r="M1678" i="4"/>
  <c r="N1678" i="4" s="1"/>
  <c r="O1678" i="4" s="1"/>
  <c r="M1702" i="4"/>
  <c r="N1702" i="4" s="1"/>
  <c r="O1702" i="4" s="1"/>
  <c r="M1726" i="4"/>
  <c r="N1726" i="4" s="1"/>
  <c r="O1726" i="4" s="1"/>
  <c r="M1750" i="4"/>
  <c r="N1750" i="4" s="1"/>
  <c r="O1750" i="4" s="1"/>
  <c r="M1682" i="4"/>
  <c r="N1682" i="4" s="1"/>
  <c r="O1682" i="4" s="1"/>
  <c r="M1706" i="4"/>
  <c r="N1706" i="4" s="1"/>
  <c r="O1706" i="4" s="1"/>
  <c r="M1730" i="4"/>
  <c r="N1730" i="4" s="1"/>
  <c r="O1730" i="4" s="1"/>
  <c r="M1754" i="4"/>
  <c r="N1754" i="4" s="1"/>
  <c r="O1754" i="4" s="1"/>
  <c r="M1683" i="4"/>
  <c r="N1683" i="4" s="1"/>
  <c r="O1683" i="4" s="1"/>
  <c r="M1707" i="4"/>
  <c r="N1707" i="4" s="1"/>
  <c r="O1707" i="4" s="1"/>
  <c r="M1731" i="4"/>
  <c r="N1731" i="4" s="1"/>
  <c r="O1731" i="4" s="1"/>
  <c r="M1755" i="4"/>
  <c r="N1755" i="4" s="1"/>
  <c r="O1755" i="4" s="1"/>
  <c r="M1684" i="4"/>
  <c r="N1684" i="4" s="1"/>
  <c r="O1684" i="4" s="1"/>
  <c r="M1708" i="4"/>
  <c r="N1708" i="4" s="1"/>
  <c r="O1708" i="4" s="1"/>
  <c r="M1732" i="4"/>
  <c r="N1732" i="4" s="1"/>
  <c r="O1732" i="4" s="1"/>
  <c r="M1756" i="4"/>
  <c r="N1756" i="4" s="1"/>
  <c r="O1756" i="4" s="1"/>
  <c r="M1673" i="4"/>
  <c r="N1673" i="4" s="1"/>
  <c r="O1673" i="4" s="1"/>
  <c r="M1679" i="4"/>
  <c r="N1679" i="4" s="1"/>
  <c r="O1679" i="4" s="1"/>
  <c r="M1680" i="4"/>
  <c r="N1680" i="4" s="1"/>
  <c r="O1680" i="4" s="1"/>
  <c r="M1681" i="4"/>
  <c r="N1681" i="4" s="1"/>
  <c r="O1681" i="4" s="1"/>
  <c r="M1697" i="4"/>
  <c r="N1697" i="4" s="1"/>
  <c r="O1697" i="4" s="1"/>
  <c r="M1703" i="4"/>
  <c r="N1703" i="4" s="1"/>
  <c r="O1703" i="4" s="1"/>
  <c r="M1704" i="4"/>
  <c r="N1704" i="4" s="1"/>
  <c r="O1704" i="4" s="1"/>
  <c r="M1745" i="4"/>
  <c r="N1745" i="4" s="1"/>
  <c r="O1745" i="4" s="1"/>
  <c r="M1705" i="4"/>
  <c r="N1705" i="4" s="1"/>
  <c r="O1705" i="4" s="1"/>
  <c r="M1721" i="4"/>
  <c r="N1721" i="4" s="1"/>
  <c r="O1721" i="4" s="1"/>
  <c r="M1727" i="4"/>
  <c r="N1727" i="4" s="1"/>
  <c r="O1727" i="4" s="1"/>
  <c r="M1751" i="4"/>
  <c r="N1751" i="4" s="1"/>
  <c r="O1751" i="4" s="1"/>
  <c r="M1728" i="4"/>
  <c r="N1728" i="4" s="1"/>
  <c r="O1728" i="4" s="1"/>
  <c r="M1752" i="4"/>
  <c r="N1752" i="4" s="1"/>
  <c r="O1752" i="4" s="1"/>
  <c r="M1729" i="4"/>
  <c r="N1729" i="4" s="1"/>
  <c r="O1729" i="4" s="1"/>
  <c r="M1744" i="4"/>
  <c r="N1744" i="4" s="1"/>
  <c r="O1744" i="4" s="1"/>
  <c r="M1753" i="4"/>
  <c r="N1753" i="4" s="1"/>
  <c r="O1753" i="4" s="1"/>
  <c r="M1768" i="4"/>
  <c r="N1768" i="4" s="1"/>
  <c r="O1768" i="4" s="1"/>
  <c r="M1769" i="4"/>
  <c r="N1769" i="4" s="1"/>
  <c r="O1769" i="4" s="1"/>
  <c r="L1687" i="4"/>
  <c r="L1665" i="4"/>
  <c r="L1689" i="4"/>
  <c r="L1666" i="4"/>
  <c r="L1690" i="4"/>
  <c r="L1667" i="4"/>
  <c r="L1691" i="4"/>
  <c r="L1670" i="4"/>
  <c r="L1694" i="4"/>
  <c r="L1718" i="4"/>
  <c r="L1742" i="4"/>
  <c r="L1766" i="4"/>
  <c r="L1671" i="4"/>
  <c r="L1695" i="4"/>
  <c r="L1719" i="4"/>
  <c r="L1743" i="4"/>
  <c r="L1767" i="4"/>
  <c r="L1673" i="4"/>
  <c r="L1697" i="4"/>
  <c r="L1721" i="4"/>
  <c r="L1745" i="4"/>
  <c r="L1769" i="4"/>
  <c r="L1674" i="4"/>
  <c r="L1698" i="4"/>
  <c r="L1722" i="4"/>
  <c r="L1746" i="4"/>
  <c r="L1770" i="4"/>
  <c r="L1675" i="4"/>
  <c r="L1699" i="4"/>
  <c r="L1723" i="4"/>
  <c r="L1747" i="4"/>
  <c r="L1771" i="4"/>
  <c r="L1676" i="4"/>
  <c r="L1700" i="4"/>
  <c r="L1724" i="4"/>
  <c r="L1748" i="4"/>
  <c r="L1677" i="4"/>
  <c r="L1701" i="4"/>
  <c r="L1725" i="4"/>
  <c r="L1749" i="4"/>
  <c r="L1682" i="4"/>
  <c r="L1706" i="4"/>
  <c r="L1730" i="4"/>
  <c r="L1754" i="4"/>
  <c r="L1703" i="4"/>
  <c r="L1736" i="4"/>
  <c r="L1704" i="4"/>
  <c r="L1737" i="4"/>
  <c r="L1705" i="4"/>
  <c r="L1738" i="4"/>
  <c r="L1707" i="4"/>
  <c r="L1739" i="4"/>
  <c r="L1693" i="4"/>
  <c r="L1708" i="4"/>
  <c r="L1740" i="4"/>
  <c r="L1711" i="4"/>
  <c r="L1709" i="4"/>
  <c r="L1741" i="4"/>
  <c r="L1710" i="4"/>
  <c r="L1744" i="4"/>
  <c r="L1750" i="4"/>
  <c r="L1692" i="4"/>
  <c r="L1668" i="4"/>
  <c r="L1712" i="4"/>
  <c r="L1751" i="4"/>
  <c r="L1684" i="4"/>
  <c r="L1729" i="4"/>
  <c r="L1669" i="4"/>
  <c r="L1713" i="4"/>
  <c r="L1752" i="4"/>
  <c r="L1758" i="4"/>
  <c r="L1732" i="4"/>
  <c r="L1672" i="4"/>
  <c r="L1714" i="4"/>
  <c r="L1753" i="4"/>
  <c r="L1756" i="4"/>
  <c r="L1720" i="4"/>
  <c r="L1683" i="4"/>
  <c r="L1760" i="4"/>
  <c r="L1764" i="4"/>
  <c r="L1678" i="4"/>
  <c r="L1715" i="4"/>
  <c r="L1755" i="4"/>
  <c r="L1681" i="4"/>
  <c r="L1726" i="4"/>
  <c r="L1762" i="4"/>
  <c r="L1734" i="4"/>
  <c r="L1679" i="4"/>
  <c r="L1716" i="4"/>
  <c r="L1765" i="4"/>
  <c r="L1702" i="4"/>
  <c r="L1680" i="4"/>
  <c r="L1717" i="4"/>
  <c r="L1757" i="4"/>
  <c r="L1759" i="4"/>
  <c r="L1686" i="4"/>
  <c r="L1735" i="4"/>
  <c r="L1727" i="4"/>
  <c r="L1696" i="4"/>
  <c r="L1733" i="4"/>
  <c r="L1768" i="4"/>
  <c r="L1685" i="4"/>
  <c r="L1728" i="4"/>
  <c r="L1761" i="4"/>
  <c r="L1688" i="4"/>
  <c r="L1731" i="4"/>
  <c r="L1763" i="4"/>
  <c r="M1542" i="4"/>
  <c r="N1542" i="4" s="1"/>
  <c r="O1542" i="4" s="1"/>
  <c r="L1542" i="4"/>
  <c r="M1397" i="4"/>
  <c r="N1397" i="4" s="1"/>
  <c r="O1397" i="4" s="1"/>
  <c r="L1397" i="4"/>
  <c r="M1214" i="4"/>
  <c r="N1214" i="4" s="1"/>
  <c r="O1214" i="4" s="1"/>
  <c r="M1215" i="4"/>
  <c r="N1215" i="4" s="1"/>
  <c r="O1215" i="4" s="1"/>
  <c r="L1214" i="4"/>
  <c r="L1215" i="4"/>
  <c r="M1052" i="4"/>
  <c r="N1052" i="4" s="1"/>
  <c r="O1052" i="4" s="1"/>
  <c r="M1053" i="4"/>
  <c r="N1053" i="4" s="1"/>
  <c r="O1053" i="4" s="1"/>
  <c r="L1052" i="4"/>
  <c r="L1053" i="4"/>
  <c r="M913" i="4"/>
  <c r="N913" i="4" s="1"/>
  <c r="O913" i="4" s="1"/>
  <c r="M914" i="4"/>
  <c r="N914" i="4" s="1"/>
  <c r="O914" i="4" s="1"/>
  <c r="M915" i="4"/>
  <c r="N915" i="4" s="1"/>
  <c r="O915" i="4" s="1"/>
  <c r="L914" i="4"/>
  <c r="L913" i="4"/>
  <c r="L915" i="4"/>
  <c r="M725" i="4"/>
  <c r="N725" i="4" s="1"/>
  <c r="O725" i="4" s="1"/>
  <c r="L725" i="4"/>
  <c r="M485" i="4"/>
  <c r="N485" i="4" s="1"/>
  <c r="O485" i="4" s="1"/>
  <c r="M509" i="4"/>
  <c r="N509" i="4" s="1"/>
  <c r="O509" i="4" s="1"/>
  <c r="M486" i="4"/>
  <c r="N486" i="4" s="1"/>
  <c r="O486" i="4" s="1"/>
  <c r="M510" i="4"/>
  <c r="N510" i="4" s="1"/>
  <c r="O510" i="4" s="1"/>
  <c r="M487" i="4"/>
  <c r="N487" i="4" s="1"/>
  <c r="O487" i="4" s="1"/>
  <c r="M511" i="4"/>
  <c r="N511" i="4" s="1"/>
  <c r="O511" i="4" s="1"/>
  <c r="M488" i="4"/>
  <c r="N488" i="4" s="1"/>
  <c r="O488" i="4" s="1"/>
  <c r="M512" i="4"/>
  <c r="N512" i="4" s="1"/>
  <c r="O512" i="4" s="1"/>
  <c r="M489" i="4"/>
  <c r="N489" i="4" s="1"/>
  <c r="O489" i="4" s="1"/>
  <c r="M490" i="4"/>
  <c r="N490" i="4" s="1"/>
  <c r="O490" i="4" s="1"/>
  <c r="M491" i="4"/>
  <c r="N491" i="4" s="1"/>
  <c r="O491" i="4" s="1"/>
  <c r="M492" i="4"/>
  <c r="N492" i="4" s="1"/>
  <c r="O492" i="4" s="1"/>
  <c r="M493" i="4"/>
  <c r="N493" i="4" s="1"/>
  <c r="O493" i="4" s="1"/>
  <c r="M494" i="4"/>
  <c r="N494" i="4" s="1"/>
  <c r="O494" i="4" s="1"/>
  <c r="M495" i="4"/>
  <c r="N495" i="4" s="1"/>
  <c r="O495" i="4" s="1"/>
  <c r="M496" i="4"/>
  <c r="N496" i="4" s="1"/>
  <c r="O496" i="4" s="1"/>
  <c r="M497" i="4"/>
  <c r="N497" i="4" s="1"/>
  <c r="O497" i="4" s="1"/>
  <c r="M498" i="4"/>
  <c r="N498" i="4" s="1"/>
  <c r="O498" i="4" s="1"/>
  <c r="M499" i="4"/>
  <c r="N499" i="4" s="1"/>
  <c r="O499" i="4" s="1"/>
  <c r="M500" i="4"/>
  <c r="N500" i="4" s="1"/>
  <c r="O500" i="4" s="1"/>
  <c r="M477" i="4"/>
  <c r="N477" i="4" s="1"/>
  <c r="O477" i="4" s="1"/>
  <c r="M501" i="4"/>
  <c r="N501" i="4" s="1"/>
  <c r="O501" i="4" s="1"/>
  <c r="M478" i="4"/>
  <c r="N478" i="4" s="1"/>
  <c r="O478" i="4" s="1"/>
  <c r="M502" i="4"/>
  <c r="N502" i="4" s="1"/>
  <c r="O502" i="4" s="1"/>
  <c r="M481" i="4"/>
  <c r="N481" i="4" s="1"/>
  <c r="O481" i="4" s="1"/>
  <c r="M505" i="4"/>
  <c r="N505" i="4" s="1"/>
  <c r="O505" i="4" s="1"/>
  <c r="M482" i="4"/>
  <c r="N482" i="4" s="1"/>
  <c r="O482" i="4" s="1"/>
  <c r="M506" i="4"/>
  <c r="N506" i="4" s="1"/>
  <c r="O506" i="4" s="1"/>
  <c r="M483" i="4"/>
  <c r="N483" i="4" s="1"/>
  <c r="O483" i="4" s="1"/>
  <c r="M507" i="4"/>
  <c r="N507" i="4" s="1"/>
  <c r="O507" i="4" s="1"/>
  <c r="M484" i="4"/>
  <c r="N484" i="4" s="1"/>
  <c r="O484" i="4" s="1"/>
  <c r="M508" i="4"/>
  <c r="N508" i="4" s="1"/>
  <c r="O508" i="4" s="1"/>
  <c r="M504" i="4"/>
  <c r="N504" i="4" s="1"/>
  <c r="O504" i="4" s="1"/>
  <c r="M479" i="4"/>
  <c r="N479" i="4" s="1"/>
  <c r="O479" i="4" s="1"/>
  <c r="M480" i="4"/>
  <c r="N480" i="4" s="1"/>
  <c r="O480" i="4" s="1"/>
  <c r="M503" i="4"/>
  <c r="N503" i="4" s="1"/>
  <c r="O503" i="4" s="1"/>
  <c r="L485" i="4"/>
  <c r="L509" i="4"/>
  <c r="L486" i="4"/>
  <c r="L510" i="4"/>
  <c r="L487" i="4"/>
  <c r="L511" i="4"/>
  <c r="L488" i="4"/>
  <c r="L512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477" i="4"/>
  <c r="L501" i="4"/>
  <c r="L478" i="4"/>
  <c r="L502" i="4"/>
  <c r="L479" i="4"/>
  <c r="L503" i="4"/>
  <c r="L482" i="4"/>
  <c r="L506" i="4"/>
  <c r="L480" i="4"/>
  <c r="L481" i="4"/>
  <c r="L483" i="4"/>
  <c r="L484" i="4"/>
  <c r="L504" i="4"/>
  <c r="L505" i="4"/>
  <c r="L507" i="4"/>
  <c r="L508" i="4"/>
  <c r="M214" i="4"/>
  <c r="N214" i="4" s="1"/>
  <c r="O214" i="4" s="1"/>
  <c r="L214" i="4"/>
  <c r="M2315" i="4"/>
  <c r="N2315" i="4" s="1"/>
  <c r="O2315" i="4" s="1"/>
  <c r="M2308" i="4"/>
  <c r="N2308" i="4" s="1"/>
  <c r="O2308" i="4" s="1"/>
  <c r="M2311" i="4"/>
  <c r="N2311" i="4" s="1"/>
  <c r="O2311" i="4" s="1"/>
  <c r="M2309" i="4"/>
  <c r="N2309" i="4" s="1"/>
  <c r="O2309" i="4" s="1"/>
  <c r="M2314" i="4"/>
  <c r="N2314" i="4" s="1"/>
  <c r="O2314" i="4" s="1"/>
  <c r="M2310" i="4"/>
  <c r="N2310" i="4" s="1"/>
  <c r="O2310" i="4" s="1"/>
  <c r="M2312" i="4"/>
  <c r="N2312" i="4" s="1"/>
  <c r="O2312" i="4" s="1"/>
  <c r="M2313" i="4"/>
  <c r="N2313" i="4" s="1"/>
  <c r="O2313" i="4" s="1"/>
  <c r="L2308" i="4"/>
  <c r="L2309" i="4"/>
  <c r="L2310" i="4"/>
  <c r="L2313" i="4"/>
  <c r="L2311" i="4"/>
  <c r="L2312" i="4"/>
  <c r="L2315" i="4"/>
  <c r="L2314" i="4"/>
  <c r="M2123" i="4"/>
  <c r="N2123" i="4" s="1"/>
  <c r="O2123" i="4" s="1"/>
  <c r="M2122" i="4"/>
  <c r="N2122" i="4" s="1"/>
  <c r="O2122" i="4" s="1"/>
  <c r="L2123" i="4"/>
  <c r="L2122" i="4"/>
  <c r="M1970" i="4"/>
  <c r="N1970" i="4" s="1"/>
  <c r="O1970" i="4" s="1"/>
  <c r="M1969" i="4"/>
  <c r="N1969" i="4" s="1"/>
  <c r="O1969" i="4" s="1"/>
  <c r="L1970" i="4"/>
  <c r="L1969" i="4"/>
  <c r="M1664" i="4"/>
  <c r="N1664" i="4" s="1"/>
  <c r="O1664" i="4" s="1"/>
  <c r="L1664" i="4"/>
  <c r="M1517" i="4"/>
  <c r="N1517" i="4" s="1"/>
  <c r="O1517" i="4" s="1"/>
  <c r="M1541" i="4"/>
  <c r="N1541" i="4" s="1"/>
  <c r="O1541" i="4" s="1"/>
  <c r="M1518" i="4"/>
  <c r="N1518" i="4" s="1"/>
  <c r="O1518" i="4" s="1"/>
  <c r="M1519" i="4"/>
  <c r="N1519" i="4" s="1"/>
  <c r="O1519" i="4" s="1"/>
  <c r="M1520" i="4"/>
  <c r="N1520" i="4" s="1"/>
  <c r="O1520" i="4" s="1"/>
  <c r="M1521" i="4"/>
  <c r="N1521" i="4" s="1"/>
  <c r="O1521" i="4" s="1"/>
  <c r="M1522" i="4"/>
  <c r="N1522" i="4" s="1"/>
  <c r="O1522" i="4" s="1"/>
  <c r="M1523" i="4"/>
  <c r="N1523" i="4" s="1"/>
  <c r="O1523" i="4" s="1"/>
  <c r="M1524" i="4"/>
  <c r="N1524" i="4" s="1"/>
  <c r="O1524" i="4" s="1"/>
  <c r="M1525" i="4"/>
  <c r="N1525" i="4" s="1"/>
  <c r="O1525" i="4" s="1"/>
  <c r="M1526" i="4"/>
  <c r="N1526" i="4" s="1"/>
  <c r="O1526" i="4" s="1"/>
  <c r="M1527" i="4"/>
  <c r="N1527" i="4" s="1"/>
  <c r="O1527" i="4" s="1"/>
  <c r="M1528" i="4"/>
  <c r="N1528" i="4" s="1"/>
  <c r="O1528" i="4" s="1"/>
  <c r="M1529" i="4"/>
  <c r="N1529" i="4" s="1"/>
  <c r="O1529" i="4" s="1"/>
  <c r="M1506" i="4"/>
  <c r="N1506" i="4" s="1"/>
  <c r="O1506" i="4" s="1"/>
  <c r="M1530" i="4"/>
  <c r="N1530" i="4" s="1"/>
  <c r="O1530" i="4" s="1"/>
  <c r="M1507" i="4"/>
  <c r="N1507" i="4" s="1"/>
  <c r="O1507" i="4" s="1"/>
  <c r="M1531" i="4"/>
  <c r="N1531" i="4" s="1"/>
  <c r="O1531" i="4" s="1"/>
  <c r="M1508" i="4"/>
  <c r="N1508" i="4" s="1"/>
  <c r="O1508" i="4" s="1"/>
  <c r="M1532" i="4"/>
  <c r="N1532" i="4" s="1"/>
  <c r="O1532" i="4" s="1"/>
  <c r="M1509" i="4"/>
  <c r="N1509" i="4" s="1"/>
  <c r="O1509" i="4" s="1"/>
  <c r="M1533" i="4"/>
  <c r="N1533" i="4" s="1"/>
  <c r="O1533" i="4" s="1"/>
  <c r="M1510" i="4"/>
  <c r="N1510" i="4" s="1"/>
  <c r="O1510" i="4" s="1"/>
  <c r="M1534" i="4"/>
  <c r="N1534" i="4" s="1"/>
  <c r="O1534" i="4" s="1"/>
  <c r="M1514" i="4"/>
  <c r="N1514" i="4" s="1"/>
  <c r="O1514" i="4" s="1"/>
  <c r="M1538" i="4"/>
  <c r="N1538" i="4" s="1"/>
  <c r="O1538" i="4" s="1"/>
  <c r="M1515" i="4"/>
  <c r="N1515" i="4" s="1"/>
  <c r="O1515" i="4" s="1"/>
  <c r="M1539" i="4"/>
  <c r="N1539" i="4" s="1"/>
  <c r="O1539" i="4" s="1"/>
  <c r="M1516" i="4"/>
  <c r="N1516" i="4" s="1"/>
  <c r="O1516" i="4" s="1"/>
  <c r="M1540" i="4"/>
  <c r="N1540" i="4" s="1"/>
  <c r="O1540" i="4" s="1"/>
  <c r="M1511" i="4"/>
  <c r="N1511" i="4" s="1"/>
  <c r="O1511" i="4" s="1"/>
  <c r="M1512" i="4"/>
  <c r="N1512" i="4" s="1"/>
  <c r="O1512" i="4" s="1"/>
  <c r="M1513" i="4"/>
  <c r="N1513" i="4" s="1"/>
  <c r="O1513" i="4" s="1"/>
  <c r="M1535" i="4"/>
  <c r="N1535" i="4" s="1"/>
  <c r="O1535" i="4" s="1"/>
  <c r="M1536" i="4"/>
  <c r="N1536" i="4" s="1"/>
  <c r="O1536" i="4" s="1"/>
  <c r="M1537" i="4"/>
  <c r="N1537" i="4" s="1"/>
  <c r="O1537" i="4" s="1"/>
  <c r="L1519" i="4"/>
  <c r="L1521" i="4"/>
  <c r="L1522" i="4"/>
  <c r="L1523" i="4"/>
  <c r="L1524" i="4"/>
  <c r="L1525" i="4"/>
  <c r="L1526" i="4"/>
  <c r="L1527" i="4"/>
  <c r="L1528" i="4"/>
  <c r="L1529" i="4"/>
  <c r="L1506" i="4"/>
  <c r="L1530" i="4"/>
  <c r="L1507" i="4"/>
  <c r="L1531" i="4"/>
  <c r="L1508" i="4"/>
  <c r="L1532" i="4"/>
  <c r="L1509" i="4"/>
  <c r="L1533" i="4"/>
  <c r="L1510" i="4"/>
  <c r="L1534" i="4"/>
  <c r="L1511" i="4"/>
  <c r="L1535" i="4"/>
  <c r="L1514" i="4"/>
  <c r="L1538" i="4"/>
  <c r="L1513" i="4"/>
  <c r="L1515" i="4"/>
  <c r="L1516" i="4"/>
  <c r="L1517" i="4"/>
  <c r="L1518" i="4"/>
  <c r="L1520" i="4"/>
  <c r="L1536" i="4"/>
  <c r="L1537" i="4"/>
  <c r="L1539" i="4"/>
  <c r="L1540" i="4"/>
  <c r="L1541" i="4"/>
  <c r="L1512" i="4"/>
  <c r="M1394" i="4"/>
  <c r="N1394" i="4" s="1"/>
  <c r="O1394" i="4" s="1"/>
  <c r="M1395" i="4"/>
  <c r="N1395" i="4" s="1"/>
  <c r="O1395" i="4" s="1"/>
  <c r="M1396" i="4"/>
  <c r="N1396" i="4" s="1"/>
  <c r="O1396" i="4" s="1"/>
  <c r="M1391" i="4"/>
  <c r="N1391" i="4" s="1"/>
  <c r="O1391" i="4" s="1"/>
  <c r="M1392" i="4"/>
  <c r="N1392" i="4" s="1"/>
  <c r="O1392" i="4" s="1"/>
  <c r="M1393" i="4"/>
  <c r="N1393" i="4" s="1"/>
  <c r="O1393" i="4" s="1"/>
  <c r="L1391" i="4"/>
  <c r="L1394" i="4"/>
  <c r="L1396" i="4"/>
  <c r="L1392" i="4"/>
  <c r="L1393" i="4"/>
  <c r="L1395" i="4"/>
  <c r="M1212" i="4"/>
  <c r="N1212" i="4" s="1"/>
  <c r="O1212" i="4" s="1"/>
  <c r="M1213" i="4"/>
  <c r="N1213" i="4" s="1"/>
  <c r="O1213" i="4" s="1"/>
  <c r="L1212" i="4"/>
  <c r="L1213" i="4"/>
  <c r="M1049" i="4"/>
  <c r="N1049" i="4" s="1"/>
  <c r="O1049" i="4" s="1"/>
  <c r="M1050" i="4"/>
  <c r="N1050" i="4" s="1"/>
  <c r="O1050" i="4" s="1"/>
  <c r="M1051" i="4"/>
  <c r="N1051" i="4" s="1"/>
  <c r="O1051" i="4" s="1"/>
  <c r="L1049" i="4"/>
  <c r="L1050" i="4"/>
  <c r="L1051" i="4"/>
  <c r="M909" i="4"/>
  <c r="N909" i="4" s="1"/>
  <c r="O909" i="4" s="1"/>
  <c r="M910" i="4"/>
  <c r="N910" i="4" s="1"/>
  <c r="O910" i="4" s="1"/>
  <c r="M911" i="4"/>
  <c r="N911" i="4" s="1"/>
  <c r="O911" i="4" s="1"/>
  <c r="M912" i="4"/>
  <c r="N912" i="4" s="1"/>
  <c r="O912" i="4" s="1"/>
  <c r="L909" i="4"/>
  <c r="L910" i="4"/>
  <c r="L911" i="4"/>
  <c r="L912" i="4"/>
  <c r="M721" i="4"/>
  <c r="N721" i="4" s="1"/>
  <c r="O721" i="4" s="1"/>
  <c r="M722" i="4"/>
  <c r="N722" i="4" s="1"/>
  <c r="O722" i="4" s="1"/>
  <c r="M723" i="4"/>
  <c r="N723" i="4" s="1"/>
  <c r="O723" i="4" s="1"/>
  <c r="M724" i="4"/>
  <c r="N724" i="4" s="1"/>
  <c r="O724" i="4" s="1"/>
  <c r="M719" i="4"/>
  <c r="N719" i="4" s="1"/>
  <c r="O719" i="4" s="1"/>
  <c r="M720" i="4"/>
  <c r="N720" i="4" s="1"/>
  <c r="O720" i="4" s="1"/>
  <c r="L719" i="4"/>
  <c r="L722" i="4"/>
  <c r="L723" i="4"/>
  <c r="L721" i="4"/>
  <c r="L724" i="4"/>
  <c r="L720" i="4"/>
  <c r="M470" i="4"/>
  <c r="N470" i="4" s="1"/>
  <c r="O470" i="4" s="1"/>
  <c r="M471" i="4"/>
  <c r="N471" i="4" s="1"/>
  <c r="O471" i="4" s="1"/>
  <c r="M472" i="4"/>
  <c r="N472" i="4" s="1"/>
  <c r="O472" i="4" s="1"/>
  <c r="M473" i="4"/>
  <c r="N473" i="4" s="1"/>
  <c r="O473" i="4" s="1"/>
  <c r="M474" i="4"/>
  <c r="N474" i="4" s="1"/>
  <c r="O474" i="4" s="1"/>
  <c r="M475" i="4"/>
  <c r="N475" i="4" s="1"/>
  <c r="O475" i="4" s="1"/>
  <c r="M476" i="4"/>
  <c r="N476" i="4" s="1"/>
  <c r="O476" i="4" s="1"/>
  <c r="L470" i="4"/>
  <c r="L471" i="4"/>
  <c r="L472" i="4"/>
  <c r="L473" i="4"/>
  <c r="L474" i="4"/>
  <c r="L475" i="4"/>
  <c r="L476" i="4"/>
  <c r="M391" i="4"/>
  <c r="N391" i="4" s="1"/>
  <c r="O391" i="4" s="1"/>
  <c r="L391" i="4"/>
  <c r="M210" i="4"/>
  <c r="N210" i="4" s="1"/>
  <c r="O210" i="4" s="1"/>
  <c r="M211" i="4"/>
  <c r="N211" i="4" s="1"/>
  <c r="O211" i="4" s="1"/>
  <c r="M212" i="4"/>
  <c r="N212" i="4" s="1"/>
  <c r="O212" i="4" s="1"/>
  <c r="M213" i="4"/>
  <c r="N213" i="4" s="1"/>
  <c r="O213" i="4" s="1"/>
  <c r="L210" i="4"/>
  <c r="L211" i="4"/>
  <c r="L212" i="4"/>
  <c r="L213" i="4"/>
  <c r="M2291" i="4"/>
  <c r="N2291" i="4" s="1"/>
  <c r="O2291" i="4" s="1"/>
  <c r="M2292" i="4"/>
  <c r="N2292" i="4" s="1"/>
  <c r="O2292" i="4" s="1"/>
  <c r="M2290" i="4"/>
  <c r="N2290" i="4" s="1"/>
  <c r="O2290" i="4" s="1"/>
  <c r="M2293" i="4"/>
  <c r="N2293" i="4" s="1"/>
  <c r="O2293" i="4" s="1"/>
  <c r="M2294" i="4"/>
  <c r="N2294" i="4" s="1"/>
  <c r="O2294" i="4" s="1"/>
  <c r="M2295" i="4"/>
  <c r="N2295" i="4" s="1"/>
  <c r="O2295" i="4" s="1"/>
  <c r="M2296" i="4"/>
  <c r="N2296" i="4" s="1"/>
  <c r="O2296" i="4" s="1"/>
  <c r="M2297" i="4"/>
  <c r="N2297" i="4" s="1"/>
  <c r="O2297" i="4" s="1"/>
  <c r="M2303" i="4"/>
  <c r="N2303" i="4" s="1"/>
  <c r="O2303" i="4" s="1"/>
  <c r="M2298" i="4"/>
  <c r="N2298" i="4" s="1"/>
  <c r="O2298" i="4" s="1"/>
  <c r="M2299" i="4"/>
  <c r="N2299" i="4" s="1"/>
  <c r="O2299" i="4" s="1"/>
  <c r="M2300" i="4"/>
  <c r="N2300" i="4" s="1"/>
  <c r="O2300" i="4" s="1"/>
  <c r="M2301" i="4"/>
  <c r="N2301" i="4" s="1"/>
  <c r="O2301" i="4" s="1"/>
  <c r="M2302" i="4"/>
  <c r="N2302" i="4" s="1"/>
  <c r="O2302" i="4" s="1"/>
  <c r="M2304" i="4"/>
  <c r="N2304" i="4" s="1"/>
  <c r="O2304" i="4" s="1"/>
  <c r="L2301" i="4"/>
  <c r="L2302" i="4"/>
  <c r="L2303" i="4"/>
  <c r="L2304" i="4"/>
  <c r="L2297" i="4"/>
  <c r="L2298" i="4"/>
  <c r="L2300" i="4"/>
  <c r="L2295" i="4"/>
  <c r="L2291" i="4"/>
  <c r="L2292" i="4"/>
  <c r="L2294" i="4"/>
  <c r="L2296" i="4"/>
  <c r="L2290" i="4"/>
  <c r="L2293" i="4"/>
  <c r="L2299" i="4"/>
  <c r="M2118" i="4"/>
  <c r="N2118" i="4" s="1"/>
  <c r="O2118" i="4" s="1"/>
  <c r="M2111" i="4"/>
  <c r="N2111" i="4" s="1"/>
  <c r="O2111" i="4" s="1"/>
  <c r="M2116" i="4"/>
  <c r="N2116" i="4" s="1"/>
  <c r="O2116" i="4" s="1"/>
  <c r="M2112" i="4"/>
  <c r="N2112" i="4" s="1"/>
  <c r="O2112" i="4" s="1"/>
  <c r="M2113" i="4"/>
  <c r="N2113" i="4" s="1"/>
  <c r="O2113" i="4" s="1"/>
  <c r="M2117" i="4"/>
  <c r="N2117" i="4" s="1"/>
  <c r="O2117" i="4" s="1"/>
  <c r="M2114" i="4"/>
  <c r="N2114" i="4" s="1"/>
  <c r="O2114" i="4" s="1"/>
  <c r="M2115" i="4"/>
  <c r="N2115" i="4" s="1"/>
  <c r="O2115" i="4" s="1"/>
  <c r="L2111" i="4"/>
  <c r="L2115" i="4"/>
  <c r="L2112" i="4"/>
  <c r="L2113" i="4"/>
  <c r="L2114" i="4"/>
  <c r="L2116" i="4"/>
  <c r="L2117" i="4"/>
  <c r="L2118" i="4"/>
  <c r="I306" i="5"/>
  <c r="M1955" i="4"/>
  <c r="N1955" i="4" s="1"/>
  <c r="O1955" i="4" s="1"/>
  <c r="M1956" i="4"/>
  <c r="N1956" i="4" s="1"/>
  <c r="O1956" i="4" s="1"/>
  <c r="L1955" i="4"/>
  <c r="L1956" i="4"/>
  <c r="M1654" i="4"/>
  <c r="N1654" i="4" s="1"/>
  <c r="O1654" i="4" s="1"/>
  <c r="L1654" i="4"/>
  <c r="M1493" i="4"/>
  <c r="N1493" i="4" s="1"/>
  <c r="O1493" i="4" s="1"/>
  <c r="L1493" i="4"/>
  <c r="M1379" i="4"/>
  <c r="N1379" i="4" s="1"/>
  <c r="O1379" i="4" s="1"/>
  <c r="M1380" i="4"/>
  <c r="N1380" i="4" s="1"/>
  <c r="O1380" i="4" s="1"/>
  <c r="M1381" i="4"/>
  <c r="N1381" i="4" s="1"/>
  <c r="O1381" i="4" s="1"/>
  <c r="M1382" i="4"/>
  <c r="N1382" i="4" s="1"/>
  <c r="O1382" i="4" s="1"/>
  <c r="M1383" i="4"/>
  <c r="N1383" i="4" s="1"/>
  <c r="O1383" i="4" s="1"/>
  <c r="M1384" i="4"/>
  <c r="N1384" i="4" s="1"/>
  <c r="O1384" i="4" s="1"/>
  <c r="M1385" i="4"/>
  <c r="N1385" i="4" s="1"/>
  <c r="O1385" i="4" s="1"/>
  <c r="M1386" i="4"/>
  <c r="N1386" i="4" s="1"/>
  <c r="O1386" i="4" s="1"/>
  <c r="L1379" i="4"/>
  <c r="L1380" i="4"/>
  <c r="L1381" i="4"/>
  <c r="L1382" i="4"/>
  <c r="L1383" i="4"/>
  <c r="L1384" i="4"/>
  <c r="L1385" i="4"/>
  <c r="L1386" i="4"/>
  <c r="M1205" i="4"/>
  <c r="N1205" i="4" s="1"/>
  <c r="O1205" i="4" s="1"/>
  <c r="M1206" i="4"/>
  <c r="N1206" i="4" s="1"/>
  <c r="O1206" i="4" s="1"/>
  <c r="M1184" i="4"/>
  <c r="N1184" i="4" s="1"/>
  <c r="O1184" i="4" s="1"/>
  <c r="M1185" i="4"/>
  <c r="N1185" i="4" s="1"/>
  <c r="O1185" i="4" s="1"/>
  <c r="M1186" i="4"/>
  <c r="N1186" i="4" s="1"/>
  <c r="O1186" i="4" s="1"/>
  <c r="M1187" i="4"/>
  <c r="N1187" i="4" s="1"/>
  <c r="O1187" i="4" s="1"/>
  <c r="M1188" i="4"/>
  <c r="N1188" i="4" s="1"/>
  <c r="O1188" i="4" s="1"/>
  <c r="M1189" i="4"/>
  <c r="N1189" i="4" s="1"/>
  <c r="O1189" i="4" s="1"/>
  <c r="M1190" i="4"/>
  <c r="N1190" i="4" s="1"/>
  <c r="O1190" i="4" s="1"/>
  <c r="M1191" i="4"/>
  <c r="N1191" i="4" s="1"/>
  <c r="O1191" i="4" s="1"/>
  <c r="M1192" i="4"/>
  <c r="N1192" i="4" s="1"/>
  <c r="O1192" i="4" s="1"/>
  <c r="M1193" i="4"/>
  <c r="N1193" i="4" s="1"/>
  <c r="O1193" i="4" s="1"/>
  <c r="M1194" i="4"/>
  <c r="N1194" i="4" s="1"/>
  <c r="O1194" i="4" s="1"/>
  <c r="M1195" i="4"/>
  <c r="N1195" i="4" s="1"/>
  <c r="O1195" i="4" s="1"/>
  <c r="M1196" i="4"/>
  <c r="N1196" i="4" s="1"/>
  <c r="O1196" i="4" s="1"/>
  <c r="M1197" i="4"/>
  <c r="N1197" i="4" s="1"/>
  <c r="O1197" i="4" s="1"/>
  <c r="M1198" i="4"/>
  <c r="N1198" i="4" s="1"/>
  <c r="O1198" i="4" s="1"/>
  <c r="M1202" i="4"/>
  <c r="N1202" i="4" s="1"/>
  <c r="O1202" i="4" s="1"/>
  <c r="M1203" i="4"/>
  <c r="N1203" i="4" s="1"/>
  <c r="O1203" i="4" s="1"/>
  <c r="M1204" i="4"/>
  <c r="N1204" i="4" s="1"/>
  <c r="O1204" i="4" s="1"/>
  <c r="M1199" i="4"/>
  <c r="N1199" i="4" s="1"/>
  <c r="O1199" i="4" s="1"/>
  <c r="M1200" i="4"/>
  <c r="N1200" i="4" s="1"/>
  <c r="O1200" i="4" s="1"/>
  <c r="M1201" i="4"/>
  <c r="N1201" i="4" s="1"/>
  <c r="O1201" i="4" s="1"/>
  <c r="L1205" i="4"/>
  <c r="L1206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2" i="4"/>
  <c r="L1200" i="4"/>
  <c r="L1201" i="4"/>
  <c r="L1203" i="4"/>
  <c r="L1204" i="4"/>
  <c r="M1038" i="4"/>
  <c r="N1038" i="4" s="1"/>
  <c r="O1038" i="4" s="1"/>
  <c r="M1039" i="4"/>
  <c r="N1039" i="4" s="1"/>
  <c r="O1039" i="4" s="1"/>
  <c r="M1040" i="4"/>
  <c r="N1040" i="4" s="1"/>
  <c r="O1040" i="4" s="1"/>
  <c r="M1041" i="4"/>
  <c r="N1041" i="4" s="1"/>
  <c r="O1041" i="4" s="1"/>
  <c r="M1042" i="4"/>
  <c r="N1042" i="4" s="1"/>
  <c r="O1042" i="4" s="1"/>
  <c r="M1043" i="4"/>
  <c r="N1043" i="4" s="1"/>
  <c r="O1043" i="4" s="1"/>
  <c r="M1044" i="4"/>
  <c r="N1044" i="4" s="1"/>
  <c r="O1044" i="4" s="1"/>
  <c r="L1038" i="4"/>
  <c r="L1039" i="4"/>
  <c r="L1040" i="4"/>
  <c r="L1041" i="4"/>
  <c r="L1042" i="4"/>
  <c r="L1043" i="4"/>
  <c r="L1044" i="4"/>
  <c r="M822" i="4"/>
  <c r="N822" i="4" s="1"/>
  <c r="O822" i="4" s="1"/>
  <c r="M823" i="4"/>
  <c r="N823" i="4" s="1"/>
  <c r="O823" i="4" s="1"/>
  <c r="M824" i="4"/>
  <c r="N824" i="4" s="1"/>
  <c r="O824" i="4" s="1"/>
  <c r="M825" i="4"/>
  <c r="N825" i="4" s="1"/>
  <c r="O825" i="4" s="1"/>
  <c r="M826" i="4"/>
  <c r="N826" i="4" s="1"/>
  <c r="O826" i="4" s="1"/>
  <c r="M827" i="4"/>
  <c r="N827" i="4" s="1"/>
  <c r="O827" i="4" s="1"/>
  <c r="M828" i="4"/>
  <c r="N828" i="4" s="1"/>
  <c r="O828" i="4" s="1"/>
  <c r="M829" i="4"/>
  <c r="N829" i="4" s="1"/>
  <c r="O829" i="4" s="1"/>
  <c r="M830" i="4"/>
  <c r="N830" i="4" s="1"/>
  <c r="O830" i="4" s="1"/>
  <c r="M831" i="4"/>
  <c r="N831" i="4" s="1"/>
  <c r="O831" i="4" s="1"/>
  <c r="M832" i="4"/>
  <c r="N832" i="4" s="1"/>
  <c r="O832" i="4" s="1"/>
  <c r="M833" i="4"/>
  <c r="N833" i="4" s="1"/>
  <c r="O833" i="4" s="1"/>
  <c r="M834" i="4"/>
  <c r="N834" i="4" s="1"/>
  <c r="O834" i="4" s="1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M706" i="4"/>
  <c r="N706" i="4" s="1"/>
  <c r="O706" i="4" s="1"/>
  <c r="M707" i="4"/>
  <c r="N707" i="4" s="1"/>
  <c r="O707" i="4" s="1"/>
  <c r="M708" i="4"/>
  <c r="N708" i="4" s="1"/>
  <c r="O708" i="4" s="1"/>
  <c r="L706" i="4"/>
  <c r="L707" i="4"/>
  <c r="L708" i="4"/>
  <c r="I311" i="5"/>
  <c r="M453" i="4"/>
  <c r="N453" i="4" s="1"/>
  <c r="O453" i="4" s="1"/>
  <c r="M454" i="4"/>
  <c r="N454" i="4" s="1"/>
  <c r="O454" i="4" s="1"/>
  <c r="M457" i="4"/>
  <c r="N457" i="4" s="1"/>
  <c r="O457" i="4" s="1"/>
  <c r="M455" i="4"/>
  <c r="N455" i="4" s="1"/>
  <c r="O455" i="4" s="1"/>
  <c r="M456" i="4"/>
  <c r="N456" i="4" s="1"/>
  <c r="O456" i="4" s="1"/>
  <c r="L453" i="4"/>
  <c r="L454" i="4"/>
  <c r="L455" i="4"/>
  <c r="L456" i="4"/>
  <c r="L457" i="4"/>
  <c r="M365" i="4"/>
  <c r="N365" i="4" s="1"/>
  <c r="O365" i="4" s="1"/>
  <c r="M366" i="4"/>
  <c r="N366" i="4" s="1"/>
  <c r="O366" i="4" s="1"/>
  <c r="M367" i="4"/>
  <c r="N367" i="4" s="1"/>
  <c r="O367" i="4" s="1"/>
  <c r="M368" i="4"/>
  <c r="N368" i="4" s="1"/>
  <c r="O368" i="4" s="1"/>
  <c r="M369" i="4"/>
  <c r="N369" i="4" s="1"/>
  <c r="O369" i="4" s="1"/>
  <c r="M370" i="4"/>
  <c r="N370" i="4" s="1"/>
  <c r="O370" i="4" s="1"/>
  <c r="M371" i="4"/>
  <c r="N371" i="4" s="1"/>
  <c r="O371" i="4" s="1"/>
  <c r="M372" i="4"/>
  <c r="N372" i="4" s="1"/>
  <c r="O372" i="4" s="1"/>
  <c r="M373" i="4"/>
  <c r="N373" i="4" s="1"/>
  <c r="O373" i="4" s="1"/>
  <c r="M374" i="4"/>
  <c r="N374" i="4" s="1"/>
  <c r="O374" i="4" s="1"/>
  <c r="M375" i="4"/>
  <c r="N375" i="4" s="1"/>
  <c r="O375" i="4" s="1"/>
  <c r="M376" i="4"/>
  <c r="N376" i="4" s="1"/>
  <c r="O376" i="4" s="1"/>
  <c r="M377" i="4"/>
  <c r="N377" i="4" s="1"/>
  <c r="O377" i="4" s="1"/>
  <c r="M378" i="4"/>
  <c r="N378" i="4" s="1"/>
  <c r="O378" i="4" s="1"/>
  <c r="M355" i="4"/>
  <c r="N355" i="4" s="1"/>
  <c r="O355" i="4" s="1"/>
  <c r="M379" i="4"/>
  <c r="N379" i="4" s="1"/>
  <c r="O379" i="4" s="1"/>
  <c r="M356" i="4"/>
  <c r="N356" i="4" s="1"/>
  <c r="O356" i="4" s="1"/>
  <c r="M380" i="4"/>
  <c r="N380" i="4" s="1"/>
  <c r="O380" i="4" s="1"/>
  <c r="M357" i="4"/>
  <c r="N357" i="4" s="1"/>
  <c r="O357" i="4" s="1"/>
  <c r="M381" i="4"/>
  <c r="N381" i="4" s="1"/>
  <c r="O381" i="4" s="1"/>
  <c r="M358" i="4"/>
  <c r="N358" i="4" s="1"/>
  <c r="O358" i="4" s="1"/>
  <c r="M382" i="4"/>
  <c r="N382" i="4" s="1"/>
  <c r="O382" i="4" s="1"/>
  <c r="M361" i="4"/>
  <c r="N361" i="4" s="1"/>
  <c r="O361" i="4" s="1"/>
  <c r="M362" i="4"/>
  <c r="N362" i="4" s="1"/>
  <c r="O362" i="4" s="1"/>
  <c r="M363" i="4"/>
  <c r="N363" i="4" s="1"/>
  <c r="O363" i="4" s="1"/>
  <c r="M364" i="4"/>
  <c r="N364" i="4" s="1"/>
  <c r="O364" i="4" s="1"/>
  <c r="M359" i="4"/>
  <c r="N359" i="4" s="1"/>
  <c r="O359" i="4" s="1"/>
  <c r="M360" i="4"/>
  <c r="N360" i="4" s="1"/>
  <c r="O360" i="4" s="1"/>
  <c r="M383" i="4"/>
  <c r="N383" i="4" s="1"/>
  <c r="O383" i="4" s="1"/>
  <c r="M384" i="4"/>
  <c r="N384" i="4" s="1"/>
  <c r="O384" i="4" s="1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55" i="4"/>
  <c r="L379" i="4"/>
  <c r="L356" i="4"/>
  <c r="L380" i="4"/>
  <c r="L357" i="4"/>
  <c r="L381" i="4"/>
  <c r="L358" i="4"/>
  <c r="L382" i="4"/>
  <c r="L359" i="4"/>
  <c r="L383" i="4"/>
  <c r="L362" i="4"/>
  <c r="L360" i="4"/>
  <c r="L361" i="4"/>
  <c r="L363" i="4"/>
  <c r="L364" i="4"/>
  <c r="L384" i="4"/>
  <c r="M193" i="4"/>
  <c r="N193" i="4" s="1"/>
  <c r="O193" i="4" s="1"/>
  <c r="M194" i="4"/>
  <c r="N194" i="4" s="1"/>
  <c r="O194" i="4" s="1"/>
  <c r="L194" i="4"/>
  <c r="L193" i="4"/>
  <c r="M869" i="4"/>
  <c r="N869" i="4" s="1"/>
  <c r="O869" i="4" s="1"/>
  <c r="M893" i="4"/>
  <c r="N893" i="4" s="1"/>
  <c r="O893" i="4" s="1"/>
  <c r="M870" i="4"/>
  <c r="N870" i="4" s="1"/>
  <c r="O870" i="4" s="1"/>
  <c r="M894" i="4"/>
  <c r="N894" i="4" s="1"/>
  <c r="O894" i="4" s="1"/>
  <c r="M871" i="4"/>
  <c r="N871" i="4" s="1"/>
  <c r="O871" i="4" s="1"/>
  <c r="M895" i="4"/>
  <c r="N895" i="4" s="1"/>
  <c r="O895" i="4" s="1"/>
  <c r="M872" i="4"/>
  <c r="N872" i="4" s="1"/>
  <c r="O872" i="4" s="1"/>
  <c r="M896" i="4"/>
  <c r="N896" i="4" s="1"/>
  <c r="O896" i="4" s="1"/>
  <c r="M873" i="4"/>
  <c r="N873" i="4" s="1"/>
  <c r="O873" i="4" s="1"/>
  <c r="M897" i="4"/>
  <c r="N897" i="4" s="1"/>
  <c r="O897" i="4" s="1"/>
  <c r="M874" i="4"/>
  <c r="N874" i="4" s="1"/>
  <c r="O874" i="4" s="1"/>
  <c r="M898" i="4"/>
  <c r="N898" i="4" s="1"/>
  <c r="O898" i="4" s="1"/>
  <c r="M875" i="4"/>
  <c r="N875" i="4" s="1"/>
  <c r="O875" i="4" s="1"/>
  <c r="M899" i="4"/>
  <c r="N899" i="4" s="1"/>
  <c r="O899" i="4" s="1"/>
  <c r="M876" i="4"/>
  <c r="N876" i="4" s="1"/>
  <c r="O876" i="4" s="1"/>
  <c r="M900" i="4"/>
  <c r="N900" i="4" s="1"/>
  <c r="O900" i="4" s="1"/>
  <c r="M877" i="4"/>
  <c r="N877" i="4" s="1"/>
  <c r="O877" i="4" s="1"/>
  <c r="M901" i="4"/>
  <c r="N901" i="4" s="1"/>
  <c r="O901" i="4" s="1"/>
  <c r="M878" i="4"/>
  <c r="N878" i="4" s="1"/>
  <c r="O878" i="4" s="1"/>
  <c r="M902" i="4"/>
  <c r="N902" i="4" s="1"/>
  <c r="O902" i="4" s="1"/>
  <c r="M879" i="4"/>
  <c r="N879" i="4" s="1"/>
  <c r="O879" i="4" s="1"/>
  <c r="M903" i="4"/>
  <c r="N903" i="4" s="1"/>
  <c r="O903" i="4" s="1"/>
  <c r="M880" i="4"/>
  <c r="N880" i="4" s="1"/>
  <c r="O880" i="4" s="1"/>
  <c r="M904" i="4"/>
  <c r="N904" i="4" s="1"/>
  <c r="O904" i="4" s="1"/>
  <c r="M881" i="4"/>
  <c r="N881" i="4" s="1"/>
  <c r="O881" i="4" s="1"/>
  <c r="M905" i="4"/>
  <c r="N905" i="4" s="1"/>
  <c r="O905" i="4" s="1"/>
  <c r="M882" i="4"/>
  <c r="N882" i="4" s="1"/>
  <c r="O882" i="4" s="1"/>
  <c r="M906" i="4"/>
  <c r="N906" i="4" s="1"/>
  <c r="O906" i="4" s="1"/>
  <c r="M883" i="4"/>
  <c r="N883" i="4" s="1"/>
  <c r="O883" i="4" s="1"/>
  <c r="M907" i="4"/>
  <c r="N907" i="4" s="1"/>
  <c r="O907" i="4" s="1"/>
  <c r="M884" i="4"/>
  <c r="N884" i="4" s="1"/>
  <c r="O884" i="4" s="1"/>
  <c r="M908" i="4"/>
  <c r="N908" i="4" s="1"/>
  <c r="O908" i="4" s="1"/>
  <c r="M885" i="4"/>
  <c r="N885" i="4" s="1"/>
  <c r="O885" i="4" s="1"/>
  <c r="M886" i="4"/>
  <c r="N886" i="4" s="1"/>
  <c r="O886" i="4" s="1"/>
  <c r="M865" i="4"/>
  <c r="N865" i="4" s="1"/>
  <c r="O865" i="4" s="1"/>
  <c r="M889" i="4"/>
  <c r="N889" i="4" s="1"/>
  <c r="O889" i="4" s="1"/>
  <c r="M866" i="4"/>
  <c r="N866" i="4" s="1"/>
  <c r="O866" i="4" s="1"/>
  <c r="M890" i="4"/>
  <c r="N890" i="4" s="1"/>
  <c r="O890" i="4" s="1"/>
  <c r="M867" i="4"/>
  <c r="N867" i="4" s="1"/>
  <c r="O867" i="4" s="1"/>
  <c r="M891" i="4"/>
  <c r="N891" i="4" s="1"/>
  <c r="O891" i="4" s="1"/>
  <c r="M868" i="4"/>
  <c r="N868" i="4" s="1"/>
  <c r="O868" i="4" s="1"/>
  <c r="M892" i="4"/>
  <c r="N892" i="4" s="1"/>
  <c r="O892" i="4" s="1"/>
  <c r="M887" i="4"/>
  <c r="N887" i="4" s="1"/>
  <c r="O887" i="4" s="1"/>
  <c r="M888" i="4"/>
  <c r="N888" i="4" s="1"/>
  <c r="O888" i="4" s="1"/>
  <c r="L869" i="4"/>
  <c r="L893" i="4"/>
  <c r="L870" i="4"/>
  <c r="L894" i="4"/>
  <c r="L871" i="4"/>
  <c r="L895" i="4"/>
  <c r="L872" i="4"/>
  <c r="L896" i="4"/>
  <c r="L873" i="4"/>
  <c r="L897" i="4"/>
  <c r="L874" i="4"/>
  <c r="L898" i="4"/>
  <c r="L875" i="4"/>
  <c r="L899" i="4"/>
  <c r="L876" i="4"/>
  <c r="L900" i="4"/>
  <c r="L877" i="4"/>
  <c r="L901" i="4"/>
  <c r="L878" i="4"/>
  <c r="L902" i="4"/>
  <c r="L879" i="4"/>
  <c r="L903" i="4"/>
  <c r="L880" i="4"/>
  <c r="L904" i="4"/>
  <c r="L881" i="4"/>
  <c r="L905" i="4"/>
  <c r="L882" i="4"/>
  <c r="L906" i="4"/>
  <c r="L883" i="4"/>
  <c r="L907" i="4"/>
  <c r="L884" i="4"/>
  <c r="L908" i="4"/>
  <c r="L885" i="4"/>
  <c r="L886" i="4"/>
  <c r="L887" i="4"/>
  <c r="L866" i="4"/>
  <c r="L890" i="4"/>
  <c r="L888" i="4"/>
  <c r="L889" i="4"/>
  <c r="L891" i="4"/>
  <c r="L892" i="4"/>
  <c r="L868" i="4"/>
  <c r="L865" i="4"/>
  <c r="L867" i="4"/>
  <c r="M2287" i="4"/>
  <c r="N2287" i="4" s="1"/>
  <c r="O2287" i="4" s="1"/>
  <c r="M2284" i="4"/>
  <c r="N2284" i="4" s="1"/>
  <c r="O2284" i="4" s="1"/>
  <c r="M2279" i="4"/>
  <c r="N2279" i="4" s="1"/>
  <c r="O2279" i="4" s="1"/>
  <c r="M2285" i="4"/>
  <c r="N2285" i="4" s="1"/>
  <c r="O2285" i="4" s="1"/>
  <c r="M2278" i="4"/>
  <c r="N2278" i="4" s="1"/>
  <c r="O2278" i="4" s="1"/>
  <c r="M2280" i="4"/>
  <c r="N2280" i="4" s="1"/>
  <c r="O2280" i="4" s="1"/>
  <c r="M2281" i="4"/>
  <c r="N2281" i="4" s="1"/>
  <c r="O2281" i="4" s="1"/>
  <c r="M2282" i="4"/>
  <c r="N2282" i="4" s="1"/>
  <c r="O2282" i="4" s="1"/>
  <c r="M2286" i="4"/>
  <c r="N2286" i="4" s="1"/>
  <c r="O2286" i="4" s="1"/>
  <c r="M2283" i="4"/>
  <c r="N2283" i="4" s="1"/>
  <c r="O2283" i="4" s="1"/>
  <c r="M2288" i="4"/>
  <c r="N2288" i="4" s="1"/>
  <c r="O2288" i="4" s="1"/>
  <c r="M2289" i="4"/>
  <c r="N2289" i="4" s="1"/>
  <c r="O2289" i="4" s="1"/>
  <c r="L2278" i="4"/>
  <c r="L2279" i="4"/>
  <c r="L2280" i="4"/>
  <c r="L2283" i="4"/>
  <c r="L2284" i="4"/>
  <c r="L2281" i="4"/>
  <c r="L2282" i="4"/>
  <c r="L2285" i="4"/>
  <c r="L2286" i="4"/>
  <c r="L2287" i="4"/>
  <c r="L2288" i="4"/>
  <c r="L2289" i="4"/>
  <c r="M821" i="4"/>
  <c r="N821" i="4" s="1"/>
  <c r="O821" i="4" s="1"/>
  <c r="L821" i="4"/>
  <c r="M2101" i="4"/>
  <c r="N2101" i="4" s="1"/>
  <c r="O2101" i="4" s="1"/>
  <c r="L2101" i="4"/>
  <c r="M468" i="4"/>
  <c r="N468" i="4" s="1"/>
  <c r="O468" i="4" s="1"/>
  <c r="M469" i="4"/>
  <c r="N469" i="4" s="1"/>
  <c r="O469" i="4" s="1"/>
  <c r="L468" i="4"/>
  <c r="L469" i="4"/>
  <c r="I275" i="5"/>
  <c r="M1647" i="4"/>
  <c r="N1647" i="4" s="1"/>
  <c r="O1647" i="4" s="1"/>
  <c r="M1648" i="4"/>
  <c r="N1648" i="4" s="1"/>
  <c r="O1648" i="4" s="1"/>
  <c r="M1650" i="4"/>
  <c r="N1650" i="4" s="1"/>
  <c r="O1650" i="4" s="1"/>
  <c r="M1651" i="4"/>
  <c r="N1651" i="4" s="1"/>
  <c r="O1651" i="4" s="1"/>
  <c r="M1649" i="4"/>
  <c r="N1649" i="4" s="1"/>
  <c r="O1649" i="4" s="1"/>
  <c r="L1647" i="4"/>
  <c r="L1649" i="4"/>
  <c r="L1650" i="4"/>
  <c r="L1651" i="4"/>
  <c r="L1648" i="4"/>
  <c r="M1168" i="4"/>
  <c r="N1168" i="4" s="1"/>
  <c r="O1168" i="4" s="1"/>
  <c r="L1168" i="4"/>
  <c r="M817" i="4"/>
  <c r="N817" i="4" s="1"/>
  <c r="O817" i="4" s="1"/>
  <c r="L817" i="4"/>
  <c r="M440" i="4"/>
  <c r="N440" i="4" s="1"/>
  <c r="O440" i="4" s="1"/>
  <c r="M441" i="4"/>
  <c r="N441" i="4" s="1"/>
  <c r="O441" i="4" s="1"/>
  <c r="M442" i="4"/>
  <c r="N442" i="4" s="1"/>
  <c r="O442" i="4" s="1"/>
  <c r="L440" i="4"/>
  <c r="L441" i="4"/>
  <c r="L442" i="4"/>
  <c r="I276" i="5"/>
  <c r="M2099" i="4"/>
  <c r="N2099" i="4" s="1"/>
  <c r="O2099" i="4" s="1"/>
  <c r="M2100" i="4"/>
  <c r="N2100" i="4" s="1"/>
  <c r="O2100" i="4" s="1"/>
  <c r="M2097" i="4"/>
  <c r="N2097" i="4" s="1"/>
  <c r="O2097" i="4" s="1"/>
  <c r="M2098" i="4"/>
  <c r="N2098" i="4" s="1"/>
  <c r="O2098" i="4" s="1"/>
  <c r="L2099" i="4"/>
  <c r="L2097" i="4"/>
  <c r="L2100" i="4"/>
  <c r="L2098" i="4"/>
  <c r="M149" i="4"/>
  <c r="N149" i="4" s="1"/>
  <c r="O149" i="4" s="1"/>
  <c r="L149" i="4"/>
  <c r="M2306" i="4"/>
  <c r="N2306" i="4" s="1"/>
  <c r="O2306" i="4" s="1"/>
  <c r="M2307" i="4"/>
  <c r="N2307" i="4" s="1"/>
  <c r="O2307" i="4" s="1"/>
  <c r="L2306" i="4"/>
  <c r="L2307" i="4"/>
  <c r="I285" i="5"/>
  <c r="F1042" i="6" s="1"/>
  <c r="M1490" i="4"/>
  <c r="N1490" i="4" s="1"/>
  <c r="O1490" i="4" s="1"/>
  <c r="M1491" i="4"/>
  <c r="N1491" i="4" s="1"/>
  <c r="O1491" i="4" s="1"/>
  <c r="M1492" i="4"/>
  <c r="N1492" i="4" s="1"/>
  <c r="O1492" i="4" s="1"/>
  <c r="L1490" i="4"/>
  <c r="L1491" i="4"/>
  <c r="L1492" i="4"/>
  <c r="M1952" i="4"/>
  <c r="N1952" i="4" s="1"/>
  <c r="O1952" i="4" s="1"/>
  <c r="L1952" i="4"/>
  <c r="M1476" i="4"/>
  <c r="N1476" i="4" s="1"/>
  <c r="O1476" i="4" s="1"/>
  <c r="M1477" i="4"/>
  <c r="N1477" i="4" s="1"/>
  <c r="O1477" i="4" s="1"/>
  <c r="M1478" i="4"/>
  <c r="N1478" i="4" s="1"/>
  <c r="O1478" i="4" s="1"/>
  <c r="M1479" i="4"/>
  <c r="N1479" i="4" s="1"/>
  <c r="O1479" i="4" s="1"/>
  <c r="M1480" i="4"/>
  <c r="N1480" i="4" s="1"/>
  <c r="O1480" i="4" s="1"/>
  <c r="M1481" i="4"/>
  <c r="N1481" i="4" s="1"/>
  <c r="O1481" i="4" s="1"/>
  <c r="M1482" i="4"/>
  <c r="N1482" i="4" s="1"/>
  <c r="O1482" i="4" s="1"/>
  <c r="M1483" i="4"/>
  <c r="N1483" i="4" s="1"/>
  <c r="O1483" i="4" s="1"/>
  <c r="M1484" i="4"/>
  <c r="N1484" i="4" s="1"/>
  <c r="O1484" i="4" s="1"/>
  <c r="M1485" i="4"/>
  <c r="N1485" i="4" s="1"/>
  <c r="O1485" i="4" s="1"/>
  <c r="L1476" i="4"/>
  <c r="L1477" i="4"/>
  <c r="L1478" i="4"/>
  <c r="L1479" i="4"/>
  <c r="L1480" i="4"/>
  <c r="L1481" i="4"/>
  <c r="L1482" i="4"/>
  <c r="L1483" i="4"/>
  <c r="L1484" i="4"/>
  <c r="L1485" i="4"/>
  <c r="M1033" i="4"/>
  <c r="N1033" i="4" s="1"/>
  <c r="O1033" i="4" s="1"/>
  <c r="L1033" i="4"/>
  <c r="I301" i="5"/>
  <c r="M697" i="4"/>
  <c r="N697" i="4" s="1"/>
  <c r="O697" i="4" s="1"/>
  <c r="M698" i="4"/>
  <c r="N698" i="4" s="1"/>
  <c r="O698" i="4" s="1"/>
  <c r="M699" i="4"/>
  <c r="N699" i="4" s="1"/>
  <c r="O699" i="4" s="1"/>
  <c r="L698" i="4"/>
  <c r="L697" i="4"/>
  <c r="L699" i="4"/>
  <c r="M125" i="4"/>
  <c r="N125" i="4" s="1"/>
  <c r="O125" i="4" s="1"/>
  <c r="M126" i="4"/>
  <c r="N126" i="4" s="1"/>
  <c r="O126" i="4" s="1"/>
  <c r="M127" i="4"/>
  <c r="N127" i="4" s="1"/>
  <c r="O127" i="4" s="1"/>
  <c r="M128" i="4"/>
  <c r="N128" i="4" s="1"/>
  <c r="O128" i="4" s="1"/>
  <c r="M129" i="4"/>
  <c r="N129" i="4" s="1"/>
  <c r="O129" i="4" s="1"/>
  <c r="M130" i="4"/>
  <c r="N130" i="4" s="1"/>
  <c r="O130" i="4" s="1"/>
  <c r="M131" i="4"/>
  <c r="N131" i="4" s="1"/>
  <c r="O131" i="4" s="1"/>
  <c r="M132" i="4"/>
  <c r="N132" i="4" s="1"/>
  <c r="O132" i="4" s="1"/>
  <c r="M133" i="4"/>
  <c r="N133" i="4" s="1"/>
  <c r="O133" i="4" s="1"/>
  <c r="M134" i="4"/>
  <c r="N134" i="4" s="1"/>
  <c r="O134" i="4" s="1"/>
  <c r="M135" i="4"/>
  <c r="N135" i="4" s="1"/>
  <c r="O135" i="4" s="1"/>
  <c r="M136" i="4"/>
  <c r="N136" i="4" s="1"/>
  <c r="O136" i="4" s="1"/>
  <c r="M137" i="4"/>
  <c r="N137" i="4" s="1"/>
  <c r="O137" i="4" s="1"/>
  <c r="M138" i="4"/>
  <c r="N138" i="4" s="1"/>
  <c r="O138" i="4" s="1"/>
  <c r="M139" i="4"/>
  <c r="N139" i="4" s="1"/>
  <c r="O139" i="4" s="1"/>
  <c r="M140" i="4"/>
  <c r="N140" i="4" s="1"/>
  <c r="O140" i="4" s="1"/>
  <c r="M141" i="4"/>
  <c r="N141" i="4" s="1"/>
  <c r="O141" i="4" s="1"/>
  <c r="M142" i="4"/>
  <c r="N142" i="4" s="1"/>
  <c r="O142" i="4" s="1"/>
  <c r="M145" i="4"/>
  <c r="N145" i="4" s="1"/>
  <c r="O145" i="4" s="1"/>
  <c r="M146" i="4"/>
  <c r="N146" i="4" s="1"/>
  <c r="O146" i="4" s="1"/>
  <c r="M147" i="4"/>
  <c r="N147" i="4" s="1"/>
  <c r="O147" i="4" s="1"/>
  <c r="M124" i="4"/>
  <c r="N124" i="4" s="1"/>
  <c r="O124" i="4" s="1"/>
  <c r="M148" i="4"/>
  <c r="N148" i="4" s="1"/>
  <c r="O148" i="4" s="1"/>
  <c r="M143" i="4"/>
  <c r="N143" i="4" s="1"/>
  <c r="O143" i="4" s="1"/>
  <c r="M144" i="4"/>
  <c r="N144" i="4" s="1"/>
  <c r="O144" i="4" s="1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6" i="4"/>
  <c r="L145" i="4"/>
  <c r="L148" i="4"/>
  <c r="L144" i="4"/>
  <c r="L147" i="4"/>
  <c r="L124" i="4"/>
  <c r="M1661" i="4"/>
  <c r="N1661" i="4" s="1"/>
  <c r="O1661" i="4" s="1"/>
  <c r="M1662" i="4"/>
  <c r="N1662" i="4" s="1"/>
  <c r="O1662" i="4" s="1"/>
  <c r="M1663" i="4"/>
  <c r="N1663" i="4" s="1"/>
  <c r="O1663" i="4" s="1"/>
  <c r="M1659" i="4"/>
  <c r="N1659" i="4" s="1"/>
  <c r="O1659" i="4" s="1"/>
  <c r="M1660" i="4"/>
  <c r="N1660" i="4" s="1"/>
  <c r="O1660" i="4" s="1"/>
  <c r="L1663" i="4"/>
  <c r="L1659" i="4"/>
  <c r="L1660" i="4"/>
  <c r="L1661" i="4"/>
  <c r="L1662" i="4"/>
  <c r="M2102" i="4"/>
  <c r="N2102" i="4" s="1"/>
  <c r="O2102" i="4" s="1"/>
  <c r="M2103" i="4"/>
  <c r="N2103" i="4" s="1"/>
  <c r="O2103" i="4" s="1"/>
  <c r="M2104" i="4"/>
  <c r="N2104" i="4" s="1"/>
  <c r="O2104" i="4" s="1"/>
  <c r="M2105" i="4"/>
  <c r="N2105" i="4" s="1"/>
  <c r="O2105" i="4" s="1"/>
  <c r="L2103" i="4"/>
  <c r="L2102" i="4"/>
  <c r="L2105" i="4"/>
  <c r="L2104" i="4"/>
  <c r="M185" i="4"/>
  <c r="N185" i="4" s="1"/>
  <c r="O185" i="4" s="1"/>
  <c r="L185" i="4"/>
  <c r="M173" i="4"/>
  <c r="N173" i="4" s="1"/>
  <c r="O173" i="4" s="1"/>
  <c r="M150" i="4"/>
  <c r="N150" i="4" s="1"/>
  <c r="O150" i="4" s="1"/>
  <c r="M174" i="4"/>
  <c r="N174" i="4" s="1"/>
  <c r="O174" i="4" s="1"/>
  <c r="M151" i="4"/>
  <c r="N151" i="4" s="1"/>
  <c r="O151" i="4" s="1"/>
  <c r="M175" i="4"/>
  <c r="N175" i="4" s="1"/>
  <c r="O175" i="4" s="1"/>
  <c r="M152" i="4"/>
  <c r="N152" i="4" s="1"/>
  <c r="O152" i="4" s="1"/>
  <c r="M176" i="4"/>
  <c r="N176" i="4" s="1"/>
  <c r="O176" i="4" s="1"/>
  <c r="M153" i="4"/>
  <c r="N153" i="4" s="1"/>
  <c r="O153" i="4" s="1"/>
  <c r="M177" i="4"/>
  <c r="N177" i="4" s="1"/>
  <c r="O177" i="4" s="1"/>
  <c r="M154" i="4"/>
  <c r="N154" i="4" s="1"/>
  <c r="O154" i="4" s="1"/>
  <c r="M178" i="4"/>
  <c r="N178" i="4" s="1"/>
  <c r="O178" i="4" s="1"/>
  <c r="M155" i="4"/>
  <c r="N155" i="4" s="1"/>
  <c r="O155" i="4" s="1"/>
  <c r="M179" i="4"/>
  <c r="N179" i="4" s="1"/>
  <c r="O179" i="4" s="1"/>
  <c r="M156" i="4"/>
  <c r="N156" i="4" s="1"/>
  <c r="O156" i="4" s="1"/>
  <c r="M180" i="4"/>
  <c r="N180" i="4" s="1"/>
  <c r="O180" i="4" s="1"/>
  <c r="M157" i="4"/>
  <c r="N157" i="4" s="1"/>
  <c r="O157" i="4" s="1"/>
  <c r="M181" i="4"/>
  <c r="N181" i="4" s="1"/>
  <c r="O181" i="4" s="1"/>
  <c r="M158" i="4"/>
  <c r="N158" i="4" s="1"/>
  <c r="O158" i="4" s="1"/>
  <c r="M182" i="4"/>
  <c r="N182" i="4" s="1"/>
  <c r="O182" i="4" s="1"/>
  <c r="M159" i="4"/>
  <c r="N159" i="4" s="1"/>
  <c r="O159" i="4" s="1"/>
  <c r="M183" i="4"/>
  <c r="N183" i="4" s="1"/>
  <c r="O183" i="4" s="1"/>
  <c r="M160" i="4"/>
  <c r="N160" i="4" s="1"/>
  <c r="O160" i="4" s="1"/>
  <c r="M184" i="4"/>
  <c r="N184" i="4" s="1"/>
  <c r="O184" i="4" s="1"/>
  <c r="M161" i="4"/>
  <c r="N161" i="4" s="1"/>
  <c r="O161" i="4" s="1"/>
  <c r="M162" i="4"/>
  <c r="N162" i="4" s="1"/>
  <c r="O162" i="4" s="1"/>
  <c r="M163" i="4"/>
  <c r="N163" i="4" s="1"/>
  <c r="O163" i="4" s="1"/>
  <c r="M164" i="4"/>
  <c r="N164" i="4" s="1"/>
  <c r="O164" i="4" s="1"/>
  <c r="M165" i="4"/>
  <c r="N165" i="4" s="1"/>
  <c r="O165" i="4" s="1"/>
  <c r="M166" i="4"/>
  <c r="N166" i="4" s="1"/>
  <c r="O166" i="4" s="1"/>
  <c r="M169" i="4"/>
  <c r="N169" i="4" s="1"/>
  <c r="O169" i="4" s="1"/>
  <c r="M170" i="4"/>
  <c r="N170" i="4" s="1"/>
  <c r="O170" i="4" s="1"/>
  <c r="M171" i="4"/>
  <c r="N171" i="4" s="1"/>
  <c r="O171" i="4" s="1"/>
  <c r="M172" i="4"/>
  <c r="N172" i="4" s="1"/>
  <c r="O172" i="4" s="1"/>
  <c r="M167" i="4"/>
  <c r="N167" i="4" s="1"/>
  <c r="O167" i="4" s="1"/>
  <c r="M168" i="4"/>
  <c r="N168" i="4" s="1"/>
  <c r="O168" i="4" s="1"/>
  <c r="L173" i="4"/>
  <c r="L150" i="4"/>
  <c r="L174" i="4"/>
  <c r="L151" i="4"/>
  <c r="L175" i="4"/>
  <c r="L152" i="4"/>
  <c r="L176" i="4"/>
  <c r="L153" i="4"/>
  <c r="L177" i="4"/>
  <c r="L154" i="4"/>
  <c r="L178" i="4"/>
  <c r="L155" i="4"/>
  <c r="L179" i="4"/>
  <c r="L156" i="4"/>
  <c r="L180" i="4"/>
  <c r="L157" i="4"/>
  <c r="L181" i="4"/>
  <c r="L158" i="4"/>
  <c r="L182" i="4"/>
  <c r="L159" i="4"/>
  <c r="L183" i="4"/>
  <c r="L160" i="4"/>
  <c r="L184" i="4"/>
  <c r="L161" i="4"/>
  <c r="L162" i="4"/>
  <c r="L163" i="4"/>
  <c r="L164" i="4"/>
  <c r="L165" i="4"/>
  <c r="L166" i="4"/>
  <c r="L167" i="4"/>
  <c r="L170" i="4"/>
  <c r="L168" i="4"/>
  <c r="L169" i="4"/>
  <c r="L171" i="4"/>
  <c r="L172" i="4"/>
  <c r="M2093" i="4"/>
  <c r="N2093" i="4" s="1"/>
  <c r="O2093" i="4" s="1"/>
  <c r="M2092" i="4"/>
  <c r="N2092" i="4" s="1"/>
  <c r="O2092" i="4" s="1"/>
  <c r="M2094" i="4"/>
  <c r="N2094" i="4" s="1"/>
  <c r="O2094" i="4" s="1"/>
  <c r="M2085" i="4"/>
  <c r="N2085" i="4" s="1"/>
  <c r="O2085" i="4" s="1"/>
  <c r="M2086" i="4"/>
  <c r="N2086" i="4" s="1"/>
  <c r="O2086" i="4" s="1"/>
  <c r="M2087" i="4"/>
  <c r="N2087" i="4" s="1"/>
  <c r="O2087" i="4" s="1"/>
  <c r="M2088" i="4"/>
  <c r="N2088" i="4" s="1"/>
  <c r="O2088" i="4" s="1"/>
  <c r="M2089" i="4"/>
  <c r="N2089" i="4" s="1"/>
  <c r="O2089" i="4" s="1"/>
  <c r="M2090" i="4"/>
  <c r="N2090" i="4" s="1"/>
  <c r="O2090" i="4" s="1"/>
  <c r="M2091" i="4"/>
  <c r="N2091" i="4" s="1"/>
  <c r="O2091" i="4" s="1"/>
  <c r="L2085" i="4"/>
  <c r="L2086" i="4"/>
  <c r="L2087" i="4"/>
  <c r="L2088" i="4"/>
  <c r="L2089" i="4"/>
  <c r="L2092" i="4"/>
  <c r="L2090" i="4"/>
  <c r="L2091" i="4"/>
  <c r="L2093" i="4"/>
  <c r="L2094" i="4"/>
  <c r="M1877" i="4"/>
  <c r="N1877" i="4" s="1"/>
  <c r="O1877" i="4" s="1"/>
  <c r="M1878" i="4"/>
  <c r="N1878" i="4" s="1"/>
  <c r="O1878" i="4" s="1"/>
  <c r="M1879" i="4"/>
  <c r="N1879" i="4" s="1"/>
  <c r="O1879" i="4" s="1"/>
  <c r="M1880" i="4"/>
  <c r="N1880" i="4" s="1"/>
  <c r="O1880" i="4" s="1"/>
  <c r="M1881" i="4"/>
  <c r="N1881" i="4" s="1"/>
  <c r="O1881" i="4" s="1"/>
  <c r="M1882" i="4"/>
  <c r="N1882" i="4" s="1"/>
  <c r="O1882" i="4" s="1"/>
  <c r="M1883" i="4"/>
  <c r="N1883" i="4" s="1"/>
  <c r="O1883" i="4" s="1"/>
  <c r="M1868" i="4"/>
  <c r="N1868" i="4" s="1"/>
  <c r="O1868" i="4" s="1"/>
  <c r="M1869" i="4"/>
  <c r="N1869" i="4" s="1"/>
  <c r="O1869" i="4" s="1"/>
  <c r="M1870" i="4"/>
  <c r="N1870" i="4" s="1"/>
  <c r="O1870" i="4" s="1"/>
  <c r="M1874" i="4"/>
  <c r="N1874" i="4" s="1"/>
  <c r="O1874" i="4" s="1"/>
  <c r="M1875" i="4"/>
  <c r="N1875" i="4" s="1"/>
  <c r="O1875" i="4" s="1"/>
  <c r="M1876" i="4"/>
  <c r="N1876" i="4" s="1"/>
  <c r="O1876" i="4" s="1"/>
  <c r="M1871" i="4"/>
  <c r="N1871" i="4" s="1"/>
  <c r="O1871" i="4" s="1"/>
  <c r="M1872" i="4"/>
  <c r="N1872" i="4" s="1"/>
  <c r="O1872" i="4" s="1"/>
  <c r="M1873" i="4"/>
  <c r="N1873" i="4" s="1"/>
  <c r="O1873" i="4" s="1"/>
  <c r="L1868" i="4"/>
  <c r="L1869" i="4"/>
  <c r="L1874" i="4"/>
  <c r="L1878" i="4"/>
  <c r="L1879" i="4"/>
  <c r="L1880" i="4"/>
  <c r="L1873" i="4"/>
  <c r="L1881" i="4"/>
  <c r="L1882" i="4"/>
  <c r="L1883" i="4"/>
  <c r="L1876" i="4"/>
  <c r="L1877" i="4"/>
  <c r="L1875" i="4"/>
  <c r="L1871" i="4"/>
  <c r="L1870" i="4"/>
  <c r="L1872" i="4"/>
  <c r="M1634" i="4"/>
  <c r="N1634" i="4" s="1"/>
  <c r="O1634" i="4" s="1"/>
  <c r="M1632" i="4"/>
  <c r="N1632" i="4" s="1"/>
  <c r="O1632" i="4" s="1"/>
  <c r="M1633" i="4"/>
  <c r="N1633" i="4" s="1"/>
  <c r="O1633" i="4" s="1"/>
  <c r="L1634" i="4"/>
  <c r="L1632" i="4"/>
  <c r="L1633" i="4"/>
  <c r="M1471" i="4"/>
  <c r="N1471" i="4" s="1"/>
  <c r="O1471" i="4" s="1"/>
  <c r="L1471" i="4"/>
  <c r="M1342" i="4"/>
  <c r="N1342" i="4" s="1"/>
  <c r="O1342" i="4" s="1"/>
  <c r="M1343" i="4"/>
  <c r="N1343" i="4" s="1"/>
  <c r="O1343" i="4" s="1"/>
  <c r="M1344" i="4"/>
  <c r="N1344" i="4" s="1"/>
  <c r="O1344" i="4" s="1"/>
  <c r="L1342" i="4"/>
  <c r="L1343" i="4"/>
  <c r="L1344" i="4"/>
  <c r="M1157" i="4"/>
  <c r="N1157" i="4" s="1"/>
  <c r="O1157" i="4" s="1"/>
  <c r="M1158" i="4"/>
  <c r="N1158" i="4" s="1"/>
  <c r="O1158" i="4" s="1"/>
  <c r="M1156" i="4"/>
  <c r="N1156" i="4" s="1"/>
  <c r="O1156" i="4" s="1"/>
  <c r="L1157" i="4"/>
  <c r="L1158" i="4"/>
  <c r="L1156" i="4"/>
  <c r="M1013" i="4"/>
  <c r="N1013" i="4" s="1"/>
  <c r="O1013" i="4" s="1"/>
  <c r="M1014" i="4"/>
  <c r="N1014" i="4" s="1"/>
  <c r="O1014" i="4" s="1"/>
  <c r="M1015" i="4"/>
  <c r="N1015" i="4" s="1"/>
  <c r="O1015" i="4" s="1"/>
  <c r="M1016" i="4"/>
  <c r="N1016" i="4" s="1"/>
  <c r="O1016" i="4" s="1"/>
  <c r="M1017" i="4"/>
  <c r="N1017" i="4" s="1"/>
  <c r="O1017" i="4" s="1"/>
  <c r="M1018" i="4"/>
  <c r="N1018" i="4" s="1"/>
  <c r="O1018" i="4" s="1"/>
  <c r="M1019" i="4"/>
  <c r="N1019" i="4" s="1"/>
  <c r="O1019" i="4" s="1"/>
  <c r="M1020" i="4"/>
  <c r="N1020" i="4" s="1"/>
  <c r="O1020" i="4" s="1"/>
  <c r="M1021" i="4"/>
  <c r="N1021" i="4" s="1"/>
  <c r="O1021" i="4" s="1"/>
  <c r="M1022" i="4"/>
  <c r="N1022" i="4" s="1"/>
  <c r="O1022" i="4" s="1"/>
  <c r="M1023" i="4"/>
  <c r="N1023" i="4" s="1"/>
  <c r="O1023" i="4" s="1"/>
  <c r="M1024" i="4"/>
  <c r="N1024" i="4" s="1"/>
  <c r="O1024" i="4" s="1"/>
  <c r="M1025" i="4"/>
  <c r="N1025" i="4" s="1"/>
  <c r="O1025" i="4" s="1"/>
  <c r="M1026" i="4"/>
  <c r="N1026" i="4" s="1"/>
  <c r="O1026" i="4" s="1"/>
  <c r="M1027" i="4"/>
  <c r="N1027" i="4" s="1"/>
  <c r="O1027" i="4" s="1"/>
  <c r="M1011" i="4"/>
  <c r="N1011" i="4" s="1"/>
  <c r="O1011" i="4" s="1"/>
  <c r="M1012" i="4"/>
  <c r="N1012" i="4" s="1"/>
  <c r="O1012" i="4" s="1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12" i="4"/>
  <c r="L1011" i="4"/>
  <c r="M785" i="4"/>
  <c r="N785" i="4" s="1"/>
  <c r="O785" i="4" s="1"/>
  <c r="M786" i="4"/>
  <c r="N786" i="4" s="1"/>
  <c r="O786" i="4" s="1"/>
  <c r="M787" i="4"/>
  <c r="N787" i="4" s="1"/>
  <c r="O787" i="4" s="1"/>
  <c r="L785" i="4"/>
  <c r="L786" i="4"/>
  <c r="L787" i="4"/>
  <c r="M678" i="4"/>
  <c r="N678" i="4" s="1"/>
  <c r="O678" i="4" s="1"/>
  <c r="M679" i="4"/>
  <c r="N679" i="4" s="1"/>
  <c r="O679" i="4" s="1"/>
  <c r="M680" i="4"/>
  <c r="N680" i="4" s="1"/>
  <c r="O680" i="4" s="1"/>
  <c r="L678" i="4"/>
  <c r="L679" i="4"/>
  <c r="L680" i="4"/>
  <c r="M425" i="4"/>
  <c r="N425" i="4" s="1"/>
  <c r="O425" i="4" s="1"/>
  <c r="M426" i="4"/>
  <c r="N426" i="4" s="1"/>
  <c r="O426" i="4" s="1"/>
  <c r="M427" i="4"/>
  <c r="N427" i="4" s="1"/>
  <c r="O427" i="4" s="1"/>
  <c r="M428" i="4"/>
  <c r="N428" i="4" s="1"/>
  <c r="O428" i="4" s="1"/>
  <c r="L425" i="4"/>
  <c r="L426" i="4"/>
  <c r="L427" i="4"/>
  <c r="L428" i="4"/>
  <c r="M320" i="4"/>
  <c r="N320" i="4" s="1"/>
  <c r="O320" i="4" s="1"/>
  <c r="M321" i="4"/>
  <c r="N321" i="4" s="1"/>
  <c r="O321" i="4" s="1"/>
  <c r="M322" i="4"/>
  <c r="N322" i="4" s="1"/>
  <c r="O322" i="4" s="1"/>
  <c r="M323" i="4"/>
  <c r="N323" i="4" s="1"/>
  <c r="O323" i="4" s="1"/>
  <c r="M324" i="4"/>
  <c r="N324" i="4" s="1"/>
  <c r="O324" i="4" s="1"/>
  <c r="M325" i="4"/>
  <c r="N325" i="4" s="1"/>
  <c r="O325" i="4" s="1"/>
  <c r="M326" i="4"/>
  <c r="N326" i="4" s="1"/>
  <c r="O326" i="4" s="1"/>
  <c r="M327" i="4"/>
  <c r="N327" i="4" s="1"/>
  <c r="O327" i="4" s="1"/>
  <c r="M328" i="4"/>
  <c r="N328" i="4" s="1"/>
  <c r="O328" i="4" s="1"/>
  <c r="M329" i="4"/>
  <c r="N329" i="4" s="1"/>
  <c r="O329" i="4" s="1"/>
  <c r="M330" i="4"/>
  <c r="N330" i="4" s="1"/>
  <c r="O330" i="4" s="1"/>
  <c r="M331" i="4"/>
  <c r="N331" i="4" s="1"/>
  <c r="O331" i="4" s="1"/>
  <c r="L320" i="4"/>
  <c r="L321" i="4"/>
  <c r="L322" i="4"/>
  <c r="L323" i="4"/>
  <c r="L324" i="4"/>
  <c r="L325" i="4"/>
  <c r="L326" i="4"/>
  <c r="L327" i="4"/>
  <c r="L328" i="4"/>
  <c r="L329" i="4"/>
  <c r="L330" i="4"/>
  <c r="L331" i="4"/>
  <c r="M101" i="4"/>
  <c r="N101" i="4" s="1"/>
  <c r="O101" i="4" s="1"/>
  <c r="M102" i="4"/>
  <c r="N102" i="4" s="1"/>
  <c r="O102" i="4" s="1"/>
  <c r="M103" i="4"/>
  <c r="N103" i="4" s="1"/>
  <c r="O103" i="4" s="1"/>
  <c r="M104" i="4"/>
  <c r="N104" i="4" s="1"/>
  <c r="O104" i="4" s="1"/>
  <c r="M105" i="4"/>
  <c r="N105" i="4" s="1"/>
  <c r="O105" i="4" s="1"/>
  <c r="M106" i="4"/>
  <c r="N106" i="4" s="1"/>
  <c r="O106" i="4" s="1"/>
  <c r="M107" i="4"/>
  <c r="N107" i="4" s="1"/>
  <c r="O107" i="4" s="1"/>
  <c r="M108" i="4"/>
  <c r="N108" i="4" s="1"/>
  <c r="O108" i="4" s="1"/>
  <c r="M109" i="4"/>
  <c r="N109" i="4" s="1"/>
  <c r="O109" i="4" s="1"/>
  <c r="M110" i="4"/>
  <c r="N110" i="4" s="1"/>
  <c r="O110" i="4" s="1"/>
  <c r="M111" i="4"/>
  <c r="N111" i="4" s="1"/>
  <c r="O111" i="4" s="1"/>
  <c r="M112" i="4"/>
  <c r="N112" i="4" s="1"/>
  <c r="O112" i="4" s="1"/>
  <c r="M113" i="4"/>
  <c r="N113" i="4" s="1"/>
  <c r="O113" i="4" s="1"/>
  <c r="M114" i="4"/>
  <c r="N114" i="4" s="1"/>
  <c r="O114" i="4" s="1"/>
  <c r="M115" i="4"/>
  <c r="N115" i="4" s="1"/>
  <c r="O115" i="4" s="1"/>
  <c r="M116" i="4"/>
  <c r="N116" i="4" s="1"/>
  <c r="O116" i="4" s="1"/>
  <c r="M117" i="4"/>
  <c r="N117" i="4" s="1"/>
  <c r="O117" i="4" s="1"/>
  <c r="M94" i="4"/>
  <c r="N94" i="4" s="1"/>
  <c r="O94" i="4" s="1"/>
  <c r="M118" i="4"/>
  <c r="N118" i="4" s="1"/>
  <c r="O118" i="4" s="1"/>
  <c r="M97" i="4"/>
  <c r="N97" i="4" s="1"/>
  <c r="O97" i="4" s="1"/>
  <c r="M121" i="4"/>
  <c r="N121" i="4" s="1"/>
  <c r="O121" i="4" s="1"/>
  <c r="M98" i="4"/>
  <c r="N98" i="4" s="1"/>
  <c r="O98" i="4" s="1"/>
  <c r="M122" i="4"/>
  <c r="N122" i="4" s="1"/>
  <c r="O122" i="4" s="1"/>
  <c r="M99" i="4"/>
  <c r="N99" i="4" s="1"/>
  <c r="O99" i="4" s="1"/>
  <c r="M123" i="4"/>
  <c r="N123" i="4" s="1"/>
  <c r="O123" i="4" s="1"/>
  <c r="M100" i="4"/>
  <c r="N100" i="4" s="1"/>
  <c r="O100" i="4" s="1"/>
  <c r="M95" i="4"/>
  <c r="N95" i="4" s="1"/>
  <c r="O95" i="4" s="1"/>
  <c r="M96" i="4"/>
  <c r="N96" i="4" s="1"/>
  <c r="O96" i="4" s="1"/>
  <c r="M119" i="4"/>
  <c r="N119" i="4" s="1"/>
  <c r="O119" i="4" s="1"/>
  <c r="M120" i="4"/>
  <c r="N120" i="4" s="1"/>
  <c r="O120" i="4" s="1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94" i="4"/>
  <c r="L118" i="4"/>
  <c r="L95" i="4"/>
  <c r="L119" i="4"/>
  <c r="L98" i="4"/>
  <c r="L122" i="4"/>
  <c r="L96" i="4"/>
  <c r="L97" i="4"/>
  <c r="L99" i="4"/>
  <c r="L100" i="4"/>
  <c r="L120" i="4"/>
  <c r="L121" i="4"/>
  <c r="L123" i="4"/>
  <c r="M2305" i="4"/>
  <c r="N2305" i="4" s="1"/>
  <c r="O2305" i="4" s="1"/>
  <c r="L2305" i="4"/>
  <c r="M845" i="4"/>
  <c r="N845" i="4" s="1"/>
  <c r="O845" i="4" s="1"/>
  <c r="M846" i="4"/>
  <c r="N846" i="4" s="1"/>
  <c r="O846" i="4" s="1"/>
  <c r="M847" i="4"/>
  <c r="N847" i="4" s="1"/>
  <c r="O847" i="4" s="1"/>
  <c r="M848" i="4"/>
  <c r="N848" i="4" s="1"/>
  <c r="O848" i="4" s="1"/>
  <c r="M849" i="4"/>
  <c r="N849" i="4" s="1"/>
  <c r="O849" i="4" s="1"/>
  <c r="M850" i="4"/>
  <c r="N850" i="4" s="1"/>
  <c r="O850" i="4" s="1"/>
  <c r="M851" i="4"/>
  <c r="N851" i="4" s="1"/>
  <c r="O851" i="4" s="1"/>
  <c r="M852" i="4"/>
  <c r="N852" i="4" s="1"/>
  <c r="O852" i="4" s="1"/>
  <c r="M853" i="4"/>
  <c r="N853" i="4" s="1"/>
  <c r="O853" i="4" s="1"/>
  <c r="M854" i="4"/>
  <c r="N854" i="4" s="1"/>
  <c r="O854" i="4" s="1"/>
  <c r="M855" i="4"/>
  <c r="N855" i="4" s="1"/>
  <c r="O855" i="4" s="1"/>
  <c r="M856" i="4"/>
  <c r="N856" i="4" s="1"/>
  <c r="O856" i="4" s="1"/>
  <c r="M857" i="4"/>
  <c r="N857" i="4" s="1"/>
  <c r="O857" i="4" s="1"/>
  <c r="M858" i="4"/>
  <c r="N858" i="4" s="1"/>
  <c r="O858" i="4" s="1"/>
  <c r="M835" i="4"/>
  <c r="N835" i="4" s="1"/>
  <c r="O835" i="4" s="1"/>
  <c r="M859" i="4"/>
  <c r="N859" i="4" s="1"/>
  <c r="O859" i="4" s="1"/>
  <c r="M836" i="4"/>
  <c r="N836" i="4" s="1"/>
  <c r="O836" i="4" s="1"/>
  <c r="M860" i="4"/>
  <c r="N860" i="4" s="1"/>
  <c r="O860" i="4" s="1"/>
  <c r="M837" i="4"/>
  <c r="N837" i="4" s="1"/>
  <c r="O837" i="4" s="1"/>
  <c r="M861" i="4"/>
  <c r="N861" i="4" s="1"/>
  <c r="O861" i="4" s="1"/>
  <c r="M838" i="4"/>
  <c r="N838" i="4" s="1"/>
  <c r="O838" i="4" s="1"/>
  <c r="M862" i="4"/>
  <c r="N862" i="4" s="1"/>
  <c r="O862" i="4" s="1"/>
  <c r="M841" i="4"/>
  <c r="N841" i="4" s="1"/>
  <c r="O841" i="4" s="1"/>
  <c r="M842" i="4"/>
  <c r="N842" i="4" s="1"/>
  <c r="O842" i="4" s="1"/>
  <c r="M843" i="4"/>
  <c r="N843" i="4" s="1"/>
  <c r="O843" i="4" s="1"/>
  <c r="M844" i="4"/>
  <c r="N844" i="4" s="1"/>
  <c r="O844" i="4" s="1"/>
  <c r="M839" i="4"/>
  <c r="N839" i="4" s="1"/>
  <c r="O839" i="4" s="1"/>
  <c r="M840" i="4"/>
  <c r="N840" i="4" s="1"/>
  <c r="O840" i="4" s="1"/>
  <c r="M863" i="4"/>
  <c r="N863" i="4" s="1"/>
  <c r="O863" i="4" s="1"/>
  <c r="M864" i="4"/>
  <c r="N864" i="4" s="1"/>
  <c r="O864" i="4" s="1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35" i="4"/>
  <c r="L859" i="4"/>
  <c r="L836" i="4"/>
  <c r="L860" i="4"/>
  <c r="L837" i="4"/>
  <c r="L861" i="4"/>
  <c r="L838" i="4"/>
  <c r="L862" i="4"/>
  <c r="L839" i="4"/>
  <c r="L863" i="4"/>
  <c r="L842" i="4"/>
  <c r="L864" i="4"/>
  <c r="L840" i="4"/>
  <c r="L841" i="4"/>
  <c r="L843" i="4"/>
  <c r="L844" i="4"/>
  <c r="I249" i="5"/>
  <c r="F947" i="6" s="1"/>
  <c r="M444" i="4"/>
  <c r="N444" i="4" s="1"/>
  <c r="O444" i="4" s="1"/>
  <c r="M445" i="4"/>
  <c r="N445" i="4" s="1"/>
  <c r="O445" i="4" s="1"/>
  <c r="M446" i="4"/>
  <c r="N446" i="4" s="1"/>
  <c r="O446" i="4" s="1"/>
  <c r="M447" i="4"/>
  <c r="N447" i="4" s="1"/>
  <c r="O447" i="4" s="1"/>
  <c r="M448" i="4"/>
  <c r="N448" i="4" s="1"/>
  <c r="O448" i="4" s="1"/>
  <c r="M449" i="4"/>
  <c r="N449" i="4" s="1"/>
  <c r="O449" i="4" s="1"/>
  <c r="M450" i="4"/>
  <c r="N450" i="4" s="1"/>
  <c r="O450" i="4" s="1"/>
  <c r="M451" i="4"/>
  <c r="N451" i="4" s="1"/>
  <c r="O451" i="4" s="1"/>
  <c r="M452" i="4"/>
  <c r="N452" i="4" s="1"/>
  <c r="O452" i="4" s="1"/>
  <c r="L444" i="4"/>
  <c r="L445" i="4"/>
  <c r="L446" i="4"/>
  <c r="L447" i="4"/>
  <c r="L448" i="4"/>
  <c r="L449" i="4"/>
  <c r="L450" i="4"/>
  <c r="L451" i="4"/>
  <c r="L452" i="4"/>
  <c r="M2256" i="4"/>
  <c r="N2256" i="4" s="1"/>
  <c r="O2256" i="4" s="1"/>
  <c r="M2257" i="4"/>
  <c r="N2257" i="4" s="1"/>
  <c r="O2257" i="4" s="1"/>
  <c r="M2258" i="4"/>
  <c r="N2258" i="4" s="1"/>
  <c r="O2258" i="4" s="1"/>
  <c r="M2259" i="4"/>
  <c r="N2259" i="4" s="1"/>
  <c r="O2259" i="4" s="1"/>
  <c r="L2256" i="4"/>
  <c r="L2259" i="4"/>
  <c r="L2257" i="4"/>
  <c r="L2258" i="4"/>
  <c r="M1353" i="4"/>
  <c r="N1353" i="4" s="1"/>
  <c r="O1353" i="4" s="1"/>
  <c r="M1354" i="4"/>
  <c r="N1354" i="4" s="1"/>
  <c r="O1354" i="4" s="1"/>
  <c r="L1353" i="4"/>
  <c r="L1354" i="4"/>
  <c r="M337" i="4"/>
  <c r="N337" i="4" s="1"/>
  <c r="O337" i="4" s="1"/>
  <c r="M338" i="4"/>
  <c r="N338" i="4" s="1"/>
  <c r="O338" i="4" s="1"/>
  <c r="M339" i="4"/>
  <c r="N339" i="4" s="1"/>
  <c r="O339" i="4" s="1"/>
  <c r="M340" i="4"/>
  <c r="N340" i="4" s="1"/>
  <c r="O340" i="4" s="1"/>
  <c r="L338" i="4"/>
  <c r="L337" i="4"/>
  <c r="L339" i="4"/>
  <c r="L340" i="4"/>
  <c r="M2083" i="4"/>
  <c r="N2083" i="4" s="1"/>
  <c r="O2083" i="4" s="1"/>
  <c r="M2084" i="4"/>
  <c r="N2084" i="4" s="1"/>
  <c r="O2084" i="4" s="1"/>
  <c r="L2083" i="4"/>
  <c r="L2084" i="4"/>
  <c r="M1626" i="4"/>
  <c r="N1626" i="4" s="1"/>
  <c r="O1626" i="4" s="1"/>
  <c r="M1627" i="4"/>
  <c r="N1627" i="4" s="1"/>
  <c r="O1627" i="4" s="1"/>
  <c r="M1628" i="4"/>
  <c r="N1628" i="4" s="1"/>
  <c r="O1628" i="4" s="1"/>
  <c r="M1629" i="4"/>
  <c r="N1629" i="4" s="1"/>
  <c r="O1629" i="4" s="1"/>
  <c r="M1630" i="4"/>
  <c r="N1630" i="4" s="1"/>
  <c r="O1630" i="4" s="1"/>
  <c r="M1631" i="4"/>
  <c r="N1631" i="4" s="1"/>
  <c r="O1631" i="4" s="1"/>
  <c r="L1626" i="4"/>
  <c r="L1627" i="4"/>
  <c r="L1628" i="4"/>
  <c r="L1629" i="4"/>
  <c r="L1630" i="4"/>
  <c r="L1631" i="4"/>
  <c r="M1469" i="4"/>
  <c r="N1469" i="4" s="1"/>
  <c r="O1469" i="4" s="1"/>
  <c r="M1470" i="4"/>
  <c r="N1470" i="4" s="1"/>
  <c r="O1470" i="4" s="1"/>
  <c r="M1454" i="4"/>
  <c r="N1454" i="4" s="1"/>
  <c r="O1454" i="4" s="1"/>
  <c r="M1455" i="4"/>
  <c r="N1455" i="4" s="1"/>
  <c r="O1455" i="4" s="1"/>
  <c r="M1456" i="4"/>
  <c r="N1456" i="4" s="1"/>
  <c r="O1456" i="4" s="1"/>
  <c r="M1457" i="4"/>
  <c r="N1457" i="4" s="1"/>
  <c r="O1457" i="4" s="1"/>
  <c r="M1458" i="4"/>
  <c r="N1458" i="4" s="1"/>
  <c r="O1458" i="4" s="1"/>
  <c r="M1459" i="4"/>
  <c r="N1459" i="4" s="1"/>
  <c r="O1459" i="4" s="1"/>
  <c r="M1460" i="4"/>
  <c r="N1460" i="4" s="1"/>
  <c r="O1460" i="4" s="1"/>
  <c r="M1461" i="4"/>
  <c r="N1461" i="4" s="1"/>
  <c r="O1461" i="4" s="1"/>
  <c r="M1462" i="4"/>
  <c r="N1462" i="4" s="1"/>
  <c r="O1462" i="4" s="1"/>
  <c r="M1466" i="4"/>
  <c r="N1466" i="4" s="1"/>
  <c r="O1466" i="4" s="1"/>
  <c r="M1467" i="4"/>
  <c r="N1467" i="4" s="1"/>
  <c r="O1467" i="4" s="1"/>
  <c r="M1468" i="4"/>
  <c r="N1468" i="4" s="1"/>
  <c r="O1468" i="4" s="1"/>
  <c r="M1463" i="4"/>
  <c r="N1463" i="4" s="1"/>
  <c r="O1463" i="4" s="1"/>
  <c r="M1464" i="4"/>
  <c r="N1464" i="4" s="1"/>
  <c r="O1464" i="4" s="1"/>
  <c r="M1465" i="4"/>
  <c r="N1465" i="4" s="1"/>
  <c r="O1465" i="4" s="1"/>
  <c r="L1454" i="4"/>
  <c r="L1455" i="4"/>
  <c r="L1456" i="4"/>
  <c r="L1457" i="4"/>
  <c r="L1458" i="4"/>
  <c r="L1459" i="4"/>
  <c r="L1460" i="4"/>
  <c r="L1461" i="4"/>
  <c r="L1462" i="4"/>
  <c r="L1463" i="4"/>
  <c r="L1466" i="4"/>
  <c r="L1464" i="4"/>
  <c r="L1465" i="4"/>
  <c r="L1467" i="4"/>
  <c r="L1468" i="4"/>
  <c r="L1469" i="4"/>
  <c r="L1470" i="4"/>
  <c r="M1340" i="4"/>
  <c r="N1340" i="4" s="1"/>
  <c r="O1340" i="4" s="1"/>
  <c r="M1341" i="4"/>
  <c r="N1341" i="4" s="1"/>
  <c r="O1341" i="4" s="1"/>
  <c r="L1340" i="4"/>
  <c r="L1341" i="4"/>
  <c r="M1137" i="4"/>
  <c r="N1137" i="4" s="1"/>
  <c r="O1137" i="4" s="1"/>
  <c r="M1138" i="4"/>
  <c r="N1138" i="4" s="1"/>
  <c r="O1138" i="4" s="1"/>
  <c r="M1139" i="4"/>
  <c r="N1139" i="4" s="1"/>
  <c r="O1139" i="4" s="1"/>
  <c r="M1140" i="4"/>
  <c r="N1140" i="4" s="1"/>
  <c r="O1140" i="4" s="1"/>
  <c r="M1141" i="4"/>
  <c r="N1141" i="4" s="1"/>
  <c r="O1141" i="4" s="1"/>
  <c r="M1142" i="4"/>
  <c r="N1142" i="4" s="1"/>
  <c r="O1142" i="4" s="1"/>
  <c r="M1143" i="4"/>
  <c r="N1143" i="4" s="1"/>
  <c r="O1143" i="4" s="1"/>
  <c r="M1144" i="4"/>
  <c r="N1144" i="4" s="1"/>
  <c r="O1144" i="4" s="1"/>
  <c r="M1145" i="4"/>
  <c r="N1145" i="4" s="1"/>
  <c r="O1145" i="4" s="1"/>
  <c r="M1146" i="4"/>
  <c r="N1146" i="4" s="1"/>
  <c r="O1146" i="4" s="1"/>
  <c r="M1147" i="4"/>
  <c r="N1147" i="4" s="1"/>
  <c r="O1147" i="4" s="1"/>
  <c r="M1148" i="4"/>
  <c r="N1148" i="4" s="1"/>
  <c r="O1148" i="4" s="1"/>
  <c r="M1149" i="4"/>
  <c r="N1149" i="4" s="1"/>
  <c r="O1149" i="4" s="1"/>
  <c r="M1150" i="4"/>
  <c r="N1150" i="4" s="1"/>
  <c r="O1150" i="4" s="1"/>
  <c r="M1154" i="4"/>
  <c r="N1154" i="4" s="1"/>
  <c r="O1154" i="4" s="1"/>
  <c r="M1155" i="4"/>
  <c r="N1155" i="4" s="1"/>
  <c r="O1155" i="4" s="1"/>
  <c r="M1151" i="4"/>
  <c r="N1151" i="4" s="1"/>
  <c r="O1151" i="4" s="1"/>
  <c r="M1152" i="4"/>
  <c r="N1152" i="4" s="1"/>
  <c r="O1152" i="4" s="1"/>
  <c r="M1153" i="4"/>
  <c r="N1153" i="4" s="1"/>
  <c r="O1153" i="4" s="1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4" i="4"/>
  <c r="L1155" i="4"/>
  <c r="L1153" i="4"/>
  <c r="L1152" i="4"/>
  <c r="M1010" i="4"/>
  <c r="N1010" i="4" s="1"/>
  <c r="O1010" i="4" s="1"/>
  <c r="M1008" i="4"/>
  <c r="N1008" i="4" s="1"/>
  <c r="O1008" i="4" s="1"/>
  <c r="M1009" i="4"/>
  <c r="N1009" i="4" s="1"/>
  <c r="O1009" i="4" s="1"/>
  <c r="L1010" i="4"/>
  <c r="L1009" i="4"/>
  <c r="L1008" i="4"/>
  <c r="M781" i="4"/>
  <c r="N781" i="4" s="1"/>
  <c r="O781" i="4" s="1"/>
  <c r="L781" i="4"/>
  <c r="M677" i="4"/>
  <c r="N677" i="4" s="1"/>
  <c r="O677" i="4" s="1"/>
  <c r="M673" i="4"/>
  <c r="N673" i="4" s="1"/>
  <c r="O673" i="4" s="1"/>
  <c r="M674" i="4"/>
  <c r="N674" i="4" s="1"/>
  <c r="O674" i="4" s="1"/>
  <c r="M675" i="4"/>
  <c r="N675" i="4" s="1"/>
  <c r="O675" i="4" s="1"/>
  <c r="M676" i="4"/>
  <c r="N676" i="4" s="1"/>
  <c r="O676" i="4" s="1"/>
  <c r="M671" i="4"/>
  <c r="N671" i="4" s="1"/>
  <c r="O671" i="4" s="1"/>
  <c r="M672" i="4"/>
  <c r="N672" i="4" s="1"/>
  <c r="O672" i="4" s="1"/>
  <c r="L677" i="4"/>
  <c r="L671" i="4"/>
  <c r="L674" i="4"/>
  <c r="L672" i="4"/>
  <c r="L673" i="4"/>
  <c r="L675" i="4"/>
  <c r="L676" i="4"/>
  <c r="I237" i="5"/>
  <c r="M423" i="4"/>
  <c r="N423" i="4" s="1"/>
  <c r="O423" i="4" s="1"/>
  <c r="M424" i="4"/>
  <c r="N424" i="4" s="1"/>
  <c r="O424" i="4" s="1"/>
  <c r="L423" i="4"/>
  <c r="L424" i="4"/>
  <c r="M317" i="4"/>
  <c r="N317" i="4" s="1"/>
  <c r="O317" i="4" s="1"/>
  <c r="M318" i="4"/>
  <c r="N318" i="4" s="1"/>
  <c r="O318" i="4" s="1"/>
  <c r="M319" i="4"/>
  <c r="N319" i="4" s="1"/>
  <c r="O319" i="4" s="1"/>
  <c r="M315" i="4"/>
  <c r="N315" i="4" s="1"/>
  <c r="O315" i="4" s="1"/>
  <c r="M316" i="4"/>
  <c r="N316" i="4" s="1"/>
  <c r="O316" i="4" s="1"/>
  <c r="L317" i="4"/>
  <c r="L318" i="4"/>
  <c r="L319" i="4"/>
  <c r="L315" i="4"/>
  <c r="L316" i="4"/>
  <c r="M77" i="4"/>
  <c r="N77" i="4" s="1"/>
  <c r="O77" i="4" s="1"/>
  <c r="M78" i="4"/>
  <c r="N78" i="4" s="1"/>
  <c r="O78" i="4" s="1"/>
  <c r="M79" i="4"/>
  <c r="N79" i="4" s="1"/>
  <c r="O79" i="4" s="1"/>
  <c r="M80" i="4"/>
  <c r="N80" i="4" s="1"/>
  <c r="O80" i="4" s="1"/>
  <c r="M81" i="4"/>
  <c r="N81" i="4" s="1"/>
  <c r="O81" i="4" s="1"/>
  <c r="M82" i="4"/>
  <c r="N82" i="4" s="1"/>
  <c r="O82" i="4" s="1"/>
  <c r="M83" i="4"/>
  <c r="N83" i="4" s="1"/>
  <c r="O83" i="4" s="1"/>
  <c r="M84" i="4"/>
  <c r="N84" i="4" s="1"/>
  <c r="O84" i="4" s="1"/>
  <c r="M85" i="4"/>
  <c r="N85" i="4" s="1"/>
  <c r="O85" i="4" s="1"/>
  <c r="M86" i="4"/>
  <c r="N86" i="4" s="1"/>
  <c r="O86" i="4" s="1"/>
  <c r="M87" i="4"/>
  <c r="N87" i="4" s="1"/>
  <c r="O87" i="4" s="1"/>
  <c r="M88" i="4"/>
  <c r="N88" i="4" s="1"/>
  <c r="O88" i="4" s="1"/>
  <c r="M89" i="4"/>
  <c r="N89" i="4" s="1"/>
  <c r="O89" i="4" s="1"/>
  <c r="M90" i="4"/>
  <c r="N90" i="4" s="1"/>
  <c r="O90" i="4" s="1"/>
  <c r="M91" i="4"/>
  <c r="N91" i="4" s="1"/>
  <c r="O91" i="4" s="1"/>
  <c r="M92" i="4"/>
  <c r="N92" i="4" s="1"/>
  <c r="O92" i="4" s="1"/>
  <c r="M93" i="4"/>
  <c r="N93" i="4" s="1"/>
  <c r="O93" i="4" s="1"/>
  <c r="M74" i="4"/>
  <c r="N74" i="4" s="1"/>
  <c r="O74" i="4" s="1"/>
  <c r="M75" i="4"/>
  <c r="N75" i="4" s="1"/>
  <c r="O75" i="4" s="1"/>
  <c r="M76" i="4"/>
  <c r="N76" i="4" s="1"/>
  <c r="O76" i="4" s="1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74" i="4"/>
  <c r="L75" i="4"/>
  <c r="L76" i="4"/>
  <c r="I298" i="5"/>
  <c r="M1500" i="4"/>
  <c r="N1500" i="4" s="1"/>
  <c r="O1500" i="4" s="1"/>
  <c r="M1501" i="4"/>
  <c r="N1501" i="4" s="1"/>
  <c r="O1501" i="4" s="1"/>
  <c r="M1502" i="4"/>
  <c r="N1502" i="4" s="1"/>
  <c r="O1502" i="4" s="1"/>
  <c r="M1503" i="4"/>
  <c r="N1503" i="4" s="1"/>
  <c r="O1503" i="4" s="1"/>
  <c r="M1504" i="4"/>
  <c r="N1504" i="4" s="1"/>
  <c r="O1504" i="4" s="1"/>
  <c r="M1505" i="4"/>
  <c r="N1505" i="4" s="1"/>
  <c r="O1505" i="4" s="1"/>
  <c r="L1500" i="4"/>
  <c r="L1501" i="4"/>
  <c r="L1502" i="4"/>
  <c r="L1503" i="4"/>
  <c r="L1504" i="4"/>
  <c r="L1505" i="4"/>
  <c r="M385" i="4"/>
  <c r="N385" i="4" s="1"/>
  <c r="O385" i="4" s="1"/>
  <c r="M386" i="4"/>
  <c r="N386" i="4" s="1"/>
  <c r="O386" i="4" s="1"/>
  <c r="L386" i="4"/>
  <c r="L385" i="4"/>
  <c r="M2253" i="4"/>
  <c r="L2253" i="4"/>
  <c r="M2267" i="4"/>
  <c r="N2267" i="4" s="1"/>
  <c r="O2267" i="4" s="1"/>
  <c r="M2268" i="4"/>
  <c r="N2268" i="4" s="1"/>
  <c r="O2268" i="4" s="1"/>
  <c r="M2269" i="4"/>
  <c r="N2269" i="4" s="1"/>
  <c r="O2269" i="4" s="1"/>
  <c r="M2270" i="4"/>
  <c r="N2270" i="4" s="1"/>
  <c r="O2270" i="4" s="1"/>
  <c r="M2263" i="4"/>
  <c r="N2263" i="4" s="1"/>
  <c r="O2263" i="4" s="1"/>
  <c r="M2271" i="4"/>
  <c r="N2271" i="4" s="1"/>
  <c r="O2271" i="4" s="1"/>
  <c r="M2272" i="4"/>
  <c r="N2272" i="4" s="1"/>
  <c r="O2272" i="4" s="1"/>
  <c r="M2273" i="4"/>
  <c r="N2273" i="4" s="1"/>
  <c r="O2273" i="4" s="1"/>
  <c r="M2274" i="4"/>
  <c r="N2274" i="4" s="1"/>
  <c r="O2274" i="4" s="1"/>
  <c r="M2275" i="4"/>
  <c r="N2275" i="4" s="1"/>
  <c r="O2275" i="4" s="1"/>
  <c r="M2262" i="4"/>
  <c r="N2262" i="4" s="1"/>
  <c r="O2262" i="4" s="1"/>
  <c r="M2276" i="4"/>
  <c r="N2276" i="4" s="1"/>
  <c r="O2276" i="4" s="1"/>
  <c r="M2277" i="4"/>
  <c r="N2277" i="4" s="1"/>
  <c r="O2277" i="4" s="1"/>
  <c r="M2260" i="4"/>
  <c r="N2260" i="4" s="1"/>
  <c r="O2260" i="4" s="1"/>
  <c r="M2261" i="4"/>
  <c r="N2261" i="4" s="1"/>
  <c r="O2261" i="4" s="1"/>
  <c r="M2266" i="4"/>
  <c r="N2266" i="4" s="1"/>
  <c r="O2266" i="4" s="1"/>
  <c r="M2264" i="4"/>
  <c r="N2264" i="4" s="1"/>
  <c r="O2264" i="4" s="1"/>
  <c r="M2265" i="4"/>
  <c r="N2265" i="4" s="1"/>
  <c r="O2265" i="4" s="1"/>
  <c r="L2277" i="4"/>
  <c r="L2276" i="4"/>
  <c r="L2260" i="4"/>
  <c r="L2261" i="4"/>
  <c r="L2265" i="4"/>
  <c r="L2267" i="4"/>
  <c r="L2268" i="4"/>
  <c r="L2262" i="4"/>
  <c r="L2269" i="4"/>
  <c r="L2263" i="4"/>
  <c r="L2264" i="4"/>
  <c r="L2266" i="4"/>
  <c r="L2275" i="4"/>
  <c r="L2273" i="4"/>
  <c r="L2274" i="4"/>
  <c r="L2271" i="4"/>
  <c r="L2272" i="4"/>
  <c r="L2270" i="4"/>
  <c r="M1889" i="4"/>
  <c r="N1889" i="4" s="1"/>
  <c r="O1889" i="4" s="1"/>
  <c r="L1889" i="4"/>
  <c r="M1162" i="4"/>
  <c r="N1162" i="4" s="1"/>
  <c r="O1162" i="4" s="1"/>
  <c r="M1163" i="4"/>
  <c r="N1163" i="4" s="1"/>
  <c r="O1163" i="4" s="1"/>
  <c r="M1164" i="4"/>
  <c r="N1164" i="4" s="1"/>
  <c r="O1164" i="4" s="1"/>
  <c r="M1165" i="4"/>
  <c r="N1165" i="4" s="1"/>
  <c r="O1165" i="4" s="1"/>
  <c r="M1166" i="4"/>
  <c r="N1166" i="4" s="1"/>
  <c r="O1166" i="4" s="1"/>
  <c r="M1167" i="4"/>
  <c r="N1167" i="4" s="1"/>
  <c r="O1167" i="4" s="1"/>
  <c r="L1162" i="4"/>
  <c r="L1163" i="4"/>
  <c r="L1164" i="4"/>
  <c r="L1165" i="4"/>
  <c r="L1166" i="4"/>
  <c r="L1167" i="4"/>
  <c r="M437" i="4"/>
  <c r="N437" i="4" s="1"/>
  <c r="O437" i="4" s="1"/>
  <c r="M438" i="4"/>
  <c r="N438" i="4" s="1"/>
  <c r="O438" i="4" s="1"/>
  <c r="M439" i="4"/>
  <c r="N439" i="4" s="1"/>
  <c r="O439" i="4" s="1"/>
  <c r="M433" i="4"/>
  <c r="N433" i="4" s="1"/>
  <c r="O433" i="4" s="1"/>
  <c r="M434" i="4"/>
  <c r="N434" i="4" s="1"/>
  <c r="O434" i="4" s="1"/>
  <c r="M435" i="4"/>
  <c r="N435" i="4" s="1"/>
  <c r="O435" i="4" s="1"/>
  <c r="M436" i="4"/>
  <c r="N436" i="4" s="1"/>
  <c r="O436" i="4" s="1"/>
  <c r="L437" i="4"/>
  <c r="L438" i="4"/>
  <c r="L439" i="4"/>
  <c r="L434" i="4"/>
  <c r="L436" i="4"/>
  <c r="L435" i="4"/>
  <c r="L433" i="4"/>
  <c r="M1884" i="4"/>
  <c r="N1884" i="4" s="1"/>
  <c r="O1884" i="4" s="1"/>
  <c r="M1885" i="4"/>
  <c r="N1885" i="4" s="1"/>
  <c r="O1885" i="4" s="1"/>
  <c r="M1886" i="4"/>
  <c r="N1886" i="4" s="1"/>
  <c r="O1886" i="4" s="1"/>
  <c r="M1887" i="4"/>
  <c r="N1887" i="4" s="1"/>
  <c r="O1887" i="4" s="1"/>
  <c r="M1888" i="4"/>
  <c r="N1888" i="4" s="1"/>
  <c r="O1888" i="4" s="1"/>
  <c r="L1886" i="4"/>
  <c r="L1887" i="4"/>
  <c r="L1885" i="4"/>
  <c r="L1884" i="4"/>
  <c r="L1888" i="4"/>
  <c r="M1349" i="4"/>
  <c r="N1349" i="4" s="1"/>
  <c r="O1349" i="4" s="1"/>
  <c r="M1346" i="4"/>
  <c r="N1346" i="4" s="1"/>
  <c r="O1346" i="4" s="1"/>
  <c r="M1347" i="4"/>
  <c r="N1347" i="4" s="1"/>
  <c r="O1347" i="4" s="1"/>
  <c r="M1348" i="4"/>
  <c r="N1348" i="4" s="1"/>
  <c r="O1348" i="4" s="1"/>
  <c r="M1345" i="4"/>
  <c r="N1345" i="4" s="1"/>
  <c r="O1345" i="4" s="1"/>
  <c r="L1349" i="4"/>
  <c r="L1346" i="4"/>
  <c r="L1345" i="4"/>
  <c r="L1347" i="4"/>
  <c r="L1348" i="4"/>
  <c r="M681" i="4"/>
  <c r="N681" i="4" s="1"/>
  <c r="O681" i="4" s="1"/>
  <c r="M682" i="4"/>
  <c r="N682" i="4" s="1"/>
  <c r="O682" i="4" s="1"/>
  <c r="M683" i="4"/>
  <c r="N683" i="4" s="1"/>
  <c r="O683" i="4" s="1"/>
  <c r="M684" i="4"/>
  <c r="N684" i="4" s="1"/>
  <c r="O684" i="4" s="1"/>
  <c r="M685" i="4"/>
  <c r="N685" i="4" s="1"/>
  <c r="O685" i="4" s="1"/>
  <c r="M686" i="4"/>
  <c r="N686" i="4" s="1"/>
  <c r="O686" i="4" s="1"/>
  <c r="M687" i="4"/>
  <c r="N687" i="4" s="1"/>
  <c r="O687" i="4" s="1"/>
  <c r="M688" i="4"/>
  <c r="N688" i="4" s="1"/>
  <c r="O688" i="4" s="1"/>
  <c r="M689" i="4"/>
  <c r="N689" i="4" s="1"/>
  <c r="O689" i="4" s="1"/>
  <c r="M690" i="4"/>
  <c r="N690" i="4" s="1"/>
  <c r="O690" i="4" s="1"/>
  <c r="M691" i="4"/>
  <c r="N691" i="4" s="1"/>
  <c r="O691" i="4" s="1"/>
  <c r="M692" i="4"/>
  <c r="N692" i="4" s="1"/>
  <c r="O692" i="4" s="1"/>
  <c r="M693" i="4"/>
  <c r="N693" i="4" s="1"/>
  <c r="O693" i="4" s="1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M64" i="4"/>
  <c r="N64" i="4" s="1"/>
  <c r="O64" i="4" s="1"/>
  <c r="M65" i="4"/>
  <c r="N65" i="4" s="1"/>
  <c r="O65" i="4" s="1"/>
  <c r="M66" i="4"/>
  <c r="N66" i="4" s="1"/>
  <c r="O66" i="4" s="1"/>
  <c r="M67" i="4"/>
  <c r="N67" i="4" s="1"/>
  <c r="O67" i="4" s="1"/>
  <c r="M68" i="4"/>
  <c r="N68" i="4" s="1"/>
  <c r="O68" i="4" s="1"/>
  <c r="M69" i="4"/>
  <c r="N69" i="4" s="1"/>
  <c r="O69" i="4" s="1"/>
  <c r="M70" i="4"/>
  <c r="N70" i="4" s="1"/>
  <c r="O70" i="4" s="1"/>
  <c r="M73" i="4"/>
  <c r="N73" i="4" s="1"/>
  <c r="O73" i="4" s="1"/>
  <c r="M71" i="4"/>
  <c r="N71" i="4" s="1"/>
  <c r="O71" i="4" s="1"/>
  <c r="M72" i="4"/>
  <c r="N72" i="4" s="1"/>
  <c r="O72" i="4" s="1"/>
  <c r="L64" i="4"/>
  <c r="L65" i="4"/>
  <c r="L66" i="4"/>
  <c r="L67" i="4"/>
  <c r="L68" i="4"/>
  <c r="L69" i="4"/>
  <c r="L70" i="4"/>
  <c r="L71" i="4"/>
  <c r="L72" i="4"/>
  <c r="L73" i="4"/>
  <c r="M2219" i="4"/>
  <c r="N2219" i="4" s="1"/>
  <c r="O2219" i="4" s="1"/>
  <c r="M2220" i="4"/>
  <c r="N2220" i="4" s="1"/>
  <c r="O2220" i="4" s="1"/>
  <c r="M2221" i="4"/>
  <c r="N2221" i="4" s="1"/>
  <c r="O2221" i="4" s="1"/>
  <c r="M2222" i="4"/>
  <c r="N2222" i="4" s="1"/>
  <c r="O2222" i="4" s="1"/>
  <c r="M2223" i="4"/>
  <c r="N2223" i="4" s="1"/>
  <c r="O2223" i="4" s="1"/>
  <c r="M2224" i="4"/>
  <c r="N2224" i="4" s="1"/>
  <c r="O2224" i="4" s="1"/>
  <c r="M2225" i="4"/>
  <c r="N2225" i="4" s="1"/>
  <c r="M2226" i="4"/>
  <c r="N2226" i="4" s="1"/>
  <c r="M2227" i="4"/>
  <c r="N2227" i="4" s="1"/>
  <c r="M2228" i="4"/>
  <c r="N2228" i="4" s="1"/>
  <c r="M2229" i="4"/>
  <c r="N2229" i="4" s="1"/>
  <c r="O2229" i="4" s="1"/>
  <c r="M2215" i="4"/>
  <c r="N2215" i="4" s="1"/>
  <c r="O2215" i="4" s="1"/>
  <c r="M2216" i="4"/>
  <c r="N2216" i="4" s="1"/>
  <c r="O2216" i="4" s="1"/>
  <c r="M2217" i="4"/>
  <c r="N2217" i="4" s="1"/>
  <c r="O2217" i="4" s="1"/>
  <c r="M2218" i="4"/>
  <c r="N2218" i="4" s="1"/>
  <c r="O2218" i="4" s="1"/>
  <c r="L2229" i="4"/>
  <c r="L2225" i="4"/>
  <c r="L2224" i="4"/>
  <c r="L2215" i="4"/>
  <c r="L2217" i="4"/>
  <c r="L2221" i="4"/>
  <c r="L2227" i="4"/>
  <c r="L2216" i="4"/>
  <c r="L2226" i="4"/>
  <c r="L2228" i="4"/>
  <c r="L2218" i="4"/>
  <c r="L2219" i="4"/>
  <c r="L2220" i="4"/>
  <c r="L2223" i="4"/>
  <c r="L2222" i="4"/>
  <c r="M2018" i="4"/>
  <c r="N2018" i="4" s="1"/>
  <c r="O2018" i="4" s="1"/>
  <c r="L2018" i="4"/>
  <c r="M1853" i="4"/>
  <c r="N1853" i="4" s="1"/>
  <c r="O1853" i="4" s="1"/>
  <c r="M1854" i="4"/>
  <c r="N1854" i="4" s="1"/>
  <c r="O1854" i="4" s="1"/>
  <c r="M1855" i="4"/>
  <c r="N1855" i="4" s="1"/>
  <c r="O1855" i="4" s="1"/>
  <c r="M1856" i="4"/>
  <c r="N1856" i="4" s="1"/>
  <c r="O1856" i="4" s="1"/>
  <c r="M1857" i="4"/>
  <c r="N1857" i="4" s="1"/>
  <c r="O1857" i="4" s="1"/>
  <c r="M1858" i="4"/>
  <c r="N1858" i="4" s="1"/>
  <c r="O1858" i="4" s="1"/>
  <c r="M1859" i="4"/>
  <c r="N1859" i="4" s="1"/>
  <c r="O1859" i="4" s="1"/>
  <c r="M1860" i="4"/>
  <c r="N1860" i="4" s="1"/>
  <c r="O1860" i="4" s="1"/>
  <c r="M1861" i="4"/>
  <c r="N1861" i="4" s="1"/>
  <c r="O1861" i="4" s="1"/>
  <c r="M1862" i="4"/>
  <c r="N1862" i="4" s="1"/>
  <c r="O1862" i="4" s="1"/>
  <c r="M1850" i="4"/>
  <c r="N1850" i="4" s="1"/>
  <c r="O1850" i="4" s="1"/>
  <c r="M1851" i="4"/>
  <c r="N1851" i="4" s="1"/>
  <c r="O1851" i="4" s="1"/>
  <c r="M1852" i="4"/>
  <c r="N1852" i="4" s="1"/>
  <c r="O1852" i="4" s="1"/>
  <c r="L1862" i="4"/>
  <c r="L1850" i="4"/>
  <c r="L1851" i="4"/>
  <c r="L1852" i="4"/>
  <c r="L1853" i="4"/>
  <c r="L1854" i="4"/>
  <c r="L1855" i="4"/>
  <c r="L1859" i="4"/>
  <c r="L1856" i="4"/>
  <c r="L1857" i="4"/>
  <c r="L1858" i="4"/>
  <c r="L1860" i="4"/>
  <c r="L1861" i="4"/>
  <c r="M1602" i="4"/>
  <c r="N1602" i="4" s="1"/>
  <c r="O1602" i="4" s="1"/>
  <c r="M1603" i="4"/>
  <c r="N1603" i="4" s="1"/>
  <c r="O1603" i="4" s="1"/>
  <c r="M1604" i="4"/>
  <c r="N1604" i="4" s="1"/>
  <c r="O1604" i="4" s="1"/>
  <c r="M1601" i="4"/>
  <c r="N1601" i="4" s="1"/>
  <c r="O1601" i="4" s="1"/>
  <c r="L1601" i="4"/>
  <c r="L1602" i="4"/>
  <c r="L1603" i="4"/>
  <c r="L1604" i="4"/>
  <c r="M1452" i="4"/>
  <c r="N1452" i="4" s="1"/>
  <c r="O1452" i="4" s="1"/>
  <c r="L1452" i="4"/>
  <c r="M1301" i="4"/>
  <c r="N1301" i="4" s="1"/>
  <c r="O1301" i="4" s="1"/>
  <c r="M1325" i="4"/>
  <c r="N1325" i="4" s="1"/>
  <c r="O1325" i="4" s="1"/>
  <c r="M1302" i="4"/>
  <c r="N1302" i="4" s="1"/>
  <c r="O1302" i="4" s="1"/>
  <c r="M1326" i="4"/>
  <c r="N1326" i="4" s="1"/>
  <c r="O1326" i="4" s="1"/>
  <c r="M1303" i="4"/>
  <c r="N1303" i="4" s="1"/>
  <c r="O1303" i="4" s="1"/>
  <c r="M1327" i="4"/>
  <c r="N1327" i="4" s="1"/>
  <c r="O1327" i="4" s="1"/>
  <c r="M1304" i="4"/>
  <c r="N1304" i="4" s="1"/>
  <c r="O1304" i="4" s="1"/>
  <c r="M1328" i="4"/>
  <c r="N1328" i="4" s="1"/>
  <c r="O1328" i="4" s="1"/>
  <c r="M1305" i="4"/>
  <c r="N1305" i="4" s="1"/>
  <c r="O1305" i="4" s="1"/>
  <c r="M1306" i="4"/>
  <c r="N1306" i="4" s="1"/>
  <c r="O1306" i="4" s="1"/>
  <c r="M1307" i="4"/>
  <c r="N1307" i="4" s="1"/>
  <c r="O1307" i="4" s="1"/>
  <c r="M1308" i="4"/>
  <c r="N1308" i="4" s="1"/>
  <c r="O1308" i="4" s="1"/>
  <c r="M1309" i="4"/>
  <c r="N1309" i="4" s="1"/>
  <c r="O1309" i="4" s="1"/>
  <c r="M1310" i="4"/>
  <c r="N1310" i="4" s="1"/>
  <c r="O1310" i="4" s="1"/>
  <c r="M1311" i="4"/>
  <c r="N1311" i="4" s="1"/>
  <c r="O1311" i="4" s="1"/>
  <c r="M1312" i="4"/>
  <c r="N1312" i="4" s="1"/>
  <c r="O1312" i="4" s="1"/>
  <c r="M1313" i="4"/>
  <c r="N1313" i="4" s="1"/>
  <c r="O1313" i="4" s="1"/>
  <c r="M1314" i="4"/>
  <c r="N1314" i="4" s="1"/>
  <c r="O1314" i="4" s="1"/>
  <c r="M1315" i="4"/>
  <c r="N1315" i="4" s="1"/>
  <c r="O1315" i="4" s="1"/>
  <c r="M1316" i="4"/>
  <c r="N1316" i="4" s="1"/>
  <c r="O1316" i="4" s="1"/>
  <c r="M1317" i="4"/>
  <c r="N1317" i="4" s="1"/>
  <c r="O1317" i="4" s="1"/>
  <c r="M1294" i="4"/>
  <c r="N1294" i="4" s="1"/>
  <c r="O1294" i="4" s="1"/>
  <c r="M1318" i="4"/>
  <c r="N1318" i="4" s="1"/>
  <c r="O1318" i="4" s="1"/>
  <c r="M1298" i="4"/>
  <c r="N1298" i="4" s="1"/>
  <c r="O1298" i="4" s="1"/>
  <c r="M1322" i="4"/>
  <c r="N1322" i="4" s="1"/>
  <c r="O1322" i="4" s="1"/>
  <c r="M1299" i="4"/>
  <c r="N1299" i="4" s="1"/>
  <c r="O1299" i="4" s="1"/>
  <c r="M1323" i="4"/>
  <c r="N1323" i="4" s="1"/>
  <c r="O1323" i="4" s="1"/>
  <c r="M1300" i="4"/>
  <c r="N1300" i="4" s="1"/>
  <c r="O1300" i="4" s="1"/>
  <c r="M1324" i="4"/>
  <c r="N1324" i="4" s="1"/>
  <c r="O1324" i="4" s="1"/>
  <c r="M1295" i="4"/>
  <c r="N1295" i="4" s="1"/>
  <c r="O1295" i="4" s="1"/>
  <c r="M1296" i="4"/>
  <c r="N1296" i="4" s="1"/>
  <c r="O1296" i="4" s="1"/>
  <c r="M1297" i="4"/>
  <c r="N1297" i="4" s="1"/>
  <c r="O1297" i="4" s="1"/>
  <c r="M1319" i="4"/>
  <c r="N1319" i="4" s="1"/>
  <c r="O1319" i="4" s="1"/>
  <c r="M1320" i="4"/>
  <c r="N1320" i="4" s="1"/>
  <c r="O1320" i="4" s="1"/>
  <c r="M1321" i="4"/>
  <c r="N1321" i="4" s="1"/>
  <c r="O1321" i="4" s="1"/>
  <c r="L1301" i="4"/>
  <c r="L1325" i="4"/>
  <c r="L1302" i="4"/>
  <c r="L1326" i="4"/>
  <c r="L1303" i="4"/>
  <c r="L1327" i="4"/>
  <c r="L1304" i="4"/>
  <c r="L1328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294" i="4"/>
  <c r="L1318" i="4"/>
  <c r="L1295" i="4"/>
  <c r="L1319" i="4"/>
  <c r="L1298" i="4"/>
  <c r="L1322" i="4"/>
  <c r="L1320" i="4"/>
  <c r="L1321" i="4"/>
  <c r="L1323" i="4"/>
  <c r="L1324" i="4"/>
  <c r="L1297" i="4"/>
  <c r="L1296" i="4"/>
  <c r="L1300" i="4"/>
  <c r="L1299" i="4"/>
  <c r="M1133" i="4"/>
  <c r="N1133" i="4" s="1"/>
  <c r="O1133" i="4" s="1"/>
  <c r="M1134" i="4"/>
  <c r="N1134" i="4" s="1"/>
  <c r="O1134" i="4" s="1"/>
  <c r="M1132" i="4"/>
  <c r="N1132" i="4" s="1"/>
  <c r="O1132" i="4" s="1"/>
  <c r="L1133" i="4"/>
  <c r="L1134" i="4"/>
  <c r="L1132" i="4"/>
  <c r="M1005" i="4"/>
  <c r="N1005" i="4" s="1"/>
  <c r="O1005" i="4" s="1"/>
  <c r="L1005" i="4"/>
  <c r="M783" i="4"/>
  <c r="N783" i="4" s="1"/>
  <c r="O783" i="4" s="1"/>
  <c r="L783" i="4"/>
  <c r="M629" i="4"/>
  <c r="N629" i="4" s="1"/>
  <c r="O629" i="4" s="1"/>
  <c r="M653" i="4"/>
  <c r="N653" i="4" s="1"/>
  <c r="O653" i="4" s="1"/>
  <c r="M630" i="4"/>
  <c r="N630" i="4" s="1"/>
  <c r="O630" i="4" s="1"/>
  <c r="M654" i="4"/>
  <c r="N654" i="4" s="1"/>
  <c r="O654" i="4" s="1"/>
  <c r="M631" i="4"/>
  <c r="N631" i="4" s="1"/>
  <c r="O631" i="4" s="1"/>
  <c r="M655" i="4"/>
  <c r="N655" i="4" s="1"/>
  <c r="O655" i="4" s="1"/>
  <c r="M632" i="4"/>
  <c r="N632" i="4" s="1"/>
  <c r="O632" i="4" s="1"/>
  <c r="M656" i="4"/>
  <c r="N656" i="4" s="1"/>
  <c r="O656" i="4" s="1"/>
  <c r="M633" i="4"/>
  <c r="N633" i="4" s="1"/>
  <c r="O633" i="4" s="1"/>
  <c r="M657" i="4"/>
  <c r="N657" i="4" s="1"/>
  <c r="O657" i="4" s="1"/>
  <c r="M634" i="4"/>
  <c r="N634" i="4" s="1"/>
  <c r="O634" i="4" s="1"/>
  <c r="M658" i="4"/>
  <c r="N658" i="4" s="1"/>
  <c r="O658" i="4" s="1"/>
  <c r="M635" i="4"/>
  <c r="N635" i="4" s="1"/>
  <c r="O635" i="4" s="1"/>
  <c r="M659" i="4"/>
  <c r="N659" i="4" s="1"/>
  <c r="O659" i="4" s="1"/>
  <c r="M636" i="4"/>
  <c r="N636" i="4" s="1"/>
  <c r="O636" i="4" s="1"/>
  <c r="M637" i="4"/>
  <c r="N637" i="4" s="1"/>
  <c r="O637" i="4" s="1"/>
  <c r="M638" i="4"/>
  <c r="N638" i="4" s="1"/>
  <c r="O638" i="4" s="1"/>
  <c r="M639" i="4"/>
  <c r="N639" i="4" s="1"/>
  <c r="O639" i="4" s="1"/>
  <c r="M640" i="4"/>
  <c r="N640" i="4" s="1"/>
  <c r="O640" i="4" s="1"/>
  <c r="M641" i="4"/>
  <c r="N641" i="4" s="1"/>
  <c r="O641" i="4" s="1"/>
  <c r="M618" i="4"/>
  <c r="N618" i="4" s="1"/>
  <c r="O618" i="4" s="1"/>
  <c r="M642" i="4"/>
  <c r="N642" i="4" s="1"/>
  <c r="O642" i="4" s="1"/>
  <c r="M619" i="4"/>
  <c r="N619" i="4" s="1"/>
  <c r="O619" i="4" s="1"/>
  <c r="M643" i="4"/>
  <c r="N643" i="4" s="1"/>
  <c r="O643" i="4" s="1"/>
  <c r="M620" i="4"/>
  <c r="N620" i="4" s="1"/>
  <c r="O620" i="4" s="1"/>
  <c r="M644" i="4"/>
  <c r="N644" i="4" s="1"/>
  <c r="O644" i="4" s="1"/>
  <c r="M621" i="4"/>
  <c r="N621" i="4" s="1"/>
  <c r="O621" i="4" s="1"/>
  <c r="M645" i="4"/>
  <c r="N645" i="4" s="1"/>
  <c r="O645" i="4" s="1"/>
  <c r="M622" i="4"/>
  <c r="N622" i="4" s="1"/>
  <c r="O622" i="4" s="1"/>
  <c r="M646" i="4"/>
  <c r="N646" i="4" s="1"/>
  <c r="O646" i="4" s="1"/>
  <c r="M625" i="4"/>
  <c r="N625" i="4" s="1"/>
  <c r="O625" i="4" s="1"/>
  <c r="M649" i="4"/>
  <c r="N649" i="4" s="1"/>
  <c r="O649" i="4" s="1"/>
  <c r="M626" i="4"/>
  <c r="N626" i="4" s="1"/>
  <c r="O626" i="4" s="1"/>
  <c r="M650" i="4"/>
  <c r="N650" i="4" s="1"/>
  <c r="O650" i="4" s="1"/>
  <c r="M627" i="4"/>
  <c r="N627" i="4" s="1"/>
  <c r="O627" i="4" s="1"/>
  <c r="M651" i="4"/>
  <c r="N651" i="4" s="1"/>
  <c r="O651" i="4" s="1"/>
  <c r="M628" i="4"/>
  <c r="N628" i="4" s="1"/>
  <c r="O628" i="4" s="1"/>
  <c r="M652" i="4"/>
  <c r="N652" i="4" s="1"/>
  <c r="O652" i="4" s="1"/>
  <c r="M623" i="4"/>
  <c r="N623" i="4" s="1"/>
  <c r="O623" i="4" s="1"/>
  <c r="M624" i="4"/>
  <c r="N624" i="4" s="1"/>
  <c r="O624" i="4" s="1"/>
  <c r="M647" i="4"/>
  <c r="N647" i="4" s="1"/>
  <c r="O647" i="4" s="1"/>
  <c r="M648" i="4"/>
  <c r="N648" i="4" s="1"/>
  <c r="O648" i="4" s="1"/>
  <c r="L629" i="4"/>
  <c r="L653" i="4"/>
  <c r="L630" i="4"/>
  <c r="L654" i="4"/>
  <c r="L631" i="4"/>
  <c r="L655" i="4"/>
  <c r="L632" i="4"/>
  <c r="L656" i="4"/>
  <c r="L633" i="4"/>
  <c r="L657" i="4"/>
  <c r="L634" i="4"/>
  <c r="L658" i="4"/>
  <c r="L635" i="4"/>
  <c r="L659" i="4"/>
  <c r="L636" i="4"/>
  <c r="L637" i="4"/>
  <c r="L638" i="4"/>
  <c r="L639" i="4"/>
  <c r="L640" i="4"/>
  <c r="L641" i="4"/>
  <c r="L618" i="4"/>
  <c r="L642" i="4"/>
  <c r="L619" i="4"/>
  <c r="L643" i="4"/>
  <c r="L620" i="4"/>
  <c r="L644" i="4"/>
  <c r="L621" i="4"/>
  <c r="L645" i="4"/>
  <c r="L622" i="4"/>
  <c r="L646" i="4"/>
  <c r="L623" i="4"/>
  <c r="L647" i="4"/>
  <c r="L626" i="4"/>
  <c r="L650" i="4"/>
  <c r="L624" i="4"/>
  <c r="L625" i="4"/>
  <c r="L627" i="4"/>
  <c r="L628" i="4"/>
  <c r="L648" i="4"/>
  <c r="L649" i="4"/>
  <c r="L651" i="4"/>
  <c r="L652" i="4"/>
  <c r="M418" i="4"/>
  <c r="N418" i="4" s="1"/>
  <c r="O418" i="4" s="1"/>
  <c r="M419" i="4"/>
  <c r="N419" i="4" s="1"/>
  <c r="O419" i="4" s="1"/>
  <c r="M420" i="4"/>
  <c r="N420" i="4" s="1"/>
  <c r="O420" i="4" s="1"/>
  <c r="M421" i="4"/>
  <c r="N421" i="4" s="1"/>
  <c r="O421" i="4" s="1"/>
  <c r="L418" i="4"/>
  <c r="L419" i="4"/>
  <c r="L420" i="4"/>
  <c r="L421" i="4"/>
  <c r="I246" i="5"/>
  <c r="F918" i="6" s="1"/>
  <c r="M293" i="4"/>
  <c r="N293" i="4" s="1"/>
  <c r="O293" i="4" s="1"/>
  <c r="M294" i="4"/>
  <c r="N294" i="4" s="1"/>
  <c r="O294" i="4" s="1"/>
  <c r="M295" i="4"/>
  <c r="N295" i="4" s="1"/>
  <c r="O295" i="4" s="1"/>
  <c r="M296" i="4"/>
  <c r="N296" i="4" s="1"/>
  <c r="O296" i="4" s="1"/>
  <c r="M297" i="4"/>
  <c r="N297" i="4" s="1"/>
  <c r="O297" i="4" s="1"/>
  <c r="M298" i="4"/>
  <c r="N298" i="4" s="1"/>
  <c r="O298" i="4" s="1"/>
  <c r="M299" i="4"/>
  <c r="N299" i="4" s="1"/>
  <c r="O299" i="4" s="1"/>
  <c r="M276" i="4"/>
  <c r="N276" i="4" s="1"/>
  <c r="O276" i="4" s="1"/>
  <c r="M300" i="4"/>
  <c r="N300" i="4" s="1"/>
  <c r="O300" i="4" s="1"/>
  <c r="M277" i="4"/>
  <c r="N277" i="4" s="1"/>
  <c r="O277" i="4" s="1"/>
  <c r="M301" i="4"/>
  <c r="N301" i="4" s="1"/>
  <c r="O301" i="4" s="1"/>
  <c r="M278" i="4"/>
  <c r="N278" i="4" s="1"/>
  <c r="O278" i="4" s="1"/>
  <c r="M302" i="4"/>
  <c r="N302" i="4" s="1"/>
  <c r="O302" i="4" s="1"/>
  <c r="M279" i="4"/>
  <c r="N279" i="4" s="1"/>
  <c r="O279" i="4" s="1"/>
  <c r="M303" i="4"/>
  <c r="N303" i="4" s="1"/>
  <c r="O303" i="4" s="1"/>
  <c r="M280" i="4"/>
  <c r="N280" i="4" s="1"/>
  <c r="O280" i="4" s="1"/>
  <c r="M304" i="4"/>
  <c r="N304" i="4" s="1"/>
  <c r="O304" i="4" s="1"/>
  <c r="M281" i="4"/>
  <c r="N281" i="4" s="1"/>
  <c r="O281" i="4" s="1"/>
  <c r="M305" i="4"/>
  <c r="N305" i="4" s="1"/>
  <c r="O305" i="4" s="1"/>
  <c r="M282" i="4"/>
  <c r="N282" i="4" s="1"/>
  <c r="O282" i="4" s="1"/>
  <c r="M306" i="4"/>
  <c r="N306" i="4" s="1"/>
  <c r="O306" i="4" s="1"/>
  <c r="M283" i="4"/>
  <c r="N283" i="4" s="1"/>
  <c r="O283" i="4" s="1"/>
  <c r="M284" i="4"/>
  <c r="N284" i="4" s="1"/>
  <c r="O284" i="4" s="1"/>
  <c r="M285" i="4"/>
  <c r="N285" i="4" s="1"/>
  <c r="O285" i="4" s="1"/>
  <c r="M286" i="4"/>
  <c r="N286" i="4" s="1"/>
  <c r="O286" i="4" s="1"/>
  <c r="M289" i="4"/>
  <c r="N289" i="4" s="1"/>
  <c r="O289" i="4" s="1"/>
  <c r="M290" i="4"/>
  <c r="N290" i="4" s="1"/>
  <c r="O290" i="4" s="1"/>
  <c r="M291" i="4"/>
  <c r="N291" i="4" s="1"/>
  <c r="O291" i="4" s="1"/>
  <c r="M292" i="4"/>
  <c r="N292" i="4" s="1"/>
  <c r="O292" i="4" s="1"/>
  <c r="M287" i="4"/>
  <c r="N287" i="4" s="1"/>
  <c r="O287" i="4" s="1"/>
  <c r="M288" i="4"/>
  <c r="N288" i="4" s="1"/>
  <c r="O288" i="4" s="1"/>
  <c r="L293" i="4"/>
  <c r="L294" i="4"/>
  <c r="L295" i="4"/>
  <c r="L296" i="4"/>
  <c r="L297" i="4"/>
  <c r="L298" i="4"/>
  <c r="L299" i="4"/>
  <c r="L276" i="4"/>
  <c r="L300" i="4"/>
  <c r="L277" i="4"/>
  <c r="L301" i="4"/>
  <c r="L278" i="4"/>
  <c r="L302" i="4"/>
  <c r="L279" i="4"/>
  <c r="L303" i="4"/>
  <c r="L280" i="4"/>
  <c r="L304" i="4"/>
  <c r="L281" i="4"/>
  <c r="L305" i="4"/>
  <c r="L282" i="4"/>
  <c r="L306" i="4"/>
  <c r="L283" i="4"/>
  <c r="L284" i="4"/>
  <c r="L285" i="4"/>
  <c r="L286" i="4"/>
  <c r="L287" i="4"/>
  <c r="L290" i="4"/>
  <c r="L292" i="4"/>
  <c r="L291" i="4"/>
  <c r="L288" i="4"/>
  <c r="L289" i="4"/>
  <c r="M53" i="4"/>
  <c r="N53" i="4" s="1"/>
  <c r="O53" i="4" s="1"/>
  <c r="M54" i="4"/>
  <c r="N54" i="4" s="1"/>
  <c r="O54" i="4" s="1"/>
  <c r="M55" i="4"/>
  <c r="N55" i="4" s="1"/>
  <c r="O55" i="4" s="1"/>
  <c r="M56" i="4"/>
  <c r="N56" i="4" s="1"/>
  <c r="O56" i="4" s="1"/>
  <c r="M57" i="4"/>
  <c r="N57" i="4" s="1"/>
  <c r="O57" i="4" s="1"/>
  <c r="M58" i="4"/>
  <c r="N58" i="4" s="1"/>
  <c r="O58" i="4" s="1"/>
  <c r="M59" i="4"/>
  <c r="N59" i="4" s="1"/>
  <c r="O59" i="4" s="1"/>
  <c r="M60" i="4"/>
  <c r="N60" i="4" s="1"/>
  <c r="O60" i="4" s="1"/>
  <c r="M61" i="4"/>
  <c r="N61" i="4" s="1"/>
  <c r="O61" i="4" s="1"/>
  <c r="M38" i="4"/>
  <c r="N38" i="4" s="1"/>
  <c r="O38" i="4" s="1"/>
  <c r="M62" i="4"/>
  <c r="N62" i="4" s="1"/>
  <c r="O62" i="4" s="1"/>
  <c r="M39" i="4"/>
  <c r="N39" i="4" s="1"/>
  <c r="O39" i="4" s="1"/>
  <c r="M63" i="4"/>
  <c r="N63" i="4" s="1"/>
  <c r="O63" i="4" s="1"/>
  <c r="M40" i="4"/>
  <c r="N40" i="4" s="1"/>
  <c r="O40" i="4" s="1"/>
  <c r="M41" i="4"/>
  <c r="N41" i="4" s="1"/>
  <c r="O41" i="4" s="1"/>
  <c r="M42" i="4"/>
  <c r="N42" i="4" s="1"/>
  <c r="O42" i="4" s="1"/>
  <c r="M43" i="4"/>
  <c r="N43" i="4" s="1"/>
  <c r="O43" i="4" s="1"/>
  <c r="M44" i="4"/>
  <c r="N44" i="4" s="1"/>
  <c r="O44" i="4" s="1"/>
  <c r="M45" i="4"/>
  <c r="N45" i="4" s="1"/>
  <c r="O45" i="4" s="1"/>
  <c r="M46" i="4"/>
  <c r="N46" i="4" s="1"/>
  <c r="O46" i="4" s="1"/>
  <c r="M49" i="4"/>
  <c r="N49" i="4" s="1"/>
  <c r="O49" i="4" s="1"/>
  <c r="M50" i="4"/>
  <c r="N50" i="4" s="1"/>
  <c r="O50" i="4" s="1"/>
  <c r="M51" i="4"/>
  <c r="N51" i="4" s="1"/>
  <c r="O51" i="4" s="1"/>
  <c r="M52" i="4"/>
  <c r="N52" i="4" s="1"/>
  <c r="O52" i="4" s="1"/>
  <c r="M47" i="4"/>
  <c r="N47" i="4" s="1"/>
  <c r="O47" i="4" s="1"/>
  <c r="M48" i="4"/>
  <c r="N48" i="4" s="1"/>
  <c r="O48" i="4" s="1"/>
  <c r="L53" i="4"/>
  <c r="L54" i="4"/>
  <c r="L55" i="4"/>
  <c r="L56" i="4"/>
  <c r="L57" i="4"/>
  <c r="L58" i="4"/>
  <c r="L59" i="4"/>
  <c r="L60" i="4"/>
  <c r="L61" i="4"/>
  <c r="L38" i="4"/>
  <c r="L62" i="4"/>
  <c r="L39" i="4"/>
  <c r="L63" i="4"/>
  <c r="L40" i="4"/>
  <c r="L41" i="4"/>
  <c r="L42" i="4"/>
  <c r="L43" i="4"/>
  <c r="L44" i="4"/>
  <c r="L45" i="4"/>
  <c r="L46" i="4"/>
  <c r="L47" i="4"/>
  <c r="L50" i="4"/>
  <c r="L48" i="4"/>
  <c r="L49" i="4"/>
  <c r="L51" i="4"/>
  <c r="L52" i="4"/>
  <c r="M1653" i="4"/>
  <c r="N1653" i="4" s="1"/>
  <c r="O1653" i="4" s="1"/>
  <c r="L1653" i="4"/>
  <c r="M1037" i="4"/>
  <c r="N1037" i="4" s="1"/>
  <c r="O1037" i="4" s="1"/>
  <c r="M1035" i="4"/>
  <c r="N1035" i="4" s="1"/>
  <c r="O1035" i="4" s="1"/>
  <c r="M1036" i="4"/>
  <c r="N1036" i="4" s="1"/>
  <c r="O1036" i="4" s="1"/>
  <c r="L1037" i="4"/>
  <c r="L1035" i="4"/>
  <c r="L1036" i="4"/>
  <c r="M351" i="4"/>
  <c r="N351" i="4" s="1"/>
  <c r="O351" i="4" s="1"/>
  <c r="M352" i="4"/>
  <c r="N352" i="4" s="1"/>
  <c r="O352" i="4" s="1"/>
  <c r="M353" i="4"/>
  <c r="N353" i="4" s="1"/>
  <c r="O353" i="4" s="1"/>
  <c r="M354" i="4"/>
  <c r="N354" i="4" s="1"/>
  <c r="O354" i="4" s="1"/>
  <c r="L351" i="4"/>
  <c r="L352" i="4"/>
  <c r="L353" i="4"/>
  <c r="L354" i="4"/>
  <c r="M443" i="4"/>
  <c r="N443" i="4" s="1"/>
  <c r="O443" i="4" s="1"/>
  <c r="L443" i="4"/>
  <c r="M1640" i="4"/>
  <c r="N1640" i="4" s="1"/>
  <c r="O1640" i="4" s="1"/>
  <c r="M1641" i="4"/>
  <c r="N1641" i="4" s="1"/>
  <c r="O1641" i="4" s="1"/>
  <c r="M1642" i="4"/>
  <c r="N1642" i="4" s="1"/>
  <c r="O1642" i="4" s="1"/>
  <c r="M1643" i="4"/>
  <c r="N1643" i="4" s="1"/>
  <c r="O1643" i="4" s="1"/>
  <c r="M1644" i="4"/>
  <c r="N1644" i="4" s="1"/>
  <c r="O1644" i="4" s="1"/>
  <c r="M1645" i="4"/>
  <c r="N1645" i="4" s="1"/>
  <c r="O1645" i="4" s="1"/>
  <c r="M1646" i="4"/>
  <c r="N1646" i="4" s="1"/>
  <c r="O1646" i="4" s="1"/>
  <c r="L1641" i="4"/>
  <c r="L1642" i="4"/>
  <c r="L1643" i="4"/>
  <c r="L1646" i="4"/>
  <c r="L1644" i="4"/>
  <c r="L1645" i="4"/>
  <c r="L1640" i="4"/>
  <c r="M788" i="4"/>
  <c r="N788" i="4" s="1"/>
  <c r="O788" i="4" s="1"/>
  <c r="L788" i="4"/>
  <c r="M2375" i="4"/>
  <c r="N2375" i="4" s="1"/>
  <c r="O2375" i="4" s="1"/>
  <c r="M2366" i="4"/>
  <c r="N2366" i="4" s="1"/>
  <c r="O2366" i="4" s="1"/>
  <c r="M2367" i="4"/>
  <c r="N2367" i="4" s="1"/>
  <c r="O2367" i="4" s="1"/>
  <c r="M2372" i="4"/>
  <c r="N2372" i="4" s="1"/>
  <c r="O2372" i="4" s="1"/>
  <c r="M2368" i="4"/>
  <c r="N2368" i="4" s="1"/>
  <c r="O2368" i="4" s="1"/>
  <c r="M2370" i="4"/>
  <c r="N2370" i="4" s="1"/>
  <c r="O2370" i="4" s="1"/>
  <c r="M2369" i="4"/>
  <c r="N2369" i="4" s="1"/>
  <c r="O2369" i="4" s="1"/>
  <c r="M2371" i="4"/>
  <c r="N2371" i="4" s="1"/>
  <c r="O2371" i="4" s="1"/>
  <c r="M2374" i="4"/>
  <c r="N2374" i="4" s="1"/>
  <c r="O2374" i="4" s="1"/>
  <c r="M2373" i="4"/>
  <c r="N2373" i="4" s="1"/>
  <c r="O2373" i="4" s="1"/>
  <c r="L2373" i="4"/>
  <c r="L2374" i="4"/>
  <c r="L2375" i="4"/>
  <c r="L2368" i="4"/>
  <c r="L2369" i="4"/>
  <c r="L2371" i="4"/>
  <c r="L2372" i="4"/>
  <c r="L2367" i="4"/>
  <c r="L2370" i="4"/>
  <c r="L2366" i="4"/>
  <c r="I310" i="5"/>
  <c r="M2363" i="4"/>
  <c r="N2363" i="4" s="1"/>
  <c r="O2363" i="4" s="1"/>
  <c r="M2355" i="4"/>
  <c r="N2355" i="4" s="1"/>
  <c r="O2355" i="4" s="1"/>
  <c r="M2364" i="4"/>
  <c r="N2364" i="4" s="1"/>
  <c r="O2364" i="4" s="1"/>
  <c r="M2356" i="4"/>
  <c r="N2356" i="4" s="1"/>
  <c r="O2356" i="4" s="1"/>
  <c r="M2357" i="4"/>
  <c r="N2357" i="4" s="1"/>
  <c r="O2357" i="4" s="1"/>
  <c r="M2341" i="4"/>
  <c r="N2341" i="4" s="1"/>
  <c r="O2341" i="4" s="1"/>
  <c r="M2365" i="4"/>
  <c r="N2365" i="4" s="1"/>
  <c r="O2365" i="4" s="1"/>
  <c r="M2358" i="4"/>
  <c r="N2358" i="4" s="1"/>
  <c r="O2358" i="4" s="1"/>
  <c r="M2342" i="4"/>
  <c r="N2342" i="4" s="1"/>
  <c r="O2342" i="4" s="1"/>
  <c r="M2343" i="4"/>
  <c r="N2343" i="4" s="1"/>
  <c r="O2343" i="4" s="1"/>
  <c r="M2346" i="4"/>
  <c r="N2346" i="4" s="1"/>
  <c r="O2346" i="4" s="1"/>
  <c r="M2361" i="4"/>
  <c r="N2361" i="4" s="1"/>
  <c r="O2361" i="4" s="1"/>
  <c r="M2344" i="4"/>
  <c r="N2344" i="4" s="1"/>
  <c r="O2344" i="4" s="1"/>
  <c r="M2362" i="4"/>
  <c r="N2362" i="4" s="1"/>
  <c r="O2362" i="4" s="1"/>
  <c r="M2345" i="4"/>
  <c r="N2345" i="4" s="1"/>
  <c r="O2345" i="4" s="1"/>
  <c r="M2360" i="4"/>
  <c r="N2360" i="4" s="1"/>
  <c r="O2360" i="4" s="1"/>
  <c r="M2347" i="4"/>
  <c r="N2347" i="4" s="1"/>
  <c r="O2347" i="4" s="1"/>
  <c r="M2348" i="4"/>
  <c r="N2348" i="4" s="1"/>
  <c r="O2348" i="4" s="1"/>
  <c r="M2349" i="4"/>
  <c r="N2349" i="4" s="1"/>
  <c r="O2349" i="4" s="1"/>
  <c r="M2351" i="4"/>
  <c r="N2351" i="4" s="1"/>
  <c r="O2351" i="4" s="1"/>
  <c r="M2359" i="4"/>
  <c r="N2359" i="4" s="1"/>
  <c r="O2359" i="4" s="1"/>
  <c r="M2350" i="4"/>
  <c r="N2350" i="4" s="1"/>
  <c r="O2350" i="4" s="1"/>
  <c r="M2352" i="4"/>
  <c r="N2352" i="4" s="1"/>
  <c r="O2352" i="4" s="1"/>
  <c r="M2353" i="4"/>
  <c r="N2353" i="4" s="1"/>
  <c r="O2353" i="4" s="1"/>
  <c r="M2354" i="4"/>
  <c r="N2354" i="4" s="1"/>
  <c r="O2354" i="4" s="1"/>
  <c r="L2349" i="4"/>
  <c r="L2351" i="4"/>
  <c r="L2352" i="4"/>
  <c r="L2353" i="4"/>
  <c r="L2345" i="4"/>
  <c r="L2354" i="4"/>
  <c r="L2355" i="4"/>
  <c r="L2356" i="4"/>
  <c r="L2357" i="4"/>
  <c r="L2346" i="4"/>
  <c r="L2358" i="4"/>
  <c r="L2364" i="4"/>
  <c r="L2359" i="4"/>
  <c r="L2363" i="4"/>
  <c r="L2360" i="4"/>
  <c r="L2365" i="4"/>
  <c r="L2361" i="4"/>
  <c r="L2342" i="4"/>
  <c r="L2362" i="4"/>
  <c r="L2347" i="4"/>
  <c r="L2341" i="4"/>
  <c r="L2344" i="4"/>
  <c r="L2348" i="4"/>
  <c r="L2343" i="4"/>
  <c r="L2350" i="4"/>
  <c r="I284" i="5"/>
  <c r="M2212" i="4"/>
  <c r="N2212" i="4" s="1"/>
  <c r="O2212" i="4" s="1"/>
  <c r="M2213" i="4"/>
  <c r="N2213" i="4" s="1"/>
  <c r="O2213" i="4" s="1"/>
  <c r="M2214" i="4"/>
  <c r="N2214" i="4" s="1"/>
  <c r="O2214" i="4" s="1"/>
  <c r="L2212" i="4"/>
  <c r="L2213" i="4"/>
  <c r="L2214" i="4"/>
  <c r="I315" i="5"/>
  <c r="M2010" i="4"/>
  <c r="N2010" i="4" s="1"/>
  <c r="O2010" i="4" s="1"/>
  <c r="M2013" i="4"/>
  <c r="N2013" i="4" s="1"/>
  <c r="O2013" i="4" s="1"/>
  <c r="M2014" i="4"/>
  <c r="N2014" i="4" s="1"/>
  <c r="O2014" i="4" s="1"/>
  <c r="M2012" i="4"/>
  <c r="N2012" i="4" s="1"/>
  <c r="O2012" i="4" s="1"/>
  <c r="M2011" i="4"/>
  <c r="N2011" i="4" s="1"/>
  <c r="O2011" i="4" s="1"/>
  <c r="M2015" i="4"/>
  <c r="N2015" i="4" s="1"/>
  <c r="O2015" i="4" s="1"/>
  <c r="M2016" i="4"/>
  <c r="N2016" i="4" s="1"/>
  <c r="O2016" i="4" s="1"/>
  <c r="M2009" i="4"/>
  <c r="N2009" i="4" s="1"/>
  <c r="O2009" i="4" s="1"/>
  <c r="M2017" i="4"/>
  <c r="N2017" i="4" s="1"/>
  <c r="O2017" i="4" s="1"/>
  <c r="L2009" i="4"/>
  <c r="L2010" i="4"/>
  <c r="L2011" i="4"/>
  <c r="L2012" i="4"/>
  <c r="L2013" i="4"/>
  <c r="L2014" i="4"/>
  <c r="L2017" i="4"/>
  <c r="L2015" i="4"/>
  <c r="L2016" i="4"/>
  <c r="M1832" i="4"/>
  <c r="N1832" i="4" s="1"/>
  <c r="O1832" i="4" s="1"/>
  <c r="M1833" i="4"/>
  <c r="N1833" i="4" s="1"/>
  <c r="O1833" i="4" s="1"/>
  <c r="M1834" i="4"/>
  <c r="N1834" i="4" s="1"/>
  <c r="O1834" i="4" s="1"/>
  <c r="M1835" i="4"/>
  <c r="N1835" i="4" s="1"/>
  <c r="O1835" i="4" s="1"/>
  <c r="M1836" i="4"/>
  <c r="N1836" i="4" s="1"/>
  <c r="O1836" i="4" s="1"/>
  <c r="M1837" i="4"/>
  <c r="N1837" i="4" s="1"/>
  <c r="O1837" i="4" s="1"/>
  <c r="M1838" i="4"/>
  <c r="N1838" i="4" s="1"/>
  <c r="O1838" i="4" s="1"/>
  <c r="M1839" i="4"/>
  <c r="N1839" i="4" s="1"/>
  <c r="O1839" i="4" s="1"/>
  <c r="M1842" i="4"/>
  <c r="N1842" i="4" s="1"/>
  <c r="O1842" i="4" s="1"/>
  <c r="M1843" i="4"/>
  <c r="N1843" i="4" s="1"/>
  <c r="O1843" i="4" s="1"/>
  <c r="M1844" i="4"/>
  <c r="N1844" i="4" s="1"/>
  <c r="O1844" i="4" s="1"/>
  <c r="M1845" i="4"/>
  <c r="N1845" i="4" s="1"/>
  <c r="O1845" i="4" s="1"/>
  <c r="M1846" i="4"/>
  <c r="N1846" i="4" s="1"/>
  <c r="O1846" i="4" s="1"/>
  <c r="M1840" i="4"/>
  <c r="N1840" i="4" s="1"/>
  <c r="O1840" i="4" s="1"/>
  <c r="M1841" i="4"/>
  <c r="N1841" i="4" s="1"/>
  <c r="O1841" i="4" s="1"/>
  <c r="M1847" i="4"/>
  <c r="N1847" i="4" s="1"/>
  <c r="O1847" i="4" s="1"/>
  <c r="M1848" i="4"/>
  <c r="N1848" i="4" s="1"/>
  <c r="O1848" i="4" s="1"/>
  <c r="M1849" i="4"/>
  <c r="N1849" i="4" s="1"/>
  <c r="O1849" i="4" s="1"/>
  <c r="L1838" i="4"/>
  <c r="L1839" i="4"/>
  <c r="L1841" i="4"/>
  <c r="L1842" i="4"/>
  <c r="L1844" i="4"/>
  <c r="L1845" i="4"/>
  <c r="L1846" i="4"/>
  <c r="L1847" i="4"/>
  <c r="L1848" i="4"/>
  <c r="L1849" i="4"/>
  <c r="L1840" i="4"/>
  <c r="L1832" i="4"/>
  <c r="L1834" i="4"/>
  <c r="L1836" i="4"/>
  <c r="L1843" i="4"/>
  <c r="L1833" i="4"/>
  <c r="L1837" i="4"/>
  <c r="L1835" i="4"/>
  <c r="M1589" i="4"/>
  <c r="N1589" i="4" s="1"/>
  <c r="O1589" i="4" s="1"/>
  <c r="M1590" i="4"/>
  <c r="N1590" i="4" s="1"/>
  <c r="O1590" i="4" s="1"/>
  <c r="M1591" i="4"/>
  <c r="N1591" i="4" s="1"/>
  <c r="O1591" i="4" s="1"/>
  <c r="M1592" i="4"/>
  <c r="N1592" i="4" s="1"/>
  <c r="O1592" i="4" s="1"/>
  <c r="M1593" i="4"/>
  <c r="N1593" i="4" s="1"/>
  <c r="O1593" i="4" s="1"/>
  <c r="M1594" i="4"/>
  <c r="N1594" i="4" s="1"/>
  <c r="O1594" i="4" s="1"/>
  <c r="M1595" i="4"/>
  <c r="N1595" i="4" s="1"/>
  <c r="O1595" i="4" s="1"/>
  <c r="M1572" i="4"/>
  <c r="N1572" i="4" s="1"/>
  <c r="O1572" i="4" s="1"/>
  <c r="M1596" i="4"/>
  <c r="N1596" i="4" s="1"/>
  <c r="O1596" i="4" s="1"/>
  <c r="M1573" i="4"/>
  <c r="N1573" i="4" s="1"/>
  <c r="O1573" i="4" s="1"/>
  <c r="M1597" i="4"/>
  <c r="N1597" i="4" s="1"/>
  <c r="O1597" i="4" s="1"/>
  <c r="M1574" i="4"/>
  <c r="N1574" i="4" s="1"/>
  <c r="O1574" i="4" s="1"/>
  <c r="M1598" i="4"/>
  <c r="N1598" i="4" s="1"/>
  <c r="O1598" i="4" s="1"/>
  <c r="M1575" i="4"/>
  <c r="N1575" i="4" s="1"/>
  <c r="O1575" i="4" s="1"/>
  <c r="M1599" i="4"/>
  <c r="N1599" i="4" s="1"/>
  <c r="O1599" i="4" s="1"/>
  <c r="M1576" i="4"/>
  <c r="N1576" i="4" s="1"/>
  <c r="O1576" i="4" s="1"/>
  <c r="M1600" i="4"/>
  <c r="N1600" i="4" s="1"/>
  <c r="O1600" i="4" s="1"/>
  <c r="M1578" i="4"/>
  <c r="N1578" i="4" s="1"/>
  <c r="O1578" i="4" s="1"/>
  <c r="M1579" i="4"/>
  <c r="N1579" i="4" s="1"/>
  <c r="O1579" i="4" s="1"/>
  <c r="M1580" i="4"/>
  <c r="N1580" i="4" s="1"/>
  <c r="O1580" i="4" s="1"/>
  <c r="M1581" i="4"/>
  <c r="N1581" i="4" s="1"/>
  <c r="O1581" i="4" s="1"/>
  <c r="M1582" i="4"/>
  <c r="N1582" i="4" s="1"/>
  <c r="O1582" i="4" s="1"/>
  <c r="M1586" i="4"/>
  <c r="N1586" i="4" s="1"/>
  <c r="O1586" i="4" s="1"/>
  <c r="M1587" i="4"/>
  <c r="N1587" i="4" s="1"/>
  <c r="O1587" i="4" s="1"/>
  <c r="M1588" i="4"/>
  <c r="N1588" i="4" s="1"/>
  <c r="O1588" i="4" s="1"/>
  <c r="M1577" i="4"/>
  <c r="N1577" i="4" s="1"/>
  <c r="O1577" i="4" s="1"/>
  <c r="M1583" i="4"/>
  <c r="N1583" i="4" s="1"/>
  <c r="O1583" i="4" s="1"/>
  <c r="M1584" i="4"/>
  <c r="N1584" i="4" s="1"/>
  <c r="O1584" i="4" s="1"/>
  <c r="M1585" i="4"/>
  <c r="N1585" i="4" s="1"/>
  <c r="O1585" i="4" s="1"/>
  <c r="L1591" i="4"/>
  <c r="L1593" i="4"/>
  <c r="L1594" i="4"/>
  <c r="L1595" i="4"/>
  <c r="L1572" i="4"/>
  <c r="L1596" i="4"/>
  <c r="L1573" i="4"/>
  <c r="L1597" i="4"/>
  <c r="L1574" i="4"/>
  <c r="L1598" i="4"/>
  <c r="L1575" i="4"/>
  <c r="L1599" i="4"/>
  <c r="L1576" i="4"/>
  <c r="L1600" i="4"/>
  <c r="L1577" i="4"/>
  <c r="L1578" i="4"/>
  <c r="L1579" i="4"/>
  <c r="L1580" i="4"/>
  <c r="L1581" i="4"/>
  <c r="L1582" i="4"/>
  <c r="L1583" i="4"/>
  <c r="L1586" i="4"/>
  <c r="L1589" i="4"/>
  <c r="L1590" i="4"/>
  <c r="L1592" i="4"/>
  <c r="L1587" i="4"/>
  <c r="L1588" i="4"/>
  <c r="L1584" i="4"/>
  <c r="L1585" i="4"/>
  <c r="M1449" i="4"/>
  <c r="N1449" i="4" s="1"/>
  <c r="O1449" i="4" s="1"/>
  <c r="M1450" i="4"/>
  <c r="N1450" i="4" s="1"/>
  <c r="O1450" i="4" s="1"/>
  <c r="M1451" i="4"/>
  <c r="N1451" i="4" s="1"/>
  <c r="O1451" i="4" s="1"/>
  <c r="L1449" i="4"/>
  <c r="L1450" i="4"/>
  <c r="L1451" i="4"/>
  <c r="I267" i="5"/>
  <c r="F994" i="6" s="1"/>
  <c r="M1291" i="4"/>
  <c r="N1291" i="4" s="1"/>
  <c r="O1291" i="4" s="1"/>
  <c r="M1292" i="4"/>
  <c r="N1292" i="4" s="1"/>
  <c r="O1292" i="4" s="1"/>
  <c r="M1293" i="4"/>
  <c r="N1293" i="4" s="1"/>
  <c r="O1293" i="4" s="1"/>
  <c r="L1291" i="4"/>
  <c r="L1292" i="4"/>
  <c r="L1293" i="4"/>
  <c r="M1120" i="4"/>
  <c r="N1120" i="4" s="1"/>
  <c r="O1120" i="4" s="1"/>
  <c r="M1121" i="4"/>
  <c r="N1121" i="4" s="1"/>
  <c r="O1121" i="4" s="1"/>
  <c r="M1122" i="4"/>
  <c r="N1122" i="4" s="1"/>
  <c r="O1122" i="4" s="1"/>
  <c r="M1123" i="4"/>
  <c r="N1123" i="4" s="1"/>
  <c r="O1123" i="4" s="1"/>
  <c r="M1124" i="4"/>
  <c r="N1124" i="4" s="1"/>
  <c r="O1124" i="4" s="1"/>
  <c r="M1125" i="4"/>
  <c r="N1125" i="4" s="1"/>
  <c r="O1125" i="4" s="1"/>
  <c r="M1126" i="4"/>
  <c r="N1126" i="4" s="1"/>
  <c r="O1126" i="4" s="1"/>
  <c r="M1130" i="4"/>
  <c r="N1130" i="4" s="1"/>
  <c r="O1130" i="4" s="1"/>
  <c r="M1131" i="4"/>
  <c r="N1131" i="4" s="1"/>
  <c r="O1131" i="4" s="1"/>
  <c r="M1127" i="4"/>
  <c r="N1127" i="4" s="1"/>
  <c r="O1127" i="4" s="1"/>
  <c r="M1128" i="4"/>
  <c r="N1128" i="4" s="1"/>
  <c r="O1128" i="4" s="1"/>
  <c r="M1129" i="4"/>
  <c r="N1129" i="4" s="1"/>
  <c r="O1129" i="4" s="1"/>
  <c r="L1120" i="4"/>
  <c r="L1121" i="4"/>
  <c r="L1122" i="4"/>
  <c r="L1123" i="4"/>
  <c r="L1124" i="4"/>
  <c r="L1125" i="4"/>
  <c r="L1126" i="4"/>
  <c r="L1127" i="4"/>
  <c r="L1130" i="4"/>
  <c r="L1128" i="4"/>
  <c r="L1129" i="4"/>
  <c r="L1131" i="4"/>
  <c r="I235" i="5"/>
  <c r="M1000" i="4"/>
  <c r="N1000" i="4" s="1"/>
  <c r="O1000" i="4" s="1"/>
  <c r="M1001" i="4"/>
  <c r="N1001" i="4" s="1"/>
  <c r="O1001" i="4" s="1"/>
  <c r="M1002" i="4"/>
  <c r="N1002" i="4" s="1"/>
  <c r="O1002" i="4" s="1"/>
  <c r="M1003" i="4"/>
  <c r="N1003" i="4" s="1"/>
  <c r="O1003" i="4" s="1"/>
  <c r="M1004" i="4"/>
  <c r="N1004" i="4" s="1"/>
  <c r="O1004" i="4" s="1"/>
  <c r="L1000" i="4"/>
  <c r="L1001" i="4"/>
  <c r="L1002" i="4"/>
  <c r="L1003" i="4"/>
  <c r="L1004" i="4"/>
  <c r="M782" i="4"/>
  <c r="N782" i="4" s="1"/>
  <c r="O782" i="4" s="1"/>
  <c r="L782" i="4"/>
  <c r="M617" i="4"/>
  <c r="N617" i="4" s="1"/>
  <c r="O617" i="4" s="1"/>
  <c r="L617" i="4"/>
  <c r="M416" i="4"/>
  <c r="N416" i="4" s="1"/>
  <c r="O416" i="4" s="1"/>
  <c r="M417" i="4"/>
  <c r="N417" i="4" s="1"/>
  <c r="O417" i="4" s="1"/>
  <c r="L416" i="4"/>
  <c r="L417" i="4"/>
  <c r="M269" i="4"/>
  <c r="N269" i="4" s="1"/>
  <c r="O269" i="4" s="1"/>
  <c r="M270" i="4"/>
  <c r="N270" i="4" s="1"/>
  <c r="O270" i="4" s="1"/>
  <c r="M271" i="4"/>
  <c r="N271" i="4" s="1"/>
  <c r="O271" i="4" s="1"/>
  <c r="M272" i="4"/>
  <c r="N272" i="4" s="1"/>
  <c r="O272" i="4" s="1"/>
  <c r="M273" i="4"/>
  <c r="N273" i="4" s="1"/>
  <c r="O273" i="4" s="1"/>
  <c r="M274" i="4"/>
  <c r="N274" i="4" s="1"/>
  <c r="O274" i="4" s="1"/>
  <c r="M275" i="4"/>
  <c r="N275" i="4" s="1"/>
  <c r="O275" i="4" s="1"/>
  <c r="M257" i="4"/>
  <c r="N257" i="4" s="1"/>
  <c r="O257" i="4" s="1"/>
  <c r="M258" i="4"/>
  <c r="N258" i="4" s="1"/>
  <c r="O258" i="4" s="1"/>
  <c r="M259" i="4"/>
  <c r="N259" i="4" s="1"/>
  <c r="O259" i="4" s="1"/>
  <c r="M260" i="4"/>
  <c r="N260" i="4" s="1"/>
  <c r="O260" i="4" s="1"/>
  <c r="M261" i="4"/>
  <c r="N261" i="4" s="1"/>
  <c r="O261" i="4" s="1"/>
  <c r="M262" i="4"/>
  <c r="N262" i="4" s="1"/>
  <c r="O262" i="4" s="1"/>
  <c r="M265" i="4"/>
  <c r="N265" i="4" s="1"/>
  <c r="O265" i="4" s="1"/>
  <c r="M266" i="4"/>
  <c r="N266" i="4" s="1"/>
  <c r="O266" i="4" s="1"/>
  <c r="M267" i="4"/>
  <c r="N267" i="4" s="1"/>
  <c r="O267" i="4" s="1"/>
  <c r="M268" i="4"/>
  <c r="N268" i="4" s="1"/>
  <c r="O268" i="4" s="1"/>
  <c r="M263" i="4"/>
  <c r="N263" i="4" s="1"/>
  <c r="O263" i="4" s="1"/>
  <c r="M264" i="4"/>
  <c r="N264" i="4" s="1"/>
  <c r="O264" i="4" s="1"/>
  <c r="L269" i="4"/>
  <c r="L270" i="4"/>
  <c r="L271" i="4"/>
  <c r="L272" i="4"/>
  <c r="L273" i="4"/>
  <c r="L274" i="4"/>
  <c r="L275" i="4"/>
  <c r="L257" i="4"/>
  <c r="L258" i="4"/>
  <c r="L259" i="4"/>
  <c r="L260" i="4"/>
  <c r="L261" i="4"/>
  <c r="L262" i="4"/>
  <c r="L263" i="4"/>
  <c r="L266" i="4"/>
  <c r="L264" i="4"/>
  <c r="L265" i="4"/>
  <c r="L267" i="4"/>
  <c r="L268" i="4"/>
  <c r="M36" i="4"/>
  <c r="N36" i="4" s="1"/>
  <c r="O36" i="4" s="1"/>
  <c r="M37" i="4"/>
  <c r="N37" i="4" s="1"/>
  <c r="O37" i="4" s="1"/>
  <c r="L36" i="4"/>
  <c r="L37" i="4"/>
  <c r="M2255" i="4"/>
  <c r="N2255" i="4" s="1"/>
  <c r="O2255" i="4" s="1"/>
  <c r="M2254" i="4"/>
  <c r="N2254" i="4" s="1"/>
  <c r="O2254" i="4" s="1"/>
  <c r="L2254" i="4"/>
  <c r="L2255" i="4"/>
  <c r="M1350" i="4"/>
  <c r="N1350" i="4" s="1"/>
  <c r="O1350" i="4" s="1"/>
  <c r="M1351" i="4"/>
  <c r="N1351" i="4" s="1"/>
  <c r="O1351" i="4" s="1"/>
  <c r="M1352" i="4"/>
  <c r="N1352" i="4" s="1"/>
  <c r="O1352" i="4" s="1"/>
  <c r="L1350" i="4"/>
  <c r="L1351" i="4"/>
  <c r="L1352" i="4"/>
  <c r="M797" i="4"/>
  <c r="N797" i="4" s="1"/>
  <c r="O797" i="4" s="1"/>
  <c r="M798" i="4"/>
  <c r="N798" i="4" s="1"/>
  <c r="O798" i="4" s="1"/>
  <c r="M799" i="4"/>
  <c r="N799" i="4" s="1"/>
  <c r="O799" i="4" s="1"/>
  <c r="M800" i="4"/>
  <c r="N800" i="4" s="1"/>
  <c r="O800" i="4" s="1"/>
  <c r="M801" i="4"/>
  <c r="N801" i="4" s="1"/>
  <c r="O801" i="4" s="1"/>
  <c r="M802" i="4"/>
  <c r="N802" i="4" s="1"/>
  <c r="O802" i="4" s="1"/>
  <c r="M803" i="4"/>
  <c r="N803" i="4" s="1"/>
  <c r="O803" i="4" s="1"/>
  <c r="M804" i="4"/>
  <c r="N804" i="4" s="1"/>
  <c r="O804" i="4" s="1"/>
  <c r="M805" i="4"/>
  <c r="N805" i="4" s="1"/>
  <c r="O805" i="4" s="1"/>
  <c r="M806" i="4"/>
  <c r="N806" i="4" s="1"/>
  <c r="O806" i="4" s="1"/>
  <c r="M807" i="4"/>
  <c r="N807" i="4" s="1"/>
  <c r="O807" i="4" s="1"/>
  <c r="M808" i="4"/>
  <c r="N808" i="4" s="1"/>
  <c r="O808" i="4" s="1"/>
  <c r="M809" i="4"/>
  <c r="N809" i="4" s="1"/>
  <c r="O809" i="4" s="1"/>
  <c r="M810" i="4"/>
  <c r="N810" i="4" s="1"/>
  <c r="O810" i="4" s="1"/>
  <c r="M811" i="4"/>
  <c r="N811" i="4" s="1"/>
  <c r="O811" i="4" s="1"/>
  <c r="M812" i="4"/>
  <c r="N812" i="4" s="1"/>
  <c r="O812" i="4" s="1"/>
  <c r="M789" i="4"/>
  <c r="N789" i="4" s="1"/>
  <c r="O789" i="4" s="1"/>
  <c r="M813" i="4"/>
  <c r="N813" i="4" s="1"/>
  <c r="O813" i="4" s="1"/>
  <c r="M790" i="4"/>
  <c r="N790" i="4" s="1"/>
  <c r="O790" i="4" s="1"/>
  <c r="M814" i="4"/>
  <c r="N814" i="4" s="1"/>
  <c r="O814" i="4" s="1"/>
  <c r="M793" i="4"/>
  <c r="N793" i="4" s="1"/>
  <c r="O793" i="4" s="1"/>
  <c r="M794" i="4"/>
  <c r="N794" i="4" s="1"/>
  <c r="O794" i="4" s="1"/>
  <c r="M795" i="4"/>
  <c r="N795" i="4" s="1"/>
  <c r="O795" i="4" s="1"/>
  <c r="M796" i="4"/>
  <c r="N796" i="4" s="1"/>
  <c r="O796" i="4" s="1"/>
  <c r="M815" i="4"/>
  <c r="N815" i="4" s="1"/>
  <c r="O815" i="4" s="1"/>
  <c r="M792" i="4"/>
  <c r="N792" i="4" s="1"/>
  <c r="O792" i="4" s="1"/>
  <c r="M816" i="4"/>
  <c r="N816" i="4" s="1"/>
  <c r="O816" i="4" s="1"/>
  <c r="M791" i="4"/>
  <c r="N791" i="4" s="1"/>
  <c r="O791" i="4" s="1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789" i="4"/>
  <c r="L813" i="4"/>
  <c r="L790" i="4"/>
  <c r="L814" i="4"/>
  <c r="L791" i="4"/>
  <c r="L815" i="4"/>
  <c r="L794" i="4"/>
  <c r="L792" i="4"/>
  <c r="L793" i="4"/>
  <c r="L795" i="4"/>
  <c r="L796" i="4"/>
  <c r="L816" i="4"/>
  <c r="M694" i="4"/>
  <c r="N694" i="4" s="1"/>
  <c r="O694" i="4" s="1"/>
  <c r="M695" i="4"/>
  <c r="N695" i="4" s="1"/>
  <c r="O695" i="4" s="1"/>
  <c r="M696" i="4"/>
  <c r="N696" i="4" s="1"/>
  <c r="O696" i="4" s="1"/>
  <c r="L694" i="4"/>
  <c r="L695" i="4"/>
  <c r="L696" i="4"/>
  <c r="I253" i="5"/>
  <c r="F956" i="6" s="1"/>
  <c r="M1637" i="4"/>
  <c r="N1637" i="4" s="1"/>
  <c r="O1637" i="4" s="1"/>
  <c r="M1638" i="4"/>
  <c r="N1638" i="4" s="1"/>
  <c r="O1638" i="4" s="1"/>
  <c r="M1639" i="4"/>
  <c r="N1639" i="4" s="1"/>
  <c r="O1639" i="4" s="1"/>
  <c r="M1635" i="4"/>
  <c r="N1635" i="4" s="1"/>
  <c r="O1635" i="4" s="1"/>
  <c r="M1636" i="4"/>
  <c r="N1636" i="4" s="1"/>
  <c r="O1636" i="4" s="1"/>
  <c r="L1639" i="4"/>
  <c r="L1635" i="4"/>
  <c r="L1636" i="4"/>
  <c r="L1637" i="4"/>
  <c r="L1638" i="4"/>
  <c r="I322" i="5"/>
  <c r="F1180" i="6" s="1"/>
  <c r="M1159" i="4"/>
  <c r="N1159" i="4" s="1"/>
  <c r="O1159" i="4" s="1"/>
  <c r="M1160" i="4"/>
  <c r="N1160" i="4" s="1"/>
  <c r="O1160" i="4" s="1"/>
  <c r="M1161" i="4"/>
  <c r="N1161" i="4" s="1"/>
  <c r="O1161" i="4" s="1"/>
  <c r="L1159" i="4"/>
  <c r="L1160" i="4"/>
  <c r="L1161" i="4"/>
  <c r="M429" i="4"/>
  <c r="N429" i="4" s="1"/>
  <c r="O429" i="4" s="1"/>
  <c r="M430" i="4"/>
  <c r="N430" i="4" s="1"/>
  <c r="O430" i="4" s="1"/>
  <c r="M431" i="4"/>
  <c r="N431" i="4" s="1"/>
  <c r="O431" i="4" s="1"/>
  <c r="M432" i="4"/>
  <c r="N432" i="4" s="1"/>
  <c r="O432" i="4" s="1"/>
  <c r="L429" i="4"/>
  <c r="L430" i="4"/>
  <c r="L431" i="4"/>
  <c r="L432" i="4"/>
  <c r="M2238" i="4"/>
  <c r="N2238" i="4" s="1"/>
  <c r="O2238" i="4" s="1"/>
  <c r="M2236" i="4"/>
  <c r="N2236" i="4" s="1"/>
  <c r="O2236" i="4" s="1"/>
  <c r="M2231" i="4"/>
  <c r="N2231" i="4" s="1"/>
  <c r="O2231" i="4" s="1"/>
  <c r="M2237" i="4"/>
  <c r="N2237" i="4" s="1"/>
  <c r="O2237" i="4" s="1"/>
  <c r="M2239" i="4"/>
  <c r="N2239" i="4" s="1"/>
  <c r="O2239" i="4" s="1"/>
  <c r="M2230" i="4"/>
  <c r="N2230" i="4" s="1"/>
  <c r="O2230" i="4" s="1"/>
  <c r="M2232" i="4"/>
  <c r="N2232" i="4" s="1"/>
  <c r="O2232" i="4" s="1"/>
  <c r="M2233" i="4"/>
  <c r="N2233" i="4" s="1"/>
  <c r="O2233" i="4" s="1"/>
  <c r="M2234" i="4"/>
  <c r="N2234" i="4" s="1"/>
  <c r="O2234" i="4" s="1"/>
  <c r="M2235" i="4"/>
  <c r="N2235" i="4" s="1"/>
  <c r="O2235" i="4" s="1"/>
  <c r="M2240" i="4"/>
  <c r="N2240" i="4" s="1"/>
  <c r="O2240" i="4" s="1"/>
  <c r="L2230" i="4"/>
  <c r="L2231" i="4"/>
  <c r="L2232" i="4"/>
  <c r="L2233" i="4"/>
  <c r="L2235" i="4"/>
  <c r="L2234" i="4"/>
  <c r="L2236" i="4"/>
  <c r="L2237" i="4"/>
  <c r="L2238" i="4"/>
  <c r="L2239" i="4"/>
  <c r="L2240" i="4"/>
  <c r="M2340" i="4"/>
  <c r="N2340" i="4" s="1"/>
  <c r="O2340" i="4" s="1"/>
  <c r="L2340" i="4"/>
  <c r="M1997" i="4"/>
  <c r="N1997" i="4" s="1"/>
  <c r="O1997" i="4" s="1"/>
  <c r="M2002" i="4"/>
  <c r="N2002" i="4" s="1"/>
  <c r="O2002" i="4" s="1"/>
  <c r="M2003" i="4"/>
  <c r="N2003" i="4" s="1"/>
  <c r="O2003" i="4" s="1"/>
  <c r="M2005" i="4"/>
  <c r="N2005" i="4" s="1"/>
  <c r="O2005" i="4" s="1"/>
  <c r="M1995" i="4"/>
  <c r="N1995" i="4" s="1"/>
  <c r="O1995" i="4" s="1"/>
  <c r="M1996" i="4"/>
  <c r="N1996" i="4" s="1"/>
  <c r="O1996" i="4" s="1"/>
  <c r="M1998" i="4"/>
  <c r="N1998" i="4" s="1"/>
  <c r="O1998" i="4" s="1"/>
  <c r="M1999" i="4"/>
  <c r="N1999" i="4" s="1"/>
  <c r="O1999" i="4" s="1"/>
  <c r="M2000" i="4"/>
  <c r="N2000" i="4" s="1"/>
  <c r="O2000" i="4" s="1"/>
  <c r="M2001" i="4"/>
  <c r="N2001" i="4" s="1"/>
  <c r="O2001" i="4" s="1"/>
  <c r="M2004" i="4"/>
  <c r="N2004" i="4" s="1"/>
  <c r="O2004" i="4" s="1"/>
  <c r="M2006" i="4"/>
  <c r="N2006" i="4" s="1"/>
  <c r="O2006" i="4" s="1"/>
  <c r="M2007" i="4"/>
  <c r="N2007" i="4" s="1"/>
  <c r="O2007" i="4" s="1"/>
  <c r="M2008" i="4"/>
  <c r="N2008" i="4" s="1"/>
  <c r="O2008" i="4" s="1"/>
  <c r="L2005" i="4"/>
  <c r="L2007" i="4"/>
  <c r="L1999" i="4"/>
  <c r="L2000" i="4"/>
  <c r="L1995" i="4"/>
  <c r="L2001" i="4"/>
  <c r="L1996" i="4"/>
  <c r="L2006" i="4"/>
  <c r="L1997" i="4"/>
  <c r="L2004" i="4"/>
  <c r="L1998" i="4"/>
  <c r="L2002" i="4"/>
  <c r="L2003" i="4"/>
  <c r="L2008" i="4"/>
  <c r="M1830" i="4"/>
  <c r="N1830" i="4" s="1"/>
  <c r="O1830" i="4" s="1"/>
  <c r="M1831" i="4"/>
  <c r="N1831" i="4" s="1"/>
  <c r="O1831" i="4" s="1"/>
  <c r="L1830" i="4"/>
  <c r="L1831" i="4"/>
  <c r="M1569" i="4"/>
  <c r="N1569" i="4" s="1"/>
  <c r="O1569" i="4" s="1"/>
  <c r="M1570" i="4"/>
  <c r="N1570" i="4" s="1"/>
  <c r="O1570" i="4" s="1"/>
  <c r="M1571" i="4"/>
  <c r="N1571" i="4" s="1"/>
  <c r="O1571" i="4" s="1"/>
  <c r="L1569" i="4"/>
  <c r="L1570" i="4"/>
  <c r="L1571" i="4"/>
  <c r="M1421" i="4"/>
  <c r="N1421" i="4" s="1"/>
  <c r="O1421" i="4" s="1"/>
  <c r="M1445" i="4"/>
  <c r="N1445" i="4" s="1"/>
  <c r="O1445" i="4" s="1"/>
  <c r="M1422" i="4"/>
  <c r="N1422" i="4" s="1"/>
  <c r="O1422" i="4" s="1"/>
  <c r="M1446" i="4"/>
  <c r="N1446" i="4" s="1"/>
  <c r="O1446" i="4" s="1"/>
  <c r="M1423" i="4"/>
  <c r="N1423" i="4" s="1"/>
  <c r="O1423" i="4" s="1"/>
  <c r="M1447" i="4"/>
  <c r="N1447" i="4" s="1"/>
  <c r="O1447" i="4" s="1"/>
  <c r="M1424" i="4"/>
  <c r="N1424" i="4" s="1"/>
  <c r="O1424" i="4" s="1"/>
  <c r="M1448" i="4"/>
  <c r="N1448" i="4" s="1"/>
  <c r="O1448" i="4" s="1"/>
  <c r="M1425" i="4"/>
  <c r="N1425" i="4" s="1"/>
  <c r="O1425" i="4" s="1"/>
  <c r="M1426" i="4"/>
  <c r="N1426" i="4" s="1"/>
  <c r="O1426" i="4" s="1"/>
  <c r="M1427" i="4"/>
  <c r="N1427" i="4" s="1"/>
  <c r="O1427" i="4" s="1"/>
  <c r="M1428" i="4"/>
  <c r="N1428" i="4" s="1"/>
  <c r="O1428" i="4" s="1"/>
  <c r="M1429" i="4"/>
  <c r="N1429" i="4" s="1"/>
  <c r="O1429" i="4" s="1"/>
  <c r="M1430" i="4"/>
  <c r="N1430" i="4" s="1"/>
  <c r="O1430" i="4" s="1"/>
  <c r="M1431" i="4"/>
  <c r="N1431" i="4" s="1"/>
  <c r="O1431" i="4" s="1"/>
  <c r="M1432" i="4"/>
  <c r="N1432" i="4" s="1"/>
  <c r="O1432" i="4" s="1"/>
  <c r="M1433" i="4"/>
  <c r="N1433" i="4" s="1"/>
  <c r="O1433" i="4" s="1"/>
  <c r="M1434" i="4"/>
  <c r="N1434" i="4" s="1"/>
  <c r="O1434" i="4" s="1"/>
  <c r="M1435" i="4"/>
  <c r="N1435" i="4" s="1"/>
  <c r="O1435" i="4" s="1"/>
  <c r="M1436" i="4"/>
  <c r="N1436" i="4" s="1"/>
  <c r="O1436" i="4" s="1"/>
  <c r="M1437" i="4"/>
  <c r="N1437" i="4" s="1"/>
  <c r="O1437" i="4" s="1"/>
  <c r="M1438" i="4"/>
  <c r="N1438" i="4" s="1"/>
  <c r="O1438" i="4" s="1"/>
  <c r="M1442" i="4"/>
  <c r="N1442" i="4" s="1"/>
  <c r="O1442" i="4" s="1"/>
  <c r="M1443" i="4"/>
  <c r="N1443" i="4" s="1"/>
  <c r="O1443" i="4" s="1"/>
  <c r="M1444" i="4"/>
  <c r="N1444" i="4" s="1"/>
  <c r="O1444" i="4" s="1"/>
  <c r="M1439" i="4"/>
  <c r="N1439" i="4" s="1"/>
  <c r="O1439" i="4" s="1"/>
  <c r="M1440" i="4"/>
  <c r="N1440" i="4" s="1"/>
  <c r="O1440" i="4" s="1"/>
  <c r="M1441" i="4"/>
  <c r="N1441" i="4" s="1"/>
  <c r="O1441" i="4" s="1"/>
  <c r="L1423" i="4"/>
  <c r="L1447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2" i="4"/>
  <c r="L1422" i="4"/>
  <c r="L1424" i="4"/>
  <c r="L1440" i="4"/>
  <c r="L1441" i="4"/>
  <c r="L1443" i="4"/>
  <c r="L1444" i="4"/>
  <c r="L1445" i="4"/>
  <c r="L1446" i="4"/>
  <c r="L1448" i="4"/>
  <c r="L1421" i="4"/>
  <c r="I270" i="5"/>
  <c r="M1277" i="4"/>
  <c r="N1277" i="4" s="1"/>
  <c r="O1277" i="4" s="1"/>
  <c r="M1278" i="4"/>
  <c r="N1278" i="4" s="1"/>
  <c r="O1278" i="4" s="1"/>
  <c r="M1279" i="4"/>
  <c r="N1279" i="4" s="1"/>
  <c r="O1279" i="4" s="1"/>
  <c r="M1280" i="4"/>
  <c r="N1280" i="4" s="1"/>
  <c r="O1280" i="4" s="1"/>
  <c r="M1281" i="4"/>
  <c r="N1281" i="4" s="1"/>
  <c r="O1281" i="4" s="1"/>
  <c r="M1282" i="4"/>
  <c r="N1282" i="4" s="1"/>
  <c r="O1282" i="4" s="1"/>
  <c r="M1283" i="4"/>
  <c r="N1283" i="4" s="1"/>
  <c r="O1283" i="4" s="1"/>
  <c r="M1284" i="4"/>
  <c r="N1284" i="4" s="1"/>
  <c r="O1284" i="4" s="1"/>
  <c r="M1285" i="4"/>
  <c r="N1285" i="4" s="1"/>
  <c r="O1285" i="4" s="1"/>
  <c r="M1286" i="4"/>
  <c r="N1286" i="4" s="1"/>
  <c r="O1286" i="4" s="1"/>
  <c r="M1287" i="4"/>
  <c r="N1287" i="4" s="1"/>
  <c r="O1287" i="4" s="1"/>
  <c r="M1288" i="4"/>
  <c r="N1288" i="4" s="1"/>
  <c r="O1288" i="4" s="1"/>
  <c r="M1289" i="4"/>
  <c r="N1289" i="4" s="1"/>
  <c r="O1289" i="4" s="1"/>
  <c r="M1290" i="4"/>
  <c r="N1290" i="4" s="1"/>
  <c r="O1290" i="4" s="1"/>
  <c r="M1267" i="4"/>
  <c r="N1267" i="4" s="1"/>
  <c r="O1267" i="4" s="1"/>
  <c r="M1268" i="4"/>
  <c r="N1268" i="4" s="1"/>
  <c r="O1268" i="4" s="1"/>
  <c r="M1269" i="4"/>
  <c r="N1269" i="4" s="1"/>
  <c r="O1269" i="4" s="1"/>
  <c r="M1270" i="4"/>
  <c r="N1270" i="4" s="1"/>
  <c r="O1270" i="4" s="1"/>
  <c r="M1274" i="4"/>
  <c r="N1274" i="4" s="1"/>
  <c r="O1274" i="4" s="1"/>
  <c r="M1275" i="4"/>
  <c r="N1275" i="4" s="1"/>
  <c r="O1275" i="4" s="1"/>
  <c r="M1276" i="4"/>
  <c r="N1276" i="4" s="1"/>
  <c r="O1276" i="4" s="1"/>
  <c r="M1271" i="4"/>
  <c r="N1271" i="4" s="1"/>
  <c r="O1271" i="4" s="1"/>
  <c r="M1272" i="4"/>
  <c r="N1272" i="4" s="1"/>
  <c r="O1272" i="4" s="1"/>
  <c r="M1273" i="4"/>
  <c r="N1273" i="4" s="1"/>
  <c r="O1273" i="4" s="1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67" i="4"/>
  <c r="L1268" i="4"/>
  <c r="L1269" i="4"/>
  <c r="L1270" i="4"/>
  <c r="L1271" i="4"/>
  <c r="L1274" i="4"/>
  <c r="L1272" i="4"/>
  <c r="L1273" i="4"/>
  <c r="L1275" i="4"/>
  <c r="L1276" i="4"/>
  <c r="M1118" i="4"/>
  <c r="N1118" i="4" s="1"/>
  <c r="O1118" i="4" s="1"/>
  <c r="M1119" i="4"/>
  <c r="N1119" i="4" s="1"/>
  <c r="O1119" i="4" s="1"/>
  <c r="L1118" i="4"/>
  <c r="L1119" i="4"/>
  <c r="M965" i="4"/>
  <c r="N965" i="4" s="1"/>
  <c r="O965" i="4" s="1"/>
  <c r="M989" i="4"/>
  <c r="N989" i="4" s="1"/>
  <c r="O989" i="4" s="1"/>
  <c r="M966" i="4"/>
  <c r="N966" i="4" s="1"/>
  <c r="O966" i="4" s="1"/>
  <c r="M990" i="4"/>
  <c r="N990" i="4" s="1"/>
  <c r="O990" i="4" s="1"/>
  <c r="M967" i="4"/>
  <c r="N967" i="4" s="1"/>
  <c r="O967" i="4" s="1"/>
  <c r="M991" i="4"/>
  <c r="N991" i="4" s="1"/>
  <c r="O991" i="4" s="1"/>
  <c r="M968" i="4"/>
  <c r="N968" i="4" s="1"/>
  <c r="O968" i="4" s="1"/>
  <c r="M992" i="4"/>
  <c r="N992" i="4" s="1"/>
  <c r="O992" i="4" s="1"/>
  <c r="M969" i="4"/>
  <c r="N969" i="4" s="1"/>
  <c r="O969" i="4" s="1"/>
  <c r="M993" i="4"/>
  <c r="N993" i="4" s="1"/>
  <c r="O993" i="4" s="1"/>
  <c r="M946" i="4"/>
  <c r="N946" i="4" s="1"/>
  <c r="O946" i="4" s="1"/>
  <c r="M970" i="4"/>
  <c r="N970" i="4" s="1"/>
  <c r="O970" i="4" s="1"/>
  <c r="M994" i="4"/>
  <c r="N994" i="4" s="1"/>
  <c r="O994" i="4" s="1"/>
  <c r="M947" i="4"/>
  <c r="N947" i="4" s="1"/>
  <c r="O947" i="4" s="1"/>
  <c r="M971" i="4"/>
  <c r="N971" i="4" s="1"/>
  <c r="O971" i="4" s="1"/>
  <c r="M995" i="4"/>
  <c r="N995" i="4" s="1"/>
  <c r="O995" i="4" s="1"/>
  <c r="M948" i="4"/>
  <c r="N948" i="4" s="1"/>
  <c r="O948" i="4" s="1"/>
  <c r="M972" i="4"/>
  <c r="N972" i="4" s="1"/>
  <c r="O972" i="4" s="1"/>
  <c r="M996" i="4"/>
  <c r="N996" i="4" s="1"/>
  <c r="O996" i="4" s="1"/>
  <c r="M949" i="4"/>
  <c r="N949" i="4" s="1"/>
  <c r="O949" i="4" s="1"/>
  <c r="M973" i="4"/>
  <c r="N973" i="4" s="1"/>
  <c r="O973" i="4" s="1"/>
  <c r="M997" i="4"/>
  <c r="N997" i="4" s="1"/>
  <c r="O997" i="4" s="1"/>
  <c r="M950" i="4"/>
  <c r="N950" i="4" s="1"/>
  <c r="O950" i="4" s="1"/>
  <c r="M974" i="4"/>
  <c r="N974" i="4" s="1"/>
  <c r="O974" i="4" s="1"/>
  <c r="M998" i="4"/>
  <c r="N998" i="4" s="1"/>
  <c r="O998" i="4" s="1"/>
  <c r="M951" i="4"/>
  <c r="N951" i="4" s="1"/>
  <c r="O951" i="4" s="1"/>
  <c r="M975" i="4"/>
  <c r="N975" i="4" s="1"/>
  <c r="O975" i="4" s="1"/>
  <c r="M999" i="4"/>
  <c r="N999" i="4" s="1"/>
  <c r="O999" i="4" s="1"/>
  <c r="M952" i="4"/>
  <c r="N952" i="4" s="1"/>
  <c r="O952" i="4" s="1"/>
  <c r="M976" i="4"/>
  <c r="N976" i="4" s="1"/>
  <c r="O976" i="4" s="1"/>
  <c r="M953" i="4"/>
  <c r="N953" i="4" s="1"/>
  <c r="O953" i="4" s="1"/>
  <c r="M977" i="4"/>
  <c r="N977" i="4" s="1"/>
  <c r="O977" i="4" s="1"/>
  <c r="M954" i="4"/>
  <c r="N954" i="4" s="1"/>
  <c r="O954" i="4" s="1"/>
  <c r="M978" i="4"/>
  <c r="N978" i="4" s="1"/>
  <c r="O978" i="4" s="1"/>
  <c r="M955" i="4"/>
  <c r="N955" i="4" s="1"/>
  <c r="O955" i="4" s="1"/>
  <c r="M979" i="4"/>
  <c r="N979" i="4" s="1"/>
  <c r="O979" i="4" s="1"/>
  <c r="M956" i="4"/>
  <c r="N956" i="4" s="1"/>
  <c r="O956" i="4" s="1"/>
  <c r="M980" i="4"/>
  <c r="N980" i="4" s="1"/>
  <c r="O980" i="4" s="1"/>
  <c r="M957" i="4"/>
  <c r="N957" i="4" s="1"/>
  <c r="O957" i="4" s="1"/>
  <c r="M981" i="4"/>
  <c r="N981" i="4" s="1"/>
  <c r="O981" i="4" s="1"/>
  <c r="M958" i="4"/>
  <c r="N958" i="4" s="1"/>
  <c r="O958" i="4" s="1"/>
  <c r="M982" i="4"/>
  <c r="N982" i="4" s="1"/>
  <c r="O982" i="4" s="1"/>
  <c r="M962" i="4"/>
  <c r="N962" i="4" s="1"/>
  <c r="O962" i="4" s="1"/>
  <c r="M986" i="4"/>
  <c r="N986" i="4" s="1"/>
  <c r="O986" i="4" s="1"/>
  <c r="M963" i="4"/>
  <c r="N963" i="4" s="1"/>
  <c r="O963" i="4" s="1"/>
  <c r="M987" i="4"/>
  <c r="N987" i="4" s="1"/>
  <c r="O987" i="4" s="1"/>
  <c r="M964" i="4"/>
  <c r="N964" i="4" s="1"/>
  <c r="O964" i="4" s="1"/>
  <c r="M988" i="4"/>
  <c r="N988" i="4" s="1"/>
  <c r="O988" i="4" s="1"/>
  <c r="M959" i="4"/>
  <c r="N959" i="4" s="1"/>
  <c r="O959" i="4" s="1"/>
  <c r="M960" i="4"/>
  <c r="N960" i="4" s="1"/>
  <c r="O960" i="4" s="1"/>
  <c r="M961" i="4"/>
  <c r="N961" i="4" s="1"/>
  <c r="O961" i="4" s="1"/>
  <c r="M983" i="4"/>
  <c r="N983" i="4" s="1"/>
  <c r="O983" i="4" s="1"/>
  <c r="M984" i="4"/>
  <c r="N984" i="4" s="1"/>
  <c r="O984" i="4" s="1"/>
  <c r="M985" i="4"/>
  <c r="N985" i="4" s="1"/>
  <c r="O985" i="4" s="1"/>
  <c r="L965" i="4"/>
  <c r="L989" i="4"/>
  <c r="L966" i="4"/>
  <c r="L990" i="4"/>
  <c r="L967" i="4"/>
  <c r="L991" i="4"/>
  <c r="L968" i="4"/>
  <c r="L992" i="4"/>
  <c r="L969" i="4"/>
  <c r="L993" i="4"/>
  <c r="L946" i="4"/>
  <c r="L970" i="4"/>
  <c r="L994" i="4"/>
  <c r="L947" i="4"/>
  <c r="L971" i="4"/>
  <c r="L995" i="4"/>
  <c r="L948" i="4"/>
  <c r="L972" i="4"/>
  <c r="L996" i="4"/>
  <c r="L949" i="4"/>
  <c r="L973" i="4"/>
  <c r="L997" i="4"/>
  <c r="L950" i="4"/>
  <c r="L974" i="4"/>
  <c r="L998" i="4"/>
  <c r="L951" i="4"/>
  <c r="L975" i="4"/>
  <c r="L999" i="4"/>
  <c r="L952" i="4"/>
  <c r="L976" i="4"/>
  <c r="L953" i="4"/>
  <c r="L977" i="4"/>
  <c r="L954" i="4"/>
  <c r="L978" i="4"/>
  <c r="L955" i="4"/>
  <c r="L979" i="4"/>
  <c r="L956" i="4"/>
  <c r="L980" i="4"/>
  <c r="L957" i="4"/>
  <c r="L981" i="4"/>
  <c r="L958" i="4"/>
  <c r="L982" i="4"/>
  <c r="L959" i="4"/>
  <c r="L983" i="4"/>
  <c r="L962" i="4"/>
  <c r="L986" i="4"/>
  <c r="L960" i="4"/>
  <c r="L961" i="4"/>
  <c r="L963" i="4"/>
  <c r="L964" i="4"/>
  <c r="L984" i="4"/>
  <c r="L985" i="4"/>
  <c r="L987" i="4"/>
  <c r="L988" i="4"/>
  <c r="M775" i="4"/>
  <c r="N775" i="4" s="1"/>
  <c r="O775" i="4" s="1"/>
  <c r="M776" i="4"/>
  <c r="N776" i="4" s="1"/>
  <c r="O776" i="4" s="1"/>
  <c r="M777" i="4"/>
  <c r="N777" i="4" s="1"/>
  <c r="O777" i="4" s="1"/>
  <c r="M778" i="4"/>
  <c r="N778" i="4" s="1"/>
  <c r="O778" i="4" s="1"/>
  <c r="M779" i="4"/>
  <c r="N779" i="4" s="1"/>
  <c r="O779" i="4" s="1"/>
  <c r="M780" i="4"/>
  <c r="N780" i="4" s="1"/>
  <c r="O780" i="4" s="1"/>
  <c r="L775" i="4"/>
  <c r="L776" i="4"/>
  <c r="L777" i="4"/>
  <c r="L778" i="4"/>
  <c r="L779" i="4"/>
  <c r="L780" i="4"/>
  <c r="M581" i="4"/>
  <c r="N581" i="4" s="1"/>
  <c r="O581" i="4" s="1"/>
  <c r="M605" i="4"/>
  <c r="N605" i="4" s="1"/>
  <c r="O605" i="4" s="1"/>
  <c r="M582" i="4"/>
  <c r="N582" i="4" s="1"/>
  <c r="O582" i="4" s="1"/>
  <c r="M606" i="4"/>
  <c r="N606" i="4" s="1"/>
  <c r="O606" i="4" s="1"/>
  <c r="M583" i="4"/>
  <c r="N583" i="4" s="1"/>
  <c r="O583" i="4" s="1"/>
  <c r="M607" i="4"/>
  <c r="N607" i="4" s="1"/>
  <c r="O607" i="4" s="1"/>
  <c r="M584" i="4"/>
  <c r="N584" i="4" s="1"/>
  <c r="O584" i="4" s="1"/>
  <c r="M608" i="4"/>
  <c r="N608" i="4" s="1"/>
  <c r="O608" i="4" s="1"/>
  <c r="M585" i="4"/>
  <c r="N585" i="4" s="1"/>
  <c r="O585" i="4" s="1"/>
  <c r="M609" i="4"/>
  <c r="N609" i="4" s="1"/>
  <c r="O609" i="4" s="1"/>
  <c r="M586" i="4"/>
  <c r="N586" i="4" s="1"/>
  <c r="O586" i="4" s="1"/>
  <c r="M610" i="4"/>
  <c r="N610" i="4" s="1"/>
  <c r="O610" i="4" s="1"/>
  <c r="M587" i="4"/>
  <c r="N587" i="4" s="1"/>
  <c r="O587" i="4" s="1"/>
  <c r="M611" i="4"/>
  <c r="N611" i="4" s="1"/>
  <c r="O611" i="4" s="1"/>
  <c r="M588" i="4"/>
  <c r="N588" i="4" s="1"/>
  <c r="O588" i="4" s="1"/>
  <c r="M612" i="4"/>
  <c r="N612" i="4" s="1"/>
  <c r="O612" i="4" s="1"/>
  <c r="M589" i="4"/>
  <c r="N589" i="4" s="1"/>
  <c r="O589" i="4" s="1"/>
  <c r="M613" i="4"/>
  <c r="N613" i="4" s="1"/>
  <c r="O613" i="4" s="1"/>
  <c r="M590" i="4"/>
  <c r="N590" i="4" s="1"/>
  <c r="O590" i="4" s="1"/>
  <c r="M614" i="4"/>
  <c r="N614" i="4" s="1"/>
  <c r="O614" i="4" s="1"/>
  <c r="M591" i="4"/>
  <c r="N591" i="4" s="1"/>
  <c r="O591" i="4" s="1"/>
  <c r="M615" i="4"/>
  <c r="N615" i="4" s="1"/>
  <c r="O615" i="4" s="1"/>
  <c r="M592" i="4"/>
  <c r="N592" i="4" s="1"/>
  <c r="O592" i="4" s="1"/>
  <c r="M616" i="4"/>
  <c r="N616" i="4" s="1"/>
  <c r="O616" i="4" s="1"/>
  <c r="M593" i="4"/>
  <c r="N593" i="4" s="1"/>
  <c r="O593" i="4" s="1"/>
  <c r="M594" i="4"/>
  <c r="N594" i="4" s="1"/>
  <c r="O594" i="4" s="1"/>
  <c r="M595" i="4"/>
  <c r="N595" i="4" s="1"/>
  <c r="O595" i="4" s="1"/>
  <c r="M596" i="4"/>
  <c r="N596" i="4" s="1"/>
  <c r="O596" i="4" s="1"/>
  <c r="M597" i="4"/>
  <c r="N597" i="4" s="1"/>
  <c r="O597" i="4" s="1"/>
  <c r="M598" i="4"/>
  <c r="N598" i="4" s="1"/>
  <c r="O598" i="4" s="1"/>
  <c r="M601" i="4"/>
  <c r="N601" i="4" s="1"/>
  <c r="O601" i="4" s="1"/>
  <c r="M602" i="4"/>
  <c r="N602" i="4" s="1"/>
  <c r="O602" i="4" s="1"/>
  <c r="M579" i="4"/>
  <c r="N579" i="4" s="1"/>
  <c r="O579" i="4" s="1"/>
  <c r="M603" i="4"/>
  <c r="N603" i="4" s="1"/>
  <c r="O603" i="4" s="1"/>
  <c r="M580" i="4"/>
  <c r="N580" i="4" s="1"/>
  <c r="O580" i="4" s="1"/>
  <c r="M604" i="4"/>
  <c r="N604" i="4" s="1"/>
  <c r="O604" i="4" s="1"/>
  <c r="M599" i="4"/>
  <c r="N599" i="4" s="1"/>
  <c r="O599" i="4" s="1"/>
  <c r="M600" i="4"/>
  <c r="N600" i="4" s="1"/>
  <c r="O600" i="4" s="1"/>
  <c r="L581" i="4"/>
  <c r="L605" i="4"/>
  <c r="L582" i="4"/>
  <c r="L606" i="4"/>
  <c r="L583" i="4"/>
  <c r="L607" i="4"/>
  <c r="L584" i="4"/>
  <c r="L608" i="4"/>
  <c r="L585" i="4"/>
  <c r="L609" i="4"/>
  <c r="L586" i="4"/>
  <c r="L610" i="4"/>
  <c r="L587" i="4"/>
  <c r="L611" i="4"/>
  <c r="L588" i="4"/>
  <c r="L612" i="4"/>
  <c r="L589" i="4"/>
  <c r="L613" i="4"/>
  <c r="L590" i="4"/>
  <c r="L614" i="4"/>
  <c r="L591" i="4"/>
  <c r="L615" i="4"/>
  <c r="L592" i="4"/>
  <c r="L616" i="4"/>
  <c r="L593" i="4"/>
  <c r="L594" i="4"/>
  <c r="L595" i="4"/>
  <c r="L596" i="4"/>
  <c r="L597" i="4"/>
  <c r="L598" i="4"/>
  <c r="L599" i="4"/>
  <c r="L602" i="4"/>
  <c r="L600" i="4"/>
  <c r="L601" i="4"/>
  <c r="L603" i="4"/>
  <c r="L604" i="4"/>
  <c r="L580" i="4"/>
  <c r="L579" i="4"/>
  <c r="M414" i="4"/>
  <c r="N414" i="4" s="1"/>
  <c r="O414" i="4" s="1"/>
  <c r="M415" i="4"/>
  <c r="N415" i="4" s="1"/>
  <c r="O415" i="4" s="1"/>
  <c r="L414" i="4"/>
  <c r="L415" i="4"/>
  <c r="M256" i="4"/>
  <c r="N256" i="4" s="1"/>
  <c r="O256" i="4" s="1"/>
  <c r="L256" i="4"/>
  <c r="M29" i="4"/>
  <c r="N29" i="4" s="1"/>
  <c r="O29" i="4" s="1"/>
  <c r="M30" i="4"/>
  <c r="N30" i="4" s="1"/>
  <c r="O30" i="4" s="1"/>
  <c r="M31" i="4"/>
  <c r="N31" i="4" s="1"/>
  <c r="O31" i="4" s="1"/>
  <c r="M32" i="4"/>
  <c r="N32" i="4" s="1"/>
  <c r="O32" i="4" s="1"/>
  <c r="M33" i="4"/>
  <c r="N33" i="4" s="1"/>
  <c r="O33" i="4" s="1"/>
  <c r="M34" i="4"/>
  <c r="N34" i="4" s="1"/>
  <c r="O34" i="4" s="1"/>
  <c r="M35" i="4"/>
  <c r="N35" i="4" s="1"/>
  <c r="O35" i="4" s="1"/>
  <c r="M26" i="4"/>
  <c r="N26" i="4" s="1"/>
  <c r="O26" i="4" s="1"/>
  <c r="M27" i="4"/>
  <c r="N27" i="4" s="1"/>
  <c r="O27" i="4" s="1"/>
  <c r="M28" i="4"/>
  <c r="N28" i="4" s="1"/>
  <c r="O28" i="4" s="1"/>
  <c r="L29" i="4"/>
  <c r="L30" i="4"/>
  <c r="L31" i="4"/>
  <c r="L32" i="4"/>
  <c r="L33" i="4"/>
  <c r="L34" i="4"/>
  <c r="L35" i="4"/>
  <c r="L26" i="4"/>
  <c r="L27" i="4"/>
  <c r="L28" i="4"/>
  <c r="M2120" i="4"/>
  <c r="N2120" i="4" s="1"/>
  <c r="O2120" i="4" s="1"/>
  <c r="M2121" i="4"/>
  <c r="N2121" i="4" s="1"/>
  <c r="O2121" i="4" s="1"/>
  <c r="L2120" i="4"/>
  <c r="L2121" i="4"/>
  <c r="M1210" i="4"/>
  <c r="N1210" i="4" s="1"/>
  <c r="O1210" i="4" s="1"/>
  <c r="M1211" i="4"/>
  <c r="N1211" i="4" s="1"/>
  <c r="O1211" i="4" s="1"/>
  <c r="L1210" i="4"/>
  <c r="L1211" i="4"/>
  <c r="M206" i="4"/>
  <c r="N206" i="4" s="1"/>
  <c r="O206" i="4" s="1"/>
  <c r="M207" i="4"/>
  <c r="N207" i="4" s="1"/>
  <c r="O207" i="4" s="1"/>
  <c r="M208" i="4"/>
  <c r="N208" i="4" s="1"/>
  <c r="O208" i="4" s="1"/>
  <c r="M209" i="4"/>
  <c r="N209" i="4" s="1"/>
  <c r="O209" i="4" s="1"/>
  <c r="L206" i="4"/>
  <c r="L207" i="4"/>
  <c r="L208" i="4"/>
  <c r="L209" i="4"/>
  <c r="M818" i="4"/>
  <c r="N818" i="4" s="1"/>
  <c r="O818" i="4" s="1"/>
  <c r="M819" i="4"/>
  <c r="N819" i="4" s="1"/>
  <c r="O819" i="4" s="1"/>
  <c r="M820" i="4"/>
  <c r="N820" i="4" s="1"/>
  <c r="O820" i="4" s="1"/>
  <c r="L818" i="4"/>
  <c r="L819" i="4"/>
  <c r="L820" i="4"/>
  <c r="M1474" i="4"/>
  <c r="N1474" i="4" s="1"/>
  <c r="O1474" i="4" s="1"/>
  <c r="M1475" i="4"/>
  <c r="N1475" i="4" s="1"/>
  <c r="O1475" i="4" s="1"/>
  <c r="L1474" i="4"/>
  <c r="L1475" i="4"/>
  <c r="M1030" i="4"/>
  <c r="N1030" i="4" s="1"/>
  <c r="O1030" i="4" s="1"/>
  <c r="M1031" i="4"/>
  <c r="N1031" i="4" s="1"/>
  <c r="O1031" i="4" s="1"/>
  <c r="M1032" i="4"/>
  <c r="N1032" i="4" s="1"/>
  <c r="O1032" i="4" s="1"/>
  <c r="L1030" i="4"/>
  <c r="L1031" i="4"/>
  <c r="L1032" i="4"/>
  <c r="M336" i="4"/>
  <c r="N336" i="4" s="1"/>
  <c r="O336" i="4" s="1"/>
  <c r="L336" i="4"/>
  <c r="I297" i="5"/>
  <c r="M2095" i="4"/>
  <c r="N2095" i="4" s="1"/>
  <c r="O2095" i="4" s="1"/>
  <c r="M2096" i="4"/>
  <c r="N2096" i="4" s="1"/>
  <c r="O2096" i="4" s="1"/>
  <c r="L2095" i="4"/>
  <c r="L2096" i="4"/>
  <c r="M1472" i="4"/>
  <c r="N1472" i="4" s="1"/>
  <c r="O1472" i="4" s="1"/>
  <c r="M1473" i="4"/>
  <c r="N1473" i="4" s="1"/>
  <c r="O1473" i="4" s="1"/>
  <c r="L1473" i="4"/>
  <c r="L1472" i="4"/>
  <c r="I262" i="5"/>
  <c r="M1028" i="4"/>
  <c r="N1028" i="4" s="1"/>
  <c r="O1028" i="4" s="1"/>
  <c r="M1029" i="4"/>
  <c r="N1029" i="4" s="1"/>
  <c r="O1029" i="4" s="1"/>
  <c r="L1028" i="4"/>
  <c r="L1029" i="4"/>
  <c r="M332" i="4"/>
  <c r="N332" i="4" s="1"/>
  <c r="O332" i="4" s="1"/>
  <c r="M333" i="4"/>
  <c r="N333" i="4" s="1"/>
  <c r="O333" i="4" s="1"/>
  <c r="M334" i="4"/>
  <c r="N334" i="4" s="1"/>
  <c r="O334" i="4" s="1"/>
  <c r="M335" i="4"/>
  <c r="N335" i="4" s="1"/>
  <c r="O335" i="4" s="1"/>
  <c r="L332" i="4"/>
  <c r="L333" i="4"/>
  <c r="L334" i="4"/>
  <c r="L335" i="4"/>
  <c r="M2244" i="4"/>
  <c r="N2244" i="4" s="1"/>
  <c r="O2244" i="4" s="1"/>
  <c r="M2245" i="4"/>
  <c r="N2245" i="4" s="1"/>
  <c r="O2245" i="4" s="1"/>
  <c r="M2246" i="4"/>
  <c r="N2246" i="4" s="1"/>
  <c r="O2246" i="4" s="1"/>
  <c r="M2247" i="4"/>
  <c r="N2247" i="4" s="1"/>
  <c r="O2247" i="4" s="1"/>
  <c r="M2248" i="4"/>
  <c r="N2248" i="4" s="1"/>
  <c r="O2248" i="4" s="1"/>
  <c r="M2249" i="4"/>
  <c r="N2249" i="4" s="1"/>
  <c r="O2249" i="4" s="1"/>
  <c r="M2250" i="4"/>
  <c r="N2250" i="4" s="1"/>
  <c r="O2250" i="4" s="1"/>
  <c r="M2251" i="4"/>
  <c r="N2251" i="4" s="1"/>
  <c r="O2251" i="4" s="1"/>
  <c r="M2252" i="4"/>
  <c r="N2252" i="4" s="1"/>
  <c r="O2252" i="4" s="1"/>
  <c r="L2247" i="4"/>
  <c r="L2248" i="4"/>
  <c r="L2245" i="4"/>
  <c r="L2251" i="4"/>
  <c r="L2252" i="4"/>
  <c r="L2244" i="4"/>
  <c r="L2249" i="4"/>
  <c r="L2246" i="4"/>
  <c r="L2250" i="4"/>
  <c r="M2243" i="4"/>
  <c r="N2243" i="4" s="1"/>
  <c r="O2243" i="4" s="1"/>
  <c r="M2241" i="4"/>
  <c r="N2241" i="4" s="1"/>
  <c r="O2241" i="4" s="1"/>
  <c r="M2242" i="4"/>
  <c r="N2242" i="4" s="1"/>
  <c r="O2242" i="4" s="1"/>
  <c r="L2241" i="4"/>
  <c r="L2242" i="4"/>
  <c r="L2243" i="4"/>
  <c r="M1866" i="4"/>
  <c r="N1866" i="4" s="1"/>
  <c r="O1866" i="4" s="1"/>
  <c r="M1867" i="4"/>
  <c r="N1867" i="4" s="1"/>
  <c r="O1867" i="4" s="1"/>
  <c r="M1865" i="4"/>
  <c r="N1865" i="4" s="1"/>
  <c r="O1865" i="4" s="1"/>
  <c r="L1865" i="4"/>
  <c r="L1866" i="4"/>
  <c r="L1867" i="4"/>
  <c r="M2379" i="4"/>
  <c r="N2379" i="4" s="1"/>
  <c r="O2379" i="4" s="1"/>
  <c r="M2376" i="4"/>
  <c r="N2376" i="4" s="1"/>
  <c r="O2376" i="4" s="1"/>
  <c r="M2378" i="4"/>
  <c r="N2378" i="4" s="1"/>
  <c r="O2378" i="4" s="1"/>
  <c r="M2377" i="4"/>
  <c r="N2377" i="4" s="1"/>
  <c r="O2377" i="4" s="1"/>
  <c r="L2379" i="4"/>
  <c r="L2376" i="4"/>
  <c r="L2377" i="4"/>
  <c r="L2378" i="4"/>
  <c r="M2026" i="4"/>
  <c r="N2026" i="4" s="1"/>
  <c r="O2026" i="4" s="1"/>
  <c r="M2027" i="4"/>
  <c r="N2027" i="4" s="1"/>
  <c r="O2027" i="4" s="1"/>
  <c r="M2029" i="4"/>
  <c r="N2029" i="4" s="1"/>
  <c r="O2029" i="4" s="1"/>
  <c r="M2037" i="4"/>
  <c r="N2037" i="4" s="1"/>
  <c r="O2037" i="4" s="1"/>
  <c r="M2019" i="4"/>
  <c r="N2019" i="4" s="1"/>
  <c r="O2019" i="4" s="1"/>
  <c r="M2043" i="4"/>
  <c r="N2043" i="4" s="1"/>
  <c r="O2043" i="4" s="1"/>
  <c r="M2022" i="4"/>
  <c r="N2022" i="4" s="1"/>
  <c r="O2022" i="4" s="1"/>
  <c r="M2051" i="4"/>
  <c r="N2051" i="4" s="1"/>
  <c r="O2051" i="4" s="1"/>
  <c r="M2075" i="4"/>
  <c r="N2075" i="4" s="1"/>
  <c r="O2075" i="4" s="1"/>
  <c r="M2070" i="4"/>
  <c r="N2070" i="4" s="1"/>
  <c r="O2070" i="4" s="1"/>
  <c r="M2047" i="4"/>
  <c r="N2047" i="4" s="1"/>
  <c r="O2047" i="4" s="1"/>
  <c r="M2023" i="4"/>
  <c r="N2023" i="4" s="1"/>
  <c r="O2023" i="4" s="1"/>
  <c r="M2052" i="4"/>
  <c r="N2052" i="4" s="1"/>
  <c r="O2052" i="4" s="1"/>
  <c r="M2076" i="4"/>
  <c r="N2076" i="4" s="1"/>
  <c r="O2076" i="4" s="1"/>
  <c r="M2024" i="4"/>
  <c r="N2024" i="4" s="1"/>
  <c r="O2024" i="4" s="1"/>
  <c r="M2053" i="4"/>
  <c r="N2053" i="4" s="1"/>
  <c r="O2053" i="4" s="1"/>
  <c r="M2077" i="4"/>
  <c r="N2077" i="4" s="1"/>
  <c r="O2077" i="4" s="1"/>
  <c r="M2025" i="4"/>
  <c r="N2025" i="4" s="1"/>
  <c r="O2025" i="4" s="1"/>
  <c r="M2054" i="4"/>
  <c r="N2054" i="4" s="1"/>
  <c r="O2054" i="4" s="1"/>
  <c r="M2078" i="4"/>
  <c r="N2078" i="4" s="1"/>
  <c r="O2078" i="4" s="1"/>
  <c r="M2045" i="4"/>
  <c r="N2045" i="4" s="1"/>
  <c r="O2045" i="4" s="1"/>
  <c r="M2028" i="4"/>
  <c r="N2028" i="4" s="1"/>
  <c r="O2028" i="4" s="1"/>
  <c r="M2055" i="4"/>
  <c r="N2055" i="4" s="1"/>
  <c r="O2055" i="4" s="1"/>
  <c r="M2079" i="4"/>
  <c r="N2079" i="4" s="1"/>
  <c r="O2079" i="4" s="1"/>
  <c r="M2030" i="4"/>
  <c r="N2030" i="4" s="1"/>
  <c r="O2030" i="4" s="1"/>
  <c r="M2056" i="4"/>
  <c r="N2056" i="4" s="1"/>
  <c r="O2056" i="4" s="1"/>
  <c r="M2080" i="4"/>
  <c r="N2080" i="4" s="1"/>
  <c r="O2080" i="4" s="1"/>
  <c r="M2031" i="4"/>
  <c r="N2031" i="4" s="1"/>
  <c r="O2031" i="4" s="1"/>
  <c r="M2057" i="4"/>
  <c r="N2057" i="4" s="1"/>
  <c r="O2057" i="4" s="1"/>
  <c r="M2081" i="4"/>
  <c r="N2081" i="4" s="1"/>
  <c r="O2081" i="4" s="1"/>
  <c r="M2032" i="4"/>
  <c r="N2032" i="4" s="1"/>
  <c r="O2032" i="4" s="1"/>
  <c r="M2058" i="4"/>
  <c r="N2058" i="4" s="1"/>
  <c r="O2058" i="4" s="1"/>
  <c r="M2082" i="4"/>
  <c r="N2082" i="4" s="1"/>
  <c r="O2082" i="4" s="1"/>
  <c r="M2071" i="4"/>
  <c r="N2071" i="4" s="1"/>
  <c r="O2071" i="4" s="1"/>
  <c r="M2033" i="4"/>
  <c r="N2033" i="4" s="1"/>
  <c r="O2033" i="4" s="1"/>
  <c r="M2059" i="4"/>
  <c r="N2059" i="4" s="1"/>
  <c r="O2059" i="4" s="1"/>
  <c r="M2034" i="4"/>
  <c r="N2034" i="4" s="1"/>
  <c r="O2034" i="4" s="1"/>
  <c r="M2060" i="4"/>
  <c r="N2060" i="4" s="1"/>
  <c r="O2060" i="4" s="1"/>
  <c r="M2035" i="4"/>
  <c r="N2035" i="4" s="1"/>
  <c r="O2035" i="4" s="1"/>
  <c r="M2061" i="4"/>
  <c r="N2061" i="4" s="1"/>
  <c r="O2061" i="4" s="1"/>
  <c r="M2036" i="4"/>
  <c r="N2036" i="4" s="1"/>
  <c r="O2036" i="4" s="1"/>
  <c r="M2062" i="4"/>
  <c r="N2062" i="4" s="1"/>
  <c r="O2062" i="4" s="1"/>
  <c r="M2038" i="4"/>
  <c r="N2038" i="4" s="1"/>
  <c r="O2038" i="4" s="1"/>
  <c r="M2063" i="4"/>
  <c r="N2063" i="4" s="1"/>
  <c r="O2063" i="4" s="1"/>
  <c r="M2069" i="4"/>
  <c r="N2069" i="4" s="1"/>
  <c r="O2069" i="4" s="1"/>
  <c r="M2046" i="4"/>
  <c r="N2046" i="4" s="1"/>
  <c r="O2046" i="4" s="1"/>
  <c r="M2039" i="4"/>
  <c r="N2039" i="4" s="1"/>
  <c r="O2039" i="4" s="1"/>
  <c r="M2064" i="4"/>
  <c r="N2064" i="4" s="1"/>
  <c r="O2064" i="4" s="1"/>
  <c r="M2068" i="4"/>
  <c r="N2068" i="4" s="1"/>
  <c r="O2068" i="4" s="1"/>
  <c r="M2040" i="4"/>
  <c r="N2040" i="4" s="1"/>
  <c r="O2040" i="4" s="1"/>
  <c r="M2065" i="4"/>
  <c r="N2065" i="4" s="1"/>
  <c r="O2065" i="4" s="1"/>
  <c r="M2044" i="4"/>
  <c r="N2044" i="4" s="1"/>
  <c r="O2044" i="4" s="1"/>
  <c r="M2041" i="4"/>
  <c r="N2041" i="4" s="1"/>
  <c r="O2041" i="4" s="1"/>
  <c r="M2066" i="4"/>
  <c r="N2066" i="4" s="1"/>
  <c r="O2066" i="4" s="1"/>
  <c r="M2042" i="4"/>
  <c r="N2042" i="4" s="1"/>
  <c r="O2042" i="4" s="1"/>
  <c r="M2067" i="4"/>
  <c r="N2067" i="4" s="1"/>
  <c r="O2067" i="4" s="1"/>
  <c r="M2048" i="4"/>
  <c r="N2048" i="4" s="1"/>
  <c r="O2048" i="4" s="1"/>
  <c r="M2072" i="4"/>
  <c r="N2072" i="4" s="1"/>
  <c r="O2072" i="4" s="1"/>
  <c r="M2020" i="4"/>
  <c r="N2020" i="4" s="1"/>
  <c r="O2020" i="4" s="1"/>
  <c r="M2049" i="4"/>
  <c r="N2049" i="4" s="1"/>
  <c r="O2049" i="4" s="1"/>
  <c r="M2073" i="4"/>
  <c r="N2073" i="4" s="1"/>
  <c r="O2073" i="4" s="1"/>
  <c r="M2021" i="4"/>
  <c r="N2021" i="4" s="1"/>
  <c r="O2021" i="4" s="1"/>
  <c r="M2050" i="4"/>
  <c r="N2050" i="4" s="1"/>
  <c r="O2050" i="4" s="1"/>
  <c r="M2074" i="4"/>
  <c r="N2074" i="4" s="1"/>
  <c r="O2074" i="4" s="1"/>
  <c r="L2034" i="4"/>
  <c r="L2037" i="4"/>
  <c r="L2061" i="4"/>
  <c r="L2038" i="4"/>
  <c r="L2062" i="4"/>
  <c r="L2039" i="4"/>
  <c r="L2063" i="4"/>
  <c r="L2044" i="4"/>
  <c r="L2082" i="4"/>
  <c r="L2040" i="4"/>
  <c r="L2064" i="4"/>
  <c r="L2019" i="4"/>
  <c r="L2035" i="4"/>
  <c r="L2041" i="4"/>
  <c r="L2065" i="4"/>
  <c r="L2067" i="4"/>
  <c r="L2056" i="4"/>
  <c r="L2042" i="4"/>
  <c r="L2066" i="4"/>
  <c r="L2043" i="4"/>
  <c r="L2068" i="4"/>
  <c r="L2080" i="4"/>
  <c r="L2020" i="4"/>
  <c r="L2045" i="4"/>
  <c r="L2069" i="4"/>
  <c r="L2024" i="4"/>
  <c r="L2076" i="4"/>
  <c r="L2081" i="4"/>
  <c r="L2036" i="4"/>
  <c r="L2021" i="4"/>
  <c r="L2046" i="4"/>
  <c r="L2070" i="4"/>
  <c r="L2073" i="4"/>
  <c r="L2028" i="4"/>
  <c r="L2031" i="4"/>
  <c r="L2033" i="4"/>
  <c r="L2022" i="4"/>
  <c r="L2047" i="4"/>
  <c r="L2071" i="4"/>
  <c r="L2026" i="4"/>
  <c r="L2079" i="4"/>
  <c r="L2023" i="4"/>
  <c r="L2048" i="4"/>
  <c r="L2072" i="4"/>
  <c r="L2049" i="4"/>
  <c r="L2051" i="4"/>
  <c r="L2077" i="4"/>
  <c r="L2055" i="4"/>
  <c r="L2053" i="4"/>
  <c r="L2032" i="4"/>
  <c r="L2025" i="4"/>
  <c r="L2050" i="4"/>
  <c r="L2074" i="4"/>
  <c r="L2075" i="4"/>
  <c r="L2027" i="4"/>
  <c r="L2058" i="4"/>
  <c r="L2052" i="4"/>
  <c r="L2030" i="4"/>
  <c r="L2059" i="4"/>
  <c r="L2029" i="4"/>
  <c r="L2054" i="4"/>
  <c r="L2078" i="4"/>
  <c r="L2057" i="4"/>
  <c r="M1863" i="4"/>
  <c r="N1863" i="4" s="1"/>
  <c r="O1863" i="4" s="1"/>
  <c r="M1864" i="4"/>
  <c r="N1864" i="4" s="1"/>
  <c r="O1864" i="4" s="1"/>
  <c r="L1863" i="4"/>
  <c r="L1864" i="4"/>
  <c r="M1613" i="4"/>
  <c r="N1613" i="4" s="1"/>
  <c r="O1613" i="4" s="1"/>
  <c r="M1614" i="4"/>
  <c r="N1614" i="4" s="1"/>
  <c r="O1614" i="4" s="1"/>
  <c r="M1615" i="4"/>
  <c r="N1615" i="4" s="1"/>
  <c r="O1615" i="4" s="1"/>
  <c r="M1616" i="4"/>
  <c r="N1616" i="4" s="1"/>
  <c r="O1616" i="4" s="1"/>
  <c r="M1617" i="4"/>
  <c r="N1617" i="4" s="1"/>
  <c r="O1617" i="4" s="1"/>
  <c r="M1618" i="4"/>
  <c r="N1618" i="4" s="1"/>
  <c r="O1618" i="4" s="1"/>
  <c r="M1619" i="4"/>
  <c r="N1619" i="4" s="1"/>
  <c r="O1619" i="4" s="1"/>
  <c r="M1620" i="4"/>
  <c r="N1620" i="4" s="1"/>
  <c r="O1620" i="4" s="1"/>
  <c r="M1621" i="4"/>
  <c r="N1621" i="4" s="1"/>
  <c r="O1621" i="4" s="1"/>
  <c r="M1622" i="4"/>
  <c r="N1622" i="4" s="1"/>
  <c r="O1622" i="4" s="1"/>
  <c r="M1623" i="4"/>
  <c r="N1623" i="4" s="1"/>
  <c r="O1623" i="4" s="1"/>
  <c r="M1624" i="4"/>
  <c r="N1624" i="4" s="1"/>
  <c r="O1624" i="4" s="1"/>
  <c r="M1605" i="4"/>
  <c r="N1605" i="4" s="1"/>
  <c r="O1605" i="4" s="1"/>
  <c r="M1606" i="4"/>
  <c r="N1606" i="4" s="1"/>
  <c r="O1606" i="4" s="1"/>
  <c r="M1610" i="4"/>
  <c r="N1610" i="4" s="1"/>
  <c r="O1610" i="4" s="1"/>
  <c r="M1611" i="4"/>
  <c r="N1611" i="4" s="1"/>
  <c r="O1611" i="4" s="1"/>
  <c r="M1612" i="4"/>
  <c r="N1612" i="4" s="1"/>
  <c r="O1612" i="4" s="1"/>
  <c r="M1609" i="4"/>
  <c r="N1609" i="4" s="1"/>
  <c r="O1609" i="4" s="1"/>
  <c r="M1607" i="4"/>
  <c r="N1607" i="4" s="1"/>
  <c r="O1607" i="4" s="1"/>
  <c r="M1608" i="4"/>
  <c r="N1608" i="4" s="1"/>
  <c r="O1608" i="4" s="1"/>
  <c r="M1625" i="4"/>
  <c r="N1625" i="4" s="1"/>
  <c r="O1625" i="4" s="1"/>
  <c r="L1615" i="4"/>
  <c r="L1617" i="4"/>
  <c r="L1618" i="4"/>
  <c r="L1619" i="4"/>
  <c r="L1621" i="4"/>
  <c r="L1622" i="4"/>
  <c r="L1623" i="4"/>
  <c r="L1624" i="4"/>
  <c r="L1625" i="4"/>
  <c r="L1605" i="4"/>
  <c r="L1606" i="4"/>
  <c r="L1607" i="4"/>
  <c r="L1610" i="4"/>
  <c r="L1608" i="4"/>
  <c r="L1613" i="4"/>
  <c r="L1609" i="4"/>
  <c r="L1611" i="4"/>
  <c r="L1612" i="4"/>
  <c r="L1614" i="4"/>
  <c r="L1616" i="4"/>
  <c r="L1620" i="4"/>
  <c r="M1453" i="4"/>
  <c r="N1453" i="4" s="1"/>
  <c r="O1453" i="4" s="1"/>
  <c r="L1453" i="4"/>
  <c r="M1329" i="4"/>
  <c r="N1329" i="4" s="1"/>
  <c r="O1329" i="4" s="1"/>
  <c r="M1330" i="4"/>
  <c r="N1330" i="4" s="1"/>
  <c r="O1330" i="4" s="1"/>
  <c r="M1331" i="4"/>
  <c r="N1331" i="4" s="1"/>
  <c r="O1331" i="4" s="1"/>
  <c r="M1332" i="4"/>
  <c r="N1332" i="4" s="1"/>
  <c r="O1332" i="4" s="1"/>
  <c r="M1333" i="4"/>
  <c r="N1333" i="4" s="1"/>
  <c r="O1333" i="4" s="1"/>
  <c r="M1334" i="4"/>
  <c r="N1334" i="4" s="1"/>
  <c r="O1334" i="4" s="1"/>
  <c r="M1335" i="4"/>
  <c r="N1335" i="4" s="1"/>
  <c r="O1335" i="4" s="1"/>
  <c r="M1336" i="4"/>
  <c r="N1336" i="4" s="1"/>
  <c r="O1336" i="4" s="1"/>
  <c r="M1337" i="4"/>
  <c r="N1337" i="4" s="1"/>
  <c r="O1337" i="4" s="1"/>
  <c r="M1338" i="4"/>
  <c r="N1338" i="4" s="1"/>
  <c r="O1338" i="4" s="1"/>
  <c r="M1339" i="4"/>
  <c r="N1339" i="4" s="1"/>
  <c r="O1339" i="4" s="1"/>
  <c r="L1329" i="4"/>
  <c r="L1330" i="4"/>
  <c r="L1331" i="4"/>
  <c r="L1332" i="4"/>
  <c r="L1333" i="4"/>
  <c r="L1334" i="4"/>
  <c r="L1335" i="4"/>
  <c r="L1336" i="4"/>
  <c r="L1337" i="4"/>
  <c r="L1338" i="4"/>
  <c r="L1339" i="4"/>
  <c r="M1135" i="4"/>
  <c r="N1135" i="4" s="1"/>
  <c r="O1135" i="4" s="1"/>
  <c r="M1136" i="4"/>
  <c r="N1136" i="4" s="1"/>
  <c r="O1136" i="4" s="1"/>
  <c r="L1135" i="4"/>
  <c r="L1136" i="4"/>
  <c r="M1006" i="4"/>
  <c r="N1006" i="4" s="1"/>
  <c r="O1006" i="4" s="1"/>
  <c r="M1007" i="4"/>
  <c r="N1007" i="4" s="1"/>
  <c r="O1007" i="4" s="1"/>
  <c r="L1006" i="4"/>
  <c r="L1007" i="4"/>
  <c r="M784" i="4"/>
  <c r="N784" i="4" s="1"/>
  <c r="O784" i="4" s="1"/>
  <c r="L784" i="4"/>
  <c r="M660" i="4"/>
  <c r="N660" i="4" s="1"/>
  <c r="O660" i="4" s="1"/>
  <c r="M661" i="4"/>
  <c r="N661" i="4" s="1"/>
  <c r="O661" i="4" s="1"/>
  <c r="M662" i="4"/>
  <c r="N662" i="4" s="1"/>
  <c r="O662" i="4" s="1"/>
  <c r="M663" i="4"/>
  <c r="N663" i="4" s="1"/>
  <c r="O663" i="4" s="1"/>
  <c r="M664" i="4"/>
  <c r="N664" i="4" s="1"/>
  <c r="O664" i="4" s="1"/>
  <c r="M665" i="4"/>
  <c r="N665" i="4" s="1"/>
  <c r="O665" i="4" s="1"/>
  <c r="M666" i="4"/>
  <c r="N666" i="4" s="1"/>
  <c r="O666" i="4" s="1"/>
  <c r="M667" i="4"/>
  <c r="N667" i="4" s="1"/>
  <c r="O667" i="4" s="1"/>
  <c r="M668" i="4"/>
  <c r="N668" i="4" s="1"/>
  <c r="O668" i="4" s="1"/>
  <c r="M669" i="4"/>
  <c r="N669" i="4" s="1"/>
  <c r="O669" i="4" s="1"/>
  <c r="M670" i="4"/>
  <c r="N670" i="4" s="1"/>
  <c r="O670" i="4" s="1"/>
  <c r="L660" i="4"/>
  <c r="L661" i="4"/>
  <c r="L662" i="4"/>
  <c r="L663" i="4"/>
  <c r="L664" i="4"/>
  <c r="L665" i="4"/>
  <c r="L666" i="4"/>
  <c r="L667" i="4"/>
  <c r="L668" i="4"/>
  <c r="L669" i="4"/>
  <c r="L670" i="4"/>
  <c r="M422" i="4"/>
  <c r="N422" i="4" s="1"/>
  <c r="O422" i="4" s="1"/>
  <c r="L422" i="4"/>
  <c r="M307" i="4"/>
  <c r="N307" i="4" s="1"/>
  <c r="O307" i="4" s="1"/>
  <c r="M308" i="4"/>
  <c r="N308" i="4" s="1"/>
  <c r="O308" i="4" s="1"/>
  <c r="M309" i="4"/>
  <c r="N309" i="4" s="1"/>
  <c r="O309" i="4" s="1"/>
  <c r="M310" i="4"/>
  <c r="N310" i="4" s="1"/>
  <c r="O310" i="4" s="1"/>
  <c r="M313" i="4"/>
  <c r="N313" i="4" s="1"/>
  <c r="O313" i="4" s="1"/>
  <c r="M314" i="4"/>
  <c r="N314" i="4" s="1"/>
  <c r="O314" i="4" s="1"/>
  <c r="M311" i="4"/>
  <c r="N311" i="4" s="1"/>
  <c r="O311" i="4" s="1"/>
  <c r="M312" i="4"/>
  <c r="N312" i="4" s="1"/>
  <c r="O312" i="4" s="1"/>
  <c r="L307" i="4"/>
  <c r="L308" i="4"/>
  <c r="L309" i="4"/>
  <c r="L310" i="4"/>
  <c r="L311" i="4"/>
  <c r="L314" i="4"/>
  <c r="L312" i="4"/>
  <c r="L313" i="4"/>
  <c r="M2207" i="4"/>
  <c r="N2207" i="4" s="1"/>
  <c r="O2207" i="4" s="1"/>
  <c r="M2206" i="4"/>
  <c r="N2206" i="4" s="1"/>
  <c r="O2206" i="4" s="1"/>
  <c r="M2208" i="4"/>
  <c r="N2208" i="4" s="1"/>
  <c r="O2208" i="4" s="1"/>
  <c r="M2209" i="4"/>
  <c r="N2209" i="4" s="1"/>
  <c r="O2209" i="4" s="1"/>
  <c r="M2210" i="4"/>
  <c r="N2210" i="4" s="1"/>
  <c r="O2210" i="4" s="1"/>
  <c r="M2211" i="4"/>
  <c r="N2211" i="4" s="1"/>
  <c r="O2211" i="4" s="1"/>
  <c r="L2206" i="4"/>
  <c r="L2207" i="4"/>
  <c r="L2208" i="4"/>
  <c r="L2209" i="4"/>
  <c r="L2210" i="4"/>
  <c r="L2211" i="4"/>
  <c r="M2339" i="4"/>
  <c r="N2339" i="4" s="1"/>
  <c r="O2339" i="4" s="1"/>
  <c r="M2333" i="4"/>
  <c r="N2333" i="4" s="1"/>
  <c r="O2333" i="4" s="1"/>
  <c r="M2338" i="4"/>
  <c r="N2338" i="4" s="1"/>
  <c r="O2338" i="4" s="1"/>
  <c r="M2334" i="4"/>
  <c r="N2334" i="4" s="1"/>
  <c r="O2334" i="4" s="1"/>
  <c r="M2335" i="4"/>
  <c r="N2335" i="4" s="1"/>
  <c r="O2335" i="4" s="1"/>
  <c r="M2336" i="4"/>
  <c r="N2336" i="4" s="1"/>
  <c r="O2336" i="4" s="1"/>
  <c r="M2337" i="4"/>
  <c r="N2337" i="4" s="1"/>
  <c r="O2337" i="4" s="1"/>
  <c r="L2333" i="4"/>
  <c r="L2334" i="4"/>
  <c r="L2335" i="4"/>
  <c r="L2337" i="4"/>
  <c r="L2336" i="4"/>
  <c r="L2339" i="4"/>
  <c r="L2338" i="4"/>
  <c r="I278" i="5"/>
  <c r="M2204" i="4"/>
  <c r="N2204" i="4" s="1"/>
  <c r="O2204" i="4" s="1"/>
  <c r="M2205" i="4"/>
  <c r="N2205" i="4" s="1"/>
  <c r="O2205" i="4" s="1"/>
  <c r="L2205" i="4"/>
  <c r="L2204" i="4"/>
  <c r="M1993" i="4"/>
  <c r="N1993" i="4" s="1"/>
  <c r="O1993" i="4" s="1"/>
  <c r="L1993" i="4"/>
  <c r="M1829" i="4"/>
  <c r="N1829" i="4" s="1"/>
  <c r="O1829" i="4" s="1"/>
  <c r="L1829" i="4"/>
  <c r="M1567" i="4"/>
  <c r="N1567" i="4" s="1"/>
  <c r="O1567" i="4" s="1"/>
  <c r="M1568" i="4"/>
  <c r="N1568" i="4" s="1"/>
  <c r="O1568" i="4" s="1"/>
  <c r="L1567" i="4"/>
  <c r="L1568" i="4"/>
  <c r="M1420" i="4"/>
  <c r="N1420" i="4" s="1"/>
  <c r="O1420" i="4" s="1"/>
  <c r="L1420" i="4"/>
  <c r="M1266" i="4"/>
  <c r="N1266" i="4" s="1"/>
  <c r="O1266" i="4" s="1"/>
  <c r="L1266" i="4"/>
  <c r="M1114" i="4"/>
  <c r="N1114" i="4" s="1"/>
  <c r="O1114" i="4" s="1"/>
  <c r="M1115" i="4"/>
  <c r="N1115" i="4" s="1"/>
  <c r="O1115" i="4" s="1"/>
  <c r="M1116" i="4"/>
  <c r="N1116" i="4" s="1"/>
  <c r="O1116" i="4" s="1"/>
  <c r="M1117" i="4"/>
  <c r="N1117" i="4" s="1"/>
  <c r="O1117" i="4" s="1"/>
  <c r="L1114" i="4"/>
  <c r="L1115" i="4"/>
  <c r="L1116" i="4"/>
  <c r="L1117" i="4"/>
  <c r="M941" i="4"/>
  <c r="N941" i="4" s="1"/>
  <c r="O941" i="4" s="1"/>
  <c r="M942" i="4"/>
  <c r="N942" i="4" s="1"/>
  <c r="O942" i="4" s="1"/>
  <c r="M943" i="4"/>
  <c r="N943" i="4" s="1"/>
  <c r="O943" i="4" s="1"/>
  <c r="M944" i="4"/>
  <c r="N944" i="4" s="1"/>
  <c r="O944" i="4" s="1"/>
  <c r="M945" i="4"/>
  <c r="N945" i="4" s="1"/>
  <c r="O945" i="4" s="1"/>
  <c r="M933" i="4"/>
  <c r="N933" i="4" s="1"/>
  <c r="O933" i="4" s="1"/>
  <c r="M934" i="4"/>
  <c r="N934" i="4" s="1"/>
  <c r="O934" i="4" s="1"/>
  <c r="M937" i="4"/>
  <c r="N937" i="4" s="1"/>
  <c r="O937" i="4" s="1"/>
  <c r="M938" i="4"/>
  <c r="N938" i="4" s="1"/>
  <c r="O938" i="4" s="1"/>
  <c r="M939" i="4"/>
  <c r="N939" i="4" s="1"/>
  <c r="O939" i="4" s="1"/>
  <c r="M940" i="4"/>
  <c r="N940" i="4" s="1"/>
  <c r="O940" i="4" s="1"/>
  <c r="M935" i="4"/>
  <c r="N935" i="4" s="1"/>
  <c r="O935" i="4" s="1"/>
  <c r="M936" i="4"/>
  <c r="N936" i="4" s="1"/>
  <c r="O936" i="4" s="1"/>
  <c r="L941" i="4"/>
  <c r="L942" i="4"/>
  <c r="L943" i="4"/>
  <c r="L944" i="4"/>
  <c r="L945" i="4"/>
  <c r="L933" i="4"/>
  <c r="L934" i="4"/>
  <c r="L935" i="4"/>
  <c r="L938" i="4"/>
  <c r="L936" i="4"/>
  <c r="L937" i="4"/>
  <c r="L939" i="4"/>
  <c r="L940" i="4"/>
  <c r="M774" i="4"/>
  <c r="N774" i="4" s="1"/>
  <c r="O774" i="4" s="1"/>
  <c r="L774" i="4"/>
  <c r="M557" i="4"/>
  <c r="N557" i="4" s="1"/>
  <c r="O557" i="4" s="1"/>
  <c r="M558" i="4"/>
  <c r="N558" i="4" s="1"/>
  <c r="O558" i="4" s="1"/>
  <c r="M559" i="4"/>
  <c r="N559" i="4" s="1"/>
  <c r="O559" i="4" s="1"/>
  <c r="M560" i="4"/>
  <c r="N560" i="4" s="1"/>
  <c r="O560" i="4" s="1"/>
  <c r="M561" i="4"/>
  <c r="N561" i="4" s="1"/>
  <c r="O561" i="4" s="1"/>
  <c r="M562" i="4"/>
  <c r="N562" i="4" s="1"/>
  <c r="O562" i="4" s="1"/>
  <c r="M563" i="4"/>
  <c r="N563" i="4" s="1"/>
  <c r="O563" i="4" s="1"/>
  <c r="M564" i="4"/>
  <c r="N564" i="4" s="1"/>
  <c r="O564" i="4" s="1"/>
  <c r="M565" i="4"/>
  <c r="N565" i="4" s="1"/>
  <c r="O565" i="4" s="1"/>
  <c r="M566" i="4"/>
  <c r="N566" i="4" s="1"/>
  <c r="O566" i="4" s="1"/>
  <c r="M567" i="4"/>
  <c r="N567" i="4" s="1"/>
  <c r="O567" i="4" s="1"/>
  <c r="M568" i="4"/>
  <c r="N568" i="4" s="1"/>
  <c r="O568" i="4" s="1"/>
  <c r="M569" i="4"/>
  <c r="N569" i="4" s="1"/>
  <c r="O569" i="4" s="1"/>
  <c r="M570" i="4"/>
  <c r="N570" i="4" s="1"/>
  <c r="O570" i="4" s="1"/>
  <c r="M547" i="4"/>
  <c r="N547" i="4" s="1"/>
  <c r="O547" i="4" s="1"/>
  <c r="M571" i="4"/>
  <c r="N571" i="4" s="1"/>
  <c r="O571" i="4" s="1"/>
  <c r="M548" i="4"/>
  <c r="N548" i="4" s="1"/>
  <c r="O548" i="4" s="1"/>
  <c r="M572" i="4"/>
  <c r="N572" i="4" s="1"/>
  <c r="O572" i="4" s="1"/>
  <c r="M549" i="4"/>
  <c r="N549" i="4" s="1"/>
  <c r="O549" i="4" s="1"/>
  <c r="M573" i="4"/>
  <c r="N573" i="4" s="1"/>
  <c r="O573" i="4" s="1"/>
  <c r="M550" i="4"/>
  <c r="N550" i="4" s="1"/>
  <c r="O550" i="4" s="1"/>
  <c r="M574" i="4"/>
  <c r="N574" i="4" s="1"/>
  <c r="O574" i="4" s="1"/>
  <c r="M553" i="4"/>
  <c r="N553" i="4" s="1"/>
  <c r="O553" i="4" s="1"/>
  <c r="M577" i="4"/>
  <c r="N577" i="4" s="1"/>
  <c r="O577" i="4" s="1"/>
  <c r="M554" i="4"/>
  <c r="N554" i="4" s="1"/>
  <c r="O554" i="4" s="1"/>
  <c r="M578" i="4"/>
  <c r="N578" i="4" s="1"/>
  <c r="O578" i="4" s="1"/>
  <c r="M555" i="4"/>
  <c r="N555" i="4" s="1"/>
  <c r="O555" i="4" s="1"/>
  <c r="M556" i="4"/>
  <c r="N556" i="4" s="1"/>
  <c r="O556" i="4" s="1"/>
  <c r="M551" i="4"/>
  <c r="N551" i="4" s="1"/>
  <c r="O551" i="4" s="1"/>
  <c r="M552" i="4"/>
  <c r="N552" i="4" s="1"/>
  <c r="O552" i="4" s="1"/>
  <c r="M575" i="4"/>
  <c r="N575" i="4" s="1"/>
  <c r="O575" i="4" s="1"/>
  <c r="M576" i="4"/>
  <c r="N576" i="4" s="1"/>
  <c r="O576" i="4" s="1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47" i="4"/>
  <c r="L571" i="4"/>
  <c r="L548" i="4"/>
  <c r="L572" i="4"/>
  <c r="L549" i="4"/>
  <c r="L573" i="4"/>
  <c r="L550" i="4"/>
  <c r="L574" i="4"/>
  <c r="L551" i="4"/>
  <c r="L575" i="4"/>
  <c r="L554" i="4"/>
  <c r="L578" i="4"/>
  <c r="L576" i="4"/>
  <c r="L577" i="4"/>
  <c r="L552" i="4"/>
  <c r="L553" i="4"/>
  <c r="L555" i="4"/>
  <c r="L556" i="4"/>
  <c r="M413" i="4"/>
  <c r="N413" i="4" s="1"/>
  <c r="O413" i="4" s="1"/>
  <c r="M412" i="4"/>
  <c r="N412" i="4" s="1"/>
  <c r="O412" i="4" s="1"/>
  <c r="L413" i="4"/>
  <c r="L412" i="4"/>
  <c r="M255" i="4"/>
  <c r="N255" i="4" s="1"/>
  <c r="O255" i="4" s="1"/>
  <c r="L255" i="4"/>
  <c r="M18" i="4"/>
  <c r="N18" i="4" s="1"/>
  <c r="O18" i="4" s="1"/>
  <c r="M19" i="4"/>
  <c r="N19" i="4" s="1"/>
  <c r="O19" i="4" s="1"/>
  <c r="M20" i="4"/>
  <c r="N20" i="4" s="1"/>
  <c r="O20" i="4" s="1"/>
  <c r="M21" i="4"/>
  <c r="N21" i="4" s="1"/>
  <c r="O21" i="4" s="1"/>
  <c r="M22" i="4"/>
  <c r="N22" i="4" s="1"/>
  <c r="O22" i="4" s="1"/>
  <c r="M25" i="4"/>
  <c r="N25" i="4" s="1"/>
  <c r="O25" i="4" s="1"/>
  <c r="M23" i="4"/>
  <c r="N23" i="4" s="1"/>
  <c r="O23" i="4" s="1"/>
  <c r="M24" i="4"/>
  <c r="N24" i="4" s="1"/>
  <c r="O24" i="4" s="1"/>
  <c r="L18" i="4"/>
  <c r="L19" i="4"/>
  <c r="L20" i="4"/>
  <c r="L21" i="4"/>
  <c r="L22" i="4"/>
  <c r="L23" i="4"/>
  <c r="L24" i="4"/>
  <c r="L25" i="4"/>
  <c r="X585" i="2"/>
  <c r="X2339" i="2"/>
  <c r="I317" i="5"/>
  <c r="F1150" i="6" s="1"/>
  <c r="I232" i="5"/>
  <c r="F862" i="6" s="1"/>
  <c r="X1640" i="2"/>
  <c r="X995" i="2"/>
  <c r="I269" i="5"/>
  <c r="X1639" i="2"/>
  <c r="I296" i="5"/>
  <c r="I264" i="5"/>
  <c r="I304" i="5"/>
  <c r="I265" i="5"/>
  <c r="I257" i="5"/>
  <c r="I305" i="5"/>
  <c r="I256" i="5"/>
  <c r="I294" i="5"/>
  <c r="F1057" i="6" s="1"/>
  <c r="I279" i="5"/>
  <c r="I255" i="5"/>
  <c r="I277" i="5"/>
  <c r="I263" i="5"/>
  <c r="F984" i="6" s="1"/>
  <c r="H14" i="8" l="1"/>
  <c r="F5" i="8"/>
  <c r="F990" i="6"/>
  <c r="F979" i="6"/>
  <c r="F1135" i="6"/>
  <c r="F1136" i="6"/>
  <c r="F1143" i="6"/>
  <c r="F1144" i="6"/>
  <c r="F1161" i="6"/>
  <c r="F1162" i="6"/>
  <c r="F1171" i="6"/>
  <c r="F1172" i="6"/>
  <c r="F1088" i="6"/>
  <c r="F1089" i="6"/>
  <c r="F1094" i="6"/>
  <c r="F1113" i="6"/>
  <c r="F1021" i="6"/>
  <c r="F1107" i="6"/>
  <c r="F1126" i="6"/>
  <c r="F1019" i="6"/>
  <c r="F823" i="6"/>
  <c r="F827" i="6"/>
  <c r="F855" i="6"/>
  <c r="F861" i="6"/>
  <c r="F1026" i="6"/>
  <c r="F1039" i="6"/>
  <c r="F1006" i="6"/>
  <c r="F1009" i="6"/>
  <c r="F943" i="6"/>
  <c r="F955" i="6"/>
  <c r="F872" i="6"/>
  <c r="F884" i="6"/>
  <c r="F996" i="6"/>
  <c r="F999" i="6"/>
  <c r="F1099" i="6"/>
  <c r="F1117" i="6"/>
  <c r="F997" i="6"/>
  <c r="F1011" i="6"/>
  <c r="F847" i="6"/>
  <c r="F852" i="6"/>
  <c r="F1001" i="6"/>
  <c r="F1178" i="6"/>
  <c r="F1179" i="6"/>
  <c r="F1050" i="6"/>
  <c r="X661" i="2" s="1"/>
  <c r="F1105" i="6"/>
  <c r="F1123" i="6"/>
  <c r="F1119" i="6"/>
  <c r="F1141" i="6"/>
  <c r="F1045" i="6"/>
  <c r="F1044" i="6"/>
  <c r="F985" i="6"/>
  <c r="F913" i="6"/>
  <c r="F915" i="6"/>
  <c r="F1097" i="6"/>
  <c r="F1115" i="6"/>
  <c r="F1022" i="6"/>
  <c r="F1023" i="6"/>
  <c r="F1112" i="6"/>
  <c r="F1130" i="6"/>
  <c r="F1027" i="6"/>
  <c r="F1028" i="6"/>
  <c r="F1078" i="6"/>
  <c r="F1064" i="6"/>
  <c r="F935" i="6"/>
  <c r="F937" i="6"/>
  <c r="F960" i="6"/>
  <c r="F962" i="6"/>
  <c r="F928" i="6"/>
  <c r="F930" i="6"/>
  <c r="F867" i="6"/>
  <c r="F866" i="6"/>
  <c r="F870" i="6"/>
  <c r="F950" i="6"/>
  <c r="F952" i="6"/>
  <c r="F1065" i="6"/>
  <c r="F977" i="6"/>
  <c r="F826" i="6"/>
  <c r="F815" i="6"/>
  <c r="F851" i="6"/>
  <c r="F840" i="6"/>
  <c r="F1059" i="6"/>
  <c r="F1048" i="6"/>
  <c r="F1016" i="6"/>
  <c r="F1005" i="6"/>
  <c r="F860" i="6"/>
  <c r="F849" i="6"/>
  <c r="F925" i="6"/>
  <c r="F914" i="6"/>
  <c r="F811" i="6"/>
  <c r="F991" i="6"/>
  <c r="F982" i="6"/>
  <c r="F875" i="6"/>
  <c r="F865" i="6"/>
  <c r="F1017" i="6"/>
  <c r="F1004" i="6"/>
  <c r="F1036" i="6"/>
  <c r="F1025" i="6"/>
  <c r="F1020" i="6"/>
  <c r="F1007" i="6"/>
  <c r="F859" i="6"/>
  <c r="F848" i="6"/>
  <c r="F927" i="6"/>
  <c r="F916" i="6"/>
  <c r="X1910" i="2" s="1"/>
  <c r="F966" i="6"/>
  <c r="F957" i="6"/>
  <c r="F967" i="6"/>
  <c r="F958" i="6"/>
  <c r="F874" i="6"/>
  <c r="F863" i="6"/>
  <c r="F1170" i="6"/>
  <c r="F881" i="6"/>
  <c r="F871" i="6"/>
  <c r="F1077" i="6"/>
  <c r="F1066" i="6"/>
  <c r="F1175" i="6"/>
  <c r="F983" i="6"/>
  <c r="F974" i="6"/>
  <c r="F839" i="6"/>
  <c r="F828" i="6"/>
  <c r="D45" i="8"/>
  <c r="F45" i="8"/>
  <c r="E45" i="8" s="1"/>
  <c r="D55" i="8"/>
  <c r="F55" i="8"/>
  <c r="E55" i="8" s="1"/>
  <c r="D121" i="8"/>
  <c r="F121" i="8"/>
  <c r="E121" i="8" s="1"/>
  <c r="D31" i="8"/>
  <c r="F31" i="8"/>
  <c r="E31" i="8" s="1"/>
  <c r="D69" i="8"/>
  <c r="F69" i="8"/>
  <c r="E69" i="8" s="1"/>
  <c r="D46" i="8"/>
  <c r="F46" i="8"/>
  <c r="D52" i="8"/>
  <c r="F52" i="8"/>
  <c r="E52" i="8" s="1"/>
  <c r="D29" i="8"/>
  <c r="F29" i="8"/>
  <c r="E29" i="8" s="1"/>
  <c r="D66" i="8"/>
  <c r="F66" i="8"/>
  <c r="E66" i="8" s="1"/>
  <c r="D75" i="8"/>
  <c r="F75" i="8"/>
  <c r="E75" i="8" s="1"/>
  <c r="D39" i="8"/>
  <c r="F39" i="8"/>
  <c r="E39" i="8" s="1"/>
  <c r="D105" i="8"/>
  <c r="F105" i="8"/>
  <c r="E105" i="8" s="1"/>
  <c r="D93" i="8"/>
  <c r="F93" i="8"/>
  <c r="E93" i="8" s="1"/>
  <c r="D56" i="8"/>
  <c r="F56" i="8"/>
  <c r="E56" i="8" s="1"/>
  <c r="D68" i="8"/>
  <c r="F68" i="8"/>
  <c r="E68" i="8" s="1"/>
  <c r="D36" i="8"/>
  <c r="F36" i="8"/>
  <c r="E36" i="8" s="1"/>
  <c r="D102" i="8"/>
  <c r="F102" i="8"/>
  <c r="E102" i="8" s="1"/>
  <c r="F22" i="8"/>
  <c r="E22" i="8" s="1"/>
  <c r="D53" i="8"/>
  <c r="F53" i="8"/>
  <c r="E53" i="8" s="1"/>
  <c r="D72" i="8"/>
  <c r="F72" i="8"/>
  <c r="E72" i="8" s="1"/>
  <c r="F20" i="8"/>
  <c r="E20" i="8" s="1"/>
  <c r="D79" i="8"/>
  <c r="F79" i="8"/>
  <c r="E79" i="8" s="1"/>
  <c r="D110" i="8"/>
  <c r="F110" i="8"/>
  <c r="E110" i="8" s="1"/>
  <c r="D101" i="8"/>
  <c r="F101" i="8"/>
  <c r="E101" i="8" s="1"/>
  <c r="D49" i="8"/>
  <c r="F49" i="8"/>
  <c r="E49" i="8" s="1"/>
  <c r="D89" i="8"/>
  <c r="F89" i="8"/>
  <c r="E89" i="8" s="1"/>
  <c r="D113" i="8"/>
  <c r="F113" i="8"/>
  <c r="E113" i="8" s="1"/>
  <c r="D59" i="8"/>
  <c r="F59" i="8"/>
  <c r="E59" i="8" s="1"/>
  <c r="F24" i="8"/>
  <c r="E24" i="8" s="1"/>
  <c r="D77" i="8"/>
  <c r="F77" i="8"/>
  <c r="E77" i="8" s="1"/>
  <c r="D115" i="8"/>
  <c r="F115" i="8"/>
  <c r="E115" i="8" s="1"/>
  <c r="D86" i="8"/>
  <c r="F86" i="8"/>
  <c r="E86" i="8" s="1"/>
  <c r="D107" i="8"/>
  <c r="F107" i="8"/>
  <c r="E107" i="8" s="1"/>
  <c r="D40" i="8"/>
  <c r="F40" i="8"/>
  <c r="E40" i="8" s="1"/>
  <c r="D99" i="8"/>
  <c r="F99" i="8"/>
  <c r="E99" i="8" s="1"/>
  <c r="D108" i="8"/>
  <c r="F108" i="8"/>
  <c r="E108" i="8" s="1"/>
  <c r="D37" i="8"/>
  <c r="F37" i="8"/>
  <c r="E37" i="8" s="1"/>
  <c r="D94" i="8"/>
  <c r="F94" i="8"/>
  <c r="E94" i="8" s="1"/>
  <c r="F21" i="8"/>
  <c r="E21" i="8" s="1"/>
  <c r="D83" i="8"/>
  <c r="F83" i="8"/>
  <c r="E83" i="8" s="1"/>
  <c r="D73" i="8"/>
  <c r="F73" i="8"/>
  <c r="E73" i="8" s="1"/>
  <c r="D50" i="8"/>
  <c r="F50" i="8"/>
  <c r="E50" i="8" s="1"/>
  <c r="D34" i="8"/>
  <c r="F34" i="8"/>
  <c r="E34" i="8" s="1"/>
  <c r="D62" i="8"/>
  <c r="F62" i="8"/>
  <c r="E62" i="8" s="1"/>
  <c r="D70" i="8"/>
  <c r="F70" i="8"/>
  <c r="E70" i="8" s="1"/>
  <c r="D92" i="8"/>
  <c r="F92" i="8"/>
  <c r="E92" i="8" s="1"/>
  <c r="D109" i="8"/>
  <c r="F109" i="8"/>
  <c r="E109" i="8" s="1"/>
  <c r="F18" i="8"/>
  <c r="E18" i="8" s="1"/>
  <c r="D103" i="8"/>
  <c r="F103" i="8"/>
  <c r="E103" i="8" s="1"/>
  <c r="D67" i="8"/>
  <c r="F67" i="8"/>
  <c r="E67" i="8" s="1"/>
  <c r="D64" i="8"/>
  <c r="F64" i="8"/>
  <c r="E64" i="8" s="1"/>
  <c r="D32" i="8"/>
  <c r="F32" i="8"/>
  <c r="E32" i="8" s="1"/>
  <c r="D100" i="8"/>
  <c r="F100" i="8"/>
  <c r="E100" i="8" s="1"/>
  <c r="D71" i="8"/>
  <c r="F71" i="8"/>
  <c r="E71" i="8" s="1"/>
  <c r="D76" i="8"/>
  <c r="F76" i="8"/>
  <c r="E76" i="8" s="1"/>
  <c r="D42" i="8"/>
  <c r="F42" i="8"/>
  <c r="E42" i="8" s="1"/>
  <c r="D111" i="8"/>
  <c r="F111" i="8"/>
  <c r="E111" i="8" s="1"/>
  <c r="D58" i="8"/>
  <c r="F58" i="8"/>
  <c r="E58" i="8" s="1"/>
  <c r="D97" i="8"/>
  <c r="F97" i="8"/>
  <c r="E97" i="8" s="1"/>
  <c r="D41" i="8"/>
  <c r="F41" i="8"/>
  <c r="E41" i="8" s="1"/>
  <c r="F25" i="8"/>
  <c r="E25" i="8" s="1"/>
  <c r="D78" i="8"/>
  <c r="F78" i="8"/>
  <c r="E78" i="8" s="1"/>
  <c r="D118" i="8"/>
  <c r="F118" i="8"/>
  <c r="E118" i="8" s="1"/>
  <c r="D38" i="8"/>
  <c r="F38" i="8"/>
  <c r="E38" i="8" s="1"/>
  <c r="D44" i="8"/>
  <c r="F44" i="8"/>
  <c r="E44" i="8" s="1"/>
  <c r="D80" i="8"/>
  <c r="F80" i="8"/>
  <c r="E80" i="8" s="1"/>
  <c r="D95" i="8"/>
  <c r="F95" i="8"/>
  <c r="E95" i="8" s="1"/>
  <c r="D48" i="8"/>
  <c r="F48" i="8"/>
  <c r="E48" i="8" s="1"/>
  <c r="D35" i="8"/>
  <c r="F35" i="8"/>
  <c r="E35" i="8" s="1"/>
  <c r="D65" i="8"/>
  <c r="F65" i="8"/>
  <c r="E65" i="8" s="1"/>
  <c r="D33" i="8"/>
  <c r="F33" i="8"/>
  <c r="E33" i="8" s="1"/>
  <c r="D19" i="8"/>
  <c r="F19" i="8"/>
  <c r="E19" i="8" s="1"/>
  <c r="D28" i="8"/>
  <c r="F28" i="8"/>
  <c r="E28" i="8" s="1"/>
  <c r="D90" i="8"/>
  <c r="F90" i="8"/>
  <c r="E90" i="8" s="1"/>
  <c r="F17" i="8"/>
  <c r="E17" i="8" s="1"/>
  <c r="D112" i="8"/>
  <c r="F112" i="8"/>
  <c r="E112" i="8" s="1"/>
  <c r="D117" i="8"/>
  <c r="F117" i="8"/>
  <c r="E117" i="8" s="1"/>
  <c r="D60" i="8"/>
  <c r="F60" i="8"/>
  <c r="E60" i="8" s="1"/>
  <c r="D57" i="8"/>
  <c r="F57" i="8"/>
  <c r="E57" i="8" s="1"/>
  <c r="D114" i="8"/>
  <c r="F114" i="8"/>
  <c r="E114" i="8" s="1"/>
  <c r="D63" i="8"/>
  <c r="F63" i="8"/>
  <c r="E63" i="8" s="1"/>
  <c r="D43" i="8"/>
  <c r="F43" i="8"/>
  <c r="E43" i="8" s="1"/>
  <c r="D122" i="8"/>
  <c r="F122" i="8"/>
  <c r="E122" i="8" s="1"/>
  <c r="D54" i="8"/>
  <c r="F54" i="8"/>
  <c r="E54" i="8" s="1"/>
  <c r="D98" i="8"/>
  <c r="F98" i="8"/>
  <c r="E98" i="8" s="1"/>
  <c r="D104" i="8"/>
  <c r="F104" i="8"/>
  <c r="E104" i="8" s="1"/>
  <c r="D27" i="8"/>
  <c r="F27" i="8"/>
  <c r="E27" i="8" s="1"/>
  <c r="D30" i="8"/>
  <c r="F30" i="8"/>
  <c r="E30" i="8" s="1"/>
  <c r="D51" i="8"/>
  <c r="F51" i="8"/>
  <c r="E51" i="8" s="1"/>
  <c r="D82" i="8"/>
  <c r="F82" i="8"/>
  <c r="E82" i="8" s="1"/>
  <c r="D47" i="8"/>
  <c r="F47" i="8"/>
  <c r="E47" i="8" s="1"/>
  <c r="D96" i="8"/>
  <c r="F96" i="8"/>
  <c r="E96" i="8" s="1"/>
  <c r="D106" i="8"/>
  <c r="F106" i="8"/>
  <c r="E106" i="8" s="1"/>
  <c r="D74" i="8"/>
  <c r="F74" i="8"/>
  <c r="E74" i="8" s="1"/>
  <c r="D61" i="8"/>
  <c r="F61" i="8"/>
  <c r="E61" i="8" s="1"/>
  <c r="D88" i="8"/>
  <c r="F88" i="8"/>
  <c r="E88" i="8" s="1"/>
  <c r="D119" i="8"/>
  <c r="F119" i="8"/>
  <c r="E119" i="8" s="1"/>
  <c r="D87" i="8"/>
  <c r="F87" i="8"/>
  <c r="E87" i="8" s="1"/>
  <c r="F23" i="8"/>
  <c r="E23" i="8" s="1"/>
  <c r="D81" i="8"/>
  <c r="F81" i="8"/>
  <c r="E81" i="8" s="1"/>
  <c r="D85" i="8"/>
  <c r="F85" i="8"/>
  <c r="E85" i="8" s="1"/>
  <c r="D116" i="8"/>
  <c r="F116" i="8"/>
  <c r="E116" i="8" s="1"/>
  <c r="D84" i="8"/>
  <c r="F84" i="8"/>
  <c r="E84" i="8" s="1"/>
  <c r="D26" i="8"/>
  <c r="F26" i="8"/>
  <c r="E26" i="8" s="1"/>
  <c r="D120" i="8"/>
  <c r="F120" i="8"/>
  <c r="E120" i="8" s="1"/>
  <c r="D91" i="8"/>
  <c r="F91" i="8"/>
  <c r="E91" i="8" s="1"/>
  <c r="N463" i="4"/>
  <c r="O463" i="4" s="1"/>
  <c r="F4" i="2"/>
  <c r="N461" i="4"/>
  <c r="O461" i="4" s="1"/>
  <c r="F3" i="2"/>
  <c r="J3" i="2" s="1"/>
  <c r="N460" i="4"/>
  <c r="O460" i="4" s="1"/>
  <c r="F11" i="2"/>
  <c r="N459" i="4"/>
  <c r="O459" i="4" s="1"/>
  <c r="F9" i="2"/>
  <c r="N458" i="4"/>
  <c r="O458" i="4" s="1"/>
  <c r="F10" i="2"/>
  <c r="N467" i="4"/>
  <c r="O467" i="4" s="1"/>
  <c r="F5" i="2"/>
  <c r="N464" i="4"/>
  <c r="O464" i="4" s="1"/>
  <c r="F8" i="2"/>
  <c r="N466" i="4"/>
  <c r="O466" i="4" s="1"/>
  <c r="F13" i="2"/>
  <c r="J13" i="2" s="1"/>
  <c r="N465" i="4"/>
  <c r="O465" i="4" s="1"/>
  <c r="F6" i="2"/>
  <c r="N462" i="4"/>
  <c r="O462" i="4" s="1"/>
  <c r="F12" i="2"/>
  <c r="N16" i="4"/>
  <c r="O16" i="4" s="1"/>
  <c r="F7" i="2"/>
  <c r="F1079" i="6"/>
  <c r="F1074" i="6"/>
  <c r="F876" i="6"/>
  <c r="F959" i="6"/>
  <c r="F961" i="6"/>
  <c r="F1056" i="6"/>
  <c r="F1058" i="6"/>
  <c r="F1012" i="6"/>
  <c r="X1650" i="2" s="1"/>
  <c r="F1014" i="6"/>
  <c r="F1080" i="6"/>
  <c r="F1060" i="6"/>
  <c r="F1062" i="6"/>
  <c r="F1047" i="6"/>
  <c r="F1049" i="6"/>
  <c r="F1111" i="6"/>
  <c r="F993" i="6"/>
  <c r="X1291" i="2" s="1"/>
  <c r="F995" i="6"/>
  <c r="F1132" i="6"/>
  <c r="X712" i="2" s="1"/>
  <c r="F1134" i="6"/>
  <c r="F1160" i="6"/>
  <c r="F1122" i="6"/>
  <c r="F1124" i="6"/>
  <c r="X2116" i="2" s="1"/>
  <c r="F963" i="6"/>
  <c r="F965" i="6"/>
  <c r="F1033" i="6"/>
  <c r="F1035" i="6"/>
  <c r="F953" i="6"/>
  <c r="F954" i="6"/>
  <c r="F1029" i="6"/>
  <c r="F1031" i="6"/>
  <c r="F1147" i="6"/>
  <c r="X2113" i="2" s="1"/>
  <c r="F1149" i="6"/>
  <c r="F998" i="6"/>
  <c r="F1000" i="6"/>
  <c r="F1038" i="6"/>
  <c r="F1040" i="6"/>
  <c r="X663" i="2" s="1"/>
  <c r="F987" i="6"/>
  <c r="F989" i="6"/>
  <c r="F1069" i="6"/>
  <c r="F1087" i="6"/>
  <c r="F945" i="6"/>
  <c r="F946" i="6"/>
  <c r="F882" i="6"/>
  <c r="F883" i="6"/>
  <c r="F978" i="6"/>
  <c r="F980" i="6"/>
  <c r="F1061" i="6"/>
  <c r="F1063" i="6"/>
  <c r="F938" i="6"/>
  <c r="F939" i="6"/>
  <c r="F969" i="6"/>
  <c r="F971" i="6"/>
  <c r="F968" i="6"/>
  <c r="F970" i="6"/>
  <c r="F1140" i="6"/>
  <c r="F1142" i="6"/>
  <c r="F1114" i="6"/>
  <c r="F1116" i="6"/>
  <c r="F973" i="6"/>
  <c r="F975" i="6"/>
  <c r="F885" i="6"/>
  <c r="F886" i="6"/>
  <c r="F1041" i="6"/>
  <c r="F1043" i="6"/>
  <c r="F877" i="6"/>
  <c r="F878" i="6"/>
  <c r="F1032" i="6"/>
  <c r="F1034" i="6"/>
  <c r="F986" i="6"/>
  <c r="F988" i="6"/>
  <c r="F1076" i="6"/>
  <c r="F1073" i="6"/>
  <c r="F1075" i="6"/>
  <c r="F1008" i="6"/>
  <c r="F1010" i="6"/>
  <c r="F1151" i="6"/>
  <c r="F1153" i="6"/>
  <c r="G5" i="8"/>
  <c r="H5" i="8" s="1"/>
  <c r="E15" i="8"/>
  <c r="E46" i="8"/>
  <c r="F1168" i="6"/>
  <c r="F976" i="6"/>
  <c r="X2183" i="2"/>
  <c r="F926" i="6"/>
  <c r="F1015" i="6"/>
  <c r="F1018" i="6"/>
  <c r="F873" i="6"/>
  <c r="F924" i="6"/>
  <c r="F923" i="6"/>
  <c r="X547" i="2"/>
  <c r="F2252" i="2"/>
  <c r="N2253" i="4"/>
  <c r="O2253" i="4" s="1"/>
  <c r="X557" i="2"/>
  <c r="X1899" i="2"/>
  <c r="X484" i="2"/>
  <c r="X1944" i="2"/>
  <c r="I314" i="5"/>
  <c r="F1129" i="6" s="1"/>
  <c r="X711" i="2" s="1"/>
  <c r="F2332" i="2"/>
  <c r="F1430" i="2"/>
  <c r="F915" i="2"/>
  <c r="F1897" i="2"/>
  <c r="F820" i="2"/>
  <c r="F957" i="2"/>
  <c r="F2335" i="2"/>
  <c r="F2070" i="2"/>
  <c r="F1865" i="2"/>
  <c r="F961" i="2"/>
  <c r="F1284" i="2"/>
  <c r="F1434" i="2"/>
  <c r="F1999" i="2"/>
  <c r="F2234" i="2"/>
  <c r="F1160" i="2"/>
  <c r="F791" i="2"/>
  <c r="F788" i="2"/>
  <c r="F258" i="2"/>
  <c r="F1126" i="2"/>
  <c r="F1572" i="2"/>
  <c r="F2355" i="2"/>
  <c r="J2355" i="2" s="1"/>
  <c r="K2355" i="2" s="1"/>
  <c r="F787" i="2"/>
  <c r="F350" i="2"/>
  <c r="F42" i="2"/>
  <c r="F286" i="2"/>
  <c r="F297" i="2"/>
  <c r="F644" i="2"/>
  <c r="F653" i="2"/>
  <c r="F1310" i="2"/>
  <c r="F1853" i="2"/>
  <c r="F2227" i="2"/>
  <c r="O2228" i="4"/>
  <c r="F68" i="2"/>
  <c r="F687" i="2"/>
  <c r="F2266" i="2"/>
  <c r="F88" i="2"/>
  <c r="F1340" i="2"/>
  <c r="F1462" i="2"/>
  <c r="F2257" i="2"/>
  <c r="F854" i="2"/>
  <c r="F99" i="2"/>
  <c r="F101" i="2"/>
  <c r="F322" i="2"/>
  <c r="F785" i="2"/>
  <c r="F1025" i="2"/>
  <c r="F1344" i="2"/>
  <c r="F157" i="2"/>
  <c r="F2103" i="2"/>
  <c r="F139" i="2"/>
  <c r="F1889" i="2"/>
  <c r="F467" i="2"/>
  <c r="F2280" i="2"/>
  <c r="F879" i="2"/>
  <c r="F358" i="2"/>
  <c r="F454" i="2"/>
  <c r="F1041" i="2"/>
  <c r="F1184" i="2"/>
  <c r="F1653" i="2"/>
  <c r="F2294" i="2"/>
  <c r="F475" i="2"/>
  <c r="F1393" i="2"/>
  <c r="F1540" i="2"/>
  <c r="F1521" i="2"/>
  <c r="F492" i="2"/>
  <c r="F1767" i="2"/>
  <c r="F1707" i="2"/>
  <c r="F1746" i="2"/>
  <c r="F1716" i="2"/>
  <c r="F1711" i="2"/>
  <c r="F735" i="2"/>
  <c r="F1257" i="2"/>
  <c r="F220" i="2"/>
  <c r="F1217" i="2"/>
  <c r="F1779" i="2"/>
  <c r="F400" i="2"/>
  <c r="F1059" i="2"/>
  <c r="F1790" i="2"/>
  <c r="F253" i="2"/>
  <c r="F1825" i="2"/>
  <c r="F238" i="2"/>
  <c r="F1546" i="2"/>
  <c r="F1095" i="2"/>
  <c r="F1557" i="2"/>
  <c r="F2325" i="2"/>
  <c r="F185" i="2"/>
  <c r="F716" i="2"/>
  <c r="F772" i="2"/>
  <c r="F1914" i="2"/>
  <c r="F1917" i="2"/>
  <c r="F1927" i="2"/>
  <c r="F1367" i="2"/>
  <c r="F714" i="2"/>
  <c r="F1496" i="2"/>
  <c r="F733" i="2"/>
  <c r="F1412" i="2"/>
  <c r="F2183" i="2"/>
  <c r="F2174" i="2"/>
  <c r="F559" i="2"/>
  <c r="F964" i="2"/>
  <c r="F1541" i="2"/>
  <c r="F1818" i="2"/>
  <c r="F1000" i="2"/>
  <c r="F1166" i="2"/>
  <c r="F1471" i="2"/>
  <c r="F1841" i="2"/>
  <c r="F2210" i="2"/>
  <c r="F570" i="2"/>
  <c r="F563" i="2"/>
  <c r="F1862" i="2"/>
  <c r="F2071" i="2"/>
  <c r="F2246" i="2"/>
  <c r="F604" i="2"/>
  <c r="F966" i="2"/>
  <c r="F562" i="2"/>
  <c r="F936" i="2"/>
  <c r="F1420" i="2"/>
  <c r="F2334" i="2"/>
  <c r="F1453" i="2"/>
  <c r="F1606" i="2"/>
  <c r="F2048" i="2"/>
  <c r="F2081" i="2"/>
  <c r="F2074" i="2"/>
  <c r="F2245" i="2"/>
  <c r="F2095" i="2"/>
  <c r="F592" i="2"/>
  <c r="F580" i="2"/>
  <c r="F960" i="2"/>
  <c r="F951" i="2"/>
  <c r="F989" i="2"/>
  <c r="F1283" i="2"/>
  <c r="F1433" i="2"/>
  <c r="F1998" i="2"/>
  <c r="F2233" i="2"/>
  <c r="F1159" i="2"/>
  <c r="F815" i="2"/>
  <c r="F799" i="2"/>
  <c r="F257" i="2"/>
  <c r="F1004" i="2"/>
  <c r="F1125" i="2"/>
  <c r="F1594" i="2"/>
  <c r="F2354" i="2"/>
  <c r="J2354" i="2" s="1"/>
  <c r="K2354" i="2" s="1"/>
  <c r="F2363" i="2"/>
  <c r="J2363" i="2" s="1"/>
  <c r="K2363" i="2" s="1"/>
  <c r="T2363" i="2" s="1"/>
  <c r="F41" i="2"/>
  <c r="F291" i="2"/>
  <c r="F296" i="2"/>
  <c r="F620" i="2"/>
  <c r="F629" i="2"/>
  <c r="F1309" i="2"/>
  <c r="F1852" i="2"/>
  <c r="F2226" i="2"/>
  <c r="O2227" i="4"/>
  <c r="F67" i="2"/>
  <c r="F686" i="2"/>
  <c r="F1883" i="2"/>
  <c r="F87" i="2"/>
  <c r="F1153" i="2"/>
  <c r="F1461" i="2"/>
  <c r="F2256" i="2"/>
  <c r="F853" i="2"/>
  <c r="F122" i="2"/>
  <c r="F100" i="2"/>
  <c r="F321" i="2"/>
  <c r="F784" i="2"/>
  <c r="F1024" i="2"/>
  <c r="F1343" i="2"/>
  <c r="F180" i="2"/>
  <c r="F2102" i="2"/>
  <c r="F138" i="2"/>
  <c r="F1033" i="2"/>
  <c r="F2278" i="2"/>
  <c r="F902" i="2"/>
  <c r="F378" i="2"/>
  <c r="F456" i="2"/>
  <c r="F833" i="2"/>
  <c r="F1040" i="2"/>
  <c r="F1206" i="2"/>
  <c r="F2293" i="2"/>
  <c r="F474" i="2"/>
  <c r="F911" i="2"/>
  <c r="F1392" i="2"/>
  <c r="F1516" i="2"/>
  <c r="F1520" i="2"/>
  <c r="F502" i="2"/>
  <c r="F491" i="2"/>
  <c r="F1053" i="2"/>
  <c r="F1665" i="2"/>
  <c r="F1683" i="2"/>
  <c r="F1722" i="2"/>
  <c r="F1692" i="2"/>
  <c r="F1687" i="2"/>
  <c r="F767" i="2"/>
  <c r="F758" i="2"/>
  <c r="F1256" i="2"/>
  <c r="F725" i="2"/>
  <c r="F1216" i="2"/>
  <c r="F1778" i="2"/>
  <c r="F2320" i="2"/>
  <c r="F399" i="2"/>
  <c r="F1058" i="2"/>
  <c r="F1789" i="2"/>
  <c r="F252" i="2"/>
  <c r="F1821" i="2"/>
  <c r="F237" i="2"/>
  <c r="F1550" i="2"/>
  <c r="F1094" i="2"/>
  <c r="F1556" i="2"/>
  <c r="F2326" i="2"/>
  <c r="F715" i="2"/>
  <c r="F1904" i="2"/>
  <c r="F1893" i="2"/>
  <c r="F1903" i="2"/>
  <c r="F1372" i="2"/>
  <c r="F713" i="2"/>
  <c r="F1495" i="2"/>
  <c r="F732" i="2"/>
  <c r="F1411" i="2"/>
  <c r="F2160" i="2"/>
  <c r="F2195" i="2"/>
  <c r="F1048" i="2"/>
  <c r="F683" i="2"/>
  <c r="F1710" i="2"/>
  <c r="F666" i="2"/>
  <c r="F618" i="2"/>
  <c r="F863" i="2"/>
  <c r="F376" i="2"/>
  <c r="F2046" i="2"/>
  <c r="F1641" i="2"/>
  <c r="F411" i="2"/>
  <c r="F2203" i="2"/>
  <c r="F2208" i="2"/>
  <c r="F1614" i="2"/>
  <c r="F2206" i="2"/>
  <c r="F24" i="2"/>
  <c r="F575" i="2"/>
  <c r="F937" i="2"/>
  <c r="F1607" i="2"/>
  <c r="F2069" i="2"/>
  <c r="F593" i="2"/>
  <c r="F975" i="2"/>
  <c r="F23" i="2"/>
  <c r="F574" i="2"/>
  <c r="F17" i="2"/>
  <c r="F552" i="2"/>
  <c r="F561" i="2"/>
  <c r="F933" i="2"/>
  <c r="F2333" i="2"/>
  <c r="F669" i="2"/>
  <c r="F1608" i="2"/>
  <c r="F2067" i="2"/>
  <c r="F2058" i="2"/>
  <c r="F2051" i="2"/>
  <c r="F2244" i="2"/>
  <c r="F2094" i="2"/>
  <c r="F615" i="2"/>
  <c r="F959" i="2"/>
  <c r="F998" i="2"/>
  <c r="F965" i="2"/>
  <c r="F1282" i="2"/>
  <c r="F1432" i="2"/>
  <c r="F1830" i="2"/>
  <c r="F1997" i="2"/>
  <c r="F2232" i="2"/>
  <c r="F792" i="2"/>
  <c r="F798" i="2"/>
  <c r="F256" i="2"/>
  <c r="F1003" i="2"/>
  <c r="F1124" i="2"/>
  <c r="F1593" i="2"/>
  <c r="F2353" i="2"/>
  <c r="J2353" i="2" s="1"/>
  <c r="K2353" i="2" s="1"/>
  <c r="F62" i="2"/>
  <c r="F290" i="2"/>
  <c r="F295" i="2"/>
  <c r="F643" i="2"/>
  <c r="F652" i="2"/>
  <c r="F1321" i="2"/>
  <c r="F1308" i="2"/>
  <c r="F2225" i="2"/>
  <c r="O2226" i="4"/>
  <c r="F66" i="2"/>
  <c r="F685" i="2"/>
  <c r="F1887" i="2"/>
  <c r="F86" i="2"/>
  <c r="F1009" i="2"/>
  <c r="F1152" i="2"/>
  <c r="F1460" i="2"/>
  <c r="F2083" i="2"/>
  <c r="F2255" i="2"/>
  <c r="F852" i="2"/>
  <c r="F93" i="2"/>
  <c r="F320" i="2"/>
  <c r="F1023" i="2"/>
  <c r="F1342" i="2"/>
  <c r="F156" i="2"/>
  <c r="F2101" i="2"/>
  <c r="F137" i="2"/>
  <c r="F2285" i="2"/>
  <c r="F878" i="2"/>
  <c r="F192" i="2"/>
  <c r="F357" i="2"/>
  <c r="F453" i="2"/>
  <c r="F821" i="2"/>
  <c r="F1039" i="2"/>
  <c r="F1205" i="2"/>
  <c r="F2290" i="2"/>
  <c r="F473" i="2"/>
  <c r="F910" i="2"/>
  <c r="F1391" i="2"/>
  <c r="F1539" i="2"/>
  <c r="F1519" i="2"/>
  <c r="F2312" i="2"/>
  <c r="F479" i="2"/>
  <c r="F490" i="2"/>
  <c r="F1052" i="2"/>
  <c r="F1744" i="2"/>
  <c r="F1753" i="2"/>
  <c r="F1698" i="2"/>
  <c r="F1669" i="2"/>
  <c r="F1757" i="2"/>
  <c r="F766" i="2"/>
  <c r="F734" i="2"/>
  <c r="F1255" i="2"/>
  <c r="F1777" i="2"/>
  <c r="F2152" i="2"/>
  <c r="F1966" i="2"/>
  <c r="F398" i="2"/>
  <c r="F1078" i="2"/>
  <c r="F1788" i="2"/>
  <c r="F251" i="2"/>
  <c r="F1820" i="2"/>
  <c r="F236" i="2"/>
  <c r="F1549" i="2"/>
  <c r="F1093" i="2"/>
  <c r="F1555" i="2"/>
  <c r="F1899" i="2"/>
  <c r="F1939" i="2"/>
  <c r="F1371" i="2"/>
  <c r="F712" i="2"/>
  <c r="F1494" i="2"/>
  <c r="F731" i="2"/>
  <c r="F1410" i="2"/>
  <c r="F2182" i="2"/>
  <c r="F2173" i="2"/>
  <c r="F1177" i="2"/>
  <c r="F2066" i="2"/>
  <c r="F796" i="2"/>
  <c r="F1319" i="2"/>
  <c r="F850" i="2"/>
  <c r="F440" i="2"/>
  <c r="F831" i="2"/>
  <c r="F207" i="2"/>
  <c r="F22" i="2"/>
  <c r="F551" i="2"/>
  <c r="F560" i="2"/>
  <c r="F940" i="2"/>
  <c r="F2337" i="2"/>
  <c r="F668" i="2"/>
  <c r="F1611" i="2"/>
  <c r="F2042" i="2"/>
  <c r="F2032" i="2"/>
  <c r="F2022" i="2"/>
  <c r="F591" i="2"/>
  <c r="F988" i="2"/>
  <c r="F974" i="2"/>
  <c r="F1281" i="2"/>
  <c r="F1431" i="2"/>
  <c r="F1829" i="2"/>
  <c r="F1995" i="2"/>
  <c r="F2231" i="2"/>
  <c r="F814" i="2"/>
  <c r="F797" i="2"/>
  <c r="F274" i="2"/>
  <c r="F1002" i="2"/>
  <c r="F1123" i="2"/>
  <c r="F1584" i="2"/>
  <c r="F1592" i="2"/>
  <c r="F1848" i="2"/>
  <c r="F2352" i="2"/>
  <c r="J2352" i="2" s="1"/>
  <c r="K2352" i="2" s="1"/>
  <c r="F40" i="2"/>
  <c r="F289" i="2"/>
  <c r="F294" i="2"/>
  <c r="F619" i="2"/>
  <c r="F628" i="2"/>
  <c r="F1320" i="2"/>
  <c r="F1307" i="2"/>
  <c r="F2017" i="2"/>
  <c r="F2224" i="2"/>
  <c r="O2225" i="4"/>
  <c r="F65" i="2"/>
  <c r="F684" i="2"/>
  <c r="F1886" i="2"/>
  <c r="F85" i="2"/>
  <c r="F423" i="2"/>
  <c r="F1008" i="2"/>
  <c r="F1151" i="2"/>
  <c r="F1459" i="2"/>
  <c r="F2082" i="2"/>
  <c r="F851" i="2"/>
  <c r="F121" i="2"/>
  <c r="F1022" i="2"/>
  <c r="F179" i="2"/>
  <c r="F136" i="2"/>
  <c r="F441" i="2"/>
  <c r="F2100" i="2"/>
  <c r="F2279" i="2"/>
  <c r="F887" i="2"/>
  <c r="F901" i="2"/>
  <c r="F193" i="2"/>
  <c r="F356" i="2"/>
  <c r="F452" i="2"/>
  <c r="F832" i="2"/>
  <c r="F1038" i="2"/>
  <c r="F1955" i="2"/>
  <c r="F2292" i="2"/>
  <c r="F472" i="2"/>
  <c r="F909" i="2"/>
  <c r="F1396" i="2"/>
  <c r="F1515" i="2"/>
  <c r="F1518" i="2"/>
  <c r="F2311" i="2"/>
  <c r="F478" i="2"/>
  <c r="F489" i="2"/>
  <c r="F1729" i="2"/>
  <c r="F1730" i="2"/>
  <c r="F1675" i="2"/>
  <c r="F1762" i="2"/>
  <c r="F1734" i="2"/>
  <c r="F743" i="2"/>
  <c r="F757" i="2"/>
  <c r="F1254" i="2"/>
  <c r="F407" i="2"/>
  <c r="F1774" i="2"/>
  <c r="F2151" i="2"/>
  <c r="F1957" i="2"/>
  <c r="F397" i="2"/>
  <c r="F1077" i="2"/>
  <c r="F1225" i="2"/>
  <c r="F1787" i="2"/>
  <c r="F250" i="2"/>
  <c r="F1819" i="2"/>
  <c r="F1548" i="2"/>
  <c r="F1092" i="2"/>
  <c r="F1554" i="2"/>
  <c r="F1183" i="2"/>
  <c r="F1898" i="2"/>
  <c r="F1916" i="2"/>
  <c r="F1370" i="2"/>
  <c r="F711" i="2"/>
  <c r="F730" i="2"/>
  <c r="F1244" i="2"/>
  <c r="F1409" i="2"/>
  <c r="F2159" i="2"/>
  <c r="F2194" i="2"/>
  <c r="F1176" i="2"/>
  <c r="F1967" i="2"/>
  <c r="F614" i="2"/>
  <c r="F1458" i="2"/>
  <c r="F471" i="2"/>
  <c r="F1366" i="2"/>
  <c r="F710" i="2"/>
  <c r="F1243" i="2"/>
  <c r="F1408" i="2"/>
  <c r="F2165" i="2"/>
  <c r="F2172" i="2"/>
  <c r="F1265" i="2"/>
  <c r="F1175" i="2"/>
  <c r="F21" i="2"/>
  <c r="F950" i="2"/>
  <c r="F377" i="2"/>
  <c r="F235" i="2"/>
  <c r="F195" i="2"/>
  <c r="F709" i="2"/>
  <c r="F2118" i="2"/>
  <c r="F1242" i="2"/>
  <c r="F1407" i="2"/>
  <c r="F2181" i="2"/>
  <c r="F1264" i="2"/>
  <c r="F1180" i="2"/>
  <c r="F2080" i="2"/>
  <c r="F2350" i="2"/>
  <c r="J2350" i="2" s="1"/>
  <c r="K2350" i="2" s="1"/>
  <c r="F64" i="2"/>
  <c r="F877" i="2"/>
  <c r="F488" i="2"/>
  <c r="F1547" i="2"/>
  <c r="F1566" i="2"/>
  <c r="F2004" i="2"/>
  <c r="F83" i="2"/>
  <c r="F1872" i="2"/>
  <c r="F178" i="2"/>
  <c r="F134" i="2"/>
  <c r="F1200" i="2"/>
  <c r="F470" i="2"/>
  <c r="F1517" i="2"/>
  <c r="F1686" i="2"/>
  <c r="F747" i="2"/>
  <c r="F409" i="2"/>
  <c r="F916" i="2"/>
  <c r="F1406" i="2"/>
  <c r="F1817" i="2"/>
  <c r="F1552" i="2"/>
  <c r="F1365" i="2"/>
  <c r="F19" i="2"/>
  <c r="F2037" i="2"/>
  <c r="F206" i="2"/>
  <c r="F613" i="2"/>
  <c r="F963" i="2"/>
  <c r="F973" i="2"/>
  <c r="F1118" i="2"/>
  <c r="F1278" i="2"/>
  <c r="F1428" i="2"/>
  <c r="F2002" i="2"/>
  <c r="F2236" i="2"/>
  <c r="F794" i="2"/>
  <c r="F271" i="2"/>
  <c r="F1120" i="2"/>
  <c r="F1577" i="2"/>
  <c r="F1589" i="2"/>
  <c r="F1840" i="2"/>
  <c r="F2351" i="2"/>
  <c r="J2351" i="2" s="1"/>
  <c r="K2351" i="2" s="1"/>
  <c r="F1035" i="2"/>
  <c r="F61" i="2"/>
  <c r="F284" i="2"/>
  <c r="F641" i="2"/>
  <c r="F781" i="2"/>
  <c r="F1297" i="2"/>
  <c r="F1305" i="2"/>
  <c r="F2221" i="2"/>
  <c r="F681" i="2"/>
  <c r="F1165" i="2"/>
  <c r="F385" i="2"/>
  <c r="F82" i="2"/>
  <c r="F1150" i="2"/>
  <c r="F1456" i="2"/>
  <c r="F862" i="2"/>
  <c r="F848" i="2"/>
  <c r="F97" i="2"/>
  <c r="F1019" i="2"/>
  <c r="F1871" i="2"/>
  <c r="F167" i="2"/>
  <c r="F154" i="2"/>
  <c r="F133" i="2"/>
  <c r="F1490" i="2"/>
  <c r="F867" i="2"/>
  <c r="F876" i="2"/>
  <c r="F375" i="2"/>
  <c r="F829" i="2"/>
  <c r="F1199" i="2"/>
  <c r="F469" i="2"/>
  <c r="F1534" i="2"/>
  <c r="F2308" i="2"/>
  <c r="F483" i="2"/>
  <c r="F487" i="2"/>
  <c r="F1214" i="2"/>
  <c r="F1751" i="2"/>
  <c r="F1750" i="2"/>
  <c r="F1673" i="2"/>
  <c r="F1691" i="2"/>
  <c r="F1756" i="2"/>
  <c r="F2318" i="2"/>
  <c r="F458" i="2"/>
  <c r="F543" i="2"/>
  <c r="F746" i="2"/>
  <c r="F754" i="2"/>
  <c r="F408" i="2"/>
  <c r="F389" i="2"/>
  <c r="F393" i="2"/>
  <c r="F1781" i="2"/>
  <c r="F728" i="2"/>
  <c r="F1402" i="2"/>
  <c r="F1965" i="2"/>
  <c r="F233" i="2"/>
  <c r="F1074" i="2"/>
  <c r="F1226" i="2"/>
  <c r="F1784" i="2"/>
  <c r="F1815" i="2"/>
  <c r="F402" i="2"/>
  <c r="F1227" i="2"/>
  <c r="F1089" i="2"/>
  <c r="F16" i="2"/>
  <c r="F1953" i="2"/>
  <c r="F1926" i="2"/>
  <c r="F1913" i="2"/>
  <c r="F1364" i="2"/>
  <c r="F194" i="2"/>
  <c r="F708" i="2"/>
  <c r="F1241" i="2"/>
  <c r="F2158" i="2"/>
  <c r="F1263" i="2"/>
  <c r="F1179" i="2"/>
  <c r="F1583" i="2"/>
  <c r="F1010" i="2"/>
  <c r="F155" i="2"/>
  <c r="F1538" i="2"/>
  <c r="F1398" i="2"/>
  <c r="F239" i="2"/>
  <c r="F39" i="2"/>
  <c r="F682" i="2"/>
  <c r="F2313" i="2"/>
  <c r="F1715" i="2"/>
  <c r="F1075" i="2"/>
  <c r="F1090" i="2"/>
  <c r="F935" i="2"/>
  <c r="F665" i="2"/>
  <c r="F2044" i="2"/>
  <c r="F2240" i="2"/>
  <c r="F25" i="2"/>
  <c r="F18" i="2"/>
  <c r="F553" i="2"/>
  <c r="F556" i="2"/>
  <c r="F934" i="2"/>
  <c r="F312" i="2"/>
  <c r="F664" i="2"/>
  <c r="F1604" i="2"/>
  <c r="F2065" i="2"/>
  <c r="F2079" i="2"/>
  <c r="F2029" i="2"/>
  <c r="F2242" i="2"/>
  <c r="F205" i="2"/>
  <c r="F34" i="2"/>
  <c r="F589" i="2"/>
  <c r="F986" i="2"/>
  <c r="F949" i="2"/>
  <c r="F1277" i="2"/>
  <c r="F1427" i="2"/>
  <c r="F2001" i="2"/>
  <c r="F2230" i="2"/>
  <c r="F793" i="2"/>
  <c r="F1352" i="2"/>
  <c r="F270" i="2"/>
  <c r="F1587" i="2"/>
  <c r="F1588" i="2"/>
  <c r="F1839" i="2"/>
  <c r="F2016" i="2"/>
  <c r="F2349" i="2"/>
  <c r="J2349" i="2" s="1"/>
  <c r="K2349" i="2" s="1"/>
  <c r="F1037" i="2"/>
  <c r="F60" i="2"/>
  <c r="F283" i="2"/>
  <c r="F617" i="2"/>
  <c r="F1296" i="2"/>
  <c r="F1327" i="2"/>
  <c r="F2220" i="2"/>
  <c r="F680" i="2"/>
  <c r="F1164" i="2"/>
  <c r="F2264" i="2"/>
  <c r="F384" i="2"/>
  <c r="F81" i="2"/>
  <c r="F1149" i="2"/>
  <c r="F1455" i="2"/>
  <c r="F839" i="2"/>
  <c r="F847" i="2"/>
  <c r="F117" i="2"/>
  <c r="F1018" i="2"/>
  <c r="F1870" i="2"/>
  <c r="F172" i="2"/>
  <c r="F177" i="2"/>
  <c r="F132" i="2"/>
  <c r="F816" i="2"/>
  <c r="F890" i="2"/>
  <c r="F899" i="2"/>
  <c r="F374" i="2"/>
  <c r="F828" i="2"/>
  <c r="F1204" i="2"/>
  <c r="F1510" i="2"/>
  <c r="F2310" i="2"/>
  <c r="F506" i="2"/>
  <c r="F510" i="2"/>
  <c r="F1215" i="2"/>
  <c r="F1727" i="2"/>
  <c r="F1726" i="2"/>
  <c r="F1766" i="2"/>
  <c r="F1668" i="2"/>
  <c r="F1733" i="2"/>
  <c r="F2317" i="2"/>
  <c r="F457" i="2"/>
  <c r="F542" i="2"/>
  <c r="F769" i="2"/>
  <c r="F753" i="2"/>
  <c r="F388" i="2"/>
  <c r="F392" i="2"/>
  <c r="F1544" i="2"/>
  <c r="F1780" i="2"/>
  <c r="F1405" i="2"/>
  <c r="F932" i="2"/>
  <c r="F1964" i="2"/>
  <c r="F232" i="2"/>
  <c r="F1073" i="2"/>
  <c r="F1223" i="2"/>
  <c r="F1783" i="2"/>
  <c r="F1814" i="2"/>
  <c r="F401" i="2"/>
  <c r="F1232" i="2"/>
  <c r="F1088" i="2"/>
  <c r="F1952" i="2"/>
  <c r="F1902" i="2"/>
  <c r="F1912" i="2"/>
  <c r="F1363" i="2"/>
  <c r="F204" i="2"/>
  <c r="F926" i="2"/>
  <c r="F1240" i="2"/>
  <c r="F2188" i="2"/>
  <c r="F1259" i="2"/>
  <c r="F1178" i="2"/>
  <c r="F555" i="2"/>
  <c r="F2229" i="2"/>
  <c r="F1167" i="2"/>
  <c r="F2284" i="2"/>
  <c r="F1706" i="2"/>
  <c r="F1553" i="2"/>
  <c r="F20" i="2"/>
  <c r="F26" i="2"/>
  <c r="F1846" i="2"/>
  <c r="F1884" i="2"/>
  <c r="F891" i="2"/>
  <c r="F1514" i="2"/>
  <c r="F511" i="2"/>
  <c r="F1728" i="2"/>
  <c r="F2319" i="2"/>
  <c r="F755" i="2"/>
  <c r="F387" i="2"/>
  <c r="F1772" i="2"/>
  <c r="F729" i="2"/>
  <c r="F1785" i="2"/>
  <c r="X1280" i="2"/>
  <c r="F2031" i="2"/>
  <c r="F576" i="2"/>
  <c r="F945" i="2"/>
  <c r="F1828" i="2"/>
  <c r="F309" i="2"/>
  <c r="F663" i="2"/>
  <c r="F1623" i="2"/>
  <c r="F2040" i="2"/>
  <c r="F2056" i="2"/>
  <c r="F2027" i="2"/>
  <c r="F334" i="2"/>
  <c r="F33" i="2"/>
  <c r="F612" i="2"/>
  <c r="F779" i="2"/>
  <c r="F962" i="2"/>
  <c r="F996" i="2"/>
  <c r="F1273" i="2"/>
  <c r="F1426" i="2"/>
  <c r="F1996" i="2"/>
  <c r="F2235" i="2"/>
  <c r="F1635" i="2"/>
  <c r="F813" i="2"/>
  <c r="F1351" i="2"/>
  <c r="F269" i="2"/>
  <c r="F1586" i="2"/>
  <c r="F1845" i="2"/>
  <c r="F2008" i="2"/>
  <c r="F2348" i="2"/>
  <c r="J2348" i="2" s="1"/>
  <c r="K2348" i="2" s="1"/>
  <c r="F1645" i="2"/>
  <c r="F37" i="2"/>
  <c r="F282" i="2"/>
  <c r="F640" i="2"/>
  <c r="F1005" i="2"/>
  <c r="F1324" i="2"/>
  <c r="F1304" i="2"/>
  <c r="F2215" i="2"/>
  <c r="F1163" i="2"/>
  <c r="F2263" i="2"/>
  <c r="F80" i="2"/>
  <c r="F1148" i="2"/>
  <c r="F1454" i="2"/>
  <c r="F838" i="2"/>
  <c r="F846" i="2"/>
  <c r="F94" i="2"/>
  <c r="F427" i="2"/>
  <c r="F1017" i="2"/>
  <c r="F1875" i="2"/>
  <c r="F2090" i="2"/>
  <c r="F171" i="2"/>
  <c r="F153" i="2"/>
  <c r="F131" i="2"/>
  <c r="F866" i="2"/>
  <c r="F875" i="2"/>
  <c r="F373" i="2"/>
  <c r="F707" i="2"/>
  <c r="F827" i="2"/>
  <c r="F1203" i="2"/>
  <c r="F1533" i="2"/>
  <c r="F1663" i="2"/>
  <c r="F2307" i="2"/>
  <c r="F482" i="2"/>
  <c r="F486" i="2"/>
  <c r="F1721" i="2"/>
  <c r="F1702" i="2"/>
  <c r="F1743" i="2"/>
  <c r="F1761" i="2"/>
  <c r="F1709" i="2"/>
  <c r="F2316" i="2"/>
  <c r="F466" i="2"/>
  <c r="F541" i="2"/>
  <c r="F745" i="2"/>
  <c r="F752" i="2"/>
  <c r="F1543" i="2"/>
  <c r="F1404" i="2"/>
  <c r="F1963" i="2"/>
  <c r="F231" i="2"/>
  <c r="F1072" i="2"/>
  <c r="F1222" i="2"/>
  <c r="F1782" i="2"/>
  <c r="F1813" i="2"/>
  <c r="F1231" i="2"/>
  <c r="F2145" i="2"/>
  <c r="F1087" i="2"/>
  <c r="F1565" i="2"/>
  <c r="F249" i="2"/>
  <c r="F1947" i="2"/>
  <c r="F1934" i="2"/>
  <c r="F1362" i="2"/>
  <c r="F203" i="2"/>
  <c r="F925" i="2"/>
  <c r="F1239" i="2"/>
  <c r="F1561" i="2"/>
  <c r="F2161" i="2"/>
  <c r="F1262" i="2"/>
  <c r="F1174" i="2"/>
  <c r="F704" i="2"/>
  <c r="F38" i="2"/>
  <c r="F1155" i="2"/>
  <c r="F2309" i="2"/>
  <c r="F1253" i="2"/>
  <c r="F335" i="2"/>
  <c r="F2359" i="2"/>
  <c r="J2359" i="2" s="1"/>
  <c r="K2359" i="2" s="1"/>
  <c r="T2359" i="2" s="1"/>
  <c r="F1394" i="2"/>
  <c r="F507" i="2"/>
  <c r="F1696" i="2"/>
  <c r="F459" i="2"/>
  <c r="F394" i="2"/>
  <c r="F234" i="2"/>
  <c r="F1221" i="2"/>
  <c r="F1936" i="2"/>
  <c r="F577" i="2"/>
  <c r="F1605" i="2"/>
  <c r="F546" i="2"/>
  <c r="F944" i="2"/>
  <c r="F308" i="2"/>
  <c r="F662" i="2"/>
  <c r="F1622" i="2"/>
  <c r="F2018" i="2"/>
  <c r="F2030" i="2"/>
  <c r="F2026" i="2"/>
  <c r="F333" i="2"/>
  <c r="F1032" i="2"/>
  <c r="F32" i="2"/>
  <c r="F588" i="2"/>
  <c r="F778" i="2"/>
  <c r="F982" i="2"/>
  <c r="F972" i="2"/>
  <c r="F1272" i="2"/>
  <c r="F1448" i="2"/>
  <c r="F2237" i="2"/>
  <c r="F1634" i="2"/>
  <c r="F790" i="2"/>
  <c r="F1350" i="2"/>
  <c r="F268" i="2"/>
  <c r="F1585" i="2"/>
  <c r="F1844" i="2"/>
  <c r="F2015" i="2"/>
  <c r="F2347" i="2"/>
  <c r="J2347" i="2" s="1"/>
  <c r="K2347" i="2" s="1"/>
  <c r="F1644" i="2"/>
  <c r="F59" i="2"/>
  <c r="F305" i="2"/>
  <c r="F639" i="2"/>
  <c r="F1301" i="2"/>
  <c r="F1326" i="2"/>
  <c r="F2214" i="2"/>
  <c r="F1162" i="2"/>
  <c r="F2265" i="2"/>
  <c r="F79" i="2"/>
  <c r="F1147" i="2"/>
  <c r="F1470" i="2"/>
  <c r="F339" i="2"/>
  <c r="F843" i="2"/>
  <c r="F845" i="2"/>
  <c r="F116" i="2"/>
  <c r="F426" i="2"/>
  <c r="F1016" i="2"/>
  <c r="F1632" i="2"/>
  <c r="F1874" i="2"/>
  <c r="F2089" i="2"/>
  <c r="F170" i="2"/>
  <c r="F176" i="2"/>
  <c r="F1659" i="2"/>
  <c r="F130" i="2"/>
  <c r="F1168" i="2"/>
  <c r="F889" i="2"/>
  <c r="F898" i="2"/>
  <c r="F372" i="2"/>
  <c r="F706" i="2"/>
  <c r="F826" i="2"/>
  <c r="F1202" i="2"/>
  <c r="F1051" i="2"/>
  <c r="F1509" i="2"/>
  <c r="F2314" i="2"/>
  <c r="F505" i="2"/>
  <c r="F509" i="2"/>
  <c r="F1397" i="2"/>
  <c r="F1705" i="2"/>
  <c r="F1678" i="2"/>
  <c r="F1719" i="2"/>
  <c r="F1738" i="2"/>
  <c r="F1685" i="2"/>
  <c r="F2315" i="2"/>
  <c r="F465" i="2"/>
  <c r="F540" i="2"/>
  <c r="F768" i="2"/>
  <c r="F751" i="2"/>
  <c r="F1564" i="2"/>
  <c r="F1403" i="2"/>
  <c r="F1962" i="2"/>
  <c r="F230" i="2"/>
  <c r="F1071" i="2"/>
  <c r="F1812" i="2"/>
  <c r="F1230" i="2"/>
  <c r="F1792" i="2"/>
  <c r="F2144" i="2"/>
  <c r="F1086" i="2"/>
  <c r="F248" i="2"/>
  <c r="F1803" i="2"/>
  <c r="F1925" i="2"/>
  <c r="F1911" i="2"/>
  <c r="F1361" i="2"/>
  <c r="F202" i="2"/>
  <c r="F1238" i="2"/>
  <c r="F2193" i="2"/>
  <c r="F2180" i="2"/>
  <c r="F2329" i="2"/>
  <c r="F1261" i="2"/>
  <c r="F1173" i="2"/>
  <c r="F703" i="2"/>
  <c r="F84" i="2"/>
  <c r="F98" i="2"/>
  <c r="F135" i="2"/>
  <c r="F1720" i="2"/>
  <c r="F2241" i="2"/>
  <c r="F795" i="2"/>
  <c r="F292" i="2"/>
  <c r="F1457" i="2"/>
  <c r="F1020" i="2"/>
  <c r="F168" i="2"/>
  <c r="F1682" i="2"/>
  <c r="F544" i="2"/>
  <c r="F1960" i="2"/>
  <c r="F395" i="2"/>
  <c r="F1228" i="2"/>
  <c r="F1948" i="2"/>
  <c r="F557" i="2"/>
  <c r="F313" i="2"/>
  <c r="F254" i="2"/>
  <c r="F773" i="2"/>
  <c r="F943" i="2"/>
  <c r="F1992" i="2"/>
  <c r="F307" i="2"/>
  <c r="F661" i="2"/>
  <c r="F1621" i="2"/>
  <c r="F2064" i="2"/>
  <c r="F2078" i="2"/>
  <c r="F332" i="2"/>
  <c r="F1031" i="2"/>
  <c r="F31" i="2"/>
  <c r="F611" i="2"/>
  <c r="F777" i="2"/>
  <c r="F958" i="2"/>
  <c r="F948" i="2"/>
  <c r="F1271" i="2"/>
  <c r="F1425" i="2"/>
  <c r="F1638" i="2"/>
  <c r="F812" i="2"/>
  <c r="F1571" i="2"/>
  <c r="F1843" i="2"/>
  <c r="F2014" i="2"/>
  <c r="F2360" i="2"/>
  <c r="J2360" i="2" s="1"/>
  <c r="K2360" i="2" s="1"/>
  <c r="T2360" i="2" s="1"/>
  <c r="F1643" i="2"/>
  <c r="F1652" i="2"/>
  <c r="F58" i="2"/>
  <c r="F281" i="2"/>
  <c r="F647" i="2"/>
  <c r="F638" i="2"/>
  <c r="F1323" i="2"/>
  <c r="F1303" i="2"/>
  <c r="F2260" i="2"/>
  <c r="F78" i="2"/>
  <c r="F1146" i="2"/>
  <c r="F1469" i="2"/>
  <c r="F338" i="2"/>
  <c r="F842" i="2"/>
  <c r="F844" i="2"/>
  <c r="F115" i="2"/>
  <c r="F425" i="2"/>
  <c r="F1015" i="2"/>
  <c r="F1631" i="2"/>
  <c r="F1873" i="2"/>
  <c r="F2088" i="2"/>
  <c r="F169" i="2"/>
  <c r="F152" i="2"/>
  <c r="F1658" i="2"/>
  <c r="F129" i="2"/>
  <c r="F2306" i="2"/>
  <c r="F865" i="2"/>
  <c r="F874" i="2"/>
  <c r="F371" i="2"/>
  <c r="F705" i="2"/>
  <c r="F825" i="2"/>
  <c r="F1198" i="2"/>
  <c r="F212" i="2"/>
  <c r="F1050" i="2"/>
  <c r="F1532" i="2"/>
  <c r="F481" i="2"/>
  <c r="F485" i="2"/>
  <c r="F1745" i="2"/>
  <c r="F1749" i="2"/>
  <c r="F1695" i="2"/>
  <c r="F1714" i="2"/>
  <c r="F464" i="2"/>
  <c r="F539" i="2"/>
  <c r="F744" i="2"/>
  <c r="F750" i="2"/>
  <c r="F1563" i="2"/>
  <c r="F699" i="2"/>
  <c r="F1961" i="2"/>
  <c r="F229" i="2"/>
  <c r="F1070" i="2"/>
  <c r="F1399" i="2"/>
  <c r="F525" i="2"/>
  <c r="F1229" i="2"/>
  <c r="F1794" i="2"/>
  <c r="F2143" i="2"/>
  <c r="F1085" i="2"/>
  <c r="F1991" i="2"/>
  <c r="F247" i="2"/>
  <c r="F1802" i="2"/>
  <c r="F1901" i="2"/>
  <c r="F1933" i="2"/>
  <c r="F1360" i="2"/>
  <c r="F201" i="2"/>
  <c r="F531" i="2"/>
  <c r="F1237" i="2"/>
  <c r="F1801" i="2"/>
  <c r="F2171" i="2"/>
  <c r="F2157" i="2"/>
  <c r="F2328" i="2"/>
  <c r="F1260" i="2"/>
  <c r="F1172" i="2"/>
  <c r="F702" i="2"/>
  <c r="F573" i="2"/>
  <c r="F550" i="2"/>
  <c r="F942" i="2"/>
  <c r="F306" i="2"/>
  <c r="F660" i="2"/>
  <c r="F1620" i="2"/>
  <c r="F2039" i="2"/>
  <c r="F2055" i="2"/>
  <c r="F331" i="2"/>
  <c r="F1030" i="2"/>
  <c r="F1211" i="2"/>
  <c r="F30" i="2"/>
  <c r="F587" i="2"/>
  <c r="F776" i="2"/>
  <c r="F981" i="2"/>
  <c r="F995" i="2"/>
  <c r="F1276" i="2"/>
  <c r="F1447" i="2"/>
  <c r="F2339" i="2"/>
  <c r="F1637" i="2"/>
  <c r="F789" i="2"/>
  <c r="F1293" i="2"/>
  <c r="F1581" i="2"/>
  <c r="F1842" i="2"/>
  <c r="F2010" i="2"/>
  <c r="F2345" i="2"/>
  <c r="J2345" i="2" s="1"/>
  <c r="K2345" i="2" s="1"/>
  <c r="F1642" i="2"/>
  <c r="F57" i="2"/>
  <c r="F304" i="2"/>
  <c r="F420" i="2"/>
  <c r="F646" i="2"/>
  <c r="F637" i="2"/>
  <c r="F1300" i="2"/>
  <c r="F1325" i="2"/>
  <c r="F2259" i="2"/>
  <c r="F77" i="2"/>
  <c r="F1145" i="2"/>
  <c r="F337" i="2"/>
  <c r="F841" i="2"/>
  <c r="F114" i="2"/>
  <c r="F424" i="2"/>
  <c r="F1014" i="2"/>
  <c r="F1633" i="2"/>
  <c r="F1869" i="2"/>
  <c r="F2087" i="2"/>
  <c r="F166" i="2"/>
  <c r="F175" i="2"/>
  <c r="F1662" i="2"/>
  <c r="F128" i="2"/>
  <c r="F2305" i="2"/>
  <c r="F888" i="2"/>
  <c r="F897" i="2"/>
  <c r="F383" i="2"/>
  <c r="F370" i="2"/>
  <c r="F824" i="2"/>
  <c r="F1197" i="2"/>
  <c r="F211" i="2"/>
  <c r="F1049" i="2"/>
  <c r="F1508" i="2"/>
  <c r="F1968" i="2"/>
  <c r="F504" i="2"/>
  <c r="F508" i="2"/>
  <c r="F1542" i="2"/>
  <c r="F1704" i="2"/>
  <c r="F1725" i="2"/>
  <c r="F1672" i="2"/>
  <c r="F1690" i="2"/>
  <c r="F463" i="2"/>
  <c r="F538" i="2"/>
  <c r="F765" i="2"/>
  <c r="F749" i="2"/>
  <c r="F1562" i="2"/>
  <c r="F700" i="2"/>
  <c r="F1057" i="2"/>
  <c r="F2138" i="2"/>
  <c r="F924" i="2"/>
  <c r="F1389" i="2"/>
  <c r="F1958" i="2"/>
  <c r="F228" i="2"/>
  <c r="F1069" i="2"/>
  <c r="F1977" i="2"/>
  <c r="F1109" i="2"/>
  <c r="F2202" i="2"/>
  <c r="F1793" i="2"/>
  <c r="F2142" i="2"/>
  <c r="F1810" i="2"/>
  <c r="F349" i="2"/>
  <c r="F1946" i="2"/>
  <c r="F1910" i="2"/>
  <c r="F1378" i="2"/>
  <c r="F200" i="2"/>
  <c r="F1047" i="2"/>
  <c r="F530" i="2"/>
  <c r="F2192" i="2"/>
  <c r="F2179" i="2"/>
  <c r="F2327" i="2"/>
  <c r="F1171" i="2"/>
  <c r="F701" i="2"/>
  <c r="F419" i="2"/>
  <c r="F623" i="2"/>
  <c r="F636" i="2"/>
  <c r="F1132" i="2"/>
  <c r="F1322" i="2"/>
  <c r="F1302" i="2"/>
  <c r="F1888" i="2"/>
  <c r="F2276" i="2"/>
  <c r="F76" i="2"/>
  <c r="F1144" i="2"/>
  <c r="F336" i="2"/>
  <c r="F840" i="2"/>
  <c r="F113" i="2"/>
  <c r="F1013" i="2"/>
  <c r="F1868" i="2"/>
  <c r="F2086" i="2"/>
  <c r="F165" i="2"/>
  <c r="F151" i="2"/>
  <c r="F1661" i="2"/>
  <c r="F127" i="2"/>
  <c r="F1485" i="2"/>
  <c r="F864" i="2"/>
  <c r="F873" i="2"/>
  <c r="F382" i="2"/>
  <c r="F369" i="2"/>
  <c r="F823" i="2"/>
  <c r="F1196" i="2"/>
  <c r="F1386" i="2"/>
  <c r="F210" i="2"/>
  <c r="F1531" i="2"/>
  <c r="F1969" i="2"/>
  <c r="F213" i="2"/>
  <c r="F480" i="2"/>
  <c r="F484" i="2"/>
  <c r="F1703" i="2"/>
  <c r="F1701" i="2"/>
  <c r="F1765" i="2"/>
  <c r="F1667" i="2"/>
  <c r="F1970" i="2"/>
  <c r="F545" i="2"/>
  <c r="F462" i="2"/>
  <c r="F741" i="2"/>
  <c r="F748" i="2"/>
  <c r="F1055" i="2"/>
  <c r="F2137" i="2"/>
  <c r="F923" i="2"/>
  <c r="F1388" i="2"/>
  <c r="F1956" i="2"/>
  <c r="F227" i="2"/>
  <c r="F1068" i="2"/>
  <c r="F1545" i="2"/>
  <c r="F1108" i="2"/>
  <c r="F727" i="2"/>
  <c r="F2149" i="2"/>
  <c r="F1809" i="2"/>
  <c r="F348" i="2"/>
  <c r="F1950" i="2"/>
  <c r="F1924" i="2"/>
  <c r="F1932" i="2"/>
  <c r="F1377" i="2"/>
  <c r="F199" i="2"/>
  <c r="F1046" i="2"/>
  <c r="F529" i="2"/>
  <c r="F1990" i="2"/>
  <c r="F2170" i="2"/>
  <c r="F2156" i="2"/>
  <c r="F1170" i="2"/>
  <c r="F939" i="2"/>
  <c r="F208" i="2"/>
  <c r="F1591" i="2"/>
  <c r="F642" i="2"/>
  <c r="F422" i="2"/>
  <c r="F886" i="2"/>
  <c r="F1752" i="2"/>
  <c r="F386" i="2"/>
  <c r="F938" i="2"/>
  <c r="F941" i="2"/>
  <c r="F1275" i="2"/>
  <c r="F1338" i="2"/>
  <c r="F1618" i="2"/>
  <c r="F2068" i="2"/>
  <c r="F2045" i="2"/>
  <c r="F28" i="2"/>
  <c r="F598" i="2"/>
  <c r="F586" i="2"/>
  <c r="F774" i="2"/>
  <c r="F980" i="2"/>
  <c r="F947" i="2"/>
  <c r="F1274" i="2"/>
  <c r="F1441" i="2"/>
  <c r="F1446" i="2"/>
  <c r="F810" i="2"/>
  <c r="F2253" i="2"/>
  <c r="F416" i="2"/>
  <c r="F1291" i="2"/>
  <c r="F1579" i="2"/>
  <c r="F1838" i="2"/>
  <c r="F2013" i="2"/>
  <c r="F2344" i="2"/>
  <c r="J2344" i="2" s="1"/>
  <c r="K2344" i="2" s="1"/>
  <c r="F2372" i="2"/>
  <c r="J2372" i="2" s="1"/>
  <c r="K2372" i="2" s="1"/>
  <c r="T2372" i="2" s="1"/>
  <c r="F1640" i="2"/>
  <c r="F49" i="2"/>
  <c r="F55" i="2"/>
  <c r="F303" i="2"/>
  <c r="F418" i="2"/>
  <c r="F622" i="2"/>
  <c r="F635" i="2"/>
  <c r="F1134" i="2"/>
  <c r="F1299" i="2"/>
  <c r="F1851" i="2"/>
  <c r="F2275" i="2"/>
  <c r="F671" i="2"/>
  <c r="F1143" i="2"/>
  <c r="F451" i="2"/>
  <c r="F861" i="2"/>
  <c r="F2304" i="2"/>
  <c r="F112" i="2"/>
  <c r="F1867" i="2"/>
  <c r="F2085" i="2"/>
  <c r="F164" i="2"/>
  <c r="F174" i="2"/>
  <c r="F1660" i="2"/>
  <c r="F126" i="2"/>
  <c r="F1476" i="2"/>
  <c r="F885" i="2"/>
  <c r="F896" i="2"/>
  <c r="F361" i="2"/>
  <c r="F368" i="2"/>
  <c r="F822" i="2"/>
  <c r="F1195" i="2"/>
  <c r="F1385" i="2"/>
  <c r="F209" i="2"/>
  <c r="F1507" i="2"/>
  <c r="F501" i="2"/>
  <c r="F1697" i="2"/>
  <c r="F1677" i="2"/>
  <c r="F1742" i="2"/>
  <c r="F1760" i="2"/>
  <c r="F461" i="2"/>
  <c r="F764" i="2"/>
  <c r="F1056" i="2"/>
  <c r="F2136" i="2"/>
  <c r="F922" i="2"/>
  <c r="F1387" i="2"/>
  <c r="F226" i="2"/>
  <c r="F524" i="2"/>
  <c r="F1067" i="2"/>
  <c r="F2141" i="2"/>
  <c r="F1113" i="2"/>
  <c r="F2148" i="2"/>
  <c r="F1808" i="2"/>
  <c r="F347" i="2"/>
  <c r="F1945" i="2"/>
  <c r="F1900" i="2"/>
  <c r="F1909" i="2"/>
  <c r="F1376" i="2"/>
  <c r="F198" i="2"/>
  <c r="F1045" i="2"/>
  <c r="F528" i="2"/>
  <c r="F2191" i="2"/>
  <c r="F2155" i="2"/>
  <c r="F1169" i="2"/>
  <c r="F1885" i="2"/>
  <c r="F1224" i="2"/>
  <c r="F558" i="2"/>
  <c r="F1119" i="2"/>
  <c r="F1036" i="2"/>
  <c r="F1619" i="2"/>
  <c r="F775" i="2"/>
  <c r="F1337" i="2"/>
  <c r="F1617" i="2"/>
  <c r="F2063" i="2"/>
  <c r="F2077" i="2"/>
  <c r="F603" i="2"/>
  <c r="F609" i="2"/>
  <c r="F956" i="2"/>
  <c r="F994" i="2"/>
  <c r="F1270" i="2"/>
  <c r="F1440" i="2"/>
  <c r="F1423" i="2"/>
  <c r="F809" i="2"/>
  <c r="F2254" i="2"/>
  <c r="F415" i="2"/>
  <c r="F1578" i="2"/>
  <c r="F1837" i="2"/>
  <c r="F2012" i="2"/>
  <c r="F2361" i="2"/>
  <c r="J2361" i="2" s="1"/>
  <c r="K2361" i="2" s="1"/>
  <c r="T2361" i="2" s="1"/>
  <c r="F2373" i="2"/>
  <c r="J2373" i="2" s="1"/>
  <c r="K2373" i="2" s="1"/>
  <c r="T2373" i="2" s="1"/>
  <c r="F1639" i="2"/>
  <c r="F48" i="2"/>
  <c r="F54" i="2"/>
  <c r="F279" i="2"/>
  <c r="F417" i="2"/>
  <c r="F651" i="2"/>
  <c r="F658" i="2"/>
  <c r="F1133" i="2"/>
  <c r="F1318" i="2"/>
  <c r="F1452" i="2"/>
  <c r="F1850" i="2"/>
  <c r="F1345" i="2"/>
  <c r="F435" i="2"/>
  <c r="F2261" i="2"/>
  <c r="F1505" i="2"/>
  <c r="F670" i="2"/>
  <c r="F1142" i="2"/>
  <c r="F450" i="2"/>
  <c r="F837" i="2"/>
  <c r="F111" i="2"/>
  <c r="F1882" i="2"/>
  <c r="F2084" i="2"/>
  <c r="F163" i="2"/>
  <c r="F150" i="2"/>
  <c r="F125" i="2"/>
  <c r="F1484" i="2"/>
  <c r="F148" i="2"/>
  <c r="F884" i="2"/>
  <c r="F872" i="2"/>
  <c r="F360" i="2"/>
  <c r="F367" i="2"/>
  <c r="F1194" i="2"/>
  <c r="F1384" i="2"/>
  <c r="F2114" i="2"/>
  <c r="F2303" i="2"/>
  <c r="F719" i="2"/>
  <c r="F1530" i="2"/>
  <c r="F477" i="2"/>
  <c r="F1681" i="2"/>
  <c r="F1748" i="2"/>
  <c r="F1718" i="2"/>
  <c r="F1737" i="2"/>
  <c r="F2331" i="2"/>
  <c r="F460" i="2"/>
  <c r="F740" i="2"/>
  <c r="F1054" i="2"/>
  <c r="F2135" i="2"/>
  <c r="F225" i="2"/>
  <c r="F523" i="2"/>
  <c r="F1066" i="2"/>
  <c r="F1112" i="2"/>
  <c r="F1401" i="2"/>
  <c r="F2147" i="2"/>
  <c r="F1984" i="2"/>
  <c r="F2109" i="2"/>
  <c r="F1807" i="2"/>
  <c r="F346" i="2"/>
  <c r="F1944" i="2"/>
  <c r="F1942" i="2"/>
  <c r="F1931" i="2"/>
  <c r="F1375" i="2"/>
  <c r="F197" i="2"/>
  <c r="F243" i="2"/>
  <c r="F537" i="2"/>
  <c r="F1101" i="2"/>
  <c r="F2169" i="2"/>
  <c r="F2190" i="2"/>
  <c r="F1182" i="2"/>
  <c r="F2223" i="2"/>
  <c r="F503" i="2"/>
  <c r="F396" i="2"/>
  <c r="F310" i="2"/>
  <c r="F1279" i="2"/>
  <c r="F439" i="2"/>
  <c r="F971" i="2"/>
  <c r="F2011" i="2"/>
  <c r="F1336" i="2"/>
  <c r="F1616" i="2"/>
  <c r="F2038" i="2"/>
  <c r="F2054" i="2"/>
  <c r="F2376" i="2"/>
  <c r="J2376" i="2" s="1"/>
  <c r="K2376" i="2" s="1"/>
  <c r="T2376" i="2" s="1"/>
  <c r="F1029" i="2"/>
  <c r="F1475" i="2"/>
  <c r="F579" i="2"/>
  <c r="F585" i="2"/>
  <c r="F979" i="2"/>
  <c r="F970" i="2"/>
  <c r="F1269" i="2"/>
  <c r="F1439" i="2"/>
  <c r="F1445" i="2"/>
  <c r="F431" i="2"/>
  <c r="J431" i="2" s="1"/>
  <c r="F808" i="2"/>
  <c r="F263" i="2"/>
  <c r="F1599" i="2"/>
  <c r="F1836" i="2"/>
  <c r="F2009" i="2"/>
  <c r="F2346" i="2"/>
  <c r="J2346" i="2" s="1"/>
  <c r="K2346" i="2" s="1"/>
  <c r="F2370" i="2"/>
  <c r="J2370" i="2" s="1"/>
  <c r="K2370" i="2" s="1"/>
  <c r="T2370" i="2" s="1"/>
  <c r="F53" i="2"/>
  <c r="F302" i="2"/>
  <c r="F627" i="2"/>
  <c r="F634" i="2"/>
  <c r="F1295" i="2"/>
  <c r="F1849" i="2"/>
  <c r="F1348" i="2"/>
  <c r="F433" i="2"/>
  <c r="F2274" i="2"/>
  <c r="F1504" i="2"/>
  <c r="F675" i="2"/>
  <c r="F1141" i="2"/>
  <c r="F449" i="2"/>
  <c r="F860" i="2"/>
  <c r="F110" i="2"/>
  <c r="F330" i="2"/>
  <c r="F1881" i="2"/>
  <c r="F2093" i="2"/>
  <c r="F162" i="2"/>
  <c r="F173" i="2"/>
  <c r="F143" i="2"/>
  <c r="F124" i="2"/>
  <c r="F1483" i="2"/>
  <c r="F1648" i="2"/>
  <c r="F907" i="2"/>
  <c r="F895" i="2"/>
  <c r="F365" i="2"/>
  <c r="F366" i="2"/>
  <c r="F1193" i="2"/>
  <c r="F1383" i="2"/>
  <c r="F2113" i="2"/>
  <c r="F2301" i="2"/>
  <c r="F718" i="2"/>
  <c r="F1213" i="2"/>
  <c r="F1506" i="2"/>
  <c r="F500" i="2"/>
  <c r="F724" i="2"/>
  <c r="F1680" i="2"/>
  <c r="F1724" i="2"/>
  <c r="F1694" i="2"/>
  <c r="F1713" i="2"/>
  <c r="F763" i="2"/>
  <c r="F1249" i="2"/>
  <c r="F1973" i="2"/>
  <c r="F2134" i="2"/>
  <c r="F224" i="2"/>
  <c r="F522" i="2"/>
  <c r="F1065" i="2"/>
  <c r="F1111" i="2"/>
  <c r="F1400" i="2"/>
  <c r="F2146" i="2"/>
  <c r="F1983" i="2"/>
  <c r="F2108" i="2"/>
  <c r="F1806" i="2"/>
  <c r="F345" i="2"/>
  <c r="F1943" i="2"/>
  <c r="F1920" i="2"/>
  <c r="F1908" i="2"/>
  <c r="F1374" i="2"/>
  <c r="F196" i="2"/>
  <c r="F242" i="2"/>
  <c r="F536" i="2"/>
  <c r="F1100" i="2"/>
  <c r="F2187" i="2"/>
  <c r="F2166" i="2"/>
  <c r="F15" i="2"/>
  <c r="F1181" i="2"/>
  <c r="F667" i="2"/>
  <c r="F1847" i="2"/>
  <c r="F2291" i="2"/>
  <c r="F1076" i="2"/>
  <c r="F1091" i="2"/>
  <c r="F2019" i="2"/>
  <c r="F1298" i="2"/>
  <c r="F1491" i="2"/>
  <c r="F610" i="2"/>
  <c r="F280" i="2"/>
  <c r="F571" i="2"/>
  <c r="F782" i="2"/>
  <c r="F2062" i="2"/>
  <c r="F2025" i="2"/>
  <c r="F2377" i="2"/>
  <c r="J2377" i="2" s="1"/>
  <c r="K2377" i="2" s="1"/>
  <c r="T2377" i="2" s="1"/>
  <c r="F1028" i="2"/>
  <c r="F1474" i="2"/>
  <c r="F2120" i="2"/>
  <c r="F255" i="2"/>
  <c r="F602" i="2"/>
  <c r="F608" i="2"/>
  <c r="F955" i="2"/>
  <c r="F946" i="2"/>
  <c r="F1268" i="2"/>
  <c r="F1444" i="2"/>
  <c r="F1422" i="2"/>
  <c r="F430" i="2"/>
  <c r="J430" i="2" s="1"/>
  <c r="F807" i="2"/>
  <c r="F262" i="2"/>
  <c r="F1576" i="2"/>
  <c r="F1831" i="2"/>
  <c r="F2343" i="2"/>
  <c r="J2343" i="2" s="1"/>
  <c r="K2343" i="2" s="1"/>
  <c r="F2368" i="2"/>
  <c r="J2368" i="2" s="1"/>
  <c r="K2368" i="2" s="1"/>
  <c r="T2368" i="2" s="1"/>
  <c r="F442" i="2"/>
  <c r="F52" i="2"/>
  <c r="F278" i="2"/>
  <c r="F650" i="2"/>
  <c r="F657" i="2"/>
  <c r="F1317" i="2"/>
  <c r="F1861" i="2"/>
  <c r="F1347" i="2"/>
  <c r="F432" i="2"/>
  <c r="F2273" i="2"/>
  <c r="F1503" i="2"/>
  <c r="F674" i="2"/>
  <c r="F1140" i="2"/>
  <c r="F1354" i="2"/>
  <c r="F448" i="2"/>
  <c r="F836" i="2"/>
  <c r="F109" i="2"/>
  <c r="F319" i="2"/>
  <c r="F679" i="2"/>
  <c r="F1880" i="2"/>
  <c r="F2091" i="2"/>
  <c r="F161" i="2"/>
  <c r="F142" i="2"/>
  <c r="F1482" i="2"/>
  <c r="F1650" i="2"/>
  <c r="F883" i="2"/>
  <c r="F871" i="2"/>
  <c r="F364" i="2"/>
  <c r="F355" i="2"/>
  <c r="F1192" i="2"/>
  <c r="F1382" i="2"/>
  <c r="F2116" i="2"/>
  <c r="F2300" i="2"/>
  <c r="F390" i="2"/>
  <c r="F723" i="2"/>
  <c r="F1212" i="2"/>
  <c r="F1529" i="2"/>
  <c r="F2121" i="2"/>
  <c r="F476" i="2"/>
  <c r="F1679" i="2"/>
  <c r="F1700" i="2"/>
  <c r="F1671" i="2"/>
  <c r="F1689" i="2"/>
  <c r="F1034" i="2"/>
  <c r="F739" i="2"/>
  <c r="F1248" i="2"/>
  <c r="F518" i="2"/>
  <c r="F1971" i="2"/>
  <c r="F2133" i="2"/>
  <c r="F1800" i="2"/>
  <c r="F223" i="2"/>
  <c r="F521" i="2"/>
  <c r="F1064" i="2"/>
  <c r="F2322" i="2"/>
  <c r="F1110" i="2"/>
  <c r="F1489" i="2"/>
  <c r="F1989" i="2"/>
  <c r="F2107" i="2"/>
  <c r="F1805" i="2"/>
  <c r="F344" i="2"/>
  <c r="F1938" i="2"/>
  <c r="F1896" i="2"/>
  <c r="F1930" i="2"/>
  <c r="F1373" i="2"/>
  <c r="F241" i="2"/>
  <c r="F535" i="2"/>
  <c r="F1099" i="2"/>
  <c r="F2164" i="2"/>
  <c r="F2178" i="2"/>
  <c r="F14" i="2"/>
  <c r="F1122" i="2"/>
  <c r="F293" i="2"/>
  <c r="F1395" i="2"/>
  <c r="F742" i="2"/>
  <c r="F1786" i="2"/>
  <c r="F554" i="2"/>
  <c r="F2238" i="2"/>
  <c r="F2222" i="2"/>
  <c r="F2209" i="2"/>
  <c r="F1334" i="2"/>
  <c r="F2375" i="2"/>
  <c r="J2375" i="2" s="1"/>
  <c r="K2375" i="2" s="1"/>
  <c r="T2375" i="2" s="1"/>
  <c r="F2119" i="2"/>
  <c r="F578" i="2"/>
  <c r="F584" i="2"/>
  <c r="F978" i="2"/>
  <c r="F993" i="2"/>
  <c r="F1267" i="2"/>
  <c r="F1443" i="2"/>
  <c r="F429" i="2"/>
  <c r="J429" i="2" s="1"/>
  <c r="F695" i="2"/>
  <c r="F806" i="2"/>
  <c r="F267" i="2"/>
  <c r="F616" i="2"/>
  <c r="F1598" i="2"/>
  <c r="F1835" i="2"/>
  <c r="F2342" i="2"/>
  <c r="J2342" i="2" s="1"/>
  <c r="K2342" i="2" s="1"/>
  <c r="F2369" i="2"/>
  <c r="J2369" i="2" s="1"/>
  <c r="K2369" i="2" s="1"/>
  <c r="T2369" i="2" s="1"/>
  <c r="F51" i="2"/>
  <c r="F301" i="2"/>
  <c r="F626" i="2"/>
  <c r="F633" i="2"/>
  <c r="F1316" i="2"/>
  <c r="F1860" i="2"/>
  <c r="F1346" i="2"/>
  <c r="F434" i="2"/>
  <c r="F2272" i="2"/>
  <c r="F1502" i="2"/>
  <c r="F73" i="2"/>
  <c r="F673" i="2"/>
  <c r="F1139" i="2"/>
  <c r="F1353" i="2"/>
  <c r="F447" i="2"/>
  <c r="F859" i="2"/>
  <c r="F108" i="2"/>
  <c r="F329" i="2"/>
  <c r="F678" i="2"/>
  <c r="F1156" i="2"/>
  <c r="F1879" i="2"/>
  <c r="F2092" i="2"/>
  <c r="F149" i="2"/>
  <c r="F147" i="2"/>
  <c r="F1481" i="2"/>
  <c r="F1649" i="2"/>
  <c r="F906" i="2"/>
  <c r="F894" i="2"/>
  <c r="F363" i="2"/>
  <c r="F1191" i="2"/>
  <c r="F1381" i="2"/>
  <c r="F2112" i="2"/>
  <c r="F2299" i="2"/>
  <c r="F722" i="2"/>
  <c r="F1528" i="2"/>
  <c r="F2122" i="2"/>
  <c r="F499" i="2"/>
  <c r="F1674" i="2"/>
  <c r="F1664" i="2"/>
  <c r="F1764" i="2"/>
  <c r="F1666" i="2"/>
  <c r="F391" i="2"/>
  <c r="F762" i="2"/>
  <c r="F1247" i="2"/>
  <c r="F2201" i="2"/>
  <c r="F214" i="2"/>
  <c r="F517" i="2"/>
  <c r="F1976" i="2"/>
  <c r="F2132" i="2"/>
  <c r="F1799" i="2"/>
  <c r="F222" i="2"/>
  <c r="F520" i="2"/>
  <c r="F1063" i="2"/>
  <c r="F2321" i="2"/>
  <c r="F1824" i="2"/>
  <c r="F1488" i="2"/>
  <c r="F921" i="2"/>
  <c r="F1988" i="2"/>
  <c r="F2106" i="2"/>
  <c r="F1804" i="2"/>
  <c r="F343" i="2"/>
  <c r="F1937" i="2"/>
  <c r="F1941" i="2"/>
  <c r="F1907" i="2"/>
  <c r="F240" i="2"/>
  <c r="F534" i="2"/>
  <c r="F1098" i="2"/>
  <c r="F2186" i="2"/>
  <c r="F2168" i="2"/>
  <c r="F1656" i="2"/>
  <c r="F311" i="2"/>
  <c r="F1306" i="2"/>
  <c r="F1959" i="2"/>
  <c r="F1609" i="2"/>
  <c r="F1582" i="2"/>
  <c r="F849" i="2"/>
  <c r="F1292" i="2"/>
  <c r="F1335" i="2"/>
  <c r="F1117" i="2"/>
  <c r="F1116" i="2"/>
  <c r="F1333" i="2"/>
  <c r="F2053" i="2"/>
  <c r="F2378" i="2"/>
  <c r="J2378" i="2" s="1"/>
  <c r="K2378" i="2" s="1"/>
  <c r="T2378" i="2" s="1"/>
  <c r="F2243" i="2"/>
  <c r="F601" i="2"/>
  <c r="F607" i="2"/>
  <c r="F954" i="2"/>
  <c r="F969" i="2"/>
  <c r="F1290" i="2"/>
  <c r="F1442" i="2"/>
  <c r="F428" i="2"/>
  <c r="J428" i="2" s="1"/>
  <c r="K428" i="2" s="1"/>
  <c r="F694" i="2"/>
  <c r="F805" i="2"/>
  <c r="F36" i="2"/>
  <c r="F266" i="2"/>
  <c r="F1451" i="2"/>
  <c r="F1575" i="2"/>
  <c r="F1834" i="2"/>
  <c r="F2358" i="2"/>
  <c r="J2358" i="2" s="1"/>
  <c r="K2358" i="2" s="1"/>
  <c r="T2358" i="2" s="1"/>
  <c r="F2367" i="2"/>
  <c r="J2367" i="2" s="1"/>
  <c r="K2367" i="2" s="1"/>
  <c r="T2367" i="2" s="1"/>
  <c r="F50" i="2"/>
  <c r="F277" i="2"/>
  <c r="F649" i="2"/>
  <c r="F656" i="2"/>
  <c r="F1315" i="2"/>
  <c r="F1859" i="2"/>
  <c r="F1349" i="2"/>
  <c r="F438" i="2"/>
  <c r="F2271" i="2"/>
  <c r="F1501" i="2"/>
  <c r="F75" i="2"/>
  <c r="F672" i="2"/>
  <c r="F1138" i="2"/>
  <c r="F1465" i="2"/>
  <c r="F1630" i="2"/>
  <c r="F446" i="2"/>
  <c r="F835" i="2"/>
  <c r="F107" i="2"/>
  <c r="F328" i="2"/>
  <c r="F677" i="2"/>
  <c r="F1158" i="2"/>
  <c r="F1878" i="2"/>
  <c r="F160" i="2"/>
  <c r="F184" i="2"/>
  <c r="F123" i="2"/>
  <c r="F1480" i="2"/>
  <c r="F1647" i="2"/>
  <c r="F2289" i="2"/>
  <c r="F882" i="2"/>
  <c r="F870" i="2"/>
  <c r="F362" i="2"/>
  <c r="F1190" i="2"/>
  <c r="F1379" i="2"/>
  <c r="F2111" i="2"/>
  <c r="F2277" i="2"/>
  <c r="F721" i="2"/>
  <c r="F1537" i="2"/>
  <c r="F1527" i="2"/>
  <c r="F498" i="2"/>
  <c r="F1755" i="2"/>
  <c r="F1770" i="2"/>
  <c r="F1741" i="2"/>
  <c r="F1759" i="2"/>
  <c r="F2127" i="2"/>
  <c r="F1651" i="2"/>
  <c r="F738" i="2"/>
  <c r="F1252" i="2"/>
  <c r="F2200" i="2"/>
  <c r="F1359" i="2"/>
  <c r="F215" i="2"/>
  <c r="F516" i="2"/>
  <c r="F1975" i="2"/>
  <c r="F2131" i="2"/>
  <c r="F1798" i="2"/>
  <c r="F519" i="2"/>
  <c r="F1062" i="2"/>
  <c r="F1823" i="2"/>
  <c r="F1487" i="2"/>
  <c r="F920" i="2"/>
  <c r="F1981" i="2"/>
  <c r="F2324" i="2"/>
  <c r="F1081" i="2"/>
  <c r="F1987" i="2"/>
  <c r="F191" i="2"/>
  <c r="F2105" i="2"/>
  <c r="F1105" i="2"/>
  <c r="F342" i="2"/>
  <c r="F1935" i="2"/>
  <c r="F1919" i="2"/>
  <c r="F1929" i="2"/>
  <c r="F246" i="2"/>
  <c r="F533" i="2"/>
  <c r="F2163" i="2"/>
  <c r="F2189" i="2"/>
  <c r="F1416" i="2"/>
  <c r="F1655" i="2"/>
  <c r="F1567" i="2"/>
  <c r="F27" i="2"/>
  <c r="F1001" i="2"/>
  <c r="F2150" i="2"/>
  <c r="F2338" i="2"/>
  <c r="F987" i="2"/>
  <c r="F1210" i="2"/>
  <c r="F811" i="2"/>
  <c r="F56" i="2"/>
  <c r="F547" i="2"/>
  <c r="F2076" i="2"/>
  <c r="F568" i="2"/>
  <c r="F1006" i="2"/>
  <c r="F2050" i="2"/>
  <c r="F414" i="2"/>
  <c r="F583" i="2"/>
  <c r="F992" i="2"/>
  <c r="F1438" i="2"/>
  <c r="F2007" i="2"/>
  <c r="F693" i="2"/>
  <c r="F804" i="2"/>
  <c r="F35" i="2"/>
  <c r="F265" i="2"/>
  <c r="F780" i="2"/>
  <c r="F1129" i="2"/>
  <c r="F1450" i="2"/>
  <c r="F1597" i="2"/>
  <c r="F1833" i="2"/>
  <c r="F2340" i="2"/>
  <c r="F2371" i="2"/>
  <c r="J2371" i="2" s="1"/>
  <c r="K2371" i="2" s="1"/>
  <c r="T2371" i="2" s="1"/>
  <c r="F47" i="2"/>
  <c r="F300" i="2"/>
  <c r="F625" i="2"/>
  <c r="F632" i="2"/>
  <c r="F1294" i="2"/>
  <c r="F1600" i="2"/>
  <c r="F1858" i="2"/>
  <c r="F2219" i="2"/>
  <c r="F692" i="2"/>
  <c r="F437" i="2"/>
  <c r="F2270" i="2"/>
  <c r="F1500" i="2"/>
  <c r="F74" i="2"/>
  <c r="F315" i="2"/>
  <c r="F676" i="2"/>
  <c r="F1137" i="2"/>
  <c r="F1464" i="2"/>
  <c r="F1629" i="2"/>
  <c r="F445" i="2"/>
  <c r="F858" i="2"/>
  <c r="F106" i="2"/>
  <c r="F327" i="2"/>
  <c r="F1157" i="2"/>
  <c r="F1877" i="2"/>
  <c r="F183" i="2"/>
  <c r="F146" i="2"/>
  <c r="F1479" i="2"/>
  <c r="F2097" i="2"/>
  <c r="F1646" i="2"/>
  <c r="F2288" i="2"/>
  <c r="F905" i="2"/>
  <c r="F893" i="2"/>
  <c r="F381" i="2"/>
  <c r="F1189" i="2"/>
  <c r="F1380" i="2"/>
  <c r="F2115" i="2"/>
  <c r="F2298" i="2"/>
  <c r="F720" i="2"/>
  <c r="F1536" i="2"/>
  <c r="F1526" i="2"/>
  <c r="F497" i="2"/>
  <c r="F914" i="2"/>
  <c r="F1732" i="2"/>
  <c r="F1747" i="2"/>
  <c r="F1717" i="2"/>
  <c r="F1736" i="2"/>
  <c r="F2126" i="2"/>
  <c r="F761" i="2"/>
  <c r="F931" i="2"/>
  <c r="F1251" i="2"/>
  <c r="F2199" i="2"/>
  <c r="F1358" i="2"/>
  <c r="F219" i="2"/>
  <c r="F515" i="2"/>
  <c r="F1974" i="2"/>
  <c r="F2130" i="2"/>
  <c r="F1236" i="2"/>
  <c r="F1797" i="2"/>
  <c r="F1061" i="2"/>
  <c r="F403" i="2"/>
  <c r="F1822" i="2"/>
  <c r="F1486" i="2"/>
  <c r="F919" i="2"/>
  <c r="F1978" i="2"/>
  <c r="F2323" i="2"/>
  <c r="F1084" i="2"/>
  <c r="F1986" i="2"/>
  <c r="F190" i="2"/>
  <c r="F1104" i="2"/>
  <c r="F341" i="2"/>
  <c r="F1928" i="2"/>
  <c r="F1895" i="2"/>
  <c r="F1906" i="2"/>
  <c r="F245" i="2"/>
  <c r="F532" i="2"/>
  <c r="F2185" i="2"/>
  <c r="F2184" i="2"/>
  <c r="F1654" i="2"/>
  <c r="F1954" i="2"/>
  <c r="F1739" i="2"/>
  <c r="F2057" i="2"/>
  <c r="F2287" i="2"/>
  <c r="F572" i="2"/>
  <c r="F2028" i="2"/>
  <c r="F1424" i="2"/>
  <c r="F2362" i="2"/>
  <c r="J2362" i="2" s="1"/>
  <c r="K2362" i="2" s="1"/>
  <c r="T2362" i="2" s="1"/>
  <c r="F1615" i="2"/>
  <c r="F569" i="2"/>
  <c r="F1007" i="2"/>
  <c r="F2073" i="2"/>
  <c r="F1612" i="2"/>
  <c r="F2035" i="2"/>
  <c r="F977" i="2"/>
  <c r="F567" i="2"/>
  <c r="F1114" i="2"/>
  <c r="F1331" i="2"/>
  <c r="F2021" i="2"/>
  <c r="F2060" i="2"/>
  <c r="F2075" i="2"/>
  <c r="F2250" i="2"/>
  <c r="F1473" i="2"/>
  <c r="F413" i="2"/>
  <c r="F597" i="2"/>
  <c r="F606" i="2"/>
  <c r="F953" i="2"/>
  <c r="F968" i="2"/>
  <c r="F1288" i="2"/>
  <c r="F1437" i="2"/>
  <c r="F2006" i="2"/>
  <c r="F803" i="2"/>
  <c r="F264" i="2"/>
  <c r="F1128" i="2"/>
  <c r="F1449" i="2"/>
  <c r="F1574" i="2"/>
  <c r="F1832" i="2"/>
  <c r="F2213" i="2"/>
  <c r="F2341" i="2"/>
  <c r="F2366" i="2"/>
  <c r="J2366" i="2" s="1"/>
  <c r="K2366" i="2" s="1"/>
  <c r="T2366" i="2" s="1"/>
  <c r="F46" i="2"/>
  <c r="F276" i="2"/>
  <c r="F648" i="2"/>
  <c r="F655" i="2"/>
  <c r="F1314" i="2"/>
  <c r="F1603" i="2"/>
  <c r="F1857" i="2"/>
  <c r="F2218" i="2"/>
  <c r="F71" i="2"/>
  <c r="F691" i="2"/>
  <c r="F436" i="2"/>
  <c r="F2262" i="2"/>
  <c r="F92" i="2"/>
  <c r="F314" i="2"/>
  <c r="F1463" i="2"/>
  <c r="F1628" i="2"/>
  <c r="F444" i="2"/>
  <c r="F834" i="2"/>
  <c r="F119" i="2"/>
  <c r="F105" i="2"/>
  <c r="F326" i="2"/>
  <c r="F1012" i="2"/>
  <c r="F1876" i="2"/>
  <c r="F159" i="2"/>
  <c r="F145" i="2"/>
  <c r="F698" i="2"/>
  <c r="F1478" i="2"/>
  <c r="F2096" i="2"/>
  <c r="F2283" i="2"/>
  <c r="F881" i="2"/>
  <c r="F869" i="2"/>
  <c r="F354" i="2"/>
  <c r="F1188" i="2"/>
  <c r="F2110" i="2"/>
  <c r="F2302" i="2"/>
  <c r="F1535" i="2"/>
  <c r="F1525" i="2"/>
  <c r="F496" i="2"/>
  <c r="F913" i="2"/>
  <c r="F1708" i="2"/>
  <c r="F1723" i="2"/>
  <c r="F1693" i="2"/>
  <c r="F1712" i="2"/>
  <c r="F2125" i="2"/>
  <c r="F406" i="2"/>
  <c r="F737" i="2"/>
  <c r="F930" i="2"/>
  <c r="F1250" i="2"/>
  <c r="F2198" i="2"/>
  <c r="F1357" i="2"/>
  <c r="F218" i="2"/>
  <c r="F514" i="2"/>
  <c r="F1972" i="2"/>
  <c r="F2129" i="2"/>
  <c r="F1235" i="2"/>
  <c r="F1796" i="2"/>
  <c r="F1811" i="2"/>
  <c r="F918" i="2"/>
  <c r="F1982" i="2"/>
  <c r="F1083" i="2"/>
  <c r="F1985" i="2"/>
  <c r="F189" i="2"/>
  <c r="F1103" i="2"/>
  <c r="F340" i="2"/>
  <c r="F1923" i="2"/>
  <c r="F1891" i="2"/>
  <c r="F1951" i="2"/>
  <c r="F244" i="2"/>
  <c r="F2162" i="2"/>
  <c r="F2177" i="2"/>
  <c r="F2330" i="2"/>
  <c r="F1209" i="2"/>
  <c r="F1657" i="2"/>
  <c r="F2043" i="2"/>
  <c r="F273" i="2"/>
  <c r="F1021" i="2"/>
  <c r="F1201" i="2"/>
  <c r="F410" i="2"/>
  <c r="F997" i="2"/>
  <c r="F1121" i="2"/>
  <c r="F1154" i="2"/>
  <c r="F900" i="2"/>
  <c r="F2204" i="2"/>
  <c r="F2061" i="2"/>
  <c r="F1115" i="2"/>
  <c r="F1332" i="2"/>
  <c r="F2251" i="2"/>
  <c r="F566" i="2"/>
  <c r="F1330" i="2"/>
  <c r="F2072" i="2"/>
  <c r="F2034" i="2"/>
  <c r="F2052" i="2"/>
  <c r="F2249" i="2"/>
  <c r="F1472" i="2"/>
  <c r="F819" i="2"/>
  <c r="F596" i="2"/>
  <c r="F582" i="2"/>
  <c r="F985" i="2"/>
  <c r="F976" i="2"/>
  <c r="F991" i="2"/>
  <c r="F1287" i="2"/>
  <c r="F1421" i="2"/>
  <c r="F1570" i="2"/>
  <c r="F2005" i="2"/>
  <c r="F802" i="2"/>
  <c r="F261" i="2"/>
  <c r="F1127" i="2"/>
  <c r="F1596" i="2"/>
  <c r="F2212" i="2"/>
  <c r="F2357" i="2"/>
  <c r="J2357" i="2" s="1"/>
  <c r="K2357" i="2" s="1"/>
  <c r="T2357" i="2" s="1"/>
  <c r="F2365" i="2"/>
  <c r="J2365" i="2" s="1"/>
  <c r="K2365" i="2" s="1"/>
  <c r="T2365" i="2" s="1"/>
  <c r="F353" i="2"/>
  <c r="F45" i="2"/>
  <c r="F299" i="2"/>
  <c r="F624" i="2"/>
  <c r="F631" i="2"/>
  <c r="F1313" i="2"/>
  <c r="F1602" i="2"/>
  <c r="F1856" i="2"/>
  <c r="F2217" i="2"/>
  <c r="F70" i="2"/>
  <c r="F690" i="2"/>
  <c r="F2269" i="2"/>
  <c r="F91" i="2"/>
  <c r="F318" i="2"/>
  <c r="F1468" i="2"/>
  <c r="F1627" i="2"/>
  <c r="F443" i="2"/>
  <c r="F857" i="2"/>
  <c r="F118" i="2"/>
  <c r="F104" i="2"/>
  <c r="F325" i="2"/>
  <c r="F1011" i="2"/>
  <c r="F182" i="2"/>
  <c r="F144" i="2"/>
  <c r="F697" i="2"/>
  <c r="F1477" i="2"/>
  <c r="F2099" i="2"/>
  <c r="F2286" i="2"/>
  <c r="F904" i="2"/>
  <c r="F892" i="2"/>
  <c r="F380" i="2"/>
  <c r="F1044" i="2"/>
  <c r="F1187" i="2"/>
  <c r="F2117" i="2"/>
  <c r="F2297" i="2"/>
  <c r="F1513" i="2"/>
  <c r="F1524" i="2"/>
  <c r="F495" i="2"/>
  <c r="F912" i="2"/>
  <c r="F1684" i="2"/>
  <c r="F1699" i="2"/>
  <c r="F1670" i="2"/>
  <c r="F1688" i="2"/>
  <c r="F2124" i="2"/>
  <c r="F405" i="2"/>
  <c r="F760" i="2"/>
  <c r="F929" i="2"/>
  <c r="F1246" i="2"/>
  <c r="F2197" i="2"/>
  <c r="F1356" i="2"/>
  <c r="F217" i="2"/>
  <c r="F513" i="2"/>
  <c r="F1220" i="2"/>
  <c r="F1775" i="2"/>
  <c r="F2139" i="2"/>
  <c r="F1234" i="2"/>
  <c r="F1795" i="2"/>
  <c r="F726" i="2"/>
  <c r="F1417" i="2"/>
  <c r="F1816" i="2"/>
  <c r="F1980" i="2"/>
  <c r="F1082" i="2"/>
  <c r="F1560" i="2"/>
  <c r="F188" i="2"/>
  <c r="F1107" i="2"/>
  <c r="F1922" i="2"/>
  <c r="F1918" i="2"/>
  <c r="F1890" i="2"/>
  <c r="F1499" i="2"/>
  <c r="F1415" i="2"/>
  <c r="F2167" i="2"/>
  <c r="F2176" i="2"/>
  <c r="F1208" i="2"/>
  <c r="F1994" i="2"/>
  <c r="F288" i="2"/>
  <c r="F756" i="2"/>
  <c r="F1993" i="2"/>
  <c r="F2041" i="2"/>
  <c r="F1429" i="2"/>
  <c r="F272" i="2"/>
  <c r="F285" i="2"/>
  <c r="F63" i="2"/>
  <c r="F120" i="2"/>
  <c r="F1339" i="2"/>
  <c r="F29" i="2"/>
  <c r="F1636" i="2"/>
  <c r="F1613" i="2"/>
  <c r="F2024" i="2"/>
  <c r="F600" i="2"/>
  <c r="F1289" i="2"/>
  <c r="F565" i="2"/>
  <c r="F1136" i="2"/>
  <c r="F1329" i="2"/>
  <c r="F2049" i="2"/>
  <c r="F2059" i="2"/>
  <c r="F2023" i="2"/>
  <c r="F1864" i="2"/>
  <c r="F2248" i="2"/>
  <c r="F818" i="2"/>
  <c r="F595" i="2"/>
  <c r="F605" i="2"/>
  <c r="F984" i="2"/>
  <c r="F952" i="2"/>
  <c r="F967" i="2"/>
  <c r="F1286" i="2"/>
  <c r="F1436" i="2"/>
  <c r="F1569" i="2"/>
  <c r="F2003" i="2"/>
  <c r="F801" i="2"/>
  <c r="F260" i="2"/>
  <c r="F1131" i="2"/>
  <c r="F1573" i="2"/>
  <c r="F2211" i="2"/>
  <c r="F2356" i="2"/>
  <c r="J2356" i="2" s="1"/>
  <c r="K2356" i="2" s="1"/>
  <c r="F2374" i="2"/>
  <c r="J2374" i="2" s="1"/>
  <c r="K2374" i="2" s="1"/>
  <c r="T2374" i="2" s="1"/>
  <c r="F352" i="2"/>
  <c r="F44" i="2"/>
  <c r="F275" i="2"/>
  <c r="F645" i="2"/>
  <c r="F654" i="2"/>
  <c r="F1312" i="2"/>
  <c r="F1601" i="2"/>
  <c r="F1855" i="2"/>
  <c r="F2216" i="2"/>
  <c r="F72" i="2"/>
  <c r="F689" i="2"/>
  <c r="F2268" i="2"/>
  <c r="F90" i="2"/>
  <c r="F317" i="2"/>
  <c r="F783" i="2"/>
  <c r="F1467" i="2"/>
  <c r="F1626" i="2"/>
  <c r="F856" i="2"/>
  <c r="F96" i="2"/>
  <c r="F103" i="2"/>
  <c r="F324" i="2"/>
  <c r="F1027" i="2"/>
  <c r="F158" i="2"/>
  <c r="F141" i="2"/>
  <c r="F696" i="2"/>
  <c r="F2098" i="2"/>
  <c r="F2282" i="2"/>
  <c r="F880" i="2"/>
  <c r="F868" i="2"/>
  <c r="F359" i="2"/>
  <c r="F1043" i="2"/>
  <c r="F1186" i="2"/>
  <c r="F1493" i="2"/>
  <c r="F2296" i="2"/>
  <c r="F1512" i="2"/>
  <c r="F1523" i="2"/>
  <c r="F494" i="2"/>
  <c r="F1754" i="2"/>
  <c r="F1676" i="2"/>
  <c r="F1763" i="2"/>
  <c r="F1758" i="2"/>
  <c r="F2123" i="2"/>
  <c r="F736" i="2"/>
  <c r="F928" i="2"/>
  <c r="F1245" i="2"/>
  <c r="F1355" i="2"/>
  <c r="F216" i="2"/>
  <c r="F512" i="2"/>
  <c r="F1219" i="2"/>
  <c r="F1771" i="2"/>
  <c r="F2128" i="2"/>
  <c r="F1233" i="2"/>
  <c r="F1079" i="2"/>
  <c r="F1419" i="2"/>
  <c r="F1827" i="2"/>
  <c r="F1080" i="2"/>
  <c r="F1979" i="2"/>
  <c r="F526" i="2"/>
  <c r="F1097" i="2"/>
  <c r="F1559" i="2"/>
  <c r="F187" i="2"/>
  <c r="F1106" i="2"/>
  <c r="F771" i="2"/>
  <c r="F1921" i="2"/>
  <c r="F1894" i="2"/>
  <c r="F1905" i="2"/>
  <c r="F1369" i="2"/>
  <c r="F1498" i="2"/>
  <c r="F1414" i="2"/>
  <c r="F2154" i="2"/>
  <c r="F2175" i="2"/>
  <c r="F1207" i="2"/>
  <c r="F1610" i="2"/>
  <c r="F1280" i="2"/>
  <c r="F1492" i="2"/>
  <c r="F908" i="2"/>
  <c r="F1773" i="2"/>
  <c r="F1892" i="2"/>
  <c r="F590" i="2"/>
  <c r="F1590" i="2"/>
  <c r="F1328" i="2"/>
  <c r="F830" i="2"/>
  <c r="F659" i="2"/>
  <c r="F599" i="2"/>
  <c r="F1580" i="2"/>
  <c r="F549" i="2"/>
  <c r="F412" i="2"/>
  <c r="F421" i="2"/>
  <c r="F548" i="2"/>
  <c r="F2207" i="2"/>
  <c r="F2205" i="2"/>
  <c r="F2036" i="2"/>
  <c r="F564" i="2"/>
  <c r="F1266" i="2"/>
  <c r="F2336" i="2"/>
  <c r="F1135" i="2"/>
  <c r="F1624" i="2"/>
  <c r="F1863" i="2"/>
  <c r="F2020" i="2"/>
  <c r="F2033" i="2"/>
  <c r="F2047" i="2"/>
  <c r="F1866" i="2"/>
  <c r="F2247" i="2"/>
  <c r="F817" i="2"/>
  <c r="F594" i="2"/>
  <c r="F581" i="2"/>
  <c r="F983" i="2"/>
  <c r="F999" i="2"/>
  <c r="F990" i="2"/>
  <c r="F1285" i="2"/>
  <c r="F1435" i="2"/>
  <c r="F1568" i="2"/>
  <c r="F2000" i="2"/>
  <c r="F2239" i="2"/>
  <c r="F1161" i="2"/>
  <c r="F800" i="2"/>
  <c r="F259" i="2"/>
  <c r="F1130" i="2"/>
  <c r="F1595" i="2"/>
  <c r="F2364" i="2"/>
  <c r="J2364" i="2" s="1"/>
  <c r="K2364" i="2" s="1"/>
  <c r="T2364" i="2" s="1"/>
  <c r="F351" i="2"/>
  <c r="F43" i="2"/>
  <c r="F287" i="2"/>
  <c r="F298" i="2"/>
  <c r="F621" i="2"/>
  <c r="F630" i="2"/>
  <c r="F1311" i="2"/>
  <c r="F1854" i="2"/>
  <c r="F2228" i="2"/>
  <c r="F69" i="2"/>
  <c r="F688" i="2"/>
  <c r="F2267" i="2"/>
  <c r="F89" i="2"/>
  <c r="F316" i="2"/>
  <c r="F1341" i="2"/>
  <c r="F1466" i="2"/>
  <c r="F1625" i="2"/>
  <c r="F2258" i="2"/>
  <c r="F855" i="2"/>
  <c r="F95" i="2"/>
  <c r="F102" i="2"/>
  <c r="F323" i="2"/>
  <c r="F786" i="2"/>
  <c r="F1026" i="2"/>
  <c r="F181" i="2"/>
  <c r="F2104" i="2"/>
  <c r="F140" i="2"/>
  <c r="F468" i="2"/>
  <c r="F2281" i="2"/>
  <c r="F903" i="2"/>
  <c r="F379" i="2"/>
  <c r="F455" i="2"/>
  <c r="F1042" i="2"/>
  <c r="F1185" i="2"/>
  <c r="F2295" i="2"/>
  <c r="F1511" i="2"/>
  <c r="F1522" i="2"/>
  <c r="F493" i="2"/>
  <c r="F1768" i="2"/>
  <c r="F1731" i="2"/>
  <c r="F1769" i="2"/>
  <c r="F1740" i="2"/>
  <c r="F1735" i="2"/>
  <c r="F759" i="2"/>
  <c r="F927" i="2"/>
  <c r="F1258" i="2"/>
  <c r="F221" i="2"/>
  <c r="F1218" i="2"/>
  <c r="F1776" i="2"/>
  <c r="F2140" i="2"/>
  <c r="F917" i="2"/>
  <c r="F1060" i="2"/>
  <c r="F1791" i="2"/>
  <c r="F1418" i="2"/>
  <c r="F1826" i="2"/>
  <c r="F1551" i="2"/>
  <c r="F527" i="2"/>
  <c r="F1096" i="2"/>
  <c r="F1558" i="2"/>
  <c r="F186" i="2"/>
  <c r="F717" i="2"/>
  <c r="F1102" i="2"/>
  <c r="F770" i="2"/>
  <c r="F1915" i="2"/>
  <c r="F1940" i="2"/>
  <c r="F1949" i="2"/>
  <c r="F1368" i="2"/>
  <c r="F1497" i="2"/>
  <c r="F404" i="2"/>
  <c r="F1413" i="2"/>
  <c r="F2153" i="2"/>
  <c r="F2196" i="2"/>
  <c r="F1390" i="2"/>
  <c r="X2174" i="2"/>
  <c r="I309" i="5"/>
  <c r="I308" i="5"/>
  <c r="F1070" i="6" s="1"/>
  <c r="I319" i="5"/>
  <c r="F1158" i="6" s="1"/>
  <c r="X2377" i="2" s="1"/>
  <c r="X1267" i="2"/>
  <c r="X1271" i="2"/>
  <c r="X220" i="2"/>
  <c r="X1363" i="2"/>
  <c r="X1284" i="2"/>
  <c r="X282" i="2"/>
  <c r="X564" i="2"/>
  <c r="X1922" i="2"/>
  <c r="X447" i="2"/>
  <c r="D22" i="8" l="1"/>
  <c r="X2011" i="2"/>
  <c r="X910" i="2"/>
  <c r="X713" i="2"/>
  <c r="X432" i="2"/>
  <c r="F1071" i="6"/>
  <c r="F1086" i="6"/>
  <c r="X1492" i="2"/>
  <c r="X1165" i="2"/>
  <c r="X660" i="2"/>
  <c r="X1038" i="2"/>
  <c r="X2212" i="2"/>
  <c r="X1367" i="2"/>
  <c r="X666" i="2"/>
  <c r="F1085" i="6"/>
  <c r="F1137" i="6"/>
  <c r="F1157" i="6"/>
  <c r="F1090" i="6"/>
  <c r="F1128" i="6"/>
  <c r="X1286" i="2"/>
  <c r="X2303" i="2"/>
  <c r="X714" i="2"/>
  <c r="X396" i="2"/>
  <c r="X137" i="2"/>
  <c r="X1057" i="2"/>
  <c r="X189" i="2"/>
  <c r="X2202" i="2"/>
  <c r="X1275" i="2"/>
  <c r="X2151" i="2"/>
  <c r="X2118" i="2"/>
  <c r="X438" i="2"/>
  <c r="X710" i="2"/>
  <c r="X2095" i="2"/>
  <c r="X1993" i="2"/>
  <c r="X2231" i="2"/>
  <c r="X2014" i="2"/>
  <c r="X276" i="2"/>
  <c r="F1067" i="6"/>
  <c r="X2117" i="2"/>
  <c r="X709" i="2"/>
  <c r="F1109" i="6"/>
  <c r="X2358" i="2" s="1"/>
  <c r="F1068" i="6"/>
  <c r="D25" i="8"/>
  <c r="X665" i="2"/>
  <c r="X1034" i="2"/>
  <c r="D18" i="8"/>
  <c r="D20" i="8"/>
  <c r="D24" i="8"/>
  <c r="D23" i="8"/>
  <c r="D17" i="8"/>
  <c r="D21" i="8"/>
  <c r="X1491" i="2"/>
  <c r="X667" i="2"/>
  <c r="X190" i="2"/>
  <c r="X1789" i="2"/>
  <c r="X1490" i="2"/>
  <c r="X2110" i="2"/>
  <c r="X2152" i="2"/>
  <c r="X1784" i="2"/>
  <c r="F1154" i="6"/>
  <c r="F1156" i="6"/>
  <c r="F1081" i="6"/>
  <c r="F1083" i="6"/>
  <c r="X1790" i="2" s="1"/>
  <c r="F1082" i="6"/>
  <c r="X1782" i="2" s="1"/>
  <c r="F1084" i="6"/>
  <c r="F1125" i="6"/>
  <c r="X1045" i="2" s="1"/>
  <c r="F1127" i="6"/>
  <c r="X2211" i="2"/>
  <c r="X659" i="2"/>
  <c r="X503" i="2"/>
  <c r="X550" i="2"/>
  <c r="N2372" i="2"/>
  <c r="O2372" i="2" s="1"/>
  <c r="U2372" i="2"/>
  <c r="V2372" i="2" s="1"/>
  <c r="N2367" i="2"/>
  <c r="U2365" i="2"/>
  <c r="V2365" i="2" s="1"/>
  <c r="N2365" i="2"/>
  <c r="O2365" i="2" s="1"/>
  <c r="S2365" i="2" s="1"/>
  <c r="U2358" i="2"/>
  <c r="V2358" i="2" s="1"/>
  <c r="N2358" i="2"/>
  <c r="O2358" i="2" s="1"/>
  <c r="S2358" i="2" s="1"/>
  <c r="N2366" i="2"/>
  <c r="N2361" i="2"/>
  <c r="O2361" i="2" s="1"/>
  <c r="S2361" i="2" s="1"/>
  <c r="U2361" i="2"/>
  <c r="V2361" i="2" s="1"/>
  <c r="N2369" i="2"/>
  <c r="O2369" i="2" s="1"/>
  <c r="S2369" i="2" s="1"/>
  <c r="U2369" i="2"/>
  <c r="V2369" i="2" s="1"/>
  <c r="U2364" i="2"/>
  <c r="V2364" i="2" s="1"/>
  <c r="N2364" i="2"/>
  <c r="O2364" i="2" s="1"/>
  <c r="S2364" i="2" s="1"/>
  <c r="N2376" i="2"/>
  <c r="N2378" i="2"/>
  <c r="O2378" i="2" s="1"/>
  <c r="S2378" i="2" s="1"/>
  <c r="U2378" i="2"/>
  <c r="V2378" i="2" s="1"/>
  <c r="N2363" i="2"/>
  <c r="O2363" i="2" s="1"/>
  <c r="U2363" i="2"/>
  <c r="V2363" i="2" s="1"/>
  <c r="N2360" i="2"/>
  <c r="O2360" i="2" s="1"/>
  <c r="S2360" i="2" s="1"/>
  <c r="N2374" i="2"/>
  <c r="O2374" i="2" s="1"/>
  <c r="S2374" i="2" s="1"/>
  <c r="U2368" i="2"/>
  <c r="V2368" i="2" s="1"/>
  <c r="N2368" i="2"/>
  <c r="O2368" i="2" s="1"/>
  <c r="S2368" i="2" s="1"/>
  <c r="U2370" i="2"/>
  <c r="V2370" i="2" s="1"/>
  <c r="N2370" i="2"/>
  <c r="O2370" i="2" s="1"/>
  <c r="S2370" i="2" s="1"/>
  <c r="U2377" i="2"/>
  <c r="V2377" i="2" s="1"/>
  <c r="N2377" i="2"/>
  <c r="O2377" i="2" s="1"/>
  <c r="S2377" i="2" s="1"/>
  <c r="U2359" i="2"/>
  <c r="V2359" i="2" s="1"/>
  <c r="N2359" i="2"/>
  <c r="O2359" i="2" s="1"/>
  <c r="S2359" i="2" s="1"/>
  <c r="U2375" i="2"/>
  <c r="V2375" i="2" s="1"/>
  <c r="N2375" i="2"/>
  <c r="O2375" i="2" s="1"/>
  <c r="S2375" i="2" s="1"/>
  <c r="N2371" i="2"/>
  <c r="O2371" i="2" s="1"/>
  <c r="S2371" i="2" s="1"/>
  <c r="U2371" i="2"/>
  <c r="V2371" i="2" s="1"/>
  <c r="N2373" i="2"/>
  <c r="O2373" i="2" s="1"/>
  <c r="S2373" i="2" s="1"/>
  <c r="U2373" i="2"/>
  <c r="V2373" i="2" s="1"/>
  <c r="N2362" i="2"/>
  <c r="O2362" i="2" s="1"/>
  <c r="S2362" i="2" s="1"/>
  <c r="U2362" i="2"/>
  <c r="V2362" i="2" s="1"/>
  <c r="N2357" i="2"/>
  <c r="O2357" i="2" s="1"/>
  <c r="S2357" i="2" s="1"/>
  <c r="X501" i="2"/>
  <c r="H2342" i="2"/>
  <c r="N2342" i="2" s="1"/>
  <c r="I2342" i="2"/>
  <c r="T2342" i="2" s="1"/>
  <c r="H775" i="2"/>
  <c r="H1410" i="2"/>
  <c r="H1643" i="2"/>
  <c r="I775" i="2"/>
  <c r="I1410" i="2"/>
  <c r="I1643" i="2"/>
  <c r="P2" i="5"/>
  <c r="X1785" i="2" l="1"/>
  <c r="X715" i="2"/>
  <c r="X1653" i="2"/>
  <c r="X2009" i="2"/>
  <c r="X2015" i="2"/>
  <c r="X525" i="2"/>
  <c r="X2115" i="2"/>
  <c r="X708" i="2"/>
  <c r="W2368" i="2"/>
  <c r="W2373" i="2"/>
  <c r="W2365" i="2"/>
  <c r="S2372" i="2"/>
  <c r="W2372" i="2" s="1"/>
  <c r="W2358" i="2"/>
  <c r="Y2358" i="2" s="1"/>
  <c r="W2377" i="2"/>
  <c r="Y2377" i="2" s="1"/>
  <c r="W2370" i="2"/>
  <c r="Y2370" i="2" s="1"/>
  <c r="W2375" i="2"/>
  <c r="W2378" i="2"/>
  <c r="W2364" i="2"/>
  <c r="W2361" i="2"/>
  <c r="W2371" i="2"/>
  <c r="O2376" i="2"/>
  <c r="S2376" i="2" s="1"/>
  <c r="U2376" i="2"/>
  <c r="V2376" i="2" s="1"/>
  <c r="U2374" i="2"/>
  <c r="V2374" i="2" s="1"/>
  <c r="W2374" i="2" s="1"/>
  <c r="U2366" i="2"/>
  <c r="V2366" i="2" s="1"/>
  <c r="O2366" i="2"/>
  <c r="S2366" i="2" s="1"/>
  <c r="W2359" i="2"/>
  <c r="W2369" i="2"/>
  <c r="U2360" i="2"/>
  <c r="V2360" i="2" s="1"/>
  <c r="W2360" i="2" s="1"/>
  <c r="U2357" i="2"/>
  <c r="V2357" i="2" s="1"/>
  <c r="W2357" i="2" s="1"/>
  <c r="W2362" i="2"/>
  <c r="S2363" i="2"/>
  <c r="W2363" i="2" s="1"/>
  <c r="U2367" i="2"/>
  <c r="V2367" i="2" s="1"/>
  <c r="O2367" i="2"/>
  <c r="S2367" i="2" s="1"/>
  <c r="I2354" i="2"/>
  <c r="T2354" i="2" s="1"/>
  <c r="I2355" i="2"/>
  <c r="T2355" i="2" s="1"/>
  <c r="I2356" i="2"/>
  <c r="T2356" i="2" s="1"/>
  <c r="I2353" i="2"/>
  <c r="T2353" i="2" s="1"/>
  <c r="H2355" i="2"/>
  <c r="N2355" i="2" s="1"/>
  <c r="H2356" i="2"/>
  <c r="N2356" i="2" s="1"/>
  <c r="H2353" i="2"/>
  <c r="N2353" i="2" s="1"/>
  <c r="H2354" i="2"/>
  <c r="N2354" i="2" s="1"/>
  <c r="I2351" i="2"/>
  <c r="T2351" i="2" s="1"/>
  <c r="I2344" i="2"/>
  <c r="T2344" i="2" s="1"/>
  <c r="I2350" i="2"/>
  <c r="T2350" i="2" s="1"/>
  <c r="I2345" i="2"/>
  <c r="I2347" i="2"/>
  <c r="T2347" i="2" s="1"/>
  <c r="I2343" i="2"/>
  <c r="T2343" i="2" s="1"/>
  <c r="I2349" i="2"/>
  <c r="T2349" i="2" s="1"/>
  <c r="I2348" i="2"/>
  <c r="T2348" i="2" s="1"/>
  <c r="I2346" i="2"/>
  <c r="T2346" i="2" s="1"/>
  <c r="I2352" i="2"/>
  <c r="T2352" i="2" s="1"/>
  <c r="H2344" i="2"/>
  <c r="N2344" i="2" s="1"/>
  <c r="H2350" i="2"/>
  <c r="N2350" i="2" s="1"/>
  <c r="H2345" i="2"/>
  <c r="N2345" i="2" s="1"/>
  <c r="H2347" i="2"/>
  <c r="N2347" i="2" s="1"/>
  <c r="H2343" i="2"/>
  <c r="N2343" i="2" s="1"/>
  <c r="H2349" i="2"/>
  <c r="N2349" i="2" s="1"/>
  <c r="H2348" i="2"/>
  <c r="N2348" i="2" s="1"/>
  <c r="H2346" i="2"/>
  <c r="N2346" i="2" s="1"/>
  <c r="H2352" i="2"/>
  <c r="N2352" i="2" s="1"/>
  <c r="H2351" i="2"/>
  <c r="N2351" i="2" s="1"/>
  <c r="O2342" i="2"/>
  <c r="S2342" i="2" s="1"/>
  <c r="J775" i="2"/>
  <c r="K775" i="2" s="1"/>
  <c r="J1410" i="2"/>
  <c r="K1410" i="2" s="1"/>
  <c r="J1643" i="2"/>
  <c r="K1643" i="2" s="1"/>
  <c r="W322" i="5"/>
  <c r="Y322" i="5"/>
  <c r="T2345" i="2" l="1"/>
  <c r="U2345" i="2" s="1"/>
  <c r="V2345" i="2" s="1"/>
  <c r="N1643" i="2"/>
  <c r="O1643" i="2" s="1"/>
  <c r="S1643" i="2" s="1"/>
  <c r="T1643" i="2"/>
  <c r="U1643" i="2" s="1"/>
  <c r="V1643" i="2" s="1"/>
  <c r="N1410" i="2"/>
  <c r="O1410" i="2" s="1"/>
  <c r="S1410" i="2" s="1"/>
  <c r="T1410" i="2"/>
  <c r="U1410" i="2" s="1"/>
  <c r="V1410" i="2" s="1"/>
  <c r="N775" i="2"/>
  <c r="O775" i="2" s="1"/>
  <c r="S775" i="2" s="1"/>
  <c r="T775" i="2"/>
  <c r="U775" i="2" s="1"/>
  <c r="V775" i="2" s="1"/>
  <c r="W2367" i="2"/>
  <c r="W2366" i="2"/>
  <c r="W2376" i="2"/>
  <c r="J14" i="8"/>
  <c r="D9" i="8"/>
  <c r="H11" i="8"/>
  <c r="U2351" i="2"/>
  <c r="V2351" i="2" s="1"/>
  <c r="O2351" i="2"/>
  <c r="S2351" i="2" s="1"/>
  <c r="O2356" i="2"/>
  <c r="S2356" i="2" s="1"/>
  <c r="O2345" i="2"/>
  <c r="S2345" i="2" s="1"/>
  <c r="O2353" i="2"/>
  <c r="S2353" i="2" s="1"/>
  <c r="U2353" i="2"/>
  <c r="V2353" i="2" s="1"/>
  <c r="U2356" i="2"/>
  <c r="V2356" i="2" s="1"/>
  <c r="O2352" i="2"/>
  <c r="S2352" i="2" s="1"/>
  <c r="U2352" i="2"/>
  <c r="V2352" i="2" s="1"/>
  <c r="O2355" i="2"/>
  <c r="S2355" i="2" s="1"/>
  <c r="O2346" i="2"/>
  <c r="S2346" i="2" s="1"/>
  <c r="O2354" i="2"/>
  <c r="S2354" i="2" s="1"/>
  <c r="U2354" i="2"/>
  <c r="V2354" i="2" s="1"/>
  <c r="O2348" i="2"/>
  <c r="S2348" i="2" s="1"/>
  <c r="U2348" i="2"/>
  <c r="V2348" i="2" s="1"/>
  <c r="O2349" i="2"/>
  <c r="S2349" i="2" s="1"/>
  <c r="U2349" i="2"/>
  <c r="V2349" i="2" s="1"/>
  <c r="U2343" i="2"/>
  <c r="V2343" i="2" s="1"/>
  <c r="O2343" i="2"/>
  <c r="S2343" i="2" s="1"/>
  <c r="U2342" i="2"/>
  <c r="V2342" i="2" s="1"/>
  <c r="W2342" i="2" s="1"/>
  <c r="O2347" i="2"/>
  <c r="S2347" i="2" s="1"/>
  <c r="O2350" i="2"/>
  <c r="S2350" i="2" s="1"/>
  <c r="O2344" i="2"/>
  <c r="S2344" i="2" s="1"/>
  <c r="U2344" i="2"/>
  <c r="V2344" i="2" s="1"/>
  <c r="D210" i="5"/>
  <c r="G210" i="5" s="1"/>
  <c r="H210" i="5" s="1"/>
  <c r="F210" i="5"/>
  <c r="J210" i="5"/>
  <c r="D211" i="5"/>
  <c r="G211" i="5" s="1"/>
  <c r="H211" i="5" s="1"/>
  <c r="F211" i="5"/>
  <c r="J211" i="5"/>
  <c r="D212" i="5"/>
  <c r="G212" i="5" s="1"/>
  <c r="H212" i="5" s="1"/>
  <c r="F212" i="5"/>
  <c r="J212" i="5"/>
  <c r="D213" i="5"/>
  <c r="G213" i="5" s="1"/>
  <c r="H213" i="5" s="1"/>
  <c r="F213" i="5"/>
  <c r="J213" i="5"/>
  <c r="D214" i="5"/>
  <c r="F214" i="5"/>
  <c r="J214" i="5"/>
  <c r="D215" i="5"/>
  <c r="G215" i="5" s="1"/>
  <c r="H215" i="5" s="1"/>
  <c r="F215" i="5"/>
  <c r="J215" i="5"/>
  <c r="D216" i="5"/>
  <c r="G216" i="5" s="1"/>
  <c r="H216" i="5" s="1"/>
  <c r="F216" i="5"/>
  <c r="J216" i="5"/>
  <c r="D217" i="5"/>
  <c r="G217" i="5" s="1"/>
  <c r="H217" i="5" s="1"/>
  <c r="F217" i="5"/>
  <c r="J217" i="5"/>
  <c r="D218" i="5"/>
  <c r="G218" i="5" s="1"/>
  <c r="H218" i="5" s="1"/>
  <c r="F218" i="5"/>
  <c r="J218" i="5"/>
  <c r="D219" i="5"/>
  <c r="G219" i="5" s="1"/>
  <c r="H219" i="5" s="1"/>
  <c r="F219" i="5"/>
  <c r="J219" i="5"/>
  <c r="D220" i="5"/>
  <c r="G220" i="5" s="1"/>
  <c r="H220" i="5" s="1"/>
  <c r="F220" i="5"/>
  <c r="J220" i="5"/>
  <c r="D221" i="5"/>
  <c r="G221" i="5" s="1"/>
  <c r="H221" i="5" s="1"/>
  <c r="F221" i="5"/>
  <c r="J221" i="5"/>
  <c r="D222" i="5"/>
  <c r="G222" i="5" s="1"/>
  <c r="H222" i="5" s="1"/>
  <c r="F222" i="5"/>
  <c r="J222" i="5"/>
  <c r="D223" i="5"/>
  <c r="G223" i="5" s="1"/>
  <c r="H223" i="5" s="1"/>
  <c r="F223" i="5"/>
  <c r="J223" i="5"/>
  <c r="D224" i="5"/>
  <c r="G224" i="5" s="1"/>
  <c r="H224" i="5" s="1"/>
  <c r="F224" i="5"/>
  <c r="J224" i="5"/>
  <c r="W2345" i="2" l="1"/>
  <c r="L9" i="8"/>
  <c r="W1410" i="2"/>
  <c r="W775" i="2"/>
  <c r="W1643" i="2"/>
  <c r="W2352" i="2"/>
  <c r="W2353" i="2"/>
  <c r="W2343" i="2"/>
  <c r="W2349" i="2"/>
  <c r="W2356" i="2"/>
  <c r="W2354" i="2"/>
  <c r="W2344" i="2"/>
  <c r="U2350" i="2"/>
  <c r="V2350" i="2" s="1"/>
  <c r="W2350" i="2" s="1"/>
  <c r="U2347" i="2"/>
  <c r="V2347" i="2" s="1"/>
  <c r="W2347" i="2" s="1"/>
  <c r="U2346" i="2"/>
  <c r="V2346" i="2" s="1"/>
  <c r="W2346" i="2" s="1"/>
  <c r="U2355" i="2"/>
  <c r="V2355" i="2" s="1"/>
  <c r="W2355" i="2" s="1"/>
  <c r="W2351" i="2"/>
  <c r="W2348" i="2"/>
  <c r="K214" i="5"/>
  <c r="K213" i="5"/>
  <c r="K211" i="5"/>
  <c r="K215" i="5"/>
  <c r="K220" i="5"/>
  <c r="K218" i="5"/>
  <c r="K224" i="5"/>
  <c r="K222" i="5"/>
  <c r="K221" i="5"/>
  <c r="K217" i="5"/>
  <c r="K219" i="5"/>
  <c r="K223" i="5"/>
  <c r="K212" i="5"/>
  <c r="K216" i="5"/>
  <c r="K210" i="5"/>
  <c r="G214" i="5"/>
  <c r="H214" i="5" s="1"/>
  <c r="D207" i="5"/>
  <c r="G207" i="5" s="1"/>
  <c r="H207" i="5" s="1"/>
  <c r="F207" i="5"/>
  <c r="J207" i="5"/>
  <c r="D208" i="5"/>
  <c r="G208" i="5" s="1"/>
  <c r="H208" i="5" s="1"/>
  <c r="F208" i="5"/>
  <c r="J208" i="5"/>
  <c r="D209" i="5"/>
  <c r="G209" i="5" s="1"/>
  <c r="H209" i="5" s="1"/>
  <c r="F209" i="5"/>
  <c r="J209" i="5"/>
  <c r="K207" i="5" l="1"/>
  <c r="K208" i="5"/>
  <c r="K209" i="5"/>
  <c r="J201" i="5"/>
  <c r="D177" i="5"/>
  <c r="G177" i="5" s="1"/>
  <c r="H177" i="5" s="1"/>
  <c r="F177" i="5"/>
  <c r="J177" i="5"/>
  <c r="D178" i="5"/>
  <c r="G178" i="5" s="1"/>
  <c r="H178" i="5" s="1"/>
  <c r="F178" i="5"/>
  <c r="J178" i="5"/>
  <c r="D179" i="5"/>
  <c r="G179" i="5" s="1"/>
  <c r="H179" i="5" s="1"/>
  <c r="F179" i="5"/>
  <c r="J179" i="5"/>
  <c r="D180" i="5"/>
  <c r="F180" i="5"/>
  <c r="J180" i="5"/>
  <c r="D181" i="5"/>
  <c r="F181" i="5"/>
  <c r="J181" i="5"/>
  <c r="D182" i="5"/>
  <c r="G182" i="5" s="1"/>
  <c r="H182" i="5" s="1"/>
  <c r="F182" i="5"/>
  <c r="J182" i="5"/>
  <c r="D183" i="5"/>
  <c r="G183" i="5" s="1"/>
  <c r="H183" i="5" s="1"/>
  <c r="F183" i="5"/>
  <c r="J183" i="5"/>
  <c r="D184" i="5"/>
  <c r="G184" i="5" s="1"/>
  <c r="H184" i="5" s="1"/>
  <c r="F184" i="5"/>
  <c r="J184" i="5"/>
  <c r="D185" i="5"/>
  <c r="G185" i="5" s="1"/>
  <c r="H185" i="5" s="1"/>
  <c r="F185" i="5"/>
  <c r="J185" i="5"/>
  <c r="D186" i="5"/>
  <c r="G186" i="5" s="1"/>
  <c r="H186" i="5" s="1"/>
  <c r="F186" i="5"/>
  <c r="J186" i="5"/>
  <c r="D187" i="5"/>
  <c r="G187" i="5" s="1"/>
  <c r="H187" i="5" s="1"/>
  <c r="F187" i="5"/>
  <c r="J187" i="5"/>
  <c r="D188" i="5"/>
  <c r="G188" i="5" s="1"/>
  <c r="H188" i="5" s="1"/>
  <c r="F188" i="5"/>
  <c r="J188" i="5"/>
  <c r="D189" i="5"/>
  <c r="G189" i="5" s="1"/>
  <c r="H189" i="5" s="1"/>
  <c r="F189" i="5"/>
  <c r="J189" i="5"/>
  <c r="D190" i="5"/>
  <c r="G190" i="5" s="1"/>
  <c r="H190" i="5" s="1"/>
  <c r="F190" i="5"/>
  <c r="J190" i="5"/>
  <c r="D191" i="5"/>
  <c r="G191" i="5" s="1"/>
  <c r="H191" i="5" s="1"/>
  <c r="F191" i="5"/>
  <c r="J191" i="5"/>
  <c r="D192" i="5"/>
  <c r="G192" i="5" s="1"/>
  <c r="H192" i="5" s="1"/>
  <c r="F192" i="5"/>
  <c r="J192" i="5"/>
  <c r="D193" i="5"/>
  <c r="F193" i="5"/>
  <c r="J193" i="5"/>
  <c r="D194" i="5"/>
  <c r="G194" i="5" s="1"/>
  <c r="H194" i="5" s="1"/>
  <c r="F194" i="5"/>
  <c r="J194" i="5"/>
  <c r="D195" i="5"/>
  <c r="G195" i="5" s="1"/>
  <c r="H195" i="5" s="1"/>
  <c r="F195" i="5"/>
  <c r="J195" i="5"/>
  <c r="D196" i="5"/>
  <c r="G196" i="5" s="1"/>
  <c r="H196" i="5" s="1"/>
  <c r="F196" i="5"/>
  <c r="J196" i="5"/>
  <c r="D197" i="5"/>
  <c r="F197" i="5"/>
  <c r="J197" i="5"/>
  <c r="D198" i="5"/>
  <c r="G198" i="5" s="1"/>
  <c r="H198" i="5" s="1"/>
  <c r="F198" i="5"/>
  <c r="J198" i="5"/>
  <c r="D199" i="5"/>
  <c r="G199" i="5" s="1"/>
  <c r="H199" i="5" s="1"/>
  <c r="F199" i="5"/>
  <c r="J199" i="5"/>
  <c r="D200" i="5"/>
  <c r="G200" i="5" s="1"/>
  <c r="H200" i="5" s="1"/>
  <c r="F200" i="5"/>
  <c r="J200" i="5"/>
  <c r="D201" i="5"/>
  <c r="F201" i="5"/>
  <c r="D202" i="5"/>
  <c r="G202" i="5" s="1"/>
  <c r="H202" i="5" s="1"/>
  <c r="F202" i="5"/>
  <c r="J202" i="5"/>
  <c r="D203" i="5"/>
  <c r="G203" i="5" s="1"/>
  <c r="H203" i="5" s="1"/>
  <c r="F203" i="5"/>
  <c r="J203" i="5"/>
  <c r="D204" i="5"/>
  <c r="G204" i="5" s="1"/>
  <c r="H204" i="5" s="1"/>
  <c r="F204" i="5"/>
  <c r="J204" i="5"/>
  <c r="D205" i="5"/>
  <c r="G205" i="5" s="1"/>
  <c r="H205" i="5" s="1"/>
  <c r="F205" i="5"/>
  <c r="J205" i="5"/>
  <c r="D206" i="5"/>
  <c r="G206" i="5" s="1"/>
  <c r="H206" i="5" s="1"/>
  <c r="F206" i="5"/>
  <c r="J206" i="5"/>
  <c r="K204" i="5" l="1"/>
  <c r="K179" i="5"/>
  <c r="K186" i="5"/>
  <c r="K178" i="5"/>
  <c r="K197" i="5"/>
  <c r="K189" i="5"/>
  <c r="K206" i="5"/>
  <c r="G180" i="5"/>
  <c r="H180" i="5" s="1"/>
  <c r="G193" i="5"/>
  <c r="H193" i="5" s="1"/>
  <c r="G201" i="5"/>
  <c r="H201" i="5" s="1"/>
  <c r="K187" i="5"/>
  <c r="K196" i="5"/>
  <c r="K188" i="5"/>
  <c r="K190" i="5"/>
  <c r="K202" i="5"/>
  <c r="K205" i="5"/>
  <c r="K195" i="5"/>
  <c r="K182" i="5"/>
  <c r="K181" i="5"/>
  <c r="K203" i="5"/>
  <c r="K180" i="5"/>
  <c r="K194" i="5"/>
  <c r="K198" i="5"/>
  <c r="K191" i="5"/>
  <c r="K184" i="5"/>
  <c r="K200" i="5"/>
  <c r="K199" i="5"/>
  <c r="K183" i="5"/>
  <c r="K193" i="5"/>
  <c r="K185" i="5"/>
  <c r="K177" i="5"/>
  <c r="K201" i="5"/>
  <c r="K192" i="5"/>
  <c r="G197" i="5"/>
  <c r="H197" i="5" s="1"/>
  <c r="G181" i="5"/>
  <c r="H181" i="5" s="1"/>
  <c r="C9" i="8" l="1"/>
  <c r="D84" i="5" l="1"/>
  <c r="G84" i="5" s="1"/>
  <c r="H84" i="5" s="1"/>
  <c r="F84" i="5"/>
  <c r="J84" i="5"/>
  <c r="D85" i="5"/>
  <c r="G85" i="5" s="1"/>
  <c r="H85" i="5" s="1"/>
  <c r="F85" i="5"/>
  <c r="J85" i="5"/>
  <c r="D86" i="5"/>
  <c r="G86" i="5" s="1"/>
  <c r="H86" i="5" s="1"/>
  <c r="F86" i="5"/>
  <c r="J86" i="5"/>
  <c r="D87" i="5"/>
  <c r="G87" i="5" s="1"/>
  <c r="H87" i="5" s="1"/>
  <c r="F87" i="5"/>
  <c r="J87" i="5"/>
  <c r="D88" i="5"/>
  <c r="G88" i="5" s="1"/>
  <c r="F88" i="5"/>
  <c r="J88" i="5"/>
  <c r="D89" i="5"/>
  <c r="G89" i="5" s="1"/>
  <c r="H89" i="5" s="1"/>
  <c r="F89" i="5"/>
  <c r="J89" i="5"/>
  <c r="D90" i="5"/>
  <c r="G90" i="5" s="1"/>
  <c r="H90" i="5" s="1"/>
  <c r="F90" i="5"/>
  <c r="J90" i="5"/>
  <c r="D91" i="5"/>
  <c r="G91" i="5" s="1"/>
  <c r="H91" i="5" s="1"/>
  <c r="F91" i="5"/>
  <c r="J91" i="5"/>
  <c r="D92" i="5"/>
  <c r="G92" i="5" s="1"/>
  <c r="H92" i="5" s="1"/>
  <c r="F92" i="5"/>
  <c r="J92" i="5"/>
  <c r="D93" i="5"/>
  <c r="G93" i="5" s="1"/>
  <c r="H93" i="5" s="1"/>
  <c r="F93" i="5"/>
  <c r="J93" i="5"/>
  <c r="D94" i="5"/>
  <c r="G94" i="5" s="1"/>
  <c r="H94" i="5" s="1"/>
  <c r="F94" i="5"/>
  <c r="J94" i="5"/>
  <c r="D95" i="5"/>
  <c r="G95" i="5" s="1"/>
  <c r="H95" i="5" s="1"/>
  <c r="F95" i="5"/>
  <c r="J95" i="5"/>
  <c r="D96" i="5"/>
  <c r="G96" i="5" s="1"/>
  <c r="H96" i="5" s="1"/>
  <c r="F96" i="5"/>
  <c r="J96" i="5"/>
  <c r="D97" i="5"/>
  <c r="G97" i="5" s="1"/>
  <c r="H97" i="5" s="1"/>
  <c r="F97" i="5"/>
  <c r="J97" i="5"/>
  <c r="D98" i="5"/>
  <c r="G98" i="5" s="1"/>
  <c r="H98" i="5" s="1"/>
  <c r="F98" i="5"/>
  <c r="J98" i="5"/>
  <c r="D99" i="5"/>
  <c r="G99" i="5" s="1"/>
  <c r="H99" i="5" s="1"/>
  <c r="F99" i="5"/>
  <c r="J99" i="5"/>
  <c r="D100" i="5"/>
  <c r="G100" i="5" s="1"/>
  <c r="H100" i="5" s="1"/>
  <c r="F100" i="5"/>
  <c r="J100" i="5"/>
  <c r="D101" i="5"/>
  <c r="G101" i="5" s="1"/>
  <c r="H101" i="5" s="1"/>
  <c r="F101" i="5"/>
  <c r="J101" i="5"/>
  <c r="D102" i="5"/>
  <c r="G102" i="5" s="1"/>
  <c r="H102" i="5" s="1"/>
  <c r="F102" i="5"/>
  <c r="J102" i="5"/>
  <c r="D103" i="5"/>
  <c r="G103" i="5" s="1"/>
  <c r="H103" i="5" s="1"/>
  <c r="F103" i="5"/>
  <c r="J103" i="5"/>
  <c r="D104" i="5"/>
  <c r="F104" i="5"/>
  <c r="J104" i="5"/>
  <c r="D105" i="5"/>
  <c r="G105" i="5" s="1"/>
  <c r="H105" i="5" s="1"/>
  <c r="F105" i="5"/>
  <c r="J105" i="5"/>
  <c r="D106" i="5"/>
  <c r="G106" i="5" s="1"/>
  <c r="H106" i="5" s="1"/>
  <c r="F106" i="5"/>
  <c r="J106" i="5"/>
  <c r="D107" i="5"/>
  <c r="G107" i="5" s="1"/>
  <c r="H107" i="5" s="1"/>
  <c r="F107" i="5"/>
  <c r="J107" i="5"/>
  <c r="D108" i="5"/>
  <c r="G108" i="5" s="1"/>
  <c r="H108" i="5" s="1"/>
  <c r="F108" i="5"/>
  <c r="J108" i="5"/>
  <c r="D109" i="5"/>
  <c r="G109" i="5" s="1"/>
  <c r="H109" i="5" s="1"/>
  <c r="F109" i="5"/>
  <c r="J109" i="5"/>
  <c r="D110" i="5"/>
  <c r="G110" i="5" s="1"/>
  <c r="H110" i="5" s="1"/>
  <c r="F110" i="5"/>
  <c r="J110" i="5"/>
  <c r="D111" i="5"/>
  <c r="G111" i="5" s="1"/>
  <c r="H111" i="5" s="1"/>
  <c r="F111" i="5"/>
  <c r="J111" i="5"/>
  <c r="D112" i="5"/>
  <c r="G112" i="5" s="1"/>
  <c r="H112" i="5" s="1"/>
  <c r="F112" i="5"/>
  <c r="J112" i="5"/>
  <c r="D113" i="5"/>
  <c r="G113" i="5" s="1"/>
  <c r="H113" i="5" s="1"/>
  <c r="F113" i="5"/>
  <c r="J113" i="5"/>
  <c r="D114" i="5"/>
  <c r="G114" i="5" s="1"/>
  <c r="H114" i="5" s="1"/>
  <c r="F114" i="5"/>
  <c r="J114" i="5"/>
  <c r="D115" i="5"/>
  <c r="G115" i="5" s="1"/>
  <c r="H115" i="5" s="1"/>
  <c r="F115" i="5"/>
  <c r="J115" i="5"/>
  <c r="D116" i="5"/>
  <c r="G116" i="5" s="1"/>
  <c r="H116" i="5" s="1"/>
  <c r="F116" i="5"/>
  <c r="J116" i="5"/>
  <c r="D117" i="5"/>
  <c r="G117" i="5" s="1"/>
  <c r="H117" i="5" s="1"/>
  <c r="F117" i="5"/>
  <c r="J117" i="5"/>
  <c r="D118" i="5"/>
  <c r="G118" i="5" s="1"/>
  <c r="H118" i="5" s="1"/>
  <c r="F118" i="5"/>
  <c r="J118" i="5"/>
  <c r="D119" i="5"/>
  <c r="G119" i="5" s="1"/>
  <c r="H119" i="5" s="1"/>
  <c r="F119" i="5"/>
  <c r="J119" i="5"/>
  <c r="D120" i="5"/>
  <c r="F120" i="5"/>
  <c r="J120" i="5"/>
  <c r="D121" i="5"/>
  <c r="G121" i="5" s="1"/>
  <c r="H121" i="5" s="1"/>
  <c r="F121" i="5"/>
  <c r="J121" i="5"/>
  <c r="D122" i="5"/>
  <c r="G122" i="5" s="1"/>
  <c r="H122" i="5" s="1"/>
  <c r="F122" i="5"/>
  <c r="J122" i="5"/>
  <c r="D123" i="5"/>
  <c r="G123" i="5" s="1"/>
  <c r="H123" i="5" s="1"/>
  <c r="F123" i="5"/>
  <c r="J123" i="5"/>
  <c r="D124" i="5"/>
  <c r="G124" i="5" s="1"/>
  <c r="H124" i="5" s="1"/>
  <c r="F124" i="5"/>
  <c r="J124" i="5"/>
  <c r="D125" i="5"/>
  <c r="G125" i="5" s="1"/>
  <c r="H125" i="5" s="1"/>
  <c r="F125" i="5"/>
  <c r="J125" i="5"/>
  <c r="D126" i="5"/>
  <c r="G126" i="5" s="1"/>
  <c r="H126" i="5" s="1"/>
  <c r="F126" i="5"/>
  <c r="J126" i="5"/>
  <c r="D127" i="5"/>
  <c r="G127" i="5" s="1"/>
  <c r="H127" i="5" s="1"/>
  <c r="J127" i="5"/>
  <c r="D128" i="5"/>
  <c r="G128" i="5" s="1"/>
  <c r="H128" i="5" s="1"/>
  <c r="F128" i="5"/>
  <c r="J128" i="5"/>
  <c r="D129" i="5"/>
  <c r="G129" i="5" s="1"/>
  <c r="H129" i="5" s="1"/>
  <c r="F129" i="5"/>
  <c r="J129" i="5"/>
  <c r="D130" i="5"/>
  <c r="G130" i="5" s="1"/>
  <c r="H130" i="5" s="1"/>
  <c r="F130" i="5"/>
  <c r="J130" i="5"/>
  <c r="D131" i="5"/>
  <c r="G131" i="5" s="1"/>
  <c r="H131" i="5" s="1"/>
  <c r="F131" i="5"/>
  <c r="J131" i="5"/>
  <c r="D132" i="5"/>
  <c r="G132" i="5" s="1"/>
  <c r="H132" i="5" s="1"/>
  <c r="F132" i="5"/>
  <c r="J132" i="5"/>
  <c r="D133" i="5"/>
  <c r="G133" i="5" s="1"/>
  <c r="H133" i="5" s="1"/>
  <c r="F133" i="5"/>
  <c r="J133" i="5"/>
  <c r="D134" i="5"/>
  <c r="G134" i="5" s="1"/>
  <c r="H134" i="5" s="1"/>
  <c r="F134" i="5"/>
  <c r="J134" i="5"/>
  <c r="D135" i="5"/>
  <c r="G135" i="5" s="1"/>
  <c r="H135" i="5" s="1"/>
  <c r="F135" i="5"/>
  <c r="J135" i="5"/>
  <c r="D136" i="5"/>
  <c r="F136" i="5"/>
  <c r="J136" i="5"/>
  <c r="D137" i="5"/>
  <c r="F137" i="5"/>
  <c r="J137" i="5"/>
  <c r="D138" i="5"/>
  <c r="G138" i="5" s="1"/>
  <c r="H138" i="5" s="1"/>
  <c r="F138" i="5"/>
  <c r="J138" i="5"/>
  <c r="D139" i="5"/>
  <c r="G139" i="5" s="1"/>
  <c r="H139" i="5" s="1"/>
  <c r="F139" i="5"/>
  <c r="J139" i="5"/>
  <c r="D140" i="5"/>
  <c r="G140" i="5" s="1"/>
  <c r="H140" i="5" s="1"/>
  <c r="F140" i="5"/>
  <c r="J140" i="5"/>
  <c r="D141" i="5"/>
  <c r="G141" i="5" s="1"/>
  <c r="H141" i="5" s="1"/>
  <c r="F141" i="5"/>
  <c r="J141" i="5"/>
  <c r="D142" i="5"/>
  <c r="F142" i="5"/>
  <c r="J142" i="5"/>
  <c r="D143" i="5"/>
  <c r="G143" i="5" s="1"/>
  <c r="H143" i="5" s="1"/>
  <c r="F143" i="5"/>
  <c r="J143" i="5"/>
  <c r="D144" i="5"/>
  <c r="G144" i="5" s="1"/>
  <c r="H144" i="5" s="1"/>
  <c r="F144" i="5"/>
  <c r="J144" i="5"/>
  <c r="D145" i="5"/>
  <c r="G145" i="5" s="1"/>
  <c r="H145" i="5" s="1"/>
  <c r="F145" i="5"/>
  <c r="J145" i="5"/>
  <c r="D146" i="5"/>
  <c r="G146" i="5" s="1"/>
  <c r="H146" i="5" s="1"/>
  <c r="F146" i="5"/>
  <c r="J146" i="5"/>
  <c r="D147" i="5"/>
  <c r="G147" i="5" s="1"/>
  <c r="H147" i="5" s="1"/>
  <c r="F147" i="5"/>
  <c r="J147" i="5"/>
  <c r="D148" i="5"/>
  <c r="G148" i="5" s="1"/>
  <c r="H148" i="5" s="1"/>
  <c r="F148" i="5"/>
  <c r="J148" i="5"/>
  <c r="D149" i="5"/>
  <c r="G149" i="5" s="1"/>
  <c r="H149" i="5" s="1"/>
  <c r="F149" i="5"/>
  <c r="J149" i="5"/>
  <c r="D150" i="5"/>
  <c r="G150" i="5" s="1"/>
  <c r="H150" i="5" s="1"/>
  <c r="F150" i="5"/>
  <c r="J150" i="5"/>
  <c r="D151" i="5"/>
  <c r="G151" i="5" s="1"/>
  <c r="H151" i="5" s="1"/>
  <c r="F151" i="5"/>
  <c r="J151" i="5"/>
  <c r="D152" i="5"/>
  <c r="F152" i="5"/>
  <c r="J152" i="5"/>
  <c r="D153" i="5"/>
  <c r="F153" i="5"/>
  <c r="J153" i="5"/>
  <c r="D154" i="5"/>
  <c r="G154" i="5" s="1"/>
  <c r="H154" i="5" s="1"/>
  <c r="F154" i="5"/>
  <c r="J154" i="5"/>
  <c r="D155" i="5"/>
  <c r="G155" i="5" s="1"/>
  <c r="H155" i="5" s="1"/>
  <c r="F155" i="5"/>
  <c r="J155" i="5"/>
  <c r="D156" i="5"/>
  <c r="G156" i="5" s="1"/>
  <c r="H156" i="5" s="1"/>
  <c r="F156" i="5"/>
  <c r="J156" i="5"/>
  <c r="D157" i="5"/>
  <c r="G157" i="5" s="1"/>
  <c r="H157" i="5" s="1"/>
  <c r="F157" i="5"/>
  <c r="J157" i="5"/>
  <c r="D158" i="5"/>
  <c r="F158" i="5"/>
  <c r="J158" i="5"/>
  <c r="D159" i="5"/>
  <c r="F159" i="5"/>
  <c r="J159" i="5"/>
  <c r="D160" i="5"/>
  <c r="G160" i="5" s="1"/>
  <c r="H160" i="5" s="1"/>
  <c r="F160" i="5"/>
  <c r="J160" i="5"/>
  <c r="D161" i="5"/>
  <c r="G161" i="5" s="1"/>
  <c r="H161" i="5" s="1"/>
  <c r="F161" i="5"/>
  <c r="J161" i="5"/>
  <c r="D162" i="5"/>
  <c r="F162" i="5"/>
  <c r="J162" i="5"/>
  <c r="D163" i="5"/>
  <c r="G163" i="5" s="1"/>
  <c r="H163" i="5" s="1"/>
  <c r="F163" i="5"/>
  <c r="J163" i="5"/>
  <c r="D164" i="5"/>
  <c r="G164" i="5" s="1"/>
  <c r="H164" i="5" s="1"/>
  <c r="F164" i="5"/>
  <c r="J164" i="5"/>
  <c r="D165" i="5"/>
  <c r="G165" i="5" s="1"/>
  <c r="H165" i="5" s="1"/>
  <c r="F165" i="5"/>
  <c r="J165" i="5"/>
  <c r="D166" i="5"/>
  <c r="F166" i="5"/>
  <c r="J166" i="5"/>
  <c r="D167" i="5"/>
  <c r="G167" i="5" s="1"/>
  <c r="H167" i="5" s="1"/>
  <c r="F167" i="5"/>
  <c r="J167" i="5"/>
  <c r="D168" i="5"/>
  <c r="F168" i="5"/>
  <c r="J168" i="5"/>
  <c r="D169" i="5"/>
  <c r="F169" i="5"/>
  <c r="J169" i="5"/>
  <c r="D170" i="5"/>
  <c r="F170" i="5"/>
  <c r="J170" i="5"/>
  <c r="D171" i="5"/>
  <c r="F171" i="5"/>
  <c r="J171" i="5"/>
  <c r="D172" i="5"/>
  <c r="G172" i="5" s="1"/>
  <c r="H172" i="5" s="1"/>
  <c r="F172" i="5"/>
  <c r="J172" i="5"/>
  <c r="D173" i="5"/>
  <c r="J173" i="5"/>
  <c r="D174" i="5"/>
  <c r="G174" i="5" s="1"/>
  <c r="H174" i="5" s="1"/>
  <c r="F174" i="5"/>
  <c r="J174" i="5"/>
  <c r="D175" i="5"/>
  <c r="F175" i="5"/>
  <c r="J175" i="5"/>
  <c r="D176" i="5"/>
  <c r="G176" i="5" s="1"/>
  <c r="H176" i="5" s="1"/>
  <c r="F176" i="5"/>
  <c r="J176" i="5"/>
  <c r="G173" i="5" l="1"/>
  <c r="H173" i="5" s="1"/>
  <c r="K88" i="5"/>
  <c r="K170" i="5"/>
  <c r="K103" i="5"/>
  <c r="K101" i="5"/>
  <c r="K152" i="5"/>
  <c r="K147" i="5"/>
  <c r="K114" i="5"/>
  <c r="K163" i="5"/>
  <c r="K151" i="5"/>
  <c r="K84" i="5"/>
  <c r="K165" i="5"/>
  <c r="K136" i="5"/>
  <c r="K135" i="5"/>
  <c r="K119" i="5"/>
  <c r="K164" i="5"/>
  <c r="K175" i="5"/>
  <c r="K174" i="5"/>
  <c r="K100" i="5"/>
  <c r="K141" i="5"/>
  <c r="K131" i="5"/>
  <c r="K111" i="5"/>
  <c r="K125" i="5"/>
  <c r="K158" i="5"/>
  <c r="K157" i="5"/>
  <c r="K138" i="5"/>
  <c r="K109" i="5"/>
  <c r="K173" i="5"/>
  <c r="K99" i="5"/>
  <c r="K94" i="5"/>
  <c r="K93" i="5"/>
  <c r="K126" i="5"/>
  <c r="K142" i="5"/>
  <c r="K154" i="5"/>
  <c r="K104" i="5"/>
  <c r="K153" i="5"/>
  <c r="K117" i="5"/>
  <c r="K113" i="5"/>
  <c r="K167" i="5"/>
  <c r="K121" i="5"/>
  <c r="K134" i="5"/>
  <c r="K120" i="5"/>
  <c r="K97" i="5"/>
  <c r="K129" i="5"/>
  <c r="K87" i="5"/>
  <c r="K137" i="5"/>
  <c r="K146" i="5"/>
  <c r="K115" i="5"/>
  <c r="K171" i="5"/>
  <c r="K110" i="5"/>
  <c r="K150" i="5"/>
  <c r="K105" i="5"/>
  <c r="K95" i="5"/>
  <c r="G171" i="5"/>
  <c r="H171" i="5" s="1"/>
  <c r="G142" i="5"/>
  <c r="H142" i="5" s="1"/>
  <c r="K127" i="5"/>
  <c r="K116" i="5"/>
  <c r="K91" i="5"/>
  <c r="K98" i="5"/>
  <c r="K160" i="5"/>
  <c r="K156" i="5"/>
  <c r="G170" i="5"/>
  <c r="H170" i="5" s="1"/>
  <c r="G166" i="5"/>
  <c r="H166" i="5" s="1"/>
  <c r="K159" i="5"/>
  <c r="K148" i="5"/>
  <c r="K123" i="5"/>
  <c r="K112" i="5"/>
  <c r="K90" i="5"/>
  <c r="K166" i="5"/>
  <c r="G159" i="5"/>
  <c r="H159" i="5" s="1"/>
  <c r="K145" i="5"/>
  <c r="G137" i="5"/>
  <c r="H137" i="5" s="1"/>
  <c r="K133" i="5"/>
  <c r="K108" i="5"/>
  <c r="K86" i="5"/>
  <c r="K130" i="5"/>
  <c r="G169" i="5"/>
  <c r="H169" i="5" s="1"/>
  <c r="K155" i="5"/>
  <c r="K144" i="5"/>
  <c r="K122" i="5"/>
  <c r="K89" i="5"/>
  <c r="K169" i="5"/>
  <c r="G162" i="5"/>
  <c r="H162" i="5" s="1"/>
  <c r="K140" i="5"/>
  <c r="K118" i="5"/>
  <c r="K92" i="5"/>
  <c r="K85" i="5"/>
  <c r="K162" i="5"/>
  <c r="G158" i="5"/>
  <c r="H158" i="5" s="1"/>
  <c r="K143" i="5"/>
  <c r="K132" i="5"/>
  <c r="K107" i="5"/>
  <c r="K96" i="5"/>
  <c r="K172" i="5"/>
  <c r="K168" i="5"/>
  <c r="K176" i="5"/>
  <c r="G175" i="5"/>
  <c r="H175" i="5" s="1"/>
  <c r="K139" i="5"/>
  <c r="K128" i="5"/>
  <c r="K106" i="5"/>
  <c r="K161" i="5"/>
  <c r="G153" i="5"/>
  <c r="H153" i="5" s="1"/>
  <c r="K149" i="5"/>
  <c r="K124" i="5"/>
  <c r="K102" i="5"/>
  <c r="G168" i="5"/>
  <c r="H168" i="5" s="1"/>
  <c r="G152" i="5"/>
  <c r="H152" i="5" s="1"/>
  <c r="G136" i="5"/>
  <c r="H136" i="5" s="1"/>
  <c r="G120" i="5"/>
  <c r="H120" i="5" s="1"/>
  <c r="G104" i="5"/>
  <c r="H104" i="5" s="1"/>
  <c r="H88" i="5"/>
  <c r="W315" i="5" l="1"/>
  <c r="Y315" i="5"/>
  <c r="W316" i="5"/>
  <c r="Y316" i="5"/>
  <c r="W317" i="5"/>
  <c r="Y317" i="5"/>
  <c r="W318" i="5"/>
  <c r="Y318" i="5"/>
  <c r="W319" i="5"/>
  <c r="Y319" i="5"/>
  <c r="W320" i="5"/>
  <c r="Y320" i="5"/>
  <c r="W321" i="5"/>
  <c r="Y321" i="5"/>
  <c r="I118" i="5"/>
  <c r="I119" i="5"/>
  <c r="I120" i="5"/>
  <c r="I121" i="5"/>
  <c r="I122" i="5"/>
  <c r="I124" i="5"/>
  <c r="I125" i="5"/>
  <c r="I126" i="5"/>
  <c r="F545" i="6" s="1"/>
  <c r="I127" i="5"/>
  <c r="F547" i="6" s="1"/>
  <c r="I129" i="5"/>
  <c r="I132" i="5"/>
  <c r="I134" i="5"/>
  <c r="F558" i="6" s="1"/>
  <c r="I136" i="5"/>
  <c r="F533" i="6" l="1"/>
  <c r="F534" i="6"/>
  <c r="F537" i="6"/>
  <c r="F554" i="6"/>
  <c r="F549" i="6"/>
  <c r="F541" i="6"/>
  <c r="F531" i="6"/>
  <c r="F527" i="6"/>
  <c r="F544" i="6"/>
  <c r="F539" i="6"/>
  <c r="F526" i="6"/>
  <c r="F532" i="6"/>
  <c r="F528" i="6"/>
  <c r="X350" i="2"/>
  <c r="I123" i="5"/>
  <c r="F535" i="6" s="1"/>
  <c r="I221" i="5"/>
  <c r="I130" i="5"/>
  <c r="I116" i="5"/>
  <c r="I218" i="5"/>
  <c r="F803" i="6" s="1"/>
  <c r="I219" i="5"/>
  <c r="I217" i="5"/>
  <c r="I216" i="5"/>
  <c r="I211" i="5"/>
  <c r="I213" i="5"/>
  <c r="F792" i="6" s="1"/>
  <c r="I212" i="5"/>
  <c r="I215" i="5"/>
  <c r="I214" i="5"/>
  <c r="I222" i="5"/>
  <c r="I210" i="5"/>
  <c r="I220" i="5"/>
  <c r="I93" i="5"/>
  <c r="I208" i="5"/>
  <c r="F786" i="6" s="1"/>
  <c r="I224" i="5"/>
  <c r="I207" i="5"/>
  <c r="F785" i="6" s="1"/>
  <c r="I223" i="5"/>
  <c r="I209" i="5"/>
  <c r="F787" i="6" s="1"/>
  <c r="I128" i="5"/>
  <c r="F551" i="6" s="1"/>
  <c r="I151" i="5"/>
  <c r="I181" i="5"/>
  <c r="I205" i="5"/>
  <c r="F783" i="6" s="1"/>
  <c r="I182" i="5"/>
  <c r="F650" i="6" s="1"/>
  <c r="I144" i="5"/>
  <c r="I187" i="5"/>
  <c r="I190" i="5"/>
  <c r="F666" i="6" s="1"/>
  <c r="I180" i="5"/>
  <c r="I179" i="5"/>
  <c r="F643" i="6" s="1"/>
  <c r="I101" i="5"/>
  <c r="I87" i="5"/>
  <c r="I135" i="5"/>
  <c r="I86" i="5"/>
  <c r="I114" i="5"/>
  <c r="I92" i="5"/>
  <c r="I99" i="5"/>
  <c r="I84" i="5"/>
  <c r="I109" i="5"/>
  <c r="I100" i="5"/>
  <c r="F437" i="6" s="1"/>
  <c r="I142" i="5"/>
  <c r="I133" i="5"/>
  <c r="I106" i="5"/>
  <c r="I131" i="5"/>
  <c r="I117" i="5"/>
  <c r="I90" i="5"/>
  <c r="I103" i="5"/>
  <c r="I98" i="5"/>
  <c r="I107" i="5"/>
  <c r="F486" i="6" s="1"/>
  <c r="I153" i="5"/>
  <c r="I115" i="5"/>
  <c r="I102" i="5"/>
  <c r="F463" i="6" s="1"/>
  <c r="I88" i="5"/>
  <c r="I94" i="5"/>
  <c r="I140" i="5"/>
  <c r="I104" i="5"/>
  <c r="F478" i="6" s="1"/>
  <c r="I148" i="5"/>
  <c r="I108" i="5"/>
  <c r="I97" i="5"/>
  <c r="F399" i="6" s="1"/>
  <c r="I150" i="5"/>
  <c r="F576" i="6" s="1"/>
  <c r="I141" i="5"/>
  <c r="I89" i="5"/>
  <c r="F354" i="6" s="1"/>
  <c r="I159" i="5"/>
  <c r="F592" i="6" s="1"/>
  <c r="I186" i="5"/>
  <c r="F661" i="6" s="1"/>
  <c r="I170" i="5"/>
  <c r="I199" i="5"/>
  <c r="I158" i="5"/>
  <c r="I185" i="5"/>
  <c r="F659" i="6" s="1"/>
  <c r="I147" i="5"/>
  <c r="I138" i="5"/>
  <c r="I110" i="5"/>
  <c r="I176" i="5"/>
  <c r="F627" i="6" s="1"/>
  <c r="I206" i="5"/>
  <c r="X1908" i="2" s="1"/>
  <c r="I175" i="5"/>
  <c r="F625" i="6" s="1"/>
  <c r="I204" i="5"/>
  <c r="F766" i="6" s="1"/>
  <c r="I162" i="5"/>
  <c r="I191" i="5"/>
  <c r="I173" i="5"/>
  <c r="I202" i="5"/>
  <c r="F751" i="6" s="1"/>
  <c r="I171" i="5"/>
  <c r="I200" i="5"/>
  <c r="I169" i="5"/>
  <c r="I198" i="5"/>
  <c r="F727" i="6" s="1"/>
  <c r="I157" i="5"/>
  <c r="I184" i="5"/>
  <c r="I172" i="5"/>
  <c r="I201" i="5"/>
  <c r="F729" i="6" s="1"/>
  <c r="I139" i="5"/>
  <c r="I146" i="5"/>
  <c r="I168" i="5"/>
  <c r="I197" i="5"/>
  <c r="I156" i="5"/>
  <c r="F587" i="6" s="1"/>
  <c r="I183" i="5"/>
  <c r="I145" i="5"/>
  <c r="F566" i="6" s="1"/>
  <c r="I174" i="5"/>
  <c r="I203" i="5"/>
  <c r="F753" i="6" s="1"/>
  <c r="I149" i="5"/>
  <c r="F573" i="6" s="1"/>
  <c r="I167" i="5"/>
  <c r="F607" i="6" s="1"/>
  <c r="I196" i="5"/>
  <c r="I166" i="5"/>
  <c r="I195" i="5"/>
  <c r="I161" i="5"/>
  <c r="I189" i="5"/>
  <c r="I137" i="5"/>
  <c r="I165" i="5"/>
  <c r="I194" i="5"/>
  <c r="I160" i="5"/>
  <c r="I188" i="5"/>
  <c r="X1493" i="2" s="1"/>
  <c r="I164" i="5"/>
  <c r="F603" i="6" s="1"/>
  <c r="I193" i="5"/>
  <c r="I152" i="5"/>
  <c r="I163" i="5"/>
  <c r="I192" i="5"/>
  <c r="I143" i="5"/>
  <c r="I96" i="5"/>
  <c r="F365" i="6" s="1"/>
  <c r="I95" i="5"/>
  <c r="I85" i="5"/>
  <c r="I155" i="5"/>
  <c r="F585" i="6" s="1"/>
  <c r="I178" i="5"/>
  <c r="F640" i="6" s="1"/>
  <c r="I91" i="5"/>
  <c r="I113" i="5"/>
  <c r="F504" i="6" s="1"/>
  <c r="I154" i="5"/>
  <c r="I177" i="5"/>
  <c r="F635" i="6" s="1"/>
  <c r="I112" i="5"/>
  <c r="I105" i="5"/>
  <c r="I111" i="5"/>
  <c r="H9" i="2"/>
  <c r="I9" i="2"/>
  <c r="H11" i="2"/>
  <c r="I11" i="2"/>
  <c r="H10" i="2"/>
  <c r="I10" i="2"/>
  <c r="H12" i="2"/>
  <c r="I12" i="2"/>
  <c r="H3" i="2"/>
  <c r="I3" i="2"/>
  <c r="H7" i="2"/>
  <c r="I7" i="2"/>
  <c r="I4" i="2"/>
  <c r="H8" i="2"/>
  <c r="I8" i="2"/>
  <c r="H6" i="2"/>
  <c r="I6" i="2"/>
  <c r="H13" i="2"/>
  <c r="I13" i="2"/>
  <c r="H15" i="2"/>
  <c r="I15" i="2"/>
  <c r="H14" i="2"/>
  <c r="I14" i="2"/>
  <c r="H16" i="2"/>
  <c r="I16" i="2"/>
  <c r="H17" i="2"/>
  <c r="I17" i="2"/>
  <c r="H18" i="2"/>
  <c r="I18" i="2"/>
  <c r="H22" i="2"/>
  <c r="I22" i="2"/>
  <c r="H20" i="2"/>
  <c r="I20" i="2"/>
  <c r="H19" i="2"/>
  <c r="I19" i="2"/>
  <c r="H21" i="2"/>
  <c r="I21" i="2"/>
  <c r="H23" i="2"/>
  <c r="I23" i="2"/>
  <c r="H24" i="2"/>
  <c r="I24" i="2"/>
  <c r="H33" i="2"/>
  <c r="I33" i="2"/>
  <c r="H25" i="2"/>
  <c r="I25" i="2"/>
  <c r="H28" i="2"/>
  <c r="I28" i="2"/>
  <c r="H27" i="2"/>
  <c r="I27" i="2"/>
  <c r="H30" i="2"/>
  <c r="I30" i="2"/>
  <c r="H26" i="2"/>
  <c r="I26" i="2"/>
  <c r="H29" i="2"/>
  <c r="I29" i="2"/>
  <c r="H31" i="2"/>
  <c r="I31" i="2"/>
  <c r="H32" i="2"/>
  <c r="I32" i="2"/>
  <c r="H34" i="2"/>
  <c r="I34" i="2"/>
  <c r="H35" i="2"/>
  <c r="I35" i="2"/>
  <c r="H45" i="2"/>
  <c r="I45" i="2"/>
  <c r="H57" i="2"/>
  <c r="I57" i="2"/>
  <c r="H38" i="2"/>
  <c r="I38" i="2"/>
  <c r="H59" i="2"/>
  <c r="I59" i="2"/>
  <c r="H61" i="2"/>
  <c r="I61" i="2"/>
  <c r="H36" i="2"/>
  <c r="I36" i="2"/>
  <c r="H37" i="2"/>
  <c r="I37" i="2"/>
  <c r="H54" i="2"/>
  <c r="I54" i="2"/>
  <c r="H42" i="2"/>
  <c r="I42" i="2"/>
  <c r="H48" i="2"/>
  <c r="I48" i="2"/>
  <c r="H43" i="2"/>
  <c r="I43" i="2"/>
  <c r="H53" i="2"/>
  <c r="I53" i="2"/>
  <c r="H56" i="2"/>
  <c r="I56" i="2"/>
  <c r="H50" i="2"/>
  <c r="I50" i="2"/>
  <c r="H51" i="2"/>
  <c r="I51" i="2"/>
  <c r="H55" i="2"/>
  <c r="I55" i="2"/>
  <c r="H49" i="2"/>
  <c r="I49" i="2"/>
  <c r="H46" i="2"/>
  <c r="I46" i="2"/>
  <c r="H39" i="2"/>
  <c r="I39" i="2"/>
  <c r="H41" i="2"/>
  <c r="I41" i="2"/>
  <c r="H44" i="2"/>
  <c r="I44" i="2"/>
  <c r="H40" i="2"/>
  <c r="I40" i="2"/>
  <c r="H58" i="2"/>
  <c r="I58" i="2"/>
  <c r="H52" i="2"/>
  <c r="I52" i="2"/>
  <c r="H60" i="2"/>
  <c r="I60" i="2"/>
  <c r="H47" i="2"/>
  <c r="I47" i="2"/>
  <c r="H62" i="2"/>
  <c r="I62" i="2"/>
  <c r="H71" i="2"/>
  <c r="I71" i="2"/>
  <c r="H66" i="2"/>
  <c r="I66" i="2"/>
  <c r="H67" i="2"/>
  <c r="I67" i="2"/>
  <c r="H69" i="2"/>
  <c r="I69" i="2"/>
  <c r="H70" i="2"/>
  <c r="I70" i="2"/>
  <c r="H68" i="2"/>
  <c r="I68" i="2"/>
  <c r="H65" i="2"/>
  <c r="I65" i="2"/>
  <c r="H64" i="2"/>
  <c r="I64" i="2"/>
  <c r="H63" i="2"/>
  <c r="I63" i="2"/>
  <c r="H81" i="2"/>
  <c r="I81" i="2"/>
  <c r="H72" i="2"/>
  <c r="I72" i="2"/>
  <c r="H85" i="2"/>
  <c r="I85" i="2"/>
  <c r="H78" i="2"/>
  <c r="I78" i="2"/>
  <c r="H79" i="2"/>
  <c r="I79" i="2"/>
  <c r="H87" i="2"/>
  <c r="I87" i="2"/>
  <c r="H82" i="2"/>
  <c r="I82" i="2"/>
  <c r="H91" i="2"/>
  <c r="I91" i="2"/>
  <c r="H77" i="2"/>
  <c r="I77" i="2"/>
  <c r="H74" i="2"/>
  <c r="I74" i="2"/>
  <c r="H75" i="2"/>
  <c r="I75" i="2"/>
  <c r="H84" i="2"/>
  <c r="I84" i="2"/>
  <c r="H90" i="2"/>
  <c r="I90" i="2"/>
  <c r="H88" i="2"/>
  <c r="I88" i="2"/>
  <c r="H80" i="2"/>
  <c r="I80" i="2"/>
  <c r="H73" i="2"/>
  <c r="I73" i="2"/>
  <c r="H89" i="2"/>
  <c r="I89" i="2"/>
  <c r="H86" i="2"/>
  <c r="I86" i="2"/>
  <c r="H83" i="2"/>
  <c r="I83" i="2"/>
  <c r="H76" i="2"/>
  <c r="I76" i="2"/>
  <c r="H119" i="2"/>
  <c r="I119" i="2"/>
  <c r="H112" i="2"/>
  <c r="I112" i="2"/>
  <c r="H121" i="2"/>
  <c r="I121" i="2"/>
  <c r="H94" i="2"/>
  <c r="I94" i="2"/>
  <c r="H109" i="2"/>
  <c r="I109" i="2"/>
  <c r="H104" i="2"/>
  <c r="I104" i="2"/>
  <c r="H98" i="2"/>
  <c r="I98" i="2"/>
  <c r="H110" i="2"/>
  <c r="I110" i="2"/>
  <c r="H120" i="2"/>
  <c r="I120" i="2"/>
  <c r="H114" i="2"/>
  <c r="I114" i="2"/>
  <c r="H122" i="2"/>
  <c r="I122" i="2"/>
  <c r="H101" i="2"/>
  <c r="I101" i="2"/>
  <c r="H93" i="2"/>
  <c r="I93" i="2"/>
  <c r="H102" i="2"/>
  <c r="I102" i="2"/>
  <c r="H108" i="2"/>
  <c r="I108" i="2"/>
  <c r="H111" i="2"/>
  <c r="I111" i="2"/>
  <c r="H106" i="2"/>
  <c r="I106" i="2"/>
  <c r="H113" i="2"/>
  <c r="I113" i="2"/>
  <c r="H92" i="2"/>
  <c r="I92" i="2"/>
  <c r="H97" i="2"/>
  <c r="I97" i="2"/>
  <c r="H117" i="2"/>
  <c r="I117" i="2"/>
  <c r="H107" i="2"/>
  <c r="I107" i="2"/>
  <c r="H95" i="2"/>
  <c r="I95" i="2"/>
  <c r="H116" i="2"/>
  <c r="I116" i="2"/>
  <c r="H100" i="2"/>
  <c r="I100" i="2"/>
  <c r="H103" i="2"/>
  <c r="I103" i="2"/>
  <c r="H105" i="2"/>
  <c r="I105" i="2"/>
  <c r="H99" i="2"/>
  <c r="I99" i="2"/>
  <c r="H96" i="2"/>
  <c r="I96" i="2"/>
  <c r="H115" i="2"/>
  <c r="I115" i="2"/>
  <c r="H118" i="2"/>
  <c r="I118" i="2"/>
  <c r="H143" i="2"/>
  <c r="I143" i="2"/>
  <c r="H142" i="2"/>
  <c r="I142" i="2"/>
  <c r="H124" i="2"/>
  <c r="I124" i="2"/>
  <c r="H146" i="2"/>
  <c r="I146" i="2"/>
  <c r="H136" i="2"/>
  <c r="I136" i="2"/>
  <c r="H138" i="2"/>
  <c r="I138" i="2"/>
  <c r="H144" i="2"/>
  <c r="I144" i="2"/>
  <c r="H135" i="2"/>
  <c r="I135" i="2"/>
  <c r="H127" i="2"/>
  <c r="I127" i="2"/>
  <c r="H131" i="2"/>
  <c r="I131" i="2"/>
  <c r="H130" i="2"/>
  <c r="I130" i="2"/>
  <c r="H126" i="2"/>
  <c r="I126" i="2"/>
  <c r="H141" i="2"/>
  <c r="I141" i="2"/>
  <c r="H132" i="2"/>
  <c r="I132" i="2"/>
  <c r="H145" i="2"/>
  <c r="I145" i="2"/>
  <c r="H133" i="2"/>
  <c r="I133" i="2"/>
  <c r="H134" i="2"/>
  <c r="I134" i="2"/>
  <c r="H125" i="2"/>
  <c r="I125" i="2"/>
  <c r="H129" i="2"/>
  <c r="I129" i="2"/>
  <c r="H139" i="2"/>
  <c r="I139" i="2"/>
  <c r="H123" i="2"/>
  <c r="I123" i="2"/>
  <c r="H140" i="2"/>
  <c r="I140" i="2"/>
  <c r="H147" i="2"/>
  <c r="I147" i="2"/>
  <c r="H137" i="2"/>
  <c r="I137" i="2"/>
  <c r="H128" i="2"/>
  <c r="I128" i="2"/>
  <c r="H148" i="2"/>
  <c r="I148" i="2"/>
  <c r="H175" i="2"/>
  <c r="I175" i="2"/>
  <c r="H182" i="2"/>
  <c r="I182" i="2"/>
  <c r="H151" i="2"/>
  <c r="I151" i="2"/>
  <c r="H156" i="2"/>
  <c r="I156" i="2"/>
  <c r="H164" i="2"/>
  <c r="I164" i="2"/>
  <c r="H169" i="2"/>
  <c r="I169" i="2"/>
  <c r="H153" i="2"/>
  <c r="I153" i="2"/>
  <c r="H163" i="2"/>
  <c r="I163" i="2"/>
  <c r="H178" i="2"/>
  <c r="I178" i="2"/>
  <c r="H159" i="2"/>
  <c r="I159" i="2"/>
  <c r="H157" i="2"/>
  <c r="I157" i="2"/>
  <c r="H161" i="2"/>
  <c r="I161" i="2"/>
  <c r="H162" i="2"/>
  <c r="I162" i="2"/>
  <c r="H167" i="2"/>
  <c r="I167" i="2"/>
  <c r="H168" i="2"/>
  <c r="I168" i="2"/>
  <c r="H158" i="2"/>
  <c r="I158" i="2"/>
  <c r="H166" i="2"/>
  <c r="I166" i="2"/>
  <c r="H149" i="2"/>
  <c r="I149" i="2"/>
  <c r="H177" i="2"/>
  <c r="I177" i="2"/>
  <c r="H165" i="2"/>
  <c r="I165" i="2"/>
  <c r="H152" i="2"/>
  <c r="I152" i="2"/>
  <c r="H172" i="2"/>
  <c r="I172" i="2"/>
  <c r="H155" i="2"/>
  <c r="I155" i="2"/>
  <c r="H171" i="2"/>
  <c r="I171" i="2"/>
  <c r="H174" i="2"/>
  <c r="I174" i="2"/>
  <c r="H170" i="2"/>
  <c r="I170" i="2"/>
  <c r="H180" i="2"/>
  <c r="I180" i="2"/>
  <c r="H173" i="2"/>
  <c r="I173" i="2"/>
  <c r="H179" i="2"/>
  <c r="I179" i="2"/>
  <c r="H160" i="2"/>
  <c r="I160" i="2"/>
  <c r="H176" i="2"/>
  <c r="I176" i="2"/>
  <c r="H150" i="2"/>
  <c r="I150" i="2"/>
  <c r="H154" i="2"/>
  <c r="I154" i="2"/>
  <c r="H181" i="2"/>
  <c r="I181" i="2"/>
  <c r="H183" i="2"/>
  <c r="I183" i="2"/>
  <c r="H185" i="2"/>
  <c r="I185" i="2"/>
  <c r="H184" i="2"/>
  <c r="I184" i="2"/>
  <c r="H188" i="2"/>
  <c r="I188" i="2"/>
  <c r="H186" i="2"/>
  <c r="I186" i="2"/>
  <c r="H187" i="2"/>
  <c r="I187" i="2"/>
  <c r="H190" i="2"/>
  <c r="I190" i="2"/>
  <c r="H189" i="2"/>
  <c r="I189" i="2"/>
  <c r="H191" i="2"/>
  <c r="I191" i="2"/>
  <c r="H195" i="2"/>
  <c r="I195" i="2"/>
  <c r="H192" i="2"/>
  <c r="I192" i="2"/>
  <c r="H202" i="2"/>
  <c r="I202" i="2"/>
  <c r="H197" i="2"/>
  <c r="I197" i="2"/>
  <c r="H196" i="2"/>
  <c r="I196" i="2"/>
  <c r="H193" i="2"/>
  <c r="I193" i="2"/>
  <c r="H199" i="2"/>
  <c r="I199" i="2"/>
  <c r="H201" i="2"/>
  <c r="I201" i="2"/>
  <c r="H194" i="2"/>
  <c r="I194" i="2"/>
  <c r="H198" i="2"/>
  <c r="I198" i="2"/>
  <c r="H200" i="2"/>
  <c r="I200" i="2"/>
  <c r="H206" i="2"/>
  <c r="I206" i="2"/>
  <c r="H203" i="2"/>
  <c r="I203" i="2"/>
  <c r="H204" i="2"/>
  <c r="I204" i="2"/>
  <c r="H205" i="2"/>
  <c r="I205" i="2"/>
  <c r="H210" i="2"/>
  <c r="I210" i="2"/>
  <c r="H207" i="2"/>
  <c r="I207" i="2"/>
  <c r="H208" i="2"/>
  <c r="I208" i="2"/>
  <c r="H209" i="2"/>
  <c r="I209" i="2"/>
  <c r="H211" i="2"/>
  <c r="I211" i="2"/>
  <c r="H216" i="2"/>
  <c r="I216" i="2"/>
  <c r="H214" i="2"/>
  <c r="I214" i="2"/>
  <c r="H212" i="2"/>
  <c r="I212" i="2"/>
  <c r="H218" i="2"/>
  <c r="I218" i="2"/>
  <c r="H217" i="2"/>
  <c r="I217" i="2"/>
  <c r="H213" i="2"/>
  <c r="I213" i="2"/>
  <c r="H219" i="2"/>
  <c r="I219" i="2"/>
  <c r="H215" i="2"/>
  <c r="I215" i="2"/>
  <c r="H230" i="2"/>
  <c r="I230" i="2"/>
  <c r="H220" i="2"/>
  <c r="I220" i="2"/>
  <c r="H233" i="2"/>
  <c r="I233" i="2"/>
  <c r="H231" i="2"/>
  <c r="I231" i="2"/>
  <c r="H225" i="2"/>
  <c r="I225" i="2"/>
  <c r="H226" i="2"/>
  <c r="I226" i="2"/>
  <c r="H232" i="2"/>
  <c r="I232" i="2"/>
  <c r="H224" i="2"/>
  <c r="I224" i="2"/>
  <c r="H228" i="2"/>
  <c r="I228" i="2"/>
  <c r="H222" i="2"/>
  <c r="I222" i="2"/>
  <c r="H229" i="2"/>
  <c r="I229" i="2"/>
  <c r="H227" i="2"/>
  <c r="I227" i="2"/>
  <c r="H221" i="2"/>
  <c r="I221" i="2"/>
  <c r="H223" i="2"/>
  <c r="I223" i="2"/>
  <c r="H236" i="2"/>
  <c r="I236" i="2"/>
  <c r="H235" i="2"/>
  <c r="I235" i="2"/>
  <c r="H234" i="2"/>
  <c r="I234" i="2"/>
  <c r="H237" i="2"/>
  <c r="I237" i="2"/>
  <c r="H240" i="2"/>
  <c r="I240" i="2"/>
  <c r="H243" i="2"/>
  <c r="I243" i="2"/>
  <c r="H238" i="2"/>
  <c r="I238" i="2"/>
  <c r="H242" i="2"/>
  <c r="I242" i="2"/>
  <c r="H239" i="2"/>
  <c r="I239" i="2"/>
  <c r="H244" i="2"/>
  <c r="I244" i="2"/>
  <c r="H241" i="2"/>
  <c r="I241" i="2"/>
  <c r="H247" i="2"/>
  <c r="I247" i="2"/>
  <c r="H246" i="2"/>
  <c r="I246" i="2"/>
  <c r="H245" i="2"/>
  <c r="I245" i="2"/>
  <c r="H248" i="2"/>
  <c r="I248" i="2"/>
  <c r="H249" i="2"/>
  <c r="I249" i="2"/>
  <c r="H250" i="2"/>
  <c r="I250" i="2"/>
  <c r="H251" i="2"/>
  <c r="I251" i="2"/>
  <c r="H252" i="2"/>
  <c r="I252" i="2"/>
  <c r="H253" i="2"/>
  <c r="I253" i="2"/>
  <c r="H260" i="2"/>
  <c r="I260" i="2"/>
  <c r="H266" i="2"/>
  <c r="I266" i="2"/>
  <c r="H254" i="2"/>
  <c r="I254" i="2"/>
  <c r="H258" i="2"/>
  <c r="I258" i="2"/>
  <c r="H265" i="2"/>
  <c r="I265" i="2"/>
  <c r="H269" i="2"/>
  <c r="I269" i="2"/>
  <c r="H267" i="2"/>
  <c r="I267" i="2"/>
  <c r="H261" i="2"/>
  <c r="I261" i="2"/>
  <c r="H272" i="2"/>
  <c r="I272" i="2"/>
  <c r="H259" i="2"/>
  <c r="I259" i="2"/>
  <c r="H271" i="2"/>
  <c r="I271" i="2"/>
  <c r="H262" i="2"/>
  <c r="I262" i="2"/>
  <c r="H256" i="2"/>
  <c r="I256" i="2"/>
  <c r="H255" i="2"/>
  <c r="I255" i="2"/>
  <c r="H268" i="2"/>
  <c r="I268" i="2"/>
  <c r="H257" i="2"/>
  <c r="I257" i="2"/>
  <c r="H264" i="2"/>
  <c r="I264" i="2"/>
  <c r="H263" i="2"/>
  <c r="I263" i="2"/>
  <c r="H270" i="2"/>
  <c r="I270" i="2"/>
  <c r="H290" i="2"/>
  <c r="I290" i="2"/>
  <c r="H288" i="2"/>
  <c r="I288" i="2"/>
  <c r="H293" i="2"/>
  <c r="I293" i="2"/>
  <c r="H275" i="2"/>
  <c r="I275" i="2"/>
  <c r="H298" i="2"/>
  <c r="I298" i="2"/>
  <c r="H287" i="2"/>
  <c r="I287" i="2"/>
  <c r="H300" i="2"/>
  <c r="I300" i="2"/>
  <c r="H277" i="2"/>
  <c r="I277" i="2"/>
  <c r="H279" i="2"/>
  <c r="I279" i="2"/>
  <c r="H283" i="2"/>
  <c r="I283" i="2"/>
  <c r="H285" i="2"/>
  <c r="I285" i="2"/>
  <c r="H284" i="2"/>
  <c r="I284" i="2"/>
  <c r="H286" i="2"/>
  <c r="I286" i="2"/>
  <c r="H292" i="2"/>
  <c r="I292" i="2"/>
  <c r="H299" i="2"/>
  <c r="I299" i="2"/>
  <c r="H282" i="2"/>
  <c r="I282" i="2"/>
  <c r="H278" i="2"/>
  <c r="I278" i="2"/>
  <c r="H289" i="2"/>
  <c r="I289" i="2"/>
  <c r="H296" i="2"/>
  <c r="I296" i="2"/>
  <c r="H274" i="2"/>
  <c r="I274" i="2"/>
  <c r="H280" i="2"/>
  <c r="I280" i="2"/>
  <c r="H303" i="2"/>
  <c r="I303" i="2"/>
  <c r="H281" i="2"/>
  <c r="I281" i="2"/>
  <c r="H295" i="2"/>
  <c r="I295" i="2"/>
  <c r="H302" i="2"/>
  <c r="I302" i="2"/>
  <c r="H301" i="2"/>
  <c r="I301" i="2"/>
  <c r="H297" i="2"/>
  <c r="I297" i="2"/>
  <c r="H291" i="2"/>
  <c r="I291" i="2"/>
  <c r="H276" i="2"/>
  <c r="I276" i="2"/>
  <c r="H294" i="2"/>
  <c r="I294" i="2"/>
  <c r="H273" i="2"/>
  <c r="I273" i="2"/>
  <c r="H304" i="2"/>
  <c r="I304" i="2"/>
  <c r="H305" i="2"/>
  <c r="I305" i="2"/>
  <c r="H310" i="2"/>
  <c r="I310" i="2"/>
  <c r="H306" i="2"/>
  <c r="I306" i="2"/>
  <c r="H311" i="2"/>
  <c r="I311" i="2"/>
  <c r="H307" i="2"/>
  <c r="I307" i="2"/>
  <c r="H308" i="2"/>
  <c r="I308" i="2"/>
  <c r="H309" i="2"/>
  <c r="I309" i="2"/>
  <c r="H314" i="2"/>
  <c r="I314" i="2"/>
  <c r="H315" i="2"/>
  <c r="I315" i="2"/>
  <c r="H316" i="2"/>
  <c r="I316" i="2"/>
  <c r="H313" i="2"/>
  <c r="I313" i="2"/>
  <c r="H312" i="2"/>
  <c r="I312" i="2"/>
  <c r="H323" i="2"/>
  <c r="I323" i="2"/>
  <c r="H317" i="2"/>
  <c r="I317" i="2"/>
  <c r="H318" i="2"/>
  <c r="I318" i="2"/>
  <c r="H327" i="2"/>
  <c r="I327" i="2"/>
  <c r="H325" i="2"/>
  <c r="I325" i="2"/>
  <c r="H322" i="2"/>
  <c r="I322" i="2"/>
  <c r="H324" i="2"/>
  <c r="I324" i="2"/>
  <c r="H320" i="2"/>
  <c r="I320" i="2"/>
  <c r="H326" i="2"/>
  <c r="I326" i="2"/>
  <c r="H319" i="2"/>
  <c r="I319" i="2"/>
  <c r="H321" i="2"/>
  <c r="I321" i="2"/>
  <c r="H331" i="2"/>
  <c r="I331" i="2"/>
  <c r="H328" i="2"/>
  <c r="I328" i="2"/>
  <c r="H329" i="2"/>
  <c r="I329" i="2"/>
  <c r="H330" i="2"/>
  <c r="I330" i="2"/>
  <c r="H332" i="2"/>
  <c r="I332" i="2"/>
  <c r="H335" i="2"/>
  <c r="I335" i="2"/>
  <c r="H334" i="2"/>
  <c r="I334" i="2"/>
  <c r="H333" i="2"/>
  <c r="I333" i="2"/>
  <c r="H336" i="2"/>
  <c r="I336" i="2"/>
  <c r="H337" i="2"/>
  <c r="I337" i="2"/>
  <c r="H344" i="2"/>
  <c r="I344" i="2"/>
  <c r="H343" i="2"/>
  <c r="I343" i="2"/>
  <c r="H345" i="2"/>
  <c r="I345" i="2"/>
  <c r="H341" i="2"/>
  <c r="I341" i="2"/>
  <c r="H338" i="2"/>
  <c r="I338" i="2"/>
  <c r="H342" i="2"/>
  <c r="I342" i="2"/>
  <c r="H340" i="2"/>
  <c r="I340" i="2"/>
  <c r="H339" i="2"/>
  <c r="I339" i="2"/>
  <c r="H346" i="2"/>
  <c r="I346" i="2"/>
  <c r="H347" i="2"/>
  <c r="I347" i="2"/>
  <c r="H348" i="2"/>
  <c r="I348" i="2"/>
  <c r="H350" i="2"/>
  <c r="I350" i="2"/>
  <c r="H349" i="2"/>
  <c r="I349" i="2"/>
  <c r="H374" i="2"/>
  <c r="I374" i="2"/>
  <c r="H367" i="2"/>
  <c r="I367" i="2"/>
  <c r="H360" i="2"/>
  <c r="I360" i="2"/>
  <c r="H351" i="2"/>
  <c r="I351" i="2"/>
  <c r="H372" i="2"/>
  <c r="I372" i="2"/>
  <c r="H373" i="2"/>
  <c r="I373" i="2"/>
  <c r="H368" i="2"/>
  <c r="I368" i="2"/>
  <c r="H364" i="2"/>
  <c r="I364" i="2"/>
  <c r="H357" i="2"/>
  <c r="I357" i="2"/>
  <c r="H354" i="2"/>
  <c r="I354" i="2"/>
  <c r="H361" i="2"/>
  <c r="I361" i="2"/>
  <c r="H355" i="2"/>
  <c r="I355" i="2"/>
  <c r="H363" i="2"/>
  <c r="I363" i="2"/>
  <c r="H362" i="2"/>
  <c r="I362" i="2"/>
  <c r="H352" i="2"/>
  <c r="I352" i="2"/>
  <c r="H358" i="2"/>
  <c r="I358" i="2"/>
  <c r="H359" i="2"/>
  <c r="I359" i="2"/>
  <c r="H369" i="2"/>
  <c r="I369" i="2"/>
  <c r="H370" i="2"/>
  <c r="I370" i="2"/>
  <c r="H366" i="2"/>
  <c r="I366" i="2"/>
  <c r="H356" i="2"/>
  <c r="I356" i="2"/>
  <c r="H377" i="2"/>
  <c r="I377" i="2"/>
  <c r="H376" i="2"/>
  <c r="I376" i="2"/>
  <c r="H353" i="2"/>
  <c r="I353" i="2"/>
  <c r="H371" i="2"/>
  <c r="I371" i="2"/>
  <c r="H375" i="2"/>
  <c r="I375" i="2"/>
  <c r="H365" i="2"/>
  <c r="I365" i="2"/>
  <c r="H379" i="2"/>
  <c r="I379" i="2"/>
  <c r="H378" i="2"/>
  <c r="I378" i="2"/>
  <c r="H381" i="2"/>
  <c r="I381" i="2"/>
  <c r="H380" i="2"/>
  <c r="I380" i="2"/>
  <c r="H382" i="2"/>
  <c r="I382" i="2"/>
  <c r="H383" i="2"/>
  <c r="I383" i="2"/>
  <c r="H384" i="2"/>
  <c r="I384" i="2"/>
  <c r="H385" i="2"/>
  <c r="I385" i="2"/>
  <c r="H386" i="2"/>
  <c r="I386" i="2"/>
  <c r="H387" i="2"/>
  <c r="I387" i="2"/>
  <c r="H390" i="2"/>
  <c r="I390" i="2"/>
  <c r="H388" i="2"/>
  <c r="I388" i="2"/>
  <c r="H391" i="2"/>
  <c r="I391" i="2"/>
  <c r="H389" i="2"/>
  <c r="I389" i="2"/>
  <c r="H392" i="2"/>
  <c r="I392" i="2"/>
  <c r="H393" i="2"/>
  <c r="I393" i="2"/>
  <c r="H394" i="2"/>
  <c r="I394" i="2"/>
  <c r="H395" i="2"/>
  <c r="I395" i="2"/>
  <c r="H396" i="2"/>
  <c r="I396" i="2"/>
  <c r="H397" i="2"/>
  <c r="I397" i="2"/>
  <c r="H398" i="2"/>
  <c r="I398" i="2"/>
  <c r="H399" i="2"/>
  <c r="I399" i="2"/>
  <c r="H400" i="2"/>
  <c r="I400" i="2"/>
  <c r="H401" i="2"/>
  <c r="I401" i="2"/>
  <c r="H402" i="2"/>
  <c r="I402" i="2"/>
  <c r="H403" i="2"/>
  <c r="I403" i="2"/>
  <c r="H404" i="2"/>
  <c r="I404" i="2"/>
  <c r="H405" i="2"/>
  <c r="I405" i="2"/>
  <c r="H407" i="2"/>
  <c r="I407" i="2"/>
  <c r="H406" i="2"/>
  <c r="I406" i="2"/>
  <c r="H408" i="2"/>
  <c r="I408" i="2"/>
  <c r="H409" i="2"/>
  <c r="I409" i="2"/>
  <c r="H411" i="2"/>
  <c r="I411" i="2"/>
  <c r="H410" i="2"/>
  <c r="I410" i="2"/>
  <c r="H412" i="2"/>
  <c r="I412" i="2"/>
  <c r="H413" i="2"/>
  <c r="I413" i="2"/>
  <c r="H414" i="2"/>
  <c r="I414" i="2"/>
  <c r="H415" i="2"/>
  <c r="I415" i="2"/>
  <c r="H416" i="2"/>
  <c r="I416" i="2"/>
  <c r="H418" i="2"/>
  <c r="I418" i="2"/>
  <c r="H417" i="2"/>
  <c r="I417" i="2"/>
  <c r="H419" i="2"/>
  <c r="I419" i="2"/>
  <c r="H420" i="2"/>
  <c r="I420" i="2"/>
  <c r="H421" i="2"/>
  <c r="I421" i="2"/>
  <c r="H422" i="2"/>
  <c r="I422" i="2"/>
  <c r="H423" i="2"/>
  <c r="I423" i="2"/>
  <c r="H424" i="2"/>
  <c r="I424" i="2"/>
  <c r="H428" i="2"/>
  <c r="N428" i="2" s="1"/>
  <c r="I428" i="2"/>
  <c r="T428" i="2" s="1"/>
  <c r="H429" i="2"/>
  <c r="I429" i="2"/>
  <c r="H425" i="2"/>
  <c r="I425" i="2"/>
  <c r="H426" i="2"/>
  <c r="I426" i="2"/>
  <c r="H427" i="2"/>
  <c r="I427" i="2"/>
  <c r="H432" i="2"/>
  <c r="I432" i="2"/>
  <c r="H431" i="2"/>
  <c r="I431" i="2"/>
  <c r="H430" i="2"/>
  <c r="I430" i="2"/>
  <c r="H433" i="2"/>
  <c r="I433" i="2"/>
  <c r="H438" i="2"/>
  <c r="I438" i="2"/>
  <c r="H439" i="2"/>
  <c r="I439" i="2"/>
  <c r="H434" i="2"/>
  <c r="I434" i="2"/>
  <c r="H436" i="2"/>
  <c r="I436" i="2"/>
  <c r="H442" i="2"/>
  <c r="I442" i="2"/>
  <c r="H441" i="2"/>
  <c r="I441" i="2"/>
  <c r="H440" i="2"/>
  <c r="I440" i="2"/>
  <c r="H435" i="2"/>
  <c r="I435" i="2"/>
  <c r="H437" i="2"/>
  <c r="I437" i="2"/>
  <c r="H444" i="2"/>
  <c r="I444" i="2"/>
  <c r="H445" i="2"/>
  <c r="I445" i="2"/>
  <c r="H443" i="2"/>
  <c r="I443" i="2"/>
  <c r="H446" i="2"/>
  <c r="I446" i="2"/>
  <c r="H447" i="2"/>
  <c r="I447" i="2"/>
  <c r="H451" i="2"/>
  <c r="I451" i="2"/>
  <c r="H455" i="2"/>
  <c r="I455" i="2"/>
  <c r="H457" i="2"/>
  <c r="I457" i="2"/>
  <c r="H449" i="2"/>
  <c r="I449" i="2"/>
  <c r="H448" i="2"/>
  <c r="I448" i="2"/>
  <c r="H454" i="2"/>
  <c r="I454" i="2"/>
  <c r="H452" i="2"/>
  <c r="I452" i="2"/>
  <c r="H453" i="2"/>
  <c r="I453" i="2"/>
  <c r="H456" i="2"/>
  <c r="I456" i="2"/>
  <c r="H450" i="2"/>
  <c r="I450" i="2"/>
  <c r="H459" i="2"/>
  <c r="I459" i="2"/>
  <c r="H458" i="2"/>
  <c r="I458" i="2"/>
  <c r="H464" i="2"/>
  <c r="I464" i="2"/>
  <c r="H461" i="2"/>
  <c r="I461" i="2"/>
  <c r="H460" i="2"/>
  <c r="I460" i="2"/>
  <c r="H462" i="2"/>
  <c r="I462" i="2"/>
  <c r="H466" i="2"/>
  <c r="I466" i="2"/>
  <c r="H467" i="2"/>
  <c r="I467" i="2"/>
  <c r="H465" i="2"/>
  <c r="I465" i="2"/>
  <c r="H463" i="2"/>
  <c r="I463" i="2"/>
  <c r="H472" i="2"/>
  <c r="I472" i="2"/>
  <c r="H488" i="2"/>
  <c r="I488" i="2"/>
  <c r="H493" i="2"/>
  <c r="I493" i="2"/>
  <c r="H474" i="2"/>
  <c r="I474" i="2"/>
  <c r="H492" i="2"/>
  <c r="I492" i="2"/>
  <c r="H481" i="2"/>
  <c r="I481" i="2"/>
  <c r="H494" i="2"/>
  <c r="I494" i="2"/>
  <c r="H498" i="2"/>
  <c r="I498" i="2"/>
  <c r="H489" i="2"/>
  <c r="I489" i="2"/>
  <c r="H484" i="2"/>
  <c r="I484" i="2"/>
  <c r="H504" i="2"/>
  <c r="I504" i="2"/>
  <c r="H506" i="2"/>
  <c r="I506" i="2"/>
  <c r="H503" i="2"/>
  <c r="I503" i="2"/>
  <c r="H497" i="2"/>
  <c r="I497" i="2"/>
  <c r="H500" i="2"/>
  <c r="I500" i="2"/>
  <c r="H480" i="2"/>
  <c r="I480" i="2"/>
  <c r="H468" i="2"/>
  <c r="I468" i="2"/>
  <c r="H490" i="2"/>
  <c r="I490" i="2"/>
  <c r="H479" i="2"/>
  <c r="I479" i="2"/>
  <c r="H496" i="2"/>
  <c r="I496" i="2"/>
  <c r="H477" i="2"/>
  <c r="I477" i="2"/>
  <c r="H471" i="2"/>
  <c r="I471" i="2"/>
  <c r="H475" i="2"/>
  <c r="I475" i="2"/>
  <c r="H485" i="2"/>
  <c r="I485" i="2"/>
  <c r="H482" i="2"/>
  <c r="I482" i="2"/>
  <c r="H483" i="2"/>
  <c r="I483" i="2"/>
  <c r="H469" i="2"/>
  <c r="I469" i="2"/>
  <c r="H473" i="2"/>
  <c r="I473" i="2"/>
  <c r="H495" i="2"/>
  <c r="I495" i="2"/>
  <c r="H470" i="2"/>
  <c r="I470" i="2"/>
  <c r="H476" i="2"/>
  <c r="I476" i="2"/>
  <c r="H501" i="2"/>
  <c r="I501" i="2"/>
  <c r="H491" i="2"/>
  <c r="I491" i="2"/>
  <c r="H487" i="2"/>
  <c r="I487" i="2"/>
  <c r="H478" i="2"/>
  <c r="I478" i="2"/>
  <c r="H499" i="2"/>
  <c r="I499" i="2"/>
  <c r="H505" i="2"/>
  <c r="I505" i="2"/>
  <c r="H486" i="2"/>
  <c r="I486" i="2"/>
  <c r="H502" i="2"/>
  <c r="I502" i="2"/>
  <c r="H507" i="2"/>
  <c r="I507" i="2"/>
  <c r="H512" i="2"/>
  <c r="I512" i="2"/>
  <c r="H513" i="2"/>
  <c r="I513" i="2"/>
  <c r="H511" i="2"/>
  <c r="I511" i="2"/>
  <c r="H508" i="2"/>
  <c r="I508" i="2"/>
  <c r="H510" i="2"/>
  <c r="I510" i="2"/>
  <c r="H509" i="2"/>
  <c r="I509" i="2"/>
  <c r="H517" i="2"/>
  <c r="I517" i="2"/>
  <c r="H519" i="2"/>
  <c r="I519" i="2"/>
  <c r="H518" i="2"/>
  <c r="I518" i="2"/>
  <c r="H514" i="2"/>
  <c r="I514" i="2"/>
  <c r="H515" i="2"/>
  <c r="I515" i="2"/>
  <c r="H516" i="2"/>
  <c r="I516" i="2"/>
  <c r="H520" i="2"/>
  <c r="I520" i="2"/>
  <c r="H522" i="2"/>
  <c r="I522" i="2"/>
  <c r="H521" i="2"/>
  <c r="I521" i="2"/>
  <c r="H529" i="2"/>
  <c r="I529" i="2"/>
  <c r="H526" i="2"/>
  <c r="I526" i="2"/>
  <c r="H524" i="2"/>
  <c r="I524" i="2"/>
  <c r="H523" i="2"/>
  <c r="I523" i="2"/>
  <c r="H531" i="2"/>
  <c r="I531" i="2"/>
  <c r="H530" i="2"/>
  <c r="I530" i="2"/>
  <c r="H532" i="2"/>
  <c r="I532" i="2"/>
  <c r="H527" i="2"/>
  <c r="I527" i="2"/>
  <c r="H525" i="2"/>
  <c r="I525" i="2"/>
  <c r="H528" i="2"/>
  <c r="I528" i="2"/>
  <c r="H535" i="2"/>
  <c r="I535" i="2"/>
  <c r="H533" i="2"/>
  <c r="I533" i="2"/>
  <c r="H536" i="2"/>
  <c r="I536" i="2"/>
  <c r="H534" i="2"/>
  <c r="I534" i="2"/>
  <c r="H537" i="2"/>
  <c r="I537" i="2"/>
  <c r="H538" i="2"/>
  <c r="I538" i="2"/>
  <c r="H539" i="2"/>
  <c r="I539" i="2"/>
  <c r="H541" i="2"/>
  <c r="I541" i="2"/>
  <c r="H551" i="2"/>
  <c r="I551" i="2"/>
  <c r="H546" i="2"/>
  <c r="I546" i="2"/>
  <c r="H553" i="2"/>
  <c r="I553" i="2"/>
  <c r="H542" i="2"/>
  <c r="I542" i="2"/>
  <c r="H566" i="2"/>
  <c r="I566" i="2"/>
  <c r="H568" i="2"/>
  <c r="I568" i="2"/>
  <c r="H545" i="2"/>
  <c r="I545" i="2"/>
  <c r="H552" i="2"/>
  <c r="I552" i="2"/>
  <c r="H563" i="2"/>
  <c r="I563" i="2"/>
  <c r="H544" i="2"/>
  <c r="I544" i="2"/>
  <c r="H564" i="2"/>
  <c r="I564" i="2"/>
  <c r="H543" i="2"/>
  <c r="I543" i="2"/>
  <c r="H540" i="2"/>
  <c r="I540" i="2"/>
  <c r="H565" i="2"/>
  <c r="I565" i="2"/>
  <c r="H557" i="2"/>
  <c r="I557" i="2"/>
  <c r="H556" i="2"/>
  <c r="I556" i="2"/>
  <c r="H562" i="2"/>
  <c r="I562" i="2"/>
  <c r="H550" i="2"/>
  <c r="I550" i="2"/>
  <c r="H558" i="2"/>
  <c r="I558" i="2"/>
  <c r="H549" i="2"/>
  <c r="I549" i="2"/>
  <c r="H571" i="2"/>
  <c r="I571" i="2"/>
  <c r="H547" i="2"/>
  <c r="I547" i="2"/>
  <c r="H569" i="2"/>
  <c r="I569" i="2"/>
  <c r="H567" i="2"/>
  <c r="I567" i="2"/>
  <c r="H560" i="2"/>
  <c r="I560" i="2"/>
  <c r="H555" i="2"/>
  <c r="I555" i="2"/>
  <c r="H570" i="2"/>
  <c r="I570" i="2"/>
  <c r="H548" i="2"/>
  <c r="I548" i="2"/>
  <c r="H559" i="2"/>
  <c r="I559" i="2"/>
  <c r="H561" i="2"/>
  <c r="I561" i="2"/>
  <c r="H554" i="2"/>
  <c r="I554" i="2"/>
  <c r="H609" i="2"/>
  <c r="I609" i="2"/>
  <c r="H598" i="2"/>
  <c r="I598" i="2"/>
  <c r="H601" i="2"/>
  <c r="I601" i="2"/>
  <c r="H579" i="2"/>
  <c r="I579" i="2"/>
  <c r="H582" i="2"/>
  <c r="I582" i="2"/>
  <c r="H597" i="2"/>
  <c r="I597" i="2"/>
  <c r="H576" i="2"/>
  <c r="I576" i="2"/>
  <c r="H587" i="2"/>
  <c r="I587" i="2"/>
  <c r="H599" i="2"/>
  <c r="I599" i="2"/>
  <c r="H590" i="2"/>
  <c r="I590" i="2"/>
  <c r="H583" i="2"/>
  <c r="I583" i="2"/>
  <c r="H575" i="2"/>
  <c r="I575" i="2"/>
  <c r="H605" i="2"/>
  <c r="I605" i="2"/>
  <c r="H591" i="2"/>
  <c r="I591" i="2"/>
  <c r="H580" i="2"/>
  <c r="I580" i="2"/>
  <c r="H588" i="2"/>
  <c r="I588" i="2"/>
  <c r="H604" i="2"/>
  <c r="I604" i="2"/>
  <c r="H586" i="2"/>
  <c r="I586" i="2"/>
  <c r="H573" i="2"/>
  <c r="I573" i="2"/>
  <c r="H607" i="2"/>
  <c r="I607" i="2"/>
  <c r="H596" i="2"/>
  <c r="I596" i="2"/>
  <c r="H592" i="2"/>
  <c r="I592" i="2"/>
  <c r="H602" i="2"/>
  <c r="I602" i="2"/>
  <c r="H585" i="2"/>
  <c r="I585" i="2"/>
  <c r="H606" i="2"/>
  <c r="I606" i="2"/>
  <c r="H574" i="2"/>
  <c r="I574" i="2"/>
  <c r="H608" i="2"/>
  <c r="I608" i="2"/>
  <c r="H595" i="2"/>
  <c r="I595" i="2"/>
  <c r="H577" i="2"/>
  <c r="I577" i="2"/>
  <c r="H584" i="2"/>
  <c r="I584" i="2"/>
  <c r="H603" i="2"/>
  <c r="I603" i="2"/>
  <c r="H578" i="2"/>
  <c r="I578" i="2"/>
  <c r="H589" i="2"/>
  <c r="I589" i="2"/>
  <c r="H594" i="2"/>
  <c r="I594" i="2"/>
  <c r="H593" i="2"/>
  <c r="I593" i="2"/>
  <c r="H572" i="2"/>
  <c r="I572" i="2"/>
  <c r="H581" i="2"/>
  <c r="I581" i="2"/>
  <c r="H600" i="2"/>
  <c r="I600" i="2"/>
  <c r="H610" i="2"/>
  <c r="I610" i="2"/>
  <c r="H646" i="2"/>
  <c r="I646" i="2"/>
  <c r="H643" i="2"/>
  <c r="I643" i="2"/>
  <c r="H645" i="2"/>
  <c r="I645" i="2"/>
  <c r="H648" i="2"/>
  <c r="I648" i="2"/>
  <c r="H613" i="2"/>
  <c r="I613" i="2"/>
  <c r="H649" i="2"/>
  <c r="I649" i="2"/>
  <c r="H634" i="2"/>
  <c r="I634" i="2"/>
  <c r="H612" i="2"/>
  <c r="I612" i="2"/>
  <c r="H644" i="2"/>
  <c r="I644" i="2"/>
  <c r="H650" i="2"/>
  <c r="I650" i="2"/>
  <c r="H652" i="2"/>
  <c r="I652" i="2"/>
  <c r="H642" i="2"/>
  <c r="I642" i="2"/>
  <c r="H617" i="2"/>
  <c r="I617" i="2"/>
  <c r="H625" i="2"/>
  <c r="I625" i="2"/>
  <c r="H619" i="2"/>
  <c r="I619" i="2"/>
  <c r="H627" i="2"/>
  <c r="I627" i="2"/>
  <c r="H639" i="2"/>
  <c r="I639" i="2"/>
  <c r="H635" i="2"/>
  <c r="I635" i="2"/>
  <c r="H618" i="2"/>
  <c r="I618" i="2"/>
  <c r="H626" i="2"/>
  <c r="I626" i="2"/>
  <c r="H637" i="2"/>
  <c r="I637" i="2"/>
  <c r="H629" i="2"/>
  <c r="I629" i="2"/>
  <c r="H630" i="2"/>
  <c r="I630" i="2"/>
  <c r="H632" i="2"/>
  <c r="I632" i="2"/>
  <c r="H647" i="2"/>
  <c r="I647" i="2"/>
  <c r="H633" i="2"/>
  <c r="I633" i="2"/>
  <c r="H628" i="2"/>
  <c r="I628" i="2"/>
  <c r="H616" i="2"/>
  <c r="I616" i="2"/>
  <c r="H620" i="2"/>
  <c r="I620" i="2"/>
  <c r="H641" i="2"/>
  <c r="I641" i="2"/>
  <c r="H636" i="2"/>
  <c r="I636" i="2"/>
  <c r="H638" i="2"/>
  <c r="I638" i="2"/>
  <c r="H624" i="2"/>
  <c r="I624" i="2"/>
  <c r="H651" i="2"/>
  <c r="I651" i="2"/>
  <c r="H621" i="2"/>
  <c r="I621" i="2"/>
  <c r="H611" i="2"/>
  <c r="I611" i="2"/>
  <c r="H614" i="2"/>
  <c r="I614" i="2"/>
  <c r="H615" i="2"/>
  <c r="I615" i="2"/>
  <c r="H640" i="2"/>
  <c r="I640" i="2"/>
  <c r="H623" i="2"/>
  <c r="I623" i="2"/>
  <c r="H622" i="2"/>
  <c r="I622" i="2"/>
  <c r="H631" i="2"/>
  <c r="I631" i="2"/>
  <c r="H664" i="2"/>
  <c r="I664" i="2"/>
  <c r="H658" i="2"/>
  <c r="I658" i="2"/>
  <c r="H660" i="2"/>
  <c r="I660" i="2"/>
  <c r="H659" i="2"/>
  <c r="I659" i="2"/>
  <c r="H655" i="2"/>
  <c r="I655" i="2"/>
  <c r="H653" i="2"/>
  <c r="I653" i="2"/>
  <c r="H663" i="2"/>
  <c r="I663" i="2"/>
  <c r="H661" i="2"/>
  <c r="I661" i="2"/>
  <c r="H657" i="2"/>
  <c r="I657" i="2"/>
  <c r="H662" i="2"/>
  <c r="I662" i="2"/>
  <c r="H656" i="2"/>
  <c r="I656" i="2"/>
  <c r="H654" i="2"/>
  <c r="I654" i="2"/>
  <c r="H668" i="2"/>
  <c r="I668" i="2"/>
  <c r="H669" i="2"/>
  <c r="I669" i="2"/>
  <c r="H666" i="2"/>
  <c r="I666" i="2"/>
  <c r="H665" i="2"/>
  <c r="I665" i="2"/>
  <c r="H671" i="2"/>
  <c r="I671" i="2"/>
  <c r="H670" i="2"/>
  <c r="I670" i="2"/>
  <c r="H667" i="2"/>
  <c r="I667" i="2"/>
  <c r="H672" i="2"/>
  <c r="I672" i="2"/>
  <c r="H674" i="2"/>
  <c r="I674" i="2"/>
  <c r="H673" i="2"/>
  <c r="I673" i="2"/>
  <c r="H679" i="2"/>
  <c r="I679" i="2"/>
  <c r="H684" i="2"/>
  <c r="I684" i="2"/>
  <c r="H685" i="2"/>
  <c r="I685" i="2"/>
  <c r="H681" i="2"/>
  <c r="I681" i="2"/>
  <c r="H686" i="2"/>
  <c r="I686" i="2"/>
  <c r="H675" i="2"/>
  <c r="I675" i="2"/>
  <c r="H687" i="2"/>
  <c r="I687" i="2"/>
  <c r="H682" i="2"/>
  <c r="I682" i="2"/>
  <c r="H683" i="2"/>
  <c r="I683" i="2"/>
  <c r="H680" i="2"/>
  <c r="I680" i="2"/>
  <c r="H677" i="2"/>
  <c r="I677" i="2"/>
  <c r="H678" i="2"/>
  <c r="I678" i="2"/>
  <c r="H676" i="2"/>
  <c r="I676" i="2"/>
  <c r="H688" i="2"/>
  <c r="I688" i="2"/>
  <c r="H689" i="2"/>
  <c r="I689" i="2"/>
  <c r="H690" i="2"/>
  <c r="I690" i="2"/>
  <c r="H692" i="2"/>
  <c r="I692" i="2"/>
  <c r="H691" i="2"/>
  <c r="I691" i="2"/>
  <c r="H693" i="2"/>
  <c r="I693" i="2"/>
  <c r="H695" i="2"/>
  <c r="I695" i="2"/>
  <c r="H694" i="2"/>
  <c r="I694" i="2"/>
  <c r="H697" i="2"/>
  <c r="I697" i="2"/>
  <c r="H699" i="2"/>
  <c r="I699" i="2"/>
  <c r="H698" i="2"/>
  <c r="I698" i="2"/>
  <c r="H696" i="2"/>
  <c r="I696" i="2"/>
  <c r="H702" i="2"/>
  <c r="I702" i="2"/>
  <c r="H701" i="2"/>
  <c r="I701" i="2"/>
  <c r="H700" i="2"/>
  <c r="I700" i="2"/>
  <c r="H708" i="2"/>
  <c r="I708" i="2"/>
  <c r="H703" i="2"/>
  <c r="I703" i="2"/>
  <c r="H704" i="2"/>
  <c r="I704" i="2"/>
  <c r="H706" i="2"/>
  <c r="I706" i="2"/>
  <c r="H707" i="2"/>
  <c r="I707" i="2"/>
  <c r="H709" i="2"/>
  <c r="I709" i="2"/>
  <c r="H705" i="2"/>
  <c r="I705" i="2"/>
  <c r="H711" i="2"/>
  <c r="I711" i="2"/>
  <c r="H712" i="2"/>
  <c r="I712" i="2"/>
  <c r="H710" i="2"/>
  <c r="I710" i="2"/>
  <c r="H717" i="2"/>
  <c r="I717" i="2"/>
  <c r="H713" i="2"/>
  <c r="I713" i="2"/>
  <c r="H715" i="2"/>
  <c r="I715" i="2"/>
  <c r="H718" i="2"/>
  <c r="I718" i="2"/>
  <c r="H716" i="2"/>
  <c r="I716" i="2"/>
  <c r="H714" i="2"/>
  <c r="I714" i="2"/>
  <c r="H719" i="2"/>
  <c r="I719" i="2"/>
  <c r="H720" i="2"/>
  <c r="I720" i="2"/>
  <c r="H721" i="2"/>
  <c r="I721" i="2"/>
  <c r="H722" i="2"/>
  <c r="I722" i="2"/>
  <c r="H723" i="2"/>
  <c r="I723" i="2"/>
  <c r="H724" i="2"/>
  <c r="I724" i="2"/>
  <c r="H725" i="2"/>
  <c r="I725" i="2"/>
  <c r="H728" i="2"/>
  <c r="I728" i="2"/>
  <c r="H726" i="2"/>
  <c r="I726" i="2"/>
  <c r="H727" i="2"/>
  <c r="I727" i="2"/>
  <c r="H754" i="2"/>
  <c r="I754" i="2"/>
  <c r="H758" i="2"/>
  <c r="I758" i="2"/>
  <c r="H742" i="2"/>
  <c r="I742" i="2"/>
  <c r="H733" i="2"/>
  <c r="I733" i="2"/>
  <c r="H749" i="2"/>
  <c r="I749" i="2"/>
  <c r="H737" i="2"/>
  <c r="I737" i="2"/>
  <c r="H760" i="2"/>
  <c r="I760" i="2"/>
  <c r="H744" i="2"/>
  <c r="I744" i="2"/>
  <c r="H731" i="2"/>
  <c r="I731" i="2"/>
  <c r="H732" i="2"/>
  <c r="I732" i="2"/>
  <c r="H750" i="2"/>
  <c r="I750" i="2"/>
  <c r="H745" i="2"/>
  <c r="I745" i="2"/>
  <c r="H730" i="2"/>
  <c r="I730" i="2"/>
  <c r="H764" i="2"/>
  <c r="I764" i="2"/>
  <c r="H759" i="2"/>
  <c r="I759" i="2"/>
  <c r="H756" i="2"/>
  <c r="I756" i="2"/>
  <c r="H748" i="2"/>
  <c r="I748" i="2"/>
  <c r="H755" i="2"/>
  <c r="I755" i="2"/>
  <c r="H763" i="2"/>
  <c r="I763" i="2"/>
  <c r="H739" i="2"/>
  <c r="I739" i="2"/>
  <c r="H741" i="2"/>
  <c r="I741" i="2"/>
  <c r="H740" i="2"/>
  <c r="I740" i="2"/>
  <c r="H729" i="2"/>
  <c r="I729" i="2"/>
  <c r="H753" i="2"/>
  <c r="I753" i="2"/>
  <c r="H762" i="2"/>
  <c r="I762" i="2"/>
  <c r="H743" i="2"/>
  <c r="I743" i="2"/>
  <c r="H734" i="2"/>
  <c r="I734" i="2"/>
  <c r="H747" i="2"/>
  <c r="I747" i="2"/>
  <c r="H752" i="2"/>
  <c r="I752" i="2"/>
  <c r="H751" i="2"/>
  <c r="I751" i="2"/>
  <c r="H761" i="2"/>
  <c r="I761" i="2"/>
  <c r="H757" i="2"/>
  <c r="I757" i="2"/>
  <c r="H746" i="2"/>
  <c r="I746" i="2"/>
  <c r="H736" i="2"/>
  <c r="I736" i="2"/>
  <c r="H735" i="2"/>
  <c r="I735" i="2"/>
  <c r="H738" i="2"/>
  <c r="I738" i="2"/>
  <c r="H765" i="2"/>
  <c r="I765" i="2"/>
  <c r="H766" i="2"/>
  <c r="I766" i="2"/>
  <c r="H767" i="2"/>
  <c r="I767" i="2"/>
  <c r="H768" i="2"/>
  <c r="I768" i="2"/>
  <c r="H772" i="2"/>
  <c r="I772" i="2"/>
  <c r="H771" i="2"/>
  <c r="I771" i="2"/>
  <c r="H769" i="2"/>
  <c r="I769" i="2"/>
  <c r="H774" i="2"/>
  <c r="I774" i="2"/>
  <c r="H770" i="2"/>
  <c r="I770" i="2"/>
  <c r="H773" i="2"/>
  <c r="I773" i="2"/>
  <c r="H776" i="2"/>
  <c r="I776" i="2"/>
  <c r="H777" i="2"/>
  <c r="I777" i="2"/>
  <c r="H778" i="2"/>
  <c r="I778" i="2"/>
  <c r="H779" i="2"/>
  <c r="I779" i="2"/>
  <c r="H780" i="2"/>
  <c r="I780" i="2"/>
  <c r="H781" i="2"/>
  <c r="I781" i="2"/>
  <c r="H782" i="2"/>
  <c r="I782" i="2"/>
  <c r="H800" i="2"/>
  <c r="I800" i="2"/>
  <c r="H788" i="2"/>
  <c r="I788" i="2"/>
  <c r="H793" i="2"/>
  <c r="I793" i="2"/>
  <c r="H806" i="2"/>
  <c r="I806" i="2"/>
  <c r="H807" i="2"/>
  <c r="I807" i="2"/>
  <c r="H805" i="2"/>
  <c r="I805" i="2"/>
  <c r="H795" i="2"/>
  <c r="I795" i="2"/>
  <c r="H791" i="2"/>
  <c r="I791" i="2"/>
  <c r="H803" i="2"/>
  <c r="I803" i="2"/>
  <c r="H792" i="2"/>
  <c r="I792" i="2"/>
  <c r="H798" i="2"/>
  <c r="I798" i="2"/>
  <c r="H801" i="2"/>
  <c r="I801" i="2"/>
  <c r="H808" i="2"/>
  <c r="I808" i="2"/>
  <c r="H797" i="2"/>
  <c r="I797" i="2"/>
  <c r="H783" i="2"/>
  <c r="I783" i="2"/>
  <c r="H789" i="2"/>
  <c r="I789" i="2"/>
  <c r="H809" i="2"/>
  <c r="I809" i="2"/>
  <c r="H794" i="2"/>
  <c r="I794" i="2"/>
  <c r="H785" i="2"/>
  <c r="I785" i="2"/>
  <c r="H804" i="2"/>
  <c r="I804" i="2"/>
  <c r="H787" i="2"/>
  <c r="I787" i="2"/>
  <c r="H802" i="2"/>
  <c r="I802" i="2"/>
  <c r="H790" i="2"/>
  <c r="I790" i="2"/>
  <c r="H786" i="2"/>
  <c r="I786" i="2"/>
  <c r="H784" i="2"/>
  <c r="I784" i="2"/>
  <c r="H796" i="2"/>
  <c r="I796" i="2"/>
  <c r="H799" i="2"/>
  <c r="I799" i="2"/>
  <c r="H810" i="2"/>
  <c r="I810" i="2"/>
  <c r="H811" i="2"/>
  <c r="I811" i="2"/>
  <c r="H812" i="2"/>
  <c r="I812" i="2"/>
  <c r="H813" i="2"/>
  <c r="I813" i="2"/>
  <c r="H814" i="2"/>
  <c r="I814" i="2"/>
  <c r="H820" i="2"/>
  <c r="I820" i="2"/>
  <c r="H819" i="2"/>
  <c r="I819" i="2"/>
  <c r="H824" i="2"/>
  <c r="I824" i="2"/>
  <c r="H817" i="2"/>
  <c r="I817" i="2"/>
  <c r="H818" i="2"/>
  <c r="I818" i="2"/>
  <c r="H825" i="2"/>
  <c r="I825" i="2"/>
  <c r="H815" i="2"/>
  <c r="I815" i="2"/>
  <c r="H822" i="2"/>
  <c r="I822" i="2"/>
  <c r="H816" i="2"/>
  <c r="I816" i="2"/>
  <c r="H826" i="2"/>
  <c r="I826" i="2"/>
  <c r="H823" i="2"/>
  <c r="I823" i="2"/>
  <c r="H821" i="2"/>
  <c r="I821" i="2"/>
  <c r="H836" i="2"/>
  <c r="I836" i="2"/>
  <c r="H834" i="2"/>
  <c r="I834" i="2"/>
  <c r="H849" i="2"/>
  <c r="I849" i="2"/>
  <c r="H840" i="2"/>
  <c r="I840" i="2"/>
  <c r="H830" i="2"/>
  <c r="I830" i="2"/>
  <c r="H844" i="2"/>
  <c r="I844" i="2"/>
  <c r="H831" i="2"/>
  <c r="I831" i="2"/>
  <c r="H841" i="2"/>
  <c r="I841" i="2"/>
  <c r="H853" i="2"/>
  <c r="I853" i="2"/>
  <c r="H855" i="2"/>
  <c r="I855" i="2"/>
  <c r="H838" i="2"/>
  <c r="I838" i="2"/>
  <c r="H842" i="2"/>
  <c r="I842" i="2"/>
  <c r="H833" i="2"/>
  <c r="I833" i="2"/>
  <c r="H832" i="2"/>
  <c r="I832" i="2"/>
  <c r="H827" i="2"/>
  <c r="I827" i="2"/>
  <c r="H828" i="2"/>
  <c r="I828" i="2"/>
  <c r="H854" i="2"/>
  <c r="I854" i="2"/>
  <c r="H846" i="2"/>
  <c r="I846" i="2"/>
  <c r="H843" i="2"/>
  <c r="I843" i="2"/>
  <c r="H835" i="2"/>
  <c r="I835" i="2"/>
  <c r="H856" i="2"/>
  <c r="I856" i="2"/>
  <c r="H852" i="2"/>
  <c r="I852" i="2"/>
  <c r="H837" i="2"/>
  <c r="I837" i="2"/>
  <c r="H845" i="2"/>
  <c r="I845" i="2"/>
  <c r="H829" i="2"/>
  <c r="I829" i="2"/>
  <c r="H850" i="2"/>
  <c r="I850" i="2"/>
  <c r="H839" i="2"/>
  <c r="I839" i="2"/>
  <c r="H851" i="2"/>
  <c r="I851" i="2"/>
  <c r="H848" i="2"/>
  <c r="I848" i="2"/>
  <c r="H847" i="2"/>
  <c r="I847" i="2"/>
  <c r="H885" i="2"/>
  <c r="I885" i="2"/>
  <c r="H863" i="2"/>
  <c r="I863" i="2"/>
  <c r="H897" i="2"/>
  <c r="I897" i="2"/>
  <c r="H865" i="2"/>
  <c r="I865" i="2"/>
  <c r="H879" i="2"/>
  <c r="I879" i="2"/>
  <c r="H880" i="2"/>
  <c r="I880" i="2"/>
  <c r="H887" i="2"/>
  <c r="I887" i="2"/>
  <c r="H892" i="2"/>
  <c r="I892" i="2"/>
  <c r="H881" i="2"/>
  <c r="I881" i="2"/>
  <c r="H882" i="2"/>
  <c r="I882" i="2"/>
  <c r="H890" i="2"/>
  <c r="I890" i="2"/>
  <c r="H888" i="2"/>
  <c r="I888" i="2"/>
  <c r="H893" i="2"/>
  <c r="I893" i="2"/>
  <c r="H883" i="2"/>
  <c r="I883" i="2"/>
  <c r="H867" i="2"/>
  <c r="I867" i="2"/>
  <c r="H894" i="2"/>
  <c r="I894" i="2"/>
  <c r="H898" i="2"/>
  <c r="I898" i="2"/>
  <c r="H860" i="2"/>
  <c r="I860" i="2"/>
  <c r="H857" i="2"/>
  <c r="I857" i="2"/>
  <c r="H858" i="2"/>
  <c r="I858" i="2"/>
  <c r="H859" i="2"/>
  <c r="I859" i="2"/>
  <c r="H877" i="2"/>
  <c r="I877" i="2"/>
  <c r="H873" i="2"/>
  <c r="I873" i="2"/>
  <c r="H864" i="2"/>
  <c r="I864" i="2"/>
  <c r="H895" i="2"/>
  <c r="I895" i="2"/>
  <c r="H866" i="2"/>
  <c r="I866" i="2"/>
  <c r="H875" i="2"/>
  <c r="I875" i="2"/>
  <c r="H870" i="2"/>
  <c r="I870" i="2"/>
  <c r="H861" i="2"/>
  <c r="I861" i="2"/>
  <c r="H876" i="2"/>
  <c r="I876" i="2"/>
  <c r="H872" i="2"/>
  <c r="I872" i="2"/>
  <c r="H871" i="2"/>
  <c r="I871" i="2"/>
  <c r="H874" i="2"/>
  <c r="I874" i="2"/>
  <c r="H889" i="2"/>
  <c r="I889" i="2"/>
  <c r="H886" i="2"/>
  <c r="I886" i="2"/>
  <c r="H878" i="2"/>
  <c r="I878" i="2"/>
  <c r="H862" i="2"/>
  <c r="I862" i="2"/>
  <c r="H884" i="2"/>
  <c r="I884" i="2"/>
  <c r="H869" i="2"/>
  <c r="I869" i="2"/>
  <c r="H896" i="2"/>
  <c r="I896" i="2"/>
  <c r="H891" i="2"/>
  <c r="I891" i="2"/>
  <c r="H868" i="2"/>
  <c r="I868" i="2"/>
  <c r="H899" i="2"/>
  <c r="I899" i="2"/>
  <c r="H901" i="2"/>
  <c r="I901" i="2"/>
  <c r="H900" i="2"/>
  <c r="I900" i="2"/>
  <c r="H903" i="2"/>
  <c r="I903" i="2"/>
  <c r="H902" i="2"/>
  <c r="I902" i="2"/>
  <c r="H904" i="2"/>
  <c r="I904" i="2"/>
  <c r="H905" i="2"/>
  <c r="I905" i="2"/>
  <c r="H906" i="2"/>
  <c r="I906" i="2"/>
  <c r="H908" i="2"/>
  <c r="I908" i="2"/>
  <c r="H907" i="2"/>
  <c r="I907" i="2"/>
  <c r="H909" i="2"/>
  <c r="I909" i="2"/>
  <c r="H914" i="2"/>
  <c r="I914" i="2"/>
  <c r="H915" i="2"/>
  <c r="I915" i="2"/>
  <c r="H916" i="2"/>
  <c r="I916" i="2"/>
  <c r="H910" i="2"/>
  <c r="I910" i="2"/>
  <c r="H911" i="2"/>
  <c r="I911" i="2"/>
  <c r="H913" i="2"/>
  <c r="I913" i="2"/>
  <c r="H912" i="2"/>
  <c r="I912" i="2"/>
  <c r="H918" i="2"/>
  <c r="I918" i="2"/>
  <c r="H917" i="2"/>
  <c r="I917" i="2"/>
  <c r="H920" i="2"/>
  <c r="I920" i="2"/>
  <c r="H921" i="2"/>
  <c r="I921" i="2"/>
  <c r="H922" i="2"/>
  <c r="I922" i="2"/>
  <c r="H923" i="2"/>
  <c r="I923" i="2"/>
  <c r="H919" i="2"/>
  <c r="I919" i="2"/>
  <c r="H926" i="2"/>
  <c r="I926" i="2"/>
  <c r="H930" i="2"/>
  <c r="I930" i="2"/>
  <c r="H933" i="2"/>
  <c r="I933" i="2"/>
  <c r="H928" i="2"/>
  <c r="I928" i="2"/>
  <c r="H936" i="2"/>
  <c r="I936" i="2"/>
  <c r="H929" i="2"/>
  <c r="I929" i="2"/>
  <c r="H925" i="2"/>
  <c r="I925" i="2"/>
  <c r="H935" i="2"/>
  <c r="I935" i="2"/>
  <c r="H927" i="2"/>
  <c r="I927" i="2"/>
  <c r="H934" i="2"/>
  <c r="I934" i="2"/>
  <c r="H932" i="2"/>
  <c r="I932" i="2"/>
  <c r="H931" i="2"/>
  <c r="I931" i="2"/>
  <c r="H949" i="2"/>
  <c r="I949" i="2"/>
  <c r="H959" i="2"/>
  <c r="I959" i="2"/>
  <c r="H967" i="2"/>
  <c r="I967" i="2"/>
  <c r="H961" i="2"/>
  <c r="I961" i="2"/>
  <c r="H964" i="2"/>
  <c r="I964" i="2"/>
  <c r="H958" i="2"/>
  <c r="I958" i="2"/>
  <c r="H987" i="2"/>
  <c r="I987" i="2"/>
  <c r="H991" i="2"/>
  <c r="I991" i="2"/>
  <c r="H977" i="2"/>
  <c r="I977" i="2"/>
  <c r="H986" i="2"/>
  <c r="I986" i="2"/>
  <c r="H937" i="2"/>
  <c r="I937" i="2"/>
  <c r="H960" i="2"/>
  <c r="I960" i="2"/>
  <c r="H963" i="2"/>
  <c r="I963" i="2"/>
  <c r="H990" i="2"/>
  <c r="I990" i="2"/>
  <c r="H988" i="2"/>
  <c r="I988" i="2"/>
  <c r="H981" i="2"/>
  <c r="I981" i="2"/>
  <c r="H944" i="2"/>
  <c r="I944" i="2"/>
  <c r="H989" i="2"/>
  <c r="I989" i="2"/>
  <c r="H947" i="2"/>
  <c r="I947" i="2"/>
  <c r="H972" i="2"/>
  <c r="I972" i="2"/>
  <c r="H971" i="2"/>
  <c r="I971" i="2"/>
  <c r="H992" i="2"/>
  <c r="I992" i="2"/>
  <c r="H941" i="2"/>
  <c r="I941" i="2"/>
  <c r="H974" i="2"/>
  <c r="I974" i="2"/>
  <c r="H980" i="2"/>
  <c r="I980" i="2"/>
  <c r="H940" i="2"/>
  <c r="I940" i="2"/>
  <c r="H951" i="2"/>
  <c r="I951" i="2"/>
  <c r="H976" i="2"/>
  <c r="I976" i="2"/>
  <c r="H953" i="2"/>
  <c r="I953" i="2"/>
  <c r="H956" i="2"/>
  <c r="I956" i="2"/>
  <c r="H939" i="2"/>
  <c r="I939" i="2"/>
  <c r="H982" i="2"/>
  <c r="I982" i="2"/>
  <c r="H968" i="2"/>
  <c r="I968" i="2"/>
  <c r="H979" i="2"/>
  <c r="I979" i="2"/>
  <c r="H962" i="2"/>
  <c r="I962" i="2"/>
  <c r="H952" i="2"/>
  <c r="I952" i="2"/>
  <c r="H975" i="2"/>
  <c r="I975" i="2"/>
  <c r="H984" i="2"/>
  <c r="I984" i="2"/>
  <c r="H957" i="2"/>
  <c r="I957" i="2"/>
  <c r="H938" i="2"/>
  <c r="I938" i="2"/>
  <c r="H942" i="2"/>
  <c r="I942" i="2"/>
  <c r="H985" i="2"/>
  <c r="I985" i="2"/>
  <c r="H966" i="2"/>
  <c r="I966" i="2"/>
  <c r="H955" i="2"/>
  <c r="I955" i="2"/>
  <c r="H965" i="2"/>
  <c r="I965" i="2"/>
  <c r="H943" i="2"/>
  <c r="I943" i="2"/>
  <c r="H950" i="2"/>
  <c r="I950" i="2"/>
  <c r="H973" i="2"/>
  <c r="I973" i="2"/>
  <c r="H948" i="2"/>
  <c r="I948" i="2"/>
  <c r="H983" i="2"/>
  <c r="I983" i="2"/>
  <c r="H954" i="2"/>
  <c r="I954" i="2"/>
  <c r="H970" i="2"/>
  <c r="I970" i="2"/>
  <c r="H945" i="2"/>
  <c r="I945" i="2"/>
  <c r="H946" i="2"/>
  <c r="I946" i="2"/>
  <c r="H969" i="2"/>
  <c r="I969" i="2"/>
  <c r="H978" i="2"/>
  <c r="I978" i="2"/>
  <c r="H996" i="2"/>
  <c r="I996" i="2"/>
  <c r="H997" i="2"/>
  <c r="I997" i="2"/>
  <c r="H995" i="2"/>
  <c r="I995" i="2"/>
  <c r="H993" i="2"/>
  <c r="I993" i="2"/>
  <c r="H994" i="2"/>
  <c r="I994" i="2"/>
  <c r="H998" i="2"/>
  <c r="I998" i="2"/>
  <c r="H1000" i="2"/>
  <c r="I1000" i="2"/>
  <c r="H999" i="2"/>
  <c r="I999" i="2"/>
  <c r="H1001" i="2"/>
  <c r="I1001" i="2"/>
  <c r="H1003" i="2"/>
  <c r="I1003" i="2"/>
  <c r="H1002" i="2"/>
  <c r="I1002" i="2"/>
  <c r="H1019" i="2"/>
  <c r="I1019" i="2"/>
  <c r="H1007" i="2"/>
  <c r="I1007" i="2"/>
  <c r="H1013" i="2"/>
  <c r="I1013" i="2"/>
  <c r="H1011" i="2"/>
  <c r="I1011" i="2"/>
  <c r="H1018" i="2"/>
  <c r="I1018" i="2"/>
  <c r="H1020" i="2"/>
  <c r="I1020" i="2"/>
  <c r="H1015" i="2"/>
  <c r="I1015" i="2"/>
  <c r="H1017" i="2"/>
  <c r="I1017" i="2"/>
  <c r="H1004" i="2"/>
  <c r="I1004" i="2"/>
  <c r="H1008" i="2"/>
  <c r="I1008" i="2"/>
  <c r="H1006" i="2"/>
  <c r="I1006" i="2"/>
  <c r="H1010" i="2"/>
  <c r="I1010" i="2"/>
  <c r="H1014" i="2"/>
  <c r="I1014" i="2"/>
  <c r="H1012" i="2"/>
  <c r="I1012" i="2"/>
  <c r="H1005" i="2"/>
  <c r="I1005" i="2"/>
  <c r="H1009" i="2"/>
  <c r="I1009" i="2"/>
  <c r="H1016" i="2"/>
  <c r="I1016" i="2"/>
  <c r="H1022" i="2"/>
  <c r="I1022" i="2"/>
  <c r="H1021" i="2"/>
  <c r="I1021" i="2"/>
  <c r="H1025" i="2"/>
  <c r="I1025" i="2"/>
  <c r="H1024" i="2"/>
  <c r="I1024" i="2"/>
  <c r="H1023" i="2"/>
  <c r="I1023" i="2"/>
  <c r="H1026" i="2"/>
  <c r="I1026" i="2"/>
  <c r="H1027" i="2"/>
  <c r="I1027" i="2"/>
  <c r="H1028" i="2"/>
  <c r="I1028" i="2"/>
  <c r="H1029" i="2"/>
  <c r="I1029" i="2"/>
  <c r="H1030" i="2"/>
  <c r="I1030" i="2"/>
  <c r="H1033" i="2"/>
  <c r="I1033" i="2"/>
  <c r="H1037" i="2"/>
  <c r="I1037" i="2"/>
  <c r="H1035" i="2"/>
  <c r="I1035" i="2"/>
  <c r="H1036" i="2"/>
  <c r="I1036" i="2"/>
  <c r="H1031" i="2"/>
  <c r="I1031" i="2"/>
  <c r="H1032" i="2"/>
  <c r="I1032" i="2"/>
  <c r="H1034" i="2"/>
  <c r="I1034" i="2"/>
  <c r="H1038" i="2"/>
  <c r="I1038" i="2"/>
  <c r="H1039" i="2"/>
  <c r="I1039" i="2"/>
  <c r="H1040" i="2"/>
  <c r="I1040" i="2"/>
  <c r="H1041" i="2"/>
  <c r="I1041" i="2"/>
  <c r="H1042" i="2"/>
  <c r="I1042" i="2"/>
  <c r="H1043" i="2"/>
  <c r="I1043" i="2"/>
  <c r="H1044" i="2"/>
  <c r="I1044" i="2"/>
  <c r="H1046" i="2"/>
  <c r="I1046" i="2"/>
  <c r="H1045" i="2"/>
  <c r="I1045" i="2"/>
  <c r="H1050" i="2"/>
  <c r="I1050" i="2"/>
  <c r="H1048" i="2"/>
  <c r="I1048" i="2"/>
  <c r="H1047" i="2"/>
  <c r="I1047" i="2"/>
  <c r="H1049" i="2"/>
  <c r="I1049" i="2"/>
  <c r="H1067" i="2"/>
  <c r="I1067" i="2"/>
  <c r="H1057" i="2"/>
  <c r="I1057" i="2"/>
  <c r="H1062" i="2"/>
  <c r="I1062" i="2"/>
  <c r="H1053" i="2"/>
  <c r="I1053" i="2"/>
  <c r="H1064" i="2"/>
  <c r="I1064" i="2"/>
  <c r="H1070" i="2"/>
  <c r="I1070" i="2"/>
  <c r="H1059" i="2"/>
  <c r="I1059" i="2"/>
  <c r="H1066" i="2"/>
  <c r="I1066" i="2"/>
  <c r="H1061" i="2"/>
  <c r="I1061" i="2"/>
  <c r="H1065" i="2"/>
  <c r="I1065" i="2"/>
  <c r="H1068" i="2"/>
  <c r="I1068" i="2"/>
  <c r="H1051" i="2"/>
  <c r="I1051" i="2"/>
  <c r="H1054" i="2"/>
  <c r="I1054" i="2"/>
  <c r="H1069" i="2"/>
  <c r="I1069" i="2"/>
  <c r="H1072" i="2"/>
  <c r="I1072" i="2"/>
  <c r="H1052" i="2"/>
  <c r="I1052" i="2"/>
  <c r="H1073" i="2"/>
  <c r="I1073" i="2"/>
  <c r="H1060" i="2"/>
  <c r="I1060" i="2"/>
  <c r="H1056" i="2"/>
  <c r="I1056" i="2"/>
  <c r="H1071" i="2"/>
  <c r="I1071" i="2"/>
  <c r="H1063" i="2"/>
  <c r="I1063" i="2"/>
  <c r="H1058" i="2"/>
  <c r="I1058" i="2"/>
  <c r="H1055" i="2"/>
  <c r="I1055" i="2"/>
  <c r="H1074" i="2"/>
  <c r="I1074" i="2"/>
  <c r="H1081" i="2"/>
  <c r="I1081" i="2"/>
  <c r="H1086" i="2"/>
  <c r="I1086" i="2"/>
  <c r="H1090" i="2"/>
  <c r="I1090" i="2"/>
  <c r="H1082" i="2"/>
  <c r="I1082" i="2"/>
  <c r="H1083" i="2"/>
  <c r="I1083" i="2"/>
  <c r="H1079" i="2"/>
  <c r="I1079" i="2"/>
  <c r="H1080" i="2"/>
  <c r="I1080" i="2"/>
  <c r="H1091" i="2"/>
  <c r="I1091" i="2"/>
  <c r="H1075" i="2"/>
  <c r="I1075" i="2"/>
  <c r="H1088" i="2"/>
  <c r="I1088" i="2"/>
  <c r="H1084" i="2"/>
  <c r="I1084" i="2"/>
  <c r="H1078" i="2"/>
  <c r="I1078" i="2"/>
  <c r="H1076" i="2"/>
  <c r="I1076" i="2"/>
  <c r="H1077" i="2"/>
  <c r="I1077" i="2"/>
  <c r="H1087" i="2"/>
  <c r="I1087" i="2"/>
  <c r="H1085" i="2"/>
  <c r="I1085" i="2"/>
  <c r="H1089" i="2"/>
  <c r="I1089" i="2"/>
  <c r="H1093" i="2"/>
  <c r="I1093" i="2"/>
  <c r="H1092" i="2"/>
  <c r="I1092" i="2"/>
  <c r="H1095" i="2"/>
  <c r="I1095" i="2"/>
  <c r="H1094" i="2"/>
  <c r="I1094" i="2"/>
  <c r="H1101" i="2"/>
  <c r="I1101" i="2"/>
  <c r="H1097" i="2"/>
  <c r="I1097" i="2"/>
  <c r="H1099" i="2"/>
  <c r="I1099" i="2"/>
  <c r="H1096" i="2"/>
  <c r="I1096" i="2"/>
  <c r="H1100" i="2"/>
  <c r="I1100" i="2"/>
  <c r="H1098" i="2"/>
  <c r="I1098" i="2"/>
  <c r="H1102" i="2"/>
  <c r="I1102" i="2"/>
  <c r="H1103" i="2"/>
  <c r="I1103" i="2"/>
  <c r="H1106" i="2"/>
  <c r="I1106" i="2"/>
  <c r="H1104" i="2"/>
  <c r="I1104" i="2"/>
  <c r="H1105" i="2"/>
  <c r="I1105" i="2"/>
  <c r="H1110" i="2"/>
  <c r="I1110" i="2"/>
  <c r="H1109" i="2"/>
  <c r="I1109" i="2"/>
  <c r="H1108" i="2"/>
  <c r="I1108" i="2"/>
  <c r="H1107" i="2"/>
  <c r="I1107" i="2"/>
  <c r="H1111" i="2"/>
  <c r="I1111" i="2"/>
  <c r="H1112" i="2"/>
  <c r="I1112" i="2"/>
  <c r="H1118" i="2"/>
  <c r="I1118" i="2"/>
  <c r="H1116" i="2"/>
  <c r="I1116" i="2"/>
  <c r="H1119" i="2"/>
  <c r="I1119" i="2"/>
  <c r="H1120" i="2"/>
  <c r="I1120" i="2"/>
  <c r="H1122" i="2"/>
  <c r="I1122" i="2"/>
  <c r="H1121" i="2"/>
  <c r="I1121" i="2"/>
  <c r="H1113" i="2"/>
  <c r="I1113" i="2"/>
  <c r="H1124" i="2"/>
  <c r="I1124" i="2"/>
  <c r="H1123" i="2"/>
  <c r="I1123" i="2"/>
  <c r="H1115" i="2"/>
  <c r="I1115" i="2"/>
  <c r="H1117" i="2"/>
  <c r="I1117" i="2"/>
  <c r="H1114" i="2"/>
  <c r="I1114" i="2"/>
  <c r="H1127" i="2"/>
  <c r="I1127" i="2"/>
  <c r="H1125" i="2"/>
  <c r="I1125" i="2"/>
  <c r="H1126" i="2"/>
  <c r="I1126" i="2"/>
  <c r="H1128" i="2"/>
  <c r="I1128" i="2"/>
  <c r="H1129" i="2"/>
  <c r="I1129" i="2"/>
  <c r="H1131" i="2"/>
  <c r="I1131" i="2"/>
  <c r="H1147" i="2"/>
  <c r="I1147" i="2"/>
  <c r="H1145" i="2"/>
  <c r="I1145" i="2"/>
  <c r="H1144" i="2"/>
  <c r="I1144" i="2"/>
  <c r="H1132" i="2"/>
  <c r="I1132" i="2"/>
  <c r="H1136" i="2"/>
  <c r="I1136" i="2"/>
  <c r="H1143" i="2"/>
  <c r="I1143" i="2"/>
  <c r="H1141" i="2"/>
  <c r="I1141" i="2"/>
  <c r="H1140" i="2"/>
  <c r="I1140" i="2"/>
  <c r="H1138" i="2"/>
  <c r="I1138" i="2"/>
  <c r="H1146" i="2"/>
  <c r="I1146" i="2"/>
  <c r="H1130" i="2"/>
  <c r="I1130" i="2"/>
  <c r="H1142" i="2"/>
  <c r="I1142" i="2"/>
  <c r="H1133" i="2"/>
  <c r="I1133" i="2"/>
  <c r="H1135" i="2"/>
  <c r="I1135" i="2"/>
  <c r="H1137" i="2"/>
  <c r="I1137" i="2"/>
  <c r="H1148" i="2"/>
  <c r="I1148" i="2"/>
  <c r="H1139" i="2"/>
  <c r="I1139" i="2"/>
  <c r="H1134" i="2"/>
  <c r="I1134" i="2"/>
  <c r="H1151" i="2"/>
  <c r="I1151" i="2"/>
  <c r="H1149" i="2"/>
  <c r="I1149" i="2"/>
  <c r="H1150" i="2"/>
  <c r="I1150" i="2"/>
  <c r="H1152" i="2"/>
  <c r="I1152" i="2"/>
  <c r="H1154" i="2"/>
  <c r="I1154" i="2"/>
  <c r="H1153" i="2"/>
  <c r="I1153" i="2"/>
  <c r="H1159" i="2"/>
  <c r="I1159" i="2"/>
  <c r="H1157" i="2"/>
  <c r="I1157" i="2"/>
  <c r="H1156" i="2"/>
  <c r="I1156" i="2"/>
  <c r="H1160" i="2"/>
  <c r="I1160" i="2"/>
  <c r="H1158" i="2"/>
  <c r="I1158" i="2"/>
  <c r="H1155" i="2"/>
  <c r="I1155" i="2"/>
  <c r="H1161" i="2"/>
  <c r="I1161" i="2"/>
  <c r="H1173" i="2"/>
  <c r="I1173" i="2"/>
  <c r="H1168" i="2"/>
  <c r="I1168" i="2"/>
  <c r="H1166" i="2"/>
  <c r="I1166" i="2"/>
  <c r="H1167" i="2"/>
  <c r="I1167" i="2"/>
  <c r="H1163" i="2"/>
  <c r="I1163" i="2"/>
  <c r="H1169" i="2"/>
  <c r="I1169" i="2"/>
  <c r="H1165" i="2"/>
  <c r="I1165" i="2"/>
  <c r="H1164" i="2"/>
  <c r="I1164" i="2"/>
  <c r="H1162" i="2"/>
  <c r="I1162" i="2"/>
  <c r="H1174" i="2"/>
  <c r="I1174" i="2"/>
  <c r="H1175" i="2"/>
  <c r="I1175" i="2"/>
  <c r="H1171" i="2"/>
  <c r="I1171" i="2"/>
  <c r="H1172" i="2"/>
  <c r="I1172" i="2"/>
  <c r="H1170" i="2"/>
  <c r="I1170" i="2"/>
  <c r="H1176" i="2"/>
  <c r="I1176" i="2"/>
  <c r="H1197" i="2"/>
  <c r="I1197" i="2"/>
  <c r="H1187" i="2"/>
  <c r="I1187" i="2"/>
  <c r="H1192" i="2"/>
  <c r="I1192" i="2"/>
  <c r="H1185" i="2"/>
  <c r="I1185" i="2"/>
  <c r="H1195" i="2"/>
  <c r="I1195" i="2"/>
  <c r="H1180" i="2"/>
  <c r="I1180" i="2"/>
  <c r="H1188" i="2"/>
  <c r="I1188" i="2"/>
  <c r="H1181" i="2"/>
  <c r="I1181" i="2"/>
  <c r="H1186" i="2"/>
  <c r="I1186" i="2"/>
  <c r="H1177" i="2"/>
  <c r="I1177" i="2"/>
  <c r="H1183" i="2"/>
  <c r="I1183" i="2"/>
  <c r="H1178" i="2"/>
  <c r="I1178" i="2"/>
  <c r="H1190" i="2"/>
  <c r="I1190" i="2"/>
  <c r="H1199" i="2"/>
  <c r="I1199" i="2"/>
  <c r="H1198" i="2"/>
  <c r="I1198" i="2"/>
  <c r="H1193" i="2"/>
  <c r="I1193" i="2"/>
  <c r="H1184" i="2"/>
  <c r="I1184" i="2"/>
  <c r="H1182" i="2"/>
  <c r="I1182" i="2"/>
  <c r="H1196" i="2"/>
  <c r="I1196" i="2"/>
  <c r="H1194" i="2"/>
  <c r="I1194" i="2"/>
  <c r="H1189" i="2"/>
  <c r="I1189" i="2"/>
  <c r="H1191" i="2"/>
  <c r="I1191" i="2"/>
  <c r="H1200" i="2"/>
  <c r="I1200" i="2"/>
  <c r="H1179" i="2"/>
  <c r="I1179" i="2"/>
  <c r="H1201" i="2"/>
  <c r="I1201" i="2"/>
  <c r="H1202" i="2"/>
  <c r="I1202" i="2"/>
  <c r="H1203" i="2"/>
  <c r="I1203" i="2"/>
  <c r="H1205" i="2"/>
  <c r="I1205" i="2"/>
  <c r="H1204" i="2"/>
  <c r="I1204" i="2"/>
  <c r="H1207" i="2"/>
  <c r="I1207" i="2"/>
  <c r="H1206" i="2"/>
  <c r="I1206" i="2"/>
  <c r="H1208" i="2"/>
  <c r="I1208" i="2"/>
  <c r="H1210" i="2"/>
  <c r="I1210" i="2"/>
  <c r="H1212" i="2"/>
  <c r="I1212" i="2"/>
  <c r="H1213" i="2"/>
  <c r="I1213" i="2"/>
  <c r="H1211" i="2"/>
  <c r="I1211" i="2"/>
  <c r="H1209" i="2"/>
  <c r="I1209" i="2"/>
  <c r="H1215" i="2"/>
  <c r="I1215" i="2"/>
  <c r="H1214" i="2"/>
  <c r="I1214" i="2"/>
  <c r="H1216" i="2"/>
  <c r="I1216" i="2"/>
  <c r="H1217" i="2"/>
  <c r="I1217" i="2"/>
  <c r="H1218" i="2"/>
  <c r="I1218" i="2"/>
  <c r="H1223" i="2"/>
  <c r="I1223" i="2"/>
  <c r="H1221" i="2"/>
  <c r="I1221" i="2"/>
  <c r="H1224" i="2"/>
  <c r="I1224" i="2"/>
  <c r="H1219" i="2"/>
  <c r="I1219" i="2"/>
  <c r="H1220" i="2"/>
  <c r="I1220" i="2"/>
  <c r="H1222" i="2"/>
  <c r="I1222" i="2"/>
  <c r="H1227" i="2"/>
  <c r="I1227" i="2"/>
  <c r="H1226" i="2"/>
  <c r="I1226" i="2"/>
  <c r="H1225" i="2"/>
  <c r="I1225" i="2"/>
  <c r="H1228" i="2"/>
  <c r="I1228" i="2"/>
  <c r="H1231" i="2"/>
  <c r="I1231" i="2"/>
  <c r="H1230" i="2"/>
  <c r="I1230" i="2"/>
  <c r="H1229" i="2"/>
  <c r="I1229" i="2"/>
  <c r="H1236" i="2"/>
  <c r="I1236" i="2"/>
  <c r="H1233" i="2"/>
  <c r="I1233" i="2"/>
  <c r="H1234" i="2"/>
  <c r="I1234" i="2"/>
  <c r="H1235" i="2"/>
  <c r="I1235" i="2"/>
  <c r="H1232" i="2"/>
  <c r="I1232" i="2"/>
  <c r="H1249" i="2"/>
  <c r="I1249" i="2"/>
  <c r="H1245" i="2"/>
  <c r="I1245" i="2"/>
  <c r="H1246" i="2"/>
  <c r="I1246" i="2"/>
  <c r="H1239" i="2"/>
  <c r="I1239" i="2"/>
  <c r="H1241" i="2"/>
  <c r="I1241" i="2"/>
  <c r="H1237" i="2"/>
  <c r="I1237" i="2"/>
  <c r="H1248" i="2"/>
  <c r="I1248" i="2"/>
  <c r="H1247" i="2"/>
  <c r="I1247" i="2"/>
  <c r="H1242" i="2"/>
  <c r="I1242" i="2"/>
  <c r="H1238" i="2"/>
  <c r="I1238" i="2"/>
  <c r="H1243" i="2"/>
  <c r="I1243" i="2"/>
  <c r="H1250" i="2"/>
  <c r="I1250" i="2"/>
  <c r="H1244" i="2"/>
  <c r="I1244" i="2"/>
  <c r="H1240" i="2"/>
  <c r="I1240" i="2"/>
  <c r="H1254" i="2"/>
  <c r="I1254" i="2"/>
  <c r="H1253" i="2"/>
  <c r="I1253" i="2"/>
  <c r="H1256" i="2"/>
  <c r="I1256" i="2"/>
  <c r="H1255" i="2"/>
  <c r="I1255" i="2"/>
  <c r="H1251" i="2"/>
  <c r="I1251" i="2"/>
  <c r="H1252" i="2"/>
  <c r="I1252" i="2"/>
  <c r="H1257" i="2"/>
  <c r="I1257" i="2"/>
  <c r="H1279" i="2"/>
  <c r="I1279" i="2"/>
  <c r="H1271" i="2"/>
  <c r="I1271" i="2"/>
  <c r="H1262" i="2"/>
  <c r="I1262" i="2"/>
  <c r="H1280" i="2"/>
  <c r="I1280" i="2"/>
  <c r="H1273" i="2"/>
  <c r="I1273" i="2"/>
  <c r="H1274" i="2"/>
  <c r="I1274" i="2"/>
  <c r="H1281" i="2"/>
  <c r="I1281" i="2"/>
  <c r="H1265" i="2"/>
  <c r="I1265" i="2"/>
  <c r="H1277" i="2"/>
  <c r="I1277" i="2"/>
  <c r="H1272" i="2"/>
  <c r="I1272" i="2"/>
  <c r="H1270" i="2"/>
  <c r="I1270" i="2"/>
  <c r="H1264" i="2"/>
  <c r="I1264" i="2"/>
  <c r="H1269" i="2"/>
  <c r="I1269" i="2"/>
  <c r="H1261" i="2"/>
  <c r="I1261" i="2"/>
  <c r="H1259" i="2"/>
  <c r="I1259" i="2"/>
  <c r="H1266" i="2"/>
  <c r="I1266" i="2"/>
  <c r="H1267" i="2"/>
  <c r="I1267" i="2"/>
  <c r="H1258" i="2"/>
  <c r="I1258" i="2"/>
  <c r="H1263" i="2"/>
  <c r="I1263" i="2"/>
  <c r="H1276" i="2"/>
  <c r="I1276" i="2"/>
  <c r="H1268" i="2"/>
  <c r="I1268" i="2"/>
  <c r="H1278" i="2"/>
  <c r="I1278" i="2"/>
  <c r="H1260" i="2"/>
  <c r="I1260" i="2"/>
  <c r="H1275" i="2"/>
  <c r="I1275" i="2"/>
  <c r="H1282" i="2"/>
  <c r="I1282" i="2"/>
  <c r="H1284" i="2"/>
  <c r="I1284" i="2"/>
  <c r="H1283" i="2"/>
  <c r="I1283" i="2"/>
  <c r="H1315" i="2"/>
  <c r="I1315" i="2"/>
  <c r="H1286" i="2"/>
  <c r="I1286" i="2"/>
  <c r="H1290" i="2"/>
  <c r="I1290" i="2"/>
  <c r="H1291" i="2"/>
  <c r="I1291" i="2"/>
  <c r="H1314" i="2"/>
  <c r="I1314" i="2"/>
  <c r="H1302" i="2"/>
  <c r="I1302" i="2"/>
  <c r="H1312" i="2"/>
  <c r="I1312" i="2"/>
  <c r="H1294" i="2"/>
  <c r="I1294" i="2"/>
  <c r="H1304" i="2"/>
  <c r="I1304" i="2"/>
  <c r="H1313" i="2"/>
  <c r="I1313" i="2"/>
  <c r="H1288" i="2"/>
  <c r="I1288" i="2"/>
  <c r="H1316" i="2"/>
  <c r="I1316" i="2"/>
  <c r="H1311" i="2"/>
  <c r="I1311" i="2"/>
  <c r="H1295" i="2"/>
  <c r="I1295" i="2"/>
  <c r="H1297" i="2"/>
  <c r="I1297" i="2"/>
  <c r="H1292" i="2"/>
  <c r="I1292" i="2"/>
  <c r="H1299" i="2"/>
  <c r="I1299" i="2"/>
  <c r="H1300" i="2"/>
  <c r="I1300" i="2"/>
  <c r="H1298" i="2"/>
  <c r="I1298" i="2"/>
  <c r="H1285" i="2"/>
  <c r="I1285" i="2"/>
  <c r="H1293" i="2"/>
  <c r="I1293" i="2"/>
  <c r="H1308" i="2"/>
  <c r="I1308" i="2"/>
  <c r="H1319" i="2"/>
  <c r="I1319" i="2"/>
  <c r="H1318" i="2"/>
  <c r="I1318" i="2"/>
  <c r="H1305" i="2"/>
  <c r="I1305" i="2"/>
  <c r="H1317" i="2"/>
  <c r="I1317" i="2"/>
  <c r="H1306" i="2"/>
  <c r="I1306" i="2"/>
  <c r="H1289" i="2"/>
  <c r="I1289" i="2"/>
  <c r="H1307" i="2"/>
  <c r="I1307" i="2"/>
  <c r="H1296" i="2"/>
  <c r="I1296" i="2"/>
  <c r="H1309" i="2"/>
  <c r="I1309" i="2"/>
  <c r="H1310" i="2"/>
  <c r="I1310" i="2"/>
  <c r="H1303" i="2"/>
  <c r="I1303" i="2"/>
  <c r="H1287" i="2"/>
  <c r="I1287" i="2"/>
  <c r="H1301" i="2"/>
  <c r="I1301" i="2"/>
  <c r="H1326" i="2"/>
  <c r="I1326" i="2"/>
  <c r="H1324" i="2"/>
  <c r="I1324" i="2"/>
  <c r="H1323" i="2"/>
  <c r="I1323" i="2"/>
  <c r="H1328" i="2"/>
  <c r="I1328" i="2"/>
  <c r="H1330" i="2"/>
  <c r="I1330" i="2"/>
  <c r="H1322" i="2"/>
  <c r="I1322" i="2"/>
  <c r="H1327" i="2"/>
  <c r="I1327" i="2"/>
  <c r="H1320" i="2"/>
  <c r="I1320" i="2"/>
  <c r="H1321" i="2"/>
  <c r="I1321" i="2"/>
  <c r="H1329" i="2"/>
  <c r="I1329" i="2"/>
  <c r="H1325" i="2"/>
  <c r="I1325" i="2"/>
  <c r="H1332" i="2"/>
  <c r="I1332" i="2"/>
  <c r="H1331" i="2"/>
  <c r="I1331" i="2"/>
  <c r="H1333" i="2"/>
  <c r="I1333" i="2"/>
  <c r="H1334" i="2"/>
  <c r="I1334" i="2"/>
  <c r="H1335" i="2"/>
  <c r="I1335" i="2"/>
  <c r="H1337" i="2"/>
  <c r="I1337" i="2"/>
  <c r="H1336" i="2"/>
  <c r="I1336" i="2"/>
  <c r="H1338" i="2"/>
  <c r="I1338" i="2"/>
  <c r="H1340" i="2"/>
  <c r="I1340" i="2"/>
  <c r="H1339" i="2"/>
  <c r="I1339" i="2"/>
  <c r="H1343" i="2"/>
  <c r="I1343" i="2"/>
  <c r="H1341" i="2"/>
  <c r="I1341" i="2"/>
  <c r="H1342" i="2"/>
  <c r="I1342" i="2"/>
  <c r="H1345" i="2"/>
  <c r="I1345" i="2"/>
  <c r="H1344" i="2"/>
  <c r="I1344" i="2"/>
  <c r="H1346" i="2"/>
  <c r="I1346" i="2"/>
  <c r="H1350" i="2"/>
  <c r="I1350" i="2"/>
  <c r="H1347" i="2"/>
  <c r="I1347" i="2"/>
  <c r="H1348" i="2"/>
  <c r="I1348" i="2"/>
  <c r="H1349" i="2"/>
  <c r="I1349" i="2"/>
  <c r="H1367" i="2"/>
  <c r="I1367" i="2"/>
  <c r="H1369" i="2"/>
  <c r="I1369" i="2"/>
  <c r="H1352" i="2"/>
  <c r="I1352" i="2"/>
  <c r="H1354" i="2"/>
  <c r="I1354" i="2"/>
  <c r="H1364" i="2"/>
  <c r="I1364" i="2"/>
  <c r="H1357" i="2"/>
  <c r="I1357" i="2"/>
  <c r="H1356" i="2"/>
  <c r="I1356" i="2"/>
  <c r="H1363" i="2"/>
  <c r="I1363" i="2"/>
  <c r="H1366" i="2"/>
  <c r="I1366" i="2"/>
  <c r="H1368" i="2"/>
  <c r="I1368" i="2"/>
  <c r="H1365" i="2"/>
  <c r="I1365" i="2"/>
  <c r="H1359" i="2"/>
  <c r="I1359" i="2"/>
  <c r="H1351" i="2"/>
  <c r="I1351" i="2"/>
  <c r="H1355" i="2"/>
  <c r="I1355" i="2"/>
  <c r="H1361" i="2"/>
  <c r="I1361" i="2"/>
  <c r="H1360" i="2"/>
  <c r="I1360" i="2"/>
  <c r="H1362" i="2"/>
  <c r="I1362" i="2"/>
  <c r="H1358" i="2"/>
  <c r="I1358" i="2"/>
  <c r="H1353" i="2"/>
  <c r="I1353" i="2"/>
  <c r="H1375" i="2"/>
  <c r="I1375" i="2"/>
  <c r="H1377" i="2"/>
  <c r="I1377" i="2"/>
  <c r="H1374" i="2"/>
  <c r="I1374" i="2"/>
  <c r="H1373" i="2"/>
  <c r="I1373" i="2"/>
  <c r="H1376" i="2"/>
  <c r="I1376" i="2"/>
  <c r="H1370" i="2"/>
  <c r="I1370" i="2"/>
  <c r="H1371" i="2"/>
  <c r="I1371" i="2"/>
  <c r="H1372" i="2"/>
  <c r="I1372" i="2"/>
  <c r="H1378" i="2"/>
  <c r="I1378" i="2"/>
  <c r="H1379" i="2"/>
  <c r="I1379" i="2"/>
  <c r="H1380" i="2"/>
  <c r="I1380" i="2"/>
  <c r="H1381" i="2"/>
  <c r="I1381" i="2"/>
  <c r="H1382" i="2"/>
  <c r="I1382" i="2"/>
  <c r="H1384" i="2"/>
  <c r="I1384" i="2"/>
  <c r="H1383" i="2"/>
  <c r="I1383" i="2"/>
  <c r="H1385" i="2"/>
  <c r="I1385" i="2"/>
  <c r="H1386" i="2"/>
  <c r="I1386" i="2"/>
  <c r="H1387" i="2"/>
  <c r="I1387" i="2"/>
  <c r="H1388" i="2"/>
  <c r="I1388" i="2"/>
  <c r="H1389" i="2"/>
  <c r="I1389" i="2"/>
  <c r="H1390" i="2"/>
  <c r="I1390" i="2"/>
  <c r="H1391" i="2"/>
  <c r="I1391" i="2"/>
  <c r="H1392" i="2"/>
  <c r="I1392" i="2"/>
  <c r="H1393" i="2"/>
  <c r="I1393" i="2"/>
  <c r="H1395" i="2"/>
  <c r="I1395" i="2"/>
  <c r="H1396" i="2"/>
  <c r="I1396" i="2"/>
  <c r="H1394" i="2"/>
  <c r="I1394" i="2"/>
  <c r="H1403" i="2"/>
  <c r="I1403" i="2"/>
  <c r="H1405" i="2"/>
  <c r="I1405" i="2"/>
  <c r="H1400" i="2"/>
  <c r="I1400" i="2"/>
  <c r="H1402" i="2"/>
  <c r="I1402" i="2"/>
  <c r="H1398" i="2"/>
  <c r="I1398" i="2"/>
  <c r="H1404" i="2"/>
  <c r="I1404" i="2"/>
  <c r="H1397" i="2"/>
  <c r="I1397" i="2"/>
  <c r="H1399" i="2"/>
  <c r="I1399" i="2"/>
  <c r="H1401" i="2"/>
  <c r="I1401" i="2"/>
  <c r="H1406" i="2"/>
  <c r="I1406" i="2"/>
  <c r="H1409" i="2"/>
  <c r="I1409" i="2"/>
  <c r="H1407" i="2"/>
  <c r="I1407" i="2"/>
  <c r="H1408" i="2"/>
  <c r="I1408" i="2"/>
  <c r="H1417" i="2"/>
  <c r="I1417" i="2"/>
  <c r="H1427" i="2"/>
  <c r="I1427" i="2"/>
  <c r="H1411" i="2"/>
  <c r="I1411" i="2"/>
  <c r="H1422" i="2"/>
  <c r="I1422" i="2"/>
  <c r="H1434" i="2"/>
  <c r="I1434" i="2"/>
  <c r="H1416" i="2"/>
  <c r="I1416" i="2"/>
  <c r="H1429" i="2"/>
  <c r="I1429" i="2"/>
  <c r="H1437" i="2"/>
  <c r="I1437" i="2"/>
  <c r="H1426" i="2"/>
  <c r="I1426" i="2"/>
  <c r="H1432" i="2"/>
  <c r="I1432" i="2"/>
  <c r="H1430" i="2"/>
  <c r="I1430" i="2"/>
  <c r="H1421" i="2"/>
  <c r="I1421" i="2"/>
  <c r="H1419" i="2"/>
  <c r="I1419" i="2"/>
  <c r="H1414" i="2"/>
  <c r="I1414" i="2"/>
  <c r="H1433" i="2"/>
  <c r="I1433" i="2"/>
  <c r="H1435" i="2"/>
  <c r="I1435" i="2"/>
  <c r="H1412" i="2"/>
  <c r="I1412" i="2"/>
  <c r="H1413" i="2"/>
  <c r="I1413" i="2"/>
  <c r="H1425" i="2"/>
  <c r="I1425" i="2"/>
  <c r="H1423" i="2"/>
  <c r="I1423" i="2"/>
  <c r="H1428" i="2"/>
  <c r="I1428" i="2"/>
  <c r="H1420" i="2"/>
  <c r="I1420" i="2"/>
  <c r="H1436" i="2"/>
  <c r="I1436" i="2"/>
  <c r="H1415" i="2"/>
  <c r="I1415" i="2"/>
  <c r="H1418" i="2"/>
  <c r="I1418" i="2"/>
  <c r="H1424" i="2"/>
  <c r="I1424" i="2"/>
  <c r="H1431" i="2"/>
  <c r="I1431" i="2"/>
  <c r="H1440" i="2"/>
  <c r="I1440" i="2"/>
  <c r="H1438" i="2"/>
  <c r="I1438" i="2"/>
  <c r="H1439" i="2"/>
  <c r="I1439" i="2"/>
  <c r="H1441" i="2"/>
  <c r="I1441" i="2"/>
  <c r="H1442" i="2"/>
  <c r="I1442" i="2"/>
  <c r="H1454" i="2"/>
  <c r="I1454" i="2"/>
  <c r="H1455" i="2"/>
  <c r="I1455" i="2"/>
  <c r="H1458" i="2"/>
  <c r="I1458" i="2"/>
  <c r="H1443" i="2"/>
  <c r="I1443" i="2"/>
  <c r="H1451" i="2"/>
  <c r="I1451" i="2"/>
  <c r="H1453" i="2"/>
  <c r="I1453" i="2"/>
  <c r="H1445" i="2"/>
  <c r="I1445" i="2"/>
  <c r="H1460" i="2"/>
  <c r="I1460" i="2"/>
  <c r="H1450" i="2"/>
  <c r="I1450" i="2"/>
  <c r="H1452" i="2"/>
  <c r="I1452" i="2"/>
  <c r="H1457" i="2"/>
  <c r="I1457" i="2"/>
  <c r="H1459" i="2"/>
  <c r="I1459" i="2"/>
  <c r="H1444" i="2"/>
  <c r="I1444" i="2"/>
  <c r="H1446" i="2"/>
  <c r="I1446" i="2"/>
  <c r="H1449" i="2"/>
  <c r="I1449" i="2"/>
  <c r="H1447" i="2"/>
  <c r="I1447" i="2"/>
  <c r="H1456" i="2"/>
  <c r="I1456" i="2"/>
  <c r="H1448" i="2"/>
  <c r="I1448" i="2"/>
  <c r="H1461" i="2"/>
  <c r="I1461" i="2"/>
  <c r="H1462" i="2"/>
  <c r="I1462" i="2"/>
  <c r="H1463" i="2"/>
  <c r="I1463" i="2"/>
  <c r="H1464" i="2"/>
  <c r="I1464" i="2"/>
  <c r="H1465" i="2"/>
  <c r="I1465" i="2"/>
  <c r="H1466" i="2"/>
  <c r="I1466" i="2"/>
  <c r="H1471" i="2"/>
  <c r="I1471" i="2"/>
  <c r="H1472" i="2"/>
  <c r="I1472" i="2"/>
  <c r="H1470" i="2"/>
  <c r="I1470" i="2"/>
  <c r="H1474" i="2"/>
  <c r="I1474" i="2"/>
  <c r="H1475" i="2"/>
  <c r="I1475" i="2"/>
  <c r="H1467" i="2"/>
  <c r="I1467" i="2"/>
  <c r="H1469" i="2"/>
  <c r="I1469" i="2"/>
  <c r="H1473" i="2"/>
  <c r="I1473" i="2"/>
  <c r="H1468" i="2"/>
  <c r="I1468" i="2"/>
  <c r="H1478" i="2"/>
  <c r="I1478" i="2"/>
  <c r="H1479" i="2"/>
  <c r="I1479" i="2"/>
  <c r="H1477" i="2"/>
  <c r="I1477" i="2"/>
  <c r="H1476" i="2"/>
  <c r="I1476" i="2"/>
  <c r="H1480" i="2"/>
  <c r="I1480" i="2"/>
  <c r="H1481" i="2"/>
  <c r="I1481" i="2"/>
  <c r="H1482" i="2"/>
  <c r="I1482" i="2"/>
  <c r="H1483" i="2"/>
  <c r="I1483" i="2"/>
  <c r="H1485" i="2"/>
  <c r="I1485" i="2"/>
  <c r="H1486" i="2"/>
  <c r="I1486" i="2"/>
  <c r="H1487" i="2"/>
  <c r="I1487" i="2"/>
  <c r="H1484" i="2"/>
  <c r="I1484" i="2"/>
  <c r="H1489" i="2"/>
  <c r="I1489" i="2"/>
  <c r="H1488" i="2"/>
  <c r="I1488" i="2"/>
  <c r="H1495" i="2"/>
  <c r="I1495" i="2"/>
  <c r="H1493" i="2"/>
  <c r="I1493" i="2"/>
  <c r="H1492" i="2"/>
  <c r="I1492" i="2"/>
  <c r="H1491" i="2"/>
  <c r="I1491" i="2"/>
  <c r="H1490" i="2"/>
  <c r="I1490" i="2"/>
  <c r="H1494" i="2"/>
  <c r="I1494" i="2"/>
  <c r="H1508" i="2"/>
  <c r="I1508" i="2"/>
  <c r="H1501" i="2"/>
  <c r="I1501" i="2"/>
  <c r="H1516" i="2"/>
  <c r="I1516" i="2"/>
  <c r="H1507" i="2"/>
  <c r="I1507" i="2"/>
  <c r="H1499" i="2"/>
  <c r="I1499" i="2"/>
  <c r="H1517" i="2"/>
  <c r="I1517" i="2"/>
  <c r="H1505" i="2"/>
  <c r="I1505" i="2"/>
  <c r="H1498" i="2"/>
  <c r="I1498" i="2"/>
  <c r="H1504" i="2"/>
  <c r="I1504" i="2"/>
  <c r="H1514" i="2"/>
  <c r="I1514" i="2"/>
  <c r="H1513" i="2"/>
  <c r="I1513" i="2"/>
  <c r="H1502" i="2"/>
  <c r="I1502" i="2"/>
  <c r="H1506" i="2"/>
  <c r="I1506" i="2"/>
  <c r="H1503" i="2"/>
  <c r="I1503" i="2"/>
  <c r="H1520" i="2"/>
  <c r="I1520" i="2"/>
  <c r="H1524" i="2"/>
  <c r="I1524" i="2"/>
  <c r="H1521" i="2"/>
  <c r="I1521" i="2"/>
  <c r="H1527" i="2"/>
  <c r="I1527" i="2"/>
  <c r="H1510" i="2"/>
  <c r="I1510" i="2"/>
  <c r="H1509" i="2"/>
  <c r="I1509" i="2"/>
  <c r="H1497" i="2"/>
  <c r="I1497" i="2"/>
  <c r="H1523" i="2"/>
  <c r="I1523" i="2"/>
  <c r="H1531" i="2"/>
  <c r="I1531" i="2"/>
  <c r="H1529" i="2"/>
  <c r="I1529" i="2"/>
  <c r="H1519" i="2"/>
  <c r="I1519" i="2"/>
  <c r="H1496" i="2"/>
  <c r="I1496" i="2"/>
  <c r="H1512" i="2"/>
  <c r="I1512" i="2"/>
  <c r="H1528" i="2"/>
  <c r="I1528" i="2"/>
  <c r="H1500" i="2"/>
  <c r="I1500" i="2"/>
  <c r="H1525" i="2"/>
  <c r="I1525" i="2"/>
  <c r="H1511" i="2"/>
  <c r="I1511" i="2"/>
  <c r="H1530" i="2"/>
  <c r="I1530" i="2"/>
  <c r="H1526" i="2"/>
  <c r="I1526" i="2"/>
  <c r="H1522" i="2"/>
  <c r="I1522" i="2"/>
  <c r="H1515" i="2"/>
  <c r="I1515" i="2"/>
  <c r="H1518" i="2"/>
  <c r="I1518" i="2"/>
  <c r="H1532" i="2"/>
  <c r="I1532" i="2"/>
  <c r="H1533" i="2"/>
  <c r="I1533" i="2"/>
  <c r="H1534" i="2"/>
  <c r="I1534" i="2"/>
  <c r="H1535" i="2"/>
  <c r="I1535" i="2"/>
  <c r="H1540" i="2"/>
  <c r="I1540" i="2"/>
  <c r="H1537" i="2"/>
  <c r="I1537" i="2"/>
  <c r="H1538" i="2"/>
  <c r="I1538" i="2"/>
  <c r="H1539" i="2"/>
  <c r="I1539" i="2"/>
  <c r="H1536" i="2"/>
  <c r="I1536" i="2"/>
  <c r="H924" i="2"/>
  <c r="I924" i="2"/>
  <c r="H1543" i="2"/>
  <c r="I1543" i="2"/>
  <c r="H1547" i="2"/>
  <c r="I1547" i="2"/>
  <c r="H1545" i="2"/>
  <c r="I1545" i="2"/>
  <c r="H1544" i="2"/>
  <c r="I1544" i="2"/>
  <c r="H1546" i="2"/>
  <c r="I1546" i="2"/>
  <c r="H1541" i="2"/>
  <c r="I1541" i="2"/>
  <c r="H1548" i="2"/>
  <c r="I1548" i="2"/>
  <c r="H1549" i="2"/>
  <c r="I1549" i="2"/>
  <c r="H1542" i="2"/>
  <c r="I1542" i="2"/>
  <c r="H1551" i="2"/>
  <c r="I1551" i="2"/>
  <c r="H1553" i="2"/>
  <c r="I1553" i="2"/>
  <c r="H1552" i="2"/>
  <c r="I1552" i="2"/>
  <c r="H1550" i="2"/>
  <c r="I1550" i="2"/>
  <c r="H1554" i="2"/>
  <c r="I1554" i="2"/>
  <c r="H1556" i="2"/>
  <c r="I1556" i="2"/>
  <c r="H1555" i="2"/>
  <c r="I1555" i="2"/>
  <c r="H1557" i="2"/>
  <c r="I1557" i="2"/>
  <c r="H1558" i="2"/>
  <c r="I1558" i="2"/>
  <c r="H1559" i="2"/>
  <c r="I1559" i="2"/>
  <c r="H1571" i="2"/>
  <c r="I1571" i="2"/>
  <c r="H1575" i="2"/>
  <c r="I1575" i="2"/>
  <c r="H1581" i="2"/>
  <c r="I1581" i="2"/>
  <c r="H1574" i="2"/>
  <c r="I1574" i="2"/>
  <c r="H1566" i="2"/>
  <c r="I1566" i="2"/>
  <c r="H1587" i="2"/>
  <c r="I1587" i="2"/>
  <c r="H1583" i="2"/>
  <c r="I1583" i="2"/>
  <c r="H1569" i="2"/>
  <c r="I1569" i="2"/>
  <c r="H1560" i="2"/>
  <c r="I1560" i="2"/>
  <c r="H1572" i="2"/>
  <c r="I1572" i="2"/>
  <c r="H1579" i="2"/>
  <c r="I1579" i="2"/>
  <c r="H1568" i="2"/>
  <c r="I1568" i="2"/>
  <c r="H1580" i="2"/>
  <c r="I1580" i="2"/>
  <c r="H1561" i="2"/>
  <c r="I1561" i="2"/>
  <c r="H1567" i="2"/>
  <c r="I1567" i="2"/>
  <c r="H1564" i="2"/>
  <c r="I1564" i="2"/>
  <c r="H1563" i="2"/>
  <c r="I1563" i="2"/>
  <c r="H1584" i="2"/>
  <c r="I1584" i="2"/>
  <c r="H1586" i="2"/>
  <c r="I1586" i="2"/>
  <c r="H1585" i="2"/>
  <c r="I1585" i="2"/>
  <c r="H1578" i="2"/>
  <c r="I1578" i="2"/>
  <c r="H1562" i="2"/>
  <c r="I1562" i="2"/>
  <c r="H1565" i="2"/>
  <c r="I1565" i="2"/>
  <c r="H1570" i="2"/>
  <c r="I1570" i="2"/>
  <c r="H1573" i="2"/>
  <c r="I1573" i="2"/>
  <c r="H1576" i="2"/>
  <c r="I1576" i="2"/>
  <c r="H1582" i="2"/>
  <c r="I1582" i="2"/>
  <c r="H1577" i="2"/>
  <c r="I1577" i="2"/>
  <c r="H1588" i="2"/>
  <c r="I1588" i="2"/>
  <c r="H1590" i="2"/>
  <c r="I1590" i="2"/>
  <c r="H1591" i="2"/>
  <c r="I1591" i="2"/>
  <c r="H1589" i="2"/>
  <c r="I1589" i="2"/>
  <c r="H1601" i="2"/>
  <c r="I1601" i="2"/>
  <c r="H1594" i="2"/>
  <c r="I1594" i="2"/>
  <c r="H1597" i="2"/>
  <c r="I1597" i="2"/>
  <c r="H1609" i="2"/>
  <c r="I1609" i="2"/>
  <c r="H1596" i="2"/>
  <c r="I1596" i="2"/>
  <c r="H1593" i="2"/>
  <c r="I1593" i="2"/>
  <c r="H1603" i="2"/>
  <c r="I1603" i="2"/>
  <c r="H1608" i="2"/>
  <c r="I1608" i="2"/>
  <c r="H1595" i="2"/>
  <c r="I1595" i="2"/>
  <c r="H1605" i="2"/>
  <c r="I1605" i="2"/>
  <c r="H1604" i="2"/>
  <c r="I1604" i="2"/>
  <c r="H1600" i="2"/>
  <c r="I1600" i="2"/>
  <c r="H1610" i="2"/>
  <c r="I1610" i="2"/>
  <c r="H1592" i="2"/>
  <c r="I1592" i="2"/>
  <c r="H1612" i="2"/>
  <c r="I1612" i="2"/>
  <c r="H1611" i="2"/>
  <c r="I1611" i="2"/>
  <c r="H1607" i="2"/>
  <c r="I1607" i="2"/>
  <c r="H1613" i="2"/>
  <c r="I1613" i="2"/>
  <c r="H1606" i="2"/>
  <c r="I1606" i="2"/>
  <c r="H1598" i="2"/>
  <c r="I1598" i="2"/>
  <c r="H1599" i="2"/>
  <c r="I1599" i="2"/>
  <c r="H1602" i="2"/>
  <c r="I1602" i="2"/>
  <c r="H1614" i="2"/>
  <c r="I1614" i="2"/>
  <c r="H1615" i="2"/>
  <c r="I1615" i="2"/>
  <c r="H1617" i="2"/>
  <c r="I1617" i="2"/>
  <c r="H1616" i="2"/>
  <c r="I1616" i="2"/>
  <c r="H1618" i="2"/>
  <c r="I1618" i="2"/>
  <c r="H1619" i="2"/>
  <c r="I1619" i="2"/>
  <c r="H1622" i="2"/>
  <c r="I1622" i="2"/>
  <c r="H1620" i="2"/>
  <c r="I1620" i="2"/>
  <c r="H1621" i="2"/>
  <c r="I1621" i="2"/>
  <c r="H1626" i="2"/>
  <c r="I1626" i="2"/>
  <c r="H1627" i="2"/>
  <c r="I1627" i="2"/>
  <c r="H1624" i="2"/>
  <c r="I1624" i="2"/>
  <c r="H1623" i="2"/>
  <c r="I1623" i="2"/>
  <c r="H1625" i="2"/>
  <c r="I1625" i="2"/>
  <c r="H1632" i="2"/>
  <c r="I1632" i="2"/>
  <c r="H1628" i="2"/>
  <c r="I1628" i="2"/>
  <c r="H1631" i="2"/>
  <c r="I1631" i="2"/>
  <c r="H1636" i="2"/>
  <c r="I1636" i="2"/>
  <c r="H1635" i="2"/>
  <c r="I1635" i="2"/>
  <c r="H1634" i="2"/>
  <c r="I1634" i="2"/>
  <c r="H1633" i="2"/>
  <c r="I1633" i="2"/>
  <c r="H1630" i="2"/>
  <c r="I1630" i="2"/>
  <c r="H1629" i="2"/>
  <c r="I1629" i="2"/>
  <c r="H1639" i="2"/>
  <c r="I1639" i="2"/>
  <c r="H1641" i="2"/>
  <c r="I1641" i="2"/>
  <c r="H1637" i="2"/>
  <c r="I1637" i="2"/>
  <c r="H1640" i="2"/>
  <c r="I1640" i="2"/>
  <c r="H1638" i="2"/>
  <c r="I1638" i="2"/>
  <c r="H1642" i="2"/>
  <c r="I1642" i="2"/>
  <c r="H1644" i="2"/>
  <c r="I1644" i="2"/>
  <c r="H1646" i="2"/>
  <c r="I1646" i="2"/>
  <c r="H1645" i="2"/>
  <c r="I1645" i="2"/>
  <c r="H1647" i="2"/>
  <c r="I1647" i="2"/>
  <c r="H1648" i="2"/>
  <c r="I1648" i="2"/>
  <c r="H1649" i="2"/>
  <c r="I1649" i="2"/>
  <c r="H1650" i="2"/>
  <c r="I1650" i="2"/>
  <c r="H1651" i="2"/>
  <c r="I1651" i="2"/>
  <c r="H1652" i="2"/>
  <c r="I1652" i="2"/>
  <c r="H1653" i="2"/>
  <c r="I1653" i="2"/>
  <c r="H1654" i="2"/>
  <c r="I1654" i="2"/>
  <c r="H1721" i="2"/>
  <c r="I1721" i="2"/>
  <c r="H1671" i="2"/>
  <c r="I1671" i="2"/>
  <c r="H1726" i="2"/>
  <c r="I1726" i="2"/>
  <c r="H1683" i="2"/>
  <c r="I1683" i="2"/>
  <c r="H1709" i="2"/>
  <c r="I1709" i="2"/>
  <c r="H1716" i="2"/>
  <c r="I1716" i="2"/>
  <c r="H1657" i="2"/>
  <c r="I1657" i="2"/>
  <c r="H1710" i="2"/>
  <c r="I1710" i="2"/>
  <c r="H1755" i="2"/>
  <c r="I1755" i="2"/>
  <c r="H1680" i="2"/>
  <c r="I1680" i="2"/>
  <c r="H1684" i="2"/>
  <c r="I1684" i="2"/>
  <c r="H1703" i="2"/>
  <c r="I1703" i="2"/>
  <c r="H1686" i="2"/>
  <c r="I1686" i="2"/>
  <c r="H1693" i="2"/>
  <c r="I1693" i="2"/>
  <c r="H1746" i="2"/>
  <c r="I1746" i="2"/>
  <c r="H1661" i="2"/>
  <c r="I1661" i="2"/>
  <c r="H1667" i="2"/>
  <c r="I1667" i="2"/>
  <c r="H1729" i="2"/>
  <c r="I1729" i="2"/>
  <c r="H1717" i="2"/>
  <c r="I1717" i="2"/>
  <c r="H1670" i="2"/>
  <c r="I1670" i="2"/>
  <c r="H1723" i="2"/>
  <c r="I1723" i="2"/>
  <c r="H1745" i="2"/>
  <c r="I1745" i="2"/>
  <c r="H1740" i="2"/>
  <c r="I1740" i="2"/>
  <c r="H1664" i="2"/>
  <c r="I1664" i="2"/>
  <c r="H1722" i="2"/>
  <c r="I1722" i="2"/>
  <c r="H1699" i="2"/>
  <c r="I1699" i="2"/>
  <c r="H1662" i="2"/>
  <c r="I1662" i="2"/>
  <c r="H1692" i="2"/>
  <c r="I1692" i="2"/>
  <c r="H1656" i="2"/>
  <c r="I1656" i="2"/>
  <c r="H1704" i="2"/>
  <c r="I1704" i="2"/>
  <c r="H1679" i="2"/>
  <c r="I1679" i="2"/>
  <c r="H1734" i="2"/>
  <c r="I1734" i="2"/>
  <c r="H1712" i="2"/>
  <c r="I1712" i="2"/>
  <c r="H1718" i="2"/>
  <c r="I1718" i="2"/>
  <c r="H1666" i="2"/>
  <c r="I1666" i="2"/>
  <c r="H1706" i="2"/>
  <c r="I1706" i="2"/>
  <c r="H1673" i="2"/>
  <c r="I1673" i="2"/>
  <c r="H1728" i="2"/>
  <c r="I1728" i="2"/>
  <c r="H1659" i="2"/>
  <c r="I1659" i="2"/>
  <c r="H1759" i="2"/>
  <c r="I1759" i="2"/>
  <c r="H1739" i="2"/>
  <c r="I1739" i="2"/>
  <c r="H1668" i="2"/>
  <c r="I1668" i="2"/>
  <c r="H1732" i="2"/>
  <c r="I1732" i="2"/>
  <c r="H1719" i="2"/>
  <c r="I1719" i="2"/>
  <c r="H1736" i="2"/>
  <c r="I1736" i="2"/>
  <c r="H1696" i="2"/>
  <c r="I1696" i="2"/>
  <c r="H1702" i="2"/>
  <c r="I1702" i="2"/>
  <c r="H1688" i="2"/>
  <c r="I1688" i="2"/>
  <c r="H1731" i="2"/>
  <c r="I1731" i="2"/>
  <c r="H1713" i="2"/>
  <c r="I1713" i="2"/>
  <c r="H1730" i="2"/>
  <c r="I1730" i="2"/>
  <c r="H1758" i="2"/>
  <c r="I1758" i="2"/>
  <c r="H1655" i="2"/>
  <c r="I1655" i="2"/>
  <c r="H1687" i="2"/>
  <c r="I1687" i="2"/>
  <c r="H1715" i="2"/>
  <c r="I1715" i="2"/>
  <c r="H1682" i="2"/>
  <c r="I1682" i="2"/>
  <c r="H1665" i="2"/>
  <c r="I1665" i="2"/>
  <c r="H1744" i="2"/>
  <c r="I1744" i="2"/>
  <c r="H1720" i="2"/>
  <c r="I1720" i="2"/>
  <c r="H1695" i="2"/>
  <c r="I1695" i="2"/>
  <c r="H1738" i="2"/>
  <c r="I1738" i="2"/>
  <c r="H1697" i="2"/>
  <c r="I1697" i="2"/>
  <c r="H1691" i="2"/>
  <c r="I1691" i="2"/>
  <c r="H1742" i="2"/>
  <c r="I1742" i="2"/>
  <c r="H1681" i="2"/>
  <c r="I1681" i="2"/>
  <c r="H1669" i="2"/>
  <c r="I1669" i="2"/>
  <c r="H1757" i="2"/>
  <c r="I1757" i="2"/>
  <c r="H1751" i="2"/>
  <c r="I1751" i="2"/>
  <c r="H1663" i="2"/>
  <c r="I1663" i="2"/>
  <c r="H1711" i="2"/>
  <c r="I1711" i="2"/>
  <c r="H1750" i="2"/>
  <c r="I1750" i="2"/>
  <c r="H1735" i="2"/>
  <c r="I1735" i="2"/>
  <c r="H1694" i="2"/>
  <c r="I1694" i="2"/>
  <c r="H1707" i="2"/>
  <c r="I1707" i="2"/>
  <c r="H1701" i="2"/>
  <c r="I1701" i="2"/>
  <c r="H1689" i="2"/>
  <c r="I1689" i="2"/>
  <c r="H1756" i="2"/>
  <c r="I1756" i="2"/>
  <c r="H1747" i="2"/>
  <c r="I1747" i="2"/>
  <c r="H1672" i="2"/>
  <c r="I1672" i="2"/>
  <c r="H1741" i="2"/>
  <c r="I1741" i="2"/>
  <c r="H1724" i="2"/>
  <c r="I1724" i="2"/>
  <c r="H1674" i="2"/>
  <c r="I1674" i="2"/>
  <c r="H1658" i="2"/>
  <c r="I1658" i="2"/>
  <c r="H1737" i="2"/>
  <c r="I1737" i="2"/>
  <c r="H1748" i="2"/>
  <c r="I1748" i="2"/>
  <c r="H1676" i="2"/>
  <c r="I1676" i="2"/>
  <c r="H1754" i="2"/>
  <c r="I1754" i="2"/>
  <c r="H1752" i="2"/>
  <c r="I1752" i="2"/>
  <c r="H1749" i="2"/>
  <c r="I1749" i="2"/>
  <c r="H1760" i="2"/>
  <c r="I1760" i="2"/>
  <c r="H1677" i="2"/>
  <c r="I1677" i="2"/>
  <c r="H1753" i="2"/>
  <c r="I1753" i="2"/>
  <c r="H1743" i="2"/>
  <c r="I1743" i="2"/>
  <c r="H1698" i="2"/>
  <c r="I1698" i="2"/>
  <c r="H1690" i="2"/>
  <c r="I1690" i="2"/>
  <c r="H1685" i="2"/>
  <c r="I1685" i="2"/>
  <c r="H1725" i="2"/>
  <c r="I1725" i="2"/>
  <c r="H1733" i="2"/>
  <c r="I1733" i="2"/>
  <c r="H1678" i="2"/>
  <c r="I1678" i="2"/>
  <c r="H1708" i="2"/>
  <c r="I1708" i="2"/>
  <c r="H1714" i="2"/>
  <c r="I1714" i="2"/>
  <c r="H1660" i="2"/>
  <c r="I1660" i="2"/>
  <c r="H1700" i="2"/>
  <c r="I1700" i="2"/>
  <c r="H1675" i="2"/>
  <c r="I1675" i="2"/>
  <c r="H1705" i="2"/>
  <c r="I1705" i="2"/>
  <c r="H1727" i="2"/>
  <c r="I1727" i="2"/>
  <c r="H1767" i="2"/>
  <c r="I1767" i="2"/>
  <c r="H1762" i="2"/>
  <c r="I1762" i="2"/>
  <c r="H1764" i="2"/>
  <c r="I1764" i="2"/>
  <c r="H1766" i="2"/>
  <c r="I1766" i="2"/>
  <c r="H1763" i="2"/>
  <c r="I1763" i="2"/>
  <c r="H1769" i="2"/>
  <c r="I1769" i="2"/>
  <c r="H1765" i="2"/>
  <c r="I1765" i="2"/>
  <c r="H1768" i="2"/>
  <c r="I1768" i="2"/>
  <c r="H1761" i="2"/>
  <c r="I1761" i="2"/>
  <c r="H1770" i="2"/>
  <c r="I1770" i="2"/>
  <c r="H1774" i="2"/>
  <c r="I1774" i="2"/>
  <c r="H1775" i="2"/>
  <c r="I1775" i="2"/>
  <c r="H1779" i="2"/>
  <c r="I1779" i="2"/>
  <c r="H1780" i="2"/>
  <c r="I1780" i="2"/>
  <c r="H1776" i="2"/>
  <c r="I1776" i="2"/>
  <c r="H1777" i="2"/>
  <c r="I1777" i="2"/>
  <c r="H1771" i="2"/>
  <c r="I1771" i="2"/>
  <c r="H1778" i="2"/>
  <c r="I1778" i="2"/>
  <c r="H1773" i="2"/>
  <c r="I1773" i="2"/>
  <c r="H1772" i="2"/>
  <c r="I1772" i="2"/>
  <c r="H1781" i="2"/>
  <c r="I1781" i="2"/>
  <c r="H1782" i="2"/>
  <c r="I1782" i="2"/>
  <c r="H1783" i="2"/>
  <c r="I1783" i="2"/>
  <c r="H1788" i="2"/>
  <c r="I1788" i="2"/>
  <c r="H1786" i="2"/>
  <c r="I1786" i="2"/>
  <c r="H1787" i="2"/>
  <c r="I1787" i="2"/>
  <c r="H1789" i="2"/>
  <c r="I1789" i="2"/>
  <c r="H1785" i="2"/>
  <c r="I1785" i="2"/>
  <c r="H1784" i="2"/>
  <c r="I1784" i="2"/>
  <c r="H1790" i="2"/>
  <c r="I1790" i="2"/>
  <c r="H1795" i="2"/>
  <c r="I1795" i="2"/>
  <c r="H1798" i="2"/>
  <c r="I1798" i="2"/>
  <c r="H1797" i="2"/>
  <c r="I1797" i="2"/>
  <c r="H1796" i="2"/>
  <c r="I1796" i="2"/>
  <c r="H1794" i="2"/>
  <c r="I1794" i="2"/>
  <c r="H1792" i="2"/>
  <c r="I1792" i="2"/>
  <c r="H1793" i="2"/>
  <c r="I1793" i="2"/>
  <c r="H1791" i="2"/>
  <c r="I1791" i="2"/>
  <c r="H1799" i="2"/>
  <c r="I1799" i="2"/>
  <c r="H1802" i="2"/>
  <c r="I1802" i="2"/>
  <c r="H1806" i="2"/>
  <c r="I1806" i="2"/>
  <c r="H1812" i="2"/>
  <c r="I1812" i="2"/>
  <c r="H1813" i="2"/>
  <c r="I1813" i="2"/>
  <c r="H1810" i="2"/>
  <c r="I1810" i="2"/>
  <c r="H1815" i="2"/>
  <c r="I1815" i="2"/>
  <c r="H1811" i="2"/>
  <c r="I1811" i="2"/>
  <c r="H1814" i="2"/>
  <c r="I1814" i="2"/>
  <c r="H1803" i="2"/>
  <c r="I1803" i="2"/>
  <c r="H1809" i="2"/>
  <c r="I1809" i="2"/>
  <c r="H1805" i="2"/>
  <c r="I1805" i="2"/>
  <c r="H1804" i="2"/>
  <c r="I1804" i="2"/>
  <c r="H1808" i="2"/>
  <c r="I1808" i="2"/>
  <c r="H1807" i="2"/>
  <c r="I1807" i="2"/>
  <c r="H1801" i="2"/>
  <c r="I1801" i="2"/>
  <c r="H1800" i="2"/>
  <c r="I1800" i="2"/>
  <c r="H1816" i="2"/>
  <c r="I1816" i="2"/>
  <c r="H1817" i="2"/>
  <c r="I1817" i="2"/>
  <c r="H1818" i="2"/>
  <c r="I1818" i="2"/>
  <c r="H1832" i="2"/>
  <c r="I1832" i="2"/>
  <c r="H1831" i="2"/>
  <c r="I1831" i="2"/>
  <c r="H1829" i="2"/>
  <c r="I1829" i="2"/>
  <c r="H1821" i="2"/>
  <c r="I1821" i="2"/>
  <c r="H1822" i="2"/>
  <c r="I1822" i="2"/>
  <c r="H1828" i="2"/>
  <c r="I1828" i="2"/>
  <c r="H1819" i="2"/>
  <c r="I1819" i="2"/>
  <c r="H1834" i="2"/>
  <c r="I1834" i="2"/>
  <c r="H1824" i="2"/>
  <c r="I1824" i="2"/>
  <c r="H1825" i="2"/>
  <c r="I1825" i="2"/>
  <c r="H1833" i="2"/>
  <c r="I1833" i="2"/>
  <c r="H1827" i="2"/>
  <c r="I1827" i="2"/>
  <c r="H1826" i="2"/>
  <c r="I1826" i="2"/>
  <c r="H1835" i="2"/>
  <c r="I1835" i="2"/>
  <c r="H1820" i="2"/>
  <c r="I1820" i="2"/>
  <c r="H1830" i="2"/>
  <c r="I1830" i="2"/>
  <c r="H1823" i="2"/>
  <c r="I1823" i="2"/>
  <c r="H1840" i="2"/>
  <c r="I1840" i="2"/>
  <c r="H1838" i="2"/>
  <c r="I1838" i="2"/>
  <c r="H1839" i="2"/>
  <c r="I1839" i="2"/>
  <c r="H1843" i="2"/>
  <c r="I1843" i="2"/>
  <c r="H1836" i="2"/>
  <c r="I1836" i="2"/>
  <c r="H1844" i="2"/>
  <c r="I1844" i="2"/>
  <c r="H1849" i="2"/>
  <c r="I1849" i="2"/>
  <c r="H1845" i="2"/>
  <c r="I1845" i="2"/>
  <c r="H1842" i="2"/>
  <c r="I1842" i="2"/>
  <c r="H1846" i="2"/>
  <c r="I1846" i="2"/>
  <c r="H1848" i="2"/>
  <c r="I1848" i="2"/>
  <c r="H1837" i="2"/>
  <c r="I1837" i="2"/>
  <c r="H1841" i="2"/>
  <c r="I1841" i="2"/>
  <c r="H1847" i="2"/>
  <c r="I1847" i="2"/>
  <c r="H1851" i="2"/>
  <c r="I1851" i="2"/>
  <c r="H1850" i="2"/>
  <c r="I1850" i="2"/>
  <c r="H1852" i="2"/>
  <c r="I1852" i="2"/>
  <c r="H1854" i="2"/>
  <c r="I1854" i="2"/>
  <c r="H1853" i="2"/>
  <c r="I1853" i="2"/>
  <c r="H1864" i="2"/>
  <c r="I1864" i="2"/>
  <c r="H1858" i="2"/>
  <c r="I1858" i="2"/>
  <c r="H1870" i="2"/>
  <c r="I1870" i="2"/>
  <c r="H1862" i="2"/>
  <c r="I1862" i="2"/>
  <c r="H1868" i="2"/>
  <c r="I1868" i="2"/>
  <c r="H1865" i="2"/>
  <c r="I1865" i="2"/>
  <c r="H1856" i="2"/>
  <c r="I1856" i="2"/>
  <c r="H1860" i="2"/>
  <c r="I1860" i="2"/>
  <c r="H1857" i="2"/>
  <c r="I1857" i="2"/>
  <c r="H1866" i="2"/>
  <c r="I1866" i="2"/>
  <c r="H1869" i="2"/>
  <c r="I1869" i="2"/>
  <c r="H1859" i="2"/>
  <c r="I1859" i="2"/>
  <c r="H1861" i="2"/>
  <c r="I1861" i="2"/>
  <c r="H1867" i="2"/>
  <c r="I1867" i="2"/>
  <c r="H1855" i="2"/>
  <c r="I1855" i="2"/>
  <c r="H1863" i="2"/>
  <c r="I1863" i="2"/>
  <c r="H1874" i="2"/>
  <c r="I1874" i="2"/>
  <c r="H1871" i="2"/>
  <c r="I1871" i="2"/>
  <c r="H1872" i="2"/>
  <c r="I1872" i="2"/>
  <c r="H1873" i="2"/>
  <c r="I1873" i="2"/>
  <c r="H1875" i="2"/>
  <c r="I1875" i="2"/>
  <c r="H1934" i="2"/>
  <c r="I1934" i="2"/>
  <c r="H1919" i="2"/>
  <c r="I1919" i="2"/>
  <c r="H1937" i="2"/>
  <c r="I1937" i="2"/>
  <c r="H1911" i="2"/>
  <c r="I1911" i="2"/>
  <c r="H1905" i="2"/>
  <c r="I1905" i="2"/>
  <c r="H1929" i="2"/>
  <c r="I1929" i="2"/>
  <c r="H1907" i="2"/>
  <c r="I1907" i="2"/>
  <c r="H1924" i="2"/>
  <c r="I1924" i="2"/>
  <c r="H1920" i="2"/>
  <c r="I1920" i="2"/>
  <c r="H1885" i="2"/>
  <c r="I1885" i="2"/>
  <c r="H1904" i="2"/>
  <c r="I1904" i="2"/>
  <c r="H1936" i="2"/>
  <c r="I1936" i="2"/>
  <c r="H1879" i="2"/>
  <c r="I1879" i="2"/>
  <c r="H1910" i="2"/>
  <c r="I1910" i="2"/>
  <c r="H1909" i="2"/>
  <c r="I1909" i="2"/>
  <c r="H1898" i="2"/>
  <c r="I1898" i="2"/>
  <c r="H1913" i="2"/>
  <c r="I1913" i="2"/>
  <c r="H1888" i="2"/>
  <c r="I1888" i="2"/>
  <c r="H1887" i="2"/>
  <c r="I1887" i="2"/>
  <c r="H1923" i="2"/>
  <c r="I1923" i="2"/>
  <c r="H1892" i="2"/>
  <c r="I1892" i="2"/>
  <c r="H1922" i="2"/>
  <c r="I1922" i="2"/>
  <c r="H1890" i="2"/>
  <c r="I1890" i="2"/>
  <c r="H1928" i="2"/>
  <c r="I1928" i="2"/>
  <c r="H1899" i="2"/>
  <c r="I1899" i="2"/>
  <c r="H1877" i="2"/>
  <c r="I1877" i="2"/>
  <c r="H1889" i="2"/>
  <c r="I1889" i="2"/>
  <c r="H1921" i="2"/>
  <c r="I1921" i="2"/>
  <c r="H1895" i="2"/>
  <c r="I1895" i="2"/>
  <c r="H1896" i="2"/>
  <c r="I1896" i="2"/>
  <c r="H1926" i="2"/>
  <c r="I1926" i="2"/>
  <c r="H1902" i="2"/>
  <c r="I1902" i="2"/>
  <c r="H1927" i="2"/>
  <c r="I1927" i="2"/>
  <c r="H1894" i="2"/>
  <c r="I1894" i="2"/>
  <c r="H1886" i="2"/>
  <c r="I1886" i="2"/>
  <c r="H1878" i="2"/>
  <c r="I1878" i="2"/>
  <c r="H1897" i="2"/>
  <c r="I1897" i="2"/>
  <c r="H1931" i="2"/>
  <c r="I1931" i="2"/>
  <c r="H1932" i="2"/>
  <c r="I1932" i="2"/>
  <c r="H1917" i="2"/>
  <c r="I1917" i="2"/>
  <c r="H1925" i="2"/>
  <c r="I1925" i="2"/>
  <c r="H1880" i="2"/>
  <c r="I1880" i="2"/>
  <c r="H1893" i="2"/>
  <c r="I1893" i="2"/>
  <c r="H1882" i="2"/>
  <c r="I1882" i="2"/>
  <c r="H1884" i="2"/>
  <c r="I1884" i="2"/>
  <c r="H1933" i="2"/>
  <c r="I1933" i="2"/>
  <c r="H1881" i="2"/>
  <c r="I1881" i="2"/>
  <c r="H1883" i="2"/>
  <c r="I1883" i="2"/>
  <c r="H1903" i="2"/>
  <c r="I1903" i="2"/>
  <c r="H1901" i="2"/>
  <c r="I1901" i="2"/>
  <c r="H1915" i="2"/>
  <c r="I1915" i="2"/>
  <c r="H1891" i="2"/>
  <c r="I1891" i="2"/>
  <c r="H1912" i="2"/>
  <c r="I1912" i="2"/>
  <c r="H1930" i="2"/>
  <c r="I1930" i="2"/>
  <c r="H1935" i="2"/>
  <c r="I1935" i="2"/>
  <c r="H1918" i="2"/>
  <c r="I1918" i="2"/>
  <c r="H1906" i="2"/>
  <c r="I1906" i="2"/>
  <c r="H1900" i="2"/>
  <c r="I1900" i="2"/>
  <c r="H1914" i="2"/>
  <c r="I1914" i="2"/>
  <c r="H1916" i="2"/>
  <c r="I1916" i="2"/>
  <c r="H1908" i="2"/>
  <c r="I1908" i="2"/>
  <c r="H1876" i="2"/>
  <c r="I1876" i="2"/>
  <c r="H1938" i="2"/>
  <c r="I1938" i="2"/>
  <c r="H1939" i="2"/>
  <c r="I1939" i="2"/>
  <c r="H1940" i="2"/>
  <c r="I1940" i="2"/>
  <c r="H1941" i="2"/>
  <c r="I1941" i="2"/>
  <c r="H1943" i="2"/>
  <c r="I1943" i="2"/>
  <c r="H1948" i="2"/>
  <c r="I1948" i="2"/>
  <c r="H1952" i="2"/>
  <c r="I1952" i="2"/>
  <c r="H1951" i="2"/>
  <c r="I1951" i="2"/>
  <c r="H1944" i="2"/>
  <c r="I1944" i="2"/>
  <c r="H1950" i="2"/>
  <c r="I1950" i="2"/>
  <c r="H1946" i="2"/>
  <c r="I1946" i="2"/>
  <c r="H1942" i="2"/>
  <c r="I1942" i="2"/>
  <c r="H1945" i="2"/>
  <c r="I1945" i="2"/>
  <c r="H1947" i="2"/>
  <c r="I1947" i="2"/>
  <c r="H1949" i="2"/>
  <c r="I1949" i="2"/>
  <c r="H1953" i="2"/>
  <c r="I1953" i="2"/>
  <c r="H1955" i="2"/>
  <c r="I1955" i="2"/>
  <c r="H1954" i="2"/>
  <c r="I1954" i="2"/>
  <c r="H1956" i="2"/>
  <c r="I1956" i="2"/>
  <c r="H1962" i="2"/>
  <c r="I1962" i="2"/>
  <c r="H1961" i="2"/>
  <c r="I1961" i="2"/>
  <c r="H1959" i="2"/>
  <c r="I1959" i="2"/>
  <c r="H1958" i="2"/>
  <c r="I1958" i="2"/>
  <c r="H1960" i="2"/>
  <c r="I1960" i="2"/>
  <c r="H1957" i="2"/>
  <c r="I1957" i="2"/>
  <c r="H1963" i="2"/>
  <c r="I1963" i="2"/>
  <c r="H1964" i="2"/>
  <c r="I1964" i="2"/>
  <c r="H1967" i="2"/>
  <c r="I1967" i="2"/>
  <c r="H1968" i="2"/>
  <c r="I1968" i="2"/>
  <c r="H1965" i="2"/>
  <c r="I1965" i="2"/>
  <c r="H1966" i="2"/>
  <c r="I1966" i="2"/>
  <c r="H1972" i="2"/>
  <c r="I1972" i="2"/>
  <c r="H1975" i="2"/>
  <c r="I1975" i="2"/>
  <c r="H1974" i="2"/>
  <c r="I1974" i="2"/>
  <c r="H1969" i="2"/>
  <c r="I1969" i="2"/>
  <c r="H1971" i="2"/>
  <c r="I1971" i="2"/>
  <c r="H1970" i="2"/>
  <c r="I1970" i="2"/>
  <c r="H1973" i="2"/>
  <c r="I1973" i="2"/>
  <c r="H1976" i="2"/>
  <c r="I1976" i="2"/>
  <c r="H1977" i="2"/>
  <c r="I1977" i="2"/>
  <c r="H1978" i="2"/>
  <c r="I1978" i="2"/>
  <c r="H1979" i="2"/>
  <c r="I1979" i="2"/>
  <c r="H1991" i="2"/>
  <c r="I1991" i="2"/>
  <c r="H1981" i="2"/>
  <c r="I1981" i="2"/>
  <c r="H1993" i="2"/>
  <c r="I1993" i="2"/>
  <c r="H1992" i="2"/>
  <c r="I1992" i="2"/>
  <c r="H1985" i="2"/>
  <c r="I1985" i="2"/>
  <c r="H1987" i="2"/>
  <c r="I1987" i="2"/>
  <c r="H1983" i="2"/>
  <c r="I1983" i="2"/>
  <c r="H1989" i="2"/>
  <c r="I1989" i="2"/>
  <c r="H1986" i="2"/>
  <c r="I1986" i="2"/>
  <c r="H1982" i="2"/>
  <c r="I1982" i="2"/>
  <c r="H1980" i="2"/>
  <c r="I1980" i="2"/>
  <c r="H1984" i="2"/>
  <c r="I1984" i="2"/>
  <c r="H1990" i="2"/>
  <c r="I1990" i="2"/>
  <c r="H1988" i="2"/>
  <c r="I1988" i="2"/>
  <c r="H1999" i="2"/>
  <c r="I1999" i="2"/>
  <c r="H1995" i="2"/>
  <c r="I1995" i="2"/>
  <c r="H2000" i="2"/>
  <c r="I2000" i="2"/>
  <c r="H1998" i="2"/>
  <c r="I1998" i="2"/>
  <c r="H2002" i="2"/>
  <c r="I2002" i="2"/>
  <c r="H1997" i="2"/>
  <c r="I1997" i="2"/>
  <c r="H2001" i="2"/>
  <c r="I2001" i="2"/>
  <c r="H1994" i="2"/>
  <c r="I1994" i="2"/>
  <c r="H1996" i="2"/>
  <c r="I1996" i="2"/>
  <c r="H2003" i="2"/>
  <c r="I2003" i="2"/>
  <c r="H2066" i="2"/>
  <c r="I2066" i="2"/>
  <c r="H2022" i="2"/>
  <c r="I2022" i="2"/>
  <c r="H2035" i="2"/>
  <c r="I2035" i="2"/>
  <c r="H2008" i="2"/>
  <c r="I2008" i="2"/>
  <c r="H2028" i="2"/>
  <c r="I2028" i="2"/>
  <c r="H2020" i="2"/>
  <c r="I2020" i="2"/>
  <c r="H2029" i="2"/>
  <c r="I2029" i="2"/>
  <c r="H2025" i="2"/>
  <c r="I2025" i="2"/>
  <c r="H2058" i="2"/>
  <c r="I2058" i="2"/>
  <c r="H2063" i="2"/>
  <c r="I2063" i="2"/>
  <c r="H2064" i="2"/>
  <c r="I2064" i="2"/>
  <c r="H2030" i="2"/>
  <c r="I2030" i="2"/>
  <c r="H2040" i="2"/>
  <c r="I2040" i="2"/>
  <c r="H2057" i="2"/>
  <c r="I2057" i="2"/>
  <c r="H2036" i="2"/>
  <c r="I2036" i="2"/>
  <c r="H2046" i="2"/>
  <c r="I2046" i="2"/>
  <c r="H2055" i="2"/>
  <c r="I2055" i="2"/>
  <c r="H2015" i="2"/>
  <c r="I2015" i="2"/>
  <c r="H2016" i="2"/>
  <c r="I2016" i="2"/>
  <c r="H2059" i="2"/>
  <c r="I2059" i="2"/>
  <c r="H2019" i="2"/>
  <c r="I2019" i="2"/>
  <c r="H2041" i="2"/>
  <c r="I2041" i="2"/>
  <c r="H2018" i="2"/>
  <c r="I2018" i="2"/>
  <c r="H2027" i="2"/>
  <c r="I2027" i="2"/>
  <c r="H2031" i="2"/>
  <c r="I2031" i="2"/>
  <c r="H2032" i="2"/>
  <c r="I2032" i="2"/>
  <c r="H2017" i="2"/>
  <c r="I2017" i="2"/>
  <c r="H2051" i="2"/>
  <c r="I2051" i="2"/>
  <c r="H2053" i="2"/>
  <c r="I2053" i="2"/>
  <c r="H2004" i="2"/>
  <c r="I2004" i="2"/>
  <c r="H2033" i="2"/>
  <c r="I2033" i="2"/>
  <c r="H2045" i="2"/>
  <c r="I2045" i="2"/>
  <c r="H2044" i="2"/>
  <c r="I2044" i="2"/>
  <c r="H2026" i="2"/>
  <c r="I2026" i="2"/>
  <c r="H2049" i="2"/>
  <c r="I2049" i="2"/>
  <c r="H2009" i="2"/>
  <c r="I2009" i="2"/>
  <c r="H2039" i="2"/>
  <c r="I2039" i="2"/>
  <c r="H2012" i="2"/>
  <c r="I2012" i="2"/>
  <c r="H2006" i="2"/>
  <c r="I2006" i="2"/>
  <c r="H2037" i="2"/>
  <c r="I2037" i="2"/>
  <c r="H2062" i="2"/>
  <c r="I2062" i="2"/>
  <c r="H2065" i="2"/>
  <c r="I2065" i="2"/>
  <c r="H2043" i="2"/>
  <c r="I2043" i="2"/>
  <c r="H2038" i="2"/>
  <c r="I2038" i="2"/>
  <c r="H2061" i="2"/>
  <c r="I2061" i="2"/>
  <c r="H2014" i="2"/>
  <c r="I2014" i="2"/>
  <c r="H2023" i="2"/>
  <c r="I2023" i="2"/>
  <c r="H2021" i="2"/>
  <c r="I2021" i="2"/>
  <c r="H2047" i="2"/>
  <c r="I2047" i="2"/>
  <c r="H2005" i="2"/>
  <c r="I2005" i="2"/>
  <c r="H2048" i="2"/>
  <c r="I2048" i="2"/>
  <c r="H2010" i="2"/>
  <c r="I2010" i="2"/>
  <c r="H2060" i="2"/>
  <c r="I2060" i="2"/>
  <c r="H2013" i="2"/>
  <c r="I2013" i="2"/>
  <c r="H2056" i="2"/>
  <c r="I2056" i="2"/>
  <c r="H2050" i="2"/>
  <c r="I2050" i="2"/>
  <c r="H2011" i="2"/>
  <c r="I2011" i="2"/>
  <c r="H2024" i="2"/>
  <c r="I2024" i="2"/>
  <c r="H2034" i="2"/>
  <c r="I2034" i="2"/>
  <c r="H2042" i="2"/>
  <c r="I2042" i="2"/>
  <c r="H2052" i="2"/>
  <c r="I2052" i="2"/>
  <c r="H2054" i="2"/>
  <c r="I2054" i="2"/>
  <c r="H2007" i="2"/>
  <c r="I2007" i="2"/>
  <c r="H2067" i="2"/>
  <c r="I2067" i="2"/>
  <c r="H2068" i="2"/>
  <c r="I2068" i="2"/>
  <c r="H2076" i="2"/>
  <c r="I2076" i="2"/>
  <c r="H2072" i="2"/>
  <c r="I2072" i="2"/>
  <c r="H2074" i="2"/>
  <c r="I2074" i="2"/>
  <c r="H2071" i="2"/>
  <c r="I2071" i="2"/>
  <c r="H2073" i="2"/>
  <c r="I2073" i="2"/>
  <c r="H2077" i="2"/>
  <c r="I2077" i="2"/>
  <c r="H2070" i="2"/>
  <c r="I2070" i="2"/>
  <c r="H2075" i="2"/>
  <c r="I2075" i="2"/>
  <c r="H2078" i="2"/>
  <c r="I2078" i="2"/>
  <c r="H2069" i="2"/>
  <c r="I2069" i="2"/>
  <c r="H2079" i="2"/>
  <c r="I2079" i="2"/>
  <c r="H2080" i="2"/>
  <c r="I2080" i="2"/>
  <c r="H2084" i="2"/>
  <c r="I2084" i="2"/>
  <c r="H2083" i="2"/>
  <c r="I2083" i="2"/>
  <c r="H2081" i="2"/>
  <c r="I2081" i="2"/>
  <c r="H2082" i="2"/>
  <c r="I2082" i="2"/>
  <c r="H2085" i="2"/>
  <c r="I2085" i="2"/>
  <c r="H2089" i="2"/>
  <c r="I2089" i="2"/>
  <c r="H2086" i="2"/>
  <c r="I2086" i="2"/>
  <c r="H2087" i="2"/>
  <c r="I2087" i="2"/>
  <c r="H2088" i="2"/>
  <c r="I2088" i="2"/>
  <c r="H2094" i="2"/>
  <c r="I2094" i="2"/>
  <c r="H2090" i="2"/>
  <c r="I2090" i="2"/>
  <c r="H2091" i="2"/>
  <c r="I2091" i="2"/>
  <c r="H2092" i="2"/>
  <c r="I2092" i="2"/>
  <c r="H2093" i="2"/>
  <c r="I2093" i="2"/>
  <c r="H2101" i="2"/>
  <c r="I2101" i="2"/>
  <c r="H2100" i="2"/>
  <c r="I2100" i="2"/>
  <c r="H2099" i="2"/>
  <c r="I2099" i="2"/>
  <c r="H2102" i="2"/>
  <c r="I2102" i="2"/>
  <c r="H2097" i="2"/>
  <c r="I2097" i="2"/>
  <c r="H2095" i="2"/>
  <c r="I2095" i="2"/>
  <c r="H2096" i="2"/>
  <c r="I2096" i="2"/>
  <c r="H2098" i="2"/>
  <c r="I2098" i="2"/>
  <c r="H2103" i="2"/>
  <c r="I2103" i="2"/>
  <c r="H2104" i="2"/>
  <c r="I2104" i="2"/>
  <c r="H2105" i="2"/>
  <c r="I2105" i="2"/>
  <c r="H2107" i="2"/>
  <c r="I2107" i="2"/>
  <c r="H2106" i="2"/>
  <c r="I2106" i="2"/>
  <c r="H2111" i="2"/>
  <c r="I2111" i="2"/>
  <c r="H2108" i="2"/>
  <c r="I2108" i="2"/>
  <c r="H2109" i="2"/>
  <c r="I2109" i="2"/>
  <c r="H2112" i="2"/>
  <c r="I2112" i="2"/>
  <c r="H2110" i="2"/>
  <c r="I2110" i="2"/>
  <c r="H2114" i="2"/>
  <c r="I2114" i="2"/>
  <c r="H2121" i="2"/>
  <c r="I2121" i="2"/>
  <c r="H2124" i="2"/>
  <c r="I2124" i="2"/>
  <c r="H2117" i="2"/>
  <c r="I2117" i="2"/>
  <c r="H2115" i="2"/>
  <c r="I2115" i="2"/>
  <c r="H2123" i="2"/>
  <c r="I2123" i="2"/>
  <c r="H2119" i="2"/>
  <c r="I2119" i="2"/>
  <c r="H2126" i="2"/>
  <c r="I2126" i="2"/>
  <c r="H2120" i="2"/>
  <c r="I2120" i="2"/>
  <c r="H2118" i="2"/>
  <c r="I2118" i="2"/>
  <c r="H2113" i="2"/>
  <c r="I2113" i="2"/>
  <c r="H2122" i="2"/>
  <c r="I2122" i="2"/>
  <c r="H2116" i="2"/>
  <c r="I2116" i="2"/>
  <c r="H2125" i="2"/>
  <c r="I2125" i="2"/>
  <c r="H2127" i="2"/>
  <c r="I2127" i="2"/>
  <c r="H2134" i="2"/>
  <c r="I2134" i="2"/>
  <c r="H2129" i="2"/>
  <c r="I2129" i="2"/>
  <c r="H2128" i="2"/>
  <c r="I2128" i="2"/>
  <c r="H2131" i="2"/>
  <c r="I2131" i="2"/>
  <c r="H2132" i="2"/>
  <c r="I2132" i="2"/>
  <c r="H2130" i="2"/>
  <c r="I2130" i="2"/>
  <c r="H2135" i="2"/>
  <c r="I2135" i="2"/>
  <c r="H2133" i="2"/>
  <c r="I2133" i="2"/>
  <c r="H2136" i="2"/>
  <c r="I2136" i="2"/>
  <c r="H2138" i="2"/>
  <c r="I2138" i="2"/>
  <c r="H2137" i="2"/>
  <c r="I2137" i="2"/>
  <c r="H2152" i="2"/>
  <c r="I2152" i="2"/>
  <c r="H2169" i="2"/>
  <c r="I2169" i="2"/>
  <c r="H2155" i="2"/>
  <c r="I2155" i="2"/>
  <c r="H2142" i="2"/>
  <c r="I2142" i="2"/>
  <c r="H2156" i="2"/>
  <c r="I2156" i="2"/>
  <c r="H2161" i="2"/>
  <c r="I2161" i="2"/>
  <c r="H2150" i="2"/>
  <c r="I2150" i="2"/>
  <c r="H2176" i="2"/>
  <c r="I2176" i="2"/>
  <c r="H2140" i="2"/>
  <c r="I2140" i="2"/>
  <c r="H2172" i="2"/>
  <c r="I2172" i="2"/>
  <c r="H2146" i="2"/>
  <c r="I2146" i="2"/>
  <c r="H2177" i="2"/>
  <c r="I2177" i="2"/>
  <c r="H2166" i="2"/>
  <c r="I2166" i="2"/>
  <c r="H2159" i="2"/>
  <c r="I2159" i="2"/>
  <c r="H2160" i="2"/>
  <c r="I2160" i="2"/>
  <c r="H2163" i="2"/>
  <c r="I2163" i="2"/>
  <c r="H2171" i="2"/>
  <c r="I2171" i="2"/>
  <c r="H2141" i="2"/>
  <c r="I2141" i="2"/>
  <c r="H2157" i="2"/>
  <c r="I2157" i="2"/>
  <c r="H2147" i="2"/>
  <c r="I2147" i="2"/>
  <c r="H2167" i="2"/>
  <c r="I2167" i="2"/>
  <c r="H2175" i="2"/>
  <c r="I2175" i="2"/>
  <c r="H2168" i="2"/>
  <c r="I2168" i="2"/>
  <c r="H2165" i="2"/>
  <c r="I2165" i="2"/>
  <c r="H2143" i="2"/>
  <c r="I2143" i="2"/>
  <c r="H2158" i="2"/>
  <c r="I2158" i="2"/>
  <c r="H2173" i="2"/>
  <c r="I2173" i="2"/>
  <c r="H2151" i="2"/>
  <c r="I2151" i="2"/>
  <c r="H2154" i="2"/>
  <c r="I2154" i="2"/>
  <c r="H2164" i="2"/>
  <c r="I2164" i="2"/>
  <c r="H2162" i="2"/>
  <c r="I2162" i="2"/>
  <c r="H2148" i="2"/>
  <c r="I2148" i="2"/>
  <c r="H2139" i="2"/>
  <c r="I2139" i="2"/>
  <c r="H2178" i="2"/>
  <c r="I2178" i="2"/>
  <c r="H2174" i="2"/>
  <c r="I2174" i="2"/>
  <c r="H2179" i="2"/>
  <c r="I2179" i="2"/>
  <c r="H2153" i="2"/>
  <c r="I2153" i="2"/>
  <c r="H2145" i="2"/>
  <c r="I2145" i="2"/>
  <c r="H2144" i="2"/>
  <c r="I2144" i="2"/>
  <c r="H2149" i="2"/>
  <c r="I2149" i="2"/>
  <c r="H2170" i="2"/>
  <c r="I2170" i="2"/>
  <c r="H2181" i="2"/>
  <c r="I2181" i="2"/>
  <c r="H2183" i="2"/>
  <c r="I2183" i="2"/>
  <c r="H2182" i="2"/>
  <c r="I2182" i="2"/>
  <c r="H2184" i="2"/>
  <c r="I2184" i="2"/>
  <c r="H2180" i="2"/>
  <c r="I2180" i="2"/>
  <c r="H2185" i="2"/>
  <c r="I2185" i="2"/>
  <c r="H2186" i="2"/>
  <c r="I2186" i="2"/>
  <c r="H2187" i="2"/>
  <c r="I2187" i="2"/>
  <c r="H2191" i="2"/>
  <c r="I2191" i="2"/>
  <c r="H2192" i="2"/>
  <c r="I2192" i="2"/>
  <c r="H2190" i="2"/>
  <c r="I2190" i="2"/>
  <c r="H2193" i="2"/>
  <c r="I2193" i="2"/>
  <c r="H2188" i="2"/>
  <c r="I2188" i="2"/>
  <c r="H2189" i="2"/>
  <c r="I2189" i="2"/>
  <c r="H2196" i="2"/>
  <c r="I2196" i="2"/>
  <c r="H2194" i="2"/>
  <c r="I2194" i="2"/>
  <c r="H2195" i="2"/>
  <c r="I2195" i="2"/>
  <c r="H2203" i="2"/>
  <c r="I2203" i="2"/>
  <c r="H2202" i="2"/>
  <c r="I2202" i="2"/>
  <c r="H2199" i="2"/>
  <c r="I2199" i="2"/>
  <c r="H2201" i="2"/>
  <c r="I2201" i="2"/>
  <c r="H2205" i="2"/>
  <c r="I2205" i="2"/>
  <c r="H2198" i="2"/>
  <c r="I2198" i="2"/>
  <c r="H2200" i="2"/>
  <c r="I2200" i="2"/>
  <c r="H2207" i="2"/>
  <c r="I2207" i="2"/>
  <c r="H2204" i="2"/>
  <c r="I2204" i="2"/>
  <c r="H2209" i="2"/>
  <c r="I2209" i="2"/>
  <c r="H2197" i="2"/>
  <c r="I2197" i="2"/>
  <c r="H2206" i="2"/>
  <c r="I2206" i="2"/>
  <c r="H2208" i="2"/>
  <c r="I2208" i="2"/>
  <c r="H2212" i="2"/>
  <c r="I2212" i="2"/>
  <c r="H2214" i="2"/>
  <c r="I2214" i="2"/>
  <c r="H2216" i="2"/>
  <c r="I2216" i="2"/>
  <c r="H2215" i="2"/>
  <c r="I2215" i="2"/>
  <c r="H2213" i="2"/>
  <c r="I2213" i="2"/>
  <c r="H2219" i="2"/>
  <c r="I2219" i="2"/>
  <c r="H2210" i="2"/>
  <c r="I2210" i="2"/>
  <c r="H2211" i="2"/>
  <c r="I2211" i="2"/>
  <c r="H2218" i="2"/>
  <c r="I2218" i="2"/>
  <c r="H2217" i="2"/>
  <c r="I2217" i="2"/>
  <c r="H2220" i="2"/>
  <c r="I2220" i="2"/>
  <c r="H2221" i="2"/>
  <c r="I2221" i="2"/>
  <c r="H2222" i="2"/>
  <c r="I2222" i="2"/>
  <c r="H2223" i="2"/>
  <c r="I2223" i="2"/>
  <c r="H2230" i="2"/>
  <c r="I2230" i="2"/>
  <c r="H2227" i="2"/>
  <c r="I2227" i="2"/>
  <c r="H2226" i="2"/>
  <c r="I2226" i="2"/>
  <c r="H2229" i="2"/>
  <c r="I2229" i="2"/>
  <c r="H2228" i="2"/>
  <c r="I2228" i="2"/>
  <c r="H2225" i="2"/>
  <c r="I2225" i="2"/>
  <c r="H2224" i="2"/>
  <c r="I2224" i="2"/>
  <c r="H2231" i="2"/>
  <c r="I2231" i="2"/>
  <c r="H2232" i="2"/>
  <c r="I2232" i="2"/>
  <c r="H2233" i="2"/>
  <c r="I2233" i="2"/>
  <c r="H2234" i="2"/>
  <c r="I2234" i="2"/>
  <c r="H2235" i="2"/>
  <c r="I2235" i="2"/>
  <c r="H2238" i="2"/>
  <c r="I2238" i="2"/>
  <c r="H2236" i="2"/>
  <c r="I2236" i="2"/>
  <c r="H2237" i="2"/>
  <c r="I2237" i="2"/>
  <c r="H2243" i="2"/>
  <c r="I2243" i="2"/>
  <c r="H2256" i="2"/>
  <c r="I2256" i="2"/>
  <c r="H2248" i="2"/>
  <c r="I2248" i="2"/>
  <c r="H2241" i="2"/>
  <c r="I2241" i="2"/>
  <c r="H2246" i="2"/>
  <c r="I2246" i="2"/>
  <c r="H2245" i="2"/>
  <c r="I2245" i="2"/>
  <c r="H2244" i="2"/>
  <c r="I2244" i="2"/>
  <c r="H2253" i="2"/>
  <c r="I2253" i="2"/>
  <c r="H2247" i="2"/>
  <c r="I2247" i="2"/>
  <c r="H2240" i="2"/>
  <c r="I2240" i="2"/>
  <c r="H2255" i="2"/>
  <c r="I2255" i="2"/>
  <c r="H2249" i="2"/>
  <c r="I2249" i="2"/>
  <c r="H2252" i="2"/>
  <c r="I2252" i="2"/>
  <c r="H2242" i="2"/>
  <c r="I2242" i="2"/>
  <c r="H2239" i="2"/>
  <c r="I2239" i="2"/>
  <c r="H2254" i="2"/>
  <c r="I2254" i="2"/>
  <c r="H2251" i="2"/>
  <c r="I2251" i="2"/>
  <c r="H2250" i="2"/>
  <c r="I2250" i="2"/>
  <c r="H2258" i="2"/>
  <c r="I2258" i="2"/>
  <c r="H2260" i="2"/>
  <c r="I2260" i="2"/>
  <c r="H2265" i="2"/>
  <c r="I2265" i="2"/>
  <c r="H2262" i="2"/>
  <c r="I2262" i="2"/>
  <c r="H2264" i="2"/>
  <c r="I2264" i="2"/>
  <c r="H2259" i="2"/>
  <c r="I2259" i="2"/>
  <c r="H2268" i="2"/>
  <c r="I2268" i="2"/>
  <c r="H2261" i="2"/>
  <c r="I2261" i="2"/>
  <c r="H2263" i="2"/>
  <c r="I2263" i="2"/>
  <c r="H2266" i="2"/>
  <c r="I2266" i="2"/>
  <c r="H2257" i="2"/>
  <c r="I2257" i="2"/>
  <c r="H2267" i="2"/>
  <c r="I2267" i="2"/>
  <c r="H2275" i="2"/>
  <c r="I2275" i="2"/>
  <c r="H2273" i="2"/>
  <c r="I2273" i="2"/>
  <c r="H2274" i="2"/>
  <c r="I2274" i="2"/>
  <c r="H2276" i="2"/>
  <c r="I2276" i="2"/>
  <c r="H2271" i="2"/>
  <c r="I2271" i="2"/>
  <c r="H2269" i="2"/>
  <c r="I2269" i="2"/>
  <c r="H2277" i="2"/>
  <c r="I2277" i="2"/>
  <c r="H2270" i="2"/>
  <c r="I2270" i="2"/>
  <c r="H2279" i="2"/>
  <c r="I2279" i="2"/>
  <c r="H2281" i="2"/>
  <c r="I2281" i="2"/>
  <c r="H2278" i="2"/>
  <c r="I2278" i="2"/>
  <c r="H2280" i="2"/>
  <c r="I2280" i="2"/>
  <c r="H2282" i="2"/>
  <c r="I2282" i="2"/>
  <c r="H2272" i="2"/>
  <c r="I2272" i="2"/>
  <c r="H2283" i="2"/>
  <c r="I2283" i="2"/>
  <c r="H2284" i="2"/>
  <c r="I2284" i="2"/>
  <c r="H2285" i="2"/>
  <c r="I2285" i="2"/>
  <c r="H2288" i="2"/>
  <c r="I2288" i="2"/>
  <c r="H2289" i="2"/>
  <c r="I2289" i="2"/>
  <c r="H2287" i="2"/>
  <c r="I2287" i="2"/>
  <c r="H2290" i="2"/>
  <c r="I2290" i="2"/>
  <c r="H2292" i="2"/>
  <c r="I2292" i="2"/>
  <c r="H2286" i="2"/>
  <c r="I2286" i="2"/>
  <c r="H2293" i="2"/>
  <c r="I2293" i="2"/>
  <c r="H2291" i="2"/>
  <c r="I2291" i="2"/>
  <c r="H2294" i="2"/>
  <c r="I2294" i="2"/>
  <c r="H2295" i="2"/>
  <c r="I2295" i="2"/>
  <c r="H2296" i="2"/>
  <c r="I2296" i="2"/>
  <c r="H2297" i="2"/>
  <c r="I2297" i="2"/>
  <c r="H2298" i="2"/>
  <c r="I2298" i="2"/>
  <c r="H2299" i="2"/>
  <c r="I2299" i="2"/>
  <c r="H2301" i="2"/>
  <c r="I2301" i="2"/>
  <c r="H2300" i="2"/>
  <c r="I2300" i="2"/>
  <c r="H2303" i="2"/>
  <c r="I2303" i="2"/>
  <c r="H2302" i="2"/>
  <c r="I2302" i="2"/>
  <c r="H2304" i="2"/>
  <c r="I2304" i="2"/>
  <c r="H2305" i="2"/>
  <c r="I2305" i="2"/>
  <c r="H2308" i="2"/>
  <c r="I2308" i="2"/>
  <c r="H2306" i="2"/>
  <c r="I2306" i="2"/>
  <c r="H2307" i="2"/>
  <c r="I2307" i="2"/>
  <c r="H2309" i="2"/>
  <c r="I2309" i="2"/>
  <c r="H2310" i="2"/>
  <c r="I2310" i="2"/>
  <c r="H2314" i="2"/>
  <c r="I2314" i="2"/>
  <c r="H2317" i="2"/>
  <c r="I2317" i="2"/>
  <c r="H2313" i="2"/>
  <c r="I2313" i="2"/>
  <c r="H2315" i="2"/>
  <c r="I2315" i="2"/>
  <c r="H2312" i="2"/>
  <c r="I2312" i="2"/>
  <c r="H2311" i="2"/>
  <c r="I2311" i="2"/>
  <c r="H2316" i="2"/>
  <c r="I2316" i="2"/>
  <c r="H2318" i="2"/>
  <c r="I2318" i="2"/>
  <c r="H2325" i="2"/>
  <c r="I2325" i="2"/>
  <c r="H2329" i="2"/>
  <c r="I2329" i="2"/>
  <c r="H2319" i="2"/>
  <c r="I2319" i="2"/>
  <c r="H2320" i="2"/>
  <c r="I2320" i="2"/>
  <c r="H2321" i="2"/>
  <c r="I2321" i="2"/>
  <c r="H2331" i="2"/>
  <c r="I2331" i="2"/>
  <c r="H2335" i="2"/>
  <c r="I2335" i="2"/>
  <c r="H2326" i="2"/>
  <c r="I2326" i="2"/>
  <c r="H2339" i="2"/>
  <c r="I2339" i="2"/>
  <c r="H2323" i="2"/>
  <c r="I2323" i="2"/>
  <c r="H2330" i="2"/>
  <c r="I2330" i="2"/>
  <c r="H2327" i="2"/>
  <c r="I2327" i="2"/>
  <c r="H2336" i="2"/>
  <c r="I2336" i="2"/>
  <c r="H2337" i="2"/>
  <c r="I2337" i="2"/>
  <c r="H2328" i="2"/>
  <c r="I2328" i="2"/>
  <c r="H2332" i="2"/>
  <c r="I2332" i="2"/>
  <c r="H2333" i="2"/>
  <c r="I2333" i="2"/>
  <c r="H2340" i="2"/>
  <c r="I2340" i="2"/>
  <c r="H2334" i="2"/>
  <c r="I2334" i="2"/>
  <c r="H2338" i="2"/>
  <c r="I2338" i="2"/>
  <c r="I5" i="2"/>
  <c r="H5" i="2"/>
  <c r="I2341" i="2"/>
  <c r="H2341" i="2"/>
  <c r="I2322" i="2"/>
  <c r="H2322" i="2"/>
  <c r="I2324" i="2"/>
  <c r="H2324" i="2"/>
  <c r="D1" i="4"/>
  <c r="E1" i="4" s="1"/>
  <c r="F601" i="6" l="1"/>
  <c r="F359" i="6"/>
  <c r="F356" i="6"/>
  <c r="F567" i="6"/>
  <c r="X2316" i="2" s="1"/>
  <c r="F476" i="6"/>
  <c r="F561" i="6"/>
  <c r="F653" i="6"/>
  <c r="F685" i="6"/>
  <c r="F686" i="6"/>
  <c r="F581" i="6"/>
  <c r="F582" i="6"/>
  <c r="F619" i="6"/>
  <c r="F620" i="6"/>
  <c r="F795" i="6"/>
  <c r="F796" i="6"/>
  <c r="F807" i="6"/>
  <c r="F645" i="6"/>
  <c r="F646" i="6"/>
  <c r="F552" i="6"/>
  <c r="F362" i="6"/>
  <c r="F363" i="6"/>
  <c r="F671" i="6"/>
  <c r="F672" i="6"/>
  <c r="F597" i="6"/>
  <c r="F609" i="6"/>
  <c r="F818" i="6"/>
  <c r="F822" i="6"/>
  <c r="F617" i="6"/>
  <c r="F618" i="6"/>
  <c r="F562" i="6"/>
  <c r="F800" i="6"/>
  <c r="F801" i="6"/>
  <c r="F675" i="6"/>
  <c r="F676" i="6"/>
  <c r="F347" i="6"/>
  <c r="F669" i="6"/>
  <c r="F670" i="6"/>
  <c r="F536" i="6"/>
  <c r="F793" i="6"/>
  <c r="F806" i="6"/>
  <c r="F804" i="6"/>
  <c r="F771" i="6"/>
  <c r="F781" i="6"/>
  <c r="F820" i="6"/>
  <c r="F817" i="6"/>
  <c r="F634" i="6"/>
  <c r="F563" i="6"/>
  <c r="F577" i="6"/>
  <c r="F346" i="6"/>
  <c r="F557" i="6"/>
  <c r="F530" i="6"/>
  <c r="F642" i="6"/>
  <c r="F631" i="6"/>
  <c r="F352" i="6"/>
  <c r="F348" i="6"/>
  <c r="F644" i="6"/>
  <c r="X1451" i="2" s="1"/>
  <c r="F633" i="6"/>
  <c r="F604" i="6"/>
  <c r="F593" i="6"/>
  <c r="F462" i="6"/>
  <c r="X1574" i="2" s="1"/>
  <c r="F458" i="6"/>
  <c r="F665" i="6"/>
  <c r="F654" i="6"/>
  <c r="X1345" i="2" s="1"/>
  <c r="F765" i="6"/>
  <c r="F754" i="6"/>
  <c r="F662" i="6"/>
  <c r="F651" i="6"/>
  <c r="F805" i="6"/>
  <c r="F794" i="6"/>
  <c r="F606" i="6"/>
  <c r="F595" i="6"/>
  <c r="F624" i="6"/>
  <c r="F613" i="6"/>
  <c r="F580" i="6"/>
  <c r="F529" i="6"/>
  <c r="F525" i="6"/>
  <c r="F503" i="6"/>
  <c r="F499" i="6"/>
  <c r="F572" i="6"/>
  <c r="F565" i="6"/>
  <c r="F485" i="6"/>
  <c r="F481" i="6"/>
  <c r="F555" i="6"/>
  <c r="F550" i="6"/>
  <c r="X260" i="2" s="1"/>
  <c r="F752" i="6"/>
  <c r="F741" i="6"/>
  <c r="F626" i="6"/>
  <c r="F615" i="6"/>
  <c r="F809" i="6"/>
  <c r="F798" i="6"/>
  <c r="X221" i="2" s="1"/>
  <c r="F639" i="6"/>
  <c r="F628" i="6"/>
  <c r="F623" i="6"/>
  <c r="F612" i="6"/>
  <c r="F475" i="6"/>
  <c r="F471" i="6"/>
  <c r="X1599" i="2" s="1"/>
  <c r="F584" i="6"/>
  <c r="F574" i="6"/>
  <c r="F355" i="6"/>
  <c r="F351" i="6"/>
  <c r="F652" i="6"/>
  <c r="F641" i="6"/>
  <c r="F556" i="6"/>
  <c r="F658" i="6"/>
  <c r="F647" i="6"/>
  <c r="F789" i="6"/>
  <c r="F778" i="6"/>
  <c r="F364" i="6"/>
  <c r="F360" i="6"/>
  <c r="F590" i="6"/>
  <c r="F784" i="6"/>
  <c r="F773" i="6"/>
  <c r="X171" i="2" s="1"/>
  <c r="F821" i="6"/>
  <c r="F810" i="6"/>
  <c r="F660" i="6"/>
  <c r="F649" i="6"/>
  <c r="F436" i="6"/>
  <c r="F432" i="6"/>
  <c r="F788" i="6"/>
  <c r="F777" i="6"/>
  <c r="X155" i="2" s="1"/>
  <c r="F728" i="6"/>
  <c r="F717" i="6"/>
  <c r="F358" i="6"/>
  <c r="F674" i="6"/>
  <c r="F663" i="6"/>
  <c r="F602" i="6"/>
  <c r="X1353" i="2" s="1"/>
  <c r="F591" i="6"/>
  <c r="F790" i="6"/>
  <c r="F779" i="6"/>
  <c r="F588" i="6"/>
  <c r="F578" i="6"/>
  <c r="F575" i="6"/>
  <c r="F568" i="6"/>
  <c r="F357" i="6"/>
  <c r="F353" i="6"/>
  <c r="F600" i="6"/>
  <c r="F589" i="6"/>
  <c r="F726" i="6"/>
  <c r="F715" i="6"/>
  <c r="F398" i="6"/>
  <c r="F394" i="6"/>
  <c r="F571" i="6"/>
  <c r="F564" i="6"/>
  <c r="F560" i="6"/>
  <c r="F546" i="6"/>
  <c r="F616" i="6"/>
  <c r="F605" i="6"/>
  <c r="F477" i="6"/>
  <c r="X1830" i="2" s="1"/>
  <c r="F473" i="6"/>
  <c r="F350" i="6"/>
  <c r="F791" i="6"/>
  <c r="X1778" i="2" s="1"/>
  <c r="F780" i="6"/>
  <c r="F664" i="6"/>
  <c r="F750" i="6"/>
  <c r="X355" i="2" s="1"/>
  <c r="F739" i="6"/>
  <c r="F461" i="6"/>
  <c r="F457" i="6"/>
  <c r="X765" i="2" s="1"/>
  <c r="X51" i="2"/>
  <c r="F570" i="6"/>
  <c r="X2289" i="2"/>
  <c r="F608" i="6"/>
  <c r="F480" i="6"/>
  <c r="X506" i="2"/>
  <c r="F782" i="6"/>
  <c r="X1335" i="2"/>
  <c r="X1283" i="2"/>
  <c r="X1071" i="2"/>
  <c r="X551" i="2"/>
  <c r="X1098" i="2"/>
  <c r="O428" i="2"/>
  <c r="S428" i="2" s="1"/>
  <c r="X636" i="2"/>
  <c r="X1912" i="2"/>
  <c r="X1249" i="2"/>
  <c r="X691" i="2"/>
  <c r="X126" i="2"/>
  <c r="X1083" i="2"/>
  <c r="X640" i="2"/>
  <c r="X191" i="2"/>
  <c r="X644" i="2"/>
  <c r="X738" i="2"/>
  <c r="X647" i="2"/>
  <c r="X669" i="2"/>
  <c r="X658" i="2"/>
  <c r="X1096" i="2"/>
  <c r="X2282" i="2"/>
  <c r="X2172" i="2"/>
  <c r="X2321" i="2"/>
  <c r="X2169" i="2"/>
  <c r="X1816" i="2"/>
  <c r="X1458" i="2"/>
  <c r="X1587" i="2"/>
  <c r="X1577" i="2"/>
  <c r="X2293" i="2"/>
  <c r="X1962" i="2"/>
  <c r="X440" i="2"/>
  <c r="X1179" i="2"/>
  <c r="X37" i="2"/>
  <c r="X2187" i="2"/>
  <c r="X716" i="2"/>
  <c r="X436" i="2"/>
  <c r="X478" i="2"/>
  <c r="X1175" i="2"/>
  <c r="F1" i="4"/>
  <c r="X1783" i="2"/>
  <c r="X2016" i="2"/>
  <c r="X894" i="2"/>
  <c r="X740" i="2"/>
  <c r="X2071" i="2"/>
  <c r="X2127" i="2"/>
  <c r="X185" i="2"/>
  <c r="X1591" i="2"/>
  <c r="X1904" i="2"/>
  <c r="X358" i="2"/>
  <c r="X419" i="2"/>
  <c r="X167" i="2"/>
  <c r="X1268" i="2"/>
  <c r="X1364" i="2"/>
  <c r="X1355" i="2"/>
  <c r="X127" i="2"/>
  <c r="X1218" i="2"/>
  <c r="X2204" i="2"/>
  <c r="X451" i="2"/>
  <c r="X688" i="2"/>
  <c r="X736" i="2"/>
  <c r="X2008" i="2"/>
  <c r="X863" i="2"/>
  <c r="X1901" i="2"/>
  <c r="X1172" i="2"/>
  <c r="X1980" i="2"/>
  <c r="X2039" i="2"/>
  <c r="X1897" i="2"/>
  <c r="X202" i="2"/>
  <c r="X1279" i="2"/>
  <c r="X882" i="2"/>
  <c r="X900" i="2"/>
  <c r="X1921" i="2"/>
  <c r="X1192" i="2"/>
  <c r="X1906" i="2"/>
  <c r="X360" i="2"/>
  <c r="X2090" i="2"/>
  <c r="X1391" i="2"/>
  <c r="X1907" i="2"/>
  <c r="X1951" i="2"/>
  <c r="X1292" i="2"/>
  <c r="X279" i="2"/>
  <c r="X722" i="2"/>
  <c r="X1346" i="2"/>
  <c r="X692" i="2"/>
  <c r="X39" i="2"/>
  <c r="X353" i="2"/>
  <c r="X2070" i="2"/>
  <c r="X402" i="2" l="1"/>
  <c r="X2126" i="2"/>
  <c r="X170" i="2"/>
  <c r="X149" i="2"/>
  <c r="X2124" i="2"/>
  <c r="G1" i="4"/>
  <c r="H1" i="4" s="1"/>
  <c r="I1" i="4" s="1"/>
  <c r="J1" i="4" s="1"/>
  <c r="K1" i="4" s="1"/>
  <c r="L1" i="4" s="1"/>
  <c r="M1" i="4" s="1"/>
  <c r="N1" i="4" s="1"/>
  <c r="X690" i="2"/>
  <c r="X877" i="2"/>
  <c r="X864" i="2"/>
  <c r="X2041" i="2"/>
  <c r="X1348" i="2"/>
  <c r="X367" i="2"/>
  <c r="X380" i="2"/>
  <c r="X883" i="2"/>
  <c r="X20" i="2"/>
  <c r="X1592" i="2"/>
  <c r="X1926" i="2"/>
  <c r="X1929" i="2"/>
  <c r="X1946" i="2"/>
  <c r="X1033" i="2"/>
  <c r="X1920" i="2"/>
  <c r="X2073" i="2"/>
  <c r="X2217" i="2"/>
  <c r="X1930" i="2"/>
  <c r="X182" i="2"/>
  <c r="X2107" i="2"/>
  <c r="X2077" i="2"/>
  <c r="X1918" i="2"/>
  <c r="X743" i="2"/>
  <c r="X1898" i="2"/>
  <c r="X570" i="2"/>
  <c r="X657" i="2"/>
  <c r="X631" i="2"/>
  <c r="X1991" i="2"/>
  <c r="X444" i="2"/>
  <c r="X1948" i="2"/>
  <c r="X445" i="2"/>
  <c r="X1943" i="2"/>
  <c r="X1937" i="2"/>
  <c r="X1453" i="2"/>
  <c r="X1195" i="2"/>
  <c r="X474" i="2"/>
  <c r="X1420" i="2"/>
  <c r="X2052" i="2"/>
  <c r="X254" i="2"/>
  <c r="X1743" i="2"/>
  <c r="X1928" i="2"/>
  <c r="X1118" i="2"/>
  <c r="X1565" i="2"/>
  <c r="X104" i="2"/>
  <c r="X1358" i="2"/>
  <c r="X1357" i="2"/>
  <c r="X2099" i="2"/>
  <c r="X322" i="2"/>
  <c r="X264" i="2"/>
  <c r="X729" i="2"/>
  <c r="X1527" i="2"/>
  <c r="X356" i="2"/>
  <c r="X1776" i="2"/>
  <c r="X467" i="2"/>
  <c r="X141" i="2"/>
  <c r="X1636" i="2"/>
  <c r="X1173" i="2"/>
  <c r="X672" i="2"/>
  <c r="X1773" i="2"/>
  <c r="X901" i="2"/>
  <c r="X1032" i="2"/>
  <c r="X123" i="2"/>
  <c r="X1638" i="2"/>
  <c r="X1199" i="2"/>
  <c r="X277" i="2"/>
  <c r="X1124" i="2"/>
  <c r="X1566" i="2"/>
  <c r="X617" i="2"/>
  <c r="X622" i="2"/>
  <c r="X180" i="2"/>
  <c r="X399" i="2"/>
  <c r="X1935" i="2"/>
  <c r="X1933" i="2"/>
  <c r="X560" i="2"/>
  <c r="X327" i="2"/>
  <c r="X721" i="2"/>
  <c r="X1182" i="2"/>
  <c r="X157" i="2"/>
  <c r="X1755" i="2"/>
  <c r="X1066" i="2"/>
  <c r="X446" i="2"/>
  <c r="X364" i="2"/>
  <c r="X1567" i="2"/>
  <c r="X1520" i="2"/>
  <c r="X689" i="2"/>
  <c r="X381" i="2"/>
  <c r="X1864" i="2"/>
  <c r="X787" i="2"/>
  <c r="X2069" i="2"/>
  <c r="X469" i="2"/>
  <c r="X401" i="2"/>
  <c r="X1450" i="2"/>
  <c r="X206" i="2"/>
  <c r="X214" i="2"/>
  <c r="X1266" i="2"/>
  <c r="X2038" i="2"/>
  <c r="X1170" i="2"/>
  <c r="X1178" i="2"/>
  <c r="X1869" i="2"/>
  <c r="X1065" i="2"/>
  <c r="X923" i="2"/>
  <c r="X400" i="2"/>
  <c r="X2276" i="2"/>
  <c r="X1866" i="2"/>
  <c r="X274" i="2"/>
  <c r="X546" i="2"/>
  <c r="X909" i="2"/>
  <c r="X1002" i="2"/>
  <c r="X1201" i="2"/>
  <c r="X1270" i="2"/>
  <c r="X1035" i="2"/>
  <c r="X2065" i="2"/>
  <c r="X1982" i="2"/>
  <c r="X1528" i="2"/>
  <c r="X1763" i="2"/>
  <c r="X1356" i="2"/>
  <c r="X2104" i="2"/>
  <c r="X2102" i="2"/>
  <c r="X2186" i="2"/>
  <c r="X130" i="2"/>
  <c r="X312" i="2"/>
  <c r="X1515" i="2"/>
  <c r="X1261" i="2"/>
  <c r="X2021" i="2"/>
  <c r="X154" i="2"/>
  <c r="X1077" i="2"/>
  <c r="X1190" i="2"/>
  <c r="X911" i="2"/>
  <c r="X352" i="2"/>
  <c r="X1064" i="2"/>
  <c r="X1875" i="2"/>
  <c r="X1205" i="2"/>
  <c r="X2105" i="2"/>
  <c r="X1359" i="2"/>
  <c r="X1514" i="2"/>
  <c r="X1539" i="2"/>
  <c r="X158" i="2"/>
  <c r="X1947" i="2"/>
  <c r="X1265" i="2"/>
  <c r="X476" i="2"/>
  <c r="X2097" i="2"/>
  <c r="X1793" i="2"/>
  <c r="X1037" i="2"/>
  <c r="X1115" i="2"/>
  <c r="X1260" i="2"/>
  <c r="X481" i="2"/>
  <c r="X1649" i="2"/>
  <c r="X2062" i="2"/>
  <c r="X1981" i="2"/>
  <c r="X2043" i="2"/>
  <c r="X1189" i="2"/>
  <c r="X1262" i="2"/>
  <c r="X2079" i="2"/>
  <c r="X200" i="2"/>
  <c r="X373" i="2"/>
  <c r="X1072" i="2"/>
  <c r="X370" i="2"/>
  <c r="X1075" i="2"/>
  <c r="X55" i="2"/>
  <c r="X509" i="2"/>
  <c r="X2096" i="2"/>
  <c r="X562" i="2"/>
  <c r="X398" i="2"/>
  <c r="X363" i="2"/>
  <c r="X1067" i="2"/>
  <c r="X635" i="2"/>
  <c r="X1576" i="2"/>
  <c r="X1177" i="2"/>
  <c r="X2279" i="2"/>
  <c r="X2058" i="2"/>
  <c r="X1174" i="2"/>
  <c r="X1635" i="2"/>
  <c r="X361" i="2"/>
  <c r="X1987" i="2"/>
  <c r="X1036" i="2"/>
  <c r="X2106" i="2"/>
  <c r="X2063" i="2"/>
  <c r="X1774" i="2"/>
  <c r="X1277" i="2"/>
  <c r="X637" i="2"/>
  <c r="X2076" i="2"/>
  <c r="X1171" i="2"/>
  <c r="X1704" i="2"/>
  <c r="X2020" i="2"/>
  <c r="X1997" i="2"/>
  <c r="X1456" i="2"/>
  <c r="X1349" i="2"/>
  <c r="X2049" i="2"/>
  <c r="X265" i="2"/>
  <c r="X40" i="2"/>
  <c r="X892" i="2"/>
  <c r="X874" i="2"/>
  <c r="X897" i="2"/>
  <c r="X2072" i="2"/>
  <c r="X1338" i="2"/>
  <c r="X413" i="2"/>
  <c r="X270" i="2"/>
  <c r="X890" i="2"/>
  <c r="X317" i="2"/>
  <c r="X2022" i="2"/>
  <c r="X571" i="2"/>
  <c r="X567" i="2"/>
  <c r="X1518" i="2"/>
  <c r="X1541" i="2"/>
  <c r="X1211" i="2"/>
  <c r="X1055" i="2"/>
  <c r="X1079" i="2"/>
  <c r="X1989" i="2"/>
  <c r="X2001" i="2"/>
  <c r="X417" i="2"/>
  <c r="X425" i="2"/>
  <c r="X2138" i="2"/>
  <c r="X1983" i="2"/>
  <c r="X2017" i="2"/>
  <c r="X2045" i="2"/>
  <c r="X552" i="2"/>
  <c r="X2027" i="2"/>
  <c r="X2042" i="2"/>
  <c r="X2029" i="2"/>
  <c r="X2025" i="2"/>
  <c r="X418" i="2"/>
  <c r="X1939" i="2"/>
  <c r="X56" i="2"/>
  <c r="X2031" i="2"/>
  <c r="X1220" i="2"/>
  <c r="X1184" i="2"/>
  <c r="X1878" i="2"/>
  <c r="X1771" i="2"/>
  <c r="X1062" i="2"/>
  <c r="X1060" i="2"/>
  <c r="X2055" i="2"/>
  <c r="X2035" i="2"/>
  <c r="X269" i="2"/>
  <c r="X261" i="2"/>
  <c r="X1375" i="2"/>
  <c r="X1206" i="2"/>
  <c r="X1344" i="2"/>
  <c r="X1354" i="2"/>
  <c r="X748" i="2"/>
  <c r="X750" i="2"/>
  <c r="X867" i="2"/>
  <c r="X879" i="2"/>
  <c r="X319" i="2"/>
  <c r="X1194" i="2"/>
  <c r="X1116" i="2"/>
  <c r="X1121" i="2"/>
  <c r="X1282" i="2"/>
  <c r="X26" i="2"/>
  <c r="X2299" i="2"/>
  <c r="X895" i="2"/>
  <c r="X783" i="2"/>
  <c r="X2006" i="2"/>
  <c r="X2057" i="2"/>
  <c r="X2137" i="2"/>
  <c r="X1988" i="2"/>
  <c r="X2026" i="2"/>
  <c r="X1805" i="2"/>
  <c r="X375" i="2"/>
  <c r="X382" i="2"/>
  <c r="X433" i="2"/>
  <c r="X718" i="2"/>
  <c r="X887" i="2"/>
  <c r="X871" i="2"/>
  <c r="X365" i="2"/>
  <c r="X383" i="2"/>
  <c r="X625" i="2"/>
  <c r="X630" i="2"/>
  <c r="X480" i="2"/>
  <c r="X1917" i="2"/>
  <c r="X181" i="2"/>
  <c r="X620" i="2"/>
  <c r="X645" i="2"/>
  <c r="X1986" i="2"/>
  <c r="X1530" i="2"/>
  <c r="X1537" i="2"/>
  <c r="X2044" i="2"/>
  <c r="X2051" i="2"/>
  <c r="X483" i="2"/>
  <c r="X1909" i="2"/>
  <c r="X572" i="2"/>
  <c r="X1031" i="2"/>
  <c r="X42" i="2"/>
  <c r="X761" i="2"/>
  <c r="X1531" i="2"/>
  <c r="X615" i="2"/>
  <c r="X654" i="2"/>
  <c r="X1370" i="2"/>
  <c r="X307" i="2"/>
  <c r="X2033" i="2"/>
  <c r="X880" i="2"/>
  <c r="X45" i="2"/>
  <c r="X1677" i="2"/>
  <c r="X1722" i="2"/>
  <c r="X2018" i="2"/>
  <c r="X566" i="2"/>
  <c r="X376" i="2"/>
  <c r="X412" i="2"/>
  <c r="X2013" i="2"/>
  <c r="X1053" i="2"/>
  <c r="X893" i="2"/>
  <c r="X41" i="2"/>
  <c r="X153" i="2"/>
  <c r="X2034" i="2"/>
  <c r="X676" i="2"/>
  <c r="X2061" i="2"/>
  <c r="X2036" i="2"/>
  <c r="X472" i="2"/>
  <c r="X1188" i="2"/>
  <c r="X2028" i="2"/>
  <c r="X58" i="2"/>
  <c r="X914" i="2"/>
  <c r="X366" i="2"/>
  <c r="X1167" i="2"/>
  <c r="X368" i="2"/>
  <c r="X1030" i="2"/>
  <c r="X916" i="2"/>
  <c r="X371" i="2"/>
  <c r="X1371" i="2"/>
  <c r="X2086" i="2"/>
  <c r="X310" i="2"/>
  <c r="X1054" i="2"/>
  <c r="X1063" i="2"/>
  <c r="X782" i="2"/>
  <c r="X1791" i="2"/>
  <c r="X305" i="2"/>
  <c r="X1129" i="2"/>
  <c r="X442" i="2"/>
  <c r="X1525" i="2"/>
  <c r="X427" i="2"/>
  <c r="X176" i="2"/>
  <c r="X293" i="2"/>
  <c r="X1462" i="2"/>
  <c r="X1967" i="2"/>
  <c r="X1198" i="2"/>
  <c r="X1056" i="2"/>
  <c r="X1059" i="2"/>
  <c r="X685" i="2"/>
  <c r="X1925" i="2"/>
  <c r="X1911" i="2"/>
  <c r="X359" i="2"/>
  <c r="X362" i="2"/>
  <c r="X2237" i="2"/>
  <c r="X1169" i="2"/>
  <c r="X150" i="2"/>
  <c r="X303" i="2"/>
  <c r="X292" i="2"/>
  <c r="X1196" i="2"/>
  <c r="X1966" i="2"/>
  <c r="X1764" i="2"/>
  <c r="X2108" i="2"/>
  <c r="X724" i="2"/>
  <c r="X1392" i="2"/>
  <c r="X1252" i="2"/>
  <c r="X205" i="2"/>
  <c r="X886" i="2"/>
  <c r="X194" i="2"/>
  <c r="X392" i="2"/>
  <c r="X1254" i="2"/>
  <c r="X768" i="2"/>
  <c r="X1253" i="2"/>
  <c r="X898" i="2"/>
  <c r="X1888" i="2"/>
  <c r="X1923" i="2"/>
  <c r="X1905" i="2"/>
  <c r="X1903" i="2"/>
  <c r="X1197" i="2"/>
  <c r="X1180" i="2"/>
  <c r="X372" i="2"/>
  <c r="X357" i="2"/>
  <c r="X159" i="2"/>
  <c r="X156" i="2"/>
  <c r="X2094" i="2"/>
  <c r="X1340" i="2"/>
  <c r="X1336" i="2"/>
  <c r="X2046" i="2"/>
  <c r="X2048" i="2"/>
  <c r="X862" i="2"/>
  <c r="X512" i="2"/>
  <c r="X393" i="2"/>
  <c r="X876" i="2"/>
  <c r="X38" i="2"/>
  <c r="X1185" i="2"/>
  <c r="X1187" i="2"/>
  <c r="X272" i="2"/>
  <c r="X1884" i="2"/>
  <c r="X1972" i="2"/>
  <c r="X434" i="2"/>
  <c r="X437" i="2"/>
  <c r="X299" i="2"/>
  <c r="X203" i="2"/>
  <c r="X178" i="2"/>
  <c r="X1624" i="2"/>
  <c r="X192" i="2"/>
  <c r="X555" i="2"/>
  <c r="X1870" i="2"/>
  <c r="X2308" i="2"/>
  <c r="X1164" i="2"/>
  <c r="X686" i="2"/>
  <c r="X309" i="2"/>
  <c r="X489" i="2"/>
  <c r="X1463" i="2"/>
  <c r="X1046" i="2"/>
  <c r="X2111" i="2"/>
  <c r="X1641" i="2"/>
  <c r="X1168" i="2"/>
  <c r="X164" i="2"/>
  <c r="X1163" i="2"/>
  <c r="X163" i="2"/>
  <c r="X903" i="2"/>
  <c r="X1625" i="2"/>
  <c r="X1895" i="2"/>
  <c r="X1069" i="2"/>
  <c r="X390" i="2"/>
  <c r="X1927" i="2"/>
  <c r="X1052" i="2"/>
  <c r="X391" i="2"/>
  <c r="X374" i="2"/>
  <c r="X2056" i="2"/>
  <c r="X2092" i="2"/>
  <c r="X510" i="2"/>
  <c r="X1799" i="2"/>
  <c r="X313" i="2"/>
  <c r="X1166" i="2"/>
  <c r="X2023" i="2"/>
  <c r="X152" i="2"/>
  <c r="X354" i="2"/>
  <c r="X545" i="2"/>
  <c r="X1762" i="2"/>
  <c r="X1893" i="2"/>
  <c r="X498" i="2"/>
  <c r="X1896" i="2"/>
  <c r="X1969" i="2"/>
  <c r="X687" i="2"/>
  <c r="X2060" i="2"/>
  <c r="X1792" i="2"/>
  <c r="X439" i="2"/>
  <c r="X198" i="2"/>
  <c r="X1061" i="2"/>
  <c r="X683" i="2"/>
  <c r="X680" i="2"/>
  <c r="X1883" i="2"/>
  <c r="X1970" i="2"/>
  <c r="X553" i="2"/>
  <c r="X2010" i="2"/>
  <c r="X1209" i="2"/>
  <c r="X1376" i="2"/>
  <c r="X697" i="2"/>
  <c r="X565" i="2"/>
  <c r="X549" i="2"/>
  <c r="X2024" i="2"/>
  <c r="X1511" i="2"/>
  <c r="X2037" i="2"/>
  <c r="X1852" i="2"/>
  <c r="X2053" i="2"/>
  <c r="X1207" i="2"/>
  <c r="X308" i="2"/>
  <c r="X1523" i="2"/>
  <c r="X1857" i="2"/>
  <c r="X1932" i="2"/>
  <c r="X384" i="2"/>
  <c r="X1028" i="2"/>
  <c r="X311" i="2"/>
  <c r="X2003" i="2"/>
  <c r="X1193" i="2"/>
  <c r="X2091" i="2"/>
  <c r="X1162" i="2"/>
  <c r="X169" i="2"/>
  <c r="X671" i="2"/>
  <c r="X675" i="2"/>
  <c r="X717" i="2"/>
  <c r="X492" i="2"/>
  <c r="X698" i="2"/>
  <c r="X193" i="2"/>
  <c r="X872" i="2"/>
  <c r="X2064" i="2"/>
  <c r="X22" i="2"/>
  <c r="X172" i="2"/>
  <c r="X204" i="2"/>
  <c r="X1798" i="2"/>
  <c r="X495" i="2"/>
  <c r="X899" i="2"/>
  <c r="X179" i="2"/>
  <c r="X915" i="2"/>
  <c r="X160" i="2"/>
  <c r="X1085" i="2"/>
  <c r="X1919" i="2"/>
  <c r="X1794" i="2"/>
  <c r="X2088" i="2"/>
  <c r="X394" i="2"/>
  <c r="X435" i="2"/>
  <c r="X1902" i="2"/>
  <c r="X681" i="2"/>
  <c r="X2047" i="2"/>
  <c r="X1626" i="2"/>
  <c r="X288" i="2"/>
  <c r="X888" i="2"/>
  <c r="X1070" i="2"/>
  <c r="X556" i="2"/>
  <c r="X1047" i="2"/>
  <c r="X2260" i="2"/>
  <c r="X1931" i="2"/>
  <c r="X201" i="2"/>
  <c r="X881" i="2"/>
  <c r="X2059" i="2"/>
  <c r="X1853" i="2"/>
  <c r="X1522" i="2"/>
  <c r="X1337" i="2"/>
  <c r="X278" i="2"/>
  <c r="X316" i="2"/>
  <c r="X1029" i="2"/>
  <c r="X2093" i="2"/>
  <c r="X298" i="2"/>
  <c r="X1781" i="2"/>
  <c r="X1269" i="2"/>
  <c r="X329" i="2"/>
  <c r="X684" i="2"/>
  <c r="X1122" i="2"/>
  <c r="X1186" i="2"/>
  <c r="X1971" i="2"/>
  <c r="X1377" i="2"/>
  <c r="X330" i="2"/>
  <c r="X318" i="2"/>
  <c r="X1373" i="2"/>
  <c r="X563" i="2"/>
  <c r="X215" i="2"/>
  <c r="X1111" i="2"/>
  <c r="X873" i="2"/>
  <c r="X682" i="2"/>
  <c r="X1256" i="2"/>
  <c r="X306" i="2"/>
  <c r="X2089" i="2"/>
  <c r="X1374" i="2"/>
  <c r="X723" i="2"/>
  <c r="X902" i="2"/>
  <c r="X1026" i="2"/>
  <c r="X695" i="2"/>
  <c r="X513" i="2"/>
  <c r="X1881" i="2"/>
  <c r="X410" i="2"/>
  <c r="X199" i="2"/>
  <c r="X1796" i="2"/>
  <c r="X1378" i="2"/>
  <c r="D16" i="8" l="1"/>
  <c r="D15" i="8"/>
  <c r="E14" i="8" s="1"/>
  <c r="I14" i="8"/>
  <c r="F14" i="8" l="1"/>
  <c r="F6" i="8" s="1"/>
  <c r="Y11" i="5"/>
  <c r="Y228" i="5" l="1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4" i="5"/>
  <c r="Y5" i="5"/>
  <c r="Y6" i="5"/>
  <c r="Y7" i="5"/>
  <c r="Y8" i="5"/>
  <c r="Y9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4" i="5"/>
  <c r="J5" i="5" l="1"/>
  <c r="J6" i="5"/>
  <c r="J7" i="5"/>
  <c r="J8" i="5"/>
  <c r="J9" i="5"/>
  <c r="J10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M2" i="4" l="1"/>
  <c r="N2" i="4" s="1"/>
  <c r="J9" i="2" l="1"/>
  <c r="K9" i="2" s="1"/>
  <c r="T9" i="2" s="1"/>
  <c r="J20" i="2"/>
  <c r="K20" i="2" s="1"/>
  <c r="T20" i="2" s="1"/>
  <c r="J45" i="2"/>
  <c r="K45" i="2" s="1"/>
  <c r="T45" i="2" s="1"/>
  <c r="J49" i="2"/>
  <c r="K49" i="2" s="1"/>
  <c r="T49" i="2" s="1"/>
  <c r="J68" i="2"/>
  <c r="K68" i="2" s="1"/>
  <c r="T68" i="2" s="1"/>
  <c r="J90" i="2"/>
  <c r="K90" i="2" s="1"/>
  <c r="T90" i="2" s="1"/>
  <c r="J120" i="2"/>
  <c r="K120" i="2" s="1"/>
  <c r="T120" i="2" s="1"/>
  <c r="J100" i="2"/>
  <c r="K100" i="2" s="1"/>
  <c r="T100" i="2" s="1"/>
  <c r="J131" i="2"/>
  <c r="K131" i="2" s="1"/>
  <c r="T131" i="2" s="1"/>
  <c r="J148" i="2"/>
  <c r="K148" i="2" s="1"/>
  <c r="T148" i="2" s="1"/>
  <c r="J11" i="2"/>
  <c r="K11" i="2" s="1"/>
  <c r="T11" i="2" s="1"/>
  <c r="J19" i="2"/>
  <c r="K19" i="2" s="1"/>
  <c r="T19" i="2" s="1"/>
  <c r="J57" i="2"/>
  <c r="K57" i="2" s="1"/>
  <c r="T57" i="2" s="1"/>
  <c r="J46" i="2"/>
  <c r="K46" i="2" s="1"/>
  <c r="T46" i="2" s="1"/>
  <c r="J65" i="2"/>
  <c r="K65" i="2" s="1"/>
  <c r="T65" i="2" s="1"/>
  <c r="J88" i="2"/>
  <c r="K88" i="2" s="1"/>
  <c r="T88" i="2" s="1"/>
  <c r="J114" i="2"/>
  <c r="K114" i="2" s="1"/>
  <c r="T114" i="2" s="1"/>
  <c r="J103" i="2"/>
  <c r="K103" i="2" s="1"/>
  <c r="T103" i="2" s="1"/>
  <c r="J130" i="2"/>
  <c r="K130" i="2" s="1"/>
  <c r="T130" i="2" s="1"/>
  <c r="J175" i="2"/>
  <c r="K175" i="2" s="1"/>
  <c r="T175" i="2" s="1"/>
  <c r="J166" i="2"/>
  <c r="K166" i="2" s="1"/>
  <c r="T166" i="2" s="1"/>
  <c r="J154" i="2"/>
  <c r="K154" i="2" s="1"/>
  <c r="T154" i="2" s="1"/>
  <c r="J193" i="2"/>
  <c r="K193" i="2" s="1"/>
  <c r="T193" i="2" s="1"/>
  <c r="J214" i="2"/>
  <c r="K214" i="2" s="1"/>
  <c r="T214" i="2" s="1"/>
  <c r="J222" i="2"/>
  <c r="K222" i="2" s="1"/>
  <c r="T222" i="2" s="1"/>
  <c r="J247" i="2"/>
  <c r="K247" i="2" s="1"/>
  <c r="T247" i="2" s="1"/>
  <c r="J261" i="2"/>
  <c r="K261" i="2" s="1"/>
  <c r="T261" i="2" s="1"/>
  <c r="J298" i="2"/>
  <c r="K298" i="2" s="1"/>
  <c r="T298" i="2" s="1"/>
  <c r="J280" i="2"/>
  <c r="K280" i="2" s="1"/>
  <c r="T280" i="2" s="1"/>
  <c r="J307" i="2"/>
  <c r="K307" i="2" s="1"/>
  <c r="T307" i="2" s="1"/>
  <c r="J326" i="2"/>
  <c r="K326" i="2" s="1"/>
  <c r="T326" i="2" s="1"/>
  <c r="J341" i="2"/>
  <c r="K341" i="2" s="1"/>
  <c r="T341" i="2" s="1"/>
  <c r="J368" i="2"/>
  <c r="K368" i="2" s="1"/>
  <c r="T368" i="2" s="1"/>
  <c r="J377" i="2"/>
  <c r="K377" i="2" s="1"/>
  <c r="T377" i="2" s="1"/>
  <c r="J387" i="2"/>
  <c r="K387" i="2" s="1"/>
  <c r="T387" i="2" s="1"/>
  <c r="J403" i="2"/>
  <c r="K403" i="2" s="1"/>
  <c r="T403" i="2" s="1"/>
  <c r="J417" i="2"/>
  <c r="K417" i="2" s="1"/>
  <c r="T417" i="2" s="1"/>
  <c r="J438" i="2"/>
  <c r="K438" i="2" s="1"/>
  <c r="T438" i="2" s="1"/>
  <c r="J457" i="2"/>
  <c r="K457" i="2" s="1"/>
  <c r="T457" i="2" s="1"/>
  <c r="J465" i="2"/>
  <c r="K465" i="2" s="1"/>
  <c r="T465" i="2" s="1"/>
  <c r="J500" i="2"/>
  <c r="K500" i="2" s="1"/>
  <c r="T500" i="2" s="1"/>
  <c r="J476" i="2"/>
  <c r="K476" i="2" s="1"/>
  <c r="T476" i="2" s="1"/>
  <c r="J517" i="2"/>
  <c r="K517" i="2" s="1"/>
  <c r="T517" i="2" s="1"/>
  <c r="J527" i="2"/>
  <c r="K527" i="2" s="1"/>
  <c r="T527" i="2" s="1"/>
  <c r="J568" i="2"/>
  <c r="K568" i="2" s="1"/>
  <c r="T568" i="2" s="1"/>
  <c r="J547" i="2"/>
  <c r="K547" i="2" s="1"/>
  <c r="T547" i="2" s="1"/>
  <c r="J576" i="2"/>
  <c r="K576" i="2" s="1"/>
  <c r="T576" i="2" s="1"/>
  <c r="J602" i="2"/>
  <c r="K602" i="2" s="1"/>
  <c r="T602" i="2" s="1"/>
  <c r="J610" i="2"/>
  <c r="K610" i="2" s="1"/>
  <c r="T610" i="2" s="1"/>
  <c r="J627" i="2"/>
  <c r="K627" i="2" s="1"/>
  <c r="T627" i="2" s="1"/>
  <c r="J638" i="2"/>
  <c r="K638" i="2" s="1"/>
  <c r="T638" i="2" s="1"/>
  <c r="J10" i="2"/>
  <c r="K10" i="2" s="1"/>
  <c r="T10" i="2" s="1"/>
  <c r="J21" i="2"/>
  <c r="K21" i="2" s="1"/>
  <c r="T21" i="2" s="1"/>
  <c r="J38" i="2"/>
  <c r="K38" i="2" s="1"/>
  <c r="T38" i="2" s="1"/>
  <c r="J39" i="2"/>
  <c r="K39" i="2" s="1"/>
  <c r="T39" i="2" s="1"/>
  <c r="J64" i="2"/>
  <c r="K64" i="2" s="1"/>
  <c r="T64" i="2" s="1"/>
  <c r="J80" i="2"/>
  <c r="K80" i="2" s="1"/>
  <c r="T80" i="2" s="1"/>
  <c r="J122" i="2"/>
  <c r="K122" i="2" s="1"/>
  <c r="T122" i="2" s="1"/>
  <c r="J105" i="2"/>
  <c r="K105" i="2" s="1"/>
  <c r="T105" i="2" s="1"/>
  <c r="J12" i="2"/>
  <c r="K12" i="2" s="1"/>
  <c r="T12" i="2" s="1"/>
  <c r="J23" i="2"/>
  <c r="K23" i="2" s="1"/>
  <c r="T23" i="2" s="1"/>
  <c r="J59" i="2"/>
  <c r="K59" i="2" s="1"/>
  <c r="T59" i="2" s="1"/>
  <c r="J41" i="2"/>
  <c r="K41" i="2" s="1"/>
  <c r="T41" i="2" s="1"/>
  <c r="J63" i="2"/>
  <c r="K63" i="2" s="1"/>
  <c r="T63" i="2" s="1"/>
  <c r="J73" i="2"/>
  <c r="K73" i="2" s="1"/>
  <c r="T73" i="2" s="1"/>
  <c r="J101" i="2"/>
  <c r="K101" i="2" s="1"/>
  <c r="T101" i="2" s="1"/>
  <c r="J99" i="2"/>
  <c r="K99" i="2" s="1"/>
  <c r="T99" i="2" s="1"/>
  <c r="J141" i="2"/>
  <c r="K141" i="2" s="1"/>
  <c r="T141" i="2" s="1"/>
  <c r="J151" i="2"/>
  <c r="K151" i="2" s="1"/>
  <c r="T151" i="2" s="1"/>
  <c r="J177" i="2"/>
  <c r="K177" i="2" s="1"/>
  <c r="T177" i="2" s="1"/>
  <c r="J183" i="2"/>
  <c r="K183" i="2" s="1"/>
  <c r="T183" i="2" s="1"/>
  <c r="J201" i="2"/>
  <c r="K201" i="2" s="1"/>
  <c r="T201" i="2" s="1"/>
  <c r="J218" i="2"/>
  <c r="K218" i="2" s="1"/>
  <c r="T218" i="2" s="1"/>
  <c r="J227" i="2"/>
  <c r="K227" i="2" s="1"/>
  <c r="T227" i="2" s="1"/>
  <c r="J245" i="2"/>
  <c r="K245" i="2" s="1"/>
  <c r="T245" i="2" s="1"/>
  <c r="J259" i="2"/>
  <c r="K259" i="2" s="1"/>
  <c r="T259" i="2" s="1"/>
  <c r="J300" i="2"/>
  <c r="K300" i="2" s="1"/>
  <c r="T300" i="2" s="1"/>
  <c r="J281" i="2"/>
  <c r="K281" i="2" s="1"/>
  <c r="T281" i="2" s="1"/>
  <c r="J309" i="2"/>
  <c r="K309" i="2" s="1"/>
  <c r="T309" i="2" s="1"/>
  <c r="K3" i="2"/>
  <c r="T3" i="2" s="1"/>
  <c r="J24" i="2"/>
  <c r="K24" i="2" s="1"/>
  <c r="T24" i="2" s="1"/>
  <c r="J61" i="2"/>
  <c r="K61" i="2" s="1"/>
  <c r="T61" i="2" s="1"/>
  <c r="J44" i="2"/>
  <c r="K44" i="2" s="1"/>
  <c r="T44" i="2" s="1"/>
  <c r="J81" i="2"/>
  <c r="K81" i="2" s="1"/>
  <c r="T81" i="2" s="1"/>
  <c r="J89" i="2"/>
  <c r="K89" i="2" s="1"/>
  <c r="T89" i="2" s="1"/>
  <c r="J93" i="2"/>
  <c r="K93" i="2" s="1"/>
  <c r="T93" i="2" s="1"/>
  <c r="J96" i="2"/>
  <c r="K96" i="2" s="1"/>
  <c r="T96" i="2" s="1"/>
  <c r="J132" i="2"/>
  <c r="K132" i="2" s="1"/>
  <c r="T132" i="2" s="1"/>
  <c r="J156" i="2"/>
  <c r="K156" i="2" s="1"/>
  <c r="T156" i="2" s="1"/>
  <c r="J165" i="2"/>
  <c r="K165" i="2" s="1"/>
  <c r="T165" i="2" s="1"/>
  <c r="J185" i="2"/>
  <c r="K185" i="2" s="1"/>
  <c r="T185" i="2" s="1"/>
  <c r="J194" i="2"/>
  <c r="K194" i="2" s="1"/>
  <c r="T194" i="2" s="1"/>
  <c r="J217" i="2"/>
  <c r="K217" i="2" s="1"/>
  <c r="T217" i="2" s="1"/>
  <c r="J221" i="2"/>
  <c r="K221" i="2" s="1"/>
  <c r="T221" i="2" s="1"/>
  <c r="J248" i="2"/>
  <c r="K248" i="2" s="1"/>
  <c r="T248" i="2" s="1"/>
  <c r="J271" i="2"/>
  <c r="K271" i="2" s="1"/>
  <c r="T271" i="2" s="1"/>
  <c r="J277" i="2"/>
  <c r="K277" i="2" s="1"/>
  <c r="T277" i="2" s="1"/>
  <c r="J295" i="2"/>
  <c r="K295" i="2" s="1"/>
  <c r="T295" i="2" s="1"/>
  <c r="J314" i="2"/>
  <c r="K314" i="2" s="1"/>
  <c r="T314" i="2" s="1"/>
  <c r="J331" i="2"/>
  <c r="K331" i="2" s="1"/>
  <c r="T331" i="2" s="1"/>
  <c r="J340" i="2"/>
  <c r="K340" i="2" s="1"/>
  <c r="T340" i="2" s="1"/>
  <c r="J354" i="2"/>
  <c r="K354" i="2" s="1"/>
  <c r="T354" i="2" s="1"/>
  <c r="J371" i="2"/>
  <c r="K371" i="2" s="1"/>
  <c r="T371" i="2" s="1"/>
  <c r="J391" i="2"/>
  <c r="K391" i="2" s="1"/>
  <c r="T391" i="2" s="1"/>
  <c r="J407" i="2"/>
  <c r="K407" i="2" s="1"/>
  <c r="T407" i="2" s="1"/>
  <c r="J421" i="2"/>
  <c r="K421" i="2" s="1"/>
  <c r="T421" i="2" s="1"/>
  <c r="J436" i="2"/>
  <c r="K436" i="2" s="1"/>
  <c r="T436" i="2" s="1"/>
  <c r="J454" i="2"/>
  <c r="K454" i="2" s="1"/>
  <c r="T454" i="2" s="1"/>
  <c r="J488" i="2"/>
  <c r="K488" i="2" s="1"/>
  <c r="T488" i="2" s="1"/>
  <c r="J490" i="2"/>
  <c r="K490" i="2" s="1"/>
  <c r="T490" i="2" s="1"/>
  <c r="J487" i="2"/>
  <c r="K487" i="2" s="1"/>
  <c r="T487" i="2" s="1"/>
  <c r="J514" i="2"/>
  <c r="K514" i="2" s="1"/>
  <c r="T514" i="2" s="1"/>
  <c r="J535" i="2"/>
  <c r="K535" i="2" s="1"/>
  <c r="T535" i="2" s="1"/>
  <c r="J563" i="2"/>
  <c r="K563" i="2" s="1"/>
  <c r="T563" i="2" s="1"/>
  <c r="J560" i="2"/>
  <c r="K560" i="2" s="1"/>
  <c r="T560" i="2" s="1"/>
  <c r="J590" i="2"/>
  <c r="K590" i="2" s="1"/>
  <c r="T590" i="2" s="1"/>
  <c r="J574" i="2"/>
  <c r="K574" i="2" s="1"/>
  <c r="T574" i="2" s="1"/>
  <c r="J645" i="2"/>
  <c r="K645" i="2" s="1"/>
  <c r="T645" i="2" s="1"/>
  <c r="J618" i="2"/>
  <c r="K618" i="2" s="1"/>
  <c r="T618" i="2" s="1"/>
  <c r="J621" i="2"/>
  <c r="K621" i="2" s="1"/>
  <c r="T621" i="2" s="1"/>
  <c r="J657" i="2"/>
  <c r="K657" i="2" s="1"/>
  <c r="T657" i="2" s="1"/>
  <c r="J685" i="2"/>
  <c r="K685" i="2" s="1"/>
  <c r="T685" i="2" s="1"/>
  <c r="J693" i="2"/>
  <c r="K693" i="2" s="1"/>
  <c r="T693" i="2" s="1"/>
  <c r="J7" i="2"/>
  <c r="K7" i="2" s="1"/>
  <c r="T7" i="2" s="1"/>
  <c r="J33" i="2"/>
  <c r="K33" i="2" s="1"/>
  <c r="T33" i="2" s="1"/>
  <c r="J36" i="2"/>
  <c r="K36" i="2" s="1"/>
  <c r="T36" i="2" s="1"/>
  <c r="J40" i="2"/>
  <c r="K40" i="2" s="1"/>
  <c r="T40" i="2" s="1"/>
  <c r="J72" i="2"/>
  <c r="K72" i="2" s="1"/>
  <c r="T72" i="2" s="1"/>
  <c r="J86" i="2"/>
  <c r="K86" i="2" s="1"/>
  <c r="T86" i="2" s="1"/>
  <c r="J102" i="2"/>
  <c r="K102" i="2" s="1"/>
  <c r="T102" i="2" s="1"/>
  <c r="J115" i="2"/>
  <c r="K115" i="2" s="1"/>
  <c r="T115" i="2" s="1"/>
  <c r="J145" i="2"/>
  <c r="K145" i="2" s="1"/>
  <c r="T145" i="2" s="1"/>
  <c r="J164" i="2"/>
  <c r="K164" i="2" s="1"/>
  <c r="T164" i="2" s="1"/>
  <c r="J152" i="2"/>
  <c r="K152" i="2" s="1"/>
  <c r="T152" i="2" s="1"/>
  <c r="J184" i="2"/>
  <c r="K184" i="2" s="1"/>
  <c r="T184" i="2" s="1"/>
  <c r="J198" i="2"/>
  <c r="K198" i="2" s="1"/>
  <c r="T198" i="2" s="1"/>
  <c r="J213" i="2"/>
  <c r="K213" i="2" s="1"/>
  <c r="T213" i="2" s="1"/>
  <c r="J223" i="2"/>
  <c r="K223" i="2" s="1"/>
  <c r="T223" i="2" s="1"/>
  <c r="J249" i="2"/>
  <c r="K249" i="2" s="1"/>
  <c r="T249" i="2" s="1"/>
  <c r="J4" i="2"/>
  <c r="K4" i="2" s="1"/>
  <c r="T4" i="2" s="1"/>
  <c r="J25" i="2"/>
  <c r="K25" i="2" s="1"/>
  <c r="T25" i="2" s="1"/>
  <c r="J37" i="2"/>
  <c r="K37" i="2" s="1"/>
  <c r="T37" i="2" s="1"/>
  <c r="J58" i="2"/>
  <c r="K58" i="2" s="1"/>
  <c r="T58" i="2" s="1"/>
  <c r="J85" i="2"/>
  <c r="K85" i="2" s="1"/>
  <c r="T85" i="2" s="1"/>
  <c r="J83" i="2"/>
  <c r="K83" i="2" s="1"/>
  <c r="T83" i="2" s="1"/>
  <c r="J108" i="2"/>
  <c r="K108" i="2" s="1"/>
  <c r="T108" i="2" s="1"/>
  <c r="J118" i="2"/>
  <c r="K118" i="2" s="1"/>
  <c r="T118" i="2" s="1"/>
  <c r="J133" i="2"/>
  <c r="K133" i="2" s="1"/>
  <c r="T133" i="2" s="1"/>
  <c r="J169" i="2"/>
  <c r="K169" i="2" s="1"/>
  <c r="T169" i="2" s="1"/>
  <c r="J172" i="2"/>
  <c r="K172" i="2" s="1"/>
  <c r="T172" i="2" s="1"/>
  <c r="J188" i="2"/>
  <c r="K188" i="2" s="1"/>
  <c r="T188" i="2" s="1"/>
  <c r="J200" i="2"/>
  <c r="K200" i="2" s="1"/>
  <c r="T200" i="2" s="1"/>
  <c r="J219" i="2"/>
  <c r="K219" i="2" s="1"/>
  <c r="T219" i="2" s="1"/>
  <c r="J8" i="2"/>
  <c r="K8" i="2" s="1"/>
  <c r="T8" i="2" s="1"/>
  <c r="J28" i="2"/>
  <c r="K28" i="2" s="1"/>
  <c r="T28" i="2" s="1"/>
  <c r="J54" i="2"/>
  <c r="K54" i="2" s="1"/>
  <c r="T54" i="2" s="1"/>
  <c r="J52" i="2"/>
  <c r="K52" i="2" s="1"/>
  <c r="T52" i="2" s="1"/>
  <c r="J78" i="2"/>
  <c r="K78" i="2" s="1"/>
  <c r="T78" i="2" s="1"/>
  <c r="J76" i="2"/>
  <c r="K76" i="2" s="1"/>
  <c r="T76" i="2" s="1"/>
  <c r="J111" i="2"/>
  <c r="K111" i="2" s="1"/>
  <c r="T111" i="2" s="1"/>
  <c r="J143" i="2"/>
  <c r="K143" i="2" s="1"/>
  <c r="T143" i="2" s="1"/>
  <c r="J134" i="2"/>
  <c r="K134" i="2" s="1"/>
  <c r="T134" i="2" s="1"/>
  <c r="J153" i="2"/>
  <c r="K153" i="2" s="1"/>
  <c r="T153" i="2" s="1"/>
  <c r="J155" i="2"/>
  <c r="K155" i="2" s="1"/>
  <c r="T155" i="2" s="1"/>
  <c r="J186" i="2"/>
  <c r="K186" i="2" s="1"/>
  <c r="T186" i="2" s="1"/>
  <c r="J206" i="2"/>
  <c r="K206" i="2" s="1"/>
  <c r="T206" i="2" s="1"/>
  <c r="J215" i="2"/>
  <c r="K215" i="2" s="1"/>
  <c r="T215" i="2" s="1"/>
  <c r="J235" i="2"/>
  <c r="K235" i="2" s="1"/>
  <c r="T235" i="2" s="1"/>
  <c r="J251" i="2"/>
  <c r="K251" i="2" s="1"/>
  <c r="T251" i="2" s="1"/>
  <c r="J255" i="2"/>
  <c r="K255" i="2" s="1"/>
  <c r="T255" i="2" s="1"/>
  <c r="J285" i="2"/>
  <c r="K285" i="2" s="1"/>
  <c r="T285" i="2" s="1"/>
  <c r="J297" i="2"/>
  <c r="K297" i="2" s="1"/>
  <c r="T297" i="2" s="1"/>
  <c r="J313" i="2"/>
  <c r="K313" i="2" s="1"/>
  <c r="T313" i="2" s="1"/>
  <c r="J330" i="2"/>
  <c r="K330" i="2" s="1"/>
  <c r="T330" i="2" s="1"/>
  <c r="J347" i="2"/>
  <c r="K347" i="2" s="1"/>
  <c r="T347" i="2" s="1"/>
  <c r="J363" i="2"/>
  <c r="K363" i="2" s="1"/>
  <c r="T363" i="2" s="1"/>
  <c r="J379" i="2"/>
  <c r="K379" i="2" s="1"/>
  <c r="T379" i="2" s="1"/>
  <c r="J393" i="2"/>
  <c r="K393" i="2" s="1"/>
  <c r="T393" i="2" s="1"/>
  <c r="J409" i="2"/>
  <c r="K409" i="2" s="1"/>
  <c r="T409" i="2" s="1"/>
  <c r="J424" i="2"/>
  <c r="K424" i="2" s="1"/>
  <c r="T424" i="2" s="1"/>
  <c r="J440" i="2"/>
  <c r="K440" i="2" s="1"/>
  <c r="T440" i="2" s="1"/>
  <c r="J456" i="2"/>
  <c r="K456" i="2" s="1"/>
  <c r="T456" i="2" s="1"/>
  <c r="J492" i="2"/>
  <c r="K492" i="2" s="1"/>
  <c r="T492" i="2" s="1"/>
  <c r="J477" i="2"/>
  <c r="K477" i="2" s="1"/>
  <c r="T477" i="2" s="1"/>
  <c r="J505" i="2"/>
  <c r="K505" i="2" s="1"/>
  <c r="T505" i="2" s="1"/>
  <c r="J520" i="2"/>
  <c r="K520" i="2" s="1"/>
  <c r="T520" i="2" s="1"/>
  <c r="J534" i="2"/>
  <c r="K534" i="2" s="1"/>
  <c r="T534" i="2" s="1"/>
  <c r="J6" i="2"/>
  <c r="K6" i="2" s="1"/>
  <c r="T6" i="2" s="1"/>
  <c r="J27" i="2"/>
  <c r="K27" i="2" s="1"/>
  <c r="T27" i="2" s="1"/>
  <c r="J42" i="2"/>
  <c r="K42" i="2" s="1"/>
  <c r="T42" i="2" s="1"/>
  <c r="J60" i="2"/>
  <c r="K60" i="2" s="1"/>
  <c r="T60" i="2" s="1"/>
  <c r="J79" i="2"/>
  <c r="K79" i="2" s="1"/>
  <c r="T79" i="2" s="1"/>
  <c r="J119" i="2"/>
  <c r="K119" i="2" s="1"/>
  <c r="T119" i="2" s="1"/>
  <c r="J106" i="2"/>
  <c r="K106" i="2" s="1"/>
  <c r="T106" i="2" s="1"/>
  <c r="J142" i="2"/>
  <c r="K142" i="2" s="1"/>
  <c r="T142" i="2" s="1"/>
  <c r="J125" i="2"/>
  <c r="K125" i="2" s="1"/>
  <c r="T125" i="2" s="1"/>
  <c r="J163" i="2"/>
  <c r="K163" i="2" s="1"/>
  <c r="T163" i="2" s="1"/>
  <c r="J171" i="2"/>
  <c r="K171" i="2" s="1"/>
  <c r="T171" i="2" s="1"/>
  <c r="J187" i="2"/>
  <c r="K187" i="2" s="1"/>
  <c r="T187" i="2" s="1"/>
  <c r="J203" i="2"/>
  <c r="K203" i="2" s="1"/>
  <c r="T203" i="2" s="1"/>
  <c r="J230" i="2"/>
  <c r="K230" i="2" s="1"/>
  <c r="T230" i="2" s="1"/>
  <c r="K13" i="2"/>
  <c r="T13" i="2" s="1"/>
  <c r="J30" i="2"/>
  <c r="K30" i="2" s="1"/>
  <c r="T30" i="2" s="1"/>
  <c r="J48" i="2"/>
  <c r="K48" i="2" s="1"/>
  <c r="T48" i="2" s="1"/>
  <c r="J47" i="2"/>
  <c r="K47" i="2" s="1"/>
  <c r="T47" i="2" s="1"/>
  <c r="J87" i="2"/>
  <c r="K87" i="2" s="1"/>
  <c r="T87" i="2" s="1"/>
  <c r="J112" i="2"/>
  <c r="K112" i="2" s="1"/>
  <c r="T112" i="2" s="1"/>
  <c r="J113" i="2"/>
  <c r="K113" i="2" s="1"/>
  <c r="T113" i="2" s="1"/>
  <c r="J124" i="2"/>
  <c r="K124" i="2" s="1"/>
  <c r="T124" i="2" s="1"/>
  <c r="J15" i="2"/>
  <c r="K15" i="2" s="1"/>
  <c r="T15" i="2" s="1"/>
  <c r="J26" i="2"/>
  <c r="K26" i="2" s="1"/>
  <c r="T26" i="2" s="1"/>
  <c r="J43" i="2"/>
  <c r="K43" i="2" s="1"/>
  <c r="T43" i="2" s="1"/>
  <c r="J62" i="2"/>
  <c r="K62" i="2" s="1"/>
  <c r="T62" i="2" s="1"/>
  <c r="J82" i="2"/>
  <c r="K82" i="2" s="1"/>
  <c r="T82" i="2" s="1"/>
  <c r="J121" i="2"/>
  <c r="K121" i="2" s="1"/>
  <c r="T121" i="2" s="1"/>
  <c r="J92" i="2"/>
  <c r="K92" i="2" s="1"/>
  <c r="T92" i="2" s="1"/>
  <c r="J146" i="2"/>
  <c r="K146" i="2" s="1"/>
  <c r="T146" i="2" s="1"/>
  <c r="J139" i="2"/>
  <c r="K139" i="2" s="1"/>
  <c r="T139" i="2" s="1"/>
  <c r="J159" i="2"/>
  <c r="K159" i="2" s="1"/>
  <c r="T159" i="2" s="1"/>
  <c r="J170" i="2"/>
  <c r="K170" i="2" s="1"/>
  <c r="T170" i="2" s="1"/>
  <c r="J189" i="2"/>
  <c r="K189" i="2" s="1"/>
  <c r="T189" i="2" s="1"/>
  <c r="J205" i="2"/>
  <c r="K205" i="2" s="1"/>
  <c r="T205" i="2" s="1"/>
  <c r="J233" i="2"/>
  <c r="K233" i="2" s="1"/>
  <c r="T233" i="2" s="1"/>
  <c r="J240" i="2"/>
  <c r="K240" i="2" s="1"/>
  <c r="T240" i="2" s="1"/>
  <c r="J260" i="2"/>
  <c r="K260" i="2" s="1"/>
  <c r="T260" i="2" s="1"/>
  <c r="J264" i="2"/>
  <c r="K264" i="2" s="1"/>
  <c r="T264" i="2" s="1"/>
  <c r="J292" i="2"/>
  <c r="K292" i="2" s="1"/>
  <c r="T292" i="2" s="1"/>
  <c r="J294" i="2"/>
  <c r="K294" i="2" s="1"/>
  <c r="T294" i="2" s="1"/>
  <c r="J317" i="2"/>
  <c r="K317" i="2" s="1"/>
  <c r="T317" i="2" s="1"/>
  <c r="J334" i="2"/>
  <c r="K334" i="2" s="1"/>
  <c r="T334" i="2" s="1"/>
  <c r="J349" i="2"/>
  <c r="K349" i="2" s="1"/>
  <c r="T349" i="2" s="1"/>
  <c r="J358" i="2"/>
  <c r="K358" i="2" s="1"/>
  <c r="T358" i="2" s="1"/>
  <c r="J380" i="2"/>
  <c r="K380" i="2" s="1"/>
  <c r="T380" i="2" s="1"/>
  <c r="J396" i="2"/>
  <c r="K396" i="2" s="1"/>
  <c r="T396" i="2" s="1"/>
  <c r="J412" i="2"/>
  <c r="K412" i="2" s="1"/>
  <c r="T412" i="2" s="1"/>
  <c r="J425" i="2"/>
  <c r="K425" i="2" s="1"/>
  <c r="T425" i="2" s="1"/>
  <c r="J444" i="2"/>
  <c r="K444" i="2" s="1"/>
  <c r="T444" i="2" s="1"/>
  <c r="J458" i="2"/>
  <c r="K458" i="2" s="1"/>
  <c r="T458" i="2" s="1"/>
  <c r="J498" i="2"/>
  <c r="K498" i="2" s="1"/>
  <c r="T498" i="2" s="1"/>
  <c r="J485" i="2"/>
  <c r="K485" i="2" s="1"/>
  <c r="T485" i="2" s="1"/>
  <c r="J507" i="2"/>
  <c r="K507" i="2" s="1"/>
  <c r="T507" i="2" s="1"/>
  <c r="J529" i="2"/>
  <c r="K529" i="2" s="1"/>
  <c r="T529" i="2" s="1"/>
  <c r="J539" i="2"/>
  <c r="K539" i="2" s="1"/>
  <c r="T539" i="2" s="1"/>
  <c r="J557" i="2"/>
  <c r="K557" i="2" s="1"/>
  <c r="T557" i="2" s="1"/>
  <c r="J554" i="2"/>
  <c r="K554" i="2" s="1"/>
  <c r="T554" i="2" s="1"/>
  <c r="J588" i="2"/>
  <c r="K588" i="2" s="1"/>
  <c r="T588" i="2" s="1"/>
  <c r="J578" i="2"/>
  <c r="K578" i="2" s="1"/>
  <c r="T578" i="2" s="1"/>
  <c r="J644" i="2"/>
  <c r="K644" i="2" s="1"/>
  <c r="T644" i="2" s="1"/>
  <c r="J647" i="2"/>
  <c r="K647" i="2" s="1"/>
  <c r="T647" i="2" s="1"/>
  <c r="J622" i="2"/>
  <c r="K622" i="2" s="1"/>
  <c r="T622" i="2" s="1"/>
  <c r="J666" i="2"/>
  <c r="K666" i="2" s="1"/>
  <c r="T666" i="2" s="1"/>
  <c r="J683" i="2"/>
  <c r="K683" i="2" s="1"/>
  <c r="T683" i="2" s="1"/>
  <c r="J696" i="2"/>
  <c r="K696" i="2" s="1"/>
  <c r="T696" i="2" s="1"/>
  <c r="J715" i="2"/>
  <c r="K715" i="2" s="1"/>
  <c r="T715" i="2" s="1"/>
  <c r="J742" i="2"/>
  <c r="K742" i="2" s="1"/>
  <c r="T742" i="2" s="1"/>
  <c r="J763" i="2"/>
  <c r="K763" i="2" s="1"/>
  <c r="T763" i="2" s="1"/>
  <c r="J735" i="2"/>
  <c r="K735" i="2" s="1"/>
  <c r="T735" i="2" s="1"/>
  <c r="J14" i="2"/>
  <c r="K14" i="2" s="1"/>
  <c r="T14" i="2" s="1"/>
  <c r="J29" i="2"/>
  <c r="K29" i="2" s="1"/>
  <c r="T29" i="2" s="1"/>
  <c r="J53" i="2"/>
  <c r="K53" i="2" s="1"/>
  <c r="T53" i="2" s="1"/>
  <c r="J71" i="2"/>
  <c r="K71" i="2" s="1"/>
  <c r="T71" i="2" s="1"/>
  <c r="J91" i="2"/>
  <c r="K91" i="2" s="1"/>
  <c r="T91" i="2" s="1"/>
  <c r="J94" i="2"/>
  <c r="K94" i="2" s="1"/>
  <c r="T94" i="2" s="1"/>
  <c r="J97" i="2"/>
  <c r="K97" i="2" s="1"/>
  <c r="T97" i="2" s="1"/>
  <c r="J136" i="2"/>
  <c r="K136" i="2" s="1"/>
  <c r="T136" i="2" s="1"/>
  <c r="J16" i="2"/>
  <c r="K16" i="2" s="1"/>
  <c r="T16" i="2" s="1"/>
  <c r="J31" i="2"/>
  <c r="K31" i="2" s="1"/>
  <c r="T31" i="2" s="1"/>
  <c r="J56" i="2"/>
  <c r="K56" i="2" s="1"/>
  <c r="T56" i="2" s="1"/>
  <c r="J66" i="2"/>
  <c r="K66" i="2" s="1"/>
  <c r="T66" i="2" s="1"/>
  <c r="J77" i="2"/>
  <c r="K77" i="2" s="1"/>
  <c r="T77" i="2" s="1"/>
  <c r="J109" i="2"/>
  <c r="K109" i="2" s="1"/>
  <c r="T109" i="2" s="1"/>
  <c r="J117" i="2"/>
  <c r="K117" i="2" s="1"/>
  <c r="T117" i="2" s="1"/>
  <c r="J138" i="2"/>
  <c r="K138" i="2" s="1"/>
  <c r="T138" i="2" s="1"/>
  <c r="J17" i="2"/>
  <c r="K17" i="2" s="1"/>
  <c r="T17" i="2" s="1"/>
  <c r="J32" i="2"/>
  <c r="K32" i="2" s="1"/>
  <c r="T32" i="2" s="1"/>
  <c r="J50" i="2"/>
  <c r="K50" i="2" s="1"/>
  <c r="T50" i="2" s="1"/>
  <c r="J67" i="2"/>
  <c r="K67" i="2" s="1"/>
  <c r="T67" i="2" s="1"/>
  <c r="J74" i="2"/>
  <c r="K74" i="2" s="1"/>
  <c r="T74" i="2" s="1"/>
  <c r="J104" i="2"/>
  <c r="K104" i="2" s="1"/>
  <c r="T104" i="2" s="1"/>
  <c r="J107" i="2"/>
  <c r="K107" i="2" s="1"/>
  <c r="T107" i="2" s="1"/>
  <c r="J144" i="2"/>
  <c r="K144" i="2" s="1"/>
  <c r="T144" i="2" s="1"/>
  <c r="J147" i="2"/>
  <c r="K147" i="2" s="1"/>
  <c r="T147" i="2" s="1"/>
  <c r="J162" i="2"/>
  <c r="K162" i="2" s="1"/>
  <c r="T162" i="2" s="1"/>
  <c r="J179" i="2"/>
  <c r="K179" i="2" s="1"/>
  <c r="T179" i="2" s="1"/>
  <c r="J192" i="2"/>
  <c r="K192" i="2" s="1"/>
  <c r="T192" i="2" s="1"/>
  <c r="J208" i="2"/>
  <c r="K208" i="2" s="1"/>
  <c r="T208" i="2" s="1"/>
  <c r="J226" i="2"/>
  <c r="K226" i="2" s="1"/>
  <c r="T226" i="2" s="1"/>
  <c r="J242" i="2"/>
  <c r="K242" i="2" s="1"/>
  <c r="T242" i="2" s="1"/>
  <c r="J258" i="2"/>
  <c r="K258" i="2" s="1"/>
  <c r="T258" i="2" s="1"/>
  <c r="J290" i="2"/>
  <c r="K290" i="2" s="1"/>
  <c r="T290" i="2" s="1"/>
  <c r="J278" i="2"/>
  <c r="K278" i="2" s="1"/>
  <c r="T278" i="2" s="1"/>
  <c r="J305" i="2"/>
  <c r="K305" i="2" s="1"/>
  <c r="T305" i="2" s="1"/>
  <c r="J325" i="2"/>
  <c r="K325" i="2" s="1"/>
  <c r="T325" i="2" s="1"/>
  <c r="J337" i="2"/>
  <c r="K337" i="2" s="1"/>
  <c r="T337" i="2" s="1"/>
  <c r="J360" i="2"/>
  <c r="K360" i="2" s="1"/>
  <c r="T360" i="2" s="1"/>
  <c r="J369" i="2"/>
  <c r="K369" i="2" s="1"/>
  <c r="T369" i="2" s="1"/>
  <c r="J399" i="2"/>
  <c r="K399" i="2" s="1"/>
  <c r="T399" i="2" s="1"/>
  <c r="J432" i="2"/>
  <c r="K432" i="2" s="1"/>
  <c r="T432" i="2" s="1"/>
  <c r="J446" i="2"/>
  <c r="K446" i="2" s="1"/>
  <c r="T446" i="2" s="1"/>
  <c r="J460" i="2"/>
  <c r="K460" i="2" s="1"/>
  <c r="T460" i="2" s="1"/>
  <c r="J504" i="2"/>
  <c r="K504" i="2" s="1"/>
  <c r="T504" i="2" s="1"/>
  <c r="J469" i="2"/>
  <c r="K469" i="2" s="1"/>
  <c r="T469" i="2" s="1"/>
  <c r="J511" i="2"/>
  <c r="K511" i="2" s="1"/>
  <c r="T511" i="2" s="1"/>
  <c r="J523" i="2"/>
  <c r="K523" i="2" s="1"/>
  <c r="T523" i="2" s="1"/>
  <c r="J18" i="2"/>
  <c r="K18" i="2" s="1"/>
  <c r="T18" i="2" s="1"/>
  <c r="J34" i="2"/>
  <c r="K34" i="2" s="1"/>
  <c r="T34" i="2" s="1"/>
  <c r="J51" i="2"/>
  <c r="K51" i="2" s="1"/>
  <c r="T51" i="2" s="1"/>
  <c r="J69" i="2"/>
  <c r="K69" i="2" s="1"/>
  <c r="T69" i="2" s="1"/>
  <c r="J75" i="2"/>
  <c r="K75" i="2" s="1"/>
  <c r="T75" i="2" s="1"/>
  <c r="J98" i="2"/>
  <c r="K98" i="2" s="1"/>
  <c r="T98" i="2" s="1"/>
  <c r="J95" i="2"/>
  <c r="K95" i="2" s="1"/>
  <c r="T95" i="2" s="1"/>
  <c r="J135" i="2"/>
  <c r="K135" i="2" s="1"/>
  <c r="T135" i="2" s="1"/>
  <c r="J22" i="2"/>
  <c r="K22" i="2" s="1"/>
  <c r="T22" i="2" s="1"/>
  <c r="J35" i="2"/>
  <c r="K35" i="2" s="1"/>
  <c r="T35" i="2" s="1"/>
  <c r="J55" i="2"/>
  <c r="K55" i="2" s="1"/>
  <c r="T55" i="2" s="1"/>
  <c r="J70" i="2"/>
  <c r="K70" i="2" s="1"/>
  <c r="T70" i="2" s="1"/>
  <c r="J84" i="2"/>
  <c r="K84" i="2" s="1"/>
  <c r="T84" i="2" s="1"/>
  <c r="J110" i="2"/>
  <c r="K110" i="2" s="1"/>
  <c r="T110" i="2" s="1"/>
  <c r="J116" i="2"/>
  <c r="K116" i="2" s="1"/>
  <c r="T116" i="2" s="1"/>
  <c r="J127" i="2"/>
  <c r="K127" i="2" s="1"/>
  <c r="T127" i="2" s="1"/>
  <c r="J126" i="2"/>
  <c r="K126" i="2" s="1"/>
  <c r="T126" i="2" s="1"/>
  <c r="J173" i="2"/>
  <c r="K173" i="2" s="1"/>
  <c r="T173" i="2" s="1"/>
  <c r="J211" i="2"/>
  <c r="K211" i="2" s="1"/>
  <c r="T211" i="2" s="1"/>
  <c r="J244" i="2"/>
  <c r="K244" i="2" s="1"/>
  <c r="T244" i="2" s="1"/>
  <c r="J263" i="2"/>
  <c r="K263" i="2" s="1"/>
  <c r="T263" i="2" s="1"/>
  <c r="J302" i="2"/>
  <c r="K302" i="2" s="1"/>
  <c r="T302" i="2" s="1"/>
  <c r="J322" i="2"/>
  <c r="K322" i="2" s="1"/>
  <c r="T322" i="2" s="1"/>
  <c r="J339" i="2"/>
  <c r="K339" i="2" s="1"/>
  <c r="T339" i="2" s="1"/>
  <c r="J388" i="2"/>
  <c r="K388" i="2" s="1"/>
  <c r="T388" i="2" s="1"/>
  <c r="J413" i="2"/>
  <c r="K413" i="2" s="1"/>
  <c r="T413" i="2" s="1"/>
  <c r="J439" i="2"/>
  <c r="K439" i="2" s="1"/>
  <c r="T439" i="2" s="1"/>
  <c r="J459" i="2"/>
  <c r="K459" i="2" s="1"/>
  <c r="T459" i="2" s="1"/>
  <c r="J497" i="2"/>
  <c r="K497" i="2" s="1"/>
  <c r="T497" i="2" s="1"/>
  <c r="J486" i="2"/>
  <c r="K486" i="2" s="1"/>
  <c r="T486" i="2" s="1"/>
  <c r="J530" i="2"/>
  <c r="K530" i="2" s="1"/>
  <c r="T530" i="2" s="1"/>
  <c r="J544" i="2"/>
  <c r="K544" i="2" s="1"/>
  <c r="T544" i="2" s="1"/>
  <c r="J559" i="2"/>
  <c r="K559" i="2" s="1"/>
  <c r="T559" i="2" s="1"/>
  <c r="J586" i="2"/>
  <c r="K586" i="2" s="1"/>
  <c r="T586" i="2" s="1"/>
  <c r="J581" i="2"/>
  <c r="K581" i="2" s="1"/>
  <c r="T581" i="2" s="1"/>
  <c r="J635" i="2"/>
  <c r="K635" i="2" s="1"/>
  <c r="T635" i="2" s="1"/>
  <c r="J615" i="2"/>
  <c r="K615" i="2" s="1"/>
  <c r="T615" i="2" s="1"/>
  <c r="J669" i="2"/>
  <c r="K669" i="2" s="1"/>
  <c r="T669" i="2" s="1"/>
  <c r="J677" i="2"/>
  <c r="K677" i="2" s="1"/>
  <c r="T677" i="2" s="1"/>
  <c r="J708" i="2"/>
  <c r="K708" i="2" s="1"/>
  <c r="T708" i="2" s="1"/>
  <c r="J720" i="2"/>
  <c r="K720" i="2" s="1"/>
  <c r="T720" i="2" s="1"/>
  <c r="J731" i="2"/>
  <c r="K731" i="2" s="1"/>
  <c r="T731" i="2" s="1"/>
  <c r="J743" i="2"/>
  <c r="K743" i="2" s="1"/>
  <c r="T743" i="2" s="1"/>
  <c r="J771" i="2"/>
  <c r="K771" i="2" s="1"/>
  <c r="T771" i="2" s="1"/>
  <c r="J129" i="2"/>
  <c r="K129" i="2" s="1"/>
  <c r="T129" i="2" s="1"/>
  <c r="J160" i="2"/>
  <c r="K160" i="2" s="1"/>
  <c r="T160" i="2" s="1"/>
  <c r="J216" i="2"/>
  <c r="K216" i="2" s="1"/>
  <c r="T216" i="2" s="1"/>
  <c r="J241" i="2"/>
  <c r="K241" i="2" s="1"/>
  <c r="T241" i="2" s="1"/>
  <c r="J270" i="2"/>
  <c r="K270" i="2" s="1"/>
  <c r="T270" i="2" s="1"/>
  <c r="J301" i="2"/>
  <c r="K301" i="2" s="1"/>
  <c r="T301" i="2" s="1"/>
  <c r="J324" i="2"/>
  <c r="K324" i="2" s="1"/>
  <c r="T324" i="2" s="1"/>
  <c r="J346" i="2"/>
  <c r="K346" i="2" s="1"/>
  <c r="T346" i="2" s="1"/>
  <c r="J370" i="2"/>
  <c r="K370" i="2" s="1"/>
  <c r="T370" i="2" s="1"/>
  <c r="J389" i="2"/>
  <c r="K389" i="2" s="1"/>
  <c r="T389" i="2" s="1"/>
  <c r="J414" i="2"/>
  <c r="K414" i="2" s="1"/>
  <c r="T414" i="2" s="1"/>
  <c r="J434" i="2"/>
  <c r="K434" i="2" s="1"/>
  <c r="T434" i="2" s="1"/>
  <c r="J464" i="2"/>
  <c r="K464" i="2" s="1"/>
  <c r="T464" i="2" s="1"/>
  <c r="J480" i="2"/>
  <c r="K480" i="2" s="1"/>
  <c r="T480" i="2" s="1"/>
  <c r="J502" i="2"/>
  <c r="K502" i="2" s="1"/>
  <c r="T502" i="2" s="1"/>
  <c r="J532" i="2"/>
  <c r="K532" i="2" s="1"/>
  <c r="T532" i="2" s="1"/>
  <c r="J564" i="2"/>
  <c r="K564" i="2" s="1"/>
  <c r="T564" i="2" s="1"/>
  <c r="J561" i="2"/>
  <c r="K561" i="2" s="1"/>
  <c r="T561" i="2" s="1"/>
  <c r="J573" i="2"/>
  <c r="K573" i="2" s="1"/>
  <c r="T573" i="2" s="1"/>
  <c r="J600" i="2"/>
  <c r="K600" i="2" s="1"/>
  <c r="T600" i="2" s="1"/>
  <c r="J626" i="2"/>
  <c r="K626" i="2" s="1"/>
  <c r="T626" i="2" s="1"/>
  <c r="J640" i="2"/>
  <c r="K640" i="2" s="1"/>
  <c r="T640" i="2" s="1"/>
  <c r="J665" i="2"/>
  <c r="K665" i="2" s="1"/>
  <c r="T665" i="2" s="1"/>
  <c r="J678" i="2"/>
  <c r="K678" i="2" s="1"/>
  <c r="T678" i="2" s="1"/>
  <c r="J703" i="2"/>
  <c r="K703" i="2" s="1"/>
  <c r="T703" i="2" s="1"/>
  <c r="J721" i="2"/>
  <c r="K721" i="2" s="1"/>
  <c r="T721" i="2" s="1"/>
  <c r="J732" i="2"/>
  <c r="K732" i="2" s="1"/>
  <c r="T732" i="2" s="1"/>
  <c r="J734" i="2"/>
  <c r="K734" i="2" s="1"/>
  <c r="T734" i="2" s="1"/>
  <c r="J769" i="2"/>
  <c r="K769" i="2" s="1"/>
  <c r="T769" i="2" s="1"/>
  <c r="J1147" i="2"/>
  <c r="K1147" i="2" s="1"/>
  <c r="T1147" i="2" s="1"/>
  <c r="J123" i="2"/>
  <c r="K123" i="2" s="1"/>
  <c r="T123" i="2" s="1"/>
  <c r="J176" i="2"/>
  <c r="K176" i="2" s="1"/>
  <c r="T176" i="2" s="1"/>
  <c r="J212" i="2"/>
  <c r="K212" i="2" s="1"/>
  <c r="T212" i="2" s="1"/>
  <c r="J246" i="2"/>
  <c r="K246" i="2" s="1"/>
  <c r="T246" i="2" s="1"/>
  <c r="J288" i="2"/>
  <c r="K288" i="2" s="1"/>
  <c r="T288" i="2" s="1"/>
  <c r="J291" i="2"/>
  <c r="K291" i="2" s="1"/>
  <c r="T291" i="2" s="1"/>
  <c r="J320" i="2"/>
  <c r="K320" i="2" s="1"/>
  <c r="T320" i="2" s="1"/>
  <c r="J348" i="2"/>
  <c r="K348" i="2" s="1"/>
  <c r="T348" i="2" s="1"/>
  <c r="J366" i="2"/>
  <c r="K366" i="2" s="1"/>
  <c r="T366" i="2" s="1"/>
  <c r="J392" i="2"/>
  <c r="K392" i="2" s="1"/>
  <c r="T392" i="2" s="1"/>
  <c r="J415" i="2"/>
  <c r="K415" i="2" s="1"/>
  <c r="T415" i="2" s="1"/>
  <c r="J442" i="2"/>
  <c r="K442" i="2" s="1"/>
  <c r="T442" i="2" s="1"/>
  <c r="J461" i="2"/>
  <c r="K461" i="2" s="1"/>
  <c r="T461" i="2" s="1"/>
  <c r="J468" i="2"/>
  <c r="K468" i="2" s="1"/>
  <c r="T468" i="2" s="1"/>
  <c r="J512" i="2"/>
  <c r="K512" i="2" s="1"/>
  <c r="T512" i="2" s="1"/>
  <c r="J525" i="2"/>
  <c r="K525" i="2" s="1"/>
  <c r="T525" i="2" s="1"/>
  <c r="J543" i="2"/>
  <c r="K543" i="2" s="1"/>
  <c r="T543" i="2" s="1"/>
  <c r="J609" i="2"/>
  <c r="K609" i="2" s="1"/>
  <c r="T609" i="2" s="1"/>
  <c r="J607" i="2"/>
  <c r="K607" i="2" s="1"/>
  <c r="T607" i="2" s="1"/>
  <c r="J646" i="2"/>
  <c r="K646" i="2" s="1"/>
  <c r="T646" i="2" s="1"/>
  <c r="J637" i="2"/>
  <c r="K637" i="2" s="1"/>
  <c r="T637" i="2" s="1"/>
  <c r="J623" i="2"/>
  <c r="K623" i="2" s="1"/>
  <c r="T623" i="2" s="1"/>
  <c r="J671" i="2"/>
  <c r="K671" i="2" s="1"/>
  <c r="T671" i="2" s="1"/>
  <c r="J676" i="2"/>
  <c r="K676" i="2" s="1"/>
  <c r="T676" i="2" s="1"/>
  <c r="J704" i="2"/>
  <c r="K704" i="2" s="1"/>
  <c r="T704" i="2" s="1"/>
  <c r="J722" i="2"/>
  <c r="K722" i="2" s="1"/>
  <c r="T722" i="2" s="1"/>
  <c r="J750" i="2"/>
  <c r="K750" i="2" s="1"/>
  <c r="T750" i="2" s="1"/>
  <c r="J747" i="2"/>
  <c r="K747" i="2" s="1"/>
  <c r="T747" i="2" s="1"/>
  <c r="J140" i="2"/>
  <c r="K140" i="2" s="1"/>
  <c r="T140" i="2" s="1"/>
  <c r="J150" i="2"/>
  <c r="K150" i="2" s="1"/>
  <c r="T150" i="2" s="1"/>
  <c r="J220" i="2"/>
  <c r="K220" i="2" s="1"/>
  <c r="T220" i="2" s="1"/>
  <c r="J250" i="2"/>
  <c r="K250" i="2" s="1"/>
  <c r="T250" i="2" s="1"/>
  <c r="J293" i="2"/>
  <c r="K293" i="2" s="1"/>
  <c r="T293" i="2" s="1"/>
  <c r="J276" i="2"/>
  <c r="K276" i="2" s="1"/>
  <c r="T276" i="2" s="1"/>
  <c r="J319" i="2"/>
  <c r="K319" i="2" s="1"/>
  <c r="T319" i="2" s="1"/>
  <c r="J350" i="2"/>
  <c r="K350" i="2" s="1"/>
  <c r="T350" i="2" s="1"/>
  <c r="J356" i="2"/>
  <c r="K356" i="2" s="1"/>
  <c r="T356" i="2" s="1"/>
  <c r="J394" i="2"/>
  <c r="K394" i="2" s="1"/>
  <c r="T394" i="2" s="1"/>
  <c r="J416" i="2"/>
  <c r="K416" i="2" s="1"/>
  <c r="T416" i="2" s="1"/>
  <c r="J441" i="2"/>
  <c r="K441" i="2" s="1"/>
  <c r="T441" i="2" s="1"/>
  <c r="J462" i="2"/>
  <c r="K462" i="2" s="1"/>
  <c r="T462" i="2" s="1"/>
  <c r="J479" i="2"/>
  <c r="K479" i="2" s="1"/>
  <c r="T479" i="2" s="1"/>
  <c r="J513" i="2"/>
  <c r="K513" i="2" s="1"/>
  <c r="T513" i="2" s="1"/>
  <c r="J528" i="2"/>
  <c r="K528" i="2" s="1"/>
  <c r="T528" i="2" s="1"/>
  <c r="J540" i="2"/>
  <c r="K540" i="2" s="1"/>
  <c r="T540" i="2" s="1"/>
  <c r="J598" i="2"/>
  <c r="K598" i="2" s="1"/>
  <c r="T598" i="2" s="1"/>
  <c r="J596" i="2"/>
  <c r="K596" i="2" s="1"/>
  <c r="T596" i="2" s="1"/>
  <c r="J643" i="2"/>
  <c r="K643" i="2" s="1"/>
  <c r="T643" i="2" s="1"/>
  <c r="J629" i="2"/>
  <c r="K629" i="2" s="1"/>
  <c r="T629" i="2" s="1"/>
  <c r="J631" i="2"/>
  <c r="K631" i="2" s="1"/>
  <c r="T631" i="2" s="1"/>
  <c r="J670" i="2"/>
  <c r="K670" i="2" s="1"/>
  <c r="T670" i="2" s="1"/>
  <c r="J688" i="2"/>
  <c r="K688" i="2" s="1"/>
  <c r="T688" i="2" s="1"/>
  <c r="J706" i="2"/>
  <c r="K706" i="2" s="1"/>
  <c r="T706" i="2" s="1"/>
  <c r="J723" i="2"/>
  <c r="K723" i="2" s="1"/>
  <c r="T723" i="2" s="1"/>
  <c r="J745" i="2"/>
  <c r="K745" i="2" s="1"/>
  <c r="T745" i="2" s="1"/>
  <c r="J752" i="2"/>
  <c r="K752" i="2" s="1"/>
  <c r="T752" i="2" s="1"/>
  <c r="J828" i="2"/>
  <c r="K828" i="2" s="1"/>
  <c r="T828" i="2" s="1"/>
  <c r="J1096" i="2"/>
  <c r="K1096" i="2" s="1"/>
  <c r="T1096" i="2" s="1"/>
  <c r="J137" i="2"/>
  <c r="K137" i="2" s="1"/>
  <c r="T137" i="2" s="1"/>
  <c r="J181" i="2"/>
  <c r="K181" i="2" s="1"/>
  <c r="T181" i="2" s="1"/>
  <c r="J231" i="2"/>
  <c r="K231" i="2" s="1"/>
  <c r="T231" i="2" s="1"/>
  <c r="J252" i="2"/>
  <c r="K252" i="2" s="1"/>
  <c r="T252" i="2" s="1"/>
  <c r="J275" i="2"/>
  <c r="K275" i="2" s="1"/>
  <c r="T275" i="2" s="1"/>
  <c r="J273" i="2"/>
  <c r="K273" i="2" s="1"/>
  <c r="T273" i="2" s="1"/>
  <c r="J321" i="2"/>
  <c r="K321" i="2" s="1"/>
  <c r="T321" i="2" s="1"/>
  <c r="J374" i="2"/>
  <c r="K374" i="2" s="1"/>
  <c r="T374" i="2" s="1"/>
  <c r="J376" i="2"/>
  <c r="K376" i="2" s="1"/>
  <c r="T376" i="2" s="1"/>
  <c r="J395" i="2"/>
  <c r="K395" i="2" s="1"/>
  <c r="T395" i="2" s="1"/>
  <c r="J418" i="2"/>
  <c r="K418" i="2" s="1"/>
  <c r="T418" i="2" s="1"/>
  <c r="J435" i="2"/>
  <c r="K435" i="2" s="1"/>
  <c r="T435" i="2" s="1"/>
  <c r="J466" i="2"/>
  <c r="K466" i="2" s="1"/>
  <c r="T466" i="2" s="1"/>
  <c r="J496" i="2"/>
  <c r="K496" i="2" s="1"/>
  <c r="T496" i="2" s="1"/>
  <c r="J508" i="2"/>
  <c r="K508" i="2" s="1"/>
  <c r="T508" i="2" s="1"/>
  <c r="J533" i="2"/>
  <c r="K533" i="2" s="1"/>
  <c r="T533" i="2" s="1"/>
  <c r="J565" i="2"/>
  <c r="K565" i="2" s="1"/>
  <c r="T565" i="2" s="1"/>
  <c r="J601" i="2"/>
  <c r="K601" i="2" s="1"/>
  <c r="T601" i="2" s="1"/>
  <c r="J592" i="2"/>
  <c r="K592" i="2" s="1"/>
  <c r="T592" i="2" s="1"/>
  <c r="J648" i="2"/>
  <c r="K648" i="2" s="1"/>
  <c r="T648" i="2" s="1"/>
  <c r="J630" i="2"/>
  <c r="K630" i="2" s="1"/>
  <c r="T630" i="2" s="1"/>
  <c r="J664" i="2"/>
  <c r="K664" i="2" s="1"/>
  <c r="T664" i="2" s="1"/>
  <c r="J667" i="2"/>
  <c r="K667" i="2" s="1"/>
  <c r="T667" i="2" s="1"/>
  <c r="J689" i="2"/>
  <c r="K689" i="2" s="1"/>
  <c r="T689" i="2" s="1"/>
  <c r="J707" i="2"/>
  <c r="K707" i="2" s="1"/>
  <c r="T707" i="2" s="1"/>
  <c r="J724" i="2"/>
  <c r="K724" i="2" s="1"/>
  <c r="T724" i="2" s="1"/>
  <c r="J730" i="2"/>
  <c r="K730" i="2" s="1"/>
  <c r="T730" i="2" s="1"/>
  <c r="J751" i="2"/>
  <c r="K751" i="2" s="1"/>
  <c r="T751" i="2" s="1"/>
  <c r="J128" i="2"/>
  <c r="K128" i="2" s="1"/>
  <c r="T128" i="2" s="1"/>
  <c r="J190" i="2"/>
  <c r="K190" i="2" s="1"/>
  <c r="T190" i="2" s="1"/>
  <c r="J225" i="2"/>
  <c r="K225" i="2" s="1"/>
  <c r="T225" i="2" s="1"/>
  <c r="J253" i="2"/>
  <c r="K253" i="2" s="1"/>
  <c r="T253" i="2" s="1"/>
  <c r="J287" i="2"/>
  <c r="K287" i="2" s="1"/>
  <c r="T287" i="2" s="1"/>
  <c r="J304" i="2"/>
  <c r="K304" i="2" s="1"/>
  <c r="T304" i="2" s="1"/>
  <c r="J328" i="2"/>
  <c r="K328" i="2" s="1"/>
  <c r="T328" i="2" s="1"/>
  <c r="J367" i="2"/>
  <c r="K367" i="2" s="1"/>
  <c r="T367" i="2" s="1"/>
  <c r="J353" i="2"/>
  <c r="K353" i="2" s="1"/>
  <c r="T353" i="2" s="1"/>
  <c r="J397" i="2"/>
  <c r="K397" i="2" s="1"/>
  <c r="T397" i="2" s="1"/>
  <c r="J419" i="2"/>
  <c r="K419" i="2" s="1"/>
  <c r="T419" i="2" s="1"/>
  <c r="J437" i="2"/>
  <c r="K437" i="2" s="1"/>
  <c r="T437" i="2" s="1"/>
  <c r="J467" i="2"/>
  <c r="K467" i="2" s="1"/>
  <c r="T467" i="2" s="1"/>
  <c r="J471" i="2"/>
  <c r="K471" i="2" s="1"/>
  <c r="T471" i="2" s="1"/>
  <c r="J510" i="2"/>
  <c r="K510" i="2" s="1"/>
  <c r="T510" i="2" s="1"/>
  <c r="J536" i="2"/>
  <c r="K536" i="2" s="1"/>
  <c r="T536" i="2" s="1"/>
  <c r="J556" i="2"/>
  <c r="K556" i="2" s="1"/>
  <c r="T556" i="2" s="1"/>
  <c r="J579" i="2"/>
  <c r="K579" i="2" s="1"/>
  <c r="T579" i="2" s="1"/>
  <c r="J585" i="2"/>
  <c r="K585" i="2" s="1"/>
  <c r="T585" i="2" s="1"/>
  <c r="J613" i="2"/>
  <c r="K613" i="2" s="1"/>
  <c r="T613" i="2" s="1"/>
  <c r="J632" i="2"/>
  <c r="K632" i="2" s="1"/>
  <c r="T632" i="2" s="1"/>
  <c r="J658" i="2"/>
  <c r="K658" i="2" s="1"/>
  <c r="T658" i="2" s="1"/>
  <c r="J672" i="2"/>
  <c r="K672" i="2" s="1"/>
  <c r="T672" i="2" s="1"/>
  <c r="J690" i="2"/>
  <c r="K690" i="2" s="1"/>
  <c r="T690" i="2" s="1"/>
  <c r="J709" i="2"/>
  <c r="K709" i="2" s="1"/>
  <c r="T709" i="2" s="1"/>
  <c r="J725" i="2"/>
  <c r="K725" i="2" s="1"/>
  <c r="T725" i="2" s="1"/>
  <c r="J764" i="2"/>
  <c r="K764" i="2" s="1"/>
  <c r="T764" i="2" s="1"/>
  <c r="J761" i="2"/>
  <c r="K761" i="2" s="1"/>
  <c r="T761" i="2" s="1"/>
  <c r="J182" i="2"/>
  <c r="K182" i="2" s="1"/>
  <c r="T182" i="2" s="1"/>
  <c r="J191" i="2"/>
  <c r="K191" i="2" s="1"/>
  <c r="T191" i="2" s="1"/>
  <c r="J232" i="2"/>
  <c r="K232" i="2" s="1"/>
  <c r="T232" i="2" s="1"/>
  <c r="J266" i="2"/>
  <c r="K266" i="2" s="1"/>
  <c r="T266" i="2" s="1"/>
  <c r="J279" i="2"/>
  <c r="K279" i="2" s="1"/>
  <c r="T279" i="2" s="1"/>
  <c r="J310" i="2"/>
  <c r="K310" i="2" s="1"/>
  <c r="T310" i="2" s="1"/>
  <c r="J329" i="2"/>
  <c r="K329" i="2" s="1"/>
  <c r="T329" i="2" s="1"/>
  <c r="J351" i="2"/>
  <c r="K351" i="2" s="1"/>
  <c r="T351" i="2" s="1"/>
  <c r="J375" i="2"/>
  <c r="K375" i="2" s="1"/>
  <c r="T375" i="2" s="1"/>
  <c r="J398" i="2"/>
  <c r="K398" i="2" s="1"/>
  <c r="T398" i="2" s="1"/>
  <c r="J420" i="2"/>
  <c r="K420" i="2" s="1"/>
  <c r="T420" i="2" s="1"/>
  <c r="J445" i="2"/>
  <c r="K445" i="2" s="1"/>
  <c r="T445" i="2" s="1"/>
  <c r="J463" i="2"/>
  <c r="K463" i="2" s="1"/>
  <c r="T463" i="2" s="1"/>
  <c r="J475" i="2"/>
  <c r="K475" i="2" s="1"/>
  <c r="T475" i="2" s="1"/>
  <c r="J509" i="2"/>
  <c r="K509" i="2" s="1"/>
  <c r="T509" i="2" s="1"/>
  <c r="J537" i="2"/>
  <c r="K537" i="2" s="1"/>
  <c r="T537" i="2" s="1"/>
  <c r="J562" i="2"/>
  <c r="K562" i="2" s="1"/>
  <c r="T562" i="2" s="1"/>
  <c r="J582" i="2"/>
  <c r="K582" i="2" s="1"/>
  <c r="T582" i="2" s="1"/>
  <c r="J606" i="2"/>
  <c r="K606" i="2" s="1"/>
  <c r="T606" i="2" s="1"/>
  <c r="J649" i="2"/>
  <c r="K649" i="2" s="1"/>
  <c r="T649" i="2" s="1"/>
  <c r="J633" i="2"/>
  <c r="K633" i="2" s="1"/>
  <c r="T633" i="2" s="1"/>
  <c r="J660" i="2"/>
  <c r="K660" i="2" s="1"/>
  <c r="T660" i="2" s="1"/>
  <c r="J674" i="2"/>
  <c r="K674" i="2" s="1"/>
  <c r="T674" i="2" s="1"/>
  <c r="J692" i="2"/>
  <c r="K692" i="2" s="1"/>
  <c r="T692" i="2" s="1"/>
  <c r="J705" i="2"/>
  <c r="K705" i="2" s="1"/>
  <c r="T705" i="2" s="1"/>
  <c r="J728" i="2"/>
  <c r="K728" i="2" s="1"/>
  <c r="T728" i="2" s="1"/>
  <c r="J759" i="2"/>
  <c r="K759" i="2" s="1"/>
  <c r="T759" i="2" s="1"/>
  <c r="J757" i="2"/>
  <c r="K757" i="2" s="1"/>
  <c r="T757" i="2" s="1"/>
  <c r="J1067" i="2"/>
  <c r="K1067" i="2" s="1"/>
  <c r="T1067" i="2" s="1"/>
  <c r="J1308" i="2"/>
  <c r="K1308" i="2" s="1"/>
  <c r="T1308" i="2" s="1"/>
  <c r="J178" i="2"/>
  <c r="K178" i="2" s="1"/>
  <c r="T178" i="2" s="1"/>
  <c r="J195" i="2"/>
  <c r="K195" i="2" s="1"/>
  <c r="T195" i="2" s="1"/>
  <c r="J224" i="2"/>
  <c r="K224" i="2" s="1"/>
  <c r="T224" i="2" s="1"/>
  <c r="J254" i="2"/>
  <c r="K254" i="2" s="1"/>
  <c r="T254" i="2" s="1"/>
  <c r="J283" i="2"/>
  <c r="K283" i="2" s="1"/>
  <c r="T283" i="2" s="1"/>
  <c r="J306" i="2"/>
  <c r="K306" i="2" s="1"/>
  <c r="T306" i="2" s="1"/>
  <c r="J332" i="2"/>
  <c r="K332" i="2" s="1"/>
  <c r="T332" i="2" s="1"/>
  <c r="J372" i="2"/>
  <c r="K372" i="2" s="1"/>
  <c r="T372" i="2" s="1"/>
  <c r="J365" i="2"/>
  <c r="K365" i="2" s="1"/>
  <c r="T365" i="2" s="1"/>
  <c r="J400" i="2"/>
  <c r="K400" i="2" s="1"/>
  <c r="T400" i="2" s="1"/>
  <c r="J422" i="2"/>
  <c r="K422" i="2" s="1"/>
  <c r="T422" i="2" s="1"/>
  <c r="J443" i="2"/>
  <c r="K443" i="2" s="1"/>
  <c r="T443" i="2" s="1"/>
  <c r="J472" i="2"/>
  <c r="K472" i="2" s="1"/>
  <c r="T472" i="2" s="1"/>
  <c r="J482" i="2"/>
  <c r="K482" i="2" s="1"/>
  <c r="T482" i="2" s="1"/>
  <c r="J519" i="2"/>
  <c r="K519" i="2" s="1"/>
  <c r="T519" i="2" s="1"/>
  <c r="J538" i="2"/>
  <c r="K538" i="2" s="1"/>
  <c r="T538" i="2" s="1"/>
  <c r="J550" i="2"/>
  <c r="K550" i="2" s="1"/>
  <c r="T550" i="2" s="1"/>
  <c r="J597" i="2"/>
  <c r="K597" i="2" s="1"/>
  <c r="T597" i="2" s="1"/>
  <c r="J608" i="2"/>
  <c r="K608" i="2" s="1"/>
  <c r="T608" i="2" s="1"/>
  <c r="J634" i="2"/>
  <c r="K634" i="2" s="1"/>
  <c r="T634" i="2" s="1"/>
  <c r="J628" i="2"/>
  <c r="K628" i="2" s="1"/>
  <c r="T628" i="2" s="1"/>
  <c r="J659" i="2"/>
  <c r="K659" i="2" s="1"/>
  <c r="T659" i="2" s="1"/>
  <c r="J673" i="2"/>
  <c r="K673" i="2" s="1"/>
  <c r="T673" i="2" s="1"/>
  <c r="J691" i="2"/>
  <c r="K691" i="2" s="1"/>
  <c r="T691" i="2" s="1"/>
  <c r="J711" i="2"/>
  <c r="K711" i="2" s="1"/>
  <c r="T711" i="2" s="1"/>
  <c r="J726" i="2"/>
  <c r="K726" i="2" s="1"/>
  <c r="T726" i="2" s="1"/>
  <c r="J756" i="2"/>
  <c r="K756" i="2" s="1"/>
  <c r="T756" i="2" s="1"/>
  <c r="J746" i="2"/>
  <c r="K746" i="2" s="1"/>
  <c r="T746" i="2" s="1"/>
  <c r="J157" i="2"/>
  <c r="K157" i="2" s="1"/>
  <c r="T157" i="2" s="1"/>
  <c r="J202" i="2"/>
  <c r="K202" i="2" s="1"/>
  <c r="T202" i="2" s="1"/>
  <c r="J228" i="2"/>
  <c r="K228" i="2" s="1"/>
  <c r="T228" i="2" s="1"/>
  <c r="J265" i="2"/>
  <c r="K265" i="2" s="1"/>
  <c r="T265" i="2" s="1"/>
  <c r="J284" i="2"/>
  <c r="K284" i="2" s="1"/>
  <c r="T284" i="2" s="1"/>
  <c r="J311" i="2"/>
  <c r="K311" i="2" s="1"/>
  <c r="T311" i="2" s="1"/>
  <c r="J335" i="2"/>
  <c r="K335" i="2" s="1"/>
  <c r="T335" i="2" s="1"/>
  <c r="J373" i="2"/>
  <c r="K373" i="2" s="1"/>
  <c r="T373" i="2" s="1"/>
  <c r="J378" i="2"/>
  <c r="K378" i="2" s="1"/>
  <c r="T378" i="2" s="1"/>
  <c r="J401" i="2"/>
  <c r="K401" i="2" s="1"/>
  <c r="T401" i="2" s="1"/>
  <c r="J423" i="2"/>
  <c r="K423" i="2" s="1"/>
  <c r="T423" i="2" s="1"/>
  <c r="J447" i="2"/>
  <c r="K447" i="2" s="1"/>
  <c r="T447" i="2" s="1"/>
  <c r="J493" i="2"/>
  <c r="K493" i="2" s="1"/>
  <c r="T493" i="2" s="1"/>
  <c r="J483" i="2"/>
  <c r="K483" i="2" s="1"/>
  <c r="T483" i="2" s="1"/>
  <c r="J518" i="2"/>
  <c r="K518" i="2" s="1"/>
  <c r="T518" i="2" s="1"/>
  <c r="J541" i="2"/>
  <c r="K541" i="2" s="1"/>
  <c r="T541" i="2" s="1"/>
  <c r="J558" i="2"/>
  <c r="K558" i="2" s="1"/>
  <c r="T558" i="2" s="1"/>
  <c r="J587" i="2"/>
  <c r="K587" i="2" s="1"/>
  <c r="T587" i="2" s="1"/>
  <c r="J595" i="2"/>
  <c r="K595" i="2" s="1"/>
  <c r="T595" i="2" s="1"/>
  <c r="J612" i="2"/>
  <c r="K612" i="2" s="1"/>
  <c r="T612" i="2" s="1"/>
  <c r="J616" i="2"/>
  <c r="K616" i="2" s="1"/>
  <c r="T616" i="2" s="1"/>
  <c r="J655" i="2"/>
  <c r="K655" i="2" s="1"/>
  <c r="T655" i="2" s="1"/>
  <c r="J679" i="2"/>
  <c r="K679" i="2" s="1"/>
  <c r="T679" i="2" s="1"/>
  <c r="J695" i="2"/>
  <c r="K695" i="2" s="1"/>
  <c r="T695" i="2" s="1"/>
  <c r="J712" i="2"/>
  <c r="K712" i="2" s="1"/>
  <c r="T712" i="2" s="1"/>
  <c r="J727" i="2"/>
  <c r="K727" i="2" s="1"/>
  <c r="T727" i="2" s="1"/>
  <c r="J748" i="2"/>
  <c r="K748" i="2" s="1"/>
  <c r="T748" i="2" s="1"/>
  <c r="J736" i="2"/>
  <c r="K736" i="2" s="1"/>
  <c r="T736" i="2" s="1"/>
  <c r="J1009" i="2"/>
  <c r="K1009" i="2" s="1"/>
  <c r="T1009" i="2" s="1"/>
  <c r="J1267" i="2"/>
  <c r="K1267" i="2" s="1"/>
  <c r="T1267" i="2" s="1"/>
  <c r="J1599" i="2"/>
  <c r="K1599" i="2" s="1"/>
  <c r="T1599" i="2" s="1"/>
  <c r="J161" i="2"/>
  <c r="K161" i="2" s="1"/>
  <c r="T161" i="2" s="1"/>
  <c r="J197" i="2"/>
  <c r="K197" i="2" s="1"/>
  <c r="T197" i="2" s="1"/>
  <c r="J229" i="2"/>
  <c r="K229" i="2" s="1"/>
  <c r="T229" i="2" s="1"/>
  <c r="J269" i="2"/>
  <c r="K269" i="2" s="1"/>
  <c r="T269" i="2" s="1"/>
  <c r="J286" i="2"/>
  <c r="K286" i="2" s="1"/>
  <c r="T286" i="2" s="1"/>
  <c r="J308" i="2"/>
  <c r="K308" i="2" s="1"/>
  <c r="T308" i="2" s="1"/>
  <c r="J333" i="2"/>
  <c r="K333" i="2" s="1"/>
  <c r="T333" i="2" s="1"/>
  <c r="J364" i="2"/>
  <c r="K364" i="2" s="1"/>
  <c r="T364" i="2" s="1"/>
  <c r="J381" i="2"/>
  <c r="K381" i="2" s="1"/>
  <c r="T381" i="2" s="1"/>
  <c r="J402" i="2"/>
  <c r="K402" i="2" s="1"/>
  <c r="T402" i="2" s="1"/>
  <c r="J451" i="2"/>
  <c r="K451" i="2" s="1"/>
  <c r="T451" i="2" s="1"/>
  <c r="J474" i="2"/>
  <c r="K474" i="2" s="1"/>
  <c r="T474" i="2" s="1"/>
  <c r="J473" i="2"/>
  <c r="K473" i="2" s="1"/>
  <c r="T473" i="2" s="1"/>
  <c r="J515" i="2"/>
  <c r="K515" i="2" s="1"/>
  <c r="T515" i="2" s="1"/>
  <c r="J551" i="2"/>
  <c r="K551" i="2" s="1"/>
  <c r="T551" i="2" s="1"/>
  <c r="J549" i="2"/>
  <c r="K549" i="2" s="1"/>
  <c r="T549" i="2" s="1"/>
  <c r="J599" i="2"/>
  <c r="K599" i="2" s="1"/>
  <c r="T599" i="2" s="1"/>
  <c r="J577" i="2"/>
  <c r="K577" i="2" s="1"/>
  <c r="T577" i="2" s="1"/>
  <c r="J650" i="2"/>
  <c r="K650" i="2" s="1"/>
  <c r="T650" i="2" s="1"/>
  <c r="J620" i="2"/>
  <c r="K620" i="2" s="1"/>
  <c r="T620" i="2" s="1"/>
  <c r="J653" i="2"/>
  <c r="K653" i="2" s="1"/>
  <c r="T653" i="2" s="1"/>
  <c r="J684" i="2"/>
  <c r="K684" i="2" s="1"/>
  <c r="T684" i="2" s="1"/>
  <c r="J694" i="2"/>
  <c r="K694" i="2" s="1"/>
  <c r="T694" i="2" s="1"/>
  <c r="J710" i="2"/>
  <c r="K710" i="2" s="1"/>
  <c r="T710" i="2" s="1"/>
  <c r="J754" i="2"/>
  <c r="K754" i="2" s="1"/>
  <c r="T754" i="2" s="1"/>
  <c r="J755" i="2"/>
  <c r="K755" i="2" s="1"/>
  <c r="T755" i="2" s="1"/>
  <c r="J738" i="2"/>
  <c r="K738" i="2" s="1"/>
  <c r="T738" i="2" s="1"/>
  <c r="J789" i="2"/>
  <c r="K789" i="2" s="1"/>
  <c r="T789" i="2" s="1"/>
  <c r="J167" i="2"/>
  <c r="K167" i="2" s="1"/>
  <c r="T167" i="2" s="1"/>
  <c r="J196" i="2"/>
  <c r="K196" i="2" s="1"/>
  <c r="T196" i="2" s="1"/>
  <c r="J236" i="2"/>
  <c r="K236" i="2" s="1"/>
  <c r="T236" i="2" s="1"/>
  <c r="J267" i="2"/>
  <c r="K267" i="2" s="1"/>
  <c r="T267" i="2" s="1"/>
  <c r="J299" i="2"/>
  <c r="K299" i="2" s="1"/>
  <c r="T299" i="2" s="1"/>
  <c r="J315" i="2"/>
  <c r="K315" i="2" s="1"/>
  <c r="T315" i="2" s="1"/>
  <c r="J336" i="2"/>
  <c r="K336" i="2" s="1"/>
  <c r="T336" i="2" s="1"/>
  <c r="J357" i="2"/>
  <c r="K357" i="2" s="1"/>
  <c r="T357" i="2" s="1"/>
  <c r="J382" i="2"/>
  <c r="K382" i="2" s="1"/>
  <c r="T382" i="2" s="1"/>
  <c r="J404" i="2"/>
  <c r="K404" i="2" s="1"/>
  <c r="T404" i="2" s="1"/>
  <c r="K429" i="2"/>
  <c r="T429" i="2" s="1"/>
  <c r="J455" i="2"/>
  <c r="K455" i="2" s="1"/>
  <c r="T455" i="2" s="1"/>
  <c r="J481" i="2"/>
  <c r="K481" i="2" s="1"/>
  <c r="T481" i="2" s="1"/>
  <c r="J495" i="2"/>
  <c r="K495" i="2" s="1"/>
  <c r="T495" i="2" s="1"/>
  <c r="J516" i="2"/>
  <c r="K516" i="2" s="1"/>
  <c r="T516" i="2" s="1"/>
  <c r="J546" i="2"/>
  <c r="K546" i="2" s="1"/>
  <c r="T546" i="2" s="1"/>
  <c r="J571" i="2"/>
  <c r="K571" i="2" s="1"/>
  <c r="T571" i="2" s="1"/>
  <c r="J583" i="2"/>
  <c r="K583" i="2" s="1"/>
  <c r="T583" i="2" s="1"/>
  <c r="J584" i="2"/>
  <c r="K584" i="2" s="1"/>
  <c r="T584" i="2" s="1"/>
  <c r="J652" i="2"/>
  <c r="K652" i="2" s="1"/>
  <c r="T652" i="2" s="1"/>
  <c r="J641" i="2"/>
  <c r="K641" i="2" s="1"/>
  <c r="T641" i="2" s="1"/>
  <c r="J663" i="2"/>
  <c r="K663" i="2" s="1"/>
  <c r="T663" i="2" s="1"/>
  <c r="J681" i="2"/>
  <c r="K681" i="2" s="1"/>
  <c r="T681" i="2" s="1"/>
  <c r="J697" i="2"/>
  <c r="K697" i="2" s="1"/>
  <c r="T697" i="2" s="1"/>
  <c r="J717" i="2"/>
  <c r="K717" i="2" s="1"/>
  <c r="T717" i="2" s="1"/>
  <c r="J758" i="2"/>
  <c r="K758" i="2" s="1"/>
  <c r="T758" i="2" s="1"/>
  <c r="J739" i="2"/>
  <c r="K739" i="2" s="1"/>
  <c r="T739" i="2" s="1"/>
  <c r="J765" i="2"/>
  <c r="K765" i="2" s="1"/>
  <c r="T765" i="2" s="1"/>
  <c r="J168" i="2"/>
  <c r="K168" i="2" s="1"/>
  <c r="T168" i="2" s="1"/>
  <c r="J199" i="2"/>
  <c r="K199" i="2" s="1"/>
  <c r="T199" i="2" s="1"/>
  <c r="J234" i="2"/>
  <c r="K234" i="2" s="1"/>
  <c r="T234" i="2" s="1"/>
  <c r="J272" i="2"/>
  <c r="K272" i="2" s="1"/>
  <c r="T272" i="2" s="1"/>
  <c r="J282" i="2"/>
  <c r="K282" i="2" s="1"/>
  <c r="T282" i="2" s="1"/>
  <c r="J316" i="2"/>
  <c r="K316" i="2" s="1"/>
  <c r="T316" i="2" s="1"/>
  <c r="J344" i="2"/>
  <c r="K344" i="2" s="1"/>
  <c r="T344" i="2" s="1"/>
  <c r="J361" i="2"/>
  <c r="K361" i="2" s="1"/>
  <c r="T361" i="2" s="1"/>
  <c r="J383" i="2"/>
  <c r="K383" i="2" s="1"/>
  <c r="T383" i="2" s="1"/>
  <c r="J405" i="2"/>
  <c r="K405" i="2" s="1"/>
  <c r="T405" i="2" s="1"/>
  <c r="J426" i="2"/>
  <c r="K426" i="2" s="1"/>
  <c r="T426" i="2" s="1"/>
  <c r="J449" i="2"/>
  <c r="K449" i="2" s="1"/>
  <c r="T449" i="2" s="1"/>
  <c r="J494" i="2"/>
  <c r="K494" i="2" s="1"/>
  <c r="T494" i="2" s="1"/>
  <c r="J470" i="2"/>
  <c r="K470" i="2" s="1"/>
  <c r="T470" i="2" s="1"/>
  <c r="J522" i="2"/>
  <c r="K522" i="2" s="1"/>
  <c r="T522" i="2" s="1"/>
  <c r="J553" i="2"/>
  <c r="K553" i="2" s="1"/>
  <c r="T553" i="2" s="1"/>
  <c r="J569" i="2"/>
  <c r="K569" i="2" s="1"/>
  <c r="T569" i="2" s="1"/>
  <c r="J575" i="2"/>
  <c r="K575" i="2" s="1"/>
  <c r="T575" i="2" s="1"/>
  <c r="J603" i="2"/>
  <c r="K603" i="2" s="1"/>
  <c r="T603" i="2" s="1"/>
  <c r="J642" i="2"/>
  <c r="K642" i="2" s="1"/>
  <c r="T642" i="2" s="1"/>
  <c r="J636" i="2"/>
  <c r="K636" i="2" s="1"/>
  <c r="T636" i="2" s="1"/>
  <c r="J661" i="2"/>
  <c r="K661" i="2" s="1"/>
  <c r="T661" i="2" s="1"/>
  <c r="J686" i="2"/>
  <c r="K686" i="2" s="1"/>
  <c r="T686" i="2" s="1"/>
  <c r="J699" i="2"/>
  <c r="K699" i="2" s="1"/>
  <c r="T699" i="2" s="1"/>
  <c r="J713" i="2"/>
  <c r="K713" i="2" s="1"/>
  <c r="T713" i="2" s="1"/>
  <c r="J733" i="2"/>
  <c r="K733" i="2" s="1"/>
  <c r="T733" i="2" s="1"/>
  <c r="J741" i="2"/>
  <c r="K741" i="2" s="1"/>
  <c r="T741" i="2" s="1"/>
  <c r="J962" i="2"/>
  <c r="K962" i="2" s="1"/>
  <c r="T962" i="2" s="1"/>
  <c r="J1226" i="2"/>
  <c r="K1226" i="2" s="1"/>
  <c r="T1226" i="2" s="1"/>
  <c r="J158" i="2"/>
  <c r="K158" i="2" s="1"/>
  <c r="T158" i="2" s="1"/>
  <c r="J204" i="2"/>
  <c r="K204" i="2" s="1"/>
  <c r="T204" i="2" s="1"/>
  <c r="J237" i="2"/>
  <c r="K237" i="2" s="1"/>
  <c r="T237" i="2" s="1"/>
  <c r="J262" i="2"/>
  <c r="K262" i="2" s="1"/>
  <c r="T262" i="2" s="1"/>
  <c r="J289" i="2"/>
  <c r="K289" i="2" s="1"/>
  <c r="T289" i="2" s="1"/>
  <c r="J312" i="2"/>
  <c r="K312" i="2" s="1"/>
  <c r="T312" i="2" s="1"/>
  <c r="J343" i="2"/>
  <c r="K343" i="2" s="1"/>
  <c r="T343" i="2" s="1"/>
  <c r="J355" i="2"/>
  <c r="K355" i="2" s="1"/>
  <c r="T355" i="2" s="1"/>
  <c r="J384" i="2"/>
  <c r="K384" i="2" s="1"/>
  <c r="T384" i="2" s="1"/>
  <c r="J406" i="2"/>
  <c r="K406" i="2" s="1"/>
  <c r="T406" i="2" s="1"/>
  <c r="J427" i="2"/>
  <c r="K427" i="2" s="1"/>
  <c r="T427" i="2" s="1"/>
  <c r="J448" i="2"/>
  <c r="K448" i="2" s="1"/>
  <c r="T448" i="2" s="1"/>
  <c r="J489" i="2"/>
  <c r="K489" i="2" s="1"/>
  <c r="T489" i="2" s="1"/>
  <c r="J501" i="2"/>
  <c r="K501" i="2" s="1"/>
  <c r="T501" i="2" s="1"/>
  <c r="J521" i="2"/>
  <c r="K521" i="2" s="1"/>
  <c r="T521" i="2" s="1"/>
  <c r="J542" i="2"/>
  <c r="K542" i="2" s="1"/>
  <c r="T542" i="2" s="1"/>
  <c r="J567" i="2"/>
  <c r="K567" i="2" s="1"/>
  <c r="T567" i="2" s="1"/>
  <c r="J605" i="2"/>
  <c r="K605" i="2" s="1"/>
  <c r="T605" i="2" s="1"/>
  <c r="J589" i="2"/>
  <c r="K589" i="2" s="1"/>
  <c r="T589" i="2" s="1"/>
  <c r="J617" i="2"/>
  <c r="K617" i="2" s="1"/>
  <c r="T617" i="2" s="1"/>
  <c r="J624" i="2"/>
  <c r="K624" i="2" s="1"/>
  <c r="T624" i="2" s="1"/>
  <c r="J662" i="2"/>
  <c r="K662" i="2" s="1"/>
  <c r="T662" i="2" s="1"/>
  <c r="J675" i="2"/>
  <c r="K675" i="2" s="1"/>
  <c r="T675" i="2" s="1"/>
  <c r="J718" i="2"/>
  <c r="K718" i="2" s="1"/>
  <c r="T718" i="2" s="1"/>
  <c r="J749" i="2"/>
  <c r="K749" i="2" s="1"/>
  <c r="T749" i="2" s="1"/>
  <c r="J740" i="2"/>
  <c r="K740" i="2" s="1"/>
  <c r="T740" i="2" s="1"/>
  <c r="J1212" i="2"/>
  <c r="K1212" i="2" s="1"/>
  <c r="T1212" i="2" s="1"/>
  <c r="J149" i="2"/>
  <c r="K149" i="2" s="1"/>
  <c r="T149" i="2" s="1"/>
  <c r="J210" i="2"/>
  <c r="K210" i="2" s="1"/>
  <c r="T210" i="2" s="1"/>
  <c r="J243" i="2"/>
  <c r="K243" i="2" s="1"/>
  <c r="T243" i="2" s="1"/>
  <c r="J256" i="2"/>
  <c r="K256" i="2" s="1"/>
  <c r="T256" i="2" s="1"/>
  <c r="J296" i="2"/>
  <c r="K296" i="2" s="1"/>
  <c r="T296" i="2" s="1"/>
  <c r="J323" i="2"/>
  <c r="K323" i="2" s="1"/>
  <c r="T323" i="2" s="1"/>
  <c r="J345" i="2"/>
  <c r="K345" i="2" s="1"/>
  <c r="T345" i="2" s="1"/>
  <c r="J362" i="2"/>
  <c r="K362" i="2" s="1"/>
  <c r="T362" i="2" s="1"/>
  <c r="J385" i="2"/>
  <c r="K385" i="2" s="1"/>
  <c r="T385" i="2" s="1"/>
  <c r="J408" i="2"/>
  <c r="K408" i="2" s="1"/>
  <c r="T408" i="2" s="1"/>
  <c r="K431" i="2"/>
  <c r="T431" i="2" s="1"/>
  <c r="J452" i="2"/>
  <c r="K452" i="2" s="1"/>
  <c r="T452" i="2" s="1"/>
  <c r="J484" i="2"/>
  <c r="K484" i="2" s="1"/>
  <c r="T484" i="2" s="1"/>
  <c r="J491" i="2"/>
  <c r="K491" i="2" s="1"/>
  <c r="T491" i="2" s="1"/>
  <c r="J526" i="2"/>
  <c r="K526" i="2" s="1"/>
  <c r="T526" i="2" s="1"/>
  <c r="J566" i="2"/>
  <c r="K566" i="2" s="1"/>
  <c r="T566" i="2" s="1"/>
  <c r="J555" i="2"/>
  <c r="K555" i="2" s="1"/>
  <c r="T555" i="2" s="1"/>
  <c r="J591" i="2"/>
  <c r="K591" i="2" s="1"/>
  <c r="T591" i="2" s="1"/>
  <c r="J594" i="2"/>
  <c r="K594" i="2" s="1"/>
  <c r="T594" i="2" s="1"/>
  <c r="J625" i="2"/>
  <c r="K625" i="2" s="1"/>
  <c r="T625" i="2" s="1"/>
  <c r="J651" i="2"/>
  <c r="K651" i="2" s="1"/>
  <c r="T651" i="2" s="1"/>
  <c r="J656" i="2"/>
  <c r="K656" i="2" s="1"/>
  <c r="T656" i="2" s="1"/>
  <c r="J687" i="2"/>
  <c r="K687" i="2" s="1"/>
  <c r="T687" i="2" s="1"/>
  <c r="J702" i="2"/>
  <c r="K702" i="2" s="1"/>
  <c r="T702" i="2" s="1"/>
  <c r="J716" i="2"/>
  <c r="K716" i="2" s="1"/>
  <c r="T716" i="2" s="1"/>
  <c r="J737" i="2"/>
  <c r="K737" i="2" s="1"/>
  <c r="T737" i="2" s="1"/>
  <c r="J729" i="2"/>
  <c r="K729" i="2" s="1"/>
  <c r="T729" i="2" s="1"/>
  <c r="J180" i="2"/>
  <c r="K180" i="2" s="1"/>
  <c r="T180" i="2" s="1"/>
  <c r="J209" i="2"/>
  <c r="K209" i="2" s="1"/>
  <c r="T209" i="2" s="1"/>
  <c r="J239" i="2"/>
  <c r="K239" i="2" s="1"/>
  <c r="T239" i="2" s="1"/>
  <c r="J257" i="2"/>
  <c r="K257" i="2" s="1"/>
  <c r="T257" i="2" s="1"/>
  <c r="J303" i="2"/>
  <c r="K303" i="2" s="1"/>
  <c r="T303" i="2" s="1"/>
  <c r="J327" i="2"/>
  <c r="K327" i="2" s="1"/>
  <c r="T327" i="2" s="1"/>
  <c r="J342" i="2"/>
  <c r="K342" i="2" s="1"/>
  <c r="T342" i="2" s="1"/>
  <c r="J359" i="2"/>
  <c r="K359" i="2" s="1"/>
  <c r="T359" i="2" s="1"/>
  <c r="J390" i="2"/>
  <c r="K390" i="2" s="1"/>
  <c r="T390" i="2" s="1"/>
  <c r="J410" i="2"/>
  <c r="K410" i="2" s="1"/>
  <c r="T410" i="2" s="1"/>
  <c r="J433" i="2"/>
  <c r="K433" i="2" s="1"/>
  <c r="T433" i="2" s="1"/>
  <c r="J450" i="2"/>
  <c r="K450" i="2" s="1"/>
  <c r="T450" i="2" s="1"/>
  <c r="J503" i="2"/>
  <c r="K503" i="2" s="1"/>
  <c r="T503" i="2" s="1"/>
  <c r="J499" i="2"/>
  <c r="K499" i="2" s="1"/>
  <c r="T499" i="2" s="1"/>
  <c r="J531" i="2"/>
  <c r="K531" i="2" s="1"/>
  <c r="T531" i="2" s="1"/>
  <c r="J552" i="2"/>
  <c r="K552" i="2" s="1"/>
  <c r="T552" i="2" s="1"/>
  <c r="J548" i="2"/>
  <c r="K548" i="2" s="1"/>
  <c r="T548" i="2" s="1"/>
  <c r="J604" i="2"/>
  <c r="K604" i="2" s="1"/>
  <c r="T604" i="2" s="1"/>
  <c r="J572" i="2"/>
  <c r="K572" i="2" s="1"/>
  <c r="T572" i="2" s="1"/>
  <c r="J639" i="2"/>
  <c r="K639" i="2" s="1"/>
  <c r="T639" i="2" s="1"/>
  <c r="J614" i="2"/>
  <c r="K614" i="2" s="1"/>
  <c r="T614" i="2" s="1"/>
  <c r="J668" i="2"/>
  <c r="K668" i="2" s="1"/>
  <c r="T668" i="2" s="1"/>
  <c r="J680" i="2"/>
  <c r="K680" i="2" s="1"/>
  <c r="T680" i="2" s="1"/>
  <c r="J700" i="2"/>
  <c r="K700" i="2" s="1"/>
  <c r="T700" i="2" s="1"/>
  <c r="J719" i="2"/>
  <c r="K719" i="2" s="1"/>
  <c r="T719" i="2" s="1"/>
  <c r="J744" i="2"/>
  <c r="K744" i="2" s="1"/>
  <c r="T744" i="2" s="1"/>
  <c r="J762" i="2"/>
  <c r="K762" i="2" s="1"/>
  <c r="T762" i="2" s="1"/>
  <c r="J772" i="2"/>
  <c r="K772" i="2" s="1"/>
  <c r="T772" i="2" s="1"/>
  <c r="J842" i="2"/>
  <c r="K842" i="2" s="1"/>
  <c r="T842" i="2" s="1"/>
  <c r="J848" i="2"/>
  <c r="K848" i="2" s="1"/>
  <c r="T848" i="2" s="1"/>
  <c r="J894" i="2"/>
  <c r="K894" i="2" s="1"/>
  <c r="T894" i="2" s="1"/>
  <c r="J874" i="2"/>
  <c r="K874" i="2" s="1"/>
  <c r="T874" i="2" s="1"/>
  <c r="J906" i="2"/>
  <c r="K906" i="2" s="1"/>
  <c r="T906" i="2" s="1"/>
  <c r="J958" i="2"/>
  <c r="K958" i="2" s="1"/>
  <c r="T958" i="2" s="1"/>
  <c r="J1027" i="2"/>
  <c r="K1027" i="2" s="1"/>
  <c r="T1027" i="2" s="1"/>
  <c r="J1112" i="2"/>
  <c r="K1112" i="2" s="1"/>
  <c r="T1112" i="2" s="1"/>
  <c r="J1129" i="2"/>
  <c r="K1129" i="2" s="1"/>
  <c r="T1129" i="2" s="1"/>
  <c r="J1148" i="2"/>
  <c r="K1148" i="2" s="1"/>
  <c r="T1148" i="2" s="1"/>
  <c r="J1168" i="2"/>
  <c r="K1168" i="2" s="1"/>
  <c r="T1168" i="2" s="1"/>
  <c r="J1215" i="2"/>
  <c r="K1215" i="2" s="1"/>
  <c r="T1215" i="2" s="1"/>
  <c r="J1297" i="2"/>
  <c r="K1297" i="2" s="1"/>
  <c r="T1297" i="2" s="1"/>
  <c r="J1382" i="2"/>
  <c r="K1382" i="2" s="1"/>
  <c r="T1382" i="2" s="1"/>
  <c r="J1405" i="2"/>
  <c r="K1405" i="2" s="1"/>
  <c r="T1405" i="2" s="1"/>
  <c r="J1434" i="2"/>
  <c r="K1434" i="2" s="1"/>
  <c r="T1434" i="2" s="1"/>
  <c r="J1428" i="2"/>
  <c r="K1428" i="2" s="1"/>
  <c r="T1428" i="2" s="1"/>
  <c r="J1477" i="2"/>
  <c r="K1477" i="2" s="1"/>
  <c r="T1477" i="2" s="1"/>
  <c r="J1556" i="2"/>
  <c r="K1556" i="2" s="1"/>
  <c r="T1556" i="2" s="1"/>
  <c r="J1630" i="2"/>
  <c r="K1630" i="2" s="1"/>
  <c r="T1630" i="2" s="1"/>
  <c r="J174" i="2"/>
  <c r="K174" i="2" s="1"/>
  <c r="T174" i="2" s="1"/>
  <c r="J570" i="2"/>
  <c r="K570" i="2" s="1"/>
  <c r="T570" i="2" s="1"/>
  <c r="J1652" i="2"/>
  <c r="K1652" i="2" s="1"/>
  <c r="T1652" i="2" s="1"/>
  <c r="J207" i="2"/>
  <c r="K207" i="2" s="1"/>
  <c r="T207" i="2" s="1"/>
  <c r="J580" i="2"/>
  <c r="K580" i="2" s="1"/>
  <c r="T580" i="2" s="1"/>
  <c r="J1360" i="2"/>
  <c r="K1360" i="2" s="1"/>
  <c r="T1360" i="2" s="1"/>
  <c r="J1546" i="2"/>
  <c r="K1546" i="2" s="1"/>
  <c r="T1546" i="2" s="1"/>
  <c r="J238" i="2"/>
  <c r="K238" i="2" s="1"/>
  <c r="T238" i="2" s="1"/>
  <c r="J593" i="2"/>
  <c r="K593" i="2" s="1"/>
  <c r="T593" i="2" s="1"/>
  <c r="J268" i="2"/>
  <c r="K268" i="2" s="1"/>
  <c r="T268" i="2" s="1"/>
  <c r="J619" i="2"/>
  <c r="K619" i="2" s="1"/>
  <c r="T619" i="2" s="1"/>
  <c r="J274" i="2"/>
  <c r="K274" i="2" s="1"/>
  <c r="T274" i="2" s="1"/>
  <c r="J611" i="2"/>
  <c r="K611" i="2" s="1"/>
  <c r="T611" i="2" s="1"/>
  <c r="J1508" i="2"/>
  <c r="K1508" i="2" s="1"/>
  <c r="T1508" i="2" s="1"/>
  <c r="J318" i="2"/>
  <c r="K318" i="2" s="1"/>
  <c r="T318" i="2" s="1"/>
  <c r="J654" i="2"/>
  <c r="K654" i="2" s="1"/>
  <c r="T654" i="2" s="1"/>
  <c r="J1403" i="2"/>
  <c r="K1403" i="2" s="1"/>
  <c r="T1403" i="2" s="1"/>
  <c r="J2340" i="2"/>
  <c r="K2340" i="2" s="1"/>
  <c r="T2340" i="2" s="1"/>
  <c r="J338" i="2"/>
  <c r="K338" i="2" s="1"/>
  <c r="T338" i="2" s="1"/>
  <c r="J682" i="2"/>
  <c r="K682" i="2" s="1"/>
  <c r="T682" i="2" s="1"/>
  <c r="J1626" i="2"/>
  <c r="K1626" i="2" s="1"/>
  <c r="T1626" i="2" s="1"/>
  <c r="J1704" i="2"/>
  <c r="K1704" i="2" s="1"/>
  <c r="T1704" i="2" s="1"/>
  <c r="J1804" i="2"/>
  <c r="K1804" i="2" s="1"/>
  <c r="T1804" i="2" s="1"/>
  <c r="J2170" i="2"/>
  <c r="K2170" i="2" s="1"/>
  <c r="T2170" i="2" s="1"/>
  <c r="J352" i="2"/>
  <c r="K352" i="2" s="1"/>
  <c r="T352" i="2" s="1"/>
  <c r="J701" i="2"/>
  <c r="K701" i="2" s="1"/>
  <c r="T701" i="2" s="1"/>
  <c r="J1422" i="2"/>
  <c r="K1422" i="2" s="1"/>
  <c r="T1422" i="2" s="1"/>
  <c r="J386" i="2"/>
  <c r="K386" i="2" s="1"/>
  <c r="T386" i="2" s="1"/>
  <c r="J714" i="2"/>
  <c r="K714" i="2" s="1"/>
  <c r="T714" i="2" s="1"/>
  <c r="J1625" i="2"/>
  <c r="K1625" i="2" s="1"/>
  <c r="T1625" i="2" s="1"/>
  <c r="J411" i="2"/>
  <c r="K411" i="2" s="1"/>
  <c r="T411" i="2" s="1"/>
  <c r="J760" i="2"/>
  <c r="K760" i="2" s="1"/>
  <c r="T760" i="2" s="1"/>
  <c r="J1423" i="2"/>
  <c r="K1423" i="2" s="1"/>
  <c r="T1423" i="2" s="1"/>
  <c r="K430" i="2"/>
  <c r="T430" i="2" s="1"/>
  <c r="J753" i="2"/>
  <c r="K753" i="2" s="1"/>
  <c r="T753" i="2" s="1"/>
  <c r="J1693" i="2"/>
  <c r="K1693" i="2" s="1"/>
  <c r="T1693" i="2" s="1"/>
  <c r="J1883" i="2"/>
  <c r="K1883" i="2" s="1"/>
  <c r="T1883" i="2" s="1"/>
  <c r="J453" i="2"/>
  <c r="K453" i="2" s="1"/>
  <c r="T453" i="2" s="1"/>
  <c r="J768" i="2"/>
  <c r="K768" i="2" s="1"/>
  <c r="T768" i="2" s="1"/>
  <c r="J1192" i="2"/>
  <c r="K1192" i="2" s="1"/>
  <c r="T1192" i="2" s="1"/>
  <c r="J1443" i="2"/>
  <c r="K1443" i="2" s="1"/>
  <c r="T1443" i="2" s="1"/>
  <c r="J506" i="2"/>
  <c r="K506" i="2" s="1"/>
  <c r="T506" i="2" s="1"/>
  <c r="J1526" i="2"/>
  <c r="K1526" i="2" s="1"/>
  <c r="T1526" i="2" s="1"/>
  <c r="J1939" i="2"/>
  <c r="K1939" i="2" s="1"/>
  <c r="T1939" i="2" s="1"/>
  <c r="J478" i="2"/>
  <c r="K478" i="2" s="1"/>
  <c r="T478" i="2" s="1"/>
  <c r="J923" i="2"/>
  <c r="K923" i="2" s="1"/>
  <c r="T923" i="2" s="1"/>
  <c r="J1461" i="2"/>
  <c r="K1461" i="2" s="1"/>
  <c r="T1461" i="2" s="1"/>
  <c r="J1594" i="2"/>
  <c r="K1594" i="2" s="1"/>
  <c r="T1594" i="2" s="1"/>
  <c r="J1644" i="2"/>
  <c r="K1644" i="2" s="1"/>
  <c r="T1644" i="2" s="1"/>
  <c r="J2097" i="2"/>
  <c r="K2097" i="2" s="1"/>
  <c r="T2097" i="2" s="1"/>
  <c r="J524" i="2"/>
  <c r="K524" i="2" s="1"/>
  <c r="T524" i="2" s="1"/>
  <c r="J1466" i="2"/>
  <c r="K1466" i="2" s="1"/>
  <c r="T1466" i="2" s="1"/>
  <c r="J2226" i="2"/>
  <c r="K2226" i="2" s="1"/>
  <c r="T2226" i="2" s="1"/>
  <c r="J2271" i="2"/>
  <c r="K2271" i="2" s="1"/>
  <c r="T2271" i="2" s="1"/>
  <c r="J545" i="2"/>
  <c r="K545" i="2" s="1"/>
  <c r="T545" i="2" s="1"/>
  <c r="J1732" i="2"/>
  <c r="K1732" i="2" s="1"/>
  <c r="T1732" i="2" s="1"/>
  <c r="J1697" i="2"/>
  <c r="K1697" i="2" s="1"/>
  <c r="T1697" i="2" s="1"/>
  <c r="J5" i="2" l="1"/>
  <c r="K5" i="2" s="1"/>
  <c r="T5" i="2" s="1"/>
  <c r="J1368" i="2"/>
  <c r="K1368" i="2" s="1"/>
  <c r="T1368" i="2" s="1"/>
  <c r="J1077" i="2"/>
  <c r="K1077" i="2" s="1"/>
  <c r="T1077" i="2" s="1"/>
  <c r="J814" i="2"/>
  <c r="K814" i="2" s="1"/>
  <c r="T814" i="2" s="1"/>
  <c r="J1450" i="2"/>
  <c r="K1450" i="2" s="1"/>
  <c r="T1450" i="2" s="1"/>
  <c r="J1177" i="2"/>
  <c r="K1177" i="2" s="1"/>
  <c r="T1177" i="2" s="1"/>
  <c r="J1352" i="2"/>
  <c r="K1352" i="2" s="1"/>
  <c r="T1352" i="2" s="1"/>
  <c r="J916" i="2"/>
  <c r="K916" i="2" s="1"/>
  <c r="T916" i="2" s="1"/>
  <c r="J1264" i="2"/>
  <c r="K1264" i="2" s="1"/>
  <c r="T1264" i="2" s="1"/>
  <c r="J1586" i="2"/>
  <c r="K1586" i="2" s="1"/>
  <c r="T1586" i="2" s="1"/>
  <c r="J1330" i="2"/>
  <c r="K1330" i="2" s="1"/>
  <c r="T1330" i="2" s="1"/>
  <c r="J777" i="2"/>
  <c r="K777" i="2" s="1"/>
  <c r="T777" i="2" s="1"/>
  <c r="J1080" i="2"/>
  <c r="K1080" i="2" s="1"/>
  <c r="T1080" i="2" s="1"/>
  <c r="J784" i="2"/>
  <c r="K784" i="2" s="1"/>
  <c r="T784" i="2" s="1"/>
  <c r="J1639" i="2"/>
  <c r="K1639" i="2" s="1"/>
  <c r="T1639" i="2" s="1"/>
  <c r="J1383" i="2"/>
  <c r="K1383" i="2" s="1"/>
  <c r="T1383" i="2" s="1"/>
  <c r="J1116" i="2"/>
  <c r="K1116" i="2" s="1"/>
  <c r="T1116" i="2" s="1"/>
  <c r="J832" i="2"/>
  <c r="K832" i="2" s="1"/>
  <c r="T832" i="2" s="1"/>
  <c r="J1955" i="2"/>
  <c r="K1955" i="2" s="1"/>
  <c r="T1955" i="2" s="1"/>
  <c r="J994" i="2"/>
  <c r="K994" i="2" s="1"/>
  <c r="T994" i="2" s="1"/>
  <c r="J1300" i="2"/>
  <c r="K1300" i="2" s="1"/>
  <c r="T1300" i="2" s="1"/>
  <c r="J1590" i="2"/>
  <c r="K1590" i="2" s="1"/>
  <c r="T1590" i="2" s="1"/>
  <c r="J1335" i="2"/>
  <c r="K1335" i="2" s="1"/>
  <c r="T1335" i="2" s="1"/>
  <c r="J1054" i="2"/>
  <c r="K1054" i="2" s="1"/>
  <c r="T1054" i="2" s="1"/>
  <c r="J795" i="2"/>
  <c r="K795" i="2" s="1"/>
  <c r="T795" i="2" s="1"/>
  <c r="J1134" i="2"/>
  <c r="K1134" i="2" s="1"/>
  <c r="T1134" i="2" s="1"/>
  <c r="J1339" i="2"/>
  <c r="K1339" i="2" s="1"/>
  <c r="T1339" i="2" s="1"/>
  <c r="J798" i="2"/>
  <c r="K798" i="2" s="1"/>
  <c r="T798" i="2" s="1"/>
  <c r="J1622" i="2"/>
  <c r="K1622" i="2" s="1"/>
  <c r="T1622" i="2" s="1"/>
  <c r="J1358" i="2"/>
  <c r="K1358" i="2" s="1"/>
  <c r="T1358" i="2" s="1"/>
  <c r="J1101" i="2"/>
  <c r="K1101" i="2" s="1"/>
  <c r="T1101" i="2" s="1"/>
  <c r="J822" i="2"/>
  <c r="K822" i="2" s="1"/>
  <c r="T822" i="2" s="1"/>
  <c r="J1367" i="2"/>
  <c r="K1367" i="2" s="1"/>
  <c r="T1367" i="2" s="1"/>
  <c r="J1083" i="2"/>
  <c r="K1083" i="2" s="1"/>
  <c r="T1083" i="2" s="1"/>
  <c r="J790" i="2"/>
  <c r="K790" i="2" s="1"/>
  <c r="T790" i="2" s="1"/>
  <c r="J1046" i="2"/>
  <c r="K1046" i="2" s="1"/>
  <c r="T1046" i="2" s="1"/>
  <c r="J1060" i="2"/>
  <c r="K1060" i="2" s="1"/>
  <c r="T1060" i="2" s="1"/>
  <c r="J1106" i="2"/>
  <c r="K1106" i="2" s="1"/>
  <c r="T1106" i="2" s="1"/>
  <c r="J840" i="2"/>
  <c r="K840" i="2" s="1"/>
  <c r="T840" i="2" s="1"/>
  <c r="J1729" i="2"/>
  <c r="K1729" i="2" s="1"/>
  <c r="T1729" i="2" s="1"/>
  <c r="J1868" i="2"/>
  <c r="K1868" i="2" s="1"/>
  <c r="T1868" i="2" s="1"/>
  <c r="J2124" i="2"/>
  <c r="K2124" i="2" s="1"/>
  <c r="T2124" i="2" s="1"/>
  <c r="J2003" i="2"/>
  <c r="K2003" i="2" s="1"/>
  <c r="T2003" i="2" s="1"/>
  <c r="J1753" i="2"/>
  <c r="K1753" i="2" s="1"/>
  <c r="T1753" i="2" s="1"/>
  <c r="J1759" i="2"/>
  <c r="K1759" i="2" s="1"/>
  <c r="T1759" i="2" s="1"/>
  <c r="J804" i="2"/>
  <c r="K804" i="2" s="1"/>
  <c r="T804" i="2" s="1"/>
  <c r="J1582" i="2"/>
  <c r="K1582" i="2" s="1"/>
  <c r="T1582" i="2" s="1"/>
  <c r="J1111" i="2"/>
  <c r="K1111" i="2" s="1"/>
  <c r="T1111" i="2" s="1"/>
  <c r="J1778" i="2"/>
  <c r="K1778" i="2" s="1"/>
  <c r="T1778" i="2" s="1"/>
  <c r="J838" i="2"/>
  <c r="K838" i="2" s="1"/>
  <c r="T838" i="2" s="1"/>
  <c r="J1650" i="2"/>
  <c r="K1650" i="2" s="1"/>
  <c r="T1650" i="2" s="1"/>
  <c r="J1619" i="2"/>
  <c r="K1619" i="2" s="1"/>
  <c r="T1619" i="2" s="1"/>
  <c r="J1362" i="2"/>
  <c r="K1362" i="2" s="1"/>
  <c r="T1362" i="2" s="1"/>
  <c r="J1094" i="2"/>
  <c r="K1094" i="2" s="1"/>
  <c r="T1094" i="2" s="1"/>
  <c r="J815" i="2"/>
  <c r="K815" i="2" s="1"/>
  <c r="T815" i="2" s="1"/>
  <c r="J1323" i="2"/>
  <c r="K1323" i="2" s="1"/>
  <c r="T1323" i="2" s="1"/>
  <c r="J1568" i="2"/>
  <c r="K1568" i="2" s="1"/>
  <c r="T1568" i="2" s="1"/>
  <c r="J1310" i="2"/>
  <c r="K1310" i="2" s="1"/>
  <c r="T1310" i="2" s="1"/>
  <c r="J1044" i="2"/>
  <c r="K1044" i="2" s="1"/>
  <c r="T1044" i="2" s="1"/>
  <c r="J1633" i="2"/>
  <c r="K1633" i="2" s="1"/>
  <c r="T1633" i="2" s="1"/>
  <c r="J1500" i="2"/>
  <c r="K1500" i="2" s="1"/>
  <c r="T1500" i="2" s="1"/>
  <c r="J1265" i="2"/>
  <c r="K1265" i="2" s="1"/>
  <c r="T1265" i="2" s="1"/>
  <c r="J996" i="2"/>
  <c r="K996" i="2" s="1"/>
  <c r="T996" i="2" s="1"/>
  <c r="J2290" i="2"/>
  <c r="J1510" i="2"/>
  <c r="K1510" i="2" s="1"/>
  <c r="T1510" i="2" s="1"/>
  <c r="J2045" i="2"/>
  <c r="K2045" i="2" s="1"/>
  <c r="T2045" i="2" s="1"/>
  <c r="J1137" i="2"/>
  <c r="K1137" i="2" s="1"/>
  <c r="T1137" i="2" s="1"/>
  <c r="J1713" i="2"/>
  <c r="K1713" i="2" s="1"/>
  <c r="T1713" i="2" s="1"/>
  <c r="J1589" i="2"/>
  <c r="K1589" i="2" s="1"/>
  <c r="T1589" i="2" s="1"/>
  <c r="J867" i="2"/>
  <c r="K867" i="2" s="1"/>
  <c r="T867" i="2" s="1"/>
  <c r="J2128" i="2"/>
  <c r="K2128" i="2" s="1"/>
  <c r="T2128" i="2" s="1"/>
  <c r="J1331" i="2"/>
  <c r="K1331" i="2" s="1"/>
  <c r="T1331" i="2" s="1"/>
  <c r="J2241" i="2"/>
  <c r="K2241" i="2" s="1"/>
  <c r="T2241" i="2" s="1"/>
  <c r="J1756" i="2"/>
  <c r="K1756" i="2" s="1"/>
  <c r="T1756" i="2" s="1"/>
  <c r="J1065" i="2"/>
  <c r="K1065" i="2" s="1"/>
  <c r="T1065" i="2" s="1"/>
  <c r="J1954" i="2"/>
  <c r="K1954" i="2" s="1"/>
  <c r="T1954" i="2" s="1"/>
  <c r="J2214" i="2"/>
  <c r="K2214" i="2" s="1"/>
  <c r="T2214" i="2" s="1"/>
  <c r="J1237" i="2"/>
  <c r="K1237" i="2" s="1"/>
  <c r="T1237" i="2" s="1"/>
  <c r="J810" i="2"/>
  <c r="K810" i="2" s="1"/>
  <c r="T810" i="2" s="1"/>
  <c r="J806" i="2"/>
  <c r="K806" i="2" s="1"/>
  <c r="T806" i="2" s="1"/>
  <c r="J1073" i="2"/>
  <c r="K1073" i="2" s="1"/>
  <c r="T1073" i="2" s="1"/>
  <c r="J2287" i="2"/>
  <c r="K2287" i="2" s="1"/>
  <c r="J1381" i="2"/>
  <c r="K1381" i="2" s="1"/>
  <c r="T1381" i="2" s="1"/>
  <c r="J863" i="2"/>
  <c r="K863" i="2" s="1"/>
  <c r="T863" i="2" s="1"/>
  <c r="J2036" i="2"/>
  <c r="K2036" i="2" s="1"/>
  <c r="T2036" i="2" s="1"/>
  <c r="J1743" i="2"/>
  <c r="K1743" i="2" s="1"/>
  <c r="T1743" i="2" s="1"/>
  <c r="J1451" i="2"/>
  <c r="K1451" i="2" s="1"/>
  <c r="T1451" i="2" s="1"/>
  <c r="J1195" i="2"/>
  <c r="K1195" i="2" s="1"/>
  <c r="T1195" i="2" s="1"/>
  <c r="J1194" i="2"/>
  <c r="K1194" i="2" s="1"/>
  <c r="T1194" i="2" s="1"/>
  <c r="J1575" i="2"/>
  <c r="K1575" i="2" s="1"/>
  <c r="T1575" i="2" s="1"/>
  <c r="J1609" i="2"/>
  <c r="K1609" i="2" s="1"/>
  <c r="T1609" i="2" s="1"/>
  <c r="J1824" i="2"/>
  <c r="K1824" i="2" s="1"/>
  <c r="T1824" i="2" s="1"/>
  <c r="J2081" i="2"/>
  <c r="K2081" i="2" s="1"/>
  <c r="T2081" i="2" s="1"/>
  <c r="J967" i="2"/>
  <c r="K967" i="2" s="1"/>
  <c r="T967" i="2" s="1"/>
  <c r="J1182" i="2"/>
  <c r="K1182" i="2" s="1"/>
  <c r="T1182" i="2" s="1"/>
  <c r="J1637" i="2"/>
  <c r="K1637" i="2" s="1"/>
  <c r="T1637" i="2" s="1"/>
  <c r="J1618" i="2"/>
  <c r="K1618" i="2" s="1"/>
  <c r="T1618" i="2" s="1"/>
  <c r="J1671" i="2"/>
  <c r="K1671" i="2" s="1"/>
  <c r="T1671" i="2" s="1"/>
  <c r="J1989" i="2"/>
  <c r="K1989" i="2" s="1"/>
  <c r="T1989" i="2" s="1"/>
  <c r="J1600" i="2"/>
  <c r="K1600" i="2" s="1"/>
  <c r="T1600" i="2" s="1"/>
  <c r="J1349" i="2"/>
  <c r="K1349" i="2" s="1"/>
  <c r="T1349" i="2" s="1"/>
  <c r="J1082" i="2"/>
  <c r="K1082" i="2" s="1"/>
  <c r="T1082" i="2" s="1"/>
  <c r="J802" i="2"/>
  <c r="K802" i="2" s="1"/>
  <c r="T802" i="2" s="1"/>
  <c r="J2246" i="2"/>
  <c r="K2246" i="2" s="1"/>
  <c r="T2246" i="2" s="1"/>
  <c r="J1095" i="2"/>
  <c r="K1095" i="2" s="1"/>
  <c r="T1095" i="2" s="1"/>
  <c r="J1086" i="2"/>
  <c r="K1086" i="2" s="1"/>
  <c r="T1086" i="2" s="1"/>
  <c r="J1478" i="2"/>
  <c r="K1478" i="2" s="1"/>
  <c r="T1478" i="2" s="1"/>
  <c r="J2067" i="2"/>
  <c r="K2067" i="2" s="1"/>
  <c r="T2067" i="2" s="1"/>
  <c r="J1545" i="2"/>
  <c r="K1545" i="2" s="1"/>
  <c r="T1545" i="2" s="1"/>
  <c r="J860" i="2"/>
  <c r="K860" i="2" s="1"/>
  <c r="T860" i="2" s="1"/>
  <c r="J954" i="2"/>
  <c r="K954" i="2" s="1"/>
  <c r="T954" i="2" s="1"/>
  <c r="J1536" i="2"/>
  <c r="K1536" i="2" s="1"/>
  <c r="T1536" i="2" s="1"/>
  <c r="J1282" i="2"/>
  <c r="K1282" i="2" s="1"/>
  <c r="T1282" i="2" s="1"/>
  <c r="J1015" i="2"/>
  <c r="K1015" i="2" s="1"/>
  <c r="T1015" i="2" s="1"/>
  <c r="J1209" i="2"/>
  <c r="K1209" i="2" s="1"/>
  <c r="T1209" i="2" s="1"/>
  <c r="J1718" i="2"/>
  <c r="K1718" i="2" s="1"/>
  <c r="T1718" i="2" s="1"/>
  <c r="J2153" i="2"/>
  <c r="K2153" i="2" s="1"/>
  <c r="T2153" i="2" s="1"/>
  <c r="J1882" i="2"/>
  <c r="K1882" i="2" s="1"/>
  <c r="T1882" i="2" s="1"/>
  <c r="J2192" i="2"/>
  <c r="K2192" i="2" s="1"/>
  <c r="T2192" i="2" s="1"/>
  <c r="J1900" i="2"/>
  <c r="K1900" i="2" s="1"/>
  <c r="T1900" i="2" s="1"/>
  <c r="J1686" i="2"/>
  <c r="K1686" i="2" s="1"/>
  <c r="T1686" i="2" s="1"/>
  <c r="J2200" i="2"/>
  <c r="K2200" i="2" s="1"/>
  <c r="T2200" i="2" s="1"/>
  <c r="J1950" i="2"/>
  <c r="K1950" i="2" s="1"/>
  <c r="T1950" i="2" s="1"/>
  <c r="J1734" i="2"/>
  <c r="K1734" i="2" s="1"/>
  <c r="T1734" i="2" s="1"/>
  <c r="J2339" i="2"/>
  <c r="J1031" i="2"/>
  <c r="K1031" i="2" s="1"/>
  <c r="T1031" i="2" s="1"/>
  <c r="J1302" i="2"/>
  <c r="K1302" i="2" s="1"/>
  <c r="T1302" i="2" s="1"/>
  <c r="J2149" i="2"/>
  <c r="K2149" i="2" s="1"/>
  <c r="T2149" i="2" s="1"/>
  <c r="J1710" i="2"/>
  <c r="K1710" i="2" s="1"/>
  <c r="T1710" i="2" s="1"/>
  <c r="J1796" i="2"/>
  <c r="K1796" i="2" s="1"/>
  <c r="T1796" i="2" s="1"/>
  <c r="J2151" i="2"/>
  <c r="K2151" i="2" s="1"/>
  <c r="T2151" i="2" s="1"/>
  <c r="J1886" i="2"/>
  <c r="K1886" i="2" s="1"/>
  <c r="T1886" i="2" s="1"/>
  <c r="J1504" i="2"/>
  <c r="K1504" i="2" s="1"/>
  <c r="T1504" i="2" s="1"/>
  <c r="J1247" i="2"/>
  <c r="K1247" i="2" s="1"/>
  <c r="T1247" i="2" s="1"/>
  <c r="J1565" i="2"/>
  <c r="K1565" i="2" s="1"/>
  <c r="T1565" i="2" s="1"/>
  <c r="J1321" i="2"/>
  <c r="K1321" i="2" s="1"/>
  <c r="T1321" i="2" s="1"/>
  <c r="J1070" i="2"/>
  <c r="K1070" i="2" s="1"/>
  <c r="T1070" i="2" s="1"/>
  <c r="J782" i="2"/>
  <c r="K782" i="2" s="1"/>
  <c r="T782" i="2" s="1"/>
  <c r="J1256" i="2"/>
  <c r="K1256" i="2" s="1"/>
  <c r="T1256" i="2" s="1"/>
  <c r="J965" i="2"/>
  <c r="K965" i="2" s="1"/>
  <c r="T965" i="2" s="1"/>
  <c r="J1336" i="2"/>
  <c r="K1336" i="2" s="1"/>
  <c r="T1336" i="2" s="1"/>
  <c r="J1072" i="2"/>
  <c r="K1072" i="2" s="1"/>
  <c r="T1072" i="2" s="1"/>
  <c r="J803" i="2"/>
  <c r="K803" i="2" s="1"/>
  <c r="T803" i="2" s="1"/>
  <c r="J2112" i="2"/>
  <c r="K2112" i="2" s="1"/>
  <c r="T2112" i="2" s="1"/>
  <c r="J2116" i="2"/>
  <c r="K2116" i="2" s="1"/>
  <c r="T2116" i="2" s="1"/>
  <c r="J1855" i="2"/>
  <c r="K1855" i="2" s="1"/>
  <c r="T1855" i="2" s="1"/>
  <c r="J2152" i="2"/>
  <c r="K2152" i="2" s="1"/>
  <c r="T2152" i="2" s="1"/>
  <c r="J1924" i="2"/>
  <c r="K1924" i="2" s="1"/>
  <c r="T1924" i="2" s="1"/>
  <c r="J2263" i="2"/>
  <c r="K2263" i="2" s="1"/>
  <c r="T2263" i="2" s="1"/>
  <c r="J2029" i="2"/>
  <c r="K2029" i="2" s="1"/>
  <c r="T2029" i="2" s="1"/>
  <c r="J1708" i="2"/>
  <c r="K1708" i="2" s="1"/>
  <c r="T1708" i="2" s="1"/>
  <c r="J2308" i="2"/>
  <c r="K2308" i="2" s="1"/>
  <c r="T2308" i="2" s="1"/>
  <c r="J2047" i="2"/>
  <c r="K2047" i="2" s="1"/>
  <c r="T2047" i="2" s="1"/>
  <c r="J1792" i="2"/>
  <c r="K1792" i="2" s="1"/>
  <c r="T1792" i="2" s="1"/>
  <c r="J818" i="2"/>
  <c r="K818" i="2" s="1"/>
  <c r="T818" i="2" s="1"/>
  <c r="J1864" i="2"/>
  <c r="K1864" i="2" s="1"/>
  <c r="T1864" i="2" s="1"/>
  <c r="J2332" i="2"/>
  <c r="J2084" i="2"/>
  <c r="K2084" i="2" s="1"/>
  <c r="T2084" i="2" s="1"/>
  <c r="J1819" i="2"/>
  <c r="K1819" i="2" s="1"/>
  <c r="T1819" i="2" s="1"/>
  <c r="J2230" i="2"/>
  <c r="K2230" i="2" s="1"/>
  <c r="T2230" i="2" s="1"/>
  <c r="J1966" i="2"/>
  <c r="K1966" i="2" s="1"/>
  <c r="T1966" i="2" s="1"/>
  <c r="J1720" i="2"/>
  <c r="K1720" i="2" s="1"/>
  <c r="T1720" i="2" s="1"/>
  <c r="J1348" i="2"/>
  <c r="K1348" i="2" s="1"/>
  <c r="T1348" i="2" s="1"/>
  <c r="J2237" i="2"/>
  <c r="K2237" i="2" s="1"/>
  <c r="T2237" i="2" s="1"/>
  <c r="J1993" i="2"/>
  <c r="K1993" i="2" s="1"/>
  <c r="T1993" i="2" s="1"/>
  <c r="J1295" i="2"/>
  <c r="K1295" i="2" s="1"/>
  <c r="T1295" i="2" s="1"/>
  <c r="J2242" i="2"/>
  <c r="K2242" i="2" s="1"/>
  <c r="T2242" i="2" s="1"/>
  <c r="J2000" i="2"/>
  <c r="K2000" i="2" s="1"/>
  <c r="T2000" i="2" s="1"/>
  <c r="J1676" i="2"/>
  <c r="K1676" i="2" s="1"/>
  <c r="T1676" i="2" s="1"/>
  <c r="J2138" i="2"/>
  <c r="K2138" i="2" s="1"/>
  <c r="T2138" i="2" s="1"/>
  <c r="J1929" i="2"/>
  <c r="K1929" i="2" s="1"/>
  <c r="T1929" i="2" s="1"/>
  <c r="J2281" i="2"/>
  <c r="K2281" i="2" s="1"/>
  <c r="T2281" i="2" s="1"/>
  <c r="J2019" i="2"/>
  <c r="K2019" i="2" s="1"/>
  <c r="T2019" i="2" s="1"/>
  <c r="J1768" i="2"/>
  <c r="K1768" i="2" s="1"/>
  <c r="T1768" i="2" s="1"/>
  <c r="J1499" i="2"/>
  <c r="K1499" i="2" s="1"/>
  <c r="T1499" i="2" s="1"/>
  <c r="J1246" i="2"/>
  <c r="K1246" i="2" s="1"/>
  <c r="T1246" i="2" s="1"/>
  <c r="J939" i="2"/>
  <c r="K939" i="2" s="1"/>
  <c r="T939" i="2" s="1"/>
  <c r="J1881" i="2"/>
  <c r="K1881" i="2" s="1"/>
  <c r="T1881" i="2" s="1"/>
  <c r="J1651" i="2"/>
  <c r="K1651" i="2" s="1"/>
  <c r="T1651" i="2" s="1"/>
  <c r="J1026" i="2"/>
  <c r="K1026" i="2" s="1"/>
  <c r="T1026" i="2" s="1"/>
  <c r="J2176" i="2"/>
  <c r="K2176" i="2" s="1"/>
  <c r="T2176" i="2" s="1"/>
  <c r="J1577" i="2"/>
  <c r="K1577" i="2" s="1"/>
  <c r="T1577" i="2" s="1"/>
  <c r="J1333" i="2"/>
  <c r="K1333" i="2" s="1"/>
  <c r="T1333" i="2" s="1"/>
  <c r="J1068" i="2"/>
  <c r="K1068" i="2" s="1"/>
  <c r="T1068" i="2" s="1"/>
  <c r="J807" i="2"/>
  <c r="K807" i="2" s="1"/>
  <c r="T807" i="2" s="1"/>
  <c r="J1682" i="2"/>
  <c r="K1682" i="2" s="1"/>
  <c r="T1682" i="2" s="1"/>
  <c r="J1554" i="2"/>
  <c r="K1554" i="2" s="1"/>
  <c r="T1554" i="2" s="1"/>
  <c r="J1492" i="2"/>
  <c r="K1492" i="2" s="1"/>
  <c r="T1492" i="2" s="1"/>
  <c r="J2229" i="2"/>
  <c r="K2229" i="2" s="1"/>
  <c r="T2229" i="2" s="1"/>
  <c r="J992" i="2"/>
  <c r="K992" i="2" s="1"/>
  <c r="T992" i="2" s="1"/>
  <c r="J2114" i="2"/>
  <c r="K2114" i="2" s="1"/>
  <c r="T2114" i="2" s="1"/>
  <c r="J1870" i="2"/>
  <c r="K1870" i="2" s="1"/>
  <c r="T1870" i="2" s="1"/>
  <c r="J2001" i="2"/>
  <c r="K2001" i="2" s="1"/>
  <c r="T2001" i="2" s="1"/>
  <c r="J1760" i="2"/>
  <c r="K1760" i="2" s="1"/>
  <c r="T1760" i="2" s="1"/>
  <c r="J2275" i="2"/>
  <c r="K2275" i="2" s="1"/>
  <c r="T2275" i="2" s="1"/>
  <c r="J2064" i="2"/>
  <c r="K2064" i="2" s="1"/>
  <c r="T2064" i="2" s="1"/>
  <c r="J1675" i="2"/>
  <c r="K1675" i="2" s="1"/>
  <c r="T1675" i="2" s="1"/>
  <c r="J2272" i="2"/>
  <c r="K2272" i="2" s="1"/>
  <c r="T2272" i="2" s="1"/>
  <c r="J2031" i="2"/>
  <c r="K2031" i="2" s="1"/>
  <c r="T2031" i="2" s="1"/>
  <c r="J1775" i="2"/>
  <c r="K1775" i="2" s="1"/>
  <c r="T1775" i="2" s="1"/>
  <c r="J2162" i="2"/>
  <c r="K2162" i="2" s="1"/>
  <c r="T2162" i="2" s="1"/>
  <c r="J1931" i="2"/>
  <c r="K1931" i="2" s="1"/>
  <c r="T1931" i="2" s="1"/>
  <c r="J2310" i="2"/>
  <c r="K2310" i="2" s="1"/>
  <c r="J2060" i="2"/>
  <c r="K2060" i="2" s="1"/>
  <c r="T2060" i="2" s="1"/>
  <c r="J1497" i="2"/>
  <c r="K1497" i="2" s="1"/>
  <c r="T1497" i="2" s="1"/>
  <c r="J1252" i="2"/>
  <c r="K1252" i="2" s="1"/>
  <c r="T1252" i="2" s="1"/>
  <c r="J973" i="2"/>
  <c r="K973" i="2" s="1"/>
  <c r="T973" i="2" s="1"/>
  <c r="J2146" i="2"/>
  <c r="K2146" i="2" s="1"/>
  <c r="T2146" i="2" s="1"/>
  <c r="J1888" i="2"/>
  <c r="K1888" i="2" s="1"/>
  <c r="T1888" i="2" s="1"/>
  <c r="J2076" i="2"/>
  <c r="K2076" i="2" s="1"/>
  <c r="T2076" i="2" s="1"/>
  <c r="J1491" i="2"/>
  <c r="K1491" i="2" s="1"/>
  <c r="T1491" i="2" s="1"/>
  <c r="J1229" i="2"/>
  <c r="K1229" i="2" s="1"/>
  <c r="T1229" i="2" s="1"/>
  <c r="J941" i="2"/>
  <c r="K941" i="2" s="1"/>
  <c r="T941" i="2" s="1"/>
  <c r="J1584" i="2"/>
  <c r="K1584" i="2" s="1"/>
  <c r="T1584" i="2" s="1"/>
  <c r="J1462" i="2"/>
  <c r="K1462" i="2" s="1"/>
  <c r="T1462" i="2" s="1"/>
  <c r="J1189" i="2"/>
  <c r="K1189" i="2" s="1"/>
  <c r="T1189" i="2" s="1"/>
  <c r="J926" i="2"/>
  <c r="K926" i="2" s="1"/>
  <c r="T926" i="2" s="1"/>
  <c r="J1941" i="2"/>
  <c r="K1941" i="2" s="1"/>
  <c r="T1941" i="2" s="1"/>
  <c r="J1740" i="2"/>
  <c r="K1740" i="2" s="1"/>
  <c r="T1740" i="2" s="1"/>
  <c r="J2212" i="2"/>
  <c r="K2212" i="2" s="1"/>
  <c r="T2212" i="2" s="1"/>
  <c r="J2099" i="2"/>
  <c r="K2099" i="2" s="1"/>
  <c r="T2099" i="2" s="1"/>
  <c r="J1844" i="2"/>
  <c r="K1844" i="2" s="1"/>
  <c r="T1844" i="2" s="1"/>
  <c r="J2256" i="2"/>
  <c r="K2256" i="2" s="1"/>
  <c r="T2256" i="2" s="1"/>
  <c r="J1985" i="2"/>
  <c r="K1985" i="2" s="1"/>
  <c r="T1985" i="2" s="1"/>
  <c r="J1707" i="2"/>
  <c r="K1707" i="2" s="1"/>
  <c r="T1707" i="2" s="1"/>
  <c r="J1309" i="2"/>
  <c r="K1309" i="2" s="1"/>
  <c r="T1309" i="2" s="1"/>
  <c r="J2254" i="2"/>
  <c r="K2254" i="2" s="1"/>
  <c r="T2254" i="2" s="1"/>
  <c r="J2002" i="2"/>
  <c r="K2002" i="2" s="1"/>
  <c r="T2002" i="2" s="1"/>
  <c r="J1752" i="2"/>
  <c r="K1752" i="2" s="1"/>
  <c r="T1752" i="2" s="1"/>
  <c r="J2257" i="2"/>
  <c r="K2257" i="2" s="1"/>
  <c r="T2257" i="2" s="1"/>
  <c r="J2058" i="2"/>
  <c r="K2058" i="2" s="1"/>
  <c r="T2058" i="2" s="1"/>
  <c r="J2194" i="2"/>
  <c r="K2194" i="2" s="1"/>
  <c r="T2194" i="2" s="1"/>
  <c r="J1502" i="2"/>
  <c r="K1502" i="2" s="1"/>
  <c r="T1502" i="2" s="1"/>
  <c r="J2160" i="2"/>
  <c r="K2160" i="2" s="1"/>
  <c r="T2160" i="2" s="1"/>
  <c r="J1922" i="2"/>
  <c r="K1922" i="2" s="1"/>
  <c r="T1922" i="2" s="1"/>
  <c r="J2294" i="2"/>
  <c r="K2294" i="2" s="1"/>
  <c r="J2039" i="2"/>
  <c r="K2039" i="2" s="1"/>
  <c r="T2039" i="2" s="1"/>
  <c r="J1788" i="2"/>
  <c r="K1788" i="2" s="1"/>
  <c r="T1788" i="2" s="1"/>
  <c r="J2123" i="2"/>
  <c r="K2123" i="2" s="1"/>
  <c r="T2123" i="2" s="1"/>
  <c r="J1860" i="2"/>
  <c r="K1860" i="2" s="1"/>
  <c r="T1860" i="2" s="1"/>
  <c r="J1380" i="2"/>
  <c r="K1380" i="2" s="1"/>
  <c r="T1380" i="2" s="1"/>
  <c r="J2183" i="2"/>
  <c r="K2183" i="2" s="1"/>
  <c r="T2183" i="2" s="1"/>
  <c r="J1901" i="2"/>
  <c r="K1901" i="2" s="1"/>
  <c r="T1901" i="2" s="1"/>
  <c r="J853" i="2"/>
  <c r="K853" i="2" s="1"/>
  <c r="T853" i="2" s="1"/>
  <c r="J1447" i="2"/>
  <c r="K1447" i="2" s="1"/>
  <c r="T1447" i="2" s="1"/>
  <c r="J1193" i="2"/>
  <c r="K1193" i="2" s="1"/>
  <c r="T1193" i="2" s="1"/>
  <c r="J920" i="2"/>
  <c r="K920" i="2" s="1"/>
  <c r="T920" i="2" s="1"/>
  <c r="J1535" i="2"/>
  <c r="K1535" i="2" s="1"/>
  <c r="T1535" i="2" s="1"/>
  <c r="J1276" i="2"/>
  <c r="K1276" i="2" s="1"/>
  <c r="T1276" i="2" s="1"/>
  <c r="J1007" i="2"/>
  <c r="K1007" i="2" s="1"/>
  <c r="T1007" i="2" s="1"/>
  <c r="J1471" i="2"/>
  <c r="K1471" i="2" s="1"/>
  <c r="T1471" i="2" s="1"/>
  <c r="J1202" i="2"/>
  <c r="K1202" i="2" s="1"/>
  <c r="T1202" i="2" s="1"/>
  <c r="J929" i="2"/>
  <c r="K929" i="2" s="1"/>
  <c r="T929" i="2" s="1"/>
  <c r="J1286" i="2"/>
  <c r="K1286" i="2" s="1"/>
  <c r="T1286" i="2" s="1"/>
  <c r="J1006" i="2"/>
  <c r="K1006" i="2" s="1"/>
  <c r="T1006" i="2" s="1"/>
  <c r="J1301" i="2"/>
  <c r="K1301" i="2" s="1"/>
  <c r="T1301" i="2" s="1"/>
  <c r="J1050" i="2"/>
  <c r="K1050" i="2" s="1"/>
  <c r="T1050" i="2" s="1"/>
  <c r="J774" i="2"/>
  <c r="K774" i="2" s="1"/>
  <c r="T774" i="2" s="1"/>
  <c r="J1592" i="2"/>
  <c r="K1592" i="2" s="1"/>
  <c r="T1592" i="2" s="1"/>
  <c r="J1611" i="2"/>
  <c r="K1611" i="2" s="1"/>
  <c r="T1611" i="2" s="1"/>
  <c r="J1356" i="2"/>
  <c r="K1356" i="2" s="1"/>
  <c r="T1356" i="2" s="1"/>
  <c r="J1084" i="2"/>
  <c r="K1084" i="2" s="1"/>
  <c r="T1084" i="2" s="1"/>
  <c r="J1845" i="2"/>
  <c r="K1845" i="2" s="1"/>
  <c r="T1845" i="2" s="1"/>
  <c r="J1773" i="2"/>
  <c r="K1773" i="2" s="1"/>
  <c r="T1773" i="2" s="1"/>
  <c r="J1873" i="2"/>
  <c r="K1873" i="2" s="1"/>
  <c r="T1873" i="2" s="1"/>
  <c r="J1467" i="2"/>
  <c r="K1467" i="2" s="1"/>
  <c r="T1467" i="2" s="1"/>
  <c r="J1206" i="2"/>
  <c r="K1206" i="2" s="1"/>
  <c r="T1206" i="2" s="1"/>
  <c r="J932" i="2"/>
  <c r="K932" i="2" s="1"/>
  <c r="T932" i="2" s="1"/>
  <c r="J1487" i="2"/>
  <c r="K1487" i="2" s="1"/>
  <c r="T1487" i="2" s="1"/>
  <c r="J1220" i="2"/>
  <c r="K1220" i="2" s="1"/>
  <c r="T1220" i="2" s="1"/>
  <c r="J988" i="2"/>
  <c r="K988" i="2" s="1"/>
  <c r="T988" i="2" s="1"/>
  <c r="J1457" i="2"/>
  <c r="K1457" i="2" s="1"/>
  <c r="T1457" i="2" s="1"/>
  <c r="J1183" i="2"/>
  <c r="K1183" i="2" s="1"/>
  <c r="T1183" i="2" s="1"/>
  <c r="J911" i="2"/>
  <c r="K911" i="2" s="1"/>
  <c r="T911" i="2" s="1"/>
  <c r="J1043" i="2"/>
  <c r="K1043" i="2" s="1"/>
  <c r="T1043" i="2" s="1"/>
  <c r="J1521" i="2"/>
  <c r="K1521" i="2" s="1"/>
  <c r="T1521" i="2" s="1"/>
  <c r="J1598" i="2"/>
  <c r="K1598" i="2" s="1"/>
  <c r="T1598" i="2" s="1"/>
  <c r="J964" i="2"/>
  <c r="K964" i="2" s="1"/>
  <c r="T964" i="2" s="1"/>
  <c r="J947" i="2"/>
  <c r="K947" i="2" s="1"/>
  <c r="T947" i="2" s="1"/>
  <c r="J2023" i="2"/>
  <c r="K2023" i="2" s="1"/>
  <c r="T2023" i="2" s="1"/>
  <c r="J1723" i="2"/>
  <c r="K1723" i="2" s="1"/>
  <c r="T1723" i="2" s="1"/>
  <c r="J2270" i="2"/>
  <c r="K2270" i="2" s="1"/>
  <c r="T2270" i="2" s="1"/>
  <c r="J2015" i="2"/>
  <c r="K2015" i="2" s="1"/>
  <c r="T2015" i="2" s="1"/>
  <c r="J1763" i="2"/>
  <c r="K1763" i="2" s="1"/>
  <c r="T1763" i="2" s="1"/>
  <c r="J2341" i="2"/>
  <c r="J1221" i="2"/>
  <c r="K1221" i="2" s="1"/>
  <c r="T1221" i="2" s="1"/>
  <c r="J960" i="2"/>
  <c r="K960" i="2" s="1"/>
  <c r="T960" i="2" s="1"/>
  <c r="J1437" i="2"/>
  <c r="K1437" i="2" s="1"/>
  <c r="T1437" i="2" s="1"/>
  <c r="J1149" i="2"/>
  <c r="K1149" i="2" s="1"/>
  <c r="T1149" i="2" s="1"/>
  <c r="J858" i="2"/>
  <c r="K858" i="2" s="1"/>
  <c r="T858" i="2" s="1"/>
  <c r="J1445" i="2"/>
  <c r="K1445" i="2" s="1"/>
  <c r="T1445" i="2" s="1"/>
  <c r="J1188" i="2"/>
  <c r="K1188" i="2" s="1"/>
  <c r="T1188" i="2" s="1"/>
  <c r="J909" i="2"/>
  <c r="K909" i="2" s="1"/>
  <c r="T909" i="2" s="1"/>
  <c r="J1664" i="2"/>
  <c r="K1664" i="2" s="1"/>
  <c r="T1664" i="2" s="1"/>
  <c r="J1472" i="2"/>
  <c r="K1472" i="2" s="1"/>
  <c r="T1472" i="2" s="1"/>
  <c r="J1203" i="2"/>
  <c r="K1203" i="2" s="1"/>
  <c r="T1203" i="2" s="1"/>
  <c r="J925" i="2"/>
  <c r="K925" i="2" s="1"/>
  <c r="T925" i="2" s="1"/>
  <c r="J2244" i="2"/>
  <c r="K2244" i="2" s="1"/>
  <c r="T2244" i="2" s="1"/>
  <c r="J1982" i="2"/>
  <c r="K1982" i="2" s="1"/>
  <c r="T1982" i="2" s="1"/>
  <c r="J1672" i="2"/>
  <c r="K1672" i="2" s="1"/>
  <c r="T1672" i="2" s="1"/>
  <c r="J2127" i="2"/>
  <c r="K2127" i="2" s="1"/>
  <c r="T2127" i="2" s="1"/>
  <c r="J1874" i="2"/>
  <c r="K1874" i="2" s="1"/>
  <c r="T1874" i="2" s="1"/>
  <c r="J2155" i="2"/>
  <c r="K2155" i="2" s="1"/>
  <c r="T2155" i="2" s="1"/>
  <c r="J1885" i="2"/>
  <c r="K1885" i="2" s="1"/>
  <c r="T1885" i="2" s="1"/>
  <c r="J2171" i="2"/>
  <c r="K2171" i="2" s="1"/>
  <c r="T2171" i="2" s="1"/>
  <c r="J1579" i="2"/>
  <c r="K1579" i="2" s="1"/>
  <c r="T1579" i="2" s="1"/>
  <c r="J1399" i="2"/>
  <c r="K1399" i="2" s="1"/>
  <c r="T1399" i="2" s="1"/>
  <c r="J1143" i="2"/>
  <c r="K1143" i="2" s="1"/>
  <c r="T1143" i="2" s="1"/>
  <c r="J880" i="2"/>
  <c r="K880" i="2" s="1"/>
  <c r="T880" i="2" s="1"/>
  <c r="J2285" i="2"/>
  <c r="K2285" i="2" s="1"/>
  <c r="T2285" i="2" s="1"/>
  <c r="J2293" i="2"/>
  <c r="J1438" i="2"/>
  <c r="K1438" i="2" s="1"/>
  <c r="T1438" i="2" s="1"/>
  <c r="J1175" i="2"/>
  <c r="K1175" i="2" s="1"/>
  <c r="T1175" i="2" s="1"/>
  <c r="J868" i="2"/>
  <c r="K868" i="2" s="1"/>
  <c r="T868" i="2" s="1"/>
  <c r="J1407" i="2"/>
  <c r="K1407" i="2" s="1"/>
  <c r="T1407" i="2" s="1"/>
  <c r="J1146" i="2"/>
  <c r="K1146" i="2" s="1"/>
  <c r="T1146" i="2" s="1"/>
  <c r="J882" i="2"/>
  <c r="K882" i="2" s="1"/>
  <c r="T882" i="2" s="1"/>
  <c r="J1414" i="2"/>
  <c r="K1414" i="2" s="1"/>
  <c r="T1414" i="2" s="1"/>
  <c r="J1157" i="2"/>
  <c r="K1157" i="2" s="1"/>
  <c r="T1157" i="2" s="1"/>
  <c r="J866" i="2"/>
  <c r="K866" i="2" s="1"/>
  <c r="T866" i="2" s="1"/>
  <c r="J1389" i="2"/>
  <c r="K1389" i="2" s="1"/>
  <c r="T1389" i="2" s="1"/>
  <c r="J1124" i="2"/>
  <c r="K1124" i="2" s="1"/>
  <c r="T1124" i="2" s="1"/>
  <c r="J835" i="2"/>
  <c r="K835" i="2" s="1"/>
  <c r="T835" i="2" s="1"/>
  <c r="J1117" i="2"/>
  <c r="K1117" i="2" s="1"/>
  <c r="T1117" i="2" s="1"/>
  <c r="J1138" i="2"/>
  <c r="K1138" i="2" s="1"/>
  <c r="T1138" i="2" s="1"/>
  <c r="J1103" i="2"/>
  <c r="K1103" i="2" s="1"/>
  <c r="T1103" i="2" s="1"/>
  <c r="J837" i="2"/>
  <c r="K837" i="2" s="1"/>
  <c r="T837" i="2" s="1"/>
  <c r="J881" i="2"/>
  <c r="K881" i="2" s="1"/>
  <c r="T881" i="2" s="1"/>
  <c r="J849" i="2"/>
  <c r="K849" i="2" s="1"/>
  <c r="T849" i="2" s="1"/>
  <c r="J2033" i="2"/>
  <c r="K2033" i="2" s="1"/>
  <c r="T2033" i="2" s="1"/>
  <c r="J2193" i="2"/>
  <c r="K2193" i="2" s="1"/>
  <c r="T2193" i="2" s="1"/>
  <c r="J1916" i="2"/>
  <c r="K1916" i="2" s="1"/>
  <c r="T1916" i="2" s="1"/>
  <c r="J1661" i="2"/>
  <c r="K1661" i="2" s="1"/>
  <c r="T1661" i="2" s="1"/>
  <c r="J2204" i="2"/>
  <c r="K2204" i="2" s="1"/>
  <c r="T2204" i="2" s="1"/>
  <c r="J1942" i="2"/>
  <c r="K1942" i="2" s="1"/>
  <c r="T1942" i="2" s="1"/>
  <c r="J2217" i="2"/>
  <c r="K2217" i="2" s="1"/>
  <c r="T2217" i="2" s="1"/>
  <c r="J1963" i="2"/>
  <c r="K1963" i="2" s="1"/>
  <c r="T1963" i="2" s="1"/>
  <c r="J1758" i="2"/>
  <c r="K1758" i="2" s="1"/>
  <c r="T1758" i="2" s="1"/>
  <c r="J2094" i="2"/>
  <c r="K2094" i="2" s="1"/>
  <c r="T2094" i="2" s="1"/>
  <c r="J1830" i="2"/>
  <c r="K1830" i="2" s="1"/>
  <c r="T1830" i="2" s="1"/>
  <c r="J1135" i="2"/>
  <c r="K1135" i="2" s="1"/>
  <c r="T1135" i="2" s="1"/>
  <c r="J2132" i="2"/>
  <c r="K2132" i="2" s="1"/>
  <c r="T2132" i="2" s="1"/>
  <c r="J1934" i="2"/>
  <c r="K1934" i="2" s="1"/>
  <c r="T1934" i="2" s="1"/>
  <c r="J1409" i="2"/>
  <c r="K1409" i="2" s="1"/>
  <c r="T1409" i="2" s="1"/>
  <c r="J1762" i="2"/>
  <c r="K1762" i="2" s="1"/>
  <c r="T1762" i="2" s="1"/>
  <c r="J2168" i="2"/>
  <c r="K2168" i="2" s="1"/>
  <c r="T2168" i="2" s="1"/>
  <c r="J1896" i="2"/>
  <c r="K1896" i="2" s="1"/>
  <c r="T1896" i="2" s="1"/>
  <c r="J2303" i="2"/>
  <c r="J2061" i="2"/>
  <c r="K2061" i="2" s="1"/>
  <c r="T2061" i="2" s="1"/>
  <c r="J1798" i="2"/>
  <c r="K1798" i="2" s="1"/>
  <c r="T1798" i="2" s="1"/>
  <c r="J793" i="2"/>
  <c r="K793" i="2" s="1"/>
  <c r="T793" i="2" s="1"/>
  <c r="J1645" i="2"/>
  <c r="K1645" i="2" s="1"/>
  <c r="T1645" i="2" s="1"/>
  <c r="J2260" i="2"/>
  <c r="K2260" i="2" s="1"/>
  <c r="T2260" i="2" s="1"/>
  <c r="J1996" i="2"/>
  <c r="K1996" i="2" s="1"/>
  <c r="T1996" i="2" s="1"/>
  <c r="J1515" i="2"/>
  <c r="K1515" i="2" s="1"/>
  <c r="T1515" i="2" s="1"/>
  <c r="J1605" i="2"/>
  <c r="K1605" i="2" s="1"/>
  <c r="T1605" i="2" s="1"/>
  <c r="J1392" i="2"/>
  <c r="K1392" i="2" s="1"/>
  <c r="T1392" i="2" s="1"/>
  <c r="J1376" i="2"/>
  <c r="K1376" i="2" s="1"/>
  <c r="T1376" i="2" s="1"/>
  <c r="J1902" i="2"/>
  <c r="K1902" i="2" s="1"/>
  <c r="T1902" i="2" s="1"/>
  <c r="J1232" i="2"/>
  <c r="K1232" i="2" s="1"/>
  <c r="T1232" i="2" s="1"/>
  <c r="J976" i="2"/>
  <c r="K976" i="2" s="1"/>
  <c r="T976" i="2" s="1"/>
  <c r="J1326" i="2"/>
  <c r="K1326" i="2" s="1"/>
  <c r="T1326" i="2" s="1"/>
  <c r="J1048" i="2"/>
  <c r="K1048" i="2" s="1"/>
  <c r="T1048" i="2" s="1"/>
  <c r="J770" i="2"/>
  <c r="K770" i="2" s="1"/>
  <c r="T770" i="2" s="1"/>
  <c r="J1975" i="2"/>
  <c r="K1975" i="2" s="1"/>
  <c r="T1975" i="2" s="1"/>
  <c r="J2021" i="2"/>
  <c r="K2021" i="2" s="1"/>
  <c r="T2021" i="2" s="1"/>
  <c r="J1928" i="2"/>
  <c r="K1928" i="2" s="1"/>
  <c r="T1928" i="2" s="1"/>
  <c r="J2280" i="2"/>
  <c r="K2280" i="2" s="1"/>
  <c r="T2280" i="2" s="1"/>
  <c r="J2018" i="2"/>
  <c r="K2018" i="2" s="1"/>
  <c r="T2018" i="2" s="1"/>
  <c r="J1770" i="2"/>
  <c r="K1770" i="2" s="1"/>
  <c r="T1770" i="2" s="1"/>
  <c r="J1388" i="2"/>
  <c r="K1388" i="2" s="1"/>
  <c r="T1388" i="2" s="1"/>
  <c r="J1113" i="2"/>
  <c r="K1113" i="2" s="1"/>
  <c r="T1113" i="2" s="1"/>
  <c r="J843" i="2"/>
  <c r="K843" i="2" s="1"/>
  <c r="T843" i="2" s="1"/>
  <c r="J2054" i="2"/>
  <c r="K2054" i="2" s="1"/>
  <c r="T2054" i="2" s="1"/>
  <c r="J2206" i="2"/>
  <c r="K2206" i="2" s="1"/>
  <c r="T2206" i="2" s="1"/>
  <c r="J1949" i="2"/>
  <c r="K1949" i="2" s="1"/>
  <c r="T1949" i="2" s="1"/>
  <c r="J2222" i="2"/>
  <c r="K2222" i="2" s="1"/>
  <c r="T2222" i="2" s="1"/>
  <c r="J1968" i="2"/>
  <c r="K1968" i="2" s="1"/>
  <c r="T1968" i="2" s="1"/>
  <c r="J1715" i="2"/>
  <c r="K1715" i="2" s="1"/>
  <c r="T1715" i="2" s="1"/>
  <c r="J1173" i="2"/>
  <c r="K1173" i="2" s="1"/>
  <c r="T1173" i="2" s="1"/>
  <c r="J2238" i="2"/>
  <c r="K2238" i="2" s="1"/>
  <c r="T2238" i="2" s="1"/>
  <c r="J1991" i="2"/>
  <c r="K1991" i="2" s="1"/>
  <c r="T1991" i="2" s="1"/>
  <c r="J1750" i="2"/>
  <c r="K1750" i="2" s="1"/>
  <c r="T1750" i="2" s="1"/>
  <c r="J1275" i="2"/>
  <c r="K1275" i="2" s="1"/>
  <c r="T1275" i="2" s="1"/>
  <c r="J2120" i="2"/>
  <c r="K2120" i="2" s="1"/>
  <c r="T2120" i="2" s="1"/>
  <c r="J1869" i="2"/>
  <c r="K1869" i="2" s="1"/>
  <c r="T1869" i="2" s="1"/>
  <c r="J2268" i="2"/>
  <c r="K2268" i="2" s="1"/>
  <c r="T2268" i="2" s="1"/>
  <c r="J2028" i="2"/>
  <c r="K2028" i="2" s="1"/>
  <c r="T2028" i="2" s="1"/>
  <c r="J1733" i="2"/>
  <c r="K1733" i="2" s="1"/>
  <c r="T1733" i="2" s="1"/>
  <c r="J2325" i="2"/>
  <c r="J1539" i="2"/>
  <c r="K1539" i="2" s="1"/>
  <c r="T1539" i="2" s="1"/>
  <c r="J1809" i="2"/>
  <c r="K1809" i="2" s="1"/>
  <c r="T1809" i="2" s="1"/>
  <c r="J1728" i="2"/>
  <c r="K1728" i="2" s="1"/>
  <c r="T1728" i="2" s="1"/>
  <c r="J1638" i="2"/>
  <c r="K1638" i="2" s="1"/>
  <c r="T1638" i="2" s="1"/>
  <c r="J1020" i="2"/>
  <c r="K1020" i="2" s="1"/>
  <c r="T1020" i="2" s="1"/>
  <c r="J2051" i="2"/>
  <c r="K2051" i="2" s="1"/>
  <c r="T2051" i="2" s="1"/>
  <c r="J1776" i="2"/>
  <c r="K1776" i="2" s="1"/>
  <c r="T1776" i="2" s="1"/>
  <c r="J2299" i="2"/>
  <c r="K2299" i="2" s="1"/>
  <c r="J2065" i="2"/>
  <c r="K2065" i="2" s="1"/>
  <c r="T2065" i="2" s="1"/>
  <c r="J1784" i="2"/>
  <c r="K1784" i="2" s="1"/>
  <c r="T1784" i="2" s="1"/>
  <c r="J2313" i="2"/>
  <c r="J2050" i="2"/>
  <c r="K2050" i="2" s="1"/>
  <c r="T2050" i="2" s="1"/>
  <c r="J1813" i="2"/>
  <c r="K1813" i="2" s="1"/>
  <c r="T1813" i="2" s="1"/>
  <c r="J2186" i="2"/>
  <c r="K2186" i="2" s="1"/>
  <c r="T2186" i="2" s="1"/>
  <c r="J1935" i="2"/>
  <c r="K1935" i="2" s="1"/>
  <c r="T1935" i="2" s="1"/>
  <c r="J2228" i="2"/>
  <c r="K2228" i="2" s="1"/>
  <c r="T2228" i="2" s="1"/>
  <c r="J1969" i="2"/>
  <c r="K1969" i="2" s="1"/>
  <c r="T1969" i="2" s="1"/>
  <c r="J1691" i="2"/>
  <c r="K1691" i="2" s="1"/>
  <c r="T1691" i="2" s="1"/>
  <c r="J2143" i="2"/>
  <c r="K2143" i="2" s="1"/>
  <c r="T2143" i="2" s="1"/>
  <c r="J1564" i="2"/>
  <c r="K1564" i="2" s="1"/>
  <c r="T1564" i="2" s="1"/>
  <c r="J1807" i="2"/>
  <c r="K1807" i="2" s="1"/>
  <c r="T1807" i="2" s="1"/>
  <c r="J2304" i="2"/>
  <c r="J2189" i="2"/>
  <c r="K2189" i="2" s="1"/>
  <c r="T2189" i="2" s="1"/>
  <c r="J1876" i="2"/>
  <c r="K1876" i="2" s="1"/>
  <c r="T1876" i="2" s="1"/>
  <c r="J2328" i="2"/>
  <c r="J2080" i="2"/>
  <c r="K2080" i="2" s="1"/>
  <c r="T2080" i="2" s="1"/>
  <c r="J1828" i="2"/>
  <c r="K1828" i="2" s="1"/>
  <c r="T1828" i="2" s="1"/>
  <c r="J1061" i="2"/>
  <c r="K1061" i="2" s="1"/>
  <c r="T1061" i="2" s="1"/>
  <c r="J2197" i="2"/>
  <c r="K2197" i="2" s="1"/>
  <c r="T2197" i="2" s="1"/>
  <c r="J1947" i="2"/>
  <c r="K1947" i="2" s="1"/>
  <c r="T1947" i="2" s="1"/>
  <c r="J1673" i="2"/>
  <c r="K1673" i="2" s="1"/>
  <c r="T1673" i="2" s="1"/>
  <c r="J2093" i="2"/>
  <c r="K2093" i="2" s="1"/>
  <c r="T2093" i="2" s="1"/>
  <c r="J1839" i="2"/>
  <c r="K1839" i="2" s="1"/>
  <c r="T1839" i="2" s="1"/>
  <c r="J1187" i="2"/>
  <c r="K1187" i="2" s="1"/>
  <c r="T1187" i="2" s="1"/>
  <c r="J2221" i="2"/>
  <c r="K2221" i="2" s="1"/>
  <c r="T2221" i="2" s="1"/>
  <c r="J1967" i="2"/>
  <c r="K1967" i="2" s="1"/>
  <c r="T1967" i="2" s="1"/>
  <c r="J1687" i="2"/>
  <c r="K1687" i="2" s="1"/>
  <c r="T1687" i="2" s="1"/>
  <c r="J2111" i="2"/>
  <c r="K2111" i="2" s="1"/>
  <c r="T2111" i="2" s="1"/>
  <c r="J1852" i="2"/>
  <c r="K1852" i="2" s="1"/>
  <c r="T1852" i="2" s="1"/>
  <c r="J1311" i="2"/>
  <c r="K1311" i="2" s="1"/>
  <c r="T1311" i="2" s="1"/>
  <c r="J2235" i="2"/>
  <c r="K2235" i="2" s="1"/>
  <c r="T2235" i="2" s="1"/>
  <c r="J1979" i="2"/>
  <c r="K1979" i="2" s="1"/>
  <c r="T1979" i="2" s="1"/>
  <c r="J1711" i="2"/>
  <c r="K1711" i="2" s="1"/>
  <c r="T1711" i="2" s="1"/>
  <c r="J2107" i="2"/>
  <c r="K2107" i="2" s="1"/>
  <c r="T2107" i="2" s="1"/>
  <c r="J1851" i="2"/>
  <c r="K1851" i="2" s="1"/>
  <c r="T1851" i="2" s="1"/>
  <c r="J1260" i="2"/>
  <c r="K1260" i="2" s="1"/>
  <c r="T1260" i="2" s="1"/>
  <c r="J2255" i="2"/>
  <c r="K2255" i="2" s="1"/>
  <c r="T2255" i="2" s="1"/>
  <c r="J1988" i="2"/>
  <c r="K1988" i="2" s="1"/>
  <c r="T1988" i="2" s="1"/>
  <c r="J1658" i="2"/>
  <c r="K1658" i="2" s="1"/>
  <c r="T1658" i="2" s="1"/>
  <c r="J2136" i="2"/>
  <c r="K2136" i="2" s="1"/>
  <c r="T2136" i="2" s="1"/>
  <c r="J1905" i="2"/>
  <c r="K1905" i="2" s="1"/>
  <c r="T1905" i="2" s="1"/>
  <c r="J2213" i="2"/>
  <c r="K2213" i="2" s="1"/>
  <c r="T2213" i="2" s="1"/>
  <c r="J1961" i="2"/>
  <c r="K1961" i="2" s="1"/>
  <c r="T1961" i="2" s="1"/>
  <c r="J1696" i="2"/>
  <c r="K1696" i="2" s="1"/>
  <c r="T1696" i="2" s="1"/>
  <c r="J2172" i="2"/>
  <c r="K2172" i="2" s="1"/>
  <c r="T2172" i="2" s="1"/>
  <c r="J1913" i="2"/>
  <c r="K1913" i="2" s="1"/>
  <c r="T1913" i="2" s="1"/>
  <c r="J1553" i="2"/>
  <c r="K1553" i="2" s="1"/>
  <c r="T1553" i="2" s="1"/>
  <c r="J1288" i="2"/>
  <c r="K1288" i="2" s="1"/>
  <c r="T1288" i="2" s="1"/>
  <c r="J1025" i="2"/>
  <c r="K1025" i="2" s="1"/>
  <c r="T1025" i="2" s="1"/>
  <c r="J1631" i="2"/>
  <c r="K1631" i="2" s="1"/>
  <c r="T1631" i="2" s="1"/>
  <c r="J1372" i="2"/>
  <c r="K1372" i="2" s="1"/>
  <c r="T1372" i="2" s="1"/>
  <c r="J1110" i="2"/>
  <c r="K1110" i="2" s="1"/>
  <c r="T1110" i="2" s="1"/>
  <c r="J831" i="2"/>
  <c r="K831" i="2" s="1"/>
  <c r="T831" i="2" s="1"/>
  <c r="J1366" i="2"/>
  <c r="K1366" i="2" s="1"/>
  <c r="T1366" i="2" s="1"/>
  <c r="J1076" i="2"/>
  <c r="K1076" i="2" s="1"/>
  <c r="T1076" i="2" s="1"/>
  <c r="J813" i="2"/>
  <c r="K813" i="2" s="1"/>
  <c r="T813" i="2" s="1"/>
  <c r="J1623" i="2"/>
  <c r="K1623" i="2" s="1"/>
  <c r="T1623" i="2" s="1"/>
  <c r="J1285" i="2"/>
  <c r="K1285" i="2" s="1"/>
  <c r="T1285" i="2" s="1"/>
  <c r="J1037" i="2"/>
  <c r="K1037" i="2" s="1"/>
  <c r="T1037" i="2" s="1"/>
  <c r="J1386" i="2"/>
  <c r="K1386" i="2" s="1"/>
  <c r="T1386" i="2" s="1"/>
  <c r="J1122" i="2"/>
  <c r="K1122" i="2" s="1"/>
  <c r="T1122" i="2" s="1"/>
  <c r="J1503" i="2"/>
  <c r="K1503" i="2" s="1"/>
  <c r="T1503" i="2" s="1"/>
  <c r="J1244" i="2"/>
  <c r="K1244" i="2" s="1"/>
  <c r="T1244" i="2" s="1"/>
  <c r="J942" i="2"/>
  <c r="K942" i="2" s="1"/>
  <c r="T942" i="2" s="1"/>
  <c r="J1271" i="2"/>
  <c r="K1271" i="2" s="1"/>
  <c r="T1271" i="2" s="1"/>
  <c r="J2202" i="2"/>
  <c r="K2202" i="2" s="1"/>
  <c r="T2202" i="2" s="1"/>
  <c r="J1943" i="2"/>
  <c r="K1943" i="2" s="1"/>
  <c r="T1943" i="2" s="1"/>
  <c r="J1540" i="2"/>
  <c r="K1540" i="2" s="1"/>
  <c r="T1540" i="2" s="1"/>
  <c r="J1268" i="2"/>
  <c r="K1268" i="2" s="1"/>
  <c r="T1268" i="2" s="1"/>
  <c r="J1013" i="2"/>
  <c r="K1013" i="2" s="1"/>
  <c r="T1013" i="2" s="1"/>
  <c r="J1614" i="2"/>
  <c r="K1614" i="2" s="1"/>
  <c r="T1614" i="2" s="1"/>
  <c r="J1359" i="2"/>
  <c r="K1359" i="2" s="1"/>
  <c r="T1359" i="2" s="1"/>
  <c r="J1085" i="2"/>
  <c r="K1085" i="2" s="1"/>
  <c r="T1085" i="2" s="1"/>
  <c r="J819" i="2"/>
  <c r="K819" i="2" s="1"/>
  <c r="T819" i="2" s="1"/>
  <c r="J1290" i="2"/>
  <c r="K1290" i="2" s="1"/>
  <c r="T1290" i="2" s="1"/>
  <c r="J1010" i="2"/>
  <c r="K1010" i="2" s="1"/>
  <c r="T1010" i="2" s="1"/>
  <c r="J1377" i="2"/>
  <c r="K1377" i="2" s="1"/>
  <c r="T1377" i="2" s="1"/>
  <c r="J823" i="2"/>
  <c r="K823" i="2" s="1"/>
  <c r="T823" i="2" s="1"/>
  <c r="J2311" i="2"/>
  <c r="J2034" i="2"/>
  <c r="K2034" i="2" s="1"/>
  <c r="T2034" i="2" s="1"/>
  <c r="J1811" i="2"/>
  <c r="K1811" i="2" s="1"/>
  <c r="T1811" i="2" s="1"/>
  <c r="J904" i="2"/>
  <c r="K904" i="2" s="1"/>
  <c r="T904" i="2" s="1"/>
  <c r="J2075" i="2"/>
  <c r="K2075" i="2" s="1"/>
  <c r="T2075" i="2" s="1"/>
  <c r="J1831" i="2"/>
  <c r="K1831" i="2" s="1"/>
  <c r="T1831" i="2" s="1"/>
  <c r="J1023" i="2"/>
  <c r="K1023" i="2" s="1"/>
  <c r="T1023" i="2" s="1"/>
  <c r="J2211" i="2"/>
  <c r="K2211" i="2" s="1"/>
  <c r="T2211" i="2" s="1"/>
  <c r="J1960" i="2"/>
  <c r="K1960" i="2" s="1"/>
  <c r="T1960" i="2" s="1"/>
  <c r="J1731" i="2"/>
  <c r="K1731" i="2" s="1"/>
  <c r="T1731" i="2" s="1"/>
  <c r="J2104" i="2"/>
  <c r="K2104" i="2" s="1"/>
  <c r="T2104" i="2" s="1"/>
  <c r="J1841" i="2"/>
  <c r="K1841" i="2" s="1"/>
  <c r="T1841" i="2" s="1"/>
  <c r="J1274" i="2"/>
  <c r="K1274" i="2" s="1"/>
  <c r="T1274" i="2" s="1"/>
  <c r="J1431" i="2"/>
  <c r="K1431" i="2" s="1"/>
  <c r="T1431" i="2" s="1"/>
  <c r="J1162" i="2"/>
  <c r="K1162" i="2" s="1"/>
  <c r="T1162" i="2" s="1"/>
  <c r="J896" i="2"/>
  <c r="K896" i="2" s="1"/>
  <c r="T896" i="2" s="1"/>
  <c r="J2177" i="2"/>
  <c r="K2177" i="2" s="1"/>
  <c r="T2177" i="2" s="1"/>
  <c r="J1887" i="2"/>
  <c r="K1887" i="2" s="1"/>
  <c r="T1887" i="2" s="1"/>
  <c r="J1550" i="2"/>
  <c r="K1550" i="2" s="1"/>
  <c r="T1550" i="2" s="1"/>
  <c r="J1488" i="2"/>
  <c r="K1488" i="2" s="1"/>
  <c r="T1488" i="2" s="1"/>
  <c r="J989" i="2"/>
  <c r="K989" i="2" s="1"/>
  <c r="T989" i="2" s="1"/>
  <c r="J1583" i="2"/>
  <c r="K1583" i="2" s="1"/>
  <c r="T1583" i="2" s="1"/>
  <c r="J1306" i="2"/>
  <c r="K1306" i="2" s="1"/>
  <c r="T1306" i="2" s="1"/>
  <c r="J1039" i="2"/>
  <c r="K1039" i="2" s="1"/>
  <c r="T1039" i="2" s="1"/>
  <c r="J1738" i="2"/>
  <c r="K1738" i="2" s="1"/>
  <c r="T1738" i="2" s="1"/>
  <c r="J1802" i="2"/>
  <c r="K1802" i="2" s="1"/>
  <c r="T1802" i="2" s="1"/>
  <c r="J839" i="2"/>
  <c r="K839" i="2" s="1"/>
  <c r="T839" i="2" s="1"/>
  <c r="J2320" i="2"/>
  <c r="J2068" i="2"/>
  <c r="K2068" i="2" s="1"/>
  <c r="T2068" i="2" s="1"/>
  <c r="J1808" i="2"/>
  <c r="K1808" i="2" s="1"/>
  <c r="T1808" i="2" s="1"/>
  <c r="J971" i="2"/>
  <c r="K971" i="2" s="1"/>
  <c r="T971" i="2" s="1"/>
  <c r="J1125" i="2"/>
  <c r="K1125" i="2" s="1"/>
  <c r="T1125" i="2" s="1"/>
  <c r="J1587" i="2"/>
  <c r="K1587" i="2" s="1"/>
  <c r="T1587" i="2" s="1"/>
  <c r="J1317" i="2"/>
  <c r="K1317" i="2" s="1"/>
  <c r="T1317" i="2" s="1"/>
  <c r="J1038" i="2"/>
  <c r="K1038" i="2" s="1"/>
  <c r="T1038" i="2" s="1"/>
  <c r="J1578" i="2"/>
  <c r="K1578" i="2" s="1"/>
  <c r="T1578" i="2" s="1"/>
  <c r="J1327" i="2"/>
  <c r="K1327" i="2" s="1"/>
  <c r="T1327" i="2" s="1"/>
  <c r="J1053" i="2"/>
  <c r="K1053" i="2" s="1"/>
  <c r="T1053" i="2" s="1"/>
  <c r="J780" i="2"/>
  <c r="K780" i="2" s="1"/>
  <c r="T780" i="2" s="1"/>
  <c r="J1541" i="2"/>
  <c r="K1541" i="2" s="1"/>
  <c r="T1541" i="2" s="1"/>
  <c r="J1314" i="2"/>
  <c r="K1314" i="2" s="1"/>
  <c r="T1314" i="2" s="1"/>
  <c r="J1012" i="2"/>
  <c r="K1012" i="2" s="1"/>
  <c r="T1012" i="2" s="1"/>
  <c r="J1635" i="2"/>
  <c r="K1635" i="2" s="1"/>
  <c r="T1635" i="2" s="1"/>
  <c r="J1617" i="2"/>
  <c r="K1617" i="2" s="1"/>
  <c r="T1617" i="2" s="1"/>
  <c r="J2334" i="2"/>
  <c r="K2334" i="2" s="1"/>
  <c r="T2334" i="2" s="1"/>
  <c r="J2089" i="2"/>
  <c r="K2089" i="2" s="1"/>
  <c r="T2089" i="2" s="1"/>
  <c r="J1827" i="2"/>
  <c r="K1827" i="2" s="1"/>
  <c r="T1827" i="2" s="1"/>
  <c r="J1107" i="2"/>
  <c r="K1107" i="2" s="1"/>
  <c r="T1107" i="2" s="1"/>
  <c r="J1699" i="2"/>
  <c r="K1699" i="2" s="1"/>
  <c r="T1699" i="2" s="1"/>
  <c r="J1412" i="2"/>
  <c r="K1412" i="2" s="1"/>
  <c r="T1412" i="2" s="1"/>
  <c r="J1158" i="2"/>
  <c r="K1158" i="2" s="1"/>
  <c r="T1158" i="2" s="1"/>
  <c r="J861" i="2"/>
  <c r="K861" i="2" s="1"/>
  <c r="T861" i="2" s="1"/>
  <c r="J1498" i="2"/>
  <c r="K1498" i="2" s="1"/>
  <c r="T1498" i="2" s="1"/>
  <c r="J979" i="2"/>
  <c r="K979" i="2" s="1"/>
  <c r="T979" i="2" s="1"/>
  <c r="J1531" i="2"/>
  <c r="K1531" i="2" s="1"/>
  <c r="T1531" i="2" s="1"/>
  <c r="J983" i="2"/>
  <c r="K983" i="2" s="1"/>
  <c r="T983" i="2" s="1"/>
  <c r="J1533" i="2"/>
  <c r="K1533" i="2" s="1"/>
  <c r="T1533" i="2" s="1"/>
  <c r="J1003" i="2"/>
  <c r="K1003" i="2" s="1"/>
  <c r="T1003" i="2" s="1"/>
  <c r="J1486" i="2"/>
  <c r="K1486" i="2" s="1"/>
  <c r="T1486" i="2" s="1"/>
  <c r="J1219" i="2"/>
  <c r="K1219" i="2" s="1"/>
  <c r="T1219" i="2" s="1"/>
  <c r="J990" i="2"/>
  <c r="K990" i="2" s="1"/>
  <c r="T990" i="2" s="1"/>
  <c r="J1507" i="2"/>
  <c r="K1507" i="2" s="1"/>
  <c r="T1507" i="2" s="1"/>
  <c r="J1245" i="2"/>
  <c r="K1245" i="2" s="1"/>
  <c r="T1245" i="2" s="1"/>
  <c r="J956" i="2"/>
  <c r="K956" i="2" s="1"/>
  <c r="T956" i="2" s="1"/>
  <c r="J1424" i="2"/>
  <c r="K1424" i="2" s="1"/>
  <c r="T1424" i="2" s="1"/>
  <c r="J1164" i="2"/>
  <c r="K1164" i="2" s="1"/>
  <c r="T1164" i="2" s="1"/>
  <c r="J869" i="2"/>
  <c r="K869" i="2" s="1"/>
  <c r="T869" i="2" s="1"/>
  <c r="J1253" i="2"/>
  <c r="K1253" i="2" s="1"/>
  <c r="T1253" i="2" s="1"/>
  <c r="J955" i="2"/>
  <c r="K955" i="2" s="1"/>
  <c r="T955" i="2" s="1"/>
  <c r="J787" i="2"/>
  <c r="K787" i="2" s="1"/>
  <c r="T787" i="2" s="1"/>
  <c r="J1090" i="2"/>
  <c r="K1090" i="2" s="1"/>
  <c r="T1090" i="2" s="1"/>
  <c r="J821" i="2"/>
  <c r="K821" i="2" s="1"/>
  <c r="T821" i="2" s="1"/>
  <c r="J2102" i="2"/>
  <c r="K2102" i="2" s="1"/>
  <c r="T2102" i="2" s="1"/>
  <c r="J1441" i="2"/>
  <c r="K1441" i="2" s="1"/>
  <c r="T1441" i="2" s="1"/>
  <c r="J1172" i="2"/>
  <c r="K1172" i="2" s="1"/>
  <c r="T1172" i="2" s="1"/>
  <c r="J901" i="2"/>
  <c r="K901" i="2" s="1"/>
  <c r="T901" i="2" s="1"/>
  <c r="J1444" i="2"/>
  <c r="K1444" i="2" s="1"/>
  <c r="T1444" i="2" s="1"/>
  <c r="J1190" i="2"/>
  <c r="K1190" i="2" s="1"/>
  <c r="T1190" i="2" s="1"/>
  <c r="J912" i="2"/>
  <c r="K912" i="2" s="1"/>
  <c r="T912" i="2" s="1"/>
  <c r="J1421" i="2"/>
  <c r="K1421" i="2" s="1"/>
  <c r="T1421" i="2" s="1"/>
  <c r="J1153" i="2"/>
  <c r="K1153" i="2" s="1"/>
  <c r="T1153" i="2" s="1"/>
  <c r="J864" i="2"/>
  <c r="K864" i="2" s="1"/>
  <c r="T864" i="2" s="1"/>
  <c r="J1075" i="2"/>
  <c r="K1075" i="2" s="1"/>
  <c r="T1075" i="2" s="1"/>
  <c r="J1974" i="2"/>
  <c r="K1974" i="2" s="1"/>
  <c r="T1974" i="2" s="1"/>
  <c r="J959" i="2"/>
  <c r="K959" i="2" s="1"/>
  <c r="T959" i="2" s="1"/>
  <c r="J1571" i="2"/>
  <c r="K1571" i="2" s="1"/>
  <c r="T1571" i="2" s="1"/>
  <c r="J1019" i="2"/>
  <c r="K1019" i="2" s="1"/>
  <c r="T1019" i="2" s="1"/>
  <c r="J2264" i="2"/>
  <c r="K2264" i="2" s="1"/>
  <c r="T2264" i="2" s="1"/>
  <c r="J2022" i="2"/>
  <c r="K2022" i="2" s="1"/>
  <c r="T2022" i="2" s="1"/>
  <c r="J1690" i="2"/>
  <c r="K1690" i="2" s="1"/>
  <c r="T1690" i="2" s="1"/>
  <c r="J2331" i="2"/>
  <c r="K2331" i="2" s="1"/>
  <c r="J1479" i="2"/>
  <c r="K1479" i="2" s="1"/>
  <c r="T1479" i="2" s="1"/>
  <c r="J1184" i="2"/>
  <c r="K1184" i="2" s="1"/>
  <c r="T1184" i="2" s="1"/>
  <c r="J1341" i="2"/>
  <c r="K1341" i="2" s="1"/>
  <c r="T1341" i="2" s="1"/>
  <c r="J1071" i="2"/>
  <c r="K1071" i="2" s="1"/>
  <c r="T1071" i="2" s="1"/>
  <c r="J797" i="2"/>
  <c r="K797" i="2" s="1"/>
  <c r="T797" i="2" s="1"/>
  <c r="J1606" i="2"/>
  <c r="K1606" i="2" s="1"/>
  <c r="T1606" i="2" s="1"/>
  <c r="J1398" i="2"/>
  <c r="K1398" i="2" s="1"/>
  <c r="T1398" i="2" s="1"/>
  <c r="J1144" i="2"/>
  <c r="K1144" i="2" s="1"/>
  <c r="T1144" i="2" s="1"/>
  <c r="J1436" i="2"/>
  <c r="K1436" i="2" s="1"/>
  <c r="T1436" i="2" s="1"/>
  <c r="J1163" i="2"/>
  <c r="K1163" i="2" s="1"/>
  <c r="T1163" i="2" s="1"/>
  <c r="J878" i="2"/>
  <c r="K878" i="2" s="1"/>
  <c r="T878" i="2" s="1"/>
  <c r="J1490" i="2"/>
  <c r="K1490" i="2" s="1"/>
  <c r="T1490" i="2" s="1"/>
  <c r="J1236" i="2"/>
  <c r="K1236" i="2" s="1"/>
  <c r="T1236" i="2" s="1"/>
  <c r="J974" i="2"/>
  <c r="K974" i="2" s="1"/>
  <c r="T974" i="2" s="1"/>
  <c r="J2077" i="2"/>
  <c r="K2077" i="2" s="1"/>
  <c r="T2077" i="2" s="1"/>
  <c r="J1818" i="2"/>
  <c r="K1818" i="2" s="1"/>
  <c r="T1818" i="2" s="1"/>
  <c r="J1018" i="2"/>
  <c r="K1018" i="2" s="1"/>
  <c r="T1018" i="2" s="1"/>
  <c r="J2117" i="2"/>
  <c r="K2117" i="2" s="1"/>
  <c r="T2117" i="2" s="1"/>
  <c r="J1865" i="2"/>
  <c r="K1865" i="2" s="1"/>
  <c r="T1865" i="2" s="1"/>
  <c r="J1361" i="2"/>
  <c r="K1361" i="2" s="1"/>
  <c r="T1361" i="2" s="1"/>
  <c r="J801" i="2"/>
  <c r="K801" i="2" s="1"/>
  <c r="T801" i="2" s="1"/>
  <c r="J2225" i="2"/>
  <c r="K2225" i="2" s="1"/>
  <c r="T2225" i="2" s="1"/>
  <c r="J1971" i="2"/>
  <c r="K1971" i="2" s="1"/>
  <c r="T1971" i="2" s="1"/>
  <c r="J1742" i="2"/>
  <c r="K1742" i="2" s="1"/>
  <c r="T1742" i="2" s="1"/>
  <c r="J1463" i="2"/>
  <c r="K1463" i="2" s="1"/>
  <c r="T1463" i="2" s="1"/>
  <c r="J1191" i="2"/>
  <c r="K1191" i="2" s="1"/>
  <c r="T1191" i="2" s="1"/>
  <c r="J930" i="2"/>
  <c r="K930" i="2" s="1"/>
  <c r="T930" i="2" s="1"/>
  <c r="J1744" i="2"/>
  <c r="K1744" i="2" s="1"/>
  <c r="T1744" i="2" s="1"/>
  <c r="J2101" i="2"/>
  <c r="K2101" i="2" s="1"/>
  <c r="T2101" i="2" s="1"/>
  <c r="J1843" i="2"/>
  <c r="K1843" i="2" s="1"/>
  <c r="T1843" i="2" s="1"/>
  <c r="J2108" i="2"/>
  <c r="K2108" i="2" s="1"/>
  <c r="T2108" i="2" s="1"/>
  <c r="J1854" i="2"/>
  <c r="K1854" i="2" s="1"/>
  <c r="T1854" i="2" s="1"/>
  <c r="J2113" i="2"/>
  <c r="K2113" i="2" s="1"/>
  <c r="T2113" i="2" s="1"/>
  <c r="J1861" i="2"/>
  <c r="K1861" i="2" s="1"/>
  <c r="T1861" i="2" s="1"/>
  <c r="J2249" i="2"/>
  <c r="K2249" i="2" s="1"/>
  <c r="T2249" i="2" s="1"/>
  <c r="J1999" i="2"/>
  <c r="K1999" i="2" s="1"/>
  <c r="T1999" i="2" s="1"/>
  <c r="J1737" i="2"/>
  <c r="K1737" i="2" s="1"/>
  <c r="T1737" i="2" s="1"/>
  <c r="J2173" i="2"/>
  <c r="K2173" i="2" s="1"/>
  <c r="T2173" i="2" s="1"/>
  <c r="J1894" i="2"/>
  <c r="K1894" i="2" s="1"/>
  <c r="T1894" i="2" s="1"/>
  <c r="J2292" i="2"/>
  <c r="J2044" i="2"/>
  <c r="K2044" i="2" s="1"/>
  <c r="T2044" i="2" s="1"/>
  <c r="J1772" i="2"/>
  <c r="K1772" i="2" s="1"/>
  <c r="T1772" i="2" s="1"/>
  <c r="J1093" i="2"/>
  <c r="K1093" i="2" s="1"/>
  <c r="T1093" i="2" s="1"/>
  <c r="J1653" i="2"/>
  <c r="K1653" i="2" s="1"/>
  <c r="T1653" i="2" s="1"/>
  <c r="J1400" i="2"/>
  <c r="K1400" i="2" s="1"/>
  <c r="T1400" i="2" s="1"/>
  <c r="J1131" i="2"/>
  <c r="K1131" i="2" s="1"/>
  <c r="T1131" i="2" s="1"/>
  <c r="J847" i="2"/>
  <c r="K847" i="2" s="1"/>
  <c r="T847" i="2" s="1"/>
  <c r="J1595" i="2"/>
  <c r="K1595" i="2" s="1"/>
  <c r="T1595" i="2" s="1"/>
  <c r="J1350" i="2"/>
  <c r="K1350" i="2" s="1"/>
  <c r="T1350" i="2" s="1"/>
  <c r="J1081" i="2"/>
  <c r="K1081" i="2" s="1"/>
  <c r="T1081" i="2" s="1"/>
  <c r="J1666" i="2"/>
  <c r="K1666" i="2" s="1"/>
  <c r="T1666" i="2" s="1"/>
  <c r="J1315" i="2"/>
  <c r="K1315" i="2" s="1"/>
  <c r="T1315" i="2" s="1"/>
  <c r="J1008" i="2"/>
  <c r="K1008" i="2" s="1"/>
  <c r="T1008" i="2" s="1"/>
  <c r="J1561" i="2"/>
  <c r="K1561" i="2" s="1"/>
  <c r="T1561" i="2" s="1"/>
  <c r="J1287" i="2"/>
  <c r="K1287" i="2" s="1"/>
  <c r="T1287" i="2" s="1"/>
  <c r="J2165" i="2"/>
  <c r="K2165" i="2" s="1"/>
  <c r="T2165" i="2" s="1"/>
  <c r="J1926" i="2"/>
  <c r="K1926" i="2" s="1"/>
  <c r="T1926" i="2" s="1"/>
  <c r="J2072" i="2"/>
  <c r="K2072" i="2" s="1"/>
  <c r="T2072" i="2" s="1"/>
  <c r="J1801" i="2"/>
  <c r="K1801" i="2" s="1"/>
  <c r="T1801" i="2" s="1"/>
  <c r="J984" i="2"/>
  <c r="K984" i="2" s="1"/>
  <c r="T984" i="2" s="1"/>
  <c r="J2322" i="2"/>
  <c r="J1417" i="2"/>
  <c r="K1417" i="2" s="1"/>
  <c r="T1417" i="2" s="1"/>
  <c r="J1142" i="2"/>
  <c r="K1142" i="2" s="1"/>
  <c r="T1142" i="2" s="1"/>
  <c r="J888" i="2"/>
  <c r="K888" i="2" s="1"/>
  <c r="T888" i="2" s="1"/>
  <c r="J1489" i="2"/>
  <c r="K1489" i="2" s="1"/>
  <c r="T1489" i="2" s="1"/>
  <c r="J1227" i="2"/>
  <c r="K1227" i="2" s="1"/>
  <c r="T1227" i="2" s="1"/>
  <c r="J944" i="2"/>
  <c r="K944" i="2" s="1"/>
  <c r="T944" i="2" s="1"/>
  <c r="J1474" i="2"/>
  <c r="K1474" i="2" s="1"/>
  <c r="T1474" i="2" s="1"/>
  <c r="J1204" i="2"/>
  <c r="K1204" i="2" s="1"/>
  <c r="T1204" i="2" s="1"/>
  <c r="J927" i="2"/>
  <c r="K927" i="2" s="1"/>
  <c r="T927" i="2" s="1"/>
  <c r="J1432" i="2"/>
  <c r="K1432" i="2" s="1"/>
  <c r="T1432" i="2" s="1"/>
  <c r="J1152" i="2"/>
  <c r="K1152" i="2" s="1"/>
  <c r="T1152" i="2" s="1"/>
  <c r="J877" i="2"/>
  <c r="K877" i="2" s="1"/>
  <c r="T877" i="2" s="1"/>
  <c r="J1235" i="2"/>
  <c r="K1235" i="2" s="1"/>
  <c r="T1235" i="2" s="1"/>
  <c r="J951" i="2"/>
  <c r="K951" i="2" s="1"/>
  <c r="T951" i="2" s="1"/>
  <c r="J767" i="2"/>
  <c r="K767" i="2" s="1"/>
  <c r="T767" i="2" s="1"/>
  <c r="J1293" i="2"/>
  <c r="K1293" i="2" s="1"/>
  <c r="T1293" i="2" s="1"/>
  <c r="J1035" i="2"/>
  <c r="K1035" i="2" s="1"/>
  <c r="T1035" i="2" s="1"/>
  <c r="J1419" i="2"/>
  <c r="K1419" i="2" s="1"/>
  <c r="T1419" i="2" s="1"/>
  <c r="J1159" i="2"/>
  <c r="K1159" i="2" s="1"/>
  <c r="T1159" i="2" s="1"/>
  <c r="J895" i="2"/>
  <c r="K895" i="2" s="1"/>
  <c r="T895" i="2" s="1"/>
  <c r="J1987" i="2"/>
  <c r="K1987" i="2" s="1"/>
  <c r="T1987" i="2" s="1"/>
  <c r="J1871" i="2"/>
  <c r="K1871" i="2" s="1"/>
  <c r="T1871" i="2" s="1"/>
  <c r="J1448" i="2"/>
  <c r="K1448" i="2" s="1"/>
  <c r="T1448" i="2" s="1"/>
  <c r="J2142" i="2"/>
  <c r="K2142" i="2" s="1"/>
  <c r="T2142" i="2" s="1"/>
  <c r="J1904" i="2"/>
  <c r="K1904" i="2" s="1"/>
  <c r="T1904" i="2" s="1"/>
  <c r="J1512" i="2"/>
  <c r="K1512" i="2" s="1"/>
  <c r="T1512" i="2" s="1"/>
  <c r="J2141" i="2"/>
  <c r="K2141" i="2" s="1"/>
  <c r="T2141" i="2" s="1"/>
  <c r="J1899" i="2"/>
  <c r="K1899" i="2" s="1"/>
  <c r="T1899" i="2" s="1"/>
  <c r="J2295" i="2"/>
  <c r="K2295" i="2" s="1"/>
  <c r="J2012" i="2"/>
  <c r="K2012" i="2" s="1"/>
  <c r="T2012" i="2" s="1"/>
  <c r="J1786" i="2"/>
  <c r="K1786" i="2" s="1"/>
  <c r="T1786" i="2" s="1"/>
  <c r="J2180" i="2"/>
  <c r="K2180" i="2" s="1"/>
  <c r="T2180" i="2" s="1"/>
  <c r="J1912" i="2"/>
  <c r="K1912" i="2" s="1"/>
  <c r="T1912" i="2" s="1"/>
  <c r="J1716" i="2"/>
  <c r="K1716" i="2" s="1"/>
  <c r="T1716" i="2" s="1"/>
  <c r="J946" i="2"/>
  <c r="K946" i="2" s="1"/>
  <c r="T946" i="2" s="1"/>
  <c r="J1179" i="2"/>
  <c r="K1179" i="2" s="1"/>
  <c r="T1179" i="2" s="1"/>
  <c r="J928" i="2"/>
  <c r="K928" i="2" s="1"/>
  <c r="T928" i="2" s="1"/>
  <c r="J1494" i="2"/>
  <c r="K1494" i="2" s="1"/>
  <c r="T1494" i="2" s="1"/>
  <c r="J1233" i="2"/>
  <c r="K1233" i="2" s="1"/>
  <c r="T1233" i="2" s="1"/>
  <c r="J980" i="2"/>
  <c r="K980" i="2" s="1"/>
  <c r="T980" i="2" s="1"/>
  <c r="J2248" i="2"/>
  <c r="K2248" i="2" s="1"/>
  <c r="T2248" i="2" s="1"/>
  <c r="J1701" i="2"/>
  <c r="K1701" i="2" s="1"/>
  <c r="T1701" i="2" s="1"/>
  <c r="J2134" i="2"/>
  <c r="K2134" i="2" s="1"/>
  <c r="T2134" i="2" s="1"/>
  <c r="J1911" i="2"/>
  <c r="K1911" i="2" s="1"/>
  <c r="T1911" i="2" s="1"/>
  <c r="J2318" i="2"/>
  <c r="K2318" i="2" s="1"/>
  <c r="J922" i="2"/>
  <c r="K922" i="2" s="1"/>
  <c r="T922" i="2" s="1"/>
  <c r="J2336" i="2"/>
  <c r="J1042" i="2"/>
  <c r="K1042" i="2" s="1"/>
  <c r="T1042" i="2" s="1"/>
  <c r="J1161" i="2"/>
  <c r="K1161" i="2" s="1"/>
  <c r="T1161" i="2" s="1"/>
  <c r="J2233" i="2"/>
  <c r="K2233" i="2" s="1"/>
  <c r="T2233" i="2" s="1"/>
  <c r="J1977" i="2"/>
  <c r="K1977" i="2" s="1"/>
  <c r="T1977" i="2" s="1"/>
  <c r="J1751" i="2"/>
  <c r="K1751" i="2" s="1"/>
  <c r="T1751" i="2" s="1"/>
  <c r="J1898" i="2"/>
  <c r="K1898" i="2" s="1"/>
  <c r="T1898" i="2" s="1"/>
  <c r="J2126" i="2"/>
  <c r="K2126" i="2" s="1"/>
  <c r="T2126" i="2" s="1"/>
  <c r="J1866" i="2"/>
  <c r="K1866" i="2" s="1"/>
  <c r="T1866" i="2" s="1"/>
  <c r="J1394" i="2"/>
  <c r="K1394" i="2" s="1"/>
  <c r="T1394" i="2" s="1"/>
  <c r="J2119" i="2"/>
  <c r="K2119" i="2" s="1"/>
  <c r="T2119" i="2" s="1"/>
  <c r="J1857" i="2"/>
  <c r="K1857" i="2" s="1"/>
  <c r="T1857" i="2" s="1"/>
  <c r="J1506" i="2"/>
  <c r="K1506" i="2" s="1"/>
  <c r="T1506" i="2" s="1"/>
  <c r="J1250" i="2"/>
  <c r="K1250" i="2" s="1"/>
  <c r="T1250" i="2" s="1"/>
  <c r="J938" i="2"/>
  <c r="K938" i="2" s="1"/>
  <c r="T938" i="2" s="1"/>
  <c r="J1456" i="2"/>
  <c r="K1456" i="2" s="1"/>
  <c r="T1456" i="2" s="1"/>
  <c r="J921" i="2"/>
  <c r="K921" i="2" s="1"/>
  <c r="T921" i="2" s="1"/>
  <c r="J1628" i="2"/>
  <c r="K1628" i="2" s="1"/>
  <c r="T1628" i="2" s="1"/>
  <c r="J1371" i="2"/>
  <c r="K1371" i="2" s="1"/>
  <c r="T1371" i="2" s="1"/>
  <c r="J1105" i="2"/>
  <c r="K1105" i="2" s="1"/>
  <c r="T1105" i="2" s="1"/>
  <c r="J844" i="2"/>
  <c r="K844" i="2" s="1"/>
  <c r="T844" i="2" s="1"/>
  <c r="J1646" i="2"/>
  <c r="K1646" i="2" s="1"/>
  <c r="T1646" i="2" s="1"/>
  <c r="J1391" i="2"/>
  <c r="K1391" i="2" s="1"/>
  <c r="T1391" i="2" s="1"/>
  <c r="J1115" i="2"/>
  <c r="K1115" i="2" s="1"/>
  <c r="T1115" i="2" s="1"/>
  <c r="J2144" i="2"/>
  <c r="K2144" i="2" s="1"/>
  <c r="T2144" i="2" s="1"/>
  <c r="J2052" i="2"/>
  <c r="K2052" i="2" s="1"/>
  <c r="T2052" i="2" s="1"/>
  <c r="J2091" i="2"/>
  <c r="K2091" i="2" s="1"/>
  <c r="T2091" i="2" s="1"/>
  <c r="J2269" i="2"/>
  <c r="K2269" i="2" s="1"/>
  <c r="T2269" i="2" s="1"/>
  <c r="J2330" i="2"/>
  <c r="J1933" i="2"/>
  <c r="K1933" i="2" s="1"/>
  <c r="T1933" i="2" s="1"/>
  <c r="J1803" i="2"/>
  <c r="K1803" i="2" s="1"/>
  <c r="T1803" i="2" s="1"/>
  <c r="J1821" i="2"/>
  <c r="K1821" i="2" s="1"/>
  <c r="T1821" i="2" s="1"/>
  <c r="J2327" i="2"/>
  <c r="J2150" i="2"/>
  <c r="K2150" i="2" s="1"/>
  <c r="T2150" i="2" s="1"/>
  <c r="J1910" i="2"/>
  <c r="K1910" i="2" s="1"/>
  <c r="T1910" i="2" s="1"/>
  <c r="J2288" i="2"/>
  <c r="K2288" i="2" s="1"/>
  <c r="T2288" i="2" s="1"/>
  <c r="J2053" i="2"/>
  <c r="K2053" i="2" s="1"/>
  <c r="T2053" i="2" s="1"/>
  <c r="J1777" i="2"/>
  <c r="K1777" i="2" s="1"/>
  <c r="T1777" i="2" s="1"/>
  <c r="J2167" i="2"/>
  <c r="K2167" i="2" s="1"/>
  <c r="T2167" i="2" s="1"/>
  <c r="J1921" i="2"/>
  <c r="K1921" i="2" s="1"/>
  <c r="T1921" i="2" s="1"/>
  <c r="J2301" i="2"/>
  <c r="J2043" i="2"/>
  <c r="K2043" i="2" s="1"/>
  <c r="T2043" i="2" s="1"/>
  <c r="J1790" i="2"/>
  <c r="K1790" i="2" s="1"/>
  <c r="T1790" i="2" s="1"/>
  <c r="J2174" i="2"/>
  <c r="K2174" i="2" s="1"/>
  <c r="T2174" i="2" s="1"/>
  <c r="J1880" i="2"/>
  <c r="K1880" i="2" s="1"/>
  <c r="T1880" i="2" s="1"/>
  <c r="J1634" i="2"/>
  <c r="K1634" i="2" s="1"/>
  <c r="T1634" i="2" s="1"/>
  <c r="J2315" i="2"/>
  <c r="K2315" i="2" s="1"/>
  <c r="J1468" i="2"/>
  <c r="K1468" i="2" s="1"/>
  <c r="T1468" i="2" s="1"/>
  <c r="J2069" i="2"/>
  <c r="K2069" i="2" s="1"/>
  <c r="T2069" i="2" s="1"/>
  <c r="J1840" i="2"/>
  <c r="K1840" i="2" s="1"/>
  <c r="T1840" i="2" s="1"/>
  <c r="J1983" i="2"/>
  <c r="K1983" i="2" s="1"/>
  <c r="T1983" i="2" s="1"/>
  <c r="J1689" i="2"/>
  <c r="K1689" i="2" s="1"/>
  <c r="T1689" i="2" s="1"/>
  <c r="J2129" i="2"/>
  <c r="K2129" i="2" s="1"/>
  <c r="T2129" i="2" s="1"/>
  <c r="J1872" i="2"/>
  <c r="K1872" i="2" s="1"/>
  <c r="T1872" i="2" s="1"/>
  <c r="J2274" i="2"/>
  <c r="K2274" i="2" s="1"/>
  <c r="T2274" i="2" s="1"/>
  <c r="J2040" i="2"/>
  <c r="K2040" i="2" s="1"/>
  <c r="T2040" i="2" s="1"/>
  <c r="J1727" i="2"/>
  <c r="K1727" i="2" s="1"/>
  <c r="T1727" i="2" s="1"/>
  <c r="J2156" i="2"/>
  <c r="K2156" i="2" s="1"/>
  <c r="T2156" i="2" s="1"/>
  <c r="J1936" i="2"/>
  <c r="K1936" i="2" s="1"/>
  <c r="T1936" i="2" s="1"/>
  <c r="J1528" i="2"/>
  <c r="K1528" i="2" s="1"/>
  <c r="T1528" i="2" s="1"/>
  <c r="J2284" i="2"/>
  <c r="K2284" i="2" s="1"/>
  <c r="T2284" i="2" s="1"/>
  <c r="J2010" i="2"/>
  <c r="K2010" i="2" s="1"/>
  <c r="T2010" i="2" s="1"/>
  <c r="J1799" i="2"/>
  <c r="K1799" i="2" s="1"/>
  <c r="T1799" i="2" s="1"/>
  <c r="J2135" i="2"/>
  <c r="K2135" i="2" s="1"/>
  <c r="T2135" i="2" s="1"/>
  <c r="J1937" i="2"/>
  <c r="K1937" i="2" s="1"/>
  <c r="T1937" i="2" s="1"/>
  <c r="J1493" i="2"/>
  <c r="K1493" i="2" s="1"/>
  <c r="T1493" i="2" s="1"/>
  <c r="J1649" i="2"/>
  <c r="K1649" i="2" s="1"/>
  <c r="T1649" i="2" s="1"/>
  <c r="J1396" i="2"/>
  <c r="K1396" i="2" s="1"/>
  <c r="T1396" i="2" s="1"/>
  <c r="J850" i="2"/>
  <c r="K850" i="2" s="1"/>
  <c r="T850" i="2" s="1"/>
  <c r="J1473" i="2"/>
  <c r="K1473" i="2" s="1"/>
  <c r="T1473" i="2" s="1"/>
  <c r="J1210" i="2"/>
  <c r="K1210" i="2" s="1"/>
  <c r="T1210" i="2" s="1"/>
  <c r="J949" i="2"/>
  <c r="K949" i="2" s="1"/>
  <c r="T949" i="2" s="1"/>
  <c r="J1551" i="2"/>
  <c r="K1551" i="2" s="1"/>
  <c r="T1551" i="2" s="1"/>
  <c r="J1313" i="2"/>
  <c r="K1313" i="2" s="1"/>
  <c r="T1313" i="2" s="1"/>
  <c r="J1021" i="2"/>
  <c r="K1021" i="2" s="1"/>
  <c r="T1021" i="2" s="1"/>
  <c r="J1532" i="2"/>
  <c r="K1532" i="2" s="1"/>
  <c r="T1532" i="2" s="1"/>
  <c r="J1266" i="2"/>
  <c r="K1266" i="2" s="1"/>
  <c r="T1266" i="2" s="1"/>
  <c r="J1001" i="2"/>
  <c r="K1001" i="2" s="1"/>
  <c r="T1001" i="2" s="1"/>
  <c r="J1483" i="2"/>
  <c r="K1483" i="2" s="1"/>
  <c r="T1483" i="2" s="1"/>
  <c r="J1223" i="2"/>
  <c r="K1223" i="2" s="1"/>
  <c r="T1223" i="2" s="1"/>
  <c r="J937" i="2"/>
  <c r="K937" i="2" s="1"/>
  <c r="T937" i="2" s="1"/>
  <c r="J2009" i="2"/>
  <c r="K2009" i="2" s="1"/>
  <c r="T2009" i="2" s="1"/>
  <c r="J1783" i="2"/>
  <c r="K1783" i="2" s="1"/>
  <c r="T1783" i="2" s="1"/>
  <c r="J1379" i="2"/>
  <c r="K1379" i="2" s="1"/>
  <c r="T1379" i="2" s="1"/>
  <c r="J1108" i="2"/>
  <c r="K1108" i="2" s="1"/>
  <c r="T1108" i="2" s="1"/>
  <c r="J1542" i="2"/>
  <c r="K1542" i="2" s="1"/>
  <c r="T1542" i="2" s="1"/>
  <c r="J1304" i="2"/>
  <c r="K1304" i="2" s="1"/>
  <c r="T1304" i="2" s="1"/>
  <c r="J1022" i="2"/>
  <c r="K1022" i="2" s="1"/>
  <c r="T1022" i="2" s="1"/>
  <c r="J1566" i="2"/>
  <c r="K1566" i="2" s="1"/>
  <c r="T1566" i="2" s="1"/>
  <c r="J1305" i="2"/>
  <c r="K1305" i="2" s="1"/>
  <c r="T1305" i="2" s="1"/>
  <c r="J1034" i="2"/>
  <c r="K1034" i="2" s="1"/>
  <c r="T1034" i="2" s="1"/>
  <c r="J1518" i="2"/>
  <c r="K1518" i="2" s="1"/>
  <c r="T1518" i="2" s="1"/>
  <c r="J2196" i="2"/>
  <c r="K2196" i="2" s="1"/>
  <c r="T2196" i="2" s="1"/>
  <c r="J1938" i="2"/>
  <c r="K1938" i="2" s="1"/>
  <c r="T1938" i="2" s="1"/>
  <c r="J1670" i="2"/>
  <c r="K1670" i="2" s="1"/>
  <c r="T1670" i="2" s="1"/>
  <c r="J2046" i="2"/>
  <c r="K2046" i="2" s="1"/>
  <c r="T2046" i="2" s="1"/>
  <c r="J2337" i="2"/>
  <c r="J2106" i="2"/>
  <c r="K2106" i="2" s="1"/>
  <c r="T2106" i="2" s="1"/>
  <c r="J2234" i="2"/>
  <c r="K2234" i="2" s="1"/>
  <c r="T2234" i="2" s="1"/>
  <c r="J2008" i="2"/>
  <c r="K2008" i="2" s="1"/>
  <c r="T2008" i="2" s="1"/>
  <c r="J2277" i="2"/>
  <c r="K2277" i="2" s="1"/>
  <c r="T2277" i="2" s="1"/>
  <c r="J785" i="2"/>
  <c r="K785" i="2" s="1"/>
  <c r="T785" i="2" s="1"/>
  <c r="J1279" i="2"/>
  <c r="K1279" i="2" s="1"/>
  <c r="T1279" i="2" s="1"/>
  <c r="J1547" i="2"/>
  <c r="K1547" i="2" s="1"/>
  <c r="T1547" i="2" s="1"/>
  <c r="J2133" i="2"/>
  <c r="K2133" i="2" s="1"/>
  <c r="T2133" i="2" s="1"/>
  <c r="J2079" i="2"/>
  <c r="K2079" i="2" s="1"/>
  <c r="T2079" i="2" s="1"/>
  <c r="J1850" i="2"/>
  <c r="K1850" i="2" s="1"/>
  <c r="T1850" i="2" s="1"/>
  <c r="J1725" i="2"/>
  <c r="K1725" i="2" s="1"/>
  <c r="T1725" i="2" s="1"/>
  <c r="J1766" i="2"/>
  <c r="K1766" i="2" s="1"/>
  <c r="T1766" i="2" s="1"/>
  <c r="J2302" i="2"/>
  <c r="K2302" i="2" s="1"/>
  <c r="J2014" i="2"/>
  <c r="K2014" i="2" s="1"/>
  <c r="T2014" i="2" s="1"/>
  <c r="J1797" i="2"/>
  <c r="K1797" i="2" s="1"/>
  <c r="T1797" i="2" s="1"/>
  <c r="J2188" i="2"/>
  <c r="K2188" i="2" s="1"/>
  <c r="T2188" i="2" s="1"/>
  <c r="J1908" i="2"/>
  <c r="K1908" i="2" s="1"/>
  <c r="T1908" i="2" s="1"/>
  <c r="J1667" i="2"/>
  <c r="K1667" i="2" s="1"/>
  <c r="T1667" i="2" s="1"/>
  <c r="J2316" i="2"/>
  <c r="K2316" i="2" s="1"/>
  <c r="J2042" i="2"/>
  <c r="K2042" i="2" s="1"/>
  <c r="T2042" i="2" s="1"/>
  <c r="J1814" i="2"/>
  <c r="K1814" i="2" s="1"/>
  <c r="T1814" i="2" s="1"/>
  <c r="J905" i="2"/>
  <c r="K905" i="2" s="1"/>
  <c r="T905" i="2" s="1"/>
  <c r="J2209" i="2"/>
  <c r="K2209" i="2" s="1"/>
  <c r="T2209" i="2" s="1"/>
  <c r="J1945" i="2"/>
  <c r="K1945" i="2" s="1"/>
  <c r="T1945" i="2" s="1"/>
  <c r="J1706" i="2"/>
  <c r="K1706" i="2" s="1"/>
  <c r="T1706" i="2" s="1"/>
  <c r="J2078" i="2"/>
  <c r="K2078" i="2" s="1"/>
  <c r="T2078" i="2" s="1"/>
  <c r="J1829" i="2"/>
  <c r="K1829" i="2" s="1"/>
  <c r="T1829" i="2" s="1"/>
  <c r="J2220" i="2"/>
  <c r="K2220" i="2" s="1"/>
  <c r="T2220" i="2" s="1"/>
  <c r="J1964" i="2"/>
  <c r="K1964" i="2" s="1"/>
  <c r="T1964" i="2" s="1"/>
  <c r="J1655" i="2"/>
  <c r="K1655" i="2" s="1"/>
  <c r="T1655" i="2" s="1"/>
  <c r="J2090" i="2"/>
  <c r="K2090" i="2" s="1"/>
  <c r="T2090" i="2" s="1"/>
  <c r="J1838" i="2"/>
  <c r="K1838" i="2" s="1"/>
  <c r="T1838" i="2" s="1"/>
  <c r="J2338" i="2"/>
  <c r="J2055" i="2"/>
  <c r="K2055" i="2" s="1"/>
  <c r="T2055" i="2" s="1"/>
  <c r="J1875" i="2"/>
  <c r="K1875" i="2" s="1"/>
  <c r="T1875" i="2" s="1"/>
  <c r="J1909" i="2"/>
  <c r="K1909" i="2" s="1"/>
  <c r="T1909" i="2" s="1"/>
  <c r="J1538" i="2"/>
  <c r="K1538" i="2" s="1"/>
  <c r="T1538" i="2" s="1"/>
  <c r="J2289" i="2"/>
  <c r="K2289" i="2" s="1"/>
  <c r="J2004" i="2"/>
  <c r="K2004" i="2" s="1"/>
  <c r="T2004" i="2" s="1"/>
  <c r="J1771" i="2"/>
  <c r="K1771" i="2" s="1"/>
  <c r="T1771" i="2" s="1"/>
  <c r="J2145" i="2"/>
  <c r="K2145" i="2" s="1"/>
  <c r="T2145" i="2" s="1"/>
  <c r="J1884" i="2"/>
  <c r="K1884" i="2" s="1"/>
  <c r="T1884" i="2" s="1"/>
  <c r="J2300" i="2"/>
  <c r="J2038" i="2"/>
  <c r="K2038" i="2" s="1"/>
  <c r="T2038" i="2" s="1"/>
  <c r="J1795" i="2"/>
  <c r="K1795" i="2" s="1"/>
  <c r="T1795" i="2" s="1"/>
  <c r="J2190" i="2"/>
  <c r="K2190" i="2" s="1"/>
  <c r="T2190" i="2" s="1"/>
  <c r="J1914" i="2"/>
  <c r="K1914" i="2" s="1"/>
  <c r="T1914" i="2" s="1"/>
  <c r="J2312" i="2"/>
  <c r="J2024" i="2"/>
  <c r="K2024" i="2" s="1"/>
  <c r="T2024" i="2" s="1"/>
  <c r="J1815" i="2"/>
  <c r="K1815" i="2" s="1"/>
  <c r="T1815" i="2" s="1"/>
  <c r="J2276" i="2"/>
  <c r="K2276" i="2" s="1"/>
  <c r="T2276" i="2" s="1"/>
  <c r="J2057" i="2"/>
  <c r="K2057" i="2" s="1"/>
  <c r="T2057" i="2" s="1"/>
  <c r="J1767" i="2"/>
  <c r="K1767" i="2" s="1"/>
  <c r="T1767" i="2" s="1"/>
  <c r="J2305" i="2"/>
  <c r="K2305" i="2" s="1"/>
  <c r="J2175" i="2"/>
  <c r="K2175" i="2" s="1"/>
  <c r="T2175" i="2" s="1"/>
  <c r="J1895" i="2"/>
  <c r="K1895" i="2" s="1"/>
  <c r="T1895" i="2" s="1"/>
  <c r="J2179" i="2"/>
  <c r="K2179" i="2" s="1"/>
  <c r="T2179" i="2" s="1"/>
  <c r="J1893" i="2"/>
  <c r="K1893" i="2" s="1"/>
  <c r="T1893" i="2" s="1"/>
  <c r="J2191" i="2"/>
  <c r="K2191" i="2" s="1"/>
  <c r="T2191" i="2" s="1"/>
  <c r="J1906" i="2"/>
  <c r="K1906" i="2" s="1"/>
  <c r="T1906" i="2" s="1"/>
  <c r="J1703" i="2"/>
  <c r="K1703" i="2" s="1"/>
  <c r="T1703" i="2" s="1"/>
  <c r="J2121" i="2"/>
  <c r="K2121" i="2" s="1"/>
  <c r="T2121" i="2" s="1"/>
  <c r="J1862" i="2"/>
  <c r="K1862" i="2" s="1"/>
  <c r="T1862" i="2" s="1"/>
  <c r="J1347" i="2"/>
  <c r="K1347" i="2" s="1"/>
  <c r="T1347" i="2" s="1"/>
  <c r="J2258" i="2"/>
  <c r="K2258" i="2" s="1"/>
  <c r="T2258" i="2" s="1"/>
  <c r="J1994" i="2"/>
  <c r="K1994" i="2" s="1"/>
  <c r="T1994" i="2" s="1"/>
  <c r="J1677" i="2"/>
  <c r="K1677" i="2" s="1"/>
  <c r="T1677" i="2" s="1"/>
  <c r="J2161" i="2"/>
  <c r="K2161" i="2" s="1"/>
  <c r="T2161" i="2" s="1"/>
  <c r="J1879" i="2"/>
  <c r="K1879" i="2" s="1"/>
  <c r="T1879" i="2" s="1"/>
  <c r="J2273" i="2"/>
  <c r="K2273" i="2" s="1"/>
  <c r="T2273" i="2" s="1"/>
  <c r="J2030" i="2"/>
  <c r="K2030" i="2" s="1"/>
  <c r="T2030" i="2" s="1"/>
  <c r="J1705" i="2"/>
  <c r="K1705" i="2" s="1"/>
  <c r="T1705" i="2" s="1"/>
  <c r="J2147" i="2"/>
  <c r="K2147" i="2" s="1"/>
  <c r="T2147" i="2" s="1"/>
  <c r="J1849" i="2"/>
  <c r="K1849" i="2" s="1"/>
  <c r="T1849" i="2" s="1"/>
  <c r="J2251" i="2"/>
  <c r="K2251" i="2" s="1"/>
  <c r="T2251" i="2" s="1"/>
  <c r="J1997" i="2"/>
  <c r="K1997" i="2" s="1"/>
  <c r="T1997" i="2" s="1"/>
  <c r="J1749" i="2"/>
  <c r="K1749" i="2" s="1"/>
  <c r="T1749" i="2" s="1"/>
  <c r="J2267" i="2"/>
  <c r="K2267" i="2" s="1"/>
  <c r="T2267" i="2" s="1"/>
  <c r="J2063" i="2"/>
  <c r="K2063" i="2" s="1"/>
  <c r="T2063" i="2" s="1"/>
  <c r="J1700" i="2"/>
  <c r="K1700" i="2" s="1"/>
  <c r="T1700" i="2" s="1"/>
  <c r="J2319" i="2"/>
  <c r="J2282" i="2"/>
  <c r="K2282" i="2" s="1"/>
  <c r="T2282" i="2" s="1"/>
  <c r="J2027" i="2"/>
  <c r="K2027" i="2" s="1"/>
  <c r="T2027" i="2" s="1"/>
  <c r="J1774" i="2"/>
  <c r="K1774" i="2" s="1"/>
  <c r="T1774" i="2" s="1"/>
  <c r="J2163" i="2"/>
  <c r="K2163" i="2" s="1"/>
  <c r="T2163" i="2" s="1"/>
  <c r="J1890" i="2"/>
  <c r="K1890" i="2" s="1"/>
  <c r="T1890" i="2" s="1"/>
  <c r="J1572" i="2"/>
  <c r="K1572" i="2" s="1"/>
  <c r="T1572" i="2" s="1"/>
  <c r="J1822" i="2"/>
  <c r="K1822" i="2" s="1"/>
  <c r="T1822" i="2" s="1"/>
  <c r="J1978" i="2"/>
  <c r="K1978" i="2" s="1"/>
  <c r="T1978" i="2" s="1"/>
  <c r="J1211" i="2"/>
  <c r="K1211" i="2" s="1"/>
  <c r="T1211" i="2" s="1"/>
  <c r="J2333" i="2"/>
  <c r="J2083" i="2"/>
  <c r="K2083" i="2" s="1"/>
  <c r="T2083" i="2" s="1"/>
  <c r="J1834" i="2"/>
  <c r="K1834" i="2" s="1"/>
  <c r="T1834" i="2" s="1"/>
  <c r="J2227" i="2"/>
  <c r="K2227" i="2" s="1"/>
  <c r="T2227" i="2" s="1"/>
  <c r="J2092" i="2"/>
  <c r="K2092" i="2" s="1"/>
  <c r="T2092" i="2" s="1"/>
  <c r="J1663" i="2"/>
  <c r="K1663" i="2" s="1"/>
  <c r="T1663" i="2" s="1"/>
  <c r="J2329" i="2"/>
  <c r="J2007" i="2"/>
  <c r="K2007" i="2" s="1"/>
  <c r="T2007" i="2" s="1"/>
  <c r="J1805" i="2"/>
  <c r="K1805" i="2" s="1"/>
  <c r="T1805" i="2" s="1"/>
  <c r="J2208" i="2"/>
  <c r="K2208" i="2" s="1"/>
  <c r="T2208" i="2" s="1"/>
  <c r="J1953" i="2"/>
  <c r="K1953" i="2" s="1"/>
  <c r="T1953" i="2" s="1"/>
  <c r="J1659" i="2"/>
  <c r="K1659" i="2" s="1"/>
  <c r="T1659" i="2" s="1"/>
  <c r="J2100" i="2"/>
  <c r="K2100" i="2" s="1"/>
  <c r="T2100" i="2" s="1"/>
  <c r="J1836" i="2"/>
  <c r="K1836" i="2" s="1"/>
  <c r="T1836" i="2" s="1"/>
  <c r="J2223" i="2"/>
  <c r="K2223" i="2" s="1"/>
  <c r="T2223" i="2" s="1"/>
  <c r="J852" i="2"/>
  <c r="K852" i="2" s="1"/>
  <c r="T852" i="2" s="1"/>
  <c r="J1363" i="2"/>
  <c r="K1363" i="2" s="1"/>
  <c r="T1363" i="2" s="1"/>
  <c r="J1078" i="2"/>
  <c r="K1078" i="2" s="1"/>
  <c r="T1078" i="2" s="1"/>
  <c r="J812" i="2"/>
  <c r="K812" i="2" s="1"/>
  <c r="T812" i="2" s="1"/>
  <c r="J1544" i="2"/>
  <c r="K1544" i="2" s="1"/>
  <c r="T1544" i="2" s="1"/>
  <c r="J1721" i="2"/>
  <c r="K1721" i="2" s="1"/>
  <c r="T1721" i="2" s="1"/>
  <c r="J1248" i="2"/>
  <c r="K1248" i="2" s="1"/>
  <c r="T1248" i="2" s="1"/>
  <c r="J970" i="2"/>
  <c r="K970" i="2" s="1"/>
  <c r="T970" i="2" s="1"/>
  <c r="J2103" i="2"/>
  <c r="K2103" i="2" s="1"/>
  <c r="T2103" i="2" s="1"/>
  <c r="J1837" i="2"/>
  <c r="K1837" i="2" s="1"/>
  <c r="T1837" i="2" s="1"/>
  <c r="J1243" i="2"/>
  <c r="K1243" i="2" s="1"/>
  <c r="T1243" i="2" s="1"/>
  <c r="J2182" i="2"/>
  <c r="K2182" i="2" s="1"/>
  <c r="T2182" i="2" s="1"/>
  <c r="J1915" i="2"/>
  <c r="K1915" i="2" s="1"/>
  <c r="T1915" i="2" s="1"/>
  <c r="J1683" i="2"/>
  <c r="K1683" i="2" s="1"/>
  <c r="T1683" i="2" s="1"/>
  <c r="J2309" i="2"/>
  <c r="J1455" i="2"/>
  <c r="K1455" i="2" s="1"/>
  <c r="T1455" i="2" s="1"/>
  <c r="J1197" i="2"/>
  <c r="K1197" i="2" s="1"/>
  <c r="T1197" i="2" s="1"/>
  <c r="J902" i="2"/>
  <c r="K902" i="2" s="1"/>
  <c r="T902" i="2" s="1"/>
  <c r="J1519" i="2"/>
  <c r="K1519" i="2" s="1"/>
  <c r="T1519" i="2" s="1"/>
  <c r="J1280" i="2"/>
  <c r="K1280" i="2" s="1"/>
  <c r="T1280" i="2" s="1"/>
  <c r="J945" i="2"/>
  <c r="K945" i="2" s="1"/>
  <c r="T945" i="2" s="1"/>
  <c r="J1603" i="2"/>
  <c r="K1603" i="2" s="1"/>
  <c r="T1603" i="2" s="1"/>
  <c r="J1344" i="2"/>
  <c r="K1344" i="2" s="1"/>
  <c r="T1344" i="2" s="1"/>
  <c r="J1055" i="2"/>
  <c r="K1055" i="2" s="1"/>
  <c r="T1055" i="2" s="1"/>
  <c r="J809" i="2"/>
  <c r="K809" i="2" s="1"/>
  <c r="T809" i="2" s="1"/>
  <c r="J1602" i="2"/>
  <c r="K1602" i="2" s="1"/>
  <c r="T1602" i="2" s="1"/>
  <c r="J1365" i="2"/>
  <c r="K1365" i="2" s="1"/>
  <c r="T1365" i="2" s="1"/>
  <c r="J1087" i="2"/>
  <c r="K1087" i="2" s="1"/>
  <c r="T1087" i="2" s="1"/>
  <c r="J820" i="2"/>
  <c r="K820" i="2" s="1"/>
  <c r="T820" i="2" s="1"/>
  <c r="J1632" i="2"/>
  <c r="K1632" i="2" s="1"/>
  <c r="T1632" i="2" s="1"/>
  <c r="J1370" i="2"/>
  <c r="K1370" i="2" s="1"/>
  <c r="T1370" i="2" s="1"/>
  <c r="J1104" i="2"/>
  <c r="K1104" i="2" s="1"/>
  <c r="T1104" i="2" s="1"/>
  <c r="J830" i="2"/>
  <c r="K830" i="2" s="1"/>
  <c r="T830" i="2" s="1"/>
  <c r="J1585" i="2"/>
  <c r="K1585" i="2" s="1"/>
  <c r="T1585" i="2" s="1"/>
  <c r="J1322" i="2"/>
  <c r="K1322" i="2" s="1"/>
  <c r="T1322" i="2" s="1"/>
  <c r="J1062" i="2"/>
  <c r="K1062" i="2" s="1"/>
  <c r="T1062" i="2" s="1"/>
  <c r="J778" i="2"/>
  <c r="K778" i="2" s="1"/>
  <c r="T778" i="2" s="1"/>
  <c r="J1597" i="2"/>
  <c r="K1597" i="2" s="1"/>
  <c r="T1597" i="2" s="1"/>
  <c r="J1343" i="2"/>
  <c r="K1343" i="2" s="1"/>
  <c r="T1343" i="2" s="1"/>
  <c r="J1056" i="2"/>
  <c r="K1056" i="2" s="1"/>
  <c r="T1056" i="2" s="1"/>
  <c r="J1452" i="2"/>
  <c r="K1452" i="2" s="1"/>
  <c r="T1452" i="2" s="1"/>
  <c r="J910" i="2"/>
  <c r="K910" i="2" s="1"/>
  <c r="T910" i="2" s="1"/>
  <c r="J1522" i="2"/>
  <c r="K1522" i="2" s="1"/>
  <c r="T1522" i="2" s="1"/>
  <c r="J1269" i="2"/>
  <c r="K1269" i="2" s="1"/>
  <c r="T1269" i="2" s="1"/>
  <c r="J998" i="2"/>
  <c r="K998" i="2" s="1"/>
  <c r="T998" i="2" s="1"/>
  <c r="J1354" i="2"/>
  <c r="K1354" i="2" s="1"/>
  <c r="T1354" i="2" s="1"/>
  <c r="J1091" i="2"/>
  <c r="K1091" i="2" s="1"/>
  <c r="T1091" i="2" s="1"/>
  <c r="J796" i="2"/>
  <c r="K796" i="2" s="1"/>
  <c r="T796" i="2" s="1"/>
  <c r="J1641" i="2"/>
  <c r="K1641" i="2" s="1"/>
  <c r="T1641" i="2" s="1"/>
  <c r="J1385" i="2"/>
  <c r="K1385" i="2" s="1"/>
  <c r="T1385" i="2" s="1"/>
  <c r="J1119" i="2"/>
  <c r="K1119" i="2" s="1"/>
  <c r="T1119" i="2" s="1"/>
  <c r="J827" i="2"/>
  <c r="K827" i="2" s="1"/>
  <c r="T827" i="2" s="1"/>
  <c r="J1429" i="2"/>
  <c r="K1429" i="2" s="1"/>
  <c r="T1429" i="2" s="1"/>
  <c r="J1151" i="2"/>
  <c r="K1151" i="2" s="1"/>
  <c r="T1151" i="2" s="1"/>
  <c r="J1476" i="2"/>
  <c r="K1476" i="2" s="1"/>
  <c r="T1476" i="2" s="1"/>
  <c r="J1214" i="2"/>
  <c r="K1214" i="2" s="1"/>
  <c r="T1214" i="2" s="1"/>
  <c r="J987" i="2"/>
  <c r="K987" i="2" s="1"/>
  <c r="T987" i="2" s="1"/>
  <c r="J1225" i="2"/>
  <c r="K1225" i="2" s="1"/>
  <c r="T1225" i="2" s="1"/>
  <c r="J952" i="2"/>
  <c r="K952" i="2" s="1"/>
  <c r="T952" i="2" s="1"/>
  <c r="J2011" i="2"/>
  <c r="K2011" i="2" s="1"/>
  <c r="T2011" i="2" s="1"/>
  <c r="J1810" i="2"/>
  <c r="K1810" i="2" s="1"/>
  <c r="T1810" i="2" s="1"/>
  <c r="J872" i="2"/>
  <c r="K872" i="2" s="1"/>
  <c r="T872" i="2" s="1"/>
  <c r="J2187" i="2"/>
  <c r="K2187" i="2" s="1"/>
  <c r="T2187" i="2" s="1"/>
  <c r="J1918" i="2"/>
  <c r="K1918" i="2" s="1"/>
  <c r="T1918" i="2" s="1"/>
  <c r="J1684" i="2"/>
  <c r="K1684" i="2" s="1"/>
  <c r="T1684" i="2" s="1"/>
  <c r="J2317" i="2"/>
  <c r="J2056" i="2"/>
  <c r="K2056" i="2" s="1"/>
  <c r="T2056" i="2" s="1"/>
  <c r="J1812" i="2"/>
  <c r="K1812" i="2" s="1"/>
  <c r="T1812" i="2" s="1"/>
  <c r="J883" i="2"/>
  <c r="K883" i="2" s="1"/>
  <c r="T883" i="2" s="1"/>
  <c r="J2205" i="2"/>
  <c r="K2205" i="2" s="1"/>
  <c r="T2205" i="2" s="1"/>
  <c r="J1951" i="2"/>
  <c r="K1951" i="2" s="1"/>
  <c r="T1951" i="2" s="1"/>
  <c r="J1656" i="2"/>
  <c r="K1656" i="2" s="1"/>
  <c r="T1656" i="2" s="1"/>
  <c r="J2087" i="2"/>
  <c r="K2087" i="2" s="1"/>
  <c r="T2087" i="2" s="1"/>
  <c r="J1835" i="2"/>
  <c r="K1835" i="2" s="1"/>
  <c r="T1835" i="2" s="1"/>
  <c r="J1126" i="2"/>
  <c r="K1126" i="2" s="1"/>
  <c r="T1126" i="2" s="1"/>
  <c r="J2086" i="2"/>
  <c r="K2086" i="2" s="1"/>
  <c r="T2086" i="2" s="1"/>
  <c r="J1826" i="2"/>
  <c r="K1826" i="2" s="1"/>
  <c r="T1826" i="2" s="1"/>
  <c r="J1613" i="2"/>
  <c r="K1613" i="2" s="1"/>
  <c r="T1613" i="2" s="1"/>
  <c r="J2291" i="2"/>
  <c r="J2095" i="2"/>
  <c r="K2095" i="2" s="1"/>
  <c r="T2095" i="2" s="1"/>
  <c r="J1842" i="2"/>
  <c r="K1842" i="2" s="1"/>
  <c r="T1842" i="2" s="1"/>
  <c r="J1231" i="2"/>
  <c r="K1231" i="2" s="1"/>
  <c r="T1231" i="2" s="1"/>
  <c r="J1413" i="2"/>
  <c r="K1413" i="2" s="1"/>
  <c r="T1413" i="2" s="1"/>
  <c r="J1155" i="2"/>
  <c r="K1155" i="2" s="1"/>
  <c r="T1155" i="2" s="1"/>
  <c r="J876" i="2"/>
  <c r="K876" i="2" s="1"/>
  <c r="T876" i="2" s="1"/>
  <c r="J1593" i="2"/>
  <c r="K1593" i="2" s="1"/>
  <c r="T1593" i="2" s="1"/>
  <c r="J1345" i="2"/>
  <c r="K1345" i="2" s="1"/>
  <c r="T1345" i="2" s="1"/>
  <c r="J1058" i="2"/>
  <c r="K1058" i="2" s="1"/>
  <c r="T1058" i="2" s="1"/>
  <c r="J1574" i="2"/>
  <c r="K1574" i="2" s="1"/>
  <c r="T1574" i="2" s="1"/>
  <c r="J1318" i="2"/>
  <c r="K1318" i="2" s="1"/>
  <c r="T1318" i="2" s="1"/>
  <c r="J1527" i="2"/>
  <c r="K1527" i="2" s="1"/>
  <c r="T1527" i="2" s="1"/>
  <c r="J1621" i="2"/>
  <c r="K1621" i="2" s="1"/>
  <c r="T1621" i="2" s="1"/>
  <c r="J1375" i="2"/>
  <c r="K1375" i="2" s="1"/>
  <c r="T1375" i="2" s="1"/>
  <c r="J1099" i="2"/>
  <c r="K1099" i="2" s="1"/>
  <c r="T1099" i="2" s="1"/>
  <c r="J826" i="2"/>
  <c r="K826" i="2" s="1"/>
  <c r="T826" i="2" s="1"/>
  <c r="J1654" i="2"/>
  <c r="K1654" i="2" s="1"/>
  <c r="T1654" i="2" s="1"/>
  <c r="J1402" i="2"/>
  <c r="K1402" i="2" s="1"/>
  <c r="T1402" i="2" s="1"/>
  <c r="J885" i="2"/>
  <c r="K885" i="2" s="1"/>
  <c r="T885" i="2" s="1"/>
  <c r="J1213" i="2"/>
  <c r="K1213" i="2" s="1"/>
  <c r="T1213" i="2" s="1"/>
  <c r="J972" i="2"/>
  <c r="K972" i="2" s="1"/>
  <c r="T972" i="2" s="1"/>
  <c r="J2017" i="2"/>
  <c r="K2017" i="2" s="1"/>
  <c r="T2017" i="2" s="1"/>
  <c r="J1780" i="2"/>
  <c r="K1780" i="2" s="1"/>
  <c r="T1780" i="2" s="1"/>
  <c r="J2157" i="2"/>
  <c r="K2157" i="2" s="1"/>
  <c r="T2157" i="2" s="1"/>
  <c r="J1877" i="2"/>
  <c r="K1877" i="2" s="1"/>
  <c r="T1877" i="2" s="1"/>
  <c r="J2298" i="2"/>
  <c r="J2062" i="2"/>
  <c r="K2062" i="2" s="1"/>
  <c r="T2062" i="2" s="1"/>
  <c r="J1785" i="2"/>
  <c r="K1785" i="2" s="1"/>
  <c r="T1785" i="2" s="1"/>
  <c r="J2139" i="2"/>
  <c r="K2139" i="2" s="1"/>
  <c r="T2139" i="2" s="1"/>
  <c r="J1917" i="2"/>
  <c r="K1917" i="2" s="1"/>
  <c r="T1917" i="2" s="1"/>
  <c r="J1624" i="2"/>
  <c r="K1624" i="2" s="1"/>
  <c r="T1624" i="2" s="1"/>
  <c r="J2296" i="2"/>
  <c r="J2006" i="2"/>
  <c r="K2006" i="2" s="1"/>
  <c r="T2006" i="2" s="1"/>
  <c r="J1787" i="2"/>
  <c r="K1787" i="2" s="1"/>
  <c r="T1787" i="2" s="1"/>
  <c r="J2185" i="2"/>
  <c r="K2185" i="2" s="1"/>
  <c r="T2185" i="2" s="1"/>
  <c r="J1930" i="2"/>
  <c r="K1930" i="2" s="1"/>
  <c r="T1930" i="2" s="1"/>
  <c r="J1657" i="2"/>
  <c r="K1657" i="2" s="1"/>
  <c r="T1657" i="2" s="1"/>
  <c r="J2335" i="2"/>
  <c r="K2335" i="2" s="1"/>
  <c r="T2335" i="2" s="1"/>
  <c r="J2071" i="2"/>
  <c r="K2071" i="2" s="1"/>
  <c r="T2071" i="2" s="1"/>
  <c r="J1816" i="2"/>
  <c r="K1816" i="2" s="1"/>
  <c r="T1816" i="2" s="1"/>
  <c r="J969" i="2"/>
  <c r="K969" i="2" s="1"/>
  <c r="T969" i="2" s="1"/>
  <c r="J2074" i="2"/>
  <c r="K2074" i="2" s="1"/>
  <c r="T2074" i="2" s="1"/>
  <c r="J1800" i="2"/>
  <c r="K1800" i="2" s="1"/>
  <c r="T1800" i="2" s="1"/>
  <c r="J957" i="2"/>
  <c r="K957" i="2" s="1"/>
  <c r="T957" i="2" s="1"/>
  <c r="J2215" i="2"/>
  <c r="K2215" i="2" s="1"/>
  <c r="T2215" i="2" s="1"/>
  <c r="J1962" i="2"/>
  <c r="K1962" i="2" s="1"/>
  <c r="T1962" i="2" s="1"/>
  <c r="J1736" i="2"/>
  <c r="K1736" i="2" s="1"/>
  <c r="T1736" i="2" s="1"/>
  <c r="J2082" i="2"/>
  <c r="K2082" i="2" s="1"/>
  <c r="T2082" i="2" s="1"/>
  <c r="J1825" i="2"/>
  <c r="K1825" i="2" s="1"/>
  <c r="T1825" i="2" s="1"/>
  <c r="J1092" i="2"/>
  <c r="K1092" i="2" s="1"/>
  <c r="T1092" i="2" s="1"/>
  <c r="J1427" i="2"/>
  <c r="K1427" i="2" s="1"/>
  <c r="T1427" i="2" s="1"/>
  <c r="J893" i="2"/>
  <c r="K893" i="2" s="1"/>
  <c r="T893" i="2" s="1"/>
  <c r="J1562" i="2"/>
  <c r="K1562" i="2" s="1"/>
  <c r="T1562" i="2" s="1"/>
  <c r="J1320" i="2"/>
  <c r="K1320" i="2" s="1"/>
  <c r="T1320" i="2" s="1"/>
  <c r="J1064" i="2"/>
  <c r="K1064" i="2" s="1"/>
  <c r="T1064" i="2" s="1"/>
  <c r="J781" i="2"/>
  <c r="K781" i="2" s="1"/>
  <c r="T781" i="2" s="1"/>
  <c r="J1596" i="2"/>
  <c r="K1596" i="2" s="1"/>
  <c r="T1596" i="2" s="1"/>
  <c r="J1342" i="2"/>
  <c r="K1342" i="2" s="1"/>
  <c r="T1342" i="2" s="1"/>
  <c r="J1063" i="2"/>
  <c r="K1063" i="2" s="1"/>
  <c r="T1063" i="2" s="1"/>
  <c r="J783" i="2"/>
  <c r="K783" i="2" s="1"/>
  <c r="T783" i="2" s="1"/>
  <c r="J1548" i="2"/>
  <c r="K1548" i="2" s="1"/>
  <c r="T1548" i="2" s="1"/>
  <c r="J1005" i="2"/>
  <c r="K1005" i="2" s="1"/>
  <c r="T1005" i="2" s="1"/>
  <c r="J1581" i="2"/>
  <c r="K1581" i="2" s="1"/>
  <c r="T1581" i="2" s="1"/>
  <c r="J1036" i="2"/>
  <c r="K1036" i="2" s="1"/>
  <c r="T1036" i="2" s="1"/>
  <c r="J1430" i="2"/>
  <c r="K1430" i="2" s="1"/>
  <c r="T1430" i="2" s="1"/>
  <c r="J1154" i="2"/>
  <c r="K1154" i="2" s="1"/>
  <c r="T1154" i="2" s="1"/>
  <c r="J873" i="2"/>
  <c r="K873" i="2" s="1"/>
  <c r="T873" i="2" s="1"/>
  <c r="J1501" i="2"/>
  <c r="K1501" i="2" s="1"/>
  <c r="T1501" i="2" s="1"/>
  <c r="J1612" i="2"/>
  <c r="K1612" i="2" s="1"/>
  <c r="T1612" i="2" s="1"/>
  <c r="J1453" i="2"/>
  <c r="K1453" i="2" s="1"/>
  <c r="T1453" i="2" s="1"/>
  <c r="J1180" i="2"/>
  <c r="K1180" i="2" s="1"/>
  <c r="T1180" i="2" s="1"/>
  <c r="J907" i="2"/>
  <c r="K907" i="2" s="1"/>
  <c r="T907" i="2" s="1"/>
  <c r="J1196" i="2"/>
  <c r="K1196" i="2" s="1"/>
  <c r="T1196" i="2" s="1"/>
  <c r="J961" i="2"/>
  <c r="K961" i="2" s="1"/>
  <c r="T961" i="2" s="1"/>
  <c r="J1298" i="2"/>
  <c r="K1298" i="2" s="1"/>
  <c r="T1298" i="2" s="1"/>
  <c r="J1033" i="2"/>
  <c r="K1033" i="2" s="1"/>
  <c r="T1033" i="2" s="1"/>
  <c r="J1591" i="2"/>
  <c r="K1591" i="2" s="1"/>
  <c r="T1591" i="2" s="1"/>
  <c r="J1337" i="2"/>
  <c r="K1337" i="2" s="1"/>
  <c r="T1337" i="2" s="1"/>
  <c r="J1069" i="2"/>
  <c r="K1069" i="2" s="1"/>
  <c r="T1069" i="2" s="1"/>
  <c r="J791" i="2"/>
  <c r="K791" i="2" s="1"/>
  <c r="T791" i="2" s="1"/>
  <c r="J1620" i="2"/>
  <c r="K1620" i="2" s="1"/>
  <c r="T1620" i="2" s="1"/>
  <c r="J1353" i="2"/>
  <c r="K1353" i="2" s="1"/>
  <c r="T1353" i="2" s="1"/>
  <c r="J1097" i="2"/>
  <c r="K1097" i="2" s="1"/>
  <c r="T1097" i="2" s="1"/>
  <c r="J816" i="2"/>
  <c r="K816" i="2" s="1"/>
  <c r="T816" i="2" s="1"/>
  <c r="J1679" i="2"/>
  <c r="K1679" i="2" s="1"/>
  <c r="T1679" i="2" s="1"/>
  <c r="J1420" i="2"/>
  <c r="K1420" i="2" s="1"/>
  <c r="T1420" i="2" s="1"/>
  <c r="J1167" i="2"/>
  <c r="K1167" i="2" s="1"/>
  <c r="T1167" i="2" s="1"/>
  <c r="J889" i="2"/>
  <c r="K889" i="2" s="1"/>
  <c r="T889" i="2" s="1"/>
  <c r="J1185" i="2"/>
  <c r="K1185" i="2" s="1"/>
  <c r="T1185" i="2" s="1"/>
  <c r="J919" i="2"/>
  <c r="K919" i="2" s="1"/>
  <c r="T919" i="2" s="1"/>
  <c r="J1259" i="2"/>
  <c r="K1259" i="2" s="1"/>
  <c r="T1259" i="2" s="1"/>
  <c r="J999" i="2"/>
  <c r="K999" i="2" s="1"/>
  <c r="T999" i="2" s="1"/>
  <c r="J1567" i="2"/>
  <c r="K1567" i="2" s="1"/>
  <c r="T1567" i="2" s="1"/>
  <c r="J1369" i="2"/>
  <c r="K1369" i="2" s="1"/>
  <c r="T1369" i="2" s="1"/>
  <c r="J1079" i="2"/>
  <c r="K1079" i="2" s="1"/>
  <c r="T1079" i="2" s="1"/>
  <c r="J786" i="2"/>
  <c r="K786" i="2" s="1"/>
  <c r="T786" i="2" s="1"/>
  <c r="J1746" i="2"/>
  <c r="K1746" i="2" s="1"/>
  <c r="T1746" i="2" s="1"/>
  <c r="J1416" i="2"/>
  <c r="K1416" i="2" s="1"/>
  <c r="T1416" i="2" s="1"/>
  <c r="J1139" i="2"/>
  <c r="K1139" i="2" s="1"/>
  <c r="T1139" i="2" s="1"/>
  <c r="J898" i="2"/>
  <c r="K898" i="2" s="1"/>
  <c r="T898" i="2" s="1"/>
  <c r="J1166" i="2"/>
  <c r="K1166" i="2" s="1"/>
  <c r="T1166" i="2" s="1"/>
  <c r="J908" i="2"/>
  <c r="K908" i="2" s="1"/>
  <c r="T908" i="2" s="1"/>
  <c r="J2131" i="2"/>
  <c r="K2131" i="2" s="1"/>
  <c r="T2131" i="2" s="1"/>
  <c r="J1516" i="2"/>
  <c r="K1516" i="2" s="1"/>
  <c r="T1516" i="2" s="1"/>
  <c r="J2059" i="2"/>
  <c r="K2059" i="2" s="1"/>
  <c r="T2059" i="2" s="1"/>
  <c r="J1765" i="2"/>
  <c r="K1765" i="2" s="1"/>
  <c r="T1765" i="2" s="1"/>
  <c r="J2098" i="2"/>
  <c r="K2098" i="2" s="1"/>
  <c r="T2098" i="2" s="1"/>
  <c r="J1848" i="2"/>
  <c r="K1848" i="2" s="1"/>
  <c r="T1848" i="2" s="1"/>
  <c r="J1238" i="2"/>
  <c r="K1238" i="2" s="1"/>
  <c r="T1238" i="2" s="1"/>
  <c r="J1355" i="2"/>
  <c r="K1355" i="2" s="1"/>
  <c r="T1355" i="2" s="1"/>
  <c r="J817" i="2"/>
  <c r="K817" i="2" s="1"/>
  <c r="T817" i="2" s="1"/>
  <c r="J1668" i="2"/>
  <c r="K1668" i="2" s="1"/>
  <c r="T1668" i="2" s="1"/>
  <c r="J1454" i="2"/>
  <c r="K1454" i="2" s="1"/>
  <c r="T1454" i="2" s="1"/>
  <c r="J1176" i="2"/>
  <c r="K1176" i="2" s="1"/>
  <c r="T1176" i="2" s="1"/>
  <c r="J903" i="2"/>
  <c r="K903" i="2" s="1"/>
  <c r="T903" i="2" s="1"/>
  <c r="J1529" i="2"/>
  <c r="K1529" i="2" s="1"/>
  <c r="T1529" i="2" s="1"/>
  <c r="J1262" i="2"/>
  <c r="K1262" i="2" s="1"/>
  <c r="T1262" i="2" s="1"/>
  <c r="J1534" i="2"/>
  <c r="K1534" i="2" s="1"/>
  <c r="T1534" i="2" s="1"/>
  <c r="J1263" i="2"/>
  <c r="K1263" i="2" s="1"/>
  <c r="T1263" i="2" s="1"/>
  <c r="J1002" i="2"/>
  <c r="K1002" i="2" s="1"/>
  <c r="T1002" i="2" s="1"/>
  <c r="J1549" i="2"/>
  <c r="K1549" i="2" s="1"/>
  <c r="T1549" i="2" s="1"/>
  <c r="J1294" i="2"/>
  <c r="K1294" i="2" s="1"/>
  <c r="T1294" i="2" s="1"/>
  <c r="J1509" i="2"/>
  <c r="K1509" i="2" s="1"/>
  <c r="T1509" i="2" s="1"/>
  <c r="J1251" i="2"/>
  <c r="K1251" i="2" s="1"/>
  <c r="T1251" i="2" s="1"/>
  <c r="J950" i="2"/>
  <c r="K950" i="2" s="1"/>
  <c r="T950" i="2" s="1"/>
  <c r="J1373" i="2"/>
  <c r="K1373" i="2" s="1"/>
  <c r="T1373" i="2" s="1"/>
  <c r="J1102" i="2"/>
  <c r="K1102" i="2" s="1"/>
  <c r="T1102" i="2" s="1"/>
  <c r="J834" i="2"/>
  <c r="K834" i="2" s="1"/>
  <c r="T834" i="2" s="1"/>
  <c r="J1730" i="2"/>
  <c r="K1730" i="2" s="1"/>
  <c r="T1730" i="2" s="1"/>
  <c r="J1558" i="2"/>
  <c r="K1558" i="2" s="1"/>
  <c r="T1558" i="2" s="1"/>
  <c r="J886" i="2"/>
  <c r="K886" i="2" s="1"/>
  <c r="T886" i="2" s="1"/>
  <c r="J1045" i="2"/>
  <c r="K1045" i="2" s="1"/>
  <c r="T1045" i="2" s="1"/>
  <c r="J1629" i="2"/>
  <c r="K1629" i="2" s="1"/>
  <c r="T1629" i="2" s="1"/>
  <c r="J1384" i="2"/>
  <c r="K1384" i="2" s="1"/>
  <c r="T1384" i="2" s="1"/>
  <c r="J1118" i="2"/>
  <c r="K1118" i="2" s="1"/>
  <c r="T1118" i="2" s="1"/>
  <c r="J833" i="2"/>
  <c r="K833" i="2" s="1"/>
  <c r="T833" i="2" s="1"/>
  <c r="J1145" i="2"/>
  <c r="K1145" i="2" s="1"/>
  <c r="T1145" i="2" s="1"/>
  <c r="J857" i="2"/>
  <c r="K857" i="2" s="1"/>
  <c r="T857" i="2" s="1"/>
  <c r="J1823" i="2"/>
  <c r="K1823" i="2" s="1"/>
  <c r="T1823" i="2" s="1"/>
  <c r="J2218" i="2"/>
  <c r="K2218" i="2" s="1"/>
  <c r="T2218" i="2" s="1"/>
  <c r="J1957" i="2"/>
  <c r="K1957" i="2" s="1"/>
  <c r="T1957" i="2" s="1"/>
  <c r="J2105" i="2"/>
  <c r="K2105" i="2" s="1"/>
  <c r="T2105" i="2" s="1"/>
  <c r="J1847" i="2"/>
  <c r="K1847" i="2" s="1"/>
  <c r="T1847" i="2" s="1"/>
  <c r="J1281" i="2"/>
  <c r="K1281" i="2" s="1"/>
  <c r="T1281" i="2" s="1"/>
  <c r="J2240" i="2"/>
  <c r="K2240" i="2" s="1"/>
  <c r="T2240" i="2" s="1"/>
  <c r="J1990" i="2"/>
  <c r="K1990" i="2" s="1"/>
  <c r="T1990" i="2" s="1"/>
  <c r="J1674" i="2"/>
  <c r="K1674" i="2" s="1"/>
  <c r="T1674" i="2" s="1"/>
  <c r="J2247" i="2"/>
  <c r="K2247" i="2" s="1"/>
  <c r="T2247" i="2" s="1"/>
  <c r="J1984" i="2"/>
  <c r="K1984" i="2" s="1"/>
  <c r="T1984" i="2" s="1"/>
  <c r="J1724" i="2"/>
  <c r="K1724" i="2" s="1"/>
  <c r="T1724" i="2" s="1"/>
  <c r="J2321" i="2"/>
  <c r="K2321" i="2" s="1"/>
  <c r="J2130" i="2"/>
  <c r="K2130" i="2" s="1"/>
  <c r="T2130" i="2" s="1"/>
  <c r="J1919" i="2"/>
  <c r="K1919" i="2" s="1"/>
  <c r="T1919" i="2" s="1"/>
  <c r="J1482" i="2"/>
  <c r="K1482" i="2" s="1"/>
  <c r="T1482" i="2" s="1"/>
  <c r="J2262" i="2"/>
  <c r="K2262" i="2" s="1"/>
  <c r="T2262" i="2" s="1"/>
  <c r="J2066" i="2"/>
  <c r="K2066" i="2" s="1"/>
  <c r="T2066" i="2" s="1"/>
  <c r="J1698" i="2"/>
  <c r="K1698" i="2" s="1"/>
  <c r="T1698" i="2" s="1"/>
  <c r="J1573" i="2"/>
  <c r="K1573" i="2" s="1"/>
  <c r="T1573" i="2" s="1"/>
  <c r="J1325" i="2"/>
  <c r="K1325" i="2" s="1"/>
  <c r="T1325" i="2" s="1"/>
  <c r="J1066" i="2"/>
  <c r="K1066" i="2" s="1"/>
  <c r="T1066" i="2" s="1"/>
  <c r="J788" i="2"/>
  <c r="K788" i="2" s="1"/>
  <c r="T788" i="2" s="1"/>
  <c r="J1680" i="2"/>
  <c r="K1680" i="2" s="1"/>
  <c r="T1680" i="2" s="1"/>
  <c r="J1505" i="2"/>
  <c r="K1505" i="2" s="1"/>
  <c r="T1505" i="2" s="1"/>
  <c r="J1241" i="2"/>
  <c r="K1241" i="2" s="1"/>
  <c r="T1241" i="2" s="1"/>
  <c r="J968" i="2"/>
  <c r="K968" i="2" s="1"/>
  <c r="T968" i="2" s="1"/>
  <c r="J1523" i="2"/>
  <c r="K1523" i="2" s="1"/>
  <c r="T1523" i="2" s="1"/>
  <c r="J1257" i="2"/>
  <c r="K1257" i="2" s="1"/>
  <c r="T1257" i="2" s="1"/>
  <c r="J948" i="2"/>
  <c r="K948" i="2" s="1"/>
  <c r="T948" i="2" s="1"/>
  <c r="J1485" i="2"/>
  <c r="K1485" i="2" s="1"/>
  <c r="T1485" i="2" s="1"/>
  <c r="J1224" i="2"/>
  <c r="K1224" i="2" s="1"/>
  <c r="T1224" i="2" s="1"/>
  <c r="J963" i="2"/>
  <c r="K963" i="2" s="1"/>
  <c r="T963" i="2" s="1"/>
  <c r="J1717" i="2"/>
  <c r="K1717" i="2" s="1"/>
  <c r="T1717" i="2" s="1"/>
  <c r="J1530" i="2"/>
  <c r="K1530" i="2" s="1"/>
  <c r="T1530" i="2" s="1"/>
  <c r="J1270" i="2"/>
  <c r="K1270" i="2" s="1"/>
  <c r="T1270" i="2" s="1"/>
  <c r="J993" i="2"/>
  <c r="K993" i="2" s="1"/>
  <c r="T993" i="2" s="1"/>
  <c r="J1557" i="2"/>
  <c r="K1557" i="2" s="1"/>
  <c r="T1557" i="2" s="1"/>
  <c r="J1299" i="2"/>
  <c r="K1299" i="2" s="1"/>
  <c r="T1299" i="2" s="1"/>
  <c r="J1029" i="2"/>
  <c r="K1029" i="2" s="1"/>
  <c r="T1029" i="2" s="1"/>
  <c r="J1120" i="2"/>
  <c r="K1120" i="2" s="1"/>
  <c r="T1120" i="2" s="1"/>
  <c r="J897" i="2"/>
  <c r="K897" i="2" s="1"/>
  <c r="T897" i="2" s="1"/>
  <c r="J871" i="2"/>
  <c r="K871" i="2" s="1"/>
  <c r="T871" i="2" s="1"/>
  <c r="J2207" i="2"/>
  <c r="K2207" i="2" s="1"/>
  <c r="T2207" i="2" s="1"/>
  <c r="J1946" i="2"/>
  <c r="K1946" i="2" s="1"/>
  <c r="T1946" i="2" s="1"/>
  <c r="J1712" i="2"/>
  <c r="K1712" i="2" s="1"/>
  <c r="T1712" i="2" s="1"/>
  <c r="J2323" i="2"/>
  <c r="J2070" i="2"/>
  <c r="K2070" i="2" s="1"/>
  <c r="T2070" i="2" s="1"/>
  <c r="J1832" i="2"/>
  <c r="K1832" i="2" s="1"/>
  <c r="T1832" i="2" s="1"/>
  <c r="J2198" i="2"/>
  <c r="K2198" i="2" s="1"/>
  <c r="T2198" i="2" s="1"/>
  <c r="J1944" i="2"/>
  <c r="K1944" i="2" s="1"/>
  <c r="T1944" i="2" s="1"/>
  <c r="J2088" i="2"/>
  <c r="K2088" i="2" s="1"/>
  <c r="T2088" i="2" s="1"/>
  <c r="J1820" i="2"/>
  <c r="K1820" i="2" s="1"/>
  <c r="T1820" i="2" s="1"/>
  <c r="J1128" i="2"/>
  <c r="K1128" i="2" s="1"/>
  <c r="T1128" i="2" s="1"/>
  <c r="J2232" i="2"/>
  <c r="K2232" i="2" s="1"/>
  <c r="T2232" i="2" s="1"/>
  <c r="J1976" i="2"/>
  <c r="K1976" i="2" s="1"/>
  <c r="T1976" i="2" s="1"/>
  <c r="J1757" i="2"/>
  <c r="K1757" i="2" s="1"/>
  <c r="T1757" i="2" s="1"/>
  <c r="J2231" i="2"/>
  <c r="K2231" i="2" s="1"/>
  <c r="T2231" i="2" s="1"/>
  <c r="J1973" i="2"/>
  <c r="K1973" i="2" s="1"/>
  <c r="T1973" i="2" s="1"/>
  <c r="J1669" i="2"/>
  <c r="K1669" i="2" s="1"/>
  <c r="T1669" i="2" s="1"/>
  <c r="J2307" i="2"/>
  <c r="K2307" i="2" s="1"/>
  <c r="J2048" i="2"/>
  <c r="K2048" i="2" s="1"/>
  <c r="T2048" i="2" s="1"/>
  <c r="J1791" i="2"/>
  <c r="K1791" i="2" s="1"/>
  <c r="T1791" i="2" s="1"/>
  <c r="J855" i="2"/>
  <c r="K855" i="2" s="1"/>
  <c r="T855" i="2" s="1"/>
  <c r="J2115" i="2"/>
  <c r="K2115" i="2" s="1"/>
  <c r="T2115" i="2" s="1"/>
  <c r="J1856" i="2"/>
  <c r="K1856" i="2" s="1"/>
  <c r="T1856" i="2" s="1"/>
  <c r="J2245" i="2"/>
  <c r="K2245" i="2" s="1"/>
  <c r="T2245" i="2" s="1"/>
  <c r="J1986" i="2"/>
  <c r="K1986" i="2" s="1"/>
  <c r="T1986" i="2" s="1"/>
  <c r="J1747" i="2"/>
  <c r="K1747" i="2" s="1"/>
  <c r="T1747" i="2" s="1"/>
  <c r="J1560" i="2"/>
  <c r="K1560" i="2" s="1"/>
  <c r="T1560" i="2" s="1"/>
  <c r="J1307" i="2"/>
  <c r="K1307" i="2" s="1"/>
  <c r="T1307" i="2" s="1"/>
  <c r="J1041" i="2"/>
  <c r="K1041" i="2" s="1"/>
  <c r="T1041" i="2" s="1"/>
  <c r="J1648" i="2"/>
  <c r="K1648" i="2" s="1"/>
  <c r="T1648" i="2" s="1"/>
  <c r="J1395" i="2"/>
  <c r="K1395" i="2" s="1"/>
  <c r="T1395" i="2" s="1"/>
  <c r="J1127" i="2"/>
  <c r="K1127" i="2" s="1"/>
  <c r="T1127" i="2" s="1"/>
  <c r="J829" i="2"/>
  <c r="K829" i="2" s="1"/>
  <c r="T829" i="2" s="1"/>
  <c r="J1469" i="2"/>
  <c r="K1469" i="2" s="1"/>
  <c r="T1469" i="2" s="1"/>
  <c r="J1208" i="2"/>
  <c r="K1208" i="2" s="1"/>
  <c r="T1208" i="2" s="1"/>
  <c r="J931" i="2"/>
  <c r="K931" i="2" s="1"/>
  <c r="T931" i="2" s="1"/>
  <c r="J1484" i="2"/>
  <c r="K1484" i="2" s="1"/>
  <c r="T1484" i="2" s="1"/>
  <c r="J1222" i="2"/>
  <c r="K1222" i="2" s="1"/>
  <c r="T1222" i="2" s="1"/>
  <c r="J981" i="2"/>
  <c r="K981" i="2" s="1"/>
  <c r="T981" i="2" s="1"/>
  <c r="J1517" i="2"/>
  <c r="K1517" i="2" s="1"/>
  <c r="T1517" i="2" s="1"/>
  <c r="J1239" i="2"/>
  <c r="K1239" i="2" s="1"/>
  <c r="T1239" i="2" s="1"/>
  <c r="J982" i="2"/>
  <c r="K982" i="2" s="1"/>
  <c r="T982" i="2" s="1"/>
  <c r="J1459" i="2"/>
  <c r="K1459" i="2" s="1"/>
  <c r="T1459" i="2" s="1"/>
  <c r="J1178" i="2"/>
  <c r="K1178" i="2" s="1"/>
  <c r="T1178" i="2" s="1"/>
  <c r="J913" i="2"/>
  <c r="K913" i="2" s="1"/>
  <c r="T913" i="2" s="1"/>
  <c r="J1470" i="2"/>
  <c r="K1470" i="2" s="1"/>
  <c r="T1470" i="2" s="1"/>
  <c r="J1205" i="2"/>
  <c r="K1205" i="2" s="1"/>
  <c r="T1205" i="2" s="1"/>
  <c r="J935" i="2"/>
  <c r="K935" i="2" s="1"/>
  <c r="T935" i="2" s="1"/>
  <c r="J1049" i="2"/>
  <c r="K1049" i="2" s="1"/>
  <c r="T1049" i="2" s="1"/>
  <c r="J776" i="2"/>
  <c r="K776" i="2" s="1"/>
  <c r="T776" i="2" s="1"/>
  <c r="J1726" i="2"/>
  <c r="K1726" i="2" s="1"/>
  <c r="T1726" i="2" s="1"/>
  <c r="J1397" i="2"/>
  <c r="K1397" i="2" s="1"/>
  <c r="T1397" i="2" s="1"/>
  <c r="J1136" i="2"/>
  <c r="K1136" i="2" s="1"/>
  <c r="T1136" i="2" s="1"/>
  <c r="J879" i="2"/>
  <c r="K879" i="2" s="1"/>
  <c r="T879" i="2" s="1"/>
  <c r="J1218" i="2"/>
  <c r="K1218" i="2" s="1"/>
  <c r="T1218" i="2" s="1"/>
  <c r="J986" i="2"/>
  <c r="K986" i="2" s="1"/>
  <c r="T986" i="2" s="1"/>
  <c r="J1524" i="2"/>
  <c r="K1524" i="2" s="1"/>
  <c r="T1524" i="2" s="1"/>
  <c r="J1254" i="2"/>
  <c r="K1254" i="2" s="1"/>
  <c r="T1254" i="2" s="1"/>
  <c r="J966" i="2"/>
  <c r="K966" i="2" s="1"/>
  <c r="T966" i="2" s="1"/>
  <c r="J1543" i="2"/>
  <c r="K1543" i="2" s="1"/>
  <c r="T1543" i="2" s="1"/>
  <c r="J1283" i="2"/>
  <c r="K1283" i="2" s="1"/>
  <c r="T1283" i="2" s="1"/>
  <c r="J1004" i="2"/>
  <c r="K1004" i="2" s="1"/>
  <c r="T1004" i="2" s="1"/>
  <c r="J1610" i="2"/>
  <c r="K1610" i="2" s="1"/>
  <c r="T1610" i="2" s="1"/>
  <c r="J1364" i="2"/>
  <c r="K1364" i="2" s="1"/>
  <c r="T1364" i="2" s="1"/>
  <c r="J1100" i="2"/>
  <c r="K1100" i="2" s="1"/>
  <c r="T1100" i="2" s="1"/>
  <c r="J854" i="2"/>
  <c r="K854" i="2" s="1"/>
  <c r="T854" i="2" s="1"/>
  <c r="J2326" i="2"/>
  <c r="J2073" i="2"/>
  <c r="K2073" i="2" s="1"/>
  <c r="T2073" i="2" s="1"/>
  <c r="J1817" i="2"/>
  <c r="K1817" i="2" s="1"/>
  <c r="T1817" i="2" s="1"/>
  <c r="J978" i="2"/>
  <c r="K978" i="2" s="1"/>
  <c r="T978" i="2" s="1"/>
  <c r="J2210" i="2"/>
  <c r="K2210" i="2" s="1"/>
  <c r="T2210" i="2" s="1"/>
  <c r="J1958" i="2"/>
  <c r="K1958" i="2" s="1"/>
  <c r="T1958" i="2" s="1"/>
  <c r="J1688" i="2"/>
  <c r="K1688" i="2" s="1"/>
  <c r="T1688" i="2" s="1"/>
  <c r="J2219" i="2"/>
  <c r="K2219" i="2" s="1"/>
  <c r="T2219" i="2" s="1"/>
  <c r="J1959" i="2"/>
  <c r="K1959" i="2" s="1"/>
  <c r="T1959" i="2" s="1"/>
  <c r="J1702" i="2"/>
  <c r="K1702" i="2" s="1"/>
  <c r="T1702" i="2" s="1"/>
  <c r="J2049" i="2"/>
  <c r="K2049" i="2" s="1"/>
  <c r="T2049" i="2" s="1"/>
  <c r="J1782" i="2"/>
  <c r="K1782" i="2" s="1"/>
  <c r="T1782" i="2" s="1"/>
  <c r="J2096" i="2"/>
  <c r="K2096" i="2" s="1"/>
  <c r="T2096" i="2" s="1"/>
  <c r="J1846" i="2"/>
  <c r="K1846" i="2" s="1"/>
  <c r="T1846" i="2" s="1"/>
  <c r="J1230" i="2"/>
  <c r="K1230" i="2" s="1"/>
  <c r="T1230" i="2" s="1"/>
  <c r="J1552" i="2"/>
  <c r="K1552" i="2" s="1"/>
  <c r="T1552" i="2" s="1"/>
  <c r="J1316" i="2"/>
  <c r="K1316" i="2" s="1"/>
  <c r="T1316" i="2" s="1"/>
  <c r="J1024" i="2"/>
  <c r="K1024" i="2" s="1"/>
  <c r="T1024" i="2" s="1"/>
  <c r="J1636" i="2"/>
  <c r="K1636" i="2" s="1"/>
  <c r="T1636" i="2" s="1"/>
  <c r="J1378" i="2"/>
  <c r="K1378" i="2" s="1"/>
  <c r="T1378" i="2" s="1"/>
  <c r="J1109" i="2"/>
  <c r="K1109" i="2" s="1"/>
  <c r="T1109" i="2" s="1"/>
  <c r="J841" i="2"/>
  <c r="K841" i="2" s="1"/>
  <c r="T841" i="2" s="1"/>
  <c r="J1665" i="2"/>
  <c r="K1665" i="2" s="1"/>
  <c r="T1665" i="2" s="1"/>
  <c r="J1449" i="2"/>
  <c r="K1449" i="2" s="1"/>
  <c r="T1449" i="2" s="1"/>
  <c r="J1198" i="2"/>
  <c r="K1198" i="2" s="1"/>
  <c r="T1198" i="2" s="1"/>
  <c r="J917" i="2"/>
  <c r="K917" i="2" s="1"/>
  <c r="T917" i="2" s="1"/>
  <c r="J1640" i="2"/>
  <c r="K1640" i="2" s="1"/>
  <c r="T1640" i="2" s="1"/>
  <c r="J1387" i="2"/>
  <c r="K1387" i="2" s="1"/>
  <c r="T1387" i="2" s="1"/>
  <c r="J1121" i="2"/>
  <c r="K1121" i="2" s="1"/>
  <c r="T1121" i="2" s="1"/>
  <c r="J846" i="2"/>
  <c r="K846" i="2" s="1"/>
  <c r="T846" i="2" s="1"/>
  <c r="J1201" i="2"/>
  <c r="K1201" i="2" s="1"/>
  <c r="T1201" i="2" s="1"/>
  <c r="J936" i="2"/>
  <c r="K936" i="2" s="1"/>
  <c r="T936" i="2" s="1"/>
  <c r="J1234" i="2"/>
  <c r="K1234" i="2" s="1"/>
  <c r="T1234" i="2" s="1"/>
  <c r="J940" i="2"/>
  <c r="K940" i="2" s="1"/>
  <c r="T940" i="2" s="1"/>
  <c r="J1511" i="2"/>
  <c r="K1511" i="2" s="1"/>
  <c r="T1511" i="2" s="1"/>
  <c r="J1272" i="2"/>
  <c r="K1272" i="2" s="1"/>
  <c r="T1272" i="2" s="1"/>
  <c r="J995" i="2"/>
  <c r="K995" i="2" s="1"/>
  <c r="T995" i="2" s="1"/>
  <c r="J1588" i="2"/>
  <c r="K1588" i="2" s="1"/>
  <c r="T1588" i="2" s="1"/>
  <c r="J1334" i="2"/>
  <c r="K1334" i="2" s="1"/>
  <c r="T1334" i="2" s="1"/>
  <c r="J1051" i="2"/>
  <c r="K1051" i="2" s="1"/>
  <c r="T1051" i="2" s="1"/>
  <c r="J805" i="2"/>
  <c r="K805" i="2" s="1"/>
  <c r="T805" i="2" s="1"/>
  <c r="J1340" i="2"/>
  <c r="K1340" i="2" s="1"/>
  <c r="T1340" i="2" s="1"/>
  <c r="J1088" i="2"/>
  <c r="K1088" i="2" s="1"/>
  <c r="T1088" i="2" s="1"/>
  <c r="J836" i="2"/>
  <c r="K836" i="2" s="1"/>
  <c r="T836" i="2" s="1"/>
  <c r="J1889" i="2"/>
  <c r="K1889" i="2" s="1"/>
  <c r="T1889" i="2" s="1"/>
  <c r="J1576" i="2"/>
  <c r="K1576" i="2" s="1"/>
  <c r="T1576" i="2" s="1"/>
  <c r="J2283" i="2"/>
  <c r="K2283" i="2" s="1"/>
  <c r="T2283" i="2" s="1"/>
  <c r="J2032" i="2"/>
  <c r="K2032" i="2" s="1"/>
  <c r="T2032" i="2" s="1"/>
  <c r="J1779" i="2"/>
  <c r="K1779" i="2" s="1"/>
  <c r="T1779" i="2" s="1"/>
  <c r="J2178" i="2"/>
  <c r="K2178" i="2" s="1"/>
  <c r="T2178" i="2" s="1"/>
  <c r="J1925" i="2"/>
  <c r="K1925" i="2" s="1"/>
  <c r="T1925" i="2" s="1"/>
  <c r="J2297" i="2"/>
  <c r="K2297" i="2" s="1"/>
  <c r="J2037" i="2"/>
  <c r="K2037" i="2" s="1"/>
  <c r="T2037" i="2" s="1"/>
  <c r="J1789" i="2"/>
  <c r="K1789" i="2" s="1"/>
  <c r="T1789" i="2" s="1"/>
  <c r="J2148" i="2"/>
  <c r="K2148" i="2" s="1"/>
  <c r="T2148" i="2" s="1"/>
  <c r="J1932" i="2"/>
  <c r="K1932" i="2" s="1"/>
  <c r="T1932" i="2" s="1"/>
  <c r="J2314" i="2"/>
  <c r="J2013" i="2"/>
  <c r="K2013" i="2" s="1"/>
  <c r="T2013" i="2" s="1"/>
  <c r="J1806" i="2"/>
  <c r="K1806" i="2" s="1"/>
  <c r="T1806" i="2" s="1"/>
  <c r="J851" i="2"/>
  <c r="K851" i="2" s="1"/>
  <c r="T851" i="2" s="1"/>
  <c r="J2201" i="2"/>
  <c r="K2201" i="2" s="1"/>
  <c r="T2201" i="2" s="1"/>
  <c r="J1952" i="2"/>
  <c r="K1952" i="2" s="1"/>
  <c r="T1952" i="2" s="1"/>
  <c r="J1692" i="2"/>
  <c r="K1692" i="2" s="1"/>
  <c r="T1692" i="2" s="1"/>
  <c r="J2199" i="2"/>
  <c r="K2199" i="2" s="1"/>
  <c r="T2199" i="2" s="1"/>
  <c r="J1948" i="2"/>
  <c r="K1948" i="2" s="1"/>
  <c r="T1948" i="2" s="1"/>
  <c r="J1662" i="2"/>
  <c r="K1662" i="2" s="1"/>
  <c r="T1662" i="2" s="1"/>
  <c r="J2279" i="2"/>
  <c r="K2279" i="2" s="1"/>
  <c r="T2279" i="2" s="1"/>
  <c r="J2016" i="2"/>
  <c r="K2016" i="2" s="1"/>
  <c r="T2016" i="2" s="1"/>
  <c r="J1769" i="2"/>
  <c r="K1769" i="2" s="1"/>
  <c r="T1769" i="2" s="1"/>
  <c r="J2085" i="2"/>
  <c r="K2085" i="2" s="1"/>
  <c r="T2085" i="2" s="1"/>
  <c r="J1833" i="2"/>
  <c r="K1833" i="2" s="1"/>
  <c r="T1833" i="2" s="1"/>
  <c r="J2216" i="2"/>
  <c r="K2216" i="2" s="1"/>
  <c r="T2216" i="2" s="1"/>
  <c r="J1956" i="2"/>
  <c r="K1956" i="2" s="1"/>
  <c r="T1956" i="2" s="1"/>
  <c r="J1719" i="2"/>
  <c r="K1719" i="2" s="1"/>
  <c r="T1719" i="2" s="1"/>
  <c r="J1537" i="2"/>
  <c r="K1537" i="2" s="1"/>
  <c r="T1537" i="2" s="1"/>
  <c r="J1278" i="2"/>
  <c r="K1278" i="2" s="1"/>
  <c r="T1278" i="2" s="1"/>
  <c r="J1011" i="2"/>
  <c r="K1011" i="2" s="1"/>
  <c r="T1011" i="2" s="1"/>
  <c r="J1615" i="2"/>
  <c r="K1615" i="2" s="1"/>
  <c r="T1615" i="2" s="1"/>
  <c r="J1351" i="2"/>
  <c r="K1351" i="2" s="1"/>
  <c r="T1351" i="2" s="1"/>
  <c r="J1089" i="2"/>
  <c r="K1089" i="2" s="1"/>
  <c r="T1089" i="2" s="1"/>
  <c r="J824" i="2"/>
  <c r="K824" i="2" s="1"/>
  <c r="T824" i="2" s="1"/>
  <c r="J1739" i="2"/>
  <c r="K1739" i="2" s="1"/>
  <c r="T1739" i="2" s="1"/>
  <c r="J1442" i="2"/>
  <c r="K1442" i="2" s="1"/>
  <c r="T1442" i="2" s="1"/>
  <c r="J1170" i="2"/>
  <c r="K1170" i="2" s="1"/>
  <c r="T1170" i="2" s="1"/>
  <c r="J900" i="2"/>
  <c r="K900" i="2" s="1"/>
  <c r="T900" i="2" s="1"/>
  <c r="J1446" i="2"/>
  <c r="K1446" i="2" s="1"/>
  <c r="T1446" i="2" s="1"/>
  <c r="J1199" i="2"/>
  <c r="K1199" i="2" s="1"/>
  <c r="T1199" i="2" s="1"/>
  <c r="J918" i="2"/>
  <c r="K918" i="2" s="1"/>
  <c r="T918" i="2" s="1"/>
  <c r="J1475" i="2"/>
  <c r="K1475" i="2" s="1"/>
  <c r="T1475" i="2" s="1"/>
  <c r="J1207" i="2"/>
  <c r="K1207" i="2" s="1"/>
  <c r="T1207" i="2" s="1"/>
  <c r="J934" i="2"/>
  <c r="K934" i="2" s="1"/>
  <c r="T934" i="2" s="1"/>
  <c r="J1440" i="2"/>
  <c r="K1440" i="2" s="1"/>
  <c r="T1440" i="2" s="1"/>
  <c r="J1174" i="2"/>
  <c r="K1174" i="2" s="1"/>
  <c r="T1174" i="2" s="1"/>
  <c r="J891" i="2"/>
  <c r="K891" i="2" s="1"/>
  <c r="T891" i="2" s="1"/>
  <c r="J1291" i="2"/>
  <c r="K1291" i="2" s="1"/>
  <c r="T1291" i="2" s="1"/>
  <c r="J1014" i="2"/>
  <c r="K1014" i="2" s="1"/>
  <c r="T1014" i="2" s="1"/>
  <c r="J1627" i="2"/>
  <c r="K1627" i="2" s="1"/>
  <c r="T1627" i="2" s="1"/>
  <c r="J1374" i="2"/>
  <c r="K1374" i="2" s="1"/>
  <c r="T1374" i="2" s="1"/>
  <c r="J1098" i="2"/>
  <c r="K1098" i="2" s="1"/>
  <c r="T1098" i="2" s="1"/>
  <c r="J2324" i="2"/>
  <c r="J1186" i="2"/>
  <c r="K1186" i="2" s="1"/>
  <c r="T1186" i="2" s="1"/>
  <c r="J915" i="2"/>
  <c r="K915" i="2" s="1"/>
  <c r="T915" i="2" s="1"/>
  <c r="J1481" i="2"/>
  <c r="K1481" i="2" s="1"/>
  <c r="T1481" i="2" s="1"/>
  <c r="J1217" i="2"/>
  <c r="K1217" i="2" s="1"/>
  <c r="T1217" i="2" s="1"/>
  <c r="J977" i="2"/>
  <c r="K977" i="2" s="1"/>
  <c r="T977" i="2" s="1"/>
  <c r="J1520" i="2"/>
  <c r="K1520" i="2" s="1"/>
  <c r="T1520" i="2" s="1"/>
  <c r="J1240" i="2"/>
  <c r="K1240" i="2" s="1"/>
  <c r="T1240" i="2" s="1"/>
  <c r="J985" i="2"/>
  <c r="K985" i="2" s="1"/>
  <c r="T985" i="2" s="1"/>
  <c r="J1580" i="2"/>
  <c r="K1580" i="2" s="1"/>
  <c r="T1580" i="2" s="1"/>
  <c r="J1303" i="2"/>
  <c r="K1303" i="2" s="1"/>
  <c r="T1303" i="2" s="1"/>
  <c r="J1328" i="2"/>
  <c r="K1328" i="2" s="1"/>
  <c r="T1328" i="2" s="1"/>
  <c r="J811" i="2"/>
  <c r="K811" i="2" s="1"/>
  <c r="T811" i="2" s="1"/>
  <c r="J2184" i="2"/>
  <c r="K2184" i="2" s="1"/>
  <c r="T2184" i="2" s="1"/>
  <c r="J1891" i="2"/>
  <c r="K1891" i="2" s="1"/>
  <c r="T1891" i="2" s="1"/>
  <c r="J1709" i="2"/>
  <c r="K1709" i="2" s="1"/>
  <c r="T1709" i="2" s="1"/>
  <c r="J2259" i="2"/>
  <c r="K2259" i="2" s="1"/>
  <c r="T2259" i="2" s="1"/>
  <c r="J2035" i="2"/>
  <c r="K2035" i="2" s="1"/>
  <c r="T2035" i="2" s="1"/>
  <c r="J1685" i="2"/>
  <c r="K1685" i="2" s="1"/>
  <c r="T1685" i="2" s="1"/>
  <c r="J2195" i="2"/>
  <c r="K2195" i="2" s="1"/>
  <c r="T2195" i="2" s="1"/>
  <c r="J1940" i="2"/>
  <c r="K1940" i="2" s="1"/>
  <c r="T1940" i="2" s="1"/>
  <c r="J1745" i="2"/>
  <c r="K1745" i="2" s="1"/>
  <c r="T1745" i="2" s="1"/>
  <c r="J1496" i="2"/>
  <c r="K1496" i="2" s="1"/>
  <c r="T1496" i="2" s="1"/>
  <c r="J1273" i="2"/>
  <c r="K1273" i="2" s="1"/>
  <c r="T1273" i="2" s="1"/>
  <c r="J1608" i="2"/>
  <c r="K1608" i="2" s="1"/>
  <c r="T1608" i="2" s="1"/>
  <c r="J1346" i="2"/>
  <c r="K1346" i="2" s="1"/>
  <c r="T1346" i="2" s="1"/>
  <c r="J1074" i="2"/>
  <c r="K1074" i="2" s="1"/>
  <c r="T1074" i="2" s="1"/>
  <c r="J794" i="2"/>
  <c r="K794" i="2" s="1"/>
  <c r="T794" i="2" s="1"/>
  <c r="J1722" i="2"/>
  <c r="K1722" i="2" s="1"/>
  <c r="T1722" i="2" s="1"/>
  <c r="J1435" i="2"/>
  <c r="K1435" i="2" s="1"/>
  <c r="T1435" i="2" s="1"/>
  <c r="J1160" i="2"/>
  <c r="K1160" i="2" s="1"/>
  <c r="T1160" i="2" s="1"/>
  <c r="J870" i="2"/>
  <c r="K870" i="2" s="1"/>
  <c r="T870" i="2" s="1"/>
  <c r="J1406" i="2"/>
  <c r="K1406" i="2" s="1"/>
  <c r="T1406" i="2" s="1"/>
  <c r="J1140" i="2"/>
  <c r="K1140" i="2" s="1"/>
  <c r="T1140" i="2" s="1"/>
  <c r="J892" i="2"/>
  <c r="K892" i="2" s="1"/>
  <c r="T892" i="2" s="1"/>
  <c r="J1261" i="2"/>
  <c r="K1261" i="2" s="1"/>
  <c r="T1261" i="2" s="1"/>
  <c r="J1000" i="2"/>
  <c r="K1000" i="2" s="1"/>
  <c r="T1000" i="2" s="1"/>
  <c r="J1607" i="2"/>
  <c r="K1607" i="2" s="1"/>
  <c r="T1607" i="2" s="1"/>
  <c r="J1357" i="2"/>
  <c r="K1357" i="2" s="1"/>
  <c r="T1357" i="2" s="1"/>
  <c r="J799" i="2"/>
  <c r="K799" i="2" s="1"/>
  <c r="T799" i="2" s="1"/>
  <c r="J1418" i="2"/>
  <c r="K1418" i="2" s="1"/>
  <c r="T1418" i="2" s="1"/>
  <c r="J1165" i="2"/>
  <c r="K1165" i="2" s="1"/>
  <c r="T1165" i="2" s="1"/>
  <c r="J884" i="2"/>
  <c r="K884" i="2" s="1"/>
  <c r="T884" i="2" s="1"/>
  <c r="J1465" i="2"/>
  <c r="K1465" i="2" s="1"/>
  <c r="T1465" i="2" s="1"/>
  <c r="J1555" i="2"/>
  <c r="K1555" i="2" s="1"/>
  <c r="T1555" i="2" s="1"/>
  <c r="J1292" i="2"/>
  <c r="K1292" i="2" s="1"/>
  <c r="T1292" i="2" s="1"/>
  <c r="J1028" i="2"/>
  <c r="K1028" i="2" s="1"/>
  <c r="T1028" i="2" s="1"/>
  <c r="J1319" i="2"/>
  <c r="K1319" i="2" s="1"/>
  <c r="T1319" i="2" s="1"/>
  <c r="J1057" i="2"/>
  <c r="K1057" i="2" s="1"/>
  <c r="T1057" i="2" s="1"/>
  <c r="J808" i="2"/>
  <c r="K808" i="2" s="1"/>
  <c r="T808" i="2" s="1"/>
  <c r="J1972" i="2"/>
  <c r="K1972" i="2" s="1"/>
  <c r="T1972" i="2" s="1"/>
  <c r="J1695" i="2"/>
  <c r="K1695" i="2" s="1"/>
  <c r="T1695" i="2" s="1"/>
  <c r="J1794" i="2"/>
  <c r="K1794" i="2" s="1"/>
  <c r="T1794" i="2" s="1"/>
  <c r="J2110" i="2"/>
  <c r="K2110" i="2" s="1"/>
  <c r="T2110" i="2" s="1"/>
  <c r="J1858" i="2"/>
  <c r="K1858" i="2" s="1"/>
  <c r="T1858" i="2" s="1"/>
  <c r="J1332" i="2"/>
  <c r="K1332" i="2" s="1"/>
  <c r="T1332" i="2" s="1"/>
  <c r="J2243" i="2"/>
  <c r="K2243" i="2" s="1"/>
  <c r="T2243" i="2" s="1"/>
  <c r="J1992" i="2"/>
  <c r="K1992" i="2" s="1"/>
  <c r="T1992" i="2" s="1"/>
  <c r="J1694" i="2"/>
  <c r="K1694" i="2" s="1"/>
  <c r="T1694" i="2" s="1"/>
  <c r="J2125" i="2"/>
  <c r="K2125" i="2" s="1"/>
  <c r="T2125" i="2" s="1"/>
  <c r="J1863" i="2"/>
  <c r="K1863" i="2" s="1"/>
  <c r="T1863" i="2" s="1"/>
  <c r="J1458" i="2"/>
  <c r="K1458" i="2" s="1"/>
  <c r="T1458" i="2" s="1"/>
  <c r="J2239" i="2"/>
  <c r="K2239" i="2" s="1"/>
  <c r="T2239" i="2" s="1"/>
  <c r="J1998" i="2"/>
  <c r="K1998" i="2" s="1"/>
  <c r="T1998" i="2" s="1"/>
  <c r="J1754" i="2"/>
  <c r="K1754" i="2" s="1"/>
  <c r="T1754" i="2" s="1"/>
  <c r="J2140" i="2"/>
  <c r="K2140" i="2" s="1"/>
  <c r="T2140" i="2" s="1"/>
  <c r="J2169" i="2"/>
  <c r="K2169" i="2" s="1"/>
  <c r="T2169" i="2" s="1"/>
  <c r="J1920" i="2"/>
  <c r="K1920" i="2" s="1"/>
  <c r="T1920" i="2" s="1"/>
  <c r="J2266" i="2"/>
  <c r="K2266" i="2" s="1"/>
  <c r="T2266" i="2" s="1"/>
  <c r="J2025" i="2"/>
  <c r="K2025" i="2" s="1"/>
  <c r="T2025" i="2" s="1"/>
  <c r="J1714" i="2"/>
  <c r="K1714" i="2" s="1"/>
  <c r="T1714" i="2" s="1"/>
  <c r="J2137" i="2"/>
  <c r="K2137" i="2" s="1"/>
  <c r="T2137" i="2" s="1"/>
  <c r="J1907" i="2"/>
  <c r="K1907" i="2" s="1"/>
  <c r="T1907" i="2" s="1"/>
  <c r="J1513" i="2"/>
  <c r="K1513" i="2" s="1"/>
  <c r="T1513" i="2" s="1"/>
  <c r="J2278" i="2"/>
  <c r="K2278" i="2" s="1"/>
  <c r="T2278" i="2" s="1"/>
  <c r="J2041" i="2"/>
  <c r="K2041" i="2" s="1"/>
  <c r="T2041" i="2" s="1"/>
  <c r="J1761" i="2"/>
  <c r="K1761" i="2" s="1"/>
  <c r="T1761" i="2" s="1"/>
  <c r="J2164" i="2"/>
  <c r="K2164" i="2" s="1"/>
  <c r="T2164" i="2" s="1"/>
  <c r="J1897" i="2"/>
  <c r="K1897" i="2" s="1"/>
  <c r="T1897" i="2" s="1"/>
  <c r="J1616" i="2"/>
  <c r="K1616" i="2" s="1"/>
  <c r="T1616" i="2" s="1"/>
  <c r="J2154" i="2"/>
  <c r="K2154" i="2" s="1"/>
  <c r="T2154" i="2" s="1"/>
  <c r="J1878" i="2"/>
  <c r="K1878" i="2" s="1"/>
  <c r="T1878" i="2" s="1"/>
  <c r="J2253" i="2"/>
  <c r="K2253" i="2" s="1"/>
  <c r="T2253" i="2" s="1"/>
  <c r="J1980" i="2"/>
  <c r="K1980" i="2" s="1"/>
  <c r="T1980" i="2" s="1"/>
  <c r="J1741" i="2"/>
  <c r="K1741" i="2" s="1"/>
  <c r="T1741" i="2" s="1"/>
  <c r="J2306" i="2"/>
  <c r="J2005" i="2"/>
  <c r="K2005" i="2" s="1"/>
  <c r="T2005" i="2" s="1"/>
  <c r="J1793" i="2"/>
  <c r="K1793" i="2" s="1"/>
  <c r="T1793" i="2" s="1"/>
  <c r="J825" i="2"/>
  <c r="K825" i="2" s="1"/>
  <c r="T825" i="2" s="1"/>
  <c r="J2181" i="2"/>
  <c r="K2181" i="2" s="1"/>
  <c r="T2181" i="2" s="1"/>
  <c r="J1903" i="2"/>
  <c r="K1903" i="2" s="1"/>
  <c r="T1903" i="2" s="1"/>
  <c r="J1514" i="2"/>
  <c r="K1514" i="2" s="1"/>
  <c r="T1514" i="2" s="1"/>
  <c r="J1242" i="2"/>
  <c r="K1242" i="2" s="1"/>
  <c r="T1242" i="2" s="1"/>
  <c r="J975" i="2"/>
  <c r="K975" i="2" s="1"/>
  <c r="T975" i="2" s="1"/>
  <c r="J1570" i="2"/>
  <c r="K1570" i="2" s="1"/>
  <c r="T1570" i="2" s="1"/>
  <c r="J1329" i="2"/>
  <c r="K1329" i="2" s="1"/>
  <c r="T1329" i="2" s="1"/>
  <c r="J1059" i="2"/>
  <c r="K1059" i="2" s="1"/>
  <c r="T1059" i="2" s="1"/>
  <c r="J800" i="2"/>
  <c r="K800" i="2" s="1"/>
  <c r="T800" i="2" s="1"/>
  <c r="J1755" i="2"/>
  <c r="K1755" i="2" s="1"/>
  <c r="T1755" i="2" s="1"/>
  <c r="J1408" i="2"/>
  <c r="K1408" i="2" s="1"/>
  <c r="T1408" i="2" s="1"/>
  <c r="J1130" i="2"/>
  <c r="K1130" i="2" s="1"/>
  <c r="T1130" i="2" s="1"/>
  <c r="J890" i="2"/>
  <c r="K890" i="2" s="1"/>
  <c r="T890" i="2" s="1"/>
  <c r="J1433" i="2"/>
  <c r="K1433" i="2" s="1"/>
  <c r="T1433" i="2" s="1"/>
  <c r="J1156" i="2"/>
  <c r="K1156" i="2" s="1"/>
  <c r="T1156" i="2" s="1"/>
  <c r="J875" i="2"/>
  <c r="K875" i="2" s="1"/>
  <c r="T875" i="2" s="1"/>
  <c r="J1439" i="2"/>
  <c r="K1439" i="2" s="1"/>
  <c r="T1439" i="2" s="1"/>
  <c r="J1171" i="2"/>
  <c r="K1171" i="2" s="1"/>
  <c r="T1171" i="2" s="1"/>
  <c r="J899" i="2"/>
  <c r="K899" i="2" s="1"/>
  <c r="T899" i="2" s="1"/>
  <c r="J1390" i="2"/>
  <c r="K1390" i="2" s="1"/>
  <c r="T1390" i="2" s="1"/>
  <c r="J1123" i="2"/>
  <c r="K1123" i="2" s="1"/>
  <c r="T1123" i="2" s="1"/>
  <c r="J856" i="2"/>
  <c r="K856" i="2" s="1"/>
  <c r="T856" i="2" s="1"/>
  <c r="J1401" i="2"/>
  <c r="K1401" i="2" s="1"/>
  <c r="T1401" i="2" s="1"/>
  <c r="J1141" i="2"/>
  <c r="K1141" i="2" s="1"/>
  <c r="T1141" i="2" s="1"/>
  <c r="J887" i="2"/>
  <c r="K887" i="2" s="1"/>
  <c r="T887" i="2" s="1"/>
  <c r="J1255" i="2"/>
  <c r="K1255" i="2" s="1"/>
  <c r="T1255" i="2" s="1"/>
  <c r="J943" i="2"/>
  <c r="K943" i="2" s="1"/>
  <c r="T943" i="2" s="1"/>
  <c r="J1601" i="2"/>
  <c r="K1601" i="2" s="1"/>
  <c r="T1601" i="2" s="1"/>
  <c r="J1338" i="2"/>
  <c r="K1338" i="2" s="1"/>
  <c r="T1338" i="2" s="1"/>
  <c r="J1052" i="2"/>
  <c r="K1052" i="2" s="1"/>
  <c r="T1052" i="2" s="1"/>
  <c r="J792" i="2"/>
  <c r="K792" i="2" s="1"/>
  <c r="T792" i="2" s="1"/>
  <c r="J1426" i="2"/>
  <c r="K1426" i="2" s="1"/>
  <c r="T1426" i="2" s="1"/>
  <c r="J1150" i="2"/>
  <c r="K1150" i="2" s="1"/>
  <c r="T1150" i="2" s="1"/>
  <c r="J859" i="2"/>
  <c r="K859" i="2" s="1"/>
  <c r="T859" i="2" s="1"/>
  <c r="J1460" i="2"/>
  <c r="K1460" i="2" s="1"/>
  <c r="T1460" i="2" s="1"/>
  <c r="J1181" i="2"/>
  <c r="K1181" i="2" s="1"/>
  <c r="T1181" i="2" s="1"/>
  <c r="J914" i="2"/>
  <c r="K914" i="2" s="1"/>
  <c r="T914" i="2" s="1"/>
  <c r="J1480" i="2"/>
  <c r="K1480" i="2" s="1"/>
  <c r="T1480" i="2" s="1"/>
  <c r="J1216" i="2"/>
  <c r="K1216" i="2" s="1"/>
  <c r="T1216" i="2" s="1"/>
  <c r="J991" i="2"/>
  <c r="K991" i="2" s="1"/>
  <c r="T991" i="2" s="1"/>
  <c r="J924" i="2"/>
  <c r="K924" i="2" s="1"/>
  <c r="T924" i="2" s="1"/>
  <c r="J1284" i="2"/>
  <c r="K1284" i="2" s="1"/>
  <c r="T1284" i="2" s="1"/>
  <c r="J1017" i="2"/>
  <c r="K1017" i="2" s="1"/>
  <c r="T1017" i="2" s="1"/>
  <c r="J1312" i="2"/>
  <c r="K1312" i="2" s="1"/>
  <c r="T1312" i="2" s="1"/>
  <c r="J1032" i="2"/>
  <c r="K1032" i="2" s="1"/>
  <c r="T1032" i="2" s="1"/>
  <c r="J779" i="2"/>
  <c r="K779" i="2" s="1"/>
  <c r="T779" i="2" s="1"/>
  <c r="J1965" i="2"/>
  <c r="K1965" i="2" s="1"/>
  <c r="T1965" i="2" s="1"/>
  <c r="J1764" i="2"/>
  <c r="K1764" i="2" s="1"/>
  <c r="T1764" i="2" s="1"/>
  <c r="J2109" i="2"/>
  <c r="K2109" i="2" s="1"/>
  <c r="T2109" i="2" s="1"/>
  <c r="J1853" i="2"/>
  <c r="K1853" i="2" s="1"/>
  <c r="T1853" i="2" s="1"/>
  <c r="J1296" i="2"/>
  <c r="K1296" i="2" s="1"/>
  <c r="T1296" i="2" s="1"/>
  <c r="J2236" i="2"/>
  <c r="K2236" i="2" s="1"/>
  <c r="T2236" i="2" s="1"/>
  <c r="J1981" i="2"/>
  <c r="K1981" i="2" s="1"/>
  <c r="T1981" i="2" s="1"/>
  <c r="J1735" i="2"/>
  <c r="K1735" i="2" s="1"/>
  <c r="T1735" i="2" s="1"/>
  <c r="J2122" i="2"/>
  <c r="K2122" i="2" s="1"/>
  <c r="T2122" i="2" s="1"/>
  <c r="J1867" i="2"/>
  <c r="K1867" i="2" s="1"/>
  <c r="T1867" i="2" s="1"/>
  <c r="J1425" i="2"/>
  <c r="K1425" i="2" s="1"/>
  <c r="T1425" i="2" s="1"/>
  <c r="J2252" i="2"/>
  <c r="K2252" i="2" s="1"/>
  <c r="T2252" i="2" s="1"/>
  <c r="J1995" i="2"/>
  <c r="K1995" i="2" s="1"/>
  <c r="T1995" i="2" s="1"/>
  <c r="J1748" i="2"/>
  <c r="K1748" i="2" s="1"/>
  <c r="T1748" i="2" s="1"/>
  <c r="J2118" i="2"/>
  <c r="K2118" i="2" s="1"/>
  <c r="T2118" i="2" s="1"/>
  <c r="J1859" i="2"/>
  <c r="K1859" i="2" s="1"/>
  <c r="T1859" i="2" s="1"/>
  <c r="J1411" i="2"/>
  <c r="K1411" i="2" s="1"/>
  <c r="T1411" i="2" s="1"/>
  <c r="J2261" i="2"/>
  <c r="K2261" i="2" s="1"/>
  <c r="T2261" i="2" s="1"/>
  <c r="J2020" i="2"/>
  <c r="K2020" i="2" s="1"/>
  <c r="T2020" i="2" s="1"/>
  <c r="J1678" i="2"/>
  <c r="K1678" i="2" s="1"/>
  <c r="T1678" i="2" s="1"/>
  <c r="J2265" i="2"/>
  <c r="K2265" i="2" s="1"/>
  <c r="T2265" i="2" s="1"/>
  <c r="J2159" i="2"/>
  <c r="K2159" i="2" s="1"/>
  <c r="T2159" i="2" s="1"/>
  <c r="J1892" i="2"/>
  <c r="K1892" i="2" s="1"/>
  <c r="T1892" i="2" s="1"/>
  <c r="J1559" i="2"/>
  <c r="K1559" i="2" s="1"/>
  <c r="T1559" i="2" s="1"/>
  <c r="J2166" i="2"/>
  <c r="K2166" i="2" s="1"/>
  <c r="T2166" i="2" s="1"/>
  <c r="J1923" i="2"/>
  <c r="K1923" i="2" s="1"/>
  <c r="T1923" i="2" s="1"/>
  <c r="J2224" i="2"/>
  <c r="K2224" i="2" s="1"/>
  <c r="T2224" i="2" s="1"/>
  <c r="J1970" i="2"/>
  <c r="K1970" i="2" s="1"/>
  <c r="T1970" i="2" s="1"/>
  <c r="J1681" i="2"/>
  <c r="K1681" i="2" s="1"/>
  <c r="T1681" i="2" s="1"/>
  <c r="J2286" i="2"/>
  <c r="J2026" i="2"/>
  <c r="K2026" i="2" s="1"/>
  <c r="T2026" i="2" s="1"/>
  <c r="J1781" i="2"/>
  <c r="K1781" i="2" s="1"/>
  <c r="T1781" i="2" s="1"/>
  <c r="J2158" i="2"/>
  <c r="K2158" i="2" s="1"/>
  <c r="T2158" i="2" s="1"/>
  <c r="J1927" i="2"/>
  <c r="K1927" i="2" s="1"/>
  <c r="T1927" i="2" s="1"/>
  <c r="J1604" i="2"/>
  <c r="K1604" i="2" s="1"/>
  <c r="T1604" i="2" s="1"/>
  <c r="J1495" i="2"/>
  <c r="K1495" i="2" s="1"/>
  <c r="T1495" i="2" s="1"/>
  <c r="J1228" i="2"/>
  <c r="K1228" i="2" s="1"/>
  <c r="T1228" i="2" s="1"/>
  <c r="J1569" i="2"/>
  <c r="K1569" i="2" s="1"/>
  <c r="T1569" i="2" s="1"/>
  <c r="J1289" i="2"/>
  <c r="K1289" i="2" s="1"/>
  <c r="T1289" i="2" s="1"/>
  <c r="J1040" i="2"/>
  <c r="K1040" i="2" s="1"/>
  <c r="T1040" i="2" s="1"/>
  <c r="J766" i="2"/>
  <c r="K766" i="2" s="1"/>
  <c r="T766" i="2" s="1"/>
  <c r="J1647" i="2"/>
  <c r="K1647" i="2" s="1"/>
  <c r="T1647" i="2" s="1"/>
  <c r="J1393" i="2"/>
  <c r="K1393" i="2" s="1"/>
  <c r="T1393" i="2" s="1"/>
  <c r="J1114" i="2"/>
  <c r="K1114" i="2" s="1"/>
  <c r="T1114" i="2" s="1"/>
  <c r="J845" i="2"/>
  <c r="K845" i="2" s="1"/>
  <c r="T845" i="2" s="1"/>
  <c r="J1642" i="2"/>
  <c r="K1642" i="2" s="1"/>
  <c r="T1642" i="2" s="1"/>
  <c r="J1249" i="2"/>
  <c r="K1249" i="2" s="1"/>
  <c r="T1249" i="2" s="1"/>
  <c r="J953" i="2"/>
  <c r="K953" i="2" s="1"/>
  <c r="T953" i="2" s="1"/>
  <c r="J1563" i="2"/>
  <c r="K1563" i="2" s="1"/>
  <c r="T1563" i="2" s="1"/>
  <c r="J1324" i="2"/>
  <c r="K1324" i="2" s="1"/>
  <c r="T1324" i="2" s="1"/>
  <c r="J1047" i="2"/>
  <c r="K1047" i="2" s="1"/>
  <c r="T1047" i="2" s="1"/>
  <c r="J773" i="2"/>
  <c r="K773" i="2" s="1"/>
  <c r="T773" i="2" s="1"/>
  <c r="J1404" i="2"/>
  <c r="K1404" i="2" s="1"/>
  <c r="T1404" i="2" s="1"/>
  <c r="J1132" i="2"/>
  <c r="K1132" i="2" s="1"/>
  <c r="T1132" i="2" s="1"/>
  <c r="J865" i="2"/>
  <c r="K865" i="2" s="1"/>
  <c r="T865" i="2" s="1"/>
  <c r="J1415" i="2"/>
  <c r="K1415" i="2" s="1"/>
  <c r="T1415" i="2" s="1"/>
  <c r="J1169" i="2"/>
  <c r="K1169" i="2" s="1"/>
  <c r="T1169" i="2" s="1"/>
  <c r="J862" i="2"/>
  <c r="K862" i="2" s="1"/>
  <c r="T862" i="2" s="1"/>
  <c r="J1464" i="2"/>
  <c r="K1464" i="2" s="1"/>
  <c r="T1464" i="2" s="1"/>
  <c r="J1200" i="2"/>
  <c r="K1200" i="2" s="1"/>
  <c r="T1200" i="2" s="1"/>
  <c r="J933" i="2"/>
  <c r="K933" i="2" s="1"/>
  <c r="T933" i="2" s="1"/>
  <c r="J1525" i="2"/>
  <c r="K1525" i="2" s="1"/>
  <c r="T1525" i="2" s="1"/>
  <c r="J1277" i="2"/>
  <c r="K1277" i="2" s="1"/>
  <c r="T1277" i="2" s="1"/>
  <c r="J997" i="2"/>
  <c r="K997" i="2" s="1"/>
  <c r="T997" i="2" s="1"/>
  <c r="J1258" i="2"/>
  <c r="K1258" i="2" s="1"/>
  <c r="T1258" i="2" s="1"/>
  <c r="J1016" i="2"/>
  <c r="K1016" i="2" s="1"/>
  <c r="T1016" i="2" s="1"/>
  <c r="J1133" i="2"/>
  <c r="K1133" i="2" s="1"/>
  <c r="T1133" i="2" s="1"/>
  <c r="J2250" i="2"/>
  <c r="K2250" i="2" s="1"/>
  <c r="T2250" i="2" s="1"/>
  <c r="J2203" i="2"/>
  <c r="K2203" i="2" s="1"/>
  <c r="T2203" i="2" s="1"/>
  <c r="J1660" i="2"/>
  <c r="K1660" i="2" s="1"/>
  <c r="T1660" i="2" s="1"/>
  <c r="N2340" i="2"/>
  <c r="O2340" i="2" s="1"/>
  <c r="S2340" i="2" s="1"/>
  <c r="U2340" i="2"/>
  <c r="V2340" i="2" s="1"/>
  <c r="J1030" i="2"/>
  <c r="K1030" i="2" s="1"/>
  <c r="T1030" i="2" s="1"/>
  <c r="J698" i="2"/>
  <c r="K698" i="2" s="1"/>
  <c r="T698" i="2" s="1"/>
  <c r="T2316" i="2" l="1"/>
  <c r="U2316" i="2" s="1"/>
  <c r="V2316" i="2" s="1"/>
  <c r="T2294" i="2"/>
  <c r="U2294" i="2" s="1"/>
  <c r="V2294" i="2" s="1"/>
  <c r="N2289" i="2"/>
  <c r="O2289" i="2" s="1"/>
  <c r="T2289" i="2"/>
  <c r="U2289" i="2" s="1"/>
  <c r="V2289" i="2" s="1"/>
  <c r="T2302" i="2"/>
  <c r="U2302" i="2" s="1"/>
  <c r="V2302" i="2" s="1"/>
  <c r="T2331" i="2"/>
  <c r="U2331" i="2" s="1"/>
  <c r="V2331" i="2" s="1"/>
  <c r="T2299" i="2"/>
  <c r="U2299" i="2" s="1"/>
  <c r="V2299" i="2" s="1"/>
  <c r="N2305" i="2"/>
  <c r="O2305" i="2" s="1"/>
  <c r="S2305" i="2" s="1"/>
  <c r="T2305" i="2"/>
  <c r="U2305" i="2" s="1"/>
  <c r="V2305" i="2" s="1"/>
  <c r="N2295" i="2"/>
  <c r="O2295" i="2" s="1"/>
  <c r="S2295" i="2" s="1"/>
  <c r="T2295" i="2"/>
  <c r="U2295" i="2" s="1"/>
  <c r="V2295" i="2" s="1"/>
  <c r="N2310" i="2"/>
  <c r="O2310" i="2" s="1"/>
  <c r="S2310" i="2" s="1"/>
  <c r="T2310" i="2"/>
  <c r="U2310" i="2" s="1"/>
  <c r="V2310" i="2" s="1"/>
  <c r="T2287" i="2"/>
  <c r="U2287" i="2" s="1"/>
  <c r="V2287" i="2" s="1"/>
  <c r="N2297" i="2"/>
  <c r="O2297" i="2" s="1"/>
  <c r="S2297" i="2" s="1"/>
  <c r="T2297" i="2"/>
  <c r="U2297" i="2" s="1"/>
  <c r="V2297" i="2" s="1"/>
  <c r="N2307" i="2"/>
  <c r="O2307" i="2" s="1"/>
  <c r="S2307" i="2" s="1"/>
  <c r="T2307" i="2"/>
  <c r="U2307" i="2" s="1"/>
  <c r="V2307" i="2" s="1"/>
  <c r="T2321" i="2"/>
  <c r="U2321" i="2" s="1"/>
  <c r="V2321" i="2" s="1"/>
  <c r="T2315" i="2"/>
  <c r="U2315" i="2" s="1"/>
  <c r="V2315" i="2" s="1"/>
  <c r="N2318" i="2"/>
  <c r="O2318" i="2" s="1"/>
  <c r="S2318" i="2" s="1"/>
  <c r="T2318" i="2"/>
  <c r="U2318" i="2" s="1"/>
  <c r="V2318" i="2" s="1"/>
  <c r="N2316" i="2"/>
  <c r="O2316" i="2" s="1"/>
  <c r="S2316" i="2" s="1"/>
  <c r="N2294" i="2"/>
  <c r="O2294" i="2" s="1"/>
  <c r="S2294" i="2" s="1"/>
  <c r="N2321" i="2"/>
  <c r="O2321" i="2" s="1"/>
  <c r="S2321" i="2" s="1"/>
  <c r="N2299" i="2"/>
  <c r="O2299" i="2" s="1"/>
  <c r="S2299" i="2" s="1"/>
  <c r="N2331" i="2"/>
  <c r="O2331" i="2" s="1"/>
  <c r="S2331" i="2" s="1"/>
  <c r="N2302" i="2"/>
  <c r="O2302" i="2" s="1"/>
  <c r="S2302" i="2" s="1"/>
  <c r="N2308" i="2"/>
  <c r="O2308" i="2" s="1"/>
  <c r="S2308" i="2" s="1"/>
  <c r="N2287" i="2"/>
  <c r="O2287" i="2" s="1"/>
  <c r="S2287" i="2" s="1"/>
  <c r="N5" i="2"/>
  <c r="O5" i="2" s="1"/>
  <c r="N2315" i="2"/>
  <c r="O2315" i="2" s="1"/>
  <c r="S2315" i="2" s="1"/>
  <c r="N2334" i="2"/>
  <c r="O2334" i="2" s="1"/>
  <c r="S2334" i="2" s="1"/>
  <c r="K2333" i="2"/>
  <c r="K2290" i="2"/>
  <c r="K2311" i="2"/>
  <c r="K2328" i="2"/>
  <c r="K2306" i="2"/>
  <c r="K2314" i="2"/>
  <c r="K2286" i="2"/>
  <c r="K2296" i="2"/>
  <c r="K2291" i="2"/>
  <c r="K2309" i="2"/>
  <c r="K2301" i="2"/>
  <c r="K2341" i="2"/>
  <c r="K2332" i="2"/>
  <c r="K2339" i="2"/>
  <c r="N2335" i="2"/>
  <c r="O2335" i="2" s="1"/>
  <c r="S2335" i="2" s="1"/>
  <c r="K2304" i="2"/>
  <c r="K2303" i="2"/>
  <c r="K2320" i="2"/>
  <c r="K2300" i="2"/>
  <c r="K2324" i="2"/>
  <c r="K2317" i="2"/>
  <c r="K2298" i="2"/>
  <c r="K2293" i="2"/>
  <c r="K2323" i="2"/>
  <c r="K2329" i="2"/>
  <c r="K2319" i="2"/>
  <c r="K2338" i="2"/>
  <c r="K2322" i="2"/>
  <c r="K2325" i="2"/>
  <c r="K2326" i="2"/>
  <c r="K2312" i="2"/>
  <c r="K2337" i="2"/>
  <c r="K2327" i="2"/>
  <c r="K2336" i="2"/>
  <c r="K2330" i="2"/>
  <c r="K2292" i="2"/>
  <c r="K2313" i="2"/>
  <c r="U2308" i="2"/>
  <c r="V2308" i="2" s="1"/>
  <c r="U2334" i="2"/>
  <c r="V2334" i="2" s="1"/>
  <c r="U2335" i="2"/>
  <c r="V2335" i="2" s="1"/>
  <c r="W2340" i="2"/>
  <c r="Y2340" i="2" s="1"/>
  <c r="W2307" i="2" l="1"/>
  <c r="S2289" i="2"/>
  <c r="W2295" i="2"/>
  <c r="W2318" i="2"/>
  <c r="Y2318" i="2" s="1"/>
  <c r="W2310" i="2"/>
  <c r="T2320" i="2"/>
  <c r="U2320" i="2" s="1"/>
  <c r="V2320" i="2" s="1"/>
  <c r="T2323" i="2"/>
  <c r="U2323" i="2" s="1"/>
  <c r="V2323" i="2" s="1"/>
  <c r="N2304" i="2"/>
  <c r="O2304" i="2" s="1"/>
  <c r="S2304" i="2" s="1"/>
  <c r="T2304" i="2"/>
  <c r="U2304" i="2" s="1"/>
  <c r="V2304" i="2" s="1"/>
  <c r="W2304" i="2" s="1"/>
  <c r="W2315" i="2"/>
  <c r="N2293" i="2"/>
  <c r="O2293" i="2" s="1"/>
  <c r="S2293" i="2" s="1"/>
  <c r="T2293" i="2"/>
  <c r="U2293" i="2" s="1"/>
  <c r="V2293" i="2" s="1"/>
  <c r="W2302" i="2"/>
  <c r="N2339" i="2"/>
  <c r="O2339" i="2" s="1"/>
  <c r="S2339" i="2" s="1"/>
  <c r="T2339" i="2"/>
  <c r="U2339" i="2" s="1"/>
  <c r="V2339" i="2" s="1"/>
  <c r="T2298" i="2"/>
  <c r="U2298" i="2" s="1"/>
  <c r="V2298" i="2" s="1"/>
  <c r="N2324" i="2"/>
  <c r="O2324" i="2" s="1"/>
  <c r="S2324" i="2" s="1"/>
  <c r="T2324" i="2"/>
  <c r="U2324" i="2" s="1"/>
  <c r="V2324" i="2" s="1"/>
  <c r="T2303" i="2"/>
  <c r="U2303" i="2" s="1"/>
  <c r="V2303" i="2" s="1"/>
  <c r="T2313" i="2"/>
  <c r="U2313" i="2" s="1"/>
  <c r="V2313" i="2" s="1"/>
  <c r="W2287" i="2"/>
  <c r="T2341" i="2"/>
  <c r="U2341" i="2" s="1"/>
  <c r="V2341" i="2" s="1"/>
  <c r="W2294" i="2"/>
  <c r="W2316" i="2"/>
  <c r="Y2316" i="2" s="1"/>
  <c r="T2317" i="2"/>
  <c r="U2317" i="2" s="1"/>
  <c r="V2317" i="2" s="1"/>
  <c r="N2292" i="2"/>
  <c r="O2292" i="2" s="1"/>
  <c r="S2292" i="2" s="1"/>
  <c r="T2292" i="2"/>
  <c r="U2292" i="2" s="1"/>
  <c r="V2292" i="2" s="1"/>
  <c r="N2330" i="2"/>
  <c r="O2330" i="2" s="1"/>
  <c r="S2330" i="2" s="1"/>
  <c r="T2330" i="2"/>
  <c r="U2330" i="2" s="1"/>
  <c r="V2330" i="2" s="1"/>
  <c r="N2327" i="2"/>
  <c r="O2327" i="2" s="1"/>
  <c r="S2327" i="2" s="1"/>
  <c r="T2327" i="2"/>
  <c r="U2327" i="2" s="1"/>
  <c r="V2327" i="2" s="1"/>
  <c r="T2300" i="2"/>
  <c r="U2300" i="2" s="1"/>
  <c r="V2300" i="2" s="1"/>
  <c r="T2332" i="2"/>
  <c r="U2332" i="2" s="1"/>
  <c r="V2332" i="2" s="1"/>
  <c r="N2301" i="2"/>
  <c r="O2301" i="2" s="1"/>
  <c r="S2301" i="2" s="1"/>
  <c r="T2301" i="2"/>
  <c r="U2301" i="2" s="1"/>
  <c r="V2301" i="2" s="1"/>
  <c r="N2296" i="2"/>
  <c r="O2296" i="2" s="1"/>
  <c r="S2296" i="2" s="1"/>
  <c r="T2296" i="2"/>
  <c r="U2296" i="2" s="1"/>
  <c r="V2296" i="2" s="1"/>
  <c r="W2321" i="2"/>
  <c r="Y2321" i="2" s="1"/>
  <c r="N2338" i="2"/>
  <c r="O2338" i="2" s="1"/>
  <c r="S2338" i="2" s="1"/>
  <c r="T2338" i="2"/>
  <c r="U2338" i="2" s="1"/>
  <c r="V2338" i="2" s="1"/>
  <c r="N2311" i="2"/>
  <c r="O2311" i="2" s="1"/>
  <c r="S2311" i="2" s="1"/>
  <c r="T2311" i="2"/>
  <c r="U2311" i="2" s="1"/>
  <c r="V2311" i="2" s="1"/>
  <c r="W2331" i="2"/>
  <c r="N2336" i="2"/>
  <c r="O2336" i="2" s="1"/>
  <c r="S2336" i="2" s="1"/>
  <c r="T2336" i="2"/>
  <c r="U2336" i="2" s="1"/>
  <c r="V2336" i="2" s="1"/>
  <c r="N2309" i="2"/>
  <c r="O2309" i="2" s="1"/>
  <c r="S2309" i="2" s="1"/>
  <c r="T2309" i="2"/>
  <c r="U2309" i="2" s="1"/>
  <c r="V2309" i="2" s="1"/>
  <c r="T2337" i="2"/>
  <c r="U2337" i="2" s="1"/>
  <c r="V2337" i="2" s="1"/>
  <c r="T2312" i="2"/>
  <c r="U2312" i="2" s="1"/>
  <c r="V2312" i="2" s="1"/>
  <c r="T2326" i="2"/>
  <c r="U2326" i="2" s="1"/>
  <c r="V2326" i="2" s="1"/>
  <c r="T2325" i="2"/>
  <c r="U2325" i="2" s="1"/>
  <c r="V2325" i="2" s="1"/>
  <c r="N2328" i="2"/>
  <c r="O2328" i="2" s="1"/>
  <c r="S2328" i="2" s="1"/>
  <c r="T2328" i="2"/>
  <c r="U2328" i="2" s="1"/>
  <c r="V2328" i="2" s="1"/>
  <c r="N2319" i="2"/>
  <c r="O2319" i="2" s="1"/>
  <c r="S2319" i="2" s="1"/>
  <c r="T2319" i="2"/>
  <c r="U2319" i="2" s="1"/>
  <c r="V2319" i="2" s="1"/>
  <c r="N2290" i="2"/>
  <c r="O2290" i="2" s="1"/>
  <c r="S2290" i="2" s="1"/>
  <c r="T2290" i="2"/>
  <c r="U2290" i="2" s="1"/>
  <c r="V2290" i="2" s="1"/>
  <c r="W2299" i="2"/>
  <c r="Y2299" i="2" s="1"/>
  <c r="T2291" i="2"/>
  <c r="U2291" i="2" s="1"/>
  <c r="V2291" i="2" s="1"/>
  <c r="T2286" i="2"/>
  <c r="U2286" i="2" s="1"/>
  <c r="V2286" i="2" s="1"/>
  <c r="N2314" i="2"/>
  <c r="O2314" i="2" s="1"/>
  <c r="S2314" i="2" s="1"/>
  <c r="T2314" i="2"/>
  <c r="U2314" i="2" s="1"/>
  <c r="V2314" i="2" s="1"/>
  <c r="T2306" i="2"/>
  <c r="U2306" i="2" s="1"/>
  <c r="V2306" i="2" s="1"/>
  <c r="N2322" i="2"/>
  <c r="O2322" i="2" s="1"/>
  <c r="S2322" i="2" s="1"/>
  <c r="T2322" i="2"/>
  <c r="U2322" i="2" s="1"/>
  <c r="V2322" i="2" s="1"/>
  <c r="N2329" i="2"/>
  <c r="O2329" i="2" s="1"/>
  <c r="S2329" i="2" s="1"/>
  <c r="T2329" i="2"/>
  <c r="U2329" i="2" s="1"/>
  <c r="V2329" i="2" s="1"/>
  <c r="T2333" i="2"/>
  <c r="U2333" i="2" s="1"/>
  <c r="V2333" i="2" s="1"/>
  <c r="W2297" i="2"/>
  <c r="W2308" i="2"/>
  <c r="Y2308" i="2" s="1"/>
  <c r="W2289" i="2"/>
  <c r="Y2289" i="2" s="1"/>
  <c r="N2298" i="2"/>
  <c r="O2298" i="2" s="1"/>
  <c r="S2298" i="2" s="1"/>
  <c r="U5" i="2"/>
  <c r="V5" i="2" s="1"/>
  <c r="S5" i="2"/>
  <c r="N2333" i="2"/>
  <c r="O2333" i="2" s="1"/>
  <c r="S2333" i="2" s="1"/>
  <c r="N2291" i="2"/>
  <c r="O2291" i="2" s="1"/>
  <c r="S2291" i="2" s="1"/>
  <c r="W2334" i="2"/>
  <c r="N2325" i="2"/>
  <c r="O2325" i="2" s="1"/>
  <c r="S2325" i="2" s="1"/>
  <c r="N2326" i="2"/>
  <c r="O2326" i="2" s="1"/>
  <c r="N2300" i="2"/>
  <c r="O2300" i="2" s="1"/>
  <c r="S2300" i="2" s="1"/>
  <c r="N2332" i="2"/>
  <c r="O2332" i="2" s="1"/>
  <c r="S2332" i="2" s="1"/>
  <c r="N2303" i="2"/>
  <c r="O2303" i="2" s="1"/>
  <c r="S2303" i="2" s="1"/>
  <c r="N2341" i="2"/>
  <c r="O2341" i="2" s="1"/>
  <c r="S2341" i="2" s="1"/>
  <c r="N2320" i="2"/>
  <c r="O2320" i="2" s="1"/>
  <c r="S2320" i="2" s="1"/>
  <c r="N2337" i="2"/>
  <c r="O2337" i="2" s="1"/>
  <c r="S2337" i="2" s="1"/>
  <c r="N2323" i="2"/>
  <c r="O2323" i="2" s="1"/>
  <c r="S2323" i="2" s="1"/>
  <c r="N2286" i="2"/>
  <c r="O2286" i="2" s="1"/>
  <c r="S2286" i="2" s="1"/>
  <c r="N2312" i="2"/>
  <c r="O2312" i="2" s="1"/>
  <c r="S2312" i="2" s="1"/>
  <c r="N2306" i="2"/>
  <c r="O2306" i="2" s="1"/>
  <c r="S2306" i="2" s="1"/>
  <c r="N2313" i="2"/>
  <c r="O2313" i="2" s="1"/>
  <c r="S2313" i="2" s="1"/>
  <c r="N2317" i="2"/>
  <c r="O2317" i="2" s="1"/>
  <c r="S2317" i="2" s="1"/>
  <c r="W2335" i="2"/>
  <c r="W2305" i="2"/>
  <c r="W2339" i="2" l="1"/>
  <c r="Y2339" i="2" s="1"/>
  <c r="W2293" i="2"/>
  <c r="Y2293" i="2" s="1"/>
  <c r="W2314" i="2"/>
  <c r="W2301" i="2"/>
  <c r="W2322" i="2"/>
  <c r="W2296" i="2"/>
  <c r="W2292" i="2"/>
  <c r="W2324" i="2"/>
  <c r="W2327" i="2"/>
  <c r="W2309" i="2"/>
  <c r="W2290" i="2"/>
  <c r="W2311" i="2"/>
  <c r="W2319" i="2"/>
  <c r="W2329" i="2"/>
  <c r="W2330" i="2"/>
  <c r="W2328" i="2"/>
  <c r="W2338" i="2"/>
  <c r="W2313" i="2"/>
  <c r="W2312" i="2"/>
  <c r="W2336" i="2"/>
  <c r="W2317" i="2"/>
  <c r="W2333" i="2"/>
  <c r="Y2333" i="2" s="1"/>
  <c r="W2286" i="2"/>
  <c r="W2323" i="2"/>
  <c r="W2341" i="2"/>
  <c r="W2298" i="2"/>
  <c r="W2320" i="2"/>
  <c r="W2325" i="2"/>
  <c r="W2303" i="2"/>
  <c r="Y2303" i="2" s="1"/>
  <c r="W2291" i="2"/>
  <c r="Y2291" i="2" s="1"/>
  <c r="W2337" i="2"/>
  <c r="Y2337" i="2" s="1"/>
  <c r="W2306" i="2"/>
  <c r="W2332" i="2"/>
  <c r="W2300" i="2"/>
  <c r="Y2300" i="2" s="1"/>
  <c r="W5" i="2"/>
  <c r="S2326" i="2"/>
  <c r="W2326" i="2" s="1"/>
  <c r="D42" i="5" l="1"/>
  <c r="F42" i="5"/>
  <c r="D43" i="5"/>
  <c r="F43" i="5"/>
  <c r="D44" i="5"/>
  <c r="F44" i="5"/>
  <c r="D45" i="5"/>
  <c r="F45" i="5"/>
  <c r="D46" i="5"/>
  <c r="F46" i="5"/>
  <c r="D47" i="5"/>
  <c r="F47" i="5"/>
  <c r="D48" i="5"/>
  <c r="F48" i="5"/>
  <c r="D49" i="5"/>
  <c r="F49" i="5"/>
  <c r="D50" i="5"/>
  <c r="F50" i="5"/>
  <c r="D51" i="5"/>
  <c r="F51" i="5"/>
  <c r="D52" i="5"/>
  <c r="F52" i="5"/>
  <c r="D53" i="5"/>
  <c r="F53" i="5"/>
  <c r="D54" i="5"/>
  <c r="F54" i="5"/>
  <c r="D55" i="5"/>
  <c r="F55" i="5"/>
  <c r="D56" i="5"/>
  <c r="F56" i="5"/>
  <c r="D57" i="5"/>
  <c r="F57" i="5"/>
  <c r="D58" i="5"/>
  <c r="F58" i="5"/>
  <c r="D59" i="5"/>
  <c r="F59" i="5"/>
  <c r="D60" i="5"/>
  <c r="F60" i="5"/>
  <c r="D61" i="5"/>
  <c r="G61" i="5" s="1"/>
  <c r="F61" i="5"/>
  <c r="D62" i="5"/>
  <c r="F62" i="5"/>
  <c r="D63" i="5"/>
  <c r="F63" i="5"/>
  <c r="D64" i="5"/>
  <c r="F64" i="5"/>
  <c r="D65" i="5"/>
  <c r="F65" i="5"/>
  <c r="D66" i="5"/>
  <c r="F66" i="5"/>
  <c r="D67" i="5"/>
  <c r="F67" i="5"/>
  <c r="D68" i="5"/>
  <c r="F68" i="5"/>
  <c r="D69" i="5"/>
  <c r="F69" i="5"/>
  <c r="D70" i="5"/>
  <c r="F70" i="5"/>
  <c r="D71" i="5"/>
  <c r="F71" i="5"/>
  <c r="D72" i="5"/>
  <c r="F72" i="5"/>
  <c r="D73" i="5"/>
  <c r="F73" i="5"/>
  <c r="D74" i="5"/>
  <c r="F74" i="5"/>
  <c r="D75" i="5"/>
  <c r="F75" i="5"/>
  <c r="D76" i="5"/>
  <c r="F76" i="5"/>
  <c r="D77" i="5"/>
  <c r="F77" i="5"/>
  <c r="D78" i="5"/>
  <c r="F78" i="5"/>
  <c r="D79" i="5"/>
  <c r="F79" i="5"/>
  <c r="D80" i="5"/>
  <c r="F80" i="5"/>
  <c r="D81" i="5"/>
  <c r="F81" i="5"/>
  <c r="D82" i="5"/>
  <c r="F82" i="5"/>
  <c r="D83" i="5"/>
  <c r="F83" i="5"/>
  <c r="G83" i="5" l="1"/>
  <c r="H83" i="5" s="1"/>
  <c r="G81" i="5"/>
  <c r="H81" i="5" s="1"/>
  <c r="G79" i="5"/>
  <c r="H79" i="5" s="1"/>
  <c r="G77" i="5"/>
  <c r="H77" i="5" s="1"/>
  <c r="G75" i="5"/>
  <c r="H75" i="5" s="1"/>
  <c r="G73" i="5"/>
  <c r="H73" i="5" s="1"/>
  <c r="G71" i="5"/>
  <c r="H71" i="5" s="1"/>
  <c r="G69" i="5"/>
  <c r="H69" i="5" s="1"/>
  <c r="G67" i="5"/>
  <c r="H67" i="5" s="1"/>
  <c r="G65" i="5"/>
  <c r="H65" i="5" s="1"/>
  <c r="G63" i="5"/>
  <c r="H63" i="5" s="1"/>
  <c r="H61" i="5"/>
  <c r="G59" i="5"/>
  <c r="H59" i="5" s="1"/>
  <c r="G57" i="5"/>
  <c r="H57" i="5" s="1"/>
  <c r="G55" i="5"/>
  <c r="H55" i="5" s="1"/>
  <c r="G53" i="5"/>
  <c r="H53" i="5" s="1"/>
  <c r="G51" i="5"/>
  <c r="H51" i="5" s="1"/>
  <c r="G49" i="5"/>
  <c r="H49" i="5" s="1"/>
  <c r="G47" i="5"/>
  <c r="H47" i="5" s="1"/>
  <c r="G43" i="5"/>
  <c r="H43" i="5" s="1"/>
  <c r="G45" i="5"/>
  <c r="H45" i="5" s="1"/>
  <c r="G82" i="5"/>
  <c r="H82" i="5" s="1"/>
  <c r="G80" i="5"/>
  <c r="H80" i="5" s="1"/>
  <c r="G78" i="5"/>
  <c r="H78" i="5" s="1"/>
  <c r="G76" i="5"/>
  <c r="H76" i="5" s="1"/>
  <c r="G74" i="5"/>
  <c r="H74" i="5" s="1"/>
  <c r="G72" i="5"/>
  <c r="H72" i="5" s="1"/>
  <c r="G70" i="5"/>
  <c r="H70" i="5" s="1"/>
  <c r="G68" i="5"/>
  <c r="H68" i="5" s="1"/>
  <c r="G66" i="5"/>
  <c r="H66" i="5" s="1"/>
  <c r="G64" i="5"/>
  <c r="H64" i="5" s="1"/>
  <c r="G62" i="5"/>
  <c r="H62" i="5" s="1"/>
  <c r="G60" i="5"/>
  <c r="H60" i="5" s="1"/>
  <c r="G58" i="5"/>
  <c r="H58" i="5" s="1"/>
  <c r="G56" i="5"/>
  <c r="H56" i="5" s="1"/>
  <c r="G54" i="5"/>
  <c r="H54" i="5" s="1"/>
  <c r="G52" i="5"/>
  <c r="H52" i="5" s="1"/>
  <c r="G50" i="5"/>
  <c r="H50" i="5" s="1"/>
  <c r="G48" i="5"/>
  <c r="H48" i="5" s="1"/>
  <c r="G46" i="5"/>
  <c r="H46" i="5" s="1"/>
  <c r="G44" i="5"/>
  <c r="H44" i="5" s="1"/>
  <c r="G42" i="5"/>
  <c r="H42" i="5" s="1"/>
  <c r="K45" i="5"/>
  <c r="K57" i="5"/>
  <c r="K81" i="5"/>
  <c r="K77" i="5"/>
  <c r="K69" i="5"/>
  <c r="K53" i="5"/>
  <c r="K70" i="5"/>
  <c r="K65" i="5"/>
  <c r="K42" i="5"/>
  <c r="K73" i="5"/>
  <c r="K68" i="5"/>
  <c r="K64" i="5"/>
  <c r="K61" i="5"/>
  <c r="K50" i="5"/>
  <c r="K46" i="5"/>
  <c r="K82" i="5"/>
  <c r="K78" i="5"/>
  <c r="K49" i="5"/>
  <c r="K83" i="5"/>
  <c r="K79" i="5"/>
  <c r="K80" i="5"/>
  <c r="K66" i="5"/>
  <c r="K52" i="5"/>
  <c r="K48" i="5"/>
  <c r="K51" i="5"/>
  <c r="K47" i="5"/>
  <c r="K67" i="5"/>
  <c r="K63" i="5"/>
  <c r="K72" i="5"/>
  <c r="K71" i="5"/>
  <c r="K62" i="5"/>
  <c r="K56" i="5"/>
  <c r="K55" i="5"/>
  <c r="K54" i="5"/>
  <c r="K76" i="5"/>
  <c r="K75" i="5"/>
  <c r="K74" i="5"/>
  <c r="K60" i="5"/>
  <c r="K59" i="5"/>
  <c r="K58" i="5"/>
  <c r="K44" i="5"/>
  <c r="K43" i="5"/>
  <c r="I42" i="5"/>
  <c r="I43" i="5"/>
  <c r="I44" i="5"/>
  <c r="I45" i="5"/>
  <c r="I46" i="5"/>
  <c r="I47" i="5"/>
  <c r="I48" i="5"/>
  <c r="I49" i="5"/>
  <c r="I50" i="5"/>
  <c r="I51" i="5"/>
  <c r="F208" i="6" s="1"/>
  <c r="I52" i="5"/>
  <c r="I53" i="5"/>
  <c r="I54" i="5"/>
  <c r="I55" i="5"/>
  <c r="I56" i="5"/>
  <c r="I57" i="5"/>
  <c r="I58" i="5"/>
  <c r="I59" i="5"/>
  <c r="I60" i="5"/>
  <c r="F231" i="6" s="1"/>
  <c r="I61" i="5"/>
  <c r="F256" i="6" s="1"/>
  <c r="I62" i="5"/>
  <c r="I63" i="5"/>
  <c r="F262" i="6" s="1"/>
  <c r="I64" i="5"/>
  <c r="I65" i="5"/>
  <c r="I66" i="5"/>
  <c r="I67" i="5"/>
  <c r="F279" i="6" s="1"/>
  <c r="I68" i="5"/>
  <c r="I69" i="5"/>
  <c r="I70" i="5"/>
  <c r="I71" i="5"/>
  <c r="I72" i="5"/>
  <c r="I73" i="5"/>
  <c r="I74" i="5"/>
  <c r="F313" i="6" s="1"/>
  <c r="I75" i="5"/>
  <c r="I76" i="5"/>
  <c r="F326" i="6" s="1"/>
  <c r="I77" i="5"/>
  <c r="I78" i="5"/>
  <c r="I79" i="5"/>
  <c r="I80" i="5"/>
  <c r="I81" i="5"/>
  <c r="F342" i="6" s="1"/>
  <c r="I82" i="5"/>
  <c r="F340" i="6" s="1"/>
  <c r="I83" i="5"/>
  <c r="F310" i="6" l="1"/>
  <c r="F311" i="6"/>
  <c r="F344" i="6"/>
  <c r="F345" i="6"/>
  <c r="F337" i="6"/>
  <c r="F315" i="6"/>
  <c r="F316" i="6"/>
  <c r="F265" i="6"/>
  <c r="F222" i="6"/>
  <c r="F203" i="6"/>
  <c r="F333" i="6"/>
  <c r="F331" i="6"/>
  <c r="F328" i="6"/>
  <c r="F325" i="6"/>
  <c r="F322" i="6"/>
  <c r="F312" i="6"/>
  <c r="F309" i="6"/>
  <c r="F289" i="6"/>
  <c r="F288" i="6"/>
  <c r="F285" i="6"/>
  <c r="F284" i="6"/>
  <c r="F305" i="6"/>
  <c r="F304" i="6"/>
  <c r="F283" i="6"/>
  <c r="F282" i="6"/>
  <c r="F220" i="6"/>
  <c r="F219" i="6"/>
  <c r="F271" i="6"/>
  <c r="F270" i="6"/>
  <c r="F228" i="6"/>
  <c r="F341" i="6"/>
  <c r="F338" i="6"/>
  <c r="X523" i="2" s="1"/>
  <c r="F332" i="6"/>
  <c r="F232" i="6"/>
  <c r="F263" i="6"/>
  <c r="F175" i="6"/>
  <c r="F190" i="6"/>
  <c r="F336" i="6"/>
  <c r="F210" i="6"/>
  <c r="F205" i="6"/>
  <c r="F343" i="6"/>
  <c r="X2082" i="2" s="1"/>
  <c r="F257" i="6"/>
  <c r="F224" i="6"/>
  <c r="F223" i="6"/>
  <c r="F264" i="6"/>
  <c r="F226" i="6"/>
  <c r="F225" i="6"/>
  <c r="F335" i="6"/>
  <c r="F204" i="6"/>
  <c r="F174" i="6"/>
  <c r="F229" i="6"/>
  <c r="X1600" i="2" s="1"/>
  <c r="F221" i="6"/>
  <c r="X1019" i="2"/>
  <c r="F209" i="6"/>
  <c r="X2302" i="2"/>
  <c r="Y2302" i="2" s="1"/>
  <c r="F194" i="6"/>
  <c r="X2298" i="2"/>
  <c r="Y2298" i="2" s="1"/>
  <c r="F193" i="6"/>
  <c r="X858" i="2"/>
  <c r="F280" i="6"/>
  <c r="X397" i="2"/>
  <c r="X2319" i="2"/>
  <c r="Y2319" i="2" s="1"/>
  <c r="X11" i="2"/>
  <c r="X834" i="2"/>
  <c r="X1351" i="2"/>
  <c r="X1754" i="2"/>
  <c r="X1439" i="2"/>
  <c r="X2233" i="2"/>
  <c r="X1160" i="2"/>
  <c r="X2301" i="2"/>
  <c r="Y2301" i="2" s="1"/>
  <c r="X1446" i="2"/>
  <c r="X1663" i="2"/>
  <c r="X833" i="2"/>
  <c r="X1149" i="2"/>
  <c r="X2277" i="2"/>
  <c r="X339" i="2"/>
  <c r="X1691" i="2"/>
  <c r="X1708" i="2"/>
  <c r="X1675" i="2"/>
  <c r="X1730" i="2"/>
  <c r="X1422" i="2"/>
  <c r="X1554" i="2"/>
  <c r="X195" i="2"/>
  <c r="X646" i="2"/>
  <c r="X407" i="2"/>
  <c r="X213" i="2"/>
  <c r="X618" i="2"/>
  <c r="X1685" i="2"/>
  <c r="X116" i="2"/>
  <c r="X641" i="2"/>
  <c r="X1735" i="2"/>
  <c r="X1770" i="2"/>
  <c r="X1655" i="2"/>
  <c r="X1719" i="2"/>
  <c r="X1681" i="2"/>
  <c r="X857" i="2"/>
  <c r="X60" i="2"/>
  <c r="X1161" i="2"/>
  <c r="X1352" i="2"/>
  <c r="X1671" i="2"/>
  <c r="X1696" i="2"/>
  <c r="X2238" i="2"/>
  <c r="X543" i="2" l="1"/>
  <c r="X542" i="2"/>
  <c r="X1183" i="2"/>
  <c r="X61" i="2"/>
  <c r="X760" i="2"/>
  <c r="X1573" i="2"/>
  <c r="X1593" i="2"/>
  <c r="X655" i="2"/>
  <c r="X520" i="2"/>
  <c r="X775" i="2"/>
  <c r="Y775" i="2" s="1"/>
  <c r="X50" i="2"/>
  <c r="X737" i="2"/>
  <c r="X59" i="2"/>
  <c r="X751" i="2"/>
  <c r="X336" i="2"/>
  <c r="X1560" i="2"/>
  <c r="X1552" i="2"/>
  <c r="X1544" i="2"/>
  <c r="X2206" i="2"/>
  <c r="X1153" i="2"/>
  <c r="X337" i="2"/>
  <c r="X2242" i="2"/>
  <c r="X5" i="2"/>
  <c r="Y5" i="2" s="1"/>
  <c r="X837" i="2"/>
  <c r="X2334" i="2"/>
  <c r="Y2334" i="2" s="1"/>
  <c r="X1023" i="2"/>
  <c r="X2230" i="2"/>
  <c r="X643" i="2"/>
  <c r="X108" i="2"/>
  <c r="X57" i="2"/>
  <c r="X2125" i="2"/>
  <c r="X1497" i="2"/>
  <c r="X677" i="2"/>
  <c r="X1137" i="2"/>
  <c r="X524" i="2"/>
  <c r="X1559" i="2"/>
  <c r="X460" i="2"/>
  <c r="X1748" i="2"/>
  <c r="X2220" i="2"/>
  <c r="X1021" i="2"/>
  <c r="X1702" i="2"/>
  <c r="X1682" i="2"/>
  <c r="X1765" i="2"/>
  <c r="X1553" i="2"/>
  <c r="X1737" i="2"/>
  <c r="X47" i="2"/>
  <c r="X2123" i="2"/>
  <c r="X2207" i="2"/>
  <c r="X638" i="2"/>
  <c r="X1048" i="2"/>
  <c r="X932" i="2"/>
  <c r="X2209" i="2"/>
  <c r="X1656" i="2"/>
  <c r="X1447" i="2"/>
  <c r="X1147" i="2"/>
  <c r="X1740" i="2"/>
  <c r="X1752" i="2"/>
  <c r="X544" i="2"/>
  <c r="X1725" i="2"/>
  <c r="X540" i="2"/>
  <c r="X1753" i="2"/>
  <c r="X1429" i="2"/>
  <c r="X1556" i="2"/>
  <c r="X656" i="2"/>
  <c r="X1598" i="2"/>
  <c r="X766" i="2"/>
  <c r="X868" i="2"/>
  <c r="X642" i="2"/>
  <c r="X48" i="2"/>
  <c r="X335" i="2"/>
  <c r="X1687" i="2"/>
  <c r="X1561" i="2"/>
  <c r="X870" i="2"/>
  <c r="X1584" i="2"/>
  <c r="X197" i="2"/>
  <c r="X1557" i="2"/>
  <c r="X1745" i="2"/>
  <c r="X541" i="2"/>
  <c r="X1673" i="2"/>
  <c r="X1739" i="2"/>
  <c r="X1684" i="2"/>
  <c r="X2083" i="2"/>
  <c r="X624" i="2"/>
  <c r="X1555" i="2"/>
  <c r="X2208" i="2"/>
  <c r="X785" i="2"/>
  <c r="X1601" i="2"/>
  <c r="X2205" i="2"/>
  <c r="X1863" i="2"/>
  <c r="X1862" i="2"/>
  <c r="X1418" i="2"/>
  <c r="X2210" i="2"/>
  <c r="X1558" i="2"/>
  <c r="X1744" i="2"/>
  <c r="X739" i="2"/>
  <c r="X1689" i="2"/>
  <c r="X1027" i="2"/>
  <c r="X733" i="2"/>
  <c r="X304" i="2"/>
  <c r="X320" i="2"/>
  <c r="X2361" i="2"/>
  <c r="Y2361" i="2" s="1"/>
  <c r="X831" i="2"/>
  <c r="X781" i="2"/>
  <c r="X731" i="2"/>
  <c r="X2218" i="2"/>
  <c r="X610" i="2"/>
  <c r="X326" i="2"/>
  <c r="X2343" i="2"/>
  <c r="Y2343" i="2" s="1"/>
  <c r="X465" i="2"/>
  <c r="X1159" i="2"/>
  <c r="X598" i="2"/>
  <c r="X1416" i="2"/>
  <c r="X1148" i="2"/>
  <c r="X1427" i="2"/>
  <c r="X1421" i="2"/>
  <c r="X461" i="2"/>
  <c r="X1448" i="2"/>
  <c r="X1589" i="2"/>
  <c r="X889" i="2"/>
  <c r="X1829" i="2"/>
  <c r="X1425" i="2"/>
  <c r="X1341" i="2"/>
  <c r="X778" i="2"/>
  <c r="X1442" i="2"/>
  <c r="X1648" i="2"/>
  <c r="X1657" i="2"/>
  <c r="X1024" i="2"/>
  <c r="X1728" i="2"/>
  <c r="X776" i="2"/>
  <c r="X1694" i="2"/>
  <c r="X1080" i="2"/>
  <c r="X1025" i="2"/>
  <c r="X639" i="2"/>
  <c r="X633" i="2"/>
  <c r="X1151" i="2"/>
  <c r="X653" i="2"/>
  <c r="X621" i="2"/>
  <c r="X651" i="2"/>
  <c r="X1150" i="2"/>
  <c r="X1436" i="2"/>
  <c r="X1716" i="2"/>
  <c r="X777" i="2"/>
  <c r="X1723" i="2"/>
  <c r="X1705" i="2"/>
  <c r="X1419" i="2"/>
  <c r="X1434" i="2"/>
  <c r="X1437" i="2"/>
  <c r="X774" i="2"/>
  <c r="X575" i="2"/>
  <c r="X772" i="2"/>
  <c r="X535" i="2"/>
  <c r="X757" i="2"/>
  <c r="X628" i="2"/>
  <c r="X732" i="2"/>
  <c r="X634" i="2"/>
  <c r="X1579" i="2"/>
  <c r="X746" i="2"/>
  <c r="X1232" i="2"/>
  <c r="X1415" i="2"/>
  <c r="X754" i="2"/>
  <c r="X623" i="2"/>
  <c r="X769" i="2"/>
  <c r="X1143" i="2"/>
  <c r="X1142" i="2"/>
  <c r="X616" i="2"/>
  <c r="X1741" i="2"/>
  <c r="X533" i="2"/>
  <c r="X2191" i="2"/>
  <c r="X1424" i="2"/>
  <c r="X2112" i="2"/>
  <c r="X734" i="2"/>
  <c r="X1590" i="2"/>
  <c r="X2156" i="2"/>
  <c r="X1647" i="2"/>
  <c r="X1724" i="2"/>
  <c r="X1139" i="2"/>
  <c r="X1138" i="2"/>
  <c r="X536" i="2"/>
  <c r="X1334" i="2"/>
  <c r="X516" i="2"/>
  <c r="X1667" i="2"/>
  <c r="X2223" i="2"/>
  <c r="X2222" i="2"/>
  <c r="X1131" i="2"/>
  <c r="X1140" i="2"/>
  <c r="X741" i="2"/>
  <c r="X652" i="2"/>
  <c r="X648" i="2"/>
  <c r="X869" i="2"/>
  <c r="X865" i="2"/>
  <c r="X1581" i="2"/>
  <c r="X1580" i="2"/>
  <c r="X773" i="2"/>
  <c r="X1714" i="2"/>
  <c r="X514" i="2"/>
  <c r="X619" i="2"/>
  <c r="X626" i="2"/>
  <c r="X534" i="2"/>
  <c r="X2190" i="2"/>
  <c r="X1231" i="2"/>
  <c r="X1430" i="2"/>
  <c r="X1423" i="2"/>
  <c r="X1146" i="2"/>
  <c r="X1543" i="2"/>
  <c r="X1144" i="2"/>
  <c r="X1645" i="2"/>
  <c r="X1818" i="2"/>
  <c r="X758" i="2"/>
  <c r="X770" i="2"/>
  <c r="X538" i="2"/>
  <c r="X1333" i="2"/>
  <c r="X1225" i="2"/>
  <c r="X1758" i="2"/>
  <c r="X1228" i="2"/>
  <c r="X46" i="2"/>
  <c r="X1582" i="2"/>
  <c r="X44" i="2"/>
  <c r="X1585" i="2"/>
  <c r="X1662" i="2"/>
  <c r="X1343" i="2"/>
  <c r="X2188" i="2"/>
  <c r="X515" i="2"/>
  <c r="X1227" i="2"/>
  <c r="X780" i="2"/>
  <c r="X924" i="2"/>
  <c r="X1749" i="2"/>
  <c r="X1575" i="2"/>
  <c r="X1750" i="2"/>
  <c r="X1342" i="2"/>
  <c r="X2192" i="2"/>
  <c r="X1534" i="2"/>
  <c r="X2068" i="2"/>
  <c r="X700" i="2"/>
  <c r="X1133" i="2"/>
  <c r="X771" i="2"/>
  <c r="X2109" i="2"/>
  <c r="X1572" i="2"/>
  <c r="X1680" i="2"/>
  <c r="X403" i="2"/>
  <c r="X2067" i="2"/>
  <c r="X1466" i="2"/>
  <c r="X1851" i="2"/>
  <c r="X2189" i="2"/>
  <c r="X1176" i="2"/>
  <c r="X891" i="2"/>
  <c r="X1850" i="2"/>
  <c r="X1542" i="2"/>
  <c r="X1646" i="2"/>
  <c r="X1074" i="2"/>
  <c r="X779" i="2"/>
  <c r="X749" i="2"/>
  <c r="X810" i="2"/>
  <c r="X1230" i="2"/>
  <c r="X1817" i="2"/>
  <c r="X756" i="2"/>
  <c r="X1874" i="2"/>
  <c r="X519" i="2"/>
  <c r="X1132" i="2"/>
  <c r="X52" i="2"/>
  <c r="X1563" i="2"/>
  <c r="X1532" i="2"/>
  <c r="X518" i="2"/>
  <c r="X1145" i="2"/>
  <c r="X1130" i="2"/>
  <c r="X866" i="2"/>
  <c r="X537" i="2"/>
  <c r="X1141" i="2"/>
  <c r="X2304" i="2"/>
  <c r="Y2304" i="2" s="1"/>
  <c r="X649" i="2"/>
  <c r="X1432" i="2"/>
  <c r="X1588" i="2"/>
  <c r="X2193" i="2"/>
  <c r="X1229" i="2"/>
  <c r="X517" i="2"/>
  <c r="X728" i="2"/>
  <c r="X2101" i="2"/>
  <c r="X1154" i="2"/>
  <c r="X573" i="2"/>
  <c r="J13" i="8"/>
  <c r="U2185" i="2" l="1"/>
  <c r="V2185" i="2" s="1"/>
  <c r="U180" i="2"/>
  <c r="V180" i="2" s="1"/>
  <c r="U846" i="2"/>
  <c r="V846" i="2" s="1"/>
  <c r="U1632" i="2"/>
  <c r="V1632" i="2" s="1"/>
  <c r="U1659" i="2"/>
  <c r="V1659" i="2" s="1"/>
  <c r="U1765" i="2"/>
  <c r="V1765" i="2" s="1"/>
  <c r="U2223" i="2"/>
  <c r="V2223" i="2" s="1"/>
  <c r="U108" i="2"/>
  <c r="V108" i="2" s="1"/>
  <c r="U218" i="2"/>
  <c r="V218" i="2" s="1"/>
  <c r="U227" i="2"/>
  <c r="V227" i="2" s="1"/>
  <c r="U1624" i="2"/>
  <c r="V1624" i="2" s="1"/>
  <c r="U1771" i="2"/>
  <c r="V1771" i="2" s="1"/>
  <c r="U1896" i="2"/>
  <c r="V1896" i="2" s="1"/>
  <c r="U223" i="2"/>
  <c r="V223" i="2" s="1"/>
  <c r="U1567" i="2"/>
  <c r="V1567" i="2" s="1"/>
  <c r="U1709" i="2"/>
  <c r="V1709" i="2" s="1"/>
  <c r="U1869" i="2"/>
  <c r="V1869" i="2" s="1"/>
  <c r="U1995" i="2"/>
  <c r="V1995" i="2" s="1"/>
  <c r="U179" i="2"/>
  <c r="V179" i="2" s="1"/>
  <c r="U377" i="2"/>
  <c r="V377" i="2" s="1"/>
  <c r="U827" i="2"/>
  <c r="V827" i="2" s="1"/>
  <c r="U1701" i="2"/>
  <c r="V1701" i="2" s="1"/>
  <c r="U1773" i="2"/>
  <c r="V1773" i="2" s="1"/>
  <c r="U826" i="2"/>
  <c r="V826" i="2" s="1"/>
  <c r="U901" i="2"/>
  <c r="V901" i="2" s="1"/>
  <c r="U1226" i="2"/>
  <c r="V1226" i="2" s="1"/>
  <c r="U1781" i="2"/>
  <c r="V1781" i="2" s="1"/>
  <c r="U1846" i="2"/>
  <c r="V1846" i="2" s="1"/>
  <c r="U2026" i="2"/>
  <c r="V2026" i="2" s="1"/>
  <c r="U701" i="2"/>
  <c r="V701" i="2" s="1"/>
  <c r="U853" i="2"/>
  <c r="V853" i="2" s="1"/>
  <c r="U1927" i="2"/>
  <c r="V1927" i="2" s="1"/>
  <c r="U404" i="2"/>
  <c r="V404" i="2" s="1"/>
  <c r="U495" i="2"/>
  <c r="V495" i="2" s="1"/>
  <c r="U1175" i="2"/>
  <c r="V1175" i="2" s="1"/>
  <c r="U1279" i="2"/>
  <c r="V1279" i="2" s="1"/>
  <c r="U1374" i="2"/>
  <c r="V1374" i="2" s="1"/>
  <c r="U1467" i="2"/>
  <c r="V1467" i="2" s="1"/>
  <c r="U317" i="2"/>
  <c r="V317" i="2" s="1"/>
  <c r="U1466" i="2"/>
  <c r="V1466" i="2" s="1"/>
  <c r="U1518" i="2"/>
  <c r="V1518" i="2" s="1"/>
  <c r="U2021" i="2"/>
  <c r="V2021" i="2" s="1"/>
  <c r="U60" i="2"/>
  <c r="V60" i="2" s="1"/>
  <c r="U457" i="2"/>
  <c r="V457" i="2" s="1"/>
  <c r="U1878" i="2"/>
  <c r="V1878" i="2" s="1"/>
  <c r="U125" i="2"/>
  <c r="V125" i="2" s="1"/>
  <c r="U213" i="2"/>
  <c r="V213" i="2" s="1"/>
  <c r="U284" i="2"/>
  <c r="V284" i="2" s="1"/>
  <c r="U488" i="2"/>
  <c r="V488" i="2" s="1"/>
  <c r="U630" i="2"/>
  <c r="V630" i="2" s="1"/>
  <c r="U638" i="2"/>
  <c r="V638" i="2" s="1"/>
  <c r="U834" i="2"/>
  <c r="V834" i="2" s="1"/>
  <c r="U1044" i="2"/>
  <c r="V1044" i="2" s="1"/>
  <c r="U1180" i="2"/>
  <c r="V1180" i="2" s="1"/>
  <c r="U1340" i="2"/>
  <c r="V1340" i="2" s="1"/>
  <c r="U1456" i="2"/>
  <c r="V1456" i="2" s="1"/>
  <c r="U1576" i="2"/>
  <c r="V1576" i="2" s="1"/>
  <c r="U1755" i="2"/>
  <c r="V1755" i="2" s="1"/>
  <c r="U1660" i="2"/>
  <c r="V1660" i="2" s="1"/>
  <c r="U144" i="2"/>
  <c r="V144" i="2" s="1"/>
  <c r="U197" i="2"/>
  <c r="V197" i="2" s="1"/>
  <c r="U580" i="2"/>
  <c r="V580" i="2" s="1"/>
  <c r="U1665" i="2"/>
  <c r="V1665" i="2" s="1"/>
  <c r="U1719" i="2"/>
  <c r="V1719" i="2" s="1"/>
  <c r="U1886" i="2"/>
  <c r="V1886" i="2" s="1"/>
  <c r="U1067" i="2"/>
  <c r="V1067" i="2" s="1"/>
  <c r="U1654" i="2"/>
  <c r="V1654" i="2" s="1"/>
  <c r="U1760" i="2"/>
  <c r="V1760" i="2" s="1"/>
  <c r="U1700" i="2"/>
  <c r="V1700" i="2" s="1"/>
  <c r="U1897" i="2"/>
  <c r="V1897" i="2" s="1"/>
  <c r="U1903" i="2"/>
  <c r="V1903" i="2" s="1"/>
  <c r="U343" i="2"/>
  <c r="V343" i="2" s="1"/>
  <c r="U1473" i="2"/>
  <c r="V1473" i="2" s="1"/>
  <c r="U1538" i="2"/>
  <c r="V1538" i="2" s="1"/>
  <c r="U1636" i="2"/>
  <c r="V1636" i="2" s="1"/>
  <c r="U269" i="2"/>
  <c r="V269" i="2" s="1"/>
  <c r="U425" i="2"/>
  <c r="V425" i="2" s="1"/>
  <c r="U647" i="2"/>
  <c r="V647" i="2" s="1"/>
  <c r="U857" i="2"/>
  <c r="V857" i="2" s="1"/>
  <c r="U1160" i="2"/>
  <c r="V1160" i="2" s="1"/>
  <c r="U1350" i="2"/>
  <c r="V1350" i="2" s="1"/>
  <c r="U1645" i="2"/>
  <c r="V1645" i="2" s="1"/>
  <c r="U1917" i="2"/>
  <c r="V1917" i="2" s="1"/>
  <c r="U214" i="2"/>
  <c r="V214" i="2" s="1"/>
  <c r="U475" i="2"/>
  <c r="V475" i="2" s="1"/>
  <c r="U867" i="2"/>
  <c r="V867" i="2" s="1"/>
  <c r="U1620" i="2"/>
  <c r="V1620" i="2" s="1"/>
  <c r="U1685" i="2"/>
  <c r="V1685" i="2" s="1"/>
  <c r="U2201" i="2"/>
  <c r="V2201" i="2" s="1"/>
  <c r="U679" i="2"/>
  <c r="V679" i="2" s="1"/>
  <c r="U1091" i="2"/>
  <c r="V1091" i="2" s="1"/>
  <c r="U1413" i="2"/>
  <c r="V1413" i="2" s="1"/>
  <c r="U1714" i="2"/>
  <c r="V1714" i="2" s="1"/>
  <c r="U2256" i="2"/>
  <c r="V2256" i="2" s="1"/>
  <c r="U714" i="2"/>
  <c r="V714" i="2" s="1"/>
  <c r="U1145" i="2"/>
  <c r="V1145" i="2" s="1"/>
  <c r="U1183" i="2"/>
  <c r="V1183" i="2" s="1"/>
  <c r="U1491" i="2"/>
  <c r="V1491" i="2" s="1"/>
  <c r="U14" i="2"/>
  <c r="V14" i="2" s="1"/>
  <c r="U30" i="2"/>
  <c r="V30" i="2" s="1"/>
  <c r="U63" i="2"/>
  <c r="V63" i="2" s="1"/>
  <c r="U89" i="2"/>
  <c r="V89" i="2" s="1"/>
  <c r="U98" i="2"/>
  <c r="V98" i="2" s="1"/>
  <c r="U93" i="2"/>
  <c r="V93" i="2" s="1"/>
  <c r="U124" i="2"/>
  <c r="V124" i="2" s="1"/>
  <c r="U176" i="2"/>
  <c r="V176" i="2" s="1"/>
  <c r="U220" i="2"/>
  <c r="V220" i="2" s="1"/>
  <c r="U322" i="2"/>
  <c r="V322" i="2" s="1"/>
  <c r="U417" i="2"/>
  <c r="V417" i="2" s="1"/>
  <c r="U922" i="2"/>
  <c r="V922" i="2" s="1"/>
  <c r="U935" i="2"/>
  <c r="V935" i="2" s="1"/>
  <c r="U991" i="2"/>
  <c r="V991" i="2" s="1"/>
  <c r="U1009" i="2"/>
  <c r="V1009" i="2" s="1"/>
  <c r="U1040" i="2"/>
  <c r="V1040" i="2" s="1"/>
  <c r="U1081" i="2"/>
  <c r="V1081" i="2" s="1"/>
  <c r="U15" i="2"/>
  <c r="V15" i="2" s="1"/>
  <c r="U27" i="2"/>
  <c r="V27" i="2" s="1"/>
  <c r="U67" i="2"/>
  <c r="V67" i="2" s="1"/>
  <c r="U64" i="2"/>
  <c r="V64" i="2" s="1"/>
  <c r="U78" i="2"/>
  <c r="V78" i="2" s="1"/>
  <c r="U73" i="2"/>
  <c r="V73" i="2" s="1"/>
  <c r="U119" i="2"/>
  <c r="V119" i="2" s="1"/>
  <c r="U111" i="2"/>
  <c r="V111" i="2" s="1"/>
  <c r="U113" i="2"/>
  <c r="V113" i="2" s="1"/>
  <c r="U121" i="2"/>
  <c r="V121" i="2" s="1"/>
  <c r="U136" i="2"/>
  <c r="V136" i="2" s="1"/>
  <c r="U135" i="2"/>
  <c r="V135" i="2" s="1"/>
  <c r="U149" i="2"/>
  <c r="V149" i="2" s="1"/>
  <c r="U160" i="2"/>
  <c r="V160" i="2" s="1"/>
  <c r="U212" i="2"/>
  <c r="V212" i="2" s="1"/>
  <c r="U217" i="2"/>
  <c r="V217" i="2" s="1"/>
  <c r="U240" i="2"/>
  <c r="V240" i="2" s="1"/>
  <c r="U267" i="2"/>
  <c r="V267" i="2" s="1"/>
  <c r="U253" i="2"/>
  <c r="V253" i="2" s="1"/>
  <c r="U251" i="2"/>
  <c r="V251" i="2" s="1"/>
  <c r="U299" i="2"/>
  <c r="V299" i="2" s="1"/>
  <c r="U282" i="2"/>
  <c r="V282" i="2" s="1"/>
  <c r="U256" i="2"/>
  <c r="V256" i="2" s="1"/>
  <c r="U323" i="2"/>
  <c r="V323" i="2" s="1"/>
  <c r="U311" i="2"/>
  <c r="V311" i="2" s="1"/>
  <c r="U393" i="2"/>
  <c r="V393" i="2" s="1"/>
  <c r="U396" i="2"/>
  <c r="V396" i="2" s="1"/>
  <c r="U402" i="2"/>
  <c r="V402" i="2" s="1"/>
  <c r="U403" i="2"/>
  <c r="V403" i="2" s="1"/>
  <c r="U416" i="2"/>
  <c r="V416" i="2" s="1"/>
  <c r="U464" i="2"/>
  <c r="V464" i="2" s="1"/>
  <c r="U472" i="2"/>
  <c r="V472" i="2" s="1"/>
  <c r="U492" i="2"/>
  <c r="V492" i="2" s="1"/>
  <c r="U485" i="2"/>
  <c r="V485" i="2" s="1"/>
  <c r="U498" i="2"/>
  <c r="V498" i="2" s="1"/>
  <c r="U504" i="2"/>
  <c r="V504" i="2" s="1"/>
  <c r="U486" i="2"/>
  <c r="V486" i="2" s="1"/>
  <c r="U552" i="2"/>
  <c r="V552" i="2" s="1"/>
  <c r="U568" i="2"/>
  <c r="V568" i="2" s="1"/>
  <c r="U604" i="2"/>
  <c r="V604" i="2" s="1"/>
  <c r="U792" i="2"/>
  <c r="V792" i="2" s="1"/>
  <c r="U780" i="2"/>
  <c r="V780" i="2" s="1"/>
  <c r="U782" i="2"/>
  <c r="V782" i="2" s="1"/>
  <c r="U781" i="2"/>
  <c r="V781" i="2" s="1"/>
  <c r="U769" i="2"/>
  <c r="V769" i="2" s="1"/>
  <c r="U874" i="2"/>
  <c r="V874" i="2" s="1"/>
  <c r="U868" i="2"/>
  <c r="V868" i="2" s="1"/>
  <c r="U907" i="2"/>
  <c r="V907" i="2" s="1"/>
  <c r="U916" i="2"/>
  <c r="V916" i="2" s="1"/>
  <c r="U913" i="2"/>
  <c r="V913" i="2" s="1"/>
  <c r="U930" i="2"/>
  <c r="V930" i="2" s="1"/>
  <c r="U920" i="2"/>
  <c r="V920" i="2" s="1"/>
  <c r="U943" i="2"/>
  <c r="V943" i="2" s="1"/>
  <c r="U931" i="2"/>
  <c r="V931" i="2" s="1"/>
  <c r="U962" i="2"/>
  <c r="V962" i="2" s="1"/>
  <c r="U953" i="2"/>
  <c r="V953" i="2" s="1"/>
  <c r="U974" i="2"/>
  <c r="V974" i="2" s="1"/>
  <c r="U959" i="2"/>
  <c r="V959" i="2" s="1"/>
  <c r="U986" i="2"/>
  <c r="V986" i="2" s="1"/>
  <c r="U987" i="2"/>
  <c r="V987" i="2" s="1"/>
  <c r="U949" i="2"/>
  <c r="V949" i="2" s="1"/>
  <c r="U964" i="2"/>
  <c r="V964" i="2" s="1"/>
  <c r="U992" i="2"/>
  <c r="V992" i="2" s="1"/>
  <c r="U971" i="2"/>
  <c r="V971" i="2" s="1"/>
  <c r="U1036" i="2"/>
  <c r="V1036" i="2" s="1"/>
  <c r="U1068" i="2"/>
  <c r="V1068" i="2" s="1"/>
  <c r="U1086" i="2"/>
  <c r="V1086" i="2" s="1"/>
  <c r="U1074" i="2"/>
  <c r="V1074" i="2" s="1"/>
  <c r="U1052" i="2"/>
  <c r="V1052" i="2" s="1"/>
  <c r="U1079" i="2"/>
  <c r="V1079" i="2" s="1"/>
  <c r="U1087" i="2"/>
  <c r="V1087" i="2" s="1"/>
  <c r="U1085" i="2"/>
  <c r="V1085" i="2" s="1"/>
  <c r="U1099" i="2"/>
  <c r="V1099" i="2" s="1"/>
  <c r="U1168" i="2"/>
  <c r="V1168" i="2" s="1"/>
  <c r="U1164" i="2"/>
  <c r="V1164" i="2" s="1"/>
  <c r="U1204" i="2"/>
  <c r="V1204" i="2" s="1"/>
  <c r="U1207" i="2"/>
  <c r="V1207" i="2" s="1"/>
  <c r="U1222" i="2"/>
  <c r="V1222" i="2" s="1"/>
  <c r="U1228" i="2"/>
  <c r="V1228" i="2" s="1"/>
  <c r="U1235" i="2"/>
  <c r="V1235" i="2" s="1"/>
  <c r="U1277" i="2"/>
  <c r="V1277" i="2" s="1"/>
  <c r="U1281" i="2"/>
  <c r="V1281" i="2" s="1"/>
  <c r="U1313" i="2"/>
  <c r="V1313" i="2" s="1"/>
  <c r="U1268" i="2"/>
  <c r="V1268" i="2" s="1"/>
  <c r="U1312" i="2"/>
  <c r="V1312" i="2" s="1"/>
  <c r="U1267" i="2"/>
  <c r="V1267" i="2" s="1"/>
  <c r="U1296" i="2"/>
  <c r="V1296" i="2" s="1"/>
  <c r="U1348" i="2"/>
  <c r="V1348" i="2" s="1"/>
  <c r="U1346" i="2"/>
  <c r="V1346" i="2" s="1"/>
  <c r="U1343" i="2"/>
  <c r="V1343" i="2" s="1"/>
  <c r="U1363" i="2"/>
  <c r="V1363" i="2" s="1"/>
  <c r="U1406" i="2"/>
  <c r="V1406" i="2" s="1"/>
  <c r="U1427" i="2"/>
  <c r="V1427" i="2" s="1"/>
  <c r="U1442" i="2"/>
  <c r="V1442" i="2" s="1"/>
  <c r="U1443" i="2"/>
  <c r="V1443" i="2" s="1"/>
  <c r="U1470" i="2"/>
  <c r="V1470" i="2" s="1"/>
  <c r="U1471" i="2"/>
  <c r="V1471" i="2" s="1"/>
  <c r="U1483" i="2"/>
  <c r="V1483" i="2" s="1"/>
  <c r="U1506" i="2"/>
  <c r="V1506" i="2" s="1"/>
  <c r="U1513" i="2"/>
  <c r="V1513" i="2" s="1"/>
  <c r="U1511" i="2"/>
  <c r="V1511" i="2" s="1"/>
  <c r="U1551" i="2"/>
  <c r="V1551" i="2" s="1"/>
  <c r="U1568" i="2"/>
  <c r="V1568" i="2" s="1"/>
  <c r="U1611" i="2"/>
  <c r="V1611" i="2" s="1"/>
  <c r="U1614" i="2"/>
  <c r="V1614" i="2" s="1"/>
  <c r="U1756" i="2"/>
  <c r="V1756" i="2" s="1"/>
  <c r="U1703" i="2"/>
  <c r="V1703" i="2" s="1"/>
  <c r="U1673" i="2"/>
  <c r="V1673" i="2" s="1"/>
  <c r="U1640" i="2"/>
  <c r="V1640" i="2" s="1"/>
  <c r="U1717" i="2"/>
  <c r="V1717" i="2" s="1"/>
  <c r="U1715" i="2"/>
  <c r="V1715" i="2" s="1"/>
  <c r="U1692" i="2"/>
  <c r="V1692" i="2" s="1"/>
  <c r="U1757" i="2"/>
  <c r="V1757" i="2" s="1"/>
  <c r="U1676" i="2"/>
  <c r="V1676" i="2" s="1"/>
  <c r="U1768" i="2"/>
  <c r="V1768" i="2" s="1"/>
  <c r="U1761" i="2"/>
  <c r="V1761" i="2" s="1"/>
  <c r="U1775" i="2"/>
  <c r="V1775" i="2" s="1"/>
  <c r="U1787" i="2"/>
  <c r="V1787" i="2" s="1"/>
  <c r="U1798" i="2"/>
  <c r="V1798" i="2" s="1"/>
  <c r="U1791" i="2"/>
  <c r="V1791" i="2" s="1"/>
  <c r="U1800" i="2"/>
  <c r="V1800" i="2" s="1"/>
  <c r="U1808" i="2"/>
  <c r="V1808" i="2" s="1"/>
  <c r="U1801" i="2"/>
  <c r="V1801" i="2" s="1"/>
  <c r="U1823" i="2"/>
  <c r="V1823" i="2" s="1"/>
  <c r="U1922" i="2"/>
  <c r="V1922" i="2" s="1"/>
  <c r="U1871" i="2"/>
  <c r="V1871" i="2" s="1"/>
  <c r="U1892" i="2"/>
  <c r="V1892" i="2" s="1"/>
  <c r="U1930" i="2"/>
  <c r="V1930" i="2" s="1"/>
  <c r="U1914" i="2"/>
  <c r="V1914" i="2" s="1"/>
  <c r="U1977" i="2"/>
  <c r="V1977" i="2" s="1"/>
  <c r="U2142" i="2"/>
  <c r="V2142" i="2" s="1"/>
  <c r="U2276" i="2"/>
  <c r="V2276" i="2" s="1"/>
  <c r="U19" i="2"/>
  <c r="V19" i="2" s="1"/>
  <c r="U31" i="2"/>
  <c r="V31" i="2" s="1"/>
  <c r="U69" i="2"/>
  <c r="V69" i="2" s="1"/>
  <c r="U79" i="2"/>
  <c r="V79" i="2" s="1"/>
  <c r="U74" i="2"/>
  <c r="V74" i="2" s="1"/>
  <c r="U133" i="2"/>
  <c r="V133" i="2" s="1"/>
  <c r="U134" i="2"/>
  <c r="V134" i="2" s="1"/>
  <c r="U226" i="2"/>
  <c r="V226" i="2" s="1"/>
  <c r="U234" i="2"/>
  <c r="V234" i="2" s="1"/>
  <c r="U250" i="2"/>
  <c r="V250" i="2" s="1"/>
  <c r="U266" i="2"/>
  <c r="V266" i="2" s="1"/>
  <c r="U395" i="2"/>
  <c r="V395" i="2" s="1"/>
  <c r="U456" i="2"/>
  <c r="V456" i="2" s="1"/>
  <c r="U469" i="2"/>
  <c r="V469" i="2" s="1"/>
  <c r="U540" i="2"/>
  <c r="V540" i="2" s="1"/>
  <c r="U563" i="2"/>
  <c r="V563" i="2" s="1"/>
  <c r="U623" i="2"/>
  <c r="V623" i="2" s="1"/>
  <c r="U702" i="2"/>
  <c r="V702" i="2" s="1"/>
  <c r="U733" i="2"/>
  <c r="V733" i="2" s="1"/>
  <c r="U806" i="2"/>
  <c r="V806" i="2" s="1"/>
  <c r="U776" i="2"/>
  <c r="V776" i="2" s="1"/>
  <c r="U802" i="2"/>
  <c r="V802" i="2" s="1"/>
  <c r="U979" i="2"/>
  <c r="V979" i="2" s="1"/>
  <c r="U982" i="2"/>
  <c r="V982" i="2" s="1"/>
  <c r="U972" i="2"/>
  <c r="V972" i="2" s="1"/>
  <c r="U947" i="2"/>
  <c r="V947" i="2" s="1"/>
  <c r="U988" i="2"/>
  <c r="V988" i="2" s="1"/>
  <c r="U1058" i="2"/>
  <c r="V1058" i="2" s="1"/>
  <c r="U1056" i="2"/>
  <c r="V1056" i="2" s="1"/>
  <c r="U20" i="2"/>
  <c r="V20" i="2" s="1"/>
  <c r="U70" i="2"/>
  <c r="V70" i="2" s="1"/>
  <c r="U81" i="2"/>
  <c r="V81" i="2" s="1"/>
  <c r="U87" i="2"/>
  <c r="V87" i="2" s="1"/>
  <c r="U75" i="2"/>
  <c r="V75" i="2" s="1"/>
  <c r="U106" i="2"/>
  <c r="V106" i="2" s="1"/>
  <c r="U114" i="2"/>
  <c r="V114" i="2" s="1"/>
  <c r="U92" i="2"/>
  <c r="V92" i="2" s="1"/>
  <c r="U147" i="2"/>
  <c r="V147" i="2" s="1"/>
  <c r="U165" i="2"/>
  <c r="V165" i="2" s="1"/>
  <c r="U237" i="2"/>
  <c r="V237" i="2" s="1"/>
  <c r="U261" i="2"/>
  <c r="V261" i="2" s="1"/>
  <c r="U32" i="2"/>
  <c r="V32" i="2" s="1"/>
  <c r="U35" i="2"/>
  <c r="V35" i="2" s="1"/>
  <c r="U72" i="2"/>
  <c r="V72" i="2" s="1"/>
  <c r="U105" i="2"/>
  <c r="V105" i="2" s="1"/>
  <c r="U76" i="2"/>
  <c r="V76" i="2" s="1"/>
  <c r="U129" i="2"/>
  <c r="V129" i="2" s="1"/>
  <c r="U230" i="2"/>
  <c r="V230" i="2" s="1"/>
  <c r="U254" i="2"/>
  <c r="V254" i="2" s="1"/>
  <c r="U489" i="2"/>
  <c r="V489" i="2" s="1"/>
  <c r="U477" i="2"/>
  <c r="V477" i="2" s="1"/>
  <c r="U535" i="2"/>
  <c r="V535" i="2" s="1"/>
  <c r="U788" i="2"/>
  <c r="V788" i="2" s="1"/>
  <c r="U777" i="2"/>
  <c r="V777" i="2" s="1"/>
  <c r="U785" i="2"/>
  <c r="V785" i="2" s="1"/>
  <c r="U890" i="2"/>
  <c r="V890" i="2" s="1"/>
  <c r="U928" i="2"/>
  <c r="V928" i="2" s="1"/>
  <c r="U934" i="2"/>
  <c r="V934" i="2" s="1"/>
  <c r="U990" i="2"/>
  <c r="V990" i="2" s="1"/>
  <c r="U941" i="2"/>
  <c r="V941" i="2" s="1"/>
  <c r="U1101" i="2"/>
  <c r="V1101" i="2" s="1"/>
  <c r="U1111" i="2"/>
  <c r="V1111" i="2" s="1"/>
  <c r="U1280" i="2"/>
  <c r="V1280" i="2" s="1"/>
  <c r="U1266" i="2"/>
  <c r="V1266" i="2" s="1"/>
  <c r="U1275" i="2"/>
  <c r="V1275" i="2" s="1"/>
  <c r="U1610" i="2"/>
  <c r="V1610" i="2" s="1"/>
  <c r="U1669" i="2"/>
  <c r="V1669" i="2" s="1"/>
  <c r="U1702" i="2"/>
  <c r="V1702" i="2" s="1"/>
  <c r="U1749" i="2"/>
  <c r="V1749" i="2" s="1"/>
  <c r="U1802" i="2"/>
  <c r="V1802" i="2" s="1"/>
  <c r="U1804" i="2"/>
  <c r="V1804" i="2" s="1"/>
  <c r="U1833" i="2"/>
  <c r="V1833" i="2" s="1"/>
  <c r="U1900" i="2"/>
  <c r="V1900" i="2" s="1"/>
  <c r="U2002" i="2"/>
  <c r="V2002" i="2" s="1"/>
  <c r="U2087" i="2"/>
  <c r="V2087" i="2" s="1"/>
  <c r="U2247" i="2"/>
  <c r="V2247" i="2" s="1"/>
  <c r="U71" i="2"/>
  <c r="V71" i="2" s="1"/>
  <c r="U47" i="2"/>
  <c r="V47" i="2" s="1"/>
  <c r="U82" i="2"/>
  <c r="V82" i="2" s="1"/>
  <c r="U94" i="2"/>
  <c r="V94" i="2" s="1"/>
  <c r="U238" i="2"/>
  <c r="V238" i="2" s="1"/>
  <c r="U247" i="2"/>
  <c r="V247" i="2" s="1"/>
  <c r="U287" i="2"/>
  <c r="V287" i="2" s="1"/>
  <c r="U409" i="2"/>
  <c r="V409" i="2" s="1"/>
  <c r="U450" i="2"/>
  <c r="V450" i="2" s="1"/>
  <c r="U483" i="2"/>
  <c r="V483" i="2" s="1"/>
  <c r="U529" i="2"/>
  <c r="V529" i="2" s="1"/>
  <c r="U800" i="2"/>
  <c r="V800" i="2" s="1"/>
  <c r="U833" i="2"/>
  <c r="V833" i="2" s="1"/>
  <c r="U933" i="2"/>
  <c r="V933" i="2" s="1"/>
  <c r="U917" i="2"/>
  <c r="V917" i="2" s="1"/>
  <c r="U957" i="2"/>
  <c r="V957" i="2" s="1"/>
  <c r="U989" i="2"/>
  <c r="V989" i="2" s="1"/>
  <c r="U981" i="2"/>
  <c r="V981" i="2" s="1"/>
  <c r="U1066" i="2"/>
  <c r="V1066" i="2" s="1"/>
  <c r="U1082" i="2"/>
  <c r="V1082" i="2" s="1"/>
  <c r="U1083" i="2"/>
  <c r="V1083" i="2" s="1"/>
  <c r="U1092" i="2"/>
  <c r="V1092" i="2" s="1"/>
  <c r="U1233" i="2"/>
  <c r="V1233" i="2" s="1"/>
  <c r="U1273" i="2"/>
  <c r="V1273" i="2" s="1"/>
  <c r="U1255" i="2"/>
  <c r="V1255" i="2" s="1"/>
  <c r="U1270" i="2"/>
  <c r="V1270" i="2" s="1"/>
  <c r="U1261" i="2"/>
  <c r="V1261" i="2" s="1"/>
  <c r="U1282" i="2"/>
  <c r="V1282" i="2" s="1"/>
  <c r="U1294" i="2"/>
  <c r="V1294" i="2" s="1"/>
  <c r="U1276" i="2"/>
  <c r="V1276" i="2" s="1"/>
  <c r="U1283" i="2"/>
  <c r="V1283" i="2" s="1"/>
  <c r="U1278" i="2"/>
  <c r="V1278" i="2" s="1"/>
  <c r="U1258" i="2"/>
  <c r="V1258" i="2" s="1"/>
  <c r="U1290" i="2"/>
  <c r="V1290" i="2" s="1"/>
  <c r="U1310" i="2"/>
  <c r="V1310" i="2" s="1"/>
  <c r="U1329" i="2"/>
  <c r="V1329" i="2" s="1"/>
  <c r="U1349" i="2"/>
  <c r="V1349" i="2" s="1"/>
  <c r="U1347" i="2"/>
  <c r="V1347" i="2" s="1"/>
  <c r="U1339" i="2"/>
  <c r="V1339" i="2" s="1"/>
  <c r="U1367" i="2"/>
  <c r="V1367" i="2" s="1"/>
  <c r="U1369" i="2"/>
  <c r="V1369" i="2" s="1"/>
  <c r="U1382" i="2"/>
  <c r="V1382" i="2" s="1"/>
  <c r="U1397" i="2"/>
  <c r="V1397" i="2" s="1"/>
  <c r="U1438" i="2"/>
  <c r="V1438" i="2" s="1"/>
  <c r="U1465" i="2"/>
  <c r="V1465" i="2" s="1"/>
  <c r="U1474" i="2"/>
  <c r="V1474" i="2" s="1"/>
  <c r="U1472" i="2"/>
  <c r="V1472" i="2" s="1"/>
  <c r="U1482" i="2"/>
  <c r="V1482" i="2" s="1"/>
  <c r="U1480" i="2"/>
  <c r="V1480" i="2" s="1"/>
  <c r="U1476" i="2"/>
  <c r="V1476" i="2" s="1"/>
  <c r="U1502" i="2"/>
  <c r="V1502" i="2" s="1"/>
  <c r="U1510" i="2"/>
  <c r="V1510" i="2" s="1"/>
  <c r="U1532" i="2"/>
  <c r="V1532" i="2" s="1"/>
  <c r="U1571" i="2"/>
  <c r="V1571" i="2" s="1"/>
  <c r="U1585" i="2"/>
  <c r="V1585" i="2" s="1"/>
  <c r="U1563" i="2"/>
  <c r="V1563" i="2" s="1"/>
  <c r="U1580" i="2"/>
  <c r="V1580" i="2" s="1"/>
  <c r="U1612" i="2"/>
  <c r="V1612" i="2" s="1"/>
  <c r="U1650" i="2"/>
  <c r="V1650" i="2" s="1"/>
  <c r="U1641" i="2"/>
  <c r="V1641" i="2" s="1"/>
  <c r="U1683" i="2"/>
  <c r="V1683" i="2" s="1"/>
  <c r="U1633" i="2"/>
  <c r="V1633" i="2" s="1"/>
  <c r="U1647" i="2"/>
  <c r="V1647" i="2" s="1"/>
  <c r="U1696" i="2"/>
  <c r="V1696" i="2" s="1"/>
  <c r="U1742" i="2"/>
  <c r="V1742" i="2" s="1"/>
  <c r="U1623" i="2"/>
  <c r="V1623" i="2" s="1"/>
  <c r="U1729" i="2"/>
  <c r="V1729" i="2" s="1"/>
  <c r="U1720" i="2"/>
  <c r="V1720" i="2" s="1"/>
  <c r="U1725" i="2"/>
  <c r="V1725" i="2" s="1"/>
  <c r="U1770" i="2"/>
  <c r="V1770" i="2" s="1"/>
  <c r="U1774" i="2"/>
  <c r="V1774" i="2" s="1"/>
  <c r="U1789" i="2"/>
  <c r="V1789" i="2" s="1"/>
  <c r="U1786" i="2"/>
  <c r="V1786" i="2" s="1"/>
  <c r="U1805" i="2"/>
  <c r="V1805" i="2" s="1"/>
  <c r="U1807" i="2"/>
  <c r="V1807" i="2" s="1"/>
  <c r="U1811" i="2"/>
  <c r="V1811" i="2" s="1"/>
  <c r="U1815" i="2"/>
  <c r="V1815" i="2" s="1"/>
  <c r="U1842" i="2"/>
  <c r="V1842" i="2" s="1"/>
  <c r="U1910" i="2"/>
  <c r="V1910" i="2" s="1"/>
  <c r="U1936" i="2"/>
  <c r="V1936" i="2" s="1"/>
  <c r="U1935" i="2"/>
  <c r="V1935" i="2" s="1"/>
  <c r="U1912" i="2"/>
  <c r="V1912" i="2" s="1"/>
  <c r="U2126" i="2"/>
  <c r="V2126" i="2" s="1"/>
  <c r="U2167" i="2"/>
  <c r="V2167" i="2" s="1"/>
  <c r="U22" i="2"/>
  <c r="V22" i="2" s="1"/>
  <c r="U91" i="2"/>
  <c r="V91" i="2" s="1"/>
  <c r="U116" i="2"/>
  <c r="V116" i="2" s="1"/>
  <c r="U122" i="2"/>
  <c r="V122" i="2" s="1"/>
  <c r="U109" i="2"/>
  <c r="V109" i="2" s="1"/>
  <c r="U177" i="2"/>
  <c r="V177" i="2" s="1"/>
  <c r="U159" i="2"/>
  <c r="V159" i="2" s="1"/>
  <c r="U258" i="2"/>
  <c r="V258" i="2" s="1"/>
  <c r="U429" i="2"/>
  <c r="V429" i="2" s="1"/>
  <c r="U462" i="2"/>
  <c r="V462" i="2" s="1"/>
  <c r="U484" i="2"/>
  <c r="V484" i="2" s="1"/>
  <c r="U608" i="2"/>
  <c r="V608" i="2" s="1"/>
  <c r="U805" i="2"/>
  <c r="V805" i="2" s="1"/>
  <c r="U795" i="2"/>
  <c r="V795" i="2" s="1"/>
  <c r="U773" i="2"/>
  <c r="V773" i="2" s="1"/>
  <c r="U870" i="2"/>
  <c r="V870" i="2" s="1"/>
  <c r="U908" i="2"/>
  <c r="V908" i="2" s="1"/>
  <c r="U926" i="2"/>
  <c r="V926" i="2" s="1"/>
  <c r="U939" i="2"/>
  <c r="V939" i="2" s="1"/>
  <c r="U945" i="2"/>
  <c r="V945" i="2" s="1"/>
  <c r="U1013" i="2"/>
  <c r="V1013" i="2" s="1"/>
  <c r="U1031" i="2"/>
  <c r="V1031" i="2" s="1"/>
  <c r="U1095" i="2"/>
  <c r="V1095" i="2" s="1"/>
  <c r="U1097" i="2"/>
  <c r="V1097" i="2" s="1"/>
  <c r="U1188" i="2"/>
  <c r="V1188" i="2" s="1"/>
  <c r="U1171" i="2"/>
  <c r="V1171" i="2" s="1"/>
  <c r="U23" i="2"/>
  <c r="V23" i="2" s="1"/>
  <c r="U68" i="2"/>
  <c r="V68" i="2" s="1"/>
  <c r="U84" i="2"/>
  <c r="V84" i="2" s="1"/>
  <c r="U96" i="2"/>
  <c r="V96" i="2" s="1"/>
  <c r="U97" i="2"/>
  <c r="V97" i="2" s="1"/>
  <c r="U154" i="2"/>
  <c r="V154" i="2" s="1"/>
  <c r="U246" i="2"/>
  <c r="V246" i="2" s="1"/>
  <c r="U249" i="2"/>
  <c r="V249" i="2" s="1"/>
  <c r="U286" i="2"/>
  <c r="V286" i="2" s="1"/>
  <c r="U500" i="2"/>
  <c r="V500" i="2" s="1"/>
  <c r="U482" i="2"/>
  <c r="V482" i="2" s="1"/>
  <c r="U553" i="2"/>
  <c r="V553" i="2" s="1"/>
  <c r="U772" i="2"/>
  <c r="V772" i="2" s="1"/>
  <c r="U968" i="2"/>
  <c r="V968" i="2" s="1"/>
  <c r="U976" i="2"/>
  <c r="V976" i="2" s="1"/>
  <c r="U951" i="2"/>
  <c r="V951" i="2" s="1"/>
  <c r="U980" i="2"/>
  <c r="V980" i="2" s="1"/>
  <c r="U1042" i="2"/>
  <c r="V1042" i="2" s="1"/>
  <c r="U1063" i="2"/>
  <c r="V1063" i="2" s="1"/>
  <c r="U1077" i="2"/>
  <c r="V1077" i="2" s="1"/>
  <c r="U1251" i="2"/>
  <c r="V1251" i="2" s="1"/>
  <c r="U1259" i="2"/>
  <c r="V1259" i="2" s="1"/>
  <c r="U1308" i="2"/>
  <c r="V1308" i="2" s="1"/>
  <c r="U1495" i="2"/>
  <c r="V1495" i="2" s="1"/>
  <c r="U1552" i="2"/>
  <c r="V1552" i="2" s="1"/>
  <c r="U1732" i="2"/>
  <c r="V1732" i="2" s="1"/>
  <c r="U1722" i="2"/>
  <c r="V1722" i="2" s="1"/>
  <c r="U1728" i="2"/>
  <c r="V1728" i="2" s="1"/>
  <c r="U1769" i="2"/>
  <c r="V1769" i="2" s="1"/>
  <c r="U1790" i="2"/>
  <c r="V1790" i="2" s="1"/>
  <c r="U1925" i="2"/>
  <c r="V1925" i="2" s="1"/>
  <c r="U1962" i="2"/>
  <c r="V1962" i="2" s="1"/>
  <c r="U2018" i="2"/>
  <c r="V2018" i="2" s="1"/>
  <c r="U2058" i="2"/>
  <c r="V2058" i="2" s="1"/>
  <c r="U2040" i="2"/>
  <c r="V2040" i="2" s="1"/>
  <c r="U2068" i="2"/>
  <c r="V2068" i="2" s="1"/>
  <c r="U2081" i="2"/>
  <c r="V2081" i="2" s="1"/>
  <c r="U2079" i="2"/>
  <c r="V2079" i="2" s="1"/>
  <c r="U2083" i="2"/>
  <c r="V2083" i="2" s="1"/>
  <c r="U2101" i="2"/>
  <c r="V2101" i="2" s="1"/>
  <c r="U2100" i="2"/>
  <c r="V2100" i="2" s="1"/>
  <c r="U2209" i="2"/>
  <c r="V2209" i="2" s="1"/>
  <c r="N2253" i="2"/>
  <c r="O2253" i="2" s="1"/>
  <c r="S2253" i="2" s="1"/>
  <c r="N77" i="2"/>
  <c r="O77" i="2" s="1"/>
  <c r="N94" i="2"/>
  <c r="N17" i="2"/>
  <c r="O17" i="2" s="1"/>
  <c r="N18" i="2"/>
  <c r="N71" i="2"/>
  <c r="O71" i="2" s="1"/>
  <c r="N70" i="2"/>
  <c r="N107" i="2"/>
  <c r="O107" i="2" s="1"/>
  <c r="N112" i="2"/>
  <c r="O112" i="2" s="1"/>
  <c r="N104" i="2"/>
  <c r="O104" i="2" s="1"/>
  <c r="N146" i="2"/>
  <c r="N138" i="2"/>
  <c r="O138" i="2" s="1"/>
  <c r="N14" i="2"/>
  <c r="O14" i="2" s="1"/>
  <c r="N19" i="2"/>
  <c r="N32" i="2"/>
  <c r="O32" i="2" s="1"/>
  <c r="N35" i="2"/>
  <c r="O35" i="2" s="1"/>
  <c r="N60" i="2"/>
  <c r="O60" i="2" s="1"/>
  <c r="N91" i="2"/>
  <c r="N72" i="2"/>
  <c r="O72" i="2" s="1"/>
  <c r="N89" i="2"/>
  <c r="O89" i="2" s="1"/>
  <c r="N105" i="2"/>
  <c r="O105" i="2" s="1"/>
  <c r="N96" i="2"/>
  <c r="O96" i="2" s="1"/>
  <c r="N76" i="2"/>
  <c r="O76" i="2" s="1"/>
  <c r="N97" i="2"/>
  <c r="O97" i="2" s="1"/>
  <c r="N144" i="2"/>
  <c r="O144" i="2" s="1"/>
  <c r="N129" i="2"/>
  <c r="N15" i="2"/>
  <c r="O15" i="2" s="1"/>
  <c r="N20" i="2"/>
  <c r="O20" i="2" s="1"/>
  <c r="N28" i="2"/>
  <c r="N27" i="2"/>
  <c r="N34" i="2"/>
  <c r="O34" i="2" s="1"/>
  <c r="N51" i="2"/>
  <c r="N58" i="2"/>
  <c r="O58" i="2" s="1"/>
  <c r="N69" i="2"/>
  <c r="O69" i="2" s="1"/>
  <c r="N62" i="2"/>
  <c r="N81" i="2"/>
  <c r="O81" i="2" s="1"/>
  <c r="N86" i="2"/>
  <c r="O86" i="2" s="1"/>
  <c r="N79" i="2"/>
  <c r="N80" i="2"/>
  <c r="O80" i="2" s="1"/>
  <c r="N73" i="2"/>
  <c r="O73" i="2" s="1"/>
  <c r="N95" i="2"/>
  <c r="O95" i="2" s="1"/>
  <c r="N98" i="2"/>
  <c r="N83" i="2"/>
  <c r="O83" i="2" s="1"/>
  <c r="N111" i="2"/>
  <c r="O111" i="2" s="1"/>
  <c r="N100" i="2"/>
  <c r="O100" i="2" s="1"/>
  <c r="N108" i="2"/>
  <c r="O108" i="2" s="1"/>
  <c r="N120" i="2"/>
  <c r="N101" i="2"/>
  <c r="N139" i="2"/>
  <c r="O139" i="2" s="1"/>
  <c r="N136" i="2"/>
  <c r="O136" i="2" s="1"/>
  <c r="N131" i="2"/>
  <c r="O131" i="2" s="1"/>
  <c r="N134" i="2"/>
  <c r="O134" i="2" s="1"/>
  <c r="N173" i="2"/>
  <c r="N158" i="2"/>
  <c r="O158" i="2" s="1"/>
  <c r="N149" i="2"/>
  <c r="O149" i="2" s="1"/>
  <c r="N155" i="2"/>
  <c r="O155" i="2" s="1"/>
  <c r="N159" i="2"/>
  <c r="N160" i="2"/>
  <c r="N186" i="2"/>
  <c r="N208" i="2"/>
  <c r="O208" i="2" s="1"/>
  <c r="N213" i="2"/>
  <c r="O213" i="2" s="1"/>
  <c r="N215" i="2"/>
  <c r="O215" i="2" s="1"/>
  <c r="N220" i="2"/>
  <c r="N237" i="2"/>
  <c r="O237" i="2" s="1"/>
  <c r="N221" i="2"/>
  <c r="O221" i="2" s="1"/>
  <c r="N241" i="2"/>
  <c r="O241" i="2" s="1"/>
  <c r="N261" i="2"/>
  <c r="O261" i="2" s="1"/>
  <c r="N260" i="2"/>
  <c r="O260" i="2" s="1"/>
  <c r="N259" i="2"/>
  <c r="N252" i="2"/>
  <c r="N278" i="2"/>
  <c r="O278" i="2" s="1"/>
  <c r="N284" i="2"/>
  <c r="O284" i="2" s="1"/>
  <c r="N289" i="2"/>
  <c r="O289" i="2" s="1"/>
  <c r="N316" i="2"/>
  <c r="O316" i="2" s="1"/>
  <c r="N311" i="2"/>
  <c r="O311" i="2" s="1"/>
  <c r="N324" i="2"/>
  <c r="N354" i="2"/>
  <c r="N371" i="2"/>
  <c r="O371" i="2" s="1"/>
  <c r="N396" i="2"/>
  <c r="N404" i="2"/>
  <c r="O404" i="2" s="1"/>
  <c r="N410" i="2"/>
  <c r="N419" i="2"/>
  <c r="O419" i="2" s="1"/>
  <c r="N427" i="2"/>
  <c r="N466" i="2"/>
  <c r="O466" i="2" s="1"/>
  <c r="N472" i="2"/>
  <c r="O472" i="2" s="1"/>
  <c r="N463" i="2"/>
  <c r="O463" i="2" s="1"/>
  <c r="N493" i="2"/>
  <c r="N504" i="2"/>
  <c r="N490" i="2"/>
  <c r="N484" i="2"/>
  <c r="O484" i="2" s="1"/>
  <c r="N486" i="2"/>
  <c r="N529" i="2"/>
  <c r="O529" i="2" s="1"/>
  <c r="N522" i="2"/>
  <c r="N562" i="2"/>
  <c r="N568" i="2"/>
  <c r="N574" i="2"/>
  <c r="O574" i="2" s="1"/>
  <c r="N620" i="2"/>
  <c r="O620" i="2" s="1"/>
  <c r="N647" i="2"/>
  <c r="O647" i="2" s="1"/>
  <c r="N638" i="2"/>
  <c r="N614" i="2"/>
  <c r="O614" i="2" s="1"/>
  <c r="N664" i="2"/>
  <c r="N660" i="2"/>
  <c r="N702" i="2"/>
  <c r="O702" i="2" s="1"/>
  <c r="N706" i="2"/>
  <c r="O706" i="2" s="1"/>
  <c r="N709" i="2"/>
  <c r="N768" i="2"/>
  <c r="O768" i="2" s="1"/>
  <c r="N800" i="2"/>
  <c r="O800" i="2" s="1"/>
  <c r="N782" i="2"/>
  <c r="N774" i="2"/>
  <c r="O774" i="2" s="1"/>
  <c r="N776" i="2"/>
  <c r="O776" i="2" s="1"/>
  <c r="N778" i="2"/>
  <c r="O778" i="2" s="1"/>
  <c r="N838" i="2"/>
  <c r="N814" i="2"/>
  <c r="N892" i="2"/>
  <c r="N850" i="2"/>
  <c r="O850" i="2" s="1"/>
  <c r="N851" i="2"/>
  <c r="N887" i="2"/>
  <c r="O887" i="2" s="1"/>
  <c r="N894" i="2"/>
  <c r="N873" i="2"/>
  <c r="N869" i="2"/>
  <c r="N868" i="2"/>
  <c r="O868" i="2" s="1"/>
  <c r="N933" i="2"/>
  <c r="O933" i="2" s="1"/>
  <c r="N923" i="2"/>
  <c r="N930" i="2"/>
  <c r="O930" i="2" s="1"/>
  <c r="N919" i="2"/>
  <c r="O919" i="2" s="1"/>
  <c r="N929" i="2"/>
  <c r="O929" i="2" s="1"/>
  <c r="N957" i="2"/>
  <c r="N938" i="2"/>
  <c r="O938" i="2" s="1"/>
  <c r="N960" i="2"/>
  <c r="O960" i="2" s="1"/>
  <c r="N982" i="2"/>
  <c r="O982" i="2" s="1"/>
  <c r="N944" i="2"/>
  <c r="O944" i="2" s="1"/>
  <c r="N959" i="2"/>
  <c r="O959" i="2" s="1"/>
  <c r="N977" i="2"/>
  <c r="N991" i="2"/>
  <c r="O991" i="2" s="1"/>
  <c r="N936" i="2"/>
  <c r="O936" i="2" s="1"/>
  <c r="N964" i="2"/>
  <c r="N975" i="2"/>
  <c r="N981" i="2"/>
  <c r="O981" i="2" s="1"/>
  <c r="N983" i="2"/>
  <c r="N995" i="2"/>
  <c r="N1020" i="2"/>
  <c r="O1020" i="2" s="1"/>
  <c r="N1025" i="2"/>
  <c r="N1036" i="2"/>
  <c r="O1036" i="2" s="1"/>
  <c r="N1043" i="2"/>
  <c r="N1059" i="2"/>
  <c r="N1066" i="2"/>
  <c r="O1066" i="2" s="1"/>
  <c r="N1086" i="2"/>
  <c r="O1086" i="2" s="1"/>
  <c r="N1072" i="2"/>
  <c r="N1081" i="2"/>
  <c r="O1081" i="2" s="1"/>
  <c r="N1073" i="2"/>
  <c r="O1073" i="2" s="1"/>
  <c r="N1079" i="2"/>
  <c r="N1084" i="2"/>
  <c r="O1084" i="2" s="1"/>
  <c r="N1092" i="2"/>
  <c r="O1092" i="2" s="1"/>
  <c r="N1093" i="2"/>
  <c r="O1093" i="2" s="1"/>
  <c r="N1099" i="2"/>
  <c r="O1099" i="2" s="1"/>
  <c r="N1109" i="2"/>
  <c r="N1149" i="2"/>
  <c r="N1175" i="2"/>
  <c r="O1175" i="2" s="1"/>
  <c r="N1164" i="2"/>
  <c r="O1164" i="2" s="1"/>
  <c r="N1178" i="2"/>
  <c r="O1178" i="2" s="1"/>
  <c r="N1228" i="2"/>
  <c r="N1232" i="2"/>
  <c r="O1232" i="2" s="1"/>
  <c r="N1233" i="2"/>
  <c r="O1233" i="2" s="1"/>
  <c r="N1277" i="2"/>
  <c r="O1277" i="2" s="1"/>
  <c r="N1252" i="2"/>
  <c r="N1255" i="2"/>
  <c r="O1255" i="2" s="1"/>
  <c r="N1253" i="2"/>
  <c r="O1253" i="2" s="1"/>
  <c r="N1282" i="2"/>
  <c r="O1282" i="2" s="1"/>
  <c r="N1284" i="2"/>
  <c r="O1284" i="2" s="1"/>
  <c r="N1268" i="2"/>
  <c r="O1268" i="2" s="1"/>
  <c r="N1286" i="2"/>
  <c r="O1286" i="2" s="1"/>
  <c r="N1283" i="2"/>
  <c r="N1263" i="2"/>
  <c r="O1263" i="2" s="1"/>
  <c r="N1318" i="2"/>
  <c r="N1307" i="2"/>
  <c r="O1307" i="2" s="1"/>
  <c r="N1340" i="2"/>
  <c r="O1340" i="2" s="1"/>
  <c r="N1342" i="2"/>
  <c r="N1348" i="2"/>
  <c r="O1348" i="2" s="1"/>
  <c r="N1346" i="2"/>
  <c r="N1355" i="2"/>
  <c r="N1374" i="2"/>
  <c r="N1370" i="2"/>
  <c r="N1397" i="2"/>
  <c r="O1397" i="2" s="1"/>
  <c r="N1440" i="2"/>
  <c r="N1438" i="2"/>
  <c r="N1413" i="2"/>
  <c r="N1433" i="2"/>
  <c r="N1466" i="2"/>
  <c r="O1466" i="2" s="1"/>
  <c r="N1471" i="2"/>
  <c r="N1508" i="2"/>
  <c r="N1473" i="2"/>
  <c r="O1473" i="2" s="1"/>
  <c r="N1495" i="2"/>
  <c r="O1495" i="2" s="1"/>
  <c r="N1480" i="2"/>
  <c r="O1480" i="2" s="1"/>
  <c r="N1501" i="2"/>
  <c r="N1558" i="2"/>
  <c r="O1558" i="2" s="1"/>
  <c r="N1549" i="2"/>
  <c r="N1585" i="2"/>
  <c r="N1561" i="2"/>
  <c r="O1561" i="2" s="1"/>
  <c r="N1560" i="2"/>
  <c r="N1593" i="2"/>
  <c r="N1600" i="2"/>
  <c r="N1605" i="2"/>
  <c r="N1622" i="2"/>
  <c r="N1751" i="2"/>
  <c r="N1746" i="2"/>
  <c r="O1746" i="2" s="1"/>
  <c r="N1673" i="2"/>
  <c r="O1673" i="2" s="1"/>
  <c r="N1745" i="2"/>
  <c r="N1693" i="2"/>
  <c r="O1693" i="2" s="1"/>
  <c r="N1717" i="2"/>
  <c r="O1717" i="2" s="1"/>
  <c r="N1740" i="2"/>
  <c r="O1740" i="2" s="1"/>
  <c r="N1696" i="2"/>
  <c r="O1696" i="2" s="1"/>
  <c r="N1631" i="2"/>
  <c r="O1631" i="2" s="1"/>
  <c r="N1648" i="2"/>
  <c r="N1664" i="2"/>
  <c r="O1664" i="2" s="1"/>
  <c r="N1729" i="2"/>
  <c r="O1729" i="2" s="1"/>
  <c r="N1697" i="2"/>
  <c r="N1755" i="2"/>
  <c r="O1755" i="2" s="1"/>
  <c r="N1716" i="2"/>
  <c r="O1716" i="2" s="1"/>
  <c r="N1646" i="2"/>
  <c r="O1646" i="2" s="1"/>
  <c r="N1676" i="2"/>
  <c r="O1676" i="2" s="1"/>
  <c r="N1677" i="2"/>
  <c r="O1677" i="2" s="1"/>
  <c r="N1725" i="2"/>
  <c r="N1678" i="2"/>
  <c r="N1779" i="2"/>
  <c r="O1779" i="2" s="1"/>
  <c r="N1761" i="2"/>
  <c r="N1772" i="2"/>
  <c r="O1772" i="2" s="1"/>
  <c r="N1771" i="2"/>
  <c r="O1771" i="2" s="1"/>
  <c r="N1799" i="2"/>
  <c r="N1787" i="2"/>
  <c r="N1785" i="2"/>
  <c r="O1785" i="2" s="1"/>
  <c r="N1786" i="2"/>
  <c r="O1786" i="2" s="1"/>
  <c r="N1784" i="2"/>
  <c r="O1784" i="2" s="1"/>
  <c r="N1808" i="2"/>
  <c r="O1808" i="2" s="1"/>
  <c r="N1809" i="2"/>
  <c r="O1809" i="2" s="1"/>
  <c r="N1815" i="2"/>
  <c r="O1815" i="2" s="1"/>
  <c r="N1824" i="2"/>
  <c r="O1824" i="2" s="1"/>
  <c r="N1834" i="2"/>
  <c r="N1844" i="2"/>
  <c r="N1842" i="2"/>
  <c r="O1842" i="2" s="1"/>
  <c r="N1896" i="2"/>
  <c r="O1896" i="2" s="1"/>
  <c r="N1894" i="2"/>
  <c r="N1882" i="2"/>
  <c r="O1882" i="2" s="1"/>
  <c r="N1917" i="2"/>
  <c r="N1932" i="2"/>
  <c r="N1903" i="2"/>
  <c r="O1903" i="2" s="1"/>
  <c r="N1930" i="2"/>
  <c r="O1930" i="2" s="1"/>
  <c r="N1918" i="2"/>
  <c r="N1908" i="2"/>
  <c r="O1908" i="2" s="1"/>
  <c r="N1952" i="2"/>
  <c r="N1994" i="2"/>
  <c r="O1994" i="2" s="1"/>
  <c r="N1990" i="2"/>
  <c r="N1992" i="2"/>
  <c r="O1992" i="2" s="1"/>
  <c r="N1970" i="2"/>
  <c r="N2040" i="2"/>
  <c r="O2040" i="2" s="1"/>
  <c r="N2045" i="2"/>
  <c r="N2074" i="2"/>
  <c r="O2074" i="2" s="1"/>
  <c r="N2069" i="2"/>
  <c r="N2079" i="2"/>
  <c r="N2099" i="2"/>
  <c r="O2099" i="2" s="1"/>
  <c r="N2095" i="2"/>
  <c r="N2107" i="2"/>
  <c r="O2107" i="2" s="1"/>
  <c r="N2119" i="2"/>
  <c r="O2119" i="2" s="1"/>
  <c r="N2125" i="2"/>
  <c r="N2109" i="2"/>
  <c r="N2186" i="2"/>
  <c r="N2187" i="2"/>
  <c r="N2209" i="2"/>
  <c r="O2209" i="2" s="1"/>
  <c r="N2222" i="2"/>
  <c r="O2222" i="2" s="1"/>
  <c r="N2217" i="2"/>
  <c r="N26" i="2"/>
  <c r="O26" i="2" s="1"/>
  <c r="N55" i="2"/>
  <c r="N90" i="2"/>
  <c r="N74" i="2"/>
  <c r="O74" i="2" s="1"/>
  <c r="N122" i="2"/>
  <c r="N103" i="2"/>
  <c r="N171" i="2"/>
  <c r="O171" i="2" s="1"/>
  <c r="N177" i="2"/>
  <c r="N165" i="2"/>
  <c r="O165" i="2" s="1"/>
  <c r="N176" i="2"/>
  <c r="O176" i="2" s="1"/>
  <c r="N212" i="2"/>
  <c r="O212" i="2" s="1"/>
  <c r="N226" i="2"/>
  <c r="O226" i="2" s="1"/>
  <c r="N231" i="2"/>
  <c r="O231" i="2" s="1"/>
  <c r="N233" i="2"/>
  <c r="N227" i="2"/>
  <c r="N235" i="2"/>
  <c r="O235" i="2" s="1"/>
  <c r="N240" i="2"/>
  <c r="O240" i="2" s="1"/>
  <c r="N242" i="2"/>
  <c r="O242" i="2" s="1"/>
  <c r="N247" i="2"/>
  <c r="N265" i="2"/>
  <c r="O265" i="2" s="1"/>
  <c r="N269" i="2"/>
  <c r="N272" i="2"/>
  <c r="O272" i="2" s="1"/>
  <c r="N266" i="2"/>
  <c r="N279" i="2"/>
  <c r="N263" i="2"/>
  <c r="O263" i="2" s="1"/>
  <c r="N282" i="2"/>
  <c r="O282" i="2" s="1"/>
  <c r="N264" i="2"/>
  <c r="O264" i="2" s="1"/>
  <c r="N314" i="2"/>
  <c r="N326" i="2"/>
  <c r="N336" i="2"/>
  <c r="N374" i="2"/>
  <c r="N399" i="2"/>
  <c r="N402" i="2"/>
  <c r="O402" i="2" s="1"/>
  <c r="N409" i="2"/>
  <c r="O409" i="2" s="1"/>
  <c r="N416" i="2"/>
  <c r="N425" i="2"/>
  <c r="O425" i="2" s="1"/>
  <c r="N456" i="2"/>
  <c r="O456" i="2" s="1"/>
  <c r="N453" i="2"/>
  <c r="O453" i="2" s="1"/>
  <c r="N465" i="2"/>
  <c r="N469" i="2"/>
  <c r="N471" i="2"/>
  <c r="N492" i="2"/>
  <c r="O492" i="2" s="1"/>
  <c r="N480" i="2"/>
  <c r="O480" i="2" s="1"/>
  <c r="N470" i="2"/>
  <c r="N468" i="2"/>
  <c r="O468" i="2" s="1"/>
  <c r="N488" i="2"/>
  <c r="N478" i="2"/>
  <c r="N514" i="2"/>
  <c r="N515" i="2"/>
  <c r="N565" i="2"/>
  <c r="O565" i="2" s="1"/>
  <c r="N545" i="2"/>
  <c r="O545" i="2" s="1"/>
  <c r="N563" i="2"/>
  <c r="O563" i="2" s="1"/>
  <c r="N595" i="2"/>
  <c r="N585" i="2"/>
  <c r="N569" i="2"/>
  <c r="N602" i="2"/>
  <c r="N604" i="2"/>
  <c r="N584" i="2"/>
  <c r="O584" i="2" s="1"/>
  <c r="N589" i="2"/>
  <c r="N651" i="2"/>
  <c r="O651" i="2" s="1"/>
  <c r="N685" i="2"/>
  <c r="N704" i="2"/>
  <c r="N741" i="2"/>
  <c r="O741" i="2" s="1"/>
  <c r="N792" i="2"/>
  <c r="O792" i="2" s="1"/>
  <c r="N770" i="2"/>
  <c r="N795" i="2"/>
  <c r="O795" i="2" s="1"/>
  <c r="N798" i="2"/>
  <c r="O798" i="2" s="1"/>
  <c r="N781" i="2"/>
  <c r="N771" i="2"/>
  <c r="N794" i="2"/>
  <c r="N854" i="2"/>
  <c r="N856" i="2"/>
  <c r="O856" i="2" s="1"/>
  <c r="N857" i="2"/>
  <c r="O857" i="2" s="1"/>
  <c r="N870" i="2"/>
  <c r="N863" i="2"/>
  <c r="N896" i="2"/>
  <c r="N916" i="2"/>
  <c r="N921" i="2"/>
  <c r="O921" i="2" s="1"/>
  <c r="N922" i="2"/>
  <c r="O922" i="2" s="1"/>
  <c r="N918" i="2"/>
  <c r="O918" i="2" s="1"/>
  <c r="N925" i="2"/>
  <c r="O925" i="2" s="1"/>
  <c r="N943" i="2"/>
  <c r="N927" i="2"/>
  <c r="N979" i="2"/>
  <c r="O979" i="2" s="1"/>
  <c r="N937" i="2"/>
  <c r="O937" i="2" s="1"/>
  <c r="N953" i="2"/>
  <c r="O953" i="2" s="1"/>
  <c r="N940" i="2"/>
  <c r="O940" i="2" s="1"/>
  <c r="N972" i="2"/>
  <c r="O972" i="2" s="1"/>
  <c r="N958" i="2"/>
  <c r="N987" i="2"/>
  <c r="O987" i="2" s="1"/>
  <c r="N989" i="2"/>
  <c r="N961" i="2"/>
  <c r="O961" i="2" s="1"/>
  <c r="N971" i="2"/>
  <c r="N973" i="2"/>
  <c r="O973" i="2" s="1"/>
  <c r="N945" i="2"/>
  <c r="N1022" i="2"/>
  <c r="N1049" i="2"/>
  <c r="O1049" i="2" s="1"/>
  <c r="N1044" i="2"/>
  <c r="O1044" i="2" s="1"/>
  <c r="N1064" i="2"/>
  <c r="O1064" i="2" s="1"/>
  <c r="N1082" i="2"/>
  <c r="O1082" i="2" s="1"/>
  <c r="N1060" i="2"/>
  <c r="N1074" i="2"/>
  <c r="N1071" i="2"/>
  <c r="O1071" i="2" s="1"/>
  <c r="N1083" i="2"/>
  <c r="N1078" i="2"/>
  <c r="O1078" i="2" s="1"/>
  <c r="N1087" i="2"/>
  <c r="O1087" i="2" s="1"/>
  <c r="N1089" i="2"/>
  <c r="O1089" i="2" s="1"/>
  <c r="N1097" i="2"/>
  <c r="N1106" i="2"/>
  <c r="N1112" i="2"/>
  <c r="N1120" i="2"/>
  <c r="N1133" i="2"/>
  <c r="N1168" i="2"/>
  <c r="N1195" i="2"/>
  <c r="O1195" i="2" s="1"/>
  <c r="N1171" i="2"/>
  <c r="O1171" i="2" s="1"/>
  <c r="N1203" i="2"/>
  <c r="N1202" i="2"/>
  <c r="N1249" i="2"/>
  <c r="O1249" i="2" s="1"/>
  <c r="N1234" i="2"/>
  <c r="N1273" i="2"/>
  <c r="N1257" i="2"/>
  <c r="O1257" i="2" s="1"/>
  <c r="N1274" i="2"/>
  <c r="O1274" i="2" s="1"/>
  <c r="N1311" i="2"/>
  <c r="N1300" i="2"/>
  <c r="N1291" i="2"/>
  <c r="O1291" i="2" s="1"/>
  <c r="N1312" i="2"/>
  <c r="O1312" i="2" s="1"/>
  <c r="N1295" i="2"/>
  <c r="O1295" i="2" s="1"/>
  <c r="N1258" i="2"/>
  <c r="N1314" i="2"/>
  <c r="O1314" i="2" s="1"/>
  <c r="N1296" i="2"/>
  <c r="O1296" i="2" s="1"/>
  <c r="N1310" i="2"/>
  <c r="N1333" i="2"/>
  <c r="N1347" i="2"/>
  <c r="N1367" i="2"/>
  <c r="O1367" i="2" s="1"/>
  <c r="N1360" i="2"/>
  <c r="N1406" i="2"/>
  <c r="O1406" i="2" s="1"/>
  <c r="N1427" i="2"/>
  <c r="N1428" i="2"/>
  <c r="N1435" i="2"/>
  <c r="O1435" i="2" s="1"/>
  <c r="N1472" i="2"/>
  <c r="N1504" i="2"/>
  <c r="N1485" i="2"/>
  <c r="O1485" i="2" s="1"/>
  <c r="N1467" i="2"/>
  <c r="O1467" i="2" s="1"/>
  <c r="N1499" i="2"/>
  <c r="N1513" i="2"/>
  <c r="O1513" i="2" s="1"/>
  <c r="N1510" i="2"/>
  <c r="O1510" i="2" s="1"/>
  <c r="N1559" i="2"/>
  <c r="O1559" i="2" s="1"/>
  <c r="N1534" i="2"/>
  <c r="N1586" i="2"/>
  <c r="O1586" i="2" s="1"/>
  <c r="N1563" i="2"/>
  <c r="O1563" i="2" s="1"/>
  <c r="N1601" i="2"/>
  <c r="O1601" i="2" s="1"/>
  <c r="N1595" i="2"/>
  <c r="O1595" i="2" s="1"/>
  <c r="N1621" i="2"/>
  <c r="N1627" i="2"/>
  <c r="O1627" i="2" s="1"/>
  <c r="N1711" i="2"/>
  <c r="N1650" i="2"/>
  <c r="O1650" i="2" s="1"/>
  <c r="N1640" i="2"/>
  <c r="O1640" i="2" s="1"/>
  <c r="N1638" i="2"/>
  <c r="O1638" i="2" s="1"/>
  <c r="N1683" i="2"/>
  <c r="O1683" i="2" s="1"/>
  <c r="N1634" i="2"/>
  <c r="O1634" i="2" s="1"/>
  <c r="N1645" i="2"/>
  <c r="O1645" i="2" s="1"/>
  <c r="N1652" i="2"/>
  <c r="N1742" i="2"/>
  <c r="N1730" i="2"/>
  <c r="O1730" i="2" s="1"/>
  <c r="N1750" i="2"/>
  <c r="O1750" i="2" s="1"/>
  <c r="N1720" i="2"/>
  <c r="N1639" i="2"/>
  <c r="O1639" i="2" s="1"/>
  <c r="N1692" i="2"/>
  <c r="O1692" i="2" s="1"/>
  <c r="N1694" i="2"/>
  <c r="O1694" i="2" s="1"/>
  <c r="N1733" i="2"/>
  <c r="O1733" i="2" s="1"/>
  <c r="N1700" i="2"/>
  <c r="O1700" i="2" s="1"/>
  <c r="N1778" i="2"/>
  <c r="O1778" i="2" s="1"/>
  <c r="N1770" i="2"/>
  <c r="O1770" i="2" s="1"/>
  <c r="N1776" i="2"/>
  <c r="O1776" i="2" s="1"/>
  <c r="N1775" i="2"/>
  <c r="O1775" i="2" s="1"/>
  <c r="N1795" i="2"/>
  <c r="O1795" i="2" s="1"/>
  <c r="N1798" i="2"/>
  <c r="O1798" i="2" s="1"/>
  <c r="N1805" i="2"/>
  <c r="O1805" i="2" s="1"/>
  <c r="N1814" i="2"/>
  <c r="O1814" i="2" s="1"/>
  <c r="N1803" i="2"/>
  <c r="O1803" i="2" s="1"/>
  <c r="N1823" i="2"/>
  <c r="O1823" i="2" s="1"/>
  <c r="N1835" i="2"/>
  <c r="N1849" i="2"/>
  <c r="N1871" i="2"/>
  <c r="N1885" i="2"/>
  <c r="N1910" i="2"/>
  <c r="O1910" i="2" s="1"/>
  <c r="N1865" i="2"/>
  <c r="N1926" i="2"/>
  <c r="O1926" i="2" s="1"/>
  <c r="N1897" i="2"/>
  <c r="O1897" i="2" s="1"/>
  <c r="N1931" i="2"/>
  <c r="N1935" i="2"/>
  <c r="O1935" i="2" s="1"/>
  <c r="N1940" i="2"/>
  <c r="N1954" i="2"/>
  <c r="N1961" i="2"/>
  <c r="N2029" i="2"/>
  <c r="O2029" i="2" s="1"/>
  <c r="N2008" i="2"/>
  <c r="O2008" i="2" s="1"/>
  <c r="N2025" i="2"/>
  <c r="N2032" i="2"/>
  <c r="N2007" i="2"/>
  <c r="N2076" i="2"/>
  <c r="N2078" i="2"/>
  <c r="O2078" i="2" s="1"/>
  <c r="N2086" i="2"/>
  <c r="N2101" i="2"/>
  <c r="O2101" i="2" s="1"/>
  <c r="N2133" i="2"/>
  <c r="N2115" i="2"/>
  <c r="N2161" i="2"/>
  <c r="N2139" i="2"/>
  <c r="N2191" i="2"/>
  <c r="N2190" i="2"/>
  <c r="N2189" i="2"/>
  <c r="N2203" i="2"/>
  <c r="O2203" i="2" s="1"/>
  <c r="N2214" i="2"/>
  <c r="N2205" i="2"/>
  <c r="O2205" i="2" s="1"/>
  <c r="N2211" i="2"/>
  <c r="O2211" i="2" s="1"/>
  <c r="N25" i="2"/>
  <c r="O25" i="2" s="1"/>
  <c r="N66" i="2"/>
  <c r="N63" i="2"/>
  <c r="O63" i="2" s="1"/>
  <c r="N119" i="2"/>
  <c r="N118" i="2"/>
  <c r="O118" i="2" s="1"/>
  <c r="N126" i="2"/>
  <c r="O126" i="2" s="1"/>
  <c r="N21" i="2"/>
  <c r="N29" i="2"/>
  <c r="O29" i="2" s="1"/>
  <c r="N56" i="2"/>
  <c r="O56" i="2" s="1"/>
  <c r="N65" i="2"/>
  <c r="O65" i="2" s="1"/>
  <c r="N64" i="2"/>
  <c r="N82" i="2"/>
  <c r="N75" i="2"/>
  <c r="O75" i="2" s="1"/>
  <c r="N116" i="2"/>
  <c r="N114" i="2"/>
  <c r="N137" i="2"/>
  <c r="O137" i="2" s="1"/>
  <c r="N151" i="2"/>
  <c r="N152" i="2"/>
  <c r="N219" i="2"/>
  <c r="O219" i="2" s="1"/>
  <c r="N218" i="2"/>
  <c r="N225" i="2"/>
  <c r="O225" i="2" s="1"/>
  <c r="N236" i="2"/>
  <c r="O236" i="2" s="1"/>
  <c r="N238" i="2"/>
  <c r="O238" i="2" s="1"/>
  <c r="N267" i="2"/>
  <c r="O267" i="2" s="1"/>
  <c r="N245" i="2"/>
  <c r="N250" i="2"/>
  <c r="O250" i="2" s="1"/>
  <c r="N248" i="2"/>
  <c r="O248" i="2" s="1"/>
  <c r="N251" i="2"/>
  <c r="O251" i="2" s="1"/>
  <c r="N285" i="2"/>
  <c r="O285" i="2" s="1"/>
  <c r="N298" i="2"/>
  <c r="N283" i="2"/>
  <c r="O283" i="2" s="1"/>
  <c r="N294" i="2"/>
  <c r="N323" i="2"/>
  <c r="O323" i="2" s="1"/>
  <c r="N322" i="2"/>
  <c r="N340" i="2"/>
  <c r="N359" i="2"/>
  <c r="O359" i="2" s="1"/>
  <c r="N393" i="2"/>
  <c r="O393" i="2" s="1"/>
  <c r="N397" i="2"/>
  <c r="O397" i="2" s="1"/>
  <c r="N407" i="2"/>
  <c r="O407" i="2" s="1"/>
  <c r="N412" i="2"/>
  <c r="O412" i="2" s="1"/>
  <c r="N417" i="2"/>
  <c r="N429" i="2"/>
  <c r="O429" i="2" s="1"/>
  <c r="N434" i="2"/>
  <c r="O434" i="2" s="1"/>
  <c r="N452" i="2"/>
  <c r="O452" i="2" s="1"/>
  <c r="N464" i="2"/>
  <c r="O464" i="2" s="1"/>
  <c r="N467" i="2"/>
  <c r="N483" i="2"/>
  <c r="N481" i="2"/>
  <c r="O481" i="2" s="1"/>
  <c r="N498" i="2"/>
  <c r="O498" i="2" s="1"/>
  <c r="N474" i="2"/>
  <c r="O474" i="2" s="1"/>
  <c r="N495" i="2"/>
  <c r="O495" i="2" s="1"/>
  <c r="N487" i="2"/>
  <c r="N516" i="2"/>
  <c r="N521" i="2"/>
  <c r="O521" i="2" s="1"/>
  <c r="N556" i="2"/>
  <c r="O556" i="2" s="1"/>
  <c r="N540" i="2"/>
  <c r="O540" i="2" s="1"/>
  <c r="N564" i="2"/>
  <c r="O564" i="2" s="1"/>
  <c r="N552" i="2"/>
  <c r="O552" i="2" s="1"/>
  <c r="N536" i="2"/>
  <c r="O536" i="2" s="1"/>
  <c r="N596" i="2"/>
  <c r="N590" i="2"/>
  <c r="O590" i="2" s="1"/>
  <c r="N608" i="2"/>
  <c r="N630" i="2"/>
  <c r="O630" i="2" s="1"/>
  <c r="N622" i="2"/>
  <c r="N623" i="2"/>
  <c r="O623" i="2" s="1"/>
  <c r="N684" i="2"/>
  <c r="N675" i="2"/>
  <c r="N700" i="2"/>
  <c r="N755" i="2"/>
  <c r="O755" i="2" s="1"/>
  <c r="N733" i="2"/>
  <c r="O733" i="2" s="1"/>
  <c r="N762" i="2"/>
  <c r="O762" i="2" s="1"/>
  <c r="N805" i="2"/>
  <c r="O805" i="2" s="1"/>
  <c r="N807" i="2"/>
  <c r="O807" i="2" s="1"/>
  <c r="N793" i="2"/>
  <c r="N773" i="2"/>
  <c r="O773" i="2" s="1"/>
  <c r="N779" i="2"/>
  <c r="N802" i="2"/>
  <c r="N834" i="2"/>
  <c r="N833" i="2"/>
  <c r="O833" i="2" s="1"/>
  <c r="N832" i="2"/>
  <c r="N888" i="2"/>
  <c r="O888" i="2" s="1"/>
  <c r="N885" i="2"/>
  <c r="N837" i="2"/>
  <c r="O837" i="2" s="1"/>
  <c r="N901" i="2"/>
  <c r="O901" i="2" s="1"/>
  <c r="N907" i="2"/>
  <c r="O907" i="2" s="1"/>
  <c r="N926" i="2"/>
  <c r="O926" i="2" s="1"/>
  <c r="N928" i="2"/>
  <c r="N920" i="2"/>
  <c r="N968" i="2"/>
  <c r="O968" i="2" s="1"/>
  <c r="N939" i="2"/>
  <c r="O939" i="2" s="1"/>
  <c r="N934" i="2"/>
  <c r="O934" i="2" s="1"/>
  <c r="N962" i="2"/>
  <c r="O962" i="2" s="1"/>
  <c r="N976" i="2"/>
  <c r="O976" i="2" s="1"/>
  <c r="N984" i="2"/>
  <c r="N990" i="2"/>
  <c r="O990" i="2" s="1"/>
  <c r="N986" i="2"/>
  <c r="O986" i="2" s="1"/>
  <c r="N951" i="2"/>
  <c r="O951" i="2" s="1"/>
  <c r="N947" i="2"/>
  <c r="O947" i="2" s="1"/>
  <c r="N941" i="2"/>
  <c r="O941" i="2" s="1"/>
  <c r="N992" i="2"/>
  <c r="O992" i="2" s="1"/>
  <c r="N980" i="2"/>
  <c r="O980" i="2" s="1"/>
  <c r="N1021" i="2"/>
  <c r="N1016" i="2"/>
  <c r="N1068" i="2"/>
  <c r="O1068" i="2" s="1"/>
  <c r="N1042" i="2"/>
  <c r="O1042" i="2" s="1"/>
  <c r="N1067" i="2"/>
  <c r="N1090" i="2"/>
  <c r="N1063" i="2"/>
  <c r="N1056" i="2"/>
  <c r="O1056" i="2" s="1"/>
  <c r="N1091" i="2"/>
  <c r="O1091" i="2" s="1"/>
  <c r="N1077" i="2"/>
  <c r="O1077" i="2" s="1"/>
  <c r="N1095" i="2"/>
  <c r="N1101" i="2"/>
  <c r="N1118" i="2"/>
  <c r="N1111" i="2"/>
  <c r="O1111" i="2" s="1"/>
  <c r="N1148" i="2"/>
  <c r="N1188" i="2"/>
  <c r="N1205" i="2"/>
  <c r="N1227" i="2"/>
  <c r="N1235" i="2"/>
  <c r="O1235" i="2" s="1"/>
  <c r="N1238" i="2"/>
  <c r="N1251" i="2"/>
  <c r="O1251" i="2" s="1"/>
  <c r="N1270" i="2"/>
  <c r="O1270" i="2" s="1"/>
  <c r="N1280" i="2"/>
  <c r="N1313" i="2"/>
  <c r="N1259" i="2"/>
  <c r="O1259" i="2" s="1"/>
  <c r="N1294" i="2"/>
  <c r="O1294" i="2" s="1"/>
  <c r="N1266" i="2"/>
  <c r="N1297" i="2"/>
  <c r="N1278" i="2"/>
  <c r="N1275" i="2"/>
  <c r="N1267" i="2"/>
  <c r="N1308" i="2"/>
  <c r="N1319" i="2"/>
  <c r="N1329" i="2"/>
  <c r="N1350" i="2"/>
  <c r="O1350" i="2" s="1"/>
  <c r="N1337" i="2"/>
  <c r="N1343" i="2"/>
  <c r="O1343" i="2" s="1"/>
  <c r="N1363" i="2"/>
  <c r="O1363" i="2" s="1"/>
  <c r="N1382" i="2"/>
  <c r="N1415" i="2"/>
  <c r="N1443" i="2"/>
  <c r="O1443" i="2" s="1"/>
  <c r="N1457" i="2"/>
  <c r="N1465" i="2"/>
  <c r="O1465" i="2" s="1"/>
  <c r="N1470" i="2"/>
  <c r="N1484" i="2"/>
  <c r="O1484" i="2" s="1"/>
  <c r="N1492" i="2"/>
  <c r="N1502" i="2"/>
  <c r="N1511" i="2"/>
  <c r="N1532" i="2"/>
  <c r="N1535" i="2"/>
  <c r="N1542" i="2"/>
  <c r="O1542" i="2" s="1"/>
  <c r="N1551" i="2"/>
  <c r="O1551" i="2" s="1"/>
  <c r="N1550" i="2"/>
  <c r="O1550" i="2" s="1"/>
  <c r="N1571" i="2"/>
  <c r="N1566" i="2"/>
  <c r="N1565" i="2"/>
  <c r="O1565" i="2" s="1"/>
  <c r="N1568" i="2"/>
  <c r="O1568" i="2" s="1"/>
  <c r="N1564" i="2"/>
  <c r="O1564" i="2" s="1"/>
  <c r="N1576" i="2"/>
  <c r="O1576" i="2" s="1"/>
  <c r="N1604" i="2"/>
  <c r="O1604" i="2" s="1"/>
  <c r="N1612" i="2"/>
  <c r="N1608" i="2"/>
  <c r="N1626" i="2"/>
  <c r="O1626" i="2" s="1"/>
  <c r="N1681" i="2"/>
  <c r="O1681" i="2" s="1"/>
  <c r="N1703" i="2"/>
  <c r="O1703" i="2" s="1"/>
  <c r="N1670" i="2"/>
  <c r="N1641" i="2"/>
  <c r="N1679" i="2"/>
  <c r="O1679" i="2" s="1"/>
  <c r="N1635" i="2"/>
  <c r="O1635" i="2" s="1"/>
  <c r="N1647" i="2"/>
  <c r="O1647" i="2" s="1"/>
  <c r="N1689" i="2"/>
  <c r="O1689" i="2" s="1"/>
  <c r="N1667" i="2"/>
  <c r="N1623" i="2"/>
  <c r="O1623" i="2" s="1"/>
  <c r="N1715" i="2"/>
  <c r="O1715" i="2" s="1"/>
  <c r="N1649" i="2"/>
  <c r="N1624" i="2"/>
  <c r="O1624" i="2" s="1"/>
  <c r="N1748" i="2"/>
  <c r="N1760" i="2"/>
  <c r="N1660" i="2"/>
  <c r="N1780" i="2"/>
  <c r="O1780" i="2" s="1"/>
  <c r="N1768" i="2"/>
  <c r="O1768" i="2" s="1"/>
  <c r="N1777" i="2"/>
  <c r="O1777" i="2" s="1"/>
  <c r="N1774" i="2"/>
  <c r="O1774" i="2" s="1"/>
  <c r="N1806" i="2"/>
  <c r="N1794" i="2"/>
  <c r="N1789" i="2"/>
  <c r="N1793" i="2"/>
  <c r="N1800" i="2"/>
  <c r="N1810" i="2"/>
  <c r="O1810" i="2" s="1"/>
  <c r="N1811" i="2"/>
  <c r="O1811" i="2" s="1"/>
  <c r="N1813" i="2"/>
  <c r="N1829" i="2"/>
  <c r="N1839" i="2"/>
  <c r="N1822" i="2"/>
  <c r="O1822" i="2" s="1"/>
  <c r="N1838" i="2"/>
  <c r="O1838" i="2" s="1"/>
  <c r="N1928" i="2"/>
  <c r="N1911" i="2"/>
  <c r="O1911" i="2" s="1"/>
  <c r="N1890" i="2"/>
  <c r="N1904" i="2"/>
  <c r="O1904" i="2" s="1"/>
  <c r="N1880" i="2"/>
  <c r="N1881" i="2"/>
  <c r="N1915" i="2"/>
  <c r="O1915" i="2" s="1"/>
  <c r="N1944" i="2"/>
  <c r="N1942" i="2"/>
  <c r="N1971" i="2"/>
  <c r="O1971" i="2" s="1"/>
  <c r="N2059" i="2"/>
  <c r="O2059" i="2" s="1"/>
  <c r="N2017" i="2"/>
  <c r="N2058" i="2"/>
  <c r="O2058" i="2" s="1"/>
  <c r="N2012" i="2"/>
  <c r="N2023" i="2"/>
  <c r="N2047" i="2"/>
  <c r="O2047" i="2" s="1"/>
  <c r="N2068" i="2"/>
  <c r="O2068" i="2" s="1"/>
  <c r="N2089" i="2"/>
  <c r="N2087" i="2"/>
  <c r="O2087" i="2" s="1"/>
  <c r="N2082" i="2"/>
  <c r="N2083" i="2"/>
  <c r="O2083" i="2" s="1"/>
  <c r="N2126" i="2"/>
  <c r="N2152" i="2"/>
  <c r="N2142" i="2"/>
  <c r="O2142" i="2" s="1"/>
  <c r="N2134" i="2"/>
  <c r="N2176" i="2"/>
  <c r="N2167" i="2"/>
  <c r="N2201" i="2"/>
  <c r="O2201" i="2" s="1"/>
  <c r="N2215" i="2"/>
  <c r="N2223" i="2"/>
  <c r="N2256" i="2"/>
  <c r="N2245" i="2"/>
  <c r="N22" i="2"/>
  <c r="O22" i="2" s="1"/>
  <c r="N30" i="2"/>
  <c r="O30" i="2" s="1"/>
  <c r="N67" i="2"/>
  <c r="O67" i="2" s="1"/>
  <c r="N47" i="2"/>
  <c r="O47" i="2" s="1"/>
  <c r="N78" i="2"/>
  <c r="N102" i="2"/>
  <c r="O102" i="2" s="1"/>
  <c r="N117" i="2"/>
  <c r="O117" i="2" s="1"/>
  <c r="N92" i="2"/>
  <c r="O92" i="2" s="1"/>
  <c r="N133" i="2"/>
  <c r="O133" i="2" s="1"/>
  <c r="N125" i="2"/>
  <c r="N88" i="2"/>
  <c r="O88" i="2" s="1"/>
  <c r="N85" i="2"/>
  <c r="O85" i="2" s="1"/>
  <c r="N109" i="2"/>
  <c r="N121" i="2"/>
  <c r="O121" i="2" s="1"/>
  <c r="N8" i="2"/>
  <c r="N23" i="2"/>
  <c r="O23" i="2" s="1"/>
  <c r="N31" i="2"/>
  <c r="O31" i="2" s="1"/>
  <c r="N68" i="2"/>
  <c r="O68" i="2" s="1"/>
  <c r="N87" i="2"/>
  <c r="O87" i="2" s="1"/>
  <c r="N84" i="2"/>
  <c r="O84" i="2" s="1"/>
  <c r="N106" i="2"/>
  <c r="O106" i="2" s="1"/>
  <c r="N93" i="2"/>
  <c r="O93" i="2" s="1"/>
  <c r="N113" i="2"/>
  <c r="O113" i="2" s="1"/>
  <c r="N147" i="2"/>
  <c r="O147" i="2" s="1"/>
  <c r="N124" i="2"/>
  <c r="O124" i="2" s="1"/>
  <c r="N135" i="2"/>
  <c r="O135" i="2" s="1"/>
  <c r="N180" i="2"/>
  <c r="O180" i="2" s="1"/>
  <c r="N170" i="2"/>
  <c r="N182" i="2"/>
  <c r="N179" i="2"/>
  <c r="O179" i="2" s="1"/>
  <c r="N154" i="2"/>
  <c r="N197" i="2"/>
  <c r="N230" i="2"/>
  <c r="O230" i="2" s="1"/>
  <c r="N217" i="2"/>
  <c r="N234" i="2"/>
  <c r="N223" i="2"/>
  <c r="N246" i="2"/>
  <c r="O246" i="2" s="1"/>
  <c r="N258" i="2"/>
  <c r="O258" i="2" s="1"/>
  <c r="N254" i="2"/>
  <c r="N253" i="2"/>
  <c r="O253" i="2" s="1"/>
  <c r="N249" i="2"/>
  <c r="O249" i="2" s="1"/>
  <c r="N299" i="2"/>
  <c r="O299" i="2" s="1"/>
  <c r="N286" i="2"/>
  <c r="N287" i="2"/>
  <c r="O287" i="2" s="1"/>
  <c r="N256" i="2"/>
  <c r="O256" i="2" s="1"/>
  <c r="N276" i="2"/>
  <c r="N309" i="2"/>
  <c r="N312" i="2"/>
  <c r="N317" i="2"/>
  <c r="N343" i="2"/>
  <c r="O343" i="2" s="1"/>
  <c r="N377" i="2"/>
  <c r="O377" i="2" s="1"/>
  <c r="N395" i="2"/>
  <c r="N403" i="2"/>
  <c r="O403" i="2" s="1"/>
  <c r="N436" i="2"/>
  <c r="N457" i="2"/>
  <c r="O457" i="2" s="1"/>
  <c r="N450" i="2"/>
  <c r="N500" i="2"/>
  <c r="O500" i="2" s="1"/>
  <c r="N475" i="2"/>
  <c r="O475" i="2" s="1"/>
  <c r="N489" i="2"/>
  <c r="O489" i="2" s="1"/>
  <c r="N485" i="2"/>
  <c r="N482" i="2"/>
  <c r="O482" i="2" s="1"/>
  <c r="N462" i="2"/>
  <c r="O462" i="2" s="1"/>
  <c r="N477" i="2"/>
  <c r="O477" i="2" s="1"/>
  <c r="N520" i="2"/>
  <c r="N535" i="2"/>
  <c r="N553" i="2"/>
  <c r="O553" i="2" s="1"/>
  <c r="N537" i="2"/>
  <c r="N580" i="2"/>
  <c r="O580" i="2" s="1"/>
  <c r="N576" i="2"/>
  <c r="N603" i="2"/>
  <c r="N679" i="2"/>
  <c r="O679" i="2" s="1"/>
  <c r="N681" i="2"/>
  <c r="N701" i="2"/>
  <c r="N714" i="2"/>
  <c r="O714" i="2" s="1"/>
  <c r="N718" i="2"/>
  <c r="N729" i="2"/>
  <c r="N788" i="2"/>
  <c r="O788" i="2" s="1"/>
  <c r="N780" i="2"/>
  <c r="O780" i="2" s="1"/>
  <c r="N791" i="2"/>
  <c r="N806" i="2"/>
  <c r="N777" i="2"/>
  <c r="N769" i="2"/>
  <c r="O769" i="2" s="1"/>
  <c r="N772" i="2"/>
  <c r="O772" i="2" s="1"/>
  <c r="N797" i="2"/>
  <c r="N785" i="2"/>
  <c r="O785" i="2" s="1"/>
  <c r="N827" i="2"/>
  <c r="O827" i="2" s="1"/>
  <c r="N826" i="2"/>
  <c r="O826" i="2" s="1"/>
  <c r="N853" i="2"/>
  <c r="O853" i="2" s="1"/>
  <c r="N867" i="2"/>
  <c r="O867" i="2" s="1"/>
  <c r="N846" i="2"/>
  <c r="N890" i="2"/>
  <c r="O890" i="2" s="1"/>
  <c r="N874" i="2"/>
  <c r="O874" i="2" s="1"/>
  <c r="N900" i="2"/>
  <c r="O900" i="2" s="1"/>
  <c r="N908" i="2"/>
  <c r="O908" i="2" s="1"/>
  <c r="N913" i="2"/>
  <c r="O913" i="2" s="1"/>
  <c r="N912" i="2"/>
  <c r="N917" i="2"/>
  <c r="O917" i="2" s="1"/>
  <c r="N965" i="2"/>
  <c r="O965" i="2" s="1"/>
  <c r="N931" i="2"/>
  <c r="O931" i="2" s="1"/>
  <c r="N942" i="2"/>
  <c r="N952" i="2"/>
  <c r="O952" i="2" s="1"/>
  <c r="N974" i="2"/>
  <c r="N956" i="2"/>
  <c r="O956" i="2" s="1"/>
  <c r="N935" i="2"/>
  <c r="O935" i="2" s="1"/>
  <c r="N967" i="2"/>
  <c r="N949" i="2"/>
  <c r="O949" i="2" s="1"/>
  <c r="N963" i="2"/>
  <c r="O963" i="2" s="1"/>
  <c r="N988" i="2"/>
  <c r="O988" i="2" s="1"/>
  <c r="N932" i="2"/>
  <c r="O932" i="2" s="1"/>
  <c r="N1013" i="2"/>
  <c r="O1013" i="2" s="1"/>
  <c r="N1008" i="2"/>
  <c r="O1008" i="2" s="1"/>
  <c r="N1005" i="2"/>
  <c r="N1009" i="2"/>
  <c r="O1009" i="2" s="1"/>
  <c r="N1031" i="2"/>
  <c r="N1040" i="2"/>
  <c r="N1070" i="2"/>
  <c r="O1070" i="2" s="1"/>
  <c r="N1058" i="2"/>
  <c r="O1058" i="2" s="1"/>
  <c r="N1052" i="2"/>
  <c r="O1052" i="2" s="1"/>
  <c r="N1076" i="2"/>
  <c r="N1085" i="2"/>
  <c r="O1085" i="2" s="1"/>
  <c r="N1102" i="2"/>
  <c r="O1102" i="2" s="1"/>
  <c r="N1108" i="2"/>
  <c r="O1108" i="2" s="1"/>
  <c r="N1160" i="2"/>
  <c r="N1180" i="2"/>
  <c r="O1180" i="2" s="1"/>
  <c r="N1167" i="2"/>
  <c r="O1167" i="2" s="1"/>
  <c r="N1204" i="2"/>
  <c r="O1204" i="2" s="1"/>
  <c r="N1207" i="2"/>
  <c r="N1222" i="2"/>
  <c r="O1222" i="2" s="1"/>
  <c r="N1229" i="2"/>
  <c r="N1230" i="2"/>
  <c r="N1225" i="2"/>
  <c r="N1239" i="2"/>
  <c r="O1239" i="2" s="1"/>
  <c r="N1279" i="2"/>
  <c r="N1254" i="2"/>
  <c r="O1254" i="2" s="1"/>
  <c r="N1281" i="2"/>
  <c r="O1281" i="2" s="1"/>
  <c r="N1240" i="2"/>
  <c r="N1261" i="2"/>
  <c r="O1261" i="2" s="1"/>
  <c r="N1285" i="2"/>
  <c r="N1288" i="2"/>
  <c r="N1276" i="2"/>
  <c r="O1276" i="2" s="1"/>
  <c r="N1302" i="2"/>
  <c r="N1315" i="2"/>
  <c r="N1260" i="2"/>
  <c r="O1260" i="2" s="1"/>
  <c r="N1290" i="2"/>
  <c r="O1290" i="2" s="1"/>
  <c r="N1306" i="2"/>
  <c r="N1309" i="2"/>
  <c r="O1309" i="2" s="1"/>
  <c r="N1349" i="2"/>
  <c r="O1349" i="2" s="1"/>
  <c r="N1364" i="2"/>
  <c r="N1339" i="2"/>
  <c r="N1369" i="2"/>
  <c r="O1369" i="2" s="1"/>
  <c r="N1371" i="2"/>
  <c r="N1395" i="2"/>
  <c r="N1431" i="2"/>
  <c r="N1420" i="2"/>
  <c r="O1420" i="2" s="1"/>
  <c r="N1412" i="2"/>
  <c r="N1418" i="2"/>
  <c r="N1442" i="2"/>
  <c r="O1442" i="2" s="1"/>
  <c r="N1456" i="2"/>
  <c r="O1456" i="2" s="1"/>
  <c r="N1474" i="2"/>
  <c r="N1517" i="2"/>
  <c r="N1482" i="2"/>
  <c r="N1505" i="2"/>
  <c r="N1483" i="2"/>
  <c r="N1476" i="2"/>
  <c r="N1498" i="2"/>
  <c r="N1506" i="2"/>
  <c r="N1518" i="2"/>
  <c r="O1518" i="2" s="1"/>
  <c r="N1538" i="2"/>
  <c r="O1538" i="2" s="1"/>
  <c r="N1552" i="2"/>
  <c r="O1552" i="2" s="1"/>
  <c r="N1578" i="2"/>
  <c r="N1567" i="2"/>
  <c r="O1567" i="2" s="1"/>
  <c r="N1580" i="2"/>
  <c r="O1580" i="2" s="1"/>
  <c r="N1610" i="2"/>
  <c r="O1610" i="2" s="1"/>
  <c r="N1611" i="2"/>
  <c r="O1611" i="2" s="1"/>
  <c r="N1614" i="2"/>
  <c r="O1614" i="2" s="1"/>
  <c r="N1620" i="2"/>
  <c r="O1620" i="2" s="1"/>
  <c r="N1756" i="2"/>
  <c r="N1665" i="2"/>
  <c r="O1665" i="2" s="1"/>
  <c r="N1654" i="2"/>
  <c r="O1654" i="2" s="1"/>
  <c r="N1669" i="2"/>
  <c r="O1669" i="2" s="1"/>
  <c r="N1636" i="2"/>
  <c r="O1636" i="2" s="1"/>
  <c r="N1732" i="2"/>
  <c r="N1633" i="2"/>
  <c r="O1633" i="2" s="1"/>
  <c r="N1702" i="2"/>
  <c r="O1702" i="2" s="1"/>
  <c r="N1632" i="2"/>
  <c r="O1632" i="2" s="1"/>
  <c r="N1722" i="2"/>
  <c r="O1722" i="2" s="1"/>
  <c r="N1659" i="2"/>
  <c r="O1659" i="2" s="1"/>
  <c r="N1701" i="2"/>
  <c r="O1701" i="2" s="1"/>
  <c r="N1728" i="2"/>
  <c r="O1728" i="2" s="1"/>
  <c r="N1757" i="2"/>
  <c r="O1757" i="2" s="1"/>
  <c r="N1719" i="2"/>
  <c r="O1719" i="2" s="1"/>
  <c r="N1674" i="2"/>
  <c r="N1749" i="2"/>
  <c r="O1749" i="2" s="1"/>
  <c r="N1685" i="2"/>
  <c r="N1714" i="2"/>
  <c r="N1765" i="2"/>
  <c r="N1769" i="2"/>
  <c r="N1773" i="2"/>
  <c r="N1781" i="2"/>
  <c r="O1781" i="2" s="1"/>
  <c r="N1802" i="2"/>
  <c r="O1802" i="2" s="1"/>
  <c r="N1791" i="2"/>
  <c r="N1790" i="2"/>
  <c r="N1807" i="2"/>
  <c r="O1807" i="2" s="1"/>
  <c r="N1804" i="2"/>
  <c r="N1801" i="2"/>
  <c r="O1801" i="2" s="1"/>
  <c r="N1833" i="2"/>
  <c r="N1830" i="2"/>
  <c r="N1825" i="2"/>
  <c r="N1845" i="2"/>
  <c r="N1922" i="2"/>
  <c r="O1922" i="2" s="1"/>
  <c r="N1892" i="2"/>
  <c r="O1892" i="2" s="1"/>
  <c r="N1869" i="2"/>
  <c r="O1869" i="2" s="1"/>
  <c r="N1936" i="2"/>
  <c r="O1936" i="2" s="1"/>
  <c r="N1846" i="2"/>
  <c r="O1846" i="2" s="1"/>
  <c r="N1927" i="2"/>
  <c r="N1925" i="2"/>
  <c r="O1925" i="2" s="1"/>
  <c r="N1878" i="2"/>
  <c r="N1886" i="2"/>
  <c r="O1886" i="2" s="1"/>
  <c r="N1912" i="2"/>
  <c r="O1912" i="2" s="1"/>
  <c r="N1900" i="2"/>
  <c r="N1914" i="2"/>
  <c r="N1953" i="2"/>
  <c r="N1962" i="2"/>
  <c r="N1949" i="2"/>
  <c r="N2002" i="2"/>
  <c r="N1977" i="2"/>
  <c r="N2018" i="2"/>
  <c r="N1995" i="2"/>
  <c r="N2026" i="2"/>
  <c r="O2026" i="2" s="1"/>
  <c r="N2021" i="2"/>
  <c r="N2072" i="2"/>
  <c r="O2072" i="2" s="1"/>
  <c r="N2081" i="2"/>
  <c r="N2080" i="2"/>
  <c r="O2080" i="2" s="1"/>
  <c r="N2100" i="2"/>
  <c r="O2100" i="2" s="1"/>
  <c r="N2135" i="2"/>
  <c r="N2169" i="2"/>
  <c r="N2106" i="2"/>
  <c r="N2130" i="2"/>
  <c r="N2168" i="2"/>
  <c r="O2168" i="2" s="1"/>
  <c r="N2185" i="2"/>
  <c r="O2185" i="2" s="1"/>
  <c r="N2204" i="2"/>
  <c r="O2204" i="2" s="1"/>
  <c r="N2210" i="2"/>
  <c r="O2210" i="2" s="1"/>
  <c r="N2244" i="2"/>
  <c r="N2242" i="2"/>
  <c r="N2277" i="2"/>
  <c r="O2277" i="2" s="1"/>
  <c r="N2240" i="2"/>
  <c r="N2252" i="2"/>
  <c r="N2276" i="2"/>
  <c r="N2224" i="2"/>
  <c r="O2224" i="2" s="1"/>
  <c r="N2260" i="2"/>
  <c r="N2247" i="2"/>
  <c r="N2246" i="2"/>
  <c r="N2274" i="2"/>
  <c r="N2270" i="2"/>
  <c r="N2271" i="2"/>
  <c r="N2279" i="2"/>
  <c r="N1069" i="2" l="1"/>
  <c r="O1069" i="2" s="1"/>
  <c r="S1069" i="2" s="1"/>
  <c r="N1226" i="2"/>
  <c r="O1226" i="2" s="1"/>
  <c r="N1955" i="2"/>
  <c r="O1955" i="2" s="1"/>
  <c r="N224" i="2"/>
  <c r="O224" i="2" s="1"/>
  <c r="S224" i="2" s="1"/>
  <c r="N214" i="2"/>
  <c r="O214" i="2" s="1"/>
  <c r="S214" i="2" s="1"/>
  <c r="W214" i="2" s="1"/>
  <c r="Y214" i="2" s="1"/>
  <c r="N1709" i="2"/>
  <c r="O1709" i="2" s="1"/>
  <c r="N1530" i="2"/>
  <c r="O1530" i="2" s="1"/>
  <c r="S1530" i="2" s="1"/>
  <c r="N1507" i="2"/>
  <c r="O1507" i="2" s="1"/>
  <c r="S1507" i="2" s="1"/>
  <c r="N1298" i="2"/>
  <c r="O1298" i="2" s="1"/>
  <c r="S1298" i="2" s="1"/>
  <c r="N1491" i="2"/>
  <c r="O1491" i="2" s="1"/>
  <c r="S1491" i="2" s="1"/>
  <c r="W1491" i="2" s="1"/>
  <c r="Y1491" i="2" s="1"/>
  <c r="N1299" i="2"/>
  <c r="O1299" i="2" s="1"/>
  <c r="S1299" i="2" s="1"/>
  <c r="N1663" i="2"/>
  <c r="O1663" i="2" s="1"/>
  <c r="S1663" i="2" s="1"/>
  <c r="N1792" i="2"/>
  <c r="O1792" i="2" s="1"/>
  <c r="S1792" i="2" s="1"/>
  <c r="N2093" i="2"/>
  <c r="O2093" i="2" s="1"/>
  <c r="S2093" i="2" s="1"/>
  <c r="N1516" i="2"/>
  <c r="O1516" i="2" s="1"/>
  <c r="S1516" i="2" s="1"/>
  <c r="N2255" i="2"/>
  <c r="O2255" i="2" s="1"/>
  <c r="S2255" i="2" s="1"/>
  <c r="N1893" i="2"/>
  <c r="O1893" i="2" s="1"/>
  <c r="S1893" i="2" s="1"/>
  <c r="N1134" i="2"/>
  <c r="O1134" i="2" s="1"/>
  <c r="S1134" i="2" s="1"/>
  <c r="N1132" i="2"/>
  <c r="O1132" i="2" s="1"/>
  <c r="S1132" i="2" s="1"/>
  <c r="N1352" i="2"/>
  <c r="O1352" i="2" s="1"/>
  <c r="S1352" i="2" s="1"/>
  <c r="N2232" i="2"/>
  <c r="O2232" i="2" s="1"/>
  <c r="S2232" i="2" s="1"/>
  <c r="N1937" i="2"/>
  <c r="O1937" i="2" s="1"/>
  <c r="S1937" i="2" s="1"/>
  <c r="N1855" i="2"/>
  <c r="O1855" i="2" s="1"/>
  <c r="S1855" i="2" s="1"/>
  <c r="N496" i="2"/>
  <c r="O496" i="2" s="1"/>
  <c r="S496" i="2" s="1"/>
  <c r="N2044" i="2"/>
  <c r="O2044" i="2" s="1"/>
  <c r="S2044" i="2" s="1"/>
  <c r="N1827" i="2"/>
  <c r="O1827" i="2" s="1"/>
  <c r="S1827" i="2" s="1"/>
  <c r="N2234" i="2"/>
  <c r="O2234" i="2" s="1"/>
  <c r="S2234" i="2" s="1"/>
  <c r="N2251" i="2"/>
  <c r="O2251" i="2" s="1"/>
  <c r="S2251" i="2" s="1"/>
  <c r="N2237" i="2"/>
  <c r="O2237" i="2" s="1"/>
  <c r="S2237" i="2" s="1"/>
  <c r="N955" i="2"/>
  <c r="O955" i="2" s="1"/>
  <c r="S955" i="2" s="1"/>
  <c r="N1017" i="2"/>
  <c r="O1017" i="2" s="1"/>
  <c r="S1017" i="2" s="1"/>
  <c r="N380" i="2"/>
  <c r="O380" i="2" s="1"/>
  <c r="S380" i="2" s="1"/>
  <c r="N575" i="2"/>
  <c r="O575" i="2" s="1"/>
  <c r="S575" i="2" s="1"/>
  <c r="N1945" i="2"/>
  <c r="O1945" i="2" s="1"/>
  <c r="S1945" i="2" s="1"/>
  <c r="N1001" i="2"/>
  <c r="O1001" i="2" s="1"/>
  <c r="S1001" i="2" s="1"/>
  <c r="N696" i="2"/>
  <c r="O696" i="2" s="1"/>
  <c r="S696" i="2" s="1"/>
  <c r="N1477" i="2"/>
  <c r="O1477" i="2" s="1"/>
  <c r="S1477" i="2" s="1"/>
  <c r="N1169" i="2"/>
  <c r="O1169" i="2" s="1"/>
  <c r="S1169" i="2" s="1"/>
  <c r="N368" i="2"/>
  <c r="O368" i="2" s="1"/>
  <c r="S368" i="2" s="1"/>
  <c r="N1494" i="2"/>
  <c r="O1494" i="2" s="1"/>
  <c r="S1494" i="2" s="1"/>
  <c r="N1193" i="2"/>
  <c r="O1193" i="2" s="1"/>
  <c r="S1193" i="2" s="1"/>
  <c r="N783" i="2"/>
  <c r="O783" i="2" s="1"/>
  <c r="S783" i="2" s="1"/>
  <c r="N1381" i="2"/>
  <c r="O1381" i="2" s="1"/>
  <c r="S1381" i="2" s="1"/>
  <c r="N948" i="2"/>
  <c r="O948" i="2" s="1"/>
  <c r="S948" i="2" s="1"/>
  <c r="N1100" i="2"/>
  <c r="O1100" i="2" s="1"/>
  <c r="S1100" i="2" s="1"/>
  <c r="N1820" i="2"/>
  <c r="O1820" i="2" s="1"/>
  <c r="S1820" i="2" s="1"/>
  <c r="N1671" i="2"/>
  <c r="O1671" i="2" s="1"/>
  <c r="S1671" i="2" s="1"/>
  <c r="N357" i="2"/>
  <c r="O357" i="2" s="1"/>
  <c r="S357" i="2" s="1"/>
  <c r="N275" i="2"/>
  <c r="O275" i="2" s="1"/>
  <c r="S275" i="2" s="1"/>
  <c r="N1744" i="2"/>
  <c r="O1744" i="2" s="1"/>
  <c r="S1744" i="2" s="1"/>
  <c r="N207" i="2"/>
  <c r="O207" i="2" s="1"/>
  <c r="S207" i="2" s="1"/>
  <c r="N1609" i="2"/>
  <c r="O1609" i="2" s="1"/>
  <c r="S1609" i="2" s="1"/>
  <c r="N637" i="2"/>
  <c r="O637" i="2" s="1"/>
  <c r="S637" i="2" s="1"/>
  <c r="N1336" i="2"/>
  <c r="O1336" i="2" s="1"/>
  <c r="S1336" i="2" s="1"/>
  <c r="N2258" i="2"/>
  <c r="O2258" i="2" s="1"/>
  <c r="S2258" i="2" s="1"/>
  <c r="N174" i="2"/>
  <c r="O174" i="2" s="1"/>
  <c r="S174" i="2" s="1"/>
  <c r="N753" i="2"/>
  <c r="O753" i="2" s="1"/>
  <c r="S753" i="2" s="1"/>
  <c r="N423" i="2"/>
  <c r="O423" i="2" s="1"/>
  <c r="S423" i="2" s="1"/>
  <c r="N586" i="2"/>
  <c r="O586" i="2" s="1"/>
  <c r="S586" i="2" s="1"/>
  <c r="N2085" i="2"/>
  <c r="O2085" i="2" s="1"/>
  <c r="S2085" i="2" s="1"/>
  <c r="N760" i="2"/>
  <c r="O760" i="2" s="1"/>
  <c r="S760" i="2" s="1"/>
  <c r="N2094" i="2"/>
  <c r="O2094" i="2" s="1"/>
  <c r="S2094" i="2" s="1"/>
  <c r="N1396" i="2"/>
  <c r="O1396" i="2" s="1"/>
  <c r="S1396" i="2" s="1"/>
  <c r="N1999" i="2"/>
  <c r="O1999" i="2" s="1"/>
  <c r="S1999" i="2" s="1"/>
  <c r="N1116" i="2"/>
  <c r="O1116" i="2" s="1"/>
  <c r="S1116" i="2" s="1"/>
  <c r="N1104" i="2"/>
  <c r="O1104" i="2" s="1"/>
  <c r="S1104" i="2" s="1"/>
  <c r="N1960" i="2"/>
  <c r="O1960" i="2" s="1"/>
  <c r="S1960" i="2" s="1"/>
  <c r="N2238" i="2"/>
  <c r="O2238" i="2" s="1"/>
  <c r="S2238" i="2" s="1"/>
  <c r="N1459" i="2"/>
  <c r="O1459" i="2" s="1"/>
  <c r="S1459" i="2" s="1"/>
  <c r="N2180" i="2"/>
  <c r="N1707" i="2"/>
  <c r="O1707" i="2" s="1"/>
  <c r="N1145" i="2"/>
  <c r="O1145" i="2" s="1"/>
  <c r="N156" i="2"/>
  <c r="O156" i="2" s="1"/>
  <c r="N1796" i="2"/>
  <c r="O1796" i="2" s="1"/>
  <c r="S1796" i="2" s="1"/>
  <c r="N1699" i="2"/>
  <c r="O1699" i="2" s="1"/>
  <c r="S1699" i="2" s="1"/>
  <c r="N531" i="2"/>
  <c r="O531" i="2" s="1"/>
  <c r="N1487" i="2"/>
  <c r="O1487" i="2" s="1"/>
  <c r="N635" i="2"/>
  <c r="O635" i="2" s="1"/>
  <c r="N1304" i="2"/>
  <c r="O1304" i="2" s="1"/>
  <c r="S1304" i="2" s="1"/>
  <c r="N202" i="2"/>
  <c r="O202" i="2" s="1"/>
  <c r="S202" i="2" s="1"/>
  <c r="N1468" i="2"/>
  <c r="O1468" i="2" s="1"/>
  <c r="S1468" i="2" s="1"/>
  <c r="N1921" i="2"/>
  <c r="O1921" i="2" s="1"/>
  <c r="N549" i="2"/>
  <c r="O549" i="2" s="1"/>
  <c r="S549" i="2" s="1"/>
  <c r="N2097" i="2"/>
  <c r="O2097" i="2" s="1"/>
  <c r="S2097" i="2" s="1"/>
  <c r="N2265" i="2"/>
  <c r="O2265" i="2" s="1"/>
  <c r="S2265" i="2" s="1"/>
  <c r="N2102" i="2"/>
  <c r="O2102" i="2" s="1"/>
  <c r="S2102" i="2" s="1"/>
  <c r="N1948" i="2"/>
  <c r="O1948" i="2" s="1"/>
  <c r="S1948" i="2" s="1"/>
  <c r="N1570" i="2"/>
  <c r="O1570" i="2" s="1"/>
  <c r="S1570" i="2" s="1"/>
  <c r="N1489" i="2"/>
  <c r="O1489" i="2" s="1"/>
  <c r="N711" i="2"/>
  <c r="O711" i="2" s="1"/>
  <c r="S711" i="2" s="1"/>
  <c r="N296" i="2"/>
  <c r="O296" i="2" s="1"/>
  <c r="S296" i="2" s="1"/>
  <c r="N2243" i="2"/>
  <c r="O2243" i="2" s="1"/>
  <c r="S2243" i="2" s="1"/>
  <c r="N1361" i="2"/>
  <c r="O1361" i="2" s="1"/>
  <c r="S1361" i="2" s="1"/>
  <c r="N966" i="2"/>
  <c r="O966" i="2" s="1"/>
  <c r="S966" i="2" s="1"/>
  <c r="N400" i="2"/>
  <c r="O400" i="2" s="1"/>
  <c r="S400" i="2" s="1"/>
  <c r="N1933" i="2"/>
  <c r="O1933" i="2" s="1"/>
  <c r="S1933" i="2" s="1"/>
  <c r="N1591" i="2"/>
  <c r="O1591" i="2" s="1"/>
  <c r="S1591" i="2" s="1"/>
  <c r="N1183" i="2"/>
  <c r="O1183" i="2" s="1"/>
  <c r="N882" i="2"/>
  <c r="O882" i="2" s="1"/>
  <c r="S882" i="2" s="1"/>
  <c r="N2113" i="2"/>
  <c r="O2113" i="2" s="1"/>
  <c r="S2113" i="2" s="1"/>
  <c r="N2009" i="2"/>
  <c r="O2009" i="2" s="1"/>
  <c r="S2009" i="2" s="1"/>
  <c r="N1354" i="2"/>
  <c r="O1354" i="2" s="1"/>
  <c r="S1354" i="2" s="1"/>
  <c r="N433" i="2"/>
  <c r="O433" i="2" s="1"/>
  <c r="S433" i="2" s="1"/>
  <c r="N1316" i="2"/>
  <c r="O1316" i="2" s="1"/>
  <c r="S1316" i="2" s="1"/>
  <c r="N1107" i="2"/>
  <c r="O1107" i="2" s="1"/>
  <c r="S1107" i="2" s="1"/>
  <c r="N243" i="2"/>
  <c r="O243" i="2" s="1"/>
  <c r="S243" i="2" s="1"/>
  <c r="N1110" i="2"/>
  <c r="O1110" i="2" s="1"/>
  <c r="N1712" i="2"/>
  <c r="O1712" i="2" s="1"/>
  <c r="S1712" i="2" s="1"/>
  <c r="N1243" i="2"/>
  <c r="O1243" i="2" s="1"/>
  <c r="S1243" i="2" s="1"/>
  <c r="N45" i="2"/>
  <c r="O45" i="2" s="1"/>
  <c r="S45" i="2" s="1"/>
  <c r="N99" i="2"/>
  <c r="O99" i="2" s="1"/>
  <c r="S99" i="2" s="1"/>
  <c r="N1236" i="2"/>
  <c r="O1236" i="2" s="1"/>
  <c r="S1236" i="2" s="1"/>
  <c r="N345" i="2"/>
  <c r="O345" i="2" s="1"/>
  <c r="S345" i="2" s="1"/>
  <c r="N946" i="2"/>
  <c r="O946" i="2" s="1"/>
  <c r="S946" i="2" s="1"/>
  <c r="N607" i="2"/>
  <c r="O607" i="2" s="1"/>
  <c r="N356" i="2"/>
  <c r="O356" i="2" s="1"/>
  <c r="S356" i="2" s="1"/>
  <c r="N1098" i="2"/>
  <c r="O1098" i="2" s="1"/>
  <c r="N1080" i="2"/>
  <c r="O1080" i="2" s="1"/>
  <c r="S1080" i="2" s="1"/>
  <c r="N1046" i="2"/>
  <c r="O1046" i="2" s="1"/>
  <c r="S1046" i="2" s="1"/>
  <c r="N2235" i="2"/>
  <c r="O2235" i="2" s="1"/>
  <c r="S2235" i="2" s="1"/>
  <c r="N1376" i="2"/>
  <c r="O1376" i="2" s="1"/>
  <c r="S1376" i="2" s="1"/>
  <c r="N879" i="2"/>
  <c r="O879" i="2" s="1"/>
  <c r="S879" i="2" s="1"/>
  <c r="N1672" i="2"/>
  <c r="O1672" i="2" s="1"/>
  <c r="N1592" i="2"/>
  <c r="O1592" i="2" s="1"/>
  <c r="S1592" i="2" s="1"/>
  <c r="N1394" i="2"/>
  <c r="O1394" i="2" s="1"/>
  <c r="S1394" i="2" s="1"/>
  <c r="N1003" i="2"/>
  <c r="O1003" i="2" s="1"/>
  <c r="S1003" i="2" s="1"/>
  <c r="N680" i="2"/>
  <c r="O680" i="2" s="1"/>
  <c r="S680" i="2" s="1"/>
  <c r="N1946" i="2"/>
  <c r="O1946" i="2" s="1"/>
  <c r="S1946" i="2" s="1"/>
  <c r="N808" i="2"/>
  <c r="O808" i="2" s="1"/>
  <c r="S808" i="2" s="1"/>
  <c r="N1582" i="2"/>
  <c r="N1543" i="2"/>
  <c r="O1543" i="2" s="1"/>
  <c r="S1543" i="2" s="1"/>
  <c r="N1416" i="2"/>
  <c r="O1416" i="2" s="1"/>
  <c r="S1416" i="2" s="1"/>
  <c r="N39" i="2"/>
  <c r="O39" i="2" s="1"/>
  <c r="S39" i="2" s="1"/>
  <c r="N145" i="2"/>
  <c r="O145" i="2" s="1"/>
  <c r="S145" i="2" s="1"/>
  <c r="N2150" i="2"/>
  <c r="O2150" i="2" s="1"/>
  <c r="S2150" i="2" s="1"/>
  <c r="N2096" i="2"/>
  <c r="O2096" i="2" s="1"/>
  <c r="S2096" i="2" s="1"/>
  <c r="N1840" i="2"/>
  <c r="O1840" i="2" s="1"/>
  <c r="S1840" i="2" s="1"/>
  <c r="N1475" i="2"/>
  <c r="O1475" i="2" s="1"/>
  <c r="S1475" i="2" s="1"/>
  <c r="N1424" i="2"/>
  <c r="O1424" i="2" s="1"/>
  <c r="S1424" i="2" s="1"/>
  <c r="N1220" i="2"/>
  <c r="O1220" i="2" s="1"/>
  <c r="S1220" i="2" s="1"/>
  <c r="N823" i="2"/>
  <c r="O823" i="2" s="1"/>
  <c r="S823" i="2" s="1"/>
  <c r="N712" i="2"/>
  <c r="N461" i="2"/>
  <c r="O461" i="2" s="1"/>
  <c r="S461" i="2" s="1"/>
  <c r="N293" i="2"/>
  <c r="O293" i="2" s="1"/>
  <c r="S293" i="2" s="1"/>
  <c r="N185" i="2"/>
  <c r="O185" i="2" s="1"/>
  <c r="S185" i="2" s="1"/>
  <c r="N164" i="2"/>
  <c r="O164" i="2" s="1"/>
  <c r="S164" i="2" s="1"/>
  <c r="N1883" i="2"/>
  <c r="O1883" i="2" s="1"/>
  <c r="S1883" i="2" s="1"/>
  <c r="N1797" i="2"/>
  <c r="O1797" i="2" s="1"/>
  <c r="S1797" i="2" s="1"/>
  <c r="N1384" i="2"/>
  <c r="O1384" i="2" s="1"/>
  <c r="N1004" i="2"/>
  <c r="O1004" i="2" s="1"/>
  <c r="S1004" i="2" s="1"/>
  <c r="N550" i="2"/>
  <c r="O550" i="2" s="1"/>
  <c r="S550" i="2" s="1"/>
  <c r="N2140" i="2"/>
  <c r="O2140" i="2" s="1"/>
  <c r="S2140" i="2" s="1"/>
  <c r="N2033" i="2"/>
  <c r="O2033" i="2" s="1"/>
  <c r="S2033" i="2" s="1"/>
  <c r="N1958" i="2"/>
  <c r="O1958" i="2" s="1"/>
  <c r="S1958" i="2" s="1"/>
  <c r="N1868" i="2"/>
  <c r="O1868" i="2" s="1"/>
  <c r="S1868" i="2" s="1"/>
  <c r="N1577" i="2"/>
  <c r="O1577" i="2" s="1"/>
  <c r="S1577" i="2" s="1"/>
  <c r="N1187" i="2"/>
  <c r="O1187" i="2" s="1"/>
  <c r="S1187" i="2" s="1"/>
  <c r="N591" i="2"/>
  <c r="O591" i="2" s="1"/>
  <c r="S591" i="2" s="1"/>
  <c r="N541" i="2"/>
  <c r="O541" i="2" s="1"/>
  <c r="S541" i="2" s="1"/>
  <c r="N398" i="2"/>
  <c r="O398" i="2" s="1"/>
  <c r="S398" i="2" s="1"/>
  <c r="N2250" i="2"/>
  <c r="O2250" i="2" s="1"/>
  <c r="S2250" i="2" s="1"/>
  <c r="N2172" i="2"/>
  <c r="O2172" i="2" s="1"/>
  <c r="S2172" i="2" s="1"/>
  <c r="N2088" i="2"/>
  <c r="O2088" i="2" s="1"/>
  <c r="S2088" i="2" s="1"/>
  <c r="N950" i="2"/>
  <c r="O950" i="2" s="1"/>
  <c r="S950" i="2" s="1"/>
  <c r="N860" i="2"/>
  <c r="O860" i="2" s="1"/>
  <c r="N705" i="2"/>
  <c r="O705" i="2" s="1"/>
  <c r="S705" i="2" s="1"/>
  <c r="N611" i="2"/>
  <c r="O611" i="2" s="1"/>
  <c r="S611" i="2" s="1"/>
  <c r="N375" i="2"/>
  <c r="O375" i="2" s="1"/>
  <c r="S375" i="2" s="1"/>
  <c r="N329" i="2"/>
  <c r="O329" i="2" s="1"/>
  <c r="S329" i="2" s="1"/>
  <c r="N3" i="2"/>
  <c r="O3" i="2" s="1"/>
  <c r="S3" i="2" s="1"/>
  <c r="N2254" i="2"/>
  <c r="O2254" i="2" s="1"/>
  <c r="S2254" i="2" s="1"/>
  <c r="N1976" i="2"/>
  <c r="O1976" i="2" s="1"/>
  <c r="S1976" i="2" s="1"/>
  <c r="N1436" i="2"/>
  <c r="O1436" i="2" s="1"/>
  <c r="S1436" i="2" s="1"/>
  <c r="N1002" i="2"/>
  <c r="O1002" i="2" s="1"/>
  <c r="S1002" i="2" s="1"/>
  <c r="N497" i="2"/>
  <c r="O497" i="2" s="1"/>
  <c r="S497" i="2" s="1"/>
  <c r="N300" i="2"/>
  <c r="O300" i="2" s="1"/>
  <c r="S300" i="2" s="1"/>
  <c r="N2090" i="2"/>
  <c r="O2090" i="2" s="1"/>
  <c r="S2090" i="2" s="1"/>
  <c r="N1947" i="2"/>
  <c r="O1947" i="2" s="1"/>
  <c r="S1947" i="2" s="1"/>
  <c r="N1305" i="2"/>
  <c r="O1305" i="2" s="1"/>
  <c r="N830" i="2"/>
  <c r="O830" i="2" s="1"/>
  <c r="S830" i="2" s="1"/>
  <c r="N659" i="2"/>
  <c r="O659" i="2" s="1"/>
  <c r="S659" i="2" s="1"/>
  <c r="N1573" i="2"/>
  <c r="O1573" i="2" s="1"/>
  <c r="S1573" i="2" s="1"/>
  <c r="N1383" i="2"/>
  <c r="O1383" i="2" s="1"/>
  <c r="S1383" i="2" s="1"/>
  <c r="N1201" i="2"/>
  <c r="O1201" i="2" s="1"/>
  <c r="S1201" i="2" s="1"/>
  <c r="N501" i="2"/>
  <c r="O501" i="2" s="1"/>
  <c r="S501" i="2" s="1"/>
  <c r="N458" i="2"/>
  <c r="O458" i="2" s="1"/>
  <c r="S458" i="2" s="1"/>
  <c r="N2233" i="2"/>
  <c r="O2233" i="2" s="1"/>
  <c r="S2233" i="2" s="1"/>
  <c r="N1812" i="2"/>
  <c r="O1812" i="2" s="1"/>
  <c r="S1812" i="2" s="1"/>
  <c r="N631" i="2"/>
  <c r="O631" i="2" s="1"/>
  <c r="S631" i="2" s="1"/>
  <c r="N592" i="2"/>
  <c r="O592" i="2" s="1"/>
  <c r="S592" i="2" s="1"/>
  <c r="N505" i="2"/>
  <c r="O505" i="2" s="1"/>
  <c r="S505" i="2" s="1"/>
  <c r="N41" i="2"/>
  <c r="O41" i="2" s="1"/>
  <c r="S41" i="2" s="1"/>
  <c r="N2151" i="2"/>
  <c r="O2151" i="2" s="1"/>
  <c r="S2151" i="2" s="1"/>
  <c r="N2098" i="2"/>
  <c r="O2098" i="2" s="1"/>
  <c r="S2098" i="2" s="1"/>
  <c r="N1843" i="2"/>
  <c r="O1843" i="2" s="1"/>
  <c r="S1843" i="2" s="1"/>
  <c r="N1691" i="2"/>
  <c r="O1691" i="2" s="1"/>
  <c r="S1691" i="2" s="1"/>
  <c r="N1710" i="2"/>
  <c r="O1710" i="2" s="1"/>
  <c r="S1710" i="2" s="1"/>
  <c r="N1488" i="2"/>
  <c r="O1488" i="2" s="1"/>
  <c r="N1198" i="2"/>
  <c r="O1198" i="2" s="1"/>
  <c r="S1198" i="2" s="1"/>
  <c r="N1088" i="2"/>
  <c r="O1088" i="2" s="1"/>
  <c r="S1088" i="2" s="1"/>
  <c r="N2116" i="2"/>
  <c r="O2116" i="2" s="1"/>
  <c r="S2116" i="2" s="1"/>
  <c r="N2003" i="2"/>
  <c r="O2003" i="2" s="1"/>
  <c r="S2003" i="2" s="1"/>
  <c r="N1546" i="2"/>
  <c r="O1546" i="2" s="1"/>
  <c r="S1546" i="2" s="1"/>
  <c r="N1345" i="2"/>
  <c r="O1345" i="2" s="1"/>
  <c r="S1345" i="2" s="1"/>
  <c r="N1357" i="2"/>
  <c r="O1357" i="2" s="1"/>
  <c r="S1357" i="2" s="1"/>
  <c r="N1027" i="2"/>
  <c r="O1027" i="2" s="1"/>
  <c r="N899" i="2"/>
  <c r="O899" i="2" s="1"/>
  <c r="S899" i="2" s="1"/>
  <c r="N1150" i="2"/>
  <c r="O1150" i="2" s="1"/>
  <c r="S1150" i="2" s="1"/>
  <c r="N985" i="2"/>
  <c r="N849" i="2"/>
  <c r="O849" i="2" s="1"/>
  <c r="S849" i="2" s="1"/>
  <c r="N720" i="2"/>
  <c r="O720" i="2" s="1"/>
  <c r="S720" i="2" s="1"/>
  <c r="N411" i="2"/>
  <c r="O411" i="2" s="1"/>
  <c r="N143" i="2"/>
  <c r="O143" i="2" s="1"/>
  <c r="N1590" i="2"/>
  <c r="O1590" i="2" s="1"/>
  <c r="S1590" i="2" s="1"/>
  <c r="N232" i="2"/>
  <c r="O232" i="2" s="1"/>
  <c r="S232" i="2" s="1"/>
  <c r="N2004" i="2"/>
  <c r="O2004" i="2" s="1"/>
  <c r="S2004" i="2" s="1"/>
  <c r="N1899" i="2"/>
  <c r="O1899" i="2" s="1"/>
  <c r="S1899" i="2" s="1"/>
  <c r="N740" i="2"/>
  <c r="O740" i="2" s="1"/>
  <c r="S740" i="2" s="1"/>
  <c r="N518" i="2"/>
  <c r="O518" i="2" s="1"/>
  <c r="S518" i="2" s="1"/>
  <c r="N172" i="2"/>
  <c r="O172" i="2" s="1"/>
  <c r="S172" i="2" s="1"/>
  <c r="N653" i="2"/>
  <c r="O653" i="2" s="1"/>
  <c r="S653" i="2" s="1"/>
  <c r="N2136" i="2"/>
  <c r="O2136" i="2" s="1"/>
  <c r="S2136" i="2" s="1"/>
  <c r="N1704" i="2"/>
  <c r="O1704" i="2" s="1"/>
  <c r="S1704" i="2" s="1"/>
  <c r="N557" i="2"/>
  <c r="O557" i="2" s="1"/>
  <c r="S557" i="2" s="1"/>
  <c r="N385" i="2"/>
  <c r="O385" i="2" s="1"/>
  <c r="S385" i="2" s="1"/>
  <c r="N1434" i="2"/>
  <c r="O1434" i="2" s="1"/>
  <c r="S1434" i="2" s="1"/>
  <c r="N1293" i="2"/>
  <c r="O1293" i="2" s="1"/>
  <c r="N1119" i="2"/>
  <c r="O1119" i="2" s="1"/>
  <c r="S1119" i="2" s="1"/>
  <c r="N2084" i="2"/>
  <c r="O2084" i="2" s="1"/>
  <c r="S2084" i="2" s="1"/>
  <c r="N1373" i="2"/>
  <c r="O1373" i="2" s="1"/>
  <c r="S1373" i="2" s="1"/>
  <c r="N897" i="2"/>
  <c r="O897" i="2" s="1"/>
  <c r="S897" i="2" s="1"/>
  <c r="N271" i="2"/>
  <c r="N2049" i="2"/>
  <c r="O2049" i="2" s="1"/>
  <c r="S2049" i="2" s="1"/>
  <c r="N2249" i="2"/>
  <c r="O2249" i="2" s="1"/>
  <c r="S2249" i="2" s="1"/>
  <c r="N2043" i="2"/>
  <c r="O2043" i="2" s="1"/>
  <c r="S2043" i="2" s="1"/>
  <c r="N1736" i="2"/>
  <c r="O1736" i="2" s="1"/>
  <c r="N880" i="2"/>
  <c r="O880" i="2" s="1"/>
  <c r="S880" i="2" s="1"/>
  <c r="N655" i="2"/>
  <c r="O655" i="2" s="1"/>
  <c r="S655" i="2" s="1"/>
  <c r="N2039" i="2"/>
  <c r="O2039" i="2" s="1"/>
  <c r="S2039" i="2" s="1"/>
  <c r="N1303" i="2"/>
  <c r="O1303" i="2" s="1"/>
  <c r="S1303" i="2" s="1"/>
  <c r="N1248" i="2"/>
  <c r="O1248" i="2" s="1"/>
  <c r="S1248" i="2" s="1"/>
  <c r="N954" i="2"/>
  <c r="O954" i="2" s="1"/>
  <c r="S954" i="2" s="1"/>
  <c r="U2145" i="2"/>
  <c r="V2145" i="2" s="1"/>
  <c r="U2022" i="2"/>
  <c r="V2022" i="2" s="1"/>
  <c r="U1875" i="2"/>
  <c r="V1875" i="2" s="1"/>
  <c r="U1651" i="2"/>
  <c r="V1651" i="2" s="1"/>
  <c r="U1503" i="2"/>
  <c r="V1503" i="2" s="1"/>
  <c r="U1247" i="2"/>
  <c r="V1247" i="2" s="1"/>
  <c r="U1130" i="2"/>
  <c r="V1130" i="2" s="1"/>
  <c r="U845" i="2"/>
  <c r="V845" i="2" s="1"/>
  <c r="U726" i="2"/>
  <c r="V726" i="2" s="1"/>
  <c r="U634" i="2"/>
  <c r="V634" i="2" s="1"/>
  <c r="U528" i="2"/>
  <c r="V528" i="2" s="1"/>
  <c r="U431" i="2"/>
  <c r="V431" i="2" s="1"/>
  <c r="U292" i="2"/>
  <c r="V292" i="2" s="1"/>
  <c r="U115" i="2"/>
  <c r="V115" i="2" s="1"/>
  <c r="U2257" i="2"/>
  <c r="V2257" i="2" s="1"/>
  <c r="U2248" i="2"/>
  <c r="V2248" i="2" s="1"/>
  <c r="U2200" i="2"/>
  <c r="V2200" i="2" s="1"/>
  <c r="U2174" i="2"/>
  <c r="V2174" i="2" s="1"/>
  <c r="U2127" i="2"/>
  <c r="V2127" i="2" s="1"/>
  <c r="U2056" i="2"/>
  <c r="V2056" i="2" s="1"/>
  <c r="U2015" i="2"/>
  <c r="V2015" i="2" s="1"/>
  <c r="U1998" i="2"/>
  <c r="V1998" i="2" s="1"/>
  <c r="U1975" i="2"/>
  <c r="V1975" i="2" s="1"/>
  <c r="U1837" i="2"/>
  <c r="V1837" i="2" s="1"/>
  <c r="U1905" i="2"/>
  <c r="V1905" i="2" s="1"/>
  <c r="U1832" i="2"/>
  <c r="V1832" i="2" s="1"/>
  <c r="U1708" i="2"/>
  <c r="V1708" i="2" s="1"/>
  <c r="U1723" i="2"/>
  <c r="V1723" i="2" s="1"/>
  <c r="U1718" i="2"/>
  <c r="V1718" i="2" s="1"/>
  <c r="U1579" i="2"/>
  <c r="V1579" i="2" s="1"/>
  <c r="U1512" i="2"/>
  <c r="V1512" i="2" s="1"/>
  <c r="U1461" i="2"/>
  <c r="V1461" i="2" s="1"/>
  <c r="U1404" i="2"/>
  <c r="V1404" i="2" s="1"/>
  <c r="U1398" i="2"/>
  <c r="V1398" i="2" s="1"/>
  <c r="U1391" i="2"/>
  <c r="V1391" i="2" s="1"/>
  <c r="U1380" i="2"/>
  <c r="V1380" i="2" s="1"/>
  <c r="U1335" i="2"/>
  <c r="V1335" i="2" s="1"/>
  <c r="U1322" i="2"/>
  <c r="V1322" i="2" s="1"/>
  <c r="U1241" i="2"/>
  <c r="V1241" i="2" s="1"/>
  <c r="U1182" i="2"/>
  <c r="V1182" i="2" s="1"/>
  <c r="U1152" i="2"/>
  <c r="V1152" i="2" s="1"/>
  <c r="U2207" i="2"/>
  <c r="V2207" i="2" s="1"/>
  <c r="U2077" i="2"/>
  <c r="V2077" i="2" s="1"/>
  <c r="U2020" i="2"/>
  <c r="V2020" i="2" s="1"/>
  <c r="U1766" i="2"/>
  <c r="V1766" i="2" s="1"/>
  <c r="U1587" i="2"/>
  <c r="V1587" i="2" s="1"/>
  <c r="U1479" i="2"/>
  <c r="V1479" i="2" s="1"/>
  <c r="U1223" i="2"/>
  <c r="V1223" i="2" s="1"/>
  <c r="U1121" i="2"/>
  <c r="V1121" i="2" s="1"/>
  <c r="U821" i="2"/>
  <c r="V821" i="2" s="1"/>
  <c r="U656" i="2"/>
  <c r="V656" i="2" s="1"/>
  <c r="U523" i="2"/>
  <c r="V523" i="2" s="1"/>
  <c r="U413" i="2"/>
  <c r="V413" i="2" s="1"/>
  <c r="U334" i="2"/>
  <c r="V334" i="2" s="1"/>
  <c r="U184" i="2"/>
  <c r="V184" i="2" s="1"/>
  <c r="U2284" i="2"/>
  <c r="V2284" i="2" s="1"/>
  <c r="U2162" i="2"/>
  <c r="V2162" i="2" s="1"/>
  <c r="U2013" i="2"/>
  <c r="V2013" i="2" s="1"/>
  <c r="U1923" i="2"/>
  <c r="V1923" i="2" s="1"/>
  <c r="U1705" i="2"/>
  <c r="V1705" i="2" s="1"/>
  <c r="U1572" i="2"/>
  <c r="V1572" i="2" s="1"/>
  <c r="U1421" i="2"/>
  <c r="V1421" i="2" s="1"/>
  <c r="U1166" i="2"/>
  <c r="V1166" i="2" s="1"/>
  <c r="U999" i="2"/>
  <c r="V999" i="2" s="1"/>
  <c r="U765" i="2"/>
  <c r="V765" i="2" s="1"/>
  <c r="U677" i="2"/>
  <c r="V677" i="2" s="1"/>
  <c r="U570" i="2"/>
  <c r="V570" i="2" s="1"/>
  <c r="U440" i="2"/>
  <c r="V440" i="2" s="1"/>
  <c r="U351" i="2"/>
  <c r="V351" i="2" s="1"/>
  <c r="U168" i="2"/>
  <c r="V168" i="2" s="1"/>
  <c r="U2278" i="2"/>
  <c r="V2278" i="2" s="1"/>
  <c r="U2241" i="2"/>
  <c r="V2241" i="2" s="1"/>
  <c r="U2197" i="2"/>
  <c r="V2197" i="2" s="1"/>
  <c r="U2154" i="2"/>
  <c r="V2154" i="2" s="1"/>
  <c r="U2105" i="2"/>
  <c r="V2105" i="2" s="1"/>
  <c r="U2024" i="2"/>
  <c r="V2024" i="2" s="1"/>
  <c r="U1997" i="2"/>
  <c r="V1997" i="2" s="1"/>
  <c r="U2041" i="2"/>
  <c r="V2041" i="2" s="1"/>
  <c r="U1964" i="2"/>
  <c r="V1964" i="2" s="1"/>
  <c r="U1902" i="2"/>
  <c r="V1902" i="2" s="1"/>
  <c r="U1874" i="2"/>
  <c r="V1874" i="2" s="1"/>
  <c r="U1818" i="2"/>
  <c r="V1818" i="2" s="1"/>
  <c r="U1658" i="2"/>
  <c r="V1658" i="2" s="1"/>
  <c r="U1687" i="2"/>
  <c r="V1687" i="2" s="1"/>
  <c r="U1619" i="2"/>
  <c r="V1619" i="2" s="1"/>
  <c r="U1540" i="2"/>
  <c r="V1540" i="2" s="1"/>
  <c r="U1528" i="2"/>
  <c r="V1528" i="2" s="1"/>
  <c r="U1460" i="2"/>
  <c r="V1460" i="2" s="1"/>
  <c r="U1301" i="2"/>
  <c r="V1301" i="2" s="1"/>
  <c r="U2281" i="2"/>
  <c r="V2281" i="2" s="1"/>
  <c r="U2183" i="2"/>
  <c r="V2183" i="2" s="1"/>
  <c r="U2055" i="2"/>
  <c r="V2055" i="2" s="1"/>
  <c r="U1848" i="2"/>
  <c r="V1848" i="2" s="1"/>
  <c r="U1637" i="2"/>
  <c r="V1637" i="2" s="1"/>
  <c r="U1575" i="2"/>
  <c r="V1575" i="2" s="1"/>
  <c r="U1328" i="2"/>
  <c r="V1328" i="2" s="1"/>
  <c r="U1135" i="2"/>
  <c r="V1135" i="2" s="1"/>
  <c r="U1028" i="2"/>
  <c r="V1028" i="2" s="1"/>
  <c r="U898" i="2"/>
  <c r="V898" i="2" s="1"/>
  <c r="U742" i="2"/>
  <c r="V742" i="2" s="1"/>
  <c r="U649" i="2"/>
  <c r="V649" i="2" s="1"/>
  <c r="U539" i="2"/>
  <c r="V539" i="2" s="1"/>
  <c r="U320" i="2"/>
  <c r="V320" i="2" s="1"/>
  <c r="U188" i="2"/>
  <c r="V188" i="2" s="1"/>
  <c r="U2230" i="2"/>
  <c r="V2230" i="2" s="1"/>
  <c r="U2194" i="2"/>
  <c r="V2194" i="2" s="1"/>
  <c r="U2165" i="2"/>
  <c r="V2165" i="2" s="1"/>
  <c r="U2138" i="2"/>
  <c r="V2138" i="2" s="1"/>
  <c r="U2104" i="2"/>
  <c r="V2104" i="2" s="1"/>
  <c r="U2052" i="2"/>
  <c r="V2052" i="2" s="1"/>
  <c r="U1989" i="2"/>
  <c r="V1989" i="2" s="1"/>
  <c r="U2035" i="2"/>
  <c r="V2035" i="2" s="1"/>
  <c r="U1876" i="2"/>
  <c r="V1876" i="2" s="1"/>
  <c r="U1856" i="2"/>
  <c r="V1856" i="2" s="1"/>
  <c r="U1863" i="2"/>
  <c r="V1863" i="2" s="1"/>
  <c r="U1764" i="2"/>
  <c r="V1764" i="2" s="1"/>
  <c r="U1734" i="2"/>
  <c r="V1734" i="2" s="1"/>
  <c r="U1616" i="2"/>
  <c r="V1616" i="2" s="1"/>
  <c r="U1533" i="2"/>
  <c r="V1533" i="2" s="1"/>
  <c r="U1496" i="2"/>
  <c r="V1496" i="2" s="1"/>
  <c r="U1464" i="2"/>
  <c r="V1464" i="2" s="1"/>
  <c r="U1425" i="2"/>
  <c r="V1425" i="2" s="1"/>
  <c r="U1365" i="2"/>
  <c r="V1365" i="2" s="1"/>
  <c r="U1264" i="2"/>
  <c r="V1264" i="2" s="1"/>
  <c r="U1218" i="2"/>
  <c r="V1218" i="2" s="1"/>
  <c r="U1192" i="2"/>
  <c r="V1192" i="2" s="1"/>
  <c r="U1146" i="2"/>
  <c r="V1146" i="2" s="1"/>
  <c r="U1105" i="2"/>
  <c r="V1105" i="2" s="1"/>
  <c r="U1041" i="2"/>
  <c r="V1041" i="2" s="1"/>
  <c r="U1030" i="2"/>
  <c r="V1030" i="2" s="1"/>
  <c r="U1117" i="2"/>
  <c r="V1117" i="2" s="1"/>
  <c r="U1061" i="2"/>
  <c r="V1061" i="2" s="1"/>
  <c r="U1010" i="2"/>
  <c r="V1010" i="2" s="1"/>
  <c r="U915" i="2"/>
  <c r="V915" i="2" s="1"/>
  <c r="U883" i="2"/>
  <c r="V883" i="2" s="1"/>
  <c r="U825" i="2"/>
  <c r="V825" i="2" s="1"/>
  <c r="U789" i="2"/>
  <c r="V789" i="2" s="1"/>
  <c r="U744" i="2"/>
  <c r="V744" i="2" s="1"/>
  <c r="U710" i="2"/>
  <c r="V710" i="2" s="1"/>
  <c r="U670" i="2"/>
  <c r="V670" i="2" s="1"/>
  <c r="U616" i="2"/>
  <c r="V616" i="2" s="1"/>
  <c r="U613" i="2"/>
  <c r="V613" i="2" s="1"/>
  <c r="U587" i="2"/>
  <c r="V587" i="2" s="1"/>
  <c r="U524" i="2"/>
  <c r="V524" i="2" s="1"/>
  <c r="U503" i="2"/>
  <c r="V503" i="2" s="1"/>
  <c r="U430" i="2"/>
  <c r="V430" i="2" s="1"/>
  <c r="U348" i="2"/>
  <c r="V348" i="2" s="1"/>
  <c r="U358" i="2"/>
  <c r="V358" i="2" s="1"/>
  <c r="U308" i="2"/>
  <c r="V308" i="2" s="1"/>
  <c r="U262" i="2"/>
  <c r="V262" i="2" s="1"/>
  <c r="U187" i="2"/>
  <c r="V187" i="2" s="1"/>
  <c r="U141" i="2"/>
  <c r="V141" i="2" s="1"/>
  <c r="U11" i="2"/>
  <c r="V11" i="2" s="1"/>
  <c r="U862" i="2"/>
  <c r="V862" i="2" s="1"/>
  <c r="U858" i="2"/>
  <c r="V858" i="2" s="1"/>
  <c r="U790" i="2"/>
  <c r="V790" i="2" s="1"/>
  <c r="U751" i="2"/>
  <c r="V751" i="2" s="1"/>
  <c r="U749" i="2"/>
  <c r="V749" i="2" s="1"/>
  <c r="U698" i="2"/>
  <c r="V698" i="2" s="1"/>
  <c r="U666" i="2"/>
  <c r="V666" i="2" s="1"/>
  <c r="U617" i="2"/>
  <c r="V617" i="2" s="1"/>
  <c r="U581" i="2"/>
  <c r="V581" i="2" s="1"/>
  <c r="U560" i="2"/>
  <c r="V560" i="2" s="1"/>
  <c r="U566" i="2"/>
  <c r="V566" i="2" s="1"/>
  <c r="U512" i="2"/>
  <c r="V512" i="2" s="1"/>
  <c r="U437" i="2"/>
  <c r="V437" i="2" s="1"/>
  <c r="U394" i="2"/>
  <c r="V394" i="2" s="1"/>
  <c r="U349" i="2"/>
  <c r="V349" i="2" s="1"/>
  <c r="U319" i="2"/>
  <c r="V319" i="2" s="1"/>
  <c r="U290" i="2"/>
  <c r="V290" i="2" s="1"/>
  <c r="U193" i="2"/>
  <c r="V193" i="2" s="1"/>
  <c r="U123" i="2"/>
  <c r="V123" i="2" s="1"/>
  <c r="U13" i="2"/>
  <c r="V13" i="2" s="1"/>
  <c r="U1981" i="2"/>
  <c r="V1981" i="2" s="1"/>
  <c r="U1966" i="2"/>
  <c r="V1966" i="2" s="1"/>
  <c r="U1909" i="2"/>
  <c r="V1909" i="2" s="1"/>
  <c r="U1895" i="2"/>
  <c r="V1895" i="2" s="1"/>
  <c r="U1690" i="2"/>
  <c r="V1690" i="2" s="1"/>
  <c r="U1684" i="2"/>
  <c r="V1684" i="2" s="1"/>
  <c r="U1618" i="2"/>
  <c r="V1618" i="2" s="1"/>
  <c r="U1574" i="2"/>
  <c r="V1574" i="2" s="1"/>
  <c r="U1525" i="2"/>
  <c r="V1525" i="2" s="1"/>
  <c r="U1486" i="2"/>
  <c r="V1486" i="2" s="1"/>
  <c r="U1451" i="2"/>
  <c r="V1451" i="2" s="1"/>
  <c r="U1351" i="2"/>
  <c r="V1351" i="2" s="1"/>
  <c r="U1269" i="2"/>
  <c r="V1269" i="2" s="1"/>
  <c r="U1206" i="2"/>
  <c r="V1206" i="2" s="1"/>
  <c r="U1181" i="2"/>
  <c r="V1181" i="2" s="1"/>
  <c r="U1142" i="2"/>
  <c r="V1142" i="2" s="1"/>
  <c r="U1103" i="2"/>
  <c r="V1103" i="2" s="1"/>
  <c r="U1039" i="2"/>
  <c r="V1039" i="2" s="1"/>
  <c r="U996" i="2"/>
  <c r="V996" i="2" s="1"/>
  <c r="U895" i="2"/>
  <c r="V895" i="2" s="1"/>
  <c r="U816" i="2"/>
  <c r="V816" i="2" s="1"/>
  <c r="U1411" i="2"/>
  <c r="V1411" i="2" s="1"/>
  <c r="U1401" i="2"/>
  <c r="V1401" i="2" s="1"/>
  <c r="U1386" i="2"/>
  <c r="V1386" i="2" s="1"/>
  <c r="U1378" i="2"/>
  <c r="V1378" i="2" s="1"/>
  <c r="U1271" i="2"/>
  <c r="V1271" i="2" s="1"/>
  <c r="U1211" i="2"/>
  <c r="V1211" i="2" s="1"/>
  <c r="U1155" i="2"/>
  <c r="V1155" i="2" s="1"/>
  <c r="U2131" i="2"/>
  <c r="V2131" i="2" s="1"/>
  <c r="U2036" i="2"/>
  <c r="V2036" i="2" s="1"/>
  <c r="U1782" i="2"/>
  <c r="V1782" i="2" s="1"/>
  <c r="U1589" i="2"/>
  <c r="V1589" i="2" s="1"/>
  <c r="U1463" i="2"/>
  <c r="V1463" i="2" s="1"/>
  <c r="U1190" i="2"/>
  <c r="V1190" i="2" s="1"/>
  <c r="U1123" i="2"/>
  <c r="V1123" i="2" s="1"/>
  <c r="U817" i="2"/>
  <c r="V817" i="2" s="1"/>
  <c r="U692" i="2"/>
  <c r="V692" i="2" s="1"/>
  <c r="U578" i="2"/>
  <c r="V578" i="2" s="1"/>
  <c r="U519" i="2"/>
  <c r="V519" i="2" s="1"/>
  <c r="U418" i="2"/>
  <c r="V418" i="2" s="1"/>
  <c r="U200" i="2"/>
  <c r="V200" i="2" s="1"/>
  <c r="U38" i="2"/>
  <c r="V38" i="2" s="1"/>
  <c r="U2259" i="2"/>
  <c r="V2259" i="2" s="1"/>
  <c r="U2225" i="2"/>
  <c r="V2225" i="2" s="1"/>
  <c r="U2202" i="2"/>
  <c r="V2202" i="2" s="1"/>
  <c r="U2144" i="2"/>
  <c r="V2144" i="2" s="1"/>
  <c r="U2120" i="2"/>
  <c r="V2120" i="2" s="1"/>
  <c r="U2010" i="2"/>
  <c r="V2010" i="2" s="1"/>
  <c r="U2046" i="2"/>
  <c r="V2046" i="2" s="1"/>
  <c r="U1982" i="2"/>
  <c r="V1982" i="2" s="1"/>
  <c r="U1956" i="2"/>
  <c r="V1956" i="2" s="1"/>
  <c r="U1862" i="2"/>
  <c r="V1862" i="2" s="1"/>
  <c r="U1934" i="2"/>
  <c r="V1934" i="2" s="1"/>
  <c r="U1816" i="2"/>
  <c r="V1816" i="2" s="1"/>
  <c r="U1743" i="2"/>
  <c r="V1743" i="2" s="1"/>
  <c r="U1721" i="2"/>
  <c r="V1721" i="2" s="1"/>
  <c r="U1629" i="2"/>
  <c r="V1629" i="2" s="1"/>
  <c r="U1556" i="2"/>
  <c r="V1556" i="2" s="1"/>
  <c r="U1523" i="2"/>
  <c r="V1523" i="2" s="1"/>
  <c r="U1445" i="2"/>
  <c r="V1445" i="2" s="1"/>
  <c r="U1429" i="2"/>
  <c r="V1429" i="2" s="1"/>
  <c r="U1409" i="2"/>
  <c r="V1409" i="2" s="1"/>
  <c r="U1390" i="2"/>
  <c r="V1390" i="2" s="1"/>
  <c r="U1372" i="2"/>
  <c r="V1372" i="2" s="1"/>
  <c r="U1331" i="2"/>
  <c r="V1331" i="2" s="1"/>
  <c r="U1317" i="2"/>
  <c r="V1317" i="2" s="1"/>
  <c r="U1219" i="2"/>
  <c r="V1219" i="2" s="1"/>
  <c r="U1197" i="2"/>
  <c r="V1197" i="2" s="1"/>
  <c r="U1138" i="2"/>
  <c r="V1138" i="2" s="1"/>
  <c r="U2163" i="2"/>
  <c r="V2163" i="2" s="1"/>
  <c r="U2011" i="2"/>
  <c r="V2011" i="2" s="1"/>
  <c r="U1941" i="2"/>
  <c r="V1941" i="2" s="1"/>
  <c r="U1668" i="2"/>
  <c r="V1668" i="2" s="1"/>
  <c r="U1545" i="2"/>
  <c r="V1545" i="2" s="1"/>
  <c r="U1447" i="2"/>
  <c r="V1447" i="2" s="1"/>
  <c r="U1179" i="2"/>
  <c r="V1179" i="2" s="1"/>
  <c r="U1053" i="2"/>
  <c r="V1053" i="2" s="1"/>
  <c r="U799" i="2"/>
  <c r="V799" i="2" s="1"/>
  <c r="U629" i="2"/>
  <c r="V629" i="2" s="1"/>
  <c r="U510" i="2"/>
  <c r="V510" i="2" s="1"/>
  <c r="U378" i="2"/>
  <c r="V378" i="2" s="1"/>
  <c r="U301" i="2"/>
  <c r="V301" i="2" s="1"/>
  <c r="U157" i="2"/>
  <c r="V157" i="2" s="1"/>
  <c r="U2227" i="2"/>
  <c r="V2227" i="2" s="1"/>
  <c r="U2171" i="2"/>
  <c r="V2171" i="2" s="1"/>
  <c r="U2001" i="2"/>
  <c r="V2001" i="2" s="1"/>
  <c r="U1870" i="2"/>
  <c r="V1870" i="2" s="1"/>
  <c r="U1698" i="2"/>
  <c r="V1698" i="2" s="1"/>
  <c r="U1544" i="2"/>
  <c r="V1544" i="2" s="1"/>
  <c r="U1250" i="2"/>
  <c r="V1250" i="2" s="1"/>
  <c r="U1147" i="2"/>
  <c r="V1147" i="2" s="1"/>
  <c r="U905" i="2"/>
  <c r="V905" i="2" s="1"/>
  <c r="U723" i="2"/>
  <c r="V723" i="2" s="1"/>
  <c r="U672" i="2"/>
  <c r="V672" i="2" s="1"/>
  <c r="U542" i="2"/>
  <c r="V542" i="2" s="1"/>
  <c r="U406" i="2"/>
  <c r="V406" i="2" s="1"/>
  <c r="U330" i="2"/>
  <c r="V330" i="2" s="1"/>
  <c r="U42" i="2"/>
  <c r="V42" i="2" s="1"/>
  <c r="U2283" i="2"/>
  <c r="V2283" i="2" s="1"/>
  <c r="U2229" i="2"/>
  <c r="V2229" i="2" s="1"/>
  <c r="U2216" i="2"/>
  <c r="V2216" i="2" s="1"/>
  <c r="U2157" i="2"/>
  <c r="V2157" i="2" s="1"/>
  <c r="U2117" i="2"/>
  <c r="V2117" i="2" s="1"/>
  <c r="U2034" i="2"/>
  <c r="V2034" i="2" s="1"/>
  <c r="U1983" i="2"/>
  <c r="V1983" i="2" s="1"/>
  <c r="U2066" i="2"/>
  <c r="V2066" i="2" s="1"/>
  <c r="U1950" i="2"/>
  <c r="V1950" i="2" s="1"/>
  <c r="U1898" i="2"/>
  <c r="V1898" i="2" s="1"/>
  <c r="U1866" i="2"/>
  <c r="V1866" i="2" s="1"/>
  <c r="U1788" i="2"/>
  <c r="V1788" i="2" s="1"/>
  <c r="U1655" i="2"/>
  <c r="V1655" i="2" s="1"/>
  <c r="U1713" i="2"/>
  <c r="V1713" i="2" s="1"/>
  <c r="U1607" i="2"/>
  <c r="V1607" i="2" s="1"/>
  <c r="U1554" i="2"/>
  <c r="V1554" i="2" s="1"/>
  <c r="U1509" i="2"/>
  <c r="V1509" i="2" s="1"/>
  <c r="U1452" i="2"/>
  <c r="V1452" i="2" s="1"/>
  <c r="U1289" i="2"/>
  <c r="V1289" i="2" s="1"/>
  <c r="U2268" i="2"/>
  <c r="V2268" i="2" s="1"/>
  <c r="U2178" i="2"/>
  <c r="V2178" i="2" s="1"/>
  <c r="U1963" i="2"/>
  <c r="V1963" i="2" s="1"/>
  <c r="U1877" i="2"/>
  <c r="V1877" i="2" s="1"/>
  <c r="U1630" i="2"/>
  <c r="V1630" i="2" s="1"/>
  <c r="U1536" i="2"/>
  <c r="V1536" i="2" s="1"/>
  <c r="U1208" i="2"/>
  <c r="V1208" i="2" s="1"/>
  <c r="U1144" i="2"/>
  <c r="V1144" i="2" s="1"/>
  <c r="U1011" i="2"/>
  <c r="V1011" i="2" s="1"/>
  <c r="U866" i="2"/>
  <c r="V866" i="2" s="1"/>
  <c r="U721" i="2"/>
  <c r="V721" i="2" s="1"/>
  <c r="U594" i="2"/>
  <c r="V594" i="2" s="1"/>
  <c r="U506" i="2"/>
  <c r="V506" i="2" s="1"/>
  <c r="U315" i="2"/>
  <c r="V315" i="2" s="1"/>
  <c r="U57" i="2"/>
  <c r="V57" i="2" s="1"/>
  <c r="U2218" i="2"/>
  <c r="V2218" i="2" s="1"/>
  <c r="U2181" i="2"/>
  <c r="V2181" i="2" s="1"/>
  <c r="U2147" i="2"/>
  <c r="V2147" i="2" s="1"/>
  <c r="U2114" i="2"/>
  <c r="V2114" i="2" s="1"/>
  <c r="U2092" i="2"/>
  <c r="V2092" i="2" s="1"/>
  <c r="U2065" i="2"/>
  <c r="V2065" i="2" s="1"/>
  <c r="U1978" i="2"/>
  <c r="V1978" i="2" s="1"/>
  <c r="U1969" i="2"/>
  <c r="V1969" i="2" s="1"/>
  <c r="U1901" i="2"/>
  <c r="V1901" i="2" s="1"/>
  <c r="U1873" i="2"/>
  <c r="V1873" i="2" s="1"/>
  <c r="U1929" i="2"/>
  <c r="V1929" i="2" s="1"/>
  <c r="U1747" i="2"/>
  <c r="V1747" i="2" s="1"/>
  <c r="U1653" i="2"/>
  <c r="V1653" i="2" s="1"/>
  <c r="U1606" i="2"/>
  <c r="V1606" i="2" s="1"/>
  <c r="U1547" i="2"/>
  <c r="V1547" i="2" s="1"/>
  <c r="U1524" i="2"/>
  <c r="V1524" i="2" s="1"/>
  <c r="U1449" i="2"/>
  <c r="V1449" i="2" s="1"/>
  <c r="U1432" i="2"/>
  <c r="V1432" i="2" s="1"/>
  <c r="U1338" i="2"/>
  <c r="V1338" i="2" s="1"/>
  <c r="U1265" i="2"/>
  <c r="V1265" i="2" s="1"/>
  <c r="U1224" i="2"/>
  <c r="V1224" i="2" s="1"/>
  <c r="U1172" i="2"/>
  <c r="V1172" i="2" s="1"/>
  <c r="U1143" i="2"/>
  <c r="V1143" i="2" s="1"/>
  <c r="U1094" i="2"/>
  <c r="V1094" i="2" s="1"/>
  <c r="U1045" i="2"/>
  <c r="V1045" i="2" s="1"/>
  <c r="U1014" i="2"/>
  <c r="V1014" i="2" s="1"/>
  <c r="U1114" i="2"/>
  <c r="V1114" i="2" s="1"/>
  <c r="U1048" i="2"/>
  <c r="V1048" i="2" s="1"/>
  <c r="U993" i="2"/>
  <c r="V993" i="2" s="1"/>
  <c r="U910" i="2"/>
  <c r="V910" i="2" s="1"/>
  <c r="U839" i="2"/>
  <c r="V839" i="2" s="1"/>
  <c r="U824" i="2"/>
  <c r="V824" i="2" s="1"/>
  <c r="U766" i="2"/>
  <c r="V766" i="2" s="1"/>
  <c r="U754" i="2"/>
  <c r="V754" i="2" s="1"/>
  <c r="U697" i="2"/>
  <c r="V697" i="2" s="1"/>
  <c r="U674" i="2"/>
  <c r="V674" i="2" s="1"/>
  <c r="U628" i="2"/>
  <c r="V628" i="2" s="1"/>
  <c r="U561" i="2"/>
  <c r="V561" i="2" s="1"/>
  <c r="U546" i="2"/>
  <c r="V546" i="2" s="1"/>
  <c r="U532" i="2"/>
  <c r="V532" i="2" s="1"/>
  <c r="U445" i="2"/>
  <c r="V445" i="2" s="1"/>
  <c r="U421" i="2"/>
  <c r="V421" i="2" s="1"/>
  <c r="U355" i="2"/>
  <c r="V355" i="2" s="1"/>
  <c r="U337" i="2"/>
  <c r="V337" i="2" s="1"/>
  <c r="U295" i="2"/>
  <c r="V295" i="2" s="1"/>
  <c r="U209" i="2"/>
  <c r="V209" i="2" s="1"/>
  <c r="U196" i="2"/>
  <c r="V196" i="2" s="1"/>
  <c r="U127" i="2"/>
  <c r="V127" i="2" s="1"/>
  <c r="U1019" i="2"/>
  <c r="V1019" i="2" s="1"/>
  <c r="U864" i="2"/>
  <c r="V864" i="2" s="1"/>
  <c r="U818" i="2"/>
  <c r="V818" i="2" s="1"/>
  <c r="U784" i="2"/>
  <c r="V784" i="2" s="1"/>
  <c r="U759" i="2"/>
  <c r="V759" i="2" s="1"/>
  <c r="U689" i="2"/>
  <c r="V689" i="2" s="1"/>
  <c r="U669" i="2"/>
  <c r="V669" i="2" s="1"/>
  <c r="U645" i="2"/>
  <c r="V645" i="2" s="1"/>
  <c r="U650" i="2"/>
  <c r="V650" i="2" s="1"/>
  <c r="U583" i="2"/>
  <c r="V583" i="2" s="1"/>
  <c r="U544" i="2"/>
  <c r="V544" i="2" s="1"/>
  <c r="U479" i="2"/>
  <c r="V479" i="2" s="1"/>
  <c r="U432" i="2"/>
  <c r="V432" i="2" s="1"/>
  <c r="U353" i="2"/>
  <c r="V353" i="2" s="1"/>
  <c r="U352" i="2"/>
  <c r="V352" i="2" s="1"/>
  <c r="U313" i="2"/>
  <c r="V313" i="2" s="1"/>
  <c r="U228" i="2"/>
  <c r="V228" i="2" s="1"/>
  <c r="U153" i="2"/>
  <c r="V153" i="2" s="1"/>
  <c r="U48" i="2"/>
  <c r="V48" i="2" s="1"/>
  <c r="U12" i="2"/>
  <c r="V12" i="2" s="1"/>
  <c r="U2063" i="2"/>
  <c r="V2063" i="2" s="1"/>
  <c r="U1916" i="2"/>
  <c r="V1916" i="2" s="1"/>
  <c r="U1872" i="2"/>
  <c r="V1872" i="2" s="1"/>
  <c r="U1879" i="2"/>
  <c r="V1879" i="2" s="1"/>
  <c r="U1737" i="2"/>
  <c r="V1737" i="2" s="1"/>
  <c r="U1642" i="2"/>
  <c r="V1642" i="2" s="1"/>
  <c r="U1615" i="2"/>
  <c r="V1615" i="2" s="1"/>
  <c r="U924" i="2"/>
  <c r="V924" i="2" s="1"/>
  <c r="U1519" i="2"/>
  <c r="V1519" i="2" s="1"/>
  <c r="U1462" i="2"/>
  <c r="V1462" i="2" s="1"/>
  <c r="U1439" i="2"/>
  <c r="V1439" i="2" s="1"/>
  <c r="U1368" i="2"/>
  <c r="V1368" i="2" s="1"/>
  <c r="U1237" i="2"/>
  <c r="V1237" i="2" s="1"/>
  <c r="U1200" i="2"/>
  <c r="V1200" i="2" s="1"/>
  <c r="U1161" i="2"/>
  <c r="V1161" i="2" s="1"/>
  <c r="U1125" i="2"/>
  <c r="V1125" i="2" s="1"/>
  <c r="U1051" i="2"/>
  <c r="V1051" i="2" s="1"/>
  <c r="U1033" i="2"/>
  <c r="V1033" i="2" s="1"/>
  <c r="U904" i="2"/>
  <c r="V904" i="2" s="1"/>
  <c r="U843" i="2"/>
  <c r="V843" i="2" s="1"/>
  <c r="U855" i="2"/>
  <c r="V855" i="2" s="1"/>
  <c r="U1402" i="2"/>
  <c r="V1402" i="2" s="1"/>
  <c r="U1422" i="2"/>
  <c r="V1422" i="2" s="1"/>
  <c r="U1388" i="2"/>
  <c r="V1388" i="2" s="1"/>
  <c r="U1377" i="2"/>
  <c r="V1377" i="2" s="1"/>
  <c r="U1242" i="2"/>
  <c r="V1242" i="2" s="1"/>
  <c r="U1199" i="2"/>
  <c r="V1199" i="2" s="1"/>
  <c r="U1173" i="2"/>
  <c r="V1173" i="2" s="1"/>
  <c r="U2282" i="2"/>
  <c r="V2282" i="2" s="1"/>
  <c r="U2054" i="2"/>
  <c r="V2054" i="2" s="1"/>
  <c r="U1951" i="2"/>
  <c r="V1951" i="2" s="1"/>
  <c r="U1741" i="2"/>
  <c r="V1741" i="2" s="1"/>
  <c r="U1539" i="2"/>
  <c r="V1539" i="2" s="1"/>
  <c r="U1453" i="2"/>
  <c r="V1453" i="2" s="1"/>
  <c r="U1163" i="2"/>
  <c r="V1163" i="2" s="1"/>
  <c r="U1047" i="2"/>
  <c r="V1047" i="2" s="1"/>
  <c r="U809" i="2"/>
  <c r="V809" i="2" s="1"/>
  <c r="U663" i="2"/>
  <c r="V663" i="2" s="1"/>
  <c r="U547" i="2"/>
  <c r="V547" i="2" s="1"/>
  <c r="U476" i="2"/>
  <c r="V476" i="2" s="1"/>
  <c r="U386" i="2"/>
  <c r="V386" i="2" s="1"/>
  <c r="U190" i="2"/>
  <c r="V190" i="2" s="1"/>
  <c r="U2288" i="2"/>
  <c r="V2288" i="2" s="1"/>
  <c r="U2261" i="2"/>
  <c r="V2261" i="2" s="1"/>
  <c r="U2226" i="2"/>
  <c r="V2226" i="2" s="1"/>
  <c r="U2213" i="2"/>
  <c r="V2213" i="2" s="1"/>
  <c r="U2173" i="2"/>
  <c r="V2173" i="2" s="1"/>
  <c r="U2128" i="2"/>
  <c r="V2128" i="2" s="1"/>
  <c r="U2005" i="2"/>
  <c r="V2005" i="2" s="1"/>
  <c r="U1986" i="2"/>
  <c r="V1986" i="2" s="1"/>
  <c r="U1974" i="2"/>
  <c r="V1974" i="2" s="1"/>
  <c r="U1939" i="2"/>
  <c r="V1939" i="2" s="1"/>
  <c r="U1920" i="2"/>
  <c r="V1920" i="2" s="1"/>
  <c r="U1864" i="2"/>
  <c r="V1864" i="2" s="1"/>
  <c r="U1783" i="2"/>
  <c r="V1783" i="2" s="1"/>
  <c r="U1754" i="2"/>
  <c r="V1754" i="2" s="1"/>
  <c r="U1662" i="2"/>
  <c r="V1662" i="2" s="1"/>
  <c r="U1738" i="2"/>
  <c r="V1738" i="2" s="1"/>
  <c r="U1553" i="2"/>
  <c r="V1553" i="2" s="1"/>
  <c r="U1527" i="2"/>
  <c r="V1527" i="2" s="1"/>
  <c r="U1417" i="2"/>
  <c r="V1417" i="2" s="1"/>
  <c r="U1399" i="2"/>
  <c r="V1399" i="2" s="1"/>
  <c r="U1403" i="2"/>
  <c r="V1403" i="2" s="1"/>
  <c r="U1389" i="2"/>
  <c r="V1389" i="2" s="1"/>
  <c r="U1358" i="2"/>
  <c r="V1358" i="2" s="1"/>
  <c r="U1325" i="2"/>
  <c r="V1325" i="2" s="1"/>
  <c r="U1262" i="2"/>
  <c r="V1262" i="2" s="1"/>
  <c r="U1215" i="2"/>
  <c r="V1215" i="2" s="1"/>
  <c r="U1186" i="2"/>
  <c r="V1186" i="2" s="1"/>
  <c r="U1140" i="2"/>
  <c r="V1140" i="2" s="1"/>
  <c r="U2129" i="2"/>
  <c r="V2129" i="2" s="1"/>
  <c r="U2027" i="2"/>
  <c r="V2027" i="2" s="1"/>
  <c r="U1887" i="2"/>
  <c r="V1887" i="2" s="1"/>
  <c r="U1731" i="2"/>
  <c r="V1731" i="2" s="1"/>
  <c r="U1531" i="2"/>
  <c r="V1531" i="2" s="1"/>
  <c r="U1454" i="2"/>
  <c r="V1454" i="2" s="1"/>
  <c r="U1162" i="2"/>
  <c r="V1162" i="2" s="1"/>
  <c r="U970" i="2"/>
  <c r="V970" i="2" s="1"/>
  <c r="U739" i="2"/>
  <c r="V739" i="2" s="1"/>
  <c r="U641" i="2"/>
  <c r="V641" i="2" s="1"/>
  <c r="U443" i="2"/>
  <c r="V443" i="2" s="1"/>
  <c r="U342" i="2"/>
  <c r="V342" i="2" s="1"/>
  <c r="U288" i="2"/>
  <c r="V288" i="2" s="1"/>
  <c r="U140" i="2"/>
  <c r="V140" i="2" s="1"/>
  <c r="U2199" i="2"/>
  <c r="V2199" i="2" s="1"/>
  <c r="U2137" i="2"/>
  <c r="V2137" i="2" s="1"/>
  <c r="U1980" i="2"/>
  <c r="V1980" i="2" s="1"/>
  <c r="U1854" i="2"/>
  <c r="V1854" i="2" s="1"/>
  <c r="U1657" i="2"/>
  <c r="V1657" i="2" s="1"/>
  <c r="U911" i="2"/>
  <c r="V911" i="2" s="1"/>
  <c r="U1209" i="2"/>
  <c r="V1209" i="2" s="1"/>
  <c r="U1034" i="2"/>
  <c r="V1034" i="2" s="1"/>
  <c r="U861" i="2"/>
  <c r="V861" i="2" s="1"/>
  <c r="U717" i="2"/>
  <c r="V717" i="2" s="1"/>
  <c r="U626" i="2"/>
  <c r="V626" i="2" s="1"/>
  <c r="U507" i="2"/>
  <c r="V507" i="2" s="1"/>
  <c r="U388" i="2"/>
  <c r="V388" i="2" s="1"/>
  <c r="U274" i="2"/>
  <c r="V274" i="2" s="1"/>
  <c r="U7" i="2"/>
  <c r="V7" i="2" s="1"/>
  <c r="U2275" i="2"/>
  <c r="V2275" i="2" s="1"/>
  <c r="U2228" i="2"/>
  <c r="V2228" i="2" s="1"/>
  <c r="U2179" i="2"/>
  <c r="V2179" i="2" s="1"/>
  <c r="U2160" i="2"/>
  <c r="V2160" i="2" s="1"/>
  <c r="U2123" i="2"/>
  <c r="V2123" i="2" s="1"/>
  <c r="U2048" i="2"/>
  <c r="V2048" i="2" s="1"/>
  <c r="U1996" i="2"/>
  <c r="V1996" i="2" s="1"/>
  <c r="U1987" i="2"/>
  <c r="V1987" i="2" s="1"/>
  <c r="U1938" i="2"/>
  <c r="V1938" i="2" s="1"/>
  <c r="U1888" i="2"/>
  <c r="V1888" i="2" s="1"/>
  <c r="U1841" i="2"/>
  <c r="V1841" i="2" s="1"/>
  <c r="U1675" i="2"/>
  <c r="V1675" i="2" s="1"/>
  <c r="U1688" i="2"/>
  <c r="V1688" i="2" s="1"/>
  <c r="U1666" i="2"/>
  <c r="V1666" i="2" s="1"/>
  <c r="U1583" i="2"/>
  <c r="V1583" i="2" s="1"/>
  <c r="U1557" i="2"/>
  <c r="V1557" i="2" s="1"/>
  <c r="U1469" i="2"/>
  <c r="V1469" i="2" s="1"/>
  <c r="U1332" i="2"/>
  <c r="V1332" i="2" s="1"/>
  <c r="U1196" i="2"/>
  <c r="V1196" i="2" s="1"/>
  <c r="U2231" i="2"/>
  <c r="V2231" i="2" s="1"/>
  <c r="U2121" i="2"/>
  <c r="V2121" i="2" s="1"/>
  <c r="U1959" i="2"/>
  <c r="V1959" i="2" s="1"/>
  <c r="U1817" i="2"/>
  <c r="V1817" i="2" s="1"/>
  <c r="U1613" i="2"/>
  <c r="V1613" i="2" s="1"/>
  <c r="U1520" i="2"/>
  <c r="V1520" i="2" s="1"/>
  <c r="U1176" i="2"/>
  <c r="V1176" i="2" s="1"/>
  <c r="U1055" i="2"/>
  <c r="V1055" i="2" s="1"/>
  <c r="U909" i="2"/>
  <c r="V909" i="2" s="1"/>
  <c r="U820" i="2"/>
  <c r="V820" i="2" s="1"/>
  <c r="U690" i="2"/>
  <c r="V690" i="2" s="1"/>
  <c r="U577" i="2"/>
  <c r="V577" i="2" s="1"/>
  <c r="U422" i="2"/>
  <c r="V422" i="2" s="1"/>
  <c r="U244" i="2"/>
  <c r="V244" i="2" s="1"/>
  <c r="U2273" i="2"/>
  <c r="V2273" i="2" s="1"/>
  <c r="U2212" i="2"/>
  <c r="V2212" i="2" s="1"/>
  <c r="U2153" i="2"/>
  <c r="V2153" i="2" s="1"/>
  <c r="U2159" i="2"/>
  <c r="V2159" i="2" s="1"/>
  <c r="U2110" i="2"/>
  <c r="V2110" i="2" s="1"/>
  <c r="U2071" i="2"/>
  <c r="V2071" i="2" s="1"/>
  <c r="U2051" i="2"/>
  <c r="V2051" i="2" s="1"/>
  <c r="U2028" i="2"/>
  <c r="V2028" i="2" s="1"/>
  <c r="U1979" i="2"/>
  <c r="V1979" i="2" s="1"/>
  <c r="U1852" i="2"/>
  <c r="V1852" i="2" s="1"/>
  <c r="U1913" i="2"/>
  <c r="V1913" i="2" s="1"/>
  <c r="U1819" i="2"/>
  <c r="V1819" i="2" s="1"/>
  <c r="U1735" i="2"/>
  <c r="V1735" i="2" s="1"/>
  <c r="U1695" i="2"/>
  <c r="V1695" i="2" s="1"/>
  <c r="U1596" i="2"/>
  <c r="V1596" i="2" s="1"/>
  <c r="U1555" i="2"/>
  <c r="V1555" i="2" s="1"/>
  <c r="U1478" i="2"/>
  <c r="V1478" i="2" s="1"/>
  <c r="U1458" i="2"/>
  <c r="V1458" i="2" s="1"/>
  <c r="U1359" i="2"/>
  <c r="V1359" i="2" s="1"/>
  <c r="U1323" i="2"/>
  <c r="V1323" i="2" s="1"/>
  <c r="U1246" i="2"/>
  <c r="V1246" i="2" s="1"/>
  <c r="U1210" i="2"/>
  <c r="V1210" i="2" s="1"/>
  <c r="U1159" i="2"/>
  <c r="V1159" i="2" s="1"/>
  <c r="U1115" i="2"/>
  <c r="V1115" i="2" s="1"/>
  <c r="U1075" i="2"/>
  <c r="V1075" i="2" s="1"/>
  <c r="U1038" i="2"/>
  <c r="V1038" i="2" s="1"/>
  <c r="U998" i="2"/>
  <c r="V998" i="2" s="1"/>
  <c r="U1128" i="2"/>
  <c r="V1128" i="2" s="1"/>
  <c r="U1035" i="2"/>
  <c r="V1035" i="2" s="1"/>
  <c r="U1018" i="2"/>
  <c r="V1018" i="2" s="1"/>
  <c r="U902" i="2"/>
  <c r="V902" i="2" s="1"/>
  <c r="U881" i="2"/>
  <c r="V881" i="2" s="1"/>
  <c r="U811" i="2"/>
  <c r="V811" i="2" s="1"/>
  <c r="U761" i="2"/>
  <c r="V761" i="2" s="1"/>
  <c r="U764" i="2"/>
  <c r="V764" i="2" s="1"/>
  <c r="U699" i="2"/>
  <c r="V699" i="2" s="1"/>
  <c r="U654" i="2"/>
  <c r="V654" i="2" s="1"/>
  <c r="U625" i="2"/>
  <c r="V625" i="2" s="1"/>
  <c r="U609" i="2"/>
  <c r="V609" i="2" s="1"/>
  <c r="U533" i="2"/>
  <c r="V533" i="2" s="1"/>
  <c r="U517" i="2"/>
  <c r="V517" i="2" s="1"/>
  <c r="U448" i="2"/>
  <c r="V448" i="2" s="1"/>
  <c r="U408" i="2"/>
  <c r="V408" i="2" s="1"/>
  <c r="U373" i="2"/>
  <c r="V373" i="2" s="1"/>
  <c r="U328" i="2"/>
  <c r="V328" i="2" s="1"/>
  <c r="U303" i="2"/>
  <c r="V303" i="2" s="1"/>
  <c r="U205" i="2"/>
  <c r="V205" i="2" s="1"/>
  <c r="U148" i="2"/>
  <c r="V148" i="2" s="1"/>
  <c r="U59" i="2"/>
  <c r="V59" i="2" s="1"/>
  <c r="U978" i="2"/>
  <c r="V978" i="2" s="1"/>
  <c r="U893" i="2"/>
  <c r="V893" i="2" s="1"/>
  <c r="U828" i="2"/>
  <c r="V828" i="2" s="1"/>
  <c r="U767" i="2"/>
  <c r="V767" i="2" s="1"/>
  <c r="U748" i="2"/>
  <c r="V748" i="2" s="1"/>
  <c r="U713" i="2"/>
  <c r="V713" i="2" s="1"/>
  <c r="U688" i="2"/>
  <c r="V688" i="2" s="1"/>
  <c r="U671" i="2"/>
  <c r="V671" i="2" s="1"/>
  <c r="U639" i="2"/>
  <c r="V639" i="2" s="1"/>
  <c r="U555" i="2"/>
  <c r="V555" i="2" s="1"/>
  <c r="U588" i="2"/>
  <c r="V588" i="2" s="1"/>
  <c r="U530" i="2"/>
  <c r="V530" i="2" s="1"/>
  <c r="U447" i="2"/>
  <c r="V447" i="2" s="1"/>
  <c r="U420" i="2"/>
  <c r="V420" i="2" s="1"/>
  <c r="U370" i="2"/>
  <c r="V370" i="2" s="1"/>
  <c r="U344" i="2"/>
  <c r="V344" i="2" s="1"/>
  <c r="U302" i="2"/>
  <c r="V302" i="2" s="1"/>
  <c r="U194" i="2"/>
  <c r="V194" i="2" s="1"/>
  <c r="U167" i="2"/>
  <c r="V167" i="2" s="1"/>
  <c r="U43" i="2"/>
  <c r="V43" i="2" s="1"/>
  <c r="U1993" i="2"/>
  <c r="V1993" i="2" s="1"/>
  <c r="U2064" i="2"/>
  <c r="V2064" i="2" s="1"/>
  <c r="U1884" i="2"/>
  <c r="V1884" i="2" s="1"/>
  <c r="U1907" i="2"/>
  <c r="V1907" i="2" s="1"/>
  <c r="U1826" i="2"/>
  <c r="V1826" i="2" s="1"/>
  <c r="U1680" i="2"/>
  <c r="V1680" i="2" s="1"/>
  <c r="U1739" i="2"/>
  <c r="V1739" i="2" s="1"/>
  <c r="U1594" i="2"/>
  <c r="V1594" i="2" s="1"/>
  <c r="U1537" i="2"/>
  <c r="V1537" i="2" s="1"/>
  <c r="U1521" i="2"/>
  <c r="V1521" i="2" s="1"/>
  <c r="U1448" i="2"/>
  <c r="V1448" i="2" s="1"/>
  <c r="U1419" i="2"/>
  <c r="V1419" i="2" s="1"/>
  <c r="U1344" i="2"/>
  <c r="V1344" i="2" s="1"/>
  <c r="U1231" i="2"/>
  <c r="V1231" i="2" s="1"/>
  <c r="U1189" i="2"/>
  <c r="V1189" i="2" s="1"/>
  <c r="U1157" i="2"/>
  <c r="V1157" i="2" s="1"/>
  <c r="U1136" i="2"/>
  <c r="V1136" i="2" s="1"/>
  <c r="U1062" i="2"/>
  <c r="V1062" i="2" s="1"/>
  <c r="U1006" i="2"/>
  <c r="V1006" i="2" s="1"/>
  <c r="U889" i="2"/>
  <c r="V889" i="2" s="1"/>
  <c r="U852" i="2"/>
  <c r="V852" i="2" s="1"/>
  <c r="U836" i="2"/>
  <c r="V836" i="2" s="1"/>
  <c r="U1405" i="2"/>
  <c r="V1405" i="2" s="1"/>
  <c r="U1437" i="2"/>
  <c r="V1437" i="2" s="1"/>
  <c r="U1385" i="2"/>
  <c r="V1385" i="2" s="1"/>
  <c r="U1353" i="2"/>
  <c r="V1353" i="2" s="1"/>
  <c r="U1217" i="2"/>
  <c r="V1217" i="2" s="1"/>
  <c r="U1165" i="2"/>
  <c r="V1165" i="2" s="1"/>
  <c r="U1141" i="2"/>
  <c r="V1141" i="2" s="1"/>
  <c r="U2188" i="2"/>
  <c r="V2188" i="2" s="1"/>
  <c r="U2016" i="2"/>
  <c r="V2016" i="2" s="1"/>
  <c r="U1919" i="2"/>
  <c r="V1919" i="2" s="1"/>
  <c r="U1758" i="2"/>
  <c r="V1758" i="2" s="1"/>
  <c r="U1500" i="2"/>
  <c r="V1500" i="2" s="1"/>
  <c r="U1287" i="2"/>
  <c r="V1287" i="2" s="1"/>
  <c r="U1154" i="2"/>
  <c r="V1154" i="2" s="1"/>
  <c r="U969" i="2"/>
  <c r="V969" i="2" s="1"/>
  <c r="U724" i="2"/>
  <c r="V724" i="2" s="1"/>
  <c r="U624" i="2"/>
  <c r="V624" i="2" s="1"/>
  <c r="U573" i="2"/>
  <c r="V573" i="2" s="1"/>
  <c r="U451" i="2"/>
  <c r="V451" i="2" s="1"/>
  <c r="U366" i="2"/>
  <c r="V366" i="2" s="1"/>
  <c r="U163" i="2"/>
  <c r="V163" i="2" s="1"/>
  <c r="U2272" i="2"/>
  <c r="V2272" i="2" s="1"/>
  <c r="U2239" i="2"/>
  <c r="V2239" i="2" s="1"/>
  <c r="U2208" i="2"/>
  <c r="V2208" i="2" s="1"/>
  <c r="U2193" i="2"/>
  <c r="V2193" i="2" s="1"/>
  <c r="U2141" i="2"/>
  <c r="V2141" i="2" s="1"/>
  <c r="U2132" i="2"/>
  <c r="V2132" i="2" s="1"/>
  <c r="U2062" i="2"/>
  <c r="V2062" i="2" s="1"/>
  <c r="U1985" i="2"/>
  <c r="V1985" i="2" s="1"/>
  <c r="U1967" i="2"/>
  <c r="V1967" i="2" s="1"/>
  <c r="U1858" i="2"/>
  <c r="V1858" i="2" s="1"/>
  <c r="U1860" i="2"/>
  <c r="V1860" i="2" s="1"/>
  <c r="U1836" i="2"/>
  <c r="V1836" i="2" s="1"/>
  <c r="U1762" i="2"/>
  <c r="V1762" i="2" s="1"/>
  <c r="U1625" i="2"/>
  <c r="V1625" i="2" s="1"/>
  <c r="U1656" i="2"/>
  <c r="V1656" i="2" s="1"/>
  <c r="U1598" i="2"/>
  <c r="V1598" i="2" s="1"/>
  <c r="U1515" i="2"/>
  <c r="V1515" i="2" s="1"/>
  <c r="U1493" i="2"/>
  <c r="V1493" i="2" s="1"/>
  <c r="U1408" i="2"/>
  <c r="V1408" i="2" s="1"/>
  <c r="U1400" i="2"/>
  <c r="V1400" i="2" s="1"/>
  <c r="U1393" i="2"/>
  <c r="V1393" i="2" s="1"/>
  <c r="U1387" i="2"/>
  <c r="V1387" i="2" s="1"/>
  <c r="U1362" i="2"/>
  <c r="V1362" i="2" s="1"/>
  <c r="U1327" i="2"/>
  <c r="V1327" i="2" s="1"/>
  <c r="U1256" i="2"/>
  <c r="V1256" i="2" s="1"/>
  <c r="U1212" i="2"/>
  <c r="V1212" i="2" s="1"/>
  <c r="U1156" i="2"/>
  <c r="V1156" i="2" s="1"/>
  <c r="U2219" i="2"/>
  <c r="V2219" i="2" s="1"/>
  <c r="U2108" i="2"/>
  <c r="V2108" i="2" s="1"/>
  <c r="U1991" i="2"/>
  <c r="V1991" i="2" s="1"/>
  <c r="U1889" i="2"/>
  <c r="V1889" i="2" s="1"/>
  <c r="U1617" i="2"/>
  <c r="V1617" i="2" s="1"/>
  <c r="U1514" i="2"/>
  <c r="V1514" i="2" s="1"/>
  <c r="U1244" i="2"/>
  <c r="V1244" i="2" s="1"/>
  <c r="U1158" i="2"/>
  <c r="V1158" i="2" s="1"/>
  <c r="U875" i="2"/>
  <c r="V875" i="2" s="1"/>
  <c r="U676" i="2"/>
  <c r="V676" i="2" s="1"/>
  <c r="U548" i="2"/>
  <c r="V548" i="2" s="1"/>
  <c r="U426" i="2"/>
  <c r="V426" i="2" s="1"/>
  <c r="U339" i="2"/>
  <c r="V339" i="2" s="1"/>
  <c r="U201" i="2"/>
  <c r="V201" i="2" s="1"/>
  <c r="U46" i="2"/>
  <c r="V46" i="2" s="1"/>
  <c r="U2184" i="2"/>
  <c r="V2184" i="2" s="1"/>
  <c r="U2070" i="2"/>
  <c r="V2070" i="2" s="1"/>
  <c r="U1957" i="2"/>
  <c r="V1957" i="2" s="1"/>
  <c r="U1831" i="2"/>
  <c r="V1831" i="2" s="1"/>
  <c r="U1726" i="2"/>
  <c r="V1726" i="2" s="1"/>
  <c r="U1444" i="2"/>
  <c r="V1444" i="2" s="1"/>
  <c r="U1194" i="2"/>
  <c r="V1194" i="2" s="1"/>
  <c r="U1012" i="2"/>
  <c r="V1012" i="2" s="1"/>
  <c r="U840" i="2"/>
  <c r="V840" i="2" s="1"/>
  <c r="U708" i="2"/>
  <c r="V708" i="2" s="1"/>
  <c r="U652" i="2"/>
  <c r="V652" i="2" s="1"/>
  <c r="U460" i="2"/>
  <c r="V460" i="2" s="1"/>
  <c r="U360" i="2"/>
  <c r="V360" i="2" s="1"/>
  <c r="U222" i="2"/>
  <c r="V222" i="2" s="1"/>
  <c r="U2285" i="2"/>
  <c r="V2285" i="2" s="1"/>
  <c r="U2263" i="2"/>
  <c r="V2263" i="2" s="1"/>
  <c r="U2220" i="2"/>
  <c r="V2220" i="2" s="1"/>
  <c r="U2148" i="2"/>
  <c r="V2148" i="2" s="1"/>
  <c r="U2118" i="2"/>
  <c r="V2118" i="2" s="1"/>
  <c r="U2156" i="2"/>
  <c r="V2156" i="2" s="1"/>
  <c r="U2037" i="2"/>
  <c r="V2037" i="2" s="1"/>
  <c r="U1973" i="2"/>
  <c r="V1973" i="2" s="1"/>
  <c r="U1968" i="2"/>
  <c r="V1968" i="2" s="1"/>
  <c r="U1943" i="2"/>
  <c r="V1943" i="2" s="1"/>
  <c r="U1859" i="2"/>
  <c r="V1859" i="2" s="1"/>
  <c r="U1850" i="2"/>
  <c r="V1850" i="2" s="1"/>
  <c r="U1753" i="2"/>
  <c r="V1753" i="2" s="1"/>
  <c r="U1628" i="2"/>
  <c r="V1628" i="2" s="1"/>
  <c r="U1682" i="2"/>
  <c r="V1682" i="2" s="1"/>
  <c r="U1569" i="2"/>
  <c r="V1569" i="2" s="1"/>
  <c r="U1522" i="2"/>
  <c r="V1522" i="2" s="1"/>
  <c r="U1446" i="2"/>
  <c r="V1446" i="2" s="1"/>
  <c r="U1334" i="2"/>
  <c r="V1334" i="2" s="1"/>
  <c r="U1177" i="2"/>
  <c r="V1177" i="2" s="1"/>
  <c r="U2196" i="2"/>
  <c r="V2196" i="2" s="1"/>
  <c r="U1984" i="2"/>
  <c r="V1984" i="2" s="1"/>
  <c r="U1853" i="2"/>
  <c r="V1853" i="2" s="1"/>
  <c r="U1644" i="2"/>
  <c r="V1644" i="2" s="1"/>
  <c r="U1597" i="2"/>
  <c r="V1597" i="2" s="1"/>
  <c r="U1450" i="2"/>
  <c r="V1450" i="2" s="1"/>
  <c r="U1153" i="2"/>
  <c r="V1153" i="2" s="1"/>
  <c r="U1057" i="2"/>
  <c r="V1057" i="2" s="1"/>
  <c r="U878" i="2"/>
  <c r="V878" i="2" s="1"/>
  <c r="U752" i="2"/>
  <c r="V752" i="2" s="1"/>
  <c r="U668" i="2"/>
  <c r="V668" i="2" s="1"/>
  <c r="U597" i="2"/>
  <c r="V597" i="2" s="1"/>
  <c r="U361" i="2"/>
  <c r="V361" i="2" s="1"/>
  <c r="U211" i="2"/>
  <c r="V211" i="2" s="1"/>
  <c r="U2262" i="2"/>
  <c r="V2262" i="2" s="1"/>
  <c r="U2206" i="2"/>
  <c r="V2206" i="2" s="1"/>
  <c r="U2149" i="2"/>
  <c r="V2149" i="2" s="1"/>
  <c r="U2166" i="2"/>
  <c r="V2166" i="2" s="1"/>
  <c r="U2155" i="2"/>
  <c r="V2155" i="2" s="1"/>
  <c r="U2067" i="2"/>
  <c r="V2067" i="2" s="1"/>
  <c r="U2057" i="2"/>
  <c r="V2057" i="2" s="1"/>
  <c r="U2019" i="2"/>
  <c r="V2019" i="2" s="1"/>
  <c r="U1965" i="2"/>
  <c r="V1965" i="2" s="1"/>
  <c r="U1924" i="2"/>
  <c r="V1924" i="2" s="1"/>
  <c r="U1851" i="2"/>
  <c r="V1851" i="2" s="1"/>
  <c r="U1767" i="2"/>
  <c r="V1767" i="2" s="1"/>
  <c r="U1759" i="2"/>
  <c r="V1759" i="2" s="1"/>
  <c r="U1661" i="2"/>
  <c r="V1661" i="2" s="1"/>
  <c r="U1581" i="2"/>
  <c r="V1581" i="2" s="1"/>
  <c r="U1529" i="2"/>
  <c r="V1529" i="2" s="1"/>
  <c r="U1481" i="2"/>
  <c r="V1481" i="2" s="1"/>
  <c r="U1441" i="2"/>
  <c r="V1441" i="2" s="1"/>
  <c r="U1366" i="2"/>
  <c r="V1366" i="2" s="1"/>
  <c r="U1330" i="2"/>
  <c r="V1330" i="2" s="1"/>
  <c r="U1245" i="2"/>
  <c r="V1245" i="2" s="1"/>
  <c r="U1191" i="2"/>
  <c r="V1191" i="2" s="1"/>
  <c r="U1137" i="2"/>
  <c r="V1137" i="2" s="1"/>
  <c r="U1113" i="2"/>
  <c r="V1113" i="2" s="1"/>
  <c r="U1054" i="2"/>
  <c r="V1054" i="2" s="1"/>
  <c r="U1029" i="2"/>
  <c r="V1029" i="2" s="1"/>
  <c r="U1007" i="2"/>
  <c r="V1007" i="2" s="1"/>
  <c r="U1096" i="2"/>
  <c r="V1096" i="2" s="1"/>
  <c r="U1026" i="2"/>
  <c r="V1026" i="2" s="1"/>
  <c r="U994" i="2"/>
  <c r="V994" i="2" s="1"/>
  <c r="U847" i="2"/>
  <c r="V847" i="2" s="1"/>
  <c r="U819" i="2"/>
  <c r="V819" i="2" s="1"/>
  <c r="U810" i="2"/>
  <c r="V810" i="2" s="1"/>
  <c r="U728" i="2"/>
  <c r="V728" i="2" s="1"/>
  <c r="U763" i="2"/>
  <c r="V763" i="2" s="1"/>
  <c r="U694" i="2"/>
  <c r="V694" i="2" s="1"/>
  <c r="U644" i="2"/>
  <c r="V644" i="2" s="1"/>
  <c r="U619" i="2"/>
  <c r="V619" i="2" s="1"/>
  <c r="U606" i="2"/>
  <c r="V606" i="2" s="1"/>
  <c r="U571" i="2"/>
  <c r="V571" i="2" s="1"/>
  <c r="U473" i="2"/>
  <c r="V473" i="2" s="1"/>
  <c r="U435" i="2"/>
  <c r="V435" i="2" s="1"/>
  <c r="U376" i="2"/>
  <c r="V376" i="2" s="1"/>
  <c r="U338" i="2"/>
  <c r="V338" i="2" s="1"/>
  <c r="U321" i="2"/>
  <c r="V321" i="2" s="1"/>
  <c r="U268" i="2"/>
  <c r="V268" i="2" s="1"/>
  <c r="U199" i="2"/>
  <c r="V199" i="2" s="1"/>
  <c r="U175" i="2"/>
  <c r="V175" i="2" s="1"/>
  <c r="U49" i="2"/>
  <c r="V49" i="2" s="1"/>
  <c r="U914" i="2"/>
  <c r="V914" i="2" s="1"/>
  <c r="U835" i="2"/>
  <c r="V835" i="2" s="1"/>
  <c r="U813" i="2"/>
  <c r="V813" i="2" s="1"/>
  <c r="U746" i="2"/>
  <c r="V746" i="2" s="1"/>
  <c r="U756" i="2"/>
  <c r="V756" i="2" s="1"/>
  <c r="U707" i="2"/>
  <c r="V707" i="2" s="1"/>
  <c r="U687" i="2"/>
  <c r="V687" i="2" s="1"/>
  <c r="U621" i="2"/>
  <c r="V621" i="2" s="1"/>
  <c r="U636" i="2"/>
  <c r="V636" i="2" s="1"/>
  <c r="U598" i="2"/>
  <c r="V598" i="2" s="1"/>
  <c r="U538" i="2"/>
  <c r="V538" i="2" s="1"/>
  <c r="U509" i="2"/>
  <c r="V509" i="2" s="1"/>
  <c r="U444" i="2"/>
  <c r="V444" i="2" s="1"/>
  <c r="U401" i="2"/>
  <c r="V401" i="2" s="1"/>
  <c r="U364" i="2"/>
  <c r="V364" i="2" s="1"/>
  <c r="U332" i="2"/>
  <c r="V332" i="2" s="1"/>
  <c r="U255" i="2"/>
  <c r="V255" i="2" s="1"/>
  <c r="U198" i="2"/>
  <c r="V198" i="2" s="1"/>
  <c r="U169" i="2"/>
  <c r="V169" i="2" s="1"/>
  <c r="U24" i="2"/>
  <c r="V24" i="2" s="1"/>
  <c r="U2030" i="2"/>
  <c r="V2030" i="2" s="1"/>
  <c r="U1972" i="2"/>
  <c r="V1972" i="2" s="1"/>
  <c r="U1857" i="2"/>
  <c r="V1857" i="2" s="1"/>
  <c r="U1861" i="2"/>
  <c r="V1861" i="2" s="1"/>
  <c r="U1727" i="2"/>
  <c r="V1727" i="2" s="1"/>
  <c r="U1706" i="2"/>
  <c r="V1706" i="2" s="1"/>
  <c r="U1686" i="2"/>
  <c r="V1686" i="2" s="1"/>
  <c r="U1584" i="2"/>
  <c r="V1584" i="2" s="1"/>
  <c r="U1541" i="2"/>
  <c r="V1541" i="2" s="1"/>
  <c r="U1497" i="2"/>
  <c r="V1497" i="2" s="1"/>
  <c r="U1455" i="2"/>
  <c r="V1455" i="2" s="1"/>
  <c r="U1430" i="2"/>
  <c r="V1430" i="2" s="1"/>
  <c r="U1324" i="2"/>
  <c r="V1324" i="2" s="1"/>
  <c r="U1221" i="2"/>
  <c r="V1221" i="2" s="1"/>
  <c r="U1185" i="2"/>
  <c r="V1185" i="2" s="1"/>
  <c r="U1139" i="2"/>
  <c r="V1139" i="2" s="1"/>
  <c r="U1126" i="2"/>
  <c r="V1126" i="2" s="1"/>
  <c r="U1032" i="2"/>
  <c r="V1032" i="2" s="1"/>
  <c r="U1000" i="2"/>
  <c r="V1000" i="2" s="1"/>
  <c r="U876" i="2"/>
  <c r="V876" i="2" s="1"/>
  <c r="U848" i="2"/>
  <c r="V848" i="2" s="1"/>
  <c r="U1426" i="2"/>
  <c r="V1426" i="2" s="1"/>
  <c r="U1407" i="2"/>
  <c r="V1407" i="2" s="1"/>
  <c r="U1392" i="2"/>
  <c r="V1392" i="2" s="1"/>
  <c r="U1379" i="2"/>
  <c r="V1379" i="2" s="1"/>
  <c r="U1320" i="2"/>
  <c r="V1320" i="2" s="1"/>
  <c r="U1214" i="2"/>
  <c r="V1214" i="2" s="1"/>
  <c r="U1170" i="2"/>
  <c r="V1170" i="2" s="1"/>
  <c r="U1127" i="2"/>
  <c r="V1127" i="2" s="1"/>
  <c r="U1065" i="2"/>
  <c r="V1065" i="2" s="1"/>
  <c r="U997" i="2"/>
  <c r="V997" i="2" s="1"/>
  <c r="U786" i="2"/>
  <c r="V786" i="2" s="1"/>
  <c r="U750" i="2"/>
  <c r="V750" i="2" s="1"/>
  <c r="U722" i="2"/>
  <c r="V722" i="2" s="1"/>
  <c r="U678" i="2"/>
  <c r="V678" i="2" s="1"/>
  <c r="U1129" i="2"/>
  <c r="V1129" i="2" s="1"/>
  <c r="U1023" i="2"/>
  <c r="V1023" i="2" s="1"/>
  <c r="U61" i="2"/>
  <c r="V61" i="2" s="1"/>
  <c r="U736" i="2"/>
  <c r="V736" i="2" s="1"/>
  <c r="U737" i="2"/>
  <c r="V737" i="2" s="1"/>
  <c r="U715" i="2"/>
  <c r="V715" i="2" s="1"/>
  <c r="U683" i="2"/>
  <c r="V683" i="2" s="1"/>
  <c r="U615" i="2"/>
  <c r="V615" i="2" s="1"/>
  <c r="U600" i="2"/>
  <c r="V600" i="2" s="1"/>
  <c r="U582" i="2"/>
  <c r="V582" i="2" s="1"/>
  <c r="U525" i="2"/>
  <c r="V525" i="2" s="1"/>
  <c r="U459" i="2"/>
  <c r="V459" i="2" s="1"/>
  <c r="U414" i="2"/>
  <c r="V414" i="2" s="1"/>
  <c r="U387" i="2"/>
  <c r="V387" i="2" s="1"/>
  <c r="U362" i="2"/>
  <c r="V362" i="2" s="1"/>
  <c r="U318" i="2"/>
  <c r="V318" i="2" s="1"/>
  <c r="U280" i="2"/>
  <c r="V280" i="2" s="1"/>
  <c r="U210" i="2"/>
  <c r="V210" i="2" s="1"/>
  <c r="U150" i="2"/>
  <c r="V150" i="2" s="1"/>
  <c r="U53" i="2"/>
  <c r="V53" i="2" s="1"/>
  <c r="U2264" i="2"/>
  <c r="V2264" i="2" s="1"/>
  <c r="U2182" i="2"/>
  <c r="V2182" i="2" s="1"/>
  <c r="U2175" i="2"/>
  <c r="V2175" i="2" s="1"/>
  <c r="U2111" i="2"/>
  <c r="V2111" i="2" s="1"/>
  <c r="U2075" i="2"/>
  <c r="V2075" i="2" s="1"/>
  <c r="U2060" i="2"/>
  <c r="V2060" i="2" s="1"/>
  <c r="U2031" i="2"/>
  <c r="V2031" i="2" s="1"/>
  <c r="U50" i="2"/>
  <c r="V50" i="2" s="1"/>
  <c r="U872" i="2"/>
  <c r="V872" i="2" s="1"/>
  <c r="U865" i="2"/>
  <c r="V865" i="2" s="1"/>
  <c r="U831" i="2"/>
  <c r="V831" i="2" s="1"/>
  <c r="U738" i="2"/>
  <c r="V738" i="2" s="1"/>
  <c r="U731" i="2"/>
  <c r="V731" i="2" s="1"/>
  <c r="U730" i="2"/>
  <c r="V730" i="2" s="1"/>
  <c r="U673" i="2"/>
  <c r="V673" i="2" s="1"/>
  <c r="U640" i="2"/>
  <c r="V640" i="2" s="1"/>
  <c r="U627" i="2"/>
  <c r="V627" i="2" s="1"/>
  <c r="U554" i="2"/>
  <c r="V554" i="2" s="1"/>
  <c r="U543" i="2"/>
  <c r="V543" i="2" s="1"/>
  <c r="U454" i="2"/>
  <c r="V454" i="2" s="1"/>
  <c r="U415" i="2"/>
  <c r="V415" i="2" s="1"/>
  <c r="U379" i="2"/>
  <c r="V379" i="2" s="1"/>
  <c r="U363" i="2"/>
  <c r="V363" i="2" s="1"/>
  <c r="U310" i="2"/>
  <c r="V310" i="2" s="1"/>
  <c r="U277" i="2"/>
  <c r="V277" i="2" s="1"/>
  <c r="U195" i="2"/>
  <c r="V195" i="2" s="1"/>
  <c r="U162" i="2"/>
  <c r="V162" i="2" s="1"/>
  <c r="U110" i="2"/>
  <c r="V110" i="2" s="1"/>
  <c r="U2176" i="2"/>
  <c r="V2176" i="2" s="1"/>
  <c r="U1999" i="2"/>
  <c r="V1999" i="2" s="1"/>
  <c r="U1578" i="2"/>
  <c r="V1578" i="2" s="1"/>
  <c r="U1238" i="2"/>
  <c r="V1238" i="2" s="1"/>
  <c r="U1016" i="2"/>
  <c r="V1016" i="2" s="1"/>
  <c r="U637" i="2"/>
  <c r="V637" i="2" s="1"/>
  <c r="U312" i="2"/>
  <c r="V312" i="2" s="1"/>
  <c r="U2260" i="2"/>
  <c r="V2260" i="2" s="1"/>
  <c r="U2187" i="2"/>
  <c r="V2187" i="2" s="1"/>
  <c r="U2094" i="2"/>
  <c r="V2094" i="2" s="1"/>
  <c r="U2032" i="2"/>
  <c r="V2032" i="2" s="1"/>
  <c r="U1894" i="2"/>
  <c r="V1894" i="2" s="1"/>
  <c r="U1839" i="2"/>
  <c r="V1839" i="2" s="1"/>
  <c r="U1744" i="2"/>
  <c r="V1744" i="2" s="1"/>
  <c r="U1600" i="2"/>
  <c r="V1600" i="2" s="1"/>
  <c r="U1535" i="2"/>
  <c r="V1535" i="2" s="1"/>
  <c r="U1504" i="2"/>
  <c r="V1504" i="2" s="1"/>
  <c r="U1396" i="2"/>
  <c r="V1396" i="2" s="1"/>
  <c r="U1333" i="2"/>
  <c r="V1333" i="2" s="1"/>
  <c r="U1234" i="2"/>
  <c r="V1234" i="2" s="1"/>
  <c r="U1133" i="2"/>
  <c r="V1133" i="2" s="1"/>
  <c r="U2232" i="2"/>
  <c r="V2232" i="2" s="1"/>
  <c r="U1845" i="2"/>
  <c r="V1845" i="2" s="1"/>
  <c r="U1118" i="2"/>
  <c r="V1118" i="2" s="1"/>
  <c r="U718" i="2"/>
  <c r="V718" i="2" s="1"/>
  <c r="U423" i="2"/>
  <c r="V423" i="2" s="1"/>
  <c r="U2246" i="2"/>
  <c r="V2246" i="2" s="1"/>
  <c r="U1953" i="2"/>
  <c r="V1953" i="2" s="1"/>
  <c r="U1433" i="2"/>
  <c r="V1433" i="2" s="1"/>
  <c r="U1100" i="2"/>
  <c r="V1100" i="2" s="1"/>
  <c r="U984" i="2"/>
  <c r="V984" i="2" s="1"/>
  <c r="U681" i="2"/>
  <c r="V681" i="2" s="1"/>
  <c r="U520" i="2"/>
  <c r="V520" i="2" s="1"/>
  <c r="U2258" i="2"/>
  <c r="V2258" i="2" s="1"/>
  <c r="U2139" i="2"/>
  <c r="V2139" i="2" s="1"/>
  <c r="U2133" i="2"/>
  <c r="V2133" i="2" s="1"/>
  <c r="U1944" i="2"/>
  <c r="V1944" i="2" s="1"/>
  <c r="U1937" i="2"/>
  <c r="V1937" i="2" s="1"/>
  <c r="U1648" i="2"/>
  <c r="V1648" i="2" s="1"/>
  <c r="U1549" i="2"/>
  <c r="V1549" i="2" s="1"/>
  <c r="U1415" i="2"/>
  <c r="V1415" i="2" s="1"/>
  <c r="U1381" i="2"/>
  <c r="V1381" i="2" s="1"/>
  <c r="U1285" i="2"/>
  <c r="V1285" i="2" s="1"/>
  <c r="U1203" i="2"/>
  <c r="V1203" i="2" s="1"/>
  <c r="U2215" i="2"/>
  <c r="V2215" i="2" s="1"/>
  <c r="U1820" i="2"/>
  <c r="V1820" i="2" s="1"/>
  <c r="U1501" i="2"/>
  <c r="V1501" i="2" s="1"/>
  <c r="U1227" i="2"/>
  <c r="V1227" i="2" s="1"/>
  <c r="U791" i="2"/>
  <c r="V791" i="2" s="1"/>
  <c r="U368" i="2"/>
  <c r="V368" i="2" s="1"/>
  <c r="U182" i="2"/>
  <c r="V182" i="2" s="1"/>
  <c r="U1005" i="2"/>
  <c r="V1005" i="2" s="1"/>
  <c r="U896" i="2"/>
  <c r="V896" i="2" s="1"/>
  <c r="U753" i="2"/>
  <c r="V753" i="2" s="1"/>
  <c r="U589" i="2"/>
  <c r="V589" i="2" s="1"/>
  <c r="U516" i="2"/>
  <c r="V516" i="2" s="1"/>
  <c r="U314" i="2"/>
  <c r="V314" i="2" s="1"/>
  <c r="U207" i="2"/>
  <c r="V207" i="2" s="1"/>
  <c r="U101" i="2"/>
  <c r="V101" i="2" s="1"/>
  <c r="U1043" i="2"/>
  <c r="V1043" i="2" s="1"/>
  <c r="U814" i="2"/>
  <c r="V814" i="2" s="1"/>
  <c r="U760" i="2"/>
  <c r="V760" i="2" s="1"/>
  <c r="U675" i="2"/>
  <c r="V675" i="2" s="1"/>
  <c r="U596" i="2"/>
  <c r="V596" i="2" s="1"/>
  <c r="U470" i="2"/>
  <c r="V470" i="2" s="1"/>
  <c r="U275" i="2"/>
  <c r="V275" i="2" s="1"/>
  <c r="U152" i="2"/>
  <c r="V152" i="2" s="1"/>
  <c r="U2271" i="2"/>
  <c r="V2271" i="2" s="1"/>
  <c r="U2214" i="2"/>
  <c r="V2214" i="2" s="1"/>
  <c r="U2093" i="2"/>
  <c r="V2093" i="2" s="1"/>
  <c r="U1990" i="2"/>
  <c r="V1990" i="2" s="1"/>
  <c r="U1940" i="2"/>
  <c r="V1940" i="2" s="1"/>
  <c r="U1844" i="2"/>
  <c r="V1844" i="2" s="1"/>
  <c r="U1671" i="2"/>
  <c r="V1671" i="2" s="1"/>
  <c r="U1593" i="2"/>
  <c r="V1593" i="2" s="1"/>
  <c r="U1498" i="2"/>
  <c r="V1498" i="2" s="1"/>
  <c r="U1418" i="2"/>
  <c r="V1418" i="2" s="1"/>
  <c r="U1336" i="2"/>
  <c r="V1336" i="2" s="1"/>
  <c r="U1315" i="2"/>
  <c r="V1315" i="2" s="1"/>
  <c r="U1202" i="2"/>
  <c r="V1202" i="2" s="1"/>
  <c r="U326" i="2"/>
  <c r="V326" i="2" s="1"/>
  <c r="U174" i="2"/>
  <c r="V174" i="2" s="1"/>
  <c r="U18" i="2"/>
  <c r="V18" i="2" s="1"/>
  <c r="U2242" i="2"/>
  <c r="V2242" i="2" s="1"/>
  <c r="U2191" i="2"/>
  <c r="V2191" i="2" s="1"/>
  <c r="U2085" i="2"/>
  <c r="V2085" i="2" s="1"/>
  <c r="U1605" i="2"/>
  <c r="V1605" i="2" s="1"/>
  <c r="U1360" i="2"/>
  <c r="V1360" i="2" s="1"/>
  <c r="U1364" i="2"/>
  <c r="V1364" i="2" s="1"/>
  <c r="U1169" i="2"/>
  <c r="V1169" i="2" s="1"/>
  <c r="U942" i="2"/>
  <c r="V942" i="2" s="1"/>
  <c r="U854" i="2"/>
  <c r="V854" i="2" s="1"/>
  <c r="U685" i="2"/>
  <c r="V685" i="2" s="1"/>
  <c r="U357" i="2"/>
  <c r="V357" i="2" s="1"/>
  <c r="U2189" i="2"/>
  <c r="V2189" i="2" s="1"/>
  <c r="U1865" i="2"/>
  <c r="V1865" i="2" s="1"/>
  <c r="U2252" i="2"/>
  <c r="V2252" i="2" s="1"/>
  <c r="U1945" i="2"/>
  <c r="V1945" i="2" s="1"/>
  <c r="U1748" i="2"/>
  <c r="V1748" i="2" s="1"/>
  <c r="U1431" i="2"/>
  <c r="V1431" i="2" s="1"/>
  <c r="U1025" i="2"/>
  <c r="V1025" i="2" s="1"/>
  <c r="U948" i="2"/>
  <c r="V948" i="2" s="1"/>
  <c r="U892" i="2"/>
  <c r="V892" i="2" s="1"/>
  <c r="U793" i="2"/>
  <c r="V793" i="2" s="1"/>
  <c r="U684" i="2"/>
  <c r="V684" i="2" s="1"/>
  <c r="U1609" i="2"/>
  <c r="V1609" i="2" s="1"/>
  <c r="U1697" i="2"/>
  <c r="V1697" i="2" s="1"/>
  <c r="U1746" i="2"/>
  <c r="V1746" i="2" s="1"/>
  <c r="U1076" i="2"/>
  <c r="V1076" i="2" s="1"/>
  <c r="U586" i="2"/>
  <c r="V586" i="2" s="1"/>
  <c r="U468" i="2"/>
  <c r="V468" i="2" s="1"/>
  <c r="U2217" i="2"/>
  <c r="V2217" i="2" s="1"/>
  <c r="U1971" i="2"/>
  <c r="V1971" i="2" s="1"/>
  <c r="U1921" i="2"/>
  <c r="V1921" i="2" s="1"/>
  <c r="U1838" i="2"/>
  <c r="V1838" i="2" s="1"/>
  <c r="U1785" i="2"/>
  <c r="V1785" i="2" s="1"/>
  <c r="U1733" i="2"/>
  <c r="V1733" i="2" s="1"/>
  <c r="U1649" i="2"/>
  <c r="V1649" i="2" s="1"/>
  <c r="U1652" i="2"/>
  <c r="V1652" i="2" s="1"/>
  <c r="U1670" i="2"/>
  <c r="V1670" i="2" s="1"/>
  <c r="U1564" i="2"/>
  <c r="V1564" i="2" s="1"/>
  <c r="U1488" i="2"/>
  <c r="V1488" i="2" s="1"/>
  <c r="U1485" i="2"/>
  <c r="V1485" i="2" s="1"/>
  <c r="U1420" i="2"/>
  <c r="V1420" i="2" s="1"/>
  <c r="U1286" i="2"/>
  <c r="V1286" i="2" s="1"/>
  <c r="U1252" i="2"/>
  <c r="V1252" i="2" s="1"/>
  <c r="U1178" i="2"/>
  <c r="V1178" i="2" s="1"/>
  <c r="U1108" i="2"/>
  <c r="V1108" i="2" s="1"/>
  <c r="U1071" i="2"/>
  <c r="V1071" i="2" s="1"/>
  <c r="U1020" i="2"/>
  <c r="V1020" i="2" s="1"/>
  <c r="U977" i="2"/>
  <c r="V977" i="2" s="1"/>
  <c r="U927" i="2"/>
  <c r="V927" i="2" s="1"/>
  <c r="U921" i="2"/>
  <c r="V921" i="2" s="1"/>
  <c r="U888" i="2"/>
  <c r="V888" i="2" s="1"/>
  <c r="U770" i="2"/>
  <c r="V770" i="2" s="1"/>
  <c r="U2270" i="2"/>
  <c r="V2270" i="2" s="1"/>
  <c r="U2204" i="2"/>
  <c r="V2204" i="2" s="1"/>
  <c r="U2107" i="2"/>
  <c r="V2107" i="2" s="1"/>
  <c r="U2059" i="2"/>
  <c r="V2059" i="2" s="1"/>
  <c r="U1822" i="2"/>
  <c r="V1822" i="2" s="1"/>
  <c r="U1795" i="2"/>
  <c r="V1795" i="2" s="1"/>
  <c r="U1780" i="2"/>
  <c r="V1780" i="2" s="1"/>
  <c r="U1730" i="2"/>
  <c r="V1730" i="2" s="1"/>
  <c r="U1679" i="2"/>
  <c r="V1679" i="2" s="1"/>
  <c r="U1595" i="2"/>
  <c r="V1595" i="2" s="1"/>
  <c r="U1558" i="2"/>
  <c r="V1558" i="2" s="1"/>
  <c r="U1307" i="2"/>
  <c r="V1307" i="2" s="1"/>
  <c r="U1284" i="2"/>
  <c r="V1284" i="2" s="1"/>
  <c r="U1225" i="2"/>
  <c r="V1225" i="2" s="1"/>
  <c r="U1078" i="2"/>
  <c r="V1078" i="2" s="1"/>
  <c r="U1070" i="2"/>
  <c r="V1070" i="2" s="1"/>
  <c r="U932" i="2"/>
  <c r="V932" i="2" s="1"/>
  <c r="U958" i="2"/>
  <c r="V958" i="2" s="1"/>
  <c r="U938" i="2"/>
  <c r="V938" i="2" s="1"/>
  <c r="U923" i="2"/>
  <c r="V923" i="2" s="1"/>
  <c r="U778" i="2"/>
  <c r="V778" i="2" s="1"/>
  <c r="U706" i="2"/>
  <c r="V706" i="2" s="1"/>
  <c r="U2244" i="2"/>
  <c r="V2244" i="2" s="1"/>
  <c r="U2130" i="2"/>
  <c r="V2130" i="2" s="1"/>
  <c r="U2076" i="2"/>
  <c r="V2076" i="2" s="1"/>
  <c r="U574" i="2"/>
  <c r="V574" i="2" s="1"/>
  <c r="U545" i="2"/>
  <c r="V545" i="2" s="1"/>
  <c r="U490" i="2"/>
  <c r="V490" i="2" s="1"/>
  <c r="U497" i="2"/>
  <c r="V497" i="2" s="1"/>
  <c r="U419" i="2"/>
  <c r="V419" i="2" s="1"/>
  <c r="U354" i="2"/>
  <c r="V354" i="2" s="1"/>
  <c r="U283" i="2"/>
  <c r="V283" i="2" s="1"/>
  <c r="U245" i="2"/>
  <c r="V245" i="2" s="1"/>
  <c r="U233" i="2"/>
  <c r="V233" i="2" s="1"/>
  <c r="U155" i="2"/>
  <c r="V155" i="2" s="1"/>
  <c r="U138" i="2"/>
  <c r="V138" i="2" s="1"/>
  <c r="U112" i="2"/>
  <c r="V112" i="2" s="1"/>
  <c r="U86" i="2"/>
  <c r="V86" i="2" s="1"/>
  <c r="U56" i="2"/>
  <c r="V56" i="2" s="1"/>
  <c r="U21" i="2"/>
  <c r="V21" i="2" s="1"/>
  <c r="U564" i="2"/>
  <c r="V564" i="2" s="1"/>
  <c r="U481" i="2"/>
  <c r="V481" i="2" s="1"/>
  <c r="U453" i="2"/>
  <c r="V453" i="2" s="1"/>
  <c r="U399" i="2"/>
  <c r="V399" i="2" s="1"/>
  <c r="U316" i="2"/>
  <c r="V316" i="2" s="1"/>
  <c r="U252" i="2"/>
  <c r="V252" i="2" s="1"/>
  <c r="U235" i="2"/>
  <c r="V235" i="2" s="1"/>
  <c r="U158" i="2"/>
  <c r="V158" i="2" s="1"/>
  <c r="U120" i="2"/>
  <c r="V120" i="2" s="1"/>
  <c r="U102" i="2"/>
  <c r="V102" i="2" s="1"/>
  <c r="U62" i="2"/>
  <c r="V62" i="2" s="1"/>
  <c r="U25" i="2"/>
  <c r="V25" i="2" s="1"/>
  <c r="U2109" i="2"/>
  <c r="V2109" i="2" s="1"/>
  <c r="U2078" i="2"/>
  <c r="V2078" i="2" s="1"/>
  <c r="U1955" i="2"/>
  <c r="V1955" i="2" s="1"/>
  <c r="U1881" i="2"/>
  <c r="V1881" i="2" s="1"/>
  <c r="U1803" i="2"/>
  <c r="V1803" i="2" s="1"/>
  <c r="U1131" i="2"/>
  <c r="V1131" i="2" s="1"/>
  <c r="U1024" i="2"/>
  <c r="V1024" i="2" s="1"/>
  <c r="U4" i="2"/>
  <c r="V4" i="2" s="1"/>
  <c r="U747" i="2"/>
  <c r="V747" i="2" s="1"/>
  <c r="U716" i="2"/>
  <c r="V716" i="2" s="1"/>
  <c r="U703" i="2"/>
  <c r="V703" i="2" s="1"/>
  <c r="U667" i="2"/>
  <c r="V667" i="2" s="1"/>
  <c r="U610" i="2"/>
  <c r="V610" i="2" s="1"/>
  <c r="U618" i="2"/>
  <c r="V618" i="2" s="1"/>
  <c r="U599" i="2"/>
  <c r="V599" i="2" s="1"/>
  <c r="U527" i="2"/>
  <c r="V527" i="2" s="1"/>
  <c r="U449" i="2"/>
  <c r="V449" i="2" s="1"/>
  <c r="U405" i="2"/>
  <c r="V405" i="2" s="1"/>
  <c r="U365" i="2"/>
  <c r="V365" i="2" s="1"/>
  <c r="U369" i="2"/>
  <c r="V369" i="2" s="1"/>
  <c r="U307" i="2"/>
  <c r="V307" i="2" s="1"/>
  <c r="U257" i="2"/>
  <c r="V257" i="2" s="1"/>
  <c r="U204" i="2"/>
  <c r="V204" i="2" s="1"/>
  <c r="U178" i="2"/>
  <c r="V178" i="2" s="1"/>
  <c r="U36" i="2"/>
  <c r="V36" i="2" s="1"/>
  <c r="U2221" i="2"/>
  <c r="V2221" i="2" s="1"/>
  <c r="U2170" i="2"/>
  <c r="V2170" i="2" s="1"/>
  <c r="U2177" i="2"/>
  <c r="V2177" i="2" s="1"/>
  <c r="U2122" i="2"/>
  <c r="V2122" i="2" s="1"/>
  <c r="U2073" i="2"/>
  <c r="V2073" i="2" s="1"/>
  <c r="U2061" i="2"/>
  <c r="V2061" i="2" s="1"/>
  <c r="U2000" i="2"/>
  <c r="V2000" i="2" s="1"/>
  <c r="U871" i="2"/>
  <c r="V871" i="2" s="1"/>
  <c r="U844" i="2"/>
  <c r="V844" i="2" s="1"/>
  <c r="U804" i="2"/>
  <c r="V804" i="2" s="1"/>
  <c r="U757" i="2"/>
  <c r="V757" i="2" s="1"/>
  <c r="U725" i="2"/>
  <c r="V725" i="2" s="1"/>
  <c r="U693" i="2"/>
  <c r="V693" i="2" s="1"/>
  <c r="U662" i="2"/>
  <c r="V662" i="2" s="1"/>
  <c r="U572" i="2"/>
  <c r="V572" i="2" s="1"/>
  <c r="U632" i="2"/>
  <c r="V632" i="2" s="1"/>
  <c r="U601" i="2"/>
  <c r="V601" i="2" s="1"/>
  <c r="U508" i="2"/>
  <c r="V508" i="2" s="1"/>
  <c r="U455" i="2"/>
  <c r="V455" i="2" s="1"/>
  <c r="U391" i="2"/>
  <c r="V391" i="2" s="1"/>
  <c r="U346" i="2"/>
  <c r="V346" i="2" s="1"/>
  <c r="U331" i="2"/>
  <c r="V331" i="2" s="1"/>
  <c r="U291" i="2"/>
  <c r="V291" i="2" s="1"/>
  <c r="U216" i="2"/>
  <c r="V216" i="2" s="1"/>
  <c r="U189" i="2"/>
  <c r="V189" i="2" s="1"/>
  <c r="U161" i="2"/>
  <c r="V161" i="2" s="1"/>
  <c r="U37" i="2"/>
  <c r="V37" i="2" s="1"/>
  <c r="U2096" i="2"/>
  <c r="V2096" i="2" s="1"/>
  <c r="U1949" i="2"/>
  <c r="V1949" i="2" s="1"/>
  <c r="U1543" i="2"/>
  <c r="V1543" i="2" s="1"/>
  <c r="U1220" i="2"/>
  <c r="V1220" i="2" s="1"/>
  <c r="U1002" i="2"/>
  <c r="V1002" i="2" s="1"/>
  <c r="U592" i="2"/>
  <c r="V592" i="2" s="1"/>
  <c r="U224" i="2"/>
  <c r="V224" i="2" s="1"/>
  <c r="U2250" i="2"/>
  <c r="V2250" i="2" s="1"/>
  <c r="U2140" i="2"/>
  <c r="V2140" i="2" s="1"/>
  <c r="U2023" i="2"/>
  <c r="V2023" i="2" s="1"/>
  <c r="U1958" i="2"/>
  <c r="V1958" i="2" s="1"/>
  <c r="U1843" i="2"/>
  <c r="V1843" i="2" s="1"/>
  <c r="U1797" i="2"/>
  <c r="V1797" i="2" s="1"/>
  <c r="U1745" i="2"/>
  <c r="V1745" i="2" s="1"/>
  <c r="U1577" i="2"/>
  <c r="V1577" i="2" s="1"/>
  <c r="U1492" i="2"/>
  <c r="V1492" i="2" s="1"/>
  <c r="U1424" i="2"/>
  <c r="V1424" i="2" s="1"/>
  <c r="U1383" i="2"/>
  <c r="V1383" i="2" s="1"/>
  <c r="U1305" i="2"/>
  <c r="V1305" i="2" s="1"/>
  <c r="U1201" i="2"/>
  <c r="V1201" i="2" s="1"/>
  <c r="U1112" i="2"/>
  <c r="V1112" i="2" s="1"/>
  <c r="U2151" i="2"/>
  <c r="V2151" i="2" s="1"/>
  <c r="U1582" i="2"/>
  <c r="V1582" i="2" s="1"/>
  <c r="U1021" i="2"/>
  <c r="V1021" i="2" s="1"/>
  <c r="U611" i="2"/>
  <c r="V611" i="2" s="1"/>
  <c r="U375" i="2"/>
  <c r="V375" i="2" s="1"/>
  <c r="U2098" i="2"/>
  <c r="V2098" i="2" s="1"/>
  <c r="U1825" i="2"/>
  <c r="V1825" i="2" s="1"/>
  <c r="U1319" i="2"/>
  <c r="V1319" i="2" s="1"/>
  <c r="U1088" i="2"/>
  <c r="V1088" i="2" s="1"/>
  <c r="U860" i="2"/>
  <c r="V860" i="2" s="1"/>
  <c r="U631" i="2"/>
  <c r="V631" i="2" s="1"/>
  <c r="U505" i="2"/>
  <c r="V505" i="2" s="1"/>
  <c r="U2233" i="2"/>
  <c r="V2233" i="2" s="1"/>
  <c r="U2172" i="2"/>
  <c r="V2172" i="2" s="1"/>
  <c r="U2090" i="2"/>
  <c r="V2090" i="2" s="1"/>
  <c r="U1883" i="2"/>
  <c r="V1883" i="2" s="1"/>
  <c r="U1840" i="2"/>
  <c r="V1840" i="2" s="1"/>
  <c r="U1710" i="2"/>
  <c r="V1710" i="2" s="1"/>
  <c r="U1546" i="2"/>
  <c r="V1546" i="2" s="1"/>
  <c r="U1416" i="2"/>
  <c r="V1416" i="2" s="1"/>
  <c r="U1384" i="2"/>
  <c r="V1384" i="2" s="1"/>
  <c r="U1299" i="2"/>
  <c r="V1299" i="2" s="1"/>
  <c r="U1187" i="2"/>
  <c r="V1187" i="2" s="1"/>
  <c r="U2150" i="2"/>
  <c r="V2150" i="2" s="1"/>
  <c r="U1812" i="2"/>
  <c r="V1812" i="2" s="1"/>
  <c r="U1507" i="2"/>
  <c r="V1507" i="2" s="1"/>
  <c r="U1198" i="2"/>
  <c r="V1198" i="2" s="1"/>
  <c r="U705" i="2"/>
  <c r="V705" i="2" s="1"/>
  <c r="U329" i="2"/>
  <c r="V329" i="2" s="1"/>
  <c r="U39" i="2"/>
  <c r="V39" i="2" s="1"/>
  <c r="U950" i="2"/>
  <c r="V950" i="2" s="1"/>
  <c r="U885" i="2"/>
  <c r="V885" i="2" s="1"/>
  <c r="U709" i="2"/>
  <c r="V709" i="2" s="1"/>
  <c r="U591" i="2"/>
  <c r="V591" i="2" s="1"/>
  <c r="U487" i="2"/>
  <c r="V487" i="2" s="1"/>
  <c r="U294" i="2"/>
  <c r="V294" i="2" s="1"/>
  <c r="U185" i="2"/>
  <c r="V185" i="2" s="1"/>
  <c r="U41" i="2"/>
  <c r="V41" i="2" s="1"/>
  <c r="U869" i="2"/>
  <c r="V869" i="2" s="1"/>
  <c r="U823" i="2"/>
  <c r="V823" i="2" s="1"/>
  <c r="U720" i="2"/>
  <c r="V720" i="2" s="1"/>
  <c r="U659" i="2"/>
  <c r="V659" i="2" s="1"/>
  <c r="U550" i="2"/>
  <c r="V550" i="2" s="1"/>
  <c r="U501" i="2"/>
  <c r="V501" i="2" s="1"/>
  <c r="U300" i="2"/>
  <c r="V300" i="2" s="1"/>
  <c r="U145" i="2"/>
  <c r="V145" i="2" s="1"/>
  <c r="U2254" i="2"/>
  <c r="V2254" i="2" s="1"/>
  <c r="U2186" i="2"/>
  <c r="V2186" i="2" s="1"/>
  <c r="U2088" i="2"/>
  <c r="V2088" i="2" s="1"/>
  <c r="U1976" i="2"/>
  <c r="V1976" i="2" s="1"/>
  <c r="U1932" i="2"/>
  <c r="V1932" i="2" s="1"/>
  <c r="U1829" i="2"/>
  <c r="V1829" i="2" s="1"/>
  <c r="U1711" i="2"/>
  <c r="V1711" i="2" s="1"/>
  <c r="U1573" i="2"/>
  <c r="V1573" i="2" s="1"/>
  <c r="U1475" i="2"/>
  <c r="V1475" i="2" s="1"/>
  <c r="U1436" i="2"/>
  <c r="V1436" i="2" s="1"/>
  <c r="U1342" i="2"/>
  <c r="V1342" i="2" s="1"/>
  <c r="U1298" i="2"/>
  <c r="V1298" i="2" s="1"/>
  <c r="U398" i="2"/>
  <c r="V398" i="2" s="1"/>
  <c r="U293" i="2"/>
  <c r="V293" i="2" s="1"/>
  <c r="U164" i="2"/>
  <c r="V164" i="2" s="1"/>
  <c r="U3" i="2"/>
  <c r="V3" i="2" s="1"/>
  <c r="U2240" i="2"/>
  <c r="V2240" i="2" s="1"/>
  <c r="U2116" i="2"/>
  <c r="V2116" i="2" s="1"/>
  <c r="U2033" i="2"/>
  <c r="V2033" i="2" s="1"/>
  <c r="U1530" i="2"/>
  <c r="V1530" i="2" s="1"/>
  <c r="U1345" i="2"/>
  <c r="V1345" i="2" s="1"/>
  <c r="U1357" i="2"/>
  <c r="V1357" i="2" s="1"/>
  <c r="U1150" i="2"/>
  <c r="V1150" i="2" s="1"/>
  <c r="U899" i="2"/>
  <c r="V899" i="2" s="1"/>
  <c r="U849" i="2"/>
  <c r="V849" i="2" s="1"/>
  <c r="U664" i="2"/>
  <c r="V664" i="2" s="1"/>
  <c r="U279" i="2"/>
  <c r="V279" i="2" s="1"/>
  <c r="U2003" i="2"/>
  <c r="V2003" i="2" s="1"/>
  <c r="U1868" i="2"/>
  <c r="V1868" i="2" s="1"/>
  <c r="U1970" i="2"/>
  <c r="V1970" i="2" s="1"/>
  <c r="U1947" i="2"/>
  <c r="V1947" i="2" s="1"/>
  <c r="U1691" i="2"/>
  <c r="V1691" i="2" s="1"/>
  <c r="U1337" i="2"/>
  <c r="V1337" i="2" s="1"/>
  <c r="U1004" i="2"/>
  <c r="V1004" i="2" s="1"/>
  <c r="U985" i="2"/>
  <c r="V985" i="2" s="1"/>
  <c r="U830" i="2"/>
  <c r="V830" i="2" s="1"/>
  <c r="U712" i="2"/>
  <c r="V712" i="2" s="1"/>
  <c r="U458" i="2"/>
  <c r="V458" i="2" s="1"/>
  <c r="U1663" i="2"/>
  <c r="V1663" i="2" s="1"/>
  <c r="U1291" i="2"/>
  <c r="V1291" i="2" s="1"/>
  <c r="U1027" i="2"/>
  <c r="V1027" i="2" s="1"/>
  <c r="U541" i="2"/>
  <c r="V541" i="2" s="1"/>
  <c r="U411" i="2"/>
  <c r="V411" i="2" s="1"/>
  <c r="U2161" i="2"/>
  <c r="V2161" i="2" s="1"/>
  <c r="U1954" i="2"/>
  <c r="V1954" i="2" s="1"/>
  <c r="U1904" i="2"/>
  <c r="V1904" i="2" s="1"/>
  <c r="U1835" i="2"/>
  <c r="V1835" i="2" s="1"/>
  <c r="U1772" i="2"/>
  <c r="V1772" i="2" s="1"/>
  <c r="U1677" i="2"/>
  <c r="V1677" i="2" s="1"/>
  <c r="U1750" i="2"/>
  <c r="V1750" i="2" s="1"/>
  <c r="U1740" i="2"/>
  <c r="V1740" i="2" s="1"/>
  <c r="U1626" i="2"/>
  <c r="V1626" i="2" s="1"/>
  <c r="U1586" i="2"/>
  <c r="V1586" i="2" s="1"/>
  <c r="U1489" i="2"/>
  <c r="V1489" i="2" s="1"/>
  <c r="U1517" i="2"/>
  <c r="V1517" i="2" s="1"/>
  <c r="U1309" i="2"/>
  <c r="V1309" i="2" s="1"/>
  <c r="U1288" i="2"/>
  <c r="V1288" i="2" s="1"/>
  <c r="U1239" i="2"/>
  <c r="V1239" i="2" s="1"/>
  <c r="U1167" i="2"/>
  <c r="V1167" i="2" s="1"/>
  <c r="U1104" i="2"/>
  <c r="V1104" i="2" s="1"/>
  <c r="U1072" i="2"/>
  <c r="V1072" i="2" s="1"/>
  <c r="U973" i="2"/>
  <c r="V973" i="2" s="1"/>
  <c r="U956" i="2"/>
  <c r="V956" i="2" s="1"/>
  <c r="U929" i="2"/>
  <c r="V929" i="2" s="1"/>
  <c r="U900" i="2"/>
  <c r="V900" i="2" s="1"/>
  <c r="U771" i="2"/>
  <c r="V771" i="2" s="1"/>
  <c r="U768" i="2"/>
  <c r="V768" i="2" s="1"/>
  <c r="U2277" i="2"/>
  <c r="V2277" i="2" s="1"/>
  <c r="U2168" i="2"/>
  <c r="V2168" i="2" s="1"/>
  <c r="U2080" i="2"/>
  <c r="V2080" i="2" s="1"/>
  <c r="U1882" i="2"/>
  <c r="V1882" i="2" s="1"/>
  <c r="U1813" i="2"/>
  <c r="V1813" i="2" s="1"/>
  <c r="U1799" i="2"/>
  <c r="V1799" i="2" s="1"/>
  <c r="U1678" i="2"/>
  <c r="V1678" i="2" s="1"/>
  <c r="U1631" i="2"/>
  <c r="V1631" i="2" s="1"/>
  <c r="U1681" i="2"/>
  <c r="V1681" i="2" s="1"/>
  <c r="U1601" i="2"/>
  <c r="V1601" i="2" s="1"/>
  <c r="U1542" i="2"/>
  <c r="V1542" i="2" s="1"/>
  <c r="U1314" i="2"/>
  <c r="V1314" i="2" s="1"/>
  <c r="U1253" i="2"/>
  <c r="V1253" i="2" s="1"/>
  <c r="U1249" i="2"/>
  <c r="V1249" i="2" s="1"/>
  <c r="U1073" i="2"/>
  <c r="V1073" i="2" s="1"/>
  <c r="U1049" i="2"/>
  <c r="V1049" i="2" s="1"/>
  <c r="U961" i="2"/>
  <c r="V961" i="2" s="1"/>
  <c r="U944" i="2"/>
  <c r="V944" i="2" s="1"/>
  <c r="U965" i="2"/>
  <c r="V965" i="2" s="1"/>
  <c r="U863" i="2"/>
  <c r="V863" i="2" s="1"/>
  <c r="U779" i="2"/>
  <c r="V779" i="2" s="1"/>
  <c r="U700" i="2"/>
  <c r="V700" i="2" s="1"/>
  <c r="U2222" i="2"/>
  <c r="V2222" i="2" s="1"/>
  <c r="U2119" i="2"/>
  <c r="V2119" i="2" s="1"/>
  <c r="U614" i="2"/>
  <c r="V614" i="2" s="1"/>
  <c r="U590" i="2"/>
  <c r="V590" i="2" s="1"/>
  <c r="U562" i="2"/>
  <c r="V562" i="2" s="1"/>
  <c r="U474" i="2"/>
  <c r="V474" i="2" s="1"/>
  <c r="U465" i="2"/>
  <c r="V465" i="2" s="1"/>
  <c r="U412" i="2"/>
  <c r="V412" i="2" s="1"/>
  <c r="U359" i="2"/>
  <c r="V359" i="2" s="1"/>
  <c r="U296" i="2"/>
  <c r="V296" i="2" s="1"/>
  <c r="U242" i="2"/>
  <c r="V242" i="2" s="1"/>
  <c r="U215" i="2"/>
  <c r="V215" i="2" s="1"/>
  <c r="U156" i="2"/>
  <c r="V156" i="2" s="1"/>
  <c r="U118" i="2"/>
  <c r="V118" i="2" s="1"/>
  <c r="U117" i="2"/>
  <c r="V117" i="2" s="1"/>
  <c r="U88" i="2"/>
  <c r="V88" i="2" s="1"/>
  <c r="U34" i="2"/>
  <c r="V34" i="2" s="1"/>
  <c r="U17" i="2"/>
  <c r="V17" i="2" s="1"/>
  <c r="U522" i="2"/>
  <c r="V522" i="2" s="1"/>
  <c r="U471" i="2"/>
  <c r="V471" i="2" s="1"/>
  <c r="U452" i="2"/>
  <c r="V452" i="2" s="1"/>
  <c r="U374" i="2"/>
  <c r="V374" i="2" s="1"/>
  <c r="U263" i="2"/>
  <c r="V263" i="2" s="1"/>
  <c r="U248" i="2"/>
  <c r="V248" i="2" s="1"/>
  <c r="U225" i="2"/>
  <c r="V225" i="2" s="1"/>
  <c r="U137" i="2"/>
  <c r="V137" i="2" s="1"/>
  <c r="U104" i="2"/>
  <c r="V104" i="2" s="1"/>
  <c r="U80" i="2"/>
  <c r="V80" i="2" s="1"/>
  <c r="U65" i="2"/>
  <c r="V65" i="2" s="1"/>
  <c r="U2245" i="2"/>
  <c r="V2245" i="2" s="1"/>
  <c r="U2210" i="2"/>
  <c r="V2210" i="2" s="1"/>
  <c r="U2074" i="2"/>
  <c r="V2074" i="2" s="1"/>
  <c r="U1908" i="2"/>
  <c r="V1908" i="2" s="1"/>
  <c r="U1050" i="2"/>
  <c r="V1050" i="2" s="1"/>
  <c r="U1015" i="2"/>
  <c r="V1015" i="2" s="1"/>
  <c r="U796" i="2"/>
  <c r="V796" i="2" s="1"/>
  <c r="U732" i="2"/>
  <c r="V732" i="2" s="1"/>
  <c r="U719" i="2"/>
  <c r="V719" i="2" s="1"/>
  <c r="U695" i="2"/>
  <c r="V695" i="2" s="1"/>
  <c r="U665" i="2"/>
  <c r="V665" i="2" s="1"/>
  <c r="U612" i="2"/>
  <c r="V612" i="2" s="1"/>
  <c r="U593" i="2"/>
  <c r="V593" i="2" s="1"/>
  <c r="U567" i="2"/>
  <c r="V567" i="2" s="1"/>
  <c r="U513" i="2"/>
  <c r="V513" i="2" s="1"/>
  <c r="U441" i="2"/>
  <c r="V441" i="2" s="1"/>
  <c r="U389" i="2"/>
  <c r="V389" i="2" s="1"/>
  <c r="U347" i="2"/>
  <c r="V347" i="2" s="1"/>
  <c r="U335" i="2"/>
  <c r="V335" i="2" s="1"/>
  <c r="U304" i="2"/>
  <c r="V304" i="2" s="1"/>
  <c r="U239" i="2"/>
  <c r="V239" i="2" s="1"/>
  <c r="U192" i="2"/>
  <c r="V192" i="2" s="1"/>
  <c r="U166" i="2"/>
  <c r="V166" i="2" s="1"/>
  <c r="U9" i="2"/>
  <c r="V9" i="2" s="1"/>
  <c r="U2198" i="2"/>
  <c r="V2198" i="2" s="1"/>
  <c r="U2158" i="2"/>
  <c r="V2158" i="2" s="1"/>
  <c r="U2146" i="2"/>
  <c r="V2146" i="2" s="1"/>
  <c r="U2124" i="2"/>
  <c r="V2124" i="2" s="1"/>
  <c r="U2050" i="2"/>
  <c r="V2050" i="2" s="1"/>
  <c r="U2038" i="2"/>
  <c r="V2038" i="2" s="1"/>
  <c r="U1988" i="2"/>
  <c r="V1988" i="2" s="1"/>
  <c r="U891" i="2"/>
  <c r="V891" i="2" s="1"/>
  <c r="U829" i="2"/>
  <c r="V829" i="2" s="1"/>
  <c r="U815" i="2"/>
  <c r="V815" i="2" s="1"/>
  <c r="U787" i="2"/>
  <c r="V787" i="2" s="1"/>
  <c r="U734" i="2"/>
  <c r="V734" i="2" s="1"/>
  <c r="U758" i="2"/>
  <c r="V758" i="2" s="1"/>
  <c r="U691" i="2"/>
  <c r="V691" i="2" s="1"/>
  <c r="U657" i="2"/>
  <c r="V657" i="2" s="1"/>
  <c r="U643" i="2"/>
  <c r="V643" i="2" s="1"/>
  <c r="U646" i="2"/>
  <c r="V646" i="2" s="1"/>
  <c r="U579" i="2"/>
  <c r="V579" i="2" s="1"/>
  <c r="U511" i="2"/>
  <c r="V511" i="2" s="1"/>
  <c r="U446" i="2"/>
  <c r="V446" i="2" s="1"/>
  <c r="U384" i="2"/>
  <c r="V384" i="2" s="1"/>
  <c r="U350" i="2"/>
  <c r="V350" i="2" s="1"/>
  <c r="U327" i="2"/>
  <c r="V327" i="2" s="1"/>
  <c r="U281" i="2"/>
  <c r="V281" i="2" s="1"/>
  <c r="U206" i="2"/>
  <c r="V206" i="2" s="1"/>
  <c r="U181" i="2"/>
  <c r="V181" i="2" s="1"/>
  <c r="U132" i="2"/>
  <c r="V132" i="2" s="1"/>
  <c r="U2251" i="2"/>
  <c r="V2251" i="2" s="1"/>
  <c r="U2089" i="2"/>
  <c r="V2089" i="2" s="1"/>
  <c r="U1830" i="2"/>
  <c r="V1830" i="2" s="1"/>
  <c r="U1508" i="2"/>
  <c r="V1508" i="2" s="1"/>
  <c r="U1205" i="2"/>
  <c r="V1205" i="2" s="1"/>
  <c r="U729" i="2"/>
  <c r="V729" i="2" s="1"/>
  <c r="U537" i="2"/>
  <c r="V537" i="2" s="1"/>
  <c r="U170" i="2"/>
  <c r="V170" i="2" s="1"/>
  <c r="U2255" i="2"/>
  <c r="V2255" i="2" s="1"/>
  <c r="U2095" i="2"/>
  <c r="V2095" i="2" s="1"/>
  <c r="U2045" i="2"/>
  <c r="V2045" i="2" s="1"/>
  <c r="U1942" i="2"/>
  <c r="V1942" i="2" s="1"/>
  <c r="U1827" i="2"/>
  <c r="V1827" i="2" s="1"/>
  <c r="U1794" i="2"/>
  <c r="V1794" i="2" s="1"/>
  <c r="U1621" i="2"/>
  <c r="V1621" i="2" s="1"/>
  <c r="U1534" i="2"/>
  <c r="V1534" i="2" s="1"/>
  <c r="U1516" i="2"/>
  <c r="V1516" i="2" s="1"/>
  <c r="U1428" i="2"/>
  <c r="V1428" i="2" s="1"/>
  <c r="U1370" i="2"/>
  <c r="V1370" i="2" s="1"/>
  <c r="U1300" i="2"/>
  <c r="V1300" i="2" s="1"/>
  <c r="U1193" i="2"/>
  <c r="V1193" i="2" s="1"/>
  <c r="U1109" i="2"/>
  <c r="V1109" i="2" s="1"/>
  <c r="U2134" i="2"/>
  <c r="V2134" i="2" s="1"/>
  <c r="U1440" i="2"/>
  <c r="V1440" i="2" s="1"/>
  <c r="U1001" i="2"/>
  <c r="V1001" i="2" s="1"/>
  <c r="U603" i="2"/>
  <c r="V603" i="2" s="1"/>
  <c r="U309" i="2"/>
  <c r="V309" i="2" s="1"/>
  <c r="U2082" i="2"/>
  <c r="V2082" i="2" s="1"/>
  <c r="U1792" i="2"/>
  <c r="V1792" i="2" s="1"/>
  <c r="U1148" i="2"/>
  <c r="V1148" i="2" s="1"/>
  <c r="U1090" i="2"/>
  <c r="V1090" i="2" s="1"/>
  <c r="U797" i="2"/>
  <c r="V797" i="2" s="1"/>
  <c r="U575" i="2"/>
  <c r="V575" i="2" s="1"/>
  <c r="U436" i="2"/>
  <c r="V436" i="2" s="1"/>
  <c r="U2190" i="2"/>
  <c r="V2190" i="2" s="1"/>
  <c r="U2125" i="2"/>
  <c r="V2125" i="2" s="1"/>
  <c r="U2044" i="2"/>
  <c r="V2044" i="2" s="1"/>
  <c r="U1880" i="2"/>
  <c r="V1880" i="2" s="1"/>
  <c r="U1793" i="2"/>
  <c r="V1793" i="2" s="1"/>
  <c r="U1622" i="2"/>
  <c r="V1622" i="2" s="1"/>
  <c r="U1494" i="2"/>
  <c r="V1494" i="2" s="1"/>
  <c r="U1395" i="2"/>
  <c r="V1395" i="2" s="1"/>
  <c r="U1371" i="2"/>
  <c r="V1371" i="2" s="1"/>
  <c r="U1230" i="2"/>
  <c r="V1230" i="2" s="1"/>
  <c r="U1149" i="2"/>
  <c r="V1149" i="2" s="1"/>
  <c r="U2152" i="2"/>
  <c r="V2152" i="2" s="1"/>
  <c r="U1674" i="2"/>
  <c r="V1674" i="2" s="1"/>
  <c r="U1297" i="2"/>
  <c r="V1297" i="2" s="1"/>
  <c r="U1017" i="2"/>
  <c r="V1017" i="2" s="1"/>
  <c r="U576" i="2"/>
  <c r="V576" i="2" s="1"/>
  <c r="U276" i="2"/>
  <c r="V276" i="2" s="1"/>
  <c r="U8" i="2"/>
  <c r="V8" i="2" s="1"/>
  <c r="U955" i="2"/>
  <c r="V955" i="2" s="1"/>
  <c r="U832" i="2"/>
  <c r="V832" i="2" s="1"/>
  <c r="U660" i="2"/>
  <c r="V660" i="2" s="1"/>
  <c r="U569" i="2"/>
  <c r="V569" i="2" s="1"/>
  <c r="U496" i="2"/>
  <c r="V496" i="2" s="1"/>
  <c r="U298" i="2"/>
  <c r="V298" i="2" s="1"/>
  <c r="U151" i="2"/>
  <c r="V151" i="2" s="1"/>
  <c r="U1106" i="2"/>
  <c r="V1106" i="2" s="1"/>
  <c r="U873" i="2"/>
  <c r="V873" i="2" s="1"/>
  <c r="U794" i="2"/>
  <c r="V794" i="2" s="1"/>
  <c r="U704" i="2"/>
  <c r="V704" i="2" s="1"/>
  <c r="U622" i="2"/>
  <c r="V622" i="2" s="1"/>
  <c r="U514" i="2"/>
  <c r="V514" i="2" s="1"/>
  <c r="U427" i="2"/>
  <c r="V427" i="2" s="1"/>
  <c r="U259" i="2"/>
  <c r="V259" i="2" s="1"/>
  <c r="U51" i="2"/>
  <c r="V51" i="2" s="1"/>
  <c r="U2237" i="2"/>
  <c r="V2237" i="2" s="1"/>
  <c r="U2169" i="2"/>
  <c r="V2169" i="2" s="1"/>
  <c r="U2086" i="2"/>
  <c r="V2086" i="2" s="1"/>
  <c r="U1961" i="2"/>
  <c r="V1961" i="2" s="1"/>
  <c r="U1893" i="2"/>
  <c r="V1893" i="2" s="1"/>
  <c r="U1806" i="2"/>
  <c r="V1806" i="2" s="1"/>
  <c r="U1751" i="2"/>
  <c r="V1751" i="2" s="1"/>
  <c r="U1566" i="2"/>
  <c r="V1566" i="2" s="1"/>
  <c r="U1477" i="2"/>
  <c r="V1477" i="2" s="1"/>
  <c r="U1355" i="2"/>
  <c r="V1355" i="2" s="1"/>
  <c r="U1306" i="2"/>
  <c r="V1306" i="2" s="1"/>
  <c r="U1311" i="2"/>
  <c r="V1311" i="2" s="1"/>
  <c r="U380" i="2"/>
  <c r="V380" i="2" s="1"/>
  <c r="U186" i="2"/>
  <c r="V186" i="2" s="1"/>
  <c r="U146" i="2"/>
  <c r="V146" i="2" s="1"/>
  <c r="U2274" i="2"/>
  <c r="V2274" i="2" s="1"/>
  <c r="U2234" i="2"/>
  <c r="V2234" i="2" s="1"/>
  <c r="U2135" i="2"/>
  <c r="V2135" i="2" s="1"/>
  <c r="U2012" i="2"/>
  <c r="V2012" i="2" s="1"/>
  <c r="U1412" i="2"/>
  <c r="V1412" i="2" s="1"/>
  <c r="U1352" i="2"/>
  <c r="V1352" i="2" s="1"/>
  <c r="U1318" i="2"/>
  <c r="V1318" i="2" s="1"/>
  <c r="U1022" i="2"/>
  <c r="V1022" i="2" s="1"/>
  <c r="U851" i="2"/>
  <c r="V851" i="2" s="1"/>
  <c r="U783" i="2"/>
  <c r="V783" i="2" s="1"/>
  <c r="U478" i="2"/>
  <c r="V478" i="2" s="1"/>
  <c r="U173" i="2"/>
  <c r="V173" i="2" s="1"/>
  <c r="U1931" i="2"/>
  <c r="V1931" i="2" s="1"/>
  <c r="U1855" i="2"/>
  <c r="V1855" i="2" s="1"/>
  <c r="U2017" i="2"/>
  <c r="V2017" i="2" s="1"/>
  <c r="U1952" i="2"/>
  <c r="V1952" i="2" s="1"/>
  <c r="U1560" i="2"/>
  <c r="V1560" i="2" s="1"/>
  <c r="U1134" i="2"/>
  <c r="V1134" i="2" s="1"/>
  <c r="U995" i="2"/>
  <c r="V995" i="2" s="1"/>
  <c r="U894" i="2"/>
  <c r="V894" i="2" s="1"/>
  <c r="U838" i="2"/>
  <c r="V838" i="2" s="1"/>
  <c r="U696" i="2"/>
  <c r="V696" i="2" s="1"/>
  <c r="U410" i="2"/>
  <c r="V410" i="2" s="1"/>
  <c r="U1824" i="2"/>
  <c r="V1824" i="2" s="1"/>
  <c r="U1634" i="2"/>
  <c r="V1634" i="2" s="1"/>
  <c r="U1132" i="2"/>
  <c r="V1132" i="2" s="1"/>
  <c r="U741" i="2"/>
  <c r="V741" i="2" s="1"/>
  <c r="U565" i="2"/>
  <c r="V565" i="2" s="1"/>
  <c r="U340" i="2"/>
  <c r="V340" i="2" s="1"/>
  <c r="U2008" i="2"/>
  <c r="V2008" i="2" s="1"/>
  <c r="U1918" i="2"/>
  <c r="V1918" i="2" s="1"/>
  <c r="U1885" i="2"/>
  <c r="V1885" i="2" s="1"/>
  <c r="U1809" i="2"/>
  <c r="V1809" i="2" s="1"/>
  <c r="U1777" i="2"/>
  <c r="V1777" i="2" s="1"/>
  <c r="U1694" i="2"/>
  <c r="V1694" i="2" s="1"/>
  <c r="U1664" i="2"/>
  <c r="V1664" i="2" s="1"/>
  <c r="U1635" i="2"/>
  <c r="V1635" i="2" s="1"/>
  <c r="U1604" i="2"/>
  <c r="V1604" i="2" s="1"/>
  <c r="U1550" i="2"/>
  <c r="V1550" i="2" s="1"/>
  <c r="U1487" i="2"/>
  <c r="V1487" i="2" s="1"/>
  <c r="U1457" i="2"/>
  <c r="V1457" i="2" s="1"/>
  <c r="U1260" i="2"/>
  <c r="V1260" i="2" s="1"/>
  <c r="U1240" i="2"/>
  <c r="V1240" i="2" s="1"/>
  <c r="U1232" i="2"/>
  <c r="V1232" i="2" s="1"/>
  <c r="U1195" i="2"/>
  <c r="V1195" i="2" s="1"/>
  <c r="U1089" i="2"/>
  <c r="V1089" i="2" s="1"/>
  <c r="U1064" i="2"/>
  <c r="V1064" i="2" s="1"/>
  <c r="U975" i="2"/>
  <c r="V975" i="2" s="1"/>
  <c r="U940" i="2"/>
  <c r="V940" i="2" s="1"/>
  <c r="U919" i="2"/>
  <c r="V919" i="2" s="1"/>
  <c r="U837" i="2"/>
  <c r="V837" i="2" s="1"/>
  <c r="U774" i="2"/>
  <c r="V774" i="2" s="1"/>
  <c r="U762" i="2"/>
  <c r="V762" i="2" s="1"/>
  <c r="U2253" i="2"/>
  <c r="V2253" i="2" s="1"/>
  <c r="W2253" i="2" s="1"/>
  <c r="U2106" i="2"/>
  <c r="V2106" i="2" s="1"/>
  <c r="U2007" i="2"/>
  <c r="V2007" i="2" s="1"/>
  <c r="U1890" i="2"/>
  <c r="V1890" i="2" s="1"/>
  <c r="U1814" i="2"/>
  <c r="V1814" i="2" s="1"/>
  <c r="U1776" i="2"/>
  <c r="V1776" i="2" s="1"/>
  <c r="U1646" i="2"/>
  <c r="V1646" i="2" s="1"/>
  <c r="U1689" i="2"/>
  <c r="V1689" i="2" s="1"/>
  <c r="U1627" i="2"/>
  <c r="V1627" i="2" s="1"/>
  <c r="U1561" i="2"/>
  <c r="V1561" i="2" s="1"/>
  <c r="U1499" i="2"/>
  <c r="V1499" i="2" s="1"/>
  <c r="U1263" i="2"/>
  <c r="V1263" i="2" s="1"/>
  <c r="U1254" i="2"/>
  <c r="V1254" i="2" s="1"/>
  <c r="U1102" i="2"/>
  <c r="V1102" i="2" s="1"/>
  <c r="U1069" i="2"/>
  <c r="V1069" i="2" s="1"/>
  <c r="U1008" i="2"/>
  <c r="V1008" i="2" s="1"/>
  <c r="U936" i="2"/>
  <c r="V936" i="2" s="1"/>
  <c r="U952" i="2"/>
  <c r="V952" i="2" s="1"/>
  <c r="U925" i="2"/>
  <c r="V925" i="2" s="1"/>
  <c r="U887" i="2"/>
  <c r="V887" i="2" s="1"/>
  <c r="U798" i="2"/>
  <c r="V798" i="2" s="1"/>
  <c r="U651" i="2"/>
  <c r="V651" i="2" s="1"/>
  <c r="U2205" i="2"/>
  <c r="V2205" i="2" s="1"/>
  <c r="U2069" i="2"/>
  <c r="V2069" i="2" s="1"/>
  <c r="U635" i="2"/>
  <c r="V635" i="2" s="1"/>
  <c r="U585" i="2"/>
  <c r="V585" i="2" s="1"/>
  <c r="U556" i="2"/>
  <c r="V556" i="2" s="1"/>
  <c r="U480" i="2"/>
  <c r="V480" i="2" s="1"/>
  <c r="U461" i="2"/>
  <c r="V461" i="2" s="1"/>
  <c r="U397" i="2"/>
  <c r="V397" i="2" s="1"/>
  <c r="U264" i="2"/>
  <c r="V264" i="2" s="1"/>
  <c r="U272" i="2"/>
  <c r="V272" i="2" s="1"/>
  <c r="U221" i="2"/>
  <c r="V221" i="2" s="1"/>
  <c r="U219" i="2"/>
  <c r="V219" i="2" s="1"/>
  <c r="U171" i="2"/>
  <c r="V171" i="2" s="1"/>
  <c r="U103" i="2"/>
  <c r="V103" i="2" s="1"/>
  <c r="U95" i="2"/>
  <c r="V95" i="2" s="1"/>
  <c r="U66" i="2"/>
  <c r="V66" i="2" s="1"/>
  <c r="U29" i="2"/>
  <c r="V29" i="2" s="1"/>
  <c r="U602" i="2"/>
  <c r="V602" i="2" s="1"/>
  <c r="U521" i="2"/>
  <c r="V521" i="2" s="1"/>
  <c r="U466" i="2"/>
  <c r="V466" i="2" s="1"/>
  <c r="U434" i="2"/>
  <c r="V434" i="2" s="1"/>
  <c r="U336" i="2"/>
  <c r="V336" i="2" s="1"/>
  <c r="U278" i="2"/>
  <c r="V278" i="2" s="1"/>
  <c r="U265" i="2"/>
  <c r="V265" i="2" s="1"/>
  <c r="U231" i="2"/>
  <c r="V231" i="2" s="1"/>
  <c r="U126" i="2"/>
  <c r="V126" i="2" s="1"/>
  <c r="U83" i="2"/>
  <c r="V83" i="2" s="1"/>
  <c r="U85" i="2"/>
  <c r="V85" i="2" s="1"/>
  <c r="U55" i="2"/>
  <c r="V55" i="2" s="1"/>
  <c r="U2224" i="2"/>
  <c r="V2224" i="2" s="1"/>
  <c r="U2047" i="2"/>
  <c r="V2047" i="2" s="1"/>
  <c r="U2029" i="2"/>
  <c r="V2029" i="2" s="1"/>
  <c r="U661" i="2"/>
  <c r="V661" i="2" s="1"/>
  <c r="U648" i="2"/>
  <c r="V648" i="2" s="1"/>
  <c r="U559" i="2"/>
  <c r="V559" i="2" s="1"/>
  <c r="U534" i="2"/>
  <c r="V534" i="2" s="1"/>
  <c r="U499" i="2"/>
  <c r="V499" i="2" s="1"/>
  <c r="U438" i="2"/>
  <c r="V438" i="2" s="1"/>
  <c r="U383" i="2"/>
  <c r="V383" i="2" s="1"/>
  <c r="U372" i="2"/>
  <c r="V372" i="2" s="1"/>
  <c r="U325" i="2"/>
  <c r="V325" i="2" s="1"/>
  <c r="U305" i="2"/>
  <c r="V305" i="2" s="1"/>
  <c r="U229" i="2"/>
  <c r="V229" i="2" s="1"/>
  <c r="U191" i="2"/>
  <c r="V191" i="2" s="1"/>
  <c r="U130" i="2"/>
  <c r="V130" i="2" s="1"/>
  <c r="U2280" i="2"/>
  <c r="V2280" i="2" s="1"/>
  <c r="U2195" i="2"/>
  <c r="V2195" i="2" s="1"/>
  <c r="U2164" i="2"/>
  <c r="V2164" i="2" s="1"/>
  <c r="U2112" i="2"/>
  <c r="V2112" i="2" s="1"/>
  <c r="U2103" i="2"/>
  <c r="V2103" i="2" s="1"/>
  <c r="U2042" i="2"/>
  <c r="V2042" i="2" s="1"/>
  <c r="U2053" i="2"/>
  <c r="V2053" i="2" s="1"/>
  <c r="U54" i="2"/>
  <c r="V54" i="2" s="1"/>
  <c r="U886" i="2"/>
  <c r="V886" i="2" s="1"/>
  <c r="U877" i="2"/>
  <c r="V877" i="2" s="1"/>
  <c r="U822" i="2"/>
  <c r="V822" i="2" s="1"/>
  <c r="U801" i="2"/>
  <c r="V801" i="2" s="1"/>
  <c r="U745" i="2"/>
  <c r="V745" i="2" s="1"/>
  <c r="U727" i="2"/>
  <c r="V727" i="2" s="1"/>
  <c r="U686" i="2"/>
  <c r="V686" i="2" s="1"/>
  <c r="U658" i="2"/>
  <c r="V658" i="2" s="1"/>
  <c r="U642" i="2"/>
  <c r="V642" i="2" s="1"/>
  <c r="U633" i="2"/>
  <c r="V633" i="2" s="1"/>
  <c r="U551" i="2"/>
  <c r="V551" i="2" s="1"/>
  <c r="U494" i="2"/>
  <c r="V494" i="2" s="1"/>
  <c r="U439" i="2"/>
  <c r="V439" i="2" s="1"/>
  <c r="U381" i="2"/>
  <c r="V381" i="2" s="1"/>
  <c r="U367" i="2"/>
  <c r="V367" i="2" s="1"/>
  <c r="U306" i="2"/>
  <c r="V306" i="2" s="1"/>
  <c r="U270" i="2"/>
  <c r="V270" i="2" s="1"/>
  <c r="U203" i="2"/>
  <c r="V203" i="2" s="1"/>
  <c r="U128" i="2"/>
  <c r="V128" i="2" s="1"/>
  <c r="U142" i="2"/>
  <c r="V142" i="2" s="1"/>
  <c r="U2235" i="2"/>
  <c r="V2235" i="2" s="1"/>
  <c r="U2043" i="2"/>
  <c r="V2043" i="2" s="1"/>
  <c r="U1736" i="2"/>
  <c r="V1736" i="2" s="1"/>
  <c r="U1293" i="2"/>
  <c r="V1293" i="2" s="1"/>
  <c r="U1110" i="2"/>
  <c r="V1110" i="2" s="1"/>
  <c r="U655" i="2"/>
  <c r="V655" i="2" s="1"/>
  <c r="U549" i="2"/>
  <c r="V549" i="2" s="1"/>
  <c r="U44" i="2"/>
  <c r="V44" i="2" s="1"/>
  <c r="U2236" i="2"/>
  <c r="V2236" i="2" s="1"/>
  <c r="U2084" i="2"/>
  <c r="V2084" i="2" s="1"/>
  <c r="U2039" i="2"/>
  <c r="V2039" i="2" s="1"/>
  <c r="U1891" i="2"/>
  <c r="V1891" i="2" s="1"/>
  <c r="U1828" i="2"/>
  <c r="V1828" i="2" s="1"/>
  <c r="U1724" i="2"/>
  <c r="V1724" i="2" s="1"/>
  <c r="U1599" i="2"/>
  <c r="V1599" i="2" s="1"/>
  <c r="U1548" i="2"/>
  <c r="V1548" i="2" s="1"/>
  <c r="U1434" i="2"/>
  <c r="V1434" i="2" s="1"/>
  <c r="U1376" i="2"/>
  <c r="V1376" i="2" s="1"/>
  <c r="U1316" i="2"/>
  <c r="V1316" i="2" s="1"/>
  <c r="U1174" i="2"/>
  <c r="V1174" i="2" s="1"/>
  <c r="U2249" i="2"/>
  <c r="V2249" i="2" s="1"/>
  <c r="U1899" i="2"/>
  <c r="V1899" i="2" s="1"/>
  <c r="U1303" i="2"/>
  <c r="V1303" i="2" s="1"/>
  <c r="U897" i="2"/>
  <c r="V897" i="2" s="1"/>
  <c r="U518" i="2"/>
  <c r="V518" i="2" s="1"/>
  <c r="U172" i="2"/>
  <c r="V172" i="2" s="1"/>
  <c r="U2004" i="2"/>
  <c r="V2004" i="2" s="1"/>
  <c r="U1490" i="2"/>
  <c r="V1490" i="2" s="1"/>
  <c r="U1119" i="2"/>
  <c r="V1119" i="2" s="1"/>
  <c r="U954" i="2"/>
  <c r="V954" i="2" s="1"/>
  <c r="U740" i="2"/>
  <c r="V740" i="2" s="1"/>
  <c r="U557" i="2"/>
  <c r="V557" i="2" s="1"/>
  <c r="U385" i="2"/>
  <c r="V385" i="2" s="1"/>
  <c r="U2143" i="2"/>
  <c r="V2143" i="2" s="1"/>
  <c r="U2136" i="2"/>
  <c r="V2136" i="2" s="1"/>
  <c r="U2049" i="2"/>
  <c r="V2049" i="2" s="1"/>
  <c r="U1847" i="2"/>
  <c r="V1847" i="2" s="1"/>
  <c r="U1712" i="2"/>
  <c r="V1712" i="2" s="1"/>
  <c r="U1590" i="2"/>
  <c r="V1590" i="2" s="1"/>
  <c r="U1423" i="2"/>
  <c r="V1423" i="2" s="1"/>
  <c r="U1394" i="2"/>
  <c r="V1394" i="2" s="1"/>
  <c r="U1373" i="2"/>
  <c r="V1373" i="2" s="1"/>
  <c r="U1236" i="2"/>
  <c r="V1236" i="2" s="1"/>
  <c r="U1098" i="2"/>
  <c r="V1098" i="2" s="1"/>
  <c r="U2097" i="2"/>
  <c r="V2097" i="2" s="1"/>
  <c r="U1704" i="2"/>
  <c r="V1704" i="2" s="1"/>
  <c r="U1248" i="2"/>
  <c r="V1248" i="2" s="1"/>
  <c r="U880" i="2"/>
  <c r="V880" i="2" s="1"/>
  <c r="U400" i="2"/>
  <c r="V400" i="2" s="1"/>
  <c r="U271" i="2"/>
  <c r="V271" i="2" s="1"/>
  <c r="U1080" i="2"/>
  <c r="V1080" i="2" s="1"/>
  <c r="U966" i="2"/>
  <c r="V966" i="2" s="1"/>
  <c r="U841" i="2"/>
  <c r="V841" i="2" s="1"/>
  <c r="U653" i="2"/>
  <c r="V653" i="2" s="1"/>
  <c r="U558" i="2"/>
  <c r="V558" i="2" s="1"/>
  <c r="U341" i="2"/>
  <c r="V341" i="2" s="1"/>
  <c r="U232" i="2"/>
  <c r="V232" i="2" s="1"/>
  <c r="U143" i="2"/>
  <c r="V143" i="2" s="1"/>
  <c r="U1046" i="2"/>
  <c r="V1046" i="2" s="1"/>
  <c r="U859" i="2"/>
  <c r="V859" i="2" s="1"/>
  <c r="U803" i="2"/>
  <c r="V803" i="2" s="1"/>
  <c r="U682" i="2"/>
  <c r="V682" i="2" s="1"/>
  <c r="U605" i="2"/>
  <c r="V605" i="2" s="1"/>
  <c r="U491" i="2"/>
  <c r="V491" i="2" s="1"/>
  <c r="U345" i="2"/>
  <c r="V345" i="2" s="1"/>
  <c r="U243" i="2"/>
  <c r="V243" i="2" s="1"/>
  <c r="U40" i="2"/>
  <c r="V40" i="2" s="1"/>
  <c r="U2238" i="2"/>
  <c r="V2238" i="2" s="1"/>
  <c r="U2113" i="2"/>
  <c r="V2113" i="2" s="1"/>
  <c r="U2009" i="2"/>
  <c r="V2009" i="2" s="1"/>
  <c r="U1960" i="2"/>
  <c r="V1960" i="2" s="1"/>
  <c r="U1867" i="2"/>
  <c r="V1867" i="2" s="1"/>
  <c r="U1672" i="2"/>
  <c r="V1672" i="2" s="1"/>
  <c r="U1592" i="2"/>
  <c r="V1592" i="2" s="1"/>
  <c r="U1468" i="2"/>
  <c r="V1468" i="2" s="1"/>
  <c r="U1459" i="2"/>
  <c r="V1459" i="2" s="1"/>
  <c r="U1341" i="2"/>
  <c r="V1341" i="2" s="1"/>
  <c r="U1292" i="2"/>
  <c r="V1292" i="2" s="1"/>
  <c r="U1243" i="2"/>
  <c r="V1243" i="2" s="1"/>
  <c r="U333" i="2"/>
  <c r="V333" i="2" s="1"/>
  <c r="U183" i="2"/>
  <c r="V183" i="2" s="1"/>
  <c r="U99" i="2"/>
  <c r="V99" i="2" s="1"/>
  <c r="U2265" i="2"/>
  <c r="V2265" i="2" s="1"/>
  <c r="U2243" i="2"/>
  <c r="V2243" i="2" s="1"/>
  <c r="U2102" i="2"/>
  <c r="V2102" i="2" s="1"/>
  <c r="U1796" i="2"/>
  <c r="V1796" i="2" s="1"/>
  <c r="U1361" i="2"/>
  <c r="V1361" i="2" s="1"/>
  <c r="U1354" i="2"/>
  <c r="V1354" i="2" s="1"/>
  <c r="U1304" i="2"/>
  <c r="V1304" i="2" s="1"/>
  <c r="U1003" i="2"/>
  <c r="V1003" i="2" s="1"/>
  <c r="U879" i="2"/>
  <c r="V879" i="2" s="1"/>
  <c r="U711" i="2"/>
  <c r="V711" i="2" s="1"/>
  <c r="U428" i="2"/>
  <c r="V428" i="2" s="1"/>
  <c r="W428" i="2" s="1"/>
  <c r="U45" i="2"/>
  <c r="V45" i="2" s="1"/>
  <c r="U1933" i="2"/>
  <c r="V1933" i="2" s="1"/>
  <c r="U2180" i="2"/>
  <c r="V2180" i="2" s="1"/>
  <c r="U1946" i="2"/>
  <c r="V1946" i="2" s="1"/>
  <c r="U1948" i="2"/>
  <c r="V1948" i="2" s="1"/>
  <c r="U1570" i="2"/>
  <c r="V1570" i="2" s="1"/>
  <c r="U1116" i="2"/>
  <c r="V1116" i="2" s="1"/>
  <c r="U946" i="2"/>
  <c r="V946" i="2" s="1"/>
  <c r="U882" i="2"/>
  <c r="V882" i="2" s="1"/>
  <c r="U808" i="2"/>
  <c r="V808" i="2" s="1"/>
  <c r="U680" i="2"/>
  <c r="V680" i="2" s="1"/>
  <c r="U356" i="2"/>
  <c r="V356" i="2" s="1"/>
  <c r="U1707" i="2"/>
  <c r="V1707" i="2" s="1"/>
  <c r="U1699" i="2"/>
  <c r="V1699" i="2" s="1"/>
  <c r="U1107" i="2"/>
  <c r="V1107" i="2" s="1"/>
  <c r="U607" i="2"/>
  <c r="V607" i="2" s="1"/>
  <c r="U531" i="2"/>
  <c r="V531" i="2" s="1"/>
  <c r="U2279" i="2"/>
  <c r="V2279" i="2" s="1"/>
  <c r="U1994" i="2"/>
  <c r="V1994" i="2" s="1"/>
  <c r="U1915" i="2"/>
  <c r="V1915" i="2" s="1"/>
  <c r="U1928" i="2"/>
  <c r="V1928" i="2" s="1"/>
  <c r="U1810" i="2"/>
  <c r="V1810" i="2" s="1"/>
  <c r="U1778" i="2"/>
  <c r="V1778" i="2" s="1"/>
  <c r="U1716" i="2"/>
  <c r="V1716" i="2" s="1"/>
  <c r="U1667" i="2"/>
  <c r="V1667" i="2" s="1"/>
  <c r="U1638" i="2"/>
  <c r="V1638" i="2" s="1"/>
  <c r="U1591" i="2"/>
  <c r="V1591" i="2" s="1"/>
  <c r="U1559" i="2"/>
  <c r="V1559" i="2" s="1"/>
  <c r="U1484" i="2"/>
  <c r="V1484" i="2" s="1"/>
  <c r="U1435" i="2"/>
  <c r="V1435" i="2" s="1"/>
  <c r="U1295" i="2"/>
  <c r="V1295" i="2" s="1"/>
  <c r="U1274" i="2"/>
  <c r="V1274" i="2" s="1"/>
  <c r="U1229" i="2"/>
  <c r="V1229" i="2" s="1"/>
  <c r="U1120" i="2"/>
  <c r="V1120" i="2" s="1"/>
  <c r="U1084" i="2"/>
  <c r="V1084" i="2" s="1"/>
  <c r="U1059" i="2"/>
  <c r="V1059" i="2" s="1"/>
  <c r="U963" i="2"/>
  <c r="V963" i="2" s="1"/>
  <c r="U960" i="2"/>
  <c r="V960" i="2" s="1"/>
  <c r="U912" i="2"/>
  <c r="V912" i="2" s="1"/>
  <c r="U850" i="2"/>
  <c r="V850" i="2" s="1"/>
  <c r="U755" i="2"/>
  <c r="V755" i="2" s="1"/>
  <c r="U2211" i="2"/>
  <c r="V2211" i="2" s="1"/>
  <c r="U2115" i="2"/>
  <c r="V2115" i="2" s="1"/>
  <c r="U1992" i="2"/>
  <c r="V1992" i="2" s="1"/>
  <c r="U1849" i="2"/>
  <c r="V1849" i="2" s="1"/>
  <c r="U1784" i="2"/>
  <c r="V1784" i="2" s="1"/>
  <c r="U1779" i="2"/>
  <c r="V1779" i="2" s="1"/>
  <c r="U1639" i="2"/>
  <c r="V1639" i="2" s="1"/>
  <c r="U1693" i="2"/>
  <c r="V1693" i="2" s="1"/>
  <c r="U1608" i="2"/>
  <c r="V1608" i="2" s="1"/>
  <c r="U1565" i="2"/>
  <c r="V1565" i="2" s="1"/>
  <c r="U1505" i="2"/>
  <c r="V1505" i="2" s="1"/>
  <c r="U1302" i="2"/>
  <c r="V1302" i="2" s="1"/>
  <c r="U1257" i="2"/>
  <c r="V1257" i="2" s="1"/>
  <c r="U1093" i="2"/>
  <c r="V1093" i="2" s="1"/>
  <c r="U1060" i="2"/>
  <c r="V1060" i="2" s="1"/>
  <c r="U983" i="2"/>
  <c r="V983" i="2" s="1"/>
  <c r="U967" i="2"/>
  <c r="V967" i="2" s="1"/>
  <c r="U937" i="2"/>
  <c r="V937" i="2" s="1"/>
  <c r="U918" i="2"/>
  <c r="V918" i="2" s="1"/>
  <c r="U856" i="2"/>
  <c r="V856" i="2" s="1"/>
  <c r="U807" i="2"/>
  <c r="V807" i="2" s="1"/>
  <c r="U620" i="2"/>
  <c r="V620" i="2" s="1"/>
  <c r="U2203" i="2"/>
  <c r="V2203" i="2" s="1"/>
  <c r="U2072" i="2"/>
  <c r="V2072" i="2" s="1"/>
  <c r="U584" i="2"/>
  <c r="V584" i="2" s="1"/>
  <c r="U536" i="2"/>
  <c r="V536" i="2" s="1"/>
  <c r="U515" i="2"/>
  <c r="V515" i="2" s="1"/>
  <c r="U463" i="2"/>
  <c r="V463" i="2" s="1"/>
  <c r="U433" i="2"/>
  <c r="V433" i="2" s="1"/>
  <c r="U371" i="2"/>
  <c r="V371" i="2" s="1"/>
  <c r="U289" i="2"/>
  <c r="V289" i="2" s="1"/>
  <c r="U260" i="2"/>
  <c r="V260" i="2" s="1"/>
  <c r="U236" i="2"/>
  <c r="V236" i="2" s="1"/>
  <c r="U202" i="2"/>
  <c r="V202" i="2" s="1"/>
  <c r="U131" i="2"/>
  <c r="V131" i="2" s="1"/>
  <c r="U100" i="2"/>
  <c r="V100" i="2" s="1"/>
  <c r="U77" i="2"/>
  <c r="V77" i="2" s="1"/>
  <c r="U58" i="2"/>
  <c r="V58" i="2" s="1"/>
  <c r="U28" i="2"/>
  <c r="V28" i="2" s="1"/>
  <c r="U595" i="2"/>
  <c r="V595" i="2" s="1"/>
  <c r="U493" i="2"/>
  <c r="V493" i="2" s="1"/>
  <c r="U467" i="2"/>
  <c r="V467" i="2" s="1"/>
  <c r="U407" i="2"/>
  <c r="V407" i="2" s="1"/>
  <c r="U324" i="2"/>
  <c r="V324" i="2" s="1"/>
  <c r="U285" i="2"/>
  <c r="V285" i="2" s="1"/>
  <c r="U241" i="2"/>
  <c r="V241" i="2" s="1"/>
  <c r="U208" i="2"/>
  <c r="V208" i="2" s="1"/>
  <c r="U139" i="2"/>
  <c r="V139" i="2" s="1"/>
  <c r="U107" i="2"/>
  <c r="V107" i="2" s="1"/>
  <c r="U90" i="2"/>
  <c r="V90" i="2" s="1"/>
  <c r="U26" i="2"/>
  <c r="V26" i="2" s="1"/>
  <c r="U2099" i="2"/>
  <c r="V2099" i="2" s="1"/>
  <c r="U2025" i="2"/>
  <c r="V2025" i="2" s="1"/>
  <c r="U1911" i="2"/>
  <c r="V1911" i="2" s="1"/>
  <c r="U1926" i="2"/>
  <c r="V1926" i="2" s="1"/>
  <c r="U1834" i="2"/>
  <c r="V1834" i="2" s="1"/>
  <c r="N476" i="2"/>
  <c r="O476" i="2" s="1"/>
  <c r="N2288" i="2"/>
  <c r="O2288" i="2" s="1"/>
  <c r="S2288" i="2" s="1"/>
  <c r="N2261" i="2"/>
  <c r="O2261" i="2" s="1"/>
  <c r="S2261" i="2" s="1"/>
  <c r="N2226" i="2"/>
  <c r="O2226" i="2" s="1"/>
  <c r="N1986" i="2"/>
  <c r="O1986" i="2" s="1"/>
  <c r="S1986" i="2" s="1"/>
  <c r="N1864" i="2"/>
  <c r="O1864" i="2" s="1"/>
  <c r="N1754" i="2"/>
  <c r="O1754" i="2" s="1"/>
  <c r="S1754" i="2" s="1"/>
  <c r="N1358" i="2"/>
  <c r="O1358" i="2" s="1"/>
  <c r="S1358" i="2" s="1"/>
  <c r="N1325" i="2"/>
  <c r="O1325" i="2" s="1"/>
  <c r="S1325" i="2" s="1"/>
  <c r="N2129" i="2"/>
  <c r="O2129" i="2" s="1"/>
  <c r="S2129" i="2" s="1"/>
  <c r="N140" i="2"/>
  <c r="O140" i="2" s="1"/>
  <c r="S140" i="2" s="1"/>
  <c r="N1980" i="2"/>
  <c r="O1980" i="2" s="1"/>
  <c r="N1854" i="2"/>
  <c r="O1854" i="2" s="1"/>
  <c r="N1657" i="2"/>
  <c r="O1657" i="2" s="1"/>
  <c r="S1657" i="2" s="1"/>
  <c r="N1209" i="2"/>
  <c r="O1209" i="2" s="1"/>
  <c r="S1209" i="2" s="1"/>
  <c r="N626" i="2"/>
  <c r="O626" i="2" s="1"/>
  <c r="N507" i="2"/>
  <c r="O507" i="2" s="1"/>
  <c r="S507" i="2" s="1"/>
  <c r="N7" i="2"/>
  <c r="O7" i="2" s="1"/>
  <c r="S7" i="2" s="1"/>
  <c r="N2228" i="2"/>
  <c r="O2228" i="2" s="1"/>
  <c r="N1996" i="2"/>
  <c r="O1996" i="2" s="1"/>
  <c r="N1583" i="2"/>
  <c r="O1583" i="2" s="1"/>
  <c r="N2212" i="2"/>
  <c r="O2212" i="2" s="1"/>
  <c r="S2212" i="2" s="1"/>
  <c r="N1979" i="2"/>
  <c r="O1979" i="2" s="1"/>
  <c r="N1852" i="2"/>
  <c r="O1852" i="2" s="1"/>
  <c r="S1852" i="2" s="1"/>
  <c r="N1819" i="2"/>
  <c r="O1819" i="2" s="1"/>
  <c r="S1819" i="2" s="1"/>
  <c r="N1555" i="2"/>
  <c r="O1555" i="2" s="1"/>
  <c r="S1555" i="2" s="1"/>
  <c r="N1478" i="2"/>
  <c r="O1478" i="2" s="1"/>
  <c r="N1323" i="2"/>
  <c r="O1323" i="2" s="1"/>
  <c r="N1075" i="2"/>
  <c r="O1075" i="2" s="1"/>
  <c r="N1038" i="2"/>
  <c r="O1038" i="2" s="1"/>
  <c r="S1038" i="2" s="1"/>
  <c r="N699" i="2"/>
  <c r="O699" i="2" s="1"/>
  <c r="S699" i="2" s="1"/>
  <c r="N654" i="2"/>
  <c r="O654" i="2" s="1"/>
  <c r="N625" i="2"/>
  <c r="O625" i="2" s="1"/>
  <c r="N533" i="2"/>
  <c r="O533" i="2" s="1"/>
  <c r="N303" i="2"/>
  <c r="O303" i="2" s="1"/>
  <c r="N148" i="2"/>
  <c r="O148" i="2" s="1"/>
  <c r="S148" i="2" s="1"/>
  <c r="N671" i="2"/>
  <c r="O671" i="2" s="1"/>
  <c r="N588" i="2"/>
  <c r="O588" i="2" s="1"/>
  <c r="S588" i="2" s="1"/>
  <c r="N530" i="2"/>
  <c r="O530" i="2" s="1"/>
  <c r="N447" i="2"/>
  <c r="O447" i="2" s="1"/>
  <c r="S447" i="2" s="1"/>
  <c r="N420" i="2"/>
  <c r="O420" i="2" s="1"/>
  <c r="N302" i="2"/>
  <c r="O302" i="2" s="1"/>
  <c r="N167" i="2"/>
  <c r="O167" i="2" s="1"/>
  <c r="N1993" i="2"/>
  <c r="O1993" i="2" s="1"/>
  <c r="N1826" i="2"/>
  <c r="O1826" i="2" s="1"/>
  <c r="N1521" i="2"/>
  <c r="O1521" i="2" s="1"/>
  <c r="S1521" i="2" s="1"/>
  <c r="N852" i="2"/>
  <c r="O852" i="2" s="1"/>
  <c r="S852" i="2" s="1"/>
  <c r="N1405" i="2"/>
  <c r="O1405" i="2" s="1"/>
  <c r="N695" i="2"/>
  <c r="O695" i="2" s="1"/>
  <c r="N665" i="2"/>
  <c r="O665" i="2" s="1"/>
  <c r="N335" i="2"/>
  <c r="O335" i="2" s="1"/>
  <c r="S335" i="2" s="1"/>
  <c r="N9" i="2"/>
  <c r="O9" i="2" s="1"/>
  <c r="N2198" i="2"/>
  <c r="O2198" i="2" s="1"/>
  <c r="N2158" i="2"/>
  <c r="O2158" i="2" s="1"/>
  <c r="N2124" i="2"/>
  <c r="O2124" i="2" s="1"/>
  <c r="N2050" i="2"/>
  <c r="O2050" i="2" s="1"/>
  <c r="N829" i="2"/>
  <c r="O829" i="2" s="1"/>
  <c r="N815" i="2"/>
  <c r="O815" i="2" s="1"/>
  <c r="N734" i="2"/>
  <c r="O734" i="2" s="1"/>
  <c r="S734" i="2" s="1"/>
  <c r="N643" i="2"/>
  <c r="O643" i="2" s="1"/>
  <c r="S643" i="2" s="1"/>
  <c r="N646" i="2"/>
  <c r="O646" i="2" s="1"/>
  <c r="N350" i="2"/>
  <c r="O350" i="2" s="1"/>
  <c r="S350" i="2" s="1"/>
  <c r="N281" i="2"/>
  <c r="O281" i="2" s="1"/>
  <c r="N206" i="2"/>
  <c r="O206" i="2" s="1"/>
  <c r="N181" i="2"/>
  <c r="O181" i="2" s="1"/>
  <c r="N132" i="2"/>
  <c r="O132" i="2" s="1"/>
  <c r="O2089" i="2"/>
  <c r="S2089" i="2" s="1"/>
  <c r="O1830" i="2"/>
  <c r="S1830" i="2" s="1"/>
  <c r="O1508" i="2"/>
  <c r="S1508" i="2" s="1"/>
  <c r="O1205" i="2"/>
  <c r="S1205" i="2" s="1"/>
  <c r="O729" i="2"/>
  <c r="S729" i="2" s="1"/>
  <c r="O537" i="2"/>
  <c r="S537" i="2" s="1"/>
  <c r="O170" i="2"/>
  <c r="S170" i="2" s="1"/>
  <c r="O2095" i="2"/>
  <c r="S2095" i="2" s="1"/>
  <c r="O2045" i="2"/>
  <c r="S2045" i="2" s="1"/>
  <c r="O1942" i="2"/>
  <c r="S1942" i="2" s="1"/>
  <c r="O1794" i="2"/>
  <c r="S1794" i="2" s="1"/>
  <c r="O1621" i="2"/>
  <c r="S1621" i="2" s="1"/>
  <c r="O1534" i="2"/>
  <c r="S1534" i="2" s="1"/>
  <c r="O1428" i="2"/>
  <c r="S1428" i="2" s="1"/>
  <c r="O1370" i="2"/>
  <c r="S1370" i="2" s="1"/>
  <c r="O1300" i="2"/>
  <c r="S1300" i="2" s="1"/>
  <c r="O1109" i="2"/>
  <c r="S1109" i="2" s="1"/>
  <c r="O2134" i="2"/>
  <c r="S2134" i="2" s="1"/>
  <c r="O1440" i="2"/>
  <c r="S1440" i="2" s="1"/>
  <c r="O603" i="2"/>
  <c r="S603" i="2" s="1"/>
  <c r="O309" i="2"/>
  <c r="S309" i="2" s="1"/>
  <c r="O2082" i="2"/>
  <c r="S2082" i="2" s="1"/>
  <c r="O1148" i="2"/>
  <c r="S1148" i="2" s="1"/>
  <c r="O1090" i="2"/>
  <c r="S1090" i="2" s="1"/>
  <c r="O797" i="2"/>
  <c r="S797" i="2" s="1"/>
  <c r="O436" i="2"/>
  <c r="S436" i="2" s="1"/>
  <c r="O2190" i="2"/>
  <c r="S2190" i="2" s="1"/>
  <c r="O2125" i="2"/>
  <c r="S2125" i="2" s="1"/>
  <c r="O1880" i="2"/>
  <c r="S1880" i="2" s="1"/>
  <c r="O1793" i="2"/>
  <c r="S1793" i="2" s="1"/>
  <c r="O1622" i="2"/>
  <c r="S1622" i="2" s="1"/>
  <c r="O1395" i="2"/>
  <c r="S1395" i="2" s="1"/>
  <c r="O1371" i="2"/>
  <c r="S1371" i="2" s="1"/>
  <c r="O1230" i="2"/>
  <c r="S1230" i="2" s="1"/>
  <c r="O1149" i="2"/>
  <c r="S1149" i="2" s="1"/>
  <c r="O2152" i="2"/>
  <c r="S2152" i="2" s="1"/>
  <c r="O1674" i="2"/>
  <c r="S1674" i="2" s="1"/>
  <c r="O1297" i="2"/>
  <c r="S1297" i="2" s="1"/>
  <c r="O576" i="2"/>
  <c r="S576" i="2" s="1"/>
  <c r="O276" i="2"/>
  <c r="S276" i="2" s="1"/>
  <c r="O8" i="2"/>
  <c r="S8" i="2" s="1"/>
  <c r="O832" i="2"/>
  <c r="S832" i="2" s="1"/>
  <c r="O660" i="2"/>
  <c r="S660" i="2" s="1"/>
  <c r="O569" i="2"/>
  <c r="S569" i="2" s="1"/>
  <c r="O298" i="2"/>
  <c r="S298" i="2" s="1"/>
  <c r="O151" i="2"/>
  <c r="S151" i="2" s="1"/>
  <c r="O1106" i="2"/>
  <c r="S1106" i="2" s="1"/>
  <c r="O873" i="2"/>
  <c r="S873" i="2" s="1"/>
  <c r="O794" i="2"/>
  <c r="S794" i="2" s="1"/>
  <c r="O704" i="2"/>
  <c r="S704" i="2" s="1"/>
  <c r="O622" i="2"/>
  <c r="S622" i="2" s="1"/>
  <c r="O514" i="2"/>
  <c r="S514" i="2" s="1"/>
  <c r="O427" i="2"/>
  <c r="S427" i="2" s="1"/>
  <c r="O259" i="2"/>
  <c r="S259" i="2" s="1"/>
  <c r="O51" i="2"/>
  <c r="S51" i="2" s="1"/>
  <c r="O2169" i="2"/>
  <c r="S2169" i="2" s="1"/>
  <c r="O2086" i="2"/>
  <c r="S2086" i="2" s="1"/>
  <c r="O1961" i="2"/>
  <c r="S1961" i="2" s="1"/>
  <c r="O1806" i="2"/>
  <c r="S1806" i="2" s="1"/>
  <c r="O1751" i="2"/>
  <c r="S1751" i="2" s="1"/>
  <c r="O1566" i="2"/>
  <c r="S1566" i="2" s="1"/>
  <c r="O1355" i="2"/>
  <c r="S1355" i="2" s="1"/>
  <c r="O1306" i="2"/>
  <c r="S1306" i="2" s="1"/>
  <c r="O1311" i="2"/>
  <c r="S1311" i="2" s="1"/>
  <c r="O186" i="2"/>
  <c r="S186" i="2" s="1"/>
  <c r="O146" i="2"/>
  <c r="S146" i="2" s="1"/>
  <c r="O2274" i="2"/>
  <c r="S2274" i="2" s="1"/>
  <c r="O2135" i="2"/>
  <c r="S2135" i="2" s="1"/>
  <c r="O2012" i="2"/>
  <c r="S2012" i="2" s="1"/>
  <c r="O1318" i="2"/>
  <c r="S1318" i="2" s="1"/>
  <c r="O685" i="2"/>
  <c r="S685" i="2" s="1"/>
  <c r="O2017" i="2"/>
  <c r="S2017" i="2" s="1"/>
  <c r="O1337" i="2"/>
  <c r="S1337" i="2" s="1"/>
  <c r="O793" i="2"/>
  <c r="S793" i="2" s="1"/>
  <c r="O2002" i="2"/>
  <c r="S2002" i="2" s="1"/>
  <c r="W2002" i="2" s="1"/>
  <c r="Y2002" i="2" s="1"/>
  <c r="O1790" i="2"/>
  <c r="S1790" i="2" s="1"/>
  <c r="W1790" i="2" s="1"/>
  <c r="Y1790" i="2" s="1"/>
  <c r="O223" i="2"/>
  <c r="S223" i="2" s="1"/>
  <c r="W223" i="2" s="1"/>
  <c r="Y223" i="2" s="1"/>
  <c r="O1881" i="2"/>
  <c r="S1881" i="2" s="1"/>
  <c r="O1760" i="2"/>
  <c r="S1760" i="2" s="1"/>
  <c r="W1760" i="2" s="1"/>
  <c r="Y1760" i="2" s="1"/>
  <c r="O1258" i="2"/>
  <c r="S1258" i="2" s="1"/>
  <c r="W1258" i="2" s="1"/>
  <c r="Y1258" i="2" s="1"/>
  <c r="O870" i="2"/>
  <c r="S870" i="2" s="1"/>
  <c r="W870" i="2" s="1"/>
  <c r="Y870" i="2" s="1"/>
  <c r="O322" i="2"/>
  <c r="S322" i="2" s="1"/>
  <c r="W322" i="2" s="1"/>
  <c r="Y322" i="2" s="1"/>
  <c r="O109" i="2"/>
  <c r="S109" i="2" s="1"/>
  <c r="W109" i="2" s="1"/>
  <c r="Y109" i="2" s="1"/>
  <c r="O595" i="2"/>
  <c r="S595" i="2" s="1"/>
  <c r="O340" i="2"/>
  <c r="S340" i="2" s="1"/>
  <c r="O103" i="2"/>
  <c r="S103" i="2" s="1"/>
  <c r="O2223" i="2"/>
  <c r="S2223" i="2" s="1"/>
  <c r="W2223" i="2" s="1"/>
  <c r="Y2223" i="2" s="1"/>
  <c r="O1313" i="2"/>
  <c r="S1313" i="2" s="1"/>
  <c r="W1313" i="2" s="1"/>
  <c r="Y1313" i="2" s="1"/>
  <c r="O1225" i="2"/>
  <c r="S1225" i="2" s="1"/>
  <c r="O958" i="2"/>
  <c r="S958" i="2" s="1"/>
  <c r="O923" i="2"/>
  <c r="S923" i="2" s="1"/>
  <c r="O120" i="2"/>
  <c r="S120" i="2" s="1"/>
  <c r="O62" i="2"/>
  <c r="S62" i="2" s="1"/>
  <c r="O1266" i="2"/>
  <c r="S1266" i="2" s="1"/>
  <c r="W1266" i="2" s="1"/>
  <c r="Y1266" i="2" s="1"/>
  <c r="O2076" i="2"/>
  <c r="S2076" i="2" s="1"/>
  <c r="O1506" i="2"/>
  <c r="S1506" i="2" s="1"/>
  <c r="W1506" i="2" s="1"/>
  <c r="Y1506" i="2" s="1"/>
  <c r="O1228" i="2"/>
  <c r="S1228" i="2" s="1"/>
  <c r="W1228" i="2" s="1"/>
  <c r="Y1228" i="2" s="1"/>
  <c r="O916" i="2"/>
  <c r="S916" i="2" s="1"/>
  <c r="W916" i="2" s="1"/>
  <c r="Y916" i="2" s="1"/>
  <c r="O781" i="2"/>
  <c r="S781" i="2" s="1"/>
  <c r="W781" i="2" s="1"/>
  <c r="Y781" i="2" s="1"/>
  <c r="O125" i="2"/>
  <c r="S125" i="2" s="1"/>
  <c r="W125" i="2" s="1"/>
  <c r="Y125" i="2" s="1"/>
  <c r="O70" i="2"/>
  <c r="S70" i="2" s="1"/>
  <c r="W70" i="2" s="1"/>
  <c r="Y70" i="2" s="1"/>
  <c r="O2256" i="2"/>
  <c r="S2256" i="2" s="1"/>
  <c r="O1878" i="2"/>
  <c r="S1878" i="2" s="1"/>
  <c r="W1878" i="2" s="1"/>
  <c r="Y1878" i="2" s="1"/>
  <c r="O1756" i="2"/>
  <c r="S1756" i="2" s="1"/>
  <c r="W1756" i="2" s="1"/>
  <c r="Y1756" i="2" s="1"/>
  <c r="O1649" i="2"/>
  <c r="S1649" i="2" s="1"/>
  <c r="O1652" i="2"/>
  <c r="S1652" i="2" s="1"/>
  <c r="O1670" i="2"/>
  <c r="S1670" i="2" s="1"/>
  <c r="O1252" i="2"/>
  <c r="S1252" i="2" s="1"/>
  <c r="S1886" i="2"/>
  <c r="W1886" i="2" s="1"/>
  <c r="Y1886" i="2" s="1"/>
  <c r="S1802" i="2"/>
  <c r="W1802" i="2" s="1"/>
  <c r="S1349" i="2"/>
  <c r="W1349" i="2" s="1"/>
  <c r="Y1349" i="2" s="1"/>
  <c r="S785" i="2"/>
  <c r="W785" i="2" s="1"/>
  <c r="Y785" i="2" s="1"/>
  <c r="S788" i="2"/>
  <c r="W788" i="2" s="1"/>
  <c r="Y788" i="2" s="1"/>
  <c r="S2083" i="2"/>
  <c r="W2083" i="2" s="1"/>
  <c r="Y2083" i="2" s="1"/>
  <c r="S1912" i="2"/>
  <c r="W1912" i="2" s="1"/>
  <c r="Y1912" i="2" s="1"/>
  <c r="S1801" i="2"/>
  <c r="W1801" i="2" s="1"/>
  <c r="Y1801" i="2" s="1"/>
  <c r="S299" i="2"/>
  <c r="W299" i="2" s="1"/>
  <c r="Y299" i="2" s="1"/>
  <c r="S258" i="2"/>
  <c r="W258" i="2" s="1"/>
  <c r="Y258" i="2" s="1"/>
  <c r="S106" i="2"/>
  <c r="W106" i="2" s="1"/>
  <c r="Y106" i="2" s="1"/>
  <c r="S2087" i="2"/>
  <c r="W2087" i="2" s="1"/>
  <c r="Y2087" i="2" s="1"/>
  <c r="S1971" i="2"/>
  <c r="S1768" i="2"/>
  <c r="W1768" i="2" s="1"/>
  <c r="Y1768" i="2" s="1"/>
  <c r="S1270" i="2"/>
  <c r="W1270" i="2" s="1"/>
  <c r="Y1270" i="2" s="1"/>
  <c r="S980" i="2"/>
  <c r="W980" i="2" s="1"/>
  <c r="Y980" i="2" s="1"/>
  <c r="S452" i="2"/>
  <c r="S238" i="2"/>
  <c r="W238" i="2" s="1"/>
  <c r="S1312" i="2"/>
  <c r="W1312" i="2" s="1"/>
  <c r="Y1312" i="2" s="1"/>
  <c r="S1082" i="2"/>
  <c r="W1082" i="2" s="1"/>
  <c r="Y1082" i="2" s="1"/>
  <c r="S972" i="2"/>
  <c r="W972" i="2" s="1"/>
  <c r="Y972" i="2" s="1"/>
  <c r="S563" i="2"/>
  <c r="W563" i="2" s="1"/>
  <c r="Y563" i="2" s="1"/>
  <c r="S263" i="2"/>
  <c r="S1755" i="2"/>
  <c r="W1755" i="2" s="1"/>
  <c r="Y1755" i="2" s="1"/>
  <c r="S1286" i="2"/>
  <c r="N1758" i="2"/>
  <c r="O1758" i="2" s="1"/>
  <c r="N1154" i="2"/>
  <c r="O1154" i="2" s="1"/>
  <c r="N969" i="2"/>
  <c r="O969" i="2" s="1"/>
  <c r="N724" i="2"/>
  <c r="O724" i="2" s="1"/>
  <c r="N624" i="2"/>
  <c r="O624" i="2" s="1"/>
  <c r="N573" i="2"/>
  <c r="O573" i="2" s="1"/>
  <c r="N366" i="2"/>
  <c r="O366" i="2" s="1"/>
  <c r="N163" i="2"/>
  <c r="O163" i="2" s="1"/>
  <c r="N2272" i="2"/>
  <c r="O2272" i="2" s="1"/>
  <c r="S2272" i="2" s="1"/>
  <c r="N1967" i="2"/>
  <c r="O1967" i="2" s="1"/>
  <c r="N1400" i="2"/>
  <c r="O1400" i="2" s="1"/>
  <c r="N1617" i="2"/>
  <c r="O1617" i="2" s="1"/>
  <c r="N1158" i="2"/>
  <c r="O1158" i="2" s="1"/>
  <c r="N875" i="2"/>
  <c r="O875" i="2" s="1"/>
  <c r="N339" i="2"/>
  <c r="O339" i="2" s="1"/>
  <c r="N201" i="2"/>
  <c r="O201" i="2" s="1"/>
  <c r="S201" i="2" s="1"/>
  <c r="N46" i="2"/>
  <c r="O46" i="2" s="1"/>
  <c r="N2184" i="2"/>
  <c r="O2184" i="2" s="1"/>
  <c r="S2184" i="2" s="1"/>
  <c r="N2070" i="2"/>
  <c r="O2070" i="2" s="1"/>
  <c r="N1957" i="2"/>
  <c r="O1957" i="2" s="1"/>
  <c r="S1957" i="2" s="1"/>
  <c r="N1012" i="2"/>
  <c r="O1012" i="2" s="1"/>
  <c r="N460" i="2"/>
  <c r="O460" i="2" s="1"/>
  <c r="N360" i="2"/>
  <c r="O360" i="2" s="1"/>
  <c r="N222" i="2"/>
  <c r="O222" i="2" s="1"/>
  <c r="N2263" i="2"/>
  <c r="O2263" i="2" s="1"/>
  <c r="N2148" i="2"/>
  <c r="O2148" i="2" s="1"/>
  <c r="N2118" i="2"/>
  <c r="O2118" i="2" s="1"/>
  <c r="N2156" i="2"/>
  <c r="O2156" i="2" s="1"/>
  <c r="S2156" i="2" s="1"/>
  <c r="N2037" i="2"/>
  <c r="O2037" i="2" s="1"/>
  <c r="N1973" i="2"/>
  <c r="O1973" i="2" s="1"/>
  <c r="N1968" i="2"/>
  <c r="O1968" i="2" s="1"/>
  <c r="N1850" i="2"/>
  <c r="O1850" i="2" s="1"/>
  <c r="N1446" i="2"/>
  <c r="O1446" i="2" s="1"/>
  <c r="N1334" i="2"/>
  <c r="O1334" i="2" s="1"/>
  <c r="S1334" i="2" s="1"/>
  <c r="N1984" i="2"/>
  <c r="O1984" i="2" s="1"/>
  <c r="N1853" i="2"/>
  <c r="O1853" i="2" s="1"/>
  <c r="N1597" i="2"/>
  <c r="O1597" i="2" s="1"/>
  <c r="S1597" i="2" s="1"/>
  <c r="N1450" i="2"/>
  <c r="O1450" i="2" s="1"/>
  <c r="N1057" i="2"/>
  <c r="O1057" i="2" s="1"/>
  <c r="N752" i="2"/>
  <c r="O752" i="2" s="1"/>
  <c r="N668" i="2"/>
  <c r="O668" i="2" s="1"/>
  <c r="N211" i="2"/>
  <c r="O211" i="2" s="1"/>
  <c r="N2262" i="2"/>
  <c r="O2262" i="2" s="1"/>
  <c r="N2166" i="2"/>
  <c r="O2166" i="2" s="1"/>
  <c r="N2067" i="2"/>
  <c r="O2067" i="2" s="1"/>
  <c r="N2019" i="2"/>
  <c r="O2019" i="2" s="1"/>
  <c r="N1924" i="2"/>
  <c r="O1924" i="2" s="1"/>
  <c r="N1529" i="2"/>
  <c r="O1529" i="2" s="1"/>
  <c r="S1529" i="2" s="1"/>
  <c r="N1441" i="2"/>
  <c r="O1441" i="2" s="1"/>
  <c r="N1245" i="2"/>
  <c r="O1245" i="2" s="1"/>
  <c r="N1029" i="2"/>
  <c r="O1029" i="2" s="1"/>
  <c r="N1096" i="2"/>
  <c r="O1096" i="2" s="1"/>
  <c r="N994" i="2"/>
  <c r="O994" i="2" s="1"/>
  <c r="S994" i="2" s="1"/>
  <c r="N847" i="2"/>
  <c r="O847" i="2" s="1"/>
  <c r="N819" i="2"/>
  <c r="O819" i="2" s="1"/>
  <c r="N728" i="2"/>
  <c r="O728" i="2" s="1"/>
  <c r="N763" i="2"/>
  <c r="O763" i="2" s="1"/>
  <c r="S763" i="2" s="1"/>
  <c r="N619" i="2"/>
  <c r="O619" i="2" s="1"/>
  <c r="S619" i="2" s="1"/>
  <c r="N376" i="2"/>
  <c r="O376" i="2" s="1"/>
  <c r="N321" i="2"/>
  <c r="O321" i="2" s="1"/>
  <c r="N199" i="2"/>
  <c r="O199" i="2" s="1"/>
  <c r="S199" i="2" s="1"/>
  <c r="N835" i="2"/>
  <c r="O835" i="2" s="1"/>
  <c r="N636" i="2"/>
  <c r="O636" i="2" s="1"/>
  <c r="N509" i="2"/>
  <c r="O509" i="2" s="1"/>
  <c r="N255" i="2"/>
  <c r="O255" i="2" s="1"/>
  <c r="S255" i="2" s="1"/>
  <c r="N169" i="2"/>
  <c r="O169" i="2" s="1"/>
  <c r="N24" i="2"/>
  <c r="O24" i="2" s="1"/>
  <c r="S24" i="2" s="1"/>
  <c r="N1541" i="2"/>
  <c r="O1541" i="2" s="1"/>
  <c r="S1541" i="2" s="1"/>
  <c r="N1426" i="2"/>
  <c r="O1426" i="2" s="1"/>
  <c r="N1379" i="2"/>
  <c r="O1379" i="2" s="1"/>
  <c r="N678" i="2"/>
  <c r="O678" i="2" s="1"/>
  <c r="N661" i="2"/>
  <c r="O661" i="2" s="1"/>
  <c r="S661" i="2" s="1"/>
  <c r="N648" i="2"/>
  <c r="O648" i="2" s="1"/>
  <c r="N305" i="2"/>
  <c r="O305" i="2" s="1"/>
  <c r="S305" i="2" s="1"/>
  <c r="N229" i="2"/>
  <c r="O229" i="2" s="1"/>
  <c r="N130" i="2"/>
  <c r="O130" i="2" s="1"/>
  <c r="N2280" i="2"/>
  <c r="O2280" i="2" s="1"/>
  <c r="S2280" i="2" s="1"/>
  <c r="N2103" i="2"/>
  <c r="O2103" i="2" s="1"/>
  <c r="N54" i="2"/>
  <c r="O54" i="2" s="1"/>
  <c r="S54" i="2" s="1"/>
  <c r="N886" i="2"/>
  <c r="O886" i="2" s="1"/>
  <c r="S886" i="2" s="1"/>
  <c r="N877" i="2"/>
  <c r="O877" i="2" s="1"/>
  <c r="N801" i="2"/>
  <c r="O801" i="2" s="1"/>
  <c r="S801" i="2" s="1"/>
  <c r="N745" i="2"/>
  <c r="O745" i="2" s="1"/>
  <c r="N642" i="2"/>
  <c r="O642" i="2" s="1"/>
  <c r="N306" i="2"/>
  <c r="O306" i="2" s="1"/>
  <c r="N2236" i="2"/>
  <c r="O2236" i="2" s="1"/>
  <c r="S2236" i="2" s="1"/>
  <c r="N1891" i="2"/>
  <c r="O1891" i="2" s="1"/>
  <c r="N1828" i="2"/>
  <c r="O1828" i="2" s="1"/>
  <c r="S1828" i="2" s="1"/>
  <c r="N1548" i="2"/>
  <c r="O1548" i="2" s="1"/>
  <c r="N1174" i="2"/>
  <c r="O1174" i="2" s="1"/>
  <c r="N1490" i="2"/>
  <c r="O1490" i="2" s="1"/>
  <c r="N1847" i="2"/>
  <c r="O1847" i="2" s="1"/>
  <c r="S1847" i="2" s="1"/>
  <c r="N1423" i="2"/>
  <c r="O1423" i="2" s="1"/>
  <c r="S1423" i="2" s="1"/>
  <c r="N841" i="2"/>
  <c r="O841" i="2" s="1"/>
  <c r="S841" i="2" s="1"/>
  <c r="N341" i="2"/>
  <c r="O341" i="2" s="1"/>
  <c r="S341" i="2" s="1"/>
  <c r="N859" i="2"/>
  <c r="O859" i="2" s="1"/>
  <c r="N803" i="2"/>
  <c r="O803" i="2" s="1"/>
  <c r="S803" i="2" s="1"/>
  <c r="N682" i="2"/>
  <c r="O682" i="2" s="1"/>
  <c r="S682" i="2" s="1"/>
  <c r="N491" i="2"/>
  <c r="O491" i="2" s="1"/>
  <c r="N1867" i="2"/>
  <c r="O1867" i="2" s="1"/>
  <c r="S1867" i="2" s="1"/>
  <c r="N1341" i="2"/>
  <c r="O1341" i="2" s="1"/>
  <c r="N1292" i="2"/>
  <c r="O1292" i="2" s="1"/>
  <c r="N183" i="2"/>
  <c r="O183" i="2" s="1"/>
  <c r="S183" i="2" s="1"/>
  <c r="O1412" i="2"/>
  <c r="S1412" i="2" s="1"/>
  <c r="O1360" i="2"/>
  <c r="S1360" i="2" s="1"/>
  <c r="O1364" i="2"/>
  <c r="S1364" i="2" s="1"/>
  <c r="O1022" i="2"/>
  <c r="S1022" i="2" s="1"/>
  <c r="O279" i="2"/>
  <c r="S279" i="2" s="1"/>
  <c r="O1952" i="2"/>
  <c r="S1952" i="2" s="1"/>
  <c r="O1748" i="2"/>
  <c r="S1748" i="2" s="1"/>
  <c r="O995" i="2"/>
  <c r="S995" i="2" s="1"/>
  <c r="O838" i="2"/>
  <c r="S838" i="2" s="1"/>
  <c r="O1900" i="2"/>
  <c r="S1900" i="2" s="1"/>
  <c r="W1900" i="2" s="1"/>
  <c r="Y1900" i="2" s="1"/>
  <c r="O1769" i="2"/>
  <c r="S1769" i="2" s="1"/>
  <c r="W1769" i="2" s="1"/>
  <c r="Y1769" i="2" s="1"/>
  <c r="O1413" i="2"/>
  <c r="S1413" i="2" s="1"/>
  <c r="W1413" i="2" s="1"/>
  <c r="O1742" i="2"/>
  <c r="S1742" i="2" s="1"/>
  <c r="W1742" i="2" s="1"/>
  <c r="Y1742" i="2" s="1"/>
  <c r="O1641" i="2"/>
  <c r="S1641" i="2" s="1"/>
  <c r="W1641" i="2" s="1"/>
  <c r="Y1641" i="2" s="1"/>
  <c r="O1585" i="2"/>
  <c r="S1585" i="2" s="1"/>
  <c r="W1585" i="2" s="1"/>
  <c r="Y1585" i="2" s="1"/>
  <c r="O1502" i="2"/>
  <c r="S1502" i="2" s="1"/>
  <c r="W1502" i="2" s="1"/>
  <c r="Y1502" i="2" s="1"/>
  <c r="O1482" i="2"/>
  <c r="S1482" i="2" s="1"/>
  <c r="W1482" i="2" s="1"/>
  <c r="O1329" i="2"/>
  <c r="S1329" i="2" s="1"/>
  <c r="W1329" i="2" s="1"/>
  <c r="Y1329" i="2" s="1"/>
  <c r="O1283" i="2"/>
  <c r="S1283" i="2" s="1"/>
  <c r="W1283" i="2" s="1"/>
  <c r="Y1283" i="2" s="1"/>
  <c r="O1083" i="2"/>
  <c r="S1083" i="2" s="1"/>
  <c r="W1083" i="2" s="1"/>
  <c r="Y1083" i="2" s="1"/>
  <c r="O989" i="2"/>
  <c r="S989" i="2" s="1"/>
  <c r="W989" i="2" s="1"/>
  <c r="Y989" i="2" s="1"/>
  <c r="O483" i="2"/>
  <c r="S483" i="2" s="1"/>
  <c r="W483" i="2" s="1"/>
  <c r="Y483" i="2" s="1"/>
  <c r="O417" i="2"/>
  <c r="S417" i="2" s="1"/>
  <c r="W417" i="2" s="1"/>
  <c r="Y417" i="2" s="1"/>
  <c r="O266" i="2"/>
  <c r="S266" i="2" s="1"/>
  <c r="W266" i="2" s="1"/>
  <c r="Y266" i="2" s="1"/>
  <c r="O227" i="2"/>
  <c r="S227" i="2" s="1"/>
  <c r="W227" i="2" s="1"/>
  <c r="Y227" i="2" s="1"/>
  <c r="O122" i="2"/>
  <c r="S122" i="2" s="1"/>
  <c r="W122" i="2" s="1"/>
  <c r="Y122" i="2" s="1"/>
  <c r="O79" i="2"/>
  <c r="S79" i="2" s="1"/>
  <c r="W79" i="2" s="1"/>
  <c r="Y79" i="2" s="1"/>
  <c r="O493" i="2"/>
  <c r="S493" i="2" s="1"/>
  <c r="O55" i="2"/>
  <c r="S55" i="2" s="1"/>
  <c r="O975" i="2"/>
  <c r="S975" i="2" s="1"/>
  <c r="O1927" i="2"/>
  <c r="S1927" i="2" s="1"/>
  <c r="W1927" i="2" s="1"/>
  <c r="Y1927" i="2" s="1"/>
  <c r="O1791" i="2"/>
  <c r="S1791" i="2" s="1"/>
  <c r="W1791" i="2" s="1"/>
  <c r="Y1791" i="2" s="1"/>
  <c r="O1095" i="2"/>
  <c r="S1095" i="2" s="1"/>
  <c r="W1095" i="2" s="1"/>
  <c r="Y1095" i="2" s="1"/>
  <c r="O450" i="2"/>
  <c r="S450" i="2" s="1"/>
  <c r="W450" i="2" s="1"/>
  <c r="O234" i="2"/>
  <c r="S234" i="2" s="1"/>
  <c r="W234" i="2" s="1"/>
  <c r="O91" i="2"/>
  <c r="S91" i="2" s="1"/>
  <c r="W91" i="2" s="1"/>
  <c r="Y91" i="2" s="1"/>
  <c r="O1499" i="2"/>
  <c r="S1499" i="2" s="1"/>
  <c r="O863" i="2"/>
  <c r="S863" i="2" s="1"/>
  <c r="O779" i="2"/>
  <c r="S779" i="2" s="1"/>
  <c r="O336" i="2"/>
  <c r="S336" i="2" s="1"/>
  <c r="O977" i="2"/>
  <c r="S977" i="2" s="1"/>
  <c r="O912" i="2"/>
  <c r="S912" i="2" s="1"/>
  <c r="O1280" i="2"/>
  <c r="S1280" i="2" s="1"/>
  <c r="W1280" i="2" s="1"/>
  <c r="Y1280" i="2" s="1"/>
  <c r="O1787" i="2"/>
  <c r="S1787" i="2" s="1"/>
  <c r="W1787" i="2" s="1"/>
  <c r="O1660" i="2"/>
  <c r="S1660" i="2" s="1"/>
  <c r="W1660" i="2" s="1"/>
  <c r="Y1660" i="2" s="1"/>
  <c r="O1483" i="2"/>
  <c r="S1483" i="2" s="1"/>
  <c r="W1483" i="2" s="1"/>
  <c r="O1074" i="2"/>
  <c r="S1074" i="2" s="1"/>
  <c r="W1074" i="2" s="1"/>
  <c r="Y1074" i="2" s="1"/>
  <c r="O971" i="2"/>
  <c r="S971" i="2" s="1"/>
  <c r="W971" i="2" s="1"/>
  <c r="Y971" i="2" s="1"/>
  <c r="O943" i="2"/>
  <c r="S943" i="2" s="1"/>
  <c r="W943" i="2" s="1"/>
  <c r="Y943" i="2" s="1"/>
  <c r="O782" i="2"/>
  <c r="S782" i="2" s="1"/>
  <c r="W782" i="2" s="1"/>
  <c r="Y782" i="2" s="1"/>
  <c r="O486" i="2"/>
  <c r="S486" i="2" s="1"/>
  <c r="W486" i="2" s="1"/>
  <c r="Y486" i="2" s="1"/>
  <c r="O416" i="2"/>
  <c r="S416" i="2" s="1"/>
  <c r="W416" i="2" s="1"/>
  <c r="Y416" i="2" s="1"/>
  <c r="O160" i="2"/>
  <c r="S160" i="2" s="1"/>
  <c r="W160" i="2" s="1"/>
  <c r="Y160" i="2" s="1"/>
  <c r="O114" i="2"/>
  <c r="S114" i="2" s="1"/>
  <c r="W114" i="2" s="1"/>
  <c r="Y114" i="2" s="1"/>
  <c r="O78" i="2"/>
  <c r="S78" i="2" s="1"/>
  <c r="W78" i="2" s="1"/>
  <c r="Y78" i="2" s="1"/>
  <c r="O1059" i="2"/>
  <c r="S1059" i="2" s="1"/>
  <c r="O770" i="2"/>
  <c r="S770" i="2" s="1"/>
  <c r="O465" i="2"/>
  <c r="S465" i="2" s="1"/>
  <c r="O1471" i="2"/>
  <c r="S1471" i="2" s="1"/>
  <c r="W1471" i="2" s="1"/>
  <c r="O806" i="2"/>
  <c r="S806" i="2" s="1"/>
  <c r="W806" i="2" s="1"/>
  <c r="Y806" i="2" s="1"/>
  <c r="O2279" i="2"/>
  <c r="S2279" i="2" s="1"/>
  <c r="O2161" i="2"/>
  <c r="S2161" i="2" s="1"/>
  <c r="O1954" i="2"/>
  <c r="S1954" i="2" s="1"/>
  <c r="O1835" i="2"/>
  <c r="S1835" i="2" s="1"/>
  <c r="O1517" i="2"/>
  <c r="S1517" i="2" s="1"/>
  <c r="O1288" i="2"/>
  <c r="S1288" i="2" s="1"/>
  <c r="S1846" i="2"/>
  <c r="W1846" i="2" s="1"/>
  <c r="Y1846" i="2" s="1"/>
  <c r="S1239" i="2"/>
  <c r="S931" i="2"/>
  <c r="W931" i="2" s="1"/>
  <c r="S780" i="2"/>
  <c r="W780" i="2" s="1"/>
  <c r="Y780" i="2" s="1"/>
  <c r="S246" i="2"/>
  <c r="W246" i="2" s="1"/>
  <c r="Y246" i="2" s="1"/>
  <c r="S88" i="2"/>
  <c r="S1681" i="2"/>
  <c r="S1363" i="2"/>
  <c r="W1363" i="2" s="1"/>
  <c r="Y1363" i="2" s="1"/>
  <c r="S1251" i="2"/>
  <c r="W1251" i="2" s="1"/>
  <c r="Y1251" i="2" s="1"/>
  <c r="S992" i="2"/>
  <c r="W992" i="2" s="1"/>
  <c r="Y992" i="2" s="1"/>
  <c r="S986" i="2"/>
  <c r="W986" i="2" s="1"/>
  <c r="Y986" i="2" s="1"/>
  <c r="S901" i="2"/>
  <c r="W901" i="2" s="1"/>
  <c r="Y901" i="2" s="1"/>
  <c r="S481" i="2"/>
  <c r="S407" i="2"/>
  <c r="S359" i="2"/>
  <c r="S2101" i="2"/>
  <c r="W2101" i="2" s="1"/>
  <c r="Y2101" i="2" s="1"/>
  <c r="S1733" i="2"/>
  <c r="S1510" i="2"/>
  <c r="W1510" i="2" s="1"/>
  <c r="Y1510" i="2" s="1"/>
  <c r="S1367" i="2"/>
  <c r="W1367" i="2" s="1"/>
  <c r="Y1367" i="2" s="1"/>
  <c r="S1314" i="2"/>
  <c r="S1064" i="2"/>
  <c r="S795" i="2"/>
  <c r="W795" i="2" s="1"/>
  <c r="Y795" i="2" s="1"/>
  <c r="S741" i="2"/>
  <c r="S545" i="2"/>
  <c r="S240" i="2"/>
  <c r="W240" i="2" s="1"/>
  <c r="S74" i="2"/>
  <c r="W74" i="2" s="1"/>
  <c r="Y74" i="2" s="1"/>
  <c r="S2040" i="2"/>
  <c r="W2040" i="2" s="1"/>
  <c r="Y2040" i="2" s="1"/>
  <c r="S1786" i="2"/>
  <c r="W1786" i="2" s="1"/>
  <c r="Y1786" i="2" s="1"/>
  <c r="S1693" i="2"/>
  <c r="S1466" i="2"/>
  <c r="W1466" i="2" s="1"/>
  <c r="Y1466" i="2" s="1"/>
  <c r="S1348" i="2"/>
  <c r="W1348" i="2" s="1"/>
  <c r="Y1348" i="2" s="1"/>
  <c r="S1268" i="2"/>
  <c r="W1268" i="2" s="1"/>
  <c r="Y1268" i="2" s="1"/>
  <c r="S1233" i="2"/>
  <c r="W1233" i="2" s="1"/>
  <c r="S1099" i="2"/>
  <c r="W1099" i="2" s="1"/>
  <c r="Y1099" i="2" s="1"/>
  <c r="S647" i="2"/>
  <c r="W647" i="2" s="1"/>
  <c r="Y647" i="2" s="1"/>
  <c r="S260" i="2"/>
  <c r="S221" i="2"/>
  <c r="S100" i="2"/>
  <c r="S144" i="2"/>
  <c r="W144" i="2" s="1"/>
  <c r="Y144" i="2" s="1"/>
  <c r="S14" i="2"/>
  <c r="W14" i="2" s="1"/>
  <c r="Y14" i="2" s="1"/>
  <c r="N2145" i="2"/>
  <c r="O2145" i="2" s="1"/>
  <c r="N2022" i="2"/>
  <c r="O2022" i="2" s="1"/>
  <c r="N1651" i="2"/>
  <c r="O1651" i="2" s="1"/>
  <c r="S1651" i="2" s="1"/>
  <c r="N1247" i="2"/>
  <c r="O1247" i="2" s="1"/>
  <c r="N1130" i="2"/>
  <c r="O1130" i="2" s="1"/>
  <c r="N845" i="2"/>
  <c r="O845" i="2" s="1"/>
  <c r="S845" i="2" s="1"/>
  <c r="N634" i="2"/>
  <c r="O634" i="2" s="1"/>
  <c r="N528" i="2"/>
  <c r="O528" i="2" s="1"/>
  <c r="S528" i="2" s="1"/>
  <c r="N292" i="2"/>
  <c r="O292" i="2" s="1"/>
  <c r="N2248" i="2"/>
  <c r="O2248" i="2" s="1"/>
  <c r="S2248" i="2" s="1"/>
  <c r="N2174" i="2"/>
  <c r="O2174" i="2" s="1"/>
  <c r="N1905" i="2"/>
  <c r="O1905" i="2" s="1"/>
  <c r="N1708" i="2"/>
  <c r="O1708" i="2" s="1"/>
  <c r="N1723" i="2"/>
  <c r="O1723" i="2" s="1"/>
  <c r="S1723" i="2" s="1"/>
  <c r="N1718" i="2"/>
  <c r="O1718" i="2" s="1"/>
  <c r="N1512" i="2"/>
  <c r="O1512" i="2" s="1"/>
  <c r="S1512" i="2" s="1"/>
  <c r="N1404" i="2"/>
  <c r="O1404" i="2" s="1"/>
  <c r="N1391" i="2"/>
  <c r="O1391" i="2" s="1"/>
  <c r="N1335" i="2"/>
  <c r="O1335" i="2" s="1"/>
  <c r="N1152" i="2"/>
  <c r="O1152" i="2" s="1"/>
  <c r="N1766" i="2"/>
  <c r="O1766" i="2" s="1"/>
  <c r="S1766" i="2" s="1"/>
  <c r="N1479" i="2"/>
  <c r="O1479" i="2" s="1"/>
  <c r="N1223" i="2"/>
  <c r="O1223" i="2" s="1"/>
  <c r="S1223" i="2" s="1"/>
  <c r="N1121" i="2"/>
  <c r="O1121" i="2" s="1"/>
  <c r="N523" i="2"/>
  <c r="O523" i="2" s="1"/>
  <c r="N413" i="2"/>
  <c r="O413" i="2" s="1"/>
  <c r="S413" i="2" s="1"/>
  <c r="N2284" i="2"/>
  <c r="O2284" i="2" s="1"/>
  <c r="S2284" i="2" s="1"/>
  <c r="N1705" i="2"/>
  <c r="O1705" i="2" s="1"/>
  <c r="N1572" i="2"/>
  <c r="O1572" i="2" s="1"/>
  <c r="S1572" i="2" s="1"/>
  <c r="N1421" i="2"/>
  <c r="O1421" i="2" s="1"/>
  <c r="N765" i="2"/>
  <c r="O765" i="2" s="1"/>
  <c r="N440" i="2"/>
  <c r="O440" i="2" s="1"/>
  <c r="N168" i="2"/>
  <c r="O168" i="2" s="1"/>
  <c r="N2278" i="2"/>
  <c r="O2278" i="2" s="1"/>
  <c r="N2241" i="2"/>
  <c r="O2241" i="2" s="1"/>
  <c r="N2024" i="2"/>
  <c r="O2024" i="2" s="1"/>
  <c r="N2041" i="2"/>
  <c r="O2041" i="2" s="1"/>
  <c r="N1540" i="2"/>
  <c r="O1540" i="2" s="1"/>
  <c r="N2281" i="2"/>
  <c r="O2281" i="2" s="1"/>
  <c r="N1637" i="2"/>
  <c r="O1637" i="2" s="1"/>
  <c r="S1637" i="2" s="1"/>
  <c r="N1135" i="2"/>
  <c r="O1135" i="2" s="1"/>
  <c r="N898" i="2"/>
  <c r="O898" i="2" s="1"/>
  <c r="N742" i="2"/>
  <c r="O742" i="2" s="1"/>
  <c r="S742" i="2" s="1"/>
  <c r="N2104" i="2"/>
  <c r="O2104" i="2" s="1"/>
  <c r="N1496" i="2"/>
  <c r="O1496" i="2" s="1"/>
  <c r="N883" i="2"/>
  <c r="O883" i="2" s="1"/>
  <c r="S883" i="2" s="1"/>
  <c r="N710" i="2"/>
  <c r="O710" i="2" s="1"/>
  <c r="N616" i="2"/>
  <c r="O616" i="2" s="1"/>
  <c r="N524" i="2"/>
  <c r="O524" i="2" s="1"/>
  <c r="N560" i="2"/>
  <c r="O560" i="2" s="1"/>
  <c r="N394" i="2"/>
  <c r="O394" i="2" s="1"/>
  <c r="S394" i="2" s="1"/>
  <c r="N319" i="2"/>
  <c r="O319" i="2" s="1"/>
  <c r="N1574" i="2"/>
  <c r="O1574" i="2" s="1"/>
  <c r="N1525" i="2"/>
  <c r="O1525" i="2" s="1"/>
  <c r="N1451" i="2"/>
  <c r="O1451" i="2" s="1"/>
  <c r="N1351" i="2"/>
  <c r="O1351" i="2" s="1"/>
  <c r="N1269" i="2"/>
  <c r="O1269" i="2" s="1"/>
  <c r="S1269" i="2" s="1"/>
  <c r="N1206" i="2"/>
  <c r="O1206" i="2" s="1"/>
  <c r="N1181" i="2"/>
  <c r="O1181" i="2" s="1"/>
  <c r="S1181" i="2" s="1"/>
  <c r="N1142" i="2"/>
  <c r="O1142" i="2" s="1"/>
  <c r="N1039" i="2"/>
  <c r="O1039" i="2" s="1"/>
  <c r="N996" i="2"/>
  <c r="O996" i="2" s="1"/>
  <c r="N816" i="2"/>
  <c r="O816" i="2" s="1"/>
  <c r="N1411" i="2"/>
  <c r="O1411" i="2" s="1"/>
  <c r="N1386" i="2"/>
  <c r="O1386" i="2" s="1"/>
  <c r="N1378" i="2"/>
  <c r="O1378" i="2" s="1"/>
  <c r="N1155" i="2"/>
  <c r="O1155" i="2" s="1"/>
  <c r="N736" i="2"/>
  <c r="O736" i="2" s="1"/>
  <c r="N715" i="2"/>
  <c r="O715" i="2" s="1"/>
  <c r="S715" i="2" s="1"/>
  <c r="N582" i="2"/>
  <c r="O582" i="2" s="1"/>
  <c r="N414" i="2"/>
  <c r="O414" i="2" s="1"/>
  <c r="N318" i="2"/>
  <c r="O318" i="2" s="1"/>
  <c r="N210" i="2"/>
  <c r="O210" i="2" s="1"/>
  <c r="N53" i="2"/>
  <c r="O53" i="2" s="1"/>
  <c r="N2175" i="2"/>
  <c r="O2175" i="2" s="1"/>
  <c r="N2111" i="2"/>
  <c r="O2111" i="2" s="1"/>
  <c r="N2075" i="2"/>
  <c r="O2075" i="2" s="1"/>
  <c r="N673" i="2"/>
  <c r="O673" i="2" s="1"/>
  <c r="N640" i="2"/>
  <c r="O640" i="2" s="1"/>
  <c r="S640" i="2" s="1"/>
  <c r="N543" i="2"/>
  <c r="O543" i="2" s="1"/>
  <c r="S543" i="2" s="1"/>
  <c r="N454" i="2"/>
  <c r="O454" i="2" s="1"/>
  <c r="S454" i="2" s="1"/>
  <c r="N310" i="2"/>
  <c r="O310" i="2" s="1"/>
  <c r="S310" i="2" s="1"/>
  <c r="N277" i="2"/>
  <c r="O277" i="2" s="1"/>
  <c r="S277" i="2" s="1"/>
  <c r="N195" i="2"/>
  <c r="O195" i="2" s="1"/>
  <c r="S195" i="2" s="1"/>
  <c r="N110" i="2"/>
  <c r="O110" i="2" s="1"/>
  <c r="O2176" i="2"/>
  <c r="S2176" i="2" s="1"/>
  <c r="O1578" i="2"/>
  <c r="S1578" i="2" s="1"/>
  <c r="O1238" i="2"/>
  <c r="S1238" i="2" s="1"/>
  <c r="O1016" i="2"/>
  <c r="S1016" i="2" s="1"/>
  <c r="O312" i="2"/>
  <c r="S312" i="2" s="1"/>
  <c r="O2260" i="2"/>
  <c r="S2260" i="2" s="1"/>
  <c r="O2187" i="2"/>
  <c r="S2187" i="2" s="1"/>
  <c r="O2032" i="2"/>
  <c r="S2032" i="2" s="1"/>
  <c r="O1894" i="2"/>
  <c r="S1894" i="2" s="1"/>
  <c r="O1839" i="2"/>
  <c r="S1839" i="2" s="1"/>
  <c r="O1600" i="2"/>
  <c r="S1600" i="2" s="1"/>
  <c r="O1535" i="2"/>
  <c r="S1535" i="2" s="1"/>
  <c r="O1504" i="2"/>
  <c r="S1504" i="2" s="1"/>
  <c r="O1333" i="2"/>
  <c r="S1333" i="2" s="1"/>
  <c r="O1234" i="2"/>
  <c r="S1234" i="2" s="1"/>
  <c r="O1133" i="2"/>
  <c r="S1133" i="2" s="1"/>
  <c r="O1845" i="2"/>
  <c r="S1845" i="2" s="1"/>
  <c r="O1118" i="2"/>
  <c r="S1118" i="2" s="1"/>
  <c r="O718" i="2"/>
  <c r="S718" i="2" s="1"/>
  <c r="O2246" i="2"/>
  <c r="S2246" i="2" s="1"/>
  <c r="O1953" i="2"/>
  <c r="S1953" i="2" s="1"/>
  <c r="O1433" i="2"/>
  <c r="S1433" i="2" s="1"/>
  <c r="O984" i="2"/>
  <c r="S984" i="2" s="1"/>
  <c r="O681" i="2"/>
  <c r="S681" i="2" s="1"/>
  <c r="O520" i="2"/>
  <c r="S520" i="2" s="1"/>
  <c r="O2139" i="2"/>
  <c r="S2139" i="2" s="1"/>
  <c r="O2133" i="2"/>
  <c r="S2133" i="2" s="1"/>
  <c r="O1944" i="2"/>
  <c r="S1944" i="2" s="1"/>
  <c r="O1648" i="2"/>
  <c r="S1648" i="2" s="1"/>
  <c r="O1549" i="2"/>
  <c r="S1549" i="2" s="1"/>
  <c r="O1415" i="2"/>
  <c r="S1415" i="2" s="1"/>
  <c r="O1285" i="2"/>
  <c r="S1285" i="2" s="1"/>
  <c r="O1203" i="2"/>
  <c r="S1203" i="2" s="1"/>
  <c r="O2215" i="2"/>
  <c r="S2215" i="2" s="1"/>
  <c r="O1501" i="2"/>
  <c r="S1501" i="2" s="1"/>
  <c r="O1227" i="2"/>
  <c r="S1227" i="2" s="1"/>
  <c r="O791" i="2"/>
  <c r="S791" i="2" s="1"/>
  <c r="O182" i="2"/>
  <c r="S182" i="2" s="1"/>
  <c r="O1005" i="2"/>
  <c r="S1005" i="2" s="1"/>
  <c r="O896" i="2"/>
  <c r="S896" i="2" s="1"/>
  <c r="O589" i="2"/>
  <c r="S589" i="2" s="1"/>
  <c r="O516" i="2"/>
  <c r="S516" i="2" s="1"/>
  <c r="O314" i="2"/>
  <c r="S314" i="2" s="1"/>
  <c r="O101" i="2"/>
  <c r="S101" i="2" s="1"/>
  <c r="O1043" i="2"/>
  <c r="S1043" i="2" s="1"/>
  <c r="O814" i="2"/>
  <c r="S814" i="2" s="1"/>
  <c r="O675" i="2"/>
  <c r="S675" i="2" s="1"/>
  <c r="O596" i="2"/>
  <c r="S596" i="2" s="1"/>
  <c r="O470" i="2"/>
  <c r="S470" i="2" s="1"/>
  <c r="O152" i="2"/>
  <c r="S152" i="2" s="1"/>
  <c r="O2271" i="2"/>
  <c r="S2271" i="2" s="1"/>
  <c r="O2214" i="2"/>
  <c r="S2214" i="2" s="1"/>
  <c r="O1990" i="2"/>
  <c r="S1990" i="2" s="1"/>
  <c r="O1940" i="2"/>
  <c r="S1940" i="2" s="1"/>
  <c r="O1844" i="2"/>
  <c r="S1844" i="2" s="1"/>
  <c r="O1593" i="2"/>
  <c r="S1593" i="2" s="1"/>
  <c r="O1498" i="2"/>
  <c r="S1498" i="2" s="1"/>
  <c r="O1418" i="2"/>
  <c r="S1418" i="2" s="1"/>
  <c r="O1315" i="2"/>
  <c r="S1315" i="2" s="1"/>
  <c r="O1202" i="2"/>
  <c r="S1202" i="2" s="1"/>
  <c r="O326" i="2"/>
  <c r="S326" i="2" s="1"/>
  <c r="O18" i="2"/>
  <c r="S18" i="2" s="1"/>
  <c r="O2242" i="2"/>
  <c r="S2242" i="2" s="1"/>
  <c r="O2191" i="2"/>
  <c r="S2191" i="2" s="1"/>
  <c r="O1605" i="2"/>
  <c r="S1605" i="2" s="1"/>
  <c r="O851" i="2"/>
  <c r="S851" i="2" s="1"/>
  <c r="O854" i="2"/>
  <c r="S854" i="2" s="1"/>
  <c r="O1931" i="2"/>
  <c r="S1931" i="2" s="1"/>
  <c r="O1560" i="2"/>
  <c r="S1560" i="2" s="1"/>
  <c r="O1025" i="2"/>
  <c r="S1025" i="2" s="1"/>
  <c r="O894" i="2"/>
  <c r="S894" i="2" s="1"/>
  <c r="O892" i="2"/>
  <c r="S892" i="2" s="1"/>
  <c r="O2021" i="2"/>
  <c r="S2021" i="2" s="1"/>
  <c r="W2021" i="2" s="1"/>
  <c r="Y2021" i="2" s="1"/>
  <c r="O1714" i="2"/>
  <c r="S1714" i="2" s="1"/>
  <c r="W1714" i="2" s="1"/>
  <c r="Y1714" i="2" s="1"/>
  <c r="O1308" i="2"/>
  <c r="S1308" i="2" s="1"/>
  <c r="W1308" i="2" s="1"/>
  <c r="Y1308" i="2" s="1"/>
  <c r="O1101" i="2"/>
  <c r="S1101" i="2" s="1"/>
  <c r="W1101" i="2" s="1"/>
  <c r="Y1101" i="2" s="1"/>
  <c r="O317" i="2"/>
  <c r="S317" i="2" s="1"/>
  <c r="W317" i="2" s="1"/>
  <c r="Y317" i="2" s="1"/>
  <c r="O129" i="2"/>
  <c r="S129" i="2" s="1"/>
  <c r="W129" i="2" s="1"/>
  <c r="Y129" i="2" s="1"/>
  <c r="O2109" i="2"/>
  <c r="S2109" i="2" s="1"/>
  <c r="O1789" i="2"/>
  <c r="S1789" i="2" s="1"/>
  <c r="W1789" i="2" s="1"/>
  <c r="Y1789" i="2" s="1"/>
  <c r="O1720" i="2"/>
  <c r="S1720" i="2" s="1"/>
  <c r="W1720" i="2" s="1"/>
  <c r="Y1720" i="2" s="1"/>
  <c r="O1571" i="2"/>
  <c r="S1571" i="2" s="1"/>
  <c r="W1571" i="2" s="1"/>
  <c r="Y1571" i="2" s="1"/>
  <c r="O1476" i="2"/>
  <c r="S1476" i="2" s="1"/>
  <c r="W1476" i="2" s="1"/>
  <c r="Y1476" i="2" s="1"/>
  <c r="O1472" i="2"/>
  <c r="S1472" i="2" s="1"/>
  <c r="W1472" i="2" s="1"/>
  <c r="O1382" i="2"/>
  <c r="S1382" i="2" s="1"/>
  <c r="W1382" i="2" s="1"/>
  <c r="O1339" i="2"/>
  <c r="S1339" i="2" s="1"/>
  <c r="W1339" i="2" s="1"/>
  <c r="O1310" i="2"/>
  <c r="S1310" i="2" s="1"/>
  <c r="W1310" i="2" s="1"/>
  <c r="Y1310" i="2" s="1"/>
  <c r="O1279" i="2"/>
  <c r="S1279" i="2" s="1"/>
  <c r="W1279" i="2" s="1"/>
  <c r="Y1279" i="2" s="1"/>
  <c r="O1040" i="2"/>
  <c r="S1040" i="2" s="1"/>
  <c r="W1040" i="2" s="1"/>
  <c r="Y1040" i="2" s="1"/>
  <c r="O945" i="2"/>
  <c r="S945" i="2" s="1"/>
  <c r="W945" i="2" s="1"/>
  <c r="Y945" i="2" s="1"/>
  <c r="O802" i="2"/>
  <c r="S802" i="2" s="1"/>
  <c r="W802" i="2" s="1"/>
  <c r="Y802" i="2" s="1"/>
  <c r="O469" i="2"/>
  <c r="S469" i="2" s="1"/>
  <c r="W469" i="2" s="1"/>
  <c r="Y469" i="2" s="1"/>
  <c r="O220" i="2"/>
  <c r="S220" i="2" s="1"/>
  <c r="W220" i="2" s="1"/>
  <c r="Y220" i="2" s="1"/>
  <c r="O159" i="2"/>
  <c r="S159" i="2" s="1"/>
  <c r="W159" i="2" s="1"/>
  <c r="Y159" i="2" s="1"/>
  <c r="O94" i="2"/>
  <c r="S94" i="2" s="1"/>
  <c r="W94" i="2" s="1"/>
  <c r="Y94" i="2" s="1"/>
  <c r="O98" i="2"/>
  <c r="S98" i="2" s="1"/>
  <c r="W98" i="2" s="1"/>
  <c r="Y98" i="2" s="1"/>
  <c r="O82" i="2"/>
  <c r="S82" i="2" s="1"/>
  <c r="W82" i="2" s="1"/>
  <c r="Y82" i="2" s="1"/>
  <c r="O471" i="2"/>
  <c r="S471" i="2" s="1"/>
  <c r="O399" i="2"/>
  <c r="S399" i="2" s="1"/>
  <c r="O252" i="2"/>
  <c r="S252" i="2" s="1"/>
  <c r="O2167" i="2"/>
  <c r="S2167" i="2" s="1"/>
  <c r="W2167" i="2" s="1"/>
  <c r="O1765" i="2"/>
  <c r="S1765" i="2" s="1"/>
  <c r="W1765" i="2" s="1"/>
  <c r="Y1765" i="2" s="1"/>
  <c r="O1438" i="2"/>
  <c r="S1438" i="2" s="1"/>
  <c r="W1438" i="2" s="1"/>
  <c r="O701" i="2"/>
  <c r="S701" i="2" s="1"/>
  <c r="W701" i="2" s="1"/>
  <c r="O395" i="2"/>
  <c r="S395" i="2" s="1"/>
  <c r="W395" i="2" s="1"/>
  <c r="Y395" i="2" s="1"/>
  <c r="O19" i="2"/>
  <c r="S19" i="2" s="1"/>
  <c r="W19" i="2" s="1"/>
  <c r="Y19" i="2" s="1"/>
  <c r="O2106" i="2"/>
  <c r="S2106" i="2" s="1"/>
  <c r="O2007" i="2"/>
  <c r="S2007" i="2" s="1"/>
  <c r="O1890" i="2"/>
  <c r="S1890" i="2" s="1"/>
  <c r="O1813" i="2"/>
  <c r="S1813" i="2" s="1"/>
  <c r="O1799" i="2"/>
  <c r="S1799" i="2" s="1"/>
  <c r="O1678" i="2"/>
  <c r="S1678" i="2" s="1"/>
  <c r="O1697" i="2"/>
  <c r="S1697" i="2" s="1"/>
  <c r="O1608" i="2"/>
  <c r="S1608" i="2" s="1"/>
  <c r="O1505" i="2"/>
  <c r="S1505" i="2" s="1"/>
  <c r="O1302" i="2"/>
  <c r="S1302" i="2" s="1"/>
  <c r="O1076" i="2"/>
  <c r="S1076" i="2" s="1"/>
  <c r="O1060" i="2"/>
  <c r="S1060" i="2" s="1"/>
  <c r="O700" i="2"/>
  <c r="S700" i="2" s="1"/>
  <c r="O324" i="2"/>
  <c r="S324" i="2" s="1"/>
  <c r="O233" i="2"/>
  <c r="S233" i="2" s="1"/>
  <c r="O21" i="2"/>
  <c r="S21" i="2" s="1"/>
  <c r="O2018" i="2"/>
  <c r="S2018" i="2" s="1"/>
  <c r="W2018" i="2" s="1"/>
  <c r="Y2018" i="2" s="1"/>
  <c r="O1833" i="2"/>
  <c r="S1833" i="2" s="1"/>
  <c r="W1833" i="2" s="1"/>
  <c r="Y1833" i="2" s="1"/>
  <c r="O1732" i="2"/>
  <c r="S1732" i="2" s="1"/>
  <c r="W1732" i="2" s="1"/>
  <c r="Y1732" i="2" s="1"/>
  <c r="O1063" i="2"/>
  <c r="S1063" i="2" s="1"/>
  <c r="W1063" i="2" s="1"/>
  <c r="Y1063" i="2" s="1"/>
  <c r="O286" i="2"/>
  <c r="S286" i="2" s="1"/>
  <c r="W286" i="2" s="1"/>
  <c r="Y286" i="2" s="1"/>
  <c r="O197" i="2"/>
  <c r="S197" i="2" s="1"/>
  <c r="W197" i="2" s="1"/>
  <c r="Y197" i="2" s="1"/>
  <c r="O2069" i="2"/>
  <c r="S2069" i="2" s="1"/>
  <c r="O1917" i="2"/>
  <c r="S1917" i="2" s="1"/>
  <c r="W1917" i="2" s="1"/>
  <c r="Y1917" i="2" s="1"/>
  <c r="O1871" i="2"/>
  <c r="S1871" i="2" s="1"/>
  <c r="W1871" i="2" s="1"/>
  <c r="Y1871" i="2" s="1"/>
  <c r="O1511" i="2"/>
  <c r="S1511" i="2" s="1"/>
  <c r="W1511" i="2" s="1"/>
  <c r="Y1511" i="2" s="1"/>
  <c r="O1470" i="2"/>
  <c r="S1470" i="2" s="1"/>
  <c r="W1470" i="2" s="1"/>
  <c r="O1427" i="2"/>
  <c r="S1427" i="2" s="1"/>
  <c r="W1427" i="2" s="1"/>
  <c r="Y1427" i="2" s="1"/>
  <c r="O1207" i="2"/>
  <c r="S1207" i="2" s="1"/>
  <c r="W1207" i="2" s="1"/>
  <c r="Y1207" i="2" s="1"/>
  <c r="O1160" i="2"/>
  <c r="S1160" i="2" s="1"/>
  <c r="W1160" i="2" s="1"/>
  <c r="Y1160" i="2" s="1"/>
  <c r="O964" i="2"/>
  <c r="S964" i="2" s="1"/>
  <c r="W964" i="2" s="1"/>
  <c r="Y964" i="2" s="1"/>
  <c r="O974" i="2"/>
  <c r="S974" i="2" s="1"/>
  <c r="W974" i="2" s="1"/>
  <c r="Y974" i="2" s="1"/>
  <c r="O604" i="2"/>
  <c r="S604" i="2" s="1"/>
  <c r="W604" i="2" s="1"/>
  <c r="O488" i="2"/>
  <c r="S488" i="2" s="1"/>
  <c r="W488" i="2" s="1"/>
  <c r="Y488" i="2" s="1"/>
  <c r="O269" i="2"/>
  <c r="S269" i="2" s="1"/>
  <c r="W269" i="2" s="1"/>
  <c r="Y269" i="2" s="1"/>
  <c r="O119" i="2"/>
  <c r="S119" i="2" s="1"/>
  <c r="W119" i="2" s="1"/>
  <c r="Y119" i="2" s="1"/>
  <c r="O27" i="2"/>
  <c r="S27" i="2" s="1"/>
  <c r="W27" i="2" s="1"/>
  <c r="Y27" i="2" s="1"/>
  <c r="O515" i="2"/>
  <c r="S515" i="2" s="1"/>
  <c r="O354" i="2"/>
  <c r="S354" i="2" s="1"/>
  <c r="O1977" i="2"/>
  <c r="S1977" i="2" s="1"/>
  <c r="W1977" i="2" s="1"/>
  <c r="O1278" i="2"/>
  <c r="S1278" i="2" s="1"/>
  <c r="W1278" i="2" s="1"/>
  <c r="Y1278" i="2" s="1"/>
  <c r="O1188" i="2"/>
  <c r="S1188" i="2" s="1"/>
  <c r="W1188" i="2" s="1"/>
  <c r="Y1188" i="2" s="1"/>
  <c r="O485" i="2"/>
  <c r="S485" i="2" s="1"/>
  <c r="W485" i="2" s="1"/>
  <c r="Y485" i="2" s="1"/>
  <c r="O217" i="2"/>
  <c r="S217" i="2" s="1"/>
  <c r="W217" i="2" s="1"/>
  <c r="O2079" i="2"/>
  <c r="S2079" i="2" s="1"/>
  <c r="O1918" i="2"/>
  <c r="S1918" i="2" s="1"/>
  <c r="O1885" i="2"/>
  <c r="S1885" i="2" s="1"/>
  <c r="O1457" i="2"/>
  <c r="S1457" i="2" s="1"/>
  <c r="O1240" i="2"/>
  <c r="S1240" i="2" s="1"/>
  <c r="S2277" i="2"/>
  <c r="S1222" i="2"/>
  <c r="W1222" i="2" s="1"/>
  <c r="Y1222" i="2" s="1"/>
  <c r="S1936" i="2"/>
  <c r="W1936" i="2" s="1"/>
  <c r="Y1936" i="2" s="1"/>
  <c r="S1085" i="2"/>
  <c r="W1085" i="2" s="1"/>
  <c r="Y1085" i="2" s="1"/>
  <c r="S952" i="2"/>
  <c r="S714" i="2"/>
  <c r="W714" i="2" s="1"/>
  <c r="Y714" i="2" s="1"/>
  <c r="S253" i="2"/>
  <c r="W253" i="2" s="1"/>
  <c r="S23" i="2"/>
  <c r="W23" i="2" s="1"/>
  <c r="Y23" i="2" s="1"/>
  <c r="S1774" i="2"/>
  <c r="W1774" i="2" s="1"/>
  <c r="Y1774" i="2" s="1"/>
  <c r="S1565" i="2"/>
  <c r="S1343" i="2"/>
  <c r="W1343" i="2" s="1"/>
  <c r="Y1343" i="2" s="1"/>
  <c r="S941" i="2"/>
  <c r="W941" i="2" s="1"/>
  <c r="Y941" i="2" s="1"/>
  <c r="S429" i="2"/>
  <c r="W429" i="2" s="1"/>
  <c r="S1696" i="2"/>
  <c r="W1696" i="2" s="1"/>
  <c r="Y1696" i="2" s="1"/>
  <c r="S1561" i="2"/>
  <c r="S1397" i="2"/>
  <c r="W1397" i="2" s="1"/>
  <c r="S1284" i="2"/>
  <c r="S1255" i="2"/>
  <c r="W1255" i="2" s="1"/>
  <c r="Y1255" i="2" s="1"/>
  <c r="S1164" i="2"/>
  <c r="W1164" i="2" s="1"/>
  <c r="Y1164" i="2" s="1"/>
  <c r="S1073" i="2"/>
  <c r="S1066" i="2"/>
  <c r="W1066" i="2" s="1"/>
  <c r="Y1066" i="2" s="1"/>
  <c r="S936" i="2"/>
  <c r="S938" i="2"/>
  <c r="S930" i="2"/>
  <c r="W930" i="2" s="1"/>
  <c r="Y930" i="2" s="1"/>
  <c r="S768" i="2"/>
  <c r="S529" i="2"/>
  <c r="W529" i="2" s="1"/>
  <c r="Y529" i="2" s="1"/>
  <c r="S278" i="2"/>
  <c r="S237" i="2"/>
  <c r="W237" i="2" s="1"/>
  <c r="S208" i="2"/>
  <c r="S97" i="2"/>
  <c r="W97" i="2" s="1"/>
  <c r="Y97" i="2" s="1"/>
  <c r="S35" i="2"/>
  <c r="W35" i="2" s="1"/>
  <c r="Y35" i="2" s="1"/>
  <c r="N2131" i="2"/>
  <c r="O2131" i="2" s="1"/>
  <c r="N2036" i="2"/>
  <c r="O2036" i="2" s="1"/>
  <c r="N817" i="2"/>
  <c r="O817" i="2" s="1"/>
  <c r="N692" i="2"/>
  <c r="O692" i="2" s="1"/>
  <c r="N2259" i="2"/>
  <c r="O2259" i="2" s="1"/>
  <c r="S2259" i="2" s="1"/>
  <c r="N2144" i="2"/>
  <c r="O2144" i="2" s="1"/>
  <c r="S2144" i="2" s="1"/>
  <c r="N1982" i="2"/>
  <c r="O1982" i="2" s="1"/>
  <c r="S1982" i="2" s="1"/>
  <c r="N1721" i="2"/>
  <c r="O1721" i="2" s="1"/>
  <c r="N1523" i="2"/>
  <c r="O1523" i="2" s="1"/>
  <c r="N2011" i="2"/>
  <c r="O2011" i="2" s="1"/>
  <c r="N629" i="2"/>
  <c r="O629" i="2" s="1"/>
  <c r="N510" i="2"/>
  <c r="O510" i="2" s="1"/>
  <c r="N378" i="2"/>
  <c r="O378" i="2" s="1"/>
  <c r="N301" i="2"/>
  <c r="O301" i="2" s="1"/>
  <c r="S301" i="2" s="1"/>
  <c r="N157" i="2"/>
  <c r="O157" i="2" s="1"/>
  <c r="N2227" i="2"/>
  <c r="O2227" i="2" s="1"/>
  <c r="N723" i="2"/>
  <c r="O723" i="2" s="1"/>
  <c r="S723" i="2" s="1"/>
  <c r="N330" i="2"/>
  <c r="O330" i="2" s="1"/>
  <c r="S330" i="2" s="1"/>
  <c r="N2283" i="2"/>
  <c r="O2283" i="2" s="1"/>
  <c r="N1983" i="2"/>
  <c r="O1983" i="2" s="1"/>
  <c r="S1983" i="2" s="1"/>
  <c r="N1655" i="2"/>
  <c r="O1655" i="2" s="1"/>
  <c r="N1607" i="2"/>
  <c r="O1607" i="2" s="1"/>
  <c r="S1607" i="2" s="1"/>
  <c r="N1554" i="2"/>
  <c r="O1554" i="2" s="1"/>
  <c r="S1554" i="2" s="1"/>
  <c r="N1289" i="2"/>
  <c r="O1289" i="2" s="1"/>
  <c r="N2268" i="2"/>
  <c r="O2268" i="2" s="1"/>
  <c r="N1877" i="2"/>
  <c r="O1877" i="2" s="1"/>
  <c r="S1877" i="2" s="1"/>
  <c r="N1630" i="2"/>
  <c r="O1630" i="2" s="1"/>
  <c r="N1536" i="2"/>
  <c r="O1536" i="2" s="1"/>
  <c r="N1011" i="2"/>
  <c r="O1011" i="2" s="1"/>
  <c r="N721" i="2"/>
  <c r="O721" i="2" s="1"/>
  <c r="S721" i="2" s="1"/>
  <c r="N594" i="2"/>
  <c r="O594" i="2" s="1"/>
  <c r="N506" i="2"/>
  <c r="O506" i="2" s="1"/>
  <c r="S506" i="2" s="1"/>
  <c r="N315" i="2"/>
  <c r="O315" i="2" s="1"/>
  <c r="S315" i="2" s="1"/>
  <c r="N57" i="2"/>
  <c r="O57" i="2" s="1"/>
  <c r="S57" i="2" s="1"/>
  <c r="N2147" i="2"/>
  <c r="O2147" i="2" s="1"/>
  <c r="S2147" i="2" s="1"/>
  <c r="N2114" i="2"/>
  <c r="O2114" i="2" s="1"/>
  <c r="N1969" i="2"/>
  <c r="O1969" i="2" s="1"/>
  <c r="S1969" i="2" s="1"/>
  <c r="N1873" i="2"/>
  <c r="O1873" i="2" s="1"/>
  <c r="S1873" i="2" s="1"/>
  <c r="N1606" i="2"/>
  <c r="O1606" i="2" s="1"/>
  <c r="N1547" i="2"/>
  <c r="O1547" i="2" s="1"/>
  <c r="S1547" i="2" s="1"/>
  <c r="N1449" i="2"/>
  <c r="O1449" i="2" s="1"/>
  <c r="N1265" i="2"/>
  <c r="O1265" i="2" s="1"/>
  <c r="N1172" i="2"/>
  <c r="O1172" i="2" s="1"/>
  <c r="N1094" i="2"/>
  <c r="O1094" i="2" s="1"/>
  <c r="N1045" i="2"/>
  <c r="O1045" i="2" s="1"/>
  <c r="N1014" i="2"/>
  <c r="O1014" i="2" s="1"/>
  <c r="S1014" i="2" s="1"/>
  <c r="N910" i="2"/>
  <c r="O910" i="2" s="1"/>
  <c r="S910" i="2" s="1"/>
  <c r="N839" i="2"/>
  <c r="O839" i="2" s="1"/>
  <c r="S839" i="2" s="1"/>
  <c r="N824" i="2"/>
  <c r="O824" i="2" s="1"/>
  <c r="S824" i="2" s="1"/>
  <c r="N628" i="2"/>
  <c r="O628" i="2" s="1"/>
  <c r="N355" i="2"/>
  <c r="O355" i="2" s="1"/>
  <c r="S355" i="2" s="1"/>
  <c r="N337" i="2"/>
  <c r="O337" i="2" s="1"/>
  <c r="N295" i="2"/>
  <c r="O295" i="2" s="1"/>
  <c r="S295" i="2" s="1"/>
  <c r="N209" i="2"/>
  <c r="O209" i="2" s="1"/>
  <c r="S209" i="2" s="1"/>
  <c r="N864" i="2"/>
  <c r="O864" i="2" s="1"/>
  <c r="S864" i="2" s="1"/>
  <c r="N689" i="2"/>
  <c r="O689" i="2" s="1"/>
  <c r="S689" i="2" s="1"/>
  <c r="N669" i="2"/>
  <c r="O669" i="2" s="1"/>
  <c r="S669" i="2" s="1"/>
  <c r="N645" i="2"/>
  <c r="O645" i="2" s="1"/>
  <c r="N650" i="2"/>
  <c r="O650" i="2" s="1"/>
  <c r="S650" i="2" s="1"/>
  <c r="N544" i="2"/>
  <c r="O544" i="2" s="1"/>
  <c r="N353" i="2"/>
  <c r="O353" i="2" s="1"/>
  <c r="N1642" i="2"/>
  <c r="O1642" i="2" s="1"/>
  <c r="S1642" i="2" s="1"/>
  <c r="N1125" i="2"/>
  <c r="O1125" i="2" s="1"/>
  <c r="N1051" i="2"/>
  <c r="O1051" i="2" s="1"/>
  <c r="S1051" i="2" s="1"/>
  <c r="N1402" i="2"/>
  <c r="O1402" i="2" s="1"/>
  <c r="S1402" i="2" s="1"/>
  <c r="N1388" i="2"/>
  <c r="O1388" i="2" s="1"/>
  <c r="N747" i="2"/>
  <c r="O747" i="2" s="1"/>
  <c r="S747" i="2" s="1"/>
  <c r="N716" i="2"/>
  <c r="O716" i="2" s="1"/>
  <c r="S716" i="2" s="1"/>
  <c r="N667" i="2"/>
  <c r="O667" i="2" s="1"/>
  <c r="S667" i="2" s="1"/>
  <c r="N610" i="2"/>
  <c r="O610" i="2" s="1"/>
  <c r="S610" i="2" s="1"/>
  <c r="N527" i="2"/>
  <c r="O527" i="2" s="1"/>
  <c r="S527" i="2" s="1"/>
  <c r="N365" i="2"/>
  <c r="O365" i="2" s="1"/>
  <c r="N178" i="2"/>
  <c r="O178" i="2" s="1"/>
  <c r="N572" i="2"/>
  <c r="O572" i="2" s="1"/>
  <c r="S572" i="2" s="1"/>
  <c r="N632" i="2"/>
  <c r="O632" i="2" s="1"/>
  <c r="S632" i="2" s="1"/>
  <c r="N161" i="2"/>
  <c r="O161" i="2" s="1"/>
  <c r="S161" i="2" s="1"/>
  <c r="O1949" i="2"/>
  <c r="S1949" i="2" s="1"/>
  <c r="O2023" i="2"/>
  <c r="S2023" i="2" s="1"/>
  <c r="O1745" i="2"/>
  <c r="S1745" i="2" s="1"/>
  <c r="O1492" i="2"/>
  <c r="S1492" i="2" s="1"/>
  <c r="O1112" i="2"/>
  <c r="S1112" i="2" s="1"/>
  <c r="O1021" i="2"/>
  <c r="S1021" i="2" s="1"/>
  <c r="O1825" i="2"/>
  <c r="S1825" i="2" s="1"/>
  <c r="O1319" i="2"/>
  <c r="S1319" i="2" s="1"/>
  <c r="O885" i="2"/>
  <c r="S885" i="2" s="1"/>
  <c r="O709" i="2"/>
  <c r="S709" i="2" s="1"/>
  <c r="O487" i="2"/>
  <c r="S487" i="2" s="1"/>
  <c r="O294" i="2"/>
  <c r="S294" i="2" s="1"/>
  <c r="O869" i="2"/>
  <c r="S869" i="2" s="1"/>
  <c r="O2186" i="2"/>
  <c r="S2186" i="2" s="1"/>
  <c r="O1932" i="2"/>
  <c r="S1932" i="2" s="1"/>
  <c r="O1829" i="2"/>
  <c r="S1829" i="2" s="1"/>
  <c r="O1711" i="2"/>
  <c r="S1711" i="2" s="1"/>
  <c r="O1342" i="2"/>
  <c r="S1342" i="2" s="1"/>
  <c r="O2240" i="2"/>
  <c r="S2240" i="2" s="1"/>
  <c r="O942" i="2"/>
  <c r="S942" i="2" s="1"/>
  <c r="O664" i="2"/>
  <c r="S664" i="2" s="1"/>
  <c r="O478" i="2"/>
  <c r="S478" i="2" s="1"/>
  <c r="O173" i="2"/>
  <c r="S173" i="2" s="1"/>
  <c r="O2189" i="2"/>
  <c r="S2189" i="2" s="1"/>
  <c r="O1865" i="2"/>
  <c r="S1865" i="2" s="1"/>
  <c r="O2252" i="2"/>
  <c r="S2252" i="2" s="1"/>
  <c r="O1970" i="2"/>
  <c r="S1970" i="2" s="1"/>
  <c r="O1431" i="2"/>
  <c r="S1431" i="2" s="1"/>
  <c r="O684" i="2"/>
  <c r="S684" i="2" s="1"/>
  <c r="O410" i="2"/>
  <c r="S410" i="2" s="1"/>
  <c r="O2247" i="2"/>
  <c r="S2247" i="2" s="1"/>
  <c r="W2247" i="2" s="1"/>
  <c r="O1995" i="2"/>
  <c r="S1995" i="2" s="1"/>
  <c r="W1995" i="2" s="1"/>
  <c r="Y1995" i="2" s="1"/>
  <c r="O535" i="2"/>
  <c r="S535" i="2" s="1"/>
  <c r="W535" i="2" s="1"/>
  <c r="Y535" i="2" s="1"/>
  <c r="O254" i="2"/>
  <c r="S254" i="2" s="1"/>
  <c r="W254" i="2" s="1"/>
  <c r="Y254" i="2" s="1"/>
  <c r="O2245" i="2"/>
  <c r="S2245" i="2" s="1"/>
  <c r="O2025" i="2"/>
  <c r="S2025" i="2" s="1"/>
  <c r="O1725" i="2"/>
  <c r="S1725" i="2" s="1"/>
  <c r="W1725" i="2" s="1"/>
  <c r="Y1725" i="2" s="1"/>
  <c r="O1612" i="2"/>
  <c r="S1612" i="2" s="1"/>
  <c r="W1612" i="2" s="1"/>
  <c r="Y1612" i="2" s="1"/>
  <c r="O1532" i="2"/>
  <c r="S1532" i="2" s="1"/>
  <c r="W1532" i="2" s="1"/>
  <c r="Y1532" i="2" s="1"/>
  <c r="O1474" i="2"/>
  <c r="S1474" i="2" s="1"/>
  <c r="W1474" i="2" s="1"/>
  <c r="O1374" i="2"/>
  <c r="S1374" i="2" s="1"/>
  <c r="W1374" i="2" s="1"/>
  <c r="Y1374" i="2" s="1"/>
  <c r="O1347" i="2"/>
  <c r="S1347" i="2" s="1"/>
  <c r="W1347" i="2" s="1"/>
  <c r="O1273" i="2"/>
  <c r="S1273" i="2" s="1"/>
  <c r="W1273" i="2" s="1"/>
  <c r="Y1273" i="2" s="1"/>
  <c r="O1097" i="2"/>
  <c r="S1097" i="2" s="1"/>
  <c r="W1097" i="2" s="1"/>
  <c r="Y1097" i="2" s="1"/>
  <c r="O1031" i="2"/>
  <c r="S1031" i="2" s="1"/>
  <c r="W1031" i="2" s="1"/>
  <c r="Y1031" i="2" s="1"/>
  <c r="O957" i="2"/>
  <c r="S957" i="2" s="1"/>
  <c r="W957" i="2" s="1"/>
  <c r="Y957" i="2" s="1"/>
  <c r="O608" i="2"/>
  <c r="S608" i="2" s="1"/>
  <c r="W608" i="2" s="1"/>
  <c r="O247" i="2"/>
  <c r="S247" i="2" s="1"/>
  <c r="W247" i="2" s="1"/>
  <c r="Y247" i="2" s="1"/>
  <c r="O218" i="2"/>
  <c r="S218" i="2" s="1"/>
  <c r="W218" i="2" s="1"/>
  <c r="O177" i="2"/>
  <c r="S177" i="2" s="1"/>
  <c r="W177" i="2" s="1"/>
  <c r="Y177" i="2" s="1"/>
  <c r="O116" i="2"/>
  <c r="S116" i="2" s="1"/>
  <c r="W116" i="2" s="1"/>
  <c r="Y116" i="2" s="1"/>
  <c r="O467" i="2"/>
  <c r="S467" i="2" s="1"/>
  <c r="O374" i="2"/>
  <c r="S374" i="2" s="1"/>
  <c r="O771" i="2"/>
  <c r="S771" i="2" s="1"/>
  <c r="O28" i="2"/>
  <c r="S28" i="2" s="1"/>
  <c r="O2126" i="2"/>
  <c r="S2126" i="2" s="1"/>
  <c r="W2126" i="2" s="1"/>
  <c r="Y2126" i="2" s="1"/>
  <c r="O1685" i="2"/>
  <c r="S1685" i="2" s="1"/>
  <c r="W1685" i="2" s="1"/>
  <c r="Y1685" i="2" s="1"/>
  <c r="O1267" i="2"/>
  <c r="S1267" i="2" s="1"/>
  <c r="W1267" i="2" s="1"/>
  <c r="Y1267" i="2" s="1"/>
  <c r="O1067" i="2"/>
  <c r="S1067" i="2" s="1"/>
  <c r="W1067" i="2" s="1"/>
  <c r="Y1067" i="2" s="1"/>
  <c r="O920" i="2"/>
  <c r="S920" i="2" s="1"/>
  <c r="W920" i="2" s="1"/>
  <c r="O2270" i="2"/>
  <c r="S2270" i="2" s="1"/>
  <c r="O2115" i="2"/>
  <c r="S2115" i="2" s="1"/>
  <c r="O1849" i="2"/>
  <c r="S1849" i="2" s="1"/>
  <c r="O983" i="2"/>
  <c r="S983" i="2" s="1"/>
  <c r="O967" i="2"/>
  <c r="S967" i="2" s="1"/>
  <c r="O602" i="2"/>
  <c r="S602" i="2" s="1"/>
  <c r="O522" i="2"/>
  <c r="S522" i="2" s="1"/>
  <c r="O90" i="2"/>
  <c r="S90" i="2" s="1"/>
  <c r="O1072" i="2"/>
  <c r="S1072" i="2" s="1"/>
  <c r="O927" i="2"/>
  <c r="S927" i="2" s="1"/>
  <c r="O562" i="2"/>
  <c r="S562" i="2" s="1"/>
  <c r="O245" i="2"/>
  <c r="S245" i="2" s="1"/>
  <c r="O66" i="2"/>
  <c r="S66" i="2" s="1"/>
  <c r="O1962" i="2"/>
  <c r="S1962" i="2" s="1"/>
  <c r="W1962" i="2" s="1"/>
  <c r="Y1962" i="2" s="1"/>
  <c r="O1804" i="2"/>
  <c r="S1804" i="2" s="1"/>
  <c r="W1804" i="2" s="1"/>
  <c r="O1275" i="2"/>
  <c r="S1275" i="2" s="1"/>
  <c r="W1275" i="2" s="1"/>
  <c r="Y1275" i="2" s="1"/>
  <c r="O928" i="2"/>
  <c r="S928" i="2" s="1"/>
  <c r="W928" i="2" s="1"/>
  <c r="O777" i="2"/>
  <c r="S777" i="2" s="1"/>
  <c r="W777" i="2" s="1"/>
  <c r="Y777" i="2" s="1"/>
  <c r="O154" i="2"/>
  <c r="S154" i="2" s="1"/>
  <c r="W154" i="2" s="1"/>
  <c r="Y154" i="2" s="1"/>
  <c r="O2244" i="2"/>
  <c r="S2244" i="2" s="1"/>
  <c r="O2130" i="2"/>
  <c r="S2130" i="2" s="1"/>
  <c r="O1834" i="2"/>
  <c r="S1834" i="2" s="1"/>
  <c r="O1800" i="2"/>
  <c r="S1800" i="2" s="1"/>
  <c r="W1800" i="2" s="1"/>
  <c r="Y1800" i="2" s="1"/>
  <c r="O1761" i="2"/>
  <c r="S1761" i="2" s="1"/>
  <c r="W1761" i="2" s="1"/>
  <c r="Y1761" i="2" s="1"/>
  <c r="O1346" i="2"/>
  <c r="S1346" i="2" s="1"/>
  <c r="W1346" i="2" s="1"/>
  <c r="Y1346" i="2" s="1"/>
  <c r="O1168" i="2"/>
  <c r="S1168" i="2" s="1"/>
  <c r="W1168" i="2" s="1"/>
  <c r="Y1168" i="2" s="1"/>
  <c r="O1079" i="2"/>
  <c r="S1079" i="2" s="1"/>
  <c r="W1079" i="2" s="1"/>
  <c r="Y1079" i="2" s="1"/>
  <c r="O834" i="2"/>
  <c r="S834" i="2" s="1"/>
  <c r="W834" i="2" s="1"/>
  <c r="Y834" i="2" s="1"/>
  <c r="O638" i="2"/>
  <c r="S638" i="2" s="1"/>
  <c r="W638" i="2" s="1"/>
  <c r="Y638" i="2" s="1"/>
  <c r="O568" i="2"/>
  <c r="S568" i="2" s="1"/>
  <c r="W568" i="2" s="1"/>
  <c r="Y568" i="2" s="1"/>
  <c r="O504" i="2"/>
  <c r="S504" i="2" s="1"/>
  <c r="W504" i="2" s="1"/>
  <c r="Y504" i="2" s="1"/>
  <c r="O396" i="2"/>
  <c r="S396" i="2" s="1"/>
  <c r="W396" i="2" s="1"/>
  <c r="Y396" i="2" s="1"/>
  <c r="O64" i="2"/>
  <c r="S64" i="2" s="1"/>
  <c r="W64" i="2" s="1"/>
  <c r="Y64" i="2" s="1"/>
  <c r="O585" i="2"/>
  <c r="S585" i="2" s="1"/>
  <c r="O490" i="2"/>
  <c r="S490" i="2" s="1"/>
  <c r="O2276" i="2"/>
  <c r="S2276" i="2" s="1"/>
  <c r="W2276" i="2" s="1"/>
  <c r="Y2276" i="2" s="1"/>
  <c r="O1914" i="2"/>
  <c r="S1914" i="2" s="1"/>
  <c r="W1914" i="2" s="1"/>
  <c r="Y1914" i="2" s="1"/>
  <c r="O1773" i="2"/>
  <c r="S1773" i="2" s="1"/>
  <c r="W1773" i="2" s="1"/>
  <c r="Y1773" i="2" s="1"/>
  <c r="O846" i="2"/>
  <c r="S846" i="2" s="1"/>
  <c r="W846" i="2" s="1"/>
  <c r="Y846" i="2" s="1"/>
  <c r="O2217" i="2"/>
  <c r="S2217" i="2" s="1"/>
  <c r="O2081" i="2"/>
  <c r="S2081" i="2" s="1"/>
  <c r="O1928" i="2"/>
  <c r="S1928" i="2" s="1"/>
  <c r="O1667" i="2"/>
  <c r="S1667" i="2" s="1"/>
  <c r="O1229" i="2"/>
  <c r="S1229" i="2" s="1"/>
  <c r="O1120" i="2"/>
  <c r="S1120" i="2" s="1"/>
  <c r="N2143" i="2"/>
  <c r="O2143" i="2" s="1"/>
  <c r="N1724" i="2"/>
  <c r="N1599" i="2"/>
  <c r="O1599" i="2" s="1"/>
  <c r="S1599" i="2" s="1"/>
  <c r="N605" i="2"/>
  <c r="N558" i="2"/>
  <c r="O558" i="2" s="1"/>
  <c r="S558" i="2" s="1"/>
  <c r="N333" i="2"/>
  <c r="O333" i="2" s="1"/>
  <c r="S333" i="2" s="1"/>
  <c r="N44" i="2"/>
  <c r="O44" i="2" s="1"/>
  <c r="S44" i="2" s="1"/>
  <c r="N40" i="2"/>
  <c r="O40" i="2" s="1"/>
  <c r="S40" i="2" s="1"/>
  <c r="N1023" i="2"/>
  <c r="O1023" i="2" s="1"/>
  <c r="N2218" i="2"/>
  <c r="O2218" i="2" s="1"/>
  <c r="N1644" i="2"/>
  <c r="O1644" i="2" s="1"/>
  <c r="N1628" i="2"/>
  <c r="N1991" i="2"/>
  <c r="O1991" i="2" s="1"/>
  <c r="N862" i="2"/>
  <c r="N2177" i="2"/>
  <c r="N127" i="2"/>
  <c r="O127" i="2" s="1"/>
  <c r="N2195" i="2"/>
  <c r="N1889" i="2"/>
  <c r="O1889" i="2" s="1"/>
  <c r="N1522" i="2"/>
  <c r="N1114" i="2"/>
  <c r="N676" i="2"/>
  <c r="O676" i="2" s="1"/>
  <c r="N597" i="2"/>
  <c r="O597" i="2" s="1"/>
  <c r="N1524" i="2"/>
  <c r="O1524" i="2" s="1"/>
  <c r="N737" i="2"/>
  <c r="N193" i="2"/>
  <c r="N387" i="2"/>
  <c r="O387" i="2" s="1"/>
  <c r="N61" i="2"/>
  <c r="N2092" i="2"/>
  <c r="N1143" i="2"/>
  <c r="N686" i="2"/>
  <c r="O686" i="2" s="1"/>
  <c r="N993" i="2"/>
  <c r="N426" i="2"/>
  <c r="O426" i="2" s="1"/>
  <c r="N878" i="2"/>
  <c r="N361" i="2"/>
  <c r="N2199" i="2"/>
  <c r="O2199" i="2" s="1"/>
  <c r="N437" i="2"/>
  <c r="O437" i="2" s="1"/>
  <c r="N362" i="2"/>
  <c r="N1963" i="2"/>
  <c r="O1963" i="2" s="1"/>
  <c r="N1509" i="2"/>
  <c r="O1509" i="2" s="1"/>
  <c r="S105" i="2"/>
  <c r="W105" i="2" s="1"/>
  <c r="Y105" i="2" s="1"/>
  <c r="N2220" i="2"/>
  <c r="O2220" i="2" s="1"/>
  <c r="N861" i="2"/>
  <c r="O861" i="2" s="1"/>
  <c r="N717" i="2"/>
  <c r="O717" i="2" s="1"/>
  <c r="N388" i="2"/>
  <c r="O388" i="2" s="1"/>
  <c r="N1569" i="2"/>
  <c r="O1569" i="2" s="1"/>
  <c r="N683" i="2"/>
  <c r="N633" i="2"/>
  <c r="O633" i="2" s="1"/>
  <c r="N532" i="2"/>
  <c r="N1682" i="2"/>
  <c r="N1401" i="2"/>
  <c r="N280" i="2"/>
  <c r="O280" i="2" s="1"/>
  <c r="N1832" i="2"/>
  <c r="O1832" i="2" s="1"/>
  <c r="N1271" i="2"/>
  <c r="O1271" i="2" s="1"/>
  <c r="N727" i="2"/>
  <c r="O727" i="2" s="1"/>
  <c r="N566" i="2"/>
  <c r="N494" i="2"/>
  <c r="O494" i="2" s="1"/>
  <c r="N459" i="2"/>
  <c r="O459" i="2" s="1"/>
  <c r="N290" i="2"/>
  <c r="N2257" i="2"/>
  <c r="N2042" i="2"/>
  <c r="N2016" i="2"/>
  <c r="O2016" i="2" s="1"/>
  <c r="N548" i="2"/>
  <c r="N451" i="2"/>
  <c r="O451" i="2" s="1"/>
  <c r="N274" i="2"/>
  <c r="O274" i="2" s="1"/>
  <c r="N2196" i="2"/>
  <c r="O2196" i="2" s="1"/>
  <c r="N1034" i="2"/>
  <c r="N749" i="2"/>
  <c r="N421" i="2"/>
  <c r="O421" i="2" s="1"/>
  <c r="N381" i="2"/>
  <c r="O381" i="2" s="1"/>
  <c r="N150" i="2"/>
  <c r="N142" i="2"/>
  <c r="O142" i="2" s="1"/>
  <c r="N1978" i="2"/>
  <c r="O1978" i="2" s="1"/>
  <c r="N1690" i="2"/>
  <c r="O1690" i="2" s="1"/>
  <c r="N1224" i="2"/>
  <c r="O1224" i="2" s="1"/>
  <c r="N615" i="2"/>
  <c r="O615" i="2" s="1"/>
  <c r="N367" i="2"/>
  <c r="O367" i="2" s="1"/>
  <c r="N1618" i="2"/>
  <c r="N697" i="2"/>
  <c r="N546" i="2"/>
  <c r="S72" i="2"/>
  <c r="W72" i="2" s="1"/>
  <c r="Y72" i="2" s="1"/>
  <c r="N2200" i="2"/>
  <c r="O2200" i="2" s="1"/>
  <c r="N2164" i="2"/>
  <c r="O2164" i="2" s="1"/>
  <c r="N1103" i="2"/>
  <c r="N658" i="2"/>
  <c r="O658" i="2" s="1"/>
  <c r="N561" i="2"/>
  <c r="O561" i="2" s="1"/>
  <c r="N1909" i="2"/>
  <c r="O1909" i="2" s="1"/>
  <c r="N1747" i="2"/>
  <c r="N790" i="2"/>
  <c r="N617" i="2"/>
  <c r="O617" i="2" s="1"/>
  <c r="N270" i="2"/>
  <c r="O270" i="2" s="1"/>
  <c r="S136" i="2"/>
  <c r="W136" i="2" s="1"/>
  <c r="Y136" i="2" s="1"/>
  <c r="S2107" i="2"/>
  <c r="N1759" i="2"/>
  <c r="O1759" i="2" s="1"/>
  <c r="N757" i="2"/>
  <c r="O757" i="2" s="1"/>
  <c r="N1189" i="2"/>
  <c r="N346" i="2"/>
  <c r="N1782" i="2"/>
  <c r="N1186" i="2"/>
  <c r="O1186" i="2" s="1"/>
  <c r="N1589" i="2"/>
  <c r="O1589" i="2" s="1"/>
  <c r="N1050" i="2"/>
  <c r="N677" i="2"/>
  <c r="N570" i="2"/>
  <c r="O570" i="2" s="1"/>
  <c r="N2073" i="2"/>
  <c r="N1661" i="2"/>
  <c r="N1545" i="2"/>
  <c r="N1941" i="2"/>
  <c r="O1941" i="2" s="1"/>
  <c r="N1054" i="2"/>
  <c r="N2178" i="2"/>
  <c r="O2178" i="2" s="1"/>
  <c r="N189" i="2"/>
  <c r="N1907" i="2"/>
  <c r="O1907" i="2" s="1"/>
  <c r="N1739" i="2"/>
  <c r="O1739" i="2" s="1"/>
  <c r="S1824" i="2"/>
  <c r="N2157" i="2"/>
  <c r="O2157" i="2" s="1"/>
  <c r="N1481" i="2"/>
  <c r="N578" i="2"/>
  <c r="O578" i="2" s="1"/>
  <c r="N351" i="2"/>
  <c r="N2162" i="2"/>
  <c r="O2162" i="2" s="1"/>
  <c r="N2013" i="2"/>
  <c r="O2013" i="2" s="1"/>
  <c r="N1403" i="2"/>
  <c r="O1403" i="2" s="1"/>
  <c r="N1144" i="2"/>
  <c r="N871" i="2"/>
  <c r="O871" i="2" s="1"/>
  <c r="N2122" i="2"/>
  <c r="O2122" i="2" s="1"/>
  <c r="N1783" i="2"/>
  <c r="O1783" i="2" s="1"/>
  <c r="N1437" i="2"/>
  <c r="N1385" i="2"/>
  <c r="N978" i="2"/>
  <c r="N796" i="2"/>
  <c r="N693" i="2"/>
  <c r="O693" i="2" s="1"/>
  <c r="N391" i="2"/>
  <c r="O391" i="2" s="1"/>
  <c r="N1668" i="2"/>
  <c r="O1668" i="2" s="1"/>
  <c r="N1448" i="2"/>
  <c r="N1353" i="2"/>
  <c r="N1344" i="2"/>
  <c r="S620" i="2"/>
  <c r="N2285" i="2"/>
  <c r="N2282" i="2"/>
  <c r="O2282" i="2" s="1"/>
  <c r="N2229" i="2"/>
  <c r="O2229" i="2" s="1"/>
  <c r="N2216" i="2"/>
  <c r="N2173" i="2"/>
  <c r="O2173" i="2" s="1"/>
  <c r="N1923" i="2"/>
  <c r="N1262" i="2"/>
  <c r="O1262" i="2" s="1"/>
  <c r="N1165" i="2"/>
  <c r="O1165" i="2" s="1"/>
  <c r="N1136" i="2"/>
  <c r="O1136" i="2" s="1"/>
  <c r="N1113" i="2"/>
  <c r="O1113" i="2" s="1"/>
  <c r="N866" i="2"/>
  <c r="O866" i="2" s="1"/>
  <c r="N799" i="2"/>
  <c r="O799" i="2" s="1"/>
  <c r="N519" i="2"/>
  <c r="N1166" i="2"/>
  <c r="N688" i="2"/>
  <c r="N1950" i="2"/>
  <c r="N644" i="2"/>
  <c r="N370" i="2"/>
  <c r="N2170" i="2"/>
  <c r="O2170" i="2" s="1"/>
  <c r="N1141" i="2"/>
  <c r="O1141" i="2" s="1"/>
  <c r="N601" i="2"/>
  <c r="N441" i="2"/>
  <c r="N200" i="2"/>
  <c r="N2064" i="2"/>
  <c r="O2064" i="2" s="1"/>
  <c r="N1884" i="2"/>
  <c r="O1884" i="2" s="1"/>
  <c r="N216" i="2"/>
  <c r="O216" i="2" s="1"/>
  <c r="N836" i="2"/>
  <c r="N291" i="2"/>
  <c r="O291" i="2" s="1"/>
  <c r="S1473" i="2"/>
  <c r="W1473" i="2" s="1"/>
  <c r="S73" i="2"/>
  <c r="W73" i="2" s="1"/>
  <c r="Y73" i="2" s="1"/>
  <c r="S241" i="2"/>
  <c r="N418" i="2"/>
  <c r="O418" i="2" s="1"/>
  <c r="N2163" i="2"/>
  <c r="O2163" i="2" s="1"/>
  <c r="N1788" i="2"/>
  <c r="O1788" i="2" s="1"/>
  <c r="N1738" i="2"/>
  <c r="N2149" i="2"/>
  <c r="N2155" i="2"/>
  <c r="O2155" i="2" s="1"/>
  <c r="N2005" i="2"/>
  <c r="O2005" i="2" s="1"/>
  <c r="N1965" i="2"/>
  <c r="O1965" i="2" s="1"/>
  <c r="N1366" i="2"/>
  <c r="O1366" i="2" s="1"/>
  <c r="N1399" i="2"/>
  <c r="N571" i="2"/>
  <c r="N1866" i="2"/>
  <c r="N1053" i="2"/>
  <c r="O1053" i="2" s="1"/>
  <c r="N1939" i="2"/>
  <c r="N1920" i="2"/>
  <c r="O1920" i="2" s="1"/>
  <c r="N1463" i="2"/>
  <c r="N1190" i="2"/>
  <c r="O1190" i="2" s="1"/>
  <c r="N1123" i="2"/>
  <c r="O1123" i="2" s="1"/>
  <c r="N2213" i="2"/>
  <c r="N2128" i="2"/>
  <c r="N1974" i="2"/>
  <c r="O1974" i="2" s="1"/>
  <c r="N1662" i="2"/>
  <c r="O1662" i="2" s="1"/>
  <c r="N1553" i="2"/>
  <c r="O1553" i="2" s="1"/>
  <c r="N1527" i="2"/>
  <c r="N1417" i="2"/>
  <c r="O1417" i="2" s="1"/>
  <c r="N1389" i="2"/>
  <c r="N1215" i="2"/>
  <c r="O1215" i="2" s="1"/>
  <c r="N1140" i="2"/>
  <c r="N1447" i="2"/>
  <c r="O1447" i="2" s="1"/>
  <c r="N1179" i="2"/>
  <c r="O1179" i="2" s="1"/>
  <c r="N999" i="2"/>
  <c r="N2117" i="2"/>
  <c r="N2034" i="2"/>
  <c r="O2034" i="2" s="1"/>
  <c r="N2066" i="2"/>
  <c r="O2066" i="2" s="1"/>
  <c r="N1898" i="2"/>
  <c r="O1898" i="2" s="1"/>
  <c r="N1713" i="2"/>
  <c r="N1452" i="2"/>
  <c r="O1452" i="2" s="1"/>
  <c r="N1208" i="2"/>
  <c r="O1208" i="2" s="1"/>
  <c r="N2206" i="2"/>
  <c r="N2057" i="2"/>
  <c r="O2057" i="2" s="1"/>
  <c r="N1851" i="2"/>
  <c r="N1767" i="2"/>
  <c r="O1767" i="2" s="1"/>
  <c r="N1581" i="2"/>
  <c r="O1581" i="2" s="1"/>
  <c r="N1330" i="2"/>
  <c r="O1330" i="2" s="1"/>
  <c r="N1191" i="2"/>
  <c r="O1191" i="2" s="1"/>
  <c r="N1137" i="2"/>
  <c r="N1007" i="2"/>
  <c r="N1026" i="2"/>
  <c r="O1026" i="2" s="1"/>
  <c r="N810" i="2"/>
  <c r="O810" i="2" s="1"/>
  <c r="N694" i="2"/>
  <c r="O694" i="2" s="1"/>
  <c r="N606" i="2"/>
  <c r="N473" i="2"/>
  <c r="O473" i="2" s="1"/>
  <c r="N435" i="2"/>
  <c r="O435" i="2" s="1"/>
  <c r="N338" i="2"/>
  <c r="O338" i="2" s="1"/>
  <c r="N268" i="2"/>
  <c r="N175" i="2"/>
  <c r="N49" i="2"/>
  <c r="O49" i="2" s="1"/>
  <c r="N893" i="2"/>
  <c r="O893" i="2" s="1"/>
  <c r="N828" i="2"/>
  <c r="O828" i="2" s="1"/>
  <c r="N767" i="2"/>
  <c r="N748" i="2"/>
  <c r="N713" i="2"/>
  <c r="O713" i="2" s="1"/>
  <c r="N639" i="2"/>
  <c r="N555" i="2"/>
  <c r="N344" i="2"/>
  <c r="O344" i="2" s="1"/>
  <c r="N194" i="2"/>
  <c r="O194" i="2" s="1"/>
  <c r="N43" i="2"/>
  <c r="N1680" i="2"/>
  <c r="N1594" i="2"/>
  <c r="O1594" i="2" s="1"/>
  <c r="N1537" i="2"/>
  <c r="O1537" i="2" s="1"/>
  <c r="N1419" i="2"/>
  <c r="O1419" i="2" s="1"/>
  <c r="N1231" i="2"/>
  <c r="O1231" i="2" s="1"/>
  <c r="N1157" i="2"/>
  <c r="O1157" i="2" s="1"/>
  <c r="N1062" i="2"/>
  <c r="O1062" i="2" s="1"/>
  <c r="N1006" i="2"/>
  <c r="N889" i="2"/>
  <c r="O889" i="2" s="1"/>
  <c r="N1217" i="2"/>
  <c r="N1015" i="2"/>
  <c r="O1015" i="2" s="1"/>
  <c r="N732" i="2"/>
  <c r="O732" i="2" s="1"/>
  <c r="N719" i="2"/>
  <c r="N612" i="2"/>
  <c r="N593" i="2"/>
  <c r="O593" i="2" s="1"/>
  <c r="N567" i="2"/>
  <c r="N513" i="2"/>
  <c r="N389" i="2"/>
  <c r="O389" i="2" s="1"/>
  <c r="N347" i="2"/>
  <c r="N304" i="2"/>
  <c r="O304" i="2" s="1"/>
  <c r="N239" i="2"/>
  <c r="N192" i="2"/>
  <c r="N166" i="2"/>
  <c r="O166" i="2" s="1"/>
  <c r="N2221" i="2"/>
  <c r="O2221" i="2" s="1"/>
  <c r="N2061" i="2"/>
  <c r="N2000" i="2"/>
  <c r="O2000" i="2" s="1"/>
  <c r="N844" i="2"/>
  <c r="O844" i="2" s="1"/>
  <c r="N804" i="2"/>
  <c r="O804" i="2" s="1"/>
  <c r="N725" i="2"/>
  <c r="N662" i="2"/>
  <c r="O662" i="2" s="1"/>
  <c r="N508" i="2"/>
  <c r="O508" i="2" s="1"/>
  <c r="N455" i="2"/>
  <c r="N331" i="2"/>
  <c r="N37" i="2"/>
  <c r="O37" i="2" s="1"/>
  <c r="N618" i="2"/>
  <c r="O618" i="2" s="1"/>
  <c r="N2264" i="2"/>
  <c r="O2264" i="2" s="1"/>
  <c r="N1019" i="2"/>
  <c r="O1019" i="2" s="1"/>
  <c r="N1735" i="2"/>
  <c r="O1735" i="2" s="1"/>
  <c r="N1200" i="2"/>
  <c r="O1200" i="2" s="1"/>
  <c r="N1131" i="2"/>
  <c r="O1131" i="2" s="1"/>
  <c r="N2273" i="2"/>
  <c r="O2273" i="2" s="1"/>
  <c r="N1460" i="2"/>
  <c r="N902" i="2"/>
  <c r="N1161" i="2"/>
  <c r="O1161" i="2" s="1"/>
  <c r="N1194" i="2"/>
  <c r="N1462" i="2"/>
  <c r="O1462" i="2" s="1"/>
  <c r="N2183" i="2"/>
  <c r="O2183" i="2" s="1"/>
  <c r="S919" i="2"/>
  <c r="N1848" i="2"/>
  <c r="N652" i="2"/>
  <c r="N1902" i="2"/>
  <c r="N2051" i="2"/>
  <c r="O2051" i="2" s="1"/>
  <c r="N2055" i="2"/>
  <c r="N1831" i="2"/>
  <c r="O1831" i="2" s="1"/>
  <c r="N1726" i="2"/>
  <c r="O1726" i="2" s="1"/>
  <c r="N1301" i="2"/>
  <c r="N1328" i="2"/>
  <c r="O1328" i="2" s="1"/>
  <c r="N2153" i="2"/>
  <c r="N2110" i="2"/>
  <c r="O2110" i="2" s="1"/>
  <c r="N1875" i="2"/>
  <c r="O1875" i="2" s="1"/>
  <c r="N1587" i="2"/>
  <c r="N1575" i="2"/>
  <c r="N1422" i="2"/>
  <c r="O1422" i="2" s="1"/>
  <c r="N998" i="2"/>
  <c r="O998" i="2" s="1"/>
  <c r="N840" i="2"/>
  <c r="N708" i="2"/>
  <c r="O708" i="2" s="1"/>
  <c r="N656" i="2"/>
  <c r="O656" i="2" s="1"/>
  <c r="N334" i="2"/>
  <c r="O334" i="2" s="1"/>
  <c r="N2031" i="2"/>
  <c r="O2031" i="2" s="1"/>
  <c r="N1872" i="2"/>
  <c r="O1872" i="2" s="1"/>
  <c r="N1619" i="2"/>
  <c r="O1619" i="2" s="1"/>
  <c r="N1528" i="2"/>
  <c r="O1528" i="2" s="1"/>
  <c r="N1028" i="2"/>
  <c r="N517" i="2"/>
  <c r="O517" i="2" s="1"/>
  <c r="N408" i="2"/>
  <c r="O408" i="2" s="1"/>
  <c r="N2105" i="2"/>
  <c r="O2105" i="2" s="1"/>
  <c r="N1368" i="2"/>
  <c r="O1368" i="2" s="1"/>
  <c r="N1237" i="2"/>
  <c r="O1237" i="2" s="1"/>
  <c r="N1128" i="2"/>
  <c r="O1128" i="2" s="1"/>
  <c r="N1035" i="2"/>
  <c r="O1035" i="2" s="1"/>
  <c r="N352" i="2"/>
  <c r="N204" i="2"/>
  <c r="N1033" i="2"/>
  <c r="O1033" i="2" s="1"/>
  <c r="N36" i="2"/>
  <c r="O36" i="2" s="1"/>
  <c r="N4" i="2"/>
  <c r="O4" i="2" s="1"/>
  <c r="S149" i="2"/>
  <c r="W149" i="2" s="1"/>
  <c r="Y149" i="2" s="1"/>
  <c r="S89" i="2"/>
  <c r="W89" i="2" s="1"/>
  <c r="Y89" i="2" s="1"/>
  <c r="S32" i="2"/>
  <c r="W32" i="2" s="1"/>
  <c r="Y32" i="2" s="1"/>
  <c r="S96" i="2"/>
  <c r="W96" i="2" s="1"/>
  <c r="Y96" i="2" s="1"/>
  <c r="S1232" i="2"/>
  <c r="S404" i="2"/>
  <c r="W404" i="2" s="1"/>
  <c r="N2020" i="2"/>
  <c r="N188" i="2"/>
  <c r="O188" i="2" s="1"/>
  <c r="N2077" i="2"/>
  <c r="O2077" i="2" s="1"/>
  <c r="N627" i="2"/>
  <c r="O627" i="2" s="1"/>
  <c r="N2159" i="2"/>
  <c r="O2159" i="2" s="1"/>
  <c r="N2060" i="2"/>
  <c r="N1737" i="2"/>
  <c r="O1737" i="2" s="1"/>
  <c r="N1377" i="2"/>
  <c r="O1377" i="2" s="1"/>
  <c r="N1199" i="2"/>
  <c r="N449" i="2"/>
  <c r="O449" i="2" s="1"/>
  <c r="N257" i="2"/>
  <c r="N2197" i="2"/>
  <c r="O2197" i="2" s="1"/>
  <c r="N2010" i="2"/>
  <c r="O2010" i="2" s="1"/>
  <c r="N1173" i="2"/>
  <c r="O1173" i="2" s="1"/>
  <c r="N1018" i="2"/>
  <c r="N818" i="2"/>
  <c r="O818" i="2" s="1"/>
  <c r="N1246" i="2"/>
  <c r="O1246" i="2" s="1"/>
  <c r="S1624" i="2"/>
  <c r="W1624" i="2" s="1"/>
  <c r="Y1624" i="2" s="1"/>
  <c r="N1380" i="2"/>
  <c r="N2127" i="2"/>
  <c r="O2127" i="2" s="1"/>
  <c r="N1032" i="2"/>
  <c r="N2038" i="2"/>
  <c r="S134" i="2"/>
  <c r="W134" i="2" s="1"/>
  <c r="Y134" i="2" s="1"/>
  <c r="S706" i="2"/>
  <c r="S81" i="2"/>
  <c r="W81" i="2" s="1"/>
  <c r="Y81" i="2" s="1"/>
  <c r="S67" i="2"/>
  <c r="W67" i="2" s="1"/>
  <c r="Y67" i="2" s="1"/>
  <c r="S466" i="2"/>
  <c r="N691" i="2"/>
  <c r="N511" i="2"/>
  <c r="O511" i="2" s="1"/>
  <c r="N327" i="2"/>
  <c r="O327" i="2" s="1"/>
  <c r="N2188" i="2"/>
  <c r="N1500" i="2"/>
  <c r="N2056" i="2"/>
  <c r="N2015" i="2"/>
  <c r="N1579" i="2"/>
  <c r="N1398" i="2"/>
  <c r="N2219" i="2"/>
  <c r="O2219" i="2" s="1"/>
  <c r="N2108" i="2"/>
  <c r="O2108" i="2" s="1"/>
  <c r="N2137" i="2"/>
  <c r="N1943" i="2"/>
  <c r="O1943" i="2" s="1"/>
  <c r="N1859" i="2"/>
  <c r="N1753" i="2"/>
  <c r="O1753" i="2" s="1"/>
  <c r="N1153" i="2"/>
  <c r="N2065" i="2"/>
  <c r="O2065" i="2" s="1"/>
  <c r="N1901" i="2"/>
  <c r="N1929" i="2"/>
  <c r="O1929" i="2" s="1"/>
  <c r="N1432" i="2"/>
  <c r="N1338" i="2"/>
  <c r="O1338" i="2" s="1"/>
  <c r="N1048" i="2"/>
  <c r="O1048" i="2" s="1"/>
  <c r="N766" i="2"/>
  <c r="N754" i="2"/>
  <c r="N445" i="2"/>
  <c r="O445" i="2" s="1"/>
  <c r="N196" i="2"/>
  <c r="O196" i="2" s="1"/>
  <c r="N858" i="2"/>
  <c r="N751" i="2"/>
  <c r="N698" i="2"/>
  <c r="O698" i="2" s="1"/>
  <c r="N666" i="2"/>
  <c r="N581" i="2"/>
  <c r="O581" i="2" s="1"/>
  <c r="N512" i="2"/>
  <c r="O512" i="2" s="1"/>
  <c r="N349" i="2"/>
  <c r="N123" i="2"/>
  <c r="N1981" i="2"/>
  <c r="N1966" i="2"/>
  <c r="O1966" i="2" s="1"/>
  <c r="N1895" i="2"/>
  <c r="O1895" i="2" s="1"/>
  <c r="N1684" i="2"/>
  <c r="O1684" i="2" s="1"/>
  <c r="N1486" i="2"/>
  <c r="N895" i="2"/>
  <c r="O895" i="2" s="1"/>
  <c r="N1211" i="2"/>
  <c r="N1129" i="2"/>
  <c r="O1129" i="2" s="1"/>
  <c r="N600" i="2"/>
  <c r="N525" i="2"/>
  <c r="N2112" i="2"/>
  <c r="O2112" i="2" s="1"/>
  <c r="N2053" i="2"/>
  <c r="O2053" i="2" s="1"/>
  <c r="N822" i="2"/>
  <c r="N551" i="2"/>
  <c r="N439" i="2"/>
  <c r="O439" i="2" s="1"/>
  <c r="N203" i="2"/>
  <c r="N128" i="2"/>
  <c r="O128" i="2" s="1"/>
  <c r="N2181" i="2"/>
  <c r="N1998" i="2"/>
  <c r="O1998" i="2" s="1"/>
  <c r="N1653" i="2"/>
  <c r="O1653" i="2" s="1"/>
  <c r="N911" i="2"/>
  <c r="N674" i="2"/>
  <c r="N13" i="2"/>
  <c r="O13" i="2" s="1"/>
  <c r="N1613" i="2"/>
  <c r="O1613" i="2" s="1"/>
  <c r="N1177" i="2"/>
  <c r="N1629" i="2"/>
  <c r="N2071" i="2"/>
  <c r="O2071" i="2" s="1"/>
  <c r="N2028" i="2"/>
  <c r="N811" i="2"/>
  <c r="O811" i="2" s="1"/>
  <c r="N2225" i="2"/>
  <c r="O2225" i="2" s="1"/>
  <c r="N2202" i="2"/>
  <c r="O2202" i="2" s="1"/>
  <c r="N1956" i="2"/>
  <c r="O1956" i="2" s="1"/>
  <c r="N1862" i="2"/>
  <c r="O1862" i="2" s="1"/>
  <c r="N1556" i="2"/>
  <c r="O1556" i="2" s="1"/>
  <c r="N1445" i="2"/>
  <c r="O1445" i="2" s="1"/>
  <c r="N1429" i="2"/>
  <c r="O1429" i="2" s="1"/>
  <c r="N1372" i="2"/>
  <c r="O1372" i="2" s="1"/>
  <c r="N1331" i="2"/>
  <c r="N1317" i="2"/>
  <c r="O1317" i="2" s="1"/>
  <c r="N2207" i="2"/>
  <c r="O2207" i="2" s="1"/>
  <c r="N821" i="2"/>
  <c r="O821" i="2" s="1"/>
  <c r="N184" i="2"/>
  <c r="N1444" i="2"/>
  <c r="O1444" i="2" s="1"/>
  <c r="N2154" i="2"/>
  <c r="O2154" i="2" s="1"/>
  <c r="N1997" i="2"/>
  <c r="N1964" i="2"/>
  <c r="N1874" i="2"/>
  <c r="O1874" i="2" s="1"/>
  <c r="N1818" i="2"/>
  <c r="O1818" i="2" s="1"/>
  <c r="N1658" i="2"/>
  <c r="N1687" i="2"/>
  <c r="N649" i="2"/>
  <c r="O649" i="2" s="1"/>
  <c r="N539" i="2"/>
  <c r="O539" i="2" s="1"/>
  <c r="N320" i="2"/>
  <c r="N1913" i="2"/>
  <c r="N1695" i="2"/>
  <c r="O1695" i="2" s="1"/>
  <c r="N1596" i="2"/>
  <c r="O1596" i="2" s="1"/>
  <c r="N1458" i="2"/>
  <c r="N1359" i="2"/>
  <c r="O1359" i="2" s="1"/>
  <c r="N1210" i="2"/>
  <c r="O1210" i="2" s="1"/>
  <c r="N1159" i="2"/>
  <c r="O1159" i="2" s="1"/>
  <c r="N1115" i="2"/>
  <c r="N881" i="2"/>
  <c r="O881" i="2" s="1"/>
  <c r="N764" i="2"/>
  <c r="O764" i="2" s="1"/>
  <c r="N609" i="2"/>
  <c r="O609" i="2" s="1"/>
  <c r="N448" i="2"/>
  <c r="O448" i="2" s="1"/>
  <c r="N328" i="2"/>
  <c r="O328" i="2" s="1"/>
  <c r="N205" i="2"/>
  <c r="N59" i="2"/>
  <c r="N784" i="2"/>
  <c r="O784" i="2" s="1"/>
  <c r="N759" i="2"/>
  <c r="O759" i="2" s="1"/>
  <c r="N583" i="2"/>
  <c r="O583" i="2" s="1"/>
  <c r="N479" i="2"/>
  <c r="O479" i="2" s="1"/>
  <c r="N432" i="2"/>
  <c r="N313" i="2"/>
  <c r="O313" i="2" s="1"/>
  <c r="N228" i="2"/>
  <c r="O228" i="2" s="1"/>
  <c r="N153" i="2"/>
  <c r="O153" i="2" s="1"/>
  <c r="N48" i="2"/>
  <c r="N12" i="2"/>
  <c r="N2063" i="2"/>
  <c r="O2063" i="2" s="1"/>
  <c r="N1916" i="2"/>
  <c r="O1916" i="2" s="1"/>
  <c r="N1879" i="2"/>
  <c r="O1879" i="2" s="1"/>
  <c r="N1615" i="2"/>
  <c r="N924" i="2"/>
  <c r="O924" i="2" s="1"/>
  <c r="N1519" i="2"/>
  <c r="N1439" i="2"/>
  <c r="O1439" i="2" s="1"/>
  <c r="N904" i="2"/>
  <c r="O904" i="2" s="1"/>
  <c r="N843" i="2"/>
  <c r="O843" i="2" s="1"/>
  <c r="N855" i="2"/>
  <c r="N1242" i="2"/>
  <c r="O1242" i="2" s="1"/>
  <c r="N1024" i="2"/>
  <c r="N703" i="2"/>
  <c r="O703" i="2" s="1"/>
  <c r="N599" i="2"/>
  <c r="O599" i="2" s="1"/>
  <c r="N405" i="2"/>
  <c r="O405" i="2" s="1"/>
  <c r="N369" i="2"/>
  <c r="N307" i="2"/>
  <c r="O307" i="2" s="1"/>
  <c r="N2182" i="2"/>
  <c r="N50" i="2"/>
  <c r="N872" i="2"/>
  <c r="O872" i="2" s="1"/>
  <c r="N865" i="2"/>
  <c r="O865" i="2" s="1"/>
  <c r="N831" i="2"/>
  <c r="O831" i="2" s="1"/>
  <c r="N738" i="2"/>
  <c r="N731" i="2"/>
  <c r="N730" i="2"/>
  <c r="O730" i="2" s="1"/>
  <c r="N554" i="2"/>
  <c r="O554" i="2" s="1"/>
  <c r="N415" i="2"/>
  <c r="O415" i="2" s="1"/>
  <c r="N379" i="2"/>
  <c r="O379" i="2" s="1"/>
  <c r="N363" i="2"/>
  <c r="O363" i="2" s="1"/>
  <c r="N162" i="2"/>
  <c r="O162" i="2" s="1"/>
  <c r="N1390" i="2"/>
  <c r="O1390" i="2" s="1"/>
  <c r="N761" i="2"/>
  <c r="O761" i="2" s="1"/>
  <c r="N373" i="2"/>
  <c r="O373" i="2" s="1"/>
  <c r="S1340" i="2"/>
  <c r="W1340" i="2" s="1"/>
  <c r="Y1340" i="2" s="1"/>
  <c r="S778" i="2"/>
  <c r="S1803" i="2"/>
  <c r="S887" i="2"/>
  <c r="N2120" i="2"/>
  <c r="O2120" i="2" s="1"/>
  <c r="N1138" i="2"/>
  <c r="N726" i="2"/>
  <c r="N431" i="2"/>
  <c r="O431" i="2" s="1"/>
  <c r="N1816" i="2"/>
  <c r="O1816" i="2" s="1"/>
  <c r="N1743" i="2"/>
  <c r="N1219" i="2"/>
  <c r="N2046" i="2"/>
  <c r="N1934" i="2"/>
  <c r="O1934" i="2" s="1"/>
  <c r="N1197" i="2"/>
  <c r="O1197" i="2" s="1"/>
  <c r="S71" i="2"/>
  <c r="W71" i="2" s="1"/>
  <c r="Y71" i="2" s="1"/>
  <c r="S1882" i="2"/>
  <c r="S981" i="2"/>
  <c r="W981" i="2" s="1"/>
  <c r="Y981" i="2" s="1"/>
  <c r="N1503" i="2"/>
  <c r="O1503" i="2" s="1"/>
  <c r="N1409" i="2"/>
  <c r="O1409" i="2" s="1"/>
  <c r="S56" i="2"/>
  <c r="S137" i="2"/>
  <c r="N2275" i="2"/>
  <c r="N657" i="2"/>
  <c r="O657" i="2" s="1"/>
  <c r="N446" i="2"/>
  <c r="N115" i="2"/>
  <c r="O115" i="2" s="1"/>
  <c r="S2211" i="2"/>
  <c r="N672" i="2"/>
  <c r="O672" i="2" s="1"/>
  <c r="N542" i="2"/>
  <c r="N406" i="2"/>
  <c r="S1089" i="2"/>
  <c r="N2027" i="2"/>
  <c r="N1959" i="2"/>
  <c r="O1959" i="2" s="1"/>
  <c r="N1041" i="2"/>
  <c r="S947" i="2"/>
  <c r="W947" i="2" s="1"/>
  <c r="Y947" i="2" s="1"/>
  <c r="S284" i="2"/>
  <c r="W284" i="2" s="1"/>
  <c r="Y284" i="2" s="1"/>
  <c r="S807" i="2"/>
  <c r="S477" i="2"/>
  <c r="W477" i="2" s="1"/>
  <c r="Y477" i="2" s="1"/>
  <c r="N2230" i="2"/>
  <c r="N1497" i="2"/>
  <c r="N1185" i="2"/>
  <c r="N1686" i="2"/>
  <c r="O1686" i="2" s="1"/>
  <c r="N787" i="2"/>
  <c r="N579" i="2"/>
  <c r="O579" i="2" s="1"/>
  <c r="N2146" i="2"/>
  <c r="O2146" i="2" s="1"/>
  <c r="N1817" i="2"/>
  <c r="O1817" i="2" s="1"/>
  <c r="N1392" i="2"/>
  <c r="O1392" i="2" s="1"/>
  <c r="N1214" i="2"/>
  <c r="O1214" i="2" s="1"/>
  <c r="S1664" i="2"/>
  <c r="S1809" i="2"/>
  <c r="S1282" i="2"/>
  <c r="W1282" i="2" s="1"/>
  <c r="Y1282" i="2" s="1"/>
  <c r="S1911" i="2"/>
  <c r="S1772" i="2"/>
  <c r="N809" i="2"/>
  <c r="O809" i="2" s="1"/>
  <c r="S1784" i="2"/>
  <c r="S1631" i="2"/>
  <c r="N1515" i="2"/>
  <c r="N1176" i="2"/>
  <c r="N198" i="2"/>
  <c r="N891" i="2"/>
  <c r="O891" i="2" s="1"/>
  <c r="S1645" i="2"/>
  <c r="W1645" i="2" s="1"/>
  <c r="Y1645" i="2" s="1"/>
  <c r="S962" i="2"/>
  <c r="W962" i="2" s="1"/>
  <c r="Y962" i="2" s="1"/>
  <c r="S1779" i="2"/>
  <c r="S1178" i="2"/>
  <c r="N1365" i="2"/>
  <c r="S1908" i="2"/>
  <c r="S1564" i="2"/>
  <c r="S1087" i="2"/>
  <c r="W1087" i="2" s="1"/>
  <c r="Y1087" i="2" s="1"/>
  <c r="S2209" i="2"/>
  <c r="N372" i="2"/>
  <c r="O372" i="2" s="1"/>
  <c r="S1044" i="2"/>
  <c r="W1044" i="2" s="1"/>
  <c r="N1988" i="2"/>
  <c r="N1117" i="2"/>
  <c r="N38" i="2"/>
  <c r="O38" i="2" s="1"/>
  <c r="N1244" i="2"/>
  <c r="S463" i="2"/>
  <c r="N1919" i="2"/>
  <c r="N1241" i="2"/>
  <c r="N1182" i="2"/>
  <c r="O1182" i="2" s="1"/>
  <c r="S1550" i="2"/>
  <c r="S60" i="2"/>
  <c r="W60" i="2" s="1"/>
  <c r="Y60" i="2" s="1"/>
  <c r="S311" i="2"/>
  <c r="W311" i="2" s="1"/>
  <c r="Y311" i="2" s="1"/>
  <c r="S77" i="2"/>
  <c r="S963" i="2"/>
  <c r="N1975" i="2"/>
  <c r="O1975" i="2" s="1"/>
  <c r="N1837" i="2"/>
  <c r="O1837" i="2" s="1"/>
  <c r="N1514" i="2"/>
  <c r="O1514" i="2" s="1"/>
  <c r="N1287" i="2"/>
  <c r="O1287" i="2" s="1"/>
  <c r="N1461" i="2"/>
  <c r="N1322" i="2"/>
  <c r="S1750" i="2"/>
  <c r="S171" i="2"/>
  <c r="S1253" i="2"/>
  <c r="S464" i="2"/>
  <c r="W464" i="2" s="1"/>
  <c r="S225" i="2"/>
  <c r="S1892" i="2"/>
  <c r="W1892" i="2" s="1"/>
  <c r="Y1892" i="2" s="1"/>
  <c r="S84" i="2"/>
  <c r="W84" i="2" s="1"/>
  <c r="S1798" i="2"/>
  <c r="W1798" i="2" s="1"/>
  <c r="Y1798" i="2" s="1"/>
  <c r="S1915" i="2"/>
  <c r="S1586" i="2"/>
  <c r="N1030" i="2"/>
  <c r="N758" i="2"/>
  <c r="O758" i="2" s="1"/>
  <c r="N384" i="2"/>
  <c r="S590" i="2"/>
  <c r="N1734" i="2"/>
  <c r="O1734" i="2" s="1"/>
  <c r="S1770" i="2"/>
  <c r="W1770" i="2" s="1"/>
  <c r="Y1770" i="2" s="1"/>
  <c r="S1683" i="2"/>
  <c r="W1683" i="2" s="1"/>
  <c r="Y1683" i="2" s="1"/>
  <c r="S1406" i="2"/>
  <c r="W1406" i="2" s="1"/>
  <c r="S1700" i="2"/>
  <c r="W1700" i="2" s="1"/>
  <c r="Y1700" i="2" s="1"/>
  <c r="S1640" i="2"/>
  <c r="W1640" i="2" s="1"/>
  <c r="Y1640" i="2" s="1"/>
  <c r="S553" i="2"/>
  <c r="W553" i="2" s="1"/>
  <c r="Y553" i="2" s="1"/>
  <c r="N613" i="2"/>
  <c r="N707" i="2"/>
  <c r="N756" i="2"/>
  <c r="O756" i="2" s="1"/>
  <c r="S1484" i="2"/>
  <c r="S1677" i="2"/>
  <c r="S1495" i="2"/>
  <c r="W1495" i="2" s="1"/>
  <c r="S235" i="2"/>
  <c r="S1249" i="2"/>
  <c r="S1171" i="2"/>
  <c r="W1171" i="2" s="1"/>
  <c r="Y1171" i="2" s="1"/>
  <c r="S1646" i="2"/>
  <c r="S102" i="2"/>
  <c r="S1930" i="2"/>
  <c r="W1930" i="2" s="1"/>
  <c r="Y1930" i="2" s="1"/>
  <c r="S1897" i="2"/>
  <c r="S1740" i="2"/>
  <c r="S231" i="2"/>
  <c r="S272" i="2"/>
  <c r="S453" i="2"/>
  <c r="S409" i="2"/>
  <c r="W409" i="2" s="1"/>
  <c r="Y409" i="2" s="1"/>
  <c r="S556" i="2"/>
  <c r="S798" i="2"/>
  <c r="S480" i="2"/>
  <c r="S285" i="2"/>
  <c r="S574" i="2"/>
  <c r="S20" i="2"/>
  <c r="W20" i="2" s="1"/>
  <c r="Y20" i="2" s="1"/>
  <c r="S1601" i="2"/>
  <c r="S419" i="2"/>
  <c r="S111" i="2"/>
  <c r="W111" i="2" s="1"/>
  <c r="S283" i="2"/>
  <c r="N1887" i="2"/>
  <c r="N1731" i="2"/>
  <c r="O1731" i="2" s="1"/>
  <c r="N1212" i="2"/>
  <c r="O1212" i="2" s="1"/>
  <c r="N547" i="2"/>
  <c r="O547" i="2" s="1"/>
  <c r="N386" i="2"/>
  <c r="O386" i="2" s="1"/>
  <c r="N190" i="2"/>
  <c r="O190" i="2" s="1"/>
  <c r="N1656" i="2"/>
  <c r="O1656" i="2" s="1"/>
  <c r="S1595" i="2"/>
  <c r="S107" i="2"/>
  <c r="S108" i="2"/>
  <c r="W108" i="2" s="1"/>
  <c r="Y108" i="2" s="1"/>
  <c r="S1296" i="2"/>
  <c r="W1296" i="2" s="1"/>
  <c r="Y1296" i="2" s="1"/>
  <c r="S1277" i="2"/>
  <c r="W1277" i="2" s="1"/>
  <c r="Y1277" i="2" s="1"/>
  <c r="S104" i="2"/>
  <c r="N663" i="2"/>
  <c r="N1762" i="2"/>
  <c r="S495" i="2"/>
  <c r="W495" i="2" s="1"/>
  <c r="Y495" i="2" s="1"/>
  <c r="S412" i="2"/>
  <c r="S1542" i="2"/>
  <c r="S1042" i="2"/>
  <c r="W1042" i="2" s="1"/>
  <c r="S2099" i="2"/>
  <c r="N1951" i="2"/>
  <c r="O1951" i="2" s="1"/>
  <c r="N1741" i="2"/>
  <c r="O1741" i="2" s="1"/>
  <c r="N1539" i="2"/>
  <c r="O1539" i="2" s="1"/>
  <c r="N1163" i="2"/>
  <c r="O1163" i="2" s="1"/>
  <c r="N1047" i="2"/>
  <c r="N2239" i="2"/>
  <c r="O2239" i="2" s="1"/>
  <c r="N2208" i="2"/>
  <c r="O2208" i="2" s="1"/>
  <c r="N2193" i="2"/>
  <c r="N2141" i="2"/>
  <c r="O2141" i="2" s="1"/>
  <c r="N2132" i="2"/>
  <c r="O2132" i="2" s="1"/>
  <c r="N1985" i="2"/>
  <c r="O1985" i="2" s="1"/>
  <c r="N1858" i="2"/>
  <c r="N1860" i="2"/>
  <c r="N1598" i="2"/>
  <c r="O1598" i="2" s="1"/>
  <c r="N1493" i="2"/>
  <c r="O1493" i="2" s="1"/>
  <c r="N1408" i="2"/>
  <c r="N1393" i="2"/>
  <c r="O1393" i="2" s="1"/>
  <c r="N1387" i="2"/>
  <c r="O1387" i="2" s="1"/>
  <c r="N1362" i="2"/>
  <c r="N1327" i="2"/>
  <c r="N1256" i="2"/>
  <c r="O1256" i="2" s="1"/>
  <c r="N1156" i="2"/>
  <c r="O1156" i="2" s="1"/>
  <c r="N1531" i="2"/>
  <c r="O1531" i="2" s="1"/>
  <c r="N1454" i="2"/>
  <c r="N1162" i="2"/>
  <c r="N970" i="2"/>
  <c r="O970" i="2" s="1"/>
  <c r="N739" i="2"/>
  <c r="O739" i="2" s="1"/>
  <c r="N641" i="2"/>
  <c r="O641" i="2" s="1"/>
  <c r="N443" i="2"/>
  <c r="N342" i="2"/>
  <c r="O342" i="2" s="1"/>
  <c r="N288" i="2"/>
  <c r="O288" i="2" s="1"/>
  <c r="N2171" i="2"/>
  <c r="N2001" i="2"/>
  <c r="O2001" i="2" s="1"/>
  <c r="N1870" i="2"/>
  <c r="O1870" i="2" s="1"/>
  <c r="N1698" i="2"/>
  <c r="O1698" i="2" s="1"/>
  <c r="N1544" i="2"/>
  <c r="N1250" i="2"/>
  <c r="N1147" i="2"/>
  <c r="O1147" i="2" s="1"/>
  <c r="N905" i="2"/>
  <c r="O905" i="2" s="1"/>
  <c r="N42" i="2"/>
  <c r="O42" i="2" s="1"/>
  <c r="N2179" i="2"/>
  <c r="O2179" i="2" s="1"/>
  <c r="N2160" i="2"/>
  <c r="O2160" i="2" s="1"/>
  <c r="N2123" i="2"/>
  <c r="O2123" i="2" s="1"/>
  <c r="N2048" i="2"/>
  <c r="O2048" i="2" s="1"/>
  <c r="N1987" i="2"/>
  <c r="O1987" i="2" s="1"/>
  <c r="N1938" i="2"/>
  <c r="O1938" i="2" s="1"/>
  <c r="N1888" i="2"/>
  <c r="O1888" i="2" s="1"/>
  <c r="N1841" i="2"/>
  <c r="N1675" i="2"/>
  <c r="O1675" i="2" s="1"/>
  <c r="N1688" i="2"/>
  <c r="O1688" i="2" s="1"/>
  <c r="N1666" i="2"/>
  <c r="O1666" i="2" s="1"/>
  <c r="N1557" i="2"/>
  <c r="O1557" i="2" s="1"/>
  <c r="N1469" i="2"/>
  <c r="N1332" i="2"/>
  <c r="O1332" i="2" s="1"/>
  <c r="N1196" i="2"/>
  <c r="N2231" i="2"/>
  <c r="O2231" i="2" s="1"/>
  <c r="N2121" i="2"/>
  <c r="N1520" i="2"/>
  <c r="O1520" i="2" s="1"/>
  <c r="N1055" i="2"/>
  <c r="N909" i="2"/>
  <c r="O909" i="2" s="1"/>
  <c r="N820" i="2"/>
  <c r="O820" i="2" s="1"/>
  <c r="N690" i="2"/>
  <c r="O690" i="2" s="1"/>
  <c r="N577" i="2"/>
  <c r="N422" i="2"/>
  <c r="O422" i="2" s="1"/>
  <c r="N244" i="2"/>
  <c r="N2194" i="2"/>
  <c r="N2165" i="2"/>
  <c r="O2165" i="2" s="1"/>
  <c r="N2138" i="2"/>
  <c r="N2052" i="2"/>
  <c r="O2052" i="2" s="1"/>
  <c r="N1989" i="2"/>
  <c r="O1989" i="2" s="1"/>
  <c r="N2035" i="2"/>
  <c r="O2035" i="2" s="1"/>
  <c r="N1876" i="2"/>
  <c r="O1876" i="2" s="1"/>
  <c r="N1856" i="2"/>
  <c r="N1863" i="2"/>
  <c r="O1863" i="2" s="1"/>
  <c r="N1764" i="2"/>
  <c r="N1453" i="2"/>
  <c r="N2054" i="2"/>
  <c r="O2054" i="2" s="1"/>
  <c r="N1836" i="2"/>
  <c r="O1836" i="2" s="1"/>
  <c r="N2062" i="2"/>
  <c r="N1625" i="2"/>
  <c r="N1464" i="2"/>
  <c r="O1464" i="2" s="1"/>
  <c r="N1425" i="2"/>
  <c r="N1264" i="2"/>
  <c r="N1192" i="2"/>
  <c r="N1146" i="2"/>
  <c r="O1146" i="2" s="1"/>
  <c r="N1105" i="2"/>
  <c r="N1061" i="2"/>
  <c r="O1061" i="2" s="1"/>
  <c r="N1010" i="2"/>
  <c r="O1010" i="2" s="1"/>
  <c r="N789" i="2"/>
  <c r="N670" i="2"/>
  <c r="N587" i="2"/>
  <c r="O587" i="2" s="1"/>
  <c r="N503" i="2"/>
  <c r="O503" i="2" s="1"/>
  <c r="N430" i="2"/>
  <c r="O430" i="2" s="1"/>
  <c r="N348" i="2"/>
  <c r="O348" i="2" s="1"/>
  <c r="N358" i="2"/>
  <c r="N308" i="2"/>
  <c r="O308" i="2" s="1"/>
  <c r="N187" i="2"/>
  <c r="N141" i="2"/>
  <c r="N914" i="2"/>
  <c r="O914" i="2" s="1"/>
  <c r="N746" i="2"/>
  <c r="O746" i="2" s="1"/>
  <c r="N687" i="2"/>
  <c r="O687" i="2" s="1"/>
  <c r="N621" i="2"/>
  <c r="N538" i="2"/>
  <c r="O538" i="2" s="1"/>
  <c r="N364" i="2"/>
  <c r="O364" i="2" s="1"/>
  <c r="N332" i="2"/>
  <c r="N2030" i="2"/>
  <c r="N1972" i="2"/>
  <c r="O1972" i="2" s="1"/>
  <c r="N1857" i="2"/>
  <c r="O1857" i="2" s="1"/>
  <c r="N1861" i="2"/>
  <c r="O1861" i="2" s="1"/>
  <c r="N1706" i="2"/>
  <c r="N1584" i="2"/>
  <c r="O1584" i="2" s="1"/>
  <c r="N1455" i="2"/>
  <c r="N1324" i="2"/>
  <c r="N1221" i="2"/>
  <c r="N1000" i="2"/>
  <c r="O1000" i="2" s="1"/>
  <c r="N848" i="2"/>
  <c r="O848" i="2" s="1"/>
  <c r="N1065" i="2"/>
  <c r="O1065" i="2" s="1"/>
  <c r="N786" i="2"/>
  <c r="N750" i="2"/>
  <c r="O750" i="2" s="1"/>
  <c r="N722" i="2"/>
  <c r="O722" i="2" s="1"/>
  <c r="N559" i="2"/>
  <c r="N438" i="2"/>
  <c r="N383" i="2"/>
  <c r="O383" i="2" s="1"/>
  <c r="N191" i="2"/>
  <c r="O191" i="2" s="1"/>
  <c r="N744" i="2"/>
  <c r="N401" i="2"/>
  <c r="N262" i="2"/>
  <c r="N1727" i="2"/>
  <c r="N1430" i="2"/>
  <c r="N1126" i="2"/>
  <c r="N876" i="2"/>
  <c r="O876" i="2" s="1"/>
  <c r="N534" i="2"/>
  <c r="N1533" i="2"/>
  <c r="N1320" i="2"/>
  <c r="O1320" i="2" s="1"/>
  <c r="N997" i="2"/>
  <c r="N1407" i="2"/>
  <c r="N1218" i="2"/>
  <c r="N1127" i="2"/>
  <c r="O1127" i="2" s="1"/>
  <c r="N915" i="2"/>
  <c r="N11" i="2"/>
  <c r="O11" i="2" s="1"/>
  <c r="N813" i="2"/>
  <c r="N499" i="2"/>
  <c r="N1170" i="2"/>
  <c r="O1170" i="2" s="1"/>
  <c r="N825" i="2"/>
  <c r="N598" i="2"/>
  <c r="N1616" i="2"/>
  <c r="O1616" i="2" s="1"/>
  <c r="N1139" i="2"/>
  <c r="O1139" i="2" s="1"/>
  <c r="N444" i="2"/>
  <c r="N325" i="2"/>
  <c r="S1702" i="2"/>
  <c r="W1702" i="2" s="1"/>
  <c r="Y1702" i="2" s="1"/>
  <c r="S1276" i="2"/>
  <c r="W1276" i="2" s="1"/>
  <c r="Y1276" i="2" s="1"/>
  <c r="S1261" i="2"/>
  <c r="W1261" i="2" s="1"/>
  <c r="Y1261" i="2" s="1"/>
  <c r="S908" i="2"/>
  <c r="W908" i="2" s="1"/>
  <c r="Y908" i="2" s="1"/>
  <c r="S853" i="2"/>
  <c r="W853" i="2" s="1"/>
  <c r="S1869" i="2"/>
  <c r="W1869" i="2" s="1"/>
  <c r="Y1869" i="2" s="1"/>
  <c r="S2142" i="2"/>
  <c r="W2142" i="2" s="1"/>
  <c r="Y2142" i="2" s="1"/>
  <c r="S1420" i="2"/>
  <c r="S1635" i="2"/>
  <c r="S837" i="2"/>
  <c r="S1636" i="2"/>
  <c r="W1636" i="2" s="1"/>
  <c r="Y1636" i="2" s="1"/>
  <c r="S1259" i="2"/>
  <c r="W1259" i="2" s="1"/>
  <c r="Y1259" i="2" s="1"/>
  <c r="S762" i="2"/>
  <c r="S1552" i="2"/>
  <c r="W1552" i="2" s="1"/>
  <c r="Y1552" i="2" s="1"/>
  <c r="S500" i="2"/>
  <c r="W500" i="2" s="1"/>
  <c r="Y500" i="2" s="1"/>
  <c r="S867" i="2"/>
  <c r="W867" i="2" s="1"/>
  <c r="Y867" i="2" s="1"/>
  <c r="S540" i="2"/>
  <c r="W540" i="2" s="1"/>
  <c r="Y540" i="2" s="1"/>
  <c r="S1610" i="2"/>
  <c r="W1610" i="2" s="1"/>
  <c r="S792" i="2"/>
  <c r="W792" i="2" s="1"/>
  <c r="Y792" i="2" s="1"/>
  <c r="S1513" i="2"/>
  <c r="W1513" i="2" s="1"/>
  <c r="Y1513" i="2" s="1"/>
  <c r="S124" i="2"/>
  <c r="W124" i="2" s="1"/>
  <c r="Y124" i="2" s="1"/>
  <c r="S92" i="2"/>
  <c r="W92" i="2" s="1"/>
  <c r="Y92" i="2" s="1"/>
  <c r="S1679" i="2"/>
  <c r="S1604" i="2"/>
  <c r="S1443" i="2"/>
  <c r="W1443" i="2" s="1"/>
  <c r="Y1443" i="2" s="1"/>
  <c r="S755" i="2"/>
  <c r="S2205" i="2"/>
  <c r="S953" i="2"/>
  <c r="W953" i="2" s="1"/>
  <c r="Y953" i="2" s="1"/>
  <c r="S857" i="2"/>
  <c r="W857" i="2" s="1"/>
  <c r="Y857" i="2" s="1"/>
  <c r="S651" i="2"/>
  <c r="S468" i="2"/>
  <c r="S242" i="2"/>
  <c r="S1785" i="2"/>
  <c r="S1093" i="2"/>
  <c r="S1084" i="2"/>
  <c r="S991" i="2"/>
  <c r="W991" i="2" s="1"/>
  <c r="Y991" i="2" s="1"/>
  <c r="S959" i="2"/>
  <c r="W959" i="2" s="1"/>
  <c r="Y959" i="2" s="1"/>
  <c r="S982" i="2"/>
  <c r="W982" i="2" s="1"/>
  <c r="Y982" i="2" s="1"/>
  <c r="S774" i="2"/>
  <c r="S614" i="2"/>
  <c r="S261" i="2"/>
  <c r="W261" i="2" s="1"/>
  <c r="Y261" i="2" s="1"/>
  <c r="S213" i="2"/>
  <c r="W213" i="2" s="1"/>
  <c r="Y213" i="2" s="1"/>
  <c r="S425" i="2"/>
  <c r="W425" i="2" s="1"/>
  <c r="Y425" i="2" s="1"/>
  <c r="S1730" i="2"/>
  <c r="S1771" i="2"/>
  <c r="W1771" i="2" s="1"/>
  <c r="Y1771" i="2" s="1"/>
  <c r="S1091" i="2"/>
  <c r="W1091" i="2" s="1"/>
  <c r="Y1091" i="2" s="1"/>
  <c r="S456" i="2"/>
  <c r="W456" i="2" s="1"/>
  <c r="S1036" i="2"/>
  <c r="W1036" i="2" s="1"/>
  <c r="Y1036" i="2" s="1"/>
  <c r="S492" i="2"/>
  <c r="W492" i="2" s="1"/>
  <c r="Y492" i="2" s="1"/>
  <c r="S165" i="2"/>
  <c r="W165" i="2" s="1"/>
  <c r="Y165" i="2" s="1"/>
  <c r="S1994" i="2"/>
  <c r="S1903" i="2"/>
  <c r="S1480" i="2"/>
  <c r="W1480" i="2" s="1"/>
  <c r="S1263" i="2"/>
  <c r="S1081" i="2"/>
  <c r="W1081" i="2" s="1"/>
  <c r="Y1081" i="2" s="1"/>
  <c r="S850" i="2"/>
  <c r="S776" i="2"/>
  <c r="S800" i="2"/>
  <c r="W800" i="2" s="1"/>
  <c r="Y800" i="2" s="1"/>
  <c r="S484" i="2"/>
  <c r="W484" i="2" s="1"/>
  <c r="Y484" i="2" s="1"/>
  <c r="S316" i="2"/>
  <c r="S80" i="2"/>
  <c r="S86" i="2"/>
  <c r="S58" i="2"/>
  <c r="S76" i="2"/>
  <c r="W76" i="2" s="1"/>
  <c r="Y76" i="2" s="1"/>
  <c r="S138" i="2"/>
  <c r="S17" i="2"/>
  <c r="S565" i="2"/>
  <c r="S1654" i="2"/>
  <c r="W1654" i="2" s="1"/>
  <c r="S403" i="2"/>
  <c r="W403" i="2" s="1"/>
  <c r="Y403" i="2" s="1"/>
  <c r="S287" i="2"/>
  <c r="W287" i="2" s="1"/>
  <c r="Y287" i="2" s="1"/>
  <c r="S135" i="2"/>
  <c r="W135" i="2" s="1"/>
  <c r="Y135" i="2" s="1"/>
  <c r="S147" i="2"/>
  <c r="W147" i="2" s="1"/>
  <c r="Y147" i="2" s="1"/>
  <c r="S117" i="2"/>
  <c r="S1904" i="2"/>
  <c r="S1810" i="2"/>
  <c r="S1623" i="2"/>
  <c r="W1623" i="2" s="1"/>
  <c r="Y1623" i="2" s="1"/>
  <c r="S1647" i="2"/>
  <c r="W1647" i="2" s="1"/>
  <c r="Y1647" i="2" s="1"/>
  <c r="S1703" i="2"/>
  <c r="W1703" i="2" s="1"/>
  <c r="Y1703" i="2" s="1"/>
  <c r="S1235" i="2"/>
  <c r="W1235" i="2" s="1"/>
  <c r="S1056" i="2"/>
  <c r="W1056" i="2" s="1"/>
  <c r="Y1056" i="2" s="1"/>
  <c r="S939" i="2"/>
  <c r="W939" i="2" s="1"/>
  <c r="Y939" i="2" s="1"/>
  <c r="S733" i="2"/>
  <c r="W733" i="2" s="1"/>
  <c r="Y733" i="2" s="1"/>
  <c r="S564" i="2"/>
  <c r="S521" i="2"/>
  <c r="S248" i="2"/>
  <c r="S236" i="2"/>
  <c r="S219" i="2"/>
  <c r="S75" i="2"/>
  <c r="W75" i="2" s="1"/>
  <c r="Y75" i="2" s="1"/>
  <c r="S1775" i="2"/>
  <c r="W1775" i="2" s="1"/>
  <c r="Y1775" i="2" s="1"/>
  <c r="S1692" i="2"/>
  <c r="W1692" i="2" s="1"/>
  <c r="Y1692" i="2" s="1"/>
  <c r="S1650" i="2"/>
  <c r="W1650" i="2" s="1"/>
  <c r="Y1650" i="2" s="1"/>
  <c r="S2168" i="2"/>
  <c r="S1538" i="2"/>
  <c r="W1538" i="2" s="1"/>
  <c r="S1456" i="2"/>
  <c r="W1456" i="2" s="1"/>
  <c r="Y1456" i="2" s="1"/>
  <c r="S1838" i="2"/>
  <c r="S30" i="2"/>
  <c r="W30" i="2" s="1"/>
  <c r="Y30" i="2" s="1"/>
  <c r="S2100" i="2"/>
  <c r="S1058" i="2"/>
  <c r="W1058" i="2" s="1"/>
  <c r="Y1058" i="2" s="1"/>
  <c r="S179" i="2"/>
  <c r="W179" i="2" s="1"/>
  <c r="Y179" i="2" s="1"/>
  <c r="S1632" i="2"/>
  <c r="W1632" i="2" s="1"/>
  <c r="S1620" i="2"/>
  <c r="W1620" i="2" s="1"/>
  <c r="S900" i="2"/>
  <c r="S1807" i="2"/>
  <c r="W1807" i="2" s="1"/>
  <c r="S1254" i="2"/>
  <c r="S1052" i="2"/>
  <c r="W1052" i="2" s="1"/>
  <c r="Y1052" i="2" s="1"/>
  <c r="S1777" i="2"/>
  <c r="S1204" i="2"/>
  <c r="W1204" i="2" s="1"/>
  <c r="Y1204" i="2" s="1"/>
  <c r="S1614" i="2"/>
  <c r="W1614" i="2" s="1"/>
  <c r="S377" i="2"/>
  <c r="W377" i="2" s="1"/>
  <c r="Y377" i="2" s="1"/>
  <c r="S1633" i="2"/>
  <c r="W1633" i="2" s="1"/>
  <c r="Y1633" i="2" s="1"/>
  <c r="S1922" i="2"/>
  <c r="W1922" i="2" s="1"/>
  <c r="Y1922" i="2" s="1"/>
  <c r="S2210" i="2"/>
  <c r="S2080" i="2"/>
  <c r="S462" i="2"/>
  <c r="W462" i="2" s="1"/>
  <c r="S343" i="2"/>
  <c r="W343" i="2" s="1"/>
  <c r="S1822" i="2"/>
  <c r="S932" i="2"/>
  <c r="S1309" i="2"/>
  <c r="S26" i="2"/>
  <c r="S1746" i="2"/>
  <c r="S937" i="2"/>
  <c r="S1563" i="2"/>
  <c r="W1563" i="2" s="1"/>
  <c r="Y1563" i="2" s="1"/>
  <c r="S265" i="2"/>
  <c r="S973" i="2"/>
  <c r="S922" i="2"/>
  <c r="W922" i="2" s="1"/>
  <c r="S131" i="2"/>
  <c r="S176" i="2"/>
  <c r="W176" i="2" s="1"/>
  <c r="Y176" i="2" s="1"/>
  <c r="S1086" i="2"/>
  <c r="W1086" i="2" s="1"/>
  <c r="Y1086" i="2" s="1"/>
  <c r="S397" i="2"/>
  <c r="S1442" i="2"/>
  <c r="W1442" i="2" s="1"/>
  <c r="Y1442" i="2" s="1"/>
  <c r="S940" i="2"/>
  <c r="S1808" i="2"/>
  <c r="W1808" i="2" s="1"/>
  <c r="S1559" i="2"/>
  <c r="S1092" i="2"/>
  <c r="W1092" i="2" s="1"/>
  <c r="Y1092" i="2" s="1"/>
  <c r="S85" i="2"/>
  <c r="S226" i="2"/>
  <c r="W226" i="2" s="1"/>
  <c r="Y226" i="2" s="1"/>
  <c r="S158" i="2"/>
  <c r="S1260" i="2"/>
  <c r="S1780" i="2"/>
  <c r="S1896" i="2"/>
  <c r="S868" i="2"/>
  <c r="W868" i="2" s="1"/>
  <c r="Y868" i="2" s="1"/>
  <c r="S2119" i="2"/>
  <c r="S1676" i="2"/>
  <c r="W1676" i="2" s="1"/>
  <c r="Y1676" i="2" s="1"/>
  <c r="S1815" i="2"/>
  <c r="W1815" i="2" s="1"/>
  <c r="Y1815" i="2" s="1"/>
  <c r="S1659" i="2"/>
  <c r="W1659" i="2" s="1"/>
  <c r="Y1659" i="2" s="1"/>
  <c r="S1717" i="2"/>
  <c r="W1717" i="2" s="1"/>
  <c r="Y1717" i="2" s="1"/>
  <c r="S1295" i="2"/>
  <c r="S929" i="2"/>
  <c r="S1992" i="2"/>
  <c r="S1611" i="2"/>
  <c r="W1611" i="2" s="1"/>
  <c r="S1068" i="2"/>
  <c r="W1068" i="2" s="1"/>
  <c r="Y1068" i="2" s="1"/>
  <c r="S1020" i="2"/>
  <c r="S402" i="2"/>
  <c r="W402" i="2" s="1"/>
  <c r="Y402" i="2" s="1"/>
  <c r="S1558" i="2"/>
  <c r="S833" i="2"/>
  <c r="W833" i="2" s="1"/>
  <c r="Y833" i="2" s="1"/>
  <c r="S1805" i="2"/>
  <c r="W1805" i="2" s="1"/>
  <c r="Y1805" i="2" s="1"/>
  <c r="S1729" i="2"/>
  <c r="W1729" i="2" s="1"/>
  <c r="Y1729" i="2" s="1"/>
  <c r="S475" i="2"/>
  <c r="W475" i="2" s="1"/>
  <c r="Y475" i="2" s="1"/>
  <c r="S2224" i="2"/>
  <c r="S1485" i="2"/>
  <c r="S1294" i="2"/>
  <c r="W1294" i="2" s="1"/>
  <c r="Y1294" i="2" s="1"/>
  <c r="S1175" i="2"/>
  <c r="W1175" i="2" s="1"/>
  <c r="Y1175" i="2" s="1"/>
  <c r="S584" i="2"/>
  <c r="S112" i="2"/>
  <c r="S289" i="2"/>
  <c r="S1274" i="2"/>
  <c r="S371" i="2"/>
  <c r="S702" i="2"/>
  <c r="W702" i="2" s="1"/>
  <c r="S215" i="2"/>
  <c r="S180" i="2"/>
  <c r="W180" i="2" s="1"/>
  <c r="Y180" i="2" s="1"/>
  <c r="S1568" i="2"/>
  <c r="W1568" i="2" s="1"/>
  <c r="Y1568" i="2" s="1"/>
  <c r="S457" i="2"/>
  <c r="W457" i="2" s="1"/>
  <c r="S256" i="2"/>
  <c r="W256" i="2" s="1"/>
  <c r="Y256" i="2" s="1"/>
  <c r="S212" i="2"/>
  <c r="W212" i="2" s="1"/>
  <c r="S126" i="2"/>
  <c r="S95" i="2"/>
  <c r="S34" i="2"/>
  <c r="S2072" i="2"/>
  <c r="S1291" i="2"/>
  <c r="S960" i="2"/>
  <c r="S2047" i="2"/>
  <c r="S1580" i="2"/>
  <c r="W1580" i="2" s="1"/>
  <c r="Y1580" i="2" s="1"/>
  <c r="S772" i="2"/>
  <c r="W772" i="2" s="1"/>
  <c r="Y772" i="2" s="1"/>
  <c r="S1257" i="2"/>
  <c r="S907" i="2"/>
  <c r="W907" i="2" s="1"/>
  <c r="S139" i="2"/>
  <c r="S83" i="2"/>
  <c r="S2029" i="2"/>
  <c r="S1935" i="2"/>
  <c r="S87" i="2"/>
  <c r="W87" i="2" s="1"/>
  <c r="Y87" i="2" s="1"/>
  <c r="S472" i="2"/>
  <c r="W472" i="2" s="1"/>
  <c r="Y472" i="2" s="1"/>
  <c r="S1842" i="2"/>
  <c r="W1842" i="2" s="1"/>
  <c r="Y1842" i="2" s="1"/>
  <c r="S2222" i="2"/>
  <c r="S1576" i="2"/>
  <c r="W1576" i="2" s="1"/>
  <c r="Y1576" i="2" s="1"/>
  <c r="S925" i="2"/>
  <c r="S282" i="2"/>
  <c r="W282" i="2" s="1"/>
  <c r="Y282" i="2" s="1"/>
  <c r="S1701" i="2"/>
  <c r="W1701" i="2" s="1"/>
  <c r="Y1701" i="2" s="1"/>
  <c r="S1715" i="2"/>
  <c r="W1715" i="2" s="1"/>
  <c r="Y1715" i="2" s="1"/>
  <c r="S1435" i="2"/>
  <c r="S155" i="2"/>
  <c r="S1307" i="2"/>
  <c r="S1551" i="2"/>
  <c r="W1551" i="2" s="1"/>
  <c r="S1369" i="2"/>
  <c r="W1369" i="2" s="1"/>
  <c r="Y1369" i="2" s="1"/>
  <c r="S2068" i="2"/>
  <c r="W2068" i="2" s="1"/>
  <c r="Y2068" i="2" s="1"/>
  <c r="S2074" i="2"/>
  <c r="S1008" i="2"/>
  <c r="S965" i="2"/>
  <c r="S944" i="2"/>
  <c r="S926" i="2"/>
  <c r="W926" i="2" s="1"/>
  <c r="Y926" i="2" s="1"/>
  <c r="S826" i="2"/>
  <c r="W826" i="2" s="1"/>
  <c r="S29" i="2"/>
  <c r="S113" i="2"/>
  <c r="W113" i="2" s="1"/>
  <c r="Y113" i="2" s="1"/>
  <c r="S536" i="2"/>
  <c r="S498" i="2"/>
  <c r="W498" i="2" s="1"/>
  <c r="Y498" i="2" s="1"/>
  <c r="S1673" i="2"/>
  <c r="W1673" i="2" s="1"/>
  <c r="Y1673" i="2" s="1"/>
  <c r="S961" i="2"/>
  <c r="S856" i="2"/>
  <c r="S1518" i="2"/>
  <c r="W1518" i="2" s="1"/>
  <c r="Y1518" i="2" s="1"/>
  <c r="S913" i="2"/>
  <c r="W913" i="2" s="1"/>
  <c r="S827" i="2"/>
  <c r="W827" i="2" s="1"/>
  <c r="S935" i="2"/>
  <c r="W935" i="2" s="1"/>
  <c r="Y935" i="2" s="1"/>
  <c r="S2201" i="2"/>
  <c r="W2201" i="2" s="1"/>
  <c r="Y2201" i="2" s="1"/>
  <c r="S482" i="2"/>
  <c r="W482" i="2" s="1"/>
  <c r="Y482" i="2" s="1"/>
  <c r="S1465" i="2"/>
  <c r="W1465" i="2" s="1"/>
  <c r="Y1465" i="2" s="1"/>
  <c r="S2185" i="2"/>
  <c r="S2026" i="2"/>
  <c r="W2026" i="2" s="1"/>
  <c r="Y2026" i="2" s="1"/>
  <c r="S1749" i="2"/>
  <c r="W1749" i="2" s="1"/>
  <c r="Y1749" i="2" s="1"/>
  <c r="S1719" i="2"/>
  <c r="W1719" i="2" s="1"/>
  <c r="Y1719" i="2" s="1"/>
  <c r="S1728" i="2"/>
  <c r="W1728" i="2" s="1"/>
  <c r="Y1728" i="2" s="1"/>
  <c r="S1722" i="2"/>
  <c r="W1722" i="2" s="1"/>
  <c r="Y1722" i="2" s="1"/>
  <c r="S1669" i="2"/>
  <c r="W1669" i="2" s="1"/>
  <c r="Y1669" i="2" s="1"/>
  <c r="S1180" i="2"/>
  <c r="W1180" i="2" s="1"/>
  <c r="Y1180" i="2" s="1"/>
  <c r="S93" i="2"/>
  <c r="W93" i="2" s="1"/>
  <c r="Y93" i="2" s="1"/>
  <c r="S1626" i="2"/>
  <c r="S990" i="2"/>
  <c r="W990" i="2" s="1"/>
  <c r="Y990" i="2" s="1"/>
  <c r="S552" i="2"/>
  <c r="W552" i="2" s="1"/>
  <c r="Y552" i="2" s="1"/>
  <c r="S434" i="2"/>
  <c r="S267" i="2"/>
  <c r="W267" i="2" s="1"/>
  <c r="Y267" i="2" s="1"/>
  <c r="S2008" i="2"/>
  <c r="S1926" i="2"/>
  <c r="S1814" i="2"/>
  <c r="S1776" i="2"/>
  <c r="S1634" i="2"/>
  <c r="S1078" i="2"/>
  <c r="S1071" i="2"/>
  <c r="S987" i="2"/>
  <c r="W987" i="2" s="1"/>
  <c r="Y987" i="2" s="1"/>
  <c r="S918" i="2"/>
  <c r="S921" i="2"/>
  <c r="S2078" i="2"/>
  <c r="S1638" i="2"/>
  <c r="S1009" i="2"/>
  <c r="W1009" i="2" s="1"/>
  <c r="S230" i="2"/>
  <c r="W230" i="2" s="1"/>
  <c r="Y230" i="2" s="1"/>
  <c r="S31" i="2"/>
  <c r="W31" i="2" s="1"/>
  <c r="Y31" i="2" s="1"/>
  <c r="S949" i="2"/>
  <c r="W949" i="2" s="1"/>
  <c r="Y949" i="2" s="1"/>
  <c r="S805" i="2"/>
  <c r="W805" i="2" s="1"/>
  <c r="Y805" i="2" s="1"/>
  <c r="S1567" i="2"/>
  <c r="W1567" i="2" s="1"/>
  <c r="Y1567" i="2" s="1"/>
  <c r="S1925" i="2"/>
  <c r="W1925" i="2" s="1"/>
  <c r="Y1925" i="2" s="1"/>
  <c r="S1781" i="2"/>
  <c r="W1781" i="2" s="1"/>
  <c r="Y1781" i="2" s="1"/>
  <c r="S1665" i="2"/>
  <c r="W1665" i="2" s="1"/>
  <c r="Y1665" i="2" s="1"/>
  <c r="S1108" i="2"/>
  <c r="S1102" i="2"/>
  <c r="S1070" i="2"/>
  <c r="S988" i="2"/>
  <c r="W988" i="2" s="1"/>
  <c r="Y988" i="2" s="1"/>
  <c r="S917" i="2"/>
  <c r="W917" i="2" s="1"/>
  <c r="Y917" i="2" s="1"/>
  <c r="S133" i="2"/>
  <c r="W133" i="2" s="1"/>
  <c r="Y133" i="2" s="1"/>
  <c r="S22" i="2"/>
  <c r="W22" i="2" s="1"/>
  <c r="Y22" i="2" s="1"/>
  <c r="S2059" i="2"/>
  <c r="S1689" i="2"/>
  <c r="S1111" i="2"/>
  <c r="W1111" i="2" s="1"/>
  <c r="Y1111" i="2" s="1"/>
  <c r="S976" i="2"/>
  <c r="W976" i="2" s="1"/>
  <c r="Y976" i="2" s="1"/>
  <c r="S968" i="2"/>
  <c r="W968" i="2" s="1"/>
  <c r="Y968" i="2" s="1"/>
  <c r="S623" i="2"/>
  <c r="W623" i="2" s="1"/>
  <c r="Y623" i="2" s="1"/>
  <c r="S630" i="2"/>
  <c r="W630" i="2" s="1"/>
  <c r="Y630" i="2" s="1"/>
  <c r="S474" i="2"/>
  <c r="S393" i="2"/>
  <c r="W393" i="2" s="1"/>
  <c r="Y393" i="2" s="1"/>
  <c r="S250" i="2"/>
  <c r="W250" i="2" s="1"/>
  <c r="S118" i="2"/>
  <c r="S25" i="2"/>
  <c r="S2203" i="2"/>
  <c r="S1049" i="2"/>
  <c r="S1013" i="2"/>
  <c r="W1013" i="2" s="1"/>
  <c r="S251" i="2"/>
  <c r="W251" i="2" s="1"/>
  <c r="S1795" i="2"/>
  <c r="S769" i="2"/>
  <c r="W769" i="2" s="1"/>
  <c r="Y769" i="2" s="1"/>
  <c r="S679" i="2"/>
  <c r="W679" i="2" s="1"/>
  <c r="S580" i="2"/>
  <c r="W580" i="2" s="1"/>
  <c r="S68" i="2"/>
  <c r="W68" i="2" s="1"/>
  <c r="Y68" i="2" s="1"/>
  <c r="S1350" i="2"/>
  <c r="W1350" i="2" s="1"/>
  <c r="S1077" i="2"/>
  <c r="W1077" i="2" s="1"/>
  <c r="Y1077" i="2" s="1"/>
  <c r="S951" i="2"/>
  <c r="W951" i="2" s="1"/>
  <c r="Y951" i="2" s="1"/>
  <c r="S934" i="2"/>
  <c r="W934" i="2" s="1"/>
  <c r="Y934" i="2" s="1"/>
  <c r="S888" i="2"/>
  <c r="S1910" i="2"/>
  <c r="S1823" i="2"/>
  <c r="W1823" i="2" s="1"/>
  <c r="Y1823" i="2" s="1"/>
  <c r="S1778" i="2"/>
  <c r="S1639" i="2"/>
  <c r="S1811" i="2"/>
  <c r="W1811" i="2" s="1"/>
  <c r="Y1811" i="2" s="1"/>
  <c r="S489" i="2"/>
  <c r="W489" i="2" s="1"/>
  <c r="Y489" i="2" s="1"/>
  <c r="S1694" i="2"/>
  <c r="S1195" i="2"/>
  <c r="S956" i="2"/>
  <c r="S890" i="2"/>
  <c r="W890" i="2" s="1"/>
  <c r="Y890" i="2" s="1"/>
  <c r="S1757" i="2"/>
  <c r="W1757" i="2" s="1"/>
  <c r="Y1757" i="2" s="1"/>
  <c r="S1167" i="2"/>
  <c r="S1467" i="2"/>
  <c r="W1467" i="2" s="1"/>
  <c r="S1281" i="2"/>
  <c r="W1281" i="2" s="1"/>
  <c r="Y1281" i="2" s="1"/>
  <c r="S874" i="2"/>
  <c r="W874" i="2" s="1"/>
  <c r="Y874" i="2" s="1"/>
  <c r="S249" i="2"/>
  <c r="W249" i="2" s="1"/>
  <c r="S121" i="2"/>
  <c r="W121" i="2" s="1"/>
  <c r="Y121" i="2" s="1"/>
  <c r="S47" i="2"/>
  <c r="W47" i="2" s="1"/>
  <c r="Y47" i="2" s="1"/>
  <c r="S2058" i="2"/>
  <c r="S773" i="2"/>
  <c r="W773" i="2" s="1"/>
  <c r="Y773" i="2" s="1"/>
  <c r="S15" i="2"/>
  <c r="W15" i="2" s="1"/>
  <c r="Y15" i="2" s="1"/>
  <c r="S1290" i="2"/>
  <c r="W1290" i="2" s="1"/>
  <c r="Y1290" i="2" s="1"/>
  <c r="S1627" i="2"/>
  <c r="S69" i="2"/>
  <c r="W69" i="2" s="1"/>
  <c r="Y69" i="2" s="1"/>
  <c r="S2204" i="2"/>
  <c r="S323" i="2"/>
  <c r="W323" i="2" s="1"/>
  <c r="Y323" i="2" s="1"/>
  <c r="S65" i="2"/>
  <c r="S63" i="2"/>
  <c r="W63" i="2" s="1"/>
  <c r="Y63" i="2" s="1"/>
  <c r="S979" i="2"/>
  <c r="W979" i="2" s="1"/>
  <c r="Y979" i="2" s="1"/>
  <c r="S264" i="2"/>
  <c r="S1716" i="2"/>
  <c r="S933" i="2"/>
  <c r="W933" i="2" s="1"/>
  <c r="Y933" i="2" s="1"/>
  <c r="N1906" i="2"/>
  <c r="N1151" i="2"/>
  <c r="O1151" i="2" s="1"/>
  <c r="N1603" i="2"/>
  <c r="N2091" i="2"/>
  <c r="N1763" i="2"/>
  <c r="O1763" i="2" s="1"/>
  <c r="N1184" i="2"/>
  <c r="O1184" i="2" s="1"/>
  <c r="N1326" i="2"/>
  <c r="O1326" i="2" s="1"/>
  <c r="N273" i="2"/>
  <c r="O273" i="2" s="1"/>
  <c r="N903" i="2"/>
  <c r="O903" i="2" s="1"/>
  <c r="N2006" i="2"/>
  <c r="O2006" i="2" s="1"/>
  <c r="N906" i="2"/>
  <c r="N52" i="2"/>
  <c r="O52" i="2" s="1"/>
  <c r="N442" i="2"/>
  <c r="O442" i="2" s="1"/>
  <c r="N884" i="2"/>
  <c r="O884" i="2" s="1"/>
  <c r="N2266" i="2"/>
  <c r="N1375" i="2"/>
  <c r="N1216" i="2"/>
  <c r="O1216" i="2" s="1"/>
  <c r="N735" i="2"/>
  <c r="O735" i="2" s="1"/>
  <c r="N16" i="2"/>
  <c r="O16" i="2" s="1"/>
  <c r="N2192" i="2"/>
  <c r="N1752" i="2"/>
  <c r="O1752" i="2" s="1"/>
  <c r="N526" i="2"/>
  <c r="O526" i="2" s="1"/>
  <c r="N392" i="2"/>
  <c r="N424" i="2"/>
  <c r="O424" i="2" s="1"/>
  <c r="N842" i="2"/>
  <c r="N1122" i="2"/>
  <c r="O1122" i="2" s="1"/>
  <c r="N297" i="2"/>
  <c r="O297" i="2" s="1"/>
  <c r="N2269" i="2"/>
  <c r="O2269" i="2" s="1"/>
  <c r="N1213" i="2"/>
  <c r="N502" i="2"/>
  <c r="O502" i="2" s="1"/>
  <c r="N33" i="2"/>
  <c r="O33" i="2" s="1"/>
  <c r="N390" i="2"/>
  <c r="O390" i="2" s="1"/>
  <c r="N382" i="2"/>
  <c r="N2267" i="2"/>
  <c r="O2267" i="2" s="1"/>
  <c r="N1272" i="2"/>
  <c r="O1272" i="2" s="1"/>
  <c r="N1356" i="2"/>
  <c r="N1321" i="2"/>
  <c r="O1321" i="2" s="1"/>
  <c r="N1124" i="2"/>
  <c r="O1124" i="2" s="1"/>
  <c r="N6" i="2"/>
  <c r="S1709" i="2" l="1"/>
  <c r="W1709" i="2" s="1"/>
  <c r="Y1709" i="2" s="1"/>
  <c r="W776" i="2"/>
  <c r="Y776" i="2" s="1"/>
  <c r="S1226" i="2"/>
  <c r="W1226" i="2" s="1"/>
  <c r="S1955" i="2"/>
  <c r="W1955" i="2" s="1"/>
  <c r="S523" i="2"/>
  <c r="W523" i="2" s="1"/>
  <c r="Y523" i="2" s="1"/>
  <c r="S420" i="2"/>
  <c r="W420" i="2" s="1"/>
  <c r="Y420" i="2" s="1"/>
  <c r="W2277" i="2"/>
  <c r="Y2277" i="2" s="1"/>
  <c r="W1288" i="2"/>
  <c r="Y1288" i="2" s="1"/>
  <c r="W1286" i="2"/>
  <c r="Y1286" i="2" s="1"/>
  <c r="S1391" i="2"/>
  <c r="W1391" i="2" s="1"/>
  <c r="Y1391" i="2" s="1"/>
  <c r="S132" i="2"/>
  <c r="W132" i="2" s="1"/>
  <c r="Y132" i="2" s="1"/>
  <c r="S319" i="2"/>
  <c r="W319" i="2" s="1"/>
  <c r="Y319" i="2" s="1"/>
  <c r="W2119" i="2"/>
  <c r="Y2119" i="2" s="1"/>
  <c r="S2024" i="2"/>
  <c r="W2024" i="2" s="1"/>
  <c r="Y2024" i="2" s="1"/>
  <c r="N1526" i="2"/>
  <c r="O1526" i="2" s="1"/>
  <c r="W1882" i="2"/>
  <c r="Y1882" i="2" s="1"/>
  <c r="S2278" i="2"/>
  <c r="W2278" i="2" s="1"/>
  <c r="W1457" i="2"/>
  <c r="Y1457" i="2" s="1"/>
  <c r="S1400" i="2"/>
  <c r="W1400" i="2" s="1"/>
  <c r="W1299" i="2"/>
  <c r="Y1299" i="2" s="1"/>
  <c r="S376" i="2"/>
  <c r="W376" i="2" s="1"/>
  <c r="Y376" i="2" s="1"/>
  <c r="W62" i="2"/>
  <c r="Y62" i="2" s="1"/>
  <c r="S2022" i="2"/>
  <c r="W2022" i="2" s="1"/>
  <c r="Y2022" i="2" s="1"/>
  <c r="W65" i="2"/>
  <c r="Y65" i="2" s="1"/>
  <c r="W2029" i="2"/>
  <c r="Y2029" i="2" s="1"/>
  <c r="S1487" i="2"/>
  <c r="W1487" i="2" s="1"/>
  <c r="W2045" i="2"/>
  <c r="Y2045" i="2" s="1"/>
  <c r="W768" i="2"/>
  <c r="Y768" i="2" s="1"/>
  <c r="W938" i="2"/>
  <c r="Y938" i="2" s="1"/>
  <c r="S1152" i="2"/>
  <c r="W1152" i="2" s="1"/>
  <c r="Y1152" i="2" s="1"/>
  <c r="W2107" i="2"/>
  <c r="Y2107" i="2" s="1"/>
  <c r="W1678" i="2"/>
  <c r="Y1678" i="2" s="1"/>
  <c r="W2222" i="2"/>
  <c r="Y2222" i="2" s="1"/>
  <c r="S898" i="2"/>
  <c r="W898" i="2" s="1"/>
  <c r="Y898" i="2" s="1"/>
  <c r="W1314" i="2"/>
  <c r="Y1314" i="2" s="1"/>
  <c r="S1707" i="2"/>
  <c r="W1707" i="2" s="1"/>
  <c r="Y1707" i="2" s="1"/>
  <c r="W1229" i="2"/>
  <c r="Y1229" i="2" s="1"/>
  <c r="W522" i="2"/>
  <c r="W1071" i="2"/>
  <c r="Y1071" i="2" s="1"/>
  <c r="S1121" i="2"/>
  <c r="W1121" i="2" s="1"/>
  <c r="Y1121" i="2" s="1"/>
  <c r="S440" i="2"/>
  <c r="W440" i="2" s="1"/>
  <c r="Y440" i="2" s="1"/>
  <c r="S1029" i="2"/>
  <c r="W1029" i="2" s="1"/>
  <c r="Y1029" i="2" s="1"/>
  <c r="W586" i="2"/>
  <c r="S1905" i="2"/>
  <c r="W1905" i="2" s="1"/>
  <c r="Y1905" i="2" s="1"/>
  <c r="N743" i="2"/>
  <c r="O743" i="2" s="1"/>
  <c r="N1037" i="2"/>
  <c r="O1037" i="2" s="1"/>
  <c r="S2118" i="2"/>
  <c r="W2118" i="2" s="1"/>
  <c r="Y2118" i="2" s="1"/>
  <c r="S2198" i="2"/>
  <c r="W2198" i="2" s="1"/>
  <c r="Y2198" i="2" s="1"/>
  <c r="S156" i="2"/>
  <c r="W156" i="2" s="1"/>
  <c r="Y156" i="2" s="1"/>
  <c r="S1351" i="2"/>
  <c r="W1351" i="2" s="1"/>
  <c r="Y1351" i="2" s="1"/>
  <c r="W252" i="2"/>
  <c r="N1821" i="2"/>
  <c r="O1821" i="2" s="1"/>
  <c r="S1183" i="2"/>
  <c r="W1183" i="2" s="1"/>
  <c r="Y1183" i="2" s="1"/>
  <c r="W2017" i="2"/>
  <c r="Y2017" i="2" s="1"/>
  <c r="W374" i="2"/>
  <c r="Y374" i="2" s="1"/>
  <c r="W481" i="2"/>
  <c r="Y481" i="2" s="1"/>
  <c r="W1733" i="2"/>
  <c r="Y1733" i="2" s="1"/>
  <c r="W296" i="2"/>
  <c r="W397" i="2"/>
  <c r="Y397" i="2" s="1"/>
  <c r="S1305" i="2"/>
  <c r="W1305" i="2" s="1"/>
  <c r="Y1305" i="2" s="1"/>
  <c r="W219" i="2"/>
  <c r="W1561" i="2"/>
  <c r="Y1561" i="2" s="1"/>
  <c r="S1145" i="2"/>
  <c r="W1145" i="2" s="1"/>
  <c r="Y1145" i="2" s="1"/>
  <c r="O985" i="2"/>
  <c r="S985" i="2" s="1"/>
  <c r="W985" i="2" s="1"/>
  <c r="Y985" i="2" s="1"/>
  <c r="W2152" i="2"/>
  <c r="Y2152" i="2" s="1"/>
  <c r="N1562" i="2"/>
  <c r="O1562" i="2" s="1"/>
  <c r="S1562" i="2" s="1"/>
  <c r="W2204" i="2"/>
  <c r="Y2204" i="2" s="1"/>
  <c r="S1098" i="2"/>
  <c r="W1098" i="2" s="1"/>
  <c r="Y1098" i="2" s="1"/>
  <c r="S302" i="2"/>
  <c r="W302" i="2" s="1"/>
  <c r="Y302" i="2" s="1"/>
  <c r="S531" i="2"/>
  <c r="W531" i="2" s="1"/>
  <c r="Y531" i="2" s="1"/>
  <c r="W66" i="2"/>
  <c r="Y66" i="2" s="1"/>
  <c r="W2106" i="2"/>
  <c r="Y2106" i="2" s="1"/>
  <c r="W1433" i="2"/>
  <c r="W1517" i="2"/>
  <c r="Y1517" i="2" s="1"/>
  <c r="W1971" i="2"/>
  <c r="Y1971" i="2" s="1"/>
  <c r="S816" i="2"/>
  <c r="W816" i="2" s="1"/>
  <c r="W770" i="2"/>
  <c r="Y770" i="2" s="1"/>
  <c r="W336" i="2"/>
  <c r="Y336" i="2" s="1"/>
  <c r="W1073" i="2"/>
  <c r="Y1073" i="2" s="1"/>
  <c r="W1940" i="2"/>
  <c r="Y1940" i="2" s="1"/>
  <c r="W1005" i="2"/>
  <c r="C122" i="8"/>
  <c r="C121" i="8"/>
  <c r="W452" i="2"/>
  <c r="W359" i="2"/>
  <c r="Y359" i="2" s="1"/>
  <c r="W562" i="2"/>
  <c r="Y562" i="2" s="1"/>
  <c r="W1150" i="2"/>
  <c r="Y1150" i="2" s="1"/>
  <c r="W458" i="2"/>
  <c r="W2080" i="2"/>
  <c r="Y2080" i="2" s="1"/>
  <c r="S1174" i="2"/>
  <c r="W1174" i="2" s="1"/>
  <c r="Y1174" i="2" s="1"/>
  <c r="S835" i="2"/>
  <c r="W835" i="2" s="1"/>
  <c r="W1803" i="2"/>
  <c r="S1826" i="2"/>
  <c r="W1826" i="2" s="1"/>
  <c r="Y1826" i="2" s="1"/>
  <c r="O1582" i="2"/>
  <c r="S1582" i="2" s="1"/>
  <c r="W1582" i="2" s="1"/>
  <c r="Y1582" i="2" s="1"/>
  <c r="O712" i="2"/>
  <c r="S712" i="2" s="1"/>
  <c r="W712" i="2" s="1"/>
  <c r="Y712" i="2" s="1"/>
  <c r="W1239" i="2"/>
  <c r="W2076" i="2"/>
  <c r="Y2076" i="2" s="1"/>
  <c r="S1027" i="2"/>
  <c r="W1027" i="2" s="1"/>
  <c r="Y1027" i="2" s="1"/>
  <c r="S1496" i="2"/>
  <c r="W1496" i="2" s="1"/>
  <c r="W2270" i="2"/>
  <c r="Y2270" i="2" s="1"/>
  <c r="W1431" i="2"/>
  <c r="S1488" i="2"/>
  <c r="W1488" i="2" s="1"/>
  <c r="Y1488" i="2" s="1"/>
  <c r="W1827" i="2"/>
  <c r="Y1827" i="2" s="1"/>
  <c r="W2255" i="2"/>
  <c r="W2251" i="2"/>
  <c r="Y2251" i="2" s="1"/>
  <c r="S573" i="2"/>
  <c r="W573" i="2" s="1"/>
  <c r="Y573" i="2" s="1"/>
  <c r="S411" i="2"/>
  <c r="W411" i="2" s="1"/>
  <c r="W927" i="2"/>
  <c r="W664" i="2"/>
  <c r="Y664" i="2" s="1"/>
  <c r="W541" i="2"/>
  <c r="Y541" i="2" s="1"/>
  <c r="W838" i="2"/>
  <c r="W8" i="2"/>
  <c r="S1384" i="2"/>
  <c r="W1384" i="2" s="1"/>
  <c r="S860" i="2"/>
  <c r="W860" i="2" s="1"/>
  <c r="Y860" i="2" s="1"/>
  <c r="W1008" i="2"/>
  <c r="S206" i="2"/>
  <c r="W206" i="2" s="1"/>
  <c r="Y206" i="2" s="1"/>
  <c r="S1736" i="2"/>
  <c r="W1736" i="2" s="1"/>
  <c r="Y1736" i="2" s="1"/>
  <c r="S635" i="2"/>
  <c r="W635" i="2" s="1"/>
  <c r="Y635" i="2" s="1"/>
  <c r="W700" i="2"/>
  <c r="Y700" i="2" s="1"/>
  <c r="O271" i="2"/>
  <c r="S271" i="2" s="1"/>
  <c r="W271" i="2" s="1"/>
  <c r="Y271" i="2" s="1"/>
  <c r="S1672" i="2"/>
  <c r="W1672" i="2" s="1"/>
  <c r="Y1672" i="2" s="1"/>
  <c r="S1921" i="2"/>
  <c r="W1921" i="2" s="1"/>
  <c r="Y1921" i="2" s="1"/>
  <c r="O2180" i="2"/>
  <c r="S2180" i="2" s="1"/>
  <c r="W2180" i="2" s="1"/>
  <c r="Y2180" i="2" s="1"/>
  <c r="N1602" i="2"/>
  <c r="O1602" i="2" s="1"/>
  <c r="S143" i="2"/>
  <c r="W143" i="2" s="1"/>
  <c r="Y143" i="2" s="1"/>
  <c r="W2168" i="2"/>
  <c r="S1850" i="2"/>
  <c r="W1850" i="2" s="1"/>
  <c r="Y1850" i="2" s="1"/>
  <c r="N812" i="2"/>
  <c r="O812" i="2" s="1"/>
  <c r="W2059" i="2"/>
  <c r="Y2059" i="2" s="1"/>
  <c r="S1489" i="2"/>
  <c r="W1489" i="2" s="1"/>
  <c r="W126" i="2"/>
  <c r="Y126" i="2" s="1"/>
  <c r="S1110" i="2"/>
  <c r="W1110" i="2" s="1"/>
  <c r="Y1110" i="2" s="1"/>
  <c r="S607" i="2"/>
  <c r="W607" i="2" s="1"/>
  <c r="Y607" i="2" s="1"/>
  <c r="W2130" i="2"/>
  <c r="Y2130" i="2" s="1"/>
  <c r="W1072" i="2"/>
  <c r="Y1072" i="2" s="1"/>
  <c r="W1593" i="2"/>
  <c r="Y1593" i="2" s="1"/>
  <c r="W101" i="2"/>
  <c r="W1501" i="2"/>
  <c r="S634" i="2"/>
  <c r="W634" i="2" s="1"/>
  <c r="Y634" i="2" s="1"/>
  <c r="S509" i="2"/>
  <c r="W509" i="2" s="1"/>
  <c r="Y509" i="2" s="1"/>
  <c r="W602" i="2"/>
  <c r="W2069" i="2"/>
  <c r="Y2069" i="2" s="1"/>
  <c r="W1890" i="2"/>
  <c r="Y1890" i="2" s="1"/>
  <c r="W741" i="2"/>
  <c r="Y741" i="2" s="1"/>
  <c r="W1712" i="2"/>
  <c r="Y1712" i="2" s="1"/>
  <c r="W2274" i="2"/>
  <c r="W1297" i="2"/>
  <c r="Y1297" i="2" s="1"/>
  <c r="W2125" i="2"/>
  <c r="Y2125" i="2" s="1"/>
  <c r="W1440" i="2"/>
  <c r="W1621" i="2"/>
  <c r="W263" i="2"/>
  <c r="Y263" i="2" s="1"/>
  <c r="S1293" i="2"/>
  <c r="W1293" i="2" s="1"/>
  <c r="Y1293" i="2" s="1"/>
  <c r="W2244" i="2"/>
  <c r="N2014" i="2"/>
  <c r="O2014" i="2" s="1"/>
  <c r="S2014" i="2" s="1"/>
  <c r="S1158" i="2"/>
  <c r="W1158" i="2" s="1"/>
  <c r="S2281" i="2"/>
  <c r="W2281" i="2" s="1"/>
  <c r="S668" i="2"/>
  <c r="W668" i="2" s="1"/>
  <c r="Y668" i="2" s="1"/>
  <c r="S46" i="2"/>
  <c r="W46" i="2" s="1"/>
  <c r="Y46" i="2" s="1"/>
  <c r="S1718" i="2"/>
  <c r="W1718" i="2" s="1"/>
  <c r="Y1718" i="2" s="1"/>
  <c r="S1012" i="2"/>
  <c r="W1012" i="2" s="1"/>
  <c r="W357" i="2"/>
  <c r="Y357" i="2" s="1"/>
  <c r="W1681" i="2"/>
  <c r="Y1681" i="2" s="1"/>
  <c r="S1758" i="2"/>
  <c r="W1758" i="2" s="1"/>
  <c r="Y1758" i="2" s="1"/>
  <c r="N1588" i="2"/>
  <c r="O1588" i="2" s="1"/>
  <c r="S2174" i="2"/>
  <c r="W2174" i="2" s="1"/>
  <c r="Y2174" i="2" s="1"/>
  <c r="S1335" i="2"/>
  <c r="W1335" i="2" s="1"/>
  <c r="Y1335" i="2" s="1"/>
  <c r="W545" i="2"/>
  <c r="Y545" i="2" s="1"/>
  <c r="W1806" i="2"/>
  <c r="W952" i="2"/>
  <c r="Y952" i="2" s="1"/>
  <c r="W1064" i="2"/>
  <c r="Y1064" i="2" s="1"/>
  <c r="S1540" i="2"/>
  <c r="W1540" i="2" s="1"/>
  <c r="N1414" i="2"/>
  <c r="O1414" i="2" s="1"/>
  <c r="W221" i="2"/>
  <c r="Y221" i="2" s="1"/>
  <c r="W1893" i="2"/>
  <c r="Y1893" i="2" s="1"/>
  <c r="W1494" i="2"/>
  <c r="W385" i="2"/>
  <c r="Y385" i="2" s="1"/>
  <c r="W783" i="2"/>
  <c r="Y783" i="2" s="1"/>
  <c r="W936" i="2"/>
  <c r="Y936" i="2" s="1"/>
  <c r="W278" i="2"/>
  <c r="Y278" i="2" s="1"/>
  <c r="W955" i="2"/>
  <c r="Y955" i="2" s="1"/>
  <c r="W1834" i="2"/>
  <c r="Y1834" i="2" s="1"/>
  <c r="W324" i="2"/>
  <c r="Y324" i="2" s="1"/>
  <c r="W100" i="2"/>
  <c r="Y100" i="2" s="1"/>
  <c r="W260" i="2"/>
  <c r="Y260" i="2" s="1"/>
  <c r="W1693" i="2"/>
  <c r="Y1693" i="2" s="1"/>
  <c r="W2279" i="2"/>
  <c r="Y2279" i="2" s="1"/>
  <c r="W55" i="2"/>
  <c r="Y55" i="2" s="1"/>
  <c r="W2007" i="2"/>
  <c r="Y2007" i="2" s="1"/>
  <c r="W1022" i="2"/>
  <c r="W1751" i="2"/>
  <c r="Y1751" i="2" s="1"/>
  <c r="W208" i="2"/>
  <c r="W407" i="2"/>
  <c r="Y407" i="2" s="1"/>
  <c r="W28" i="2"/>
  <c r="Y28" i="2" s="1"/>
  <c r="W99" i="2"/>
  <c r="Y99" i="2" s="1"/>
  <c r="W894" i="2"/>
  <c r="Y894" i="2" s="1"/>
  <c r="W2012" i="2"/>
  <c r="Y2012" i="2" s="1"/>
  <c r="W794" i="2"/>
  <c r="Y794" i="2" s="1"/>
  <c r="W1565" i="2"/>
  <c r="Y1565" i="2" s="1"/>
  <c r="W1946" i="2"/>
  <c r="Y1946" i="2" s="1"/>
  <c r="W2113" i="2"/>
  <c r="Y2113" i="2" s="1"/>
  <c r="W1499" i="2"/>
  <c r="W975" i="2"/>
  <c r="Y975" i="2" s="1"/>
  <c r="W1885" i="2"/>
  <c r="Y1885" i="2" s="1"/>
  <c r="W2190" i="2"/>
  <c r="Y2190" i="2" s="1"/>
  <c r="W380" i="2"/>
  <c r="Y380" i="2" s="1"/>
  <c r="W433" i="2"/>
  <c r="Y433" i="2" s="1"/>
  <c r="W912" i="2"/>
  <c r="W1107" i="2"/>
  <c r="Y1107" i="2" s="1"/>
  <c r="W680" i="2"/>
  <c r="Y680" i="2" s="1"/>
  <c r="W1459" i="2"/>
  <c r="Y1459" i="2" s="1"/>
  <c r="W1992" i="2"/>
  <c r="W1484" i="2"/>
  <c r="U743" i="2"/>
  <c r="V743" i="2" s="1"/>
  <c r="U1326" i="2"/>
  <c r="V1326" i="2" s="1"/>
  <c r="U392" i="2"/>
  <c r="V392" i="2" s="1"/>
  <c r="U382" i="2"/>
  <c r="V382" i="2" s="1"/>
  <c r="U1216" i="2"/>
  <c r="V1216" i="2" s="1"/>
  <c r="U526" i="2"/>
  <c r="V526" i="2" s="1"/>
  <c r="U842" i="2"/>
  <c r="V842" i="2" s="1"/>
  <c r="U1375" i="2"/>
  <c r="V1375" i="2" s="1"/>
  <c r="U1603" i="2"/>
  <c r="V1603" i="2" s="1"/>
  <c r="U297" i="2"/>
  <c r="V297" i="2" s="1"/>
  <c r="U1763" i="2"/>
  <c r="V1763" i="2" s="1"/>
  <c r="U1906" i="2"/>
  <c r="V1906" i="2" s="1"/>
  <c r="W1926" i="2"/>
  <c r="Y1926" i="2" s="1"/>
  <c r="W2072" i="2"/>
  <c r="Y2072" i="2" s="1"/>
  <c r="W1994" i="2"/>
  <c r="W755" i="2"/>
  <c r="U1414" i="2"/>
  <c r="V1414" i="2" s="1"/>
  <c r="W2115" i="2"/>
  <c r="Y2115" i="2" s="1"/>
  <c r="U2269" i="2"/>
  <c r="V2269" i="2" s="1"/>
  <c r="U1356" i="2"/>
  <c r="V1356" i="2" s="1"/>
  <c r="U812" i="2"/>
  <c r="V812" i="2" s="1"/>
  <c r="U903" i="2"/>
  <c r="V903" i="2" s="1"/>
  <c r="U1321" i="2"/>
  <c r="V1321" i="2" s="1"/>
  <c r="U1213" i="2"/>
  <c r="V1213" i="2" s="1"/>
  <c r="U16" i="2"/>
  <c r="V16" i="2" s="1"/>
  <c r="U33" i="2"/>
  <c r="V33" i="2" s="1"/>
  <c r="U1037" i="2"/>
  <c r="V1037" i="2" s="1"/>
  <c r="U2266" i="2"/>
  <c r="V2266" i="2" s="1"/>
  <c r="U390" i="2"/>
  <c r="V390" i="2" s="1"/>
  <c r="W2211" i="2"/>
  <c r="Y2211" i="2" s="1"/>
  <c r="U1588" i="2"/>
  <c r="V1588" i="2" s="1"/>
  <c r="U2014" i="2"/>
  <c r="V2014" i="2" s="1"/>
  <c r="U273" i="2"/>
  <c r="V273" i="2" s="1"/>
  <c r="U2091" i="2"/>
  <c r="V2091" i="2" s="1"/>
  <c r="U2006" i="2"/>
  <c r="V2006" i="2" s="1"/>
  <c r="U6" i="2"/>
  <c r="V6" i="2" s="1"/>
  <c r="U1526" i="2"/>
  <c r="V1526" i="2" s="1"/>
  <c r="U1752" i="2"/>
  <c r="V1752" i="2" s="1"/>
  <c r="U1272" i="2"/>
  <c r="V1272" i="2" s="1"/>
  <c r="U502" i="2"/>
  <c r="V502" i="2" s="1"/>
  <c r="U884" i="2"/>
  <c r="V884" i="2" s="1"/>
  <c r="U1184" i="2"/>
  <c r="V1184" i="2" s="1"/>
  <c r="U52" i="2"/>
  <c r="V52" i="2" s="1"/>
  <c r="W2203" i="2"/>
  <c r="W856" i="2"/>
  <c r="W2205" i="2"/>
  <c r="Y2205" i="2" s="1"/>
  <c r="W40" i="2"/>
  <c r="Y40" i="2" s="1"/>
  <c r="U1562" i="2"/>
  <c r="V1562" i="2" s="1"/>
  <c r="U1124" i="2"/>
  <c r="V1124" i="2" s="1"/>
  <c r="U1602" i="2"/>
  <c r="V1602" i="2" s="1"/>
  <c r="U424" i="2"/>
  <c r="V424" i="2" s="1"/>
  <c r="U735" i="2"/>
  <c r="V735" i="2" s="1"/>
  <c r="U2267" i="2"/>
  <c r="V2267" i="2" s="1"/>
  <c r="U442" i="2"/>
  <c r="V442" i="2" s="1"/>
  <c r="U1122" i="2"/>
  <c r="V1122" i="2" s="1"/>
  <c r="U1151" i="2"/>
  <c r="V1151" i="2" s="1"/>
  <c r="U2192" i="2"/>
  <c r="V2192" i="2" s="1"/>
  <c r="U1821" i="2"/>
  <c r="V1821" i="2" s="1"/>
  <c r="U906" i="2"/>
  <c r="V906" i="2" s="1"/>
  <c r="W56" i="2"/>
  <c r="Y56" i="2" s="1"/>
  <c r="W1952" i="2"/>
  <c r="W490" i="2"/>
  <c r="Y490" i="2" s="1"/>
  <c r="W2136" i="2"/>
  <c r="Y2136" i="2" s="1"/>
  <c r="W1025" i="2"/>
  <c r="Y1025" i="2" s="1"/>
  <c r="W681" i="2"/>
  <c r="Y681" i="2" s="1"/>
  <c r="W1119" i="2"/>
  <c r="Y1119" i="2" s="1"/>
  <c r="W948" i="2"/>
  <c r="Y948" i="2" s="1"/>
  <c r="W1148" i="2"/>
  <c r="Y1148" i="2" s="1"/>
  <c r="W1428" i="2"/>
  <c r="W233" i="2"/>
  <c r="Y233" i="2" s="1"/>
  <c r="W1990" i="2"/>
  <c r="Y1990" i="2" s="1"/>
  <c r="W1942" i="2"/>
  <c r="Y1942" i="2" s="1"/>
  <c r="W814" i="2"/>
  <c r="W518" i="2"/>
  <c r="Y518" i="2" s="1"/>
  <c r="W1880" i="2"/>
  <c r="Y1880" i="2" s="1"/>
  <c r="W1794" i="2"/>
  <c r="Y1794" i="2" s="1"/>
  <c r="W90" i="2"/>
  <c r="Y90" i="2" s="1"/>
  <c r="W771" i="2"/>
  <c r="Y771" i="2" s="1"/>
  <c r="W685" i="2"/>
  <c r="Y685" i="2" s="1"/>
  <c r="W2169" i="2"/>
  <c r="Y2169" i="2" s="1"/>
  <c r="W1534" i="2"/>
  <c r="Y1534" i="2" s="1"/>
  <c r="W923" i="2"/>
  <c r="Y923" i="2" s="1"/>
  <c r="W2102" i="2"/>
  <c r="Y2102" i="2" s="1"/>
  <c r="W892" i="2"/>
  <c r="Y892" i="2" s="1"/>
  <c r="W1133" i="2"/>
  <c r="Y1133" i="2" s="1"/>
  <c r="W1604" i="2"/>
  <c r="Y1604" i="2" s="1"/>
  <c r="W1844" i="2"/>
  <c r="Y1844" i="2" s="1"/>
  <c r="W830" i="2"/>
  <c r="W298" i="2"/>
  <c r="Y298" i="2" s="1"/>
  <c r="W1903" i="2"/>
  <c r="Y1903" i="2" s="1"/>
  <c r="W900" i="2"/>
  <c r="Y900" i="2" s="1"/>
  <c r="W651" i="2"/>
  <c r="Y651" i="2" s="1"/>
  <c r="W1249" i="2"/>
  <c r="Y1249" i="2" s="1"/>
  <c r="W1750" i="2"/>
  <c r="Y1750" i="2" s="1"/>
  <c r="W620" i="2"/>
  <c r="Y620" i="2" s="1"/>
  <c r="W1311" i="2"/>
  <c r="Y1311" i="2" s="1"/>
  <c r="W569" i="2"/>
  <c r="Y569" i="2" s="1"/>
  <c r="W576" i="2"/>
  <c r="Y576" i="2" s="1"/>
  <c r="W1867" i="2"/>
  <c r="Y1867" i="2" s="1"/>
  <c r="W2078" i="2"/>
  <c r="Y2078" i="2" s="1"/>
  <c r="S491" i="2"/>
  <c r="W888" i="2"/>
  <c r="Y888" i="2" s="1"/>
  <c r="W1070" i="2"/>
  <c r="Y1070" i="2" s="1"/>
  <c r="S1853" i="2"/>
  <c r="W1853" i="2" s="1"/>
  <c r="Y1853" i="2" s="1"/>
  <c r="W940" i="2"/>
  <c r="Y940" i="2" s="1"/>
  <c r="W973" i="2"/>
  <c r="Y973" i="2" s="1"/>
  <c r="S1378" i="2"/>
  <c r="W1378" i="2" s="1"/>
  <c r="Y1378" i="2" s="1"/>
  <c r="W1822" i="2"/>
  <c r="Y1822" i="2" s="1"/>
  <c r="S1525" i="2"/>
  <c r="W1525" i="2" s="1"/>
  <c r="Y1525" i="2" s="1"/>
  <c r="S582" i="2"/>
  <c r="W582" i="2" s="1"/>
  <c r="W283" i="2"/>
  <c r="S1130" i="2"/>
  <c r="W1130" i="2" s="1"/>
  <c r="Y1130" i="2" s="1"/>
  <c r="W1284" i="2"/>
  <c r="Y1284" i="2" s="1"/>
  <c r="W1830" i="2"/>
  <c r="Y1830" i="2" s="1"/>
  <c r="W1149" i="2"/>
  <c r="Y1149" i="2" s="1"/>
  <c r="W1590" i="2"/>
  <c r="Y1590" i="2" s="1"/>
  <c r="S524" i="2"/>
  <c r="W524" i="2" s="1"/>
  <c r="Y524" i="2" s="1"/>
  <c r="W918" i="2"/>
  <c r="W2242" i="2"/>
  <c r="Y2242" i="2" s="1"/>
  <c r="S210" i="2"/>
  <c r="W210" i="2" s="1"/>
  <c r="W158" i="2"/>
  <c r="Y158" i="2" s="1"/>
  <c r="W1300" i="2"/>
  <c r="Y1300" i="2" s="1"/>
  <c r="W932" i="2"/>
  <c r="Y932" i="2" s="1"/>
  <c r="S1705" i="2"/>
  <c r="W1705" i="2" s="1"/>
  <c r="Y1705" i="2" s="1"/>
  <c r="W236" i="2"/>
  <c r="W1477" i="2"/>
  <c r="W117" i="2"/>
  <c r="Y117" i="2" s="1"/>
  <c r="W1253" i="2"/>
  <c r="Y1253" i="2" s="1"/>
  <c r="W356" i="2"/>
  <c r="Y356" i="2" s="1"/>
  <c r="W466" i="2"/>
  <c r="W88" i="2"/>
  <c r="Y88" i="2" s="1"/>
  <c r="W653" i="2"/>
  <c r="Y653" i="2" s="1"/>
  <c r="W549" i="2"/>
  <c r="Y549" i="2" s="1"/>
  <c r="W1302" i="2"/>
  <c r="Y1302" i="2" s="1"/>
  <c r="W465" i="2"/>
  <c r="Y465" i="2" s="1"/>
  <c r="W682" i="2"/>
  <c r="Y682" i="2" s="1"/>
  <c r="W2109" i="2"/>
  <c r="Y2109" i="2" s="1"/>
  <c r="O382" i="2"/>
  <c r="S382" i="2" s="1"/>
  <c r="O1213" i="2"/>
  <c r="S1213" i="2" s="1"/>
  <c r="O392" i="2"/>
  <c r="S392" i="2" s="1"/>
  <c r="O2192" i="2"/>
  <c r="S2192" i="2" s="1"/>
  <c r="W1060" i="2"/>
  <c r="Y1060" i="2" s="1"/>
  <c r="W1059" i="2"/>
  <c r="Y1059" i="2" s="1"/>
  <c r="W977" i="2"/>
  <c r="Y977" i="2" s="1"/>
  <c r="O1356" i="2"/>
  <c r="S1356" i="2" s="1"/>
  <c r="W1076" i="2"/>
  <c r="Y1076" i="2" s="1"/>
  <c r="W1697" i="2"/>
  <c r="Y1697" i="2" s="1"/>
  <c r="W1652" i="2"/>
  <c r="W1354" i="2"/>
  <c r="Y1354" i="2" s="1"/>
  <c r="O6" i="2"/>
  <c r="S6" i="2" s="1"/>
  <c r="O842" i="2"/>
  <c r="S842" i="2" s="1"/>
  <c r="O1375" i="2"/>
  <c r="S1375" i="2" s="1"/>
  <c r="W1319" i="2"/>
  <c r="Y1319" i="2" s="1"/>
  <c r="W1104" i="2"/>
  <c r="Y1104" i="2" s="1"/>
  <c r="W2161" i="2"/>
  <c r="Y2161" i="2" s="1"/>
  <c r="W1649" i="2"/>
  <c r="Y1649" i="2" s="1"/>
  <c r="W958" i="2"/>
  <c r="Y958" i="2" s="1"/>
  <c r="W103" i="2"/>
  <c r="Y103" i="2" s="1"/>
  <c r="O2266" i="2"/>
  <c r="S2266" i="2" s="1"/>
  <c r="O906" i="2"/>
  <c r="S906" i="2" s="1"/>
  <c r="W399" i="2"/>
  <c r="Y399" i="2" s="1"/>
  <c r="W1252" i="2"/>
  <c r="Y1252" i="2" s="1"/>
  <c r="W1776" i="2"/>
  <c r="Y1776" i="2" s="1"/>
  <c r="W1896" i="2"/>
  <c r="Y1896" i="2" s="1"/>
  <c r="W1316" i="2"/>
  <c r="Y1316" i="2" s="1"/>
  <c r="W17" i="2"/>
  <c r="Y17" i="2" s="1"/>
  <c r="W1084" i="2"/>
  <c r="Y1084" i="2" s="1"/>
  <c r="W1420" i="2"/>
  <c r="Y1420" i="2" s="1"/>
  <c r="W107" i="2"/>
  <c r="Y107" i="2" s="1"/>
  <c r="W419" i="2"/>
  <c r="Y419" i="2" s="1"/>
  <c r="W798" i="2"/>
  <c r="Y798" i="2" s="1"/>
  <c r="W453" i="2"/>
  <c r="W1897" i="2"/>
  <c r="Y1897" i="2" s="1"/>
  <c r="W963" i="2"/>
  <c r="Y963" i="2" s="1"/>
  <c r="W2209" i="2"/>
  <c r="Y2209" i="2" s="1"/>
  <c r="W1911" i="2"/>
  <c r="Y1911" i="2" s="1"/>
  <c r="W557" i="2"/>
  <c r="Y557" i="2" s="1"/>
  <c r="W1134" i="2"/>
  <c r="Y1134" i="2" s="1"/>
  <c r="W340" i="2"/>
  <c r="Y340" i="2" s="1"/>
  <c r="W1303" i="2"/>
  <c r="Y1303" i="2" s="1"/>
  <c r="W622" i="2"/>
  <c r="Y622" i="2" s="1"/>
  <c r="W880" i="2"/>
  <c r="Y880" i="2" s="1"/>
  <c r="W1918" i="2"/>
  <c r="Y1918" i="2" s="1"/>
  <c r="W1225" i="2"/>
  <c r="Y1225" i="2" s="1"/>
  <c r="W1954" i="2"/>
  <c r="Y1954" i="2" s="1"/>
  <c r="W1608" i="2"/>
  <c r="W1799" i="2"/>
  <c r="Y1799" i="2" s="1"/>
  <c r="W354" i="2"/>
  <c r="Y354" i="2" s="1"/>
  <c r="W461" i="2"/>
  <c r="Y461" i="2" s="1"/>
  <c r="W2245" i="2"/>
  <c r="W497" i="2"/>
  <c r="Y497" i="2" s="1"/>
  <c r="W1120" i="2"/>
  <c r="Y1120" i="2" s="1"/>
  <c r="W946" i="2"/>
  <c r="Y946" i="2" s="1"/>
  <c r="W1868" i="2"/>
  <c r="Y1868" i="2" s="1"/>
  <c r="W899" i="2"/>
  <c r="Y899" i="2" s="1"/>
  <c r="W1605" i="2"/>
  <c r="W174" i="2"/>
  <c r="Y174" i="2" s="1"/>
  <c r="W1671" i="2"/>
  <c r="Y1671" i="2" s="1"/>
  <c r="W675" i="2"/>
  <c r="Y675" i="2" s="1"/>
  <c r="W1415" i="2"/>
  <c r="Y1415" i="2" s="1"/>
  <c r="W520" i="2"/>
  <c r="Y520" i="2" s="1"/>
  <c r="W718" i="2"/>
  <c r="Y718" i="2" s="1"/>
  <c r="W1333" i="2"/>
  <c r="Y1333" i="2" s="1"/>
  <c r="W312" i="2"/>
  <c r="Y312" i="2" s="1"/>
  <c r="W1570" i="2"/>
  <c r="Y1570" i="2" s="1"/>
  <c r="W1855" i="2"/>
  <c r="Y1855" i="2" s="1"/>
  <c r="W243" i="2"/>
  <c r="Y243" i="2" s="1"/>
  <c r="W2097" i="2"/>
  <c r="Y2097" i="2" s="1"/>
  <c r="W740" i="2"/>
  <c r="Y740" i="2" s="1"/>
  <c r="W2235" i="2"/>
  <c r="W1003" i="2"/>
  <c r="W276" i="2"/>
  <c r="Y276" i="2" s="1"/>
  <c r="W1193" i="2"/>
  <c r="Y1193" i="2" s="1"/>
  <c r="W1970" i="2"/>
  <c r="Y1970" i="2" s="1"/>
  <c r="W398" i="2"/>
  <c r="Y398" i="2" s="1"/>
  <c r="W2186" i="2"/>
  <c r="Y2186" i="2" s="1"/>
  <c r="W294" i="2"/>
  <c r="Y294" i="2" s="1"/>
  <c r="W885" i="2"/>
  <c r="Y885" i="2" s="1"/>
  <c r="W2233" i="2"/>
  <c r="Y2233" i="2" s="1"/>
  <c r="W1088" i="2"/>
  <c r="Y1088" i="2" s="1"/>
  <c r="W2098" i="2"/>
  <c r="Y2098" i="2" s="1"/>
  <c r="W1577" i="2"/>
  <c r="Y1577" i="2" s="1"/>
  <c r="W1958" i="2"/>
  <c r="Y1958" i="2" s="1"/>
  <c r="W224" i="2"/>
  <c r="Y224" i="2" s="1"/>
  <c r="W1543" i="2"/>
  <c r="Y1543" i="2" s="1"/>
  <c r="O331" i="2"/>
  <c r="S331" i="2" s="1"/>
  <c r="W331" i="2" s="1"/>
  <c r="O725" i="2"/>
  <c r="S725" i="2" s="1"/>
  <c r="W725" i="2" s="1"/>
  <c r="Y725" i="2" s="1"/>
  <c r="O2061" i="2"/>
  <c r="S2061" i="2" s="1"/>
  <c r="W2061" i="2" s="1"/>
  <c r="Y2061" i="2" s="1"/>
  <c r="O204" i="2"/>
  <c r="S204" i="2" s="1"/>
  <c r="W204" i="2" s="1"/>
  <c r="Y204" i="2" s="1"/>
  <c r="O1024" i="2"/>
  <c r="S1024" i="2" s="1"/>
  <c r="W1024" i="2" s="1"/>
  <c r="Y1024" i="2" s="1"/>
  <c r="O12" i="2"/>
  <c r="S12" i="2" s="1"/>
  <c r="W12" i="2" s="1"/>
  <c r="O532" i="2"/>
  <c r="S532" i="2" s="1"/>
  <c r="W532" i="2" s="1"/>
  <c r="Y532" i="2" s="1"/>
  <c r="O674" i="2"/>
  <c r="S674" i="2" s="1"/>
  <c r="W674" i="2" s="1"/>
  <c r="O754" i="2"/>
  <c r="S754" i="2" s="1"/>
  <c r="W754" i="2" s="1"/>
  <c r="Y754" i="2" s="1"/>
  <c r="O1432" i="2"/>
  <c r="S1432" i="2" s="1"/>
  <c r="W1432" i="2" s="1"/>
  <c r="Y1432" i="2" s="1"/>
  <c r="O1747" i="2"/>
  <c r="S1747" i="2" s="1"/>
  <c r="W1747" i="2" s="1"/>
  <c r="Y1747" i="2" s="1"/>
  <c r="O2181" i="2"/>
  <c r="S2181" i="2" s="1"/>
  <c r="W2181" i="2" s="1"/>
  <c r="O1713" i="2"/>
  <c r="S1713" i="2" s="1"/>
  <c r="W1713" i="2" s="1"/>
  <c r="Y1713" i="2" s="1"/>
  <c r="O406" i="2"/>
  <c r="S406" i="2" s="1"/>
  <c r="W406" i="2" s="1"/>
  <c r="Y406" i="2" s="1"/>
  <c r="O1250" i="2"/>
  <c r="S1250" i="2" s="1"/>
  <c r="W1250" i="2" s="1"/>
  <c r="Y1250" i="2" s="1"/>
  <c r="O1545" i="2"/>
  <c r="S1545" i="2" s="1"/>
  <c r="W1545" i="2" s="1"/>
  <c r="O731" i="2"/>
  <c r="S731" i="2" s="1"/>
  <c r="W731" i="2" s="1"/>
  <c r="Y731" i="2" s="1"/>
  <c r="S414" i="2"/>
  <c r="S996" i="2"/>
  <c r="W996" i="2" s="1"/>
  <c r="Y996" i="2" s="1"/>
  <c r="S1451" i="2"/>
  <c r="W1451" i="2" s="1"/>
  <c r="Y1451" i="2" s="1"/>
  <c r="S2041" i="2"/>
  <c r="W2041" i="2" s="1"/>
  <c r="Y2041" i="2" s="1"/>
  <c r="S2241" i="2"/>
  <c r="S168" i="2"/>
  <c r="W168" i="2" s="1"/>
  <c r="Y168" i="2" s="1"/>
  <c r="S1421" i="2"/>
  <c r="W1421" i="2" s="1"/>
  <c r="Y1421" i="2" s="1"/>
  <c r="S1247" i="2"/>
  <c r="W1247" i="2" s="1"/>
  <c r="Y1247" i="2" s="1"/>
  <c r="S1292" i="2"/>
  <c r="W1292" i="2" s="1"/>
  <c r="Y1292" i="2" s="1"/>
  <c r="S1490" i="2"/>
  <c r="W1490" i="2" s="1"/>
  <c r="Y1490" i="2" s="1"/>
  <c r="O438" i="2"/>
  <c r="S438" i="2" s="1"/>
  <c r="W438" i="2" s="1"/>
  <c r="Y438" i="2" s="1"/>
  <c r="S648" i="2"/>
  <c r="W648" i="2" s="1"/>
  <c r="Y648" i="2" s="1"/>
  <c r="S678" i="2"/>
  <c r="S1379" i="2"/>
  <c r="W1379" i="2" s="1"/>
  <c r="S321" i="2"/>
  <c r="W321" i="2" s="1"/>
  <c r="Y321" i="2" s="1"/>
  <c r="S847" i="2"/>
  <c r="W847" i="2" s="1"/>
  <c r="S1245" i="2"/>
  <c r="S2262" i="2"/>
  <c r="W2262" i="2" s="1"/>
  <c r="S1968" i="2"/>
  <c r="W1968" i="2" s="1"/>
  <c r="S2037" i="2"/>
  <c r="W2037" i="2" s="1"/>
  <c r="Y2037" i="2" s="1"/>
  <c r="S360" i="2"/>
  <c r="S1967" i="2"/>
  <c r="W1967" i="2" s="1"/>
  <c r="Y1967" i="2" s="1"/>
  <c r="S366" i="2"/>
  <c r="W366" i="2" s="1"/>
  <c r="Y366" i="2" s="1"/>
  <c r="S724" i="2"/>
  <c r="W724" i="2" s="1"/>
  <c r="Y724" i="2" s="1"/>
  <c r="S1154" i="2"/>
  <c r="S181" i="2"/>
  <c r="W181" i="2" s="1"/>
  <c r="Y181" i="2" s="1"/>
  <c r="S281" i="2"/>
  <c r="W281" i="2" s="1"/>
  <c r="Y281" i="2" s="1"/>
  <c r="S815" i="2"/>
  <c r="W815" i="2" s="1"/>
  <c r="S2124" i="2"/>
  <c r="W2124" i="2" s="1"/>
  <c r="Y2124" i="2" s="1"/>
  <c r="S2158" i="2"/>
  <c r="W2158" i="2" s="1"/>
  <c r="S9" i="2"/>
  <c r="W9" i="2" s="1"/>
  <c r="S695" i="2"/>
  <c r="W695" i="2" s="1"/>
  <c r="Y695" i="2" s="1"/>
  <c r="S1405" i="2"/>
  <c r="S1993" i="2"/>
  <c r="W1993" i="2" s="1"/>
  <c r="Y1993" i="2" s="1"/>
  <c r="S167" i="2"/>
  <c r="W167" i="2" s="1"/>
  <c r="Y167" i="2" s="1"/>
  <c r="O902" i="2"/>
  <c r="S902" i="2" s="1"/>
  <c r="W902" i="2" s="1"/>
  <c r="Y902" i="2" s="1"/>
  <c r="O1913" i="2"/>
  <c r="S1913" i="2" s="1"/>
  <c r="W1913" i="2" s="1"/>
  <c r="Y1913" i="2" s="1"/>
  <c r="O2153" i="2"/>
  <c r="S2153" i="2" s="1"/>
  <c r="W2153" i="2" s="1"/>
  <c r="Y2153" i="2" s="1"/>
  <c r="O1176" i="2"/>
  <c r="S1176" i="2" s="1"/>
  <c r="W1176" i="2" s="1"/>
  <c r="Y1176" i="2" s="1"/>
  <c r="O443" i="2"/>
  <c r="S443" i="2" s="1"/>
  <c r="W443" i="2" s="1"/>
  <c r="O1162" i="2"/>
  <c r="S1162" i="2" s="1"/>
  <c r="W1162" i="2" s="1"/>
  <c r="Y1162" i="2" s="1"/>
  <c r="O1887" i="2"/>
  <c r="S1887" i="2" s="1"/>
  <c r="W1887" i="2" s="1"/>
  <c r="Y1887" i="2" s="1"/>
  <c r="W1118" i="2"/>
  <c r="Y1118" i="2" s="1"/>
  <c r="W1298" i="2"/>
  <c r="Y1298" i="2" s="1"/>
  <c r="W474" i="2"/>
  <c r="Y474" i="2" s="1"/>
  <c r="W793" i="2"/>
  <c r="Y793" i="2" s="1"/>
  <c r="W921" i="2"/>
  <c r="W1257" i="2"/>
  <c r="W584" i="2"/>
  <c r="W2100" i="2"/>
  <c r="Y2100" i="2" s="1"/>
  <c r="W1016" i="2"/>
  <c r="W1093" i="2"/>
  <c r="Y1093" i="2" s="1"/>
  <c r="W762" i="2"/>
  <c r="S422" i="2"/>
  <c r="W422" i="2" s="1"/>
  <c r="S909" i="2"/>
  <c r="W909" i="2" s="1"/>
  <c r="Y909" i="2" s="1"/>
  <c r="S2231" i="2"/>
  <c r="W2231" i="2" s="1"/>
  <c r="Y2231" i="2" s="1"/>
  <c r="S1557" i="2"/>
  <c r="W1557" i="2" s="1"/>
  <c r="Y1557" i="2" s="1"/>
  <c r="S2048" i="2"/>
  <c r="W2048" i="2" s="1"/>
  <c r="Y2048" i="2" s="1"/>
  <c r="S42" i="2"/>
  <c r="W42" i="2" s="1"/>
  <c r="Y42" i="2" s="1"/>
  <c r="S1163" i="2"/>
  <c r="W1163" i="2" s="1"/>
  <c r="Y1163" i="2" s="1"/>
  <c r="W104" i="2"/>
  <c r="Y104" i="2" s="1"/>
  <c r="W1595" i="2"/>
  <c r="Y1595" i="2" s="1"/>
  <c r="S547" i="2"/>
  <c r="W547" i="2" s="1"/>
  <c r="Y547" i="2" s="1"/>
  <c r="W171" i="2"/>
  <c r="Y171" i="2" s="1"/>
  <c r="W259" i="2"/>
  <c r="W1178" i="2"/>
  <c r="Y1178" i="2" s="1"/>
  <c r="S809" i="2"/>
  <c r="W809" i="2" s="1"/>
  <c r="Y809" i="2" s="1"/>
  <c r="S1959" i="2"/>
  <c r="W1959" i="2" s="1"/>
  <c r="Y1959" i="2" s="1"/>
  <c r="W778" i="2"/>
  <c r="Y778" i="2" s="1"/>
  <c r="S1242" i="2"/>
  <c r="W1242" i="2" s="1"/>
  <c r="S1879" i="2"/>
  <c r="W1879" i="2" s="1"/>
  <c r="Y1879" i="2" s="1"/>
  <c r="S784" i="2"/>
  <c r="W784" i="2" s="1"/>
  <c r="S1862" i="2"/>
  <c r="W1862" i="2" s="1"/>
  <c r="Y1862" i="2" s="1"/>
  <c r="S811" i="2"/>
  <c r="W811" i="2" s="1"/>
  <c r="Y811" i="2" s="1"/>
  <c r="S128" i="2"/>
  <c r="W128" i="2" s="1"/>
  <c r="Y128" i="2" s="1"/>
  <c r="W1232" i="2"/>
  <c r="Y1232" i="2" s="1"/>
  <c r="S1462" i="2"/>
  <c r="W1462" i="2" s="1"/>
  <c r="Y1462" i="2" s="1"/>
  <c r="S804" i="2"/>
  <c r="W804" i="2" s="1"/>
  <c r="Y804" i="2" s="1"/>
  <c r="S1898" i="2"/>
  <c r="W1898" i="2" s="1"/>
  <c r="Y1898" i="2" s="1"/>
  <c r="S1553" i="2"/>
  <c r="W1553" i="2" s="1"/>
  <c r="Y1553" i="2" s="1"/>
  <c r="S2005" i="2"/>
  <c r="W2005" i="2" s="1"/>
  <c r="Y2005" i="2" s="1"/>
  <c r="S1788" i="2"/>
  <c r="W1788" i="2" s="1"/>
  <c r="S1783" i="2"/>
  <c r="W1783" i="2" s="1"/>
  <c r="Y1783" i="2" s="1"/>
  <c r="S1403" i="2"/>
  <c r="W1403" i="2" s="1"/>
  <c r="S127" i="2"/>
  <c r="W127" i="2" s="1"/>
  <c r="Y127" i="2" s="1"/>
  <c r="W1394" i="2"/>
  <c r="Y1394" i="2" s="1"/>
  <c r="W1004" i="2"/>
  <c r="Y1004" i="2" s="1"/>
  <c r="W863" i="2"/>
  <c r="Y863" i="2" s="1"/>
  <c r="W1361" i="2"/>
  <c r="Y1361" i="2" s="1"/>
  <c r="W1609" i="2"/>
  <c r="Y1609" i="2" s="1"/>
  <c r="W1591" i="2"/>
  <c r="Y1591" i="2" s="1"/>
  <c r="W2079" i="2"/>
  <c r="Y2079" i="2" s="1"/>
  <c r="W467" i="2"/>
  <c r="Y467" i="2" s="1"/>
  <c r="W2025" i="2"/>
  <c r="Y2025" i="2" s="1"/>
  <c r="W173" i="2"/>
  <c r="Y173" i="2" s="1"/>
  <c r="W1670" i="2"/>
  <c r="Y1670" i="2" s="1"/>
  <c r="W2243" i="2"/>
  <c r="W595" i="2"/>
  <c r="Y595" i="2" s="1"/>
  <c r="W1069" i="2"/>
  <c r="Y1069" i="2" s="1"/>
  <c r="W1849" i="2"/>
  <c r="Y1849" i="2" s="1"/>
  <c r="W515" i="2"/>
  <c r="Y515" i="2" s="1"/>
  <c r="W1813" i="2"/>
  <c r="Y1813" i="2" s="1"/>
  <c r="W585" i="2"/>
  <c r="Y585" i="2" s="1"/>
  <c r="W2081" i="2"/>
  <c r="Y2081" i="2" s="1"/>
  <c r="W2217" i="2"/>
  <c r="Y2217" i="2" s="1"/>
  <c r="W1560" i="2"/>
  <c r="Y1560" i="2" s="1"/>
  <c r="W1304" i="2"/>
  <c r="Y1304" i="2" s="1"/>
  <c r="W2085" i="2"/>
  <c r="Y2085" i="2" s="1"/>
  <c r="W326" i="2"/>
  <c r="Y326" i="2" s="1"/>
  <c r="W1418" i="2"/>
  <c r="Y1418" i="2" s="1"/>
  <c r="W2093" i="2"/>
  <c r="Y2093" i="2" s="1"/>
  <c r="W207" i="2"/>
  <c r="W791" i="2"/>
  <c r="Y791" i="2" s="1"/>
  <c r="W1845" i="2"/>
  <c r="Y1845" i="2" s="1"/>
  <c r="W1396" i="2"/>
  <c r="Y1396" i="2" s="1"/>
  <c r="W637" i="2"/>
  <c r="Y637" i="2" s="1"/>
  <c r="W1578" i="2"/>
  <c r="Y1578" i="2" s="1"/>
  <c r="W2003" i="2"/>
  <c r="Y2003" i="2" s="1"/>
  <c r="W1364" i="2"/>
  <c r="Y1364" i="2" s="1"/>
  <c r="W1592" i="2"/>
  <c r="Y1592" i="2" s="1"/>
  <c r="W345" i="2"/>
  <c r="W954" i="2"/>
  <c r="Y954" i="2" s="1"/>
  <c r="W1376" i="2"/>
  <c r="Y1376" i="2" s="1"/>
  <c r="W655" i="2"/>
  <c r="Y655" i="2" s="1"/>
  <c r="W2234" i="2"/>
  <c r="W1516" i="2"/>
  <c r="Y1516" i="2" s="1"/>
  <c r="W808" i="2"/>
  <c r="Y808" i="2" s="1"/>
  <c r="W2252" i="2"/>
  <c r="W3" i="2"/>
  <c r="W1932" i="2"/>
  <c r="Y1932" i="2" s="1"/>
  <c r="W2254" i="2"/>
  <c r="W550" i="2"/>
  <c r="Y550" i="2" s="1"/>
  <c r="W487" i="2"/>
  <c r="Y487" i="2" s="1"/>
  <c r="W1198" i="2"/>
  <c r="Y1198" i="2" s="1"/>
  <c r="W1883" i="2"/>
  <c r="Y1883" i="2" s="1"/>
  <c r="W505" i="2"/>
  <c r="Y505" i="2" s="1"/>
  <c r="W375" i="2"/>
  <c r="Y375" i="2" s="1"/>
  <c r="W2151" i="2"/>
  <c r="Y2151" i="2" s="1"/>
  <c r="W2023" i="2"/>
  <c r="Y2023" i="2" s="1"/>
  <c r="W592" i="2"/>
  <c r="S365" i="2"/>
  <c r="S1388" i="2"/>
  <c r="W1388" i="2" s="1"/>
  <c r="S1125" i="2"/>
  <c r="W1125" i="2" s="1"/>
  <c r="Y1125" i="2" s="1"/>
  <c r="S353" i="2"/>
  <c r="W353" i="2" s="1"/>
  <c r="Y353" i="2" s="1"/>
  <c r="S645" i="2"/>
  <c r="S337" i="2"/>
  <c r="W337" i="2" s="1"/>
  <c r="Y337" i="2" s="1"/>
  <c r="S1094" i="2"/>
  <c r="W1094" i="2" s="1"/>
  <c r="Y1094" i="2" s="1"/>
  <c r="S1172" i="2"/>
  <c r="W1172" i="2" s="1"/>
  <c r="Y1172" i="2" s="1"/>
  <c r="S1265" i="2"/>
  <c r="S1606" i="2"/>
  <c r="W1606" i="2" s="1"/>
  <c r="S2114" i="2"/>
  <c r="W2114" i="2" s="1"/>
  <c r="Y2114" i="2" s="1"/>
  <c r="S1011" i="2"/>
  <c r="W1011" i="2" s="1"/>
  <c r="S1630" i="2"/>
  <c r="S2268" i="2"/>
  <c r="W2268" i="2" s="1"/>
  <c r="S2227" i="2"/>
  <c r="W2227" i="2" s="1"/>
  <c r="S510" i="2"/>
  <c r="S1721" i="2"/>
  <c r="S817" i="2"/>
  <c r="W817" i="2" s="1"/>
  <c r="S2036" i="2"/>
  <c r="W2036" i="2" s="1"/>
  <c r="Y2036" i="2" s="1"/>
  <c r="S673" i="2"/>
  <c r="W673" i="2" s="1"/>
  <c r="S2075" i="2"/>
  <c r="W2075" i="2" s="1"/>
  <c r="Y2075" i="2" s="1"/>
  <c r="S2175" i="2"/>
  <c r="W2175" i="2" s="1"/>
  <c r="Y2175" i="2" s="1"/>
  <c r="O1486" i="2"/>
  <c r="S1486" i="2" s="1"/>
  <c r="W1486" i="2" s="1"/>
  <c r="O193" i="2"/>
  <c r="S193" i="2" s="1"/>
  <c r="W193" i="2" s="1"/>
  <c r="Y193" i="2" s="1"/>
  <c r="O751" i="2"/>
  <c r="S751" i="2" s="1"/>
  <c r="W751" i="2" s="1"/>
  <c r="Y751" i="2" s="1"/>
  <c r="O858" i="2"/>
  <c r="S858" i="2" s="1"/>
  <c r="W858" i="2" s="1"/>
  <c r="Y858" i="2" s="1"/>
  <c r="O187" i="2"/>
  <c r="S187" i="2" s="1"/>
  <c r="W187" i="2" s="1"/>
  <c r="Y187" i="2" s="1"/>
  <c r="O789" i="2"/>
  <c r="S789" i="2" s="1"/>
  <c r="W789" i="2" s="1"/>
  <c r="Y789" i="2" s="1"/>
  <c r="O1117" i="2"/>
  <c r="S1117" i="2" s="1"/>
  <c r="W1117" i="2" s="1"/>
  <c r="Y1117" i="2" s="1"/>
  <c r="O1041" i="2"/>
  <c r="S1041" i="2" s="1"/>
  <c r="W1041" i="2" s="1"/>
  <c r="O1218" i="2"/>
  <c r="S1218" i="2" s="1"/>
  <c r="W1218" i="2" s="1"/>
  <c r="Y1218" i="2" s="1"/>
  <c r="O1365" i="2"/>
  <c r="S1365" i="2" s="1"/>
  <c r="W1365" i="2" s="1"/>
  <c r="Y1365" i="2" s="1"/>
  <c r="O1533" i="2"/>
  <c r="S1533" i="2" s="1"/>
  <c r="W1533" i="2" s="1"/>
  <c r="Y1533" i="2" s="1"/>
  <c r="O2230" i="2"/>
  <c r="S2230" i="2" s="1"/>
  <c r="W2230" i="2" s="1"/>
  <c r="Y2230" i="2" s="1"/>
  <c r="O320" i="2"/>
  <c r="S320" i="2" s="1"/>
  <c r="W320" i="2" s="1"/>
  <c r="Y320" i="2" s="1"/>
  <c r="O1575" i="2"/>
  <c r="S1575" i="2" s="1"/>
  <c r="W1575" i="2" s="1"/>
  <c r="Y1575" i="2" s="1"/>
  <c r="O1848" i="2"/>
  <c r="S1848" i="2" s="1"/>
  <c r="W1848" i="2" s="1"/>
  <c r="Y1848" i="2" s="1"/>
  <c r="O1301" i="2"/>
  <c r="S1301" i="2" s="1"/>
  <c r="W1301" i="2" s="1"/>
  <c r="Y1301" i="2" s="1"/>
  <c r="O1658" i="2"/>
  <c r="S1658" i="2" s="1"/>
  <c r="W1658" i="2" s="1"/>
  <c r="Y1658" i="2" s="1"/>
  <c r="O1964" i="2"/>
  <c r="S1964" i="2" s="1"/>
  <c r="W1964" i="2" s="1"/>
  <c r="Y1964" i="2" s="1"/>
  <c r="O1997" i="2"/>
  <c r="S1997" i="2" s="1"/>
  <c r="W1997" i="2" s="1"/>
  <c r="Y1997" i="2" s="1"/>
  <c r="O351" i="2"/>
  <c r="S351" i="2" s="1"/>
  <c r="W351" i="2" s="1"/>
  <c r="Y351" i="2" s="1"/>
  <c r="O1166" i="2"/>
  <c r="S1166" i="2" s="1"/>
  <c r="W1166" i="2" s="1"/>
  <c r="Y1166" i="2" s="1"/>
  <c r="O1923" i="2"/>
  <c r="S1923" i="2" s="1"/>
  <c r="W1923" i="2" s="1"/>
  <c r="Y1923" i="2" s="1"/>
  <c r="O184" i="2"/>
  <c r="S184" i="2" s="1"/>
  <c r="W184" i="2" s="1"/>
  <c r="Y184" i="2" s="1"/>
  <c r="O1241" i="2"/>
  <c r="S1241" i="2" s="1"/>
  <c r="W1241" i="2" s="1"/>
  <c r="O2015" i="2"/>
  <c r="S2015" i="2" s="1"/>
  <c r="W2015" i="2" s="1"/>
  <c r="Y2015" i="2" s="1"/>
  <c r="O2257" i="2"/>
  <c r="S2257" i="2" s="1"/>
  <c r="W2257" i="2" s="1"/>
  <c r="O726" i="2"/>
  <c r="S726" i="2" s="1"/>
  <c r="W726" i="2" s="1"/>
  <c r="Y726" i="2" s="1"/>
  <c r="O605" i="2"/>
  <c r="S605" i="2" s="1"/>
  <c r="W605" i="2" s="1"/>
  <c r="S306" i="2"/>
  <c r="W306" i="2" s="1"/>
  <c r="Y306" i="2" s="1"/>
  <c r="S877" i="2"/>
  <c r="W877" i="2" s="1"/>
  <c r="Y877" i="2" s="1"/>
  <c r="S2103" i="2"/>
  <c r="W2103" i="2" s="1"/>
  <c r="Y2103" i="2" s="1"/>
  <c r="O559" i="2"/>
  <c r="S559" i="2" s="1"/>
  <c r="W559" i="2" s="1"/>
  <c r="Y559" i="2" s="1"/>
  <c r="O786" i="2"/>
  <c r="S786" i="2" s="1"/>
  <c r="W786" i="2" s="1"/>
  <c r="O1032" i="2"/>
  <c r="S1032" i="2" s="1"/>
  <c r="W1032" i="2" s="1"/>
  <c r="Y1032" i="2" s="1"/>
  <c r="O1221" i="2"/>
  <c r="S1221" i="2" s="1"/>
  <c r="W1221" i="2" s="1"/>
  <c r="Y1221" i="2" s="1"/>
  <c r="O1430" i="2"/>
  <c r="S1430" i="2" s="1"/>
  <c r="W1430" i="2" s="1"/>
  <c r="Y1430" i="2" s="1"/>
  <c r="O1497" i="2"/>
  <c r="S1497" i="2" s="1"/>
  <c r="W1497" i="2" s="1"/>
  <c r="Y1497" i="2" s="1"/>
  <c r="O1706" i="2"/>
  <c r="S1706" i="2" s="1"/>
  <c r="W1706" i="2" s="1"/>
  <c r="Y1706" i="2" s="1"/>
  <c r="O2030" i="2"/>
  <c r="S2030" i="2" s="1"/>
  <c r="W2030" i="2" s="1"/>
  <c r="Y2030" i="2" s="1"/>
  <c r="O444" i="2"/>
  <c r="S444" i="2" s="1"/>
  <c r="W444" i="2" s="1"/>
  <c r="Y444" i="2" s="1"/>
  <c r="O813" i="2"/>
  <c r="S813" i="2" s="1"/>
  <c r="W813" i="2" s="1"/>
  <c r="Y813" i="2" s="1"/>
  <c r="O175" i="2"/>
  <c r="S175" i="2" s="1"/>
  <c r="W175" i="2" s="1"/>
  <c r="Y175" i="2" s="1"/>
  <c r="O268" i="2"/>
  <c r="S268" i="2" s="1"/>
  <c r="W268" i="2" s="1"/>
  <c r="Y268" i="2" s="1"/>
  <c r="O571" i="2"/>
  <c r="S571" i="2" s="1"/>
  <c r="W571" i="2" s="1"/>
  <c r="Y571" i="2" s="1"/>
  <c r="O1661" i="2"/>
  <c r="S1661" i="2" s="1"/>
  <c r="W1661" i="2" s="1"/>
  <c r="Y1661" i="2" s="1"/>
  <c r="O2206" i="2"/>
  <c r="S2206" i="2" s="1"/>
  <c r="W2206" i="2" s="1"/>
  <c r="Y2206" i="2" s="1"/>
  <c r="O1177" i="2"/>
  <c r="S1177" i="2" s="1"/>
  <c r="W1177" i="2" s="1"/>
  <c r="Y1177" i="2" s="1"/>
  <c r="O1628" i="2"/>
  <c r="S1628" i="2" s="1"/>
  <c r="W1628" i="2" s="1"/>
  <c r="Y1628" i="2" s="1"/>
  <c r="O548" i="2"/>
  <c r="S548" i="2" s="1"/>
  <c r="W548" i="2" s="1"/>
  <c r="Y548" i="2" s="1"/>
  <c r="O1244" i="2"/>
  <c r="S1244" i="2" s="1"/>
  <c r="W1244" i="2" s="1"/>
  <c r="O1327" i="2"/>
  <c r="S1327" i="2" s="1"/>
  <c r="W1327" i="2" s="1"/>
  <c r="Y1327" i="2" s="1"/>
  <c r="O1625" i="2"/>
  <c r="S1625" i="2" s="1"/>
  <c r="W1625" i="2" s="1"/>
  <c r="Y1625" i="2" s="1"/>
  <c r="O1858" i="2"/>
  <c r="S1858" i="2" s="1"/>
  <c r="W1858" i="2" s="1"/>
  <c r="Y1858" i="2" s="1"/>
  <c r="O2193" i="2"/>
  <c r="S2193" i="2" s="1"/>
  <c r="W2193" i="2" s="1"/>
  <c r="Y2193" i="2" s="1"/>
  <c r="O384" i="2"/>
  <c r="S384" i="2" s="1"/>
  <c r="W384" i="2" s="1"/>
  <c r="Y384" i="2" s="1"/>
  <c r="O787" i="2"/>
  <c r="S787" i="2" s="1"/>
  <c r="W787" i="2" s="1"/>
  <c r="Y787" i="2" s="1"/>
  <c r="O1988" i="2"/>
  <c r="S1988" i="2" s="1"/>
  <c r="W1988" i="2" s="1"/>
  <c r="Y1988" i="2" s="1"/>
  <c r="O239" i="2"/>
  <c r="S239" i="2" s="1"/>
  <c r="W239" i="2" s="1"/>
  <c r="Y239" i="2" s="1"/>
  <c r="O513" i="2"/>
  <c r="S513" i="2" s="1"/>
  <c r="W513" i="2" s="1"/>
  <c r="Y513" i="2" s="1"/>
  <c r="O719" i="2"/>
  <c r="S719" i="2" s="1"/>
  <c r="W719" i="2" s="1"/>
  <c r="Y719" i="2" s="1"/>
  <c r="O796" i="2"/>
  <c r="S796" i="2" s="1"/>
  <c r="W796" i="2" s="1"/>
  <c r="Y796" i="2" s="1"/>
  <c r="O1050" i="2"/>
  <c r="S1050" i="2" s="1"/>
  <c r="W1050" i="2" s="1"/>
  <c r="O1353" i="2"/>
  <c r="S1353" i="2" s="1"/>
  <c r="W1353" i="2" s="1"/>
  <c r="Y1353" i="2" s="1"/>
  <c r="O1437" i="2"/>
  <c r="S1437" i="2" s="1"/>
  <c r="W1437" i="2" s="1"/>
  <c r="Y1437" i="2" s="1"/>
  <c r="O836" i="2"/>
  <c r="S836" i="2" s="1"/>
  <c r="W836" i="2" s="1"/>
  <c r="O1680" i="2"/>
  <c r="S1680" i="2" s="1"/>
  <c r="W1680" i="2" s="1"/>
  <c r="Y1680" i="2" s="1"/>
  <c r="O43" i="2"/>
  <c r="S43" i="2" s="1"/>
  <c r="W43" i="2" s="1"/>
  <c r="Y43" i="2" s="1"/>
  <c r="O555" i="2"/>
  <c r="S555" i="2" s="1"/>
  <c r="W555" i="2" s="1"/>
  <c r="Y555" i="2" s="1"/>
  <c r="O767" i="2"/>
  <c r="S767" i="2" s="1"/>
  <c r="W767" i="2" s="1"/>
  <c r="Y767" i="2" s="1"/>
  <c r="S654" i="2"/>
  <c r="W654" i="2" s="1"/>
  <c r="Y654" i="2" s="1"/>
  <c r="S1075" i="2"/>
  <c r="S1478" i="2"/>
  <c r="W1478" i="2" s="1"/>
  <c r="S1979" i="2"/>
  <c r="W1979" i="2" s="1"/>
  <c r="S2228" i="2"/>
  <c r="S626" i="2"/>
  <c r="S1980" i="2"/>
  <c r="W1980" i="2" s="1"/>
  <c r="Y1980" i="2" s="1"/>
  <c r="S2226" i="2"/>
  <c r="W2226" i="2" s="1"/>
  <c r="S884" i="2"/>
  <c r="W956" i="2"/>
  <c r="Y956" i="2" s="1"/>
  <c r="W1049" i="2"/>
  <c r="W118" i="2"/>
  <c r="Y118" i="2" s="1"/>
  <c r="W1109" i="2"/>
  <c r="W1961" i="2"/>
  <c r="Y1961" i="2" s="1"/>
  <c r="W2215" i="2"/>
  <c r="Y2215" i="2" s="1"/>
  <c r="W1777" i="2"/>
  <c r="Y1777" i="2" s="1"/>
  <c r="W1810" i="2"/>
  <c r="Y1810" i="2" s="1"/>
  <c r="W850" i="2"/>
  <c r="W1679" i="2"/>
  <c r="Y1679" i="2" s="1"/>
  <c r="S1139" i="2"/>
  <c r="W1139" i="2" s="1"/>
  <c r="Y1139" i="2" s="1"/>
  <c r="S11" i="2"/>
  <c r="W11" i="2" s="1"/>
  <c r="Y11" i="2" s="1"/>
  <c r="S722" i="2"/>
  <c r="W722" i="2" s="1"/>
  <c r="Y722" i="2" s="1"/>
  <c r="S1857" i="2"/>
  <c r="W1857" i="2" s="1"/>
  <c r="Y1857" i="2" s="1"/>
  <c r="S364" i="2"/>
  <c r="W364" i="2" s="1"/>
  <c r="Y364" i="2" s="1"/>
  <c r="S1836" i="2"/>
  <c r="W1836" i="2" s="1"/>
  <c r="Y1836" i="2" s="1"/>
  <c r="S1888" i="2"/>
  <c r="W1888" i="2" s="1"/>
  <c r="Y1888" i="2" s="1"/>
  <c r="S905" i="2"/>
  <c r="W905" i="2" s="1"/>
  <c r="S1698" i="2"/>
  <c r="W1698" i="2" s="1"/>
  <c r="Y1698" i="2" s="1"/>
  <c r="S288" i="2"/>
  <c r="W288" i="2" s="1"/>
  <c r="Y288" i="2" s="1"/>
  <c r="S739" i="2"/>
  <c r="W739" i="2" s="1"/>
  <c r="Y739" i="2" s="1"/>
  <c r="S1493" i="2"/>
  <c r="W1493" i="2" s="1"/>
  <c r="Y1493" i="2" s="1"/>
  <c r="S1985" i="2"/>
  <c r="W1985" i="2" s="1"/>
  <c r="Y1985" i="2" s="1"/>
  <c r="W480" i="2"/>
  <c r="Y480" i="2" s="1"/>
  <c r="W556" i="2"/>
  <c r="Y556" i="2" s="1"/>
  <c r="W235" i="2"/>
  <c r="S756" i="2"/>
  <c r="W756" i="2" s="1"/>
  <c r="Y756" i="2" s="1"/>
  <c r="W851" i="2"/>
  <c r="S1287" i="2"/>
  <c r="W1287" i="2" s="1"/>
  <c r="Y1287" i="2" s="1"/>
  <c r="W1631" i="2"/>
  <c r="Y1631" i="2" s="1"/>
  <c r="S1392" i="2"/>
  <c r="W1392" i="2" s="1"/>
  <c r="Y1392" i="2" s="1"/>
  <c r="S1916" i="2"/>
  <c r="W1916" i="2" s="1"/>
  <c r="Y1916" i="2" s="1"/>
  <c r="S479" i="2"/>
  <c r="W479" i="2" s="1"/>
  <c r="Y479" i="2" s="1"/>
  <c r="S1684" i="2"/>
  <c r="W1684" i="2" s="1"/>
  <c r="Y1684" i="2" s="1"/>
  <c r="S1048" i="2"/>
  <c r="W1048" i="2" s="1"/>
  <c r="Y1048" i="2" s="1"/>
  <c r="S2219" i="2"/>
  <c r="W2219" i="2" s="1"/>
  <c r="S511" i="2"/>
  <c r="W511" i="2" s="1"/>
  <c r="Y511" i="2" s="1"/>
  <c r="S36" i="2"/>
  <c r="W36" i="2" s="1"/>
  <c r="Y36" i="2" s="1"/>
  <c r="S1528" i="2"/>
  <c r="W1528" i="2" s="1"/>
  <c r="Y1528" i="2" s="1"/>
  <c r="S998" i="2"/>
  <c r="W998" i="2" s="1"/>
  <c r="Y998" i="2" s="1"/>
  <c r="S1875" i="2"/>
  <c r="W1875" i="2" s="1"/>
  <c r="Y1875" i="2" s="1"/>
  <c r="S2051" i="2"/>
  <c r="W2051" i="2" s="1"/>
  <c r="Y2051" i="2" s="1"/>
  <c r="S166" i="2"/>
  <c r="W166" i="2" s="1"/>
  <c r="Y166" i="2" s="1"/>
  <c r="S593" i="2"/>
  <c r="W593" i="2" s="1"/>
  <c r="S194" i="2"/>
  <c r="W194" i="2" s="1"/>
  <c r="Y194" i="2" s="1"/>
  <c r="S893" i="2"/>
  <c r="W893" i="2" s="1"/>
  <c r="Y893" i="2" s="1"/>
  <c r="S338" i="2"/>
  <c r="W338" i="2" s="1"/>
  <c r="Y338" i="2" s="1"/>
  <c r="S694" i="2"/>
  <c r="W694" i="2" s="1"/>
  <c r="Y694" i="2" s="1"/>
  <c r="S1208" i="2"/>
  <c r="W1208" i="2" s="1"/>
  <c r="S2066" i="2"/>
  <c r="W2066" i="2" s="1"/>
  <c r="Y2066" i="2" s="1"/>
  <c r="S1179" i="2"/>
  <c r="W1179" i="2" s="1"/>
  <c r="Y1179" i="2" s="1"/>
  <c r="S1662" i="2"/>
  <c r="W1662" i="2" s="1"/>
  <c r="Y1662" i="2" s="1"/>
  <c r="S2163" i="2"/>
  <c r="W2163" i="2" s="1"/>
  <c r="S799" i="2"/>
  <c r="W799" i="2" s="1"/>
  <c r="Y799" i="2" s="1"/>
  <c r="S1165" i="2"/>
  <c r="W1165" i="2" s="1"/>
  <c r="Y1165" i="2" s="1"/>
  <c r="S2122" i="2"/>
  <c r="W2122" i="2" s="1"/>
  <c r="Y2122" i="2" s="1"/>
  <c r="S561" i="2"/>
  <c r="W561" i="2" s="1"/>
  <c r="Y561" i="2" s="1"/>
  <c r="S2200" i="2"/>
  <c r="W2200" i="2" s="1"/>
  <c r="S727" i="2"/>
  <c r="W727" i="2" s="1"/>
  <c r="Y727" i="2" s="1"/>
  <c r="S861" i="2"/>
  <c r="W861" i="2" s="1"/>
  <c r="S2199" i="2"/>
  <c r="W2199" i="2" s="1"/>
  <c r="Y2199" i="2" s="1"/>
  <c r="W1663" i="2"/>
  <c r="Y1663" i="2" s="1"/>
  <c r="W879" i="2"/>
  <c r="Y879" i="2" s="1"/>
  <c r="W1240" i="2"/>
  <c r="Y1240" i="2" s="1"/>
  <c r="W983" i="2"/>
  <c r="Y983" i="2" s="1"/>
  <c r="W849" i="2"/>
  <c r="W1881" i="2"/>
  <c r="Y1881" i="2" s="1"/>
  <c r="W1835" i="2"/>
  <c r="Y1835" i="2" s="1"/>
  <c r="W2249" i="2"/>
  <c r="W1505" i="2"/>
  <c r="Y1505" i="2" s="1"/>
  <c r="W245" i="2"/>
  <c r="W471" i="2"/>
  <c r="Y471" i="2" s="1"/>
  <c r="W779" i="2"/>
  <c r="Y779" i="2" s="1"/>
  <c r="W1667" i="2"/>
  <c r="Y1667" i="2" s="1"/>
  <c r="W1948" i="2"/>
  <c r="Y1948" i="2" s="1"/>
  <c r="W1931" i="2"/>
  <c r="Y1931" i="2" s="1"/>
  <c r="W1202" i="2"/>
  <c r="Y1202" i="2" s="1"/>
  <c r="W470" i="2"/>
  <c r="Y470" i="2" s="1"/>
  <c r="W2139" i="2"/>
  <c r="Y2139" i="2" s="1"/>
  <c r="W984" i="2"/>
  <c r="Y984" i="2" s="1"/>
  <c r="W1504" i="2"/>
  <c r="Y1504" i="2" s="1"/>
  <c r="W1999" i="2"/>
  <c r="Y1999" i="2" s="1"/>
  <c r="W1748" i="2"/>
  <c r="Y1748" i="2" s="1"/>
  <c r="W1046" i="2"/>
  <c r="Y1046" i="2" s="1"/>
  <c r="W1248" i="2"/>
  <c r="Y1248" i="2" s="1"/>
  <c r="W1373" i="2"/>
  <c r="Y1373" i="2" s="1"/>
  <c r="W1434" i="2"/>
  <c r="Y1434" i="2" s="1"/>
  <c r="W2039" i="2"/>
  <c r="Y2039" i="2" s="1"/>
  <c r="W1169" i="2"/>
  <c r="Y1169" i="2" s="1"/>
  <c r="W1371" i="2"/>
  <c r="Y1371" i="2" s="1"/>
  <c r="W1116" i="2"/>
  <c r="Y1116" i="2" s="1"/>
  <c r="W2033" i="2"/>
  <c r="Y2033" i="2" s="1"/>
  <c r="W1976" i="2"/>
  <c r="Y1976" i="2" s="1"/>
  <c r="W659" i="2"/>
  <c r="Y659" i="2" s="1"/>
  <c r="W41" i="2"/>
  <c r="Y41" i="2" s="1"/>
  <c r="W1507" i="2"/>
  <c r="Y1507" i="2" s="1"/>
  <c r="W1546" i="2"/>
  <c r="W2090" i="2"/>
  <c r="Y2090" i="2" s="1"/>
  <c r="W631" i="2"/>
  <c r="Y631" i="2" s="1"/>
  <c r="W611" i="2"/>
  <c r="W1112" i="2"/>
  <c r="Y1112" i="2" s="1"/>
  <c r="W1797" i="2"/>
  <c r="W2096" i="2"/>
  <c r="Y2096" i="2" s="1"/>
  <c r="O189" i="2"/>
  <c r="S189" i="2" s="1"/>
  <c r="W189" i="2" s="1"/>
  <c r="Y189" i="2" s="1"/>
  <c r="O346" i="2"/>
  <c r="S346" i="2" s="1"/>
  <c r="W346" i="2" s="1"/>
  <c r="Y346" i="2" s="1"/>
  <c r="O455" i="2"/>
  <c r="S455" i="2" s="1"/>
  <c r="W455" i="2" s="1"/>
  <c r="O601" i="2"/>
  <c r="S601" i="2" s="1"/>
  <c r="W601" i="2" s="1"/>
  <c r="O2073" i="2"/>
  <c r="S2073" i="2" s="1"/>
  <c r="W2073" i="2" s="1"/>
  <c r="Y2073" i="2" s="1"/>
  <c r="O2177" i="2"/>
  <c r="S2177" i="2" s="1"/>
  <c r="W2177" i="2" s="1"/>
  <c r="O257" i="2"/>
  <c r="S257" i="2" s="1"/>
  <c r="W257" i="2" s="1"/>
  <c r="Y257" i="2" s="1"/>
  <c r="O369" i="2"/>
  <c r="S369" i="2" s="1"/>
  <c r="W369" i="2" s="1"/>
  <c r="Y369" i="2" s="1"/>
  <c r="O1199" i="2"/>
  <c r="S1199" i="2" s="1"/>
  <c r="W1199" i="2" s="1"/>
  <c r="Y1199" i="2" s="1"/>
  <c r="O855" i="2"/>
  <c r="S855" i="2" s="1"/>
  <c r="W855" i="2" s="1"/>
  <c r="O1519" i="2"/>
  <c r="S1519" i="2" s="1"/>
  <c r="W1519" i="2" s="1"/>
  <c r="Y1519" i="2" s="1"/>
  <c r="O1615" i="2"/>
  <c r="S1615" i="2" s="1"/>
  <c r="W1615" i="2" s="1"/>
  <c r="Y1615" i="2" s="1"/>
  <c r="O48" i="2"/>
  <c r="S48" i="2" s="1"/>
  <c r="W48" i="2" s="1"/>
  <c r="Y48" i="2" s="1"/>
  <c r="O352" i="2"/>
  <c r="S352" i="2" s="1"/>
  <c r="W352" i="2" s="1"/>
  <c r="Y352" i="2" s="1"/>
  <c r="O432" i="2"/>
  <c r="S432" i="2" s="1"/>
  <c r="W432" i="2" s="1"/>
  <c r="Y432" i="2" s="1"/>
  <c r="O546" i="2"/>
  <c r="S546" i="2" s="1"/>
  <c r="W546" i="2" s="1"/>
  <c r="Y546" i="2" s="1"/>
  <c r="O697" i="2"/>
  <c r="S697" i="2" s="1"/>
  <c r="W697" i="2" s="1"/>
  <c r="Y697" i="2" s="1"/>
  <c r="O766" i="2"/>
  <c r="S766" i="2" s="1"/>
  <c r="W766" i="2" s="1"/>
  <c r="Y766" i="2" s="1"/>
  <c r="O993" i="2"/>
  <c r="S993" i="2" s="1"/>
  <c r="W993" i="2" s="1"/>
  <c r="Y993" i="2" s="1"/>
  <c r="O1114" i="2"/>
  <c r="S1114" i="2" s="1"/>
  <c r="W1114" i="2" s="1"/>
  <c r="Y1114" i="2" s="1"/>
  <c r="O1143" i="2"/>
  <c r="S1143" i="2" s="1"/>
  <c r="W1143" i="2" s="1"/>
  <c r="Y1143" i="2" s="1"/>
  <c r="O1901" i="2"/>
  <c r="S1901" i="2" s="1"/>
  <c r="W1901" i="2" s="1"/>
  <c r="Y1901" i="2" s="1"/>
  <c r="O2092" i="2"/>
  <c r="S2092" i="2" s="1"/>
  <c r="W2092" i="2" s="1"/>
  <c r="Y2092" i="2" s="1"/>
  <c r="O1144" i="2"/>
  <c r="S1144" i="2" s="1"/>
  <c r="W1144" i="2" s="1"/>
  <c r="Y1144" i="2" s="1"/>
  <c r="O1866" i="2"/>
  <c r="S1866" i="2" s="1"/>
  <c r="W1866" i="2" s="1"/>
  <c r="Y1866" i="2" s="1"/>
  <c r="O1950" i="2"/>
  <c r="S1950" i="2" s="1"/>
  <c r="W1950" i="2" s="1"/>
  <c r="Y1950" i="2" s="1"/>
  <c r="O2117" i="2"/>
  <c r="S2117" i="2" s="1"/>
  <c r="W2117" i="2" s="1"/>
  <c r="Y2117" i="2" s="1"/>
  <c r="O2216" i="2"/>
  <c r="S2216" i="2" s="1"/>
  <c r="W2216" i="2" s="1"/>
  <c r="O542" i="2"/>
  <c r="S542" i="2" s="1"/>
  <c r="W542" i="2" s="1"/>
  <c r="Y542" i="2" s="1"/>
  <c r="O1544" i="2"/>
  <c r="S1544" i="2" s="1"/>
  <c r="W1544" i="2" s="1"/>
  <c r="Y1544" i="2" s="1"/>
  <c r="O2171" i="2"/>
  <c r="S2171" i="2" s="1"/>
  <c r="W2171" i="2" s="1"/>
  <c r="O1138" i="2"/>
  <c r="S1138" i="2" s="1"/>
  <c r="W1138" i="2" s="1"/>
  <c r="Y1138" i="2" s="1"/>
  <c r="O1219" i="2"/>
  <c r="S1219" i="2" s="1"/>
  <c r="W1219" i="2" s="1"/>
  <c r="O1331" i="2"/>
  <c r="S1331" i="2" s="1"/>
  <c r="W1331" i="2" s="1"/>
  <c r="Y1331" i="2" s="1"/>
  <c r="O1629" i="2"/>
  <c r="S1629" i="2" s="1"/>
  <c r="W1629" i="2" s="1"/>
  <c r="Y1629" i="2" s="1"/>
  <c r="O1743" i="2"/>
  <c r="S1743" i="2" s="1"/>
  <c r="W1743" i="2" s="1"/>
  <c r="Y1743" i="2" s="1"/>
  <c r="O2046" i="2"/>
  <c r="S2046" i="2" s="1"/>
  <c r="W2046" i="2" s="1"/>
  <c r="Y2046" i="2" s="1"/>
  <c r="O200" i="2"/>
  <c r="S200" i="2" s="1"/>
  <c r="W200" i="2" s="1"/>
  <c r="Y200" i="2" s="1"/>
  <c r="O519" i="2"/>
  <c r="S519" i="2" s="1"/>
  <c r="W519" i="2" s="1"/>
  <c r="Y519" i="2" s="1"/>
  <c r="O1463" i="2"/>
  <c r="S1463" i="2" s="1"/>
  <c r="W1463" i="2" s="1"/>
  <c r="Y1463" i="2" s="1"/>
  <c r="O1782" i="2"/>
  <c r="S1782" i="2" s="1"/>
  <c r="W1782" i="2" s="1"/>
  <c r="Y1782" i="2" s="1"/>
  <c r="O738" i="2"/>
  <c r="S738" i="2" s="1"/>
  <c r="W738" i="2" s="1"/>
  <c r="Y738" i="2" s="1"/>
  <c r="O50" i="2"/>
  <c r="S50" i="2" s="1"/>
  <c r="W50" i="2" s="1"/>
  <c r="Y50" i="2" s="1"/>
  <c r="O2060" i="2"/>
  <c r="S2060" i="2" s="1"/>
  <c r="W2060" i="2" s="1"/>
  <c r="Y2060" i="2" s="1"/>
  <c r="O2182" i="2"/>
  <c r="S2182" i="2" s="1"/>
  <c r="W2182" i="2" s="1"/>
  <c r="S53" i="2"/>
  <c r="W53" i="2" s="1"/>
  <c r="Y53" i="2" s="1"/>
  <c r="S318" i="2"/>
  <c r="S736" i="2"/>
  <c r="W736" i="2" s="1"/>
  <c r="Y736" i="2" s="1"/>
  <c r="S1155" i="2"/>
  <c r="W1155" i="2" s="1"/>
  <c r="Y1155" i="2" s="1"/>
  <c r="S1386" i="2"/>
  <c r="W1386" i="2" s="1"/>
  <c r="S1411" i="2"/>
  <c r="W1411" i="2" s="1"/>
  <c r="S1039" i="2"/>
  <c r="W1039" i="2" s="1"/>
  <c r="Y1039" i="2" s="1"/>
  <c r="S1142" i="2"/>
  <c r="W1142" i="2" s="1"/>
  <c r="Y1142" i="2" s="1"/>
  <c r="S1206" i="2"/>
  <c r="W1206" i="2" s="1"/>
  <c r="Y1206" i="2" s="1"/>
  <c r="S1574" i="2"/>
  <c r="S560" i="2"/>
  <c r="W560" i="2" s="1"/>
  <c r="Y560" i="2" s="1"/>
  <c r="S616" i="2"/>
  <c r="W616" i="2" s="1"/>
  <c r="Y616" i="2" s="1"/>
  <c r="S710" i="2"/>
  <c r="W710" i="2" s="1"/>
  <c r="Y710" i="2" s="1"/>
  <c r="S2104" i="2"/>
  <c r="S1135" i="2"/>
  <c r="W1135" i="2" s="1"/>
  <c r="S765" i="2"/>
  <c r="W765" i="2" s="1"/>
  <c r="Y765" i="2" s="1"/>
  <c r="S1479" i="2"/>
  <c r="W1479" i="2" s="1"/>
  <c r="S1404" i="2"/>
  <c r="S1708" i="2"/>
  <c r="S292" i="2"/>
  <c r="W292" i="2" s="1"/>
  <c r="Y292" i="2" s="1"/>
  <c r="S2145" i="2"/>
  <c r="O1906" i="2"/>
  <c r="S1906" i="2" s="1"/>
  <c r="S1341" i="2"/>
  <c r="W1341" i="2" s="1"/>
  <c r="Y1341" i="2" s="1"/>
  <c r="O1724" i="2"/>
  <c r="S1724" i="2" s="1"/>
  <c r="W1724" i="2" s="1"/>
  <c r="Y1724" i="2" s="1"/>
  <c r="O203" i="2"/>
  <c r="S203" i="2" s="1"/>
  <c r="W203" i="2" s="1"/>
  <c r="Y203" i="2" s="1"/>
  <c r="O551" i="2"/>
  <c r="S551" i="2" s="1"/>
  <c r="W551" i="2" s="1"/>
  <c r="Y551" i="2" s="1"/>
  <c r="O822" i="2"/>
  <c r="S822" i="2" s="1"/>
  <c r="W822" i="2" s="1"/>
  <c r="O2195" i="2"/>
  <c r="S2195" i="2" s="1"/>
  <c r="W2195" i="2" s="1"/>
  <c r="Y2195" i="2" s="1"/>
  <c r="O325" i="2"/>
  <c r="S325" i="2" s="1"/>
  <c r="W325" i="2" s="1"/>
  <c r="Y325" i="2" s="1"/>
  <c r="O499" i="2"/>
  <c r="S499" i="2" s="1"/>
  <c r="W499" i="2" s="1"/>
  <c r="Y499" i="2" s="1"/>
  <c r="S1426" i="2"/>
  <c r="W1426" i="2" s="1"/>
  <c r="S169" i="2"/>
  <c r="W169" i="2" s="1"/>
  <c r="Y169" i="2" s="1"/>
  <c r="S636" i="2"/>
  <c r="S728" i="2"/>
  <c r="W728" i="2" s="1"/>
  <c r="Y728" i="2" s="1"/>
  <c r="S819" i="2"/>
  <c r="W819" i="2" s="1"/>
  <c r="Y819" i="2" s="1"/>
  <c r="S1096" i="2"/>
  <c r="W1096" i="2" s="1"/>
  <c r="Y1096" i="2" s="1"/>
  <c r="S1441" i="2"/>
  <c r="S1924" i="2"/>
  <c r="W1924" i="2" s="1"/>
  <c r="Y1924" i="2" s="1"/>
  <c r="S2019" i="2"/>
  <c r="W2019" i="2" s="1"/>
  <c r="Y2019" i="2" s="1"/>
  <c r="S2067" i="2"/>
  <c r="W2067" i="2" s="1"/>
  <c r="Y2067" i="2" s="1"/>
  <c r="S2166" i="2"/>
  <c r="S211" i="2"/>
  <c r="W211" i="2" s="1"/>
  <c r="S752" i="2"/>
  <c r="W752" i="2" s="1"/>
  <c r="Y752" i="2" s="1"/>
  <c r="S1057" i="2"/>
  <c r="W1057" i="2" s="1"/>
  <c r="Y1057" i="2" s="1"/>
  <c r="S1450" i="2"/>
  <c r="S1984" i="2"/>
  <c r="W1984" i="2" s="1"/>
  <c r="Y1984" i="2" s="1"/>
  <c r="S1446" i="2"/>
  <c r="W1446" i="2" s="1"/>
  <c r="Y1446" i="2" s="1"/>
  <c r="S1973" i="2"/>
  <c r="W1973" i="2" s="1"/>
  <c r="Y1973" i="2" s="1"/>
  <c r="S2148" i="2"/>
  <c r="W2148" i="2" s="1"/>
  <c r="Y2148" i="2" s="1"/>
  <c r="S2263" i="2"/>
  <c r="W2263" i="2" s="1"/>
  <c r="S222" i="2"/>
  <c r="W222" i="2" s="1"/>
  <c r="Y222" i="2" s="1"/>
  <c r="S460" i="2"/>
  <c r="W460" i="2" s="1"/>
  <c r="Y460" i="2" s="1"/>
  <c r="S2070" i="2"/>
  <c r="S339" i="2"/>
  <c r="W339" i="2" s="1"/>
  <c r="Y339" i="2" s="1"/>
  <c r="S875" i="2"/>
  <c r="W875" i="2" s="1"/>
  <c r="Y875" i="2" s="1"/>
  <c r="S1617" i="2"/>
  <c r="W1617" i="2" s="1"/>
  <c r="Y1617" i="2" s="1"/>
  <c r="S163" i="2"/>
  <c r="W163" i="2" s="1"/>
  <c r="Y163" i="2" s="1"/>
  <c r="S624" i="2"/>
  <c r="S969" i="2"/>
  <c r="W969" i="2" s="1"/>
  <c r="Y969" i="2" s="1"/>
  <c r="S646" i="2"/>
  <c r="W646" i="2" s="1"/>
  <c r="Y646" i="2" s="1"/>
  <c r="S829" i="2"/>
  <c r="S2050" i="2"/>
  <c r="W2050" i="2" s="1"/>
  <c r="Y2050" i="2" s="1"/>
  <c r="S665" i="2"/>
  <c r="W665" i="2" s="1"/>
  <c r="Y665" i="2" s="1"/>
  <c r="S530" i="2"/>
  <c r="S671" i="2"/>
  <c r="S303" i="2"/>
  <c r="O1018" i="2"/>
  <c r="S1018" i="2" s="1"/>
  <c r="W1018" i="2" s="1"/>
  <c r="O1115" i="2"/>
  <c r="S1115" i="2" s="1"/>
  <c r="W1115" i="2" s="1"/>
  <c r="Y1115" i="2" s="1"/>
  <c r="O1458" i="2"/>
  <c r="S1458" i="2" s="1"/>
  <c r="W1458" i="2" s="1"/>
  <c r="Y1458" i="2" s="1"/>
  <c r="O2028" i="2"/>
  <c r="S2028" i="2" s="1"/>
  <c r="W2028" i="2" s="1"/>
  <c r="Y2028" i="2" s="1"/>
  <c r="O244" i="2"/>
  <c r="S244" i="2" s="1"/>
  <c r="W244" i="2" s="1"/>
  <c r="O577" i="2"/>
  <c r="S577" i="2" s="1"/>
  <c r="W577" i="2" s="1"/>
  <c r="Y577" i="2" s="1"/>
  <c r="O1055" i="2"/>
  <c r="S1055" i="2" s="1"/>
  <c r="W1055" i="2" s="1"/>
  <c r="Y1055" i="2" s="1"/>
  <c r="O2121" i="2"/>
  <c r="S2121" i="2" s="1"/>
  <c r="W2121" i="2" s="1"/>
  <c r="Y2121" i="2" s="1"/>
  <c r="O1196" i="2"/>
  <c r="S1196" i="2" s="1"/>
  <c r="W1196" i="2" s="1"/>
  <c r="Y1196" i="2" s="1"/>
  <c r="O1469" i="2"/>
  <c r="S1469" i="2" s="1"/>
  <c r="W1469" i="2" s="1"/>
  <c r="O1841" i="2"/>
  <c r="S1841" i="2" s="1"/>
  <c r="W1841" i="2" s="1"/>
  <c r="Y1841" i="2" s="1"/>
  <c r="O2275" i="2"/>
  <c r="S2275" i="2" s="1"/>
  <c r="W2275" i="2" s="1"/>
  <c r="O1034" i="2"/>
  <c r="S1034" i="2" s="1"/>
  <c r="W1034" i="2" s="1"/>
  <c r="Y1034" i="2" s="1"/>
  <c r="O911" i="2"/>
  <c r="S911" i="2" s="1"/>
  <c r="W911" i="2" s="1"/>
  <c r="Y911" i="2" s="1"/>
  <c r="O2137" i="2"/>
  <c r="S2137" i="2" s="1"/>
  <c r="W2137" i="2" s="1"/>
  <c r="Y2137" i="2" s="1"/>
  <c r="O1454" i="2"/>
  <c r="S1454" i="2" s="1"/>
  <c r="W1454" i="2" s="1"/>
  <c r="Y1454" i="2" s="1"/>
  <c r="O2027" i="2"/>
  <c r="S2027" i="2" s="1"/>
  <c r="W2027" i="2" s="1"/>
  <c r="Y2027" i="2" s="1"/>
  <c r="O1140" i="2"/>
  <c r="S1140" i="2" s="1"/>
  <c r="W1140" i="2" s="1"/>
  <c r="Y1140" i="2" s="1"/>
  <c r="O1389" i="2"/>
  <c r="S1389" i="2" s="1"/>
  <c r="W1389" i="2" s="1"/>
  <c r="O1399" i="2"/>
  <c r="S1399" i="2" s="1"/>
  <c r="W1399" i="2" s="1"/>
  <c r="O1527" i="2"/>
  <c r="S1527" i="2" s="1"/>
  <c r="W1527" i="2" s="1"/>
  <c r="Y1527" i="2" s="1"/>
  <c r="O1738" i="2"/>
  <c r="S1738" i="2" s="1"/>
  <c r="W1738" i="2" s="1"/>
  <c r="Y1738" i="2" s="1"/>
  <c r="O1939" i="2"/>
  <c r="S1939" i="2" s="1"/>
  <c r="W1939" i="2" s="1"/>
  <c r="Y1939" i="2" s="1"/>
  <c r="O2128" i="2"/>
  <c r="S2128" i="2" s="1"/>
  <c r="W2128" i="2" s="1"/>
  <c r="Y2128" i="2" s="1"/>
  <c r="O2213" i="2"/>
  <c r="S2213" i="2" s="1"/>
  <c r="W2213" i="2" s="1"/>
  <c r="Y2213" i="2" s="1"/>
  <c r="O663" i="2"/>
  <c r="S663" i="2" s="1"/>
  <c r="W663" i="2" s="1"/>
  <c r="Y663" i="2" s="1"/>
  <c r="O1047" i="2"/>
  <c r="S1047" i="2" s="1"/>
  <c r="W1047" i="2" s="1"/>
  <c r="Y1047" i="2" s="1"/>
  <c r="O1453" i="2"/>
  <c r="S1453" i="2" s="1"/>
  <c r="W1453" i="2" s="1"/>
  <c r="Y1453" i="2" s="1"/>
  <c r="S442" i="2"/>
  <c r="S273" i="2"/>
  <c r="W1689" i="2"/>
  <c r="Y1689" i="2" s="1"/>
  <c r="W1699" i="2"/>
  <c r="Y1699" i="2" s="1"/>
  <c r="W1638" i="2"/>
  <c r="Y1638" i="2" s="1"/>
  <c r="W1634" i="2"/>
  <c r="Y1634" i="2" s="1"/>
  <c r="W2135" i="2"/>
  <c r="Y2135" i="2" s="1"/>
  <c r="W1935" i="2"/>
  <c r="Y1935" i="2" s="1"/>
  <c r="W2224" i="2"/>
  <c r="W1295" i="2"/>
  <c r="Y1295" i="2" s="1"/>
  <c r="W1309" i="2"/>
  <c r="Y1309" i="2" s="1"/>
  <c r="W1904" i="2"/>
  <c r="Y1904" i="2" s="1"/>
  <c r="W614" i="2"/>
  <c r="S1170" i="2"/>
  <c r="W1170" i="2" s="1"/>
  <c r="Y1170" i="2" s="1"/>
  <c r="S876" i="2"/>
  <c r="W876" i="2" s="1"/>
  <c r="Y876" i="2" s="1"/>
  <c r="S383" i="2"/>
  <c r="W383" i="2" s="1"/>
  <c r="Y383" i="2" s="1"/>
  <c r="S538" i="2"/>
  <c r="W538" i="2" s="1"/>
  <c r="Y538" i="2" s="1"/>
  <c r="S587" i="2"/>
  <c r="W587" i="2" s="1"/>
  <c r="Y587" i="2" s="1"/>
  <c r="S1989" i="2"/>
  <c r="W1989" i="2" s="1"/>
  <c r="Y1989" i="2" s="1"/>
  <c r="S690" i="2"/>
  <c r="W690" i="2" s="1"/>
  <c r="Y690" i="2" s="1"/>
  <c r="S1520" i="2"/>
  <c r="W1520" i="2" s="1"/>
  <c r="Y1520" i="2" s="1"/>
  <c r="S1332" i="2"/>
  <c r="W1332" i="2" s="1"/>
  <c r="Y1332" i="2" s="1"/>
  <c r="S1938" i="2"/>
  <c r="W1938" i="2" s="1"/>
  <c r="S2160" i="2"/>
  <c r="W2160" i="2" s="1"/>
  <c r="S1147" i="2"/>
  <c r="W1147" i="2" s="1"/>
  <c r="Y1147" i="2" s="1"/>
  <c r="S342" i="2"/>
  <c r="W342" i="2" s="1"/>
  <c r="S970" i="2"/>
  <c r="W970" i="2" s="1"/>
  <c r="Y970" i="2" s="1"/>
  <c r="S190" i="2"/>
  <c r="W190" i="2" s="1"/>
  <c r="Y190" i="2" s="1"/>
  <c r="S1731" i="2"/>
  <c r="W1731" i="2" s="1"/>
  <c r="Y1731" i="2" s="1"/>
  <c r="S1734" i="2"/>
  <c r="W1734" i="2" s="1"/>
  <c r="Y1734" i="2" s="1"/>
  <c r="S1975" i="2"/>
  <c r="W1975" i="2" s="1"/>
  <c r="Y1975" i="2" s="1"/>
  <c r="S372" i="2"/>
  <c r="W372" i="2" s="1"/>
  <c r="Y372" i="2" s="1"/>
  <c r="W1772" i="2"/>
  <c r="Y1772" i="2" s="1"/>
  <c r="S1817" i="2"/>
  <c r="W1817" i="2" s="1"/>
  <c r="Y1817" i="2" s="1"/>
  <c r="S2146" i="2"/>
  <c r="W2146" i="2" s="1"/>
  <c r="W1089" i="2"/>
  <c r="Y1089" i="2" s="1"/>
  <c r="S657" i="2"/>
  <c r="W657" i="2" s="1"/>
  <c r="Y657" i="2" s="1"/>
  <c r="W410" i="2"/>
  <c r="Y410" i="2" s="1"/>
  <c r="S1934" i="2"/>
  <c r="W1934" i="2" s="1"/>
  <c r="Y1934" i="2" s="1"/>
  <c r="S1816" i="2"/>
  <c r="W1816" i="2" s="1"/>
  <c r="Y1816" i="2" s="1"/>
  <c r="S2120" i="2"/>
  <c r="W2120" i="2" s="1"/>
  <c r="Y2120" i="2" s="1"/>
  <c r="S373" i="2"/>
  <c r="W373" i="2" s="1"/>
  <c r="Y373" i="2" s="1"/>
  <c r="S363" i="2"/>
  <c r="W363" i="2" s="1"/>
  <c r="Y363" i="2" s="1"/>
  <c r="S730" i="2"/>
  <c r="W730" i="2" s="1"/>
  <c r="S865" i="2"/>
  <c r="W865" i="2" s="1"/>
  <c r="Y865" i="2" s="1"/>
  <c r="S703" i="2"/>
  <c r="W703" i="2" s="1"/>
  <c r="S843" i="2"/>
  <c r="W843" i="2" s="1"/>
  <c r="S2063" i="2"/>
  <c r="W2063" i="2" s="1"/>
  <c r="Y2063" i="2" s="1"/>
  <c r="S583" i="2"/>
  <c r="W583" i="2" s="1"/>
  <c r="S764" i="2"/>
  <c r="W764" i="2" s="1"/>
  <c r="Y764" i="2" s="1"/>
  <c r="S1695" i="2"/>
  <c r="W1695" i="2" s="1"/>
  <c r="Y1695" i="2" s="1"/>
  <c r="S649" i="2"/>
  <c r="W649" i="2" s="1"/>
  <c r="Y649" i="2" s="1"/>
  <c r="S1874" i="2"/>
  <c r="W1874" i="2" s="1"/>
  <c r="Y1874" i="2" s="1"/>
  <c r="S1317" i="2"/>
  <c r="W1317" i="2" s="1"/>
  <c r="Y1317" i="2" s="1"/>
  <c r="S2202" i="2"/>
  <c r="W2202" i="2" s="1"/>
  <c r="Y2202" i="2" s="1"/>
  <c r="S2071" i="2"/>
  <c r="W2071" i="2" s="1"/>
  <c r="Y2071" i="2" s="1"/>
  <c r="S2112" i="2"/>
  <c r="W2112" i="2" s="1"/>
  <c r="Y2112" i="2" s="1"/>
  <c r="S1895" i="2"/>
  <c r="W1895" i="2" s="1"/>
  <c r="Y1895" i="2" s="1"/>
  <c r="S1338" i="2"/>
  <c r="W1338" i="2" s="1"/>
  <c r="Y1338" i="2" s="1"/>
  <c r="S2065" i="2"/>
  <c r="W2065" i="2" s="1"/>
  <c r="Y2065" i="2" s="1"/>
  <c r="S1943" i="2"/>
  <c r="W1943" i="2" s="1"/>
  <c r="Y1943" i="2" s="1"/>
  <c r="S2127" i="2"/>
  <c r="W2127" i="2" s="1"/>
  <c r="Y2127" i="2" s="1"/>
  <c r="S818" i="2"/>
  <c r="W818" i="2" s="1"/>
  <c r="Y818" i="2" s="1"/>
  <c r="S2197" i="2"/>
  <c r="W2197" i="2" s="1"/>
  <c r="Y2197" i="2" s="1"/>
  <c r="S1377" i="2"/>
  <c r="W1377" i="2" s="1"/>
  <c r="Y1377" i="2" s="1"/>
  <c r="S627" i="2"/>
  <c r="W627" i="2" s="1"/>
  <c r="Y627" i="2" s="1"/>
  <c r="S1128" i="2"/>
  <c r="W1128" i="2" s="1"/>
  <c r="S408" i="2"/>
  <c r="W408" i="2" s="1"/>
  <c r="S1619" i="2"/>
  <c r="W1619" i="2" s="1"/>
  <c r="Y1619" i="2" s="1"/>
  <c r="S656" i="2"/>
  <c r="W656" i="2" s="1"/>
  <c r="Y656" i="2" s="1"/>
  <c r="S1422" i="2"/>
  <c r="W1422" i="2" s="1"/>
  <c r="Y1422" i="2" s="1"/>
  <c r="S2110" i="2"/>
  <c r="W2110" i="2" s="1"/>
  <c r="Y2110" i="2" s="1"/>
  <c r="S1161" i="2"/>
  <c r="W1161" i="2" s="1"/>
  <c r="Y1161" i="2" s="1"/>
  <c r="S1131" i="2"/>
  <c r="W1131" i="2" s="1"/>
  <c r="Y1131" i="2" s="1"/>
  <c r="S662" i="2"/>
  <c r="W662" i="2" s="1"/>
  <c r="Y662" i="2" s="1"/>
  <c r="S2000" i="2"/>
  <c r="W2000" i="2" s="1"/>
  <c r="S389" i="2"/>
  <c r="W389" i="2" s="1"/>
  <c r="S1594" i="2"/>
  <c r="W1594" i="2" s="1"/>
  <c r="Y1594" i="2" s="1"/>
  <c r="S1452" i="2"/>
  <c r="W1452" i="2" s="1"/>
  <c r="S2034" i="2"/>
  <c r="W2034" i="2" s="1"/>
  <c r="Y2034" i="2" s="1"/>
  <c r="S1417" i="2"/>
  <c r="W1417" i="2" s="1"/>
  <c r="Y1417" i="2" s="1"/>
  <c r="S1974" i="2"/>
  <c r="W1974" i="2" s="1"/>
  <c r="Y1974" i="2" s="1"/>
  <c r="S1053" i="2"/>
  <c r="W1053" i="2" s="1"/>
  <c r="Y1053" i="2" s="1"/>
  <c r="S418" i="2"/>
  <c r="W418" i="2" s="1"/>
  <c r="Y418" i="2" s="1"/>
  <c r="S2064" i="2"/>
  <c r="W2064" i="2" s="1"/>
  <c r="Y2064" i="2" s="1"/>
  <c r="S866" i="2"/>
  <c r="W866" i="2" s="1"/>
  <c r="Y866" i="2" s="1"/>
  <c r="S1262" i="2"/>
  <c r="W1262" i="2" s="1"/>
  <c r="Y1262" i="2" s="1"/>
  <c r="S391" i="2"/>
  <c r="W391" i="2" s="1"/>
  <c r="Y391" i="2" s="1"/>
  <c r="S871" i="2"/>
  <c r="W871" i="2" s="1"/>
  <c r="Y871" i="2" s="1"/>
  <c r="S2162" i="2"/>
  <c r="W2162" i="2" s="1"/>
  <c r="Y2162" i="2" s="1"/>
  <c r="S2157" i="2"/>
  <c r="W2157" i="2" s="1"/>
  <c r="Y2157" i="2" s="1"/>
  <c r="S1907" i="2"/>
  <c r="W1907" i="2" s="1"/>
  <c r="Y1907" i="2" s="1"/>
  <c r="S1941" i="2"/>
  <c r="W1941" i="2" s="1"/>
  <c r="Y1941" i="2" s="1"/>
  <c r="S570" i="2"/>
  <c r="W570" i="2" s="1"/>
  <c r="Y570" i="2" s="1"/>
  <c r="S1186" i="2"/>
  <c r="W1186" i="2" s="1"/>
  <c r="Y1186" i="2" s="1"/>
  <c r="S757" i="2"/>
  <c r="W757" i="2" s="1"/>
  <c r="Y757" i="2" s="1"/>
  <c r="S367" i="2"/>
  <c r="W367" i="2" s="1"/>
  <c r="Y367" i="2" s="1"/>
  <c r="S1978" i="2"/>
  <c r="W1978" i="2" s="1"/>
  <c r="Y1978" i="2" s="1"/>
  <c r="S421" i="2"/>
  <c r="W421" i="2" s="1"/>
  <c r="S274" i="2"/>
  <c r="W274" i="2" s="1"/>
  <c r="Y274" i="2" s="1"/>
  <c r="S1271" i="2"/>
  <c r="W1271" i="2" s="1"/>
  <c r="Y1271" i="2" s="1"/>
  <c r="S1569" i="2"/>
  <c r="W1569" i="2" s="1"/>
  <c r="Y1569" i="2" s="1"/>
  <c r="S1963" i="2"/>
  <c r="W1963" i="2" s="1"/>
  <c r="S2143" i="2"/>
  <c r="W2143" i="2" s="1"/>
  <c r="W1243" i="2"/>
  <c r="W202" i="2"/>
  <c r="Y202" i="2" s="1"/>
  <c r="W120" i="2"/>
  <c r="Y120" i="2" s="1"/>
  <c r="W967" i="2"/>
  <c r="Y967" i="2" s="1"/>
  <c r="W493" i="2"/>
  <c r="Y493" i="2" s="1"/>
  <c r="W2256" i="2"/>
  <c r="W21" i="2"/>
  <c r="Y21" i="2" s="1"/>
  <c r="W1928" i="2"/>
  <c r="Y1928" i="2" s="1"/>
  <c r="W1315" i="2"/>
  <c r="Y1315" i="2" s="1"/>
  <c r="W2271" i="2"/>
  <c r="Y2271" i="2" s="1"/>
  <c r="W596" i="2"/>
  <c r="W182" i="2"/>
  <c r="Y182" i="2" s="1"/>
  <c r="W1937" i="2"/>
  <c r="Y1937" i="2" s="1"/>
  <c r="W2258" i="2"/>
  <c r="W1100" i="2"/>
  <c r="Y1100" i="2" s="1"/>
  <c r="W1234" i="2"/>
  <c r="W1894" i="2"/>
  <c r="Y1894" i="2" s="1"/>
  <c r="W2260" i="2"/>
  <c r="Y2260" i="2" s="1"/>
  <c r="W711" i="2"/>
  <c r="Y711" i="2" s="1"/>
  <c r="W2009" i="2"/>
  <c r="Y2009" i="2" s="1"/>
  <c r="W1704" i="2"/>
  <c r="Y1704" i="2" s="1"/>
  <c r="W2084" i="2"/>
  <c r="Y2084" i="2" s="1"/>
  <c r="W2043" i="2"/>
  <c r="Y2043" i="2" s="1"/>
  <c r="W186" i="2"/>
  <c r="Y186" i="2" s="1"/>
  <c r="W1355" i="2"/>
  <c r="Y1355" i="2" s="1"/>
  <c r="W832" i="2"/>
  <c r="W1001" i="2"/>
  <c r="W1945" i="2"/>
  <c r="Y1945" i="2" s="1"/>
  <c r="W2189" i="2"/>
  <c r="Y2189" i="2" s="1"/>
  <c r="W293" i="2"/>
  <c r="Y293" i="2" s="1"/>
  <c r="W2088" i="2"/>
  <c r="Y2088" i="2" s="1"/>
  <c r="W185" i="2"/>
  <c r="Y185" i="2" s="1"/>
  <c r="W329" i="2"/>
  <c r="Y329" i="2" s="1"/>
  <c r="W2172" i="2"/>
  <c r="Y2172" i="2" s="1"/>
  <c r="W1021" i="2"/>
  <c r="Y1021" i="2" s="1"/>
  <c r="W1201" i="2"/>
  <c r="Y1201" i="2" s="1"/>
  <c r="W1492" i="2"/>
  <c r="Y1492" i="2" s="1"/>
  <c r="W2250" i="2"/>
  <c r="S178" i="2"/>
  <c r="W178" i="2" s="1"/>
  <c r="Y178" i="2" s="1"/>
  <c r="S544" i="2"/>
  <c r="W544" i="2" s="1"/>
  <c r="Y544" i="2" s="1"/>
  <c r="S628" i="2"/>
  <c r="S1045" i="2"/>
  <c r="W1045" i="2" s="1"/>
  <c r="Y1045" i="2" s="1"/>
  <c r="S1449" i="2"/>
  <c r="W1449" i="2" s="1"/>
  <c r="Y1449" i="2" s="1"/>
  <c r="S594" i="2"/>
  <c r="W594" i="2" s="1"/>
  <c r="S1536" i="2"/>
  <c r="W1536" i="2" s="1"/>
  <c r="S1289" i="2"/>
  <c r="S1655" i="2"/>
  <c r="W1655" i="2" s="1"/>
  <c r="Y1655" i="2" s="1"/>
  <c r="S2283" i="2"/>
  <c r="W2283" i="2" s="1"/>
  <c r="S157" i="2"/>
  <c r="W157" i="2" s="1"/>
  <c r="Y157" i="2" s="1"/>
  <c r="S378" i="2"/>
  <c r="W378" i="2" s="1"/>
  <c r="Y378" i="2" s="1"/>
  <c r="S629" i="2"/>
  <c r="W629" i="2" s="1"/>
  <c r="Y629" i="2" s="1"/>
  <c r="S2011" i="2"/>
  <c r="W2011" i="2" s="1"/>
  <c r="Y2011" i="2" s="1"/>
  <c r="S1523" i="2"/>
  <c r="W1523" i="2" s="1"/>
  <c r="Y1523" i="2" s="1"/>
  <c r="S692" i="2"/>
  <c r="W692" i="2" s="1"/>
  <c r="Y692" i="2" s="1"/>
  <c r="S2131" i="2"/>
  <c r="W2131" i="2" s="1"/>
  <c r="Y2131" i="2" s="1"/>
  <c r="O2091" i="2"/>
  <c r="S2091" i="2" s="1"/>
  <c r="S110" i="2"/>
  <c r="W110" i="2" s="1"/>
  <c r="Y110" i="2" s="1"/>
  <c r="S2111" i="2"/>
  <c r="O150" i="2"/>
  <c r="S150" i="2" s="1"/>
  <c r="W150" i="2" s="1"/>
  <c r="Y150" i="2" s="1"/>
  <c r="O362" i="2"/>
  <c r="S362" i="2" s="1"/>
  <c r="W362" i="2" s="1"/>
  <c r="Y362" i="2" s="1"/>
  <c r="O525" i="2"/>
  <c r="S525" i="2" s="1"/>
  <c r="W525" i="2" s="1"/>
  <c r="Y525" i="2" s="1"/>
  <c r="O600" i="2"/>
  <c r="S600" i="2" s="1"/>
  <c r="W600" i="2" s="1"/>
  <c r="O683" i="2"/>
  <c r="S683" i="2" s="1"/>
  <c r="W683" i="2" s="1"/>
  <c r="Y683" i="2" s="1"/>
  <c r="O737" i="2"/>
  <c r="S737" i="2" s="1"/>
  <c r="W737" i="2" s="1"/>
  <c r="Y737" i="2" s="1"/>
  <c r="O61" i="2"/>
  <c r="S61" i="2" s="1"/>
  <c r="W61" i="2" s="1"/>
  <c r="Y61" i="2" s="1"/>
  <c r="O1211" i="2"/>
  <c r="S1211" i="2" s="1"/>
  <c r="W1211" i="2" s="1"/>
  <c r="Y1211" i="2" s="1"/>
  <c r="O1401" i="2"/>
  <c r="S1401" i="2" s="1"/>
  <c r="W1401" i="2" s="1"/>
  <c r="O1103" i="2"/>
  <c r="S1103" i="2" s="1"/>
  <c r="W1103" i="2" s="1"/>
  <c r="Y1103" i="2" s="1"/>
  <c r="O1618" i="2"/>
  <c r="S1618" i="2" s="1"/>
  <c r="W1618" i="2" s="1"/>
  <c r="O1981" i="2"/>
  <c r="S1981" i="2" s="1"/>
  <c r="W1981" i="2" s="1"/>
  <c r="Y1981" i="2" s="1"/>
  <c r="O123" i="2"/>
  <c r="S123" i="2" s="1"/>
  <c r="W123" i="2" s="1"/>
  <c r="Y123" i="2" s="1"/>
  <c r="O290" i="2"/>
  <c r="S290" i="2" s="1"/>
  <c r="W290" i="2" s="1"/>
  <c r="O349" i="2"/>
  <c r="S349" i="2" s="1"/>
  <c r="W349" i="2" s="1"/>
  <c r="Y349" i="2" s="1"/>
  <c r="O566" i="2"/>
  <c r="S566" i="2" s="1"/>
  <c r="W566" i="2" s="1"/>
  <c r="Y566" i="2" s="1"/>
  <c r="O666" i="2"/>
  <c r="S666" i="2" s="1"/>
  <c r="W666" i="2" s="1"/>
  <c r="Y666" i="2" s="1"/>
  <c r="O749" i="2"/>
  <c r="S749" i="2" s="1"/>
  <c r="W749" i="2" s="1"/>
  <c r="Y749" i="2" s="1"/>
  <c r="O790" i="2"/>
  <c r="S790" i="2" s="1"/>
  <c r="W790" i="2" s="1"/>
  <c r="Y790" i="2" s="1"/>
  <c r="O862" i="2"/>
  <c r="S862" i="2" s="1"/>
  <c r="W862" i="2" s="1"/>
  <c r="Y862" i="2" s="1"/>
  <c r="O141" i="2"/>
  <c r="S141" i="2" s="1"/>
  <c r="W141" i="2" s="1"/>
  <c r="Y141" i="2" s="1"/>
  <c r="O262" i="2"/>
  <c r="S262" i="2" s="1"/>
  <c r="W262" i="2" s="1"/>
  <c r="Y262" i="2" s="1"/>
  <c r="O358" i="2"/>
  <c r="S358" i="2" s="1"/>
  <c r="W358" i="2" s="1"/>
  <c r="Y358" i="2" s="1"/>
  <c r="O613" i="2"/>
  <c r="S613" i="2" s="1"/>
  <c r="W613" i="2" s="1"/>
  <c r="Y613" i="2" s="1"/>
  <c r="O670" i="2"/>
  <c r="S670" i="2" s="1"/>
  <c r="W670" i="2" s="1"/>
  <c r="Y670" i="2" s="1"/>
  <c r="O744" i="2"/>
  <c r="S744" i="2" s="1"/>
  <c r="W744" i="2" s="1"/>
  <c r="Y744" i="2" s="1"/>
  <c r="O825" i="2"/>
  <c r="S825" i="2" s="1"/>
  <c r="W825" i="2" s="1"/>
  <c r="O915" i="2"/>
  <c r="S915" i="2" s="1"/>
  <c r="W915" i="2" s="1"/>
  <c r="Y915" i="2" s="1"/>
  <c r="O1030" i="2"/>
  <c r="S1030" i="2" s="1"/>
  <c r="W1030" i="2" s="1"/>
  <c r="Y1030" i="2" s="1"/>
  <c r="O1105" i="2"/>
  <c r="S1105" i="2" s="1"/>
  <c r="W1105" i="2" s="1"/>
  <c r="Y1105" i="2" s="1"/>
  <c r="O1192" i="2"/>
  <c r="S1192" i="2" s="1"/>
  <c r="W1192" i="2" s="1"/>
  <c r="Y1192" i="2" s="1"/>
  <c r="O1264" i="2"/>
  <c r="S1264" i="2" s="1"/>
  <c r="W1264" i="2" s="1"/>
  <c r="Y1264" i="2" s="1"/>
  <c r="O1425" i="2"/>
  <c r="S1425" i="2" s="1"/>
  <c r="W1425" i="2" s="1"/>
  <c r="Y1425" i="2" s="1"/>
  <c r="O1764" i="2"/>
  <c r="S1764" i="2" s="1"/>
  <c r="W1764" i="2" s="1"/>
  <c r="Y1764" i="2" s="1"/>
  <c r="O1856" i="2"/>
  <c r="S1856" i="2" s="1"/>
  <c r="W1856" i="2" s="1"/>
  <c r="Y1856" i="2" s="1"/>
  <c r="O2138" i="2"/>
  <c r="S2138" i="2" s="1"/>
  <c r="W2138" i="2" s="1"/>
  <c r="Y2138" i="2" s="1"/>
  <c r="O2194" i="2"/>
  <c r="S2194" i="2" s="1"/>
  <c r="W2194" i="2" s="1"/>
  <c r="O1028" i="2"/>
  <c r="S1028" i="2" s="1"/>
  <c r="W1028" i="2" s="1"/>
  <c r="Y1028" i="2" s="1"/>
  <c r="O2055" i="2"/>
  <c r="S2055" i="2" s="1"/>
  <c r="W2055" i="2" s="1"/>
  <c r="Y2055" i="2" s="1"/>
  <c r="O1460" i="2"/>
  <c r="S1460" i="2" s="1"/>
  <c r="W1460" i="2" s="1"/>
  <c r="Y1460" i="2" s="1"/>
  <c r="O1687" i="2"/>
  <c r="S1687" i="2" s="1"/>
  <c r="W1687" i="2" s="1"/>
  <c r="Y1687" i="2" s="1"/>
  <c r="O1902" i="2"/>
  <c r="S1902" i="2" s="1"/>
  <c r="W1902" i="2" s="1"/>
  <c r="Y1902" i="2" s="1"/>
  <c r="O677" i="2"/>
  <c r="S677" i="2" s="1"/>
  <c r="W677" i="2" s="1"/>
  <c r="Y677" i="2" s="1"/>
  <c r="O999" i="2"/>
  <c r="S999" i="2" s="1"/>
  <c r="W999" i="2" s="1"/>
  <c r="Y999" i="2" s="1"/>
  <c r="O1587" i="2"/>
  <c r="S1587" i="2" s="1"/>
  <c r="W1587" i="2" s="1"/>
  <c r="Y1587" i="2" s="1"/>
  <c r="O2020" i="2"/>
  <c r="S2020" i="2" s="1"/>
  <c r="W2020" i="2" s="1"/>
  <c r="Y2020" i="2" s="1"/>
  <c r="O1322" i="2"/>
  <c r="S1322" i="2" s="1"/>
  <c r="W1322" i="2" s="1"/>
  <c r="Y1322" i="2" s="1"/>
  <c r="O1380" i="2"/>
  <c r="S1380" i="2" s="1"/>
  <c r="W1380" i="2" s="1"/>
  <c r="O1398" i="2"/>
  <c r="S1398" i="2" s="1"/>
  <c r="W1398" i="2" s="1"/>
  <c r="O1461" i="2"/>
  <c r="S1461" i="2" s="1"/>
  <c r="W1461" i="2" s="1"/>
  <c r="Y1461" i="2" s="1"/>
  <c r="O1579" i="2"/>
  <c r="S1579" i="2" s="1"/>
  <c r="W1579" i="2" s="1"/>
  <c r="Y1579" i="2" s="1"/>
  <c r="O2056" i="2"/>
  <c r="S2056" i="2" s="1"/>
  <c r="W2056" i="2" s="1"/>
  <c r="Y2056" i="2" s="1"/>
  <c r="O1603" i="2"/>
  <c r="S1603" i="2" s="1"/>
  <c r="S859" i="2"/>
  <c r="W859" i="2" s="1"/>
  <c r="Y859" i="2" s="1"/>
  <c r="S1548" i="2"/>
  <c r="W1548" i="2" s="1"/>
  <c r="S1891" i="2"/>
  <c r="W1891" i="2" s="1"/>
  <c r="Y1891" i="2" s="1"/>
  <c r="S642" i="2"/>
  <c r="S745" i="2"/>
  <c r="W745" i="2" s="1"/>
  <c r="O2042" i="2"/>
  <c r="S2042" i="2" s="1"/>
  <c r="W2042" i="2" s="1"/>
  <c r="Y2042" i="2" s="1"/>
  <c r="S130" i="2"/>
  <c r="W130" i="2" s="1"/>
  <c r="Y130" i="2" s="1"/>
  <c r="S229" i="2"/>
  <c r="O534" i="2"/>
  <c r="S534" i="2" s="1"/>
  <c r="W534" i="2" s="1"/>
  <c r="Y534" i="2" s="1"/>
  <c r="O997" i="2"/>
  <c r="S997" i="2" s="1"/>
  <c r="W997" i="2" s="1"/>
  <c r="Y997" i="2" s="1"/>
  <c r="O1407" i="2"/>
  <c r="S1407" i="2" s="1"/>
  <c r="W1407" i="2" s="1"/>
  <c r="O1126" i="2"/>
  <c r="S1126" i="2" s="1"/>
  <c r="W1126" i="2" s="1"/>
  <c r="Y1126" i="2" s="1"/>
  <c r="O1185" i="2"/>
  <c r="S1185" i="2" s="1"/>
  <c r="W1185" i="2" s="1"/>
  <c r="Y1185" i="2" s="1"/>
  <c r="O1324" i="2"/>
  <c r="S1324" i="2" s="1"/>
  <c r="W1324" i="2" s="1"/>
  <c r="O1455" i="2"/>
  <c r="S1455" i="2" s="1"/>
  <c r="W1455" i="2" s="1"/>
  <c r="Y1455" i="2" s="1"/>
  <c r="O1727" i="2"/>
  <c r="S1727" i="2" s="1"/>
  <c r="W1727" i="2" s="1"/>
  <c r="Y1727" i="2" s="1"/>
  <c r="O198" i="2"/>
  <c r="S198" i="2" s="1"/>
  <c r="W198" i="2" s="1"/>
  <c r="Y198" i="2" s="1"/>
  <c r="O332" i="2"/>
  <c r="S332" i="2" s="1"/>
  <c r="W332" i="2" s="1"/>
  <c r="O401" i="2"/>
  <c r="S401" i="2" s="1"/>
  <c r="W401" i="2" s="1"/>
  <c r="Y401" i="2" s="1"/>
  <c r="O598" i="2"/>
  <c r="S598" i="2" s="1"/>
  <c r="W598" i="2" s="1"/>
  <c r="Y598" i="2" s="1"/>
  <c r="O621" i="2"/>
  <c r="S621" i="2" s="1"/>
  <c r="W621" i="2" s="1"/>
  <c r="Y621" i="2" s="1"/>
  <c r="O707" i="2"/>
  <c r="S707" i="2" s="1"/>
  <c r="W707" i="2" s="1"/>
  <c r="O606" i="2"/>
  <c r="S606" i="2" s="1"/>
  <c r="W606" i="2" s="1"/>
  <c r="Y606" i="2" s="1"/>
  <c r="O644" i="2"/>
  <c r="S644" i="2" s="1"/>
  <c r="W644" i="2" s="1"/>
  <c r="Y644" i="2" s="1"/>
  <c r="O1007" i="2"/>
  <c r="S1007" i="2" s="1"/>
  <c r="W1007" i="2" s="1"/>
  <c r="O1054" i="2"/>
  <c r="S1054" i="2" s="1"/>
  <c r="W1054" i="2" s="1"/>
  <c r="Y1054" i="2" s="1"/>
  <c r="O1137" i="2"/>
  <c r="S1137" i="2" s="1"/>
  <c r="W1137" i="2" s="1"/>
  <c r="Y1137" i="2" s="1"/>
  <c r="O1481" i="2"/>
  <c r="S1481" i="2" s="1"/>
  <c r="W1481" i="2" s="1"/>
  <c r="O1851" i="2"/>
  <c r="S1851" i="2" s="1"/>
  <c r="W1851" i="2" s="1"/>
  <c r="Y1851" i="2" s="1"/>
  <c r="O2149" i="2"/>
  <c r="S2149" i="2" s="1"/>
  <c r="W2149" i="2" s="1"/>
  <c r="Y2149" i="2" s="1"/>
  <c r="O361" i="2"/>
  <c r="S361" i="2" s="1"/>
  <c r="W361" i="2" s="1"/>
  <c r="Y361" i="2" s="1"/>
  <c r="O878" i="2"/>
  <c r="S878" i="2" s="1"/>
  <c r="W878" i="2" s="1"/>
  <c r="Y878" i="2" s="1"/>
  <c r="O1153" i="2"/>
  <c r="S1153" i="2" s="1"/>
  <c r="W1153" i="2" s="1"/>
  <c r="Y1153" i="2" s="1"/>
  <c r="O1522" i="2"/>
  <c r="S1522" i="2" s="1"/>
  <c r="W1522" i="2" s="1"/>
  <c r="Y1522" i="2" s="1"/>
  <c r="O1682" i="2"/>
  <c r="S1682" i="2" s="1"/>
  <c r="W1682" i="2" s="1"/>
  <c r="Y1682" i="2" s="1"/>
  <c r="O1859" i="2"/>
  <c r="S1859" i="2" s="1"/>
  <c r="W1859" i="2" s="1"/>
  <c r="Y1859" i="2" s="1"/>
  <c r="O2285" i="2"/>
  <c r="S2285" i="2" s="1"/>
  <c r="W2285" i="2" s="1"/>
  <c r="O652" i="2"/>
  <c r="S652" i="2" s="1"/>
  <c r="W652" i="2" s="1"/>
  <c r="Y652" i="2" s="1"/>
  <c r="O840" i="2"/>
  <c r="S840" i="2" s="1"/>
  <c r="W840" i="2" s="1"/>
  <c r="Y840" i="2" s="1"/>
  <c r="O1194" i="2"/>
  <c r="S1194" i="2" s="1"/>
  <c r="W1194" i="2" s="1"/>
  <c r="Y1194" i="2" s="1"/>
  <c r="O1362" i="2"/>
  <c r="S1362" i="2" s="1"/>
  <c r="W1362" i="2" s="1"/>
  <c r="Y1362" i="2" s="1"/>
  <c r="O1408" i="2"/>
  <c r="S1408" i="2" s="1"/>
  <c r="W1408" i="2" s="1"/>
  <c r="Y1408" i="2" s="1"/>
  <c r="O1515" i="2"/>
  <c r="S1515" i="2" s="1"/>
  <c r="W1515" i="2" s="1"/>
  <c r="Y1515" i="2" s="1"/>
  <c r="O1762" i="2"/>
  <c r="S1762" i="2" s="1"/>
  <c r="W1762" i="2" s="1"/>
  <c r="Y1762" i="2" s="1"/>
  <c r="O1860" i="2"/>
  <c r="S1860" i="2" s="1"/>
  <c r="W1860" i="2" s="1"/>
  <c r="Y1860" i="2" s="1"/>
  <c r="O2062" i="2"/>
  <c r="S2062" i="2" s="1"/>
  <c r="W2062" i="2" s="1"/>
  <c r="Y2062" i="2" s="1"/>
  <c r="O1500" i="2"/>
  <c r="S1500" i="2" s="1"/>
  <c r="W1500" i="2" s="1"/>
  <c r="Y1500" i="2" s="1"/>
  <c r="O1919" i="2"/>
  <c r="S1919" i="2" s="1"/>
  <c r="W1919" i="2" s="1"/>
  <c r="Y1919" i="2" s="1"/>
  <c r="O2188" i="2"/>
  <c r="S2188" i="2" s="1"/>
  <c r="W2188" i="2" s="1"/>
  <c r="Y2188" i="2" s="1"/>
  <c r="O446" i="2"/>
  <c r="S446" i="2" s="1"/>
  <c r="W446" i="2" s="1"/>
  <c r="Y446" i="2" s="1"/>
  <c r="O691" i="2"/>
  <c r="S691" i="2" s="1"/>
  <c r="W691" i="2" s="1"/>
  <c r="Y691" i="2" s="1"/>
  <c r="O2038" i="2"/>
  <c r="S2038" i="2" s="1"/>
  <c r="W2038" i="2" s="1"/>
  <c r="Y2038" i="2" s="1"/>
  <c r="O192" i="2"/>
  <c r="S192" i="2" s="1"/>
  <c r="W192" i="2" s="1"/>
  <c r="Y192" i="2" s="1"/>
  <c r="O347" i="2"/>
  <c r="S347" i="2" s="1"/>
  <c r="W347" i="2" s="1"/>
  <c r="Y347" i="2" s="1"/>
  <c r="O441" i="2"/>
  <c r="S441" i="2" s="1"/>
  <c r="W441" i="2" s="1"/>
  <c r="Y441" i="2" s="1"/>
  <c r="O567" i="2"/>
  <c r="S567" i="2" s="1"/>
  <c r="W567" i="2" s="1"/>
  <c r="Y567" i="2" s="1"/>
  <c r="O612" i="2"/>
  <c r="S612" i="2" s="1"/>
  <c r="W612" i="2" s="1"/>
  <c r="O1217" i="2"/>
  <c r="S1217" i="2" s="1"/>
  <c r="W1217" i="2" s="1"/>
  <c r="O1385" i="2"/>
  <c r="S1385" i="2" s="1"/>
  <c r="W1385" i="2" s="1"/>
  <c r="O1006" i="2"/>
  <c r="S1006" i="2" s="1"/>
  <c r="W1006" i="2" s="1"/>
  <c r="Y1006" i="2" s="1"/>
  <c r="O1189" i="2"/>
  <c r="S1189" i="2" s="1"/>
  <c r="W1189" i="2" s="1"/>
  <c r="Y1189" i="2" s="1"/>
  <c r="O1344" i="2"/>
  <c r="S1344" i="2" s="1"/>
  <c r="W1344" i="2" s="1"/>
  <c r="Y1344" i="2" s="1"/>
  <c r="O1448" i="2"/>
  <c r="S1448" i="2" s="1"/>
  <c r="W1448" i="2" s="1"/>
  <c r="Y1448" i="2" s="1"/>
  <c r="O370" i="2"/>
  <c r="S370" i="2" s="1"/>
  <c r="W370" i="2" s="1"/>
  <c r="Y370" i="2" s="1"/>
  <c r="O639" i="2"/>
  <c r="S639" i="2" s="1"/>
  <c r="W639" i="2" s="1"/>
  <c r="Y639" i="2" s="1"/>
  <c r="O688" i="2"/>
  <c r="S688" i="2" s="1"/>
  <c r="W688" i="2" s="1"/>
  <c r="Y688" i="2" s="1"/>
  <c r="O748" i="2"/>
  <c r="S748" i="2" s="1"/>
  <c r="W748" i="2" s="1"/>
  <c r="Y748" i="2" s="1"/>
  <c r="O978" i="2"/>
  <c r="S978" i="2" s="1"/>
  <c r="W978" i="2" s="1"/>
  <c r="Y978" i="2" s="1"/>
  <c r="O59" i="2"/>
  <c r="S59" i="2" s="1"/>
  <c r="W59" i="2" s="1"/>
  <c r="Y59" i="2" s="1"/>
  <c r="O205" i="2"/>
  <c r="S205" i="2" s="1"/>
  <c r="W205" i="2" s="1"/>
  <c r="Y205" i="2" s="1"/>
  <c r="S533" i="2"/>
  <c r="S625" i="2"/>
  <c r="W625" i="2" s="1"/>
  <c r="Y625" i="2" s="1"/>
  <c r="S1323" i="2"/>
  <c r="W1323" i="2" s="1"/>
  <c r="Y1323" i="2" s="1"/>
  <c r="S1583" i="2"/>
  <c r="S1996" i="2"/>
  <c r="W1996" i="2" s="1"/>
  <c r="Y1996" i="2" s="1"/>
  <c r="S1854" i="2"/>
  <c r="W1854" i="2" s="1"/>
  <c r="Y1854" i="2" s="1"/>
  <c r="S1864" i="2"/>
  <c r="W1864" i="2" s="1"/>
  <c r="Y1864" i="2" s="1"/>
  <c r="S476" i="2"/>
  <c r="W704" i="2"/>
  <c r="Y704" i="2" s="1"/>
  <c r="W797" i="2"/>
  <c r="Y797" i="2" s="1"/>
  <c r="W170" i="2"/>
  <c r="Y170" i="2" s="1"/>
  <c r="W1236" i="2"/>
  <c r="W823" i="2"/>
  <c r="W1778" i="2"/>
  <c r="Y1778" i="2" s="1"/>
  <c r="W151" i="2"/>
  <c r="Y151" i="2" s="1"/>
  <c r="W368" i="2"/>
  <c r="Y368" i="2" s="1"/>
  <c r="W1306" i="2"/>
  <c r="Y1306" i="2" s="1"/>
  <c r="W25" i="2"/>
  <c r="Y25" i="2" s="1"/>
  <c r="W1108" i="2"/>
  <c r="Y1108" i="2" s="1"/>
  <c r="W1674" i="2"/>
  <c r="Y1674" i="2" s="1"/>
  <c r="W2116" i="2"/>
  <c r="Y2116" i="2" s="1"/>
  <c r="W1626" i="2"/>
  <c r="Y1626" i="2" s="1"/>
  <c r="W1899" i="2"/>
  <c r="Y1899" i="2" s="1"/>
  <c r="W2187" i="2"/>
  <c r="Y2187" i="2" s="1"/>
  <c r="W2074" i="2"/>
  <c r="Y2074" i="2" s="1"/>
  <c r="W1796" i="2"/>
  <c r="Y1796" i="2" s="1"/>
  <c r="W155" i="2"/>
  <c r="Y155" i="2" s="1"/>
  <c r="W45" i="2"/>
  <c r="Y45" i="2" s="1"/>
  <c r="W960" i="2"/>
  <c r="Y960" i="2" s="1"/>
  <c r="W1599" i="2"/>
  <c r="Y1599" i="2" s="1"/>
  <c r="W146" i="2"/>
  <c r="Y146" i="2" s="1"/>
  <c r="W1691" i="2"/>
  <c r="Y1691" i="2" s="1"/>
  <c r="W1558" i="2"/>
  <c r="Y1558" i="2" s="1"/>
  <c r="W333" i="2"/>
  <c r="W1960" i="2"/>
  <c r="Y1960" i="2" s="1"/>
  <c r="W1285" i="2"/>
  <c r="Y1285" i="2" s="1"/>
  <c r="W937" i="2"/>
  <c r="Y937" i="2" s="1"/>
  <c r="W1792" i="2"/>
  <c r="Y1792" i="2" s="1"/>
  <c r="W1254" i="2"/>
  <c r="Y1254" i="2" s="1"/>
  <c r="W1436" i="2"/>
  <c r="Y1436" i="2" s="1"/>
  <c r="W2232" i="2"/>
  <c r="W1865" i="2"/>
  <c r="Y1865" i="2" s="1"/>
  <c r="W164" i="2"/>
  <c r="Y164" i="2" s="1"/>
  <c r="W316" i="2"/>
  <c r="Y316" i="2" s="1"/>
  <c r="W696" i="2"/>
  <c r="Y696" i="2" s="1"/>
  <c r="W2094" i="2"/>
  <c r="Y2094" i="2" s="1"/>
  <c r="W514" i="2"/>
  <c r="Y514" i="2" s="1"/>
  <c r="W837" i="2"/>
  <c r="Y837" i="2" s="1"/>
  <c r="W1710" i="2"/>
  <c r="Y1710" i="2" s="1"/>
  <c r="W412" i="2"/>
  <c r="Y412" i="2" s="1"/>
  <c r="W279" i="2"/>
  <c r="Y279" i="2" s="1"/>
  <c r="W1600" i="2"/>
  <c r="Y1600" i="2" s="1"/>
  <c r="W1740" i="2"/>
  <c r="Y1740" i="2" s="1"/>
  <c r="W478" i="2"/>
  <c r="Y478" i="2" s="1"/>
  <c r="W1002" i="2"/>
  <c r="Y1002" i="2" s="1"/>
  <c r="W2176" i="2"/>
  <c r="W1423" i="2"/>
  <c r="Y1423" i="2" s="1"/>
  <c r="W1829" i="2"/>
  <c r="Y1829" i="2" s="1"/>
  <c r="W275" i="2"/>
  <c r="W18" i="2"/>
  <c r="Y18" i="2" s="1"/>
  <c r="W1908" i="2"/>
  <c r="Y1908" i="2" s="1"/>
  <c r="W1318" i="2"/>
  <c r="Y1318" i="2" s="1"/>
  <c r="W589" i="2"/>
  <c r="W1664" i="2"/>
  <c r="Y1664" i="2" s="1"/>
  <c r="W1370" i="2"/>
  <c r="Y1370" i="2" s="1"/>
  <c r="W706" i="2"/>
  <c r="W1106" i="2"/>
  <c r="Y1106" i="2" s="1"/>
  <c r="W753" i="2"/>
  <c r="Y753" i="2" s="1"/>
  <c r="W896" i="2"/>
  <c r="Y896" i="2" s="1"/>
  <c r="W1554" i="2"/>
  <c r="Y1554" i="2" s="1"/>
  <c r="W572" i="2"/>
  <c r="Y572" i="2" s="1"/>
  <c r="W1983" i="2"/>
  <c r="Y1983" i="2" s="1"/>
  <c r="W2288" i="2"/>
  <c r="W801" i="2"/>
  <c r="Y801" i="2" s="1"/>
  <c r="W667" i="2"/>
  <c r="Y667" i="2" s="1"/>
  <c r="W195" i="2"/>
  <c r="Y195" i="2" s="1"/>
  <c r="W721" i="2"/>
  <c r="Y721" i="2" s="1"/>
  <c r="W1555" i="2"/>
  <c r="Y1555" i="2" s="1"/>
  <c r="W506" i="2"/>
  <c r="Y506" i="2" s="1"/>
  <c r="W148" i="2"/>
  <c r="Y148" i="2" s="1"/>
  <c r="W1512" i="2"/>
  <c r="Y1512" i="2" s="1"/>
  <c r="W803" i="2"/>
  <c r="Y803" i="2" s="1"/>
  <c r="W1754" i="2"/>
  <c r="Y1754" i="2" s="1"/>
  <c r="W1828" i="2"/>
  <c r="W2184" i="2"/>
  <c r="W1547" i="2"/>
  <c r="W2129" i="2"/>
  <c r="Y2129" i="2" s="1"/>
  <c r="W2259" i="2"/>
  <c r="W1847" i="2"/>
  <c r="Y1847" i="2" s="1"/>
  <c r="W1051" i="2"/>
  <c r="W2248" i="2"/>
  <c r="W723" i="2"/>
  <c r="Y723" i="2" s="1"/>
  <c r="W1334" i="2"/>
  <c r="Y1334" i="2" s="1"/>
  <c r="W355" i="2"/>
  <c r="Y355" i="2" s="1"/>
  <c r="W161" i="2"/>
  <c r="Y161" i="2" s="1"/>
  <c r="W2238" i="2"/>
  <c r="Y2238" i="2" s="1"/>
  <c r="W1395" i="2"/>
  <c r="Y1395" i="2" s="1"/>
  <c r="W300" i="2"/>
  <c r="Y300" i="2" s="1"/>
  <c r="W1498" i="2"/>
  <c r="W1795" i="2"/>
  <c r="W1230" i="2"/>
  <c r="Y1230" i="2" s="1"/>
  <c r="W1078" i="2"/>
  <c r="Y1078" i="2" s="1"/>
  <c r="W1814" i="2"/>
  <c r="Y1814" i="2" s="1"/>
  <c r="W434" i="2"/>
  <c r="Y434" i="2" s="1"/>
  <c r="W1843" i="2"/>
  <c r="Y1843" i="2" s="1"/>
  <c r="W1352" i="2"/>
  <c r="Y1352" i="2" s="1"/>
  <c r="W961" i="2"/>
  <c r="Y961" i="2" s="1"/>
  <c r="W2004" i="2"/>
  <c r="Y2004" i="2" s="1"/>
  <c r="W29" i="2"/>
  <c r="Y29" i="2" s="1"/>
  <c r="W944" i="2"/>
  <c r="Y944" i="2" s="1"/>
  <c r="W501" i="2"/>
  <c r="Y501" i="2" s="1"/>
  <c r="W1307" i="2"/>
  <c r="Y1307" i="2" s="1"/>
  <c r="W1622" i="2"/>
  <c r="Y1622" i="2" s="1"/>
  <c r="W1933" i="2"/>
  <c r="Y1933" i="2" s="1"/>
  <c r="W2047" i="2"/>
  <c r="Y2047" i="2" s="1"/>
  <c r="W34" i="2"/>
  <c r="Y34" i="2" s="1"/>
  <c r="W1949" i="2"/>
  <c r="Y1949" i="2" s="1"/>
  <c r="W289" i="2"/>
  <c r="W897" i="2"/>
  <c r="Y897" i="2" s="1"/>
  <c r="W1485" i="2"/>
  <c r="W720" i="2"/>
  <c r="Y720" i="2" s="1"/>
  <c r="W558" i="2"/>
  <c r="Y558" i="2" s="1"/>
  <c r="W1780" i="2"/>
  <c r="Y1780" i="2" s="1"/>
  <c r="W1508" i="2"/>
  <c r="Y1508" i="2" s="1"/>
  <c r="W1468" i="2"/>
  <c r="W26" i="2"/>
  <c r="Y26" i="2" s="1"/>
  <c r="W2246" i="2"/>
  <c r="W575" i="2"/>
  <c r="Y575" i="2" s="1"/>
  <c r="W2133" i="2"/>
  <c r="Y2133" i="2" s="1"/>
  <c r="W521" i="2"/>
  <c r="W1205" i="2"/>
  <c r="Y1205" i="2" s="1"/>
  <c r="W1238" i="2"/>
  <c r="W58" i="2"/>
  <c r="Y58" i="2" s="1"/>
  <c r="W873" i="2"/>
  <c r="Y873" i="2" s="1"/>
  <c r="W1263" i="2"/>
  <c r="Y1263" i="2" s="1"/>
  <c r="W341" i="2"/>
  <c r="Y341" i="2" s="1"/>
  <c r="W950" i="2"/>
  <c r="Y950" i="2" s="1"/>
  <c r="W309" i="2"/>
  <c r="Y309" i="2" s="1"/>
  <c r="W1381" i="2"/>
  <c r="W1635" i="2"/>
  <c r="Y1635" i="2" s="1"/>
  <c r="W1549" i="2"/>
  <c r="W272" i="2"/>
  <c r="Y272" i="2" s="1"/>
  <c r="W1812" i="2"/>
  <c r="Y1812" i="2" s="1"/>
  <c r="W1646" i="2"/>
  <c r="Y1646" i="2" s="1"/>
  <c r="W1677" i="2"/>
  <c r="Y1677" i="2" s="1"/>
  <c r="W1915" i="2"/>
  <c r="Y1915" i="2" s="1"/>
  <c r="W225" i="2"/>
  <c r="Y225" i="2" s="1"/>
  <c r="W2095" i="2"/>
  <c r="Y2095" i="2" s="1"/>
  <c r="W463" i="2"/>
  <c r="W1779" i="2"/>
  <c r="Y1779" i="2" s="1"/>
  <c r="W660" i="2"/>
  <c r="Y660" i="2" s="1"/>
  <c r="W807" i="2"/>
  <c r="Y807" i="2" s="1"/>
  <c r="W2214" i="2"/>
  <c r="Y2214" i="2" s="1"/>
  <c r="W995" i="2"/>
  <c r="Y995" i="2" s="1"/>
  <c r="W1657" i="2"/>
  <c r="Y1657" i="2" s="1"/>
  <c r="W1209" i="2"/>
  <c r="Y1209" i="2" s="1"/>
  <c r="W295" i="2"/>
  <c r="Y295" i="2" s="1"/>
  <c r="W507" i="2"/>
  <c r="Y507" i="2" s="1"/>
  <c r="W689" i="2"/>
  <c r="Y689" i="2" s="1"/>
  <c r="W910" i="2"/>
  <c r="Y910" i="2" s="1"/>
  <c r="W330" i="2"/>
  <c r="Y330" i="2" s="1"/>
  <c r="W527" i="2"/>
  <c r="W742" i="2"/>
  <c r="W1038" i="2"/>
  <c r="Y1038" i="2" s="1"/>
  <c r="W1957" i="2"/>
  <c r="Y1957" i="2" s="1"/>
  <c r="W24" i="2"/>
  <c r="Y24" i="2" s="1"/>
  <c r="W209" i="2"/>
  <c r="W661" i="2"/>
  <c r="Y661" i="2" s="1"/>
  <c r="W1572" i="2"/>
  <c r="Y1572" i="2" s="1"/>
  <c r="W335" i="2"/>
  <c r="Y335" i="2" s="1"/>
  <c r="W1597" i="2"/>
  <c r="W1766" i="2"/>
  <c r="Y1766" i="2" s="1"/>
  <c r="W1607" i="2"/>
  <c r="Y1607" i="2" s="1"/>
  <c r="W2236" i="2"/>
  <c r="W715" i="2"/>
  <c r="Y715" i="2" s="1"/>
  <c r="W54" i="2"/>
  <c r="Y54" i="2" s="1"/>
  <c r="W528" i="2"/>
  <c r="Y528" i="2" s="1"/>
  <c r="W824" i="2"/>
  <c r="Y824" i="2" s="1"/>
  <c r="W2280" i="2"/>
  <c r="W1969" i="2"/>
  <c r="Y1969" i="2" s="1"/>
  <c r="W763" i="2"/>
  <c r="Y763" i="2" s="1"/>
  <c r="W841" i="2"/>
  <c r="Y841" i="2" s="1"/>
  <c r="W1529" i="2"/>
  <c r="Y1529" i="2" s="1"/>
  <c r="W2272" i="2"/>
  <c r="W588" i="2"/>
  <c r="W277" i="2"/>
  <c r="Y277" i="2" s="1"/>
  <c r="W699" i="2"/>
  <c r="W1521" i="2"/>
  <c r="Y1521" i="2" s="1"/>
  <c r="W2144" i="2"/>
  <c r="W1716" i="2"/>
  <c r="Y1716" i="2" s="1"/>
  <c r="W496" i="2"/>
  <c r="Y496" i="2" s="1"/>
  <c r="W2058" i="2"/>
  <c r="Y2058" i="2" s="1"/>
  <c r="W423" i="2"/>
  <c r="W1167" i="2"/>
  <c r="Y1167" i="2" s="1"/>
  <c r="W705" i="2"/>
  <c r="W1953" i="2"/>
  <c r="W1694" i="2"/>
  <c r="Y1694" i="2" s="1"/>
  <c r="W1711" i="2"/>
  <c r="Y1711" i="2" s="1"/>
  <c r="W1910" i="2"/>
  <c r="Y1910" i="2" s="1"/>
  <c r="W516" i="2"/>
  <c r="Y516" i="2" s="1"/>
  <c r="W729" i="2"/>
  <c r="Y729" i="2" s="1"/>
  <c r="W152" i="2"/>
  <c r="Y152" i="2" s="1"/>
  <c r="W603" i="2"/>
  <c r="Y603" i="2" s="1"/>
  <c r="W942" i="2"/>
  <c r="Y942" i="2" s="1"/>
  <c r="W2185" i="2"/>
  <c r="W1566" i="2"/>
  <c r="Y1566" i="2" s="1"/>
  <c r="W965" i="2"/>
  <c r="Y965" i="2" s="1"/>
  <c r="W1648" i="2"/>
  <c r="Y1648" i="2" s="1"/>
  <c r="W882" i="2"/>
  <c r="Y882" i="2" s="1"/>
  <c r="W83" i="2"/>
  <c r="Y83" i="2" s="1"/>
  <c r="W2150" i="2"/>
  <c r="Y2150" i="2" s="1"/>
  <c r="W1291" i="2"/>
  <c r="Y1291" i="2" s="1"/>
  <c r="W95" i="2"/>
  <c r="Y95" i="2" s="1"/>
  <c r="W1744" i="2"/>
  <c r="Y1744" i="2" s="1"/>
  <c r="W215" i="2"/>
  <c r="Y215" i="2" s="1"/>
  <c r="W2134" i="2"/>
  <c r="Y2134" i="2" s="1"/>
  <c r="W371" i="2"/>
  <c r="Y371" i="2" s="1"/>
  <c r="W1745" i="2"/>
  <c r="Y1745" i="2" s="1"/>
  <c r="W2191" i="2"/>
  <c r="Y2191" i="2" s="1"/>
  <c r="W1260" i="2"/>
  <c r="Y1260" i="2" s="1"/>
  <c r="W85" i="2"/>
  <c r="Y85" i="2" s="1"/>
  <c r="W1559" i="2"/>
  <c r="Y1559" i="2" s="1"/>
  <c r="W131" i="2"/>
  <c r="Y131" i="2" s="1"/>
  <c r="W314" i="2"/>
  <c r="Y314" i="2" s="1"/>
  <c r="W2265" i="2"/>
  <c r="W1838" i="2"/>
  <c r="Y1838" i="2" s="1"/>
  <c r="W966" i="2"/>
  <c r="Y966" i="2" s="1"/>
  <c r="W86" i="2"/>
  <c r="Y86" i="2" s="1"/>
  <c r="W232" i="2"/>
  <c r="Y232" i="2" s="1"/>
  <c r="W242" i="2"/>
  <c r="Y242" i="2" s="1"/>
  <c r="W854" i="2"/>
  <c r="W1357" i="2"/>
  <c r="Y1357" i="2" s="1"/>
  <c r="W1944" i="2"/>
  <c r="Y1944" i="2" s="1"/>
  <c r="W400" i="2"/>
  <c r="Y400" i="2" s="1"/>
  <c r="W2044" i="2"/>
  <c r="Y2044" i="2" s="1"/>
  <c r="W2049" i="2"/>
  <c r="Y2049" i="2" s="1"/>
  <c r="W2099" i="2"/>
  <c r="Y2099" i="2" s="1"/>
  <c r="W1542" i="2"/>
  <c r="Y1542" i="2" s="1"/>
  <c r="W1601" i="2"/>
  <c r="Y1601" i="2" s="1"/>
  <c r="W574" i="2"/>
  <c r="Y574" i="2" s="1"/>
  <c r="W285" i="2"/>
  <c r="Y285" i="2" s="1"/>
  <c r="W2140" i="2"/>
  <c r="W436" i="2"/>
  <c r="Y436" i="2" s="1"/>
  <c r="W1203" i="2"/>
  <c r="Y1203" i="2" s="1"/>
  <c r="W1475" i="2"/>
  <c r="W1947" i="2"/>
  <c r="Y1947" i="2" s="1"/>
  <c r="W77" i="2"/>
  <c r="Y77" i="2" s="1"/>
  <c r="W1550" i="2"/>
  <c r="W1809" i="2"/>
  <c r="W1187" i="2"/>
  <c r="Y1187" i="2" s="1"/>
  <c r="W1337" i="2"/>
  <c r="Y1337" i="2" s="1"/>
  <c r="W887" i="2"/>
  <c r="Y887" i="2" s="1"/>
  <c r="W919" i="2"/>
  <c r="Y919" i="2" s="1"/>
  <c r="W241" i="2"/>
  <c r="Y241" i="2" s="1"/>
  <c r="W7" i="2"/>
  <c r="W619" i="2"/>
  <c r="Y619" i="2" s="1"/>
  <c r="W350" i="2"/>
  <c r="Y350" i="2" s="1"/>
  <c r="W199" i="2"/>
  <c r="Y199" i="2" s="1"/>
  <c r="W640" i="2"/>
  <c r="Y640" i="2" s="1"/>
  <c r="W454" i="2"/>
  <c r="W747" i="2"/>
  <c r="W994" i="2"/>
  <c r="Y994" i="2" s="1"/>
  <c r="W1982" i="2"/>
  <c r="Y1982" i="2" s="1"/>
  <c r="W2284" i="2"/>
  <c r="W1873" i="2"/>
  <c r="Y1873" i="2" s="1"/>
  <c r="W1723" i="2"/>
  <c r="Y1723" i="2" s="1"/>
  <c r="W315" i="2"/>
  <c r="Y315" i="2" s="1"/>
  <c r="W632" i="2"/>
  <c r="Y632" i="2" s="1"/>
  <c r="W716" i="2"/>
  <c r="Y716" i="2" s="1"/>
  <c r="W650" i="2"/>
  <c r="Y650" i="2" s="1"/>
  <c r="W1877" i="2"/>
  <c r="Y1877" i="2" s="1"/>
  <c r="W301" i="2"/>
  <c r="Y301" i="2" s="1"/>
  <c r="W1402" i="2"/>
  <c r="W2147" i="2"/>
  <c r="Y2147" i="2" s="1"/>
  <c r="W183" i="2"/>
  <c r="Y183" i="2" s="1"/>
  <c r="W734" i="2"/>
  <c r="Y734" i="2" s="1"/>
  <c r="W883" i="2"/>
  <c r="Y883" i="2" s="1"/>
  <c r="W1541" i="2"/>
  <c r="Y1541" i="2" s="1"/>
  <c r="W1637" i="2"/>
  <c r="Y1637" i="2" s="1"/>
  <c r="W2156" i="2"/>
  <c r="Y2156" i="2" s="1"/>
  <c r="W57" i="2"/>
  <c r="Y57" i="2" s="1"/>
  <c r="W852" i="2"/>
  <c r="Y852" i="2" s="1"/>
  <c r="W427" i="2"/>
  <c r="Y427" i="2" s="1"/>
  <c r="W264" i="2"/>
  <c r="Y264" i="2" s="1"/>
  <c r="W1345" i="2"/>
  <c r="Y1345" i="2" s="1"/>
  <c r="W51" i="2"/>
  <c r="Y51" i="2" s="1"/>
  <c r="W1627" i="2"/>
  <c r="Y1627" i="2" s="1"/>
  <c r="W1195" i="2"/>
  <c r="Y1195" i="2" s="1"/>
  <c r="W2032" i="2"/>
  <c r="Y2032" i="2" s="1"/>
  <c r="W1639" i="2"/>
  <c r="Y1639" i="2" s="1"/>
  <c r="W2086" i="2"/>
  <c r="Y2086" i="2" s="1"/>
  <c r="W684" i="2"/>
  <c r="Y684" i="2" s="1"/>
  <c r="W1017" i="2"/>
  <c r="W1102" i="2"/>
  <c r="Y1102" i="2" s="1"/>
  <c r="W1839" i="2"/>
  <c r="Y1839" i="2" s="1"/>
  <c r="W1840" i="2"/>
  <c r="Y1840" i="2" s="1"/>
  <c r="W2008" i="2"/>
  <c r="Y2008" i="2" s="1"/>
  <c r="W1227" i="2"/>
  <c r="Y1227" i="2" s="1"/>
  <c r="W172" i="2"/>
  <c r="Y172" i="2" s="1"/>
  <c r="W1132" i="2"/>
  <c r="Y1132" i="2" s="1"/>
  <c r="W2240" i="2"/>
  <c r="W536" i="2"/>
  <c r="Y536" i="2" s="1"/>
  <c r="W760" i="2"/>
  <c r="Y760" i="2" s="1"/>
  <c r="W709" i="2"/>
  <c r="Y709" i="2" s="1"/>
  <c r="W1435" i="2"/>
  <c r="W925" i="2"/>
  <c r="W139" i="2"/>
  <c r="Y139" i="2" s="1"/>
  <c r="W537" i="2"/>
  <c r="Y537" i="2" s="1"/>
  <c r="W1274" i="2"/>
  <c r="Y1274" i="2" s="1"/>
  <c r="W112" i="2"/>
  <c r="Y112" i="2" s="1"/>
  <c r="W1020" i="2"/>
  <c r="W929" i="2"/>
  <c r="W1336" i="2"/>
  <c r="Y1336" i="2" s="1"/>
  <c r="W869" i="2"/>
  <c r="Y869" i="2" s="1"/>
  <c r="W265" i="2"/>
  <c r="Y265" i="2" s="1"/>
  <c r="W1746" i="2"/>
  <c r="Y1746" i="2" s="1"/>
  <c r="W1090" i="2"/>
  <c r="Y1090" i="2" s="1"/>
  <c r="W2210" i="2"/>
  <c r="Y2210" i="2" s="1"/>
  <c r="W1080" i="2"/>
  <c r="Y1080" i="2" s="1"/>
  <c r="W1825" i="2"/>
  <c r="Y1825" i="2" s="1"/>
  <c r="W1412" i="2"/>
  <c r="Y1412" i="2" s="1"/>
  <c r="W248" i="2"/>
  <c r="W564" i="2"/>
  <c r="Y564" i="2" s="1"/>
  <c r="W1220" i="2"/>
  <c r="Y1220" i="2" s="1"/>
  <c r="W1535" i="2"/>
  <c r="W1793" i="2"/>
  <c r="Y1793" i="2" s="1"/>
  <c r="W145" i="2"/>
  <c r="W565" i="2"/>
  <c r="Y565" i="2" s="1"/>
  <c r="W138" i="2"/>
  <c r="Y138" i="2" s="1"/>
  <c r="W80" i="2"/>
  <c r="W1043" i="2"/>
  <c r="W1730" i="2"/>
  <c r="Y1730" i="2" s="1"/>
  <c r="W774" i="2"/>
  <c r="Y774" i="2" s="1"/>
  <c r="W1785" i="2"/>
  <c r="Y1785" i="2" s="1"/>
  <c r="W468" i="2"/>
  <c r="Y468" i="2" s="1"/>
  <c r="W1360" i="2"/>
  <c r="Y1360" i="2" s="1"/>
  <c r="W2082" i="2"/>
  <c r="Y2082" i="2" s="1"/>
  <c r="W1416" i="2"/>
  <c r="Y1416" i="2" s="1"/>
  <c r="W1820" i="2"/>
  <c r="Y1820" i="2" s="1"/>
  <c r="W1424" i="2"/>
  <c r="Y1424" i="2" s="1"/>
  <c r="W231" i="2"/>
  <c r="Y231" i="2" s="1"/>
  <c r="W1573" i="2"/>
  <c r="Y1573" i="2" s="1"/>
  <c r="W102" i="2"/>
  <c r="Y102" i="2" s="1"/>
  <c r="W39" i="2"/>
  <c r="Y39" i="2" s="1"/>
  <c r="W2089" i="2"/>
  <c r="Y2089" i="2" s="1"/>
  <c r="W590" i="2"/>
  <c r="W1586" i="2"/>
  <c r="Y1586" i="2" s="1"/>
  <c r="W1564" i="2"/>
  <c r="Y1564" i="2" s="1"/>
  <c r="W1784" i="2"/>
  <c r="Y1784" i="2" s="1"/>
  <c r="W1342" i="2"/>
  <c r="Y1342" i="2" s="1"/>
  <c r="W137" i="2"/>
  <c r="Y137" i="2" s="1"/>
  <c r="W1530" i="2"/>
  <c r="Y1530" i="2" s="1"/>
  <c r="W1383" i="2"/>
  <c r="W44" i="2"/>
  <c r="Y44" i="2" s="1"/>
  <c r="W591" i="2"/>
  <c r="Y591" i="2" s="1"/>
  <c r="W2237" i="2"/>
  <c r="Y2237" i="2" s="1"/>
  <c r="W1824" i="2"/>
  <c r="Y1824" i="2" s="1"/>
  <c r="W394" i="2"/>
  <c r="Y394" i="2" s="1"/>
  <c r="W1269" i="2"/>
  <c r="Y1269" i="2" s="1"/>
  <c r="W1651" i="2"/>
  <c r="Y1651" i="2" s="1"/>
  <c r="W845" i="2"/>
  <c r="W864" i="2"/>
  <c r="Y864" i="2" s="1"/>
  <c r="W1986" i="2"/>
  <c r="Y1986" i="2" s="1"/>
  <c r="W1325" i="2"/>
  <c r="W669" i="2"/>
  <c r="Y669" i="2" s="1"/>
  <c r="W839" i="2"/>
  <c r="Y839" i="2" s="1"/>
  <c r="W1819" i="2"/>
  <c r="Y1819" i="2" s="1"/>
  <c r="W1852" i="2"/>
  <c r="Y1852" i="2" s="1"/>
  <c r="W305" i="2"/>
  <c r="Y305" i="2" s="1"/>
  <c r="W2261" i="2"/>
  <c r="W255" i="2"/>
  <c r="Y255" i="2" s="1"/>
  <c r="W643" i="2"/>
  <c r="Y643" i="2" s="1"/>
  <c r="W1642" i="2"/>
  <c r="Y1642" i="2" s="1"/>
  <c r="W1358" i="2"/>
  <c r="Y1358" i="2" s="1"/>
  <c r="W2212" i="2"/>
  <c r="Y2212" i="2" s="1"/>
  <c r="W1014" i="2"/>
  <c r="W543" i="2"/>
  <c r="Y543" i="2" s="1"/>
  <c r="W886" i="2"/>
  <c r="Y886" i="2" s="1"/>
  <c r="W447" i="2"/>
  <c r="Y447" i="2" s="1"/>
  <c r="W413" i="2"/>
  <c r="Y413" i="2" s="1"/>
  <c r="W1181" i="2"/>
  <c r="Y1181" i="2" s="1"/>
  <c r="W201" i="2"/>
  <c r="Y201" i="2" s="1"/>
  <c r="W610" i="2"/>
  <c r="Y610" i="2" s="1"/>
  <c r="S1759" i="2"/>
  <c r="W1759" i="2" s="1"/>
  <c r="Y1759" i="2" s="1"/>
  <c r="S676" i="2"/>
  <c r="W676" i="2" s="1"/>
  <c r="Y676" i="2" s="1"/>
  <c r="S1613" i="2"/>
  <c r="W1613" i="2" s="1"/>
  <c r="W310" i="2"/>
  <c r="Y310" i="2" s="1"/>
  <c r="S2013" i="2"/>
  <c r="W2013" i="2" s="1"/>
  <c r="Y2013" i="2" s="1"/>
  <c r="S1113" i="2"/>
  <c r="W1113" i="2" s="1"/>
  <c r="Y1113" i="2" s="1"/>
  <c r="S1668" i="2"/>
  <c r="W1668" i="2" s="1"/>
  <c r="Y1668" i="2" s="1"/>
  <c r="S142" i="2"/>
  <c r="W142" i="2" s="1"/>
  <c r="Y142" i="2" s="1"/>
  <c r="S2264" i="2"/>
  <c r="W2264" i="2" s="1"/>
  <c r="S1200" i="2"/>
  <c r="W1200" i="2" s="1"/>
  <c r="Y1200" i="2" s="1"/>
  <c r="S1832" i="2"/>
  <c r="W1832" i="2" s="1"/>
  <c r="Y1832" i="2" s="1"/>
  <c r="S2207" i="2"/>
  <c r="W2207" i="2" s="1"/>
  <c r="Y2207" i="2" s="1"/>
  <c r="S2229" i="2"/>
  <c r="W2229" i="2" s="1"/>
  <c r="Y2229" i="2" s="1"/>
  <c r="S437" i="2"/>
  <c r="W437" i="2" s="1"/>
  <c r="Y437" i="2" s="1"/>
  <c r="S1991" i="2"/>
  <c r="W1991" i="2" s="1"/>
  <c r="Y1991" i="2" s="1"/>
  <c r="S1889" i="2"/>
  <c r="W1889" i="2" s="1"/>
  <c r="Y1889" i="2" s="1"/>
  <c r="S1419" i="2"/>
  <c r="W1419" i="2" s="1"/>
  <c r="Y1419" i="2" s="1"/>
  <c r="S2218" i="2"/>
  <c r="W2218" i="2" s="1"/>
  <c r="Y2218" i="2" s="1"/>
  <c r="S1023" i="2"/>
  <c r="W1023" i="2" s="1"/>
  <c r="Y1023" i="2" s="1"/>
  <c r="S1644" i="2"/>
  <c r="W1644" i="2" s="1"/>
  <c r="Y1644" i="2" s="1"/>
  <c r="S1509" i="2"/>
  <c r="W1509" i="2" s="1"/>
  <c r="Y1509" i="2" s="1"/>
  <c r="S597" i="2"/>
  <c r="W597" i="2" s="1"/>
  <c r="S686" i="2"/>
  <c r="W686" i="2" s="1"/>
  <c r="Y686" i="2" s="1"/>
  <c r="S387" i="2"/>
  <c r="W387" i="2" s="1"/>
  <c r="S1920" i="2"/>
  <c r="W1920" i="2" s="1"/>
  <c r="Y1920" i="2" s="1"/>
  <c r="S426" i="2"/>
  <c r="W426" i="2" s="1"/>
  <c r="Y426" i="2" s="1"/>
  <c r="S1524" i="2"/>
  <c r="W1524" i="2" s="1"/>
  <c r="Y1524" i="2" s="1"/>
  <c r="S1767" i="2"/>
  <c r="W1767" i="2" s="1"/>
  <c r="Y1767" i="2" s="1"/>
  <c r="S1368" i="2"/>
  <c r="W1368" i="2" s="1"/>
  <c r="Y1368" i="2" s="1"/>
  <c r="S37" i="2"/>
  <c r="W37" i="2" s="1"/>
  <c r="Y37" i="2" s="1"/>
  <c r="S1141" i="2"/>
  <c r="W1141" i="2" s="1"/>
  <c r="Y1141" i="2" s="1"/>
  <c r="S889" i="2"/>
  <c r="W889" i="2" s="1"/>
  <c r="Y889" i="2" s="1"/>
  <c r="S1556" i="2"/>
  <c r="W1556" i="2" s="1"/>
  <c r="Y1556" i="2" s="1"/>
  <c r="S494" i="2"/>
  <c r="W494" i="2" s="1"/>
  <c r="Y494" i="2" s="1"/>
  <c r="S473" i="2"/>
  <c r="W473" i="2" s="1"/>
  <c r="Y473" i="2" s="1"/>
  <c r="S1998" i="2"/>
  <c r="W1998" i="2" s="1"/>
  <c r="Y1998" i="2" s="1"/>
  <c r="S1966" i="2"/>
  <c r="W1966" i="2" s="1"/>
  <c r="Y1966" i="2" s="1"/>
  <c r="S1330" i="2"/>
  <c r="W1330" i="2" s="1"/>
  <c r="S693" i="2"/>
  <c r="W693" i="2" s="1"/>
  <c r="Y693" i="2" s="1"/>
  <c r="S617" i="2"/>
  <c r="W617" i="2" s="1"/>
  <c r="Y617" i="2" s="1"/>
  <c r="S334" i="2"/>
  <c r="W334" i="2" s="1"/>
  <c r="S2164" i="2"/>
  <c r="W2164" i="2" s="1"/>
  <c r="Y2164" i="2" s="1"/>
  <c r="S615" i="2"/>
  <c r="W615" i="2" s="1"/>
  <c r="Y615" i="2" s="1"/>
  <c r="S2173" i="2"/>
  <c r="W2173" i="2" s="1"/>
  <c r="S280" i="2"/>
  <c r="W280" i="2" s="1"/>
  <c r="Y280" i="2" s="1"/>
  <c r="S2016" i="2"/>
  <c r="W2016" i="2" s="1"/>
  <c r="Y2016" i="2" s="1"/>
  <c r="S188" i="2"/>
  <c r="W188" i="2" s="1"/>
  <c r="Y188" i="2" s="1"/>
  <c r="S451" i="2"/>
  <c r="W451" i="2" s="1"/>
  <c r="Y451" i="2" s="1"/>
  <c r="S633" i="2"/>
  <c r="W633" i="2" s="1"/>
  <c r="Y633" i="2" s="1"/>
  <c r="S1690" i="2"/>
  <c r="W1690" i="2" s="1"/>
  <c r="Y1690" i="2" s="1"/>
  <c r="S2196" i="2"/>
  <c r="W2196" i="2" s="1"/>
  <c r="S2183" i="2"/>
  <c r="W2183" i="2" s="1"/>
  <c r="Y2183" i="2" s="1"/>
  <c r="S1909" i="2"/>
  <c r="W1909" i="2" s="1"/>
  <c r="Y1909" i="2" s="1"/>
  <c r="W1223" i="2"/>
  <c r="Y1223" i="2" s="1"/>
  <c r="S2282" i="2"/>
  <c r="W2282" i="2" s="1"/>
  <c r="Y2282" i="2" s="1"/>
  <c r="S388" i="2"/>
  <c r="W388" i="2" s="1"/>
  <c r="S459" i="2"/>
  <c r="W459" i="2" s="1"/>
  <c r="S2221" i="2"/>
  <c r="W2221" i="2" s="1"/>
  <c r="S895" i="2"/>
  <c r="W895" i="2" s="1"/>
  <c r="Y895" i="2" s="1"/>
  <c r="S1231" i="2"/>
  <c r="W1231" i="2" s="1"/>
  <c r="Y1231" i="2" s="1"/>
  <c r="S2077" i="2"/>
  <c r="W2077" i="2" s="1"/>
  <c r="Y2077" i="2" s="1"/>
  <c r="S1015" i="2"/>
  <c r="W1015" i="2" s="1"/>
  <c r="S717" i="2"/>
  <c r="W717" i="2" s="1"/>
  <c r="Y717" i="2" s="1"/>
  <c r="S658" i="2"/>
  <c r="W658" i="2" s="1"/>
  <c r="Y658" i="2" s="1"/>
  <c r="S270" i="2"/>
  <c r="W270" i="2" s="1"/>
  <c r="Y270" i="2" s="1"/>
  <c r="S381" i="2"/>
  <c r="W381" i="2" s="1"/>
  <c r="Y381" i="2" s="1"/>
  <c r="S2220" i="2"/>
  <c r="W2220" i="2" s="1"/>
  <c r="Y2220" i="2" s="1"/>
  <c r="S1224" i="2"/>
  <c r="W1224" i="2" s="1"/>
  <c r="Y1224" i="2" s="1"/>
  <c r="S713" i="2"/>
  <c r="W713" i="2" s="1"/>
  <c r="Y713" i="2" s="1"/>
  <c r="S2057" i="2"/>
  <c r="W2057" i="2" s="1"/>
  <c r="Y2057" i="2" s="1"/>
  <c r="S872" i="2"/>
  <c r="W872" i="2" s="1"/>
  <c r="Y872" i="2" s="1"/>
  <c r="S904" i="2"/>
  <c r="W904" i="2" s="1"/>
  <c r="S13" i="2"/>
  <c r="W13" i="2" s="1"/>
  <c r="Y13" i="2" s="1"/>
  <c r="S153" i="2"/>
  <c r="W153" i="2" s="1"/>
  <c r="Y153" i="2" s="1"/>
  <c r="S1739" i="2"/>
  <c r="W1739" i="2" s="1"/>
  <c r="Y1739" i="2" s="1"/>
  <c r="S2108" i="2"/>
  <c r="W2108" i="2" s="1"/>
  <c r="Y2108" i="2" s="1"/>
  <c r="S1366" i="2"/>
  <c r="W1366" i="2" s="1"/>
  <c r="Y1366" i="2" s="1"/>
  <c r="S1062" i="2"/>
  <c r="W1062" i="2" s="1"/>
  <c r="Y1062" i="2" s="1"/>
  <c r="S1735" i="2"/>
  <c r="W1735" i="2" s="1"/>
  <c r="Y1735" i="2" s="1"/>
  <c r="S2155" i="2"/>
  <c r="W2155" i="2" s="1"/>
  <c r="Y2155" i="2" s="1"/>
  <c r="S1445" i="2"/>
  <c r="W1445" i="2" s="1"/>
  <c r="S581" i="2"/>
  <c r="W581" i="2" s="1"/>
  <c r="S1589" i="2"/>
  <c r="W1589" i="2" s="1"/>
  <c r="Y1589" i="2" s="1"/>
  <c r="S328" i="2"/>
  <c r="W328" i="2" s="1"/>
  <c r="S1359" i="2"/>
  <c r="W1359" i="2" s="1"/>
  <c r="Y1359" i="2" s="1"/>
  <c r="S1136" i="2"/>
  <c r="W1136" i="2" s="1"/>
  <c r="S2170" i="2"/>
  <c r="W2170" i="2" s="1"/>
  <c r="S1035" i="2"/>
  <c r="W1035" i="2" s="1"/>
  <c r="Y1035" i="2" s="1"/>
  <c r="S539" i="2"/>
  <c r="W539" i="2" s="1"/>
  <c r="S1026" i="2"/>
  <c r="W1026" i="2" s="1"/>
  <c r="Y1026" i="2" s="1"/>
  <c r="S1537" i="2"/>
  <c r="W1537" i="2" s="1"/>
  <c r="Y1537" i="2" s="1"/>
  <c r="S732" i="2"/>
  <c r="W732" i="2" s="1"/>
  <c r="Y732" i="2" s="1"/>
  <c r="S1409" i="2"/>
  <c r="W1409" i="2" s="1"/>
  <c r="Y1409" i="2" s="1"/>
  <c r="S578" i="2"/>
  <c r="W578" i="2" s="1"/>
  <c r="S1447" i="2"/>
  <c r="W1447" i="2" s="1"/>
  <c r="Y1447" i="2" s="1"/>
  <c r="S448" i="2"/>
  <c r="W448" i="2" s="1"/>
  <c r="S810" i="2"/>
  <c r="W810" i="2" s="1"/>
  <c r="Y810" i="2" s="1"/>
  <c r="S1581" i="2"/>
  <c r="W1581" i="2" s="1"/>
  <c r="Y1581" i="2" s="1"/>
  <c r="S216" i="2"/>
  <c r="W216" i="2" s="1"/>
  <c r="S828" i="2"/>
  <c r="W828" i="2" s="1"/>
  <c r="S2031" i="2"/>
  <c r="W2031" i="2" s="1"/>
  <c r="Y2031" i="2" s="1"/>
  <c r="S2010" i="2"/>
  <c r="W2010" i="2" s="1"/>
  <c r="Y2010" i="2" s="1"/>
  <c r="S618" i="2"/>
  <c r="W618" i="2" s="1"/>
  <c r="Y618" i="2" s="1"/>
  <c r="S844" i="2"/>
  <c r="W844" i="2" s="1"/>
  <c r="S1737" i="2"/>
  <c r="W1737" i="2" s="1"/>
  <c r="Y1737" i="2" s="1"/>
  <c r="S1173" i="2"/>
  <c r="W1173" i="2" s="1"/>
  <c r="Y1173" i="2" s="1"/>
  <c r="S517" i="2"/>
  <c r="W517" i="2" s="1"/>
  <c r="Y517" i="2" s="1"/>
  <c r="S2178" i="2"/>
  <c r="W2178" i="2" s="1"/>
  <c r="S2053" i="2"/>
  <c r="W2053" i="2" s="1"/>
  <c r="Y2053" i="2" s="1"/>
  <c r="S708" i="2"/>
  <c r="W708" i="2" s="1"/>
  <c r="Y708" i="2" s="1"/>
  <c r="S435" i="2"/>
  <c r="W435" i="2" s="1"/>
  <c r="Y435" i="2" s="1"/>
  <c r="S1726" i="2"/>
  <c r="W1726" i="2" s="1"/>
  <c r="Y1726" i="2" s="1"/>
  <c r="S1019" i="2"/>
  <c r="W1019" i="2" s="1"/>
  <c r="Y1019" i="2" s="1"/>
  <c r="S1215" i="2"/>
  <c r="W1215" i="2" s="1"/>
  <c r="S291" i="2"/>
  <c r="W291" i="2" s="1"/>
  <c r="S1190" i="2"/>
  <c r="W1190" i="2" s="1"/>
  <c r="Y1190" i="2" s="1"/>
  <c r="S881" i="2"/>
  <c r="W881" i="2" s="1"/>
  <c r="Y881" i="2" s="1"/>
  <c r="S445" i="2"/>
  <c r="W445" i="2" s="1"/>
  <c r="Y445" i="2" s="1"/>
  <c r="S821" i="2"/>
  <c r="W821" i="2" s="1"/>
  <c r="Y821" i="2" s="1"/>
  <c r="S1503" i="2"/>
  <c r="W1503" i="2" s="1"/>
  <c r="Y1503" i="2" s="1"/>
  <c r="S327" i="2"/>
  <c r="W327" i="2" s="1"/>
  <c r="Y327" i="2" s="1"/>
  <c r="S1159" i="2"/>
  <c r="W1159" i="2" s="1"/>
  <c r="Y1159" i="2" s="1"/>
  <c r="S698" i="2"/>
  <c r="W698" i="2" s="1"/>
  <c r="Y698" i="2" s="1"/>
  <c r="S1123" i="2"/>
  <c r="W1123" i="2" s="1"/>
  <c r="Y1123" i="2" s="1"/>
  <c r="S1965" i="2"/>
  <c r="W1965" i="2" s="1"/>
  <c r="Y1965" i="2" s="1"/>
  <c r="S1818" i="2"/>
  <c r="W1818" i="2" s="1"/>
  <c r="Y1818" i="2" s="1"/>
  <c r="S1884" i="2"/>
  <c r="W1884" i="2" s="1"/>
  <c r="Y1884" i="2" s="1"/>
  <c r="S1753" i="2"/>
  <c r="W1753" i="2" s="1"/>
  <c r="Y1753" i="2" s="1"/>
  <c r="S554" i="2"/>
  <c r="W554" i="2" s="1"/>
  <c r="Y554" i="2" s="1"/>
  <c r="S1214" i="2"/>
  <c r="W1214" i="2" s="1"/>
  <c r="S2154" i="2"/>
  <c r="W2154" i="2" s="1"/>
  <c r="Y2154" i="2" s="1"/>
  <c r="S1328" i="2"/>
  <c r="W1328" i="2" s="1"/>
  <c r="Y1328" i="2" s="1"/>
  <c r="S1237" i="2"/>
  <c r="W1237" i="2" s="1"/>
  <c r="S1157" i="2"/>
  <c r="W1157" i="2" s="1"/>
  <c r="S49" i="2"/>
  <c r="W49" i="2" s="1"/>
  <c r="Y49" i="2" s="1"/>
  <c r="S1191" i="2"/>
  <c r="W1191" i="2" s="1"/>
  <c r="Y1191" i="2" s="1"/>
  <c r="S304" i="2"/>
  <c r="W304" i="2" s="1"/>
  <c r="Y304" i="2" s="1"/>
  <c r="S344" i="2"/>
  <c r="W344" i="2" s="1"/>
  <c r="Y344" i="2" s="1"/>
  <c r="S1831" i="2"/>
  <c r="W1831" i="2" s="1"/>
  <c r="S1429" i="2"/>
  <c r="W1429" i="2" s="1"/>
  <c r="Y1429" i="2" s="1"/>
  <c r="S508" i="2"/>
  <c r="W508" i="2" s="1"/>
  <c r="Y508" i="2" s="1"/>
  <c r="S2273" i="2"/>
  <c r="W2273" i="2" s="1"/>
  <c r="S1033" i="2"/>
  <c r="W1033" i="2" s="1"/>
  <c r="Y1033" i="2" s="1"/>
  <c r="S4" i="2"/>
  <c r="W4" i="2" s="1"/>
  <c r="S431" i="2"/>
  <c r="W431" i="2" s="1"/>
  <c r="S1872" i="2"/>
  <c r="W1872" i="2" s="1"/>
  <c r="Y1872" i="2" s="1"/>
  <c r="S1439" i="2"/>
  <c r="W1439" i="2" s="1"/>
  <c r="Y1439" i="2" s="1"/>
  <c r="S2225" i="2"/>
  <c r="W2225" i="2" s="1"/>
  <c r="S439" i="2"/>
  <c r="W439" i="2" s="1"/>
  <c r="Y439" i="2" s="1"/>
  <c r="S1210" i="2"/>
  <c r="W1210" i="2" s="1"/>
  <c r="S2159" i="2"/>
  <c r="W2159" i="2" s="1"/>
  <c r="Y2159" i="2" s="1"/>
  <c r="S1390" i="2"/>
  <c r="W1390" i="2" s="1"/>
  <c r="S415" i="2"/>
  <c r="W415" i="2" s="1"/>
  <c r="S1246" i="2"/>
  <c r="W1246" i="2" s="1"/>
  <c r="S2105" i="2"/>
  <c r="W2105" i="2" s="1"/>
  <c r="Y2105" i="2" s="1"/>
  <c r="S449" i="2"/>
  <c r="W449" i="2" s="1"/>
  <c r="S1686" i="2"/>
  <c r="W1686" i="2" s="1"/>
  <c r="Y1686" i="2" s="1"/>
  <c r="S379" i="2"/>
  <c r="W379" i="2" s="1"/>
  <c r="Y379" i="2" s="1"/>
  <c r="S1929" i="2"/>
  <c r="W1929" i="2" s="1"/>
  <c r="Y1929" i="2" s="1"/>
  <c r="S599" i="2"/>
  <c r="W599" i="2" s="1"/>
  <c r="S1444" i="2"/>
  <c r="W1444" i="2" s="1"/>
  <c r="Y1444" i="2" s="1"/>
  <c r="S609" i="2"/>
  <c r="W609" i="2" s="1"/>
  <c r="S405" i="2"/>
  <c r="W405" i="2" s="1"/>
  <c r="Y405" i="2" s="1"/>
  <c r="S386" i="2"/>
  <c r="W386" i="2" s="1"/>
  <c r="S759" i="2"/>
  <c r="W759" i="2" s="1"/>
  <c r="Y759" i="2" s="1"/>
  <c r="S1596" i="2"/>
  <c r="W1596" i="2" s="1"/>
  <c r="Y1596" i="2" s="1"/>
  <c r="S831" i="2"/>
  <c r="W831" i="2" s="1"/>
  <c r="Y831" i="2" s="1"/>
  <c r="S1372" i="2"/>
  <c r="W1372" i="2" s="1"/>
  <c r="Y1372" i="2" s="1"/>
  <c r="S1870" i="2"/>
  <c r="W1870" i="2" s="1"/>
  <c r="Y1870" i="2" s="1"/>
  <c r="S672" i="2"/>
  <c r="W672" i="2" s="1"/>
  <c r="Y672" i="2" s="1"/>
  <c r="S307" i="2"/>
  <c r="W307" i="2" s="1"/>
  <c r="Y307" i="2" s="1"/>
  <c r="S512" i="2"/>
  <c r="W512" i="2" s="1"/>
  <c r="Y512" i="2" s="1"/>
  <c r="S1837" i="2"/>
  <c r="W1837" i="2" s="1"/>
  <c r="Y1837" i="2" s="1"/>
  <c r="S1129" i="2"/>
  <c r="W1129" i="2" s="1"/>
  <c r="Y1129" i="2" s="1"/>
  <c r="S196" i="2"/>
  <c r="W196" i="2" s="1"/>
  <c r="Y196" i="2" s="1"/>
  <c r="S1653" i="2"/>
  <c r="W1653" i="2" s="1"/>
  <c r="Y1653" i="2" s="1"/>
  <c r="S1387" i="2"/>
  <c r="W1387" i="2" s="1"/>
  <c r="S1741" i="2"/>
  <c r="W1741" i="2" s="1"/>
  <c r="Y1741" i="2" s="1"/>
  <c r="S761" i="2"/>
  <c r="W761" i="2" s="1"/>
  <c r="Y761" i="2" s="1"/>
  <c r="S1956" i="2"/>
  <c r="W1956" i="2" s="1"/>
  <c r="Y1956" i="2" s="1"/>
  <c r="S924" i="2"/>
  <c r="W924" i="2" s="1"/>
  <c r="Y924" i="2" s="1"/>
  <c r="S228" i="2"/>
  <c r="W228" i="2" s="1"/>
  <c r="Y228" i="2" s="1"/>
  <c r="S313" i="2"/>
  <c r="W313" i="2" s="1"/>
  <c r="Y313" i="2" s="1"/>
  <c r="S162" i="2"/>
  <c r="W162" i="2" s="1"/>
  <c r="Y162" i="2" s="1"/>
  <c r="S1197" i="2"/>
  <c r="W1197" i="2" s="1"/>
  <c r="Y1197" i="2" s="1"/>
  <c r="S579" i="2"/>
  <c r="W579" i="2" s="1"/>
  <c r="S758" i="2"/>
  <c r="W758" i="2" s="1"/>
  <c r="Y758" i="2" s="1"/>
  <c r="S1182" i="2"/>
  <c r="W1182" i="2" s="1"/>
  <c r="Y1182" i="2" s="1"/>
  <c r="S115" i="2"/>
  <c r="W115" i="2" s="1"/>
  <c r="Y115" i="2" s="1"/>
  <c r="S1616" i="2"/>
  <c r="W1616" i="2" s="1"/>
  <c r="S891" i="2"/>
  <c r="W891" i="2" s="1"/>
  <c r="Y891" i="2" s="1"/>
  <c r="S1464" i="2"/>
  <c r="W1464" i="2" s="1"/>
  <c r="Y1464" i="2" s="1"/>
  <c r="S38" i="2"/>
  <c r="W38" i="2" s="1"/>
  <c r="Y38" i="2" s="1"/>
  <c r="S1514" i="2"/>
  <c r="W1514" i="2" s="1"/>
  <c r="Y1514" i="2" s="1"/>
  <c r="S820" i="2"/>
  <c r="W820" i="2" s="1"/>
  <c r="S1127" i="2"/>
  <c r="W1127" i="2" s="1"/>
  <c r="Y1127" i="2" s="1"/>
  <c r="Y2404" i="2"/>
  <c r="Y2401" i="2"/>
  <c r="Y2402" i="2"/>
  <c r="S1656" i="2"/>
  <c r="W1656" i="2" s="1"/>
  <c r="Y1656" i="2" s="1"/>
  <c r="S1061" i="2"/>
  <c r="W1061" i="2" s="1"/>
  <c r="Y1061" i="2" s="1"/>
  <c r="S1584" i="2"/>
  <c r="W1584" i="2" s="1"/>
  <c r="Y1584" i="2" s="1"/>
  <c r="S750" i="2"/>
  <c r="W750" i="2" s="1"/>
  <c r="Y750" i="2" s="1"/>
  <c r="S1688" i="2"/>
  <c r="W1688" i="2" s="1"/>
  <c r="Y1688" i="2" s="1"/>
  <c r="W140" i="2"/>
  <c r="Y140" i="2" s="1"/>
  <c r="S1876" i="2"/>
  <c r="W1876" i="2" s="1"/>
  <c r="Y1876" i="2" s="1"/>
  <c r="S1212" i="2"/>
  <c r="W1212" i="2" s="1"/>
  <c r="S1539" i="2"/>
  <c r="W1539" i="2" s="1"/>
  <c r="Y1539" i="2" s="1"/>
  <c r="S1675" i="2"/>
  <c r="W1675" i="2" s="1"/>
  <c r="Y1675" i="2" s="1"/>
  <c r="S2123" i="2"/>
  <c r="W2123" i="2" s="1"/>
  <c r="Y2123" i="2" s="1"/>
  <c r="S1951" i="2"/>
  <c r="W1951" i="2" s="1"/>
  <c r="Y1951" i="2" s="1"/>
  <c r="S1065" i="2"/>
  <c r="W1065" i="2" s="1"/>
  <c r="Y1065" i="2" s="1"/>
  <c r="S2208" i="2"/>
  <c r="W2208" i="2" s="1"/>
  <c r="Y2208" i="2" s="1"/>
  <c r="S1598" i="2"/>
  <c r="W1598" i="2" s="1"/>
  <c r="Y1598" i="2" s="1"/>
  <c r="S2239" i="2"/>
  <c r="W2239" i="2" s="1"/>
  <c r="S348" i="2"/>
  <c r="W348" i="2" s="1"/>
  <c r="Y348" i="2" s="1"/>
  <c r="S308" i="2"/>
  <c r="W308" i="2" s="1"/>
  <c r="Y308" i="2" s="1"/>
  <c r="S503" i="2"/>
  <c r="W503" i="2" s="1"/>
  <c r="Y503" i="2" s="1"/>
  <c r="S2035" i="2"/>
  <c r="W2035" i="2" s="1"/>
  <c r="Y2035" i="2" s="1"/>
  <c r="S2052" i="2"/>
  <c r="W2052" i="2" s="1"/>
  <c r="Y2052" i="2" s="1"/>
  <c r="S641" i="2"/>
  <c r="W641" i="2" s="1"/>
  <c r="Y641" i="2" s="1"/>
  <c r="S1156" i="2"/>
  <c r="W1156" i="2" s="1"/>
  <c r="S2132" i="2"/>
  <c r="W2132" i="2" s="1"/>
  <c r="Y2132" i="2" s="1"/>
  <c r="S191" i="2"/>
  <c r="W191" i="2" s="1"/>
  <c r="Y191" i="2" s="1"/>
  <c r="S746" i="2"/>
  <c r="W746" i="2" s="1"/>
  <c r="Y746" i="2" s="1"/>
  <c r="S2054" i="2"/>
  <c r="W2054" i="2" s="1"/>
  <c r="Y2054" i="2" s="1"/>
  <c r="S1010" i="2"/>
  <c r="W1010" i="2" s="1"/>
  <c r="S848" i="2"/>
  <c r="W848" i="2" s="1"/>
  <c r="Y848" i="2" s="1"/>
  <c r="S1320" i="2"/>
  <c r="W1320" i="2" s="1"/>
  <c r="Y1320" i="2" s="1"/>
  <c r="S1861" i="2"/>
  <c r="W1861" i="2" s="1"/>
  <c r="Y1861" i="2" s="1"/>
  <c r="S687" i="2"/>
  <c r="W687" i="2" s="1"/>
  <c r="Y687" i="2" s="1"/>
  <c r="S430" i="2"/>
  <c r="W430" i="2" s="1"/>
  <c r="S1146" i="2"/>
  <c r="W1146" i="2" s="1"/>
  <c r="Y1146" i="2" s="1"/>
  <c r="S1863" i="2"/>
  <c r="W1863" i="2" s="1"/>
  <c r="Y1863" i="2" s="1"/>
  <c r="S2179" i="2"/>
  <c r="W2179" i="2" s="1"/>
  <c r="S1531" i="2"/>
  <c r="W1531" i="2" s="1"/>
  <c r="Y1531" i="2" s="1"/>
  <c r="S1256" i="2"/>
  <c r="W1256" i="2" s="1"/>
  <c r="Y1256" i="2" s="1"/>
  <c r="S1393" i="2"/>
  <c r="W1393" i="2" s="1"/>
  <c r="Y1393" i="2" s="1"/>
  <c r="S1666" i="2"/>
  <c r="W1666" i="2" s="1"/>
  <c r="Y1666" i="2" s="1"/>
  <c r="S1987" i="2"/>
  <c r="W1987" i="2" s="1"/>
  <c r="Y1987" i="2" s="1"/>
  <c r="S2165" i="2"/>
  <c r="W2165" i="2" s="1"/>
  <c r="S1000" i="2"/>
  <c r="W1000" i="2" s="1"/>
  <c r="Y1000" i="2" s="1"/>
  <c r="S1972" i="2"/>
  <c r="W1972" i="2" s="1"/>
  <c r="Y1972" i="2" s="1"/>
  <c r="S914" i="2"/>
  <c r="W914" i="2" s="1"/>
  <c r="Y914" i="2" s="1"/>
  <c r="S2001" i="2"/>
  <c r="W2001" i="2" s="1"/>
  <c r="Y2001" i="2" s="1"/>
  <c r="S2141" i="2"/>
  <c r="W2141" i="2" s="1"/>
  <c r="S1321" i="2"/>
  <c r="S16" i="2"/>
  <c r="S903" i="2"/>
  <c r="S1124" i="2"/>
  <c r="S390" i="2"/>
  <c r="S2269" i="2"/>
  <c r="S1122" i="2"/>
  <c r="S1752" i="2"/>
  <c r="S1216" i="2"/>
  <c r="S52" i="2"/>
  <c r="S1763" i="2"/>
  <c r="S2267" i="2"/>
  <c r="S502" i="2"/>
  <c r="S526" i="2"/>
  <c r="S735" i="2"/>
  <c r="S2006" i="2"/>
  <c r="S1326" i="2"/>
  <c r="S1272" i="2"/>
  <c r="S33" i="2"/>
  <c r="S297" i="2"/>
  <c r="S424" i="2"/>
  <c r="S1184" i="2"/>
  <c r="S1151" i="2"/>
  <c r="G117" i="8"/>
  <c r="G110" i="8"/>
  <c r="G89" i="8"/>
  <c r="G71" i="8"/>
  <c r="G109" i="8"/>
  <c r="G70" i="8"/>
  <c r="G119" i="8"/>
  <c r="Y2405" i="2" l="1"/>
  <c r="Y856" i="2"/>
  <c r="S743" i="2"/>
  <c r="W743" i="2" s="1"/>
  <c r="Y743" i="2" s="1"/>
  <c r="S1526" i="2"/>
  <c r="W1526" i="2" s="1"/>
  <c r="Y1526" i="2" s="1"/>
  <c r="K109" i="8"/>
  <c r="M109" i="8" s="1"/>
  <c r="S1821" i="2"/>
  <c r="W1821" i="2" s="1"/>
  <c r="Y1821" i="2" s="1"/>
  <c r="S1037" i="2"/>
  <c r="W1037" i="2" s="1"/>
  <c r="Y1037" i="2" s="1"/>
  <c r="S1602" i="2"/>
  <c r="W1602" i="2" s="1"/>
  <c r="Y1602" i="2" s="1"/>
  <c r="S812" i="2"/>
  <c r="W812" i="2" s="1"/>
  <c r="Y812" i="2" s="1"/>
  <c r="K70" i="8"/>
  <c r="M70" i="8" s="1"/>
  <c r="K119" i="8"/>
  <c r="M119" i="8" s="1"/>
  <c r="K71" i="8"/>
  <c r="M71" i="8" s="1"/>
  <c r="S1414" i="2"/>
  <c r="W1414" i="2" s="1"/>
  <c r="S1588" i="2"/>
  <c r="W1588" i="2" s="1"/>
  <c r="Y1588" i="2" s="1"/>
  <c r="K110" i="8"/>
  <c r="M110" i="8" s="1"/>
  <c r="W906" i="2"/>
  <c r="W1562" i="2"/>
  <c r="Y1562" i="2" s="1"/>
  <c r="W884" i="2"/>
  <c r="Y884" i="2" s="1"/>
  <c r="W273" i="2"/>
  <c r="Y273" i="2" s="1"/>
  <c r="W1375" i="2"/>
  <c r="Y1375" i="2" s="1"/>
  <c r="W442" i="2"/>
  <c r="Y442" i="2" s="1"/>
  <c r="W297" i="2"/>
  <c r="Y297" i="2" s="1"/>
  <c r="W390" i="2"/>
  <c r="Y390" i="2" s="1"/>
  <c r="W1906" i="2"/>
  <c r="Y1906" i="2" s="1"/>
  <c r="W1289" i="2"/>
  <c r="Y1289" i="2" s="1"/>
  <c r="W1708" i="2"/>
  <c r="Y1708" i="2" s="1"/>
  <c r="W303" i="2"/>
  <c r="Y303" i="2" s="1"/>
  <c r="W533" i="2"/>
  <c r="Y533" i="2" s="1"/>
  <c r="W2111" i="2"/>
  <c r="Y2111" i="2" s="1"/>
  <c r="W2228" i="2"/>
  <c r="W624" i="2"/>
  <c r="Y624" i="2" s="1"/>
  <c r="W510" i="2"/>
  <c r="Y510" i="2" s="1"/>
  <c r="W636" i="2"/>
  <c r="Y636" i="2" s="1"/>
  <c r="W1574" i="2"/>
  <c r="Y1574" i="2" s="1"/>
  <c r="W2104" i="2"/>
  <c r="Y2104" i="2" s="1"/>
  <c r="W2241" i="2"/>
  <c r="W842" i="2"/>
  <c r="W360" i="2"/>
  <c r="Y360" i="2" s="1"/>
  <c r="W476" i="2"/>
  <c r="Y476" i="2" s="1"/>
  <c r="W1630" i="2"/>
  <c r="Y1630" i="2" s="1"/>
  <c r="W1441" i="2"/>
  <c r="W628" i="2"/>
  <c r="Y628" i="2" s="1"/>
  <c r="W1450" i="2"/>
  <c r="Y1450" i="2" s="1"/>
  <c r="W1265" i="2"/>
  <c r="Y1265" i="2" s="1"/>
  <c r="W671" i="2"/>
  <c r="Y671" i="2" s="1"/>
  <c r="W1075" i="2"/>
  <c r="Y1075" i="2" s="1"/>
  <c r="W318" i="2"/>
  <c r="Y318" i="2" s="1"/>
  <c r="W642" i="2"/>
  <c r="Y642" i="2" s="1"/>
  <c r="W2166" i="2"/>
  <c r="W1405" i="2"/>
  <c r="Y1405" i="2" s="1"/>
  <c r="W1356" i="2"/>
  <c r="Y1356" i="2" s="1"/>
  <c r="W1583" i="2"/>
  <c r="Y1583" i="2" s="1"/>
  <c r="W365" i="2"/>
  <c r="Y365" i="2" s="1"/>
  <c r="W678" i="2"/>
  <c r="W1721" i="2"/>
  <c r="Y1721" i="2" s="1"/>
  <c r="W1154" i="2"/>
  <c r="Y1154" i="2" s="1"/>
  <c r="W1245" i="2"/>
  <c r="W829" i="2"/>
  <c r="W2070" i="2"/>
  <c r="Y2070" i="2" s="1"/>
  <c r="W645" i="2"/>
  <c r="Y645" i="2" s="1"/>
  <c r="W414" i="2"/>
  <c r="Y414" i="2" s="1"/>
  <c r="W491" i="2"/>
  <c r="Y491" i="2" s="1"/>
  <c r="W626" i="2"/>
  <c r="Y626" i="2" s="1"/>
  <c r="W1404" i="2"/>
  <c r="Y1404" i="2" s="1"/>
  <c r="W1213" i="2"/>
  <c r="W2266" i="2"/>
  <c r="W1603" i="2"/>
  <c r="W392" i="2"/>
  <c r="Y392" i="2" s="1"/>
  <c r="W2091" i="2"/>
  <c r="Y2091" i="2" s="1"/>
  <c r="W2192" i="2"/>
  <c r="Y2192" i="2" s="1"/>
  <c r="W2145" i="2"/>
  <c r="Y2145" i="2" s="1"/>
  <c r="W382" i="2"/>
  <c r="Y382" i="2" s="1"/>
  <c r="W229" i="2"/>
  <c r="Y229" i="2" s="1"/>
  <c r="W530" i="2"/>
  <c r="Y530" i="2" s="1"/>
  <c r="W6" i="2"/>
  <c r="W1763" i="2"/>
  <c r="Y1763" i="2" s="1"/>
  <c r="W2269" i="2"/>
  <c r="W1184" i="2"/>
  <c r="Y1184" i="2" s="1"/>
  <c r="W526" i="2"/>
  <c r="W1752" i="2"/>
  <c r="Y1752" i="2" s="1"/>
  <c r="G103" i="8" s="1"/>
  <c r="K103" i="8" s="1"/>
  <c r="M103" i="8" s="1"/>
  <c r="W16" i="2"/>
  <c r="Y16" i="2" s="1"/>
  <c r="W2014" i="2"/>
  <c r="Y2014" i="2" s="1"/>
  <c r="W1216" i="2"/>
  <c r="W1326" i="2"/>
  <c r="Y1326" i="2" s="1"/>
  <c r="W502" i="2"/>
  <c r="Y502" i="2" s="1"/>
  <c r="W1124" i="2"/>
  <c r="Y1124" i="2" s="1"/>
  <c r="W735" i="2"/>
  <c r="W903" i="2"/>
  <c r="Y903" i="2" s="1"/>
  <c r="W1151" i="2"/>
  <c r="Y1151" i="2" s="1"/>
  <c r="W424" i="2"/>
  <c r="W33" i="2"/>
  <c r="W2267" i="2"/>
  <c r="W1122" i="2"/>
  <c r="Y1122" i="2" s="1"/>
  <c r="W1321" i="2"/>
  <c r="Y1321" i="2" s="1"/>
  <c r="K89" i="8"/>
  <c r="M89" i="8" s="1"/>
  <c r="K117" i="8"/>
  <c r="M117" i="8" s="1"/>
  <c r="W2006" i="2"/>
  <c r="Y2006" i="2" s="1"/>
  <c r="W52" i="2"/>
  <c r="Y52" i="2" s="1"/>
  <c r="W1272" i="2"/>
  <c r="Y1272" i="2" s="1"/>
  <c r="G98" i="8"/>
  <c r="G78" i="8"/>
  <c r="G111" i="8"/>
  <c r="G87" i="8"/>
  <c r="G45" i="8"/>
  <c r="G63" i="8"/>
  <c r="G77" i="8"/>
  <c r="G95" i="8"/>
  <c r="G50" i="8"/>
  <c r="G64" i="8"/>
  <c r="G96" i="8"/>
  <c r="G90" i="8"/>
  <c r="G80" i="8"/>
  <c r="G74" i="8"/>
  <c r="G60" i="8"/>
  <c r="G92" i="8"/>
  <c r="G47" i="8"/>
  <c r="G65" i="8"/>
  <c r="G97" i="8"/>
  <c r="G115" i="8"/>
  <c r="G59" i="8"/>
  <c r="G91" i="8"/>
  <c r="G105" i="8"/>
  <c r="G67" i="8"/>
  <c r="G81" i="8"/>
  <c r="G53" i="8"/>
  <c r="G72" i="8"/>
  <c r="G66" i="8"/>
  <c r="G56" i="8"/>
  <c r="G68" i="8"/>
  <c r="G86" i="8"/>
  <c r="G100" i="8"/>
  <c r="G118" i="8"/>
  <c r="G44" i="8"/>
  <c r="G76" i="8"/>
  <c r="G94" i="8"/>
  <c r="G52" i="8"/>
  <c r="G84" i="8"/>
  <c r="G116" i="8"/>
  <c r="G43" i="8"/>
  <c r="C110" i="8"/>
  <c r="C119" i="8"/>
  <c r="C109" i="8"/>
  <c r="C46" i="8"/>
  <c r="C78" i="8"/>
  <c r="C99" i="8"/>
  <c r="C113" i="8"/>
  <c r="C39" i="8"/>
  <c r="C71" i="8"/>
  <c r="C103" i="8"/>
  <c r="C117" i="8"/>
  <c r="C89" i="8"/>
  <c r="C107" i="8"/>
  <c r="C68" i="8"/>
  <c r="C118" i="8"/>
  <c r="C62" i="8"/>
  <c r="C108" i="8"/>
  <c r="C52" i="8"/>
  <c r="C102" i="8"/>
  <c r="C43" i="8"/>
  <c r="C40" i="8"/>
  <c r="C58" i="8"/>
  <c r="C72" i="8"/>
  <c r="C90" i="8"/>
  <c r="C104" i="8"/>
  <c r="C34" i="8"/>
  <c r="C48" i="8"/>
  <c r="C66" i="8"/>
  <c r="C80" i="8"/>
  <c r="C98" i="8"/>
  <c r="C112" i="8"/>
  <c r="C42" i="8"/>
  <c r="C56" i="8"/>
  <c r="C74" i="8"/>
  <c r="C88" i="8"/>
  <c r="C106" i="8"/>
  <c r="C120" i="8"/>
  <c r="C28" i="8"/>
  <c r="C60" i="8"/>
  <c r="C92" i="8"/>
  <c r="C54" i="8"/>
  <c r="C100" i="8"/>
  <c r="C44" i="8"/>
  <c r="C94" i="8"/>
  <c r="C38" i="8"/>
  <c r="C84" i="8"/>
  <c r="C47" i="8"/>
  <c r="C61" i="8"/>
  <c r="C79" i="8"/>
  <c r="C93" i="8"/>
  <c r="C111" i="8"/>
  <c r="C37" i="8"/>
  <c r="C55" i="8"/>
  <c r="C69" i="8"/>
  <c r="C87" i="8"/>
  <c r="C101" i="8"/>
  <c r="C31" i="8"/>
  <c r="C45" i="8"/>
  <c r="C63" i="8"/>
  <c r="C77" i="8"/>
  <c r="C95" i="8"/>
  <c r="C32" i="8"/>
  <c r="C50" i="8"/>
  <c r="C64" i="8"/>
  <c r="C82" i="8"/>
  <c r="C96" i="8"/>
  <c r="C114" i="8"/>
  <c r="C36" i="8"/>
  <c r="C86" i="8"/>
  <c r="C30" i="8"/>
  <c r="C76" i="8"/>
  <c r="C70" i="8"/>
  <c r="C116" i="8"/>
  <c r="C57" i="8"/>
  <c r="C75" i="8"/>
  <c r="C29" i="8"/>
  <c r="C33" i="8"/>
  <c r="C51" i="8"/>
  <c r="C65" i="8"/>
  <c r="C83" i="8"/>
  <c r="C97" i="8"/>
  <c r="C115" i="8"/>
  <c r="C41" i="8"/>
  <c r="C59" i="8"/>
  <c r="C73" i="8"/>
  <c r="C91" i="8"/>
  <c r="C105" i="8"/>
  <c r="C35" i="8"/>
  <c r="C49" i="8"/>
  <c r="C67" i="8"/>
  <c r="C81" i="8"/>
  <c r="C53" i="8"/>
  <c r="C85" i="8"/>
  <c r="K43" i="8" l="1"/>
  <c r="M43" i="8" s="1"/>
  <c r="K91" i="8"/>
  <c r="M91" i="8" s="1"/>
  <c r="K66" i="8"/>
  <c r="M66" i="8" s="1"/>
  <c r="K47" i="8"/>
  <c r="M47" i="8" s="1"/>
  <c r="K96" i="8"/>
  <c r="M96" i="8" s="1"/>
  <c r="K45" i="8"/>
  <c r="M45" i="8" s="1"/>
  <c r="K116" i="8"/>
  <c r="M116" i="8" s="1"/>
  <c r="K118" i="8"/>
  <c r="M118" i="8" s="1"/>
  <c r="K98" i="8"/>
  <c r="M98" i="8" s="1"/>
  <c r="K72" i="8"/>
  <c r="M72" i="8" s="1"/>
  <c r="K59" i="8"/>
  <c r="M59" i="8" s="1"/>
  <c r="K92" i="8"/>
  <c r="M92" i="8" s="1"/>
  <c r="K44" i="8"/>
  <c r="M44" i="8" s="1"/>
  <c r="K100" i="8"/>
  <c r="M100" i="8" s="1"/>
  <c r="K64" i="8"/>
  <c r="M64" i="8" s="1"/>
  <c r="K87" i="8"/>
  <c r="M87" i="8" s="1"/>
  <c r="K84" i="8"/>
  <c r="M84" i="8" s="1"/>
  <c r="K60" i="8"/>
  <c r="M60" i="8" s="1"/>
  <c r="K86" i="8"/>
  <c r="M86" i="8" s="1"/>
  <c r="K53" i="8"/>
  <c r="M53" i="8" s="1"/>
  <c r="K50" i="8"/>
  <c r="M50" i="8" s="1"/>
  <c r="K52" i="8"/>
  <c r="M52" i="8" s="1"/>
  <c r="K115" i="8"/>
  <c r="M115" i="8" s="1"/>
  <c r="K68" i="8"/>
  <c r="M68" i="8" s="1"/>
  <c r="K81" i="8"/>
  <c r="M81" i="8" s="1"/>
  <c r="K74" i="8"/>
  <c r="M74" i="8" s="1"/>
  <c r="K97" i="8"/>
  <c r="M97" i="8" s="1"/>
  <c r="K111" i="8"/>
  <c r="M111" i="8" s="1"/>
  <c r="K67" i="8"/>
  <c r="M67" i="8" s="1"/>
  <c r="K80" i="8"/>
  <c r="M80" i="8" s="1"/>
  <c r="K95" i="8"/>
  <c r="M95" i="8" s="1"/>
  <c r="K94" i="8"/>
  <c r="M94" i="8" s="1"/>
  <c r="K65" i="8"/>
  <c r="M65" i="8" s="1"/>
  <c r="K77" i="8"/>
  <c r="M77" i="8" s="1"/>
  <c r="K76" i="8"/>
  <c r="M76" i="8" s="1"/>
  <c r="K90" i="8"/>
  <c r="M90" i="8" s="1"/>
  <c r="K56" i="8"/>
  <c r="M56" i="8" s="1"/>
  <c r="K105" i="8"/>
  <c r="M105" i="8" s="1"/>
  <c r="K63" i="8"/>
  <c r="M63" i="8" s="1"/>
  <c r="K78" i="8"/>
  <c r="M78" i="8" s="1"/>
  <c r="D5" i="5" l="1"/>
  <c r="I5" i="5" s="1"/>
  <c r="D6" i="5"/>
  <c r="D7" i="5"/>
  <c r="D8" i="5"/>
  <c r="D9" i="5"/>
  <c r="D10" i="5"/>
  <c r="D11" i="5"/>
  <c r="G11" i="5" s="1"/>
  <c r="D12" i="5"/>
  <c r="G12" i="5" s="1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" i="5"/>
  <c r="F6" i="5"/>
  <c r="K6" i="5" s="1"/>
  <c r="F7" i="5"/>
  <c r="F8" i="5"/>
  <c r="F9" i="5"/>
  <c r="K9" i="5" s="1"/>
  <c r="F10" i="5"/>
  <c r="K10" i="5" s="1"/>
  <c r="K11" i="5"/>
  <c r="F12" i="5"/>
  <c r="F13" i="5"/>
  <c r="K13" i="5" s="1"/>
  <c r="F14" i="5"/>
  <c r="K14" i="5" s="1"/>
  <c r="F15" i="5"/>
  <c r="F16" i="5"/>
  <c r="F17" i="5"/>
  <c r="K17" i="5" s="1"/>
  <c r="F18" i="5"/>
  <c r="F19" i="5"/>
  <c r="F20" i="5"/>
  <c r="F21" i="5"/>
  <c r="K21" i="5" s="1"/>
  <c r="F22" i="5"/>
  <c r="F23" i="5"/>
  <c r="F24" i="5"/>
  <c r="F25" i="5"/>
  <c r="K25" i="5" s="1"/>
  <c r="F26" i="5"/>
  <c r="F27" i="5"/>
  <c r="F28" i="5"/>
  <c r="F29" i="5"/>
  <c r="K29" i="5" s="1"/>
  <c r="F30" i="5"/>
  <c r="F31" i="5"/>
  <c r="F32" i="5"/>
  <c r="F33" i="5"/>
  <c r="K33" i="5" s="1"/>
  <c r="F34" i="5"/>
  <c r="F35" i="5"/>
  <c r="F36" i="5"/>
  <c r="F37" i="5"/>
  <c r="K37" i="5" s="1"/>
  <c r="F38" i="5"/>
  <c r="F39" i="5"/>
  <c r="F40" i="5"/>
  <c r="F41" i="5"/>
  <c r="B2" i="5"/>
  <c r="C2" i="5" s="1"/>
  <c r="D2" i="5" s="1"/>
  <c r="E2" i="5" s="1"/>
  <c r="F2" i="5" s="1"/>
  <c r="G2" i="5" s="1"/>
  <c r="H2" i="5" s="1"/>
  <c r="I2" i="5" s="1"/>
  <c r="D1" i="2"/>
  <c r="F1" i="5" l="1"/>
  <c r="E1" i="2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C23" i="8"/>
  <c r="K5" i="5"/>
  <c r="I4" i="5"/>
  <c r="G4" i="5"/>
  <c r="H4" i="5" s="1"/>
  <c r="I40" i="5"/>
  <c r="G40" i="5"/>
  <c r="H40" i="5" s="1"/>
  <c r="G28" i="5"/>
  <c r="H28" i="5" s="1"/>
  <c r="I28" i="5"/>
  <c r="I16" i="5"/>
  <c r="G16" i="5"/>
  <c r="H16" i="5" s="1"/>
  <c r="I39" i="5"/>
  <c r="X1435" i="2" s="1"/>
  <c r="Y1435" i="2" s="1"/>
  <c r="G39" i="5"/>
  <c r="H39" i="5" s="1"/>
  <c r="G35" i="5"/>
  <c r="H35" i="5" s="1"/>
  <c r="I35" i="5"/>
  <c r="I31" i="5"/>
  <c r="G31" i="5"/>
  <c r="H31" i="5" s="1"/>
  <c r="I27" i="5"/>
  <c r="G27" i="5"/>
  <c r="H27" i="5" s="1"/>
  <c r="I23" i="5"/>
  <c r="G23" i="5"/>
  <c r="H23" i="5" s="1"/>
  <c r="G19" i="5"/>
  <c r="H19" i="5" s="1"/>
  <c r="I19" i="5"/>
  <c r="I15" i="5"/>
  <c r="G15" i="5"/>
  <c r="H15" i="5" s="1"/>
  <c r="I11" i="5"/>
  <c r="H11" i="5"/>
  <c r="I7" i="5"/>
  <c r="G7" i="5"/>
  <c r="H7" i="5" s="1"/>
  <c r="I32" i="5"/>
  <c r="G32" i="5"/>
  <c r="H32" i="5" s="1"/>
  <c r="I20" i="5"/>
  <c r="G20" i="5"/>
  <c r="H20" i="5" s="1"/>
  <c r="H12" i="5"/>
  <c r="I12" i="5"/>
  <c r="I38" i="5"/>
  <c r="G38" i="5"/>
  <c r="H38" i="5" s="1"/>
  <c r="I34" i="5"/>
  <c r="G34" i="5"/>
  <c r="H34" i="5" s="1"/>
  <c r="I30" i="5"/>
  <c r="G30" i="5"/>
  <c r="H30" i="5" s="1"/>
  <c r="I26" i="5"/>
  <c r="G26" i="5"/>
  <c r="H26" i="5" s="1"/>
  <c r="I22" i="5"/>
  <c r="G22" i="5"/>
  <c r="H22" i="5" s="1"/>
  <c r="I18" i="5"/>
  <c r="G18" i="5"/>
  <c r="H18" i="5" s="1"/>
  <c r="I14" i="5"/>
  <c r="G14" i="5"/>
  <c r="H14" i="5" s="1"/>
  <c r="I10" i="5"/>
  <c r="G10" i="5"/>
  <c r="H10" i="5" s="1"/>
  <c r="I6" i="5"/>
  <c r="F6" i="6" s="1"/>
  <c r="G6" i="5"/>
  <c r="H6" i="5" s="1"/>
  <c r="I36" i="5"/>
  <c r="G36" i="5"/>
  <c r="H36" i="5" s="1"/>
  <c r="I24" i="5"/>
  <c r="G24" i="5"/>
  <c r="H24" i="5" s="1"/>
  <c r="I8" i="5"/>
  <c r="G8" i="5"/>
  <c r="H8" i="5" s="1"/>
  <c r="I41" i="5"/>
  <c r="G41" i="5"/>
  <c r="H41" i="5" s="1"/>
  <c r="I37" i="5"/>
  <c r="G37" i="5"/>
  <c r="H37" i="5" s="1"/>
  <c r="I33" i="5"/>
  <c r="G33" i="5"/>
  <c r="H33" i="5" s="1"/>
  <c r="I29" i="5"/>
  <c r="G29" i="5"/>
  <c r="H29" i="5" s="1"/>
  <c r="I25" i="5"/>
  <c r="G25" i="5"/>
  <c r="H25" i="5" s="1"/>
  <c r="I21" i="5"/>
  <c r="G21" i="5"/>
  <c r="H21" i="5" s="1"/>
  <c r="I17" i="5"/>
  <c r="G17" i="5"/>
  <c r="H17" i="5" s="1"/>
  <c r="I13" i="5"/>
  <c r="G13" i="5"/>
  <c r="H13" i="5" s="1"/>
  <c r="I9" i="5"/>
  <c r="G9" i="5"/>
  <c r="H9" i="5" s="1"/>
  <c r="G5" i="5"/>
  <c r="K38" i="5"/>
  <c r="K34" i="5"/>
  <c r="K30" i="5"/>
  <c r="K26" i="5"/>
  <c r="K22" i="5"/>
  <c r="K18" i="5"/>
  <c r="K41" i="5"/>
  <c r="C18" i="8"/>
  <c r="C20" i="8"/>
  <c r="C19" i="8"/>
  <c r="C22" i="8"/>
  <c r="C26" i="8"/>
  <c r="C24" i="8"/>
  <c r="C25" i="8"/>
  <c r="C27" i="8"/>
  <c r="C21" i="8"/>
  <c r="C15" i="8"/>
  <c r="C16" i="8"/>
  <c r="C17" i="8"/>
  <c r="K40" i="5"/>
  <c r="K36" i="5"/>
  <c r="K32" i="5"/>
  <c r="K28" i="5"/>
  <c r="K24" i="5"/>
  <c r="K20" i="5"/>
  <c r="K16" i="5"/>
  <c r="K12" i="5"/>
  <c r="K8" i="5"/>
  <c r="K39" i="5"/>
  <c r="K35" i="5"/>
  <c r="K31" i="5"/>
  <c r="K27" i="5"/>
  <c r="K23" i="5"/>
  <c r="K19" i="5"/>
  <c r="K15" i="5"/>
  <c r="K7" i="5"/>
  <c r="F5" i="6" l="1"/>
  <c r="F15" i="6"/>
  <c r="F48" i="6"/>
  <c r="F19" i="6"/>
  <c r="F115" i="6"/>
  <c r="F25" i="6"/>
  <c r="X850" i="2" s="1"/>
  <c r="F106" i="6"/>
  <c r="F170" i="6"/>
  <c r="X1410" i="2"/>
  <c r="Y1410" i="2" s="1"/>
  <c r="F47" i="6"/>
  <c r="F143" i="6"/>
  <c r="F78" i="6"/>
  <c r="F109" i="6"/>
  <c r="F103" i="6"/>
  <c r="F74" i="6"/>
  <c r="F142" i="6"/>
  <c r="F116" i="6"/>
  <c r="F69" i="6"/>
  <c r="F79" i="6"/>
  <c r="F104" i="6"/>
  <c r="F18" i="6"/>
  <c r="F171" i="6"/>
  <c r="F51" i="6"/>
  <c r="F54" i="6"/>
  <c r="F72" i="6"/>
  <c r="X2281" i="2"/>
  <c r="Y2281" i="2" s="1"/>
  <c r="F94" i="6"/>
  <c r="X931" i="2"/>
  <c r="Y931" i="2" s="1"/>
  <c r="F81" i="6"/>
  <c r="X2184" i="2"/>
  <c r="Y2184" i="2" s="1"/>
  <c r="F168" i="6"/>
  <c r="X2330" i="2"/>
  <c r="Y2330" i="2" s="1"/>
  <c r="F60" i="6"/>
  <c r="X2225" i="2"/>
  <c r="Y2225" i="2" s="1"/>
  <c r="X345" i="2"/>
  <c r="Y345" i="2" s="1"/>
  <c r="X1621" i="2"/>
  <c r="Y1621" i="2" s="1"/>
  <c r="X2329" i="2"/>
  <c r="Y2329" i="2" s="1"/>
  <c r="X2376" i="2"/>
  <c r="Y2376" i="2" s="1"/>
  <c r="X1445" i="2"/>
  <c r="Y1445" i="2" s="1"/>
  <c r="G1" i="5"/>
  <c r="X1414" i="2"/>
  <c r="Y1414" i="2" s="1"/>
  <c r="H5" i="5"/>
  <c r="X1643" i="2"/>
  <c r="Y1643" i="2" s="1"/>
  <c r="X2315" i="2"/>
  <c r="Y2315" i="2" s="1"/>
  <c r="X2353" i="2"/>
  <c r="Y2353" i="2" s="1"/>
  <c r="X2236" i="2"/>
  <c r="Y2236" i="2" s="1"/>
  <c r="X2328" i="2"/>
  <c r="Y2328" i="2" s="1"/>
  <c r="X2306" i="2"/>
  <c r="Y2306" i="2" s="1"/>
  <c r="X1438" i="2"/>
  <c r="Y1438" i="2" s="1"/>
  <c r="X1494" i="2"/>
  <c r="Y1494" i="2" s="1"/>
  <c r="X1499" i="2"/>
  <c r="Y1499" i="2" s="1"/>
  <c r="X2327" i="2"/>
  <c r="Y2327" i="2" s="1"/>
  <c r="X2290" i="2"/>
  <c r="Y2290" i="2" s="1"/>
  <c r="X2283" i="2"/>
  <c r="Y2283" i="2" s="1"/>
  <c r="X580" i="2"/>
  <c r="Y580" i="2" s="1"/>
  <c r="X2275" i="2"/>
  <c r="Y2275" i="2" s="1"/>
  <c r="X1238" i="2"/>
  <c r="Y1238" i="2" s="1"/>
  <c r="X2257" i="2"/>
  <c r="Y2257" i="2" s="1"/>
  <c r="X415" i="2"/>
  <c r="Y415" i="2" s="1"/>
  <c r="K1" i="5"/>
  <c r="K3" i="5"/>
  <c r="X2305" i="2"/>
  <c r="Y2305" i="2" s="1"/>
  <c r="X2344" i="2"/>
  <c r="Y2344" i="2" s="1"/>
  <c r="X707" i="2"/>
  <c r="Y707" i="2" s="1"/>
  <c r="X829" i="2"/>
  <c r="Y829" i="2" s="1"/>
  <c r="X462" i="2"/>
  <c r="Y462" i="2" s="1"/>
  <c r="X2342" i="2"/>
  <c r="Y2342" i="2" s="1"/>
  <c r="X2368" i="2"/>
  <c r="Y2368" i="2" s="1"/>
  <c r="X784" i="2"/>
  <c r="Y784" i="2" s="1"/>
  <c r="X2297" i="2"/>
  <c r="Y2297" i="2" s="1"/>
  <c r="X1994" i="2"/>
  <c r="Y1994" i="2" s="1"/>
  <c r="X1347" i="2"/>
  <c r="Y1347" i="2" s="1"/>
  <c r="X742" i="2"/>
  <c r="Y742" i="2" s="1"/>
  <c r="X1397" i="2"/>
  <c r="Y1397" i="2" s="1"/>
  <c r="X786" i="2"/>
  <c r="Y786" i="2" s="1"/>
  <c r="X747" i="2"/>
  <c r="Y747" i="2" s="1"/>
  <c r="G33" i="8" s="1"/>
  <c r="K33" i="8" s="1"/>
  <c r="M33" i="8" s="1"/>
  <c r="X2317" i="2"/>
  <c r="Y2317" i="2" s="1"/>
  <c r="X745" i="2"/>
  <c r="Y745" i="2" s="1"/>
  <c r="X735" i="2"/>
  <c r="Y735" i="2" s="1"/>
  <c r="X2286" i="2"/>
  <c r="Y2286" i="2" s="1"/>
  <c r="X2285" i="2"/>
  <c r="Y2285" i="2" s="1"/>
  <c r="X2373" i="2"/>
  <c r="Y2373" i="2" s="1"/>
  <c r="X2284" i="2"/>
  <c r="Y2284" i="2" s="1"/>
  <c r="X2369" i="2"/>
  <c r="Y2369" i="2" s="1"/>
  <c r="X1411" i="2"/>
  <c r="Y1411" i="2" s="1"/>
  <c r="X2249" i="2"/>
  <c r="Y2249" i="2" s="1"/>
  <c r="X2335" i="2"/>
  <c r="Y2335" i="2" s="1"/>
  <c r="X2367" i="2"/>
  <c r="Y2367" i="2" s="1"/>
  <c r="X1239" i="2"/>
  <c r="Y1239" i="2" s="1"/>
  <c r="X2371" i="2"/>
  <c r="Y2371" i="2" s="1"/>
  <c r="X290" i="2"/>
  <c r="Y290" i="2" s="1"/>
  <c r="X2280" i="2"/>
  <c r="Y2280" i="2" s="1"/>
  <c r="X1551" i="2"/>
  <c r="Y1551" i="2" s="1"/>
  <c r="X2272" i="2"/>
  <c r="Y2272" i="2" s="1"/>
  <c r="X2396" i="2"/>
  <c r="X2325" i="2"/>
  <c r="Y2325" i="2" s="1"/>
  <c r="X2313" i="2"/>
  <c r="Y2313" i="2" s="1"/>
  <c r="X2360" i="2"/>
  <c r="Y2360" i="2" s="1"/>
  <c r="X2355" i="2"/>
  <c r="Y2355" i="2" s="1"/>
  <c r="X2399" i="2"/>
  <c r="G107" i="8"/>
  <c r="X2311" i="2"/>
  <c r="Y2311" i="2" s="1"/>
  <c r="G46" i="8"/>
  <c r="G57" i="8"/>
  <c r="F4" i="6" l="1"/>
  <c r="X1399" i="2"/>
  <c r="Y1399" i="2" s="1"/>
  <c r="X212" i="2"/>
  <c r="Y212" i="2" s="1"/>
  <c r="X1014" i="2"/>
  <c r="Y1014" i="2" s="1"/>
  <c r="X1652" i="2"/>
  <c r="Y1652" i="2" s="1"/>
  <c r="X597" i="2"/>
  <c r="Y597" i="2" s="1"/>
  <c r="X2375" i="2"/>
  <c r="Y2375" i="2" s="1"/>
  <c r="X2182" i="2"/>
  <c r="Y2182" i="2" s="1"/>
  <c r="X2352" i="2"/>
  <c r="Y2352" i="2" s="1"/>
  <c r="X334" i="2"/>
  <c r="Y334" i="2" s="1"/>
  <c r="X2378" i="2"/>
  <c r="Y2378" i="2" s="1"/>
  <c r="X853" i="2"/>
  <c r="Y853" i="2" s="1"/>
  <c r="X2338" i="2"/>
  <c r="Y2338" i="2" s="1"/>
  <c r="X602" i="2"/>
  <c r="Y602" i="2" s="1"/>
  <c r="X2346" i="2"/>
  <c r="Y2346" i="2" s="1"/>
  <c r="X836" i="2"/>
  <c r="Y836" i="2" s="1"/>
  <c r="X2336" i="2"/>
  <c r="Y2336" i="2" s="1"/>
  <c r="X579" i="2"/>
  <c r="Y579" i="2" s="1"/>
  <c r="X2350" i="2"/>
  <c r="Y2350" i="2" s="1"/>
  <c r="X2345" i="2"/>
  <c r="Y2345" i="2" s="1"/>
  <c r="X2296" i="2"/>
  <c r="Y2296" i="2" s="1"/>
  <c r="X1379" i="2"/>
  <c r="Y1379" i="2" s="1"/>
  <c r="X2374" i="2"/>
  <c r="Y2374" i="2" s="1"/>
  <c r="X1244" i="2"/>
  <c r="Y1244" i="2" s="1"/>
  <c r="X2326" i="2"/>
  <c r="Y2326" i="2" s="1"/>
  <c r="X1614" i="2"/>
  <c r="Y1614" i="2" s="1"/>
  <c r="X2320" i="2"/>
  <c r="Y2320" i="2" s="1"/>
  <c r="X527" i="2"/>
  <c r="Y527" i="2" s="1"/>
  <c r="X2324" i="2"/>
  <c r="Y2324" i="2" s="1"/>
  <c r="X1550" i="2"/>
  <c r="Y1550" i="2" s="1"/>
  <c r="X2366" i="2"/>
  <c r="Y2366" i="2" s="1"/>
  <c r="X1387" i="2"/>
  <c r="Y1387" i="2" s="1"/>
  <c r="X2287" i="2"/>
  <c r="Y2287" i="2" s="1"/>
  <c r="X388" i="2"/>
  <c r="Y388" i="2" s="1"/>
  <c r="X2295" i="2"/>
  <c r="Y2295" i="2" s="1"/>
  <c r="X2263" i="2"/>
  <c r="Y2263" i="2" s="1"/>
  <c r="X2278" i="2"/>
  <c r="Y2278" i="2" s="1"/>
  <c r="X2332" i="2"/>
  <c r="Y2332" i="2" s="1"/>
  <c r="X2292" i="2"/>
  <c r="Y2292" i="2" s="1"/>
  <c r="X1246" i="2"/>
  <c r="Y1246" i="2" s="1"/>
  <c r="X2309" i="2"/>
  <c r="Y2309" i="2" s="1"/>
  <c r="X1613" i="2"/>
  <c r="Y1613" i="2" s="1"/>
  <c r="X2331" i="2"/>
  <c r="Y2331" i="2" s="1"/>
  <c r="X2274" i="2"/>
  <c r="Y2274" i="2" s="1"/>
  <c r="X2288" i="2"/>
  <c r="Y2288" i="2" s="1"/>
  <c r="X600" i="2"/>
  <c r="Y600" i="2" s="1"/>
  <c r="X2351" i="2"/>
  <c r="Y2351" i="2" s="1"/>
  <c r="X1339" i="2"/>
  <c r="Y1339" i="2" s="1"/>
  <c r="X2322" i="2"/>
  <c r="Y2322" i="2" s="1"/>
  <c r="X1546" i="2"/>
  <c r="Y1546" i="2" s="1"/>
  <c r="X2224" i="2"/>
  <c r="Y2224" i="2" s="1"/>
  <c r="X1400" i="2"/>
  <c r="Y1400" i="2" s="1"/>
  <c r="X2365" i="2"/>
  <c r="Y2365" i="2" s="1"/>
  <c r="X2167" i="2"/>
  <c r="Y2167" i="2" s="1"/>
  <c r="X2359" i="2"/>
  <c r="Y2359" i="2" s="1"/>
  <c r="X1215" i="2"/>
  <c r="Y1215" i="2" s="1"/>
  <c r="X2372" i="2"/>
  <c r="Y2372" i="2" s="1"/>
  <c r="X703" i="2"/>
  <c r="Y703" i="2" s="1"/>
  <c r="X2310" i="2"/>
  <c r="Y2310" i="2" s="1"/>
  <c r="X328" i="2"/>
  <c r="Y328" i="2" s="1"/>
  <c r="X2235" i="2"/>
  <c r="Y2235" i="2" s="1"/>
  <c r="X1484" i="2"/>
  <c r="Y1484" i="2" s="1"/>
  <c r="X2256" i="2"/>
  <c r="Y2256" i="2" s="1"/>
  <c r="X2219" i="2"/>
  <c r="Y2219" i="2" s="1"/>
  <c r="X2294" i="2"/>
  <c r="Y2294" i="2" s="1"/>
  <c r="X1016" i="2"/>
  <c r="Y1016" i="2" s="1"/>
  <c r="X1013" i="2"/>
  <c r="Y1013" i="2" s="1"/>
  <c r="X466" i="2"/>
  <c r="Y466" i="2" s="1"/>
  <c r="X463" i="2"/>
  <c r="Y463" i="2" s="1"/>
  <c r="X458" i="2"/>
  <c r="Y458" i="2" s="1"/>
  <c r="X464" i="2"/>
  <c r="Y464" i="2" s="1"/>
  <c r="X1426" i="2"/>
  <c r="Y1426" i="2" s="1"/>
  <c r="X1431" i="2"/>
  <c r="Y1431" i="2" s="1"/>
  <c r="X2194" i="2"/>
  <c r="Y2194" i="2" s="1"/>
  <c r="X596" i="2"/>
  <c r="Y596" i="2" s="1"/>
  <c r="X333" i="2"/>
  <c r="Y333" i="2" s="1"/>
  <c r="X80" i="2"/>
  <c r="Y80" i="2" s="1"/>
  <c r="X2341" i="2"/>
  <c r="Y2341" i="2" s="1"/>
  <c r="X823" i="2"/>
  <c r="Y823" i="2" s="1"/>
  <c r="X2269" i="2"/>
  <c r="Y2269" i="2" s="1"/>
  <c r="X2265" i="2"/>
  <c r="Y2265" i="2" s="1"/>
  <c r="X1158" i="2"/>
  <c r="Y1158" i="2" s="1"/>
  <c r="X2267" i="2"/>
  <c r="Y2267" i="2" s="1"/>
  <c r="X2363" i="2"/>
  <c r="Y2363" i="2" s="1"/>
  <c r="X1428" i="2"/>
  <c r="Y1428" i="2" s="1"/>
  <c r="X454" i="2"/>
  <c r="Y454" i="2" s="1"/>
  <c r="X1433" i="2"/>
  <c r="Y1433" i="2" s="1"/>
  <c r="X1618" i="2"/>
  <c r="Y1618" i="2" s="1"/>
  <c r="X6" i="2"/>
  <c r="Y6" i="2" s="1"/>
  <c r="X1605" i="2"/>
  <c r="Y1605" i="2" s="1"/>
  <c r="X1401" i="2"/>
  <c r="Y1401" i="2" s="1"/>
  <c r="X1549" i="2"/>
  <c r="Y1549" i="2" s="1"/>
  <c r="X219" i="2"/>
  <c r="Y219" i="2" s="1"/>
  <c r="X584" i="2"/>
  <c r="Y584" i="2" s="1"/>
  <c r="X2221" i="2"/>
  <c r="Y2221" i="2" s="1"/>
  <c r="X253" i="2"/>
  <c r="Y253" i="2" s="1"/>
  <c r="X283" i="2"/>
  <c r="Y283" i="2" s="1"/>
  <c r="X611" i="2"/>
  <c r="Y611" i="2" s="1"/>
  <c r="X830" i="2"/>
  <c r="Y830" i="2" s="1"/>
  <c r="X1440" i="2"/>
  <c r="Y1440" i="2" s="1"/>
  <c r="X1213" i="2"/>
  <c r="Y1213" i="2" s="1"/>
  <c r="X1548" i="2"/>
  <c r="Y1548" i="2" s="1"/>
  <c r="X2362" i="2"/>
  <c r="Y2362" i="2" s="1"/>
  <c r="X459" i="2"/>
  <c r="Y459" i="2" s="1"/>
  <c r="X1233" i="2"/>
  <c r="Y1233" i="2" s="1"/>
  <c r="X1051" i="2"/>
  <c r="Y1051" i="2" s="1"/>
  <c r="X1386" i="2"/>
  <c r="Y1386" i="2" s="1"/>
  <c r="X2356" i="2"/>
  <c r="Y2356" i="2" s="1"/>
  <c r="G31" i="8" s="1"/>
  <c r="K31" i="8" s="1"/>
  <c r="M31" i="8" s="1"/>
  <c r="X453" i="2"/>
  <c r="Y453" i="2" s="1"/>
  <c r="X1802" i="2"/>
  <c r="Y1802" i="2" s="1"/>
  <c r="X1214" i="2"/>
  <c r="Y1214" i="2" s="1"/>
  <c r="X1219" i="2"/>
  <c r="Y1219" i="2" s="1"/>
  <c r="X706" i="2"/>
  <c r="Y706" i="2" s="1"/>
  <c r="X10" i="2"/>
  <c r="X705" i="2"/>
  <c r="Y705" i="2" s="1"/>
  <c r="X9" i="2"/>
  <c r="Y9" i="2" s="1"/>
  <c r="X7" i="2"/>
  <c r="Y7" i="2" s="1"/>
  <c r="X1236" i="2"/>
  <c r="Y1236" i="2" s="1"/>
  <c r="X1828" i="2"/>
  <c r="Y1828" i="2" s="1"/>
  <c r="X275" i="2"/>
  <c r="Y275" i="2" s="1"/>
  <c r="X815" i="2"/>
  <c r="Y815" i="2" s="1"/>
  <c r="X2349" i="2"/>
  <c r="Y2349" i="2" s="1"/>
  <c r="X702" i="2"/>
  <c r="Y702" i="2" s="1"/>
  <c r="X1135" i="2"/>
  <c r="Y1135" i="2" s="1"/>
  <c r="X389" i="2"/>
  <c r="Y389" i="2" s="1"/>
  <c r="X2357" i="2"/>
  <c r="Y2357" i="2" s="1"/>
  <c r="G32" i="8" s="1"/>
  <c r="K32" i="8" s="1"/>
  <c r="M32" i="8" s="1"/>
  <c r="X847" i="2"/>
  <c r="Y847" i="2" s="1"/>
  <c r="X211" i="2"/>
  <c r="Y211" i="2" s="1"/>
  <c r="X12" i="2"/>
  <c r="Y12" i="2" s="1"/>
  <c r="X8" i="2"/>
  <c r="Y8" i="2" s="1"/>
  <c r="X2347" i="2"/>
  <c r="Y2347" i="2" s="1"/>
  <c r="X2364" i="2"/>
  <c r="Y2364" i="2" s="1"/>
  <c r="X4" i="2"/>
  <c r="Y4" i="2" s="1"/>
  <c r="X3" i="2"/>
  <c r="Y3" i="2" s="1"/>
  <c r="X1481" i="2"/>
  <c r="Y1481" i="2" s="1"/>
  <c r="X1808" i="2"/>
  <c r="Y1808" i="2" s="1"/>
  <c r="X2179" i="2"/>
  <c r="Y2179" i="2" s="1"/>
  <c r="X291" i="2"/>
  <c r="Y291" i="2" s="1"/>
  <c r="X1407" i="2"/>
  <c r="Y1407" i="2" s="1"/>
  <c r="X589" i="2"/>
  <c r="Y589" i="2" s="1"/>
  <c r="X1603" i="2"/>
  <c r="Y1603" i="2" s="1"/>
  <c r="X1234" i="2"/>
  <c r="Y1234" i="2" s="1"/>
  <c r="X2268" i="2"/>
  <c r="Y2268" i="2" s="1"/>
  <c r="X1388" i="2"/>
  <c r="Y1388" i="2" s="1"/>
  <c r="X1606" i="2"/>
  <c r="Y1606" i="2" s="1"/>
  <c r="X1968" i="2"/>
  <c r="Y1968" i="2" s="1"/>
  <c r="X1501" i="2"/>
  <c r="Y1501" i="2" s="1"/>
  <c r="X1797" i="2"/>
  <c r="Y1797" i="2" s="1"/>
  <c r="X1381" i="2"/>
  <c r="Y1381" i="2" s="1"/>
  <c r="X1480" i="2"/>
  <c r="Y1480" i="2" s="1"/>
  <c r="X1809" i="2"/>
  <c r="Y1809" i="2" s="1"/>
  <c r="X1049" i="2"/>
  <c r="Y1049" i="2" s="1"/>
  <c r="X1330" i="2"/>
  <c r="Y1330" i="2" s="1"/>
  <c r="X1485" i="2"/>
  <c r="Y1485" i="2" s="1"/>
  <c r="X1807" i="2"/>
  <c r="Y1807" i="2" s="1"/>
  <c r="X1479" i="2"/>
  <c r="Y1479" i="2" s="1"/>
  <c r="X1804" i="2"/>
  <c r="Y1804" i="2" s="1"/>
  <c r="X913" i="2"/>
  <c r="Y913" i="2" s="1"/>
  <c r="X1241" i="2"/>
  <c r="Y1241" i="2" s="1"/>
  <c r="X578" i="2"/>
  <c r="Y578" i="2" s="1"/>
  <c r="X296" i="2"/>
  <c r="Y296" i="2" s="1"/>
  <c r="X1632" i="2"/>
  <c r="Y1632" i="2" s="1"/>
  <c r="X601" i="2"/>
  <c r="Y601" i="2" s="1"/>
  <c r="X429" i="2"/>
  <c r="Y429" i="2" s="1"/>
  <c r="X387" i="2"/>
  <c r="Y387" i="2" s="1"/>
  <c r="X2259" i="2"/>
  <c r="Y2259" i="2" s="1"/>
  <c r="X1136" i="2"/>
  <c r="Y1136" i="2" s="1"/>
  <c r="X2228" i="2"/>
  <c r="Y2228" i="2" s="1"/>
  <c r="X289" i="2"/>
  <c r="Y289" i="2" s="1"/>
  <c r="X1545" i="2"/>
  <c r="Y1545" i="2" s="1"/>
  <c r="X1216" i="2"/>
  <c r="Y1216" i="2" s="1"/>
  <c r="X612" i="2"/>
  <c r="Y612" i="2" s="1"/>
  <c r="X331" i="2"/>
  <c r="Y331" i="2" s="1"/>
  <c r="X1547" i="2"/>
  <c r="Y1547" i="2" s="1"/>
  <c r="X1385" i="2"/>
  <c r="Y1385" i="2" s="1"/>
  <c r="X845" i="2"/>
  <c r="Y845" i="2" s="1"/>
  <c r="X582" i="2"/>
  <c r="Y582" i="2" s="1"/>
  <c r="X1795" i="2"/>
  <c r="Y1795" i="2" s="1"/>
  <c r="X1380" i="2"/>
  <c r="Y1380" i="2" s="1"/>
  <c r="X2196" i="2"/>
  <c r="Y2196" i="2" s="1"/>
  <c r="X1831" i="2"/>
  <c r="Y1831" i="2" s="1"/>
  <c r="X84" i="2"/>
  <c r="Y84" i="2" s="1"/>
  <c r="X2227" i="2"/>
  <c r="Y2227" i="2" s="1"/>
  <c r="X428" i="2"/>
  <c r="Y428" i="2" s="1"/>
  <c r="X386" i="2"/>
  <c r="Y386" i="2" s="1"/>
  <c r="X411" i="2"/>
  <c r="Y411" i="2" s="1"/>
  <c r="X2141" i="2"/>
  <c r="Y2141" i="2" s="1"/>
  <c r="X1217" i="2"/>
  <c r="Y1217" i="2" s="1"/>
  <c r="X238" i="2"/>
  <c r="Y238" i="2" s="1"/>
  <c r="X1384" i="2"/>
  <c r="Y1384" i="2" s="1"/>
  <c r="X1022" i="2"/>
  <c r="Y1022" i="2" s="1"/>
  <c r="X2354" i="2"/>
  <c r="Y2354" i="2" s="1"/>
  <c r="X679" i="2"/>
  <c r="Y679" i="2" s="1"/>
  <c r="X1242" i="2"/>
  <c r="Y1242" i="2" s="1"/>
  <c r="X2262" i="2"/>
  <c r="Y2262" i="2" s="1"/>
  <c r="X1953" i="2"/>
  <c r="Y1953" i="2" s="1"/>
  <c r="X861" i="2"/>
  <c r="Y861" i="2" s="1"/>
  <c r="X588" i="2"/>
  <c r="Y588" i="2" s="1"/>
  <c r="X1009" i="2"/>
  <c r="Y1009" i="2" s="1"/>
  <c r="X586" i="2"/>
  <c r="Y586" i="2" s="1"/>
  <c r="X2273" i="2"/>
  <c r="Y2273" i="2" s="1"/>
  <c r="X1157" i="2"/>
  <c r="Y1157" i="2" s="1"/>
  <c r="X2171" i="2"/>
  <c r="Y2171" i="2" s="1"/>
  <c r="X217" i="2"/>
  <c r="Y217" i="2" s="1"/>
  <c r="X1477" i="2"/>
  <c r="Y1477" i="2" s="1"/>
  <c r="X1803" i="2"/>
  <c r="Y1803" i="2" s="1"/>
  <c r="X1012" i="2"/>
  <c r="Y1012" i="2" s="1"/>
  <c r="X2348" i="2"/>
  <c r="Y2348" i="2" s="1"/>
  <c r="X590" i="2"/>
  <c r="Y590" i="2" s="1"/>
  <c r="X2216" i="2"/>
  <c r="Y2216" i="2" s="1"/>
  <c r="X1413" i="2"/>
  <c r="Y1413" i="2" s="1"/>
  <c r="X927" i="2"/>
  <c r="Y927" i="2" s="1"/>
  <c r="X2261" i="2"/>
  <c r="Y2261" i="2" s="1"/>
  <c r="X430" i="2"/>
  <c r="Y430" i="2" s="1"/>
  <c r="X925" i="2"/>
  <c r="Y925" i="2" s="1"/>
  <c r="X594" i="2"/>
  <c r="Y594" i="2" s="1"/>
  <c r="X2226" i="2"/>
  <c r="Y2226" i="2" s="1"/>
  <c r="X237" i="2"/>
  <c r="Y237" i="2" s="1"/>
  <c r="X1383" i="2"/>
  <c r="Y1383" i="2" s="1"/>
  <c r="X844" i="2"/>
  <c r="Y844" i="2" s="1"/>
  <c r="X1243" i="2"/>
  <c r="Y1243" i="2" s="1"/>
  <c r="X431" i="2"/>
  <c r="Y431" i="2" s="1"/>
  <c r="X1005" i="2"/>
  <c r="Y1005" i="2" s="1"/>
  <c r="X2266" i="2"/>
  <c r="Y2266" i="2" s="1"/>
  <c r="X1952" i="2"/>
  <c r="Y1952" i="2" s="1"/>
  <c r="X912" i="2"/>
  <c r="Y912" i="2" s="1"/>
  <c r="X1237" i="2"/>
  <c r="Y1237" i="2" s="1"/>
  <c r="X1498" i="2"/>
  <c r="Y1498" i="2" s="1"/>
  <c r="X2252" i="2"/>
  <c r="Y2252" i="2" s="1"/>
  <c r="X854" i="2"/>
  <c r="Y854" i="2" s="1"/>
  <c r="G42" i="8" s="1"/>
  <c r="K42" i="8" s="1"/>
  <c r="M42" i="8" s="1"/>
  <c r="Y850" i="2"/>
  <c r="X521" i="2"/>
  <c r="Y521" i="2" s="1"/>
  <c r="X1616" i="2"/>
  <c r="Y1616" i="2" s="1"/>
  <c r="X921" i="2"/>
  <c r="Y921" i="2" s="1"/>
  <c r="X928" i="2"/>
  <c r="Y928" i="2" s="1"/>
  <c r="X408" i="2"/>
  <c r="Y408" i="2" s="1"/>
  <c r="X827" i="2"/>
  <c r="Y827" i="2" s="1"/>
  <c r="X1208" i="2"/>
  <c r="Y1208" i="2" s="1"/>
  <c r="X1043" i="2"/>
  <c r="Y1043" i="2" s="1"/>
  <c r="X1050" i="2"/>
  <c r="Y1050" i="2" s="1"/>
  <c r="X2158" i="2"/>
  <c r="Y2158" i="2" s="1"/>
  <c r="X2181" i="2"/>
  <c r="Y2181" i="2" s="1"/>
  <c r="X1469" i="2"/>
  <c r="Y1469" i="2" s="1"/>
  <c r="X250" i="2"/>
  <c r="Y250" i="2" s="1"/>
  <c r="X252" i="2"/>
  <c r="Y252" i="2" s="1"/>
  <c r="X1467" i="2"/>
  <c r="Y1467" i="2" s="1"/>
  <c r="X1482" i="2"/>
  <c r="Y1482" i="2" s="1"/>
  <c r="X245" i="2"/>
  <c r="Y245" i="2" s="1"/>
  <c r="X1325" i="2"/>
  <c r="Y1325" i="2" s="1"/>
  <c r="X1452" i="2"/>
  <c r="Y1452" i="2" s="1"/>
  <c r="X343" i="2"/>
  <c r="Y343" i="2" s="1"/>
  <c r="X342" i="2"/>
  <c r="Y342" i="2" s="1"/>
  <c r="X592" i="2"/>
  <c r="Y592" i="2" s="1"/>
  <c r="X599" i="2"/>
  <c r="Y599" i="2" s="1"/>
  <c r="X581" i="2"/>
  <c r="Y581" i="2" s="1"/>
  <c r="X614" i="2"/>
  <c r="Y614" i="2" s="1"/>
  <c r="X674" i="2"/>
  <c r="Y674" i="2" s="1"/>
  <c r="X678" i="2"/>
  <c r="Y678" i="2" s="1"/>
  <c r="X855" i="2"/>
  <c r="Y855" i="2" s="1"/>
  <c r="X843" i="2"/>
  <c r="Y843" i="2" s="1"/>
  <c r="X1486" i="2"/>
  <c r="Y1486" i="2" s="1"/>
  <c r="X1495" i="2"/>
  <c r="Y1495" i="2" s="1"/>
  <c r="X1487" i="2"/>
  <c r="Y1487" i="2" s="1"/>
  <c r="X1496" i="2"/>
  <c r="Y1496" i="2" s="1"/>
  <c r="X609" i="2"/>
  <c r="Y609" i="2" s="1"/>
  <c r="X1470" i="2"/>
  <c r="Y1470" i="2" s="1"/>
  <c r="X583" i="2"/>
  <c r="Y583" i="2" s="1"/>
  <c r="X593" i="2"/>
  <c r="Y593" i="2" s="1"/>
  <c r="X1044" i="2"/>
  <c r="Y1044" i="2" s="1"/>
  <c r="X1611" i="2"/>
  <c r="Y1611" i="2" s="1"/>
  <c r="X1536" i="2"/>
  <c r="Y1536" i="2" s="1"/>
  <c r="X1788" i="2"/>
  <c r="Y1788" i="2" s="1"/>
  <c r="X2178" i="2"/>
  <c r="Y2178" i="2" s="1"/>
  <c r="X2170" i="2"/>
  <c r="Y2170" i="2" s="1"/>
  <c r="X1011" i="2"/>
  <c r="Y1011" i="2" s="1"/>
  <c r="X604" i="2"/>
  <c r="Y604" i="2" s="1"/>
  <c r="X2247" i="2"/>
  <c r="Y2247" i="2" s="1"/>
  <c r="X2239" i="2"/>
  <c r="Y2239" i="2" s="1"/>
  <c r="X421" i="2"/>
  <c r="Y421" i="2" s="1"/>
  <c r="X605" i="2"/>
  <c r="Y605" i="2" s="1"/>
  <c r="X825" i="2"/>
  <c r="Y825" i="2" s="1"/>
  <c r="X2144" i="2"/>
  <c r="Y2144" i="2" s="1"/>
  <c r="X2166" i="2"/>
  <c r="Y2166" i="2" s="1"/>
  <c r="X2165" i="2"/>
  <c r="Y2165" i="2" s="1"/>
  <c r="X2163" i="2"/>
  <c r="Y2163" i="2" s="1"/>
  <c r="X817" i="2"/>
  <c r="Y817" i="2" s="1"/>
  <c r="X1007" i="2"/>
  <c r="Y1007" i="2" s="1"/>
  <c r="X1608" i="2"/>
  <c r="Y1608" i="2" s="1"/>
  <c r="X1610" i="2"/>
  <c r="Y1610" i="2" s="1"/>
  <c r="X1597" i="2"/>
  <c r="Y1597" i="2" s="1"/>
  <c r="X2245" i="2"/>
  <c r="Y2245" i="2" s="1"/>
  <c r="X1020" i="2"/>
  <c r="Y1020" i="2" s="1"/>
  <c r="X424" i="2"/>
  <c r="Y424" i="2" s="1"/>
  <c r="X423" i="2"/>
  <c r="Y423" i="2" s="1"/>
  <c r="X822" i="2"/>
  <c r="Y822" i="2" s="1"/>
  <c r="X1010" i="2"/>
  <c r="Y1010" i="2" s="1"/>
  <c r="X1008" i="2"/>
  <c r="Y1008" i="2" s="1"/>
  <c r="X207" i="2"/>
  <c r="Y207" i="2" s="1"/>
  <c r="X1017" i="2"/>
  <c r="Y1017" i="2" s="1"/>
  <c r="X449" i="2"/>
  <c r="Y449" i="2" s="1"/>
  <c r="X452" i="2"/>
  <c r="Y452" i="2" s="1"/>
  <c r="X455" i="2"/>
  <c r="Y455" i="2" s="1"/>
  <c r="X1620" i="2"/>
  <c r="Y1620" i="2" s="1"/>
  <c r="X2307" i="2"/>
  <c r="Y2307" i="2" s="1"/>
  <c r="X448" i="2"/>
  <c r="Y448" i="2" s="1"/>
  <c r="X208" i="2"/>
  <c r="Y208" i="2" s="1"/>
  <c r="X1473" i="2"/>
  <c r="Y1473" i="2" s="1"/>
  <c r="X1474" i="2"/>
  <c r="Y1474" i="2" s="1"/>
  <c r="X2254" i="2"/>
  <c r="Y2254" i="2" s="1"/>
  <c r="X422" i="2"/>
  <c r="Y422" i="2" s="1"/>
  <c r="X608" i="2"/>
  <c r="Y608" i="2" s="1"/>
  <c r="X2234" i="2"/>
  <c r="Y2234" i="2" s="1"/>
  <c r="X457" i="2"/>
  <c r="Y457" i="2" s="1"/>
  <c r="X816" i="2"/>
  <c r="Y816" i="2" s="1"/>
  <c r="X820" i="2"/>
  <c r="Y820" i="2" s="1"/>
  <c r="X730" i="2"/>
  <c r="Y730" i="2" s="1"/>
  <c r="X904" i="2"/>
  <c r="Y904" i="2" s="1"/>
  <c r="X456" i="2"/>
  <c r="Y456" i="2" s="1"/>
  <c r="X826" i="2"/>
  <c r="Y826" i="2" s="1"/>
  <c r="X251" i="2"/>
  <c r="Y251" i="2" s="1"/>
  <c r="X2255" i="2"/>
  <c r="Y2255" i="2" s="1"/>
  <c r="X1015" i="2"/>
  <c r="Y1015" i="2" s="1"/>
  <c r="X1955" i="2"/>
  <c r="Y1955" i="2" s="1"/>
  <c r="X2241" i="2"/>
  <c r="Y2241" i="2" s="1"/>
  <c r="X248" i="2"/>
  <c r="Y248" i="2" s="1"/>
  <c r="X1018" i="2"/>
  <c r="Y1018" i="2" s="1"/>
  <c r="X1041" i="2"/>
  <c r="Y1041" i="2" s="1"/>
  <c r="X450" i="2"/>
  <c r="Y450" i="2" s="1"/>
  <c r="X1406" i="2"/>
  <c r="Y1406" i="2" s="1"/>
  <c r="X209" i="2"/>
  <c r="Y209" i="2" s="1"/>
  <c r="X2314" i="2"/>
  <c r="Y2314" i="2" s="1"/>
  <c r="X1992" i="2"/>
  <c r="Y1992" i="2" s="1"/>
  <c r="X234" i="2"/>
  <c r="Y234" i="2" s="1"/>
  <c r="X1324" i="2"/>
  <c r="Y1324" i="2" s="1"/>
  <c r="X1441" i="2"/>
  <c r="Y1441" i="2" s="1"/>
  <c r="X1210" i="2"/>
  <c r="Y1210" i="2" s="1"/>
  <c r="X1471" i="2"/>
  <c r="Y1471" i="2" s="1"/>
  <c r="X145" i="2"/>
  <c r="Y145" i="2" s="1"/>
  <c r="X2143" i="2"/>
  <c r="Y2143" i="2" s="1"/>
  <c r="X762" i="2"/>
  <c r="Y762" i="2" s="1"/>
  <c r="X906" i="2"/>
  <c r="Y906" i="2" s="1"/>
  <c r="X1001" i="2"/>
  <c r="Y1001" i="2" s="1"/>
  <c r="X1402" i="2"/>
  <c r="Y1402" i="2" s="1"/>
  <c r="X1389" i="2"/>
  <c r="Y1389" i="2" s="1"/>
  <c r="X835" i="2"/>
  <c r="Y835" i="2" s="1"/>
  <c r="X332" i="2"/>
  <c r="Y332" i="2" s="1"/>
  <c r="X236" i="2"/>
  <c r="Y236" i="2" s="1"/>
  <c r="X918" i="2"/>
  <c r="Y918" i="2" s="1"/>
  <c r="X2160" i="2"/>
  <c r="Y2160" i="2" s="1"/>
  <c r="X1109" i="2"/>
  <c r="Y1109" i="2" s="1"/>
  <c r="X1468" i="2"/>
  <c r="Y1468" i="2" s="1"/>
  <c r="X1226" i="2"/>
  <c r="Y1226" i="2" s="1"/>
  <c r="X832" i="2"/>
  <c r="Y832" i="2" s="1"/>
  <c r="X101" i="2"/>
  <c r="Y101" i="2" s="1"/>
  <c r="X1235" i="2"/>
  <c r="Y1235" i="2" s="1"/>
  <c r="X849" i="2"/>
  <c r="Y849" i="2" s="1"/>
  <c r="X1128" i="2"/>
  <c r="Y1128" i="2" s="1"/>
  <c r="X2240" i="2"/>
  <c r="Y2240" i="2" s="1"/>
  <c r="X814" i="2"/>
  <c r="Y814" i="2" s="1"/>
  <c r="X851" i="2"/>
  <c r="Y851" i="2" s="1"/>
  <c r="X259" i="2"/>
  <c r="Y259" i="2" s="1"/>
  <c r="X2250" i="2"/>
  <c r="Y2250" i="2" s="1"/>
  <c r="X210" i="2"/>
  <c r="Y210" i="2" s="1"/>
  <c r="X842" i="2"/>
  <c r="Y842" i="2" s="1"/>
  <c r="X755" i="2"/>
  <c r="Y755" i="2" s="1"/>
  <c r="G41" i="8" s="1"/>
  <c r="K41" i="8" s="1"/>
  <c r="M41" i="8" s="1"/>
  <c r="X1042" i="2"/>
  <c r="Y1042" i="2" s="1"/>
  <c r="X1350" i="2"/>
  <c r="Y1350" i="2" s="1"/>
  <c r="X2253" i="2"/>
  <c r="Y2253" i="2" s="1"/>
  <c r="X1390" i="2"/>
  <c r="Y1390" i="2" s="1"/>
  <c r="X828" i="2"/>
  <c r="Y828" i="2" s="1"/>
  <c r="X673" i="2"/>
  <c r="Y673" i="2" s="1"/>
  <c r="X1403" i="2"/>
  <c r="Y1403" i="2" s="1"/>
  <c r="X905" i="2"/>
  <c r="Y905" i="2" s="1"/>
  <c r="X1398" i="2"/>
  <c r="Y1398" i="2" s="1"/>
  <c r="X2185" i="2"/>
  <c r="Y2185" i="2" s="1"/>
  <c r="X2140" i="2"/>
  <c r="Y2140" i="2" s="1"/>
  <c r="X1979" i="2"/>
  <c r="Y1979" i="2" s="1"/>
  <c r="X2177" i="2"/>
  <c r="Y2177" i="2" s="1"/>
  <c r="X539" i="2"/>
  <c r="Y539" i="2" s="1"/>
  <c r="X2243" i="2"/>
  <c r="Y2243" i="2" s="1"/>
  <c r="X1257" i="2"/>
  <c r="Y1257" i="2" s="1"/>
  <c r="X1475" i="2"/>
  <c r="Y1475" i="2" s="1"/>
  <c r="X1963" i="2"/>
  <c r="Y1963" i="2" s="1"/>
  <c r="X235" i="2"/>
  <c r="Y235" i="2" s="1"/>
  <c r="X2000" i="2"/>
  <c r="Y2000" i="2" s="1"/>
  <c r="X2173" i="2"/>
  <c r="Y2173" i="2" s="1"/>
  <c r="X1003" i="2"/>
  <c r="Y1003" i="2" s="1"/>
  <c r="X2232" i="2"/>
  <c r="Y2232" i="2" s="1"/>
  <c r="X443" i="2"/>
  <c r="Y443" i="2" s="1"/>
  <c r="X2146" i="2"/>
  <c r="Y2146" i="2" s="1"/>
  <c r="X1938" i="2"/>
  <c r="Y1938" i="2" s="1"/>
  <c r="X2246" i="2"/>
  <c r="Y2246" i="2" s="1"/>
  <c r="X2203" i="2"/>
  <c r="Y2203" i="2" s="1"/>
  <c r="X2168" i="2"/>
  <c r="Y2168" i="2" s="1"/>
  <c r="X33" i="2"/>
  <c r="Y33" i="2" s="1"/>
  <c r="X2176" i="2"/>
  <c r="Y2176" i="2" s="1"/>
  <c r="X1654" i="2"/>
  <c r="Y1654" i="2" s="1"/>
  <c r="X838" i="2"/>
  <c r="Y838" i="2" s="1"/>
  <c r="X907" i="2"/>
  <c r="Y907" i="2" s="1"/>
  <c r="X2244" i="2"/>
  <c r="Y2244" i="2" s="1"/>
  <c r="X218" i="2"/>
  <c r="Y218" i="2" s="1"/>
  <c r="X1538" i="2"/>
  <c r="Y1538" i="2" s="1"/>
  <c r="X1977" i="2"/>
  <c r="Y1977" i="2" s="1"/>
  <c r="X1540" i="2"/>
  <c r="Y1540" i="2" s="1"/>
  <c r="X216" i="2"/>
  <c r="Y216" i="2" s="1"/>
  <c r="X1535" i="2"/>
  <c r="Y1535" i="2" s="1"/>
  <c r="K57" i="8"/>
  <c r="M57" i="8" s="1"/>
  <c r="K46" i="8"/>
  <c r="M46" i="8" s="1"/>
  <c r="K107" i="8"/>
  <c r="M107" i="8" s="1"/>
  <c r="G102" i="8"/>
  <c r="G51" i="8"/>
  <c r="G49" i="8"/>
  <c r="G120" i="8"/>
  <c r="G29" i="8"/>
  <c r="G35" i="8"/>
  <c r="G61" i="8"/>
  <c r="Y2403" i="2"/>
  <c r="G54" i="8"/>
  <c r="G62" i="8"/>
  <c r="G122" i="8"/>
  <c r="G85" i="8"/>
  <c r="G69" i="8"/>
  <c r="G104" i="8"/>
  <c r="G113" i="8"/>
  <c r="G106" i="8"/>
  <c r="G34" i="8"/>
  <c r="Y2398" i="2"/>
  <c r="G40" i="8"/>
  <c r="X701" i="2" l="1"/>
  <c r="Y701" i="2" s="1"/>
  <c r="X2312" i="2"/>
  <c r="Y2312" i="2" s="1"/>
  <c r="X249" i="2"/>
  <c r="Y249" i="2" s="1"/>
  <c r="X2323" i="2"/>
  <c r="Y2323" i="2" s="1"/>
  <c r="X1382" i="2"/>
  <c r="Y1382" i="2" s="1"/>
  <c r="X2258" i="2"/>
  <c r="Y2258" i="2" s="1"/>
  <c r="G39" i="8"/>
  <c r="K39" i="8" s="1"/>
  <c r="M39" i="8" s="1"/>
  <c r="X2264" i="2"/>
  <c r="Y2264" i="2" s="1"/>
  <c r="X1483" i="2"/>
  <c r="Y1483" i="2" s="1"/>
  <c r="G24" i="8"/>
  <c r="X1156" i="2"/>
  <c r="Y1156" i="2" s="1"/>
  <c r="X2200" i="2"/>
  <c r="Y2200" i="2" s="1"/>
  <c r="X699" i="2"/>
  <c r="Y699" i="2" s="1"/>
  <c r="X1489" i="2"/>
  <c r="Y1489" i="2" s="1"/>
  <c r="X1245" i="2"/>
  <c r="Y1245" i="2" s="1"/>
  <c r="X1478" i="2"/>
  <c r="Y1478" i="2" s="1"/>
  <c r="X1806" i="2"/>
  <c r="Y1806" i="2" s="1"/>
  <c r="X920" i="2"/>
  <c r="Y920" i="2" s="1"/>
  <c r="X526" i="2"/>
  <c r="Y526" i="2" s="1"/>
  <c r="X111" i="2"/>
  <c r="Y111" i="2" s="1"/>
  <c r="X929" i="2"/>
  <c r="Y929" i="2" s="1"/>
  <c r="X922" i="2"/>
  <c r="Y922" i="2" s="1"/>
  <c r="X404" i="2"/>
  <c r="Y404" i="2" s="1"/>
  <c r="X1472" i="2"/>
  <c r="Y1472" i="2" s="1"/>
  <c r="X522" i="2"/>
  <c r="Y522" i="2" s="1"/>
  <c r="X2248" i="2"/>
  <c r="Y2248" i="2" s="1"/>
  <c r="X240" i="2"/>
  <c r="Y240" i="2" s="1"/>
  <c r="X244" i="2"/>
  <c r="Y244" i="2" s="1"/>
  <c r="X1212" i="2"/>
  <c r="Y1212" i="2" s="1"/>
  <c r="X1787" i="2"/>
  <c r="Y1787" i="2" s="1"/>
  <c r="I1" i="5"/>
  <c r="K29" i="8"/>
  <c r="M29" i="8" s="1"/>
  <c r="G48" i="8"/>
  <c r="K51" i="8"/>
  <c r="M51" i="8" s="1"/>
  <c r="K49" i="8"/>
  <c r="M49" i="8" s="1"/>
  <c r="K62" i="8"/>
  <c r="M62" i="8" s="1"/>
  <c r="K35" i="8"/>
  <c r="M35" i="8" s="1"/>
  <c r="K120" i="8"/>
  <c r="M120" i="8" s="1"/>
  <c r="K102" i="8"/>
  <c r="M102" i="8" s="1"/>
  <c r="K113" i="8"/>
  <c r="M113" i="8" s="1"/>
  <c r="K69" i="8"/>
  <c r="M69" i="8" s="1"/>
  <c r="K106" i="8"/>
  <c r="M106" i="8" s="1"/>
  <c r="K104" i="8"/>
  <c r="M104" i="8" s="1"/>
  <c r="K85" i="8"/>
  <c r="M85" i="8" s="1"/>
  <c r="K54" i="8"/>
  <c r="M54" i="8" s="1"/>
  <c r="K61" i="8"/>
  <c r="M61" i="8" s="1"/>
  <c r="K122" i="8"/>
  <c r="M122" i="8" s="1"/>
  <c r="K40" i="8"/>
  <c r="M40" i="8" s="1"/>
  <c r="K34" i="8"/>
  <c r="M34" i="8" s="1"/>
  <c r="G55" i="8"/>
  <c r="G25" i="8"/>
  <c r="G28" i="8"/>
  <c r="G75" i="8"/>
  <c r="G83" i="8"/>
  <c r="G108" i="8"/>
  <c r="G27" i="8"/>
  <c r="G26" i="8"/>
  <c r="G23" i="8"/>
  <c r="K48" i="8" l="1"/>
  <c r="M48" i="8" s="1"/>
  <c r="K26" i="8"/>
  <c r="M26" i="8" s="1"/>
  <c r="K23" i="8"/>
  <c r="M23" i="8" s="1"/>
  <c r="K27" i="8"/>
  <c r="M27" i="8" s="1"/>
  <c r="K25" i="8"/>
  <c r="M25" i="8" s="1"/>
  <c r="K108" i="8"/>
  <c r="M108" i="8" s="1"/>
  <c r="K75" i="8"/>
  <c r="M75" i="8" s="1"/>
  <c r="K55" i="8"/>
  <c r="M55" i="8" s="1"/>
  <c r="K83" i="8"/>
  <c r="M83" i="8" s="1"/>
  <c r="K28" i="8"/>
  <c r="M28" i="8" s="1"/>
  <c r="K24" i="8" l="1"/>
  <c r="M24" i="8" s="1"/>
  <c r="U10" i="2" l="1"/>
  <c r="V10" i="2" s="1"/>
  <c r="G30" i="8"/>
  <c r="N10" i="2"/>
  <c r="O10" i="2" s="1"/>
  <c r="K30" i="8" l="1"/>
  <c r="M30" i="8" s="1"/>
  <c r="Y2400" i="2"/>
  <c r="G112" i="8"/>
  <c r="G73" i="8"/>
  <c r="G82" i="8"/>
  <c r="G88" i="8"/>
  <c r="G93" i="8"/>
  <c r="G99" i="8"/>
  <c r="G114" i="8"/>
  <c r="G101" i="8"/>
  <c r="G79" i="8"/>
  <c r="G121" i="8"/>
  <c r="G58" i="8"/>
  <c r="G37" i="8"/>
  <c r="S10" i="2"/>
  <c r="K37" i="8" l="1"/>
  <c r="M37" i="8" s="1"/>
  <c r="K99" i="8"/>
  <c r="M99" i="8" s="1"/>
  <c r="K73" i="8"/>
  <c r="M73" i="8" s="1"/>
  <c r="K58" i="8"/>
  <c r="M58" i="8" s="1"/>
  <c r="K79" i="8"/>
  <c r="M79" i="8" s="1"/>
  <c r="K88" i="8"/>
  <c r="M88" i="8" s="1"/>
  <c r="K121" i="8"/>
  <c r="M121" i="8" s="1"/>
  <c r="K101" i="8"/>
  <c r="M101" i="8" s="1"/>
  <c r="K112" i="8"/>
  <c r="M112" i="8" s="1"/>
  <c r="K114" i="8"/>
  <c r="M114" i="8" s="1"/>
  <c r="K93" i="8"/>
  <c r="M93" i="8" s="1"/>
  <c r="K82" i="8"/>
  <c r="M82" i="8" s="1"/>
  <c r="G17" i="8"/>
  <c r="G36" i="8"/>
  <c r="G20" i="8"/>
  <c r="G19" i="8"/>
  <c r="Y2397" i="2"/>
  <c r="G16" i="8" s="1"/>
  <c r="Y2396" i="2"/>
  <c r="G15" i="8" s="1"/>
  <c r="W10" i="2"/>
  <c r="Y10" i="2" s="1"/>
  <c r="K16" i="8" l="1"/>
  <c r="M16" i="8" s="1"/>
  <c r="K15" i="8"/>
  <c r="M15" i="8" s="1"/>
  <c r="K19" i="8"/>
  <c r="M19" i="8" s="1"/>
  <c r="K36" i="8"/>
  <c r="M36" i="8" s="1"/>
  <c r="K20" i="8"/>
  <c r="M20" i="8" s="1"/>
  <c r="G22" i="8"/>
  <c r="K17" i="8"/>
  <c r="M17" i="8" s="1"/>
  <c r="G38" i="8"/>
  <c r="G21" i="8"/>
  <c r="Y2399" i="2"/>
  <c r="G18" i="8" s="1"/>
  <c r="G14" i="8" l="1"/>
  <c r="G6" i="8" s="1"/>
  <c r="H6" i="8" s="1"/>
  <c r="K22" i="8"/>
  <c r="M22" i="8" s="1"/>
  <c r="K18" i="8"/>
  <c r="M18" i="8" s="1"/>
  <c r="K21" i="8"/>
  <c r="M21" i="8" s="1"/>
  <c r="K38" i="8"/>
  <c r="M38" i="8" s="1"/>
  <c r="K14" i="8" l="1"/>
  <c r="F2" i="8"/>
  <c r="N9" i="8" l="1"/>
  <c r="L14" i="8" l="1"/>
  <c r="N14" i="8" s="1"/>
  <c r="L15" i="8" l="1"/>
  <c r="L24" i="8"/>
  <c r="L59" i="8"/>
  <c r="L55" i="8"/>
  <c r="L111" i="8"/>
  <c r="L118" i="8"/>
  <c r="L38" i="8"/>
  <c r="L20" i="8"/>
  <c r="L68" i="8"/>
  <c r="L65" i="8"/>
  <c r="L29" i="8"/>
  <c r="L47" i="8"/>
  <c r="L62" i="8"/>
  <c r="L121" i="8"/>
  <c r="L103" i="8"/>
  <c r="L57" i="8"/>
  <c r="L66" i="8"/>
  <c r="L63" i="8"/>
  <c r="L78" i="8"/>
  <c r="L90" i="8"/>
  <c r="L53" i="8"/>
  <c r="L46" i="8"/>
  <c r="L43" i="8"/>
  <c r="L120" i="8"/>
  <c r="L77" i="8"/>
  <c r="L114" i="8"/>
  <c r="L105" i="8"/>
  <c r="L82" i="8"/>
  <c r="L92" i="8"/>
  <c r="L49" i="8"/>
  <c r="L79" i="8"/>
  <c r="L21" i="8"/>
  <c r="L67" i="8"/>
  <c r="L34" i="8"/>
  <c r="L30" i="8"/>
  <c r="L42" i="8"/>
  <c r="L101" i="8"/>
  <c r="L84" i="8"/>
  <c r="L32" i="8"/>
  <c r="L119" i="8"/>
  <c r="L33" i="8"/>
  <c r="L81" i="8"/>
  <c r="L44" i="8"/>
  <c r="L75" i="8"/>
  <c r="L50" i="8"/>
  <c r="L72" i="8"/>
  <c r="L85" i="8"/>
  <c r="L80" i="8"/>
  <c r="L54" i="8"/>
  <c r="L51" i="8"/>
  <c r="L96" i="8"/>
  <c r="L23" i="8"/>
  <c r="L35" i="8"/>
  <c r="L100" i="8"/>
  <c r="L36" i="8"/>
  <c r="L25" i="8"/>
  <c r="L18" i="8"/>
  <c r="L89" i="8"/>
  <c r="L31" i="8"/>
  <c r="L93" i="8"/>
  <c r="L112" i="8"/>
  <c r="L122" i="8"/>
  <c r="L58" i="8"/>
  <c r="L19" i="8"/>
  <c r="L39" i="8"/>
  <c r="L64" i="8"/>
  <c r="L71" i="8"/>
  <c r="L115" i="8"/>
  <c r="L16" i="8"/>
  <c r="L74" i="8"/>
  <c r="L98" i="8"/>
  <c r="L40" i="8"/>
  <c r="L116" i="8"/>
  <c r="L106" i="8"/>
  <c r="L56" i="8"/>
  <c r="L48" i="8"/>
  <c r="L73" i="8"/>
  <c r="L117" i="8"/>
  <c r="L83" i="8"/>
  <c r="L110" i="8"/>
  <c r="L76" i="8"/>
  <c r="L97" i="8"/>
  <c r="L113" i="8"/>
  <c r="L70" i="8"/>
  <c r="L26" i="8"/>
  <c r="L109" i="8"/>
  <c r="L91" i="8"/>
  <c r="L22" i="8"/>
  <c r="L28" i="8"/>
  <c r="L60" i="8"/>
  <c r="L69" i="8"/>
  <c r="L37" i="8"/>
  <c r="L86" i="8"/>
  <c r="L45" i="8"/>
  <c r="L95" i="8"/>
  <c r="L104" i="8"/>
  <c r="L99" i="8"/>
  <c r="L27" i="8"/>
  <c r="L17" i="8"/>
  <c r="L94" i="8"/>
  <c r="L108" i="8"/>
  <c r="L41" i="8"/>
  <c r="L61" i="8"/>
  <c r="L88" i="8"/>
  <c r="L102" i="8"/>
  <c r="L107" i="8"/>
  <c r="L52" i="8"/>
  <c r="L87" i="8"/>
  <c r="O24" i="8" l="1"/>
  <c r="O39" i="8"/>
  <c r="O104" i="8"/>
  <c r="O110" i="8"/>
  <c r="O19" i="8"/>
  <c r="O54" i="8"/>
  <c r="O67" i="8"/>
  <c r="O66" i="8"/>
  <c r="O63" i="8"/>
  <c r="O95" i="8"/>
  <c r="O83" i="8"/>
  <c r="O58" i="8"/>
  <c r="O80" i="8"/>
  <c r="O21" i="8"/>
  <c r="O57" i="8"/>
  <c r="O99" i="8"/>
  <c r="O45" i="8"/>
  <c r="O117" i="8"/>
  <c r="O122" i="8"/>
  <c r="O85" i="8"/>
  <c r="O79" i="8"/>
  <c r="O103" i="8"/>
  <c r="O34" i="8"/>
  <c r="O86" i="8"/>
  <c r="O73" i="8"/>
  <c r="O112" i="8"/>
  <c r="O72" i="8"/>
  <c r="O49" i="8"/>
  <c r="O121" i="8"/>
  <c r="O37" i="8"/>
  <c r="O48" i="8"/>
  <c r="O93" i="8"/>
  <c r="O50" i="8"/>
  <c r="O92" i="8"/>
  <c r="O62" i="8"/>
  <c r="O52" i="8"/>
  <c r="O69" i="8"/>
  <c r="O56" i="8"/>
  <c r="O31" i="8"/>
  <c r="O75" i="8"/>
  <c r="O82" i="8"/>
  <c r="O47" i="8"/>
  <c r="O107" i="8"/>
  <c r="O60" i="8"/>
  <c r="O106" i="8"/>
  <c r="O89" i="8"/>
  <c r="O44" i="8"/>
  <c r="O105" i="8"/>
  <c r="O29" i="8"/>
  <c r="O51" i="8"/>
  <c r="O28" i="8"/>
  <c r="O116" i="8"/>
  <c r="O18" i="8"/>
  <c r="O81" i="8"/>
  <c r="O114" i="8"/>
  <c r="O65" i="8"/>
  <c r="O87" i="8"/>
  <c r="O88" i="8"/>
  <c r="O22" i="8"/>
  <c r="O40" i="8"/>
  <c r="O25" i="8"/>
  <c r="O33" i="8"/>
  <c r="O77" i="8"/>
  <c r="O68" i="8"/>
  <c r="O61" i="8"/>
  <c r="O91" i="8"/>
  <c r="O98" i="8"/>
  <c r="O36" i="8"/>
  <c r="O119" i="8"/>
  <c r="O120" i="8"/>
  <c r="O20" i="8"/>
  <c r="O41" i="8"/>
  <c r="O109" i="8"/>
  <c r="O74" i="8"/>
  <c r="O100" i="8"/>
  <c r="O32" i="8"/>
  <c r="O43" i="8"/>
  <c r="O38" i="8"/>
  <c r="O76" i="8"/>
  <c r="O108" i="8"/>
  <c r="O26" i="8"/>
  <c r="O16" i="8"/>
  <c r="O35" i="8"/>
  <c r="O84" i="8"/>
  <c r="O46" i="8"/>
  <c r="O118" i="8"/>
  <c r="O94" i="8"/>
  <c r="O70" i="8"/>
  <c r="O115" i="8"/>
  <c r="O15" i="8"/>
  <c r="O101" i="8"/>
  <c r="O53" i="8"/>
  <c r="O111" i="8"/>
  <c r="O102" i="8"/>
  <c r="O17" i="8"/>
  <c r="O113" i="8"/>
  <c r="O71" i="8"/>
  <c r="O23" i="8"/>
  <c r="O42" i="8"/>
  <c r="O90" i="8"/>
  <c r="O55" i="8"/>
  <c r="O27" i="8"/>
  <c r="O97" i="8"/>
  <c r="O64" i="8"/>
  <c r="O96" i="8"/>
  <c r="O30" i="8"/>
  <c r="O78" i="8"/>
  <c r="O59" i="8"/>
  <c r="M14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Melissa Jarmon</author>
  </authors>
  <commentList>
    <comment ref="Q3" authorId="0" shapeId="0" xr:uid="{114F5D7E-FB05-4007-8DA0-0A865D6C5303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This has to be zero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Jackie McDonald</author>
    <author>Melissa Jarmon</author>
  </authors>
  <commentList>
    <comment ref="F1" authorId="0" shapeId="0" xr:uid="{CD15455C-4F45-4D54-A744-BDCF525DE8D8}">
      <text>
        <r>
          <rPr>
            <b/>
            <sz val="9"/>
            <color indexed="81"/>
            <rFont val="Tahoma"/>
            <family val="2"/>
          </rPr>
          <t>Jackie McDonald:</t>
        </r>
        <r>
          <rPr>
            <sz val="9"/>
            <color indexed="81"/>
            <rFont val="Tahoma"/>
            <family val="2"/>
          </rPr>
          <t xml:space="preserve">
from LAP approval file
</t>
        </r>
      </text>
    </comment>
    <comment ref="F316" authorId="1" shapeId="0" xr:uid="{EA496E18-7F8B-493F-9D04-8A5A04FBC013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Updated 2/15/22</t>
        </r>
      </text>
    </comment>
    <comment ref="F369" authorId="1" shapeId="0" xr:uid="{0FC3AA4A-93FE-4A36-BE2B-34D42AC6C79B}">
      <text>
        <r>
          <rPr>
            <b/>
            <sz val="9"/>
            <color indexed="81"/>
            <rFont val="Tahoma"/>
            <family val="2"/>
          </rPr>
          <t>Melissa Jarmon:</t>
        </r>
        <r>
          <rPr>
            <sz val="9"/>
            <color indexed="81"/>
            <rFont val="Tahoma"/>
            <family val="2"/>
          </rPr>
          <t xml:space="preserve">
Updated Feb 2022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<sst xmlns="http://schemas.openxmlformats.org/spreadsheetml/2006/main" count="40931" uniqueCount="3560">
  <si>
    <t>District</t>
  </si>
  <si>
    <t>CoDistID</t>
  </si>
  <si>
    <t>BuildingNumber</t>
  </si>
  <si>
    <t>Aberdeen School District</t>
  </si>
  <si>
    <t>14005</t>
  </si>
  <si>
    <t>Miller Junior High</t>
  </si>
  <si>
    <t>McDermoth Elementary</t>
  </si>
  <si>
    <t>Robert Gray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</si>
  <si>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</si>
  <si>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</si>
  <si>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</si>
  <si>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</si>
  <si>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</si>
  <si>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Adna School District</t>
  </si>
  <si>
    <t>21226</t>
  </si>
  <si>
    <t>Adna Elementary School</t>
  </si>
  <si>
    <t>Adna Middle/High School</t>
  </si>
  <si>
    <t>Almira School District</t>
  </si>
  <si>
    <t>22017</t>
  </si>
  <si>
    <t>Almira Elementary School</t>
  </si>
  <si>
    <t>Anacortes School District</t>
  </si>
  <si>
    <t>29103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</si>
  <si>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</si>
  <si>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</si>
  <si>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</si>
  <si>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</si>
  <si>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</si>
  <si>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</si>
  <si>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Arlington School District</t>
  </si>
  <si>
    <t>31016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</si>
  <si>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</si>
  <si>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</si>
  <si>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</si>
  <si>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</si>
  <si>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</si>
  <si>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</si>
  <si>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Pioneer Elementary</t>
  </si>
  <si>
    <t>Haller Middle School</t>
  </si>
  <si>
    <t>Arlington Open Doors</t>
  </si>
  <si>
    <t>Asotin-Anatone School District</t>
  </si>
  <si>
    <t>02420</t>
  </si>
  <si>
    <t>Asotin Jr Sr High</t>
  </si>
  <si>
    <t>Asotin Elementary</t>
  </si>
  <si>
    <t>Auburn School District</t>
  </si>
  <si>
    <t>17408</t>
  </si>
  <si>
    <t>Washington Elementary School</t>
  </si>
  <si>
    <t>Cascade Middle School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</si>
  <si>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</si>
  <si>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</si>
  <si>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</si>
  <si>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</si>
  <si>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</si>
  <si>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Pioneer Elementary School</t>
  </si>
  <si>
    <t>Chinook Elementary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</si>
  <si>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</si>
  <si>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</si>
  <si>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</si>
  <si>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</si>
  <si>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</si>
  <si>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Hazelwood Elementary School</t>
  </si>
  <si>
    <t>Rainier Middle School</t>
  </si>
  <si>
    <t>Ilalko Elementary School</t>
  </si>
  <si>
    <t>Mt Baker Middle School</t>
  </si>
  <si>
    <t>Auburn Riverside High School</t>
  </si>
  <si>
    <t>Special Ed School</t>
  </si>
  <si>
    <t>Auburn Mountainview High School</t>
  </si>
  <si>
    <t>Lakeland Hills Elementary</t>
  </si>
  <si>
    <t>Arthur Jacobsen Elementary</t>
  </si>
  <si>
    <t>Bainbridge Island School District</t>
  </si>
  <si>
    <t>18303</t>
  </si>
  <si>
    <t>Odyssey Multiage Program</t>
  </si>
  <si>
    <t>Mosaic Home Education Partnership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</si>
  <si>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</si>
  <si>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</si>
  <si>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</si>
  <si>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</si>
  <si>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</si>
  <si>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</si>
  <si>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Eagle Harbor High School</t>
  </si>
  <si>
    <t>Bainbridge Special Education Services</t>
  </si>
  <si>
    <t>Battle Ground School District</t>
  </si>
  <si>
    <t>06119</t>
  </si>
  <si>
    <t>Battle Ground High School</t>
  </si>
  <si>
    <t>Yacolt Primary</t>
  </si>
  <si>
    <t>Glenwood Heights Primary</t>
  </si>
  <si>
    <t>Pleasant Valley Primary</t>
  </si>
  <si>
    <t>Prairie High School</t>
  </si>
  <si>
    <t>Captain Strong</t>
  </si>
  <si>
    <t>Daybreak Primary</t>
  </si>
  <si>
    <t>Open Doors Battle Ground</t>
  </si>
  <si>
    <t>Bellevue School District</t>
  </si>
  <si>
    <t>17405</t>
  </si>
  <si>
    <t>Bellevue High School</t>
  </si>
  <si>
    <t>Enatai Elementary School</t>
  </si>
  <si>
    <t>Clyde Hill Elementary</t>
  </si>
  <si>
    <t>Eastgate Elementary School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</si>
  <si>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</si>
  <si>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</si>
  <si>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</si>
  <si>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</si>
  <si>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</si>
  <si>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</si>
  <si>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</si>
  <si>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</si>
  <si>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Chinook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</si>
  <si>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</si>
  <si>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</si>
  <si>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</si>
  <si>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</si>
  <si>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</si>
  <si>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</si>
  <si>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</si>
  <si>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</si>
  <si>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</si>
  <si>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</si>
  <si>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</si>
  <si>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</si>
  <si>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International School</t>
  </si>
  <si>
    <t>Bellevue Big Picture School</t>
  </si>
  <si>
    <t>Central Educational Services</t>
  </si>
  <si>
    <t>Jing Mei Elementary School</t>
  </si>
  <si>
    <t>Grad Alliance Program</t>
  </si>
  <si>
    <t>Bellingham School District</t>
  </si>
  <si>
    <t>37501</t>
  </si>
  <si>
    <t>Options High School</t>
  </si>
  <si>
    <t>Visions (Seamar Youth Center)</t>
  </si>
  <si>
    <t>Fairhaven Middle School</t>
  </si>
  <si>
    <t>Roosevelt Elementary School</t>
  </si>
  <si>
    <t>Whatcom Middle School</t>
  </si>
  <si>
    <t>Silver Beach Elementary School</t>
  </si>
  <si>
    <t>Lowell Elementary School</t>
  </si>
  <si>
    <t>Geneva Elementary School</t>
  </si>
  <si>
    <t>Columbia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</si>
  <si>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</si>
  <si>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</si>
  <si>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</si>
  <si>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</si>
  <si>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</si>
  <si>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</si>
  <si>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</si>
  <si>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</si>
  <si>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</si>
  <si>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</si>
  <si>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</si>
  <si>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</si>
  <si>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</si>
  <si>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</si>
  <si>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</si>
  <si>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</si>
  <si>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Bethel School District</t>
  </si>
  <si>
    <t>27403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</si>
  <si>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</si>
  <si>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</si>
  <si>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</si>
  <si>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</si>
  <si>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</si>
  <si>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</si>
  <si>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</si>
  <si>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</si>
  <si>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</si>
  <si>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</si>
  <si>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Evergreen Elementary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</si>
  <si>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</si>
  <si>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</si>
  <si>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</si>
  <si>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</si>
  <si>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</si>
  <si>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</si>
  <si>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</si>
  <si>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</si>
  <si>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</si>
  <si>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Frontier Middle School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</si>
  <si>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</si>
  <si>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</si>
  <si>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</si>
  <si>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</si>
  <si>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</si>
  <si>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Pierce County Skills Center</t>
  </si>
  <si>
    <t>Liberty Middle School</t>
  </si>
  <si>
    <t>Acceleration Academy</t>
  </si>
  <si>
    <t>Bethel Elementary Learning Academy</t>
  </si>
  <si>
    <t>Blaine School District</t>
  </si>
  <si>
    <t>37503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</si>
  <si>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</si>
  <si>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</si>
  <si>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</si>
  <si>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</si>
  <si>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</si>
  <si>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</si>
  <si>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Blaine Re-Engagement</t>
  </si>
  <si>
    <t>Boistfort School District</t>
  </si>
  <si>
    <t>21234</t>
  </si>
  <si>
    <t>Boistfort Elem</t>
  </si>
  <si>
    <t>Bremerton School District</t>
  </si>
  <si>
    <t>18100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</si>
  <si>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</si>
  <si>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</si>
  <si>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</si>
  <si>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</si>
  <si>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</si>
  <si>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</si>
  <si>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</si>
  <si>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West Sound Technical Skills Center</t>
  </si>
  <si>
    <t>Kitsap Lake Elementary</t>
  </si>
  <si>
    <t>Mountain View Middle School</t>
  </si>
  <si>
    <t>Special Services</t>
  </si>
  <si>
    <t>Brewster School District</t>
  </si>
  <si>
    <t>24111</t>
  </si>
  <si>
    <t>Brewster High School</t>
  </si>
  <si>
    <t>Brewster Elementary School</t>
  </si>
  <si>
    <t>Brewster Middle School</t>
  </si>
  <si>
    <t>Brewster Alternative School</t>
  </si>
  <si>
    <t>Bridgeport School District</t>
  </si>
  <si>
    <t>09075</t>
  </si>
  <si>
    <t>Bridgeport Elementary</t>
  </si>
  <si>
    <t>Bridgeport High School</t>
  </si>
  <si>
    <t>Bridgeport Middle School</t>
  </si>
  <si>
    <t>Bridgeport Aurora High School</t>
  </si>
  <si>
    <t>Brinnon School District</t>
  </si>
  <si>
    <t>16046</t>
  </si>
  <si>
    <t>Brinnon Elementary</t>
  </si>
  <si>
    <t>Burlington-Edison School District</t>
  </si>
  <si>
    <t>29100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</si>
  <si>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</si>
  <si>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</si>
  <si>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</si>
  <si>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</si>
  <si>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</si>
  <si>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</si>
  <si>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Burlington-Edison Alternative School</t>
  </si>
  <si>
    <t>Camas School District</t>
  </si>
  <si>
    <t>06117</t>
  </si>
  <si>
    <t>Helen Baller Elem</t>
  </si>
  <si>
    <t>Lacamas Lake Elementary</t>
  </si>
  <si>
    <t>Dorothy Fox</t>
  </si>
  <si>
    <t>Skyridge Middle School</t>
  </si>
  <si>
    <t>Prune Hill Elem</t>
  </si>
  <si>
    <t>Camas High School</t>
  </si>
  <si>
    <t>Hayes Freedom High School</t>
  </si>
  <si>
    <t>Grass Valley Elementary</t>
  </si>
  <si>
    <t>Woodburn Elementary</t>
  </si>
  <si>
    <t>Cape Flattery School District</t>
  </si>
  <si>
    <t>05401</t>
  </si>
  <si>
    <t>Neah Bay Elementary School</t>
  </si>
  <si>
    <t>Neah Bay Junior/ Senior High School</t>
  </si>
  <si>
    <t>Clallam Bay High &amp; Elementary</t>
  </si>
  <si>
    <t>Carbonado School District</t>
  </si>
  <si>
    <t>27019</t>
  </si>
  <si>
    <t>Carbonado Historical School 19</t>
  </si>
  <si>
    <t>Cascade School District</t>
  </si>
  <si>
    <t>04228</t>
  </si>
  <si>
    <t>Alpine Lakes Elementary</t>
  </si>
  <si>
    <t>Cascade High School</t>
  </si>
  <si>
    <t>Icicle River Middle School</t>
  </si>
  <si>
    <t>Beaver Valley School</t>
  </si>
  <si>
    <t>Cascade Home-Link</t>
  </si>
  <si>
    <t>CASHMERE SCHOOL DISTRICT</t>
  </si>
  <si>
    <t>04222</t>
  </si>
  <si>
    <t>CASHMERE MIDDLE SCHOOL</t>
  </si>
  <si>
    <t>VALE ELEMENTARY SCHOOL</t>
  </si>
  <si>
    <t>CASHMERE HIGH SCHOOL</t>
  </si>
  <si>
    <t>Castle Rock School District</t>
  </si>
  <si>
    <t>08401</t>
  </si>
  <si>
    <t>Castle Rock High School</t>
  </si>
  <si>
    <t>Castle Rock Elementary</t>
  </si>
  <si>
    <t>Castle Rock Middle School</t>
  </si>
  <si>
    <t>Centerville School District</t>
  </si>
  <si>
    <t>20215</t>
  </si>
  <si>
    <t>Centerville Elementary</t>
  </si>
  <si>
    <t>Central Kitsap School District</t>
  </si>
  <si>
    <t>18401</t>
  </si>
  <si>
    <t>Brownsville Elementary</t>
  </si>
  <si>
    <t>Cottonwood Elementary School</t>
  </si>
  <si>
    <t>Esquire Hills Elementary</t>
  </si>
  <si>
    <t>Clear Creek Elementary School</t>
  </si>
  <si>
    <t>Silverdale Elementary</t>
  </si>
  <si>
    <t>Woodlands Elementary</t>
  </si>
  <si>
    <t>Cougar Valley Elementary</t>
  </si>
  <si>
    <t>Silver Ridge Elementary</t>
  </si>
  <si>
    <t>Green Mountain Elementary</t>
  </si>
  <si>
    <t>Emerald Heights Elementary</t>
  </si>
  <si>
    <t>Pinecrest Elementary</t>
  </si>
  <si>
    <t>Central Valley School District</t>
  </si>
  <si>
    <t>32356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</si>
  <si>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</si>
  <si>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</si>
  <si>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</si>
  <si>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</si>
  <si>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</si>
  <si>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</si>
  <si>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</si>
  <si>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</si>
  <si>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Adams Elementary</t>
  </si>
  <si>
    <t>Bowdish Middle School</t>
  </si>
  <si>
    <t>South Pines Elementary</t>
  </si>
  <si>
    <t>University High School</t>
  </si>
  <si>
    <t>Summit School</t>
  </si>
  <si>
    <t>Greenacres Middle School</t>
  </si>
  <si>
    <t>Evergreen Middle School</t>
  </si>
  <si>
    <t>Mica Peak High School</t>
  </si>
  <si>
    <t>Chester Elementary School</t>
  </si>
  <si>
    <t>Ponderosa Elementary</t>
  </si>
  <si>
    <t>Sunrise Elementary</t>
  </si>
  <si>
    <t>Horizon Middle School</t>
  </si>
  <si>
    <t>Liberty Lake Elementary</t>
  </si>
  <si>
    <t>Spokane Valley Learning Academy</t>
  </si>
  <si>
    <t>School to Life</t>
  </si>
  <si>
    <t>Spokane Valley Tech</t>
  </si>
  <si>
    <t>CVSD Open Doors Programs</t>
  </si>
  <si>
    <t>Liberty Creek Elementary School</t>
  </si>
  <si>
    <t>Centralia School District</t>
  </si>
  <si>
    <t>21401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</si>
  <si>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</si>
  <si>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</si>
  <si>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</si>
  <si>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</si>
  <si>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</si>
  <si>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</si>
  <si>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</si>
  <si>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Chehalis School District</t>
  </si>
  <si>
    <t>21302</t>
  </si>
  <si>
    <t>W F West High School</t>
  </si>
  <si>
    <t>Chehalis Middle School</t>
  </si>
  <si>
    <t>Lewis County Alternative School</t>
  </si>
  <si>
    <t>Cheney School District</t>
  </si>
  <si>
    <t>32360</t>
  </si>
  <si>
    <t>Three Springs High School</t>
  </si>
  <si>
    <t>Cheney Middle School</t>
  </si>
  <si>
    <t>Sunset Elementary</t>
  </si>
  <si>
    <t>Betz Elementary</t>
  </si>
  <si>
    <t>Windsor Elementary</t>
  </si>
  <si>
    <t>Cheney High School</t>
  </si>
  <si>
    <t>Salnave Elementary</t>
  </si>
  <si>
    <t>Westwood Middle School</t>
  </si>
  <si>
    <t>Phil Snowdon Elementary</t>
  </si>
  <si>
    <t>Chewelah School District</t>
  </si>
  <si>
    <t>33036</t>
  </si>
  <si>
    <t>Jenkins Junior/Senior High</t>
  </si>
  <si>
    <t>Gess Elementary</t>
  </si>
  <si>
    <t>Chimacum School District</t>
  </si>
  <si>
    <t>16049</t>
  </si>
  <si>
    <t>Chimacum Elementary School</t>
  </si>
  <si>
    <t>Chimacum Creek Primary School</t>
  </si>
  <si>
    <t>Clarkston School District</t>
  </si>
  <si>
    <t>02250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</si>
  <si>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</si>
  <si>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</si>
  <si>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</si>
  <si>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</si>
  <si>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</si>
  <si>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</si>
  <si>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Heights Elementary</t>
  </si>
  <si>
    <t>Educational Opportunity Center Reengagement</t>
  </si>
  <si>
    <t>Cle Elum-Roslyn School District</t>
  </si>
  <si>
    <t>19404</t>
  </si>
  <si>
    <t>Cle Elum Roslyn Elementary</t>
  </si>
  <si>
    <t>Clover Park School District</t>
  </si>
  <si>
    <t>27400</t>
  </si>
  <si>
    <t>Alfaretta House</t>
  </si>
  <si>
    <t>Re-Entry High School</t>
  </si>
  <si>
    <t>Re-Entry Middle School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</si>
  <si>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</si>
  <si>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</si>
  <si>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</si>
  <si>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</si>
  <si>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</si>
  <si>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</si>
  <si>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</si>
  <si>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</si>
  <si>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</si>
  <si>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</si>
  <si>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</si>
  <si>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</si>
  <si>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</si>
  <si>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</si>
  <si>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</si>
  <si>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</si>
  <si>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</si>
  <si>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Evergreen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</si>
  <si>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</si>
  <si>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</si>
  <si>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</si>
  <si>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</si>
  <si>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</si>
  <si>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</si>
  <si>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Colfax School District</t>
  </si>
  <si>
    <t>38300</t>
  </si>
  <si>
    <t>Leonard M Jennings Elementary</t>
  </si>
  <si>
    <t>Colfax High School</t>
  </si>
  <si>
    <t>College Place School District</t>
  </si>
  <si>
    <t>36250</t>
  </si>
  <si>
    <t>Davis Elementary</t>
  </si>
  <si>
    <t>John Sager Middle School</t>
  </si>
  <si>
    <t>College Place High School</t>
  </si>
  <si>
    <t>Colton School District</t>
  </si>
  <si>
    <t>38306</t>
  </si>
  <si>
    <t>Colton School</t>
  </si>
  <si>
    <t>Columbia (Stevens) School District</t>
  </si>
  <si>
    <t>33206</t>
  </si>
  <si>
    <t>Columbia High And Elementary</t>
  </si>
  <si>
    <t>Columbia (Walla Walla) School District</t>
  </si>
  <si>
    <t>36400</t>
  </si>
  <si>
    <t>Columbia Middle School</t>
  </si>
  <si>
    <t>Columbia Elementary</t>
  </si>
  <si>
    <t>Colville School District</t>
  </si>
  <si>
    <t>33115</t>
  </si>
  <si>
    <t>Panorama School</t>
  </si>
  <si>
    <t>Hofstetter Elementary</t>
  </si>
  <si>
    <t>Colville Senior High School</t>
  </si>
  <si>
    <t>Colville Junior High School</t>
  </si>
  <si>
    <t>Fort Colville Elementary</t>
  </si>
  <si>
    <t>Concrete School District</t>
  </si>
  <si>
    <t>29011</t>
  </si>
  <si>
    <t>Concrete Elementary</t>
  </si>
  <si>
    <t>Concrete High School</t>
  </si>
  <si>
    <t>Conway School District</t>
  </si>
  <si>
    <t>29317</t>
  </si>
  <si>
    <t>Conway School</t>
  </si>
  <si>
    <t>Cosmopolis School District</t>
  </si>
  <si>
    <t>14099</t>
  </si>
  <si>
    <t>Cosmopolis Elementary School</t>
  </si>
  <si>
    <t>Coulee-Hartline School District</t>
  </si>
  <si>
    <t>13151</t>
  </si>
  <si>
    <t>Almira Coulee Hartline High School</t>
  </si>
  <si>
    <t>Coupeville School District</t>
  </si>
  <si>
    <t>15204</t>
  </si>
  <si>
    <t>Coupeville Elementary School</t>
  </si>
  <si>
    <t>Crescent School District</t>
  </si>
  <si>
    <t>05313</t>
  </si>
  <si>
    <t>Crescent School</t>
  </si>
  <si>
    <t>HomeConnection</t>
  </si>
  <si>
    <t>Creston School District</t>
  </si>
  <si>
    <t>22073</t>
  </si>
  <si>
    <t>Creston Elementary</t>
  </si>
  <si>
    <t>Creston Jr-Sr High School</t>
  </si>
  <si>
    <t>Curlew School District</t>
  </si>
  <si>
    <t>10050</t>
  </si>
  <si>
    <t>Curlew Elem &amp; High School</t>
  </si>
  <si>
    <t>Ferry County Open Doors</t>
  </si>
  <si>
    <t>Cusick School District</t>
  </si>
  <si>
    <t>26059</t>
  </si>
  <si>
    <t>Cusick Jr Sr High School</t>
  </si>
  <si>
    <t>Bess Herian Elementary</t>
  </si>
  <si>
    <t>Darrington School District</t>
  </si>
  <si>
    <t>31330</t>
  </si>
  <si>
    <t>Darrington Elementary School</t>
  </si>
  <si>
    <t>Davenport School District</t>
  </si>
  <si>
    <t>22207</t>
  </si>
  <si>
    <t>Davenport Elementary</t>
  </si>
  <si>
    <t>Davenport Senior High School</t>
  </si>
  <si>
    <t>Dayton School District</t>
  </si>
  <si>
    <t>07002</t>
  </si>
  <si>
    <t>Dayton High School</t>
  </si>
  <si>
    <t>Dayton Elementary School</t>
  </si>
  <si>
    <t>Dayton Middle School</t>
  </si>
  <si>
    <t>Deer Park School District</t>
  </si>
  <si>
    <t>32414</t>
  </si>
  <si>
    <t>Arcadia Elementary</t>
  </si>
  <si>
    <t>Deer Park Elementary</t>
  </si>
  <si>
    <t>Deer Park Middle School</t>
  </si>
  <si>
    <t>Deer Park High School</t>
  </si>
  <si>
    <t>Dieringer School District</t>
  </si>
  <si>
    <t>27343</t>
  </si>
  <si>
    <t>Dieringer Heights Elementary</t>
  </si>
  <si>
    <t>East Valley School District (Spokane)</t>
  </si>
  <si>
    <t>32361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</si>
  <si>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</si>
  <si>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</si>
  <si>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</si>
  <si>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</si>
  <si>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</si>
  <si>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</si>
  <si>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</si>
  <si>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</si>
  <si>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East Valley School District (Yakima)</t>
  </si>
  <si>
    <t>39090</t>
  </si>
  <si>
    <t>Moxee Elementary</t>
  </si>
  <si>
    <t>Terrace Heights Elementary</t>
  </si>
  <si>
    <t>East Valley Central Middle School</t>
  </si>
  <si>
    <t>East Valley Elementary</t>
  </si>
  <si>
    <t>Eastmont School District</t>
  </si>
  <si>
    <t>09206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</si>
  <si>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</si>
  <si>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</si>
  <si>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</si>
  <si>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</si>
  <si>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</si>
  <si>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</si>
  <si>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Eatonville School District</t>
  </si>
  <si>
    <t>27404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</si>
  <si>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</si>
  <si>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</si>
  <si>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</si>
  <si>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</si>
  <si>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</si>
  <si>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New Beginnings</t>
  </si>
  <si>
    <t>Edmonds School District</t>
  </si>
  <si>
    <t>31015</t>
  </si>
  <si>
    <t>Edmonds eLearning Academy</t>
  </si>
  <si>
    <t>Challenge Elementary</t>
  </si>
  <si>
    <t>Maplewood Parent Coop</t>
  </si>
  <si>
    <t>Contracted Schools</t>
  </si>
  <si>
    <t>Martha Lake Elementary</t>
  </si>
  <si>
    <t>Terrace Park Elementary</t>
  </si>
  <si>
    <t>Lynndale Elementary</t>
  </si>
  <si>
    <t>Edmonds Woodway High School</t>
  </si>
  <si>
    <t>Early Childhood Center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</si>
  <si>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</si>
  <si>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</si>
  <si>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</si>
  <si>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</si>
  <si>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</si>
  <si>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</si>
  <si>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</si>
  <si>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</si>
  <si>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</si>
  <si>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</si>
  <si>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</si>
  <si>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</si>
  <si>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</si>
  <si>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</si>
  <si>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</si>
  <si>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</si>
  <si>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</si>
  <si>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</si>
  <si>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</si>
  <si>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</si>
  <si>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Hilltop Elementary</t>
  </si>
  <si>
    <t>College Place Elementary</t>
  </si>
  <si>
    <t>College Place Middle School</t>
  </si>
  <si>
    <t>Lynnwood High School</t>
  </si>
  <si>
    <t>Scriber Lake High School</t>
  </si>
  <si>
    <t>Edmonds Heights K-12</t>
  </si>
  <si>
    <t>Edmonds Career Access Program</t>
  </si>
  <si>
    <t>Ellensburg School District</t>
  </si>
  <si>
    <t>19401</t>
  </si>
  <si>
    <t>Lincoln Elementary</t>
  </si>
  <si>
    <t>Mt. Stuart Elementary</t>
  </si>
  <si>
    <t>Valley View Elementary School</t>
  </si>
  <si>
    <t>Elma School District</t>
  </si>
  <si>
    <t>14068</t>
  </si>
  <si>
    <t>East Grays Harbor High School</t>
  </si>
  <si>
    <t>Elma High School</t>
  </si>
  <si>
    <t>Elma Elementary School</t>
  </si>
  <si>
    <t>Elma Middle School</t>
  </si>
  <si>
    <t>East Grays Harbor Open Doors</t>
  </si>
  <si>
    <t>Endicott School District</t>
  </si>
  <si>
    <t>38308</t>
  </si>
  <si>
    <t>Endicott/St John Elem and Middle</t>
  </si>
  <si>
    <t>Enumclaw School District</t>
  </si>
  <si>
    <t>17216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</si>
  <si>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</si>
  <si>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</si>
  <si>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</si>
  <si>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</si>
  <si>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</si>
  <si>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</si>
  <si>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Thunder Mountain Middle School</t>
  </si>
  <si>
    <t>Muckleshoot Indian Tribe</t>
  </si>
  <si>
    <t>17903</t>
  </si>
  <si>
    <t>Muckleshoot Tribal School</t>
  </si>
  <si>
    <t>Ephrata School District</t>
  </si>
  <si>
    <t>13165</t>
  </si>
  <si>
    <t>Parkway School</t>
  </si>
  <si>
    <t>Columbia Ridge Elementary</t>
  </si>
  <si>
    <t>Ephrata High School</t>
  </si>
  <si>
    <t>Grant Elementary</t>
  </si>
  <si>
    <t>Ephrata Middle School</t>
  </si>
  <si>
    <t>Sage Hills Open Doors</t>
  </si>
  <si>
    <t>Evaline School District</t>
  </si>
  <si>
    <t>21036</t>
  </si>
  <si>
    <t>Evaline Elementary School</t>
  </si>
  <si>
    <t>Everett School District</t>
  </si>
  <si>
    <t>31002</t>
  </si>
  <si>
    <t>NW Learning Center</t>
  </si>
  <si>
    <t>Garfield Elementary School</t>
  </si>
  <si>
    <t>Everett High School</t>
  </si>
  <si>
    <t>North Middle School</t>
  </si>
  <si>
    <t>Silver Lake Elementary - Everett</t>
  </si>
  <si>
    <t>Madison Elementary</t>
  </si>
  <si>
    <t>Jackson Elementary School</t>
  </si>
  <si>
    <t>Whittier Elementary</t>
  </si>
  <si>
    <t>Lowell Elementary - Everett</t>
  </si>
  <si>
    <t>Hawthorne Elementary School - Everett</t>
  </si>
  <si>
    <t>View Ridge Elementary</t>
  </si>
  <si>
    <t>Emerson Elementary School</t>
  </si>
  <si>
    <t>Jefferson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</si>
  <si>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</si>
  <si>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</si>
  <si>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</si>
  <si>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</si>
  <si>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</si>
  <si>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</si>
  <si>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</si>
  <si>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</si>
  <si>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</si>
  <si>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</si>
  <si>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</si>
  <si>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Port Gardner</t>
  </si>
  <si>
    <t>Forest View Elementary School</t>
  </si>
  <si>
    <t>Everett Reengagement Academy</t>
  </si>
  <si>
    <t>Evergreen School District (Clark)</t>
  </si>
  <si>
    <t>06114</t>
  </si>
  <si>
    <t>49th Street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</si>
  <si>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</si>
  <si>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</si>
  <si>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</si>
  <si>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</si>
  <si>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</si>
  <si>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</si>
  <si>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</si>
  <si>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</si>
  <si>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</si>
  <si>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</si>
  <si>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</si>
  <si>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</si>
  <si>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</si>
  <si>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</si>
  <si>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Legacy High School</t>
  </si>
  <si>
    <t>Wyeast Middle School</t>
  </si>
  <si>
    <t>Mountain View High School</t>
  </si>
  <si>
    <t>Hearthwood Elementary School</t>
  </si>
  <si>
    <t>Cascadia Technical Academy Skills Center</t>
  </si>
  <si>
    <t>Pacific Middle School</t>
  </si>
  <si>
    <t>Burnt Bridge Creek Elementary Sch</t>
  </si>
  <si>
    <t>Harmony Elementary School</t>
  </si>
  <si>
    <t>Fishers Landing Elementary School</t>
  </si>
  <si>
    <t>Heritage High School</t>
  </si>
  <si>
    <t>Illahee Elementary School</t>
  </si>
  <si>
    <t>Shahala Middle School</t>
  </si>
  <si>
    <t>Home Choice Academy</t>
  </si>
  <si>
    <t>York Elementary School</t>
  </si>
  <si>
    <t>Columbia Valley Elementary</t>
  </si>
  <si>
    <t>Union High School</t>
  </si>
  <si>
    <t>Endeavour Elementary School</t>
  </si>
  <si>
    <t>Open Doors Evergreen</t>
  </si>
  <si>
    <t>Evergreen School District (Stevens)</t>
  </si>
  <si>
    <t>33205</t>
  </si>
  <si>
    <t>Evergreen School</t>
  </si>
  <si>
    <t>Federal Way School District</t>
  </si>
  <si>
    <t>17210</t>
  </si>
  <si>
    <t>Internet Academy</t>
  </si>
  <si>
    <t>Federal Way Public Academy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</si>
  <si>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</si>
  <si>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</si>
  <si>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</si>
  <si>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</si>
  <si>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</si>
  <si>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</si>
  <si>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</si>
  <si>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</si>
  <si>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Olympic View Elementary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</si>
  <si>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</si>
  <si>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</si>
  <si>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</si>
  <si>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</si>
  <si>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</si>
  <si>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</si>
  <si>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</si>
  <si>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</si>
  <si>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</si>
  <si>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</si>
  <si>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</si>
  <si>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</si>
  <si>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</si>
  <si>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</si>
  <si>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</si>
  <si>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</si>
  <si>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</si>
  <si>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</si>
  <si>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Rainier View Elementary School</t>
  </si>
  <si>
    <t>Green Gables Elementary School</t>
  </si>
  <si>
    <t>Enterprise Elementary School</t>
  </si>
  <si>
    <t>Meredith Hill Elementary School</t>
  </si>
  <si>
    <t>Todd Beamer High School</t>
  </si>
  <si>
    <t>Employment Transition Program</t>
  </si>
  <si>
    <t>Support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</si>
  <si>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</si>
  <si>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</si>
  <si>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</si>
  <si>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</si>
  <si>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</si>
  <si>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TAFA at Saghalie</t>
  </si>
  <si>
    <t>Ferndale School District</t>
  </si>
  <si>
    <t>37502</t>
  </si>
  <si>
    <t>Beach Elem</t>
  </si>
  <si>
    <t>Central Elementary</t>
  </si>
  <si>
    <t>Ferndale High School</t>
  </si>
  <si>
    <t>Custer Elem</t>
  </si>
  <si>
    <t>Vista Middle School</t>
  </si>
  <si>
    <t>Skyline Elementary School</t>
  </si>
  <si>
    <t>Eagleridge Elementary</t>
  </si>
  <si>
    <t>Cascadia Elementary</t>
  </si>
  <si>
    <t>FERNDALE RE-ENGAGEMENT</t>
  </si>
  <si>
    <t>Fife School District</t>
  </si>
  <si>
    <t>27417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</si>
  <si>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</si>
  <si>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</si>
  <si>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</si>
  <si>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</si>
  <si>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</si>
  <si>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Finley School District</t>
  </si>
  <si>
    <t>03053</t>
  </si>
  <si>
    <t>River View High School</t>
  </si>
  <si>
    <t>Finley Elementary</t>
  </si>
  <si>
    <t>Finley Middle School</t>
  </si>
  <si>
    <t>Franklin Pierce School District</t>
  </si>
  <si>
    <t>27402</t>
  </si>
  <si>
    <t>Collins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</si>
  <si>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</si>
  <si>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</si>
  <si>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</si>
  <si>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</si>
  <si>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</si>
  <si>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</si>
  <si>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</si>
  <si>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</si>
  <si>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</si>
  <si>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</si>
  <si>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</si>
  <si>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Midland Elementary</t>
  </si>
  <si>
    <t>Freeman School District</t>
  </si>
  <si>
    <t>32358</t>
  </si>
  <si>
    <t>Freeman High School</t>
  </si>
  <si>
    <t>Freeman Elementary School</t>
  </si>
  <si>
    <t>Freeman Middle School</t>
  </si>
  <si>
    <t>Glenwood School District</t>
  </si>
  <si>
    <t>20401</t>
  </si>
  <si>
    <t>Glenwood Elementary</t>
  </si>
  <si>
    <t>Glenwood Secondary</t>
  </si>
  <si>
    <t>Goldendale School District</t>
  </si>
  <si>
    <t>20404</t>
  </si>
  <si>
    <t>Goldendale Primary School</t>
  </si>
  <si>
    <t>Goldendale High School</t>
  </si>
  <si>
    <t>Goldendale Middle School</t>
  </si>
  <si>
    <t>Grand Coulee Dam School District</t>
  </si>
  <si>
    <t>13301</t>
  </si>
  <si>
    <t>Lake Roosevelt Jr/Sr High School</t>
  </si>
  <si>
    <t>Lake Roosevelt Alternative School</t>
  </si>
  <si>
    <t>Grandview School District</t>
  </si>
  <si>
    <t>39200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</si>
  <si>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</si>
  <si>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</si>
  <si>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</si>
  <si>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</si>
  <si>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</si>
  <si>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</si>
  <si>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</si>
  <si>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Granger School District</t>
  </si>
  <si>
    <t>39204</t>
  </si>
  <si>
    <t>Granger Middle School</t>
  </si>
  <si>
    <t>Granger High School</t>
  </si>
  <si>
    <t>Roosevelt Elementary</t>
  </si>
  <si>
    <t>Granite Falls School District</t>
  </si>
  <si>
    <t>31332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</si>
  <si>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</si>
  <si>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</si>
  <si>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</si>
  <si>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</si>
  <si>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</si>
  <si>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</si>
  <si>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Grapeview School District</t>
  </si>
  <si>
    <t>23054</t>
  </si>
  <si>
    <t>Grapeview Elementary &amp; Middle School</t>
  </si>
  <si>
    <t>Great Northern School District</t>
  </si>
  <si>
    <t>32312</t>
  </si>
  <si>
    <t>Great Northern Elementary</t>
  </si>
  <si>
    <t>Green Mountain School District</t>
  </si>
  <si>
    <t>06103</t>
  </si>
  <si>
    <t>Green Mountain School</t>
  </si>
  <si>
    <t>Griffin School District</t>
  </si>
  <si>
    <t>34324</t>
  </si>
  <si>
    <t>Griffin School</t>
  </si>
  <si>
    <t>Harrington School District</t>
  </si>
  <si>
    <t>22204</t>
  </si>
  <si>
    <t>Harrington Elementary School</t>
  </si>
  <si>
    <t>Harrington High School</t>
  </si>
  <si>
    <t>Highland School District</t>
  </si>
  <si>
    <t>39203</t>
  </si>
  <si>
    <t>Highland Junior High School</t>
  </si>
  <si>
    <t>Marcus Whitman-Cowiche Elementary</t>
  </si>
  <si>
    <t>Tieton Intermediate School</t>
  </si>
  <si>
    <t>Highland High School</t>
  </si>
  <si>
    <t>Highline School District</t>
  </si>
  <si>
    <t>17401</t>
  </si>
  <si>
    <t>CHOICE Academy</t>
  </si>
  <si>
    <t>Mount View Elementary</t>
  </si>
  <si>
    <t>Puget Sound Skills Center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</si>
  <si>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</si>
  <si>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</si>
  <si>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</si>
  <si>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</si>
  <si>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</si>
  <si>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</si>
  <si>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</si>
  <si>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</si>
  <si>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</si>
  <si>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</si>
  <si>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</si>
  <si>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</si>
  <si>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Midway Elementary</t>
  </si>
  <si>
    <t>Marvista Elementary</t>
  </si>
  <si>
    <t>Madrona Elementary</t>
  </si>
  <si>
    <t>Mount Rainier High School</t>
  </si>
  <si>
    <t>Parkside Elementary</t>
  </si>
  <si>
    <t>Seahurst Elementary School</t>
  </si>
  <si>
    <t>Tyee High School</t>
  </si>
  <si>
    <t>Raisbeck Aviation High School</t>
  </si>
  <si>
    <t>New Start</t>
  </si>
  <si>
    <t>Satellite High School</t>
  </si>
  <si>
    <t>Big Picture School</t>
  </si>
  <si>
    <t>Highline Open Doors 1418</t>
  </si>
  <si>
    <t>Highline Home School Center</t>
  </si>
  <si>
    <t>Hockinson School District</t>
  </si>
  <si>
    <t>06098</t>
  </si>
  <si>
    <t>Hockinson Middle School</t>
  </si>
  <si>
    <t>Hockinson High School</t>
  </si>
  <si>
    <t>Hockinson Heights Elementary School</t>
  </si>
  <si>
    <t>Hood Canal School District</t>
  </si>
  <si>
    <t>23404</t>
  </si>
  <si>
    <t>Hood Canal Elementary School</t>
  </si>
  <si>
    <t>Hoquiam School District</t>
  </si>
  <si>
    <t>14028</t>
  </si>
  <si>
    <t>Emerson Elementary</t>
  </si>
  <si>
    <t>Hoquiam Middle School</t>
  </si>
  <si>
    <t>Central Elementary School</t>
  </si>
  <si>
    <t>Hoquiam High School</t>
  </si>
  <si>
    <t>Inchelium School District</t>
  </si>
  <si>
    <t>10070</t>
  </si>
  <si>
    <t>Inchelium High School</t>
  </si>
  <si>
    <t>Inchelium Middle School</t>
  </si>
  <si>
    <t>Inchelium Elementary School</t>
  </si>
  <si>
    <t>Index School District</t>
  </si>
  <si>
    <t>31063</t>
  </si>
  <si>
    <t>Index Elementary School</t>
  </si>
  <si>
    <t>Issaquah School District</t>
  </si>
  <si>
    <t>17411</t>
  </si>
  <si>
    <t>Issaquah Special Services</t>
  </si>
  <si>
    <t>Clark Elementary</t>
  </si>
  <si>
    <t>Issaquah Middle School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</si>
  <si>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</si>
  <si>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</si>
  <si>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</si>
  <si>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</si>
  <si>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</si>
  <si>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</si>
  <si>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</si>
  <si>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</si>
  <si>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</si>
  <si>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</si>
  <si>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</si>
  <si>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</si>
  <si>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</si>
  <si>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</si>
  <si>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</si>
  <si>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</si>
  <si>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</si>
  <si>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</si>
  <si>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</si>
  <si>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</si>
  <si>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Kahlotus School District</t>
  </si>
  <si>
    <t>11056</t>
  </si>
  <si>
    <t>Kahlotus Elem &amp; High</t>
  </si>
  <si>
    <t>Kalama School District</t>
  </si>
  <si>
    <t>08402</t>
  </si>
  <si>
    <t>Kalama Middle School</t>
  </si>
  <si>
    <t>Kalama Elem School</t>
  </si>
  <si>
    <t>Keller School District</t>
  </si>
  <si>
    <t>10003</t>
  </si>
  <si>
    <t>Keller Elementary School</t>
  </si>
  <si>
    <t>Kelso School District</t>
  </si>
  <si>
    <t>08458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</si>
  <si>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</si>
  <si>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</si>
  <si>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</si>
  <si>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</si>
  <si>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</si>
  <si>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</si>
  <si>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</si>
  <si>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</si>
  <si>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Loowit High School</t>
  </si>
  <si>
    <t>Kelso Virtual Academy</t>
  </si>
  <si>
    <t>Kennewick School District</t>
  </si>
  <si>
    <t>03017</t>
  </si>
  <si>
    <t>Westgate Elementary School</t>
  </si>
  <si>
    <t>Kennewick High School</t>
  </si>
  <si>
    <t>Hawthorne Elementary School - Kennewick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</si>
  <si>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</si>
  <si>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</si>
  <si>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</si>
  <si>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</si>
  <si>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</si>
  <si>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</si>
  <si>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</si>
  <si>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</si>
  <si>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Tri-Tech Skills Center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</si>
  <si>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</si>
  <si>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</si>
  <si>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</si>
  <si>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</si>
  <si>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</si>
  <si>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</si>
  <si>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</si>
  <si>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Mid-Columbia Parent Partnership</t>
  </si>
  <si>
    <t>Phoenix High School</t>
  </si>
  <si>
    <t>Cottonwood Elementary</t>
  </si>
  <si>
    <t>Sage Crest Elementary</t>
  </si>
  <si>
    <t>Amon Creek Elementary</t>
  </si>
  <si>
    <t>Fuerza Elementary</t>
  </si>
  <si>
    <t>Kent School District</t>
  </si>
  <si>
    <t>17415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</si>
  <si>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</si>
  <si>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</si>
  <si>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</si>
  <si>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</si>
  <si>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</si>
  <si>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</si>
  <si>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</si>
  <si>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</si>
  <si>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</si>
  <si>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</si>
  <si>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</si>
  <si>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</si>
  <si>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</si>
  <si>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</si>
  <si>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</si>
  <si>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</si>
  <si>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</si>
  <si>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</si>
  <si>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</si>
  <si>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</si>
  <si>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</si>
  <si>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</si>
  <si>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</si>
  <si>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</si>
  <si>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</si>
  <si>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</si>
  <si>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</si>
  <si>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</si>
  <si>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</si>
  <si>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</si>
  <si>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</si>
  <si>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</si>
  <si>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</si>
  <si>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</si>
  <si>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</si>
  <si>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</si>
  <si>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</si>
  <si>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</si>
  <si>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</si>
  <si>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Kettle Falls School District</t>
  </si>
  <si>
    <t>33212</t>
  </si>
  <si>
    <t>Kettle Falls Elementary School</t>
  </si>
  <si>
    <t>Kettle Falls Middle School</t>
  </si>
  <si>
    <t>Kettle Falls High School</t>
  </si>
  <si>
    <t>Columbia Virtual Academy - Kettle Falls</t>
  </si>
  <si>
    <t>Kiona-Benton City School District</t>
  </si>
  <si>
    <t>03052</t>
  </si>
  <si>
    <t>Kiona-Benton City High School</t>
  </si>
  <si>
    <t>Kiona-Benton City Middle School</t>
  </si>
  <si>
    <t>Kittitas School District</t>
  </si>
  <si>
    <t>19403</t>
  </si>
  <si>
    <t>Kittitas Elementary School</t>
  </si>
  <si>
    <t>Kittitas High School</t>
  </si>
  <si>
    <t>Klickitat School District</t>
  </si>
  <si>
    <t>20402</t>
  </si>
  <si>
    <t>Klickitat Elem &amp; High</t>
  </si>
  <si>
    <t>La Center School District</t>
  </si>
  <si>
    <t>06101</t>
  </si>
  <si>
    <t>La Center Elementary</t>
  </si>
  <si>
    <t>La Center Middle School</t>
  </si>
  <si>
    <t>La Center High School</t>
  </si>
  <si>
    <t>La Center Home School Academy</t>
  </si>
  <si>
    <t>La Conner School District</t>
  </si>
  <si>
    <t>29311</t>
  </si>
  <si>
    <t>La Conner High School</t>
  </si>
  <si>
    <t>La Conner Elementary</t>
  </si>
  <si>
    <t>La Conner Middle</t>
  </si>
  <si>
    <t>Lake Chelan School District</t>
  </si>
  <si>
    <t>04129</t>
  </si>
  <si>
    <t>Chelan Middle School</t>
  </si>
  <si>
    <t>Morgen Owings Elementary School</t>
  </si>
  <si>
    <t>Holden Village Community School</t>
  </si>
  <si>
    <t>Chelan High School</t>
  </si>
  <si>
    <t>Chelan School of Innovation</t>
  </si>
  <si>
    <t>Lake Stevens School District</t>
  </si>
  <si>
    <t>31004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</si>
  <si>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</si>
  <si>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</si>
  <si>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</si>
  <si>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</si>
  <si>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</si>
  <si>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</si>
  <si>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</si>
  <si>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</si>
  <si>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Lake Washington School District</t>
  </si>
  <si>
    <t>17414</t>
  </si>
  <si>
    <t>Redmond Elementary</t>
  </si>
  <si>
    <t>Juanita Elementary</t>
  </si>
  <si>
    <t>Rose Hill Elementary</t>
  </si>
  <si>
    <t>Lakeview Elementary</t>
  </si>
  <si>
    <t>Twain Elementary</t>
  </si>
  <si>
    <t>Thoreau Elementary</t>
  </si>
  <si>
    <t>Mann Elementary</t>
  </si>
  <si>
    <t>Audubon Elementary</t>
  </si>
  <si>
    <t>Franklin Elementary</t>
  </si>
  <si>
    <t>Bell Elementary</t>
  </si>
  <si>
    <t>Frost Elementary</t>
  </si>
  <si>
    <t>Rush Elementary</t>
  </si>
  <si>
    <t>Keller Elementary</t>
  </si>
  <si>
    <t>Sandburg Elementary</t>
  </si>
  <si>
    <t>Muir Elementary</t>
  </si>
  <si>
    <t>Kirk Elementary</t>
  </si>
  <si>
    <t>Dickinson Elementary</t>
  </si>
  <si>
    <t>Mead Elementary</t>
  </si>
  <si>
    <t>Rockwell Elementary</t>
  </si>
  <si>
    <t>Alcott Elementary</t>
  </si>
  <si>
    <t>Smith Elementary</t>
  </si>
  <si>
    <t>Wilder Elementary</t>
  </si>
  <si>
    <t>Mcauliffe Elementary</t>
  </si>
  <si>
    <t>Einstein Elementary</t>
  </si>
  <si>
    <t>Blackwell Elementary</t>
  </si>
  <si>
    <t>Rosa Parks Elementary</t>
  </si>
  <si>
    <t>Carson Elementary</t>
  </si>
  <si>
    <t>Clara Barton Elementary School</t>
  </si>
  <si>
    <t>Ella Baker Elementary School</t>
  </si>
  <si>
    <t>Lakewood School District</t>
  </si>
  <si>
    <t>31306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</si>
  <si>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</si>
  <si>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</si>
  <si>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</si>
  <si>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</si>
  <si>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</si>
  <si>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Lamont School District</t>
  </si>
  <si>
    <t>38264</t>
  </si>
  <si>
    <t>Lamont Middle School</t>
  </si>
  <si>
    <t>Liberty School District</t>
  </si>
  <si>
    <t>32362</t>
  </si>
  <si>
    <t>Liberty High School</t>
  </si>
  <si>
    <t>Liberty Jr High &amp; Elementary</t>
  </si>
  <si>
    <t>Lind School District</t>
  </si>
  <si>
    <t>01158</t>
  </si>
  <si>
    <t>Lind-Ritzville High School</t>
  </si>
  <si>
    <t>Lind Elementary School</t>
  </si>
  <si>
    <t>Lind-Ritzville Middle School</t>
  </si>
  <si>
    <t>Longview School District</t>
  </si>
  <si>
    <t>08122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</si>
  <si>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</si>
  <si>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</si>
  <si>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</si>
  <si>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</si>
  <si>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</si>
  <si>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</si>
  <si>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</si>
  <si>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</si>
  <si>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</si>
  <si>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</si>
  <si>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</si>
  <si>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</si>
  <si>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</si>
  <si>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Loon Lake School District</t>
  </si>
  <si>
    <t>33183</t>
  </si>
  <si>
    <t>Loon Lake Elementary School</t>
  </si>
  <si>
    <t>Loon Lake Homelink Program</t>
  </si>
  <si>
    <t>Lopez School District</t>
  </si>
  <si>
    <t>28144</t>
  </si>
  <si>
    <t>Lopez Middle High School</t>
  </si>
  <si>
    <t>Lopez Elementary School</t>
  </si>
  <si>
    <t>Decatur Elementary</t>
  </si>
  <si>
    <t>Lyle School District</t>
  </si>
  <si>
    <t>20406</t>
  </si>
  <si>
    <t>Dallesport Elementary</t>
  </si>
  <si>
    <t>Lyle High School</t>
  </si>
  <si>
    <t>Lyle Middle School</t>
  </si>
  <si>
    <t>Lynden School District</t>
  </si>
  <si>
    <t>37504</t>
  </si>
  <si>
    <t>Lynden Middle School</t>
  </si>
  <si>
    <t>Fisher Elementary School</t>
  </si>
  <si>
    <t>Lynden High School</t>
  </si>
  <si>
    <t>Isom Elementary School</t>
  </si>
  <si>
    <t>Vossbeck Elementary School</t>
  </si>
  <si>
    <t>Lynden Academy</t>
  </si>
  <si>
    <t>IMPACT Reengagement Program</t>
  </si>
  <si>
    <t>Mabton School District</t>
  </si>
  <si>
    <t>39120</t>
  </si>
  <si>
    <t>Artz Fox Elementary</t>
  </si>
  <si>
    <t>Mabton Jr. Sr. High</t>
  </si>
  <si>
    <t>Mabton Step Up To College</t>
  </si>
  <si>
    <t>Mansfield School District</t>
  </si>
  <si>
    <t>09207</t>
  </si>
  <si>
    <t>Mansfield Elem and High School</t>
  </si>
  <si>
    <t>Manson School District</t>
  </si>
  <si>
    <t>04019</t>
  </si>
  <si>
    <t>Manson Elementary</t>
  </si>
  <si>
    <t>Manson High School</t>
  </si>
  <si>
    <t>Manson Middle School</t>
  </si>
  <si>
    <t>Mary M Knight School District</t>
  </si>
  <si>
    <t>23311</t>
  </si>
  <si>
    <t>Mary M. Knight School</t>
  </si>
  <si>
    <t>Mary Walker School District</t>
  </si>
  <si>
    <t>33207</t>
  </si>
  <si>
    <t>Springdale Elementary</t>
  </si>
  <si>
    <t>Mary Walker High School</t>
  </si>
  <si>
    <t>Springdale Middle School</t>
  </si>
  <si>
    <t>Marysville School District</t>
  </si>
  <si>
    <t>31025</t>
  </si>
  <si>
    <t>10th Street School</t>
  </si>
  <si>
    <t>Heritage School</t>
  </si>
  <si>
    <t>School Home Partnership Program</t>
  </si>
  <si>
    <t>Marysville Coop Program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</si>
  <si>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</si>
  <si>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</si>
  <si>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</si>
  <si>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</si>
  <si>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</si>
  <si>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</si>
  <si>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</si>
  <si>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</si>
  <si>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</si>
  <si>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Marysville SD Special</t>
  </si>
  <si>
    <t>Grove Elementary</t>
  </si>
  <si>
    <t>Marysville Pilchuck High School</t>
  </si>
  <si>
    <t>Quil Ceda Tulalip Elementary</t>
  </si>
  <si>
    <t>Marysville NWESD 189 Youth Engagement</t>
  </si>
  <si>
    <t>Marysville Getchell High School</t>
  </si>
  <si>
    <t>McCleary School District</t>
  </si>
  <si>
    <t>14065</t>
  </si>
  <si>
    <t>Mccleary Elem</t>
  </si>
  <si>
    <t>Mead School District</t>
  </si>
  <si>
    <t>32354</t>
  </si>
  <si>
    <t>Mead Education Partnership Prog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</si>
  <si>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</si>
  <si>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</si>
  <si>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</si>
  <si>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</si>
  <si>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</si>
  <si>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Prairie View Elementary</t>
  </si>
  <si>
    <t>Medical Lake School District</t>
  </si>
  <si>
    <t>32326</t>
  </si>
  <si>
    <t>Medical Lake High School</t>
  </si>
  <si>
    <t>Medical Lake Middle School</t>
  </si>
  <si>
    <t>Hallett Elementary</t>
  </si>
  <si>
    <t>Michael Anderson Elementary</t>
  </si>
  <si>
    <t>Mercer Island School District</t>
  </si>
  <si>
    <t>17400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</si>
  <si>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</si>
  <si>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</si>
  <si>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</si>
  <si>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</si>
  <si>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</si>
  <si>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</si>
  <si>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Meridian School District</t>
  </si>
  <si>
    <t>37505</t>
  </si>
  <si>
    <t>Meridian High School</t>
  </si>
  <si>
    <t>Irene Reither Elementary School</t>
  </si>
  <si>
    <t>Meridian Parent Partnership Program</t>
  </si>
  <si>
    <t>Meridian Impact Re-Engagement</t>
  </si>
  <si>
    <t>Methow Valley School District</t>
  </si>
  <si>
    <t>24350</t>
  </si>
  <si>
    <t>Home School Experience</t>
  </si>
  <si>
    <t>Liberty Bell Jr Sr High</t>
  </si>
  <si>
    <t>Methow Valley Elementary</t>
  </si>
  <si>
    <t>Monroe School District</t>
  </si>
  <si>
    <t>31103</t>
  </si>
  <si>
    <t>Out Of District Special Ed</t>
  </si>
  <si>
    <t>Sky Valley Education Center</t>
  </si>
  <si>
    <t>Leaders In Learning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</si>
  <si>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</si>
  <si>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</si>
  <si>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</si>
  <si>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</si>
  <si>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</si>
  <si>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</si>
  <si>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</si>
  <si>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</si>
  <si>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Montesano School District</t>
  </si>
  <si>
    <t>14066</t>
  </si>
  <si>
    <t>Montesano Jr-Sr High</t>
  </si>
  <si>
    <t>Simpson Avenue Elementary</t>
  </si>
  <si>
    <t>Beacon Avenue Elementary School</t>
  </si>
  <si>
    <t>Morton School District</t>
  </si>
  <si>
    <t>21214</t>
  </si>
  <si>
    <t>Morton Elementary School</t>
  </si>
  <si>
    <t>Morton Junior-Senior High</t>
  </si>
  <si>
    <t>Moses Lake School District</t>
  </si>
  <si>
    <t>13161</t>
  </si>
  <si>
    <t>Peninsula Elementary</t>
  </si>
  <si>
    <t>Knolls Vista Elementary</t>
  </si>
  <si>
    <t>Lakeview Terrace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</si>
  <si>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</si>
  <si>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</si>
  <si>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</si>
  <si>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</si>
  <si>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</si>
  <si>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</si>
  <si>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</si>
  <si>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>Skill Source Learning Center</t>
  </si>
  <si>
    <t>Mossyrock School District</t>
  </si>
  <si>
    <t>21206</t>
  </si>
  <si>
    <t>Mossyrock Elementary School</t>
  </si>
  <si>
    <t>Mossyrock Jr./Sr. High School</t>
  </si>
  <si>
    <t>Mossyrock Academy</t>
  </si>
  <si>
    <t>Mount Adams School District</t>
  </si>
  <si>
    <t>39209</t>
  </si>
  <si>
    <t>Mount Adams Middle School</t>
  </si>
  <si>
    <t>Harrah Elementary School</t>
  </si>
  <si>
    <t>White Swan High School</t>
  </si>
  <si>
    <t>Mount Baker School District</t>
  </si>
  <si>
    <t>37507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</si>
  <si>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</si>
  <si>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</si>
  <si>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</si>
  <si>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</si>
  <si>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</si>
  <si>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</si>
  <si>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Mount Pleasant School District</t>
  </si>
  <si>
    <t>30029</t>
  </si>
  <si>
    <t>Mount Pleasant School</t>
  </si>
  <si>
    <t>Mount Vernon School District</t>
  </si>
  <si>
    <t>29320</t>
  </si>
  <si>
    <t>Mount Vernon High School</t>
  </si>
  <si>
    <t>La Venture Middle School</t>
  </si>
  <si>
    <t>Mount Vernon Special Ed</t>
  </si>
  <si>
    <t>Little Mountain Elementary</t>
  </si>
  <si>
    <t>Mount Baker Middle School</t>
  </si>
  <si>
    <t>Skagit Academy</t>
  </si>
  <si>
    <t>Northwest Career &amp; Technical Academy</t>
  </si>
  <si>
    <t>Mount Vernon Open Doors</t>
  </si>
  <si>
    <t>Mukilteo School District</t>
  </si>
  <si>
    <t>31006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</si>
  <si>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</si>
  <si>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</si>
  <si>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</si>
  <si>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</si>
  <si>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</si>
  <si>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</si>
  <si>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</si>
  <si>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</si>
  <si>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</si>
  <si>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</si>
  <si>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</si>
  <si>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</si>
  <si>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</si>
  <si>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</si>
  <si>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</si>
  <si>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</si>
  <si>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Pathfinder Kindergarten Center</t>
  </si>
  <si>
    <t>Mukilteo Reengagement Academy Open Doors</t>
  </si>
  <si>
    <t>Naches Valley School District</t>
  </si>
  <si>
    <t>39003</t>
  </si>
  <si>
    <t>Naches Valley Elementary School</t>
  </si>
  <si>
    <t>Napavine School District</t>
  </si>
  <si>
    <t>21014</t>
  </si>
  <si>
    <t>Napavine Jr Sr High School</t>
  </si>
  <si>
    <t>Napavine Elementary</t>
  </si>
  <si>
    <t>Naselle-Grays River Valley School District</t>
  </si>
  <si>
    <t>25155</t>
  </si>
  <si>
    <t>Naselle Elementary</t>
  </si>
  <si>
    <t>Naselle Jr Sr High Schools</t>
  </si>
  <si>
    <t>24014</t>
  </si>
  <si>
    <t>Nespelem Elementary</t>
  </si>
  <si>
    <t>Newport School District</t>
  </si>
  <si>
    <t>26056</t>
  </si>
  <si>
    <t>Newport High School</t>
  </si>
  <si>
    <t>Sadie Halstead Middle School</t>
  </si>
  <si>
    <t>Stratton Elementary</t>
  </si>
  <si>
    <t>Nine Mile Falls School District</t>
  </si>
  <si>
    <t>32325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</si>
  <si>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</si>
  <si>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</si>
  <si>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</si>
  <si>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</si>
  <si>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</si>
  <si>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Nooksack Valley School District</t>
  </si>
  <si>
    <t>37506</t>
  </si>
  <si>
    <t>Nooksack Valley High School</t>
  </si>
  <si>
    <t>Sumas Elementary</t>
  </si>
  <si>
    <t>Nooksack Valley Middle School</t>
  </si>
  <si>
    <t>Everson Elementary</t>
  </si>
  <si>
    <t>Nooksack Elementary</t>
  </si>
  <si>
    <t>North Beach School District</t>
  </si>
  <si>
    <t>14064</t>
  </si>
  <si>
    <t>North Beach Senior High School</t>
  </si>
  <si>
    <t>Pacific Beach Elementary School</t>
  </si>
  <si>
    <t>Ocean Shores Elementary</t>
  </si>
  <si>
    <t>North Beach Junior High School</t>
  </si>
  <si>
    <t>North Franklin School District</t>
  </si>
  <si>
    <t>11051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</si>
  <si>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</si>
  <si>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</si>
  <si>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</si>
  <si>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</si>
  <si>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</si>
  <si>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</si>
  <si>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</si>
  <si>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CRCC-Open Doors</t>
  </si>
  <si>
    <t>North Kitsap School District</t>
  </si>
  <si>
    <t>18400</t>
  </si>
  <si>
    <t>Special Programs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</si>
  <si>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</si>
  <si>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</si>
  <si>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</si>
  <si>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</si>
  <si>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</si>
  <si>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</si>
  <si>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</si>
  <si>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</si>
  <si>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</si>
  <si>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</si>
  <si>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North Mason School District</t>
  </si>
  <si>
    <t>23403</t>
  </si>
  <si>
    <t>James A. Taylor High School</t>
  </si>
  <si>
    <t>Belfair Elementary</t>
  </si>
  <si>
    <t>Hawkins Middle School</t>
  </si>
  <si>
    <t>North Mason Senior High School</t>
  </si>
  <si>
    <t>Sand Hill Elementary</t>
  </si>
  <si>
    <t>North River School District</t>
  </si>
  <si>
    <t>25200</t>
  </si>
  <si>
    <t>North River School</t>
  </si>
  <si>
    <t>North Thurston Public Schools</t>
  </si>
  <si>
    <t>34003</t>
  </si>
  <si>
    <t>South Bay Elementary</t>
  </si>
  <si>
    <t>North Thurston High School</t>
  </si>
  <si>
    <t>Mountain View Elementary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</si>
  <si>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</si>
  <si>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</si>
  <si>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</si>
  <si>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</si>
  <si>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</si>
  <si>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</si>
  <si>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</si>
  <si>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Woodland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</si>
  <si>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</si>
  <si>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</si>
  <si>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</si>
  <si>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</si>
  <si>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</si>
  <si>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</si>
  <si>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</si>
  <si>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</si>
  <si>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</si>
  <si>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Northport School District</t>
  </si>
  <si>
    <t>33211</t>
  </si>
  <si>
    <t>Northport Elementary School</t>
  </si>
  <si>
    <t>Northport High School</t>
  </si>
  <si>
    <t>Northport Homelink Program</t>
  </si>
  <si>
    <t>Northshore School District</t>
  </si>
  <si>
    <t>17417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</si>
  <si>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</si>
  <si>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</si>
  <si>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</si>
  <si>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</si>
  <si>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</si>
  <si>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</si>
  <si>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</si>
  <si>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</si>
  <si>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</si>
  <si>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</si>
  <si>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</si>
  <si>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</si>
  <si>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</si>
  <si>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</si>
  <si>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</si>
  <si>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</si>
  <si>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</si>
  <si>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</si>
  <si>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</si>
  <si>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</si>
  <si>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</si>
  <si>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</si>
  <si>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</si>
  <si>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</si>
  <si>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</si>
  <si>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</si>
  <si>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</si>
  <si>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</si>
  <si>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</si>
  <si>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</si>
  <si>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North Creek High School</t>
  </si>
  <si>
    <t>Oak Harbor School District</t>
  </si>
  <si>
    <t>15201</t>
  </si>
  <si>
    <t>Homeconnection</t>
  </si>
  <si>
    <t>Oak Harbor Elementary</t>
  </si>
  <si>
    <t>Oak Harbor High School</t>
  </si>
  <si>
    <t>Oak Harbor Intermediate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</si>
  <si>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</si>
  <si>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</si>
  <si>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</si>
  <si>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</si>
  <si>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</si>
  <si>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</si>
  <si>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Oakesdale School District</t>
  </si>
  <si>
    <t>38324</t>
  </si>
  <si>
    <t>Oakesdale High School</t>
  </si>
  <si>
    <t>Oakesdale Elementary School</t>
  </si>
  <si>
    <t>Oakville School District</t>
  </si>
  <si>
    <t>14400</t>
  </si>
  <si>
    <t>Oakville High School</t>
  </si>
  <si>
    <t>Oakville Elementary</t>
  </si>
  <si>
    <t>Ocean Beach School District</t>
  </si>
  <si>
    <t>25101</t>
  </si>
  <si>
    <t>Hilltop School</t>
  </si>
  <si>
    <t>Long Beach Elementary School</t>
  </si>
  <si>
    <t>Ocean Park Elementary</t>
  </si>
  <si>
    <t>Ilwaco High School</t>
  </si>
  <si>
    <t>Ocean Beach Alternative School</t>
  </si>
  <si>
    <t>Ocosta School District</t>
  </si>
  <si>
    <t>14172</t>
  </si>
  <si>
    <t>Ocosta Junior - Senior High</t>
  </si>
  <si>
    <t>Ocosta Elementary School</t>
  </si>
  <si>
    <t>Odessa School District</t>
  </si>
  <si>
    <t>22105</t>
  </si>
  <si>
    <t>Odessa High School</t>
  </si>
  <si>
    <t>P C Jantz Elementary</t>
  </si>
  <si>
    <t>Okanogan School District</t>
  </si>
  <si>
    <t>24105</t>
  </si>
  <si>
    <t>Okanogan Middle School</t>
  </si>
  <si>
    <t>Okanogan High School</t>
  </si>
  <si>
    <t>Grainger Elementary</t>
  </si>
  <si>
    <t>Okanogan Alternative High School</t>
  </si>
  <si>
    <t>Okanogan Outreach Alternative School</t>
  </si>
  <si>
    <t>Olympia School District</t>
  </si>
  <si>
    <t>34111</t>
  </si>
  <si>
    <t>Avanti High School</t>
  </si>
  <si>
    <t>Boston Harbor Elementary</t>
  </si>
  <si>
    <t>McLane Elementary School</t>
  </si>
  <si>
    <t>Madison Elementary School</t>
  </si>
  <si>
    <t>Olympia High School</t>
  </si>
  <si>
    <t>Jefferson Middle School</t>
  </si>
  <si>
    <t>Leland P Brown Elementary</t>
  </si>
  <si>
    <t>Reeves Middle School</t>
  </si>
  <si>
    <t>Washington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</si>
  <si>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</si>
  <si>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</si>
  <si>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</si>
  <si>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</si>
  <si>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</si>
  <si>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</si>
  <si>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Omak School District</t>
  </si>
  <si>
    <t>24019</t>
  </si>
  <si>
    <t>Omak High School</t>
  </si>
  <si>
    <t>N Omak Elementary</t>
  </si>
  <si>
    <t>E Omak Elementary</t>
  </si>
  <si>
    <t>Omak Middle School</t>
  </si>
  <si>
    <t>Washington Virtual Academy Omak Elementary</t>
  </si>
  <si>
    <t>Washington Virtual Academy Omak Middle School</t>
  </si>
  <si>
    <t>Washington Virtual Academy Omak High School</t>
  </si>
  <si>
    <t>Onalaska School District</t>
  </si>
  <si>
    <t>21300</t>
  </si>
  <si>
    <t>Onalaska High School</t>
  </si>
  <si>
    <t>Onalaska Elementary School</t>
  </si>
  <si>
    <t>Onion Creek School District</t>
  </si>
  <si>
    <t>33030</t>
  </si>
  <si>
    <t>Onion Creek Elementary</t>
  </si>
  <si>
    <t>Orcas Island School District</t>
  </si>
  <si>
    <t>28137</t>
  </si>
  <si>
    <t>Orcas Island Elementary School</t>
  </si>
  <si>
    <t>Orcas Island High School</t>
  </si>
  <si>
    <t>Orcas Island Middle School</t>
  </si>
  <si>
    <t>Orient School District</t>
  </si>
  <si>
    <t>10065</t>
  </si>
  <si>
    <t>Orondo School District</t>
  </si>
  <si>
    <t>09013</t>
  </si>
  <si>
    <t>Orondo Elementary and Middle School</t>
  </si>
  <si>
    <t>Oroville School District</t>
  </si>
  <si>
    <t>24410</t>
  </si>
  <si>
    <t>Oroville Elementary</t>
  </si>
  <si>
    <t>Oroville Middle-High School</t>
  </si>
  <si>
    <t>Orting School District</t>
  </si>
  <si>
    <t>27344</t>
  </si>
  <si>
    <t>Orting Primary School</t>
  </si>
  <si>
    <t>Orting High School</t>
  </si>
  <si>
    <t>Orting Middle School</t>
  </si>
  <si>
    <t>Ptarmigan Ridge Elementary School</t>
  </si>
  <si>
    <t>Othello School District</t>
  </si>
  <si>
    <t>01147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</si>
  <si>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</si>
  <si>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</si>
  <si>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</si>
  <si>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</si>
  <si>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</si>
  <si>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</si>
  <si>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</si>
  <si>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Palisades School District</t>
  </si>
  <si>
    <t>09102</t>
  </si>
  <si>
    <t>Palisades Elementary School</t>
  </si>
  <si>
    <t>Palouse School District</t>
  </si>
  <si>
    <t>38301</t>
  </si>
  <si>
    <t>Palouse Elementary</t>
  </si>
  <si>
    <t>Pasco School District</t>
  </si>
  <si>
    <t>11001</t>
  </si>
  <si>
    <t>Mcloughlin Middle School</t>
  </si>
  <si>
    <t>Longfellow Elementary</t>
  </si>
  <si>
    <t>Pasco Senior High School</t>
  </si>
  <si>
    <t>Mark Twain Elementary</t>
  </si>
  <si>
    <t>Stevens Middle School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</si>
  <si>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</si>
  <si>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</si>
  <si>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</si>
  <si>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</si>
  <si>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</si>
  <si>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</si>
  <si>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</si>
  <si>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</si>
  <si>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</si>
  <si>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</si>
  <si>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</si>
  <si>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</si>
  <si>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</si>
  <si>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</si>
  <si>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</si>
  <si>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Pateros School District</t>
  </si>
  <si>
    <t>24122</t>
  </si>
  <si>
    <t>Pateros Elementary</t>
  </si>
  <si>
    <t>Pateros High School</t>
  </si>
  <si>
    <t>Paterson School District</t>
  </si>
  <si>
    <t>03050</t>
  </si>
  <si>
    <t>Paterson Elementary School</t>
  </si>
  <si>
    <t>Pe Ell School District</t>
  </si>
  <si>
    <t>21301</t>
  </si>
  <si>
    <t>Pe Ell School</t>
  </si>
  <si>
    <t>Peninsula School District</t>
  </si>
  <si>
    <t>27401</t>
  </si>
  <si>
    <t>Henderson Bay Alt High School</t>
  </si>
  <si>
    <t>Goodman Middle School</t>
  </si>
  <si>
    <t>Peninsula High School</t>
  </si>
  <si>
    <t>Harbor Heights Elementary School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</si>
  <si>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</si>
  <si>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</si>
  <si>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</si>
  <si>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</si>
  <si>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</si>
  <si>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</si>
  <si>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</si>
  <si>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</si>
  <si>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</si>
  <si>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</si>
  <si>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Pioneer School District</t>
  </si>
  <si>
    <t>23402</t>
  </si>
  <si>
    <t>Pioneer Middle School</t>
  </si>
  <si>
    <t>Port Angeles School District</t>
  </si>
  <si>
    <t>05121</t>
  </si>
  <si>
    <t>Port Angeles High School</t>
  </si>
  <si>
    <t>Hamilton Elementary</t>
  </si>
  <si>
    <t>Lincoln High School</t>
  </si>
  <si>
    <t>Dry Creek Elementary</t>
  </si>
  <si>
    <t>Port Townsend School District</t>
  </si>
  <si>
    <t>16050</t>
  </si>
  <si>
    <t>OCEAN</t>
  </si>
  <si>
    <t>Port Townsend High School</t>
  </si>
  <si>
    <t>Salish Coast Elementary</t>
  </si>
  <si>
    <t>Blue Heron Middle School</t>
  </si>
  <si>
    <t>Prescott School District</t>
  </si>
  <si>
    <t>36402</t>
  </si>
  <si>
    <t>Prescott Elementary School</t>
  </si>
  <si>
    <t>Prescott Jr Sr High</t>
  </si>
  <si>
    <t>Prosser School District</t>
  </si>
  <si>
    <t>03116</t>
  </si>
  <si>
    <t>Keene-Riverview Elementary</t>
  </si>
  <si>
    <t>Prosser High School</t>
  </si>
  <si>
    <t>Whitstran Elementary</t>
  </si>
  <si>
    <t>Housel Middle School</t>
  </si>
  <si>
    <t>Prosser Heights Elementary</t>
  </si>
  <si>
    <t>Pullman School District</t>
  </si>
  <si>
    <t>38267</t>
  </si>
  <si>
    <t>Pullman High School</t>
  </si>
  <si>
    <t>Puyallup School District</t>
  </si>
  <si>
    <t>27003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</si>
  <si>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</si>
  <si>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</si>
  <si>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</si>
  <si>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</si>
  <si>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</si>
  <si>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</si>
  <si>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Karshner Elementary</t>
  </si>
  <si>
    <t>Fruitland Elementary</t>
  </si>
  <si>
    <t>Wildwood Elementary</t>
  </si>
  <si>
    <t>Mt View Elementary</t>
  </si>
  <si>
    <t>Northwood Elementary</t>
  </si>
  <si>
    <t>Walker High School</t>
  </si>
  <si>
    <t>Ridgecrest Elementary</t>
  </si>
  <si>
    <t>Pope Elementary</t>
  </si>
  <si>
    <t>Brouillet Elementary</t>
  </si>
  <si>
    <t>Shaw Road Elementary</t>
  </si>
  <si>
    <t>Zeiger Elementary</t>
  </si>
  <si>
    <t>Edgerton Elementary</t>
  </si>
  <si>
    <t>Queets-Clearwater School District</t>
  </si>
  <si>
    <t>16020</t>
  </si>
  <si>
    <t>Queets-Clearwater Elementary</t>
  </si>
  <si>
    <t>Quilcene School District</t>
  </si>
  <si>
    <t>16048</t>
  </si>
  <si>
    <t>Quilcene High And Elementary</t>
  </si>
  <si>
    <t>PEARL</t>
  </si>
  <si>
    <t>Quillayute Valley School District</t>
  </si>
  <si>
    <t>05402</t>
  </si>
  <si>
    <t>District Run Home School</t>
  </si>
  <si>
    <t>Forks Junior-Senior High School</t>
  </si>
  <si>
    <t>Forks Elementary School</t>
  </si>
  <si>
    <t>Insight School of Washington</t>
  </si>
  <si>
    <t>Lake Quinault School District</t>
  </si>
  <si>
    <t>14097</t>
  </si>
  <si>
    <t>Lake Quinault School</t>
  </si>
  <si>
    <t>Quincy School District</t>
  </si>
  <si>
    <t>13144</t>
  </si>
  <si>
    <t>Quincy High School</t>
  </si>
  <si>
    <t>George Elementary</t>
  </si>
  <si>
    <t>Monument Elementary</t>
  </si>
  <si>
    <t>Rainier School District</t>
  </si>
  <si>
    <t>34307</t>
  </si>
  <si>
    <t>Rainier Senior High School</t>
  </si>
  <si>
    <t>Raymond School District</t>
  </si>
  <si>
    <t>25116</t>
  </si>
  <si>
    <t>Raymond Jr Sr High School</t>
  </si>
  <si>
    <t>Raymond Elementary School</t>
  </si>
  <si>
    <t>Reardan-Edwall School District</t>
  </si>
  <si>
    <t>22009</t>
  </si>
  <si>
    <t>Reardan Middle-Senior High School</t>
  </si>
  <si>
    <t>Reardan Elementary School</t>
  </si>
  <si>
    <t>Renton School District</t>
  </si>
  <si>
    <t>17403</t>
  </si>
  <si>
    <t>Griffin Home</t>
  </si>
  <si>
    <t>H.O.M.E. Program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</si>
  <si>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</si>
  <si>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</si>
  <si>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</si>
  <si>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</si>
  <si>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</si>
  <si>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Dimmitt Middle School</t>
  </si>
  <si>
    <t>Nelsen Middle School</t>
  </si>
  <si>
    <t>Renton Park Elementary School</t>
  </si>
  <si>
    <t>Maplewood Heights Elementary School</t>
  </si>
  <si>
    <t>Benson Hill Elementary School</t>
  </si>
  <si>
    <t>Sierra Heights Elementary School</t>
  </si>
  <si>
    <t>Tiffany Park Elementary School</t>
  </si>
  <si>
    <t>Talbot Hill Elementary School</t>
  </si>
  <si>
    <t>Honey Dew Elementary</t>
  </si>
  <si>
    <t>Talley High School</t>
  </si>
  <si>
    <t>Risdon Middle School</t>
  </si>
  <si>
    <t>Republic School District</t>
  </si>
  <si>
    <t>10309</t>
  </si>
  <si>
    <t>Republic Elementary School</t>
  </si>
  <si>
    <t>Republic Senior High School</t>
  </si>
  <si>
    <t>Republic Parent Partner</t>
  </si>
  <si>
    <t>Republic Junior High</t>
  </si>
  <si>
    <t>Richland School District</t>
  </si>
  <si>
    <t>03400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</si>
  <si>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</si>
  <si>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</si>
  <si>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</si>
  <si>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</si>
  <si>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</si>
  <si>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</si>
  <si>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</si>
  <si>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</si>
  <si>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</si>
  <si>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</si>
  <si>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</si>
  <si>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</si>
  <si>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</si>
  <si>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</si>
  <si>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</si>
  <si>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</si>
  <si>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Leona Libby Middle School</t>
  </si>
  <si>
    <t>Ridgefield School District</t>
  </si>
  <si>
    <t>06122</t>
  </si>
  <si>
    <t>Ridgefield High School</t>
  </si>
  <si>
    <t>South Ridge Elementary</t>
  </si>
  <si>
    <t>Union Ridge Elementary</t>
  </si>
  <si>
    <t>View Ridge Middle School</t>
  </si>
  <si>
    <t>Ritzville School District</t>
  </si>
  <si>
    <t>01160</t>
  </si>
  <si>
    <t>Ritzville High School</t>
  </si>
  <si>
    <t>Ritzville Grade School</t>
  </si>
  <si>
    <t>Lind Ritzville Middle School</t>
  </si>
  <si>
    <t>Riverside School District</t>
  </si>
  <si>
    <t>32416</t>
  </si>
  <si>
    <t>Chattaroy Elementary</t>
  </si>
  <si>
    <t>Riverside Middle School</t>
  </si>
  <si>
    <t>Riverside Elementary</t>
  </si>
  <si>
    <t>Riverside High School</t>
  </si>
  <si>
    <t>Independent Scholar</t>
  </si>
  <si>
    <t>Riverview School District</t>
  </si>
  <si>
    <t>17407</t>
  </si>
  <si>
    <t>CLIP</t>
  </si>
  <si>
    <t>Carnation Elementary School</t>
  </si>
  <si>
    <t>Cherry Valley Elementary School</t>
  </si>
  <si>
    <t>Stillwater Elementary</t>
  </si>
  <si>
    <t>Rochester School District</t>
  </si>
  <si>
    <t>34401</t>
  </si>
  <si>
    <t>H.e.a.r.t. High School</t>
  </si>
  <si>
    <t>Rochester Primary School</t>
  </si>
  <si>
    <t>Rochester Middle School</t>
  </si>
  <si>
    <t>Grand Mound Elementary</t>
  </si>
  <si>
    <t>Rochester High School</t>
  </si>
  <si>
    <t>Rosalia School District</t>
  </si>
  <si>
    <t>38320</t>
  </si>
  <si>
    <t>Rosalia Elementary &amp; Secondary School</t>
  </si>
  <si>
    <t>Royal School District</t>
  </si>
  <si>
    <t>13160</t>
  </si>
  <si>
    <t>Red Rock Elementary</t>
  </si>
  <si>
    <t>Royal High School</t>
  </si>
  <si>
    <t>Royal Middle School</t>
  </si>
  <si>
    <t>Royal Intermediate School</t>
  </si>
  <si>
    <t>San Juan Island School District</t>
  </si>
  <si>
    <t>28149</t>
  </si>
  <si>
    <t>Friday Harbor Elementary School</t>
  </si>
  <si>
    <t>Friday Harbor High School</t>
  </si>
  <si>
    <t>Friday Harbor Middle School</t>
  </si>
  <si>
    <t>Griffin Bay School</t>
  </si>
  <si>
    <t>Satsop School District</t>
  </si>
  <si>
    <t>14104</t>
  </si>
  <si>
    <t>Satsop Elementary</t>
  </si>
  <si>
    <t>Seattle Public Schools</t>
  </si>
  <si>
    <t>17001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</si>
  <si>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</si>
  <si>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</si>
  <si>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</si>
  <si>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</si>
  <si>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</si>
  <si>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</si>
  <si>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</si>
  <si>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</si>
  <si>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</si>
  <si>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</si>
  <si>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</si>
  <si>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</si>
  <si>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</si>
  <si>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</si>
  <si>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</si>
  <si>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</si>
  <si>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</si>
  <si>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</si>
  <si>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</si>
  <si>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</si>
  <si>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</si>
  <si>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</si>
  <si>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</si>
  <si>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</si>
  <si>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</si>
  <si>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</si>
  <si>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</si>
  <si>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</si>
  <si>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</si>
  <si>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</si>
  <si>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</si>
  <si>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</si>
  <si>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</si>
  <si>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</si>
  <si>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</si>
  <si>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</si>
  <si>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</si>
  <si>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</si>
  <si>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</si>
  <si>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</si>
  <si>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</si>
  <si>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</si>
  <si>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</si>
  <si>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</si>
  <si>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</si>
  <si>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</si>
  <si>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</si>
  <si>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</si>
  <si>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</si>
  <si>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</si>
  <si>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</si>
  <si>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</si>
  <si>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</si>
  <si>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</si>
  <si>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</si>
  <si>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</si>
  <si>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</si>
  <si>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Sacajawea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</si>
  <si>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</si>
  <si>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</si>
  <si>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</si>
  <si>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</si>
  <si>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</si>
  <si>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</si>
  <si>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</si>
  <si>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</si>
  <si>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</si>
  <si>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</si>
  <si>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</si>
  <si>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</si>
  <si>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</si>
  <si>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</si>
  <si>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</si>
  <si>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</si>
  <si>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</si>
  <si>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</si>
  <si>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</si>
  <si>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</si>
  <si>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</si>
  <si>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</si>
  <si>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</si>
  <si>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</si>
  <si>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</si>
  <si>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</si>
  <si>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</si>
  <si>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</si>
  <si>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</si>
  <si>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</si>
  <si>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Seattle Skills Center</t>
  </si>
  <si>
    <t>Louisa Boren STEM K-8</t>
  </si>
  <si>
    <t>Jane Addams Middle School</t>
  </si>
  <si>
    <t>Interagency Open Doors</t>
  </si>
  <si>
    <t>Bridges Transition</t>
  </si>
  <si>
    <t>Meany Middle School</t>
  </si>
  <si>
    <t>Robert Eagle Staff Middle School</t>
  </si>
  <si>
    <t>Cedar Park Elementary School</t>
  </si>
  <si>
    <t>Decatur Elementary School</t>
  </si>
  <si>
    <t>Sedro-Woolley School District</t>
  </si>
  <si>
    <t>29101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</si>
  <si>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</si>
  <si>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</si>
  <si>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</si>
  <si>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</si>
  <si>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</si>
  <si>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</si>
  <si>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</si>
  <si>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Selah School District</t>
  </si>
  <si>
    <t>39119</t>
  </si>
  <si>
    <t>John Campbell Primary School</t>
  </si>
  <si>
    <t>Selah Intermediate School</t>
  </si>
  <si>
    <t>Selah Middle School</t>
  </si>
  <si>
    <t>Selkirk School District</t>
  </si>
  <si>
    <t>26070</t>
  </si>
  <si>
    <t>Selkirk Elementary</t>
  </si>
  <si>
    <t>Selkirk Middle School</t>
  </si>
  <si>
    <t>Selkirk High School</t>
  </si>
  <si>
    <t>Sequim School District</t>
  </si>
  <si>
    <t>05323</t>
  </si>
  <si>
    <t>Sequim Senior High</t>
  </si>
  <si>
    <t>Helen Haller Elementary School</t>
  </si>
  <si>
    <t>Greywolf Elementary School</t>
  </si>
  <si>
    <t>Sequim Middle School</t>
  </si>
  <si>
    <t>Shelton School District</t>
  </si>
  <si>
    <t>23309</t>
  </si>
  <si>
    <t>Shelton High School</t>
  </si>
  <si>
    <t>Bordeaux Elementary School</t>
  </si>
  <si>
    <t>Oakland Bay Junior High School</t>
  </si>
  <si>
    <t>Shoreline School District</t>
  </si>
  <si>
    <t>17412</t>
  </si>
  <si>
    <t>Handicapped Contractual Services</t>
  </si>
  <si>
    <t>Home Education Exchange</t>
  </si>
  <si>
    <t>Lake Forest Park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</si>
  <si>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</si>
  <si>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</si>
  <si>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</si>
  <si>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</si>
  <si>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</si>
  <si>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</si>
  <si>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</si>
  <si>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</si>
  <si>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</si>
  <si>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</si>
  <si>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</si>
  <si>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Cascade K-8 Community School</t>
  </si>
  <si>
    <t>Skamania School District</t>
  </si>
  <si>
    <t>30002</t>
  </si>
  <si>
    <t>Skamania Elementary</t>
  </si>
  <si>
    <t>Skykomish School District</t>
  </si>
  <si>
    <t>17404</t>
  </si>
  <si>
    <t>Skykomish Elementary School</t>
  </si>
  <si>
    <t>Skykomish High School</t>
  </si>
  <si>
    <t>Snohomish School District</t>
  </si>
  <si>
    <t>31201</t>
  </si>
  <si>
    <t>Snohomish Center</t>
  </si>
  <si>
    <t>Machias Elementary</t>
  </si>
  <si>
    <t>Snohomish High School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</si>
  <si>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</si>
  <si>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</si>
  <si>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</si>
  <si>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</si>
  <si>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</si>
  <si>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</si>
  <si>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</si>
  <si>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Cascade View Elementary</t>
  </si>
  <si>
    <t>Totem Falls</t>
  </si>
  <si>
    <t>Centennial Middle School</t>
  </si>
  <si>
    <t>Little Cedars Elementary School</t>
  </si>
  <si>
    <t>Glacier Peak High School</t>
  </si>
  <si>
    <t>Snoqualmie Valley School District</t>
  </si>
  <si>
    <t>17410</t>
  </si>
  <si>
    <t>Fall City Elementary</t>
  </si>
  <si>
    <t>North Bend Elementary School</t>
  </si>
  <si>
    <t>Snoqualmie Elementary</t>
  </si>
  <si>
    <t>Edwin R Opstad Elementary</t>
  </si>
  <si>
    <t>Cascade View Elementary School</t>
  </si>
  <si>
    <t>Timber Ridge Elementary School</t>
  </si>
  <si>
    <t>Soap Lake School District</t>
  </si>
  <si>
    <t>13156</t>
  </si>
  <si>
    <t>Soap Lake Elementary</t>
  </si>
  <si>
    <t>Soap Lake Middle &amp; High School</t>
  </si>
  <si>
    <t>South Bend School District</t>
  </si>
  <si>
    <t>25118</t>
  </si>
  <si>
    <t>South Bend High School</t>
  </si>
  <si>
    <t>Tukwila School District</t>
  </si>
  <si>
    <t>17406</t>
  </si>
  <si>
    <t>Showalter Middle School</t>
  </si>
  <si>
    <t>Foster Senior High School</t>
  </si>
  <si>
    <t>Tukwila Elementary</t>
  </si>
  <si>
    <t>Thorndyke Elementary</t>
  </si>
  <si>
    <t>South Kitsap School District</t>
  </si>
  <si>
    <t>18402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</si>
  <si>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</si>
  <si>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</si>
  <si>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</si>
  <si>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</si>
  <si>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</si>
  <si>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</si>
  <si>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</si>
  <si>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</si>
  <si>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Sunnyslope Elementary School</t>
  </si>
  <si>
    <t>Hidden Creek Elementary School</t>
  </si>
  <si>
    <t>Sidney Glen Elementary School</t>
  </si>
  <si>
    <t>Mullenix Ridge Elementary School</t>
  </si>
  <si>
    <t>South Whidbey School District</t>
  </si>
  <si>
    <t>15206</t>
  </si>
  <si>
    <t>South Whidbey Academy</t>
  </si>
  <si>
    <t>South Whidbey Special Services</t>
  </si>
  <si>
    <t>South Whidbey Middle</t>
  </si>
  <si>
    <t>South Whidbey High School</t>
  </si>
  <si>
    <t>South Whidbey Elementary</t>
  </si>
  <si>
    <t>Southside School District</t>
  </si>
  <si>
    <t>23042</t>
  </si>
  <si>
    <t>Southside Elementary</t>
  </si>
  <si>
    <t>Spokane School District</t>
  </si>
  <si>
    <t>32081</t>
  </si>
  <si>
    <t>SCCP Images</t>
  </si>
  <si>
    <t>Holmes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</si>
  <si>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</si>
  <si>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</si>
  <si>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</si>
  <si>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</si>
  <si>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</si>
  <si>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</si>
  <si>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</si>
  <si>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</si>
  <si>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</si>
  <si>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</si>
  <si>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</si>
  <si>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</si>
  <si>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</si>
  <si>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</si>
  <si>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</si>
  <si>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Rogers High School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</si>
  <si>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</si>
  <si>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</si>
  <si>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</si>
  <si>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</si>
  <si>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</si>
  <si>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</si>
  <si>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</si>
  <si>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</si>
  <si>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</si>
  <si>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</si>
  <si>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</si>
  <si>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</si>
  <si>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</si>
  <si>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</si>
  <si>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</si>
  <si>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</si>
  <si>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</si>
  <si>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</si>
  <si>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</si>
  <si>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</si>
  <si>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</si>
  <si>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</si>
  <si>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</si>
  <si>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</si>
  <si>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Sprague School District</t>
  </si>
  <si>
    <t>22008</t>
  </si>
  <si>
    <t>Sprague High School</t>
  </si>
  <si>
    <t>Sprague Elementary</t>
  </si>
  <si>
    <t>St. John School District</t>
  </si>
  <si>
    <t>38322</t>
  </si>
  <si>
    <t>St John Elementary</t>
  </si>
  <si>
    <t>Stanwood-Camano School District</t>
  </si>
  <si>
    <t>31401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</si>
  <si>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</si>
  <si>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</si>
  <si>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</si>
  <si>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</si>
  <si>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</si>
  <si>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</si>
  <si>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</si>
  <si>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</si>
  <si>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</si>
  <si>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</si>
  <si>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</si>
  <si>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Steilacoom Hist. School District</t>
  </si>
  <si>
    <t>27001</t>
  </si>
  <si>
    <t>Anderson Island Elementary</t>
  </si>
  <si>
    <t>Cherrydale Elementary</t>
  </si>
  <si>
    <t>Saltars Point Elementary</t>
  </si>
  <si>
    <t>Steilacoom High</t>
  </si>
  <si>
    <t>Chloe Clark Elementary</t>
  </si>
  <si>
    <t>Stevenson-Carson School District</t>
  </si>
  <si>
    <t>30303</t>
  </si>
  <si>
    <t>Stevenson High School</t>
  </si>
  <si>
    <t>Wind River Middle School</t>
  </si>
  <si>
    <t>Sultan School District</t>
  </si>
  <si>
    <t>31311</t>
  </si>
  <si>
    <t>Sultan Middle School</t>
  </si>
  <si>
    <t>Sultan Elementary School</t>
  </si>
  <si>
    <t>Sultan Senior High School</t>
  </si>
  <si>
    <t>Gold Bar Elementary</t>
  </si>
  <si>
    <t>Summit Valley School District</t>
  </si>
  <si>
    <t>33202</t>
  </si>
  <si>
    <t>Summit Valley School</t>
  </si>
  <si>
    <t>Sumner School District</t>
  </si>
  <si>
    <t>27320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</si>
  <si>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</si>
  <si>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</si>
  <si>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</si>
  <si>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</si>
  <si>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</si>
  <si>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</si>
  <si>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</si>
  <si>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</si>
  <si>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</si>
  <si>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</si>
  <si>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</si>
  <si>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</si>
  <si>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Sunnyside School District</t>
  </si>
  <si>
    <t>39201</t>
  </si>
  <si>
    <t>Outlook Elementary School</t>
  </si>
  <si>
    <t>Washington Elementary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</si>
  <si>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</si>
  <si>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</si>
  <si>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</si>
  <si>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</si>
  <si>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</si>
  <si>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</si>
  <si>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Tacoma School District</t>
  </si>
  <si>
    <t>27010</t>
  </si>
  <si>
    <t>Larchmont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</si>
  <si>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</si>
  <si>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</si>
  <si>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</si>
  <si>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</si>
  <si>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</si>
  <si>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</si>
  <si>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</si>
  <si>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</si>
  <si>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</si>
  <si>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</si>
  <si>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</si>
  <si>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</si>
  <si>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</si>
  <si>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</si>
  <si>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</si>
  <si>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</si>
  <si>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</si>
  <si>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</si>
  <si>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</si>
  <si>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</si>
  <si>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</si>
  <si>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</si>
  <si>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</si>
  <si>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</si>
  <si>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</si>
  <si>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</si>
  <si>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</si>
  <si>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</si>
  <si>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</si>
  <si>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</si>
  <si>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</si>
  <si>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</si>
  <si>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</si>
  <si>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</si>
  <si>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</si>
  <si>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</si>
  <si>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</si>
  <si>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</si>
  <si>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</si>
  <si>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</si>
  <si>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</si>
  <si>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</si>
  <si>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</si>
  <si>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</si>
  <si>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</si>
  <si>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First Creek Middle School</t>
  </si>
  <si>
    <t>Taholah School District</t>
  </si>
  <si>
    <t>14077</t>
  </si>
  <si>
    <t>Taholah High School</t>
  </si>
  <si>
    <t>Taholah Elementary &amp; Middle School</t>
  </si>
  <si>
    <t>Tahoma School District</t>
  </si>
  <si>
    <t>17409</t>
  </si>
  <si>
    <t>Tahoma Senior High School</t>
  </si>
  <si>
    <t>Lake Wilderness Elementary</t>
  </si>
  <si>
    <t>Summit Trail Middle School</t>
  </si>
  <si>
    <t>Shadow Lake Elementary</t>
  </si>
  <si>
    <t>Maple View Middle School</t>
  </si>
  <si>
    <t>Rock Creek Elementary</t>
  </si>
  <si>
    <t>Glacier Park Elementary</t>
  </si>
  <si>
    <t>Cedar River Elementary</t>
  </si>
  <si>
    <t>Tahoma Elementary</t>
  </si>
  <si>
    <t>Tekoa School District</t>
  </si>
  <si>
    <t>38265</t>
  </si>
  <si>
    <t>Tekoa Elementary School</t>
  </si>
  <si>
    <t>Tekoa High School</t>
  </si>
  <si>
    <t>Tenino School District</t>
  </si>
  <si>
    <t>34402</t>
  </si>
  <si>
    <t>Tenino High School</t>
  </si>
  <si>
    <t>Tenino Middle School</t>
  </si>
  <si>
    <t>Tenino Elementary School</t>
  </si>
  <si>
    <t>Thorp School District</t>
  </si>
  <si>
    <t>19400</t>
  </si>
  <si>
    <t>Thorp Elem &amp; Jr Sr High</t>
  </si>
  <si>
    <t>Toledo School District</t>
  </si>
  <si>
    <t>21237</t>
  </si>
  <si>
    <t>Toledo Elementary School</t>
  </si>
  <si>
    <t>Toledo Middle School</t>
  </si>
  <si>
    <t>Tonasket School District</t>
  </si>
  <si>
    <t>24404</t>
  </si>
  <si>
    <t>Tonasket High School</t>
  </si>
  <si>
    <t>Tonasket Elementary School</t>
  </si>
  <si>
    <t>Tonasket Middle School</t>
  </si>
  <si>
    <t>Toppenish School District</t>
  </si>
  <si>
    <t>39202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</si>
  <si>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</si>
  <si>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</si>
  <si>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</si>
  <si>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</si>
  <si>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</si>
  <si>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</si>
  <si>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Touchet School District</t>
  </si>
  <si>
    <t>36300</t>
  </si>
  <si>
    <t>Touchet Elem &amp; High School</t>
  </si>
  <si>
    <t>Toutle Lake School District</t>
  </si>
  <si>
    <t>08130</t>
  </si>
  <si>
    <t>Toutle Lake High School</t>
  </si>
  <si>
    <t>Toutle Lake Elementary</t>
  </si>
  <si>
    <t>Tumwater School District</t>
  </si>
  <si>
    <t>34033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</si>
  <si>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</si>
  <si>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</si>
  <si>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</si>
  <si>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</si>
  <si>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</si>
  <si>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</si>
  <si>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New Market Skills Center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</si>
  <si>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</si>
  <si>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</si>
  <si>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</si>
  <si>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</si>
  <si>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</si>
  <si>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Union Gap School District</t>
  </si>
  <si>
    <t>39002</t>
  </si>
  <si>
    <t>Union Gap School</t>
  </si>
  <si>
    <t>University Place School District</t>
  </si>
  <si>
    <t>27083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</si>
  <si>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</si>
  <si>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</si>
  <si>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</si>
  <si>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</si>
  <si>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</si>
  <si>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</si>
  <si>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</si>
  <si>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</si>
  <si>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Valley School District</t>
  </si>
  <si>
    <t>33070</t>
  </si>
  <si>
    <t>Valley School</t>
  </si>
  <si>
    <t>Columbia Virtual Academy</t>
  </si>
  <si>
    <t>Paideia High School</t>
  </si>
  <si>
    <t>Vancouver School District</t>
  </si>
  <si>
    <t>06037</t>
  </si>
  <si>
    <t>Fir Grove Childrens Center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</si>
  <si>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</si>
  <si>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</si>
  <si>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</si>
  <si>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</si>
  <si>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</si>
  <si>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</si>
  <si>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</si>
  <si>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</si>
  <si>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</si>
  <si>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</si>
  <si>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</si>
  <si>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</si>
  <si>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</si>
  <si>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Columbia River High</t>
  </si>
  <si>
    <t>George C Marshall Elementary</t>
  </si>
  <si>
    <t>Jason Lee Middle School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</si>
  <si>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</si>
  <si>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</si>
  <si>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</si>
  <si>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</si>
  <si>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</si>
  <si>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Felida Elementary School</t>
  </si>
  <si>
    <t>Discovery Middle School</t>
  </si>
  <si>
    <t>Skyview High School</t>
  </si>
  <si>
    <t>Vancouver Home Connection</t>
  </si>
  <si>
    <t>Vancouver Virtual Learning Academy</t>
  </si>
  <si>
    <t>Vashon Island School District</t>
  </si>
  <si>
    <t>17402</t>
  </si>
  <si>
    <t>Family Link</t>
  </si>
  <si>
    <t>Vashon Island High School</t>
  </si>
  <si>
    <t>McMurray Middle School</t>
  </si>
  <si>
    <t>Chautauqua Elementary</t>
  </si>
  <si>
    <t>Student Link</t>
  </si>
  <si>
    <t>Wahkiakum School District</t>
  </si>
  <si>
    <t>35200</t>
  </si>
  <si>
    <t>Julius A Wendt Elementary/John C Thomas Middle School</t>
  </si>
  <si>
    <t>Wahkiakum High School</t>
  </si>
  <si>
    <t>Wahluke School District</t>
  </si>
  <si>
    <t>13073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</si>
  <si>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</si>
  <si>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</si>
  <si>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</si>
  <si>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</si>
  <si>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</si>
  <si>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</si>
  <si>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Waitsburg School District</t>
  </si>
  <si>
    <t>36401</t>
  </si>
  <si>
    <t>Preston Hall Middle School</t>
  </si>
  <si>
    <t>Waitsburg High School</t>
  </si>
  <si>
    <t>Waitsburg Elementary School</t>
  </si>
  <si>
    <t>Walla Walla Public Schools</t>
  </si>
  <si>
    <t>36140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</si>
  <si>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</si>
  <si>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</si>
  <si>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</si>
  <si>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</si>
  <si>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</si>
  <si>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</si>
  <si>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</si>
  <si>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SE AREA TECHNICAL SKILLS CENTER</t>
  </si>
  <si>
    <t>Wapato School District</t>
  </si>
  <si>
    <t>39207</t>
  </si>
  <si>
    <t>Wapato Middle School</t>
  </si>
  <si>
    <t>Satus Elementary</t>
  </si>
  <si>
    <t>Wapato High School</t>
  </si>
  <si>
    <t>Pace Alternative High School</t>
  </si>
  <si>
    <t>Warden School District</t>
  </si>
  <si>
    <t>13146</t>
  </si>
  <si>
    <t>Warden Elementary</t>
  </si>
  <si>
    <t>Warden High School</t>
  </si>
  <si>
    <t>Warden Middle School</t>
  </si>
  <si>
    <t>Washougal School District</t>
  </si>
  <si>
    <t>06112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</si>
  <si>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</si>
  <si>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</si>
  <si>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</si>
  <si>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</si>
  <si>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</si>
  <si>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</si>
  <si>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Columbia River Gorge Elementary School</t>
  </si>
  <si>
    <t>Washtucna School District</t>
  </si>
  <si>
    <t>01109</t>
  </si>
  <si>
    <t>Washtucna Elementary/High School</t>
  </si>
  <si>
    <t>Waterville School District</t>
  </si>
  <si>
    <t>09209</t>
  </si>
  <si>
    <t>Waterville Elementary</t>
  </si>
  <si>
    <t>Waterville High School</t>
  </si>
  <si>
    <t>Wellpinit School District</t>
  </si>
  <si>
    <t>33049</t>
  </si>
  <si>
    <t>Wellpinit High School</t>
  </si>
  <si>
    <t>Wellpinit Middle School</t>
  </si>
  <si>
    <t>Wellpinit Elementary School</t>
  </si>
  <si>
    <t>Wellpinit Fort Simcoe SEA</t>
  </si>
  <si>
    <t>Wenatchee School District</t>
  </si>
  <si>
    <t>04246</t>
  </si>
  <si>
    <t>Skill Source</t>
  </si>
  <si>
    <t>Westside High School</t>
  </si>
  <si>
    <t>Wenatchee High School</t>
  </si>
  <si>
    <t>Lewis And Clark Elementary Sch</t>
  </si>
  <si>
    <t>Mission View Elementary School</t>
  </si>
  <si>
    <t>Abraham Lincoln Elementary</t>
  </si>
  <si>
    <t>Orchard Middle School</t>
  </si>
  <si>
    <t>John Newbery Elementary</t>
  </si>
  <si>
    <t>Foothills Middle School</t>
  </si>
  <si>
    <t>Wenatchee Valley Technical Skills Center</t>
  </si>
  <si>
    <t>Open Doors  Re-Engagement Wenatchee</t>
  </si>
  <si>
    <t>West Valley School District (Spokane)</t>
  </si>
  <si>
    <t>32363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</si>
  <si>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</si>
  <si>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</si>
  <si>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</si>
  <si>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</si>
  <si>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</si>
  <si>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</si>
  <si>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</si>
  <si>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</si>
  <si>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</si>
  <si>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West Valley School District (Yakima)</t>
  </si>
  <si>
    <t>39208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</si>
  <si>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</si>
  <si>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</si>
  <si>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</si>
  <si>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</si>
  <si>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</si>
  <si>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</si>
  <si>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WEST VALLEY VIRTUAL ACADEMY K-6</t>
  </si>
  <si>
    <t>WEST VALLEY VIRTUAL ACADEMY 7-8</t>
  </si>
  <si>
    <t>WEST VALLEY VIRTUAL ACADEMY 9-12</t>
  </si>
  <si>
    <t>White Pass School District</t>
  </si>
  <si>
    <t>21303</t>
  </si>
  <si>
    <t>White Pass Jr. Sr. High School</t>
  </si>
  <si>
    <t>White Pass Elementary School</t>
  </si>
  <si>
    <t>White River School District</t>
  </si>
  <si>
    <t>27416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</si>
  <si>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</si>
  <si>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</si>
  <si>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</si>
  <si>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</si>
  <si>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</si>
  <si>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</si>
  <si>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</si>
  <si>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White Salmon Valley School District</t>
  </si>
  <si>
    <t>20405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</si>
  <si>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</si>
  <si>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</si>
  <si>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</si>
  <si>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</si>
  <si>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</si>
  <si>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Wilbur School District</t>
  </si>
  <si>
    <t>22200</t>
  </si>
  <si>
    <t>Wilbur Secondary School</t>
  </si>
  <si>
    <t>Wilbur Elementary School</t>
  </si>
  <si>
    <t>Willapa Valley School District</t>
  </si>
  <si>
    <t>25160</t>
  </si>
  <si>
    <t>Willapa Valley Middle-High</t>
  </si>
  <si>
    <t>Willapa Elementary</t>
  </si>
  <si>
    <t>Wilson Creek School District</t>
  </si>
  <si>
    <t>13167</t>
  </si>
  <si>
    <t>Wilson Creek Elementary</t>
  </si>
  <si>
    <t>Wilson Creek High</t>
  </si>
  <si>
    <t>Winlock School District</t>
  </si>
  <si>
    <t>21232</t>
  </si>
  <si>
    <t>Winlock Miller Elementary</t>
  </si>
  <si>
    <t>Winlock Senior High</t>
  </si>
  <si>
    <t>Winlock Middle School</t>
  </si>
  <si>
    <t>Wishkah Valley School District</t>
  </si>
  <si>
    <t>14117</t>
  </si>
  <si>
    <t>Wishkah Valley Elementary/High School</t>
  </si>
  <si>
    <t>Wishram School District</t>
  </si>
  <si>
    <t>20094</t>
  </si>
  <si>
    <t>Wishram High And Elementary Schl</t>
  </si>
  <si>
    <t>Woodland School District</t>
  </si>
  <si>
    <t>08404</t>
  </si>
  <si>
    <t>TEAM High School</t>
  </si>
  <si>
    <t>Yale Elementary</t>
  </si>
  <si>
    <t>Woodland High School</t>
  </si>
  <si>
    <t>Lewis River Academy</t>
  </si>
  <si>
    <t>Woodland Middle School</t>
  </si>
  <si>
    <t>Yakima School District</t>
  </si>
  <si>
    <t>39007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</si>
  <si>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</si>
  <si>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</si>
  <si>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</si>
  <si>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</si>
  <si>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</si>
  <si>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</si>
  <si>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</si>
  <si>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</si>
  <si>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</si>
  <si>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</si>
  <si>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</si>
  <si>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</si>
  <si>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</si>
  <si>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</si>
  <si>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</si>
  <si>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Valley Technical Skills Center</t>
  </si>
  <si>
    <t>Yakima Online</t>
  </si>
  <si>
    <t>Yakima Satellite Alternative Programs</t>
  </si>
  <si>
    <t>Yakima Open Doors</t>
  </si>
  <si>
    <t>Yelm School District</t>
  </si>
  <si>
    <t>34002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</si>
  <si>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</si>
  <si>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</si>
  <si>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</si>
  <si>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</si>
  <si>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</si>
  <si>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</si>
  <si>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</si>
  <si>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</si>
  <si>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</si>
  <si>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</si>
  <si>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Zillah School District</t>
  </si>
  <si>
    <t>39205</t>
  </si>
  <si>
    <t>Zillah High School</t>
  </si>
  <si>
    <t>Hilton Elementary School</t>
  </si>
  <si>
    <t>Zillah Intermediate School</t>
  </si>
  <si>
    <t>Zillah Middle School</t>
  </si>
  <si>
    <t>PRIDE Prep Charter School District</t>
  </si>
  <si>
    <t>32907</t>
  </si>
  <si>
    <t>Rainier Prep Charter School District</t>
  </si>
  <si>
    <t>17908</t>
  </si>
  <si>
    <t>Rainier Prep</t>
  </si>
  <si>
    <t>Suquamish Tribal Education Department</t>
  </si>
  <si>
    <t>18902</t>
  </si>
  <si>
    <t>Chief Kitsap Academy</t>
  </si>
  <si>
    <t>Lummi Tribal Agency</t>
  </si>
  <si>
    <t>37903</t>
  </si>
  <si>
    <t>Lummi Nation School</t>
  </si>
  <si>
    <t>Summit Public School: Sierra</t>
  </si>
  <si>
    <t>17902</t>
  </si>
  <si>
    <t>Summit Public School: Olympus</t>
  </si>
  <si>
    <t>27905</t>
  </si>
  <si>
    <t>Spokane International Academy</t>
  </si>
  <si>
    <t>32901</t>
  </si>
  <si>
    <t>Quileute Tribal School District</t>
  </si>
  <si>
    <t>05903</t>
  </si>
  <si>
    <t>Quileute Tribal School</t>
  </si>
  <si>
    <t>Summit Public School: Atlas</t>
  </si>
  <si>
    <t>17905</t>
  </si>
  <si>
    <t>17910</t>
  </si>
  <si>
    <t>Rainier Valley Leadership Academy</t>
  </si>
  <si>
    <t>34901</t>
  </si>
  <si>
    <t>Wa He Lut Indian School</t>
  </si>
  <si>
    <t>17911</t>
  </si>
  <si>
    <t>District Code</t>
  </si>
  <si>
    <t>District Name</t>
  </si>
  <si>
    <t>School Code</t>
  </si>
  <si>
    <t>School Name</t>
  </si>
  <si>
    <t>Eligible for High Poverty Schools Allocation</t>
  </si>
  <si>
    <t>High Poverty Schools Prior Year AAFTE</t>
  </si>
  <si>
    <t>Staff Units</t>
  </si>
  <si>
    <t>CIS Sal</t>
  </si>
  <si>
    <t>CIS Sal Inc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</si>
  <si>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</si>
  <si>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</si>
  <si>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</si>
  <si>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</si>
  <si>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</si>
  <si>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Fringe + Health</t>
  </si>
  <si>
    <t>LAP Prof Learning Days Salaries</t>
  </si>
  <si>
    <t>LAP Prof Learning Days Fringe Benefit</t>
  </si>
  <si>
    <t>LAP Prof Learning Days Total</t>
  </si>
  <si>
    <t>High Poverty Schools Allocation</t>
  </si>
  <si>
    <t>Twin Harbors - A Branch of New Market Skills Center</t>
  </si>
  <si>
    <t>Amboy Middle School</t>
  </si>
  <si>
    <t>CAM Academy</t>
  </si>
  <si>
    <t>Chief Umtuch Middle</t>
  </si>
  <si>
    <t>Daybreak Middle</t>
  </si>
  <si>
    <t>Homelink River</t>
  </si>
  <si>
    <t>Laurin Middle School</t>
  </si>
  <si>
    <t>Pleasant Valley Middle</t>
  </si>
  <si>
    <t>Summit View High School</t>
  </si>
  <si>
    <t>Tukes Valley Middle School</t>
  </si>
  <si>
    <t xml:space="preserve">Tukes Valley Primary </t>
  </si>
  <si>
    <t xml:space="preserve">Lowell Elementary School </t>
  </si>
  <si>
    <t>01122</t>
  </si>
  <si>
    <t>Benge School District</t>
  </si>
  <si>
    <t>Benge Elementary</t>
  </si>
  <si>
    <t>20203</t>
  </si>
  <si>
    <t>Bickleton School District</t>
  </si>
  <si>
    <t>Bickleton Elementary &amp; High Schl</t>
  </si>
  <si>
    <t>Peshastin Dryden Elementary</t>
  </si>
  <si>
    <t>Barker Creek Community School</t>
  </si>
  <si>
    <t>Central Kitsap High School</t>
  </si>
  <si>
    <t>Central Kitsap Middle School</t>
  </si>
  <si>
    <t>Fairview Middle School</t>
  </si>
  <si>
    <t>Klahowya Secondary</t>
  </si>
  <si>
    <t>Olympic High School</t>
  </si>
  <si>
    <t>Ridgetop Middle School</t>
  </si>
  <si>
    <t>Cheney Open Doors</t>
  </si>
  <si>
    <t>HomeWorks</t>
  </si>
  <si>
    <t>PI Program</t>
  </si>
  <si>
    <t>Cle Elum Roslyn High School</t>
  </si>
  <si>
    <t>Swiftwater Learning Center</t>
  </si>
  <si>
    <t>Walter Strom Middle School</t>
  </si>
  <si>
    <t>Coulee City Elementary</t>
  </si>
  <si>
    <t>Coupeville High School</t>
  </si>
  <si>
    <t>Coupeville Middle School</t>
  </si>
  <si>
    <t>Open Den</t>
  </si>
  <si>
    <t>19007</t>
  </si>
  <si>
    <t>Damman School District</t>
  </si>
  <si>
    <t>Damman Elementary</t>
  </si>
  <si>
    <t>Deer Park Home Link Program</t>
  </si>
  <si>
    <t>Lake Tapps Elementary</t>
  </si>
  <si>
    <t>North Tapps Middle School</t>
  </si>
  <si>
    <t>36101</t>
  </si>
  <si>
    <t>Dixie School District</t>
  </si>
  <si>
    <t>Dixie Elementary School</t>
  </si>
  <si>
    <t>19028</t>
  </si>
  <si>
    <t>Easton School District</t>
  </si>
  <si>
    <t>Easton School</t>
  </si>
  <si>
    <t>Ellensburg High School</t>
  </si>
  <si>
    <t>K-12 Ellensburg Learning Center</t>
  </si>
  <si>
    <t>Morgan Middle School</t>
  </si>
  <si>
    <t>04127</t>
  </si>
  <si>
    <t>Entiat School District</t>
  </si>
  <si>
    <t>Entiat Middle and High School</t>
  </si>
  <si>
    <t>Paul Rumburg Elementary</t>
  </si>
  <si>
    <t>38302</t>
  </si>
  <si>
    <t>Garfield School District</t>
  </si>
  <si>
    <t>Garfield at Palouse High School</t>
  </si>
  <si>
    <t>Garfield Middle School</t>
  </si>
  <si>
    <t xml:space="preserve">Lake Roosevelt Elementary </t>
  </si>
  <si>
    <t>38126</t>
  </si>
  <si>
    <t>LaCrosse School District</t>
  </si>
  <si>
    <t>Lacrosse Elementary School</t>
  </si>
  <si>
    <t>Lacrosse High School</t>
  </si>
  <si>
    <t>Community School</t>
  </si>
  <si>
    <t>Contractual Schools</t>
  </si>
  <si>
    <t>Discovery School</t>
  </si>
  <si>
    <t>Eastlake High School</t>
  </si>
  <si>
    <t>Emerson High School</t>
  </si>
  <si>
    <t>Emerson K-12</t>
  </si>
  <si>
    <t>Environmental &amp; Adventure School</t>
  </si>
  <si>
    <t>Explorer Community School</t>
  </si>
  <si>
    <t>Finn Hill Middle School</t>
  </si>
  <si>
    <t>Inglewood Middle School</t>
  </si>
  <si>
    <t>International Community School</t>
  </si>
  <si>
    <t>Juanita High</t>
  </si>
  <si>
    <t>Kamiakin Middle School</t>
  </si>
  <si>
    <t>Kirkland Middle School</t>
  </si>
  <si>
    <t>Lake Washington High</t>
  </si>
  <si>
    <t>Northstar Middle School</t>
  </si>
  <si>
    <t>Redmond High</t>
  </si>
  <si>
    <t>Redmond Middle School</t>
  </si>
  <si>
    <t>Renaissance School</t>
  </si>
  <si>
    <t>Rose Hill Middle School</t>
  </si>
  <si>
    <t>Stella Schola</t>
  </si>
  <si>
    <t>Tesla STEM High School</t>
  </si>
  <si>
    <t>Washington Network for Innovative Careers</t>
  </si>
  <si>
    <t>Washington Connections Academy</t>
  </si>
  <si>
    <t>Mead Open Doors</t>
  </si>
  <si>
    <t>Mead Senior High School</t>
  </si>
  <si>
    <t>Mountainside Middle School</t>
  </si>
  <si>
    <t>Mt Spokane High School</t>
  </si>
  <si>
    <t>30031</t>
  </si>
  <si>
    <t>Mill A School District</t>
  </si>
  <si>
    <t>Mill A Elementary School</t>
  </si>
  <si>
    <t>Pacific Crest Innovation Academy</t>
  </si>
  <si>
    <t xml:space="preserve">Columbia Basin Technical Skills Center </t>
  </si>
  <si>
    <t xml:space="preserve">Endeavor Middle School </t>
  </si>
  <si>
    <t xml:space="preserve">Park Orchard Elementary School </t>
  </si>
  <si>
    <t>Naches Valley High School</t>
  </si>
  <si>
    <t>Naches Valley Middle School</t>
  </si>
  <si>
    <t>North Mason Homelink Program</t>
  </si>
  <si>
    <t xml:space="preserve">Onalaska Middle School </t>
  </si>
  <si>
    <t>OASIS K-12</t>
  </si>
  <si>
    <t>Waldron Island School</t>
  </si>
  <si>
    <t>32123</t>
  </si>
  <si>
    <t>Orchard Prairie School District</t>
  </si>
  <si>
    <t>Orchard Prairie Elementary</t>
  </si>
  <si>
    <t>Palouse at Garfield Middle School</t>
  </si>
  <si>
    <t>Palouse High School</t>
  </si>
  <si>
    <t>12110</t>
  </si>
  <si>
    <t>Pomeroy School District</t>
  </si>
  <si>
    <t>Pomeroy Elementary School</t>
  </si>
  <si>
    <t>Pomeroy Jr Sr High School</t>
  </si>
  <si>
    <t>Aylen Jr High</t>
  </si>
  <si>
    <t>Ballou Jr High</t>
  </si>
  <si>
    <t>Chief Leschi Schools</t>
  </si>
  <si>
    <t>Edgemont Jr High</t>
  </si>
  <si>
    <t>Emerald Ridge High School</t>
  </si>
  <si>
    <t>Ferrucci Jr High</t>
  </si>
  <si>
    <t>Glacier View Junior High</t>
  </si>
  <si>
    <t>Kalles Junior High</t>
  </si>
  <si>
    <t>Puyallup High School</t>
  </si>
  <si>
    <t>Puyallup Parent Partnership Program</t>
  </si>
  <si>
    <t>Stahl Junior High</t>
  </si>
  <si>
    <t>Hazen Senior High School</t>
  </si>
  <si>
    <t>Lindbergh Senior High School</t>
  </si>
  <si>
    <t>McKnight Middle School</t>
  </si>
  <si>
    <t>Open Door Youth Reengagement Renton</t>
  </si>
  <si>
    <t>Out Of District Facility</t>
  </si>
  <si>
    <t>Renton Academy</t>
  </si>
  <si>
    <t>Cedarcrest High School</t>
  </si>
  <si>
    <t>PARADE</t>
  </si>
  <si>
    <t>Tolt Middle School</t>
  </si>
  <si>
    <t>20403</t>
  </si>
  <si>
    <t>Roosevelt School District</t>
  </si>
  <si>
    <t>Selah High School</t>
  </si>
  <si>
    <t>Selah HomeLink</t>
  </si>
  <si>
    <t>28010</t>
  </si>
  <si>
    <t>Shaw Island School District</t>
  </si>
  <si>
    <t>Shaw Island Elementary School</t>
  </si>
  <si>
    <t>Chief Kanim Middle School</t>
  </si>
  <si>
    <t>Mount Si High School</t>
  </si>
  <si>
    <t>Snoqualmie Access</t>
  </si>
  <si>
    <t>Snoqualmie Parent Partnership Program</t>
  </si>
  <si>
    <t>Twin Falls Middle School</t>
  </si>
  <si>
    <t>Two Rivers School</t>
  </si>
  <si>
    <t>Explorer Academy</t>
  </si>
  <si>
    <t>A-3 Multiagency Adolescent Prog</t>
  </si>
  <si>
    <t>Alternative Tamarack School</t>
  </si>
  <si>
    <t>The Healing Lodge</t>
  </si>
  <si>
    <t>St John/Endicott High</t>
  </si>
  <si>
    <t>11054</t>
  </si>
  <si>
    <t>Star School District No. 054</t>
  </si>
  <si>
    <t>Star Elem School</t>
  </si>
  <si>
    <t>07035</t>
  </si>
  <si>
    <t>Starbuck School District</t>
  </si>
  <si>
    <t>Starbuck School</t>
  </si>
  <si>
    <t>04069</t>
  </si>
  <si>
    <t>Stehekin School District</t>
  </si>
  <si>
    <t>Stehekin Elementary</t>
  </si>
  <si>
    <t>Pioneer Middle</t>
  </si>
  <si>
    <t>38304</t>
  </si>
  <si>
    <t>Steptoe School District</t>
  </si>
  <si>
    <t>Steptoe Elementary School</t>
  </si>
  <si>
    <t>Open Doors Youth Reengagement Sultan</t>
  </si>
  <si>
    <t>Sky Valley Options</t>
  </si>
  <si>
    <t>Comm Based Trans Program</t>
  </si>
  <si>
    <t>Industrial Design Engineering and Art</t>
  </si>
  <si>
    <t>Mason</t>
  </si>
  <si>
    <t>Meeker</t>
  </si>
  <si>
    <t>Science and Math Institute</t>
  </si>
  <si>
    <t>Stadium</t>
  </si>
  <si>
    <t>Tacoma School of the Arts</t>
  </si>
  <si>
    <t>Wilson</t>
  </si>
  <si>
    <t>Cowlitz Prairie Academy</t>
  </si>
  <si>
    <t>Toledo High School</t>
  </si>
  <si>
    <t>20400</t>
  </si>
  <si>
    <t>Trout Lake School District</t>
  </si>
  <si>
    <t>Trout Lake Elementary</t>
  </si>
  <si>
    <t>Trout Lake School</t>
  </si>
  <si>
    <t>Alki Middle School</t>
  </si>
  <si>
    <t>Gate Program</t>
  </si>
  <si>
    <t>Open Doors Vancouver</t>
  </si>
  <si>
    <t>Vancouver iTech Preparatory</t>
  </si>
  <si>
    <t>Vancouver School of Arts and Academics</t>
  </si>
  <si>
    <t>Camas Elementary</t>
  </si>
  <si>
    <t xml:space="preserve">re-engagement </t>
  </si>
  <si>
    <t>OSPILegacyCode</t>
  </si>
  <si>
    <t>Cashmere School District</t>
  </si>
  <si>
    <t>27901</t>
  </si>
  <si>
    <t>39901</t>
  </si>
  <si>
    <t>Yakama Nation Tribal</t>
  </si>
  <si>
    <t>CCDDD</t>
  </si>
  <si>
    <t>School #</t>
  </si>
  <si>
    <t>K-12</t>
  </si>
  <si>
    <t>RS</t>
  </si>
  <si>
    <t>OD</t>
  </si>
  <si>
    <t>NS</t>
  </si>
  <si>
    <t>TOTAL</t>
  </si>
  <si>
    <t>27931</t>
  </si>
  <si>
    <t>27932</t>
  </si>
  <si>
    <t>17937</t>
  </si>
  <si>
    <t xml:space="preserve">Sno-Isle Skills Center </t>
  </si>
  <si>
    <t xml:space="preserve">Spokane Area Professional-Technical Skills Center </t>
  </si>
  <si>
    <t>HP ?</t>
  </si>
  <si>
    <t>Include</t>
  </si>
  <si>
    <t>O7hp</t>
  </si>
  <si>
    <t>Allot Diff</t>
  </si>
  <si>
    <t>C1hp</t>
  </si>
  <si>
    <t>Grand Total</t>
  </si>
  <si>
    <t>Sum of High Poverty Schools Allocation</t>
  </si>
  <si>
    <t>Packet Accepted?</t>
  </si>
  <si>
    <t>C1hp
HiPov School Enroll Total PY for HiPov LAP</t>
  </si>
  <si>
    <t>Sum of High Poverty Schools Prior Year AAFTE</t>
  </si>
  <si>
    <t>School Accepting Funding</t>
  </si>
  <si>
    <t>YES</t>
  </si>
  <si>
    <t>04801</t>
  </si>
  <si>
    <t>04951</t>
  </si>
  <si>
    <t>05940</t>
  </si>
  <si>
    <t>06701</t>
  </si>
  <si>
    <t>06801</t>
  </si>
  <si>
    <t>06927</t>
  </si>
  <si>
    <t>08937</t>
  </si>
  <si>
    <t>11801</t>
  </si>
  <si>
    <t>11928</t>
  </si>
  <si>
    <t>13925</t>
  </si>
  <si>
    <t>14934</t>
  </si>
  <si>
    <t>17801</t>
  </si>
  <si>
    <t>17904</t>
  </si>
  <si>
    <t>17924</t>
  </si>
  <si>
    <t>17935</t>
  </si>
  <si>
    <t>17936</t>
  </si>
  <si>
    <t>17938</t>
  </si>
  <si>
    <t>17941</t>
  </si>
  <si>
    <t>17942</t>
  </si>
  <si>
    <t>17943</t>
  </si>
  <si>
    <t>17946</t>
  </si>
  <si>
    <t>18801</t>
  </si>
  <si>
    <t>18939</t>
  </si>
  <si>
    <t>19901</t>
  </si>
  <si>
    <t>21018</t>
  </si>
  <si>
    <t>21926</t>
  </si>
  <si>
    <t>27941</t>
  </si>
  <si>
    <t>27949</t>
  </si>
  <si>
    <t>29801</t>
  </si>
  <si>
    <t>29944</t>
  </si>
  <si>
    <t>31932</t>
  </si>
  <si>
    <t>31933</t>
  </si>
  <si>
    <t>32801</t>
  </si>
  <si>
    <t>32902</t>
  </si>
  <si>
    <t>32911</t>
  </si>
  <si>
    <t>32931</t>
  </si>
  <si>
    <t>32948</t>
  </si>
  <si>
    <t>34801</t>
  </si>
  <si>
    <t>34903</t>
  </si>
  <si>
    <t>34945</t>
  </si>
  <si>
    <t>34950</t>
  </si>
  <si>
    <t>34970</t>
  </si>
  <si>
    <t>34973</t>
  </si>
  <si>
    <t>34974</t>
  </si>
  <si>
    <t>34975</t>
  </si>
  <si>
    <t>34977</t>
  </si>
  <si>
    <t>34979</t>
  </si>
  <si>
    <t>36950</t>
  </si>
  <si>
    <t>37901</t>
  </si>
  <si>
    <t>37906</t>
  </si>
  <si>
    <t>37952</t>
  </si>
  <si>
    <t>38905</t>
  </si>
  <si>
    <t>39801</t>
  </si>
  <si>
    <t>39953</t>
  </si>
  <si>
    <t>Total</t>
  </si>
  <si>
    <t>Apport Adj</t>
  </si>
  <si>
    <t>Total Allocation</t>
  </si>
  <si>
    <t>Yakama Nation Tribal Compact</t>
  </si>
  <si>
    <t>C1
Enroll Total PY for LAP</t>
  </si>
  <si>
    <t>O7
LAP Regular TOTAL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</si>
  <si>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</si>
  <si>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</si>
  <si>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District Base Calculation</t>
  </si>
  <si>
    <t>District High Poverty Schools Calculation</t>
  </si>
  <si>
    <t>School Level Average</t>
  </si>
  <si>
    <t>Does Carryover school totals equal total Carryover?</t>
  </si>
  <si>
    <t>LAP Base Expenditures</t>
  </si>
  <si>
    <t>LAP High Poverty Expenditures</t>
  </si>
  <si>
    <t>Federal Restricted Recovery Rate</t>
  </si>
  <si>
    <t>Recovery Regular</t>
  </si>
  <si>
    <t>Recovery High Poverty</t>
  </si>
  <si>
    <t>LAP Base Allocation</t>
  </si>
  <si>
    <t xml:space="preserve">Carryover PerPupil
(use to redistribute funds if school closes) </t>
  </si>
  <si>
    <t>The calculator is populated with formulas that determine the LAP allocation.</t>
  </si>
  <si>
    <t>Go to the Summary Tab and Select your District from the Yellow Drop Down Box.</t>
  </si>
  <si>
    <t>USE THIS TOOL TO ASSIST IN CALCULATING CARRYOVER AND RECOVERY FUNDS FROM EACH SCHOOL.</t>
  </si>
  <si>
    <t>This will calculate your Carryover and Recovery of funds.</t>
  </si>
  <si>
    <t>Those per-pupil amounts will be multiplied by the number of students that will go to a new school because the funds follow the FTE.</t>
  </si>
  <si>
    <t>O7hp
LAP HiPov TOTAL</t>
  </si>
  <si>
    <t>Grays Harbor Academy</t>
  </si>
  <si>
    <t>Open Doors</t>
  </si>
  <si>
    <t>Camas School District Open Doors</t>
  </si>
  <si>
    <t>STEM Academy at SVT</t>
  </si>
  <si>
    <t>James W Lintott Elementary School</t>
  </si>
  <si>
    <t>Orin C Smith Elementary School</t>
  </si>
  <si>
    <t>Chewelah Open Doors Reengagement Program</t>
  </si>
  <si>
    <t>Chief Leschi Tribal</t>
  </si>
  <si>
    <t>Kalispel Language Immersion School</t>
  </si>
  <si>
    <t>Home Pride</t>
  </si>
  <si>
    <t>Eatonville Online Academy</t>
  </si>
  <si>
    <t>Kalama High School</t>
  </si>
  <si>
    <t>Kelso Goal Oriented Learning Design</t>
  </si>
  <si>
    <t>Stevens Creek Elementary</t>
  </si>
  <si>
    <t>Insight School of WA Open Doors Program</t>
  </si>
  <si>
    <t>Sartori Elementary School</t>
  </si>
  <si>
    <t>Sunset Ridge Intermediate School</t>
  </si>
  <si>
    <t>Shelton Open Doors</t>
  </si>
  <si>
    <t>Wa He Lut Indian School Agency</t>
  </si>
  <si>
    <t>Castlerock Early Learning Center</t>
  </si>
  <si>
    <t>Regionalization Base</t>
  </si>
  <si>
    <t>Row Labels</t>
  </si>
  <si>
    <t>Sum of TOTAL</t>
  </si>
  <si>
    <t>076A
Fed Rest Rec Rate</t>
  </si>
  <si>
    <t>17918</t>
  </si>
  <si>
    <t>34978</t>
  </si>
  <si>
    <t>Reg Package Approval</t>
  </si>
  <si>
    <t>School Level Carryover</t>
  </si>
  <si>
    <t>School Level Recovery</t>
  </si>
  <si>
    <t>HIDE</t>
  </si>
  <si>
    <t>Column (N) is available to use if you have to redistribute carryover funds due to an opening or closing of a school.</t>
  </si>
  <si>
    <t>Maple Grove Primary</t>
  </si>
  <si>
    <t>College Place Open Doors Program</t>
  </si>
  <si>
    <t>Colville Fish Hatchery</t>
  </si>
  <si>
    <t>Tambark Creek Elementary School</t>
  </si>
  <si>
    <t>Ferndale Virtual Academy</t>
  </si>
  <si>
    <t>Fife Open Doors</t>
  </si>
  <si>
    <t>Timberline Middle School</t>
  </si>
  <si>
    <t>Harriet Rowley Elementary</t>
  </si>
  <si>
    <t>Nooksack Reengagement</t>
  </si>
  <si>
    <t>Oakville Homelink</t>
  </si>
  <si>
    <t>Orcas Island Montessori Public</t>
  </si>
  <si>
    <t>Three Rivers Elementary</t>
  </si>
  <si>
    <t>Ancient Lakes Elementary</t>
  </si>
  <si>
    <t>Selah Academy Auxiliary</t>
  </si>
  <si>
    <t>Selah Academy BPL</t>
  </si>
  <si>
    <t>Snoqualmie Middle School</t>
  </si>
  <si>
    <t>Tahoma Open Doors</t>
  </si>
  <si>
    <t>Tonasket Choice High School</t>
  </si>
  <si>
    <t>Tonasket Outreach School</t>
  </si>
  <si>
    <t>Wapato ESD 105 Open Doors</t>
  </si>
  <si>
    <t>Valley Academy of Learning K-8</t>
  </si>
  <si>
    <t>West Valley Open Doors</t>
  </si>
  <si>
    <t>White River Early Learning Center</t>
  </si>
  <si>
    <t>18901</t>
  </si>
  <si>
    <t>17916</t>
  </si>
  <si>
    <t>32903</t>
  </si>
  <si>
    <t>Catalyst Public Schools</t>
  </si>
  <si>
    <t>Lumen High School</t>
  </si>
  <si>
    <t>Whitney Early Childhood Education Center</t>
  </si>
  <si>
    <t>Stillaguamish Valley Learning Center</t>
  </si>
  <si>
    <t>Auburn Opportunity Project</t>
  </si>
  <si>
    <t>Bowman Creek Elementary</t>
  </si>
  <si>
    <t>Thompson Preschool</t>
  </si>
  <si>
    <t>Bethel Virtual Academy</t>
  </si>
  <si>
    <t>Katherine G. Johnson Elementary School</t>
  </si>
  <si>
    <t>View Ridge Elementary Arts Academy</t>
  </si>
  <si>
    <t>John D. Bud Hawk Elementary at Jackson Park</t>
  </si>
  <si>
    <t>Riverbend Elementary School</t>
  </si>
  <si>
    <t>Stem Academy at SVT</t>
  </si>
  <si>
    <t>Quartzite Learning</t>
  </si>
  <si>
    <t>Thomas Middle School</t>
  </si>
  <si>
    <t>Clover Park Early Learning Program</t>
  </si>
  <si>
    <t>Darrington High School</t>
  </si>
  <si>
    <t>Deer Park Early Learning Center</t>
  </si>
  <si>
    <t>East Farms STEAM School</t>
  </si>
  <si>
    <t>Lee Elementary</t>
  </si>
  <si>
    <t>JJ Smith Elementary</t>
  </si>
  <si>
    <t>Beezley Springs Elementary</t>
  </si>
  <si>
    <t>Head Start</t>
  </si>
  <si>
    <t>Special Education</t>
  </si>
  <si>
    <t>Broadway Learning Center</t>
  </si>
  <si>
    <t>Mary Walker Alternative Learning Experience</t>
  </si>
  <si>
    <t>Creekside Elementary School</t>
  </si>
  <si>
    <t>Meridian Special Programs</t>
  </si>
  <si>
    <t>ILC Choice School</t>
  </si>
  <si>
    <t>Monroe Special Ed Preschool</t>
  </si>
  <si>
    <t>Mary E. Theler Early Learning Center</t>
  </si>
  <si>
    <t>Envision Career Academy</t>
  </si>
  <si>
    <t>Ruby Bridges Elementary</t>
  </si>
  <si>
    <t>Innovation Lab High School</t>
  </si>
  <si>
    <t>Oak Harbor Virtual Academy</t>
  </si>
  <si>
    <t>Ocean Beach Early Childhood Center</t>
  </si>
  <si>
    <t>Orient Elementary School</t>
  </si>
  <si>
    <t>Orting Special Education</t>
  </si>
  <si>
    <t>Pateros Alternative School</t>
  </si>
  <si>
    <t>Prosser Opportunity Academy</t>
  </si>
  <si>
    <t>Kamiak Elementary</t>
  </si>
  <si>
    <t>Puyallup Online Academy/POA</t>
  </si>
  <si>
    <t>Hunt Elementary</t>
  </si>
  <si>
    <t>Puyallup Open Doors/POD</t>
  </si>
  <si>
    <t>Quincy Middle School</t>
  </si>
  <si>
    <t>Quincy Innovation Academy</t>
  </si>
  <si>
    <t>Quincy Innovation Academy Big Picture</t>
  </si>
  <si>
    <t>Rising Star Elementary School</t>
  </si>
  <si>
    <t>Magnolia Elementary</t>
  </si>
  <si>
    <t>Selah Academy Online</t>
  </si>
  <si>
    <t>Robert Lince Early Learning Center</t>
  </si>
  <si>
    <t>Olympic Peninsula Academy</t>
  </si>
  <si>
    <t>Dungeness Virtual School</t>
  </si>
  <si>
    <t>Choice Middle and High School</t>
  </si>
  <si>
    <t>Parent Partnership</t>
  </si>
  <si>
    <t>Mike Morris Elementary</t>
  </si>
  <si>
    <t>Pacific Virtual Learning</t>
  </si>
  <si>
    <t>Pratt Academy</t>
  </si>
  <si>
    <t>Sultan Virtual Academy</t>
  </si>
  <si>
    <t>Sumner Special Services</t>
  </si>
  <si>
    <t>Tehaleh Heights Elementary</t>
  </si>
  <si>
    <t>Cascadia High School</t>
  </si>
  <si>
    <t>Walla Walla Open Doors</t>
  </si>
  <si>
    <t>Walla Walla Center for Children and Families</t>
  </si>
  <si>
    <t>Walla Walla Online</t>
  </si>
  <si>
    <t>Simcoe Elementary School</t>
  </si>
  <si>
    <t>Washougal Learning Academy</t>
  </si>
  <si>
    <t>West Valley Virtual University</t>
  </si>
  <si>
    <t>North Fork Elementary School</t>
  </si>
  <si>
    <t>WA HE LUT Indian School Agency</t>
  </si>
  <si>
    <t>Impact | Puget Sound Elementary</t>
  </si>
  <si>
    <t>Chief Leschi Tribal Compact</t>
  </si>
  <si>
    <t>Impact | Salish Sea Elementary</t>
  </si>
  <si>
    <t>17917</t>
  </si>
  <si>
    <t>37902</t>
  </si>
  <si>
    <t>HP Accepted in Pkg 218</t>
  </si>
  <si>
    <t>Final Enroll</t>
  </si>
  <si>
    <t>SAFS@k12.wa.us</t>
  </si>
  <si>
    <t>LAP@k12.wa.us</t>
  </si>
  <si>
    <t>Column Labels</t>
  </si>
  <si>
    <t>Program Total</t>
  </si>
  <si>
    <t>School</t>
  </si>
  <si>
    <t>Emerald Elementary School</t>
  </si>
  <si>
    <t>Henrietta Lacks Health and Bioscience High School</t>
  </si>
  <si>
    <t>Hoquiam Homelink School</t>
  </si>
  <si>
    <t>Lumen Public School</t>
  </si>
  <si>
    <t>Harbor Junior/Senior High School</t>
  </si>
  <si>
    <t>BETHEL HOPE EARLY LEARNING CENTER</t>
  </si>
  <si>
    <t>Kodiak Virtual Academy</t>
  </si>
  <si>
    <t>Ridgeline High School</t>
  </si>
  <si>
    <t>Chimacum Junior/Senior High School</t>
  </si>
  <si>
    <t>Clarkston Home Alliance</t>
  </si>
  <si>
    <t>Lincoln County Virtual Academy</t>
  </si>
  <si>
    <t>Sterling Junior High School</t>
  </si>
  <si>
    <t>Clovis Point Elementary School</t>
  </si>
  <si>
    <t>Easton Secondary School</t>
  </si>
  <si>
    <t>Everett Virtual Academy</t>
  </si>
  <si>
    <t>Hollingsworth Academy</t>
  </si>
  <si>
    <t>Fife Elementary School</t>
  </si>
  <si>
    <t>Highline Public Schools Virtual Academy</t>
  </si>
  <si>
    <t>Cedar Trails Elementary</t>
  </si>
  <si>
    <t>Issaquah Preschool Academy</t>
  </si>
  <si>
    <t>River Ridge Elementary</t>
  </si>
  <si>
    <t>Kent Laboratory Academy</t>
  </si>
  <si>
    <t>Longview Virtual Academy</t>
  </si>
  <si>
    <t>Groff Elementary School</t>
  </si>
  <si>
    <t>Digital Learning Center</t>
  </si>
  <si>
    <t>Aspire Academy</t>
  </si>
  <si>
    <t>Newport Home Link</t>
  </si>
  <si>
    <t>Pend Oreille River School</t>
  </si>
  <si>
    <t>Summit Virtual Academy</t>
  </si>
  <si>
    <t>Ignite Family Academy</t>
  </si>
  <si>
    <t>Ocosta ALE</t>
  </si>
  <si>
    <t>Columbia River Elementary</t>
  </si>
  <si>
    <t>Ray Reynolds Middle School</t>
  </si>
  <si>
    <t>Pinnacles Prep</t>
  </si>
  <si>
    <t>04901</t>
  </si>
  <si>
    <t>Forks Middle School</t>
  </si>
  <si>
    <t>Pacific Crest Online Academy</t>
  </si>
  <si>
    <t>Griffin Bay School Open Doors</t>
  </si>
  <si>
    <t>Cedar High School</t>
  </si>
  <si>
    <t>Yasuhara Middle School</t>
  </si>
  <si>
    <t>Spokane Virtual Academy</t>
  </si>
  <si>
    <t>Flett Middle School</t>
  </si>
  <si>
    <t>Bryant Montessori Middle School</t>
  </si>
  <si>
    <t>Washougal Special Services</t>
  </si>
  <si>
    <t>Wenatchee Internet Academy</t>
  </si>
  <si>
    <t>West Valley Innovation Center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</si>
  <si>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</si>
  <si>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</si>
  <si>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</si>
  <si>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</si>
  <si>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</si>
  <si>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</si>
  <si>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</si>
  <si>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</si>
  <si>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</si>
  <si>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</si>
  <si>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</si>
  <si>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</si>
  <si>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</si>
  <si>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</si>
  <si>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</si>
  <si>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</si>
  <si>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</si>
  <si>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</si>
  <si>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</si>
  <si>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</si>
  <si>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</si>
  <si>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Odyssey Middle School</t>
  </si>
  <si>
    <t>Cape Flattery</t>
  </si>
  <si>
    <t>Carbonado</t>
  </si>
  <si>
    <t>Cascade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</si>
  <si>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</si>
  <si>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</si>
  <si>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</si>
  <si>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</si>
  <si>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</si>
  <si>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</si>
  <si>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</si>
  <si>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</si>
  <si>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</si>
  <si>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</si>
  <si>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</si>
  <si>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</si>
  <si>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</si>
  <si>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</si>
  <si>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</si>
  <si>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</si>
  <si>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</si>
  <si>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</si>
  <si>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</si>
  <si>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</si>
  <si>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</si>
  <si>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</si>
  <si>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</si>
  <si>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</si>
  <si>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</si>
  <si>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</si>
  <si>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</si>
  <si>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Cusick</t>
  </si>
  <si>
    <t>Damman</t>
  </si>
  <si>
    <t>Darrington</t>
  </si>
  <si>
    <t>Davenport</t>
  </si>
  <si>
    <t>Dayton</t>
  </si>
  <si>
    <t>Dayton School District Alternative Program</t>
  </si>
  <si>
    <t>Deer Park</t>
  </si>
  <si>
    <t>Dieringer</t>
  </si>
  <si>
    <t>Dixie</t>
  </si>
  <si>
    <t>East Valley (Spok</t>
  </si>
  <si>
    <t>East Valley (Yak)</t>
  </si>
  <si>
    <t>Eastmont</t>
  </si>
  <si>
    <t>Easton</t>
  </si>
  <si>
    <t>Eatonville</t>
  </si>
  <si>
    <t>Edmonds</t>
  </si>
  <si>
    <t>Madrona K-8 School</t>
  </si>
  <si>
    <t>Ellensburg</t>
  </si>
  <si>
    <t>Elma</t>
  </si>
  <si>
    <t>Endicott</t>
  </si>
  <si>
    <t>Entiat</t>
  </si>
  <si>
    <t>Enumclaw</t>
  </si>
  <si>
    <t>Ephrata</t>
  </si>
  <si>
    <t>Evaline</t>
  </si>
  <si>
    <t>Everett</t>
  </si>
  <si>
    <t>Evergreen (Clark)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</si>
  <si>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</si>
  <si>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</si>
  <si>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</si>
  <si>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</si>
  <si>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</si>
  <si>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</si>
  <si>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</si>
  <si>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</si>
  <si>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</si>
  <si>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</si>
  <si>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Washington Connections Academy 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</si>
  <si>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</si>
  <si>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</si>
  <si>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</si>
  <si>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</si>
  <si>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</si>
  <si>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</si>
  <si>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</si>
  <si>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</si>
  <si>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</si>
  <si>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</si>
  <si>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</si>
  <si>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Hockinson</t>
  </si>
  <si>
    <t>Hood Canal</t>
  </si>
  <si>
    <t>Hoquiam</t>
  </si>
  <si>
    <t>27902</t>
  </si>
  <si>
    <t>Impact | Commencement Bay</t>
  </si>
  <si>
    <t>Inchelium</t>
  </si>
  <si>
    <t>Index</t>
  </si>
  <si>
    <t>Issaquah</t>
  </si>
  <si>
    <t>Kahlotus</t>
  </si>
  <si>
    <t>Kalama</t>
  </si>
  <si>
    <t>Keller</t>
  </si>
  <si>
    <t>Kelso</t>
  </si>
  <si>
    <t>Kennewick</t>
  </si>
  <si>
    <t>Kent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</si>
  <si>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</si>
  <si>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</si>
  <si>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</si>
  <si>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</si>
  <si>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</si>
  <si>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</si>
  <si>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</si>
  <si>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</si>
  <si>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</si>
  <si>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</si>
  <si>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</si>
  <si>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</si>
  <si>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</si>
  <si>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</si>
  <si>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</si>
  <si>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</si>
  <si>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</si>
  <si>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</si>
  <si>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</si>
  <si>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</si>
  <si>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Mabton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</si>
  <si>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</si>
  <si>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</si>
  <si>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</si>
  <si>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</si>
  <si>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</si>
  <si>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</si>
  <si>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</si>
  <si>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</si>
  <si>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</si>
  <si>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</si>
  <si>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</si>
  <si>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</si>
  <si>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</si>
  <si>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</si>
  <si>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</si>
  <si>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</si>
  <si>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</si>
  <si>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</si>
  <si>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</si>
  <si>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</si>
  <si>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</si>
  <si>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 xml:space="preserve">Centennial Elementary School </t>
  </si>
  <si>
    <t>Muckleshoot Tribal</t>
  </si>
  <si>
    <t>Mukilteo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</si>
  <si>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</si>
  <si>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</si>
  <si>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</si>
  <si>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</si>
  <si>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</si>
  <si>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</si>
  <si>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</si>
  <si>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</si>
  <si>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</si>
  <si>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</si>
  <si>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Kitsap Options</t>
  </si>
  <si>
    <t>Parent Assisted Learning</t>
  </si>
  <si>
    <t>North Mason</t>
  </si>
  <si>
    <t>North River</t>
  </si>
  <si>
    <t>North Thurston</t>
  </si>
  <si>
    <t>Northport</t>
  </si>
  <si>
    <t>Northshore</t>
  </si>
  <si>
    <t>Oak Harbor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</si>
  <si>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</si>
  <si>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</si>
  <si>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</si>
  <si>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</si>
  <si>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</si>
  <si>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</si>
  <si>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</si>
  <si>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</si>
  <si>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</si>
  <si>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</si>
  <si>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</si>
  <si>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</si>
  <si>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</si>
  <si>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</si>
  <si>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</si>
  <si>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</si>
  <si>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</si>
  <si>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Open Door Re-Engagement</t>
  </si>
  <si>
    <t>Palisades</t>
  </si>
  <si>
    <t>Palouse</t>
  </si>
  <si>
    <t>Pasco</t>
  </si>
  <si>
    <t>Pasco Early Childhood</t>
  </si>
  <si>
    <t>Pateros</t>
  </si>
  <si>
    <t>Paterson</t>
  </si>
  <si>
    <t>Pe Ell</t>
  </si>
  <si>
    <t>Peninsula</t>
  </si>
  <si>
    <t>Pinnacles Prep Wenatchee</t>
  </si>
  <si>
    <t>Pioneer</t>
  </si>
  <si>
    <t>Pomeroy</t>
  </si>
  <si>
    <t>Port Angeles</t>
  </si>
  <si>
    <t>Seaview Academy</t>
  </si>
  <si>
    <t>Port Townsend</t>
  </si>
  <si>
    <t>Prescott</t>
  </si>
  <si>
    <t>Pride Prep Charter</t>
  </si>
  <si>
    <t xml:space="preserve">PRIDE Prep School </t>
  </si>
  <si>
    <t>Prosser</t>
  </si>
  <si>
    <t>Pullman</t>
  </si>
  <si>
    <t>Puyallup</t>
  </si>
  <si>
    <t xml:space="preserve">Dessie F Evans Elementary </t>
  </si>
  <si>
    <t>Queets-Clearwater</t>
  </si>
  <si>
    <t>Quilcene</t>
  </si>
  <si>
    <t>Quileute Tribal</t>
  </si>
  <si>
    <t>Quillayute Valley</t>
  </si>
  <si>
    <t>Quinault</t>
  </si>
  <si>
    <t>Quincy</t>
  </si>
  <si>
    <t>Rainier</t>
  </si>
  <si>
    <t>Rainier Prep Charter</t>
  </si>
  <si>
    <t xml:space="preserve">Rainier Valley Leadership Academy 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</si>
  <si>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</si>
  <si>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</si>
  <si>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</si>
  <si>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</si>
  <si>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</si>
  <si>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</si>
  <si>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</si>
  <si>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</si>
  <si>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</si>
  <si>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</si>
  <si>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</si>
  <si>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</si>
  <si>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</si>
  <si>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</si>
  <si>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</si>
  <si>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</si>
  <si>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</si>
  <si>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</si>
  <si>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</si>
  <si>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</si>
  <si>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</si>
  <si>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</si>
  <si>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</si>
  <si>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</si>
  <si>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</si>
  <si>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</si>
  <si>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</si>
  <si>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</si>
  <si>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</si>
  <si>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John Sedgwick Middle School</t>
  </si>
  <si>
    <t>Marcus Whitman Middle School</t>
  </si>
  <si>
    <t>South Whidbey</t>
  </si>
  <si>
    <t>Southside</t>
  </si>
  <si>
    <t>Spokane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</si>
  <si>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</si>
  <si>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</si>
  <si>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</si>
  <si>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</si>
  <si>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</si>
  <si>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</si>
  <si>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</si>
  <si>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</si>
  <si>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</si>
  <si>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</si>
  <si>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</si>
  <si>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Valley</t>
  </si>
  <si>
    <t>Sumner</t>
  </si>
  <si>
    <t>Sunnyside</t>
  </si>
  <si>
    <t>Suquamish Tribal</t>
  </si>
  <si>
    <t>Tacoma</t>
  </si>
  <si>
    <t>Tacoma Open Doors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</si>
  <si>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</si>
  <si>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</si>
  <si>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</si>
  <si>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</si>
  <si>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</si>
  <si>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</si>
  <si>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</si>
  <si>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</si>
  <si>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</si>
  <si>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</si>
  <si>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</si>
  <si>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</si>
  <si>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</si>
  <si>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</si>
  <si>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</si>
  <si>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</si>
  <si>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</si>
  <si>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</si>
  <si>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 He Lut Tribal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</si>
  <si>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</si>
  <si>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</si>
  <si>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</si>
  <si>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</si>
  <si>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</si>
  <si>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</si>
  <si>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</si>
  <si>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</si>
  <si>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</si>
  <si>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</si>
  <si>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</si>
  <si>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</si>
  <si>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</si>
  <si>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Whatcom Intergenerational</t>
  </si>
  <si>
    <t>White Pass</t>
  </si>
  <si>
    <t>White River</t>
  </si>
  <si>
    <t>White Salmon</t>
  </si>
  <si>
    <t>Why Not You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</si>
  <si>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</si>
  <si>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</si>
  <si>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</si>
  <si>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</si>
  <si>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</si>
  <si>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</si>
  <si>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</si>
  <si>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</si>
  <si>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</si>
  <si>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</si>
  <si>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Regionalization &amp; Enh</t>
  </si>
  <si>
    <t>Whatcom Intergenerational High School</t>
  </si>
  <si>
    <t>Impact | Commencement Bay Elementary</t>
  </si>
  <si>
    <t>Prescott Middle School</t>
  </si>
  <si>
    <t>Wisdom Ridge Academy</t>
  </si>
  <si>
    <t>Why Not You Academy (formerly Cascade: Midway charter)</t>
  </si>
  <si>
    <t>Catalyst Charter</t>
  </si>
  <si>
    <t>Impact Puget Sound Charter</t>
  </si>
  <si>
    <t>Impact Salish Sea Charter</t>
  </si>
  <si>
    <t>Lumen Charter</t>
  </si>
  <si>
    <t>Rainier Valley Charter</t>
  </si>
  <si>
    <t>Summit Atlas Charter</t>
  </si>
  <si>
    <t>Summit Olympus Charter</t>
  </si>
  <si>
    <t>Summit Sierra Charter</t>
  </si>
  <si>
    <t>Additional Info</t>
  </si>
  <si>
    <t>17919</t>
  </si>
  <si>
    <t>Impact | Black River</t>
  </si>
  <si>
    <t xml:space="preserve">Nespelem School District  </t>
  </si>
  <si>
    <t>Paschal Sherman Tribal</t>
  </si>
  <si>
    <t>06901</t>
  </si>
  <si>
    <t>Rooted Schools</t>
  </si>
  <si>
    <t>24915</t>
  </si>
  <si>
    <t>S005
Switch LAP</t>
  </si>
  <si>
    <t>Harbor Open Doors</t>
  </si>
  <si>
    <t>Willow Crest Elementary</t>
  </si>
  <si>
    <t>Bellevue Digital Discovery</t>
  </si>
  <si>
    <t>Pre-Primary School</t>
  </si>
  <si>
    <t>Camas Connect Academy</t>
  </si>
  <si>
    <t>Rocket Virtual Academy</t>
  </si>
  <si>
    <t>Central Valley Virtual Learning</t>
  </si>
  <si>
    <t>Lincoln County Pathways Academy</t>
  </si>
  <si>
    <t>Eastmont Academy</t>
  </si>
  <si>
    <t>Sterling Jr. High School</t>
  </si>
  <si>
    <t>Ida Nason Aronica Elementary</t>
  </si>
  <si>
    <t>Eagle Virtual Sky Acadmey</t>
  </si>
  <si>
    <t>Maritime High School</t>
  </si>
  <si>
    <t>Impact Public Schools</t>
  </si>
  <si>
    <t>CEDAR TRAILS ELEMENTARY</t>
  </si>
  <si>
    <t>COUGAR MOUNTAIN MIDDLE SCHOOL</t>
  </si>
  <si>
    <t>Echo Glen School</t>
  </si>
  <si>
    <t>Lexington Elementary</t>
  </si>
  <si>
    <t>Endeavor High School</t>
  </si>
  <si>
    <t>Kent Virtual Academy</t>
  </si>
  <si>
    <t>Kiona-Benton City Elementary</t>
  </si>
  <si>
    <t>Marysville Online High School</t>
  </si>
  <si>
    <t>Vanguard Academy</t>
  </si>
  <si>
    <t>Vicki I. Groff Elementary</t>
  </si>
  <si>
    <t>Pasco Innovative Experiences and e-Learning</t>
  </si>
  <si>
    <t>Soar to Success</t>
  </si>
  <si>
    <t>Swift Water Elementary</t>
  </si>
  <si>
    <t>Pinnacle Prep Charter</t>
  </si>
  <si>
    <t>Pinnacles Prep Charter School</t>
  </si>
  <si>
    <t>Reardan Options' Program</t>
  </si>
  <si>
    <t>Desert Sky Elementary</t>
  </si>
  <si>
    <t xml:space="preserve">SELAH ACADEMY REENGAGEMENT PROGRAM </t>
  </si>
  <si>
    <t>Virtual Preparatory Academy</t>
  </si>
  <si>
    <t>Alternative Spcl Needs Div Occ</t>
  </si>
  <si>
    <t>Hunt Middle School</t>
  </si>
  <si>
    <t>Tacoma Online Elementary School</t>
  </si>
  <si>
    <t>Tacoma Online High School</t>
  </si>
  <si>
    <t>Tacoma Online Middle School</t>
  </si>
  <si>
    <t>Vancouver Alternative Programs</t>
  </si>
  <si>
    <t>Vancouver Intensive Communications Center</t>
  </si>
  <si>
    <t>Wapato Online Academy 6-8</t>
  </si>
  <si>
    <t>Wapato Online Academy 9-12</t>
  </si>
  <si>
    <t>Wapato Online Academy K-5</t>
  </si>
  <si>
    <t>West Valley Virtual Learning Center</t>
  </si>
  <si>
    <t>Whatcom Interg'l Charter</t>
  </si>
  <si>
    <t>Why Not You Charter</t>
  </si>
  <si>
    <t>Cascade Public Schools</t>
  </si>
  <si>
    <t>Yakama Nation School</t>
  </si>
  <si>
    <t>K-8 Learning Lab</t>
  </si>
  <si>
    <t xml:space="preserve">Was School HP Eligible their 1st Year of CEP? </t>
  </si>
  <si>
    <t>Ferndale Special Services</t>
  </si>
  <si>
    <t>Good Beginnings Center</t>
  </si>
  <si>
    <t>Early Childhood Education Center</t>
  </si>
  <si>
    <t>FP Approved?</t>
  </si>
  <si>
    <t>For vlookup</t>
  </si>
  <si>
    <t>Because Apportionment calculates funds at a district level the Carryover values are distributed among the eligible schools if</t>
  </si>
  <si>
    <t xml:space="preserve"> there is a discrepancy between school level and district level Carryover values. Recovery of funds is still only at the district level</t>
  </si>
  <si>
    <t xml:space="preserve"> and is not distributed among the schools.</t>
  </si>
  <si>
    <t>Alloc Diff</t>
  </si>
  <si>
    <t>These should equal zero</t>
  </si>
  <si>
    <t>These should be no more or less than $1K/-$1K</t>
  </si>
  <si>
    <t/>
  </si>
  <si>
    <t>(All)</t>
  </si>
  <si>
    <t>HP Eligible Enroll</t>
  </si>
  <si>
    <t>LAP High Poverty Allocations for the 2024-25 School Year</t>
  </si>
  <si>
    <t>Battle Ground Virtual Academy</t>
  </si>
  <si>
    <t>Transition 18-21 Program</t>
  </si>
  <si>
    <t>Boistfort Online School</t>
  </si>
  <si>
    <t>WIN Academy</t>
  </si>
  <si>
    <t>Gravelly Lake K-12 Academy</t>
  </si>
  <si>
    <t>Deer Park Achievement High School</t>
  </si>
  <si>
    <t>Impact Black River Charter</t>
  </si>
  <si>
    <t>Impact | Black River Elementary</t>
  </si>
  <si>
    <t>Impact Com Bay Charter</t>
  </si>
  <si>
    <t>Canyon Ridge Middle School</t>
  </si>
  <si>
    <t>LSSD Open Doors</t>
  </si>
  <si>
    <t>Nespelem High School</t>
  </si>
  <si>
    <t>Nine Mile Family Partnership Program</t>
  </si>
  <si>
    <t>Northshore Learning Options</t>
  </si>
  <si>
    <t>Highlands</t>
  </si>
  <si>
    <t>Hilltop Heritage Elementary School</t>
  </si>
  <si>
    <t>Rooted Schools Charter</t>
  </si>
  <si>
    <t>Rooted School Washington</t>
  </si>
  <si>
    <t>Edwin Pratt Learning Center</t>
  </si>
  <si>
    <t>Central Primary Center</t>
  </si>
  <si>
    <t>Peperzak Middle School</t>
  </si>
  <si>
    <t>Spokane Public Language Immersion</t>
  </si>
  <si>
    <t>Open Doors for SHS</t>
  </si>
  <si>
    <t>Ruth Bader Ginsburg Elementary School</t>
  </si>
  <si>
    <t>Vancouver Innovation Technology and Arts Elementary</t>
  </si>
  <si>
    <t>HEAD START/ECEAP PRESCHOOL</t>
  </si>
  <si>
    <t>HomeLink</t>
  </si>
  <si>
    <t>West Valley Preschool</t>
  </si>
  <si>
    <t>TK</t>
  </si>
  <si>
    <t>Halilts Elementary School</t>
  </si>
  <si>
    <t>Bellevue Open Doors</t>
  </si>
  <si>
    <t>Blaine Home Connection</t>
  </si>
  <si>
    <t>BOISTFORT ONLINE SCHOOL</t>
  </si>
  <si>
    <t>Discovery Virtual School</t>
  </si>
  <si>
    <t>LINCOLN COUNTY PATHWAYS ACADEMY</t>
  </si>
  <si>
    <t>Eagle Virtual Sky Academy</t>
  </si>
  <si>
    <t>Tieton Elementary School</t>
  </si>
  <si>
    <t>Innovation Heights Academy</t>
  </si>
  <si>
    <t>La Center Academy</t>
  </si>
  <si>
    <t>Washington Network for Innovative Careers Skill Center</t>
  </si>
  <si>
    <t>Washington Connections Academy - Mary M. Knight</t>
  </si>
  <si>
    <t>Mead Learning Options</t>
  </si>
  <si>
    <t>Hallett Elementary School</t>
  </si>
  <si>
    <t>Michael Anderson Elementary School</t>
  </si>
  <si>
    <t>Methow Valley Independent Learning Cente</t>
  </si>
  <si>
    <t>MLSD Open Doors Re-Engagement Program</t>
  </si>
  <si>
    <t>NACHES VALLEY ESD 105 OPEN DOORS</t>
  </si>
  <si>
    <t>District Programs</t>
  </si>
  <si>
    <t>NKOA &amp; PAL</t>
  </si>
  <si>
    <t>Broad View Elementary</t>
  </si>
  <si>
    <t>Ocean Beach Options Academy</t>
  </si>
  <si>
    <t>Orting Elementary School</t>
  </si>
  <si>
    <t>Paschal Sherman Indian School</t>
  </si>
  <si>
    <t>SEAVIEW ACADEMY</t>
  </si>
  <si>
    <t>Prescott High School</t>
  </si>
  <si>
    <t>Forks High School</t>
  </si>
  <si>
    <t>Hilltop Heritage</t>
  </si>
  <si>
    <t>Rooted School Vancouver</t>
  </si>
  <si>
    <t>Alan T. Sugiyama High School</t>
  </si>
  <si>
    <t>James Baldwin Elementary School</t>
  </si>
  <si>
    <t>VIKING CHOICE</t>
  </si>
  <si>
    <t>Central Emerson Elementary</t>
  </si>
  <si>
    <t>Frances Scott Elementary</t>
  </si>
  <si>
    <t>Virtual Preparatory Academy of Washington</t>
  </si>
  <si>
    <t>Arlington Elementary School</t>
  </si>
  <si>
    <t>Baker Middle School</t>
  </si>
  <si>
    <t>Birney Elementary School</t>
  </si>
  <si>
    <t>Blix Elementary School</t>
  </si>
  <si>
    <t>Boze Elementary School</t>
  </si>
  <si>
    <t>Browns Point Elementary School</t>
  </si>
  <si>
    <t>Bryant Montessori School</t>
  </si>
  <si>
    <t>Crescent Heights Elementary School</t>
  </si>
  <si>
    <t>Delong Elementary School</t>
  </si>
  <si>
    <t>Downing Elementary School</t>
  </si>
  <si>
    <t>Dr. Dolores Silas High School</t>
  </si>
  <si>
    <t>Edison Elementary School</t>
  </si>
  <si>
    <t>Edna Travis Elementary School</t>
  </si>
  <si>
    <t>Fawcett Elementary School</t>
  </si>
  <si>
    <t>Fern Hill Elementary School</t>
  </si>
  <si>
    <t>Foss High School</t>
  </si>
  <si>
    <t>Franklin Elementary School</t>
  </si>
  <si>
    <t>Geiger Montessori School</t>
  </si>
  <si>
    <t>Gray Middle School</t>
  </si>
  <si>
    <t>Helen Stafford Elementary School</t>
  </si>
  <si>
    <t>Hilltop Heritage Middle School</t>
  </si>
  <si>
    <t>Industrial Design Engineering and Arts</t>
  </si>
  <si>
    <t>Jefferson Elementary School</t>
  </si>
  <si>
    <t>Larchmont Elementary School</t>
  </si>
  <si>
    <t>Lister Elementary School</t>
  </si>
  <si>
    <t>Lyon Elementary School</t>
  </si>
  <si>
    <t>Manitou Park Elementary School</t>
  </si>
  <si>
    <t>Mann Elementary School</t>
  </si>
  <si>
    <t>Mason Middle School</t>
  </si>
  <si>
    <t>Mount Tahoma High School</t>
  </si>
  <si>
    <t>N.E. Tacoma Elementary School</t>
  </si>
  <si>
    <t>Point Defiance Elementary School</t>
  </si>
  <si>
    <t>Reed Elementary School</t>
  </si>
  <si>
    <t>Sheridan Elementary School</t>
  </si>
  <si>
    <t>Sherman Elementary School</t>
  </si>
  <si>
    <t>Stadium High School</t>
  </si>
  <si>
    <t>Stanley Elementary School</t>
  </si>
  <si>
    <t>Stewart Middle School</t>
  </si>
  <si>
    <t xml:space="preserve">Tacoma Online Elementary School </t>
  </si>
  <si>
    <t>The School at Pearl Youth Residence</t>
  </si>
  <si>
    <t>Truman Middle School</t>
  </si>
  <si>
    <t>Wainwright Intermediate School</t>
  </si>
  <si>
    <t>Whitman Elementary School</t>
  </si>
  <si>
    <t>George Bush Middle School</t>
  </si>
  <si>
    <t>Jim Tangeman Center</t>
  </si>
  <si>
    <t>Vancouver Success Academy</t>
  </si>
  <si>
    <t>Wellpinit Open Doors High School</t>
  </si>
  <si>
    <t>Valley Online Academy</t>
  </si>
  <si>
    <t xml:space="preserve">Open Doors re-engagement </t>
  </si>
  <si>
    <t>West Valley Mid-Level Campus</t>
  </si>
  <si>
    <t>Why Not You Academy</t>
  </si>
  <si>
    <t>If HB 1238 school, would be HP Eligible?</t>
  </si>
  <si>
    <t>Eligible for LAP High Poverty Funding for SY 2024-25?</t>
  </si>
  <si>
    <t>FINAL AAFTE 2023-24</t>
  </si>
  <si>
    <t>2024-25 Reg Base</t>
  </si>
  <si>
    <t>2024-25 Reg Inc</t>
  </si>
  <si>
    <t>The data is also pre-populated with 2024-25 allocations by school in the yellow column (F).</t>
  </si>
  <si>
    <t>You will enter the 2023-24 Carryover funds in the light blue column (G) and anticipated 2024-25 expenditures in the blue column (H).</t>
  </si>
  <si>
    <t>2023-24 Carryover to spend in 2024-25</t>
  </si>
  <si>
    <t>Yes</t>
  </si>
  <si>
    <t>No</t>
  </si>
  <si>
    <t xml:space="preserve"> </t>
  </si>
  <si>
    <t>Schools may still generate funding with a poverty less than 50% but may still be eligible for this funding preceding CEP adoption and</t>
  </si>
  <si>
    <t>HB 1238 qualifications.</t>
  </si>
  <si>
    <t>RCW 28A.150.260 (10)(a)</t>
  </si>
  <si>
    <t xml:space="preserve"> SAFS at 360-725-6300 </t>
  </si>
  <si>
    <t>If you have any questions regarding the funding please contact:</t>
  </si>
  <si>
    <t>or LAP at 360-725-6100</t>
  </si>
  <si>
    <t>LAP will be able to assist you with your form packages and any other programmatic questions:</t>
  </si>
  <si>
    <t xml:space="preserve">For more information please refer to the Final 2024-25 Poverty Eligibility file: </t>
  </si>
  <si>
    <t>2024-25 Poverty Information for LAP and High Poverty LAP Funding</t>
  </si>
  <si>
    <t>Final District CEDARS Poverty Percentage October 2, 2023</t>
  </si>
  <si>
    <t>TK Enroll</t>
  </si>
  <si>
    <t>PerPupil</t>
  </si>
  <si>
    <t>TK Funded</t>
  </si>
  <si>
    <t>LAP Base</t>
  </si>
  <si>
    <t>Sum of TK</t>
  </si>
  <si>
    <t>Allocation for Eligible and Accepted High Poverty Funding</t>
  </si>
  <si>
    <t>LAP High Poverty</t>
  </si>
  <si>
    <t>Accepting HP School Allocation</t>
  </si>
  <si>
    <t>3 Year Average for 2024-25 Eligibility</t>
  </si>
  <si>
    <t>Final CEDARS Poverty Data for 2024-25 School Year</t>
  </si>
  <si>
    <t>HiPov Eligible &amp; Accepting Funding</t>
  </si>
  <si>
    <t>Carryover Regular for 2024-25 to be spent in 2025-26</t>
  </si>
  <si>
    <t>Carryover High Poverty for 2024-25 to be spent in 2025-26</t>
  </si>
  <si>
    <t>Tools and Forms</t>
  </si>
  <si>
    <t>Carryover values in column (K) should match the Recovery/Carryover tool available with  April 2025 data.</t>
  </si>
  <si>
    <t>**Carryover amount for 2023-24 won't be available until January 2025</t>
  </si>
  <si>
    <t>A17 FINAL 23-24
Enroll Total PY for LAP</t>
  </si>
  <si>
    <t>TKZ271 (FINAL 2324)</t>
  </si>
  <si>
    <t>075A - FINAL
LAP Regular PY Carry Forward</t>
  </si>
  <si>
    <t>075Ahp -FINAL
LAP HiPov PY Carry Forward</t>
  </si>
  <si>
    <t>Hopkins Elementary</t>
  </si>
  <si>
    <t>Grays Harbor Juvenile Detention</t>
  </si>
  <si>
    <t>Bates TC</t>
  </si>
  <si>
    <t>Bates Technical High School</t>
  </si>
  <si>
    <t>Preschool Infant Other</t>
  </si>
  <si>
    <t>Pioneer Valley Preschool</t>
  </si>
  <si>
    <t>Elk Plain Head Start</t>
  </si>
  <si>
    <t>Spanaway Elementary Preschool</t>
  </si>
  <si>
    <t>Naches Trail Preschool</t>
  </si>
  <si>
    <t>BECC</t>
  </si>
  <si>
    <t>Papermaker Preschool</t>
  </si>
  <si>
    <t>The Heights Learning Center</t>
  </si>
  <si>
    <t>Cape Flattery Preschool</t>
  </si>
  <si>
    <t>Central Valley Early Learning Center</t>
  </si>
  <si>
    <t>Early Learning Center</t>
  </si>
  <si>
    <t>Green Hill Academic School</t>
  </si>
  <si>
    <t>Clover Park TC</t>
  </si>
  <si>
    <t>Northwest Career and Technical High School</t>
  </si>
  <si>
    <t>Special Services School</t>
  </si>
  <si>
    <t>Eastmont Preschools</t>
  </si>
  <si>
    <t>Ellensburg Developmental Preschool</t>
  </si>
  <si>
    <t>Sage Hills ECEAP</t>
  </si>
  <si>
    <t>ESA 112</t>
  </si>
  <si>
    <t>ESA 112 Special Ed Co-Op</t>
  </si>
  <si>
    <t>Federal Way Public School ECEAP</t>
  </si>
  <si>
    <t>Learning Support</t>
  </si>
  <si>
    <t>Valley View Early Childhood Center</t>
  </si>
  <si>
    <t>Innovation Spokane Charter</t>
  </si>
  <si>
    <t>Issaquah Preschool</t>
  </si>
  <si>
    <t>Keewaydin Discovery Center</t>
  </si>
  <si>
    <t>Kettle Falls Early Learning Center</t>
  </si>
  <si>
    <t>Kittitas B-5 Special Ed Program</t>
  </si>
  <si>
    <t>Lake Chelan Preschool</t>
  </si>
  <si>
    <t>Lake Wa Inst Tech</t>
  </si>
  <si>
    <t>Lake Washington Technical Academy</t>
  </si>
  <si>
    <t>Open Doors at LWIT</t>
  </si>
  <si>
    <t>Old Redmond Schoolhouse</t>
  </si>
  <si>
    <t>Lynden Special Services</t>
  </si>
  <si>
    <t>ECEAP</t>
  </si>
  <si>
    <t>Moses Lake Early Learning Center</t>
  </si>
  <si>
    <t>Educational Resource Center</t>
  </si>
  <si>
    <t>Nooksack Valley Special Services</t>
  </si>
  <si>
    <t>Connell Preschool</t>
  </si>
  <si>
    <t>C O Sorenson</t>
  </si>
  <si>
    <t>Woodinville Community Center</t>
  </si>
  <si>
    <t>Okanogan Co Juvenile Detention</t>
  </si>
  <si>
    <t>Pasco Early Learning Center</t>
  </si>
  <si>
    <t>38901</t>
  </si>
  <si>
    <t>Pullman Com Monte Charter</t>
  </si>
  <si>
    <t>Pullman Community Montessori</t>
  </si>
  <si>
    <t>PSD Special Services</t>
  </si>
  <si>
    <t>Developmental Preschool</t>
  </si>
  <si>
    <t>Meadow Crest Early Childhood Education Center</t>
  </si>
  <si>
    <t>Renton TC</t>
  </si>
  <si>
    <t>Renton Technical High School</t>
  </si>
  <si>
    <t>Ella Baker High School (Open Doors)</t>
  </si>
  <si>
    <t>Ridgefield Early Learning Center</t>
  </si>
  <si>
    <t>Mason County Detention Center</t>
  </si>
  <si>
    <t>Madrona Heights PreSchool Program</t>
  </si>
  <si>
    <t>Alternative Northeast Community Center Preschool</t>
  </si>
  <si>
    <t>West Central Community Center</t>
  </si>
  <si>
    <t xml:space="preserve">Developmental Preschool </t>
  </si>
  <si>
    <t>Student Services School</t>
  </si>
  <si>
    <t>Madison Headstart</t>
  </si>
  <si>
    <t>Tacoma Pierce County Education Center</t>
  </si>
  <si>
    <t>Hoyt Early Learning Center</t>
  </si>
  <si>
    <t>Willard Early Learning Center</t>
  </si>
  <si>
    <t>Toppenish Pre School</t>
  </si>
  <si>
    <t>Valley Early Learning Center</t>
  </si>
  <si>
    <t>Developmental Pre-School</t>
  </si>
  <si>
    <t>Mattawa Elementary Pre-School</t>
  </si>
  <si>
    <t>Walla Walla County Juvenile Detention</t>
  </si>
  <si>
    <t>West Valley Early Learning Center</t>
  </si>
  <si>
    <t>White River Special Ed Services</t>
  </si>
  <si>
    <t>TK AAFTE 2023-24  FINAL</t>
  </si>
  <si>
    <t>AAFTE 2023-24  FINAL</t>
  </si>
  <si>
    <t>C1 - Jan Extract</t>
  </si>
  <si>
    <t>2023-24 Enrollment By School FINAL 2023-24</t>
  </si>
  <si>
    <t>The data is pre-populated withFinal 2023-24 AAFTE by school from the P223. And only the eligible AAFTEs will populate column (E).</t>
  </si>
  <si>
    <t>Updated with May 2025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</si>
</sst>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_(* #,##0.000_);_(* \(#,##0.000\);_(* &quot;-&quot;??_);_(@_)"/>
    <numFmt numFmtId="168" formatCode="0.00%;\-0.00%;\-"/>
    <numFmt numFmtId="169" formatCode="0.0%"/>
    <numFmt numFmtId="170" formatCode="_(* #,##0.0000_);_(* \(#,##0.0000\);_(* &quot;-&quot;??_);_(@_)"/>
    <numFmt numFmtId="171" formatCode="00000"/>
  </numFmts>
  <fonts count="41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9"/>
      <name val="Tw Cen MT"/>
      <family val="2"/>
    </font>
    <font>
      <sz val="12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9"/>
      <name val="Tw Cen MT"/>
      <family val="2"/>
    </font>
    <font>
      <sz val="8"/>
      <color theme="4" tint="0.39997558519241921"/>
      <name val="Calibri"/>
      <family val="2"/>
      <scheme val="minor"/>
    </font>
    <font>
      <sz val="11"/>
      <name val="Calibri"/>
      <family val="2"/>
    </font>
    <font>
      <sz val="11"/>
      <color theme="4" tint="0.3999755851924192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8"/>
      <color theme="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Tw Cen MT"/>
      <family val="2"/>
    </font>
    <font>
      <sz val="9"/>
      <color theme="8" tint="0.59999389629810485"/>
      <name val="Calibri"/>
      <family val="2"/>
    </font>
    <font>
      <sz val="11"/>
      <color rgb="FFC0000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8" tint="0.59999389629810485"/>
      <name val="Calibri"/>
      <family val="2"/>
    </font>
    <font>
      <sz val="10"/>
      <name val="Calibri"/>
      <family val="2"/>
    </font>
    <font>
      <sz val="11"/>
      <color rgb="FF7030A0"/>
      <name val="Calibri"/>
      <family val="2"/>
      <scheme val="minor"/>
    </font>
    <font>
      <sz val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8" fillId="0" borderId="0"/>
    <xf numFmtId="0" fontId="10" fillId="0" borderId="0"/>
    <xf numFmtId="43" fontId="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0" fontId="27" fillId="0" borderId="0"/>
    <xf numFmtId="0" fontId="30" fillId="14" borderId="0" applyNumberFormat="0" applyBorder="0" applyAlignment="0" applyProtection="0"/>
    <xf numFmtId="0" fontId="31" fillId="0" borderId="0" applyNumberFormat="0" applyFill="0" applyBorder="0" applyAlignment="0" applyProtection="0"/>
    <xf numFmtId="0" fontId="8" fillId="0" borderId="0"/>
  </cellStyleXfs>
  <cellXfs count="240">
    <xf numFmtId="0" fontId="0" fillId="0" borderId="0" xfId="0"/>
    <xf numFmtId="0" fontId="1" fillId="0" borderId="0" xfId="0" applyFont="1"/>
    <xf numFmtId="43" fontId="0" fillId="0" borderId="0" xfId="1" applyFont="1"/>
    <xf numFmtId="43" fontId="0" fillId="0" borderId="0" xfId="0" applyNumberFormat="1"/>
    <xf numFmtId="0" fontId="0" fillId="0" borderId="0" xfId="0" applyAlignment="1">
      <alignment horizontal="center" vertical="center"/>
    </xf>
    <xf numFmtId="0" fontId="6" fillId="0" borderId="0" xfId="0" applyFont="1"/>
    <xf numFmtId="0" fontId="4" fillId="3" borderId="0" xfId="0" applyFont="1" applyFill="1" applyAlignment="1">
      <alignment vertical="top" wrapText="1"/>
    </xf>
    <xf numFmtId="0" fontId="4" fillId="3" borderId="0" xfId="0" applyFont="1" applyFill="1" applyAlignment="1">
      <alignment vertical="top"/>
    </xf>
    <xf numFmtId="0" fontId="4" fillId="3" borderId="0" xfId="0" applyFont="1" applyFill="1" applyAlignment="1">
      <alignment horizontal="center" vertical="top" wrapText="1"/>
    </xf>
    <xf numFmtId="0" fontId="7" fillId="5" borderId="0" xfId="0" applyFont="1" applyFill="1" applyAlignment="1">
      <alignment wrapText="1"/>
    </xf>
    <xf numFmtId="0" fontId="9" fillId="5" borderId="0" xfId="4" applyFont="1" applyFill="1" applyAlignment="1">
      <alignment wrapText="1"/>
    </xf>
    <xf numFmtId="0" fontId="9" fillId="6" borderId="0" xfId="5" applyFont="1" applyFill="1" applyAlignment="1">
      <alignment vertical="center" wrapText="1"/>
    </xf>
    <xf numFmtId="0" fontId="9" fillId="4" borderId="0" xfId="4" applyFont="1" applyFill="1" applyAlignment="1">
      <alignment wrapText="1"/>
    </xf>
    <xf numFmtId="0" fontId="9" fillId="7" borderId="0" xfId="5" applyFont="1" applyFill="1" applyAlignment="1">
      <alignment vertical="center" wrapText="1"/>
    </xf>
    <xf numFmtId="0" fontId="9" fillId="5" borderId="0" xfId="5" applyFont="1" applyFill="1" applyAlignment="1">
      <alignment vertical="center" wrapText="1"/>
    </xf>
    <xf numFmtId="0" fontId="9" fillId="8" borderId="0" xfId="5" applyFont="1" applyFill="1" applyAlignment="1">
      <alignment vertical="center" wrapText="1"/>
    </xf>
    <xf numFmtId="0" fontId="5" fillId="0" borderId="0" xfId="0" applyFont="1" applyAlignment="1">
      <alignment wrapText="1"/>
    </xf>
    <xf numFmtId="0" fontId="11" fillId="9" borderId="0" xfId="0" applyFont="1" applyFill="1"/>
    <xf numFmtId="0" fontId="12" fillId="10" borderId="0" xfId="0" applyFont="1" applyFill="1"/>
    <xf numFmtId="0" fontId="12" fillId="10" borderId="0" xfId="3" applyFont="1" applyFill="1"/>
    <xf numFmtId="0" fontId="12" fillId="9" borderId="0" xfId="0" applyFont="1" applyFill="1"/>
    <xf numFmtId="0" fontId="15" fillId="0" borderId="0" xfId="0" applyFont="1"/>
    <xf numFmtId="0" fontId="1" fillId="0" borderId="0" xfId="0" applyFont="1" applyAlignment="1">
      <alignment wrapText="1"/>
    </xf>
    <xf numFmtId="0" fontId="8" fillId="0" borderId="0" xfId="4"/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pivotButton="1" applyAlignment="1">
      <alignment wrapText="1"/>
    </xf>
    <xf numFmtId="0" fontId="0" fillId="0" borderId="0" xfId="0" pivotButton="1"/>
    <xf numFmtId="0" fontId="17" fillId="0" borderId="0" xfId="0" applyFont="1"/>
    <xf numFmtId="0" fontId="0" fillId="0" borderId="3" xfId="0" applyBorder="1"/>
    <xf numFmtId="0" fontId="0" fillId="0" borderId="1" xfId="0" applyBorder="1"/>
    <xf numFmtId="165" fontId="14" fillId="0" borderId="0" xfId="4" applyNumberFormat="1" applyFont="1"/>
    <xf numFmtId="0" fontId="12" fillId="0" borderId="0" xfId="0" applyFont="1"/>
    <xf numFmtId="0" fontId="11" fillId="0" borderId="0" xfId="0" applyFont="1"/>
    <xf numFmtId="43" fontId="0" fillId="0" borderId="0" xfId="0" applyNumberFormat="1" applyAlignment="1">
      <alignment wrapText="1"/>
    </xf>
    <xf numFmtId="0" fontId="0" fillId="0" borderId="2" xfId="0" applyBorder="1"/>
    <xf numFmtId="0" fontId="8" fillId="0" borderId="0" xfId="7" applyFont="1"/>
    <xf numFmtId="0" fontId="18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168" fontId="0" fillId="0" borderId="1" xfId="2" applyNumberFormat="1" applyFont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0" fontId="21" fillId="0" borderId="0" xfId="0" applyFont="1" applyAlignment="1">
      <alignment wrapText="1"/>
    </xf>
    <xf numFmtId="0" fontId="5" fillId="0" borderId="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8" fontId="5" fillId="0" borderId="2" xfId="0" applyNumberFormat="1" applyFont="1" applyBorder="1" applyAlignment="1">
      <alignment horizontal="center" vertical="center" wrapText="1"/>
    </xf>
    <xf numFmtId="43" fontId="5" fillId="0" borderId="2" xfId="1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168" fontId="0" fillId="0" borderId="2" xfId="2" applyNumberFormat="1" applyFont="1" applyBorder="1" applyAlignment="1">
      <alignment horizontal="center" vertical="center"/>
    </xf>
    <xf numFmtId="43" fontId="0" fillId="0" borderId="2" xfId="1" applyFont="1" applyBorder="1" applyAlignment="1">
      <alignment horizontal="center" vertical="center"/>
    </xf>
    <xf numFmtId="168" fontId="0" fillId="0" borderId="0" xfId="2" applyNumberFormat="1" applyFont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0" fillId="0" borderId="3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4" fontId="0" fillId="12" borderId="1" xfId="9" applyFont="1" applyFill="1" applyBorder="1"/>
    <xf numFmtId="44" fontId="0" fillId="0" borderId="0" xfId="9" applyFont="1" applyFill="1" applyBorder="1"/>
    <xf numFmtId="44" fontId="0" fillId="0" borderId="3" xfId="9" applyFont="1" applyFill="1" applyBorder="1"/>
    <xf numFmtId="0" fontId="5" fillId="0" borderId="11" xfId="0" applyFont="1" applyBorder="1" applyAlignment="1">
      <alignment horizontal="center" vertical="center" wrapText="1"/>
    </xf>
    <xf numFmtId="44" fontId="0" fillId="12" borderId="2" xfId="9" applyFont="1" applyFill="1" applyBorder="1"/>
    <xf numFmtId="44" fontId="0" fillId="12" borderId="0" xfId="9" applyFont="1" applyFill="1" applyBorder="1"/>
    <xf numFmtId="44" fontId="0" fillId="12" borderId="3" xfId="9" applyFont="1" applyFill="1" applyBorder="1"/>
    <xf numFmtId="0" fontId="23" fillId="0" borderId="0" xfId="0" applyFont="1" applyAlignment="1">
      <alignment wrapText="1"/>
    </xf>
    <xf numFmtId="0" fontId="23" fillId="0" borderId="0" xfId="0" applyFont="1"/>
    <xf numFmtId="44" fontId="0" fillId="0" borderId="1" xfId="9" applyFont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44" fontId="0" fillId="5" borderId="1" xfId="9" applyFont="1" applyFill="1" applyBorder="1"/>
    <xf numFmtId="44" fontId="0" fillId="5" borderId="2" xfId="9" applyFont="1" applyFill="1" applyBorder="1"/>
    <xf numFmtId="44" fontId="0" fillId="5" borderId="0" xfId="9" applyFont="1" applyFill="1" applyBorder="1"/>
    <xf numFmtId="44" fontId="0" fillId="5" borderId="3" xfId="9" applyFont="1" applyFill="1" applyBorder="1"/>
    <xf numFmtId="44" fontId="0" fillId="8" borderId="2" xfId="9" applyFont="1" applyFill="1" applyBorder="1"/>
    <xf numFmtId="44" fontId="0" fillId="8" borderId="0" xfId="9" applyFont="1" applyFill="1" applyBorder="1"/>
    <xf numFmtId="44" fontId="0" fillId="8" borderId="3" xfId="9" applyFont="1" applyFill="1" applyBorder="1"/>
    <xf numFmtId="44" fontId="0" fillId="0" borderId="8" xfId="9" applyFont="1" applyBorder="1" applyAlignment="1">
      <alignment horizontal="center" vertical="center"/>
    </xf>
    <xf numFmtId="44" fontId="0" fillId="0" borderId="12" xfId="9" applyFont="1" applyBorder="1"/>
    <xf numFmtId="44" fontId="0" fillId="0" borderId="13" xfId="9" applyFont="1" applyBorder="1"/>
    <xf numFmtId="0" fontId="24" fillId="0" borderId="0" xfId="0" applyFont="1"/>
    <xf numFmtId="0" fontId="0" fillId="0" borderId="14" xfId="0" applyBorder="1" applyAlignment="1">
      <alignment horizontal="center"/>
    </xf>
    <xf numFmtId="0" fontId="25" fillId="0" borderId="0" xfId="0" applyFont="1"/>
    <xf numFmtId="0" fontId="5" fillId="0" borderId="0" xfId="0" applyFont="1"/>
    <xf numFmtId="0" fontId="26" fillId="0" borderId="0" xfId="0" applyFont="1"/>
    <xf numFmtId="44" fontId="5" fillId="6" borderId="2" xfId="9" applyFont="1" applyFill="1" applyBorder="1" applyAlignment="1"/>
    <xf numFmtId="44" fontId="0" fillId="6" borderId="2" xfId="9" applyFont="1" applyFill="1" applyBorder="1"/>
    <xf numFmtId="44" fontId="0" fillId="6" borderId="0" xfId="9" applyFont="1" applyFill="1" applyBorder="1"/>
    <xf numFmtId="44" fontId="0" fillId="6" borderId="3" xfId="9" applyFont="1" applyFill="1" applyBorder="1"/>
    <xf numFmtId="0" fontId="8" fillId="0" borderId="0" xfId="7" applyFont="1" applyAlignment="1">
      <alignment horizontal="left"/>
    </xf>
    <xf numFmtId="43" fontId="8" fillId="0" borderId="0" xfId="7" applyNumberFormat="1" applyFont="1"/>
    <xf numFmtId="0" fontId="8" fillId="0" borderId="0" xfId="12" applyNumberFormat="1" applyFont="1" applyFill="1" applyBorder="1" applyAlignment="1">
      <alignment horizontal="center"/>
    </xf>
    <xf numFmtId="43" fontId="0" fillId="0" borderId="0" xfId="12" applyFont="1"/>
    <xf numFmtId="10" fontId="12" fillId="9" borderId="0" xfId="2" applyNumberFormat="1" applyFont="1" applyFill="1" applyAlignment="1">
      <alignment horizontal="center" vertical="center"/>
    </xf>
    <xf numFmtId="0" fontId="9" fillId="6" borderId="0" xfId="4" applyFont="1" applyFill="1" applyAlignment="1">
      <alignment wrapText="1"/>
    </xf>
    <xf numFmtId="0" fontId="5" fillId="8" borderId="0" xfId="11" applyFont="1" applyFill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" fillId="11" borderId="0" xfId="0" applyFont="1" applyFill="1" applyAlignment="1">
      <alignment vertical="top" wrapText="1"/>
    </xf>
    <xf numFmtId="0" fontId="13" fillId="0" borderId="0" xfId="0" applyFont="1"/>
    <xf numFmtId="43" fontId="14" fillId="0" borderId="0" xfId="1" applyFont="1" applyFill="1"/>
    <xf numFmtId="167" fontId="13" fillId="0" borderId="0" xfId="0" applyNumberFormat="1" applyFont="1"/>
    <xf numFmtId="165" fontId="13" fillId="0" borderId="0" xfId="0" applyNumberFormat="1" applyFont="1"/>
    <xf numFmtId="10" fontId="13" fillId="0" borderId="0" xfId="1" applyNumberFormat="1" applyFont="1" applyFill="1"/>
    <xf numFmtId="0" fontId="0" fillId="0" borderId="0" xfId="0" quotePrefix="1"/>
    <xf numFmtId="44" fontId="0" fillId="0" borderId="1" xfId="9" applyFont="1" applyFill="1" applyBorder="1"/>
    <xf numFmtId="0" fontId="5" fillId="10" borderId="6" xfId="0" applyFont="1" applyFill="1" applyBorder="1" applyAlignment="1">
      <alignment horizontal="center" vertical="center" wrapText="1"/>
    </xf>
    <xf numFmtId="0" fontId="0" fillId="13" borderId="0" xfId="0" applyFill="1"/>
    <xf numFmtId="0" fontId="0" fillId="11" borderId="0" xfId="0" applyFill="1"/>
    <xf numFmtId="170" fontId="0" fillId="0" borderId="0" xfId="1" applyNumberFormat="1" applyFont="1"/>
    <xf numFmtId="0" fontId="29" fillId="0" borderId="0" xfId="0" applyFont="1"/>
    <xf numFmtId="43" fontId="1" fillId="0" borderId="0" xfId="12" applyFont="1" applyFill="1" applyAlignment="1">
      <alignment horizontal="center"/>
    </xf>
    <xf numFmtId="0" fontId="1" fillId="0" borderId="0" xfId="7" applyFont="1" applyAlignment="1">
      <alignment horizontal="center"/>
    </xf>
    <xf numFmtId="0" fontId="1" fillId="0" borderId="0" xfId="4" applyFont="1" applyAlignment="1">
      <alignment horizontal="center"/>
    </xf>
    <xf numFmtId="43" fontId="12" fillId="0" borderId="0" xfId="12" applyFont="1" applyFill="1" applyBorder="1"/>
    <xf numFmtId="0" fontId="12" fillId="0" borderId="0" xfId="12" applyNumberFormat="1" applyFont="1" applyFill="1" applyBorder="1" applyAlignment="1">
      <alignment horizontal="left"/>
    </xf>
    <xf numFmtId="0" fontId="8" fillId="0" borderId="0" xfId="7" applyFont="1" applyAlignment="1">
      <alignment horizontal="center"/>
    </xf>
    <xf numFmtId="0" fontId="28" fillId="0" borderId="0" xfId="7" applyFont="1"/>
    <xf numFmtId="0" fontId="0" fillId="0" borderId="0" xfId="0" applyAlignment="1">
      <alignment horizontal="center"/>
    </xf>
    <xf numFmtId="0" fontId="28" fillId="0" borderId="0" xfId="7" applyFont="1" applyAlignment="1">
      <alignment horizontal="center" vertical="center"/>
    </xf>
    <xf numFmtId="0" fontId="8" fillId="0" borderId="0" xfId="4" applyAlignment="1">
      <alignment horizontal="center" vertical="center"/>
    </xf>
    <xf numFmtId="0" fontId="8" fillId="0" borderId="0" xfId="7" applyFont="1" applyAlignment="1">
      <alignment horizontal="center" vertical="center"/>
    </xf>
    <xf numFmtId="0" fontId="30" fillId="14" borderId="0" xfId="14"/>
    <xf numFmtId="0" fontId="31" fillId="0" borderId="0" xfId="15"/>
    <xf numFmtId="0" fontId="32" fillId="11" borderId="4" xfId="0" applyFont="1" applyFill="1" applyBorder="1"/>
    <xf numFmtId="0" fontId="18" fillId="0" borderId="0" xfId="0" applyFont="1" applyAlignment="1">
      <alignment horizontal="right"/>
    </xf>
    <xf numFmtId="166" fontId="18" fillId="0" borderId="0" xfId="0" applyNumberFormat="1" applyFont="1"/>
    <xf numFmtId="1" fontId="1" fillId="0" borderId="0" xfId="0" applyNumberFormat="1" applyFont="1"/>
    <xf numFmtId="1" fontId="0" fillId="0" borderId="0" xfId="0" applyNumberFormat="1"/>
    <xf numFmtId="0" fontId="1" fillId="10" borderId="0" xfId="0" applyFont="1" applyFill="1" applyAlignment="1">
      <alignment vertical="top" wrapText="1"/>
    </xf>
    <xf numFmtId="49" fontId="0" fillId="0" borderId="0" xfId="0" applyNumberFormat="1"/>
    <xf numFmtId="0" fontId="16" fillId="0" borderId="0" xfId="7"/>
    <xf numFmtId="0" fontId="33" fillId="0" borderId="0" xfId="7" applyFont="1" applyAlignment="1">
      <alignment horizontal="center"/>
    </xf>
    <xf numFmtId="0" fontId="33" fillId="0" borderId="0" xfId="7" applyFont="1"/>
    <xf numFmtId="43" fontId="16" fillId="0" borderId="0" xfId="7" applyNumberFormat="1"/>
    <xf numFmtId="0" fontId="1" fillId="0" borderId="0" xfId="7" applyFont="1"/>
    <xf numFmtId="171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6" fillId="0" borderId="0" xfId="7" applyAlignment="1">
      <alignment horizontal="center"/>
    </xf>
    <xf numFmtId="0" fontId="9" fillId="0" borderId="0" xfId="4" applyFont="1" applyAlignment="1">
      <alignment wrapText="1"/>
    </xf>
    <xf numFmtId="0" fontId="27" fillId="0" borderId="0" xfId="13" applyAlignment="1">
      <alignment horizontal="center" wrapText="1"/>
    </xf>
    <xf numFmtId="0" fontId="14" fillId="0" borderId="0" xfId="4" applyFont="1" applyAlignment="1">
      <alignment wrapText="1"/>
    </xf>
    <xf numFmtId="2" fontId="8" fillId="0" borderId="0" xfId="4" applyNumberFormat="1"/>
    <xf numFmtId="0" fontId="8" fillId="0" borderId="0" xfId="4" quotePrefix="1"/>
    <xf numFmtId="169" fontId="12" fillId="0" borderId="0" xfId="2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12" fillId="0" borderId="0" xfId="0" applyFont="1" applyAlignment="1">
      <alignment horizontal="center"/>
    </xf>
    <xf numFmtId="0" fontId="34" fillId="0" borderId="0" xfId="0" applyFont="1"/>
    <xf numFmtId="44" fontId="0" fillId="8" borderId="1" xfId="9" applyFont="1" applyFill="1" applyBorder="1"/>
    <xf numFmtId="44" fontId="0" fillId="6" borderId="1" xfId="9" applyFont="1" applyFill="1" applyBorder="1"/>
    <xf numFmtId="0" fontId="36" fillId="0" borderId="0" xfId="7" applyFont="1"/>
    <xf numFmtId="44" fontId="0" fillId="0" borderId="0" xfId="9" applyFont="1" applyBorder="1" applyAlignment="1">
      <alignment horizontal="center" vertical="center"/>
    </xf>
    <xf numFmtId="44" fontId="0" fillId="0" borderId="2" xfId="9" applyFont="1" applyBorder="1" applyAlignment="1">
      <alignment horizontal="center" vertical="center"/>
    </xf>
    <xf numFmtId="43" fontId="0" fillId="11" borderId="0" xfId="1" applyFont="1" applyFill="1"/>
    <xf numFmtId="0" fontId="0" fillId="11" borderId="0" xfId="0" applyFill="1" applyAlignment="1">
      <alignment wrapText="1"/>
    </xf>
    <xf numFmtId="0" fontId="33" fillId="0" borderId="0" xfId="16" applyFont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11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top" wrapText="1"/>
    </xf>
    <xf numFmtId="10" fontId="0" fillId="0" borderId="0" xfId="2" applyNumberFormat="1" applyFont="1" applyFill="1"/>
    <xf numFmtId="10" fontId="0" fillId="0" borderId="0" xfId="2" applyNumberFormat="1" applyFont="1" applyFill="1" applyAlignment="1">
      <alignment horizontal="center"/>
    </xf>
    <xf numFmtId="0" fontId="8" fillId="0" borderId="0" xfId="16"/>
    <xf numFmtId="0" fontId="8" fillId="0" borderId="0" xfId="16" applyAlignment="1">
      <alignment horizontal="left"/>
    </xf>
    <xf numFmtId="0" fontId="8" fillId="0" borderId="0" xfId="16" applyAlignment="1">
      <alignment horizontal="center"/>
    </xf>
    <xf numFmtId="0" fontId="12" fillId="0" borderId="0" xfId="16" applyFont="1" applyAlignment="1">
      <alignment horizontal="center"/>
    </xf>
    <xf numFmtId="49" fontId="12" fillId="0" borderId="0" xfId="0" applyNumberFormat="1" applyFont="1"/>
    <xf numFmtId="49" fontId="12" fillId="0" borderId="0" xfId="0" quotePrefix="1" applyNumberFormat="1" applyFont="1"/>
    <xf numFmtId="43" fontId="0" fillId="0" borderId="0" xfId="1" applyFont="1" applyFill="1"/>
    <xf numFmtId="0" fontId="39" fillId="0" borderId="0" xfId="0" applyFont="1" applyAlignment="1">
      <alignment wrapText="1"/>
    </xf>
    <xf numFmtId="0" fontId="0" fillId="11" borderId="0" xfId="0" applyFill="1" applyAlignment="1">
      <alignment horizontal="right"/>
    </xf>
    <xf numFmtId="43" fontId="1" fillId="10" borderId="0" xfId="1" applyFont="1" applyFill="1" applyAlignment="1">
      <alignment wrapText="1"/>
    </xf>
    <xf numFmtId="0" fontId="0" fillId="16" borderId="0" xfId="0" applyFill="1"/>
    <xf numFmtId="0" fontId="0" fillId="16" borderId="0" xfId="0" applyFill="1" applyAlignment="1">
      <alignment wrapText="1"/>
    </xf>
    <xf numFmtId="0" fontId="0" fillId="0" borderId="0" xfId="0" applyAlignment="1">
      <alignment horizontal="left" wrapText="1"/>
    </xf>
    <xf numFmtId="43" fontId="12" fillId="11" borderId="0" xfId="12" applyFont="1" applyFill="1" applyBorder="1"/>
    <xf numFmtId="43" fontId="39" fillId="0" borderId="0" xfId="1" applyFont="1"/>
    <xf numFmtId="0" fontId="33" fillId="0" borderId="0" xfId="16" applyFont="1"/>
    <xf numFmtId="43" fontId="0" fillId="0" borderId="0" xfId="12" applyFont="1" applyFill="1"/>
    <xf numFmtId="0" fontId="11" fillId="7" borderId="4" xfId="0" applyFont="1" applyFill="1" applyBorder="1" applyAlignment="1">
      <alignment horizontal="center" vertical="top" wrapText="1"/>
    </xf>
    <xf numFmtId="0" fontId="15" fillId="0" borderId="0" xfId="1" applyNumberFormat="1" applyFont="1"/>
    <xf numFmtId="0" fontId="5" fillId="0" borderId="0" xfId="1" applyNumberFormat="1" applyFont="1" applyAlignment="1">
      <alignment wrapText="1"/>
    </xf>
    <xf numFmtId="0" fontId="0" fillId="0" borderId="0" xfId="1" applyNumberFormat="1" applyFont="1"/>
    <xf numFmtId="0" fontId="8" fillId="11" borderId="0" xfId="16" applyFill="1" applyAlignment="1">
      <alignment horizontal="center"/>
    </xf>
    <xf numFmtId="0" fontId="16" fillId="0" borderId="0" xfId="7" applyAlignment="1">
      <alignment horizontal="left"/>
    </xf>
    <xf numFmtId="0" fontId="0" fillId="15" borderId="0" xfId="0" applyFill="1" applyAlignment="1">
      <alignment horizontal="left"/>
    </xf>
    <xf numFmtId="0" fontId="3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40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right"/>
    </xf>
    <xf numFmtId="43" fontId="0" fillId="0" borderId="0" xfId="1" applyFont="1" applyAlignment="1">
      <alignment wrapText="1"/>
    </xf>
    <xf numFmtId="43" fontId="15" fillId="0" borderId="0" xfId="1" applyFont="1"/>
    <xf numFmtId="0" fontId="1" fillId="0" borderId="0" xfId="0" applyFont="1" applyAlignment="1">
      <alignment vertical="top"/>
    </xf>
    <xf numFmtId="44" fontId="0" fillId="0" borderId="3" xfId="9" applyFont="1" applyBorder="1" applyAlignment="1">
      <alignment horizontal="center" vertical="center"/>
    </xf>
    <xf numFmtId="164" fontId="0" fillId="11" borderId="0" xfId="0" applyNumberFormat="1" applyFill="1" applyAlignment="1">
      <alignment horizontal="center" vertical="center"/>
    </xf>
    <xf numFmtId="43" fontId="11" fillId="17" borderId="0" xfId="0" applyNumberFormat="1" applyFont="1" applyFill="1" applyAlignment="1">
      <alignment horizontal="center" vertical="center"/>
    </xf>
    <xf numFmtId="0" fontId="1" fillId="16" borderId="0" xfId="0" applyFont="1" applyFill="1" applyAlignment="1">
      <alignment vertical="top" wrapText="1"/>
    </xf>
    <xf numFmtId="171" fontId="0" fillId="11" borderId="0" xfId="0" applyNumberFormat="1" applyFill="1" applyAlignment="1">
      <alignment horizontal="left"/>
    </xf>
    <xf numFmtId="0" fontId="0" fillId="11" borderId="0" xfId="0" applyFill="1" applyAlignment="1">
      <alignment horizontal="left"/>
    </xf>
    <xf numFmtId="43" fontId="8" fillId="11" borderId="0" xfId="7" applyNumberFormat="1" applyFont="1" applyFill="1"/>
    <xf numFmtId="0" fontId="0" fillId="11" borderId="0" xfId="0" applyFill="1" applyAlignment="1">
      <alignment horizontal="center"/>
    </xf>
    <xf numFmtId="0" fontId="8" fillId="11" borderId="0" xfId="4" applyFill="1" applyAlignment="1">
      <alignment horizontal="center" vertical="center"/>
    </xf>
    <xf numFmtId="0" fontId="8" fillId="11" borderId="0" xfId="4" applyFill="1"/>
    <xf numFmtId="0" fontId="16" fillId="11" borderId="0" xfId="7" applyFill="1"/>
    <xf numFmtId="171" fontId="0" fillId="0" borderId="2" xfId="0" applyNumberFormat="1" applyBorder="1" applyAlignment="1">
      <alignment horizontal="left"/>
    </xf>
    <xf numFmtId="0" fontId="8" fillId="0" borderId="2" xfId="16" applyBorder="1" applyAlignment="1">
      <alignment horizontal="left"/>
    </xf>
    <xf numFmtId="0" fontId="8" fillId="0" borderId="2" xfId="16" applyBorder="1" applyAlignment="1">
      <alignment horizontal="center"/>
    </xf>
    <xf numFmtId="169" fontId="12" fillId="0" borderId="2" xfId="2" applyNumberFormat="1" applyFont="1" applyFill="1" applyBorder="1" applyAlignment="1">
      <alignment horizontal="center"/>
    </xf>
    <xf numFmtId="10" fontId="12" fillId="9" borderId="2" xfId="2" applyNumberFormat="1" applyFont="1" applyFill="1" applyBorder="1" applyAlignment="1">
      <alignment horizontal="center" vertical="center"/>
    </xf>
    <xf numFmtId="0" fontId="12" fillId="9" borderId="2" xfId="0" applyFont="1" applyFill="1" applyBorder="1"/>
    <xf numFmtId="0" fontId="13" fillId="0" borderId="2" xfId="0" applyFont="1" applyBorder="1"/>
    <xf numFmtId="43" fontId="14" fillId="0" borderId="2" xfId="1" applyFont="1" applyFill="1" applyBorder="1"/>
    <xf numFmtId="167" fontId="13" fillId="0" borderId="2" xfId="0" applyNumberFormat="1" applyFont="1" applyBorder="1"/>
    <xf numFmtId="165" fontId="13" fillId="0" borderId="2" xfId="0" applyNumberFormat="1" applyFont="1" applyBorder="1"/>
    <xf numFmtId="165" fontId="14" fillId="0" borderId="2" xfId="4" applyNumberFormat="1" applyFont="1" applyBorder="1"/>
    <xf numFmtId="10" fontId="13" fillId="0" borderId="2" xfId="1" applyNumberFormat="1" applyFont="1" applyFill="1" applyBorder="1"/>
    <xf numFmtId="0" fontId="5" fillId="0" borderId="2" xfId="1" applyNumberFormat="1" applyFont="1" applyBorder="1" applyAlignment="1">
      <alignment wrapText="1"/>
    </xf>
    <xf numFmtId="0" fontId="12" fillId="10" borderId="2" xfId="0" applyFont="1" applyFill="1" applyBorder="1"/>
    <xf numFmtId="171" fontId="0" fillId="0" borderId="3" xfId="0" applyNumberFormat="1" applyBorder="1" applyAlignment="1">
      <alignment horizontal="left"/>
    </xf>
    <xf numFmtId="0" fontId="8" fillId="0" borderId="3" xfId="16" applyBorder="1" applyAlignment="1">
      <alignment horizontal="left"/>
    </xf>
    <xf numFmtId="0" fontId="8" fillId="0" borderId="3" xfId="16" applyBorder="1" applyAlignment="1">
      <alignment horizontal="center"/>
    </xf>
    <xf numFmtId="169" fontId="12" fillId="0" borderId="3" xfId="2" applyNumberFormat="1" applyFont="1" applyFill="1" applyBorder="1" applyAlignment="1">
      <alignment horizontal="center"/>
    </xf>
    <xf numFmtId="10" fontId="12" fillId="9" borderId="3" xfId="2" applyNumberFormat="1" applyFont="1" applyFill="1" applyBorder="1" applyAlignment="1">
      <alignment horizontal="center" vertical="center"/>
    </xf>
    <xf numFmtId="0" fontId="12" fillId="9" borderId="3" xfId="0" applyFont="1" applyFill="1" applyBorder="1"/>
    <xf numFmtId="0" fontId="13" fillId="0" borderId="3" xfId="0" applyFont="1" applyBorder="1"/>
    <xf numFmtId="43" fontId="14" fillId="0" borderId="3" xfId="1" applyFont="1" applyFill="1" applyBorder="1"/>
    <xf numFmtId="167" fontId="13" fillId="0" borderId="3" xfId="0" applyNumberFormat="1" applyFont="1" applyBorder="1"/>
    <xf numFmtId="165" fontId="13" fillId="0" borderId="3" xfId="0" applyNumberFormat="1" applyFont="1" applyBorder="1"/>
    <xf numFmtId="165" fontId="14" fillId="0" borderId="3" xfId="4" applyNumberFormat="1" applyFont="1" applyBorder="1"/>
    <xf numFmtId="10" fontId="13" fillId="0" borderId="3" xfId="1" applyNumberFormat="1" applyFont="1" applyFill="1" applyBorder="1"/>
    <xf numFmtId="0" fontId="5" fillId="0" borderId="3" xfId="1" applyNumberFormat="1" applyFont="1" applyBorder="1" applyAlignment="1">
      <alignment wrapText="1"/>
    </xf>
    <xf numFmtId="0" fontId="12" fillId="10" borderId="3" xfId="0" applyFont="1" applyFill="1" applyBorder="1"/>
    <xf numFmtId="168" fontId="0" fillId="0" borderId="3" xfId="2" applyNumberFormat="1" applyFont="1" applyBorder="1" applyAlignment="1">
      <alignment horizontal="center" vertical="center"/>
    </xf>
    <xf numFmtId="0" fontId="0" fillId="11" borderId="0" xfId="0" quotePrefix="1" applyFill="1"/>
    <xf numFmtId="170" fontId="0" fillId="0" borderId="0" xfId="1" applyNumberFormat="1" applyFont="1" applyFill="1"/>
    <xf numFmtId="0" fontId="0" fillId="18" borderId="0" xfId="0" applyFill="1" applyAlignment="1">
      <alignment horizontal="center" vertical="center"/>
    </xf>
  </cellXfs>
  <cellStyles count="17">
    <cellStyle name="Bad" xfId="3" builtinId="27"/>
    <cellStyle name="Comma" xfId="1" builtinId="3"/>
    <cellStyle name="Comma 2" xfId="6" xr:uid="{00000000-0005-0000-0000-000002000000}"/>
    <cellStyle name="Comma 3" xfId="8" xr:uid="{00000000-0005-0000-0000-000003000000}"/>
    <cellStyle name="Comma 3 2" xfId="12" xr:uid="{00000000-0005-0000-0000-000004000000}"/>
    <cellStyle name="Currency" xfId="9" builtinId="4"/>
    <cellStyle name="Hyperlink" xfId="15" builtinId="8"/>
    <cellStyle name="Neutral" xfId="14" builtinId="28"/>
    <cellStyle name="Normal" xfId="0" builtinId="0"/>
    <cellStyle name="Normal 2" xfId="4" xr:uid="{00000000-0005-0000-0000-000009000000}"/>
    <cellStyle name="Normal 2 2" xfId="11" xr:uid="{00000000-0005-0000-0000-00000A000000}"/>
    <cellStyle name="Normal 3" xfId="7" xr:uid="{00000000-0005-0000-0000-00000B000000}"/>
    <cellStyle name="Normal 3 2" xfId="16" xr:uid="{91106625-DAFA-4ABF-9046-D0122DB8B749}"/>
    <cellStyle name="Normal 4" xfId="10" xr:uid="{00000000-0005-0000-0000-00000C000000}"/>
    <cellStyle name="Normal 4 2" xfId="13" xr:uid="{00000000-0005-0000-0000-00000D000000}"/>
    <cellStyle name="Normal_0709MegaModelNovG" xfId="5" xr:uid="{00000000-0005-0000-0000-00000E000000}"/>
    <cellStyle name="Percent" xfId="2" builtinId="5"/>
  </cellStyles>
  <dxfs count="1590"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theme="9" tint="-0.24994659260841701"/>
      </font>
    </dxf>
    <dxf>
      <font>
        <strike val="0"/>
        <color rgb="FFC0000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strike val="0"/>
      </font>
      <border>
        <vertical/>
        <horizontal/>
      </border>
    </dxf>
    <dxf>
      <fill>
        <patternFill>
          <bgColor rgb="FFFF0000"/>
        </patternFill>
      </fill>
    </dxf>
    <dxf>
      <font>
        <strike val="0"/>
        <color rgb="FF00B050"/>
      </font>
    </dxf>
    <dxf>
      <fill>
        <patternFill>
          <bgColor rgb="FFFF0000"/>
        </patternFill>
      </fill>
    </dxf>
    <dxf>
      <font>
        <color rgb="FF9C0006"/>
      </font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horizontal/>
      </border>
    </dxf>
    <dxf>
      <border>
        <horizontal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indexed="64"/>
        </top>
      </border>
    </dxf>
    <dxf>
      <border>
        <horizontal/>
      </border>
    </dxf>
    <dxf>
      <border>
        <top style="thin">
          <color auto="1"/>
        </top>
        <bottom style="thin">
          <color auto="1"/>
        </bottom>
        <horizontal style="thin">
          <color auto="1"/>
        </horizont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/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/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 style="thin">
          <color auto="1"/>
        </top>
        <bottom/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/>
      </border>
    </dxf>
    <dxf>
      <border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bottom/>
      </border>
    </dxf>
    <dxf>
      <border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/>
      </border>
    </dxf>
    <dxf>
      <border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top/>
        <bottom/>
      </border>
    </dxf>
    <dxf>
      <border>
        <top/>
        <bottom/>
      </border>
    </dxf>
    <dxf>
      <border>
        <bottom/>
      </border>
    </dxf>
    <dxf>
      <border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bottom/>
      </border>
    </dxf>
    <dxf>
      <border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top/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/>
      </border>
    </dxf>
    <dxf>
      <border>
        <bottom/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top/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auto="1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numFmt numFmtId="4" formatCode="#,##0.00"/>
    </dxf>
    <dxf>
      <numFmt numFmtId="4" formatCode="#,##0.00"/>
    </dxf>
    <dxf>
      <numFmt numFmtId="35" formatCode="_(* #,##0.00_);_(* \(#,##0.00\);_(* &quot;-&quot;??_);_(@_)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798.478925347219" createdVersion="8" refreshedVersion="8" minRefreshableVersion="3" recordCount="2451" xr:uid="{CCAFAD0F-E4F7-482E-924C-BCDF96C0084E}">
  <cacheSource type="worksheet">
    <worksheetSource ref="A3:N2454" sheet="2023-24 School Level AAFTE"/>
  </cacheSource>
  <cacheFields count="14">
    <cacheField name="CCDDD" numFmtId="0">
      <sharedItems count="326">
        <s v="01109"/>
        <s v="01122"/>
        <s v="01147"/>
        <s v="01158"/>
        <s v="01160"/>
        <s v="02250"/>
        <s v="02420"/>
        <s v="03017"/>
        <s v="03050"/>
        <s v="03052"/>
        <s v="03053"/>
        <s v="03116"/>
        <s v="03400"/>
        <s v="04019"/>
        <s v="04069"/>
        <s v="04127"/>
        <s v="04129"/>
        <s v="04222"/>
        <s v="04228"/>
        <s v="04246"/>
        <s v="04901"/>
        <s v="05121"/>
        <s v="05313"/>
        <s v="05323"/>
        <s v="05401"/>
        <s v="05402"/>
        <s v="05903"/>
        <s v="06037"/>
        <s v="06098"/>
        <s v="06101"/>
        <s v="06103"/>
        <s v="06112"/>
        <s v="06114"/>
        <s v="06117"/>
        <s v="06119"/>
        <s v="06122"/>
        <s v="06901"/>
        <s v="07002"/>
        <s v="07035"/>
        <s v="08122"/>
        <s v="08130"/>
        <s v="08401"/>
        <s v="08402"/>
        <s v="08404"/>
        <s v="08458"/>
        <s v="09013"/>
        <s v="09075"/>
        <s v="09102"/>
        <s v="09206"/>
        <s v="09207"/>
        <s v="09209"/>
        <s v="10003"/>
        <s v="10050"/>
        <s v="10065"/>
        <s v="10070"/>
        <s v="10309"/>
        <s v="11001"/>
        <s v="11051"/>
        <s v="11054"/>
        <s v="11056"/>
        <s v="12110"/>
        <s v="13073"/>
        <s v="13144"/>
        <s v="13146"/>
        <s v="13151"/>
        <s v="13156"/>
        <s v="13160"/>
        <s v="13161"/>
        <s v="13165"/>
        <s v="13167"/>
        <s v="13301"/>
        <s v="14005"/>
        <s v="14028"/>
        <s v="14064"/>
        <s v="14065"/>
        <s v="14066"/>
        <s v="14068"/>
        <s v="14077"/>
        <s v="14097"/>
        <s v="14099"/>
        <s v="14104"/>
        <s v="14117"/>
        <s v="14172"/>
        <s v="14400"/>
        <s v="15201"/>
        <s v="15204"/>
        <s v="15206"/>
        <s v="16020"/>
        <s v="16046"/>
        <s v="16048"/>
        <s v="16049"/>
        <s v="16050"/>
        <s v="17001"/>
        <s v="17210"/>
        <s v="17216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4"/>
        <s v="17415"/>
        <s v="17417"/>
        <s v="17902"/>
        <s v="17903"/>
        <s v="17905"/>
        <s v="17908"/>
        <s v="17910"/>
        <s v="17911"/>
        <s v="17916"/>
        <s v="17917"/>
        <s v="17919"/>
        <s v="17937"/>
        <s v="17941"/>
        <s v="18100"/>
        <s v="18303"/>
        <s v="18400"/>
        <s v="18401"/>
        <s v="18402"/>
        <s v="18901"/>
        <s v="18902"/>
        <s v="19007"/>
        <s v="19028"/>
        <s v="19400"/>
        <s v="19401"/>
        <s v="19403"/>
        <s v="19404"/>
        <s v="20094"/>
        <s v="20203"/>
        <s v="20215"/>
        <s v="20400"/>
        <s v="20401"/>
        <s v="20402"/>
        <s v="20403"/>
        <s v="20404"/>
        <s v="20405"/>
        <s v="20406"/>
        <s v="21014"/>
        <s v="21036"/>
        <s v="21206"/>
        <s v="21214"/>
        <s v="21226"/>
        <s v="21232"/>
        <s v="21234"/>
        <s v="21237"/>
        <s v="21300"/>
        <s v="21301"/>
        <s v="21302"/>
        <s v="21303"/>
        <s v="21401"/>
        <s v="22008"/>
        <s v="22009"/>
        <s v="22017"/>
        <s v="22073"/>
        <s v="22105"/>
        <s v="22200"/>
        <s v="22204"/>
        <s v="22207"/>
        <s v="23042"/>
        <s v="23054"/>
        <s v="23309"/>
        <s v="23311"/>
        <s v="23402"/>
        <s v="23403"/>
        <s v="23404"/>
        <s v="24014"/>
        <s v="24019"/>
        <s v="24105"/>
        <s v="24111"/>
        <s v="24122"/>
        <s v="24350"/>
        <s v="24404"/>
        <s v="24410"/>
        <s v="24915"/>
        <s v="25101"/>
        <s v="25116"/>
        <s v="25118"/>
        <s v="25155"/>
        <s v="25160"/>
        <s v="25200"/>
        <s v="26056"/>
        <s v="26059"/>
        <s v="26070"/>
        <s v="27001"/>
        <s v="27003"/>
        <s v="27010"/>
        <s v="27019"/>
        <s v="27083"/>
        <s v="27320"/>
        <s v="27343"/>
        <s v="27344"/>
        <s v="27400"/>
        <s v="27401"/>
        <s v="27402"/>
        <s v="27403"/>
        <s v="27404"/>
        <s v="27416"/>
        <s v="27417"/>
        <s v="27901"/>
        <s v="27902"/>
        <s v="27905"/>
        <s v="27931"/>
        <s v="27932"/>
        <s v="28010"/>
        <s v="28137"/>
        <s v="28144"/>
        <s v="28149"/>
        <s v="29011"/>
        <s v="29100"/>
        <s v="29101"/>
        <s v="29103"/>
        <s v="29311"/>
        <s v="29317"/>
        <s v="29320"/>
        <s v="30002"/>
        <s v="30029"/>
        <s v="30031"/>
        <s v="30303"/>
        <s v="31002"/>
        <s v="31004"/>
        <s v="31006"/>
        <s v="31015"/>
        <s v="31016"/>
        <s v="31025"/>
        <s v="31063"/>
        <s v="31103"/>
        <s v="31201"/>
        <s v="31306"/>
        <s v="31311"/>
        <s v="31330"/>
        <s v="31332"/>
        <s v="31401"/>
        <s v="32081"/>
        <s v="32123"/>
        <s v="32312"/>
        <s v="32325"/>
        <s v="32326"/>
        <s v="32354"/>
        <s v="32356"/>
        <s v="32358"/>
        <s v="32360"/>
        <s v="32361"/>
        <s v="32362"/>
        <s v="32363"/>
        <s v="32414"/>
        <s v="32416"/>
        <s v="32901"/>
        <s v="32903"/>
        <s v="32907"/>
        <s v="33030"/>
        <s v="33036"/>
        <s v="33049"/>
        <s v="33070"/>
        <s v="33115"/>
        <s v="33183"/>
        <s v="33202"/>
        <s v="33205"/>
        <s v="33206"/>
        <s v="33207"/>
        <s v="33211"/>
        <s v="33212"/>
        <s v="34002"/>
        <s v="34003"/>
        <s v="34033"/>
        <s v="34111"/>
        <s v="34307"/>
        <s v="34324"/>
        <s v="34401"/>
        <s v="34402"/>
        <s v="34901"/>
        <s v="35200"/>
        <s v="36101"/>
        <s v="36140"/>
        <s v="36250"/>
        <s v="36300"/>
        <s v="36400"/>
        <s v="36401"/>
        <s v="36402"/>
        <s v="37501"/>
        <s v="37502"/>
        <s v="37503"/>
        <s v="37504"/>
        <s v="37505"/>
        <s v="37506"/>
        <s v="37507"/>
        <s v="37902"/>
        <s v="37903"/>
        <s v="38126"/>
        <s v="38264"/>
        <s v="38265"/>
        <s v="38267"/>
        <s v="38300"/>
        <s v="38301"/>
        <s v="38302"/>
        <s v="38304"/>
        <s v="38306"/>
        <s v="38308"/>
        <s v="38320"/>
        <s v="38322"/>
        <s v="38324"/>
        <s v="38901"/>
        <s v="39002"/>
        <s v="39003"/>
        <s v="39007"/>
        <s v="39090"/>
        <s v="39119"/>
        <s v="39120"/>
        <s v="39200"/>
        <s v="39201"/>
        <s v="39202"/>
        <s v="39203"/>
        <s v="39204"/>
        <s v="39205"/>
        <s v="39207"/>
        <s v="39208"/>
        <s v="39209"/>
        <s v="39901"/>
        <s v="06701"/>
      </sharedItems>
    </cacheField>
    <cacheField name="District" numFmtId="0">
      <sharedItems count="326">
        <s v="Washtucna"/>
        <s v="Benge"/>
        <s v="Othello"/>
        <s v="Lind"/>
        <s v="Ritzville"/>
        <s v="Clarkston"/>
        <s v="Asotin-Anatone"/>
        <s v="Kennewick"/>
        <s v="Paterson"/>
        <s v="Kiona Benton"/>
        <s v="Finley"/>
        <s v="Prosser"/>
        <s v="Richland"/>
        <s v="Manson"/>
        <s v="Stehekin"/>
        <s v="Entiat"/>
        <s v="Lake Chelan"/>
        <s v="Cashmere"/>
        <s v="Cascade"/>
        <s v="Wenatchee"/>
        <s v="Pinnacle Prep Charter"/>
        <s v="Port Angeles"/>
        <s v="Crescent"/>
        <s v="Sequim"/>
        <s v="Cape Flattery"/>
        <s v="Quillayute Valley"/>
        <s v="Quileute Tribal"/>
        <s v="Vancouver"/>
        <s v="Hockinson"/>
        <s v="Lacenter"/>
        <s v="Green Mountain"/>
        <s v="Washougal"/>
        <s v="Evergreen (Clark)"/>
        <s v="Camas"/>
        <s v="Battle Ground"/>
        <s v="Ridgefield"/>
        <s v="Rooted Schools Charter"/>
        <s v="Dayton"/>
        <s v="Starbuck"/>
        <s v="Longview"/>
        <s v="Toutle Lake"/>
        <s v="Castle Rock"/>
        <s v="Kalama"/>
        <s v="Woodland"/>
        <s v="Kelso"/>
        <s v="Orondo"/>
        <s v="Bridgeport"/>
        <s v="Palisades"/>
        <s v="Eastmont"/>
        <s v="Mansfield"/>
        <s v="Waterville"/>
        <s v="Keller"/>
        <s v="Curlew"/>
        <s v="Orient"/>
        <s v="Inchelium"/>
        <s v="Republic"/>
        <s v="Pasco"/>
        <s v="North Franklin"/>
        <s v="Star"/>
        <s v="Kahlotus"/>
        <s v="Pomeroy"/>
        <s v="Wahluke"/>
        <s v="Quincy"/>
        <s v="Warden"/>
        <s v="Coulee/Hartline"/>
        <s v="Soap Lake"/>
        <s v="Royal"/>
        <s v="Moses Lake"/>
        <s v="Ephrata"/>
        <s v="Wilson Creek"/>
        <s v="Grand Coulee Dam"/>
        <s v="Aberdeen"/>
        <s v="Hoquiam"/>
        <s v="North Beach"/>
        <s v="Mc Cleary"/>
        <s v="Montesano"/>
        <s v="Elma"/>
        <s v="Taholah"/>
        <s v="Quinault"/>
        <s v="Cosmopolis"/>
        <s v="Satsop"/>
        <s v="Wishkah Valley"/>
        <s v="Ocosta"/>
        <s v="Oakville"/>
        <s v="Oak Harbor"/>
        <s v="Coupeville"/>
        <s v="South Whidbey"/>
        <s v="Queets-Clearwater"/>
        <s v="Brinnon"/>
        <s v="Quilcene"/>
        <s v="Chimacum"/>
        <s v="Port Townsend"/>
        <s v="Seattle"/>
        <s v="Federal Way"/>
        <s v="Enumclaw"/>
        <s v="Mercer Island"/>
        <s v="Highline"/>
        <s v="Vashon Island"/>
        <s v="Renton"/>
        <s v="Skykomish"/>
        <s v="Bellevue"/>
        <s v="Tukwila"/>
        <s v="Riverview"/>
        <s v="Auburn"/>
        <s v="Tahoma"/>
        <s v="Snoqualmie Valley"/>
        <s v="Issaquah"/>
        <s v="Shoreline"/>
        <s v="Lake Washington"/>
        <s v="Kent"/>
        <s v="Northshore"/>
        <s v="Summit Sierra Charter"/>
        <s v="Muckleshoot Tribal"/>
        <s v="Summit Atlas Charter"/>
        <s v="Rainier Prep Charter"/>
        <s v="Rainier Valley Charter"/>
        <s v="Impact Puget Sound Charter"/>
        <s v="Impact Salish Sea Charter"/>
        <s v="Why Not You Charter"/>
        <s v="Impact Black River Charter"/>
        <s v="Lake Wa Inst Tech"/>
        <s v="Renton TC"/>
        <s v="Bremerton"/>
        <s v="Bainbridge"/>
        <s v="North Kitsap"/>
        <s v="Central Kitsap"/>
        <s v="South Kitsap"/>
        <s v="Catalyst Charter"/>
        <s v="Suquamish Tribal"/>
        <s v="Damman"/>
        <s v="Easton"/>
        <s v="Thorp"/>
        <s v="Ellensburg"/>
        <s v="Kittitas"/>
        <s v="Cle Elum-Roslyn"/>
        <s v="Wishram"/>
        <s v="Bickleton"/>
        <s v="Centerville"/>
        <s v="Trout Lake"/>
        <s v="Glenwood"/>
        <s v="Klickitat"/>
        <s v="Roosevelt"/>
        <s v="Goldendale"/>
        <s v="White Salmon"/>
        <s v="Lyle"/>
        <s v="Napavine"/>
        <s v="Evaline"/>
        <s v="Mossyrock"/>
        <s v="Morton"/>
        <s v="Adna"/>
        <s v="Winlock"/>
        <s v="Boistfort"/>
        <s v="Toledo"/>
        <s v="Onalaska"/>
        <s v="Pe Ell"/>
        <s v="Chehalis"/>
        <s v="White Pass"/>
        <s v="Centralia"/>
        <s v="Sprague"/>
        <s v="Reardan"/>
        <s v="Almira"/>
        <s v="Creston"/>
        <s v="Odessa"/>
        <s v="Wilbur"/>
        <s v="Harrington"/>
        <s v="Davenport"/>
        <s v="Southside"/>
        <s v="Grapeview"/>
        <s v="Shelton"/>
        <s v="Mary M Knight"/>
        <s v="Pioneer"/>
        <s v="North Mason"/>
        <s v="Hood Canal"/>
        <s v="Nespelem"/>
        <s v="Omak"/>
        <s v="Okanogan"/>
        <s v="Brewster"/>
        <s v="Pateros"/>
        <s v="Methow Valley"/>
        <s v="Tonasket"/>
        <s v="Oroville"/>
        <s v="Paschal Sherman Tribal"/>
        <s v="Ocean Beach"/>
        <s v="Raymond"/>
        <s v="South Bend"/>
        <s v="Naselle Grays Riv"/>
        <s v="Willapa Valley"/>
        <s v="North River"/>
        <s v="Newport"/>
        <s v="Cusick"/>
        <s v="Selkirk"/>
        <s v="Steilacoom Hist."/>
        <s v="Puyallup"/>
        <s v="Tacoma"/>
        <s v="Carbonado"/>
        <s v="University Place"/>
        <s v="Sumner"/>
        <s v="Dieringer"/>
        <s v="Orting"/>
        <s v="Clover Park"/>
        <s v="Peninsula"/>
        <s v="Franklin Pierce"/>
        <s v="Bethel"/>
        <s v="Eatonville"/>
        <s v="White River"/>
        <s v="Fife"/>
        <s v="Chief Leschi Tribal"/>
        <s v="Impact Com Bay Charter"/>
        <s v="Summit Olympus Charter"/>
        <s v="Bates TC"/>
        <s v="Clover Park TC"/>
        <s v="Shaw"/>
        <s v="Orcas"/>
        <s v="Lopez"/>
        <s v="San Juan"/>
        <s v="Concrete"/>
        <s v="Burlington Edison"/>
        <s v="Sedro Woolley"/>
        <s v="Anacortes"/>
        <s v="La Conner"/>
        <s v="Conway"/>
        <s v="Mt Vernon"/>
        <s v="Skamania"/>
        <s v="Mount Pleasant"/>
        <s v="Mill A"/>
        <s v="Stevenson-Carson"/>
        <s v="Everett"/>
        <s v="Lake Stevens"/>
        <s v="Mukilteo"/>
        <s v="Edmonds"/>
        <s v="Arlington"/>
        <s v="Marysville"/>
        <s v="Index"/>
        <s v="Monroe"/>
        <s v="Snohomish"/>
        <s v="Lakewood"/>
        <s v="Sultan"/>
        <s v="Darrington"/>
        <s v="Granite Falls"/>
        <s v="Stanwood"/>
        <s v="Spokane"/>
        <s v="Orchard Prairie"/>
        <s v="Great Northern"/>
        <s v="Nine Mile Falls"/>
        <s v="Medical Lake"/>
        <s v="Mead"/>
        <s v="Central Valley"/>
        <s v="Freeman"/>
        <s v="Cheney"/>
        <s v="East Valley (Spok"/>
        <s v="Liberty"/>
        <s v="West Valley (Spok"/>
        <s v="Deer Park"/>
        <s v="Riverside"/>
        <s v="Spokane Int'l Charter"/>
        <s v="Lumen Charter"/>
        <s v="Innovation Spokane Charter"/>
        <s v="Onion Creek"/>
        <s v="Chewelah"/>
        <s v="Wellpinit"/>
        <s v="Valley"/>
        <s v="Colville"/>
        <s v="Loon Lake"/>
        <s v="Summit Valley"/>
        <s v="Evergreen (Stev)"/>
        <s v="Columbia (Stev)"/>
        <s v="Mary Walker"/>
        <s v="Northport"/>
        <s v="Kettle Falls"/>
        <s v="Yelm"/>
        <s v="North Thurston"/>
        <s v="Tumwater"/>
        <s v="Olympia"/>
        <s v="Rainier"/>
        <s v="Griffin"/>
        <s v="Rochester"/>
        <s v="Tenino"/>
        <s v="Wa He Lut Tribal"/>
        <s v="Wahkiakum"/>
        <s v="Dixie"/>
        <s v="Walla Walla"/>
        <s v="College Place"/>
        <s v="Touchet"/>
        <s v="Columbia (Walla)"/>
        <s v="Waitsburg"/>
        <s v="Prescott"/>
        <s v="Bellingham"/>
        <s v="Ferndale"/>
        <s v="Blaine"/>
        <s v="Lynden"/>
        <s v="Meridian"/>
        <s v="Nooksack Valley"/>
        <s v="Mount Baker"/>
        <s v="Whatcom Interg'l Charter"/>
        <s v="Lummi Tribal"/>
        <s v="Lacrosse Joint"/>
        <s v="Lamont"/>
        <s v="Tekoa"/>
        <s v="Pullman"/>
        <s v="Colfax"/>
        <s v="Palouse"/>
        <s v="Garfield"/>
        <s v="Steptoe"/>
        <s v="Colton"/>
        <s v="Endicott"/>
        <s v="Rosalia"/>
        <s v="St John"/>
        <s v="Oakesdale"/>
        <s v="Pullman Com Monte Charter"/>
        <s v="Union Gap"/>
        <s v="Naches Valley"/>
        <s v="Yakima"/>
        <s v="East Valley (Yak)"/>
        <s v="Selah"/>
        <s v="Mabton"/>
        <s v="Grandview"/>
        <s v="Sunnyside"/>
        <s v="Toppenish"/>
        <s v="Highland"/>
        <s v="Granger"/>
        <s v="Zillah"/>
        <s v="Wapato"/>
        <s v="West Valley (Yak)"/>
        <s v="Mount Adams"/>
        <s v="Yakama Nation Tribal"/>
        <s v="ESA 112"/>
      </sharedItems>
    </cacheField>
    <cacheField name="School #" numFmtId="0">
      <sharedItems containsSemiMixedTypes="0" containsString="0" containsNumber="1" containsInteger="1" minValue="1502" maxValue="5961" count="2451">
        <n v="3075"/>
        <n v="3142"/>
        <n v="2902"/>
        <n v="2961"/>
        <n v="3015"/>
        <n v="3471"/>
        <n v="3730"/>
        <n v="5285"/>
        <n v="5367"/>
        <n v="2903"/>
        <n v="3421"/>
        <n v="5293"/>
        <n v="2132"/>
        <n v="2719"/>
        <n v="5303"/>
        <n v="1617"/>
        <n v="2299"/>
        <n v="2501"/>
        <n v="2823"/>
        <n v="2962"/>
        <n v="3266"/>
        <n v="3616"/>
        <n v="4384"/>
        <n v="5644"/>
        <n v="2434"/>
        <n v="2507"/>
        <n v="1884"/>
        <n v="1941"/>
        <n v="2824"/>
        <n v="2825"/>
        <n v="2826"/>
        <n v="3077"/>
        <n v="3144"/>
        <n v="3267"/>
        <n v="3315"/>
        <n v="3369"/>
        <n v="3472"/>
        <n v="3731"/>
        <n v="4028"/>
        <n v="4072"/>
        <n v="4073"/>
        <n v="4118"/>
        <n v="4136"/>
        <n v="4181"/>
        <n v="4202"/>
        <n v="4418"/>
        <n v="4429"/>
        <n v="4446"/>
        <n v="4484"/>
        <n v="5106"/>
        <n v="5220"/>
        <n v="5438"/>
        <n v="5439"/>
        <n v="5520"/>
        <n v="5521"/>
        <n v="5727"/>
        <n v="2133"/>
        <n v="2904"/>
        <n v="3961"/>
        <n v="5719"/>
        <n v="2367"/>
        <n v="3078"/>
        <n v="4031"/>
        <n v="2195"/>
        <n v="2508"/>
        <n v="2905"/>
        <n v="2906"/>
        <n v="3316"/>
        <n v="2001"/>
        <n v="2642"/>
        <n v="2656"/>
        <n v="2657"/>
        <n v="2721"/>
        <n v="2785"/>
        <n v="2786"/>
        <n v="3511"/>
        <n v="3732"/>
        <n v="3833"/>
        <n v="3926"/>
        <n v="4059"/>
        <n v="4060"/>
        <n v="4295"/>
        <n v="4543"/>
        <n v="5092"/>
        <n v="5165"/>
        <n v="5419"/>
        <n v="5493"/>
        <n v="5689"/>
        <n v="5732"/>
        <n v="2196"/>
        <n v="2623"/>
        <n v="5286"/>
        <n v="2265"/>
        <n v="2688"/>
        <n v="3317"/>
        <n v="1940"/>
        <n v="2317"/>
        <n v="2689"/>
        <n v="3861"/>
        <n v="4260"/>
        <n v="2315"/>
        <n v="2787"/>
        <n v="3268"/>
        <n v="2760"/>
        <n v="2827"/>
        <n v="3564"/>
        <n v="4403"/>
        <n v="4566"/>
        <n v="5418"/>
        <n v="5640"/>
        <n v="1612"/>
        <n v="1613"/>
        <n v="2134"/>
        <n v="2279"/>
        <n v="2301"/>
        <n v="2347"/>
        <n v="2907"/>
        <n v="3208"/>
        <n v="3209"/>
        <n v="3210"/>
        <n v="3269"/>
        <n v="3370"/>
        <n v="4105"/>
        <n v="4423"/>
        <n v="4432"/>
        <n v="5569"/>
        <n v="5637"/>
        <n v="5686"/>
        <n v="2368"/>
        <n v="2908"/>
        <n v="2909"/>
        <n v="3079"/>
        <n v="3318"/>
        <n v="4003"/>
        <n v="4494"/>
        <n v="5115"/>
        <n v="5611"/>
        <n v="3473"/>
        <n v="5030"/>
        <n v="1708"/>
        <n v="2471"/>
        <n v="2722"/>
        <n v="4378"/>
        <n v="4519"/>
        <n v="5613"/>
        <n v="2594"/>
        <n v="3145"/>
        <n v="3422"/>
        <n v="1671"/>
        <n v="2349"/>
        <n v="2609"/>
        <n v="3737"/>
        <n v="5071"/>
        <n v="5430"/>
        <n v="1574"/>
        <n v="1689"/>
        <n v="1738"/>
        <n v="2179"/>
        <n v="2318"/>
        <n v="2610"/>
        <n v="2637"/>
        <n v="2643"/>
        <n v="2644"/>
        <n v="2690"/>
        <n v="2723"/>
        <n v="2828"/>
        <n v="2964"/>
        <n v="3016"/>
        <n v="3017"/>
        <n v="3080"/>
        <n v="3081"/>
        <n v="3146"/>
        <n v="3423"/>
        <n v="3424"/>
        <n v="3543"/>
        <n v="3556"/>
        <n v="3565"/>
        <n v="3733"/>
        <n v="3734"/>
        <n v="3735"/>
        <n v="3902"/>
        <n v="3932"/>
        <n v="4034"/>
        <n v="4075"/>
        <n v="4405"/>
        <n v="4406"/>
        <n v="4410"/>
        <n v="4503"/>
        <n v="4504"/>
        <n v="4591"/>
        <n v="5149"/>
        <n v="5271"/>
        <n v="5713"/>
        <n v="5744"/>
        <n v="5745"/>
        <n v="3319"/>
        <n v="4568"/>
        <n v="5311"/>
        <n v="2558"/>
        <n v="3371"/>
        <n v="4431"/>
        <n v="5326"/>
        <n v="2484"/>
        <n v="2509"/>
        <n v="2911"/>
        <n v="3147"/>
        <n v="3270"/>
        <n v="4207"/>
        <n v="4549"/>
        <n v="5494"/>
        <n v="5615"/>
        <n v="1646"/>
        <n v="1926"/>
        <n v="2724"/>
        <n v="2829"/>
        <n v="2912"/>
        <n v="3148"/>
        <n v="3149"/>
        <n v="3320"/>
        <n v="3618"/>
        <n v="3736"/>
        <n v="3785"/>
        <n v="3822"/>
        <n v="3823"/>
        <n v="3970"/>
        <n v="3971"/>
        <n v="3994"/>
        <n v="3995"/>
        <n v="4042"/>
        <n v="4051"/>
        <n v="4162"/>
        <n v="4163"/>
        <n v="4203"/>
        <n v="4209"/>
        <n v="4299"/>
        <n v="4380"/>
        <n v="4445"/>
        <n v="4498"/>
        <n v="4499"/>
        <n v="4523"/>
        <n v="4560"/>
        <n v="4561"/>
        <n v="4579"/>
        <n v="4587"/>
        <n v="5111"/>
        <n v="5136"/>
        <n v="5310"/>
        <n v="5612"/>
        <n v="2725"/>
        <n v="3474"/>
        <n v="4182"/>
        <n v="4508"/>
        <n v="4563"/>
        <n v="4567"/>
        <n v="5054"/>
        <n v="5104"/>
        <n v="5158"/>
        <n v="5309"/>
        <n v="5533"/>
        <n v="5534"/>
        <n v="5702"/>
        <n v="1836"/>
        <n v="1875"/>
        <n v="2415"/>
        <n v="2671"/>
        <n v="2910"/>
        <n v="3018"/>
        <n v="3545"/>
        <n v="3996"/>
        <n v="3997"/>
        <n v="4104"/>
        <n v="4144"/>
        <n v="4352"/>
        <n v="4450"/>
        <n v="5089"/>
        <n v="5090"/>
        <n v="5131"/>
        <n v="5132"/>
        <n v="5133"/>
        <n v="5749"/>
        <n v="2390"/>
        <n v="3321"/>
        <n v="3786"/>
        <n v="3891"/>
        <n v="5518"/>
        <n v="5690"/>
        <n v="5755"/>
        <n v="2302"/>
        <n v="2830"/>
        <n v="4011"/>
        <n v="2135"/>
        <n v="5696"/>
        <n v="2319"/>
        <n v="2369"/>
        <n v="2370"/>
        <n v="2416"/>
        <n v="2726"/>
        <n v="2831"/>
        <n v="2914"/>
        <n v="3019"/>
        <n v="3151"/>
        <n v="3211"/>
        <n v="3475"/>
        <n v="3658"/>
        <n v="4574"/>
        <n v="5312"/>
        <n v="5614"/>
        <n v="2560"/>
        <n v="4264"/>
        <n v="2281"/>
        <n v="2762"/>
        <n v="3969"/>
        <n v="5666"/>
        <n v="2561"/>
        <n v="2915"/>
        <n v="5545"/>
        <n v="1795"/>
        <n v="3513"/>
        <n v="3546"/>
        <n v="5246"/>
        <n v="5409"/>
        <n v="5599"/>
        <n v="5600"/>
        <n v="1934"/>
        <n v="2266"/>
        <n v="2596"/>
        <n v="2624"/>
        <n v="2913"/>
        <n v="2916"/>
        <n v="3082"/>
        <n v="3322"/>
        <n v="3323"/>
        <n v="5194"/>
        <n v="5675"/>
        <n v="2666"/>
        <n v="1900"/>
        <n v="2562"/>
        <n v="2788"/>
        <n v="4213"/>
        <n v="2502"/>
        <n v="2563"/>
        <n v="2727"/>
        <n v="2966"/>
        <n v="3083"/>
        <n v="3212"/>
        <n v="3372"/>
        <n v="3659"/>
        <n v="5668"/>
        <n v="5700"/>
        <n v="5701"/>
        <n v="2233"/>
        <n v="2161"/>
        <n v="2162"/>
        <n v="2602"/>
        <n v="2006"/>
        <n v="2136"/>
        <n v="2603"/>
        <n v="4214"/>
        <n v="4215"/>
        <n v="1898"/>
        <n v="2789"/>
        <n v="3559"/>
        <n v="3579"/>
        <n v="2267"/>
        <n v="2790"/>
        <n v="2917"/>
        <n v="2967"/>
        <n v="3085"/>
        <n v="3324"/>
        <n v="3425"/>
        <n v="3515"/>
        <n v="3912"/>
        <n v="4041"/>
        <n v="4155"/>
        <n v="4526"/>
        <n v="4555"/>
        <n v="4564"/>
        <n v="4595"/>
        <n v="5020"/>
        <n v="5164"/>
        <n v="5345"/>
        <n v="5391"/>
        <n v="5392"/>
        <n v="5393"/>
        <n v="5394"/>
        <n v="5556"/>
        <n v="5623"/>
        <n v="5624"/>
        <n v="5711"/>
        <n v="1754"/>
        <n v="2198"/>
        <n v="2918"/>
        <n v="3086"/>
        <n v="3272"/>
        <n v="3325"/>
        <n v="5653"/>
        <n v="2007"/>
        <n v="3214"/>
        <n v="2241"/>
        <n v="3087"/>
        <n v="1835"/>
        <n v="3152"/>
        <n v="4222"/>
        <n v="4254"/>
        <n v="4490"/>
        <n v="5144"/>
        <n v="2510"/>
        <n v="2919"/>
        <n v="3020"/>
        <n v="3088"/>
        <n v="3426"/>
        <n v="4536"/>
        <n v="5585"/>
        <n v="5648"/>
        <n v="5650"/>
        <n v="2792"/>
        <n v="3273"/>
        <n v="3909"/>
        <n v="2693"/>
        <n v="2968"/>
        <n v="2694"/>
        <n v="3089"/>
        <n v="3090"/>
        <n v="3516"/>
        <n v="3620"/>
        <n v="5388"/>
        <n v="2673"/>
        <n v="2832"/>
        <n v="2833"/>
        <n v="2969"/>
        <n v="2970"/>
        <n v="3021"/>
        <n v="3022"/>
        <n v="3091"/>
        <n v="3153"/>
        <n v="3215"/>
        <n v="3779"/>
        <n v="5173"/>
        <n v="5251"/>
        <n v="5273"/>
        <n v="5354"/>
        <n v="5679"/>
        <n v="5680"/>
        <n v="5726"/>
        <n v="2695"/>
        <n v="2793"/>
        <n v="2920"/>
        <n v="3092"/>
        <n v="3373"/>
        <n v="2472"/>
        <n v="2473"/>
        <n v="2801"/>
        <n v="2802"/>
        <n v="5336"/>
        <n v="2305"/>
        <n v="2449"/>
        <n v="2763"/>
        <n v="2834"/>
        <n v="2971"/>
        <n v="3216"/>
        <n v="3476"/>
        <n v="3857"/>
        <n v="5208"/>
        <n v="5514"/>
        <n v="2268"/>
        <n v="2391"/>
        <n v="2972"/>
        <n v="3621"/>
        <n v="3622"/>
        <n v="5191"/>
        <n v="2728"/>
        <n v="3155"/>
        <n v="3787"/>
        <n v="3788"/>
        <n v="2835"/>
        <n v="2180"/>
        <n v="3374"/>
        <n v="3661"/>
        <n v="1629"/>
        <n v="2137"/>
        <n v="3217"/>
        <n v="4245"/>
        <n v="5715"/>
        <n v="3580"/>
        <n v="5032"/>
        <n v="2921"/>
        <n v="3326"/>
        <n v="2010"/>
        <n v="3375"/>
        <n v="3024"/>
        <n v="3025"/>
        <n v="5708"/>
        <n v="2283"/>
        <n v="2922"/>
        <n v="5584"/>
        <n v="1758"/>
        <n v="2696"/>
        <n v="2974"/>
        <n v="3274"/>
        <n v="3377"/>
        <n v="3477"/>
        <n v="3566"/>
        <n v="3939"/>
        <n v="4328"/>
        <n v="5626"/>
        <n v="2625"/>
        <n v="3664"/>
        <n v="4004"/>
        <n v="1682"/>
        <n v="1683"/>
        <n v="2511"/>
        <n v="4149"/>
        <n v="4321"/>
        <n v="2491"/>
        <n v="2836"/>
        <n v="2474"/>
        <n v="5236"/>
        <n v="1724"/>
        <n v="2697"/>
        <n v="3275"/>
        <n v="4552"/>
        <n v="1798"/>
        <n v="2503"/>
        <n v="3094"/>
        <n v="4475"/>
        <n v="1547"/>
        <n v="1579"/>
        <n v="1596"/>
        <n v="1620"/>
        <n v="1635"/>
        <n v="1751"/>
        <n v="1796"/>
        <n v="1856"/>
        <n v="2061"/>
        <n v="2063"/>
        <n v="2069"/>
        <n v="2070"/>
        <n v="2080"/>
        <n v="2081"/>
        <n v="2089"/>
        <n v="2090"/>
        <n v="2092"/>
        <n v="2118"/>
        <n v="2120"/>
        <n v="2121"/>
        <n v="2123"/>
        <n v="2138"/>
        <n v="2139"/>
        <n v="2141"/>
        <n v="2142"/>
        <n v="2143"/>
        <n v="2181"/>
        <n v="2182"/>
        <n v="2183"/>
        <n v="2199"/>
        <n v="2201"/>
        <n v="2209"/>
        <n v="2220"/>
        <n v="2234"/>
        <n v="2256"/>
        <n v="2269"/>
        <n v="2285"/>
        <n v="2306"/>
        <n v="2307"/>
        <n v="2321"/>
        <n v="2322"/>
        <n v="2353"/>
        <n v="2371"/>
        <n v="2372"/>
        <n v="2392"/>
        <n v="2435"/>
        <n v="2437"/>
        <n v="2450"/>
        <n v="2462"/>
        <n v="2645"/>
        <n v="2667"/>
        <n v="2729"/>
        <n v="2730"/>
        <n v="2733"/>
        <n v="2838"/>
        <n v="2839"/>
        <n v="2975"/>
        <n v="2976"/>
        <n v="2977"/>
        <n v="3026"/>
        <n v="3027"/>
        <n v="3028"/>
        <n v="3095"/>
        <n v="3096"/>
        <n v="3157"/>
        <n v="3218"/>
        <n v="3276"/>
        <n v="3277"/>
        <n v="3327"/>
        <n v="3378"/>
        <n v="3380"/>
        <n v="3429"/>
        <n v="3478"/>
        <n v="3479"/>
        <n v="3517"/>
        <n v="3518"/>
        <n v="3581"/>
        <n v="3665"/>
        <n v="3714"/>
        <n v="3717"/>
        <n v="3774"/>
        <n v="3778"/>
        <n v="3803"/>
        <n v="3868"/>
        <n v="3874"/>
        <n v="3974"/>
        <n v="4064"/>
        <n v="4065"/>
        <n v="4218"/>
        <n v="4248"/>
        <n v="5046"/>
        <n v="5175"/>
        <n v="5203"/>
        <n v="5204"/>
        <n v="5205"/>
        <n v="5260"/>
        <n v="5276"/>
        <n v="5292"/>
        <n v="5351"/>
        <n v="5406"/>
        <n v="5485"/>
        <n v="5486"/>
        <n v="5487"/>
        <n v="5488"/>
        <n v="5565"/>
        <n v="5566"/>
        <n v="1759"/>
        <n v="1789"/>
        <n v="1950"/>
        <n v="1951"/>
        <n v="2417"/>
        <n v="2841"/>
        <n v="3159"/>
        <n v="3160"/>
        <n v="3328"/>
        <n v="3329"/>
        <n v="3381"/>
        <n v="3431"/>
        <n v="3432"/>
        <n v="3519"/>
        <n v="3547"/>
        <n v="3567"/>
        <n v="3568"/>
        <n v="3582"/>
        <n v="3583"/>
        <n v="3584"/>
        <n v="3625"/>
        <n v="3626"/>
        <n v="3627"/>
        <n v="3628"/>
        <n v="3700"/>
        <n v="3701"/>
        <n v="3738"/>
        <n v="3766"/>
        <n v="3898"/>
        <n v="4343"/>
        <n v="4374"/>
        <n v="4422"/>
        <n v="4426"/>
        <n v="4470"/>
        <n v="4480"/>
        <n v="4570"/>
        <n v="5029"/>
        <n v="5163"/>
        <n v="5255"/>
        <n v="5473"/>
        <n v="1523"/>
        <n v="2980"/>
        <n v="3330"/>
        <n v="3430"/>
        <n v="3585"/>
        <n v="3739"/>
        <n v="4210"/>
        <n v="4289"/>
        <n v="4550"/>
        <n v="2981"/>
        <n v="3029"/>
        <n v="3162"/>
        <n v="3219"/>
        <n v="3433"/>
        <n v="5447"/>
        <n v="1539"/>
        <n v="1972"/>
        <n v="1973"/>
        <n v="2144"/>
        <n v="2270"/>
        <n v="2325"/>
        <n v="2418"/>
        <n v="2639"/>
        <n v="2699"/>
        <n v="2734"/>
        <n v="2765"/>
        <n v="2842"/>
        <n v="2844"/>
        <n v="2926"/>
        <n v="2927"/>
        <n v="2982"/>
        <n v="2983"/>
        <n v="2984"/>
        <n v="3097"/>
        <n v="3098"/>
        <n v="3099"/>
        <n v="3163"/>
        <n v="3165"/>
        <n v="3278"/>
        <n v="3279"/>
        <n v="3333"/>
        <n v="3335"/>
        <n v="3382"/>
        <n v="3483"/>
        <n v="3553"/>
        <n v="5028"/>
        <n v="5371"/>
        <n v="5551"/>
        <n v="5622"/>
        <n v="5672"/>
        <n v="1822"/>
        <n v="1938"/>
        <n v="2419"/>
        <n v="3667"/>
        <n v="4468"/>
        <n v="1534"/>
        <n v="1648"/>
        <n v="1784"/>
        <n v="2439"/>
        <n v="2475"/>
        <n v="2597"/>
        <n v="2640"/>
        <n v="2929"/>
        <n v="3034"/>
        <n v="3035"/>
        <n v="3280"/>
        <n v="3337"/>
        <n v="3434"/>
        <n v="3485"/>
        <n v="3521"/>
        <n v="3586"/>
        <n v="3587"/>
        <n v="3630"/>
        <n v="3668"/>
        <n v="3702"/>
        <n v="3740"/>
        <n v="3741"/>
        <n v="5070"/>
        <n v="5229"/>
        <n v="5282"/>
        <n v="5484"/>
        <n v="5519"/>
        <n v="5741"/>
        <n v="2512"/>
        <n v="2513"/>
        <n v="2701"/>
        <n v="2846"/>
        <n v="2847"/>
        <n v="3100"/>
        <n v="3166"/>
        <n v="3167"/>
        <n v="3168"/>
        <n v="3224"/>
        <n v="3225"/>
        <n v="3282"/>
        <n v="3283"/>
        <n v="3338"/>
        <n v="3339"/>
        <n v="3435"/>
        <n v="3436"/>
        <n v="3437"/>
        <n v="3486"/>
        <n v="3522"/>
        <n v="3588"/>
        <n v="3631"/>
        <n v="3633"/>
        <n v="3634"/>
        <n v="3705"/>
        <n v="3742"/>
        <n v="3789"/>
        <n v="5240"/>
        <n v="5308"/>
        <n v="5714"/>
        <n v="2564"/>
        <n v="2848"/>
        <n v="3226"/>
        <n v="3488"/>
        <n v="3635"/>
        <n v="1756"/>
        <n v="1854"/>
        <n v="2485"/>
        <n v="3101"/>
        <n v="3524"/>
        <n v="4318"/>
        <n v="4332"/>
        <n v="2326"/>
        <n v="2394"/>
        <n v="2659"/>
        <n v="2795"/>
        <n v="2932"/>
        <n v="3169"/>
        <n v="3227"/>
        <n v="3439"/>
        <n v="3525"/>
        <n v="3669"/>
        <n v="3745"/>
        <n v="3825"/>
        <n v="4120"/>
        <n v="4347"/>
        <n v="4385"/>
        <n v="4417"/>
        <n v="4462"/>
        <n v="4474"/>
        <n v="5037"/>
        <n v="5051"/>
        <n v="5082"/>
        <n v="5610"/>
        <n v="5717"/>
        <n v="5733"/>
        <n v="2849"/>
        <n v="3286"/>
        <n v="3341"/>
        <n v="3589"/>
        <n v="3937"/>
        <n v="4415"/>
        <n v="4453"/>
        <n v="5489"/>
        <n v="5490"/>
        <n v="1502"/>
        <n v="2124"/>
        <n v="2222"/>
        <n v="2287"/>
        <n v="2288"/>
        <n v="2850"/>
        <n v="4308"/>
        <n v="4397"/>
        <n v="5015"/>
        <n v="5135"/>
        <n v="5181"/>
        <n v="5296"/>
        <n v="5457"/>
        <n v="1624"/>
        <n v="2738"/>
        <n v="3038"/>
        <n v="3228"/>
        <n v="3385"/>
        <n v="3386"/>
        <n v="3440"/>
        <n v="3636"/>
        <n v="3637"/>
        <n v="3673"/>
        <n v="3746"/>
        <n v="3879"/>
        <n v="3962"/>
        <n v="4300"/>
        <n v="4375"/>
        <n v="4376"/>
        <n v="4460"/>
        <n v="4493"/>
        <n v="4495"/>
        <n v="4565"/>
        <n v="4592"/>
        <n v="5056"/>
        <n v="5200"/>
        <n v="5201"/>
        <n v="5437"/>
        <n v="5673"/>
        <n v="5674"/>
        <n v="1667"/>
        <n v="1771"/>
        <n v="1942"/>
        <n v="2185"/>
        <n v="2703"/>
        <n v="2990"/>
        <n v="3104"/>
        <n v="3230"/>
        <n v="3231"/>
        <n v="3343"/>
        <n v="3387"/>
        <n v="3489"/>
        <n v="3527"/>
        <n v="3674"/>
        <n v="3921"/>
        <n v="3958"/>
        <n v="1649"/>
        <n v="1658"/>
        <n v="1687"/>
        <n v="1688"/>
        <n v="1706"/>
        <n v="1800"/>
        <n v="1975"/>
        <n v="2289"/>
        <n v="2308"/>
        <n v="2739"/>
        <n v="2796"/>
        <n v="2992"/>
        <n v="3041"/>
        <n v="3232"/>
        <n v="3441"/>
        <n v="3490"/>
        <n v="3528"/>
        <n v="3529"/>
        <n v="3548"/>
        <n v="3590"/>
        <n v="3591"/>
        <n v="3592"/>
        <n v="3675"/>
        <n v="3703"/>
        <n v="3704"/>
        <n v="3706"/>
        <n v="3747"/>
        <n v="3748"/>
        <n v="3771"/>
        <n v="3855"/>
        <n v="3856"/>
        <n v="3922"/>
        <n v="3941"/>
        <n v="4018"/>
        <n v="4096"/>
        <n v="4147"/>
        <n v="4148"/>
        <n v="4167"/>
        <n v="4256"/>
        <n v="4302"/>
        <n v="4336"/>
        <n v="4354"/>
        <n v="4386"/>
        <n v="4424"/>
        <n v="4439"/>
        <n v="4532"/>
        <n v="5053"/>
        <n v="5057"/>
        <n v="5139"/>
        <n v="5265"/>
        <n v="5511"/>
        <n v="5512"/>
        <n v="5597"/>
        <n v="5958"/>
        <n v="2565"/>
        <n v="2797"/>
        <n v="2851"/>
        <n v="3233"/>
        <n v="3388"/>
        <n v="3389"/>
        <n v="3491"/>
        <n v="3550"/>
        <n v="3593"/>
        <n v="3640"/>
        <n v="3676"/>
        <n v="3677"/>
        <n v="3678"/>
        <n v="3707"/>
        <n v="3708"/>
        <n v="3764"/>
        <n v="4126"/>
        <n v="4127"/>
        <n v="4128"/>
        <n v="4293"/>
        <n v="4294"/>
        <n v="4301"/>
        <n v="4345"/>
        <n v="4353"/>
        <n v="4356"/>
        <n v="4413"/>
        <n v="4420"/>
        <n v="4440"/>
        <n v="4465"/>
        <n v="4466"/>
        <n v="4485"/>
        <n v="4489"/>
        <n v="4492"/>
        <n v="4520"/>
        <n v="4545"/>
        <n v="4581"/>
        <n v="5016"/>
        <n v="5178"/>
        <n v="5440"/>
        <n v="5676"/>
        <n v="5677"/>
        <n v="5729"/>
        <n v="5738"/>
        <n v="1815"/>
        <n v="2993"/>
        <n v="3105"/>
        <n v="3106"/>
        <n v="3107"/>
        <n v="3234"/>
        <n v="3287"/>
        <n v="3344"/>
        <n v="3345"/>
        <n v="3390"/>
        <n v="3442"/>
        <n v="3492"/>
        <n v="3493"/>
        <n v="3679"/>
        <n v="3749"/>
        <n v="3790"/>
        <n v="3811"/>
        <n v="4017"/>
        <n v="4021"/>
        <n v="4069"/>
        <n v="4124"/>
        <n v="4187"/>
        <n v="4208"/>
        <n v="4306"/>
        <n v="4355"/>
        <n v="4371"/>
        <n v="4377"/>
        <n v="4379"/>
        <n v="4455"/>
        <n v="4516"/>
        <n v="5481"/>
        <n v="5605"/>
        <n v="5606"/>
        <n v="5753"/>
        <n v="5375"/>
        <n v="1986"/>
        <n v="5469"/>
        <n v="5380"/>
        <n v="5468"/>
        <n v="5517"/>
        <n v="5608"/>
        <n v="5662"/>
        <n v="5736"/>
        <n v="5953"/>
        <n v="5591"/>
        <n v="1737"/>
        <n v="1749"/>
        <n v="2613"/>
        <n v="2853"/>
        <n v="3108"/>
        <n v="3109"/>
        <n v="3171"/>
        <n v="3641"/>
        <n v="4038"/>
        <n v="4421"/>
        <n v="4441"/>
        <n v="1699"/>
        <n v="1841"/>
        <n v="1935"/>
        <n v="1939"/>
        <n v="2395"/>
        <n v="3043"/>
        <n v="3552"/>
        <n v="4062"/>
        <n v="4505"/>
        <n v="4542"/>
        <n v="1677"/>
        <n v="1733"/>
        <n v="2026"/>
        <n v="2476"/>
        <n v="2798"/>
        <n v="2854"/>
        <n v="3236"/>
        <n v="3391"/>
        <n v="4359"/>
        <n v="4461"/>
        <n v="4467"/>
        <n v="5085"/>
        <n v="5546"/>
        <n v="5646"/>
        <n v="2615"/>
        <n v="2994"/>
        <n v="3237"/>
        <n v="3594"/>
        <n v="3791"/>
        <n v="4014"/>
        <n v="4015"/>
        <n v="4016"/>
        <n v="4100"/>
        <n v="4101"/>
        <n v="4135"/>
        <n v="4249"/>
        <n v="4341"/>
        <n v="4372"/>
        <n v="4393"/>
        <n v="4444"/>
        <n v="4509"/>
        <n v="4527"/>
        <n v="5472"/>
        <n v="1718"/>
        <n v="2272"/>
        <n v="2641"/>
        <n v="2650"/>
        <n v="2995"/>
        <n v="3046"/>
        <n v="3110"/>
        <n v="3680"/>
        <n v="3899"/>
        <n v="4029"/>
        <n v="4079"/>
        <n v="4141"/>
        <n v="4142"/>
        <n v="4348"/>
        <n v="4349"/>
        <n v="4350"/>
        <n v="5607"/>
        <n v="5319"/>
        <n v="2077"/>
        <n v="3554"/>
        <n v="5242"/>
        <n v="2514"/>
        <n v="2453"/>
        <n v="2741"/>
        <n v="2996"/>
        <n v="3596"/>
        <n v="4411"/>
        <n v="5097"/>
        <n v="5718"/>
        <n v="2569"/>
        <n v="2766"/>
        <n v="1987"/>
        <n v="2328"/>
        <n v="2329"/>
        <n v="2570"/>
        <n v="2605"/>
        <n v="3392"/>
        <n v="2251"/>
        <n v="2676"/>
        <n v="3062"/>
        <n v="3047"/>
        <n v="3048"/>
        <n v="3494"/>
        <n v="3530"/>
        <n v="2677"/>
        <n v="2856"/>
        <n v="3393"/>
        <n v="5618"/>
        <n v="2330"/>
        <n v="2997"/>
        <n v="3394"/>
        <n v="5077"/>
        <n v="5368"/>
        <n v="3049"/>
        <n v="3111"/>
        <n v="3643"/>
        <n v="2273"/>
        <n v="3288"/>
        <n v="2355"/>
        <n v="2572"/>
        <n v="3238"/>
        <n v="5415"/>
        <n v="2678"/>
        <n v="3112"/>
        <n v="2227"/>
        <n v="2441"/>
        <n v="2290"/>
        <n v="3597"/>
        <n v="4369"/>
        <n v="2516"/>
        <n v="5748"/>
        <n v="2616"/>
        <n v="2998"/>
        <n v="3977"/>
        <n v="5190"/>
        <n v="2331"/>
        <n v="3239"/>
        <n v="4335"/>
        <n v="2858"/>
        <n v="2799"/>
        <n v="4311"/>
        <n v="5369"/>
        <n v="5509"/>
        <n v="5510"/>
        <n v="2859"/>
        <n v="3555"/>
        <n v="2166"/>
        <n v="2244"/>
        <n v="2291"/>
        <n v="2704"/>
        <n v="2768"/>
        <n v="3172"/>
        <n v="3240"/>
        <n v="5359"/>
        <n v="2186"/>
        <n v="3050"/>
        <n v="2478"/>
        <n v="2864"/>
        <n v="5688"/>
        <n v="2860"/>
        <n v="2862"/>
        <n v="2863"/>
        <n v="2443"/>
        <n v="2769"/>
        <n v="3289"/>
        <n v="3290"/>
        <n v="2743"/>
        <n v="3113"/>
        <n v="2668"/>
        <n v="3173"/>
        <n v="5643"/>
        <n v="5728"/>
        <n v="2744"/>
        <n v="2145"/>
        <n v="2745"/>
        <n v="3241"/>
        <n v="3291"/>
        <n v="3292"/>
        <n v="4288"/>
        <n v="4363"/>
        <n v="4586"/>
        <n v="5621"/>
        <n v="5444"/>
        <n v="5445"/>
        <n v="2865"/>
        <n v="4463"/>
        <n v="1680"/>
        <n v="1861"/>
        <n v="2662"/>
        <n v="3174"/>
        <n v="3175"/>
        <n v="4320"/>
        <n v="2310"/>
        <n v="2494"/>
        <n v="5740"/>
        <n v="2031"/>
        <n v="2999"/>
        <n v="3051"/>
        <n v="4237"/>
        <n v="5195"/>
        <n v="5196"/>
        <n v="5197"/>
        <n v="5746"/>
        <n v="1980"/>
        <n v="2245"/>
        <n v="2246"/>
        <n v="2539"/>
        <n v="5151"/>
        <n v="2800"/>
        <n v="3293"/>
        <n v="4223"/>
        <n v="5272"/>
        <n v="2396"/>
        <n v="2397"/>
        <n v="5639"/>
        <n v="1621"/>
        <n v="1845"/>
        <n v="2146"/>
        <n v="4501"/>
        <n v="2679"/>
        <n v="3176"/>
        <n v="4196"/>
        <n v="5586"/>
        <n v="5587"/>
        <n v="2422"/>
        <n v="2706"/>
        <n v="5756"/>
        <n v="2517"/>
        <n v="3531"/>
        <n v="4039"/>
        <n v="4220"/>
        <n v="5647"/>
        <n v="2357"/>
        <n v="2803"/>
        <n v="2214"/>
        <n v="2804"/>
        <n v="5243"/>
        <n v="2868"/>
        <n v="3295"/>
        <n v="2542"/>
        <n v="3444"/>
        <n v="2292"/>
        <n v="2518"/>
        <n v="3968"/>
        <n v="4478"/>
        <n v="5118"/>
        <n v="5681"/>
        <n v="2423"/>
        <n v="2770"/>
        <n v="5538"/>
        <n v="5539"/>
        <n v="5075"/>
        <n v="5225"/>
        <n v="5226"/>
        <n v="2040"/>
        <n v="2237"/>
        <n v="3446"/>
        <n v="3827"/>
        <n v="4131"/>
        <n v="4562"/>
        <n v="1640"/>
        <n v="2125"/>
        <n v="2311"/>
        <n v="2334"/>
        <n v="2495"/>
        <n v="2496"/>
        <n v="2497"/>
        <n v="2498"/>
        <n v="2519"/>
        <n v="2575"/>
        <n v="2870"/>
        <n v="3052"/>
        <n v="3447"/>
        <n v="3557"/>
        <n v="3558"/>
        <n v="3572"/>
        <n v="3645"/>
        <n v="3750"/>
        <n v="3896"/>
        <n v="3927"/>
        <n v="3972"/>
        <n v="4121"/>
        <n v="4146"/>
        <n v="4183"/>
        <n v="4360"/>
        <n v="4361"/>
        <n v="4414"/>
        <n v="4443"/>
        <n v="4496"/>
        <n v="4540"/>
        <n v="5088"/>
        <n v="5093"/>
        <n v="5142"/>
        <n v="5322"/>
        <n v="5557"/>
        <n v="1514"/>
        <n v="1585"/>
        <n v="1860"/>
        <n v="2036"/>
        <n v="2083"/>
        <n v="2084"/>
        <n v="2094"/>
        <n v="2103"/>
        <n v="2148"/>
        <n v="2167"/>
        <n v="2168"/>
        <n v="2169"/>
        <n v="2215"/>
        <n v="2247"/>
        <n v="2252"/>
        <n v="2275"/>
        <n v="2336"/>
        <n v="2338"/>
        <n v="2358"/>
        <n v="2359"/>
        <n v="2376"/>
        <n v="2377"/>
        <n v="2746"/>
        <n v="2747"/>
        <n v="2771"/>
        <n v="2772"/>
        <n v="2805"/>
        <n v="2806"/>
        <n v="2871"/>
        <n v="2872"/>
        <n v="2874"/>
        <n v="2938"/>
        <n v="2939"/>
        <n v="2940"/>
        <n v="2941"/>
        <n v="3053"/>
        <n v="3054"/>
        <n v="3116"/>
        <n v="3244"/>
        <n v="3246"/>
        <n v="3397"/>
        <n v="3398"/>
        <n v="3448"/>
        <n v="3449"/>
        <n v="3452"/>
        <n v="3453"/>
        <n v="3498"/>
        <n v="3646"/>
        <n v="3880"/>
        <n v="4109"/>
        <n v="4283"/>
        <n v="4537"/>
        <n v="4575"/>
        <n v="5066"/>
        <n v="5169"/>
        <n v="5170"/>
        <n v="5458"/>
        <n v="5627"/>
        <n v="5697"/>
        <n v="5720"/>
        <n v="5721"/>
        <n v="5722"/>
        <n v="2466"/>
        <n v="2223"/>
        <n v="3179"/>
        <n v="3296"/>
        <n v="3600"/>
        <n v="3601"/>
        <n v="3792"/>
        <n v="4325"/>
        <n v="4447"/>
        <n v="2875"/>
        <n v="3247"/>
        <n v="3349"/>
        <n v="3399"/>
        <n v="3499"/>
        <n v="4132"/>
        <n v="4166"/>
        <n v="4250"/>
        <n v="4402"/>
        <n v="4435"/>
        <n v="4502"/>
        <n v="4541"/>
        <n v="4585"/>
        <n v="5524"/>
        <n v="3683"/>
        <n v="4416"/>
        <n v="4548"/>
        <n v="2360"/>
        <n v="2942"/>
        <n v="4262"/>
        <n v="4547"/>
        <n v="1825"/>
        <n v="1880"/>
        <n v="1881"/>
        <n v="1882"/>
        <n v="2189"/>
        <n v="2425"/>
        <n v="2651"/>
        <n v="2652"/>
        <n v="2943"/>
        <n v="3117"/>
        <n v="3248"/>
        <n v="3249"/>
        <n v="3298"/>
        <n v="3351"/>
        <n v="3454"/>
        <n v="3455"/>
        <n v="3456"/>
        <n v="3457"/>
        <n v="3500"/>
        <n v="3602"/>
        <n v="3763"/>
        <n v="4396"/>
        <n v="5027"/>
        <n v="5297"/>
        <n v="5364"/>
        <n v="5365"/>
        <n v="5387"/>
        <n v="5751"/>
        <n v="1516"/>
        <n v="2294"/>
        <n v="2681"/>
        <n v="2944"/>
        <n v="3055"/>
        <n v="3056"/>
        <n v="3299"/>
        <n v="3685"/>
        <n v="4080"/>
        <n v="4081"/>
        <n v="4156"/>
        <n v="4189"/>
        <n v="4219"/>
        <n v="4307"/>
        <n v="4387"/>
        <n v="5631"/>
        <n v="5685"/>
        <n v="2257"/>
        <n v="2340"/>
        <n v="2398"/>
        <n v="2876"/>
        <n v="2945"/>
        <n v="3000"/>
        <n v="3180"/>
        <n v="3300"/>
        <n v="3301"/>
        <n v="3401"/>
        <n v="3532"/>
        <n v="3648"/>
        <n v="4063"/>
        <n v="1510"/>
        <n v="2399"/>
        <n v="2543"/>
        <n v="2576"/>
        <n v="2748"/>
        <n v="2807"/>
        <n v="2877"/>
        <n v="3250"/>
        <n v="3649"/>
        <n v="3751"/>
        <n v="4099"/>
        <n v="4102"/>
        <n v="4103"/>
        <n v="4158"/>
        <n v="4186"/>
        <n v="4227"/>
        <n v="4296"/>
        <n v="4297"/>
        <n v="4331"/>
        <n v="4381"/>
        <n v="4407"/>
        <n v="4538"/>
        <n v="4578"/>
        <n v="5033"/>
        <n v="5159"/>
        <n v="5160"/>
        <n v="5206"/>
        <n v="5471"/>
        <n v="5633"/>
        <n v="5635"/>
        <n v="5754"/>
        <n v="5961"/>
        <n v="2205"/>
        <n v="2206"/>
        <n v="2361"/>
        <n v="2808"/>
        <n v="4230"/>
        <n v="5531"/>
        <n v="2190"/>
        <n v="3458"/>
        <n v="4170"/>
        <n v="4309"/>
        <n v="4471"/>
        <n v="4569"/>
        <n v="5564"/>
        <n v="2773"/>
        <n v="2878"/>
        <n v="3798"/>
        <n v="4557"/>
        <n v="4582"/>
        <n v="5671"/>
        <n v="5549"/>
        <n v="5661"/>
        <n v="5376"/>
        <n v="5950"/>
        <n v="5951"/>
        <n v="3725"/>
        <n v="1892"/>
        <n v="2749"/>
        <n v="2750"/>
        <n v="3808"/>
        <n v="4558"/>
        <n v="5555"/>
        <n v="2632"/>
        <n v="4107"/>
        <n v="4178"/>
        <n v="1963"/>
        <n v="2520"/>
        <n v="2879"/>
        <n v="3011"/>
        <n v="2577"/>
        <n v="2810"/>
        <n v="1928"/>
        <n v="2362"/>
        <n v="2379"/>
        <n v="2946"/>
        <n v="3251"/>
        <n v="3603"/>
        <n v="4412"/>
        <n v="1537"/>
        <n v="2150"/>
        <n v="2380"/>
        <n v="2521"/>
        <n v="2620"/>
        <n v="2774"/>
        <n v="3181"/>
        <n v="3402"/>
        <n v="3403"/>
        <n v="3942"/>
        <n v="2467"/>
        <n v="2707"/>
        <n v="3057"/>
        <n v="3182"/>
        <n v="3252"/>
        <n v="5176"/>
        <n v="2276"/>
        <n v="2522"/>
        <n v="3900"/>
        <n v="2578"/>
        <n v="1992"/>
        <n v="2295"/>
        <n v="2880"/>
        <n v="3001"/>
        <n v="3183"/>
        <n v="3821"/>
        <n v="3829"/>
        <n v="4013"/>
        <n v="4329"/>
        <n v="4511"/>
        <n v="5589"/>
        <n v="5625"/>
        <n v="5960"/>
        <n v="3405"/>
        <n v="3459"/>
        <n v="3406"/>
        <n v="5480"/>
        <n v="2682"/>
        <n v="2882"/>
        <n v="3119"/>
        <n v="3800"/>
        <n v="1663"/>
        <n v="1907"/>
        <n v="2065"/>
        <n v="2126"/>
        <n v="2364"/>
        <n v="2545"/>
        <n v="2669"/>
        <n v="2751"/>
        <n v="2752"/>
        <n v="2811"/>
        <n v="2883"/>
        <n v="3002"/>
        <n v="3184"/>
        <n v="3253"/>
        <n v="3407"/>
        <n v="3533"/>
        <n v="3686"/>
        <n v="3752"/>
        <n v="3903"/>
        <n v="4125"/>
        <n v="4137"/>
        <n v="4298"/>
        <n v="4316"/>
        <n v="4334"/>
        <n v="4382"/>
        <n v="4437"/>
        <n v="4438"/>
        <n v="4530"/>
        <n v="5091"/>
        <n v="5570"/>
        <n v="5735"/>
        <n v="1753"/>
        <n v="2426"/>
        <n v="2884"/>
        <n v="2885"/>
        <n v="3408"/>
        <n v="3753"/>
        <n v="4139"/>
        <n v="4391"/>
        <n v="4392"/>
        <n v="4534"/>
        <n v="5099"/>
        <n v="5477"/>
        <n v="1848"/>
        <n v="2886"/>
        <n v="3120"/>
        <n v="3121"/>
        <n v="3687"/>
        <n v="3688"/>
        <n v="4019"/>
        <n v="4164"/>
        <n v="4165"/>
        <n v="4231"/>
        <n v="4247"/>
        <n v="4303"/>
        <n v="4304"/>
        <n v="4342"/>
        <n v="4344"/>
        <n v="4425"/>
        <n v="4430"/>
        <n v="4433"/>
        <n v="4469"/>
        <n v="4583"/>
        <n v="5450"/>
        <n v="5482"/>
        <n v="1519"/>
        <n v="1520"/>
        <n v="1685"/>
        <n v="1830"/>
        <n v="1966"/>
        <n v="2887"/>
        <n v="2888"/>
        <n v="3122"/>
        <n v="3123"/>
        <n v="3186"/>
        <n v="3254"/>
        <n v="3302"/>
        <n v="3303"/>
        <n v="3304"/>
        <n v="3353"/>
        <n v="3409"/>
        <n v="3410"/>
        <n v="3461"/>
        <n v="3463"/>
        <n v="3464"/>
        <n v="3503"/>
        <n v="3504"/>
        <n v="3534"/>
        <n v="3536"/>
        <n v="3560"/>
        <n v="3605"/>
        <n v="3606"/>
        <n v="3607"/>
        <n v="3608"/>
        <n v="3650"/>
        <n v="3689"/>
        <n v="3691"/>
        <n v="3754"/>
        <n v="3755"/>
        <n v="3854"/>
        <n v="1714"/>
        <n v="2523"/>
        <n v="3124"/>
        <n v="4154"/>
        <n v="4287"/>
        <n v="4327"/>
        <n v="4436"/>
        <n v="4573"/>
        <n v="5010"/>
        <n v="1656"/>
        <n v="1657"/>
        <n v="1744"/>
        <n v="1862"/>
        <n v="1910"/>
        <n v="1927"/>
        <n v="2813"/>
        <n v="3059"/>
        <n v="3187"/>
        <n v="3355"/>
        <n v="3537"/>
        <n v="3651"/>
        <n v="3964"/>
        <n v="4150"/>
        <n v="4323"/>
        <n v="4357"/>
        <n v="4454"/>
        <n v="5123"/>
        <n v="5213"/>
        <n v="5350"/>
        <n v="5478"/>
        <n v="2948"/>
        <n v="1643"/>
        <n v="1777"/>
        <n v="1806"/>
        <n v="2546"/>
        <n v="3060"/>
        <n v="4159"/>
        <n v="4362"/>
        <n v="4528"/>
        <n v="4544"/>
        <n v="4594"/>
        <n v="5040"/>
        <n v="1730"/>
        <n v="1904"/>
        <n v="2073"/>
        <n v="2428"/>
        <n v="3005"/>
        <n v="3305"/>
        <n v="3561"/>
        <n v="3981"/>
        <n v="4145"/>
        <n v="4184"/>
        <n v="4241"/>
        <n v="4265"/>
        <n v="4366"/>
        <n v="4383"/>
        <n v="4395"/>
        <n v="5100"/>
        <n v="5128"/>
        <n v="3255"/>
        <n v="3893"/>
        <n v="4204"/>
        <n v="4477"/>
        <n v="4576"/>
        <n v="2105"/>
        <n v="2229"/>
        <n v="4274"/>
        <n v="4399"/>
        <n v="5114"/>
        <n v="5642"/>
        <n v="3188"/>
        <n v="3609"/>
        <n v="2580"/>
        <n v="4113"/>
        <n v="4330"/>
        <n v="4479"/>
        <n v="5171"/>
        <n v="1707"/>
        <n v="2400"/>
        <n v="2581"/>
        <n v="3125"/>
        <n v="4364"/>
        <n v="4512"/>
        <n v="4513"/>
        <n v="4551"/>
        <n v="4553"/>
        <n v="5004"/>
        <n v="5108"/>
        <n v="1533"/>
        <n v="1567"/>
        <n v="1604"/>
        <n v="1698"/>
        <n v="1767"/>
        <n v="2056"/>
        <n v="2086"/>
        <n v="2096"/>
        <n v="2106"/>
        <n v="2108"/>
        <n v="2109"/>
        <n v="2110"/>
        <n v="2111"/>
        <n v="2127"/>
        <n v="2128"/>
        <n v="2129"/>
        <n v="2155"/>
        <n v="2156"/>
        <n v="2172"/>
        <n v="2191"/>
        <n v="2218"/>
        <n v="2258"/>
        <n v="2296"/>
        <n v="2312"/>
        <n v="2381"/>
        <n v="2401"/>
        <n v="2479"/>
        <n v="2708"/>
        <n v="2950"/>
        <n v="2951"/>
        <n v="2952"/>
        <n v="3007"/>
        <n v="3008"/>
        <n v="3063"/>
        <n v="3189"/>
        <n v="3190"/>
        <n v="3257"/>
        <n v="3258"/>
        <n v="3356"/>
        <n v="3357"/>
        <n v="3412"/>
        <n v="3413"/>
        <n v="3506"/>
        <n v="3718"/>
        <n v="3719"/>
        <n v="3727"/>
        <n v="3729"/>
        <n v="3758"/>
        <n v="4035"/>
        <n v="4191"/>
        <n v="4192"/>
        <n v="4389"/>
        <n v="4457"/>
        <n v="5250"/>
        <n v="5301"/>
        <n v="5361"/>
        <n v="5693"/>
        <n v="5694"/>
        <n v="5695"/>
        <n v="5730"/>
        <n v="5743"/>
        <n v="3723"/>
        <n v="2097"/>
        <n v="2341"/>
        <n v="4036"/>
        <n v="4333"/>
        <n v="4521"/>
        <n v="5752"/>
        <n v="2890"/>
        <n v="3965"/>
        <n v="4483"/>
        <n v="4577"/>
        <n v="1858"/>
        <n v="2402"/>
        <n v="3191"/>
        <n v="3414"/>
        <n v="3562"/>
        <n v="3693"/>
        <n v="3759"/>
        <n v="3851"/>
        <n v="4133"/>
        <n v="4134"/>
        <n v="4400"/>
        <n v="4491"/>
        <n v="5094"/>
        <n v="5571"/>
        <n v="5572"/>
        <n v="5658"/>
        <n v="1964"/>
        <n v="2113"/>
        <n v="2157"/>
        <n v="2776"/>
        <n v="2892"/>
        <n v="2953"/>
        <n v="3064"/>
        <n v="3065"/>
        <n v="3127"/>
        <n v="3259"/>
        <n v="3260"/>
        <n v="3307"/>
        <n v="3415"/>
        <n v="3465"/>
        <n v="3573"/>
        <n v="3890"/>
        <n v="3918"/>
        <n v="3929"/>
        <n v="4098"/>
        <n v="4160"/>
        <n v="4185"/>
        <n v="4529"/>
        <n v="5003"/>
        <n v="5278"/>
        <n v="5507"/>
        <n v="5541"/>
        <n v="5542"/>
        <n v="5552"/>
        <n v="5660"/>
        <n v="5667"/>
        <n v="3192"/>
        <n v="3794"/>
        <n v="4593"/>
        <n v="1769"/>
        <n v="2447"/>
        <n v="2814"/>
        <n v="2954"/>
        <n v="3309"/>
        <n v="3610"/>
        <n v="3761"/>
        <n v="5035"/>
        <n v="5269"/>
        <n v="5294"/>
        <n v="5750"/>
        <n v="1712"/>
        <n v="2653"/>
        <n v="2955"/>
        <n v="3128"/>
        <n v="3360"/>
        <n v="4097"/>
        <n v="5346"/>
        <n v="5432"/>
        <n v="5433"/>
        <n v="3416"/>
        <n v="4226"/>
        <n v="1628"/>
        <n v="1755"/>
        <n v="2711"/>
        <n v="2956"/>
        <n v="3129"/>
        <n v="3194"/>
        <n v="3195"/>
        <n v="3196"/>
        <n v="3538"/>
        <n v="5645"/>
        <n v="5698"/>
        <n v="1852"/>
        <n v="2173"/>
        <n v="2430"/>
        <n v="3261"/>
        <n v="4123"/>
        <n v="5734"/>
        <n v="1919"/>
        <n v="2525"/>
        <n v="3466"/>
        <n v="4033"/>
        <n v="4228"/>
        <n v="5381"/>
        <n v="5609"/>
        <n v="5339"/>
        <n v="2049"/>
        <n v="1763"/>
        <n v="2404"/>
        <n v="2664"/>
        <n v="2549"/>
        <n v="2550"/>
        <n v="4232"/>
        <n v="1932"/>
        <n v="2405"/>
        <n v="5223"/>
        <n v="1594"/>
        <n v="2957"/>
        <n v="3310"/>
        <n v="3831"/>
        <n v="4180"/>
        <n v="5604"/>
        <n v="1922"/>
        <n v="2480"/>
        <n v="4394"/>
        <n v="3197"/>
        <n v="3508"/>
        <n v="2297"/>
        <n v="3311"/>
        <n v="3894"/>
        <n v="5446"/>
        <n v="2062"/>
        <n v="2958"/>
        <n v="5252"/>
        <n v="2385"/>
        <n v="3198"/>
        <n v="4206"/>
        <n v="5180"/>
        <n v="1627"/>
        <n v="2260"/>
        <n v="2481"/>
        <n v="2633"/>
        <n v="3848"/>
        <n v="4224"/>
        <n v="4346"/>
        <n v="4451"/>
        <n v="5018"/>
        <n v="5052"/>
        <n v="2754"/>
        <n v="3010"/>
        <n v="3130"/>
        <n v="3262"/>
        <n v="3361"/>
        <n v="3539"/>
        <n v="3611"/>
        <n v="3653"/>
        <n v="3709"/>
        <n v="3710"/>
        <n v="4058"/>
        <n v="4122"/>
        <n v="4255"/>
        <n v="4271"/>
        <n v="4368"/>
        <n v="4408"/>
        <n v="4409"/>
        <n v="4427"/>
        <n v="5167"/>
        <n v="5168"/>
        <n v="5452"/>
        <n v="5654"/>
        <n v="5682"/>
        <n v="5683"/>
        <n v="1713"/>
        <n v="2552"/>
        <n v="2816"/>
        <n v="3199"/>
        <n v="3362"/>
        <n v="3612"/>
        <n v="4205"/>
        <n v="4225"/>
        <n v="4365"/>
        <n v="4373"/>
        <n v="4452"/>
        <n v="4500"/>
        <n v="5014"/>
        <n v="1768"/>
        <n v="2342"/>
        <n v="2448"/>
        <n v="2487"/>
        <n v="2621"/>
        <n v="2778"/>
        <n v="3066"/>
        <n v="3132"/>
        <n v="3133"/>
        <n v="3540"/>
        <n v="3696"/>
        <n v="3697"/>
        <n v="3711"/>
        <n v="3960"/>
        <n v="4367"/>
        <n v="4458"/>
        <n v="4472"/>
        <n v="4473"/>
        <n v="5078"/>
        <n v="2158"/>
        <n v="2468"/>
        <n v="4486"/>
        <n v="2406"/>
        <n v="1735"/>
        <n v="2527"/>
        <n v="3067"/>
        <n v="3801"/>
        <n v="4326"/>
        <n v="2457"/>
        <n v="3509"/>
        <n v="3795"/>
        <n v="4238"/>
        <n v="5496"/>
        <n v="2893"/>
        <n v="3467"/>
        <n v="2278"/>
        <n v="1772"/>
        <n v="2074"/>
        <n v="2078"/>
        <n v="2159"/>
        <n v="2528"/>
        <n v="2780"/>
        <n v="3468"/>
        <n v="3510"/>
        <n v="3728"/>
        <n v="4071"/>
        <n v="5337"/>
        <n v="5636"/>
        <n v="2114"/>
        <n v="3541"/>
        <n v="5362"/>
        <n v="2160"/>
        <n v="3012"/>
        <n v="3613"/>
        <n v="4049"/>
        <n v="2174"/>
        <n v="2386"/>
        <n v="2712"/>
        <n v="3574"/>
        <n v="3575"/>
        <n v="5687"/>
        <n v="1647"/>
        <n v="1799"/>
        <n v="2066"/>
        <n v="2067"/>
        <n v="2075"/>
        <n v="2175"/>
        <n v="2225"/>
        <n v="2262"/>
        <n v="2365"/>
        <n v="2387"/>
        <n v="2431"/>
        <n v="2553"/>
        <n v="2817"/>
        <n v="3134"/>
        <n v="3200"/>
        <n v="3201"/>
        <n v="3202"/>
        <n v="3576"/>
        <n v="4442"/>
        <n v="4515"/>
        <n v="4571"/>
        <n v="5125"/>
        <n v="5239"/>
        <n v="5366"/>
        <n v="2263"/>
        <n v="2458"/>
        <n v="2488"/>
        <n v="2607"/>
        <n v="3762"/>
        <n v="4130"/>
        <n v="4482"/>
        <n v="4554"/>
        <n v="5207"/>
        <n v="5579"/>
        <n v="2713"/>
        <n v="3136"/>
        <n v="3796"/>
        <n v="4459"/>
        <n v="4476"/>
        <n v="5021"/>
        <n v="1983"/>
        <n v="2219"/>
        <n v="3417"/>
        <n v="4201"/>
        <n v="4324"/>
        <n v="4517"/>
        <n v="2554"/>
        <n v="2584"/>
        <n v="3930"/>
        <n v="5047"/>
        <n v="2459"/>
        <n v="2489"/>
        <n v="2687"/>
        <n v="4428"/>
        <n v="4525"/>
        <n v="2343"/>
        <n v="2585"/>
        <n v="3003"/>
        <n v="3365"/>
        <n v="4533"/>
        <n v="5112"/>
        <n v="5710"/>
        <n v="5373"/>
        <n v="2087"/>
        <n v="2088"/>
        <n v="3137"/>
        <n v="2052"/>
        <n v="3418"/>
        <n v="2499"/>
        <n v="2587"/>
        <n v="3203"/>
        <n v="3419"/>
        <n v="3614"/>
        <n v="5574"/>
        <n v="2894"/>
        <n v="3366"/>
        <n v="1961"/>
        <n v="2622"/>
        <n v="2634"/>
        <n v="1962"/>
        <n v="2895"/>
        <n v="2896"/>
        <n v="2115"/>
        <n v="2588"/>
        <n v="2207"/>
        <n v="3204"/>
        <n v="3068"/>
        <n v="3069"/>
        <n v="2432"/>
        <n v="3205"/>
        <n v="5659"/>
        <n v="2714"/>
        <n v="2591"/>
        <n v="2898"/>
        <n v="5451"/>
        <n v="2116"/>
        <n v="2176"/>
        <n v="2177"/>
        <n v="2314"/>
        <n v="2410"/>
        <n v="2433"/>
        <n v="2529"/>
        <n v="2592"/>
        <n v="2715"/>
        <n v="2818"/>
        <n v="2819"/>
        <n v="2899"/>
        <n v="3023"/>
        <n v="3138"/>
        <n v="3206"/>
        <n v="3264"/>
        <n v="3312"/>
        <n v="3368"/>
        <n v="3615"/>
        <n v="3817"/>
        <n v="4020"/>
        <n v="4093"/>
        <n v="5153"/>
        <n v="5224"/>
        <n v="2344"/>
        <n v="2530"/>
        <n v="2821"/>
        <n v="4055"/>
        <n v="4487"/>
        <n v="2388"/>
        <n v="4272"/>
        <n v="5231"/>
        <n v="5232"/>
        <n v="5383"/>
        <n v="5384"/>
        <n v="5385"/>
        <n v="5560"/>
        <n v="5561"/>
        <n v="3070"/>
        <n v="5289"/>
        <n v="1776"/>
        <n v="2345"/>
        <n v="2555"/>
        <n v="2756"/>
        <n v="3013"/>
        <n v="3071"/>
        <n v="2469"/>
        <n v="2717"/>
        <n v="2959"/>
        <n v="3313"/>
        <n v="4000"/>
        <n v="4497"/>
        <n v="5049"/>
        <n v="5137"/>
        <n v="1508"/>
        <n v="2264"/>
        <n v="2608"/>
        <n v="2635"/>
        <n v="2900"/>
        <n v="4106"/>
        <n v="4588"/>
        <n v="5262"/>
        <n v="2718"/>
        <n v="3072"/>
        <n v="3073"/>
        <n v="4559"/>
        <n v="2531"/>
        <n v="3314"/>
        <n v="4535"/>
        <n v="2240"/>
        <n v="2783"/>
        <n v="4221"/>
        <n v="4481"/>
        <n v="2131"/>
        <n v="2757"/>
        <n v="3141"/>
        <n v="4022"/>
        <n v="4518"/>
        <n v="5543"/>
        <n v="5544"/>
        <n v="5723"/>
        <n v="5724"/>
        <n v="5725"/>
        <n v="2505"/>
        <n v="2758"/>
        <n v="2822"/>
        <n v="3074"/>
        <n v="3207"/>
        <n v="3699"/>
        <n v="4040"/>
        <n v="4448"/>
        <n v="5504"/>
        <n v="5505"/>
        <n v="5506"/>
        <n v="5620"/>
        <n v="5699"/>
        <n v="2389"/>
        <n v="2506"/>
        <n v="2532"/>
        <n v="5550"/>
        <n v="5528"/>
        <n v="5634"/>
        <n v="5413"/>
        <n v="2000"/>
        <n v="5537"/>
        <n v="1675"/>
        <n v="5316"/>
        <n v="1897"/>
        <n v="1787"/>
        <n v="5529"/>
        <n v="2636"/>
        <n v="5342"/>
        <n v="5716"/>
        <n v="1899"/>
        <n v="1530"/>
        <n v="5435"/>
        <n v="5055"/>
        <n v="5532"/>
        <n v="5573"/>
        <n v="4108"/>
        <n v="5360"/>
        <n v="5558"/>
        <n v="5467"/>
        <n v="5617"/>
        <n v="2665"/>
        <n v="5400"/>
        <n v="5076"/>
        <n v="5547"/>
        <n v="5130"/>
        <n v="5530"/>
        <n v="1970"/>
        <n v="5483"/>
        <n v="5596"/>
        <n v="1889"/>
        <n v="5499"/>
        <n v="1981"/>
        <n v="5120"/>
        <n v="5323"/>
        <n v="5652"/>
        <n v="4229"/>
        <n v="5497"/>
        <n v="5553"/>
        <n v="3154"/>
        <n v="4267"/>
        <n v="5663"/>
        <n v="5416"/>
        <n v="3662"/>
        <n v="5343"/>
        <n v="5412"/>
        <n v="5405"/>
        <n v="5107"/>
        <n v="5218"/>
        <n v="5348"/>
        <n v="5491"/>
        <n v="5119"/>
        <n v="5370"/>
        <n v="5313"/>
        <n v="5335"/>
        <n v="5281"/>
        <n v="5325"/>
        <n v="1915"/>
        <n v="5522"/>
        <n v="5563"/>
        <n v="3569"/>
        <n v="5577"/>
        <n v="5593"/>
        <n v="5598"/>
        <n v="5275"/>
        <n v="2493"/>
        <n v="3396"/>
        <n v="5331"/>
        <n v="5306"/>
        <n v="5590"/>
        <n v="5161"/>
        <n v="5072"/>
        <n v="1924"/>
        <n v="5086"/>
        <n v="2027"/>
        <n v="5463"/>
        <n v="1888"/>
        <n v="5548"/>
        <n v="5513"/>
        <n v="3193"/>
        <n v="1672"/>
        <n v="5013"/>
        <n v="3951"/>
        <n v="5321"/>
        <n v="2335"/>
        <n v="5184"/>
        <n v="5192"/>
        <n v="5307"/>
        <n v="5459"/>
        <n v="5568"/>
        <n v="5011"/>
        <n v="5386"/>
        <n v="5411"/>
        <n v="5129"/>
        <n v="1560"/>
        <n v="1943"/>
        <n v="1945"/>
        <n v="5141"/>
        <n v="5372"/>
        <n v="5665"/>
        <n v="5737"/>
        <n v="5332"/>
        <n v="5045"/>
        <n v="5338"/>
        <n v="5582"/>
        <n v="5559"/>
        <n v="5087"/>
        <n v="1650"/>
        <n v="5525"/>
        <n v="5058"/>
        <n v="3404"/>
        <n v="5588"/>
        <n v="5449"/>
        <n v="5581"/>
        <n v="5330"/>
        <n v="5441"/>
        <n v="5742"/>
        <n v="1960"/>
        <n v="5498"/>
        <n v="3185"/>
        <n v="5358"/>
        <n v="5495"/>
        <n v="1895"/>
        <n v="5402"/>
        <n v="1570"/>
        <n v="5712"/>
        <n v="1670"/>
        <n v="5329"/>
        <n v="5349"/>
        <n v="1566"/>
        <n v="5344"/>
        <n v="5630"/>
        <n v="5417"/>
        <n v="5401"/>
        <n v="5043"/>
        <n v="5328"/>
        <n v="5396"/>
        <n v="5356"/>
        <n v="5462"/>
        <n v="5270"/>
        <n v="5523"/>
        <n v="5461"/>
        <n v="5357"/>
        <n v="5516"/>
        <n v="5187"/>
        <n v="5460"/>
        <n v="5567"/>
        <n v="5616"/>
        <n v="5705"/>
        <n v="5575"/>
        <n v="5340"/>
        <n v="5464"/>
        <n v="5747"/>
        <n v="5465"/>
        <n v="1914"/>
        <n v="5466"/>
        <n v="1743"/>
        <n v="5448"/>
        <n v="1823"/>
        <n v="5554"/>
        <n v="1936"/>
        <n v="5019"/>
        <n v="5355"/>
        <n v="5334"/>
        <n v="5443"/>
        <n v="5399"/>
        <n v="5352"/>
        <n v="1831"/>
        <n v="5595"/>
        <n v="5008"/>
        <n v="5540"/>
      </sharedItems>
    </cacheField>
    <cacheField name="School Name" numFmtId="0">
      <sharedItems count="2291">
        <s v="Washtucna Elementary/High School"/>
        <s v="Benge Elementary"/>
        <s v="Lutacaga Elementary"/>
        <s v="Hiawatha Elementary School"/>
        <s v="Othello High School"/>
        <s v="McFarland Middle School"/>
        <s v="Scootney Springs Elementary"/>
        <s v="Wahitis Elementary School"/>
        <s v="Desert Oasis High School"/>
        <s v="Lind-Ritzville High School"/>
        <s v="Lind Elementary School"/>
        <s v="Lind-Ritzville Middle School"/>
        <s v="Ritzville High School"/>
        <s v="Ritzville Grade School"/>
        <s v="Lind Ritzville Middle School"/>
        <s v="Educational Opportunity Center"/>
        <s v="Charles Francis Adams High School"/>
        <s v="Lincoln Middle School"/>
        <s v="Parkway Elementary"/>
        <s v="Grantham Elementary"/>
        <s v="Highland Elementary"/>
        <s v="Special Services"/>
        <s v="Heights Elementary"/>
        <s v="Clarkston Home Alliance"/>
        <s v="Asotin Jr Sr High"/>
        <s v="Asotin Elementary"/>
        <s v="Legacy High School"/>
        <s v="Mid-Columbia Parent Partnership"/>
        <s v="Eastgate Elementary School"/>
        <s v="Westgate Elementary School"/>
        <s v="Kennewick High School"/>
        <s v="Hawthorne Elementary School - Kennewick"/>
        <s v="Washington Elementary School"/>
        <s v="Highlands Middle School"/>
        <s v="Edison Elementary School - Kennewick"/>
        <s v="Vista Elementary School"/>
        <s v="Park Middle School"/>
        <s v="Kamiakin High School"/>
        <s v="Desert Hills Middle School"/>
        <s v="Canyon View Elementary School"/>
        <s v="Southgate Elementary School"/>
        <s v="Tri-Tech Skills Center"/>
        <s v="Sunset View Elementary School"/>
        <s v="Lincoln Elementary School"/>
        <s v="Cascade Elementary School"/>
        <s v="Amistad Elementary School"/>
        <s v="Horse Heaven Hills Middle School"/>
        <s v="Ridge View Elementary School"/>
        <s v="Southridge High School"/>
        <s v="Phoenix High School"/>
        <s v="Cottonwood Elementary"/>
        <s v="Sage Crest Elementary"/>
        <s v="Chinook Middle School"/>
        <s v="Amon Creek Elementary"/>
        <s v="Fuerza Elementary"/>
        <s v="Endeavor High School"/>
        <s v="Paterson Elementary School"/>
        <s v="Kiona-Benton City High School"/>
        <s v="Kiona-Benton City Middle School"/>
        <s v="Kiona-Benton City Elementary"/>
        <s v="River View High School"/>
        <s v="Finley Elementary"/>
        <s v="Finley Middle School"/>
        <s v="Keene-Riverview Elementary"/>
        <s v="Prosser High School"/>
        <s v="Whitstran Elementary"/>
        <s v="Housel Middle School"/>
        <s v="Prosser Heights Elementary"/>
        <s v="Special Programs"/>
        <s v="Jefferson Elementary"/>
        <s v="Marcus Whitman Elementary"/>
        <s v="Lewis &amp; Clark Elementary School"/>
        <s v="Carmichael Middle School"/>
        <s v="Chief Joseph Middle School"/>
        <s v="Jason Lee Elementary School"/>
        <s v="Richland High School"/>
        <s v="Sacajawea Elementary"/>
        <s v="Hanford High School"/>
        <s v="Enterprise Middle School"/>
        <s v="Tapteal Elementary School"/>
        <s v="Badger Mountain Elementary"/>
        <s v="Rivers Edge High School"/>
        <s v="William Wiley Elementary School"/>
        <s v="White Bluffs Elementary School"/>
        <s v="Three Rivers Home Link"/>
        <s v="Orchard Elementary"/>
        <s v="Leona Libby Middle School"/>
        <s v="Pacific Crest Online Academy"/>
        <s v="Desert Sky Elementary"/>
        <s v="Manson Elementary"/>
        <s v="Manson High School"/>
        <s v="Manson Middle School"/>
        <s v="Stehekin Elementary"/>
        <s v="Paul Rumburg Elementary"/>
        <s v="Entiat Middle and High School"/>
        <s v="Chelan School of Innovation"/>
        <s v="Chelan Middle School"/>
        <s v="Morgen Owings Elementary School"/>
        <s v="Holden Village Community School"/>
        <s v="Chelan High School"/>
        <s v="CASHMERE MIDDLE SCHOOL"/>
        <s v="VALE ELEMENTARY SCHOOL"/>
        <s v="CASHMERE HIGH SCHOOL"/>
        <s v="Peshastin Dryden Elementary"/>
        <s v="Alpine Lakes Elementary"/>
        <s v="Cascade High School"/>
        <s v="Icicle River Middle School"/>
        <s v="Beaver Valley School"/>
        <s v="Cascade Home-Link"/>
        <s v="Kodiak Virtual Academy"/>
        <s v="Skill Source"/>
        <s v="Westside High School"/>
        <s v="Wenatchee High School"/>
        <s v="Lewis And Clark Elementary Sch"/>
        <s v="Columbia Elementary School"/>
        <s v="Mission View Elementary School"/>
        <s v="Sunnyslope Elementary School"/>
        <s v="Abraham Lincoln Elementary"/>
        <s v="Pioneer Middle School"/>
        <s v="Castlerock Early Learning Center"/>
        <s v="Orchard Middle School"/>
        <s v="Wenatchee Valley Technical Skills Center"/>
        <s v="John Newbery Elementary"/>
        <s v="Foothills Middle School"/>
        <s v="Valley Academy of Learning K-8"/>
        <s v="Wenatchee Internet Academy"/>
        <s v="Pinnacles Prep Charter School"/>
        <s v="Port Angeles High School"/>
        <s v="Franklin Elementary"/>
        <s v="Hamilton Elementary"/>
        <s v="Stevens Middle School"/>
        <s v="Lincoln High School"/>
        <s v="Dry Creek Elementary"/>
        <s v="Roosevelt Elementary School"/>
        <s v="Seaview Academy"/>
        <s v="Crescent School"/>
        <s v="HomeConnection"/>
        <s v="Olympic Peninsula Academy"/>
        <s v="Sequim Senior High"/>
        <s v="Helen Haller Elementary School"/>
        <s v="Greywolf Elementary School"/>
        <s v="Sequim Middle School"/>
        <s v="Dungeness Virtual School"/>
        <s v="Neah Bay Elementary School"/>
        <s v="Neah Bay Junior/ Senior High School"/>
        <s v="Clallam Bay High &amp; Elementary"/>
        <s v="District Run Home School"/>
        <s v="Forks Junior-Senior High School"/>
        <s v="Forks Middle School"/>
        <s v="Forks Elementary School"/>
        <s v="Insight School of Washington"/>
        <s v="Quileute Tribal School"/>
        <s v="Fir Grove Childrens Center"/>
        <s v="Vancouver School of Arts and Academics"/>
        <s v="Gate Program"/>
        <s v="Fort Vancouver High School"/>
        <s v="Hough Elementary School"/>
        <s v="Fruit Valley Elementary School"/>
        <s v="Harney Elementary School"/>
        <s v="Peter S Ogden Elementary"/>
        <s v="Hazel Dell Elementary School"/>
        <s v="Minnehaha Elementary School"/>
        <s v="Walnut Grove Elementary"/>
        <s v="Salmon Creek Elementary"/>
        <s v="Sarah J Anderson Elementary"/>
        <s v="Lake Shore Elementary"/>
        <s v="Benjamin Franklin Elementary"/>
        <s v="Hudson's Bay High School"/>
        <s v="Mcloughlin Middle School"/>
        <s v="Columbia River High"/>
        <s v="George C Marshall Elementary"/>
        <s v="Jason Lee Middle School"/>
        <s v="Vancouver Home Connection"/>
        <s v="Washington Elementary"/>
        <s v="Dwight D Eisenhower Elementary"/>
        <s v="Martin Luther King Elementary"/>
        <s v="Harry S Truman Elementary School"/>
        <s v="Gaiser Middle School"/>
        <s v="Lewis and Clark High School"/>
        <s v="Sacajawea Elementary School"/>
        <s v="Felida Elementary School"/>
        <s v="Chinook Elementary School"/>
        <s v="Alki Middle School"/>
        <s v="Discovery Middle School"/>
        <s v="Skyview High School"/>
        <s v="Jefferson Middle School"/>
        <s v="Vancouver Virtual Learning Academy"/>
        <s v="Vancouver iTech Preparatory"/>
        <s v="Vancouver Alternative Programs"/>
        <s v="Ruth Bader Ginsburg Elementary School"/>
        <s v="Vancouver Innovation Technology and Arts Elementary"/>
        <s v="Hockinson Middle School"/>
        <s v="Hockinson High School"/>
        <s v="Hockinson Heights Elementary School"/>
        <s v="La Center Elementary"/>
        <s v="La Center Middle School"/>
        <s v="La Center High School"/>
        <s v="La Center Home School Academy"/>
        <s v="Green Mountain School"/>
        <s v="Hathaway Elementary"/>
        <s v="Gause Elementary"/>
        <s v="Washougal High School"/>
        <s v="Cape Horn Skye Elementary"/>
        <s v="Jemtegaard Middle School"/>
        <s v="Canyon Creek Middle School"/>
        <s v="Columbia River Gorge Elementary School"/>
        <s v="Washougal Learning Academy"/>
        <s v="49th Street Academy"/>
        <s v="Home Choice Academy"/>
        <s v="Evergreen High School"/>
        <s v="Mill Plain Elementary School"/>
        <s v="Orchards Elementary School"/>
        <s v="Ellsworth Elementary School"/>
        <s v="Sifton Elementary School"/>
        <s v="Covington Middle School"/>
        <s v="Marrion Elementary School"/>
        <s v="Burton Elementary School"/>
        <s v="Cascade Middle School"/>
        <s v="Crestline Elementary School"/>
        <s v="Silver Star Elementary School"/>
        <s v="Sunset Elementary School"/>
        <s v="Fircrest Elementary School"/>
        <s v="Image Elementary School"/>
        <s v="Riverview Elementary School"/>
        <s v="Wyeast Middle School"/>
        <s v="Mountain View High School"/>
        <s v="Hearthwood Elementary School"/>
        <s v="Cascadia Technical Academy Skills Center"/>
        <s v="Pacific Middle School"/>
        <s v="Burnt Bridge Creek Elementary Sch"/>
        <s v="Harmony Elementary School"/>
        <s v="Pioneer Elementary School"/>
        <s v="Frontier Middle School"/>
        <s v="Fishers Landing Elementary School"/>
        <s v="Heritage High School"/>
        <s v="Illahee Elementary School"/>
        <s v="Shahala Middle School"/>
        <s v="York Elementary School"/>
        <s v="Columbia Valley Elementary"/>
        <s v="Union High School"/>
        <s v="Endeavour Elementary School"/>
        <s v="Henrietta Lacks Health and Bioscience High School"/>
        <s v="Emerald Elementary School"/>
        <s v="Helen Baller Elem"/>
        <s v="Lacamas Lake Elementary"/>
        <s v="Dorothy Fox"/>
        <s v="Skyridge Middle School"/>
        <s v="Prune Hill Elem"/>
        <s v="Camas High School"/>
        <s v="Liberty Middle School"/>
        <s v="Hayes Freedom High School"/>
        <s v="Grass Valley Elementary"/>
        <s v="Woodburn Elementary"/>
        <s v="Discovery High School"/>
        <s v="Odyssey Middle School"/>
        <s v="Camas Connect Academy"/>
        <s v="CAM Academy"/>
        <s v="Homelink River"/>
        <s v="Battle Ground High School"/>
        <s v="Amboy Middle School"/>
        <s v="Yacolt Primary"/>
        <s v="Glenwood Heights Primary"/>
        <s v="Laurin Middle School"/>
        <s v="Pleasant Valley Primary"/>
        <s v="Pleasant Valley Middle"/>
        <s v="Prairie High School"/>
        <s v="Maple Grove Primary"/>
        <s v="Captain Strong"/>
        <s v="Summit View High School"/>
        <s v="Daybreak Middle"/>
        <s v="Daybreak Primary"/>
        <s v="Tukes Valley Middle School"/>
        <s v="Tukes Valley Primary "/>
        <s v="Chief Umtuch Middle"/>
        <s v="Battle Ground Virtual Academy"/>
        <s v="Ridgefield High School"/>
        <s v="South Ridge Elementary"/>
        <s v="Union Ridge Elementary"/>
        <s v="View Ridge Middle School"/>
        <s v="Sunset Ridge Intermediate School"/>
        <s v="Wisdom Ridge Academy"/>
        <s v="Rooted School Washington"/>
        <s v="Dayton High School"/>
        <s v="Dayton Elementary School"/>
        <s v="Dayton Middle School"/>
        <s v="Starbuck School"/>
        <s v="Virtual Preparatory Academy"/>
        <s v="Kessler Elementary School"/>
        <s v="Columbia Valley Garden Elem Schl"/>
        <s v="Saint Helens Elementary"/>
        <s v="R A Long High School"/>
        <s v="Olympic Elementary School"/>
        <s v="Monticello Middle School"/>
        <s v="Northlake Elementary School"/>
        <s v="Robert Gray Elementary"/>
        <s v="Mark Morris High School"/>
        <s v="Columbia Heights Elementary"/>
        <s v="Mint Valley Elementary"/>
        <s v="Mt. Solo Middle School"/>
        <s v="Longview Virtual Academy"/>
        <s v="Toutle Lake High School"/>
        <s v="Toutle Lake Elementary"/>
        <s v="Castle Rock High School"/>
        <s v="Castle Rock Elementary"/>
        <s v="Castle Rock Middle School"/>
        <s v="Rocket Virtual Academy"/>
        <s v="Kalama Middle School"/>
        <s v="Kalama Elem School"/>
        <s v="Kalama High School"/>
        <s v="TEAM High School"/>
        <s v="Yale Elementary"/>
        <s v="Woodland High School"/>
        <s v="Lewis River Academy"/>
        <s v="Woodland Middle School"/>
        <s v="Columbia Elementary"/>
        <s v="North Fork Elementary School"/>
        <s v="Loowit High School"/>
        <s v="Kelso High School"/>
        <s v="Rose Valley Elementary"/>
        <s v="Wallace Elementary"/>
        <s v="Carrolls Elementary"/>
        <s v="Huntington Middle School"/>
        <s v="Butler Acres Elementary"/>
        <s v="Coweeman Middle School"/>
        <s v="Barnes Elementary"/>
        <s v="Kelso Virtual Academy"/>
        <s v="Lexington Elementary"/>
        <s v="Orondo Elementary and Middle School"/>
        <s v="Bridgeport Aurora High School"/>
        <s v="Bridgeport Elementary"/>
        <s v="Bridgeport High School"/>
        <s v="Bridgeport Middle School"/>
        <s v="Palisades Elementary School"/>
        <s v="Rock Island Elementary"/>
        <s v="Eastmont Senior High"/>
        <s v="Grant Elementary School"/>
        <s v="Lee Elementary"/>
        <s v="Kenroy Elementary"/>
        <s v="Eastmont Junior High"/>
        <s v="Cascade Elementary"/>
        <s v="Eastmont Academy"/>
        <s v="Clovis Point Elementary School"/>
        <s v="Sterling Jr. High School"/>
        <s v="Mansfield Elem and High School"/>
        <s v="Waterville Elementary"/>
        <s v="Waterville High School"/>
        <s v="Keller Elementary School"/>
        <s v="Curlew Elem &amp; High School"/>
        <s v="Orient Elementary School"/>
        <s v="Inchelium High School"/>
        <s v="Inchelium Middle School"/>
        <s v="Inchelium Elementary School"/>
        <s v="Republic Parent Partner"/>
        <s v="Republic Elementary School"/>
        <s v="Republic Junior High"/>
        <s v="Republic Senior High School"/>
        <s v="Longfellow Elementary"/>
        <s v="Pasco Senior High School"/>
        <s v="Emerson Elementary"/>
        <s v="Mark Twain Elementary"/>
        <s v="Edwin Markham Elementary"/>
        <s v="Robert Frost Elementary"/>
        <s v="New Horizons High School"/>
        <s v="Ruth Livingston Elementary"/>
        <s v="James McGee Elementary"/>
        <s v="Whittier Elementary"/>
        <s v="Rowena Chess Elementary"/>
        <s v="Ellen Ochoa Middle School"/>
        <s v="Maya Angelou Elementary"/>
        <s v="Virgie Robinson Elementary"/>
        <s v="Chiawana High School"/>
        <s v="Rosalind Franklin STEM Elementary"/>
        <s v="Barbara McClintock STEM Elementary"/>
        <s v="Captain Gray STEM Elementary"/>
        <s v="Internet Pasco Academy of Learning"/>
        <s v="Marie Curie STEM Elementary"/>
        <s v="Three Rivers Elementary"/>
        <s v="Columbia River Elementary"/>
        <s v="Ray Reynolds Middle School"/>
        <s v="Pasco Innovative Experiences and e-Learning"/>
        <s v="Palouse Junction High School"/>
        <s v="Robert L Olds Junior High School"/>
        <s v="Connell Elem"/>
        <s v="Mesa Elem"/>
        <s v="Connell High School"/>
        <s v="Basin City Elem"/>
        <s v="North Franklin Virtual Academy"/>
        <s v="Star Elem School"/>
        <s v="Kahlotus Elem &amp; High"/>
        <s v="Pomeroy Jr Sr High School"/>
        <s v="Pomeroy Elementary School"/>
        <s v="Sentinel Tech Alt School"/>
        <s v="Mattawa Elementary"/>
        <s v="Morris Schott Elementary"/>
        <s v="Wahluke High School"/>
        <s v="Saddle Mountain Elementary"/>
        <s v="Wahluke Junior High"/>
        <s v="Quincy Middle School"/>
        <s v="Pioneer Elementary"/>
        <s v="Mountain View Elementary"/>
        <s v="Quincy High School"/>
        <s v="George Elementary"/>
        <s v="Monument Elementary"/>
        <s v="Ancient Lakes Elementary"/>
        <s v="Quincy Innovation Academy"/>
        <s v="Quincy Innovation Academy Big Picture"/>
        <s v="Warden Elementary"/>
        <s v="Warden High School"/>
        <s v="Warden Middle School"/>
        <s v="Coulee City Elementary"/>
        <s v="Almira Coulee Hartline High School"/>
        <s v="Soap Lake Elementary"/>
        <s v="Soap Lake Middle &amp; High School"/>
        <s v="Red Rock Elementary"/>
        <s v="Royal High School"/>
        <s v="Royal Middle School"/>
        <s v="Royal Intermediate School"/>
        <s v="Peninsula Elementary"/>
        <s v="Knolls Vista Elementary"/>
        <s v="Lakeview Terrace Elementary"/>
        <s v="Midway Elementary"/>
        <s v="Larson Heights Elementary"/>
        <s v="Chief Moses Middle School"/>
        <s v="Garden Heights Elementary"/>
        <s v="Longview Elementary"/>
        <s v="Moses Lake High School"/>
        <s v="North Elementary"/>
        <s v="Sage Point Elementary School"/>
        <s v="Park Orchard Elementary School "/>
        <s v="Columbia Basin Technical Skills Center "/>
        <s v="Endeavor Middle School "/>
        <s v="Digital Learning Center"/>
        <s v="Vicki I. Groff Elementary"/>
        <s v="Vanguard Academy"/>
        <s v="Parkway School"/>
        <s v="Columbia Ridge Elementary"/>
        <s v="Ephrata High School"/>
        <s v="Grant Elementary"/>
        <s v="Ephrata Middle School"/>
        <s v="Wilson Creek Elementary"/>
        <s v="Wilson Creek High"/>
        <s v="Lake Roosevelt Jr/Sr High School"/>
        <s v="Lake Roosevelt Elementary "/>
        <s v="Lake Roosevelt Alternative School"/>
        <s v="Miller Junior High"/>
        <s v="McDermoth Elementary"/>
        <s v="A J West Elementary"/>
        <s v="Stevens Elementary School"/>
        <s v="Central Park Elementary"/>
        <s v="J M Weatherwax High School"/>
        <s v="Harbor High School"/>
        <s v="Twin Harbors - A Branch of New Market Skills Center"/>
        <s v="Grays Harbor Academy"/>
        <s v="Hoquiam Middle School"/>
        <s v="Central Elementary School"/>
        <s v="Lincoln Elementary"/>
        <s v="Hoquiam High School"/>
        <s v="Hoquiam Homelink School"/>
        <s v="North Beach Senior High School"/>
        <s v="Pacific Beach Elementary School"/>
        <s v="Ocean Shores Elementary"/>
        <s v="North Beach Junior High School"/>
        <s v="Mccleary Elem"/>
        <s v="Montesano Jr-Sr High"/>
        <s v="Simpson Avenue Elementary"/>
        <s v="Beacon Avenue Elementary School"/>
        <s v="East Grays Harbor High School"/>
        <s v="Elma High School"/>
        <s v="Elma Elementary School"/>
        <s v="Elma Middle School"/>
        <s v="Eagle Virtual Sky Acadmey"/>
        <s v="Taholah High School"/>
        <s v="Taholah Elementary &amp; Middle School"/>
        <s v="Lake Quinault School"/>
        <s v="Cosmopolis Elementary School"/>
        <s v="Satsop Elementary"/>
        <s v="Wishkah Valley Elementary/High School"/>
        <s v="Ocosta Junior - Senior High"/>
        <s v="Ocosta Elementary School"/>
        <s v="Ocosta ALE"/>
        <s v="Oakville High School"/>
        <s v="Oakville Elementary"/>
        <s v="Oakville Homelink"/>
        <s v="Oak Harbor Elementary"/>
        <s v="Oak Harbor High School"/>
        <s v="Oak Harbor Intermediate School"/>
        <s v="Crescent Harbor Elem"/>
        <s v="Broadview Elementary"/>
        <s v="Olympic View Elem"/>
        <s v="North Whidbey Middle School"/>
        <s v="Hillcrest Elementary"/>
        <s v="Oak Harbor Virtual Academy"/>
        <s v="Coupeville High School"/>
        <s v="Coupeville Elementary School"/>
        <s v="Coupeville Middle School"/>
        <s v="South Whidbey Academy"/>
        <s v="South Whidbey Special Services"/>
        <s v="South Whidbey Middle"/>
        <s v="South Whidbey High School"/>
        <s v="South Whidbey Elementary"/>
        <s v="Queets-Clearwater Elementary"/>
        <s v="Brinnon Elementary"/>
        <s v="Quilcene High And Elementary"/>
        <s v="PEARL"/>
        <s v="PI Program"/>
        <s v="Chimacum Elementary School"/>
        <s v="Chimacum Junior/Senior High School"/>
        <s v="Chimacum Creek Primary School"/>
        <s v="OCEAN"/>
        <s v="Port Townsend High School"/>
        <s v="Salish Coast Elementary"/>
        <s v="Blue Heron Middle School"/>
        <s v="Middle College High School"/>
        <s v="Tops K-8 School"/>
        <s v="Seattle World School"/>
        <s v="Pathfinder K-8 School"/>
        <s v="Interagency Programs"/>
        <s v="Cascade Parent Partnership Program"/>
        <s v="Salmon Bay K-8 School"/>
        <s v="The Center School"/>
        <s v="Green Lake Elementary School"/>
        <s v="John Hay Elementary School"/>
        <s v="Madrona K-5 School"/>
        <s v="Beacon Hill International School"/>
        <s v="John Stanford International School"/>
        <s v="Martin Luther King Jr. Elementary School"/>
        <s v="Frantz Coe Elementary School"/>
        <s v="Whittier Elementary School"/>
        <s v="Emerson Elementary School"/>
        <s v="Rising Star Elementary School"/>
        <s v="Leschi Elementary School"/>
        <s v="Greenwood Elementary School"/>
        <s v="Adams Elementary School"/>
        <s v="Gatewood Elementary School"/>
        <s v="Thurgood Marshall Elementary"/>
        <s v="West Woodland Elementary School"/>
        <s v="John Muir Elementary School"/>
        <s v="Alki Elementary School"/>
        <s v="Franklin High School"/>
        <s v="Lawton Elementary School"/>
        <s v="Concord International School"/>
        <s v="McGilvra Elementary School"/>
        <s v="Broadview-Thomson K-8 School"/>
        <s v="Ballard High School"/>
        <s v="West Seattle High School"/>
        <s v="Olympic View Elementary School"/>
        <s v="Highland Park Elementary School"/>
        <s v="Roosevelt High School"/>
        <s v="Garfield High School"/>
        <s v="Bailey Gatzert Elementary School"/>
        <s v="Dunlap Elementary School"/>
        <s v="Montlake Elementary School"/>
        <s v="Maple Elementary School"/>
        <s v="Hamilton International Middle School"/>
        <s v="Bryant Elementary School"/>
        <s v="Cleveland High School STEM"/>
        <s v="Madison Middle School"/>
        <s v="Laurelhurst Elementary School"/>
        <s v="Daniel Bagley Elementary School"/>
        <s v="Loyal Heights Elementary School"/>
        <s v="West Seattle Elementary School"/>
        <s v="View Ridge Elementary School"/>
        <s v="Eckstein Middle School"/>
        <s v="Arbor Heights Elementary School"/>
        <s v="Lafayette Elementary School"/>
        <s v="Catharine Blaine K-8 School"/>
        <s v="David T. Denny International Middle School"/>
        <s v="John Rogers Elementary School"/>
        <s v="Olympic Hills Elementary School"/>
        <s v="Viewlands Elementary School"/>
        <s v="Wedgwood Elementary School"/>
        <s v="Northgate Elementary School"/>
        <s v="Mercer International Middle School"/>
        <s v="Chief Sealth International High School"/>
        <s v="Roxhill Elementary School"/>
        <s v="North Beach Elementary School"/>
        <s v="Ingraham High School"/>
        <s v="Whitman Middle School"/>
        <s v="Rainier Beach High School"/>
        <s v="Graham Hill Elementary School"/>
        <s v="Rainier View Elementary School"/>
        <s v="Genesee Hill Elementary"/>
        <s v="Kimball Elementary School"/>
        <s v="Nathan Hale High School"/>
        <s v="McClure Middle School"/>
        <s v="Fairmount Park Elementary School"/>
        <s v="Wing Luke Elementary School"/>
        <s v="Sanislo Elementary School"/>
        <s v="Lowell Elementary School"/>
        <s v="B F Day Elementary School"/>
        <s v="Aki Kurose Middle School"/>
        <s v="South Lake High School"/>
        <s v="Dearborn Park International School"/>
        <s v="Nova High School"/>
        <s v="Licton Springs K-8"/>
        <s v="Thornton Creek Elementary School"/>
        <s v="Washington Middle School"/>
        <s v="Orca K-8 School"/>
        <s v="South Shore PK-8 School"/>
        <s v="Hawthorne Elementary School - Seattle"/>
        <s v="Private School Services"/>
        <s v="Hazel Wolf K-8"/>
        <s v="McDonald International School"/>
        <s v="Queen Anne Elementary"/>
        <s v="Sand Point Elementary"/>
        <s v="Seattle Skills Center"/>
        <s v="Louisa Boren STEM K-8"/>
        <s v="Cascadia Elementary"/>
        <s v="Jane Addams Middle School"/>
        <s v="Bridges Transition"/>
        <s v="Meany Middle School"/>
        <s v="Robert Eagle Staff Middle School"/>
        <s v="Cedar Park Elementary School"/>
        <s v="Decatur Elementary School"/>
        <s v="Magnolia Elementary"/>
        <s v="Internet Academy"/>
        <s v="Federal Way Public Academy"/>
        <s v="Employment Transition Program"/>
        <s v="Support School"/>
        <s v="Federal Way High School"/>
        <s v="Lakeland Elementary School"/>
        <s v="Mirror Lake Elementary School"/>
        <s v="Star Lake Elementary School"/>
        <s v="Woodmont K-8 School"/>
        <s v="Panther Lake Elementary School"/>
        <s v="Lakota Middle School"/>
        <s v="Totem Middle School"/>
        <s v="Adelaide Elementary School"/>
        <s v="Camelot Elementary School"/>
        <s v="Sunnycrest Elementary School"/>
        <s v="Lake Grove Elementary School"/>
        <s v="Valhalla Elementary School"/>
        <s v="Wildwood Elementary School"/>
        <s v="Thomas Jefferson High School"/>
        <s v="Nautilus K-8 School"/>
        <s v="Sacajawea Middle School"/>
        <s v="Mark Twain Elementary School"/>
        <s v="Twin Lakes Elementary School"/>
        <s v="Brigadoon Elementary School"/>
        <s v="Kilo Middle School"/>
        <s v="Lake Dolloff Elementary School"/>
        <s v="Decatur High School"/>
        <s v="Illahee Middle School"/>
        <s v="Silver Lake Elementary School - Federal Way"/>
        <s v="Sherwood Forest Elementary School"/>
        <s v="Green Gables Elementary School"/>
        <s v="Enterprise Elementary School"/>
        <s v="Meredith Hill Elementary School"/>
        <s v="Todd Beamer High School"/>
        <s v="Sequoyah Middle School"/>
        <s v="Career Academy at Truman High School"/>
        <s v="Gateway to College"/>
        <s v="TAFA at Saghalie"/>
        <s v="Special Ed School"/>
        <s v="Byron Kibler Elementary School"/>
        <s v="Enumclaw Sr High School"/>
        <s v="Black Diamond Elementary"/>
        <s v="Westwood Elementary School"/>
        <s v="Southwood Elementary School"/>
        <s v="Enumclaw Middle School"/>
        <s v="Sunrise Elementary"/>
        <s v="Thunder Mountain Middle School"/>
        <s v="Lakeridge Elementary School"/>
        <s v="Mercer Island High School"/>
        <s v="Island Park Elementary"/>
        <s v="Islander Middle School"/>
        <s v="West Mercer Elementary"/>
        <s v="Northwood Elementary School"/>
        <s v="CHOICE Academy"/>
        <s v="New Start"/>
        <s v="Satellite High School"/>
        <s v="Mount View Elementary"/>
        <s v="Puget Sound Skills Center"/>
        <s v="Highline High School"/>
        <s v="Des Moines Elementary"/>
        <s v="White Center Heights Elementary"/>
        <s v="Hazel Valley Elementary"/>
        <s v="McMicken Heights Elementary"/>
        <s v="Beverly Park Elem at Glendale"/>
        <s v="Shorewood Elementary"/>
        <s v="Gregory Heights Elementary"/>
        <s v="Cedarhurst Elementary"/>
        <s v="Sylvester Middle School"/>
        <s v="Bow Lake Elementary"/>
        <s v="North Hill Elementary"/>
        <s v="Marvista Elementary"/>
        <s v="Hilltop Elementary"/>
        <s v="Madrona Elementary"/>
        <s v="Mount Rainier High School"/>
        <s v="Parkside Elementary"/>
        <s v="Seahurst Elementary School"/>
        <s v="Tyee High School"/>
        <s v="Raisbeck Aviation High School"/>
        <s v="Big Picture School"/>
        <s v="Highline Home School Center"/>
        <s v="Glacier Middle School"/>
        <s v="Highline Public Schools Virtual Academy"/>
        <s v="Maritime High School"/>
        <s v="Family Link"/>
        <s v="Student Link"/>
        <s v="Vashon Island High School"/>
        <s v="McMurray Middle School"/>
        <s v="Chautauqua Elementary"/>
        <s v="Griffin Home"/>
        <s v="Out Of District Facility"/>
        <s v="H.O.M.E. Program"/>
        <s v="Bryn Mawr Elementary School"/>
        <s v="Renton Senior High School"/>
        <s v="Kennydale Elementary School"/>
        <s v="Highlands Elementary School"/>
        <s v="Campbell Hill Elementary School"/>
        <s v="McKnight Middle School"/>
        <s v="Dimmitt Middle School"/>
        <s v="Nelsen Middle School"/>
        <s v="Hazelwood Elementary School"/>
        <s v="Renton Park Elementary School"/>
        <s v="Maplewood Heights Elementary School"/>
        <s v="Benson Hill Elementary School"/>
        <s v="Hazen Senior High School"/>
        <s v="Sierra Heights Elementary School"/>
        <s v="Tiffany Park Elementary School"/>
        <s v="Talbot Hill Elementary School"/>
        <s v="Lindbergh Senior High School"/>
        <s v="Renton Academy"/>
        <s v="Honey Dew Elementary"/>
        <s v="Talley High School"/>
        <s v="Risdon Middle School"/>
        <s v="Sartori Elementary School"/>
        <s v="Hilltop Heritage Elementary School"/>
        <s v="Skykomish Elementary School"/>
        <s v="Skykomish High School"/>
        <s v="Bellevue High School"/>
        <s v="Enatai Elementary School"/>
        <s v="Clyde Hill Elementary"/>
        <s v="Stevenson Elementary"/>
        <s v="Highland Middle School"/>
        <s v="Woodridge Elementary"/>
        <s v="Phantom Lake Elementary"/>
        <s v="Puesta del Sol Elementary School"/>
        <s v="Lake Hills Elementary"/>
        <s v="Sammamish Senior High"/>
        <s v="Tyee Middle School"/>
        <s v="Sherwood Forest Elementary"/>
        <s v="Tillicum Middle School"/>
        <s v="Medina Elementary School"/>
        <s v="Newport Heights Elementary"/>
        <s v="Newport Senior High School"/>
        <s v="International School"/>
        <s v="Interlake Senior High School"/>
        <s v="Odle Middle School"/>
        <s v="Ardmore Elementary School"/>
        <s v="Spiritridge Elementary School"/>
        <s v="Bennett Elementary School"/>
        <s v="Cherry Crest Elementary School"/>
        <s v="Somerset Elementary School"/>
        <s v="Bellevue Big Picture School"/>
        <s v="Jing Mei Elementary School"/>
        <s v="Bellevue Digital Discovery"/>
        <s v="Showalter Middle School"/>
        <s v="Foster Senior High School"/>
        <s v="Cascade View Elementary"/>
        <s v="Tukwila Elementary"/>
        <s v="Thorndyke Elementary"/>
        <s v="CLIP"/>
        <s v="PARADE"/>
        <s v="Carnation Elementary School"/>
        <s v="Cherry Valley Elementary School"/>
        <s v="Cedarcrest High School"/>
        <s v="Tolt Middle School"/>
        <s v="Stillwater Elementary"/>
        <s v="Terminal Park Elementary School"/>
        <s v="Auburn Senior High School"/>
        <s v="Dick Scobee Elementary School"/>
        <s v="Olympic Middle School"/>
        <s v="Lea Hill Elementary School"/>
        <s v="Gildo Rey Elementary School"/>
        <s v="Evergreen Heights Elementary"/>
        <s v="Alpac Elementary School"/>
        <s v="Lake View Elementary School"/>
        <s v="Rainier Middle School"/>
        <s v="Ilalko Elementary School"/>
        <s v="Mt Baker Middle School"/>
        <s v="Auburn Riverside High School"/>
        <s v="Auburn Mountainview High School"/>
        <s v="Lakeland Hills Elementary"/>
        <s v="Arthur Jacobsen Elementary"/>
        <s v="Bowman Creek Elementary"/>
        <s v="Willow Crest Elementary"/>
        <s v="West Auburn Senior High School"/>
        <s v="Tahoma Senior High School"/>
        <s v="Lake Wilderness Elementary"/>
        <s v="Summit Trail Middle School"/>
        <s v="Shadow Lake Elementary"/>
        <s v="Maple View Middle School"/>
        <s v="Rock Creek Elementary"/>
        <s v="Glacier Park Elementary"/>
        <s v="Cedar River Elementary"/>
        <s v="Tahoma Elementary"/>
        <s v="Two Rivers School"/>
        <s v="Snoqualmie Middle School"/>
        <s v="Fall City Elementary"/>
        <s v="North Bend Elementary School"/>
        <s v="Snoqualmie Elementary"/>
        <s v="Mount Si High School"/>
        <s v="Edwin R Opstad Elementary"/>
        <s v="Chief Kanim Middle School"/>
        <s v="Cascade View Elementary School"/>
        <s v="Twin Falls Middle School"/>
        <s v="Snoqualmie Access"/>
        <s v="Snoqualmie Parent Partnership Program"/>
        <s v="Timber Ridge Elementary School"/>
        <s v="Issaquah Special Services"/>
        <s v="Clark Elementary"/>
        <s v="Issaquah Middle School"/>
        <s v="Sunset Elementary"/>
        <s v="Issaquah High School"/>
        <s v="Sunny Hills Elementary"/>
        <s v="Briarwood Elementary"/>
        <s v="Maywood Middle School"/>
        <s v="Maple Hills Elementary"/>
        <s v="Issaquah Valley Elementary"/>
        <s v="Apollo Elementary"/>
        <s v="Pine Lake Middle School"/>
        <s v="Liberty Sr High School"/>
        <s v="Challenger Elementary"/>
        <s v="Cougar Ridge Elementary"/>
        <s v="Discovery Elementary"/>
        <s v="Beaver Lake Middle School"/>
        <s v="Skyline High School"/>
        <s v="Cascade Ridge Elementary"/>
        <s v="Newcastle Elementary School"/>
        <s v="Grand Ridge Elementary"/>
        <s v="Pacific Cascade Middle School"/>
        <s v="Creekside Elementary"/>
        <s v="Gibson Ek High School"/>
        <s v="CEDAR TRAILS ELEMENTARY"/>
        <s v="COUGAR MOUNTAIN MIDDLE SCHOOL"/>
        <s v="Handicapped Contractual Services"/>
        <s v="Home Education Exchange"/>
        <s v="Cascade K-8 Community School"/>
        <s v="Lake Forest Park Elementary"/>
        <s v="Ridgecrest Elementary"/>
        <s v="Briarcrest Elementary"/>
        <s v="Echo Lake Elementary School"/>
        <s v="Brookside Elementary"/>
        <s v="Highland Terrace Elementary"/>
        <s v="Shorecrest High School"/>
        <s v="Kellogg Middle School"/>
        <s v="Parkwood Elementary"/>
        <s v="Melvin G Syre Elementary"/>
        <s v="Albert Einstein Middle School"/>
        <s v="Shorewood High School"/>
        <s v="Meridian Park Elementary School"/>
        <s v="Contractual Schools"/>
        <s v="Discovery School"/>
        <s v="Explorer Community School"/>
        <s v="Emerson K-12"/>
        <s v="International Community School"/>
        <s v="Environmental &amp; Adventure School"/>
        <s v="Stella Schola"/>
        <s v="Redmond Elementary"/>
        <s v="Kirkland Middle School"/>
        <s v="Lake Washington High"/>
        <s v="Juanita Elementary"/>
        <s v="Rose Hill Elementary"/>
        <s v="Lakeview Elementary"/>
        <s v="Redmond Middle School"/>
        <s v="Twain Elementary"/>
        <s v="Thoreau Elementary"/>
        <s v="Redmond High"/>
        <s v="Mann Elementary"/>
        <s v="Audubon Elementary"/>
        <s v="Finn Hill Middle School"/>
        <s v="Bell Elementary"/>
        <s v="Frost Elementary"/>
        <s v="Rush Elementary"/>
        <s v="Keller Elementary"/>
        <s v="Rose Hill Middle School"/>
        <s v="Sandburg Elementary"/>
        <s v="Muir Elementary"/>
        <s v="Juanita High"/>
        <s v="Emerson High School"/>
        <s v="Community School"/>
        <s v="Kamiakin Middle School"/>
        <s v="Kirk Elementary"/>
        <s v="Dickinson Elementary"/>
        <s v="Mead Elementary"/>
        <s v="Rockwell Elementary"/>
        <s v="Evergreen Middle School"/>
        <s v="Northstar Middle School"/>
        <s v="Alcott Elementary"/>
        <s v="Smith Elementary"/>
        <s v="Wilder Elementary"/>
        <s v="Mcauliffe Elementary"/>
        <s v="Inglewood Middle School"/>
        <s v="Einstein Elementary"/>
        <s v="Eastlake High School"/>
        <s v="Blackwell Elementary"/>
        <s v="Rosa Parks Elementary"/>
        <s v="Renaissance School"/>
        <s v="Carson Elementary"/>
        <s v="Tesla STEM High School"/>
        <s v="Clara Barton Elementary School"/>
        <s v="Ella Baker Elementary School"/>
        <s v="Timberline Middle School"/>
        <s v="Washington Network for Innovative Careers"/>
        <s v="Meridian Elementary School"/>
        <s v="Kent-Meridian High School"/>
        <s v="East Hill Elementary School"/>
        <s v="Meridian Middle School"/>
        <s v="Covington Elementary School"/>
        <s v="Scenic Hill Elementary School"/>
        <s v="Park Orchard Elementary School"/>
        <s v="Lake Youngs Elementary School"/>
        <s v="Pine Tree Elementary School"/>
        <s v="Kentridge High School"/>
        <s v="Cedar Valley Elementary School"/>
        <s v="Springbrook Elementary School"/>
        <s v="Fairwood Elementary School"/>
        <s v="Soos Creek Elementary School"/>
        <s v="Grass Lake Elementary School"/>
        <s v="Meeker Middle School"/>
        <s v="Crestwood Elementary School"/>
        <s v="Mattson Middle School"/>
        <s v="Kentwood High School"/>
        <s v="Ridgewood Elementary School"/>
        <s v="Martin Sortun Elementary School"/>
        <s v="Jenkins Creek Elementary School"/>
        <s v="Horizon Elementary School"/>
        <s v="Carriage Crest Elementary School"/>
        <s v="Neely O Brien Elementary School"/>
        <s v="George T. Daniel Elementary School"/>
        <s v="Sunrise Elementary School"/>
        <s v="Cedar Heights Middle School"/>
        <s v="Meadow Ridge Elementary School"/>
        <s v="Sawyer Woods Elementary School"/>
        <s v="Northwood Middle School"/>
        <s v="Glenridge Elementary"/>
        <s v="Kentlake High School"/>
        <s v="Kent Elementary School"/>
        <s v="Emerald Park Elementary School"/>
        <s v="Millennium Elementary School"/>
        <s v="Mill Creek Middle School"/>
        <s v="The Outreach Program"/>
        <s v="Kent Laboratory Academy"/>
        <s v="River Ridge Elementary"/>
        <s v="Kent Virtual Academy"/>
        <s v="Canyon Ridge Middle School"/>
        <s v="Northshore Special Services"/>
        <s v="Kenmore Elementary"/>
        <s v="Crystal Springs Elementary"/>
        <s v="Bothell High School"/>
        <s v="Arrowhead Elementary"/>
        <s v="Cottage Lake Elementary"/>
        <s v="Westhill Elementary"/>
        <s v="Maywood Hills Elementary"/>
        <s v="Kenmore Middle School"/>
        <s v="Lockwood Elementary"/>
        <s v="Moorlands Elementary"/>
        <s v="Inglemoor HS"/>
        <s v="Canyon Park Middle School"/>
        <s v="Shelton View Elementary"/>
        <s v="Woodin Elementary"/>
        <s v="Leota Middle School"/>
        <s v="Secondary Academy for Success"/>
        <s v="Canyon Creek Elementary"/>
        <s v="Northshore Middle School"/>
        <s v="Wellington Elementary"/>
        <s v="Hollywood Hill Elementary"/>
        <s v="Woodinville HS"/>
        <s v="Fernwood Elementary"/>
        <s v="Frank Love Elementary"/>
        <s v="Skyview Middle School"/>
        <s v="Woodmoor Elementary"/>
        <s v="East Ridge Elementary"/>
        <s v="Kokanee Elementary"/>
        <s v="Timbercrest Middle School"/>
        <s v="North Creek High School"/>
        <s v="Ruby Bridges Elementary"/>
        <s v="Innovation Lab High School"/>
        <s v="Northshore Learning Options"/>
        <s v="Summit Public School: Sierra"/>
        <s v="Muckleshoot Tribal School"/>
        <s v="Summit Public School: Atlas"/>
        <s v="Rainier Prep"/>
        <s v="Rainier Valley Leadership Academy"/>
        <s v="Impact | Puget Sound Elementary"/>
        <s v="Impact | Salish Sea Elementary"/>
        <s v="Cascade Public Schools"/>
        <s v="Impact | Black River Elementary"/>
        <s v="Lake Washington Technical Academy"/>
        <s v="Renton Technical High School"/>
        <s v="Renaissance Alternative High School"/>
        <s v="Bremerton Home Link Program"/>
        <s v="West Hills S.T.E.M. Academy"/>
        <s v="View Ridge Elementary Arts Academy"/>
        <s v="Crownhill Elementary School"/>
        <s v="Bremerton High School"/>
        <s v="Naval Avenue Elementary School"/>
        <s v="Armin Jahr Elementary"/>
        <s v="West Sound Technical Skills Center"/>
        <s v="Kitsap Lake Elementary"/>
        <s v="Mountain View Middle School"/>
        <s v="Odyssey Multiage Program"/>
        <s v="Mosaic Home Education Partnership"/>
        <s v="Eagle Harbor High School"/>
        <s v="Bainbridge Special Education Services"/>
        <s v="Bainbridge High School"/>
        <s v="Capt. Charles Wilkes Elem School"/>
        <s v="Capt Johnston Blakely Elem Sch"/>
        <s v="Ordway Elementary"/>
        <s v="Woodward Middle School"/>
        <s v="Sakai Intermediate"/>
        <s v="Parent Assisted Learning"/>
        <s v="Poulsbo Elementary School"/>
        <s v="Poulsbo Middle School"/>
        <s v="David Wolfle Elementary"/>
        <s v="Hilder Pearson Elementary"/>
        <s v="North Kitsap High School"/>
        <s v="Suquamish Elementary School"/>
        <s v="Kingston Middle School"/>
        <s v="Vinland Elementary"/>
        <s v="Richard Gordon Elementary"/>
        <s v="Kingston High School"/>
        <s v="North Kitsap Options"/>
        <s v="Central Kitsap High School"/>
        <s v="Brownsville Elementary"/>
        <s v="Central Kitsap Middle School"/>
        <s v="John D. Bud Hawk Elementary at Jackson Park"/>
        <s v="Fairview Middle School"/>
        <s v="Cottonwood Elementary School"/>
        <s v="Esquire Hills Elementary"/>
        <s v="Clear Creek Elementary School"/>
        <s v="Olympic High School"/>
        <s v="Silverdale Elementary"/>
        <s v="Woodlands Elementary"/>
        <s v="Ridgetop Middle School"/>
        <s v="Cougar Valley Elementary"/>
        <s v="Silver Ridge Elementary"/>
        <s v="Green Mountain Elementary"/>
        <s v="Emerald Heights Elementary"/>
        <s v="Klahowya Secondary"/>
        <s v="Pinecrest Elementary"/>
        <s v="Barker Creek Community School"/>
        <s v="Explorer Academy"/>
        <s v="South Kitsap High School"/>
        <s v="East Port Orchard Elementary"/>
        <s v="Orchard Heights Elementary"/>
        <s v="Olalla Elementary School"/>
        <s v="Marcus Whitman Middle School"/>
        <s v="South Colby Elementary"/>
        <s v="Discovery"/>
        <s v="Burley Glenwood Elementary"/>
        <s v="Manchester Elementary School"/>
        <s v="John Sedgwick Middle School"/>
        <s v="Hidden Creek Elementary School"/>
        <s v="Sidney Glen Elementary School"/>
        <s v="Mullenix Ridge Elementary School"/>
        <s v="Catalyst Public Schools"/>
        <s v="Chief Kitsap Academy"/>
        <s v="Damman Elementary"/>
        <s v="Easton School"/>
        <s v="Easton Secondary School"/>
        <s v="Thorp Elem &amp; Jr Sr High"/>
        <s v="Morgan Middle School"/>
        <s v="Ellensburg High School"/>
        <s v="Mt. Stuart Elementary"/>
        <s v="Valley View Elementary School"/>
        <s v="K-12 Ellensburg Learning Center"/>
        <s v="Ida Nason Aronica Elementary"/>
        <s v="Kittitas Elementary School"/>
        <s v="Kittitas High School"/>
        <s v="Swiftwater Learning Center"/>
        <s v="Cle Elum Roslyn Elementary"/>
        <s v="Cle Elum Roslyn High School"/>
        <s v="Walter Strom Middle School"/>
        <s v="Wishram High And Elementary Schl"/>
        <s v="Bickleton Elementary &amp; High Schl"/>
        <s v="Centerville Elementary"/>
        <s v="Trout Lake School"/>
        <s v="Trout Lake Elementary"/>
        <s v="Glenwood Elementary"/>
        <s v="Glenwood Secondary"/>
        <s v="Klickitat Elem &amp; High"/>
        <s v="Goldendale Primary School"/>
        <s v="Goldendale High School"/>
        <s v="Goldendale Middle School"/>
        <s v="Washington Connections Academy Goldendale"/>
        <s v="Columbia High School"/>
        <s v="Hulan L Whitson Elem"/>
        <s v="Wayne M Henkle Middle School"/>
        <s v="White Salmon Academy"/>
        <s v="Wallace &amp; Priscilla Stevenson Intermediate School"/>
        <s v="Dallesport Elementary"/>
        <s v="Lyle High School"/>
        <s v="Lyle Middle School"/>
        <s v="Napavine Jr Sr High School"/>
        <s v="Napavine Elementary"/>
        <s v="Evaline Elementary School"/>
        <s v="Mossyrock Elementary School"/>
        <s v="Mossyrock Jr./Sr. High School"/>
        <s v="Mossyrock Academy"/>
        <s v="Morton Elementary School"/>
        <s v="Morton Junior-Senior High"/>
        <s v="Adna Elementary School"/>
        <s v="Adna Middle/High School"/>
        <s v="Winlock Miller Elementary"/>
        <s v="Winlock Senior High"/>
        <s v="Winlock Middle School"/>
        <s v="Boistfort Elem"/>
        <s v="Boistfort Online School"/>
        <s v="Toledo High School"/>
        <s v="Toledo Elementary School"/>
        <s v="Toledo Middle School"/>
        <s v="Cowlitz Prairie Academy"/>
        <s v="Onalaska High School"/>
        <s v="Onalaska Elementary School"/>
        <s v="Onalaska Middle School "/>
        <s v="Pe Ell School"/>
        <s v="W F West High School"/>
        <s v="Chehalis Middle School"/>
        <s v="Lewis County Alternative School"/>
        <s v="James W Lintott Elementary School"/>
        <s v="Orin C Smith Elementary School"/>
        <s v="White Pass Jr. Sr. High School"/>
        <s v="White Pass Elementary School"/>
        <s v="Centralia High School"/>
        <s v="Edison Elementary"/>
        <s v="Oakview Elementary School"/>
        <s v="Fords Prairie Elementary"/>
        <s v="Jefferson Lincoln Elementary"/>
        <s v="Centralia Middle School"/>
        <s v="Futurus High School"/>
        <s v="Sprague High School"/>
        <s v="Sprague Elementary"/>
        <s v="Reardan Middle-Senior High School"/>
        <s v="Reardan Elementary School"/>
        <s v="Reardan Options' Program"/>
        <s v="Almira Elementary School"/>
        <s v="Creston Elementary"/>
        <s v="Creston Jr-Sr High School"/>
        <s v="Odessa High School"/>
        <s v="P C Jantz Elementary"/>
        <s v="Wilbur Secondary School"/>
        <s v="Wilbur Elementary School"/>
        <s v="Harrington Elementary School"/>
        <s v="Harrington High School"/>
        <s v="Davenport Elementary"/>
        <s v="Davenport Senior High School"/>
        <s v="Lincoln County Virtual Academy"/>
        <s v="Lincoln County Pathways Academy"/>
        <s v="Southside Elementary"/>
        <s v="Grapeview Elementary &amp; Middle School"/>
        <s v="Evergreen Elementary School"/>
        <s v="Shelton High School"/>
        <s v="Bordeaux Elementary School"/>
        <s v="Choice Middle and High School"/>
        <s v="Oakland Bay Junior High School"/>
        <s v="Cedar High School"/>
        <s v="Mary M. Knight School"/>
        <s v="Washington Connections Academy"/>
        <s v="James A. Taylor High School"/>
        <s v="North Mason Homelink Program"/>
        <s v="Belfair Elementary"/>
        <s v="Hawkins Middle School"/>
        <s v="North Mason Senior High School"/>
        <s v="Sand Hill Elementary"/>
        <s v="Hood Canal Elementary School"/>
        <s v="Nespelem Elementary"/>
        <s v="Nespelem High School"/>
        <s v="Omak High School"/>
        <s v="N Omak Elementary"/>
        <s v="E Omak Elementary"/>
        <s v="Omak Middle School"/>
        <s v="Washington Virtual Academy Omak Elementary"/>
        <s v="Washington Virtual Academy Omak Middle School"/>
        <s v="Washington Virtual Academy Omak High School"/>
        <s v="Highlands"/>
        <s v="Okanogan Alternative High School"/>
        <s v="Okanogan Middle School"/>
        <s v="Okanogan High School"/>
        <s v="Grainger Elementary"/>
        <s v="Okanogan Outreach Alternative School"/>
        <s v="Brewster High School"/>
        <s v="Brewster Elementary School"/>
        <s v="Brewster Middle School"/>
        <s v="Brewster Alternative School"/>
        <s v="Pateros Elementary"/>
        <s v="Pateros High School"/>
        <s v="Pateros Alternative School"/>
        <s v="ILC Choice School"/>
        <s v="Home School Experience"/>
        <s v="Liberty Bell Jr Sr High"/>
        <s v="Methow Valley Elementary"/>
        <s v="Tonasket High School"/>
        <s v="Tonasket Elementary School"/>
        <s v="Tonasket Middle School"/>
        <s v="Tonasket Choice High School"/>
        <s v="Tonasket Outreach School"/>
        <s v="Oroville Elementary"/>
        <s v="Oroville Middle-High School"/>
        <s v="Paschal Sherman Tribal"/>
        <s v="Hilltop School"/>
        <s v="Long Beach Elementary School"/>
        <s v="Ocean Park Elementary"/>
        <s v="Ilwaco High School"/>
        <s v="Ocean Beach Alternative School"/>
        <s v="Raymond Jr Sr High School"/>
        <s v="Raymond Elementary School"/>
        <s v="South Bend High School"/>
        <s v="Mike Morris Elementary"/>
        <s v="Pacific Virtual Learning"/>
        <s v="Naselle Elementary"/>
        <s v="Naselle Jr Sr High Schools"/>
        <s v="Willapa Valley Middle-High"/>
        <s v="Willapa Elementary"/>
        <s v="North River School"/>
        <s v="Newport High School"/>
        <s v="Sadie Halstead Middle School"/>
        <s v="Stratton Elementary"/>
        <s v="Pend Oreille River School"/>
        <s v="Newport Home Link"/>
        <s v="Cusick Jr Sr High School"/>
        <s v="Bess Herian Elementary"/>
        <s v="Home Pride"/>
        <s v="Kalispel Language Immersion School"/>
        <s v="Selkirk Elementary"/>
        <s v="Selkirk Middle School"/>
        <s v="Selkirk High School"/>
        <s v="Anderson Island Elementary"/>
        <s v="Pioneer Middle"/>
        <s v="Cherrydale Elementary"/>
        <s v="Saltars Point Elementary"/>
        <s v="Steilacoom High"/>
        <s v="Chloe Clark Elementary"/>
        <s v="Puyallup Online Academy/POA"/>
        <s v="Puyallup High School"/>
        <s v="Stewart Elementary"/>
        <s v="Meeker Elementary"/>
        <s v="Waller Road Elementary"/>
        <s v="Firgrove Elementary"/>
        <s v="Spinning Elementary"/>
        <s v="Maplewood Elementary"/>
        <s v="Woodland Elementary"/>
        <s v="Edgemont Jr High"/>
        <s v="Karshner Elementary"/>
        <s v="Kalles Junior High"/>
        <s v="Aylen Jr High"/>
        <s v="Fruitland Elementary"/>
        <s v="Wildwood Elementary"/>
        <s v="Mt View Elementary"/>
        <s v="Rogers High School"/>
        <s v="Ballou Jr High"/>
        <s v="Northwood Elementary"/>
        <s v="Walker High School"/>
        <s v="Pope Elementary"/>
        <s v="Ferrucci Jr High"/>
        <s v="Hunt Elementary"/>
        <s v="Brouillet Elementary"/>
        <s v="Shaw Road Elementary"/>
        <s v="Stahl Junior High"/>
        <s v="Zeiger Elementary"/>
        <s v="Emerald Ridge High School"/>
        <s v="Edgerton Elementary"/>
        <s v="Glacier View Junior High"/>
        <s v="Puyallup Parent Partnership Program"/>
        <s v="Dessie F Evans Elementary "/>
        <s v="Alternative Spcl Needs Div Occ"/>
        <s v="Comm Based Trans Program"/>
        <s v="Tacoma School of the Arts"/>
        <s v="Larchmont"/>
        <s v="Stadium"/>
        <s v="Blix Elementary"/>
        <s v="Jefferson"/>
        <s v="Franklin"/>
        <s v="Fern Hill"/>
        <s v="Sheridan"/>
        <s v="Point Defiance"/>
        <s v="Lincoln"/>
        <s v="Northeast Tacoma"/>
        <s v="Manitou Park"/>
        <s v="Roosevelt"/>
        <s v="Lyon"/>
        <s v="Jason Lee"/>
        <s v="Stanley"/>
        <s v="Stewart"/>
        <s v="Mason"/>
        <s v="Gray"/>
        <s v="Geiger"/>
        <s v="Downing"/>
        <s v="Lister"/>
        <s v="Fawcett"/>
        <s v="Lowell"/>
        <s v="Reed"/>
        <s v="Edison"/>
        <s v="Browns Point"/>
        <s v="Whitman"/>
        <s v="Sherman"/>
        <s v="Delong"/>
        <s v="Arlington"/>
        <s v="Mann"/>
        <s v="Grant"/>
        <s v="Baker"/>
        <s v="Wainwright"/>
        <s v="Meeker"/>
        <s v="Wilson"/>
        <s v="Bryant"/>
        <s v="Mt Tahoma"/>
        <s v="Truman"/>
        <s v="Birney"/>
        <s v="Whittier"/>
        <s v="McCarver"/>
        <s v="Skyline"/>
        <s v="Boze"/>
        <s v="Foss"/>
        <s v="Oakland High School"/>
        <s v="Pearl Street Center"/>
        <s v="Crescent Heights"/>
        <s v="Angelo Giaudrone Middle School"/>
        <s v="Helen B. Stafford Elementary"/>
        <s v="Science and Math Institute"/>
        <s v="First Creek Middle School"/>
        <s v="Industrial Design Engineering and Art"/>
        <s v="Bryant Montessori Middle School"/>
        <s v="Hunt Middle School"/>
        <s v="Tacoma Online Elementary School"/>
        <s v="Tacoma Online Middle School"/>
        <s v="Tacoma Online High School"/>
        <s v="Carbonado Historical School 19"/>
        <s v="University Place Primary"/>
        <s v="Curtis Junior High"/>
        <s v="Narrows View Intermediate"/>
        <s v="Curtis Senior High"/>
        <s v="Sunset Primary"/>
        <s v="Chambers Elementary"/>
        <s v="Drum Intermediate"/>
        <s v="Evergreen Primary"/>
        <s v="Maple Lawn Elementary"/>
        <s v="Sumner High School"/>
        <s v="Bonney Lake Elementary"/>
        <s v="Eismann Elementary"/>
        <s v="Sumner Middle School"/>
        <s v="Lakeridge Middle School"/>
        <s v="Victor Falls Elementary"/>
        <s v="Emerald Hills Elementary"/>
        <s v="Liberty Ridge Elementary"/>
        <s v="Crestwood Elementary"/>
        <s v="Daffodil Valley Elementary"/>
        <s v="Bonney Lake High School"/>
        <s v="Tehaleh Heights Elementary"/>
        <s v="Lake Tapps Elementary"/>
        <s v="North Tapps Middle School"/>
        <s v="Dieringer Heights Elementary"/>
        <s v="Orting Primary School"/>
        <s v="Orting High School"/>
        <s v="Orting Middle School"/>
        <s v="Ptarmigan Ridge Elementary School"/>
        <s v="Alfaretta House"/>
        <s v="Re-Entry High School"/>
        <s v="Re-Entry Middle School"/>
        <s v="Special Education Services/relife"/>
        <s v="Park Lodge Elementary School"/>
        <s v="Clover Park High School"/>
        <s v="Tillicum Elementary School"/>
        <s v="Lakeview Hope Academy"/>
        <s v="Custer Elementary School"/>
        <s v="Idlewild Elementary School"/>
        <s v="Hudtloff Middle School"/>
        <s v="Tyee Park Elementary School"/>
        <s v="Hillside Elementary School"/>
        <s v="Lake Louise Elementary School"/>
        <s v="Beachwood Elementary School"/>
        <s v="Dower Elementary School"/>
        <s v="Lakes High School"/>
        <s v="Carter Lake Elementary School"/>
        <s v="Thomas Middle School"/>
        <s v="Lochburn Middle School"/>
        <s v="Oakbrook Elementary School"/>
        <s v="Harrison Prep School"/>
        <s v="Transition Day Students"/>
        <s v="Meriwether Elementary School"/>
        <s v="Rainier Elementary School"/>
        <s v="Four Heroes Elementary"/>
        <s v="Gravelly Lake K-12 Academy"/>
        <s v="Henderson Bay Alt High School"/>
        <s v="Goodman Middle School"/>
        <s v="Peninsula High School"/>
        <s v="Harbor Heights Elementary School"/>
        <s v="Evergreen Elementary"/>
        <s v="Vaughn Elementary School"/>
        <s v="Artondale Elementary School"/>
        <s v="Purdy Elementary School"/>
        <s v="Discovery Elementary School"/>
        <s v="Gig Harbor High"/>
        <s v="Key Peninsula Middle School"/>
        <s v="Minter Creek Elementary"/>
        <s v="Kopachuck Middle School"/>
        <s v="Voyager Elementary"/>
        <s v="Harbor Ridge Middle School"/>
        <s v="Swift Water Elementary"/>
        <s v="Collins Elementary"/>
        <s v="Midland Elementary"/>
        <s v="Central Avenue Elementary"/>
        <s v="Franklin Pierce High School"/>
        <s v="James Sales Elementary"/>
        <s v="Harvard Elementary"/>
        <s v="Brookdale Elementary"/>
        <s v="Morris Ford Middle School"/>
        <s v="Christensen Elementary"/>
        <s v="Perry G Keithley Middle School"/>
        <s v="Elmhurst Elementary School"/>
        <s v="Washington High School"/>
        <s v="Gates Secondary School"/>
        <s v="Challenger High School"/>
        <s v="Spanaway Elementary"/>
        <s v="Roy Elementary"/>
        <s v="Clover Creek Elementary"/>
        <s v="Kapowsin Elementary"/>
        <s v="Bethel High School"/>
        <s v="Elk Plain School of Choice"/>
        <s v="Bethel Middle School"/>
        <s v="Chester H Thompson Elementary"/>
        <s v="Spanaway Middle School"/>
        <s v="Naches Trail Elementary"/>
        <s v="Shining Mountain Elementary"/>
        <s v="Spanaway Lake High School"/>
        <s v="Cedarcrest Middle School"/>
        <s v="Rocky Ridge Elementary"/>
        <s v="Camas Prairie Elementary"/>
        <s v="Graham Elementary"/>
        <s v="Centennial Elementary Bethel"/>
        <s v="Pioneer Valley Elementary"/>
        <s v="North Star Elementary"/>
        <s v="Graham Kapowsin High School"/>
        <s v="Frederickson Elementary"/>
        <s v="Nelson Elementary School"/>
        <s v="Bethel Elementary Learning Academy"/>
        <s v="Bethel Virtual Academy"/>
        <s v="Katherine G. Johnson Elementary School"/>
        <s v="Transition 18-21 Program"/>
        <s v="Pierce County Skills Center"/>
        <s v="Eatonville Elementary School"/>
        <s v="Eatonville High School"/>
        <s v="Weyerhaeuser Elementary"/>
        <s v="Columbia Crest A-STEM Academy"/>
        <s v="Eatonville Middle School"/>
        <s v="Eatonville Online Academy"/>
        <s v="Elk Ridge Elementary"/>
        <s v="Wilkeson Elementary School"/>
        <s v="Foothills Elementary"/>
        <s v="Mountain Meadow Elementary"/>
        <s v="White River High School"/>
        <s v="White River Early Learning Center"/>
        <s v="Fife High School"/>
        <s v="Discovery Primary School"/>
        <s v="Surprise Lake Middle School"/>
        <s v="Hedden Elementary School"/>
        <s v="Columbia Junior High School"/>
        <s v="Fife Elementary School"/>
        <s v="Chief Leschi Schools"/>
        <s v="Impact Public Schools"/>
        <s v="Summit Public School: Olympus"/>
        <s v="Bates Technical High School"/>
        <s v="Northwest Career and Technical High School"/>
        <s v="Shaw Island Elementary School"/>
        <s v="OASIS K-12"/>
        <s v="Orcas Island Elementary School"/>
        <s v="Orcas Island High School"/>
        <s v="Waldron Island School"/>
        <s v="Orcas Island Middle School"/>
        <s v="Orcas Island Montessori Public"/>
        <s v="Lopez Middle High School"/>
        <s v="Lopez Elementary School"/>
        <s v="Decatur Elementary"/>
        <s v="Griffin Bay School"/>
        <s v="Friday Harbor Elementary School"/>
        <s v="Friday Harbor High School"/>
        <s v="Friday Harbor Middle School"/>
        <s v="Concrete Elementary"/>
        <s v="Concrete High School"/>
        <s v="Burlington-Edison Alternative School"/>
        <s v="Burlington Edison High School"/>
        <s v="Edison Elementary - Burlington/Edison"/>
        <s v="West View Elementary"/>
        <s v="Lucille Umbarger Elementary"/>
        <s v="Allen Elementary"/>
        <s v="Bay View Elementary"/>
        <s v="State Street High School"/>
        <s v="Sedro Woolley Senior High School"/>
        <s v="Big Lake Elementary School"/>
        <s v="Lyman Elementary School"/>
        <s v="Mary Purcell Elementary School"/>
        <s v="Samish Elementary School"/>
        <s v="Clear Lake Elementary School"/>
        <s v="Anacortes High School"/>
        <s v="Anacortes Middle School"/>
        <s v="Mount Erie Elementary"/>
        <s v="Fidalgo Elementary"/>
        <s v="Island View Elementary"/>
        <s v="Cap Sante High School"/>
        <s v="La Conner High School"/>
        <s v="La Conner Elementary"/>
        <s v="La Conner Middle"/>
        <s v="Conway School"/>
        <s v="Skagit Academy"/>
        <s v="Mount Vernon High School"/>
        <s v="Madison Elementary"/>
        <s v="La Venture Middle School"/>
        <s v="Mount Vernon Special Ed"/>
        <s v="Little Mountain Elementary"/>
        <s v="Centennial Elementary School "/>
        <s v="Mount Baker Middle School"/>
        <s v="Harriet Rowley Elementary"/>
        <s v="Aspire Academy"/>
        <s v="Northwest Career &amp; Technical Academy"/>
        <s v="Skamania Elementary"/>
        <s v="Mount Pleasant School"/>
        <s v="Mill A Elementary School"/>
        <s v="Pacific Crest Innovation Academy"/>
        <s v="Stevenson High School"/>
        <s v="Wind River Middle School"/>
        <s v="NW Learning Center"/>
        <s v="Port Gardner"/>
        <s v="Garfield Elementary School"/>
        <s v="Everett High School"/>
        <s v="North Middle School"/>
        <s v="Silver Lake Elementary - Everett"/>
        <s v="Jackson Elementary School"/>
        <s v="Lowell Elementary - Everett"/>
        <s v="Hawthorne Elementary School - Everett"/>
        <s v="View Ridge Elementary"/>
        <s v="Monroe Elementary"/>
        <s v="Eisenhower Middle School"/>
        <s v="Woodside Elementary"/>
        <s v="Sequoia High School"/>
        <s v="Silver Firs Elementary"/>
        <s v="Mill Creek Elementary"/>
        <s v="Heatherwood Middle School"/>
        <s v="Cedar Wood Elementary"/>
        <s v="Gateway Middle School"/>
        <s v="Henry M. Jackson High School"/>
        <s v="Penny Creek Elementary"/>
        <s v="Forest View Elementary School"/>
        <s v="Tambark Creek Elementary School"/>
        <s v="Everett Virtual Academy"/>
        <s v="Homelink"/>
        <s v="Lake Stevens Sr High School"/>
        <s v="Mt. Pilchuck Elementary School"/>
        <s v="Hillcrest Elementary School"/>
        <s v="Lake Stevens Middle School"/>
        <s v="North Lake Middle School"/>
        <s v="Skyline Elementary"/>
        <s v="Cavelero Mid High School"/>
        <s v="Stevens Creek Elementary"/>
        <s v="Fairmount Elementary"/>
        <s v="Olympic View Middle School"/>
        <s v="Olivia Park Elementary"/>
        <s v="Serene Lake Elementary"/>
        <s v="Mariner High School"/>
        <s v="Sno-Isle Skills Center "/>
        <s v="Mukilteo Elementary"/>
        <s v="Picnic Point Elementary"/>
        <s v="Explorer Middle School"/>
        <s v="ACES High School"/>
        <s v="Horizon Elementary"/>
        <s v="Voyager Middle School"/>
        <s v="Harbour Pointe Middle School"/>
        <s v="Kamiak High School"/>
        <s v="Endeavour Elementary"/>
        <s v="Odyssey Elementary"/>
        <s v="Lake Stickney Elementary School"/>
        <s v="Pathfinder Kindergarten Center"/>
        <s v="Edmonds eLearning Academy"/>
        <s v="Challenge Elementary"/>
        <s v="Maplewood Parent Coop"/>
        <s v="Contracted Schools"/>
        <s v="Edmonds Heights K-12"/>
        <s v="Martha Lake Elementary"/>
        <s v="Terrace Park Elementary"/>
        <s v="Lynndale Elementary"/>
        <s v="Edmonds Woodway High School"/>
        <s v="Westgate Elementary"/>
        <s v="Mountlake Terrace Elementary"/>
        <s v="Beverly Elementary"/>
        <s v="Mountlake Terrace High School"/>
        <s v="Cedar Way Elementary"/>
        <s v="Meadowdale Middle School"/>
        <s v="Cedar Valley Community School"/>
        <s v="Spruce Elementary"/>
        <s v="Seaview Elementary"/>
        <s v="Madrona K-8 School"/>
        <s v="Meadowdale High School"/>
        <s v="Lynnwood Elementary"/>
        <s v="Meadowdale Elementary"/>
        <s v="Chase Lake Elementary"/>
        <s v="Brier Elementary"/>
        <s v="Alderwood Middle School"/>
        <s v="Sherwood Elementary"/>
        <s v="Edmonds Elementary"/>
        <s v="Hazelwood Elementary"/>
        <s v="Oak Heights Elementary"/>
        <s v="Brier Terrace Middle School"/>
        <s v="College Place Elementary"/>
        <s v="College Place Middle School"/>
        <s v="Lynnwood High School"/>
        <s v="Scriber Lake High School"/>
        <s v="Stillaguamish Valley Learning Center"/>
        <s v="Arlington High School"/>
        <s v="Post Middle School"/>
        <s v="Presidents Elementary"/>
        <s v="Weston High School"/>
        <s v="Eagle Creek Elementary"/>
        <s v="Kent Prairie Elementary"/>
        <s v="Haller Middle School"/>
        <s v="10th Street School"/>
        <s v="Heritage School"/>
        <s v="School Home Partnership Program"/>
        <s v="Marysville Coop Program"/>
        <s v="Marysville SD Special"/>
        <s v="Shoultes Elementary"/>
        <s v="Marysville Middle School"/>
        <s v="Sunnyside Elementary"/>
        <s v="Pinewood Elementary"/>
        <s v="Liberty Elementary"/>
        <s v="Marshall Elementary"/>
        <s v="Kellogg Marsh Elementary School"/>
        <s v="Cedarcrest School"/>
        <s v="Allen Creek Elementary School"/>
        <s v="Grove Elementary"/>
        <s v="Marysville Pilchuck High School"/>
        <s v="Quil Ceda Tulalip Elementary"/>
        <s v="Marysville Getchell High School"/>
        <s v="Index Elementary School"/>
        <s v="Out Of District Special Ed"/>
        <s v="Sky Valley Education Center"/>
        <s v="Leaders In Learning"/>
        <s v="Maltby Elementary"/>
        <s v="Frank Wagner Elementary"/>
        <s v="Salem Woods Elementary School"/>
        <s v="Chain Lake Elementary School"/>
        <s v="Monroe High School"/>
        <s v="Hidden River Middle School"/>
        <s v="Fryelands Elementary"/>
        <s v="Park Place Middle School"/>
        <s v="Snohomish Center"/>
        <s v="Parent Partnership"/>
        <s v="Machias Elementary"/>
        <s v="Snohomish High School"/>
        <s v="Cathcart Elementary"/>
        <s v="Riverview Elementary"/>
        <s v="High School Re Entry"/>
        <s v="Valley View Middle School"/>
        <s v="Seattle Hill Elementary"/>
        <s v="Dutch Hill Elementary"/>
        <s v="AIM High School"/>
        <s v="Totem Falls"/>
        <s v="Centennial Middle School"/>
        <s v="Little Cedars Elementary School"/>
        <s v="Glacier Peak High School"/>
        <s v="Lakewood Elementary School"/>
        <s v="Lakewood Middle School"/>
        <s v="Lakewood High School"/>
        <s v="English Crossing Elementary"/>
        <s v="Cougar Creek Elementary School"/>
        <s v="Sultan Middle School"/>
        <s v="Sultan Elementary School"/>
        <s v="Sultan Senior High School"/>
        <s v="Gold Bar Elementary"/>
        <s v="Sky Valley Options"/>
        <s v="Sultan Virtual Academy"/>
        <s v="Darrington High School"/>
        <s v="Darrington Elementary School"/>
        <s v="Granite Falls High School"/>
        <s v="Granite Falls Middle School"/>
        <s v="Mountain Way Elementary"/>
        <s v="Monte Cristo Elementary"/>
        <s v="Crossroads High School"/>
        <s v="Lincoln Hill High School"/>
        <s v="Stanwood Middle School"/>
        <s v="Stanwood High School"/>
        <s v="Stanwood Elementary School"/>
        <s v="Twin City Elementary"/>
        <s v="Port Susan Middle School"/>
        <s v="Cedarhome Elementary School"/>
        <s v="Utsalady Elementary"/>
        <s v="Elger Bay Elementary"/>
        <s v="Saratoga School"/>
        <s v="Lincoln Academy"/>
        <s v="A-3 Multiagency Adolescent Prog"/>
        <s v="Pratt Academy"/>
        <s v="Alternative Tamarack School"/>
        <s v="SCCP Images"/>
        <s v="The Healing Lodge"/>
        <s v="Holmes Elementary"/>
        <s v="Roosevelt Elementary"/>
        <s v="Regal Elementary"/>
        <s v="North Central High School"/>
        <s v="Stevens Elementary"/>
        <s v="Willard Elementary"/>
        <s v="Sheridan Elementary"/>
        <s v="Cooper Elementary"/>
        <s v="Bemiss Elementary"/>
        <s v="Adams Elementary"/>
        <s v="Lewis &amp; Clark High School"/>
        <s v="Whitman Elementary"/>
        <s v="Browne Elementary"/>
        <s v="Hutton Elementary"/>
        <s v="Wilson Elementary"/>
        <s v="Finch Elementary"/>
        <s v="Arlington Elementary"/>
        <s v="Libby Center"/>
        <s v="Ridgeview Elementary"/>
        <s v="Lincoln Heights Elementary"/>
        <s v="Lidgerwood Elementary"/>
        <s v="Hamblen Elementary"/>
        <s v="Bryant Center"/>
        <s v="Westview Elementary"/>
        <s v="Shadle Park High School"/>
        <s v="Linwood Elementary"/>
        <s v="Shaw Middle School"/>
        <s v="Glover Middle School"/>
        <s v="Balboa Elementary"/>
        <s v="Ferris High School"/>
        <s v="Salk Middle School"/>
        <s v="Indian Trail Elementary"/>
        <s v="Logan Elementary"/>
        <s v="Garfield Elementary"/>
        <s v="Garry Middle School"/>
        <s v="Mullan Road Elementary"/>
        <s v="Spokane Area Professional-Technical Skills Center "/>
        <s v="Moran Prairie Elementary"/>
        <s v="Chase Middle School"/>
        <s v="On Track Academy"/>
        <s v="The Community School"/>
        <s v="Spokane Public Montessori"/>
        <s v="Flett Middle School"/>
        <s v="Spokane Virtual Academy"/>
        <s v="Yasuhara Middle School"/>
        <s v="Peperzak Middle School"/>
        <s v="Spokane Public Language Immersion"/>
        <s v="Orchard Prairie Elementary"/>
        <s v="Great Northern Elementary"/>
        <s v="Nine Mile Falls Elementary"/>
        <s v="Lake Spokane Elementary"/>
        <s v="Lakeside High School"/>
        <s v="Lakeside Middle School"/>
        <s v="Nine Mile Family Partnership Program"/>
        <s v="Medical Lake High School"/>
        <s v="Medical Lake Middle School"/>
        <s v="Hallett Elementary"/>
        <s v="Michael Anderson Elementary"/>
        <s v="Mead Education Partnership Prog"/>
        <s v="Mead Senior High School"/>
        <s v="Mountainside Middle School"/>
        <s v="Colbert Elementary School"/>
        <s v="Brentwood Elementary School"/>
        <s v="Farwell Elementary School"/>
        <s v="Shiloh Hills Elementary"/>
        <s v="Meadow Ridge Elementary"/>
        <s v="Mt Spokane High School"/>
        <s v="Prairie View Elementary"/>
        <s v="Creekside Elementary School"/>
        <s v="Spokane Valley Learning Academy"/>
        <s v="Opportunity Elementary"/>
        <s v="Greenacres Elementary"/>
        <s v="North Pines Middle School"/>
        <s v="Broadway Elementary"/>
        <s v="Progress Elementary School"/>
        <s v="University Elementary School"/>
        <s v="Central Valley High School"/>
        <s v="McDonald Elementary School"/>
        <s v="Bowdish Middle School"/>
        <s v="South Pines Elementary"/>
        <s v="University High School"/>
        <s v="Summit School"/>
        <s v="Greenacres Middle School"/>
        <s v="Mica Peak High School"/>
        <s v="Chester Elementary School"/>
        <s v="Ponderosa Elementary"/>
        <s v="Horizon Middle School"/>
        <s v="Liberty Lake Elementary"/>
        <s v="School to Life"/>
        <s v="Spokane Valley Tech"/>
        <s v="Liberty Creek Elementary School"/>
        <s v="Riverbend Elementary School"/>
        <s v="STEM Academy at SVT"/>
        <s v="Ridgeline High School"/>
        <s v="Central Valley Virtual Learning"/>
        <s v="Freeman High School"/>
        <s v="Freeman Elementary School"/>
        <s v="Freeman Middle School"/>
        <s v="Three Springs High School"/>
        <s v="Cheney Middle School"/>
        <s v="Betz Elementary"/>
        <s v="Windsor Elementary"/>
        <s v="Cheney High School"/>
        <s v="Salnave Elementary"/>
        <s v="HomeWorks"/>
        <s v="Westwood Middle School"/>
        <s v="Phil Snowdon Elementary"/>
        <s v="WIN Academy"/>
        <s v="Continuous Curriculum School"/>
        <s v="Trent School"/>
        <s v="Otis Orchards School"/>
        <s v="Trentwood School"/>
        <s v="East Valley High School"/>
        <s v="East Farms STEAM School"/>
        <s v="East Valley Middle School"/>
        <s v="EV Online"/>
        <s v="EV Parent Partnership"/>
        <s v="Liberty High School"/>
        <s v="Liberty Jr High &amp; Elementary"/>
        <s v="Dishman Hills High School"/>
        <s v="West Valley City School"/>
        <s v="Millwood Kindergarten Center"/>
        <s v="Seth Woodard Elementary"/>
        <s v="Orchard Center Elementary"/>
        <s v="Pasadena Park Elementary"/>
        <s v="West Valley High School"/>
        <s v="Ness Elementary"/>
        <s v="Spokane Valley High School"/>
        <s v="West Valley Virtual Learning Center"/>
        <s v="Deer Park Home Link Program"/>
        <s v="Arcadia Elementary"/>
        <s v="Deer Park Elementary"/>
        <s v="Deer Park Middle School"/>
        <s v="Deer Park High School"/>
        <s v="Deer Park Achievement High School"/>
        <s v="Independent Scholar"/>
        <s v="Chattaroy Elementary"/>
        <s v="Riverside Middle School"/>
        <s v="Riverside Elementary"/>
        <s v="Riverside High School"/>
        <s v="Spokane International Academy"/>
        <s v="Lumen High School"/>
        <s v="PRIDE Prep School "/>
        <s v="Onion Creek Elementary"/>
        <s v="Quartzite Learning"/>
        <s v="Jenkins Junior/Senior High"/>
        <s v="Gess Elementary"/>
        <s v="Wellpinit Elementary School"/>
        <s v="Wellpinit High School"/>
        <s v="Wellpinit Middle School"/>
        <s v="Columbia Virtual Academy"/>
        <s v="Valley School"/>
        <s v="Paideia High School"/>
        <s v="Panorama School"/>
        <s v="Hofstetter Elementary"/>
        <s v="Colville Senior High School"/>
        <s v="Colville Junior High School"/>
        <s v="Fort Colville Elementary"/>
        <s v="Colville Fish Hatchery"/>
        <s v="Loon Lake Homelink Program"/>
        <s v="Loon Lake Elementary School"/>
        <s v="Summit Valley School"/>
        <s v="Evergreen School"/>
        <s v="Columbia High And Elementary"/>
        <s v="Springdale Elementary"/>
        <s v="Mary Walker High School"/>
        <s v="Springdale Middle School"/>
        <s v="Mary Walker Alternative Learning Experience"/>
        <s v="Northport Elementary School"/>
        <s v="Northport High School"/>
        <s v="Northport Homelink Program"/>
        <s v="Kettle Falls Elementary School"/>
        <s v="Kettle Falls Middle School"/>
        <s v="Kettle Falls High School"/>
        <s v="Columbia Virtual Academy - Kettle Falls"/>
        <s v="Yelm Extension School"/>
        <s v="McKenna Elementary"/>
        <s v="Yelm Middle School"/>
        <s v="Yelm High School 12"/>
        <s v="Southworth Elementary"/>
        <s v="Yelm Prairie Elementary"/>
        <s v="Fort Stevens Elementary"/>
        <s v="Mill Pond Elementary School"/>
        <s v="Lackamas Elementary"/>
        <s v="Ridgeline Middle School"/>
        <s v="South Bay Elementary"/>
        <s v="North Thurston High School"/>
        <s v="Lydia Hawk Elementary"/>
        <s v="Lakes Elementary School"/>
        <s v="Nisqually Middle School"/>
        <s v="Lacey Elementary"/>
        <s v="Olympic View Elementary"/>
        <s v="Timberline High School"/>
        <s v="Evergreen Forest Elementary"/>
        <s v="Meadows Elementary"/>
        <s v="Pleasant Glade Elementary"/>
        <s v="Seven Oaks Elementary"/>
        <s v="Horizons Elementary"/>
        <s v="Komachin Middle School"/>
        <s v="River Ridge High School"/>
        <s v="Chambers Prairie Elementary School"/>
        <s v="Aspire Middle School"/>
        <s v="Salish Middle School"/>
        <s v="Envision Career Academy"/>
        <s v="Ignite Family Academy"/>
        <s v="Summit Virtual Academy"/>
        <s v="Cascadia High School"/>
        <s v="Michael T Simmons Elementary"/>
        <s v="Littlerock Elementary School"/>
        <s v="Peter G Schmidt Elementary"/>
        <s v="Tumwater High School"/>
        <s v="Tumwater Middle School"/>
        <s v="Black Lake Elementary"/>
        <s v="New Market Skills Center"/>
        <s v="East Olympia Elementary"/>
        <s v="Tumwater Hill Elementary"/>
        <s v="George Washington Bush Middle Sch"/>
        <s v="A G West Black Hills High School"/>
        <s v="New Market High School"/>
        <s v="Avanti High School"/>
        <s v="Boston Harbor Elementary"/>
        <s v="McLane Elementary School"/>
        <s v="Madison Elementary School"/>
        <s v="Olympia High School"/>
        <s v="Leland P Brown Elementary"/>
        <s v="Reeves Middle School"/>
        <s v="Capital High School"/>
        <s v="Centennial Elementary Olympia"/>
        <s v="McKenny Elementary"/>
        <s v="Julia Butler Hansen Elementary"/>
        <s v="Thurgood Marshall Middle School"/>
        <s v="Olympia Regional Learning Academy"/>
        <s v="Rainier Senior High School"/>
        <s v="Griffin School"/>
        <s v="H.e.a.r.t. High School"/>
        <s v="Rochester Primary School"/>
        <s v="Rochester Middle School"/>
        <s v="Grand Mound Elementary"/>
        <s v="Rochester High School"/>
        <s v="Tenino High School"/>
        <s v="Tenino Middle School"/>
        <s v="Tenino Elementary School"/>
        <s v="Wa He Lut Indian School"/>
        <s v="Julius A Wendt Elementary/John C Thomas Middle School"/>
        <s v="Wahkiakum High School"/>
        <s v="Dixie Elementary School"/>
        <s v="Berney Elementary School"/>
        <s v="Green Park Elementary School"/>
        <s v="Prospect Point Elementary"/>
        <s v="Edison Elementary School - Walla Walla"/>
        <s v="Walla Walla High School"/>
        <s v="Garrison Middle School"/>
        <s v="Sharpstein Elementary School"/>
        <s v="SE AREA TECHNICAL SKILLS CENTER"/>
        <s v="Walla Walla Online"/>
        <s v="Davis Elementary"/>
        <s v="John Sager Middle School"/>
        <s v="College Place High School"/>
        <s v="Touchet Elem &amp; High School"/>
        <s v="Columbia Middle School"/>
        <s v="Preston Hall Middle School"/>
        <s v="Waitsburg High School"/>
        <s v="Waitsburg Elementary School"/>
        <s v="Prescott Elementary School"/>
        <s v="Prescott Jr Sr High"/>
        <s v="Prescott Middle School"/>
        <s v="Options High School"/>
        <s v="Visions (Seamar Youth Center)"/>
        <s v="Fairhaven Middle School"/>
        <s v="Whatcom Middle School"/>
        <s v="Silver Beach Elementary School"/>
        <s v="Lowell Elementary School "/>
        <s v="Geneva Elementary School"/>
        <s v="Sunnyland Elementary School"/>
        <s v="Birchwood Elementary School"/>
        <s v="Bellingham High School"/>
        <s v="Carl Cozier Elementary School"/>
        <s v="Happy Valley Elementary School"/>
        <s v="Alderwood Elementary School"/>
        <s v="Shuksan Middle School"/>
        <s v="Parkview Elementary School"/>
        <s v="Sehome High School"/>
        <s v="Kulshan Middle School"/>
        <s v="Squalicum High School"/>
        <s v="Northern Heights Elementary Schl"/>
        <s v="Wade King Elementary School"/>
        <s v="Cordata Elementary School"/>
        <s v="Bellingham Family Partnership Program"/>
        <s v="Beach Elem"/>
        <s v="Central Elementary"/>
        <s v="Ferndale High School"/>
        <s v="Custer Elem"/>
        <s v="Vista Middle School"/>
        <s v="Skyline Elementary School"/>
        <s v="Eagleridge Elementary"/>
        <s v="Ferndale Virtual Academy"/>
        <s v="Blaine Elementary School"/>
        <s v="Blaine High School"/>
        <s v="Blaine Middle School"/>
        <s v="Point Roberts Primary"/>
        <s v="Blaine Primary School"/>
        <s v="Blaine Home Connections"/>
        <s v="Lynden Academy"/>
        <s v="Lynden Middle School"/>
        <s v="Fisher Elementary School"/>
        <s v="Lynden High School"/>
        <s v="Isom Elementary School"/>
        <s v="Vossbeck Elementary School"/>
        <s v="Meridian High School"/>
        <s v="Irene Reither Elementary School"/>
        <s v="Meridian Parent Partnership Program"/>
        <s v="Nooksack Valley High School"/>
        <s v="Sumas Elementary"/>
        <s v="Nooksack Valley Middle School"/>
        <s v="Everson Elementary"/>
        <s v="Nooksack Elementary"/>
        <s v="Mount Baker Senior High"/>
        <s v="Acme Elementary"/>
        <s v="Mount Baker Junior High"/>
        <s v="Harmony Elementary"/>
        <s v="Kendall Elementary"/>
        <s v="Mount Baker Academy"/>
        <s v="Whatcom Intergenerational High School"/>
        <s v="Lummi Nation School"/>
        <s v="Lacrosse Elementary School"/>
        <s v="Lacrosse High School"/>
        <s v="Lamont Middle School"/>
        <s v="Tekoa Elementary School"/>
        <s v="Tekoa High School"/>
        <s v="Pullman High School"/>
        <s v="Kamiak Elementary"/>
        <s v="Leonard M Jennings Elementary"/>
        <s v="Colfax High School"/>
        <s v="Palouse at Garfield Middle School"/>
        <s v="Palouse Elementary"/>
        <s v="Palouse High School"/>
        <s v="Garfield at Palouse High School"/>
        <s v="Garfield Middle School"/>
        <s v="Steptoe Elementary School"/>
        <s v="Colton School"/>
        <s v="Endicott/St John Elem and Middle"/>
        <s v="Rosalia Elementary &amp; Secondary School"/>
        <s v="St John/Endicott High"/>
        <s v="St John Elementary"/>
        <s v="Oakesdale High School"/>
        <s v="Oakesdale Elementary School"/>
        <s v="Pullman Community Montessori"/>
        <s v="Union Gap School"/>
        <s v="Naches Valley High School"/>
        <s v="Naches Valley Middle School"/>
        <s v="Naches Valley Elementary School"/>
        <s v="Davis High School"/>
        <s v="Mckinley Elementary School"/>
        <s v="Franklin Middle School"/>
        <s v="Hoover Elementary School"/>
        <s v="Gilbert Elementary School"/>
        <s v="Nob Hill Elementary School"/>
        <s v="Mcclure Elementary School Yakima"/>
        <s v="K-8 Learning Lab"/>
        <s v="Barge-Lincoln Elementary School"/>
        <s v="Eisenhower High School"/>
        <s v="Robertson Elementary"/>
        <s v="Whitney Elementary Yakima"/>
        <s v="Wilson Middle School"/>
        <s v="Lewis &amp; Clark Middle School"/>
        <s v="Martin Luther King Jr Elementary"/>
        <s v="Yakima Valley Technical Skills Center"/>
        <s v="Stanton Academy"/>
        <s v="Yakima Online"/>
        <s v="Yakima Satellite Alternative Programs"/>
        <s v="Moxee Elementary"/>
        <s v="Terrace Heights Elementary"/>
        <s v="East Valley Central Middle School"/>
        <s v="East Valley Elementary"/>
        <s v="Selah High School"/>
        <s v="Selah Academy Online"/>
        <s v="Selah HomeLink"/>
        <s v="Robert Lince Early Learning Center"/>
        <s v="John Campbell Primary School"/>
        <s v="Selah Intermediate School"/>
        <s v="Selah Middle School"/>
        <s v="Selah Academy Auxiliary"/>
        <s v="Selah Academy BPL"/>
        <s v="Artz Fox Elementary"/>
        <s v="Mabton Jr. Sr. High"/>
        <s v="Contract Learning Center"/>
        <s v="Mcclure Elementary School"/>
        <s v="Grandview High School"/>
        <s v="Thompson Elementary School"/>
        <s v="Smith Elementary School"/>
        <s v="Grandview Middle School"/>
        <s v="Outlook Elementary School"/>
        <s v="Sunnyside High School"/>
        <s v="Harrison Middle School"/>
        <s v="Chief Kamiakin Elementary School"/>
        <s v="Sierra Vista Middle School"/>
        <s v="Sun Valley Elementary"/>
        <s v="Computer Academy Toppenish High School"/>
        <s v="Toppenish Middle School"/>
        <s v="Toppenish High School"/>
        <s v="Kirkwood Elementary School"/>
        <s v="Valley View Elementary"/>
        <s v="NW Allprep"/>
        <s v="Highland Junior High School"/>
        <s v="Marcus Whitman-Cowiche Elementary"/>
        <s v="Tieton Intermediate School"/>
        <s v="Highland High School"/>
        <s v="Granger Middle School"/>
        <s v="Granger High School"/>
        <s v="Zillah High School"/>
        <s v="Hilton Elementary School"/>
        <s v="Zillah Intermediate School"/>
        <s v="Zillah Middle School"/>
        <s v="Wapato Middle School"/>
        <s v="Satus Elementary"/>
        <s v="Wapato High School"/>
        <s v="Pace Alternative High School"/>
        <s v="Simcoe Elementary School"/>
        <s v="Camas Elementary"/>
        <s v="Wapato Online Academy K-5"/>
        <s v="Wapato Online Academy 6-8"/>
        <s v="Wapato Online Academy 9-12"/>
        <s v="Wide Hollow Elementary"/>
        <s v="Mountainview Elementary"/>
        <s v="Ahtanum Valley Elementary"/>
        <s v="Summitview Elementary"/>
        <s v="Apple Valley Elementary"/>
        <s v="West Valley Jr High"/>
        <s v="WEST VALLEY VIRTUAL ACADEMY K-6"/>
        <s v="WEST VALLEY VIRTUAL ACADEMY 7-8"/>
        <s v="WEST VALLEY VIRTUAL ACADEMY 9-12"/>
        <s v="West Valley Virtual University"/>
        <s v="West Valley Innovation Center"/>
        <s v="Mount Adams Middle School"/>
        <s v="Harrah Elementary School"/>
        <s v="White Swan High School"/>
        <s v="Yakama Nation School"/>
        <s v="Early Childhood Center"/>
        <s v="Open Door Re-Engagement"/>
        <s v="Educational Opportunity Center Reengagement"/>
        <s v="Keewaydin Discovery Center"/>
        <s v="Prosser Opportunity Academy"/>
        <s v="Lake Chelan Preschool"/>
        <s v="Open Doors  Re-Engagement Wenatchee"/>
        <s v="Special Education"/>
        <s v="Cape Flattery Preschool"/>
        <s v="Insight School of WA Open Doors Program"/>
        <s v="Early Childhood Education Center"/>
        <s v="Open Doors Vancouver"/>
        <s v="Vancouver Intensive Communications Center"/>
        <s v="Washougal Special Services"/>
        <s v="Open Doors Evergreen"/>
        <s v="Papermaker Preschool"/>
        <s v="Camas School District Open Doors"/>
        <s v="The Heights Learning Center"/>
        <s v="Preschool Infant Other"/>
        <s v="Open Doors Battle Ground"/>
        <s v="Ridgefield Early Learning Center"/>
        <s v="ESA 112 Special Ed Co-Op"/>
        <s v="Dayton School District Alternative Program"/>
        <s v="Broadway Learning Center"/>
        <s v="Discovery High School-Achieve"/>
        <s v="Kelso Goal Oriented Learning Design"/>
        <s v="Eastmont Preschools"/>
        <s v="Ferry County Open Doors"/>
        <s v="Pasco Early Childhood"/>
        <s v="Pasco Early Learning Center"/>
        <s v="Soar to Success"/>
        <s v="Connell Preschool"/>
        <s v="CRCC-Open Doors"/>
        <s v="Developmental Pre-School"/>
        <s v="Mattawa Elementary Pre-School"/>
        <s v="MLSD Open Doors Re-Engagement Program"/>
        <s v="Moses Lake Early Learning Center"/>
        <s v="Beezley Springs Elementary"/>
        <s v="Sage Hills Open Doors"/>
        <s v="Sage Hills ECEAP"/>
        <s v="Hopkins Elementary"/>
        <s v="Grays Harbor Juvenile Detention"/>
        <s v="Harbor Open Doors"/>
        <s v="East Grays Harbor Open Doors"/>
        <s v="iGrad Academy"/>
        <s v="Open Den"/>
        <s v="Interagency Open Doors"/>
        <s v="Federal Way Running Start Home School"/>
        <s v="Federal Way Public School ECEAP"/>
        <s v="Open Doors Youth Reengagement (1418)"/>
        <s v="JJ Smith Elementary"/>
        <s v="Valley View Early Childhood Center"/>
        <s v="Highline Open Doors 1418"/>
        <s v="Meadow Crest Early Childhood Education Center"/>
        <s v="Open Door Youth Reengagement Renton"/>
        <s v="Central Educational Services"/>
        <s v="Grad Alliance Program"/>
        <s v="Auburn Opportunity Project"/>
        <s v="Tahoma Open Doors"/>
        <s v="Echo Glen School"/>
        <s v="Issaquah Preschool"/>
        <s v="Edwin Pratt Learning Center"/>
        <s v="Old Redmond Schoolhouse"/>
        <s v="iGrad"/>
        <s v="C O Sorenson"/>
        <s v="Woodinville Community Center"/>
        <s v="Northshore Online School"/>
        <s v="Open Doors at LWIT"/>
        <s v="Ella Baker High School (Open Doors)"/>
        <s v="Madrona Heights PreSchool Program"/>
        <s v="Ellensburg Developmental Preschool"/>
        <s v="Kittitas B-5 Special Ed Program"/>
        <s v="Green Hill Academic School"/>
        <s v="Early Learning Center"/>
        <s v="Mason County Detention Center"/>
        <s v="Shelton Open Doors"/>
        <s v="Mary E. Theler Early Learning Center"/>
        <s v="Okanogan Co Juvenile Detention"/>
        <s v="Developmental Preschool"/>
        <s v="Developmental Preschool "/>
        <s v="PSD Special Services"/>
        <s v="Puyallup Open Doors/POD"/>
        <s v="Madison Headstart"/>
        <s v="Tacoma Pierce County Education Center"/>
        <s v="Tacoma Open Doors"/>
        <s v="Hoyt Early Learning Center"/>
        <s v="Willard Early Learning Center"/>
        <s v="Orting Special Education"/>
        <s v="Clover Park Early Learning Program"/>
        <s v="CPSD Open Doors Program"/>
        <s v="Learning Support"/>
        <s v="Thompson Preschool"/>
        <s v="Pioneer Valley Preschool"/>
        <s v="Elk Plain Head Start"/>
        <s v="Spanaway Elementary Preschool"/>
        <s v="Acceleration Academy"/>
        <s v="Pre-Primary School"/>
        <s v="Naches Trail Preschool"/>
        <s v="New Beginnings"/>
        <s v="White River Special Ed Services"/>
        <s v="White River Reengagement Program"/>
        <s v="Fife Open Doors"/>
        <s v="Griffin Bay School Open Doors"/>
        <s v="Special Services School"/>
        <s v="BECC"/>
        <s v="Open Doors"/>
        <s v="Good Beginnings Center"/>
        <s v="Whitney Early Childhood Education Center"/>
        <s v="Mount Vernon Open Doors"/>
        <s v="Open Doors for SHS"/>
        <s v="Everett Reengagement Academy"/>
        <s v="LSSD Open Doors"/>
        <s v="ECEAP"/>
        <s v="Mukilteo Reengagement Academy Open Doors"/>
        <s v="Edmonds Career Access Program"/>
        <s v="Arlington Open Doors"/>
        <s v="Marysville NWESD 189 Youth Engagement"/>
        <s v="Monroe Special Ed Preschool"/>
        <s v="Central Primary Center"/>
        <s v="Student Services School"/>
        <s v="Open Doors Youth Reengagement Sultan"/>
        <s v="Granite Falls Open Doors"/>
        <s v="Alternative Northeast Community Center Preschool"/>
        <s v="Open Doors Youth Re-Engagement Spokane"/>
        <s v="West Central Community Center"/>
        <s v="Re-Engagement School (Nine Mile Falls)"/>
        <s v="Mead Open Doors"/>
        <s v="Central Valley Early Learning Center"/>
        <s v="CVSD Open Doors Programs"/>
        <s v="Cheney Open Doors"/>
        <s v="re-engagement "/>
        <s v="West Valley Early Learning Center"/>
        <s v="Deer Park Early Learning Center"/>
        <s v="Chewelah Open Doors Reengagement Program"/>
        <s v="Wellpinit Fort Simcoe SEA"/>
        <s v="Valley Early Learning Center"/>
        <s v="Kettle Falls Early Learning Center"/>
        <s v="HEAD START/ECEAP PRESCHOOL"/>
        <s v="Walla Walla Open Doors"/>
        <s v="Walla Walla Center for Children and Families"/>
        <s v="Walla Walla County Juvenile Detention"/>
        <s v="College Place Open Doors Program"/>
        <s v="Bellingham Re-Engagement Program"/>
        <s v="FERNDALE RE-ENGAGEMENT"/>
        <s v="Blaine Re-Engagement"/>
        <s v="Lynden Special Services"/>
        <s v="IMPACT Reengagement Program"/>
        <s v="Meridian Special Programs"/>
        <s v="Meridian Impact Re-Engagement"/>
        <s v="Nooksack Valley Special Services"/>
        <s v="Nooksack Reengagement"/>
        <s v="Educational Resource Center"/>
        <s v="Yakima Open Doors"/>
        <s v="SELAH ACADEMY REENGAGEMENT PROGRAM "/>
        <s v="Mabton Step Up To College"/>
        <s v="Step Up to College Open Doors High School"/>
        <s v="SHS Graduation Alliance"/>
        <s v="Toppenish Pre School"/>
        <s v="Wapato ESD 105 Open Doors"/>
        <s v="West Valley Preschool"/>
        <s v="West Valley Open Doors"/>
      </sharedItems>
    </cacheField>
    <cacheField name="K-12" numFmtId="43">
      <sharedItems containsSemiMixedTypes="0" containsString="0" containsNumber="1" minValue="0" maxValue="2695.03"/>
    </cacheField>
    <cacheField name="TK" numFmtId="43">
      <sharedItems containsSemiMixedTypes="0" containsString="0" containsNumber="1" minValue="0" maxValue="85.1"/>
    </cacheField>
    <cacheField name="RS" numFmtId="0">
      <sharedItems containsSemiMixedTypes="0" containsString="0" containsNumber="1" minValue="0" maxValue="336.38"/>
    </cacheField>
    <cacheField name="OD" numFmtId="0">
      <sharedItems containsSemiMixedTypes="0" containsString="0" containsNumber="1" minValue="0" maxValue="555.6400000000001"/>
    </cacheField>
    <cacheField name="NS" numFmtId="0">
      <sharedItems containsSemiMixedTypes="0" containsString="0" containsNumber="1" minValue="0" maxValue="76.91"/>
    </cacheField>
    <cacheField name="TOTAL" numFmtId="43">
      <sharedItems containsSemiMixedTypes="0" containsString="0" containsNumber="1" minValue="0" maxValue="2988.9"/>
    </cacheField>
    <cacheField name="HP ?" numFmtId="0">
      <sharedItems/>
    </cacheField>
    <cacheField name="FP Approved?" numFmtId="0">
      <sharedItems/>
    </cacheField>
    <cacheField name="HP Accepted in Pkg 218" numFmtId="0">
      <sharedItems/>
    </cacheField>
    <cacheField name="Include" numFmtId="0">
      <sharedItems count="2"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798.478926388889" createdVersion="8" refreshedVersion="8" minRefreshableVersion="3" recordCount="2451" xr:uid="{0E654BAA-689B-47AE-B24A-132220843FB1}">
  <cacheSource type="worksheet">
    <worksheetSource ref="A3:O2454" sheet="2023-24 School Level AAFTE"/>
  </cacheSource>
  <cacheFields count="15">
    <cacheField name="CCDDD" numFmtId="0">
      <sharedItems count="326">
        <s v="01109"/>
        <s v="01122"/>
        <s v="01147"/>
        <s v="01158"/>
        <s v="01160"/>
        <s v="02250"/>
        <s v="02420"/>
        <s v="03017"/>
        <s v="03050"/>
        <s v="03052"/>
        <s v="03053"/>
        <s v="03116"/>
        <s v="03400"/>
        <s v="04019"/>
        <s v="04069"/>
        <s v="04127"/>
        <s v="04129"/>
        <s v="04222"/>
        <s v="04228"/>
        <s v="04246"/>
        <s v="04901"/>
        <s v="05121"/>
        <s v="05313"/>
        <s v="05323"/>
        <s v="05401"/>
        <s v="05402"/>
        <s v="05903"/>
        <s v="06037"/>
        <s v="06098"/>
        <s v="06101"/>
        <s v="06103"/>
        <s v="06112"/>
        <s v="06114"/>
        <s v="06117"/>
        <s v="06119"/>
        <s v="06122"/>
        <s v="06901"/>
        <s v="07002"/>
        <s v="07035"/>
        <s v="08122"/>
        <s v="08130"/>
        <s v="08401"/>
        <s v="08402"/>
        <s v="08404"/>
        <s v="08458"/>
        <s v="09013"/>
        <s v="09075"/>
        <s v="09102"/>
        <s v="09206"/>
        <s v="09207"/>
        <s v="09209"/>
        <s v="10003"/>
        <s v="10050"/>
        <s v="10065"/>
        <s v="10070"/>
        <s v="10309"/>
        <s v="11001"/>
        <s v="11051"/>
        <s v="11054"/>
        <s v="11056"/>
        <s v="12110"/>
        <s v="13073"/>
        <s v="13144"/>
        <s v="13146"/>
        <s v="13151"/>
        <s v="13156"/>
        <s v="13160"/>
        <s v="13161"/>
        <s v="13165"/>
        <s v="13167"/>
        <s v="13301"/>
        <s v="14005"/>
        <s v="14028"/>
        <s v="14064"/>
        <s v="14065"/>
        <s v="14066"/>
        <s v="14068"/>
        <s v="14077"/>
        <s v="14097"/>
        <s v="14099"/>
        <s v="14104"/>
        <s v="14117"/>
        <s v="14172"/>
        <s v="14400"/>
        <s v="15201"/>
        <s v="15204"/>
        <s v="15206"/>
        <s v="16020"/>
        <s v="16046"/>
        <s v="16048"/>
        <s v="16049"/>
        <s v="16050"/>
        <s v="17001"/>
        <s v="17210"/>
        <s v="17216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4"/>
        <s v="17415"/>
        <s v="17417"/>
        <s v="17902"/>
        <s v="17903"/>
        <s v="17905"/>
        <s v="17908"/>
        <s v="17910"/>
        <s v="17911"/>
        <s v="17916"/>
        <s v="17917"/>
        <s v="17919"/>
        <s v="17937"/>
        <s v="17941"/>
        <s v="18100"/>
        <s v="18303"/>
        <s v="18400"/>
        <s v="18401"/>
        <s v="18402"/>
        <s v="18901"/>
        <s v="18902"/>
        <s v="19007"/>
        <s v="19028"/>
        <s v="19400"/>
        <s v="19401"/>
        <s v="19403"/>
        <s v="19404"/>
        <s v="20094"/>
        <s v="20203"/>
        <s v="20215"/>
        <s v="20400"/>
        <s v="20401"/>
        <s v="20402"/>
        <s v="20403"/>
        <s v="20404"/>
        <s v="20405"/>
        <s v="20406"/>
        <s v="21014"/>
        <s v="21036"/>
        <s v="21206"/>
        <s v="21214"/>
        <s v="21226"/>
        <s v="21232"/>
        <s v="21234"/>
        <s v="21237"/>
        <s v="21300"/>
        <s v="21301"/>
        <s v="21302"/>
        <s v="21303"/>
        <s v="21401"/>
        <s v="22008"/>
        <s v="22009"/>
        <s v="22017"/>
        <s v="22073"/>
        <s v="22105"/>
        <s v="22200"/>
        <s v="22204"/>
        <s v="22207"/>
        <s v="23042"/>
        <s v="23054"/>
        <s v="23309"/>
        <s v="23311"/>
        <s v="23402"/>
        <s v="23403"/>
        <s v="23404"/>
        <s v="24014"/>
        <s v="24019"/>
        <s v="24105"/>
        <s v="24111"/>
        <s v="24122"/>
        <s v="24350"/>
        <s v="24404"/>
        <s v="24410"/>
        <s v="24915"/>
        <s v="25101"/>
        <s v="25116"/>
        <s v="25118"/>
        <s v="25155"/>
        <s v="25160"/>
        <s v="25200"/>
        <s v="26056"/>
        <s v="26059"/>
        <s v="26070"/>
        <s v="27001"/>
        <s v="27003"/>
        <s v="27010"/>
        <s v="27019"/>
        <s v="27083"/>
        <s v="27320"/>
        <s v="27343"/>
        <s v="27344"/>
        <s v="27400"/>
        <s v="27401"/>
        <s v="27402"/>
        <s v="27403"/>
        <s v="27404"/>
        <s v="27416"/>
        <s v="27417"/>
        <s v="27901"/>
        <s v="27902"/>
        <s v="27905"/>
        <s v="27931"/>
        <s v="27932"/>
        <s v="28010"/>
        <s v="28137"/>
        <s v="28144"/>
        <s v="28149"/>
        <s v="29011"/>
        <s v="29100"/>
        <s v="29101"/>
        <s v="29103"/>
        <s v="29311"/>
        <s v="29317"/>
        <s v="29320"/>
        <s v="30002"/>
        <s v="30029"/>
        <s v="30031"/>
        <s v="30303"/>
        <s v="31002"/>
        <s v="31004"/>
        <s v="31006"/>
        <s v="31015"/>
        <s v="31016"/>
        <s v="31025"/>
        <s v="31063"/>
        <s v="31103"/>
        <s v="31201"/>
        <s v="31306"/>
        <s v="31311"/>
        <s v="31330"/>
        <s v="31332"/>
        <s v="31401"/>
        <s v="32081"/>
        <s v="32123"/>
        <s v="32312"/>
        <s v="32325"/>
        <s v="32326"/>
        <s v="32354"/>
        <s v="32356"/>
        <s v="32358"/>
        <s v="32360"/>
        <s v="32361"/>
        <s v="32362"/>
        <s v="32363"/>
        <s v="32414"/>
        <s v="32416"/>
        <s v="32901"/>
        <s v="32903"/>
        <s v="32907"/>
        <s v="33030"/>
        <s v="33036"/>
        <s v="33049"/>
        <s v="33070"/>
        <s v="33115"/>
        <s v="33183"/>
        <s v="33202"/>
        <s v="33205"/>
        <s v="33206"/>
        <s v="33207"/>
        <s v="33211"/>
        <s v="33212"/>
        <s v="34002"/>
        <s v="34003"/>
        <s v="34033"/>
        <s v="34111"/>
        <s v="34307"/>
        <s v="34324"/>
        <s v="34401"/>
        <s v="34402"/>
        <s v="34901"/>
        <s v="35200"/>
        <s v="36101"/>
        <s v="36140"/>
        <s v="36250"/>
        <s v="36300"/>
        <s v="36400"/>
        <s v="36401"/>
        <s v="36402"/>
        <s v="37501"/>
        <s v="37502"/>
        <s v="37503"/>
        <s v="37504"/>
        <s v="37505"/>
        <s v="37506"/>
        <s v="37507"/>
        <s v="37902"/>
        <s v="37903"/>
        <s v="38126"/>
        <s v="38264"/>
        <s v="38265"/>
        <s v="38267"/>
        <s v="38300"/>
        <s v="38301"/>
        <s v="38302"/>
        <s v="38304"/>
        <s v="38306"/>
        <s v="38308"/>
        <s v="38320"/>
        <s v="38322"/>
        <s v="38324"/>
        <s v="38901"/>
        <s v="39002"/>
        <s v="39003"/>
        <s v="39007"/>
        <s v="39090"/>
        <s v="39119"/>
        <s v="39120"/>
        <s v="39200"/>
        <s v="39201"/>
        <s v="39202"/>
        <s v="39203"/>
        <s v="39204"/>
        <s v="39205"/>
        <s v="39207"/>
        <s v="39208"/>
        <s v="39209"/>
        <s v="39901"/>
        <s v="06701"/>
      </sharedItems>
    </cacheField>
    <cacheField name="District" numFmtId="0">
      <sharedItems/>
    </cacheField>
    <cacheField name="School #" numFmtId="0">
      <sharedItems containsSemiMixedTypes="0" containsString="0" containsNumber="1" containsInteger="1" minValue="1502" maxValue="5961"/>
    </cacheField>
    <cacheField name="School Name" numFmtId="0">
      <sharedItems/>
    </cacheField>
    <cacheField name="K-12" numFmtId="43">
      <sharedItems containsSemiMixedTypes="0" containsString="0" containsNumber="1" minValue="0" maxValue="2695.03"/>
    </cacheField>
    <cacheField name="TK" numFmtId="43">
      <sharedItems containsSemiMixedTypes="0" containsString="0" containsNumber="1" minValue="0" maxValue="85.1"/>
    </cacheField>
    <cacheField name="RS" numFmtId="0">
      <sharedItems containsSemiMixedTypes="0" containsString="0" containsNumber="1" minValue="0" maxValue="336.38"/>
    </cacheField>
    <cacheField name="OD" numFmtId="0">
      <sharedItems containsSemiMixedTypes="0" containsString="0" containsNumber="1" minValue="0" maxValue="555.6400000000001"/>
    </cacheField>
    <cacheField name="NS" numFmtId="0">
      <sharedItems containsSemiMixedTypes="0" containsString="0" containsNumber="1" minValue="0" maxValue="76.91"/>
    </cacheField>
    <cacheField name="TOTAL" numFmtId="43">
      <sharedItems containsSemiMixedTypes="0" containsString="0" containsNumber="1" minValue="0" maxValue="2988.9"/>
    </cacheField>
    <cacheField name="HP ?" numFmtId="0">
      <sharedItems/>
    </cacheField>
    <cacheField name="FP Approved?" numFmtId="0">
      <sharedItems/>
    </cacheField>
    <cacheField name="HP Accepted in Pkg 218" numFmtId="0">
      <sharedItems/>
    </cacheField>
    <cacheField name="Include" numFmtId="0">
      <sharedItems/>
    </cacheField>
    <cacheField name="Additional Info" numFmtId="0">
      <sharedItems count="2"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798.478926504627" createdVersion="8" refreshedVersion="8" minRefreshableVersion="3" recordCount="2376" xr:uid="{4016073C-5CD0-45C6-93FC-5D18296C9A67}">
  <cacheSource type="worksheet">
    <worksheetSource ref="A2:Y2378" sheet="HP Schools Calculation"/>
  </cacheSource>
  <cacheFields count="25">
    <cacheField name="District Code" numFmtId="0">
      <sharedItems count="320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27902"/>
        <s v="17911"/>
        <s v="17916"/>
        <s v="17919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32907"/>
        <s v="03116"/>
        <s v="38267"/>
        <s v="27003"/>
        <s v="16020"/>
        <s v="16048"/>
        <s v="05903"/>
        <s v="05402"/>
        <s v="13144"/>
        <s v="17908"/>
        <s v="34307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9208"/>
        <s v="32363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</sharedItems>
    </cacheField>
    <cacheField name="District Name" numFmtId="0">
      <sharedItems count="324">
        <s v="Aberdeen School District"/>
        <s v="Adna School District"/>
        <s v="Almira School District"/>
        <s v="Anacortes School District"/>
        <s v="Arlington School District"/>
        <s v="Asotin-Anatone School District"/>
        <s v="Auburn School District"/>
        <s v="Bainbridge Island School District"/>
        <s v="Battle Ground School District"/>
        <s v="Bellevue School District"/>
        <s v="Bellingham School District"/>
        <s v="Benge School District"/>
        <s v="Bethel School District"/>
        <s v="Bickleton School District"/>
        <s v="Blaine School District"/>
        <s v="Boistfort School District"/>
        <s v="Bremerton School District"/>
        <s v="Brewster School District"/>
        <s v="Bridgeport School District"/>
        <s v="Brinnon School District"/>
        <s v="Burlington-Edison School District"/>
        <s v="Camas School District"/>
        <s v="Cape Flattery School District"/>
        <s v="Carbonado School District"/>
        <s v="Cascade School District"/>
        <s v="CASHMERE SCHOOL DISTRICT"/>
        <s v="Castle Rock School District"/>
        <s v="Catalyst Public Schools"/>
        <s v="Centerville School District"/>
        <s v="Central Kitsap School District"/>
        <s v="Central Valley School District"/>
        <s v="Centralia School District"/>
        <s v="Chehalis School District"/>
        <s v="Cheney School District"/>
        <s v="Chewelah School District"/>
        <s v="Chief Leschi Tribal Compact"/>
        <s v="Chimacum School District"/>
        <s v="Clarkston School District"/>
        <s v="Cle Elum-Roslyn School District"/>
        <s v="Clover Park School District"/>
        <s v="Colfax School District"/>
        <s v="College Place School District"/>
        <s v="Colton School District"/>
        <s v="Columbia (Stevens) School District"/>
        <s v="Columbia (Walla Walla) School District"/>
        <s v="Colville School District"/>
        <s v="Concrete School District"/>
        <s v="Conway School District"/>
        <s v="Cosmopolis School District"/>
        <s v="Coulee-Hartline School District"/>
        <s v="Coupeville School District"/>
        <s v="Crescent School District"/>
        <s v="Creston School District"/>
        <s v="Curlew School District"/>
        <s v="Cusick School District"/>
        <s v="Damman School District"/>
        <s v="Darrington School District"/>
        <s v="Davenport School District"/>
        <s v="Dayton School District"/>
        <s v="Deer Park School District"/>
        <s v="Dieringer School District"/>
        <s v="Dixie School District"/>
        <s v="East Valley School District (Spokane)"/>
        <s v="East Valley School District (Yakima)"/>
        <s v="Eastmont School District"/>
        <s v="Easton School District"/>
        <s v="Eatonville School District"/>
        <s v="Edmonds School District"/>
        <s v="Ellensburg School District"/>
        <s v="Elma School District"/>
        <s v="Endicott School District"/>
        <s v="Entiat School District"/>
        <s v="Enumclaw School District"/>
        <s v="Ephrata School District"/>
        <s v="Evaline School District"/>
        <s v="Everett School District"/>
        <s v="Evergreen School District (Clark)"/>
        <s v="Evergreen School District (Stevens)"/>
        <s v="Federal Way School District"/>
        <s v="Ferndale School District"/>
        <s v="Fife School District"/>
        <s v="Finley School District"/>
        <s v="Franklin Pierce School District"/>
        <s v="Freeman School District"/>
        <s v="Garfield School District"/>
        <s v="Glenwood School District"/>
        <s v="Goldendale School District"/>
        <s v="Grand Coulee Dam School District"/>
        <s v="Grandview School District"/>
        <s v="Granger School District"/>
        <s v="Granite Falls School District"/>
        <s v="Grapeview School District"/>
        <s v="Great Northern School District"/>
        <s v="Green Mountain School District"/>
        <s v="Griffin School District"/>
        <s v="Harrington School District"/>
        <s v="Highland School District"/>
        <s v="Highline School District"/>
        <s v="Hockinson School District"/>
        <s v="Hood Canal School District"/>
        <s v="Hoquiam School District"/>
        <s v="Impact | Commencement Bay Elementary"/>
        <s v="Impact | Puget Sound Elementary"/>
        <s v="Impact | Salish Sea Elementary"/>
        <s v="Impact Black River Charter"/>
        <s v="Inchelium School District"/>
        <s v="Index School District"/>
        <s v="Issaquah School District"/>
        <s v="Kahlotus School District"/>
        <s v="Kalama School District"/>
        <s v="Keller School District"/>
        <s v="Kelso School District"/>
        <s v="Kennewick School District"/>
        <s v="Kent School District"/>
        <s v="Kettle Falls School District"/>
        <s v="Kiona-Benton City School District"/>
        <s v="Kittitas School District"/>
        <s v="Klickitat School District"/>
        <s v="La Center School District"/>
        <s v="La Conner School District"/>
        <s v="LaCrosse School District"/>
        <s v="Lake Chelan School District"/>
        <s v="Lake Quinault School District"/>
        <s v="Lake Stevens School District"/>
        <s v="Lake Washington School District"/>
        <s v="Lakewood School District"/>
        <s v="Lamont School District"/>
        <s v="Liberty School District"/>
        <s v="Lind School District"/>
        <s v="Longview School District"/>
        <s v="Loon Lake School District"/>
        <s v="Lopez School District"/>
        <s v="Lumen Public School"/>
        <s v="Lummi Tribal Agency"/>
        <s v="Lyle School District"/>
        <s v="Lynden School District"/>
        <s v="Mabton School District"/>
        <s v="Mansfield School District"/>
        <s v="Manson School District"/>
        <s v="Mary M Knight School District"/>
        <s v="Mary Walker School District"/>
        <s v="Marysville School District"/>
        <s v="McCleary School District"/>
        <s v="Mead School District"/>
        <s v="Medical Lake School District"/>
        <s v="Mercer Island School District"/>
        <s v="Meridian School District"/>
        <s v="Methow Valley School District"/>
        <s v="Mill A School District"/>
        <s v="Monroe School District"/>
        <s v="Montesano School District"/>
        <s v="Morton School District"/>
        <s v="Moses Lake School District"/>
        <s v="Mossyrock School District"/>
        <s v="Mount Adams School District"/>
        <s v="Mount Baker School District"/>
        <s v="Mount Pleasant School District"/>
        <s v="Mount Vernon School District"/>
        <s v="Muckleshoot Indian Tribe"/>
        <s v="Mukilteo School District"/>
        <s v="Naches Valley School District"/>
        <s v="Napavine School District"/>
        <s v="Naselle-Grays River Valley School District"/>
        <s v="Nespelem School District  "/>
        <s v="Newport School District"/>
        <s v="Nine Mile Falls"/>
        <s v="Nine Mile Falls School District"/>
        <s v="Nooksack Valley School District"/>
        <s v="North Beach School District"/>
        <s v="North Franklin School District"/>
        <s v="North Kitsap School District"/>
        <s v="North Mason School District"/>
        <s v="North River School District"/>
        <s v="North Thurston Public Schools"/>
        <s v="Northport School District"/>
        <s v="Northshore School District"/>
        <s v="Oak Harbor School District"/>
        <s v="Oakesdale School District"/>
        <s v="Oakville School District"/>
        <s v="Ocean Beach School District"/>
        <s v="Ocosta School District"/>
        <s v="Odessa School District"/>
        <s v="Okanogan School District"/>
        <s v="Olympia School District"/>
        <s v="Omak School District"/>
        <s v="Onalaska School District"/>
        <s v="Onion Creek School District"/>
        <s v="Orcas Island School District"/>
        <s v="Orchard Prairie School District"/>
        <s v="Orient School District"/>
        <s v="Orondo School District"/>
        <s v="Oroville School District"/>
        <s v="Orting School District"/>
        <s v="Othello School District"/>
        <s v="Palisades School District"/>
        <s v="Palouse School District"/>
        <s v="Paschal Sherman Tribal"/>
        <s v="Pasco School District"/>
        <s v="Pateros School District"/>
        <s v="Paterson School District"/>
        <s v="Pe Ell School District"/>
        <s v="Peninsula School District"/>
        <s v="Pinnacles Prep"/>
        <s v="Pioneer School District"/>
        <s v="Pomeroy School District"/>
        <s v="Port Angeles"/>
        <s v="Port Angeles School District"/>
        <s v="Port Townsend School District"/>
        <s v="Prescott School District"/>
        <s v="PRIDE Prep Charter School District"/>
        <s v="Prosser School District"/>
        <s v="Pullman School District"/>
        <s v="Puyallup School District"/>
        <s v="Queets-Clearwater School District"/>
        <s v="Quilcene School District"/>
        <s v="Quileute Tribal School District"/>
        <s v="Quillayute Valley School District"/>
        <s v="Quincy School District"/>
        <s v="Rainier Prep Charter School District"/>
        <s v="Rainier School District"/>
        <s v="Rainier Valley Leadership Academy "/>
        <s v="Raymond School District"/>
        <s v="Reardan-Edwall School District"/>
        <s v="Renton School District"/>
        <s v="Republic School District"/>
        <s v="Richland School District"/>
        <s v="Ridgefield School District"/>
        <s v="Ritzville School District"/>
        <s v="Riverside School District"/>
        <s v="Riverview School District"/>
        <s v="Rochester School District"/>
        <s v="Roosevelt School District"/>
        <s v="Rooted Schools Charter"/>
        <s v="Rosalia School District"/>
        <s v="Royal School District"/>
        <s v="San Juan Island School District"/>
        <s v="Satsop School District"/>
        <s v="Seattle Public Schools"/>
        <s v="Sedro-Woolley School District"/>
        <s v="Selah School District"/>
        <s v="Selkirk School District"/>
        <s v="Sequim School District"/>
        <s v="Shaw Island School District"/>
        <s v="Shelton School District"/>
        <s v="Shoreline School District"/>
        <s v="Skamania School District"/>
        <s v="Skykomish School District"/>
        <s v="Snohomish School District"/>
        <s v="Snoqualmie Valley School District"/>
        <s v="Soap Lake School District"/>
        <s v="South Bend School District"/>
        <s v="South Kitsap School District"/>
        <s v="South Whidbey School District"/>
        <s v="Southside School District"/>
        <s v="Spokane International Academy"/>
        <s v="Spokane School District"/>
        <s v="Sprague School District"/>
        <s v="St. John School District"/>
        <s v="Stanwood-Camano School District"/>
        <s v="Star School District No. 054"/>
        <s v="Starbuck School District"/>
        <s v="Stehekin School District"/>
        <s v="Steilacoom Hist. School District"/>
        <s v="Steptoe School District"/>
        <s v="Stevenson-Carson"/>
        <s v="Stevenson-Carson School District"/>
        <s v="Sultan School District"/>
        <s v="Summit Public School: Atlas"/>
        <s v="Summit Public School: Olympus"/>
        <s v="Summit Public School: Sierra"/>
        <s v="Summit Valley School District"/>
        <s v="Sumner School District"/>
        <s v="Sunnyside School District"/>
        <s v="Suquamish Tribal Education Department"/>
        <s v="Tacoma School District"/>
        <s v="Taholah School District"/>
        <s v="Tahoma School District"/>
        <s v="Tekoa School District"/>
        <s v="Tenino School District"/>
        <s v="Thorp School District"/>
        <s v="Toledo School District"/>
        <s v="Tonasket School District"/>
        <s v="Toppenish School District"/>
        <s v="Touchet School District"/>
        <s v="Toutle Lake School District"/>
        <s v="Trout Lake School District"/>
        <s v="Tukwila School District"/>
        <s v="Tumwater School District"/>
        <s v="Union Gap School District"/>
        <s v="University Place School District"/>
        <s v="Valley School District"/>
        <s v="Vancouver School District"/>
        <s v="Vashon Island School District"/>
        <s v="WA HE LUT Indian School Agency"/>
        <s v="Wahkiakum School District"/>
        <s v="Wahluke School District"/>
        <s v="Waitsburg School District"/>
        <s v="Walla Walla Public Schools"/>
        <s v="Wapato School District"/>
        <s v="Warden School District"/>
        <s v="Washougal School District"/>
        <s v="Washtucna School District"/>
        <s v="Waterville School District"/>
        <s v="Wellpinit School District"/>
        <s v="Wenatchee School District"/>
        <s v="West Valley (Yak)"/>
        <s v="West Valley School District (Spokane)"/>
        <s v="West Valley School District (Yakima)"/>
        <s v="Whatcom Intergenerational High School"/>
        <s v="White Pass School District"/>
        <s v="White River School District"/>
        <s v="White Salmon Valley School District"/>
        <s v="Why Not You Academy (formerly Cascade: Midway charter)"/>
        <s v="Wilbur School District"/>
        <s v="Willapa Valley School District"/>
        <s v="Wilson Creek School District"/>
        <s v="Winlock School District"/>
        <s v="Wishkah Valley School District"/>
        <s v="Wishram School District"/>
        <s v="Woodland School District"/>
        <s v="Yakama Nation Tribal Compact"/>
        <s v="Yakima School District"/>
        <s v="Yelm School District"/>
        <s v="Zillah School District"/>
      </sharedItems>
    </cacheField>
    <cacheField name="School Code" numFmtId="0">
      <sharedItems containsSemiMixedTypes="0" containsString="0" containsNumber="1" containsInteger="1" minValue="1502" maxValue="5961"/>
    </cacheField>
    <cacheField name="School Name" numFmtId="0">
      <sharedItems/>
    </cacheField>
    <cacheField name="Eligible for High Poverty Schools Allocation" numFmtId="169">
      <sharedItems/>
    </cacheField>
    <cacheField name="School Accepting Funding" numFmtId="10">
      <sharedItems count="2">
        <s v="Yes"/>
        <s v="No"/>
      </sharedItems>
    </cacheField>
    <cacheField name="FINAL AAFTE 2023-24" numFmtId="0">
      <sharedItems containsSemiMixedTypes="0" containsString="0" containsNumber="1" minValue="0" maxValue="2988.9"/>
    </cacheField>
    <cacheField name="2024-25 Reg Base" numFmtId="0">
      <sharedItems containsSemiMixedTypes="0" containsString="0" containsNumber="1" minValue="1" maxValue="1.19"/>
    </cacheField>
    <cacheField name="2024-25 Reg Inc" numFmtId="0">
      <sharedItems containsSemiMixedTypes="0" containsString="0" containsNumber="1" minValue="1" maxValue="1.22"/>
    </cacheField>
    <cacheField name="High Poverty Schools Prior Year AAFTE" numFmtId="43">
      <sharedItems containsSemiMixedTypes="0" containsString="0" containsNumber="1" minValue="0" maxValue="2988.9"/>
    </cacheField>
    <cacheField name="Staff Units" numFmtId="167">
      <sharedItems containsSemiMixedTypes="0" containsString="0" containsNumber="1" minValue="0" maxValue="8.7669999999999995"/>
    </cacheField>
    <cacheField name="CIS Sal" numFmtId="165">
      <sharedItems containsSemiMixedTypes="0" containsString="0" containsNumber="1" containsInteger="1" minValue="72728" maxValue="72728"/>
    </cacheField>
    <cacheField name="CIS Sal Inc" numFmtId="165">
      <sharedItems containsSemiMixedTypes="0" containsString="0" containsNumber="1" containsInteger="1" minValue="78209" maxValue="78209"/>
    </cacheField>
    <cacheField name="LAP CIS Salary/YR" numFmtId="165">
      <sharedItems containsSemiMixedTypes="0" containsString="0" containsNumber="1" minValue="0" maxValue="637606.38"/>
    </cacheField>
    <cacheField name="LAP CIS Salary Incr/YR" numFmtId="165">
      <sharedItems containsSemiMixedTypes="0" containsString="0" containsNumber="1" minValue="0" maxValue="48051.92"/>
    </cacheField>
    <cacheField name="LAP CIS Health Ins Inc Rate" numFmtId="165">
      <sharedItems containsSemiMixedTypes="0" containsString="0" containsNumber="1" minValue="14418.72" maxValue="14418.72"/>
    </cacheField>
    <cacheField name="LAP CIS Fringe Benefit Rate" numFmtId="10">
      <sharedItems containsSemiMixedTypes="0" containsString="0" containsNumber="1" minValue="0.18149999999999999" maxValue="0.18149999999999999"/>
    </cacheField>
    <cacheField name="LAP CIS Fringe Benefit Inc Rate" numFmtId="10">
      <sharedItems containsSemiMixedTypes="0" containsString="0" containsNumber="1" minValue="0.17510000000000001" maxValue="0.17510000000000001"/>
    </cacheField>
    <cacheField name="Fringe + Health" numFmtId="165">
      <sharedItems containsSemiMixedTypes="0" containsString="0" containsNumber="1" minValue="0" maxValue="250548.37"/>
    </cacheField>
    <cacheField name="LAP Prof Learning Days Salaries" numFmtId="165">
      <sharedItems containsSemiMixedTypes="0" containsString="0" containsNumber="1" minValue="0" maxValue="11427.64"/>
    </cacheField>
    <cacheField name="LAP Prof Learning Days Fringe Benefit" numFmtId="165">
      <sharedItems containsSemiMixedTypes="0" containsString="0" containsNumber="1" minValue="0" maxValue="2000.98"/>
    </cacheField>
    <cacheField name="LAP Prof Learning Days Total" numFmtId="165">
      <sharedItems containsSemiMixedTypes="0" containsString="0" containsNumber="1" minValue="0" maxValue="13428.619999999999"/>
    </cacheField>
    <cacheField name="High Poverty Schools Allocation" numFmtId="165">
      <sharedItems containsSemiMixedTypes="0" containsString="0" containsNumber="1" minValue="0" maxValue="949635.29"/>
    </cacheField>
    <cacheField name="Apport Adj" numFmtId="165">
      <sharedItems containsMixedTypes="1" containsNumber="1" minValue="-478.29000000003725" maxValue="541.54999999981374"/>
    </cacheField>
    <cacheField name="Total Allocation" numFmtId="165">
      <sharedItems containsSemiMixedTypes="0" containsString="0" containsNumber="1" minValue="0" maxValue="949635.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1">
  <r>
    <x v="0"/>
    <x v="0"/>
    <x v="0"/>
    <x v="0"/>
    <n v="64.930000000000007"/>
    <n v="0"/>
    <n v="0.78"/>
    <n v="0"/>
    <n v="0"/>
    <n v="65.710000000000008"/>
    <s v="Yes"/>
    <s v="Yes"/>
    <s v="Yes"/>
    <x v="0"/>
  </r>
  <r>
    <x v="1"/>
    <x v="1"/>
    <x v="1"/>
    <x v="1"/>
    <n v="11"/>
    <n v="0"/>
    <n v="0"/>
    <n v="0"/>
    <n v="0"/>
    <n v="11"/>
    <s v="No"/>
    <s v="No"/>
    <s v="No"/>
    <x v="1"/>
  </r>
  <r>
    <x v="2"/>
    <x v="2"/>
    <x v="2"/>
    <x v="2"/>
    <n v="551.16999999999996"/>
    <n v="0"/>
    <n v="0"/>
    <n v="0"/>
    <n v="0"/>
    <n v="551.16999999999996"/>
    <s v="Yes"/>
    <s v="Yes"/>
    <s v="Yes"/>
    <x v="0"/>
  </r>
  <r>
    <x v="2"/>
    <x v="2"/>
    <x v="3"/>
    <x v="3"/>
    <n v="562.5"/>
    <n v="16.829999999999998"/>
    <n v="0"/>
    <n v="0"/>
    <n v="0"/>
    <n v="579.33000000000004"/>
    <s v="Yes"/>
    <s v="Yes"/>
    <s v="Yes"/>
    <x v="0"/>
  </r>
  <r>
    <x v="2"/>
    <x v="2"/>
    <x v="4"/>
    <x v="4"/>
    <n v="1226.9000000000001"/>
    <n v="0"/>
    <n v="76.86"/>
    <n v="0"/>
    <n v="0"/>
    <n v="1303.76"/>
    <s v="Yes"/>
    <s v="Yes"/>
    <s v="Yes"/>
    <x v="0"/>
  </r>
  <r>
    <x v="2"/>
    <x v="2"/>
    <x v="5"/>
    <x v="5"/>
    <n v="740.2"/>
    <n v="0"/>
    <n v="0"/>
    <n v="0"/>
    <n v="0"/>
    <n v="740.2"/>
    <s v="Yes"/>
    <s v="Yes"/>
    <s v="Yes"/>
    <x v="0"/>
  </r>
  <r>
    <x v="2"/>
    <x v="2"/>
    <x v="6"/>
    <x v="6"/>
    <n v="562.70000000000005"/>
    <n v="15.13"/>
    <n v="0"/>
    <n v="0"/>
    <n v="0"/>
    <n v="577.83000000000004"/>
    <s v="Yes"/>
    <s v="Yes"/>
    <s v="Yes"/>
    <x v="0"/>
  </r>
  <r>
    <x v="2"/>
    <x v="2"/>
    <x v="7"/>
    <x v="7"/>
    <n v="587.29999999999995"/>
    <n v="0"/>
    <n v="0"/>
    <n v="0"/>
    <n v="0"/>
    <n v="587.29999999999995"/>
    <s v="Yes"/>
    <s v="Yes"/>
    <s v="Yes"/>
    <x v="0"/>
  </r>
  <r>
    <x v="2"/>
    <x v="2"/>
    <x v="8"/>
    <x v="8"/>
    <n v="126.25"/>
    <n v="0"/>
    <n v="0"/>
    <n v="0"/>
    <n v="0"/>
    <n v="126.25"/>
    <s v="Yes"/>
    <s v="Yes"/>
    <s v="Yes"/>
    <x v="0"/>
  </r>
  <r>
    <x v="3"/>
    <x v="3"/>
    <x v="9"/>
    <x v="9"/>
    <n v="41.63"/>
    <n v="0"/>
    <n v="1.22"/>
    <n v="0"/>
    <n v="0"/>
    <n v="42.85"/>
    <s v="Yes"/>
    <s v="Yes"/>
    <s v="Yes"/>
    <x v="0"/>
  </r>
  <r>
    <x v="3"/>
    <x v="3"/>
    <x v="10"/>
    <x v="10"/>
    <n v="82"/>
    <n v="6.6"/>
    <n v="0"/>
    <n v="0"/>
    <n v="0"/>
    <n v="88.6"/>
    <s v="Yes"/>
    <s v="Yes"/>
    <s v="Yes"/>
    <x v="0"/>
  </r>
  <r>
    <x v="3"/>
    <x v="3"/>
    <x v="11"/>
    <x v="11"/>
    <n v="50.44"/>
    <n v="0"/>
    <n v="0"/>
    <n v="0"/>
    <n v="0"/>
    <n v="50.44"/>
    <s v="Yes"/>
    <s v="Yes"/>
    <s v="Yes"/>
    <x v="0"/>
  </r>
  <r>
    <x v="4"/>
    <x v="4"/>
    <x v="12"/>
    <x v="12"/>
    <n v="122.32"/>
    <n v="0"/>
    <n v="5.5600000000000005"/>
    <n v="0"/>
    <n v="0"/>
    <n v="127.88"/>
    <s v="No"/>
    <s v="Yes"/>
    <s v="No"/>
    <x v="1"/>
  </r>
  <r>
    <x v="4"/>
    <x v="4"/>
    <x v="13"/>
    <x v="13"/>
    <n v="157.13"/>
    <n v="12.97"/>
    <n v="0"/>
    <n v="0"/>
    <n v="0"/>
    <n v="170.1"/>
    <s v="Yes"/>
    <s v="Yes"/>
    <s v="Yes"/>
    <x v="0"/>
  </r>
  <r>
    <x v="4"/>
    <x v="4"/>
    <x v="14"/>
    <x v="14"/>
    <n v="99.06"/>
    <n v="0"/>
    <n v="0"/>
    <n v="0"/>
    <n v="0"/>
    <n v="99.06"/>
    <s v="No"/>
    <s v="Yes"/>
    <s v="No"/>
    <x v="1"/>
  </r>
  <r>
    <x v="5"/>
    <x v="5"/>
    <x v="15"/>
    <x v="15"/>
    <n v="114.34"/>
    <n v="0"/>
    <n v="0.51"/>
    <n v="0"/>
    <n v="0"/>
    <n v="114.85000000000001"/>
    <s v="Yes"/>
    <s v="Yes"/>
    <s v="Yes"/>
    <x v="0"/>
  </r>
  <r>
    <x v="5"/>
    <x v="5"/>
    <x v="16"/>
    <x v="16"/>
    <n v="641.64"/>
    <n v="0"/>
    <n v="23.13"/>
    <n v="0"/>
    <n v="0"/>
    <n v="664.77"/>
    <s v="No"/>
    <s v="Yes"/>
    <s v="No"/>
    <x v="1"/>
  </r>
  <r>
    <x v="5"/>
    <x v="5"/>
    <x v="17"/>
    <x v="17"/>
    <n v="339.58"/>
    <n v="0"/>
    <n v="0"/>
    <n v="0"/>
    <n v="0"/>
    <n v="339.58"/>
    <s v="Yes"/>
    <s v="Yes"/>
    <s v="Yes"/>
    <x v="0"/>
  </r>
  <r>
    <x v="5"/>
    <x v="5"/>
    <x v="18"/>
    <x v="18"/>
    <n v="297.95"/>
    <n v="33.700000000000003"/>
    <n v="0"/>
    <n v="0"/>
    <n v="0"/>
    <n v="331.65"/>
    <s v="Yes"/>
    <s v="Yes"/>
    <s v="Yes"/>
    <x v="0"/>
  </r>
  <r>
    <x v="5"/>
    <x v="5"/>
    <x v="19"/>
    <x v="19"/>
    <n v="274.14999999999998"/>
    <n v="0"/>
    <n v="0"/>
    <n v="0"/>
    <n v="0"/>
    <n v="274.14999999999998"/>
    <s v="Yes"/>
    <s v="Yes"/>
    <s v="Yes"/>
    <x v="0"/>
  </r>
  <r>
    <x v="5"/>
    <x v="5"/>
    <x v="20"/>
    <x v="20"/>
    <n v="281.33"/>
    <n v="18"/>
    <n v="0"/>
    <n v="0"/>
    <n v="0"/>
    <n v="299.33"/>
    <s v="Yes"/>
    <s v="Yes"/>
    <s v="Yes"/>
    <x v="0"/>
  </r>
  <r>
    <x v="5"/>
    <x v="5"/>
    <x v="21"/>
    <x v="21"/>
    <n v="6.79"/>
    <n v="0"/>
    <n v="0"/>
    <n v="0"/>
    <n v="0"/>
    <n v="6.79"/>
    <s v="No"/>
    <s v="Yes"/>
    <s v="No"/>
    <x v="1"/>
  </r>
  <r>
    <x v="5"/>
    <x v="5"/>
    <x v="22"/>
    <x v="22"/>
    <n v="362.95"/>
    <n v="0"/>
    <n v="0"/>
    <n v="0"/>
    <n v="0"/>
    <n v="362.95"/>
    <s v="No"/>
    <s v="Yes"/>
    <s v="No"/>
    <x v="1"/>
  </r>
  <r>
    <x v="5"/>
    <x v="5"/>
    <x v="23"/>
    <x v="23"/>
    <n v="56.26"/>
    <n v="0"/>
    <n v="0"/>
    <n v="0"/>
    <n v="0"/>
    <n v="56.26"/>
    <s v="No"/>
    <s v="Yes"/>
    <s v="No"/>
    <x v="1"/>
  </r>
  <r>
    <x v="6"/>
    <x v="6"/>
    <x v="24"/>
    <x v="24"/>
    <n v="290.8"/>
    <n v="0"/>
    <n v="8.57"/>
    <n v="0"/>
    <n v="0"/>
    <n v="299.37"/>
    <s v="No"/>
    <s v="Yes"/>
    <s v="No"/>
    <x v="1"/>
  </r>
  <r>
    <x v="6"/>
    <x v="6"/>
    <x v="25"/>
    <x v="25"/>
    <n v="287.98"/>
    <n v="29.5"/>
    <n v="0"/>
    <n v="0"/>
    <n v="0"/>
    <n v="317.48"/>
    <s v="No"/>
    <s v="Yes"/>
    <s v="No"/>
    <x v="1"/>
  </r>
  <r>
    <x v="7"/>
    <x v="7"/>
    <x v="26"/>
    <x v="26"/>
    <n v="155.19"/>
    <n v="0"/>
    <n v="0.19"/>
    <n v="98.3"/>
    <n v="0"/>
    <n v="253.68"/>
    <s v="Yes"/>
    <s v="Yes"/>
    <s v="Yes"/>
    <x v="0"/>
  </r>
  <r>
    <x v="7"/>
    <x v="7"/>
    <x v="27"/>
    <x v="27"/>
    <n v="446.27"/>
    <n v="0"/>
    <n v="12.83"/>
    <n v="0"/>
    <n v="0"/>
    <n v="459.09999999999997"/>
    <s v="No"/>
    <s v="Yes"/>
    <s v="No"/>
    <x v="1"/>
  </r>
  <r>
    <x v="7"/>
    <x v="7"/>
    <x v="28"/>
    <x v="28"/>
    <n v="481.16"/>
    <n v="0"/>
    <n v="0"/>
    <n v="0"/>
    <n v="0"/>
    <n v="481.16"/>
    <s v="Yes"/>
    <s v="Yes"/>
    <s v="Yes"/>
    <x v="0"/>
  </r>
  <r>
    <x v="7"/>
    <x v="7"/>
    <x v="29"/>
    <x v="29"/>
    <n v="441.6"/>
    <n v="0"/>
    <n v="0"/>
    <n v="0"/>
    <n v="0"/>
    <n v="441.6"/>
    <s v="Yes"/>
    <s v="Yes"/>
    <s v="Yes"/>
    <x v="0"/>
  </r>
  <r>
    <x v="7"/>
    <x v="7"/>
    <x v="30"/>
    <x v="30"/>
    <n v="1728.23"/>
    <n v="0"/>
    <n v="107.66"/>
    <n v="0"/>
    <n v="0"/>
    <n v="1835.89"/>
    <s v="Yes"/>
    <s v="Yes"/>
    <s v="Yes"/>
    <x v="0"/>
  </r>
  <r>
    <x v="7"/>
    <x v="7"/>
    <x v="31"/>
    <x v="31"/>
    <n v="453.34"/>
    <n v="0"/>
    <n v="0"/>
    <n v="0"/>
    <n v="0"/>
    <n v="453.34"/>
    <s v="Yes"/>
    <s v="Yes"/>
    <s v="Yes"/>
    <x v="0"/>
  </r>
  <r>
    <x v="7"/>
    <x v="7"/>
    <x v="32"/>
    <x v="32"/>
    <n v="391.75"/>
    <n v="10.5"/>
    <n v="0"/>
    <n v="0"/>
    <n v="0"/>
    <n v="402.25"/>
    <s v="Yes"/>
    <s v="Yes"/>
    <s v="Yes"/>
    <x v="0"/>
  </r>
  <r>
    <x v="7"/>
    <x v="7"/>
    <x v="33"/>
    <x v="33"/>
    <n v="712.99"/>
    <n v="0"/>
    <n v="0"/>
    <n v="0"/>
    <n v="0"/>
    <n v="712.99"/>
    <s v="Yes"/>
    <s v="Yes"/>
    <s v="Yes"/>
    <x v="0"/>
  </r>
  <r>
    <x v="7"/>
    <x v="7"/>
    <x v="34"/>
    <x v="34"/>
    <n v="341.2"/>
    <n v="0"/>
    <n v="0"/>
    <n v="0"/>
    <n v="0"/>
    <n v="341.2"/>
    <s v="Yes"/>
    <s v="Yes"/>
    <s v="Yes"/>
    <x v="0"/>
  </r>
  <r>
    <x v="7"/>
    <x v="7"/>
    <x v="35"/>
    <x v="35"/>
    <n v="334.44"/>
    <n v="0"/>
    <n v="0"/>
    <n v="0"/>
    <n v="0"/>
    <n v="334.44"/>
    <s v="Yes"/>
    <s v="Yes"/>
    <s v="Yes"/>
    <x v="0"/>
  </r>
  <r>
    <x v="7"/>
    <x v="7"/>
    <x v="36"/>
    <x v="36"/>
    <n v="695.89"/>
    <n v="0"/>
    <n v="0"/>
    <n v="0"/>
    <n v="0"/>
    <n v="695.89"/>
    <s v="Yes"/>
    <s v="Yes"/>
    <s v="Yes"/>
    <x v="0"/>
  </r>
  <r>
    <x v="7"/>
    <x v="7"/>
    <x v="37"/>
    <x v="37"/>
    <n v="1636.14"/>
    <n v="0"/>
    <n v="183.4"/>
    <n v="0"/>
    <n v="0"/>
    <n v="1819.5400000000002"/>
    <s v="No"/>
    <s v="Yes"/>
    <s v="No"/>
    <x v="1"/>
  </r>
  <r>
    <x v="7"/>
    <x v="7"/>
    <x v="38"/>
    <x v="38"/>
    <n v="885.39"/>
    <n v="0"/>
    <n v="0"/>
    <n v="0"/>
    <n v="0"/>
    <n v="885.39"/>
    <s v="No"/>
    <s v="Yes"/>
    <s v="No"/>
    <x v="1"/>
  </r>
  <r>
    <x v="7"/>
    <x v="7"/>
    <x v="39"/>
    <x v="39"/>
    <n v="364.37"/>
    <n v="0"/>
    <n v="0"/>
    <n v="0"/>
    <n v="0"/>
    <n v="364.37"/>
    <s v="Yes"/>
    <s v="Yes"/>
    <s v="Yes"/>
    <x v="0"/>
  </r>
  <r>
    <x v="7"/>
    <x v="7"/>
    <x v="40"/>
    <x v="40"/>
    <n v="427.71"/>
    <n v="0"/>
    <n v="0"/>
    <n v="0"/>
    <n v="0"/>
    <n v="427.71"/>
    <s v="Yes"/>
    <s v="Yes"/>
    <s v="Yes"/>
    <x v="0"/>
  </r>
  <r>
    <x v="7"/>
    <x v="7"/>
    <x v="41"/>
    <x v="41"/>
    <n v="514.62"/>
    <n v="0"/>
    <n v="0"/>
    <n v="0"/>
    <n v="65.540000000000006"/>
    <n v="580.16"/>
    <s v="No"/>
    <s v="Yes"/>
    <s v="No"/>
    <x v="1"/>
  </r>
  <r>
    <x v="7"/>
    <x v="7"/>
    <x v="42"/>
    <x v="42"/>
    <n v="364.42"/>
    <n v="0"/>
    <n v="0"/>
    <n v="0"/>
    <n v="0"/>
    <n v="364.42"/>
    <s v="Yes"/>
    <s v="Yes"/>
    <s v="Yes"/>
    <x v="0"/>
  </r>
  <r>
    <x v="7"/>
    <x v="7"/>
    <x v="43"/>
    <x v="43"/>
    <n v="407.48"/>
    <n v="0"/>
    <n v="0"/>
    <n v="0"/>
    <n v="0"/>
    <n v="407.48"/>
    <s v="Yes"/>
    <s v="Yes"/>
    <s v="Yes"/>
    <x v="0"/>
  </r>
  <r>
    <x v="7"/>
    <x v="7"/>
    <x v="44"/>
    <x v="44"/>
    <n v="533.02"/>
    <n v="0"/>
    <n v="0"/>
    <n v="0"/>
    <n v="0"/>
    <n v="533.02"/>
    <s v="Yes"/>
    <s v="Yes"/>
    <s v="Yes"/>
    <x v="0"/>
  </r>
  <r>
    <x v="7"/>
    <x v="7"/>
    <x v="45"/>
    <x v="45"/>
    <n v="636.5"/>
    <n v="10.5"/>
    <n v="0"/>
    <n v="0"/>
    <n v="0"/>
    <n v="647"/>
    <s v="Yes"/>
    <s v="Yes"/>
    <s v="Yes"/>
    <x v="0"/>
  </r>
  <r>
    <x v="7"/>
    <x v="7"/>
    <x v="46"/>
    <x v="46"/>
    <n v="858.22"/>
    <n v="0"/>
    <n v="0"/>
    <n v="0"/>
    <n v="0"/>
    <n v="858.22"/>
    <s v="Yes"/>
    <s v="Yes"/>
    <s v="Yes"/>
    <x v="0"/>
  </r>
  <r>
    <x v="7"/>
    <x v="7"/>
    <x v="47"/>
    <x v="47"/>
    <n v="328.18"/>
    <n v="0"/>
    <n v="0"/>
    <n v="0"/>
    <n v="0"/>
    <n v="328.18"/>
    <s v="No"/>
    <s v="Yes"/>
    <s v="No"/>
    <x v="1"/>
  </r>
  <r>
    <x v="7"/>
    <x v="7"/>
    <x v="48"/>
    <x v="48"/>
    <n v="1446.73"/>
    <n v="0"/>
    <n v="131.94"/>
    <n v="0"/>
    <n v="0"/>
    <n v="1578.67"/>
    <s v="Yes"/>
    <s v="Yes"/>
    <s v="Yes"/>
    <x v="0"/>
  </r>
  <r>
    <x v="7"/>
    <x v="7"/>
    <x v="49"/>
    <x v="49"/>
    <n v="56.15"/>
    <n v="0"/>
    <n v="1.51"/>
    <n v="0"/>
    <n v="0"/>
    <n v="57.66"/>
    <s v="Yes"/>
    <s v="Yes"/>
    <s v="Yes"/>
    <x v="0"/>
  </r>
  <r>
    <x v="7"/>
    <x v="7"/>
    <x v="50"/>
    <x v="50"/>
    <n v="447.85"/>
    <n v="0"/>
    <n v="0"/>
    <n v="0"/>
    <n v="0"/>
    <n v="447.85"/>
    <s v="No"/>
    <s v="Yes"/>
    <s v="No"/>
    <x v="1"/>
  </r>
  <r>
    <x v="7"/>
    <x v="7"/>
    <x v="51"/>
    <x v="51"/>
    <n v="654.23"/>
    <n v="0"/>
    <n v="0"/>
    <n v="0"/>
    <n v="0"/>
    <n v="654.23"/>
    <s v="No"/>
    <s v="Yes"/>
    <s v="No"/>
    <x v="1"/>
  </r>
  <r>
    <x v="7"/>
    <x v="7"/>
    <x v="52"/>
    <x v="52"/>
    <n v="912.86"/>
    <n v="0"/>
    <n v="0"/>
    <n v="0"/>
    <n v="0"/>
    <n v="912.86"/>
    <s v="Yes"/>
    <s v="Yes"/>
    <s v="Yes"/>
    <x v="0"/>
  </r>
  <r>
    <x v="7"/>
    <x v="7"/>
    <x v="53"/>
    <x v="53"/>
    <n v="754.1"/>
    <n v="0"/>
    <n v="0"/>
    <n v="0"/>
    <n v="0"/>
    <n v="754.1"/>
    <s v="No"/>
    <s v="Yes"/>
    <s v="No"/>
    <x v="1"/>
  </r>
  <r>
    <x v="7"/>
    <x v="7"/>
    <x v="54"/>
    <x v="54"/>
    <n v="612"/>
    <n v="0"/>
    <n v="0"/>
    <n v="0"/>
    <n v="0"/>
    <n v="612"/>
    <s v="Yes"/>
    <s v="Yes"/>
    <s v="Yes"/>
    <x v="0"/>
  </r>
  <r>
    <x v="7"/>
    <x v="7"/>
    <x v="55"/>
    <x v="55"/>
    <n v="126.22"/>
    <n v="0"/>
    <n v="3.14"/>
    <n v="0"/>
    <n v="0"/>
    <n v="129.35999999999999"/>
    <s v="Yes"/>
    <s v="Yes"/>
    <s v="Yes"/>
    <x v="0"/>
  </r>
  <r>
    <x v="8"/>
    <x v="8"/>
    <x v="56"/>
    <x v="56"/>
    <n v="140.80000000000001"/>
    <n v="0"/>
    <n v="0"/>
    <n v="0"/>
    <n v="0"/>
    <n v="140.80000000000001"/>
    <s v="Yes"/>
    <s v="Yes"/>
    <s v="Yes"/>
    <x v="0"/>
  </r>
  <r>
    <x v="9"/>
    <x v="9"/>
    <x v="57"/>
    <x v="57"/>
    <n v="389.64"/>
    <n v="0"/>
    <n v="30.34"/>
    <n v="2"/>
    <n v="0"/>
    <n v="421.97999999999996"/>
    <s v="Yes"/>
    <s v="Yes"/>
    <s v="Yes"/>
    <x v="0"/>
  </r>
  <r>
    <x v="9"/>
    <x v="9"/>
    <x v="58"/>
    <x v="58"/>
    <n v="323.02999999999997"/>
    <n v="0"/>
    <n v="0"/>
    <n v="0"/>
    <n v="0"/>
    <n v="323.02999999999997"/>
    <s v="Yes"/>
    <s v="Yes"/>
    <s v="Yes"/>
    <x v="0"/>
  </r>
  <r>
    <x v="9"/>
    <x v="9"/>
    <x v="59"/>
    <x v="59"/>
    <n v="597.9"/>
    <n v="16.2"/>
    <n v="0"/>
    <n v="0"/>
    <n v="0"/>
    <n v="614.1"/>
    <s v="Yes"/>
    <s v="Yes"/>
    <s v="Yes"/>
    <x v="0"/>
  </r>
  <r>
    <x v="10"/>
    <x v="10"/>
    <x v="60"/>
    <x v="60"/>
    <n v="261.89"/>
    <n v="0"/>
    <n v="14.49"/>
    <n v="1.3"/>
    <n v="0"/>
    <n v="277.68"/>
    <s v="Yes"/>
    <s v="Yes"/>
    <s v="Yes"/>
    <x v="0"/>
  </r>
  <r>
    <x v="10"/>
    <x v="10"/>
    <x v="61"/>
    <x v="61"/>
    <n v="363.06"/>
    <n v="0"/>
    <n v="0"/>
    <n v="0"/>
    <n v="0"/>
    <n v="363.06"/>
    <s v="Yes"/>
    <s v="Yes"/>
    <s v="Yes"/>
    <x v="0"/>
  </r>
  <r>
    <x v="10"/>
    <x v="10"/>
    <x v="62"/>
    <x v="62"/>
    <n v="214.42"/>
    <n v="0"/>
    <n v="0"/>
    <n v="0"/>
    <n v="0"/>
    <n v="214.42"/>
    <s v="Yes"/>
    <s v="Yes"/>
    <s v="Yes"/>
    <x v="0"/>
  </r>
  <r>
    <x v="11"/>
    <x v="11"/>
    <x v="63"/>
    <x v="63"/>
    <n v="359.37"/>
    <n v="18"/>
    <n v="0"/>
    <n v="0"/>
    <n v="0"/>
    <n v="377.37"/>
    <s v="Yes"/>
    <s v="Yes"/>
    <s v="Yes"/>
    <x v="0"/>
  </r>
  <r>
    <x v="11"/>
    <x v="11"/>
    <x v="64"/>
    <x v="64"/>
    <n v="775.79"/>
    <n v="0"/>
    <n v="50.04"/>
    <n v="0"/>
    <n v="4.1900000000000004"/>
    <n v="830.02"/>
    <s v="Yes"/>
    <s v="Yes"/>
    <s v="Yes"/>
    <x v="0"/>
  </r>
  <r>
    <x v="11"/>
    <x v="11"/>
    <x v="65"/>
    <x v="65"/>
    <n v="221.07"/>
    <n v="16.899999999999999"/>
    <n v="0"/>
    <n v="0"/>
    <n v="0"/>
    <n v="237.97"/>
    <s v="Yes"/>
    <s v="Yes"/>
    <s v="Yes"/>
    <x v="0"/>
  </r>
  <r>
    <x v="11"/>
    <x v="11"/>
    <x v="66"/>
    <x v="66"/>
    <n v="560.82000000000005"/>
    <n v="0"/>
    <n v="0"/>
    <n v="0"/>
    <n v="0"/>
    <n v="560.82000000000005"/>
    <s v="Yes"/>
    <s v="Yes"/>
    <s v="Yes"/>
    <x v="0"/>
  </r>
  <r>
    <x v="11"/>
    <x v="11"/>
    <x v="67"/>
    <x v="67"/>
    <n v="384.67"/>
    <n v="0"/>
    <n v="0"/>
    <n v="0"/>
    <n v="0"/>
    <n v="384.67"/>
    <s v="Yes"/>
    <s v="Yes"/>
    <s v="Yes"/>
    <x v="0"/>
  </r>
  <r>
    <x v="12"/>
    <x v="12"/>
    <x v="68"/>
    <x v="68"/>
    <n v="5.75"/>
    <n v="0"/>
    <n v="0"/>
    <n v="0"/>
    <n v="0"/>
    <n v="5.75"/>
    <s v="No"/>
    <s v="Yes"/>
    <s v="No"/>
    <x v="1"/>
  </r>
  <r>
    <x v="12"/>
    <x v="12"/>
    <x v="69"/>
    <x v="69"/>
    <n v="404.43"/>
    <n v="0"/>
    <n v="0"/>
    <n v="0"/>
    <n v="0"/>
    <n v="404.43"/>
    <s v="Yes"/>
    <s v="Yes"/>
    <s v="Yes"/>
    <x v="0"/>
  </r>
  <r>
    <x v="12"/>
    <x v="12"/>
    <x v="70"/>
    <x v="70"/>
    <n v="467.39"/>
    <n v="0"/>
    <n v="0"/>
    <n v="0"/>
    <n v="0"/>
    <n v="467.39"/>
    <s v="Yes"/>
    <s v="Yes"/>
    <s v="Yes"/>
    <x v="0"/>
  </r>
  <r>
    <x v="12"/>
    <x v="12"/>
    <x v="71"/>
    <x v="71"/>
    <n v="473.79"/>
    <n v="0"/>
    <n v="0"/>
    <n v="0"/>
    <n v="0"/>
    <n v="473.79"/>
    <s v="Yes"/>
    <s v="Yes"/>
    <s v="Yes"/>
    <x v="0"/>
  </r>
  <r>
    <x v="12"/>
    <x v="12"/>
    <x v="72"/>
    <x v="72"/>
    <n v="797.33"/>
    <n v="0"/>
    <n v="0"/>
    <n v="0"/>
    <n v="0"/>
    <n v="797.33"/>
    <s v="Yes"/>
    <s v="Yes"/>
    <s v="Yes"/>
    <x v="0"/>
  </r>
  <r>
    <x v="12"/>
    <x v="12"/>
    <x v="73"/>
    <x v="73"/>
    <n v="664.17"/>
    <n v="0"/>
    <n v="0"/>
    <n v="0"/>
    <n v="0"/>
    <n v="664.17"/>
    <s v="Yes"/>
    <s v="Yes"/>
    <s v="Yes"/>
    <x v="0"/>
  </r>
  <r>
    <x v="12"/>
    <x v="12"/>
    <x v="74"/>
    <x v="74"/>
    <n v="517.13"/>
    <n v="0"/>
    <n v="0"/>
    <n v="0"/>
    <n v="0"/>
    <n v="517.13"/>
    <s v="Yes"/>
    <s v="Yes"/>
    <s v="Yes"/>
    <x v="0"/>
  </r>
  <r>
    <x v="12"/>
    <x v="12"/>
    <x v="75"/>
    <x v="75"/>
    <n v="1958.2"/>
    <n v="0"/>
    <n v="138.57999999999998"/>
    <n v="0"/>
    <n v="0"/>
    <n v="2096.7800000000002"/>
    <s v="No"/>
    <s v="Yes"/>
    <s v="No"/>
    <x v="1"/>
  </r>
  <r>
    <x v="12"/>
    <x v="12"/>
    <x v="76"/>
    <x v="76"/>
    <n v="445.9"/>
    <n v="0"/>
    <n v="0"/>
    <n v="0"/>
    <n v="0"/>
    <n v="445.9"/>
    <s v="No"/>
    <s v="Yes"/>
    <s v="No"/>
    <x v="1"/>
  </r>
  <r>
    <x v="12"/>
    <x v="12"/>
    <x v="77"/>
    <x v="77"/>
    <n v="1738.07"/>
    <n v="0"/>
    <n v="110.5"/>
    <n v="0"/>
    <n v="0"/>
    <n v="1848.57"/>
    <s v="No"/>
    <s v="Yes"/>
    <s v="No"/>
    <x v="1"/>
  </r>
  <r>
    <x v="12"/>
    <x v="12"/>
    <x v="78"/>
    <x v="78"/>
    <n v="701.99"/>
    <n v="0"/>
    <n v="0"/>
    <n v="0"/>
    <n v="0"/>
    <n v="701.99"/>
    <s v="No"/>
    <s v="Yes"/>
    <s v="No"/>
    <x v="1"/>
  </r>
  <r>
    <x v="12"/>
    <x v="12"/>
    <x v="79"/>
    <x v="79"/>
    <n v="472.64"/>
    <n v="0"/>
    <n v="0"/>
    <n v="0"/>
    <n v="0"/>
    <n v="472.64"/>
    <s v="Yes"/>
    <s v="Yes"/>
    <s v="Yes"/>
    <x v="0"/>
  </r>
  <r>
    <x v="12"/>
    <x v="12"/>
    <x v="80"/>
    <x v="80"/>
    <n v="590.57000000000005"/>
    <n v="0"/>
    <n v="0"/>
    <n v="0"/>
    <n v="0"/>
    <n v="590.57000000000005"/>
    <s v="No"/>
    <s v="Yes"/>
    <s v="No"/>
    <x v="1"/>
  </r>
  <r>
    <x v="12"/>
    <x v="12"/>
    <x v="81"/>
    <x v="81"/>
    <n v="140.88999999999999"/>
    <n v="0"/>
    <n v="0.44"/>
    <n v="63.36"/>
    <n v="2.31"/>
    <n v="207"/>
    <s v="Yes"/>
    <s v="Yes"/>
    <s v="Yes"/>
    <x v="0"/>
  </r>
  <r>
    <x v="12"/>
    <x v="12"/>
    <x v="82"/>
    <x v="82"/>
    <n v="514.74"/>
    <n v="0"/>
    <n v="0"/>
    <n v="0"/>
    <n v="0"/>
    <n v="514.74"/>
    <s v="No"/>
    <s v="Yes"/>
    <s v="No"/>
    <x v="1"/>
  </r>
  <r>
    <x v="12"/>
    <x v="12"/>
    <x v="83"/>
    <x v="83"/>
    <n v="638.74"/>
    <n v="0"/>
    <n v="0"/>
    <n v="0"/>
    <n v="0"/>
    <n v="638.74"/>
    <s v="No"/>
    <s v="Yes"/>
    <s v="No"/>
    <x v="1"/>
  </r>
  <r>
    <x v="12"/>
    <x v="12"/>
    <x v="84"/>
    <x v="84"/>
    <n v="686.75"/>
    <n v="0"/>
    <n v="13.469999999999999"/>
    <n v="0"/>
    <n v="0"/>
    <n v="700.22"/>
    <s v="No"/>
    <s v="Yes"/>
    <s v="No"/>
    <x v="1"/>
  </r>
  <r>
    <x v="12"/>
    <x v="12"/>
    <x v="85"/>
    <x v="85"/>
    <n v="618.28"/>
    <n v="0"/>
    <n v="0"/>
    <n v="0"/>
    <n v="0"/>
    <n v="618.28"/>
    <s v="No"/>
    <s v="Yes"/>
    <s v="No"/>
    <x v="1"/>
  </r>
  <r>
    <x v="12"/>
    <x v="12"/>
    <x v="86"/>
    <x v="86"/>
    <n v="811.93"/>
    <n v="0"/>
    <n v="0"/>
    <n v="0"/>
    <n v="0"/>
    <n v="811.93"/>
    <s v="No"/>
    <s v="Yes"/>
    <s v="No"/>
    <x v="1"/>
  </r>
  <r>
    <x v="12"/>
    <x v="12"/>
    <x v="87"/>
    <x v="87"/>
    <n v="384.8"/>
    <n v="0"/>
    <n v="7.8800000000000008"/>
    <n v="0"/>
    <n v="0"/>
    <n v="392.68"/>
    <s v="Yes"/>
    <s v="Yes"/>
    <s v="Yes"/>
    <x v="0"/>
  </r>
  <r>
    <x v="12"/>
    <x v="12"/>
    <x v="88"/>
    <x v="88"/>
    <n v="431.31"/>
    <n v="0"/>
    <n v="0"/>
    <n v="0"/>
    <n v="0"/>
    <n v="431.31"/>
    <s v="No"/>
    <s v="Yes"/>
    <s v="No"/>
    <x v="1"/>
  </r>
  <r>
    <x v="13"/>
    <x v="13"/>
    <x v="89"/>
    <x v="89"/>
    <n v="264.66000000000003"/>
    <n v="0"/>
    <n v="0"/>
    <n v="0"/>
    <n v="0"/>
    <n v="264.66000000000003"/>
    <s v="Yes"/>
    <s v="Yes"/>
    <s v="Yes"/>
    <x v="0"/>
  </r>
  <r>
    <x v="13"/>
    <x v="13"/>
    <x v="90"/>
    <x v="90"/>
    <n v="233.09"/>
    <n v="0"/>
    <n v="1.22"/>
    <n v="0"/>
    <n v="0"/>
    <n v="234.31"/>
    <s v="Yes"/>
    <s v="Yes"/>
    <s v="Yes"/>
    <x v="0"/>
  </r>
  <r>
    <x v="13"/>
    <x v="13"/>
    <x v="91"/>
    <x v="91"/>
    <n v="150"/>
    <n v="0"/>
    <n v="0"/>
    <n v="0"/>
    <n v="0"/>
    <n v="150"/>
    <s v="Yes"/>
    <s v="Yes"/>
    <s v="Yes"/>
    <x v="0"/>
  </r>
  <r>
    <x v="14"/>
    <x v="14"/>
    <x v="92"/>
    <x v="92"/>
    <n v="10.36"/>
    <n v="0"/>
    <n v="0"/>
    <n v="0"/>
    <n v="0"/>
    <n v="10.36"/>
    <s v="No"/>
    <s v="No"/>
    <s v="No"/>
    <x v="1"/>
  </r>
  <r>
    <x v="15"/>
    <x v="15"/>
    <x v="93"/>
    <x v="93"/>
    <n v="208.81"/>
    <n v="0"/>
    <n v="0"/>
    <n v="0"/>
    <n v="0"/>
    <n v="208.81"/>
    <s v="Yes"/>
    <s v="Yes"/>
    <s v="Yes"/>
    <x v="0"/>
  </r>
  <r>
    <x v="15"/>
    <x v="15"/>
    <x v="94"/>
    <x v="94"/>
    <n v="166.63"/>
    <n v="0"/>
    <n v="4.87"/>
    <n v="0"/>
    <n v="0"/>
    <n v="171.5"/>
    <s v="Yes"/>
    <s v="Yes"/>
    <s v="Yes"/>
    <x v="0"/>
  </r>
  <r>
    <x v="16"/>
    <x v="16"/>
    <x v="95"/>
    <x v="95"/>
    <n v="38.81"/>
    <n v="0"/>
    <n v="0"/>
    <n v="0"/>
    <n v="0"/>
    <n v="38.81"/>
    <s v="Yes"/>
    <s v="Yes"/>
    <s v="Yes"/>
    <x v="0"/>
  </r>
  <r>
    <x v="16"/>
    <x v="16"/>
    <x v="96"/>
    <x v="96"/>
    <n v="299.64999999999998"/>
    <n v="0"/>
    <n v="0"/>
    <n v="0"/>
    <n v="0"/>
    <n v="299.64999999999998"/>
    <s v="Yes"/>
    <s v="Yes"/>
    <s v="Yes"/>
    <x v="0"/>
  </r>
  <r>
    <x v="16"/>
    <x v="16"/>
    <x v="97"/>
    <x v="97"/>
    <n v="475.46"/>
    <n v="0"/>
    <n v="0"/>
    <n v="0"/>
    <n v="0"/>
    <n v="475.46"/>
    <s v="Yes"/>
    <s v="Yes"/>
    <s v="Yes"/>
    <x v="0"/>
  </r>
  <r>
    <x v="16"/>
    <x v="16"/>
    <x v="98"/>
    <x v="98"/>
    <n v="6"/>
    <n v="0"/>
    <n v="0"/>
    <n v="0"/>
    <n v="0"/>
    <n v="6"/>
    <s v="No"/>
    <s v="Yes"/>
    <s v="No"/>
    <x v="1"/>
  </r>
  <r>
    <x v="16"/>
    <x v="16"/>
    <x v="99"/>
    <x v="99"/>
    <n v="432.43"/>
    <n v="0"/>
    <n v="17.689999999999998"/>
    <n v="0"/>
    <n v="0"/>
    <n v="450.12"/>
    <s v="Yes"/>
    <s v="Yes"/>
    <s v="Yes"/>
    <x v="0"/>
  </r>
  <r>
    <x v="17"/>
    <x v="17"/>
    <x v="100"/>
    <x v="100"/>
    <n v="494.12"/>
    <n v="0"/>
    <n v="0"/>
    <n v="0"/>
    <n v="0"/>
    <n v="494.12"/>
    <s v="No"/>
    <s v="Yes"/>
    <s v="No"/>
    <x v="1"/>
  </r>
  <r>
    <x v="17"/>
    <x v="17"/>
    <x v="101"/>
    <x v="101"/>
    <n v="586.29999999999995"/>
    <n v="0"/>
    <n v="0"/>
    <n v="0"/>
    <n v="0"/>
    <n v="586.29999999999995"/>
    <s v="Yes"/>
    <s v="Yes"/>
    <s v="Yes"/>
    <x v="0"/>
  </r>
  <r>
    <x v="17"/>
    <x v="17"/>
    <x v="102"/>
    <x v="102"/>
    <n v="494.83"/>
    <n v="0"/>
    <n v="26.67"/>
    <n v="0"/>
    <n v="0"/>
    <n v="521.5"/>
    <s v="No"/>
    <s v="Yes"/>
    <s v="No"/>
    <x v="1"/>
  </r>
  <r>
    <x v="18"/>
    <x v="18"/>
    <x v="103"/>
    <x v="103"/>
    <n v="234.8"/>
    <n v="16.95"/>
    <n v="0"/>
    <n v="0"/>
    <n v="0"/>
    <n v="251.75"/>
    <s v="No"/>
    <s v="Yes"/>
    <s v="No"/>
    <x v="1"/>
  </r>
  <r>
    <x v="18"/>
    <x v="18"/>
    <x v="104"/>
    <x v="104"/>
    <n v="240.11"/>
    <n v="0"/>
    <n v="0"/>
    <n v="0"/>
    <n v="0"/>
    <n v="240.11"/>
    <s v="Yes"/>
    <s v="Yes"/>
    <s v="Yes"/>
    <x v="0"/>
  </r>
  <r>
    <x v="18"/>
    <x v="18"/>
    <x v="105"/>
    <x v="105"/>
    <n v="360.36"/>
    <n v="0"/>
    <n v="37.54"/>
    <n v="0"/>
    <n v="0"/>
    <n v="397.90000000000003"/>
    <s v="No"/>
    <s v="Yes"/>
    <s v="No"/>
    <x v="1"/>
  </r>
  <r>
    <x v="18"/>
    <x v="18"/>
    <x v="106"/>
    <x v="106"/>
    <n v="268.27999999999997"/>
    <n v="0"/>
    <n v="0"/>
    <n v="0"/>
    <n v="0"/>
    <n v="268.27999999999997"/>
    <s v="No"/>
    <s v="Yes"/>
    <s v="No"/>
    <x v="1"/>
  </r>
  <r>
    <x v="18"/>
    <x v="18"/>
    <x v="107"/>
    <x v="107"/>
    <n v="28"/>
    <n v="0"/>
    <n v="0"/>
    <n v="0"/>
    <n v="0"/>
    <n v="28"/>
    <s v="No"/>
    <s v="Yes"/>
    <s v="No"/>
    <x v="1"/>
  </r>
  <r>
    <x v="18"/>
    <x v="18"/>
    <x v="108"/>
    <x v="108"/>
    <n v="36.75"/>
    <n v="0"/>
    <n v="0"/>
    <n v="0"/>
    <n v="0"/>
    <n v="36.75"/>
    <s v="No"/>
    <s v="Yes"/>
    <s v="No"/>
    <x v="1"/>
  </r>
  <r>
    <x v="18"/>
    <x v="18"/>
    <x v="109"/>
    <x v="109"/>
    <n v="1.1599999999999999"/>
    <n v="0"/>
    <n v="0"/>
    <n v="0"/>
    <n v="0"/>
    <n v="1.1599999999999999"/>
    <s v="Yes"/>
    <s v="Yes"/>
    <s v="Yes"/>
    <x v="0"/>
  </r>
  <r>
    <x v="19"/>
    <x v="19"/>
    <x v="110"/>
    <x v="110"/>
    <n v="10.48"/>
    <n v="0"/>
    <n v="0"/>
    <n v="0"/>
    <n v="0"/>
    <n v="10.48"/>
    <s v="Yes"/>
    <s v="Yes"/>
    <s v="Yes"/>
    <x v="0"/>
  </r>
  <r>
    <x v="19"/>
    <x v="19"/>
    <x v="111"/>
    <x v="111"/>
    <n v="256.23"/>
    <n v="0"/>
    <n v="7.5500000000000007"/>
    <n v="0"/>
    <n v="0"/>
    <n v="263.78000000000003"/>
    <s v="Yes"/>
    <s v="Yes"/>
    <s v="Yes"/>
    <x v="0"/>
  </r>
  <r>
    <x v="19"/>
    <x v="19"/>
    <x v="112"/>
    <x v="112"/>
    <n v="1746.86"/>
    <n v="0"/>
    <n v="245.71"/>
    <n v="0"/>
    <n v="0"/>
    <n v="1992.57"/>
    <s v="Yes"/>
    <s v="Yes"/>
    <s v="Yes"/>
    <x v="0"/>
  </r>
  <r>
    <x v="19"/>
    <x v="19"/>
    <x v="113"/>
    <x v="113"/>
    <n v="405.51"/>
    <n v="0"/>
    <n v="0"/>
    <n v="0"/>
    <n v="0"/>
    <n v="405.51"/>
    <s v="Yes"/>
    <s v="Yes"/>
    <s v="Yes"/>
    <x v="0"/>
  </r>
  <r>
    <x v="19"/>
    <x v="19"/>
    <x v="114"/>
    <x v="114"/>
    <n v="311.02"/>
    <n v="26.9"/>
    <n v="0"/>
    <n v="0"/>
    <n v="0"/>
    <n v="337.91999999999996"/>
    <s v="Yes"/>
    <s v="Yes"/>
    <s v="Yes"/>
    <x v="0"/>
  </r>
  <r>
    <x v="19"/>
    <x v="19"/>
    <x v="115"/>
    <x v="115"/>
    <n v="418.01"/>
    <n v="15"/>
    <n v="0"/>
    <n v="0"/>
    <n v="0"/>
    <n v="433.01"/>
    <s v="Yes"/>
    <s v="Yes"/>
    <s v="Yes"/>
    <x v="0"/>
  </r>
  <r>
    <x v="19"/>
    <x v="19"/>
    <x v="116"/>
    <x v="32"/>
    <n v="475.25"/>
    <n v="0"/>
    <n v="0"/>
    <n v="0"/>
    <n v="0"/>
    <n v="475.25"/>
    <s v="No"/>
    <s v="Yes"/>
    <s v="No"/>
    <x v="1"/>
  </r>
  <r>
    <x v="19"/>
    <x v="19"/>
    <x v="117"/>
    <x v="116"/>
    <n v="302.49"/>
    <n v="0"/>
    <n v="0"/>
    <n v="0"/>
    <n v="0"/>
    <n v="302.49"/>
    <s v="No"/>
    <s v="Yes"/>
    <s v="No"/>
    <x v="1"/>
  </r>
  <r>
    <x v="19"/>
    <x v="19"/>
    <x v="118"/>
    <x v="117"/>
    <n v="451.67"/>
    <n v="0"/>
    <n v="0"/>
    <n v="0"/>
    <n v="0"/>
    <n v="451.67"/>
    <s v="Yes"/>
    <s v="Yes"/>
    <s v="Yes"/>
    <x v="0"/>
  </r>
  <r>
    <x v="19"/>
    <x v="19"/>
    <x v="119"/>
    <x v="118"/>
    <n v="525.98"/>
    <n v="0"/>
    <n v="0"/>
    <n v="0"/>
    <n v="0"/>
    <n v="525.98"/>
    <s v="Yes"/>
    <s v="Yes"/>
    <s v="Yes"/>
    <x v="0"/>
  </r>
  <r>
    <x v="19"/>
    <x v="19"/>
    <x v="120"/>
    <x v="119"/>
    <n v="2.12"/>
    <n v="0"/>
    <n v="0"/>
    <n v="0"/>
    <n v="0"/>
    <n v="2.12"/>
    <s v="No"/>
    <s v="Yes"/>
    <s v="No"/>
    <x v="1"/>
  </r>
  <r>
    <x v="19"/>
    <x v="19"/>
    <x v="121"/>
    <x v="120"/>
    <n v="414.46"/>
    <n v="0"/>
    <n v="0"/>
    <n v="0"/>
    <n v="0"/>
    <n v="414.46"/>
    <s v="Yes"/>
    <s v="Yes"/>
    <s v="Yes"/>
    <x v="0"/>
  </r>
  <r>
    <x v="19"/>
    <x v="19"/>
    <x v="122"/>
    <x v="121"/>
    <n v="170.19"/>
    <n v="0"/>
    <n v="0"/>
    <n v="0"/>
    <n v="17.28"/>
    <n v="187.47"/>
    <s v="No"/>
    <s v="Yes"/>
    <s v="No"/>
    <x v="1"/>
  </r>
  <r>
    <x v="19"/>
    <x v="19"/>
    <x v="123"/>
    <x v="122"/>
    <n v="416.1"/>
    <n v="0"/>
    <n v="0"/>
    <n v="0"/>
    <n v="0"/>
    <n v="416.1"/>
    <s v="Yes"/>
    <s v="Yes"/>
    <s v="Yes"/>
    <x v="0"/>
  </r>
  <r>
    <x v="19"/>
    <x v="19"/>
    <x v="124"/>
    <x v="123"/>
    <n v="584.42999999999995"/>
    <n v="0"/>
    <n v="0"/>
    <n v="0"/>
    <n v="0"/>
    <n v="584.42999999999995"/>
    <s v="Yes"/>
    <s v="Yes"/>
    <s v="Yes"/>
    <x v="0"/>
  </r>
  <r>
    <x v="19"/>
    <x v="19"/>
    <x v="125"/>
    <x v="124"/>
    <n v="165.38"/>
    <n v="0"/>
    <n v="0"/>
    <n v="0"/>
    <n v="0"/>
    <n v="165.38"/>
    <s v="No"/>
    <s v="Yes"/>
    <s v="No"/>
    <x v="1"/>
  </r>
  <r>
    <x v="19"/>
    <x v="19"/>
    <x v="126"/>
    <x v="125"/>
    <n v="42.87"/>
    <n v="0"/>
    <n v="0"/>
    <n v="0"/>
    <n v="0"/>
    <n v="42.87"/>
    <s v="Yes"/>
    <s v="Yes"/>
    <s v="Yes"/>
    <x v="0"/>
  </r>
  <r>
    <x v="20"/>
    <x v="20"/>
    <x v="127"/>
    <x v="126"/>
    <n v="217.75"/>
    <n v="0"/>
    <n v="0"/>
    <n v="0"/>
    <n v="0"/>
    <n v="217.75"/>
    <s v="No"/>
    <s v="Yes"/>
    <s v="No"/>
    <x v="1"/>
  </r>
  <r>
    <x v="21"/>
    <x v="21"/>
    <x v="128"/>
    <x v="69"/>
    <n v="247.37"/>
    <n v="0"/>
    <n v="0"/>
    <n v="0"/>
    <n v="0"/>
    <n v="247.37"/>
    <s v="Yes"/>
    <s v="Yes"/>
    <s v="Yes"/>
    <x v="0"/>
  </r>
  <r>
    <x v="21"/>
    <x v="21"/>
    <x v="129"/>
    <x v="127"/>
    <n v="811.28"/>
    <n v="0"/>
    <n v="95.62"/>
    <n v="0"/>
    <n v="0"/>
    <n v="906.9"/>
    <s v="Yes"/>
    <s v="Yes"/>
    <s v="Yes"/>
    <x v="0"/>
  </r>
  <r>
    <x v="21"/>
    <x v="21"/>
    <x v="130"/>
    <x v="128"/>
    <n v="335.29"/>
    <n v="0"/>
    <n v="0"/>
    <n v="0"/>
    <n v="0"/>
    <n v="335.29"/>
    <s v="Yes"/>
    <s v="Yes"/>
    <s v="Yes"/>
    <x v="0"/>
  </r>
  <r>
    <x v="21"/>
    <x v="21"/>
    <x v="131"/>
    <x v="129"/>
    <n v="355.55"/>
    <n v="0"/>
    <n v="0"/>
    <n v="0"/>
    <n v="0"/>
    <n v="355.55"/>
    <s v="Yes"/>
    <s v="Yes"/>
    <s v="Yes"/>
    <x v="0"/>
  </r>
  <r>
    <x v="21"/>
    <x v="21"/>
    <x v="132"/>
    <x v="130"/>
    <n v="481.43"/>
    <n v="0"/>
    <n v="0"/>
    <n v="0"/>
    <n v="0"/>
    <n v="481.43"/>
    <s v="Yes"/>
    <s v="Yes"/>
    <s v="Yes"/>
    <x v="0"/>
  </r>
  <r>
    <x v="21"/>
    <x v="21"/>
    <x v="133"/>
    <x v="131"/>
    <n v="71.989999999999995"/>
    <n v="0"/>
    <n v="1.18"/>
    <n v="0"/>
    <n v="0"/>
    <n v="73.17"/>
    <s v="Yes"/>
    <s v="Yes"/>
    <s v="Yes"/>
    <x v="0"/>
  </r>
  <r>
    <x v="21"/>
    <x v="21"/>
    <x v="134"/>
    <x v="132"/>
    <n v="345.54"/>
    <n v="14.1"/>
    <n v="0"/>
    <n v="0"/>
    <n v="0"/>
    <n v="359.64000000000004"/>
    <s v="Yes"/>
    <s v="Yes"/>
    <s v="Yes"/>
    <x v="0"/>
  </r>
  <r>
    <x v="21"/>
    <x v="21"/>
    <x v="135"/>
    <x v="133"/>
    <n v="403.95"/>
    <n v="15.9"/>
    <n v="0"/>
    <n v="0"/>
    <n v="0"/>
    <n v="419.84999999999997"/>
    <s v="Yes"/>
    <s v="Yes"/>
    <s v="Yes"/>
    <x v="0"/>
  </r>
  <r>
    <x v="21"/>
    <x v="21"/>
    <x v="136"/>
    <x v="134"/>
    <n v="283.52999999999997"/>
    <n v="0"/>
    <n v="8.65"/>
    <n v="0"/>
    <n v="0"/>
    <n v="292.17999999999995"/>
    <s v="Yes"/>
    <s v="Yes"/>
    <s v="Yes"/>
    <x v="0"/>
  </r>
  <r>
    <x v="22"/>
    <x v="22"/>
    <x v="137"/>
    <x v="135"/>
    <n v="204.49"/>
    <n v="0"/>
    <n v="12.870000000000001"/>
    <n v="0"/>
    <n v="0"/>
    <n v="217.36"/>
    <s v="Yes"/>
    <s v="Yes"/>
    <s v="Yes"/>
    <x v="0"/>
  </r>
  <r>
    <x v="22"/>
    <x v="22"/>
    <x v="138"/>
    <x v="136"/>
    <n v="139.88"/>
    <n v="0"/>
    <n v="0"/>
    <n v="0"/>
    <n v="0"/>
    <n v="139.88"/>
    <s v="No"/>
    <s v="Yes"/>
    <s v="No"/>
    <x v="1"/>
  </r>
  <r>
    <x v="23"/>
    <x v="23"/>
    <x v="139"/>
    <x v="137"/>
    <n v="121.77"/>
    <n v="0"/>
    <n v="0"/>
    <n v="0"/>
    <n v="0"/>
    <n v="121.77"/>
    <s v="No"/>
    <s v="Yes"/>
    <s v="No"/>
    <x v="1"/>
  </r>
  <r>
    <x v="23"/>
    <x v="23"/>
    <x v="140"/>
    <x v="138"/>
    <n v="715.04"/>
    <n v="0"/>
    <n v="57.849999999999994"/>
    <n v="0"/>
    <n v="0"/>
    <n v="772.89"/>
    <s v="No"/>
    <s v="Yes"/>
    <s v="No"/>
    <x v="1"/>
  </r>
  <r>
    <x v="23"/>
    <x v="23"/>
    <x v="141"/>
    <x v="139"/>
    <n v="537.30999999999995"/>
    <n v="0"/>
    <n v="0"/>
    <n v="0"/>
    <n v="0"/>
    <n v="537.30999999999995"/>
    <s v="Yes"/>
    <s v="Yes"/>
    <s v="Yes"/>
    <x v="0"/>
  </r>
  <r>
    <x v="23"/>
    <x v="23"/>
    <x v="142"/>
    <x v="140"/>
    <n v="448.84"/>
    <n v="0"/>
    <n v="0"/>
    <n v="0"/>
    <n v="0"/>
    <n v="448.84"/>
    <s v="No"/>
    <s v="Yes"/>
    <s v="No"/>
    <x v="1"/>
  </r>
  <r>
    <x v="23"/>
    <x v="23"/>
    <x v="143"/>
    <x v="141"/>
    <n v="561.95000000000005"/>
    <n v="0"/>
    <n v="0"/>
    <n v="0"/>
    <n v="0"/>
    <n v="561.95000000000005"/>
    <s v="No"/>
    <s v="Yes"/>
    <s v="No"/>
    <x v="1"/>
  </r>
  <r>
    <x v="23"/>
    <x v="23"/>
    <x v="144"/>
    <x v="142"/>
    <n v="123.22"/>
    <n v="0"/>
    <n v="0"/>
    <n v="0"/>
    <n v="0"/>
    <n v="123.22"/>
    <s v="Yes"/>
    <s v="Yes"/>
    <s v="Yes"/>
    <x v="0"/>
  </r>
  <r>
    <x v="24"/>
    <x v="24"/>
    <x v="145"/>
    <x v="143"/>
    <n v="177.8"/>
    <n v="0"/>
    <n v="0"/>
    <n v="0"/>
    <n v="0"/>
    <n v="177.8"/>
    <s v="Yes"/>
    <s v="Yes"/>
    <s v="Yes"/>
    <x v="0"/>
  </r>
  <r>
    <x v="24"/>
    <x v="24"/>
    <x v="146"/>
    <x v="144"/>
    <n v="182.43"/>
    <n v="0"/>
    <n v="12.370000000000001"/>
    <n v="0"/>
    <n v="0"/>
    <n v="194.8"/>
    <s v="Yes"/>
    <s v="Yes"/>
    <s v="Yes"/>
    <x v="0"/>
  </r>
  <r>
    <x v="24"/>
    <x v="24"/>
    <x v="147"/>
    <x v="145"/>
    <n v="109.95"/>
    <n v="0"/>
    <n v="4.6500000000000004"/>
    <n v="0"/>
    <n v="0"/>
    <n v="114.60000000000001"/>
    <s v="Yes"/>
    <s v="Yes"/>
    <s v="Yes"/>
    <x v="0"/>
  </r>
  <r>
    <x v="25"/>
    <x v="25"/>
    <x v="148"/>
    <x v="146"/>
    <n v="26.19"/>
    <n v="0"/>
    <n v="0"/>
    <n v="0"/>
    <n v="0"/>
    <n v="26.19"/>
    <s v="Yes"/>
    <s v="Yes"/>
    <s v="Yes"/>
    <x v="0"/>
  </r>
  <r>
    <x v="25"/>
    <x v="25"/>
    <x v="149"/>
    <x v="147"/>
    <n v="233.24"/>
    <n v="0"/>
    <n v="44.339999999999996"/>
    <n v="0"/>
    <n v="0"/>
    <n v="277.58"/>
    <s v="Yes"/>
    <s v="Yes"/>
    <s v="Yes"/>
    <x v="0"/>
  </r>
  <r>
    <x v="25"/>
    <x v="25"/>
    <x v="150"/>
    <x v="148"/>
    <n v="259"/>
    <n v="0"/>
    <n v="0"/>
    <n v="0"/>
    <n v="0"/>
    <n v="259"/>
    <s v="Yes"/>
    <s v="Yes"/>
    <s v="Yes"/>
    <x v="0"/>
  </r>
  <r>
    <x v="25"/>
    <x v="25"/>
    <x v="151"/>
    <x v="149"/>
    <n v="343.25"/>
    <n v="17.25"/>
    <n v="0"/>
    <n v="0"/>
    <n v="0"/>
    <n v="360.5"/>
    <s v="Yes"/>
    <s v="Yes"/>
    <s v="Yes"/>
    <x v="0"/>
  </r>
  <r>
    <x v="25"/>
    <x v="25"/>
    <x v="152"/>
    <x v="150"/>
    <n v="2604.35"/>
    <n v="0"/>
    <n v="67.8"/>
    <n v="0"/>
    <n v="0"/>
    <n v="2672.15"/>
    <s v="Yes"/>
    <s v="Yes"/>
    <s v="Yes"/>
    <x v="0"/>
  </r>
  <r>
    <x v="26"/>
    <x v="26"/>
    <x v="153"/>
    <x v="151"/>
    <n v="123.27"/>
    <n v="0"/>
    <n v="1.54"/>
    <n v="0"/>
    <n v="0"/>
    <n v="124.81"/>
    <s v="Yes"/>
    <s v="Yes"/>
    <s v="Yes"/>
    <x v="0"/>
  </r>
  <r>
    <x v="27"/>
    <x v="27"/>
    <x v="154"/>
    <x v="152"/>
    <n v="65.02"/>
    <n v="0"/>
    <n v="0"/>
    <n v="0"/>
    <n v="0"/>
    <n v="65.02"/>
    <s v="Yes"/>
    <s v="Yes"/>
    <s v="Yes"/>
    <x v="0"/>
  </r>
  <r>
    <x v="27"/>
    <x v="27"/>
    <x v="155"/>
    <x v="153"/>
    <n v="783.15"/>
    <n v="0"/>
    <n v="6.06"/>
    <n v="0"/>
    <n v="0"/>
    <n v="789.20999999999992"/>
    <s v="No"/>
    <s v="Yes"/>
    <s v="No"/>
    <x v="1"/>
  </r>
  <r>
    <x v="27"/>
    <x v="27"/>
    <x v="156"/>
    <x v="154"/>
    <n v="44.26"/>
    <n v="0"/>
    <n v="0"/>
    <n v="0"/>
    <n v="0"/>
    <n v="44.26"/>
    <s v="Yes"/>
    <s v="Yes"/>
    <s v="Yes"/>
    <x v="0"/>
  </r>
  <r>
    <x v="27"/>
    <x v="27"/>
    <x v="157"/>
    <x v="155"/>
    <n v="1411.25"/>
    <n v="0"/>
    <n v="56.09"/>
    <n v="0"/>
    <n v="0"/>
    <n v="1467.34"/>
    <s v="Yes"/>
    <s v="Yes"/>
    <s v="Yes"/>
    <x v="0"/>
  </r>
  <r>
    <x v="27"/>
    <x v="27"/>
    <x v="158"/>
    <x v="43"/>
    <n v="304.72000000000003"/>
    <n v="0"/>
    <n v="0"/>
    <n v="0"/>
    <n v="0"/>
    <n v="304.72000000000003"/>
    <s v="Yes"/>
    <s v="Yes"/>
    <s v="Yes"/>
    <x v="0"/>
  </r>
  <r>
    <x v="27"/>
    <x v="27"/>
    <x v="159"/>
    <x v="156"/>
    <n v="250.77"/>
    <n v="0"/>
    <n v="0"/>
    <n v="0"/>
    <n v="0"/>
    <n v="250.77"/>
    <s v="Yes"/>
    <s v="Yes"/>
    <s v="Yes"/>
    <x v="0"/>
  </r>
  <r>
    <x v="27"/>
    <x v="27"/>
    <x v="160"/>
    <x v="157"/>
    <n v="200.4"/>
    <n v="0"/>
    <n v="0"/>
    <n v="0"/>
    <n v="0"/>
    <n v="200.4"/>
    <s v="Yes"/>
    <s v="Yes"/>
    <s v="Yes"/>
    <x v="0"/>
  </r>
  <r>
    <x v="27"/>
    <x v="27"/>
    <x v="161"/>
    <x v="158"/>
    <n v="500.81"/>
    <n v="0"/>
    <n v="0"/>
    <n v="0"/>
    <n v="0"/>
    <n v="500.81"/>
    <s v="Yes"/>
    <s v="Yes"/>
    <s v="Yes"/>
    <x v="0"/>
  </r>
  <r>
    <x v="27"/>
    <x v="27"/>
    <x v="162"/>
    <x v="159"/>
    <n v="557.26"/>
    <n v="29.14"/>
    <n v="0"/>
    <n v="0"/>
    <n v="0"/>
    <n v="586.4"/>
    <s v="Yes"/>
    <s v="Yes"/>
    <s v="Yes"/>
    <x v="0"/>
  </r>
  <r>
    <x v="27"/>
    <x v="27"/>
    <x v="163"/>
    <x v="160"/>
    <n v="366.67"/>
    <n v="16"/>
    <n v="0"/>
    <n v="0"/>
    <n v="0"/>
    <n v="382.67"/>
    <s v="Yes"/>
    <s v="Yes"/>
    <s v="Yes"/>
    <x v="0"/>
  </r>
  <r>
    <x v="27"/>
    <x v="27"/>
    <x v="164"/>
    <x v="161"/>
    <n v="479.22"/>
    <n v="0"/>
    <n v="0"/>
    <n v="0"/>
    <n v="0"/>
    <n v="479.22"/>
    <s v="Yes"/>
    <s v="Yes"/>
    <s v="Yes"/>
    <x v="0"/>
  </r>
  <r>
    <x v="27"/>
    <x v="27"/>
    <x v="165"/>
    <x v="162"/>
    <n v="669.1"/>
    <n v="0"/>
    <n v="0"/>
    <n v="0"/>
    <n v="0"/>
    <n v="669.1"/>
    <s v="Yes"/>
    <s v="Yes"/>
    <s v="Yes"/>
    <x v="0"/>
  </r>
  <r>
    <x v="27"/>
    <x v="27"/>
    <x v="166"/>
    <x v="163"/>
    <n v="408.56"/>
    <n v="0"/>
    <n v="0"/>
    <n v="0"/>
    <n v="0"/>
    <n v="408.56"/>
    <s v="No"/>
    <s v="Yes"/>
    <s v="No"/>
    <x v="1"/>
  </r>
  <r>
    <x v="27"/>
    <x v="27"/>
    <x v="167"/>
    <x v="164"/>
    <n v="629.27"/>
    <n v="0"/>
    <n v="0"/>
    <n v="0"/>
    <n v="0"/>
    <n v="629.27"/>
    <s v="Yes"/>
    <s v="Yes"/>
    <s v="Yes"/>
    <x v="0"/>
  </r>
  <r>
    <x v="27"/>
    <x v="27"/>
    <x v="168"/>
    <x v="165"/>
    <n v="326.22000000000003"/>
    <n v="0"/>
    <n v="0"/>
    <n v="0"/>
    <n v="0"/>
    <n v="326.22000000000003"/>
    <s v="No"/>
    <s v="Yes"/>
    <s v="No"/>
    <x v="1"/>
  </r>
  <r>
    <x v="27"/>
    <x v="27"/>
    <x v="169"/>
    <x v="166"/>
    <n v="317.75"/>
    <n v="0"/>
    <n v="0"/>
    <n v="0"/>
    <n v="0"/>
    <n v="317.75"/>
    <s v="No"/>
    <s v="Yes"/>
    <s v="No"/>
    <x v="1"/>
  </r>
  <r>
    <x v="27"/>
    <x v="27"/>
    <x v="170"/>
    <x v="167"/>
    <n v="1079.57"/>
    <n v="0"/>
    <n v="60.160000000000004"/>
    <n v="0"/>
    <n v="0"/>
    <n v="1139.73"/>
    <s v="Yes"/>
    <s v="Yes"/>
    <s v="Yes"/>
    <x v="0"/>
  </r>
  <r>
    <x v="27"/>
    <x v="27"/>
    <x v="171"/>
    <x v="168"/>
    <n v="847.63"/>
    <n v="0"/>
    <n v="0"/>
    <n v="0"/>
    <n v="0"/>
    <n v="847.63"/>
    <s v="Yes"/>
    <s v="Yes"/>
    <s v="Yes"/>
    <x v="0"/>
  </r>
  <r>
    <x v="27"/>
    <x v="27"/>
    <x v="172"/>
    <x v="169"/>
    <n v="1074.21"/>
    <n v="0"/>
    <n v="85.25"/>
    <n v="0"/>
    <n v="0"/>
    <n v="1159.46"/>
    <s v="No"/>
    <s v="Yes"/>
    <s v="No"/>
    <x v="1"/>
  </r>
  <r>
    <x v="27"/>
    <x v="27"/>
    <x v="173"/>
    <x v="170"/>
    <n v="338.6"/>
    <n v="0"/>
    <n v="0"/>
    <n v="0"/>
    <n v="0"/>
    <n v="338.6"/>
    <s v="Yes"/>
    <s v="Yes"/>
    <s v="Yes"/>
    <x v="0"/>
  </r>
  <r>
    <x v="27"/>
    <x v="27"/>
    <x v="174"/>
    <x v="171"/>
    <n v="539.51"/>
    <n v="0"/>
    <n v="0"/>
    <n v="0"/>
    <n v="0"/>
    <n v="539.51"/>
    <s v="Yes"/>
    <s v="Yes"/>
    <s v="Yes"/>
    <x v="0"/>
  </r>
  <r>
    <x v="27"/>
    <x v="27"/>
    <x v="175"/>
    <x v="172"/>
    <n v="144.59"/>
    <n v="0"/>
    <n v="0"/>
    <n v="0"/>
    <n v="0"/>
    <n v="144.59"/>
    <s v="No"/>
    <s v="Yes"/>
    <s v="No"/>
    <x v="1"/>
  </r>
  <r>
    <x v="27"/>
    <x v="27"/>
    <x v="176"/>
    <x v="173"/>
    <n v="213.9"/>
    <n v="29.75"/>
    <n v="0"/>
    <n v="0"/>
    <n v="0"/>
    <n v="243.65"/>
    <s v="Yes"/>
    <s v="Yes"/>
    <s v="Yes"/>
    <x v="0"/>
  </r>
  <r>
    <x v="27"/>
    <x v="27"/>
    <x v="177"/>
    <x v="174"/>
    <n v="438.75"/>
    <n v="0"/>
    <n v="0"/>
    <n v="0"/>
    <n v="0"/>
    <n v="438.75"/>
    <s v="No"/>
    <s v="Yes"/>
    <s v="No"/>
    <x v="1"/>
  </r>
  <r>
    <x v="27"/>
    <x v="27"/>
    <x v="178"/>
    <x v="175"/>
    <n v="430.3"/>
    <n v="0"/>
    <n v="0"/>
    <n v="0"/>
    <n v="0"/>
    <n v="430.3"/>
    <s v="Yes"/>
    <s v="Yes"/>
    <s v="Yes"/>
    <x v="0"/>
  </r>
  <r>
    <x v="27"/>
    <x v="27"/>
    <x v="179"/>
    <x v="176"/>
    <n v="474.22"/>
    <n v="14.1"/>
    <n v="0"/>
    <n v="0"/>
    <n v="0"/>
    <n v="488.32000000000005"/>
    <s v="Yes"/>
    <s v="Yes"/>
    <s v="Yes"/>
    <x v="0"/>
  </r>
  <r>
    <x v="27"/>
    <x v="27"/>
    <x v="180"/>
    <x v="177"/>
    <n v="728.02"/>
    <n v="0"/>
    <n v="0"/>
    <n v="0"/>
    <n v="0"/>
    <n v="728.02"/>
    <s v="Yes"/>
    <s v="Yes"/>
    <s v="Yes"/>
    <x v="0"/>
  </r>
  <r>
    <x v="27"/>
    <x v="27"/>
    <x v="181"/>
    <x v="178"/>
    <n v="78.099999999999994"/>
    <n v="0"/>
    <n v="1.6800000000000002"/>
    <n v="0"/>
    <n v="0"/>
    <n v="79.78"/>
    <s v="Yes"/>
    <s v="Yes"/>
    <s v="Yes"/>
    <x v="0"/>
  </r>
  <r>
    <x v="27"/>
    <x v="27"/>
    <x v="182"/>
    <x v="179"/>
    <n v="375.43"/>
    <n v="31.26"/>
    <n v="0"/>
    <n v="0"/>
    <n v="0"/>
    <n v="406.69"/>
    <s v="No"/>
    <s v="Yes"/>
    <s v="No"/>
    <x v="1"/>
  </r>
  <r>
    <x v="27"/>
    <x v="27"/>
    <x v="183"/>
    <x v="180"/>
    <n v="596.15"/>
    <n v="0"/>
    <n v="0"/>
    <n v="0"/>
    <n v="0"/>
    <n v="596.15"/>
    <s v="No"/>
    <s v="Yes"/>
    <s v="No"/>
    <x v="1"/>
  </r>
  <r>
    <x v="27"/>
    <x v="27"/>
    <x v="184"/>
    <x v="181"/>
    <n v="510.8"/>
    <n v="0"/>
    <n v="0"/>
    <n v="0"/>
    <n v="0"/>
    <n v="510.8"/>
    <s v="No"/>
    <s v="Yes"/>
    <s v="No"/>
    <x v="1"/>
  </r>
  <r>
    <x v="27"/>
    <x v="27"/>
    <x v="185"/>
    <x v="182"/>
    <n v="605.26"/>
    <n v="0"/>
    <n v="0"/>
    <n v="0"/>
    <n v="0"/>
    <n v="605.26"/>
    <s v="No"/>
    <s v="Yes"/>
    <s v="No"/>
    <x v="1"/>
  </r>
  <r>
    <x v="27"/>
    <x v="27"/>
    <x v="186"/>
    <x v="133"/>
    <n v="520.84"/>
    <n v="14.1"/>
    <n v="0"/>
    <n v="0"/>
    <n v="0"/>
    <n v="534.94000000000005"/>
    <s v="Yes"/>
    <s v="Yes"/>
    <s v="Yes"/>
    <x v="0"/>
  </r>
  <r>
    <x v="27"/>
    <x v="27"/>
    <x v="187"/>
    <x v="183"/>
    <n v="491.29"/>
    <n v="0"/>
    <n v="0"/>
    <n v="0"/>
    <n v="0"/>
    <n v="491.29"/>
    <s v="Yes"/>
    <s v="Yes"/>
    <s v="Yes"/>
    <x v="0"/>
  </r>
  <r>
    <x v="27"/>
    <x v="27"/>
    <x v="188"/>
    <x v="184"/>
    <n v="1711.52"/>
    <n v="0"/>
    <n v="98.31"/>
    <n v="0"/>
    <n v="0"/>
    <n v="1809.83"/>
    <s v="No"/>
    <s v="Yes"/>
    <s v="No"/>
    <x v="1"/>
  </r>
  <r>
    <x v="27"/>
    <x v="27"/>
    <x v="189"/>
    <x v="185"/>
    <n v="758.55"/>
    <n v="0"/>
    <n v="0"/>
    <n v="0"/>
    <n v="0"/>
    <n v="758.55"/>
    <s v="No"/>
    <s v="Yes"/>
    <s v="No"/>
    <x v="1"/>
  </r>
  <r>
    <x v="27"/>
    <x v="27"/>
    <x v="190"/>
    <x v="186"/>
    <n v="338.92"/>
    <n v="0"/>
    <n v="0"/>
    <n v="0"/>
    <n v="0"/>
    <n v="338.92"/>
    <s v="Yes"/>
    <s v="Yes"/>
    <s v="Yes"/>
    <x v="0"/>
  </r>
  <r>
    <x v="27"/>
    <x v="27"/>
    <x v="191"/>
    <x v="187"/>
    <n v="530.71"/>
    <n v="0"/>
    <n v="68.89"/>
    <n v="0"/>
    <n v="0"/>
    <n v="599.6"/>
    <s v="No"/>
    <s v="Yes"/>
    <s v="No"/>
    <x v="1"/>
  </r>
  <r>
    <x v="27"/>
    <x v="27"/>
    <x v="192"/>
    <x v="188"/>
    <n v="135.29"/>
    <n v="0"/>
    <n v="0"/>
    <n v="0"/>
    <n v="0"/>
    <n v="135.29"/>
    <s v="Yes"/>
    <s v="Yes"/>
    <s v="Yes"/>
    <x v="0"/>
  </r>
  <r>
    <x v="27"/>
    <x v="27"/>
    <x v="193"/>
    <x v="189"/>
    <n v="104.3"/>
    <n v="14.4"/>
    <n v="0"/>
    <n v="0"/>
    <n v="0"/>
    <n v="118.7"/>
    <s v="No"/>
    <s v="Yes"/>
    <s v="No"/>
    <x v="1"/>
  </r>
  <r>
    <x v="27"/>
    <x v="27"/>
    <x v="194"/>
    <x v="190"/>
    <n v="278.39999999999998"/>
    <n v="0"/>
    <n v="0"/>
    <n v="0"/>
    <n v="0"/>
    <n v="278.39999999999998"/>
    <s v="No"/>
    <s v="Yes"/>
    <s v="No"/>
    <x v="1"/>
  </r>
  <r>
    <x v="28"/>
    <x v="28"/>
    <x v="195"/>
    <x v="191"/>
    <n v="467.74"/>
    <n v="0"/>
    <n v="0"/>
    <n v="0"/>
    <n v="0"/>
    <n v="467.74"/>
    <s v="No"/>
    <s v="Yes"/>
    <s v="No"/>
    <x v="1"/>
  </r>
  <r>
    <x v="28"/>
    <x v="28"/>
    <x v="196"/>
    <x v="192"/>
    <n v="595.64"/>
    <n v="0"/>
    <n v="76.08"/>
    <n v="4.3"/>
    <n v="0"/>
    <n v="676.02"/>
    <s v="No"/>
    <s v="Yes"/>
    <s v="No"/>
    <x v="1"/>
  </r>
  <r>
    <x v="28"/>
    <x v="28"/>
    <x v="197"/>
    <x v="193"/>
    <n v="833.01"/>
    <n v="72.400000000000006"/>
    <n v="0"/>
    <n v="0"/>
    <n v="0"/>
    <n v="905.41"/>
    <s v="No"/>
    <s v="Yes"/>
    <s v="No"/>
    <x v="1"/>
  </r>
  <r>
    <x v="29"/>
    <x v="29"/>
    <x v="198"/>
    <x v="194"/>
    <n v="805.12"/>
    <n v="16.899999999999999"/>
    <n v="0"/>
    <n v="0"/>
    <n v="0"/>
    <n v="822.02"/>
    <s v="No"/>
    <s v="Yes"/>
    <s v="No"/>
    <x v="1"/>
  </r>
  <r>
    <x v="29"/>
    <x v="29"/>
    <x v="199"/>
    <x v="195"/>
    <n v="415.24"/>
    <n v="0"/>
    <n v="0"/>
    <n v="0"/>
    <n v="0"/>
    <n v="415.24"/>
    <s v="No"/>
    <s v="Yes"/>
    <s v="No"/>
    <x v="1"/>
  </r>
  <r>
    <x v="29"/>
    <x v="29"/>
    <x v="200"/>
    <x v="196"/>
    <n v="486"/>
    <n v="0"/>
    <n v="35.86"/>
    <n v="1"/>
    <n v="0"/>
    <n v="522.86"/>
    <s v="No"/>
    <s v="Yes"/>
    <s v="No"/>
    <x v="1"/>
  </r>
  <r>
    <x v="29"/>
    <x v="29"/>
    <x v="201"/>
    <x v="197"/>
    <n v="37.33"/>
    <n v="0"/>
    <n v="0"/>
    <n v="0"/>
    <n v="0"/>
    <n v="37.33"/>
    <s v="No"/>
    <s v="Yes"/>
    <s v="No"/>
    <x v="1"/>
  </r>
  <r>
    <x v="30"/>
    <x v="30"/>
    <x v="202"/>
    <x v="198"/>
    <n v="167.7"/>
    <n v="0"/>
    <n v="0"/>
    <n v="0"/>
    <n v="0"/>
    <n v="167.7"/>
    <s v="No"/>
    <s v="Yes"/>
    <s v="No"/>
    <x v="1"/>
  </r>
  <r>
    <x v="31"/>
    <x v="31"/>
    <x v="203"/>
    <x v="199"/>
    <n v="268.89"/>
    <n v="17.100000000000001"/>
    <n v="0"/>
    <n v="0"/>
    <n v="0"/>
    <n v="285.99"/>
    <s v="Yes"/>
    <s v="Yes"/>
    <s v="Yes"/>
    <x v="0"/>
  </r>
  <r>
    <x v="31"/>
    <x v="31"/>
    <x v="204"/>
    <x v="200"/>
    <n v="234.3"/>
    <n v="0"/>
    <n v="0"/>
    <n v="0"/>
    <n v="0"/>
    <n v="234.3"/>
    <s v="No"/>
    <s v="Yes"/>
    <s v="No"/>
    <x v="1"/>
  </r>
  <r>
    <x v="31"/>
    <x v="31"/>
    <x v="205"/>
    <x v="201"/>
    <n v="865.3"/>
    <n v="0"/>
    <n v="83.990000000000009"/>
    <n v="9"/>
    <n v="0"/>
    <n v="958.29"/>
    <s v="No"/>
    <s v="Yes"/>
    <s v="No"/>
    <x v="1"/>
  </r>
  <r>
    <x v="31"/>
    <x v="31"/>
    <x v="206"/>
    <x v="202"/>
    <n v="268.72000000000003"/>
    <n v="18.5"/>
    <n v="0"/>
    <n v="0"/>
    <n v="0"/>
    <n v="287.22000000000003"/>
    <s v="No"/>
    <s v="Yes"/>
    <s v="No"/>
    <x v="1"/>
  </r>
  <r>
    <x v="31"/>
    <x v="31"/>
    <x v="207"/>
    <x v="203"/>
    <n v="435.39"/>
    <n v="0"/>
    <n v="0"/>
    <n v="0"/>
    <n v="0"/>
    <n v="435.39"/>
    <s v="No"/>
    <s v="Yes"/>
    <s v="No"/>
    <x v="1"/>
  </r>
  <r>
    <x v="31"/>
    <x v="31"/>
    <x v="208"/>
    <x v="204"/>
    <n v="172.4"/>
    <n v="0"/>
    <n v="0"/>
    <n v="0"/>
    <n v="0"/>
    <n v="172.4"/>
    <s v="No"/>
    <s v="Yes"/>
    <s v="No"/>
    <x v="1"/>
  </r>
  <r>
    <x v="31"/>
    <x v="31"/>
    <x v="209"/>
    <x v="205"/>
    <n v="323.7"/>
    <n v="19.3"/>
    <n v="0"/>
    <n v="0"/>
    <n v="0"/>
    <n v="343"/>
    <s v="No"/>
    <s v="Yes"/>
    <s v="No"/>
    <x v="1"/>
  </r>
  <r>
    <x v="31"/>
    <x v="31"/>
    <x v="210"/>
    <x v="206"/>
    <n v="29.76"/>
    <n v="0"/>
    <n v="0"/>
    <n v="0"/>
    <n v="0"/>
    <n v="29.76"/>
    <s v="No"/>
    <s v="Yes"/>
    <s v="No"/>
    <x v="1"/>
  </r>
  <r>
    <x v="32"/>
    <x v="32"/>
    <x v="211"/>
    <x v="207"/>
    <n v="88.83"/>
    <n v="0"/>
    <n v="0"/>
    <n v="0"/>
    <n v="0"/>
    <n v="88.83"/>
    <s v="Yes"/>
    <s v="Yes"/>
    <s v="Yes"/>
    <x v="0"/>
  </r>
  <r>
    <x v="32"/>
    <x v="32"/>
    <x v="212"/>
    <x v="208"/>
    <n v="195.54"/>
    <n v="0"/>
    <n v="0"/>
    <n v="0"/>
    <n v="0"/>
    <n v="195.54"/>
    <s v="Yes"/>
    <s v="Yes"/>
    <s v="Yes"/>
    <x v="0"/>
  </r>
  <r>
    <x v="32"/>
    <x v="32"/>
    <x v="213"/>
    <x v="209"/>
    <n v="1394.76"/>
    <n v="0"/>
    <n v="63.64"/>
    <n v="0"/>
    <n v="0"/>
    <n v="1458.4"/>
    <s v="Yes"/>
    <s v="Yes"/>
    <s v="Yes"/>
    <x v="0"/>
  </r>
  <r>
    <x v="32"/>
    <x v="32"/>
    <x v="214"/>
    <x v="210"/>
    <n v="380.71"/>
    <n v="13"/>
    <n v="0"/>
    <n v="0"/>
    <n v="0"/>
    <n v="393.71"/>
    <s v="Yes"/>
    <s v="Yes"/>
    <s v="Yes"/>
    <x v="0"/>
  </r>
  <r>
    <x v="32"/>
    <x v="32"/>
    <x v="215"/>
    <x v="211"/>
    <n v="403.58"/>
    <n v="0"/>
    <n v="0"/>
    <n v="0"/>
    <n v="0"/>
    <n v="403.58"/>
    <s v="Yes"/>
    <s v="Yes"/>
    <s v="Yes"/>
    <x v="0"/>
  </r>
  <r>
    <x v="32"/>
    <x v="32"/>
    <x v="216"/>
    <x v="212"/>
    <n v="386.49"/>
    <n v="0"/>
    <n v="0"/>
    <n v="0"/>
    <n v="0"/>
    <n v="386.49"/>
    <s v="Yes"/>
    <s v="Yes"/>
    <s v="Yes"/>
    <x v="0"/>
  </r>
  <r>
    <x v="32"/>
    <x v="32"/>
    <x v="217"/>
    <x v="213"/>
    <n v="465.87"/>
    <n v="9.9700000000000006"/>
    <n v="0"/>
    <n v="0"/>
    <n v="0"/>
    <n v="475.84000000000003"/>
    <s v="Yes"/>
    <s v="Yes"/>
    <s v="Yes"/>
    <x v="0"/>
  </r>
  <r>
    <x v="32"/>
    <x v="32"/>
    <x v="218"/>
    <x v="214"/>
    <n v="876.01"/>
    <n v="0"/>
    <n v="0"/>
    <n v="0"/>
    <n v="0"/>
    <n v="876.01"/>
    <s v="Yes"/>
    <s v="Yes"/>
    <s v="Yes"/>
    <x v="0"/>
  </r>
  <r>
    <x v="32"/>
    <x v="32"/>
    <x v="219"/>
    <x v="215"/>
    <n v="522.79999999999995"/>
    <n v="0"/>
    <n v="0"/>
    <n v="0"/>
    <n v="0"/>
    <n v="522.79999999999995"/>
    <s v="Yes"/>
    <s v="Yes"/>
    <s v="Yes"/>
    <x v="0"/>
  </r>
  <r>
    <x v="32"/>
    <x v="32"/>
    <x v="220"/>
    <x v="216"/>
    <n v="451.4"/>
    <n v="0"/>
    <n v="0"/>
    <n v="0"/>
    <n v="0"/>
    <n v="451.4"/>
    <s v="Yes"/>
    <s v="Yes"/>
    <s v="Yes"/>
    <x v="0"/>
  </r>
  <r>
    <x v="32"/>
    <x v="32"/>
    <x v="221"/>
    <x v="217"/>
    <n v="821.86"/>
    <n v="0"/>
    <n v="0"/>
    <n v="0"/>
    <n v="0"/>
    <n v="821.86"/>
    <s v="Yes"/>
    <s v="Yes"/>
    <s v="Yes"/>
    <x v="0"/>
  </r>
  <r>
    <x v="32"/>
    <x v="32"/>
    <x v="222"/>
    <x v="218"/>
    <n v="404.83"/>
    <n v="9.9"/>
    <n v="0"/>
    <n v="0"/>
    <n v="0"/>
    <n v="414.72999999999996"/>
    <s v="Yes"/>
    <s v="Yes"/>
    <s v="Yes"/>
    <x v="0"/>
  </r>
  <r>
    <x v="32"/>
    <x v="32"/>
    <x v="223"/>
    <x v="219"/>
    <n v="378.02"/>
    <n v="0"/>
    <n v="0"/>
    <n v="0"/>
    <n v="0"/>
    <n v="378.02"/>
    <s v="Yes"/>
    <s v="Yes"/>
    <s v="Yes"/>
    <x v="0"/>
  </r>
  <r>
    <x v="32"/>
    <x v="32"/>
    <x v="224"/>
    <x v="220"/>
    <n v="430.73"/>
    <n v="11.2"/>
    <n v="0"/>
    <n v="0"/>
    <n v="0"/>
    <n v="441.93"/>
    <s v="Yes"/>
    <s v="Yes"/>
    <s v="Yes"/>
    <x v="0"/>
  </r>
  <r>
    <x v="32"/>
    <x v="32"/>
    <x v="225"/>
    <x v="221"/>
    <n v="355.93"/>
    <n v="0"/>
    <n v="0"/>
    <n v="0"/>
    <n v="0"/>
    <n v="355.93"/>
    <s v="Yes"/>
    <s v="Yes"/>
    <s v="Yes"/>
    <x v="0"/>
  </r>
  <r>
    <x v="32"/>
    <x v="32"/>
    <x v="226"/>
    <x v="222"/>
    <n v="441"/>
    <n v="0"/>
    <n v="0"/>
    <n v="0"/>
    <n v="0"/>
    <n v="441"/>
    <s v="Yes"/>
    <s v="Yes"/>
    <s v="Yes"/>
    <x v="0"/>
  </r>
  <r>
    <x v="32"/>
    <x v="32"/>
    <x v="227"/>
    <x v="223"/>
    <n v="308.55"/>
    <n v="0"/>
    <n v="0"/>
    <n v="0"/>
    <n v="0"/>
    <n v="308.55"/>
    <s v="No"/>
    <s v="Yes"/>
    <s v="No"/>
    <x v="1"/>
  </r>
  <r>
    <x v="32"/>
    <x v="32"/>
    <x v="228"/>
    <x v="26"/>
    <n v="367.1"/>
    <n v="0"/>
    <n v="14.110000000000001"/>
    <n v="0"/>
    <n v="0"/>
    <n v="381.21000000000004"/>
    <s v="Yes"/>
    <s v="Yes"/>
    <s v="Yes"/>
    <x v="0"/>
  </r>
  <r>
    <x v="32"/>
    <x v="32"/>
    <x v="229"/>
    <x v="224"/>
    <n v="742.66"/>
    <n v="0"/>
    <n v="0"/>
    <n v="0"/>
    <n v="0"/>
    <n v="742.66"/>
    <s v="Yes"/>
    <s v="Yes"/>
    <s v="Yes"/>
    <x v="0"/>
  </r>
  <r>
    <x v="32"/>
    <x v="32"/>
    <x v="230"/>
    <x v="225"/>
    <n v="1509.46"/>
    <n v="0"/>
    <n v="48.29"/>
    <n v="0"/>
    <n v="0"/>
    <n v="1557.75"/>
    <s v="No"/>
    <s v="Yes"/>
    <s v="No"/>
    <x v="1"/>
  </r>
  <r>
    <x v="32"/>
    <x v="32"/>
    <x v="231"/>
    <x v="226"/>
    <n v="310.3"/>
    <n v="0"/>
    <n v="0"/>
    <n v="0"/>
    <n v="0"/>
    <n v="310.3"/>
    <s v="Yes"/>
    <s v="Yes"/>
    <s v="Yes"/>
    <x v="0"/>
  </r>
  <r>
    <x v="32"/>
    <x v="32"/>
    <x v="232"/>
    <x v="227"/>
    <n v="712.52"/>
    <n v="0"/>
    <n v="0"/>
    <n v="0"/>
    <n v="57.120000000000005"/>
    <n v="769.64"/>
    <s v="Yes"/>
    <s v="Yes"/>
    <s v="Yes"/>
    <x v="0"/>
  </r>
  <r>
    <x v="32"/>
    <x v="32"/>
    <x v="233"/>
    <x v="228"/>
    <n v="839.14"/>
    <n v="0"/>
    <n v="0"/>
    <n v="0"/>
    <n v="0"/>
    <n v="839.14"/>
    <s v="No"/>
    <s v="Yes"/>
    <s v="No"/>
    <x v="1"/>
  </r>
  <r>
    <x v="32"/>
    <x v="32"/>
    <x v="234"/>
    <x v="229"/>
    <n v="349.1"/>
    <n v="0"/>
    <n v="0"/>
    <n v="0"/>
    <n v="0"/>
    <n v="349.1"/>
    <s v="Yes"/>
    <s v="Yes"/>
    <s v="Yes"/>
    <x v="0"/>
  </r>
  <r>
    <x v="32"/>
    <x v="32"/>
    <x v="235"/>
    <x v="230"/>
    <n v="479.36"/>
    <n v="11"/>
    <n v="0"/>
    <n v="0"/>
    <n v="0"/>
    <n v="490.36"/>
    <s v="No"/>
    <s v="Yes"/>
    <s v="No"/>
    <x v="1"/>
  </r>
  <r>
    <x v="32"/>
    <x v="32"/>
    <x v="236"/>
    <x v="231"/>
    <n v="551.16"/>
    <n v="0"/>
    <n v="0"/>
    <n v="0"/>
    <n v="0"/>
    <n v="551.16"/>
    <s v="No"/>
    <s v="Yes"/>
    <s v="No"/>
    <x v="1"/>
  </r>
  <r>
    <x v="32"/>
    <x v="32"/>
    <x v="237"/>
    <x v="232"/>
    <n v="776.62"/>
    <n v="0"/>
    <n v="0"/>
    <n v="0"/>
    <n v="0"/>
    <n v="776.62"/>
    <s v="Yes"/>
    <s v="Yes"/>
    <s v="Yes"/>
    <x v="0"/>
  </r>
  <r>
    <x v="32"/>
    <x v="32"/>
    <x v="238"/>
    <x v="233"/>
    <n v="424"/>
    <n v="0"/>
    <n v="0"/>
    <n v="0"/>
    <n v="0"/>
    <n v="424"/>
    <s v="No"/>
    <s v="Yes"/>
    <s v="No"/>
    <x v="1"/>
  </r>
  <r>
    <x v="32"/>
    <x v="32"/>
    <x v="239"/>
    <x v="234"/>
    <n v="1445.26"/>
    <n v="0"/>
    <n v="63.23"/>
    <n v="0"/>
    <n v="0"/>
    <n v="1508.49"/>
    <s v="Yes"/>
    <s v="Yes"/>
    <s v="Yes"/>
    <x v="0"/>
  </r>
  <r>
    <x v="32"/>
    <x v="32"/>
    <x v="240"/>
    <x v="235"/>
    <n v="396.58"/>
    <n v="0"/>
    <n v="0"/>
    <n v="0"/>
    <n v="0"/>
    <n v="396.58"/>
    <s v="No"/>
    <s v="Yes"/>
    <s v="No"/>
    <x v="1"/>
  </r>
  <r>
    <x v="32"/>
    <x v="32"/>
    <x v="241"/>
    <x v="236"/>
    <n v="799.39"/>
    <n v="0"/>
    <n v="0"/>
    <n v="0"/>
    <n v="0"/>
    <n v="799.39"/>
    <s v="No"/>
    <s v="Yes"/>
    <s v="No"/>
    <x v="1"/>
  </r>
  <r>
    <x v="32"/>
    <x v="32"/>
    <x v="242"/>
    <x v="237"/>
    <n v="358.74"/>
    <n v="0"/>
    <n v="0"/>
    <n v="0"/>
    <n v="0"/>
    <n v="358.74"/>
    <s v="No"/>
    <s v="Yes"/>
    <s v="No"/>
    <x v="1"/>
  </r>
  <r>
    <x v="32"/>
    <x v="32"/>
    <x v="243"/>
    <x v="238"/>
    <n v="348.57"/>
    <n v="0"/>
    <n v="0"/>
    <n v="0"/>
    <n v="0"/>
    <n v="348.57"/>
    <s v="No"/>
    <s v="Yes"/>
    <s v="No"/>
    <x v="1"/>
  </r>
  <r>
    <x v="32"/>
    <x v="32"/>
    <x v="244"/>
    <x v="239"/>
    <n v="1782.69"/>
    <n v="0"/>
    <n v="145.88000000000002"/>
    <n v="0"/>
    <n v="0"/>
    <n v="1928.5700000000002"/>
    <s v="No"/>
    <s v="Yes"/>
    <s v="No"/>
    <x v="1"/>
  </r>
  <r>
    <x v="32"/>
    <x v="32"/>
    <x v="245"/>
    <x v="240"/>
    <n v="447.4"/>
    <n v="12.1"/>
    <n v="0"/>
    <n v="0"/>
    <n v="0"/>
    <n v="459.5"/>
    <s v="Yes"/>
    <s v="Yes"/>
    <s v="Yes"/>
    <x v="0"/>
  </r>
  <r>
    <x v="32"/>
    <x v="32"/>
    <x v="246"/>
    <x v="241"/>
    <n v="438.58"/>
    <n v="0"/>
    <n v="18"/>
    <n v="0"/>
    <n v="0"/>
    <n v="456.58"/>
    <s v="No"/>
    <s v="Yes"/>
    <s v="No"/>
    <x v="1"/>
  </r>
  <r>
    <x v="32"/>
    <x v="32"/>
    <x v="247"/>
    <x v="242"/>
    <n v="457.3"/>
    <n v="0"/>
    <n v="0"/>
    <n v="0"/>
    <n v="0"/>
    <n v="457.3"/>
    <s v="No"/>
    <s v="Yes"/>
    <s v="No"/>
    <x v="1"/>
  </r>
  <r>
    <x v="33"/>
    <x v="33"/>
    <x v="248"/>
    <x v="243"/>
    <n v="501.58"/>
    <n v="0"/>
    <n v="0"/>
    <n v="0"/>
    <n v="0"/>
    <n v="501.58"/>
    <s v="No"/>
    <s v="Yes"/>
    <s v="No"/>
    <x v="1"/>
  </r>
  <r>
    <x v="33"/>
    <x v="33"/>
    <x v="249"/>
    <x v="244"/>
    <n v="361.21"/>
    <n v="0"/>
    <n v="0"/>
    <n v="0"/>
    <n v="0"/>
    <n v="361.21"/>
    <s v="No"/>
    <s v="Yes"/>
    <s v="No"/>
    <x v="1"/>
  </r>
  <r>
    <x v="33"/>
    <x v="33"/>
    <x v="250"/>
    <x v="245"/>
    <n v="517.02"/>
    <n v="0"/>
    <n v="0"/>
    <n v="0"/>
    <n v="0"/>
    <n v="517.02"/>
    <s v="No"/>
    <s v="Yes"/>
    <s v="No"/>
    <x v="1"/>
  </r>
  <r>
    <x v="33"/>
    <x v="33"/>
    <x v="251"/>
    <x v="246"/>
    <n v="728.17"/>
    <n v="0"/>
    <n v="0"/>
    <n v="0"/>
    <n v="0"/>
    <n v="728.17"/>
    <s v="No"/>
    <s v="Yes"/>
    <s v="No"/>
    <x v="1"/>
  </r>
  <r>
    <x v="33"/>
    <x v="33"/>
    <x v="252"/>
    <x v="247"/>
    <n v="426.84"/>
    <n v="0"/>
    <n v="0"/>
    <n v="0"/>
    <n v="0"/>
    <n v="426.84"/>
    <s v="No"/>
    <s v="Yes"/>
    <s v="No"/>
    <x v="1"/>
  </r>
  <r>
    <x v="33"/>
    <x v="33"/>
    <x v="253"/>
    <x v="248"/>
    <n v="1852.84"/>
    <n v="0"/>
    <n v="153.38"/>
    <n v="0"/>
    <n v="0"/>
    <n v="2006.2199999999998"/>
    <s v="No"/>
    <s v="Yes"/>
    <s v="No"/>
    <x v="1"/>
  </r>
  <r>
    <x v="33"/>
    <x v="33"/>
    <x v="254"/>
    <x v="249"/>
    <n v="689.01"/>
    <n v="0"/>
    <n v="0"/>
    <n v="0"/>
    <n v="0"/>
    <n v="689.01"/>
    <s v="No"/>
    <s v="Yes"/>
    <s v="No"/>
    <x v="1"/>
  </r>
  <r>
    <x v="33"/>
    <x v="33"/>
    <x v="255"/>
    <x v="250"/>
    <n v="170.66"/>
    <n v="0"/>
    <n v="4.33"/>
    <n v="0"/>
    <n v="0"/>
    <n v="174.99"/>
    <s v="No"/>
    <s v="Yes"/>
    <s v="No"/>
    <x v="1"/>
  </r>
  <r>
    <x v="33"/>
    <x v="33"/>
    <x v="256"/>
    <x v="251"/>
    <n v="461.1"/>
    <n v="15"/>
    <n v="0"/>
    <n v="0"/>
    <n v="0"/>
    <n v="476.1"/>
    <s v="No"/>
    <s v="Yes"/>
    <s v="No"/>
    <x v="1"/>
  </r>
  <r>
    <x v="33"/>
    <x v="33"/>
    <x v="257"/>
    <x v="252"/>
    <n v="589.11"/>
    <n v="0"/>
    <n v="0"/>
    <n v="0"/>
    <n v="0"/>
    <n v="589.11"/>
    <s v="No"/>
    <s v="Yes"/>
    <s v="No"/>
    <x v="1"/>
  </r>
  <r>
    <x v="33"/>
    <x v="33"/>
    <x v="258"/>
    <x v="253"/>
    <n v="172.27"/>
    <n v="0"/>
    <n v="8.5399999999999991"/>
    <n v="0"/>
    <n v="0"/>
    <n v="180.81"/>
    <s v="No"/>
    <s v="Yes"/>
    <s v="No"/>
    <x v="1"/>
  </r>
  <r>
    <x v="33"/>
    <x v="33"/>
    <x v="259"/>
    <x v="254"/>
    <n v="269.72000000000003"/>
    <n v="0"/>
    <n v="0"/>
    <n v="0"/>
    <n v="0"/>
    <n v="269.72000000000003"/>
    <s v="No"/>
    <s v="Yes"/>
    <s v="No"/>
    <x v="1"/>
  </r>
  <r>
    <x v="33"/>
    <x v="33"/>
    <x v="260"/>
    <x v="255"/>
    <n v="197.38"/>
    <n v="0"/>
    <n v="3.02"/>
    <n v="0"/>
    <n v="0"/>
    <n v="200.4"/>
    <s v="No"/>
    <s v="Yes"/>
    <s v="No"/>
    <x v="1"/>
  </r>
  <r>
    <x v="34"/>
    <x v="34"/>
    <x v="261"/>
    <x v="256"/>
    <n v="454.23"/>
    <n v="0"/>
    <n v="49.339999999999996"/>
    <n v="0"/>
    <n v="0"/>
    <n v="503.57"/>
    <s v="No"/>
    <s v="Yes"/>
    <s v="No"/>
    <x v="1"/>
  </r>
  <r>
    <x v="34"/>
    <x v="34"/>
    <x v="262"/>
    <x v="257"/>
    <n v="850.93"/>
    <n v="0"/>
    <n v="39.96"/>
    <n v="0"/>
    <n v="0"/>
    <n v="890.89"/>
    <s v="No"/>
    <s v="Yes"/>
    <s v="No"/>
    <x v="1"/>
  </r>
  <r>
    <x v="34"/>
    <x v="34"/>
    <x v="263"/>
    <x v="258"/>
    <n v="1607.66"/>
    <n v="0"/>
    <n v="84.39"/>
    <n v="0"/>
    <n v="0"/>
    <n v="1692.0500000000002"/>
    <s v="No"/>
    <s v="Yes"/>
    <s v="No"/>
    <x v="1"/>
  </r>
  <r>
    <x v="34"/>
    <x v="34"/>
    <x v="264"/>
    <x v="259"/>
    <n v="511.22"/>
    <n v="0"/>
    <n v="0"/>
    <n v="0"/>
    <n v="0"/>
    <n v="511.22"/>
    <s v="No"/>
    <s v="Yes"/>
    <s v="No"/>
    <x v="1"/>
  </r>
  <r>
    <x v="34"/>
    <x v="34"/>
    <x v="265"/>
    <x v="260"/>
    <n v="681.56"/>
    <n v="17.21"/>
    <n v="0"/>
    <n v="0"/>
    <n v="0"/>
    <n v="698.77"/>
    <s v="No"/>
    <s v="Yes"/>
    <s v="No"/>
    <x v="1"/>
  </r>
  <r>
    <x v="34"/>
    <x v="34"/>
    <x v="266"/>
    <x v="261"/>
    <n v="572.27"/>
    <n v="17.559999999999999"/>
    <n v="0"/>
    <n v="0"/>
    <n v="0"/>
    <n v="589.82999999999993"/>
    <s v="No"/>
    <s v="Yes"/>
    <s v="No"/>
    <x v="1"/>
  </r>
  <r>
    <x v="34"/>
    <x v="34"/>
    <x v="267"/>
    <x v="262"/>
    <n v="744.48"/>
    <n v="0"/>
    <n v="0"/>
    <n v="0"/>
    <n v="0"/>
    <n v="744.48"/>
    <s v="No"/>
    <s v="Yes"/>
    <s v="No"/>
    <x v="1"/>
  </r>
  <r>
    <x v="34"/>
    <x v="34"/>
    <x v="268"/>
    <x v="263"/>
    <n v="546.80999999999995"/>
    <n v="0"/>
    <n v="0"/>
    <n v="0"/>
    <n v="0"/>
    <n v="546.80999999999995"/>
    <s v="No"/>
    <s v="Yes"/>
    <s v="No"/>
    <x v="1"/>
  </r>
  <r>
    <x v="34"/>
    <x v="34"/>
    <x v="269"/>
    <x v="264"/>
    <n v="408.54"/>
    <n v="0"/>
    <n v="0"/>
    <n v="0"/>
    <n v="0"/>
    <n v="408.54"/>
    <s v="No"/>
    <s v="Yes"/>
    <s v="No"/>
    <x v="1"/>
  </r>
  <r>
    <x v="34"/>
    <x v="34"/>
    <x v="270"/>
    <x v="265"/>
    <n v="1407.68"/>
    <n v="0"/>
    <n v="96.6"/>
    <n v="0"/>
    <n v="0"/>
    <n v="1504.28"/>
    <s v="No"/>
    <s v="Yes"/>
    <s v="No"/>
    <x v="1"/>
  </r>
  <r>
    <x v="34"/>
    <x v="34"/>
    <x v="271"/>
    <x v="266"/>
    <n v="523.32000000000005"/>
    <n v="0"/>
    <n v="0"/>
    <n v="0"/>
    <n v="0"/>
    <n v="523.32000000000005"/>
    <s v="Yes"/>
    <s v="Yes"/>
    <s v="Yes"/>
    <x v="0"/>
  </r>
  <r>
    <x v="34"/>
    <x v="34"/>
    <x v="272"/>
    <x v="267"/>
    <n v="577.15"/>
    <n v="17.100000000000001"/>
    <n v="0"/>
    <n v="0"/>
    <n v="0"/>
    <n v="594.25"/>
    <s v="No"/>
    <s v="Yes"/>
    <s v="No"/>
    <x v="1"/>
  </r>
  <r>
    <x v="34"/>
    <x v="34"/>
    <x v="273"/>
    <x v="268"/>
    <n v="261.85000000000002"/>
    <n v="0"/>
    <n v="7.28"/>
    <n v="0"/>
    <n v="0"/>
    <n v="269.13"/>
    <s v="No"/>
    <s v="Yes"/>
    <s v="No"/>
    <x v="1"/>
  </r>
  <r>
    <x v="34"/>
    <x v="34"/>
    <x v="274"/>
    <x v="269"/>
    <n v="484.18"/>
    <n v="0"/>
    <n v="0"/>
    <n v="0"/>
    <n v="0"/>
    <n v="484.18"/>
    <s v="No"/>
    <s v="Yes"/>
    <s v="No"/>
    <x v="1"/>
  </r>
  <r>
    <x v="34"/>
    <x v="34"/>
    <x v="275"/>
    <x v="270"/>
    <n v="500.66"/>
    <n v="16.440000000000001"/>
    <n v="0"/>
    <n v="0"/>
    <n v="0"/>
    <n v="517.1"/>
    <s v="Yes"/>
    <s v="Yes"/>
    <s v="Yes"/>
    <x v="0"/>
  </r>
  <r>
    <x v="34"/>
    <x v="34"/>
    <x v="276"/>
    <x v="271"/>
    <n v="463.11"/>
    <n v="0"/>
    <n v="0"/>
    <n v="0"/>
    <n v="0"/>
    <n v="463.11"/>
    <s v="No"/>
    <s v="Yes"/>
    <s v="No"/>
    <x v="1"/>
  </r>
  <r>
    <x v="34"/>
    <x v="34"/>
    <x v="277"/>
    <x v="272"/>
    <n v="511.95"/>
    <n v="18.16"/>
    <n v="0"/>
    <n v="0"/>
    <n v="0"/>
    <n v="530.11"/>
    <s v="No"/>
    <s v="Yes"/>
    <s v="No"/>
    <x v="1"/>
  </r>
  <r>
    <x v="34"/>
    <x v="34"/>
    <x v="278"/>
    <x v="273"/>
    <n v="556.76"/>
    <n v="0"/>
    <n v="0"/>
    <n v="0"/>
    <n v="0"/>
    <n v="556.76"/>
    <s v="No"/>
    <s v="Yes"/>
    <s v="No"/>
    <x v="1"/>
  </r>
  <r>
    <x v="34"/>
    <x v="34"/>
    <x v="279"/>
    <x v="274"/>
    <n v="322.79000000000002"/>
    <n v="0"/>
    <n v="3.28"/>
    <n v="0"/>
    <n v="0"/>
    <n v="326.07"/>
    <s v="No"/>
    <s v="Yes"/>
    <s v="No"/>
    <x v="1"/>
  </r>
  <r>
    <x v="35"/>
    <x v="35"/>
    <x v="280"/>
    <x v="275"/>
    <n v="1090.54"/>
    <n v="0"/>
    <n v="80.150000000000006"/>
    <n v="12.8"/>
    <n v="0"/>
    <n v="1183.49"/>
    <s v="No"/>
    <s v="Yes"/>
    <s v="No"/>
    <x v="1"/>
  </r>
  <r>
    <x v="35"/>
    <x v="35"/>
    <x v="281"/>
    <x v="276"/>
    <n v="748.62"/>
    <n v="0"/>
    <n v="0"/>
    <n v="0"/>
    <n v="0"/>
    <n v="748.62"/>
    <s v="No"/>
    <s v="Yes"/>
    <s v="No"/>
    <x v="1"/>
  </r>
  <r>
    <x v="35"/>
    <x v="35"/>
    <x v="282"/>
    <x v="277"/>
    <n v="713.81"/>
    <n v="0"/>
    <n v="0"/>
    <n v="0"/>
    <n v="0"/>
    <n v="713.81"/>
    <s v="No"/>
    <s v="Yes"/>
    <s v="No"/>
    <x v="1"/>
  </r>
  <r>
    <x v="35"/>
    <x v="35"/>
    <x v="283"/>
    <x v="278"/>
    <n v="635.75"/>
    <n v="0"/>
    <n v="0"/>
    <n v="0"/>
    <n v="0"/>
    <n v="635.75"/>
    <s v="No"/>
    <s v="Yes"/>
    <s v="No"/>
    <x v="1"/>
  </r>
  <r>
    <x v="35"/>
    <x v="35"/>
    <x v="284"/>
    <x v="279"/>
    <n v="623.28"/>
    <n v="0"/>
    <n v="0"/>
    <n v="0"/>
    <n v="0"/>
    <n v="623.28"/>
    <s v="No"/>
    <s v="Yes"/>
    <s v="No"/>
    <x v="1"/>
  </r>
  <r>
    <x v="35"/>
    <x v="35"/>
    <x v="285"/>
    <x v="280"/>
    <n v="138.53"/>
    <n v="0"/>
    <n v="0"/>
    <n v="0"/>
    <n v="0"/>
    <n v="138.53"/>
    <s v="No"/>
    <s v="Yes"/>
    <s v="No"/>
    <x v="1"/>
  </r>
  <r>
    <x v="36"/>
    <x v="36"/>
    <x v="286"/>
    <x v="281"/>
    <n v="26.4"/>
    <n v="0"/>
    <n v="0"/>
    <n v="0"/>
    <n v="0"/>
    <n v="26.4"/>
    <s v="Yes"/>
    <s v="Yes"/>
    <s v="Yes"/>
    <x v="0"/>
  </r>
  <r>
    <x v="37"/>
    <x v="37"/>
    <x v="287"/>
    <x v="282"/>
    <n v="84.06"/>
    <n v="0"/>
    <n v="11.48"/>
    <n v="0"/>
    <n v="0"/>
    <n v="95.54"/>
    <s v="Yes"/>
    <s v="Yes"/>
    <s v="Yes"/>
    <x v="0"/>
  </r>
  <r>
    <x v="37"/>
    <x v="37"/>
    <x v="288"/>
    <x v="283"/>
    <n v="170.3"/>
    <n v="0"/>
    <n v="0"/>
    <n v="0"/>
    <n v="0"/>
    <n v="170.3"/>
    <s v="Yes"/>
    <s v="Yes"/>
    <s v="Yes"/>
    <x v="0"/>
  </r>
  <r>
    <x v="37"/>
    <x v="37"/>
    <x v="289"/>
    <x v="284"/>
    <n v="73.400000000000006"/>
    <n v="0"/>
    <n v="0"/>
    <n v="0"/>
    <n v="0"/>
    <n v="73.400000000000006"/>
    <s v="Yes"/>
    <s v="Yes"/>
    <s v="Yes"/>
    <x v="0"/>
  </r>
  <r>
    <x v="38"/>
    <x v="38"/>
    <x v="290"/>
    <x v="285"/>
    <n v="17.5"/>
    <n v="7"/>
    <n v="0"/>
    <n v="0"/>
    <n v="0"/>
    <n v="24.5"/>
    <s v="Yes"/>
    <s v="Yes"/>
    <s v="Yes"/>
    <x v="0"/>
  </r>
  <r>
    <x v="38"/>
    <x v="38"/>
    <x v="291"/>
    <x v="286"/>
    <n v="726.87"/>
    <n v="0"/>
    <n v="0"/>
    <n v="0"/>
    <n v="0"/>
    <n v="726.87"/>
    <s v="No"/>
    <s v="Yes"/>
    <s v="No"/>
    <x v="1"/>
  </r>
  <r>
    <x v="39"/>
    <x v="39"/>
    <x v="292"/>
    <x v="287"/>
    <n v="313.05"/>
    <n v="14.5"/>
    <n v="0"/>
    <n v="0"/>
    <n v="0"/>
    <n v="327.55"/>
    <s v="Yes"/>
    <s v="Yes"/>
    <s v="Yes"/>
    <x v="0"/>
  </r>
  <r>
    <x v="39"/>
    <x v="39"/>
    <x v="293"/>
    <x v="288"/>
    <n v="365.47"/>
    <n v="0"/>
    <n v="0"/>
    <n v="0"/>
    <n v="0"/>
    <n v="365.47"/>
    <s v="Yes"/>
    <s v="Yes"/>
    <s v="Yes"/>
    <x v="0"/>
  </r>
  <r>
    <x v="39"/>
    <x v="39"/>
    <x v="294"/>
    <x v="289"/>
    <n v="271.29000000000002"/>
    <n v="14.1"/>
    <n v="0"/>
    <n v="0"/>
    <n v="0"/>
    <n v="285.39000000000004"/>
    <s v="Yes"/>
    <s v="Yes"/>
    <s v="Yes"/>
    <x v="0"/>
  </r>
  <r>
    <x v="39"/>
    <x v="39"/>
    <x v="295"/>
    <x v="290"/>
    <n v="824.77"/>
    <n v="0"/>
    <n v="56.489999999999995"/>
    <n v="0"/>
    <n v="0"/>
    <n v="881.26"/>
    <s v="Yes"/>
    <s v="Yes"/>
    <s v="Yes"/>
    <x v="0"/>
  </r>
  <r>
    <x v="39"/>
    <x v="39"/>
    <x v="296"/>
    <x v="291"/>
    <n v="370.94"/>
    <n v="0"/>
    <n v="0"/>
    <n v="0"/>
    <n v="0"/>
    <n v="370.94"/>
    <s v="Yes"/>
    <s v="Yes"/>
    <s v="Yes"/>
    <x v="0"/>
  </r>
  <r>
    <x v="39"/>
    <x v="39"/>
    <x v="297"/>
    <x v="292"/>
    <n v="470.22"/>
    <n v="0"/>
    <n v="0"/>
    <n v="0"/>
    <n v="0"/>
    <n v="470.22"/>
    <s v="Yes"/>
    <s v="Yes"/>
    <s v="Yes"/>
    <x v="0"/>
  </r>
  <r>
    <x v="39"/>
    <x v="39"/>
    <x v="298"/>
    <x v="293"/>
    <n v="319.55"/>
    <n v="0"/>
    <n v="0"/>
    <n v="0"/>
    <n v="0"/>
    <n v="319.55"/>
    <s v="Yes"/>
    <s v="Yes"/>
    <s v="Yes"/>
    <x v="0"/>
  </r>
  <r>
    <x v="39"/>
    <x v="39"/>
    <x v="299"/>
    <x v="294"/>
    <n v="419.43"/>
    <n v="0"/>
    <n v="0"/>
    <n v="0"/>
    <n v="0"/>
    <n v="419.43"/>
    <s v="No"/>
    <s v="Yes"/>
    <s v="No"/>
    <x v="1"/>
  </r>
  <r>
    <x v="39"/>
    <x v="39"/>
    <x v="300"/>
    <x v="295"/>
    <n v="841.34"/>
    <n v="0"/>
    <n v="74.819999999999993"/>
    <n v="0"/>
    <n v="0"/>
    <n v="916.16000000000008"/>
    <s v="Yes"/>
    <s v="Yes"/>
    <s v="Yes"/>
    <x v="0"/>
  </r>
  <r>
    <x v="39"/>
    <x v="39"/>
    <x v="301"/>
    <x v="296"/>
    <n v="332.23"/>
    <n v="0"/>
    <n v="0"/>
    <n v="0"/>
    <n v="0"/>
    <n v="332.23"/>
    <s v="Yes"/>
    <s v="Yes"/>
    <s v="Yes"/>
    <x v="0"/>
  </r>
  <r>
    <x v="39"/>
    <x v="39"/>
    <x v="302"/>
    <x v="217"/>
    <n v="455.8"/>
    <n v="0"/>
    <n v="0"/>
    <n v="0"/>
    <n v="0"/>
    <n v="455.8"/>
    <s v="Yes"/>
    <s v="Yes"/>
    <s v="Yes"/>
    <x v="0"/>
  </r>
  <r>
    <x v="39"/>
    <x v="39"/>
    <x v="303"/>
    <x v="297"/>
    <n v="379.93"/>
    <n v="0"/>
    <n v="0"/>
    <n v="0"/>
    <n v="0"/>
    <n v="379.93"/>
    <s v="Yes"/>
    <s v="Yes"/>
    <s v="Yes"/>
    <x v="0"/>
  </r>
  <r>
    <x v="39"/>
    <x v="39"/>
    <x v="304"/>
    <x v="298"/>
    <n v="412.43"/>
    <n v="0"/>
    <n v="0"/>
    <n v="0"/>
    <n v="0"/>
    <n v="412.43"/>
    <s v="Yes"/>
    <s v="Yes"/>
    <s v="Yes"/>
    <x v="0"/>
  </r>
  <r>
    <x v="39"/>
    <x v="39"/>
    <x v="305"/>
    <x v="253"/>
    <n v="64.180000000000007"/>
    <n v="0"/>
    <n v="0.03"/>
    <n v="0"/>
    <n v="0"/>
    <n v="64.210000000000008"/>
    <s v="Yes"/>
    <s v="Yes"/>
    <s v="Yes"/>
    <x v="0"/>
  </r>
  <r>
    <x v="39"/>
    <x v="39"/>
    <x v="306"/>
    <x v="299"/>
    <n v="107.42"/>
    <n v="0"/>
    <n v="0.03"/>
    <n v="0"/>
    <n v="0"/>
    <n v="107.45"/>
    <s v="Yes"/>
    <s v="Yes"/>
    <s v="Yes"/>
    <x v="0"/>
  </r>
  <r>
    <x v="40"/>
    <x v="40"/>
    <x v="307"/>
    <x v="300"/>
    <n v="265.18"/>
    <n v="0"/>
    <n v="30.7"/>
    <n v="0"/>
    <n v="0"/>
    <n v="295.88"/>
    <s v="No"/>
    <s v="Yes"/>
    <s v="No"/>
    <x v="1"/>
  </r>
  <r>
    <x v="40"/>
    <x v="40"/>
    <x v="308"/>
    <x v="301"/>
    <n v="378.12"/>
    <n v="0"/>
    <n v="0"/>
    <n v="0"/>
    <n v="0"/>
    <n v="378.12"/>
    <s v="No"/>
    <s v="Yes"/>
    <s v="No"/>
    <x v="1"/>
  </r>
  <r>
    <x v="41"/>
    <x v="41"/>
    <x v="309"/>
    <x v="302"/>
    <n v="381.23"/>
    <n v="0"/>
    <n v="30.35"/>
    <n v="11.6"/>
    <n v="0"/>
    <n v="423.18000000000006"/>
    <s v="No"/>
    <s v="Yes"/>
    <s v="No"/>
    <x v="1"/>
  </r>
  <r>
    <x v="41"/>
    <x v="41"/>
    <x v="310"/>
    <x v="303"/>
    <n v="643.98"/>
    <n v="0"/>
    <n v="0"/>
    <n v="0"/>
    <n v="0"/>
    <n v="643.98"/>
    <s v="Yes"/>
    <s v="Yes"/>
    <s v="Yes"/>
    <x v="0"/>
  </r>
  <r>
    <x v="41"/>
    <x v="41"/>
    <x v="311"/>
    <x v="304"/>
    <n v="321.47000000000003"/>
    <n v="0"/>
    <n v="0"/>
    <n v="0"/>
    <n v="0"/>
    <n v="321.47000000000003"/>
    <s v="Yes"/>
    <s v="Yes"/>
    <s v="Yes"/>
    <x v="0"/>
  </r>
  <r>
    <x v="41"/>
    <x v="41"/>
    <x v="312"/>
    <x v="305"/>
    <n v="7.74"/>
    <n v="0"/>
    <n v="0"/>
    <n v="0"/>
    <n v="0"/>
    <n v="7.74"/>
    <s v="Yes"/>
    <s v="Yes"/>
    <s v="Yes"/>
    <x v="0"/>
  </r>
  <r>
    <x v="42"/>
    <x v="42"/>
    <x v="313"/>
    <x v="306"/>
    <n v="239.47"/>
    <n v="0"/>
    <n v="0"/>
    <n v="0"/>
    <n v="0"/>
    <n v="239.47"/>
    <s v="No"/>
    <s v="Yes"/>
    <s v="No"/>
    <x v="1"/>
  </r>
  <r>
    <x v="42"/>
    <x v="42"/>
    <x v="314"/>
    <x v="307"/>
    <n v="508.48"/>
    <n v="34.340000000000003"/>
    <n v="0"/>
    <n v="0"/>
    <n v="0"/>
    <n v="542.82000000000005"/>
    <s v="No"/>
    <s v="Yes"/>
    <s v="No"/>
    <x v="1"/>
  </r>
  <r>
    <x v="42"/>
    <x v="42"/>
    <x v="315"/>
    <x v="308"/>
    <n v="318.69"/>
    <n v="0"/>
    <n v="36.31"/>
    <n v="0.1"/>
    <n v="0"/>
    <n v="355.1"/>
    <s v="No"/>
    <s v="Yes"/>
    <s v="No"/>
    <x v="1"/>
  </r>
  <r>
    <x v="43"/>
    <x v="43"/>
    <x v="316"/>
    <x v="309"/>
    <n v="88.74"/>
    <n v="0"/>
    <n v="0"/>
    <n v="0"/>
    <n v="0"/>
    <n v="88.74"/>
    <s v="No"/>
    <s v="Yes"/>
    <s v="No"/>
    <x v="1"/>
  </r>
  <r>
    <x v="43"/>
    <x v="43"/>
    <x v="317"/>
    <x v="310"/>
    <n v="39.700000000000003"/>
    <n v="0"/>
    <n v="0"/>
    <n v="0"/>
    <n v="0"/>
    <n v="39.700000000000003"/>
    <s v="No"/>
    <s v="Yes"/>
    <s v="No"/>
    <x v="1"/>
  </r>
  <r>
    <x v="43"/>
    <x v="43"/>
    <x v="318"/>
    <x v="311"/>
    <n v="563.6"/>
    <n v="0"/>
    <n v="60.54"/>
    <n v="15.22"/>
    <n v="0"/>
    <n v="639.36"/>
    <s v="No"/>
    <s v="Yes"/>
    <s v="No"/>
    <x v="1"/>
  </r>
  <r>
    <x v="43"/>
    <x v="43"/>
    <x v="319"/>
    <x v="312"/>
    <n v="51.15"/>
    <n v="0"/>
    <n v="0"/>
    <n v="0"/>
    <n v="0"/>
    <n v="51.15"/>
    <s v="No"/>
    <s v="Yes"/>
    <s v="No"/>
    <x v="1"/>
  </r>
  <r>
    <x v="43"/>
    <x v="43"/>
    <x v="320"/>
    <x v="313"/>
    <n v="725.28"/>
    <n v="0"/>
    <n v="0"/>
    <n v="0"/>
    <n v="0"/>
    <n v="725.28"/>
    <s v="No"/>
    <s v="Yes"/>
    <s v="No"/>
    <x v="1"/>
  </r>
  <r>
    <x v="43"/>
    <x v="43"/>
    <x v="321"/>
    <x v="314"/>
    <n v="312.83999999999997"/>
    <n v="0"/>
    <n v="0"/>
    <n v="0"/>
    <n v="0"/>
    <n v="312.83999999999997"/>
    <s v="Yes"/>
    <s v="Yes"/>
    <s v="Yes"/>
    <x v="0"/>
  </r>
  <r>
    <x v="43"/>
    <x v="43"/>
    <x v="322"/>
    <x v="315"/>
    <n v="494.04"/>
    <n v="0"/>
    <n v="0"/>
    <n v="0"/>
    <n v="0"/>
    <n v="494.04"/>
    <s v="No"/>
    <s v="Yes"/>
    <s v="No"/>
    <x v="1"/>
  </r>
  <r>
    <x v="44"/>
    <x v="44"/>
    <x v="323"/>
    <x v="316"/>
    <n v="9.74"/>
    <n v="0"/>
    <n v="0"/>
    <n v="0"/>
    <n v="0"/>
    <n v="9.74"/>
    <s v="Yes"/>
    <s v="Yes"/>
    <s v="Yes"/>
    <x v="0"/>
  </r>
  <r>
    <x v="44"/>
    <x v="44"/>
    <x v="324"/>
    <x v="317"/>
    <n v="1313.17"/>
    <n v="0"/>
    <n v="83.22"/>
    <n v="0"/>
    <n v="0"/>
    <n v="1396.39"/>
    <s v="Yes"/>
    <s v="Yes"/>
    <s v="Yes"/>
    <x v="0"/>
  </r>
  <r>
    <x v="44"/>
    <x v="44"/>
    <x v="325"/>
    <x v="318"/>
    <n v="167.5"/>
    <n v="0"/>
    <n v="0"/>
    <n v="0"/>
    <n v="0"/>
    <n v="167.5"/>
    <s v="No"/>
    <s v="Yes"/>
    <s v="No"/>
    <x v="1"/>
  </r>
  <r>
    <x v="44"/>
    <x v="44"/>
    <x v="326"/>
    <x v="319"/>
    <n v="322.64"/>
    <n v="11.9"/>
    <n v="0"/>
    <n v="0"/>
    <n v="0"/>
    <n v="334.53999999999996"/>
    <s v="Yes"/>
    <s v="Yes"/>
    <s v="Yes"/>
    <x v="0"/>
  </r>
  <r>
    <x v="44"/>
    <x v="44"/>
    <x v="327"/>
    <x v="320"/>
    <n v="104.6"/>
    <n v="9.6999999999999993"/>
    <n v="0"/>
    <n v="0"/>
    <n v="0"/>
    <n v="114.3"/>
    <s v="No"/>
    <s v="Yes"/>
    <s v="No"/>
    <x v="1"/>
  </r>
  <r>
    <x v="44"/>
    <x v="44"/>
    <x v="328"/>
    <x v="321"/>
    <n v="560.11"/>
    <n v="0"/>
    <n v="0"/>
    <n v="0"/>
    <n v="0"/>
    <n v="560.11"/>
    <s v="Yes"/>
    <s v="Yes"/>
    <s v="Yes"/>
    <x v="0"/>
  </r>
  <r>
    <x v="44"/>
    <x v="44"/>
    <x v="329"/>
    <x v="322"/>
    <n v="404.24"/>
    <n v="24.92"/>
    <n v="0"/>
    <n v="0"/>
    <n v="0"/>
    <n v="429.16"/>
    <s v="Yes"/>
    <s v="Yes"/>
    <s v="Yes"/>
    <x v="0"/>
  </r>
  <r>
    <x v="44"/>
    <x v="44"/>
    <x v="330"/>
    <x v="323"/>
    <n v="516.20000000000005"/>
    <n v="0"/>
    <n v="0"/>
    <n v="0"/>
    <n v="0"/>
    <n v="516.20000000000005"/>
    <s v="Yes"/>
    <s v="Yes"/>
    <s v="Yes"/>
    <x v="0"/>
  </r>
  <r>
    <x v="44"/>
    <x v="44"/>
    <x v="331"/>
    <x v="324"/>
    <n v="327.95"/>
    <n v="12.2"/>
    <n v="0"/>
    <n v="0"/>
    <n v="0"/>
    <n v="340.15"/>
    <s v="Yes"/>
    <s v="Yes"/>
    <s v="Yes"/>
    <x v="0"/>
  </r>
  <r>
    <x v="44"/>
    <x v="44"/>
    <x v="332"/>
    <x v="325"/>
    <n v="248.85"/>
    <n v="0"/>
    <n v="10.99"/>
    <n v="0"/>
    <n v="0"/>
    <n v="259.83999999999997"/>
    <s v="Yes"/>
    <s v="Yes"/>
    <s v="Yes"/>
    <x v="0"/>
  </r>
  <r>
    <x v="44"/>
    <x v="44"/>
    <x v="333"/>
    <x v="326"/>
    <n v="804.76"/>
    <n v="37.6"/>
    <n v="0"/>
    <n v="0"/>
    <n v="0"/>
    <n v="842.36"/>
    <s v="Yes"/>
    <s v="Yes"/>
    <s v="Yes"/>
    <x v="0"/>
  </r>
  <r>
    <x v="45"/>
    <x v="45"/>
    <x v="334"/>
    <x v="327"/>
    <n v="109.06"/>
    <n v="0"/>
    <n v="0"/>
    <n v="0"/>
    <n v="0"/>
    <n v="109.06"/>
    <s v="Yes"/>
    <s v="Yes"/>
    <s v="Yes"/>
    <x v="0"/>
  </r>
  <r>
    <x v="46"/>
    <x v="46"/>
    <x v="335"/>
    <x v="328"/>
    <n v="31"/>
    <n v="0"/>
    <n v="0"/>
    <n v="0"/>
    <n v="0"/>
    <n v="31"/>
    <s v="Yes"/>
    <s v="Yes"/>
    <s v="Yes"/>
    <x v="0"/>
  </r>
  <r>
    <x v="46"/>
    <x v="46"/>
    <x v="336"/>
    <x v="329"/>
    <n v="296.3"/>
    <n v="29.1"/>
    <n v="0"/>
    <n v="0"/>
    <n v="0"/>
    <n v="325.40000000000003"/>
    <s v="Yes"/>
    <s v="Yes"/>
    <s v="Yes"/>
    <x v="0"/>
  </r>
  <r>
    <x v="46"/>
    <x v="46"/>
    <x v="337"/>
    <x v="330"/>
    <n v="218.32"/>
    <n v="0"/>
    <n v="1.26"/>
    <n v="0"/>
    <n v="0"/>
    <n v="219.57999999999998"/>
    <s v="Yes"/>
    <s v="Yes"/>
    <s v="Yes"/>
    <x v="0"/>
  </r>
  <r>
    <x v="46"/>
    <x v="46"/>
    <x v="338"/>
    <x v="331"/>
    <n v="161.1"/>
    <n v="0"/>
    <n v="0"/>
    <n v="0"/>
    <n v="0"/>
    <n v="161.1"/>
    <s v="Yes"/>
    <s v="Yes"/>
    <s v="Yes"/>
    <x v="0"/>
  </r>
  <r>
    <x v="47"/>
    <x v="47"/>
    <x v="339"/>
    <x v="332"/>
    <n v="23.7"/>
    <n v="3"/>
    <n v="0"/>
    <n v="0"/>
    <n v="0"/>
    <n v="26.7"/>
    <s v="Yes"/>
    <s v="Yes"/>
    <s v="Yes"/>
    <x v="0"/>
  </r>
  <r>
    <x v="48"/>
    <x v="48"/>
    <x v="340"/>
    <x v="333"/>
    <n v="310.05"/>
    <n v="0"/>
    <n v="0"/>
    <n v="0"/>
    <n v="0"/>
    <n v="310.05"/>
    <s v="Yes"/>
    <s v="Yes"/>
    <s v="Yes"/>
    <x v="0"/>
  </r>
  <r>
    <x v="48"/>
    <x v="48"/>
    <x v="341"/>
    <x v="334"/>
    <n v="1324.02"/>
    <n v="0"/>
    <n v="181.84"/>
    <n v="0"/>
    <n v="0"/>
    <n v="1505.86"/>
    <s v="Yes"/>
    <s v="Yes"/>
    <s v="Yes"/>
    <x v="0"/>
  </r>
  <r>
    <x v="48"/>
    <x v="48"/>
    <x v="342"/>
    <x v="335"/>
    <n v="502.4"/>
    <n v="15.43"/>
    <n v="0"/>
    <n v="0"/>
    <n v="0"/>
    <n v="517.82999999999993"/>
    <s v="Yes"/>
    <s v="Yes"/>
    <s v="Yes"/>
    <x v="0"/>
  </r>
  <r>
    <x v="48"/>
    <x v="48"/>
    <x v="343"/>
    <x v="336"/>
    <n v="508.66"/>
    <n v="16.600000000000001"/>
    <n v="0"/>
    <n v="0"/>
    <n v="0"/>
    <n v="525.26"/>
    <s v="Yes"/>
    <s v="Yes"/>
    <s v="Yes"/>
    <x v="0"/>
  </r>
  <r>
    <x v="48"/>
    <x v="48"/>
    <x v="344"/>
    <x v="337"/>
    <n v="546.41999999999996"/>
    <n v="0"/>
    <n v="0"/>
    <n v="0"/>
    <n v="0"/>
    <n v="546.41999999999996"/>
    <s v="Yes"/>
    <s v="Yes"/>
    <s v="Yes"/>
    <x v="0"/>
  </r>
  <r>
    <x v="48"/>
    <x v="48"/>
    <x v="345"/>
    <x v="338"/>
    <n v="716.47"/>
    <n v="0"/>
    <n v="0"/>
    <n v="0"/>
    <n v="0"/>
    <n v="716.47"/>
    <s v="Yes"/>
    <s v="Yes"/>
    <s v="Yes"/>
    <x v="0"/>
  </r>
  <r>
    <x v="48"/>
    <x v="48"/>
    <x v="346"/>
    <x v="339"/>
    <n v="579.70000000000005"/>
    <n v="15.8"/>
    <n v="0"/>
    <n v="0"/>
    <n v="0"/>
    <n v="595.5"/>
    <s v="Yes"/>
    <s v="Yes"/>
    <s v="Yes"/>
    <x v="0"/>
  </r>
  <r>
    <x v="48"/>
    <x v="48"/>
    <x v="347"/>
    <x v="340"/>
    <n v="18.34"/>
    <n v="0"/>
    <n v="0"/>
    <n v="0"/>
    <n v="0"/>
    <n v="18.34"/>
    <s v="Yes"/>
    <s v="Yes"/>
    <s v="Yes"/>
    <x v="0"/>
  </r>
  <r>
    <x v="48"/>
    <x v="48"/>
    <x v="348"/>
    <x v="341"/>
    <n v="487.92"/>
    <n v="15.7"/>
    <n v="0"/>
    <n v="0"/>
    <n v="0"/>
    <n v="503.62"/>
    <s v="Yes"/>
    <s v="Yes"/>
    <s v="Yes"/>
    <x v="0"/>
  </r>
  <r>
    <x v="48"/>
    <x v="48"/>
    <x v="349"/>
    <x v="342"/>
    <n v="676.8"/>
    <n v="0"/>
    <n v="0"/>
    <n v="0"/>
    <n v="0"/>
    <n v="676.8"/>
    <s v="Yes"/>
    <s v="Yes"/>
    <s v="Yes"/>
    <x v="0"/>
  </r>
  <r>
    <x v="49"/>
    <x v="49"/>
    <x v="350"/>
    <x v="343"/>
    <n v="99.95"/>
    <n v="0"/>
    <n v="0"/>
    <n v="0"/>
    <n v="0"/>
    <n v="99.95"/>
    <s v="Yes"/>
    <s v="Yes"/>
    <s v="Yes"/>
    <x v="0"/>
  </r>
  <r>
    <x v="50"/>
    <x v="50"/>
    <x v="351"/>
    <x v="344"/>
    <n v="93.6"/>
    <n v="17.399999999999999"/>
    <n v="0"/>
    <n v="0"/>
    <n v="0"/>
    <n v="111"/>
    <s v="Yes"/>
    <s v="Yes"/>
    <s v="Yes"/>
    <x v="0"/>
  </r>
  <r>
    <x v="50"/>
    <x v="50"/>
    <x v="352"/>
    <x v="345"/>
    <n v="140.69"/>
    <n v="0"/>
    <n v="3.49"/>
    <n v="0"/>
    <n v="0"/>
    <n v="144.18"/>
    <s v="Yes"/>
    <s v="Yes"/>
    <s v="Yes"/>
    <x v="0"/>
  </r>
  <r>
    <x v="51"/>
    <x v="51"/>
    <x v="353"/>
    <x v="346"/>
    <n v="43.6"/>
    <n v="0"/>
    <n v="0"/>
    <n v="0"/>
    <n v="0"/>
    <n v="43.6"/>
    <s v="Yes"/>
    <s v="Yes"/>
    <s v="Yes"/>
    <x v="0"/>
  </r>
  <r>
    <x v="52"/>
    <x v="52"/>
    <x v="354"/>
    <x v="347"/>
    <n v="201.03"/>
    <n v="0"/>
    <n v="13.540000000000001"/>
    <n v="0"/>
    <n v="0"/>
    <n v="214.57"/>
    <s v="Yes"/>
    <s v="Yes"/>
    <s v="Yes"/>
    <x v="0"/>
  </r>
  <r>
    <x v="53"/>
    <x v="53"/>
    <x v="355"/>
    <x v="348"/>
    <n v="34.200000000000003"/>
    <n v="0"/>
    <n v="0"/>
    <n v="0"/>
    <n v="0"/>
    <n v="34.200000000000003"/>
    <s v="Yes"/>
    <s v="Yes"/>
    <s v="Yes"/>
    <x v="0"/>
  </r>
  <r>
    <x v="54"/>
    <x v="54"/>
    <x v="356"/>
    <x v="349"/>
    <n v="46.32"/>
    <n v="0"/>
    <n v="10.57"/>
    <n v="0"/>
    <n v="0"/>
    <n v="56.89"/>
    <s v="Yes"/>
    <s v="Yes"/>
    <s v="Yes"/>
    <x v="0"/>
  </r>
  <r>
    <x v="54"/>
    <x v="54"/>
    <x v="357"/>
    <x v="350"/>
    <n v="45.5"/>
    <n v="0"/>
    <n v="0"/>
    <n v="0"/>
    <n v="0"/>
    <n v="45.5"/>
    <s v="Yes"/>
    <s v="Yes"/>
    <s v="Yes"/>
    <x v="0"/>
  </r>
  <r>
    <x v="54"/>
    <x v="54"/>
    <x v="358"/>
    <x v="351"/>
    <n v="82.2"/>
    <n v="0"/>
    <n v="0"/>
    <n v="0"/>
    <n v="0"/>
    <n v="82.2"/>
    <s v="Yes"/>
    <s v="Yes"/>
    <s v="Yes"/>
    <x v="0"/>
  </r>
  <r>
    <x v="55"/>
    <x v="55"/>
    <x v="359"/>
    <x v="352"/>
    <n v="89.91"/>
    <n v="0"/>
    <n v="1.6400000000000001"/>
    <n v="0"/>
    <n v="0"/>
    <n v="91.55"/>
    <s v="No"/>
    <s v="Yes"/>
    <s v="No"/>
    <x v="1"/>
  </r>
  <r>
    <x v="55"/>
    <x v="55"/>
    <x v="360"/>
    <x v="353"/>
    <n v="173.34"/>
    <n v="0"/>
    <n v="0"/>
    <n v="0"/>
    <n v="0"/>
    <n v="173.34"/>
    <s v="Yes"/>
    <s v="Yes"/>
    <s v="Yes"/>
    <x v="0"/>
  </r>
  <r>
    <x v="55"/>
    <x v="55"/>
    <x v="361"/>
    <x v="354"/>
    <n v="66.88"/>
    <n v="0"/>
    <n v="0"/>
    <n v="0"/>
    <n v="0"/>
    <n v="66.88"/>
    <s v="Yes"/>
    <s v="Yes"/>
    <s v="Yes"/>
    <x v="0"/>
  </r>
  <r>
    <x v="55"/>
    <x v="55"/>
    <x v="362"/>
    <x v="355"/>
    <n v="83.28"/>
    <n v="0"/>
    <n v="13.51"/>
    <n v="0"/>
    <n v="0"/>
    <n v="96.79"/>
    <s v="Yes"/>
    <s v="Yes"/>
    <s v="Yes"/>
    <x v="0"/>
  </r>
  <r>
    <x v="56"/>
    <x v="56"/>
    <x v="363"/>
    <x v="168"/>
    <n v="1079.82"/>
    <n v="0"/>
    <n v="0"/>
    <n v="0"/>
    <n v="0"/>
    <n v="1079.82"/>
    <s v="Yes"/>
    <s v="Yes"/>
    <s v="Yes"/>
    <x v="0"/>
  </r>
  <r>
    <x v="56"/>
    <x v="56"/>
    <x v="364"/>
    <x v="356"/>
    <n v="315.93"/>
    <n v="0"/>
    <n v="0"/>
    <n v="0"/>
    <n v="0"/>
    <n v="315.93"/>
    <s v="Yes"/>
    <s v="Yes"/>
    <s v="Yes"/>
    <x v="0"/>
  </r>
  <r>
    <x v="56"/>
    <x v="56"/>
    <x v="365"/>
    <x v="357"/>
    <n v="2244.87"/>
    <n v="0"/>
    <n v="185.51"/>
    <n v="0"/>
    <n v="0"/>
    <n v="2430.38"/>
    <s v="Yes"/>
    <s v="Yes"/>
    <s v="Yes"/>
    <x v="0"/>
  </r>
  <r>
    <x v="56"/>
    <x v="56"/>
    <x v="366"/>
    <x v="358"/>
    <n v="434.75"/>
    <n v="0"/>
    <n v="0"/>
    <n v="0"/>
    <n v="0"/>
    <n v="434.75"/>
    <s v="Yes"/>
    <s v="Yes"/>
    <s v="Yes"/>
    <x v="0"/>
  </r>
  <r>
    <x v="56"/>
    <x v="56"/>
    <x v="367"/>
    <x v="359"/>
    <n v="559.1"/>
    <n v="0"/>
    <n v="0"/>
    <n v="0"/>
    <n v="0"/>
    <n v="559.1"/>
    <s v="Yes"/>
    <s v="Yes"/>
    <s v="Yes"/>
    <x v="0"/>
  </r>
  <r>
    <x v="56"/>
    <x v="56"/>
    <x v="368"/>
    <x v="130"/>
    <n v="946.33"/>
    <n v="0"/>
    <n v="0"/>
    <n v="0"/>
    <n v="0"/>
    <n v="946.33"/>
    <s v="Yes"/>
    <s v="Yes"/>
    <s v="Yes"/>
    <x v="0"/>
  </r>
  <r>
    <x v="56"/>
    <x v="56"/>
    <x v="369"/>
    <x v="360"/>
    <n v="216.41"/>
    <n v="12.9"/>
    <n v="0"/>
    <n v="0"/>
    <n v="0"/>
    <n v="229.31"/>
    <s v="Yes"/>
    <s v="Yes"/>
    <s v="Yes"/>
    <x v="0"/>
  </r>
  <r>
    <x v="56"/>
    <x v="56"/>
    <x v="370"/>
    <x v="361"/>
    <n v="488.4"/>
    <n v="0"/>
    <n v="0"/>
    <n v="0"/>
    <n v="0"/>
    <n v="488.4"/>
    <s v="Yes"/>
    <s v="Yes"/>
    <s v="Yes"/>
    <x v="0"/>
  </r>
  <r>
    <x v="56"/>
    <x v="56"/>
    <x v="371"/>
    <x v="362"/>
    <n v="331.05"/>
    <n v="0"/>
    <n v="0.4"/>
    <n v="0"/>
    <n v="0"/>
    <n v="331.45"/>
    <s v="Yes"/>
    <s v="Yes"/>
    <s v="Yes"/>
    <x v="0"/>
  </r>
  <r>
    <x v="56"/>
    <x v="56"/>
    <x v="372"/>
    <x v="363"/>
    <n v="562.89"/>
    <n v="0"/>
    <n v="0"/>
    <n v="0"/>
    <n v="0"/>
    <n v="562.89"/>
    <s v="No"/>
    <s v="Yes"/>
    <s v="No"/>
    <x v="1"/>
  </r>
  <r>
    <x v="56"/>
    <x v="56"/>
    <x v="373"/>
    <x v="364"/>
    <n v="459.4"/>
    <n v="0"/>
    <n v="0"/>
    <n v="0"/>
    <n v="0"/>
    <n v="459.4"/>
    <s v="Yes"/>
    <s v="Yes"/>
    <s v="Yes"/>
    <x v="0"/>
  </r>
  <r>
    <x v="56"/>
    <x v="56"/>
    <x v="374"/>
    <x v="365"/>
    <n v="373.7"/>
    <n v="0"/>
    <n v="0"/>
    <n v="0"/>
    <n v="0"/>
    <n v="373.7"/>
    <s v="Yes"/>
    <s v="Yes"/>
    <s v="Yes"/>
    <x v="0"/>
  </r>
  <r>
    <x v="56"/>
    <x v="56"/>
    <x v="375"/>
    <x v="366"/>
    <n v="381"/>
    <n v="30.6"/>
    <n v="0"/>
    <n v="0"/>
    <n v="0"/>
    <n v="411.6"/>
    <s v="Yes"/>
    <s v="Yes"/>
    <s v="Yes"/>
    <x v="0"/>
  </r>
  <r>
    <x v="56"/>
    <x v="56"/>
    <x v="376"/>
    <x v="367"/>
    <n v="852.8"/>
    <n v="0"/>
    <n v="0"/>
    <n v="0"/>
    <n v="0"/>
    <n v="852.8"/>
    <s v="Yes"/>
    <s v="Yes"/>
    <s v="Yes"/>
    <x v="0"/>
  </r>
  <r>
    <x v="56"/>
    <x v="56"/>
    <x v="377"/>
    <x v="368"/>
    <n v="557.41999999999996"/>
    <n v="11.6"/>
    <n v="0"/>
    <n v="0"/>
    <n v="0"/>
    <n v="569.02"/>
    <s v="Yes"/>
    <s v="Yes"/>
    <s v="Yes"/>
    <x v="0"/>
  </r>
  <r>
    <x v="56"/>
    <x v="56"/>
    <x v="378"/>
    <x v="369"/>
    <n v="502.2"/>
    <n v="0"/>
    <n v="0"/>
    <n v="0"/>
    <n v="0"/>
    <n v="502.2"/>
    <s v="Yes"/>
    <s v="Yes"/>
    <s v="Yes"/>
    <x v="0"/>
  </r>
  <r>
    <x v="56"/>
    <x v="56"/>
    <x v="379"/>
    <x v="370"/>
    <n v="2695.03"/>
    <n v="0"/>
    <n v="293.87"/>
    <n v="0"/>
    <n v="0"/>
    <n v="2988.9"/>
    <s v="Yes"/>
    <s v="Yes"/>
    <s v="Yes"/>
    <x v="0"/>
  </r>
  <r>
    <x v="56"/>
    <x v="56"/>
    <x v="380"/>
    <x v="371"/>
    <n v="530.9"/>
    <n v="0"/>
    <n v="0"/>
    <n v="0"/>
    <n v="0"/>
    <n v="530.9"/>
    <s v="Yes"/>
    <s v="Yes"/>
    <s v="Yes"/>
    <x v="0"/>
  </r>
  <r>
    <x v="56"/>
    <x v="56"/>
    <x v="381"/>
    <x v="372"/>
    <n v="616.66999999999996"/>
    <n v="0"/>
    <n v="0"/>
    <n v="0"/>
    <n v="0"/>
    <n v="616.66999999999996"/>
    <s v="Yes"/>
    <s v="Yes"/>
    <s v="Yes"/>
    <x v="0"/>
  </r>
  <r>
    <x v="56"/>
    <x v="56"/>
    <x v="382"/>
    <x v="373"/>
    <n v="421.1"/>
    <n v="0"/>
    <n v="0"/>
    <n v="0"/>
    <n v="0"/>
    <n v="421.1"/>
    <s v="Yes"/>
    <s v="Yes"/>
    <s v="Yes"/>
    <x v="0"/>
  </r>
  <r>
    <x v="56"/>
    <x v="56"/>
    <x v="383"/>
    <x v="374"/>
    <n v="54.23"/>
    <n v="0"/>
    <n v="0"/>
    <n v="0"/>
    <n v="0"/>
    <n v="54.23"/>
    <s v="Yes"/>
    <s v="Yes"/>
    <s v="Yes"/>
    <x v="0"/>
  </r>
  <r>
    <x v="56"/>
    <x v="56"/>
    <x v="384"/>
    <x v="375"/>
    <n v="376.84"/>
    <n v="0"/>
    <n v="0"/>
    <n v="0"/>
    <n v="0"/>
    <n v="376.84"/>
    <s v="Yes"/>
    <s v="Yes"/>
    <s v="Yes"/>
    <x v="0"/>
  </r>
  <r>
    <x v="56"/>
    <x v="56"/>
    <x v="385"/>
    <x v="376"/>
    <n v="653.5"/>
    <n v="0"/>
    <n v="0"/>
    <n v="0"/>
    <n v="0"/>
    <n v="653.5"/>
    <s v="Yes"/>
    <s v="Yes"/>
    <s v="Yes"/>
    <x v="0"/>
  </r>
  <r>
    <x v="56"/>
    <x v="56"/>
    <x v="386"/>
    <x v="377"/>
    <n v="604.22"/>
    <n v="0"/>
    <n v="0"/>
    <n v="0"/>
    <n v="0"/>
    <n v="604.22"/>
    <s v="Yes"/>
    <s v="Yes"/>
    <s v="Yes"/>
    <x v="0"/>
  </r>
  <r>
    <x v="56"/>
    <x v="56"/>
    <x v="387"/>
    <x v="378"/>
    <n v="1280.53"/>
    <n v="0"/>
    <n v="0"/>
    <n v="0"/>
    <n v="0"/>
    <n v="1280.53"/>
    <s v="Yes"/>
    <s v="Yes"/>
    <s v="Yes"/>
    <x v="0"/>
  </r>
  <r>
    <x v="56"/>
    <x v="56"/>
    <x v="388"/>
    <x v="379"/>
    <n v="114.45"/>
    <n v="0"/>
    <n v="0"/>
    <n v="0"/>
    <n v="0"/>
    <n v="114.45"/>
    <s v="Yes"/>
    <s v="Yes"/>
    <s v="Yes"/>
    <x v="0"/>
  </r>
  <r>
    <x v="57"/>
    <x v="57"/>
    <x v="389"/>
    <x v="380"/>
    <n v="23.94"/>
    <n v="0"/>
    <n v="0"/>
    <n v="0"/>
    <n v="0"/>
    <n v="23.94"/>
    <s v="Yes"/>
    <s v="Yes"/>
    <s v="Yes"/>
    <x v="0"/>
  </r>
  <r>
    <x v="57"/>
    <x v="57"/>
    <x v="390"/>
    <x v="381"/>
    <n v="314.39999999999998"/>
    <n v="0"/>
    <n v="0"/>
    <n v="0"/>
    <n v="0"/>
    <n v="314.39999999999998"/>
    <s v="Yes"/>
    <s v="Yes"/>
    <s v="Yes"/>
    <x v="0"/>
  </r>
  <r>
    <x v="57"/>
    <x v="57"/>
    <x v="391"/>
    <x v="382"/>
    <n v="490.26"/>
    <n v="0"/>
    <n v="0"/>
    <n v="0"/>
    <n v="0"/>
    <n v="490.26"/>
    <s v="Yes"/>
    <s v="Yes"/>
    <s v="Yes"/>
    <x v="0"/>
  </r>
  <r>
    <x v="57"/>
    <x v="57"/>
    <x v="392"/>
    <x v="383"/>
    <n v="206.1"/>
    <n v="0"/>
    <n v="0"/>
    <n v="0"/>
    <n v="0"/>
    <n v="206.1"/>
    <s v="Yes"/>
    <s v="Yes"/>
    <s v="Yes"/>
    <x v="0"/>
  </r>
  <r>
    <x v="57"/>
    <x v="57"/>
    <x v="393"/>
    <x v="384"/>
    <n v="535.48"/>
    <n v="0"/>
    <n v="46.23"/>
    <n v="0"/>
    <n v="0"/>
    <n v="581.71"/>
    <s v="Yes"/>
    <s v="Yes"/>
    <s v="Yes"/>
    <x v="0"/>
  </r>
  <r>
    <x v="57"/>
    <x v="57"/>
    <x v="394"/>
    <x v="385"/>
    <n v="315.22000000000003"/>
    <n v="14.5"/>
    <n v="0"/>
    <n v="0"/>
    <n v="0"/>
    <n v="329.72"/>
    <s v="Yes"/>
    <s v="Yes"/>
    <s v="Yes"/>
    <x v="0"/>
  </r>
  <r>
    <x v="57"/>
    <x v="57"/>
    <x v="395"/>
    <x v="386"/>
    <n v="48.34"/>
    <n v="0"/>
    <n v="0"/>
    <n v="0"/>
    <n v="0"/>
    <n v="48.34"/>
    <s v="Yes"/>
    <s v="Yes"/>
    <s v="No"/>
    <x v="1"/>
  </r>
  <r>
    <x v="58"/>
    <x v="58"/>
    <x v="396"/>
    <x v="387"/>
    <n v="10.4"/>
    <n v="0"/>
    <n v="0"/>
    <n v="0"/>
    <n v="0"/>
    <n v="10.4"/>
    <s v="No"/>
    <s v="No"/>
    <s v="No"/>
    <x v="1"/>
  </r>
  <r>
    <x v="59"/>
    <x v="59"/>
    <x v="397"/>
    <x v="388"/>
    <n v="47.78"/>
    <n v="0"/>
    <n v="0.73"/>
    <n v="0"/>
    <n v="0"/>
    <n v="48.51"/>
    <s v="Yes"/>
    <s v="Yes"/>
    <s v="Yes"/>
    <x v="0"/>
  </r>
  <r>
    <x v="60"/>
    <x v="60"/>
    <x v="398"/>
    <x v="389"/>
    <n v="129.83000000000001"/>
    <n v="0"/>
    <n v="3.9299999999999997"/>
    <n v="0"/>
    <n v="0"/>
    <n v="133.76000000000002"/>
    <s v="Yes"/>
    <s v="Yes"/>
    <s v="Yes"/>
    <x v="0"/>
  </r>
  <r>
    <x v="60"/>
    <x v="60"/>
    <x v="399"/>
    <x v="390"/>
    <n v="184.4"/>
    <n v="20.6"/>
    <n v="0"/>
    <n v="0"/>
    <n v="0"/>
    <n v="205"/>
    <s v="No"/>
    <s v="Yes"/>
    <s v="No"/>
    <x v="1"/>
  </r>
  <r>
    <x v="61"/>
    <x v="61"/>
    <x v="400"/>
    <x v="391"/>
    <n v="37.33"/>
    <n v="0"/>
    <n v="0"/>
    <n v="1.6"/>
    <n v="0"/>
    <n v="38.93"/>
    <s v="Yes"/>
    <s v="Yes"/>
    <s v="Yes"/>
    <x v="0"/>
  </r>
  <r>
    <x v="61"/>
    <x v="61"/>
    <x v="401"/>
    <x v="392"/>
    <n v="342"/>
    <n v="0"/>
    <n v="0"/>
    <n v="0"/>
    <n v="0"/>
    <n v="342"/>
    <s v="Yes"/>
    <s v="Yes"/>
    <s v="Yes"/>
    <x v="0"/>
  </r>
  <r>
    <x v="61"/>
    <x v="61"/>
    <x v="402"/>
    <x v="393"/>
    <n v="241.3"/>
    <n v="0"/>
    <n v="0"/>
    <n v="0"/>
    <n v="0"/>
    <n v="241.3"/>
    <s v="Yes"/>
    <s v="Yes"/>
    <s v="Yes"/>
    <x v="0"/>
  </r>
  <r>
    <x v="61"/>
    <x v="61"/>
    <x v="403"/>
    <x v="394"/>
    <n v="715.54"/>
    <n v="0"/>
    <n v="39.119999999999997"/>
    <n v="0"/>
    <n v="0"/>
    <n v="754.66"/>
    <s v="Yes"/>
    <s v="Yes"/>
    <s v="Yes"/>
    <x v="0"/>
  </r>
  <r>
    <x v="61"/>
    <x v="61"/>
    <x v="404"/>
    <x v="395"/>
    <n v="337.9"/>
    <n v="33.1"/>
    <n v="0"/>
    <n v="0"/>
    <n v="0"/>
    <n v="371"/>
    <s v="Yes"/>
    <s v="Yes"/>
    <s v="Yes"/>
    <x v="0"/>
  </r>
  <r>
    <x v="61"/>
    <x v="61"/>
    <x v="405"/>
    <x v="396"/>
    <n v="599.75"/>
    <n v="0"/>
    <n v="0"/>
    <n v="0"/>
    <n v="0"/>
    <n v="599.75"/>
    <s v="Yes"/>
    <s v="Yes"/>
    <s v="Yes"/>
    <x v="0"/>
  </r>
  <r>
    <x v="62"/>
    <x v="62"/>
    <x v="406"/>
    <x v="397"/>
    <n v="753.97"/>
    <n v="0"/>
    <n v="0"/>
    <n v="0"/>
    <n v="0"/>
    <n v="753.97"/>
    <s v="Yes"/>
    <s v="Yes"/>
    <s v="Yes"/>
    <x v="0"/>
  </r>
  <r>
    <x v="62"/>
    <x v="62"/>
    <x v="407"/>
    <x v="398"/>
    <n v="283.77"/>
    <n v="16.100000000000001"/>
    <n v="0"/>
    <n v="0"/>
    <n v="0"/>
    <n v="299.87"/>
    <s v="Yes"/>
    <s v="Yes"/>
    <s v="Yes"/>
    <x v="0"/>
  </r>
  <r>
    <x v="62"/>
    <x v="62"/>
    <x v="408"/>
    <x v="399"/>
    <n v="254.4"/>
    <n v="16.100000000000001"/>
    <n v="0"/>
    <n v="0"/>
    <n v="0"/>
    <n v="270.5"/>
    <s v="Yes"/>
    <s v="Yes"/>
    <s v="Yes"/>
    <x v="0"/>
  </r>
  <r>
    <x v="62"/>
    <x v="62"/>
    <x v="409"/>
    <x v="400"/>
    <n v="854.28"/>
    <n v="0"/>
    <n v="44.62"/>
    <n v="0"/>
    <n v="0"/>
    <n v="898.9"/>
    <s v="Yes"/>
    <s v="Yes"/>
    <s v="Yes"/>
    <x v="0"/>
  </r>
  <r>
    <x v="62"/>
    <x v="62"/>
    <x v="410"/>
    <x v="401"/>
    <n v="165.1"/>
    <n v="0"/>
    <n v="0"/>
    <n v="0"/>
    <n v="0"/>
    <n v="165.1"/>
    <s v="Yes"/>
    <s v="Yes"/>
    <s v="Yes"/>
    <x v="0"/>
  </r>
  <r>
    <x v="62"/>
    <x v="62"/>
    <x v="411"/>
    <x v="402"/>
    <n v="275.08"/>
    <n v="16.2"/>
    <n v="0"/>
    <n v="0"/>
    <n v="0"/>
    <n v="291.27999999999997"/>
    <s v="Yes"/>
    <s v="Yes"/>
    <s v="Yes"/>
    <x v="0"/>
  </r>
  <r>
    <x v="62"/>
    <x v="62"/>
    <x v="412"/>
    <x v="403"/>
    <n v="367.43"/>
    <n v="0"/>
    <n v="0"/>
    <n v="0"/>
    <n v="0"/>
    <n v="367.43"/>
    <s v="Yes"/>
    <s v="Yes"/>
    <s v="Yes"/>
    <x v="0"/>
  </r>
  <r>
    <x v="62"/>
    <x v="62"/>
    <x v="413"/>
    <x v="404"/>
    <n v="122.92"/>
    <n v="0"/>
    <n v="2.8200000000000003"/>
    <n v="15.5"/>
    <n v="0"/>
    <n v="141.24"/>
    <s v="Yes"/>
    <s v="Yes"/>
    <s v="Yes"/>
    <x v="0"/>
  </r>
  <r>
    <x v="62"/>
    <x v="62"/>
    <x v="414"/>
    <x v="405"/>
    <n v="26.27"/>
    <n v="0"/>
    <n v="0.04"/>
    <n v="0.3"/>
    <n v="0"/>
    <n v="26.61"/>
    <s v="Yes"/>
    <s v="Yes"/>
    <s v="Yes"/>
    <x v="0"/>
  </r>
  <r>
    <x v="63"/>
    <x v="63"/>
    <x v="415"/>
    <x v="406"/>
    <n v="383.6"/>
    <n v="0"/>
    <n v="0"/>
    <n v="0"/>
    <n v="0"/>
    <n v="383.6"/>
    <s v="Yes"/>
    <s v="Yes"/>
    <s v="Yes"/>
    <x v="0"/>
  </r>
  <r>
    <x v="63"/>
    <x v="63"/>
    <x v="416"/>
    <x v="407"/>
    <n v="272.23"/>
    <n v="0"/>
    <n v="27.62"/>
    <n v="0"/>
    <n v="0"/>
    <n v="299.85000000000002"/>
    <s v="Yes"/>
    <s v="Yes"/>
    <s v="Yes"/>
    <x v="0"/>
  </r>
  <r>
    <x v="63"/>
    <x v="63"/>
    <x v="417"/>
    <x v="408"/>
    <n v="230.02"/>
    <n v="0"/>
    <n v="0"/>
    <n v="0"/>
    <n v="0"/>
    <n v="230.02"/>
    <s v="Yes"/>
    <s v="Yes"/>
    <s v="Yes"/>
    <x v="0"/>
  </r>
  <r>
    <x v="64"/>
    <x v="64"/>
    <x v="418"/>
    <x v="409"/>
    <n v="85.8"/>
    <n v="0"/>
    <n v="0"/>
    <n v="0"/>
    <n v="0"/>
    <n v="85.8"/>
    <s v="No"/>
    <s v="Yes"/>
    <s v="No"/>
    <x v="1"/>
  </r>
  <r>
    <x v="64"/>
    <x v="64"/>
    <x v="419"/>
    <x v="410"/>
    <n v="112.55"/>
    <n v="0"/>
    <n v="3.06"/>
    <n v="0"/>
    <n v="0"/>
    <n v="115.61"/>
    <s v="No"/>
    <s v="Yes"/>
    <s v="No"/>
    <x v="1"/>
  </r>
  <r>
    <x v="65"/>
    <x v="65"/>
    <x v="420"/>
    <x v="411"/>
    <n v="267.55"/>
    <n v="36.200000000000003"/>
    <n v="0"/>
    <n v="0"/>
    <n v="0"/>
    <n v="303.75"/>
    <s v="Yes"/>
    <s v="Yes"/>
    <s v="Yes"/>
    <x v="0"/>
  </r>
  <r>
    <x v="65"/>
    <x v="65"/>
    <x v="421"/>
    <x v="412"/>
    <n v="199.46"/>
    <n v="0"/>
    <n v="15.21"/>
    <n v="17.46"/>
    <n v="0"/>
    <n v="232.13000000000002"/>
    <s v="Yes"/>
    <s v="Yes"/>
    <s v="Yes"/>
    <x v="0"/>
  </r>
  <r>
    <x v="66"/>
    <x v="66"/>
    <x v="422"/>
    <x v="413"/>
    <n v="457.51"/>
    <n v="33.799999999999997"/>
    <n v="0"/>
    <n v="0"/>
    <n v="0"/>
    <n v="491.31"/>
    <s v="Yes"/>
    <s v="Yes"/>
    <s v="Yes"/>
    <x v="0"/>
  </r>
  <r>
    <x v="66"/>
    <x v="66"/>
    <x v="423"/>
    <x v="414"/>
    <n v="512.80999999999995"/>
    <n v="0"/>
    <n v="35.260000000000005"/>
    <n v="9.9"/>
    <n v="0"/>
    <n v="557.96999999999991"/>
    <s v="Yes"/>
    <s v="Yes"/>
    <s v="Yes"/>
    <x v="0"/>
  </r>
  <r>
    <x v="66"/>
    <x v="66"/>
    <x v="424"/>
    <x v="415"/>
    <n v="279.16000000000003"/>
    <n v="0"/>
    <n v="0"/>
    <n v="0"/>
    <n v="0"/>
    <n v="279.16000000000003"/>
    <s v="Yes"/>
    <s v="Yes"/>
    <s v="Yes"/>
    <x v="0"/>
  </r>
  <r>
    <x v="66"/>
    <x v="66"/>
    <x v="425"/>
    <x v="416"/>
    <n v="383.95"/>
    <n v="0"/>
    <n v="0"/>
    <n v="0"/>
    <n v="0"/>
    <n v="383.95"/>
    <s v="Yes"/>
    <s v="Yes"/>
    <s v="Yes"/>
    <x v="0"/>
  </r>
  <r>
    <x v="67"/>
    <x v="67"/>
    <x v="426"/>
    <x v="232"/>
    <n v="716.38"/>
    <n v="0"/>
    <n v="0"/>
    <n v="0"/>
    <n v="0"/>
    <n v="716.38"/>
    <s v="Yes"/>
    <s v="Yes"/>
    <s v="Yes"/>
    <x v="0"/>
  </r>
  <r>
    <x v="67"/>
    <x v="67"/>
    <x v="427"/>
    <x v="417"/>
    <n v="391"/>
    <n v="0"/>
    <n v="0"/>
    <n v="0"/>
    <n v="0"/>
    <n v="391"/>
    <s v="Yes"/>
    <s v="Yes"/>
    <s v="Yes"/>
    <x v="0"/>
  </r>
  <r>
    <x v="67"/>
    <x v="67"/>
    <x v="428"/>
    <x v="418"/>
    <n v="282.7"/>
    <n v="0"/>
    <n v="0"/>
    <n v="0"/>
    <n v="0"/>
    <n v="282.7"/>
    <s v="Yes"/>
    <s v="Yes"/>
    <s v="Yes"/>
    <x v="0"/>
  </r>
  <r>
    <x v="67"/>
    <x v="67"/>
    <x v="429"/>
    <x v="419"/>
    <n v="322.93"/>
    <n v="0"/>
    <n v="0"/>
    <n v="0"/>
    <n v="0"/>
    <n v="322.93"/>
    <s v="Yes"/>
    <s v="Yes"/>
    <s v="Yes"/>
    <x v="0"/>
  </r>
  <r>
    <x v="67"/>
    <x v="67"/>
    <x v="430"/>
    <x v="420"/>
    <n v="228.71"/>
    <n v="0"/>
    <n v="0"/>
    <n v="0"/>
    <n v="0"/>
    <n v="228.71"/>
    <s v="Yes"/>
    <s v="Yes"/>
    <s v="Yes"/>
    <x v="0"/>
  </r>
  <r>
    <x v="67"/>
    <x v="67"/>
    <x v="431"/>
    <x v="421"/>
    <n v="320.29000000000002"/>
    <n v="0"/>
    <n v="0"/>
    <n v="0"/>
    <n v="0"/>
    <n v="320.29000000000002"/>
    <s v="Yes"/>
    <s v="Yes"/>
    <s v="Yes"/>
    <x v="0"/>
  </r>
  <r>
    <x v="67"/>
    <x v="67"/>
    <x v="432"/>
    <x v="422"/>
    <n v="872.61"/>
    <n v="0"/>
    <n v="0"/>
    <n v="0"/>
    <n v="0"/>
    <n v="872.61"/>
    <s v="Yes"/>
    <s v="Yes"/>
    <s v="Yes"/>
    <x v="0"/>
  </r>
  <r>
    <x v="67"/>
    <x v="67"/>
    <x v="433"/>
    <x v="423"/>
    <n v="396.35"/>
    <n v="0"/>
    <n v="0"/>
    <n v="0"/>
    <n v="0"/>
    <n v="396.35"/>
    <s v="Yes"/>
    <s v="Yes"/>
    <s v="Yes"/>
    <x v="0"/>
  </r>
  <r>
    <x v="67"/>
    <x v="67"/>
    <x v="434"/>
    <x v="424"/>
    <n v="371.31"/>
    <n v="0"/>
    <n v="0"/>
    <n v="0"/>
    <n v="0"/>
    <n v="371.31"/>
    <s v="Yes"/>
    <s v="Yes"/>
    <s v="Yes"/>
    <x v="0"/>
  </r>
  <r>
    <x v="67"/>
    <x v="67"/>
    <x v="435"/>
    <x v="425"/>
    <n v="1656.64"/>
    <n v="0"/>
    <n v="214.97"/>
    <n v="0"/>
    <n v="0"/>
    <n v="1871.6100000000001"/>
    <s v="Yes"/>
    <s v="Yes"/>
    <s v="Yes"/>
    <x v="0"/>
  </r>
  <r>
    <x v="67"/>
    <x v="67"/>
    <x v="436"/>
    <x v="426"/>
    <n v="277.36"/>
    <n v="0"/>
    <n v="0"/>
    <n v="0"/>
    <n v="0"/>
    <n v="277.36"/>
    <s v="Yes"/>
    <s v="Yes"/>
    <s v="Yes"/>
    <x v="0"/>
  </r>
  <r>
    <x v="67"/>
    <x v="67"/>
    <x v="437"/>
    <x v="427"/>
    <n v="346.2"/>
    <n v="0"/>
    <n v="0"/>
    <n v="0"/>
    <n v="0"/>
    <n v="346.2"/>
    <s v="No"/>
    <s v="Yes"/>
    <s v="No"/>
    <x v="1"/>
  </r>
  <r>
    <x v="67"/>
    <x v="67"/>
    <x v="438"/>
    <x v="428"/>
    <n v="453.37"/>
    <n v="0"/>
    <n v="0"/>
    <n v="0"/>
    <n v="0"/>
    <n v="453.37"/>
    <s v="Yes"/>
    <s v="Yes"/>
    <s v="Yes"/>
    <x v="0"/>
  </r>
  <r>
    <x v="67"/>
    <x v="67"/>
    <x v="439"/>
    <x v="429"/>
    <n v="256.7"/>
    <n v="0"/>
    <n v="0"/>
    <n v="0"/>
    <n v="9.7200000000000006"/>
    <n v="266.42"/>
    <s v="No"/>
    <s v="Yes"/>
    <s v="No"/>
    <x v="1"/>
  </r>
  <r>
    <x v="67"/>
    <x v="67"/>
    <x v="440"/>
    <x v="430"/>
    <n v="286.67"/>
    <n v="0"/>
    <n v="0"/>
    <n v="0"/>
    <n v="0"/>
    <n v="286.67"/>
    <s v="Yes"/>
    <s v="Yes"/>
    <s v="Yes"/>
    <x v="0"/>
  </r>
  <r>
    <x v="67"/>
    <x v="67"/>
    <x v="441"/>
    <x v="431"/>
    <n v="326.13"/>
    <n v="0"/>
    <n v="8.9499999999999993"/>
    <n v="0"/>
    <n v="0"/>
    <n v="335.08"/>
    <s v="Yes"/>
    <s v="Yes"/>
    <s v="Yes"/>
    <x v="0"/>
  </r>
  <r>
    <x v="67"/>
    <x v="67"/>
    <x v="442"/>
    <x v="432"/>
    <n v="437.23"/>
    <n v="14.6"/>
    <n v="0"/>
    <n v="0"/>
    <n v="0"/>
    <n v="451.83000000000004"/>
    <s v="No"/>
    <s v="Yes"/>
    <s v="No"/>
    <x v="1"/>
  </r>
  <r>
    <x v="67"/>
    <x v="67"/>
    <x v="443"/>
    <x v="433"/>
    <n v="330.13"/>
    <n v="0"/>
    <n v="14.97"/>
    <n v="0"/>
    <n v="0"/>
    <n v="345.1"/>
    <s v="Yes"/>
    <s v="Yes"/>
    <s v="Yes"/>
    <x v="0"/>
  </r>
  <r>
    <x v="68"/>
    <x v="68"/>
    <x v="444"/>
    <x v="434"/>
    <n v="382.24"/>
    <n v="0"/>
    <n v="0"/>
    <n v="0"/>
    <n v="0"/>
    <n v="382.24"/>
    <s v="Yes"/>
    <s v="Yes"/>
    <s v="Yes"/>
    <x v="0"/>
  </r>
  <r>
    <x v="68"/>
    <x v="68"/>
    <x v="445"/>
    <x v="435"/>
    <n v="485"/>
    <n v="0"/>
    <n v="0"/>
    <n v="0"/>
    <n v="0"/>
    <n v="485"/>
    <s v="Yes"/>
    <s v="Yes"/>
    <s v="Yes"/>
    <x v="0"/>
  </r>
  <r>
    <x v="68"/>
    <x v="68"/>
    <x v="446"/>
    <x v="436"/>
    <n v="824.67"/>
    <n v="0"/>
    <n v="55.24"/>
    <n v="0"/>
    <n v="0"/>
    <n v="879.91"/>
    <s v="Yes"/>
    <s v="Yes"/>
    <s v="Yes"/>
    <x v="0"/>
  </r>
  <r>
    <x v="68"/>
    <x v="68"/>
    <x v="447"/>
    <x v="437"/>
    <n v="468"/>
    <n v="0"/>
    <n v="0"/>
    <n v="0"/>
    <n v="0"/>
    <n v="468"/>
    <s v="Yes"/>
    <s v="Yes"/>
    <s v="Yes"/>
    <x v="0"/>
  </r>
  <r>
    <x v="68"/>
    <x v="68"/>
    <x v="448"/>
    <x v="438"/>
    <n v="454.33"/>
    <n v="0"/>
    <n v="0"/>
    <n v="0"/>
    <n v="0"/>
    <n v="454.33"/>
    <s v="Yes"/>
    <s v="Yes"/>
    <s v="Yes"/>
    <x v="0"/>
  </r>
  <r>
    <x v="69"/>
    <x v="69"/>
    <x v="449"/>
    <x v="439"/>
    <n v="56.6"/>
    <n v="4.9000000000000004"/>
    <n v="0"/>
    <n v="0"/>
    <n v="0"/>
    <n v="61.5"/>
    <s v="Yes"/>
    <s v="Yes"/>
    <s v="Yes"/>
    <x v="0"/>
  </r>
  <r>
    <x v="69"/>
    <x v="69"/>
    <x v="450"/>
    <x v="440"/>
    <n v="51.81"/>
    <n v="0"/>
    <n v="3.68"/>
    <n v="0"/>
    <n v="0"/>
    <n v="55.49"/>
    <s v="Yes"/>
    <s v="Yes"/>
    <s v="Yes"/>
    <x v="0"/>
  </r>
  <r>
    <x v="70"/>
    <x v="70"/>
    <x v="451"/>
    <x v="441"/>
    <n v="319.33"/>
    <n v="0"/>
    <n v="13.25"/>
    <n v="0"/>
    <n v="0"/>
    <n v="332.58"/>
    <s v="Yes"/>
    <s v="Yes"/>
    <s v="Yes"/>
    <x v="0"/>
  </r>
  <r>
    <x v="70"/>
    <x v="70"/>
    <x v="452"/>
    <x v="442"/>
    <n v="328.69"/>
    <n v="0"/>
    <n v="0"/>
    <n v="0"/>
    <n v="0"/>
    <n v="328.69"/>
    <s v="Yes"/>
    <s v="Yes"/>
    <s v="Yes"/>
    <x v="0"/>
  </r>
  <r>
    <x v="70"/>
    <x v="70"/>
    <x v="453"/>
    <x v="443"/>
    <n v="40.659999999999997"/>
    <n v="0"/>
    <n v="0"/>
    <n v="0"/>
    <n v="0"/>
    <n v="40.659999999999997"/>
    <s v="Yes"/>
    <s v="Yes"/>
    <s v="Yes"/>
    <x v="0"/>
  </r>
  <r>
    <x v="71"/>
    <x v="71"/>
    <x v="454"/>
    <x v="444"/>
    <n v="666.54"/>
    <n v="0"/>
    <n v="0"/>
    <n v="0"/>
    <n v="0"/>
    <n v="666.54"/>
    <s v="Yes"/>
    <s v="Yes"/>
    <s v="Yes"/>
    <x v="0"/>
  </r>
  <r>
    <x v="71"/>
    <x v="71"/>
    <x v="455"/>
    <x v="445"/>
    <n v="298.83999999999997"/>
    <n v="0"/>
    <n v="0"/>
    <n v="0"/>
    <n v="0"/>
    <n v="298.83999999999997"/>
    <s v="Yes"/>
    <s v="Yes"/>
    <s v="Yes"/>
    <x v="0"/>
  </r>
  <r>
    <x v="71"/>
    <x v="71"/>
    <x v="456"/>
    <x v="294"/>
    <n v="255.04"/>
    <n v="0"/>
    <n v="0"/>
    <n v="0"/>
    <n v="0"/>
    <n v="255.04"/>
    <s v="Yes"/>
    <s v="Yes"/>
    <s v="Yes"/>
    <x v="0"/>
  </r>
  <r>
    <x v="71"/>
    <x v="71"/>
    <x v="457"/>
    <x v="446"/>
    <n v="304.99"/>
    <n v="0"/>
    <n v="0"/>
    <n v="0"/>
    <n v="0"/>
    <n v="304.99"/>
    <s v="Yes"/>
    <s v="Yes"/>
    <s v="Yes"/>
    <x v="0"/>
  </r>
  <r>
    <x v="71"/>
    <x v="71"/>
    <x v="458"/>
    <x v="447"/>
    <n v="292.36"/>
    <n v="0"/>
    <n v="0"/>
    <n v="0"/>
    <n v="0"/>
    <n v="292.36"/>
    <s v="Yes"/>
    <s v="Yes"/>
    <s v="Yes"/>
    <x v="0"/>
  </r>
  <r>
    <x v="71"/>
    <x v="71"/>
    <x v="459"/>
    <x v="448"/>
    <n v="120.1"/>
    <n v="0"/>
    <n v="0"/>
    <n v="0"/>
    <n v="0"/>
    <n v="120.1"/>
    <s v="Yes"/>
    <s v="Yes"/>
    <s v="Yes"/>
    <x v="0"/>
  </r>
  <r>
    <x v="71"/>
    <x v="71"/>
    <x v="460"/>
    <x v="449"/>
    <n v="805.53"/>
    <n v="0"/>
    <n v="104.24"/>
    <n v="0"/>
    <n v="0"/>
    <n v="909.77"/>
    <s v="Yes"/>
    <s v="Yes"/>
    <s v="Yes"/>
    <x v="0"/>
  </r>
  <r>
    <x v="71"/>
    <x v="71"/>
    <x v="461"/>
    <x v="450"/>
    <n v="110.66"/>
    <n v="0"/>
    <n v="3.21"/>
    <n v="0"/>
    <n v="0"/>
    <n v="113.86999999999999"/>
    <s v="Yes"/>
    <s v="Yes"/>
    <s v="Yes"/>
    <x v="0"/>
  </r>
  <r>
    <x v="71"/>
    <x v="71"/>
    <x v="462"/>
    <x v="451"/>
    <n v="41.63"/>
    <n v="0"/>
    <n v="0"/>
    <n v="0"/>
    <n v="15.55"/>
    <n v="57.180000000000007"/>
    <s v="No"/>
    <s v="Yes"/>
    <s v="No"/>
    <x v="1"/>
  </r>
  <r>
    <x v="71"/>
    <x v="71"/>
    <x v="463"/>
    <x v="452"/>
    <n v="76.06"/>
    <n v="0"/>
    <n v="0"/>
    <n v="0"/>
    <n v="0"/>
    <n v="76.06"/>
    <s v="Yes"/>
    <s v="Yes"/>
    <s v="Yes"/>
    <x v="0"/>
  </r>
  <r>
    <x v="72"/>
    <x v="72"/>
    <x v="464"/>
    <x v="358"/>
    <n v="204.4"/>
    <n v="13.5"/>
    <n v="0"/>
    <n v="0"/>
    <n v="0"/>
    <n v="217.9"/>
    <s v="Yes"/>
    <s v="Yes"/>
    <s v="Yes"/>
    <x v="0"/>
  </r>
  <r>
    <x v="72"/>
    <x v="72"/>
    <x v="465"/>
    <x v="453"/>
    <n v="361.2"/>
    <n v="0"/>
    <n v="0"/>
    <n v="0"/>
    <n v="0"/>
    <n v="361.2"/>
    <s v="Yes"/>
    <s v="Yes"/>
    <s v="Yes"/>
    <x v="0"/>
  </r>
  <r>
    <x v="72"/>
    <x v="72"/>
    <x v="466"/>
    <x v="454"/>
    <n v="224.22"/>
    <n v="0"/>
    <n v="0"/>
    <n v="0"/>
    <n v="0"/>
    <n v="224.22"/>
    <s v="Yes"/>
    <s v="Yes"/>
    <s v="Yes"/>
    <x v="0"/>
  </r>
  <r>
    <x v="72"/>
    <x v="72"/>
    <x v="467"/>
    <x v="455"/>
    <n v="228.24"/>
    <n v="0"/>
    <n v="0"/>
    <n v="0"/>
    <n v="0"/>
    <n v="228.24"/>
    <s v="Yes"/>
    <s v="Yes"/>
    <s v="Yes"/>
    <x v="0"/>
  </r>
  <r>
    <x v="72"/>
    <x v="72"/>
    <x v="468"/>
    <x v="456"/>
    <n v="405.07"/>
    <n v="0"/>
    <n v="34.190000000000005"/>
    <n v="21.93"/>
    <n v="0"/>
    <n v="461.19"/>
    <s v="Yes"/>
    <s v="Yes"/>
    <s v="Yes"/>
    <x v="0"/>
  </r>
  <r>
    <x v="72"/>
    <x v="72"/>
    <x v="469"/>
    <x v="457"/>
    <n v="98.48"/>
    <n v="0"/>
    <n v="0"/>
    <n v="0"/>
    <n v="0"/>
    <n v="98.48"/>
    <s v="Yes"/>
    <s v="Yes"/>
    <s v="Yes"/>
    <x v="0"/>
  </r>
  <r>
    <x v="73"/>
    <x v="73"/>
    <x v="470"/>
    <x v="458"/>
    <n v="177.17"/>
    <n v="0"/>
    <n v="18.419999999999998"/>
    <n v="2.8000000000000003"/>
    <n v="0.7"/>
    <n v="199.08999999999997"/>
    <s v="Yes"/>
    <s v="Yes"/>
    <s v="Yes"/>
    <x v="0"/>
  </r>
  <r>
    <x v="73"/>
    <x v="73"/>
    <x v="471"/>
    <x v="459"/>
    <n v="101"/>
    <n v="0"/>
    <n v="0"/>
    <n v="0"/>
    <n v="0"/>
    <n v="101"/>
    <s v="Yes"/>
    <s v="Yes"/>
    <s v="Yes"/>
    <x v="0"/>
  </r>
  <r>
    <x v="73"/>
    <x v="73"/>
    <x v="472"/>
    <x v="460"/>
    <n v="235"/>
    <n v="15.6"/>
    <n v="0"/>
    <n v="0"/>
    <n v="0"/>
    <n v="250.6"/>
    <s v="Yes"/>
    <s v="Yes"/>
    <s v="Yes"/>
    <x v="0"/>
  </r>
  <r>
    <x v="73"/>
    <x v="73"/>
    <x v="473"/>
    <x v="461"/>
    <n v="97.09"/>
    <n v="0"/>
    <n v="0"/>
    <n v="0"/>
    <n v="0.12"/>
    <n v="97.210000000000008"/>
    <s v="Yes"/>
    <s v="Yes"/>
    <s v="Yes"/>
    <x v="0"/>
  </r>
  <r>
    <x v="74"/>
    <x v="74"/>
    <x v="474"/>
    <x v="462"/>
    <n v="318.95"/>
    <n v="0"/>
    <n v="0"/>
    <n v="0"/>
    <n v="0"/>
    <n v="318.95"/>
    <s v="Yes"/>
    <s v="Yes"/>
    <s v="Yes"/>
    <x v="0"/>
  </r>
  <r>
    <x v="75"/>
    <x v="75"/>
    <x v="475"/>
    <x v="463"/>
    <n v="631.61"/>
    <n v="0"/>
    <n v="78.210000000000008"/>
    <n v="17.7"/>
    <n v="0"/>
    <n v="727.5200000000001"/>
    <s v="No"/>
    <s v="Yes"/>
    <s v="No"/>
    <x v="1"/>
  </r>
  <r>
    <x v="75"/>
    <x v="75"/>
    <x v="476"/>
    <x v="464"/>
    <n v="390.55"/>
    <n v="0"/>
    <n v="0"/>
    <n v="0"/>
    <n v="0"/>
    <n v="390.55"/>
    <s v="No"/>
    <s v="Yes"/>
    <s v="No"/>
    <x v="1"/>
  </r>
  <r>
    <x v="75"/>
    <x v="75"/>
    <x v="477"/>
    <x v="465"/>
    <n v="294.62"/>
    <n v="51.85"/>
    <n v="0"/>
    <n v="0"/>
    <n v="0"/>
    <n v="346.47"/>
    <s v="No"/>
    <s v="Yes"/>
    <s v="No"/>
    <x v="1"/>
  </r>
  <r>
    <x v="76"/>
    <x v="76"/>
    <x v="478"/>
    <x v="466"/>
    <n v="25.52"/>
    <n v="0"/>
    <n v="0"/>
    <n v="0"/>
    <n v="0"/>
    <n v="25.52"/>
    <s v="Yes"/>
    <s v="Yes"/>
    <s v="Yes"/>
    <x v="0"/>
  </r>
  <r>
    <x v="76"/>
    <x v="76"/>
    <x v="479"/>
    <x v="467"/>
    <n v="442.4"/>
    <n v="0"/>
    <n v="57.12"/>
    <n v="0"/>
    <n v="0"/>
    <n v="499.52"/>
    <s v="Yes"/>
    <s v="Yes"/>
    <s v="Yes"/>
    <x v="0"/>
  </r>
  <r>
    <x v="76"/>
    <x v="76"/>
    <x v="480"/>
    <x v="468"/>
    <n v="654.34"/>
    <n v="11.1"/>
    <n v="0"/>
    <n v="0"/>
    <n v="0"/>
    <n v="665.44"/>
    <s v="Yes"/>
    <s v="Yes"/>
    <s v="Yes"/>
    <x v="0"/>
  </r>
  <r>
    <x v="76"/>
    <x v="76"/>
    <x v="481"/>
    <x v="469"/>
    <n v="361.11"/>
    <n v="0"/>
    <n v="0"/>
    <n v="0"/>
    <n v="0"/>
    <n v="361.11"/>
    <s v="Yes"/>
    <s v="Yes"/>
    <s v="Yes"/>
    <x v="0"/>
  </r>
  <r>
    <x v="76"/>
    <x v="76"/>
    <x v="482"/>
    <x v="470"/>
    <n v="72.94"/>
    <n v="0"/>
    <n v="0"/>
    <n v="0"/>
    <n v="0"/>
    <n v="72.94"/>
    <s v="Yes"/>
    <s v="Yes"/>
    <s v="No"/>
    <x v="1"/>
  </r>
  <r>
    <x v="77"/>
    <x v="77"/>
    <x v="483"/>
    <x v="471"/>
    <n v="60.61"/>
    <n v="0"/>
    <n v="3.78"/>
    <n v="0.6"/>
    <n v="0"/>
    <n v="64.989999999999995"/>
    <s v="Yes"/>
    <s v="Yes"/>
    <s v="Yes"/>
    <x v="0"/>
  </r>
  <r>
    <x v="77"/>
    <x v="77"/>
    <x v="484"/>
    <x v="472"/>
    <n v="119.5"/>
    <n v="0"/>
    <n v="0"/>
    <n v="0"/>
    <n v="0"/>
    <n v="119.5"/>
    <s v="Yes"/>
    <s v="Yes"/>
    <s v="Yes"/>
    <x v="0"/>
  </r>
  <r>
    <x v="78"/>
    <x v="78"/>
    <x v="485"/>
    <x v="473"/>
    <n v="201.91"/>
    <n v="0"/>
    <n v="5.6099999999999994"/>
    <n v="0.5"/>
    <n v="0"/>
    <n v="208.01999999999998"/>
    <s v="Yes"/>
    <s v="Yes"/>
    <s v="Yes"/>
    <x v="0"/>
  </r>
  <r>
    <x v="79"/>
    <x v="79"/>
    <x v="486"/>
    <x v="474"/>
    <n v="169.1"/>
    <n v="12.38"/>
    <n v="0"/>
    <n v="0"/>
    <n v="0"/>
    <n v="181.48"/>
    <s v="Yes"/>
    <s v="Yes"/>
    <s v="Yes"/>
    <x v="0"/>
  </r>
  <r>
    <x v="80"/>
    <x v="80"/>
    <x v="487"/>
    <x v="475"/>
    <n v="58.1"/>
    <n v="0"/>
    <n v="0"/>
    <n v="0"/>
    <n v="0"/>
    <n v="58.1"/>
    <s v="Yes"/>
    <s v="Yes"/>
    <s v="Yes"/>
    <x v="0"/>
  </r>
  <r>
    <x v="81"/>
    <x v="81"/>
    <x v="488"/>
    <x v="476"/>
    <n v="165.8"/>
    <n v="9.9"/>
    <n v="2.96"/>
    <n v="0"/>
    <n v="0"/>
    <n v="178.66000000000003"/>
    <s v="Yes"/>
    <s v="Yes"/>
    <s v="Yes"/>
    <x v="0"/>
  </r>
  <r>
    <x v="82"/>
    <x v="82"/>
    <x v="489"/>
    <x v="477"/>
    <n v="236.57"/>
    <n v="0"/>
    <n v="19.850000000000001"/>
    <n v="4.16"/>
    <n v="0"/>
    <n v="260.58000000000004"/>
    <s v="Yes"/>
    <s v="Yes"/>
    <s v="Yes"/>
    <x v="0"/>
  </r>
  <r>
    <x v="82"/>
    <x v="82"/>
    <x v="490"/>
    <x v="478"/>
    <n v="312.83999999999997"/>
    <n v="0"/>
    <n v="0"/>
    <n v="0"/>
    <n v="0"/>
    <n v="312.83999999999997"/>
    <s v="Yes"/>
    <s v="Yes"/>
    <s v="Yes"/>
    <x v="0"/>
  </r>
  <r>
    <x v="82"/>
    <x v="82"/>
    <x v="491"/>
    <x v="479"/>
    <n v="10.73"/>
    <n v="0"/>
    <n v="0"/>
    <n v="0"/>
    <n v="0"/>
    <n v="10.73"/>
    <s v="Yes"/>
    <s v="Yes"/>
    <s v="Yes"/>
    <x v="0"/>
  </r>
  <r>
    <x v="83"/>
    <x v="83"/>
    <x v="492"/>
    <x v="480"/>
    <n v="139.08000000000001"/>
    <n v="0"/>
    <n v="6.6099999999999994"/>
    <n v="0.1"/>
    <n v="0"/>
    <n v="145.79"/>
    <s v="Yes"/>
    <s v="Yes"/>
    <s v="Yes"/>
    <x v="0"/>
  </r>
  <r>
    <x v="83"/>
    <x v="83"/>
    <x v="493"/>
    <x v="481"/>
    <n v="135.4"/>
    <n v="18.8"/>
    <n v="0"/>
    <n v="0"/>
    <n v="0"/>
    <n v="154.20000000000002"/>
    <s v="Yes"/>
    <s v="Yes"/>
    <s v="Yes"/>
    <x v="0"/>
  </r>
  <r>
    <x v="83"/>
    <x v="83"/>
    <x v="494"/>
    <x v="482"/>
    <n v="20.37"/>
    <n v="0"/>
    <n v="0.22"/>
    <n v="0"/>
    <n v="0"/>
    <n v="20.59"/>
    <s v="Yes"/>
    <s v="Yes"/>
    <s v="No"/>
    <x v="1"/>
  </r>
  <r>
    <x v="84"/>
    <x v="84"/>
    <x v="495"/>
    <x v="136"/>
    <n v="207.72"/>
    <n v="0"/>
    <n v="14.81"/>
    <n v="0"/>
    <n v="0"/>
    <n v="222.53"/>
    <s v="No"/>
    <s v="Yes"/>
    <s v="No"/>
    <x v="1"/>
  </r>
  <r>
    <x v="84"/>
    <x v="84"/>
    <x v="496"/>
    <x v="483"/>
    <n v="373.32"/>
    <n v="30.7"/>
    <n v="0"/>
    <n v="0"/>
    <n v="0"/>
    <n v="404.02"/>
    <s v="No"/>
    <s v="Yes"/>
    <s v="No"/>
    <x v="1"/>
  </r>
  <r>
    <x v="84"/>
    <x v="84"/>
    <x v="497"/>
    <x v="484"/>
    <n v="1522.78"/>
    <n v="0"/>
    <n v="83.74"/>
    <n v="0"/>
    <n v="0"/>
    <n v="1606.52"/>
    <s v="No"/>
    <s v="Yes"/>
    <s v="No"/>
    <x v="1"/>
  </r>
  <r>
    <x v="84"/>
    <x v="84"/>
    <x v="498"/>
    <x v="485"/>
    <n v="755.95"/>
    <n v="0"/>
    <n v="0"/>
    <n v="0"/>
    <n v="0"/>
    <n v="755.95"/>
    <s v="No"/>
    <s v="Yes"/>
    <s v="No"/>
    <x v="1"/>
  </r>
  <r>
    <x v="84"/>
    <x v="84"/>
    <x v="499"/>
    <x v="486"/>
    <n v="452.94"/>
    <n v="0"/>
    <n v="0"/>
    <n v="0"/>
    <n v="0"/>
    <n v="452.94"/>
    <s v="Yes"/>
    <s v="Yes"/>
    <s v="Yes"/>
    <x v="0"/>
  </r>
  <r>
    <x v="84"/>
    <x v="84"/>
    <x v="500"/>
    <x v="487"/>
    <n v="372.87"/>
    <n v="0"/>
    <n v="0"/>
    <n v="0"/>
    <n v="0"/>
    <n v="372.87"/>
    <s v="No"/>
    <s v="Yes"/>
    <s v="No"/>
    <x v="1"/>
  </r>
  <r>
    <x v="84"/>
    <x v="84"/>
    <x v="501"/>
    <x v="488"/>
    <n v="423.21"/>
    <n v="0"/>
    <n v="0"/>
    <n v="0"/>
    <n v="0"/>
    <n v="423.21"/>
    <s v="Yes"/>
    <s v="Yes"/>
    <s v="Yes"/>
    <x v="0"/>
  </r>
  <r>
    <x v="84"/>
    <x v="84"/>
    <x v="502"/>
    <x v="489"/>
    <n v="729.15"/>
    <n v="0"/>
    <n v="0"/>
    <n v="0"/>
    <n v="0"/>
    <n v="729.15"/>
    <s v="No"/>
    <s v="Yes"/>
    <s v="No"/>
    <x v="1"/>
  </r>
  <r>
    <x v="84"/>
    <x v="84"/>
    <x v="503"/>
    <x v="490"/>
    <n v="512.04"/>
    <n v="0"/>
    <n v="0"/>
    <n v="0"/>
    <n v="0"/>
    <n v="512.04"/>
    <s v="No"/>
    <s v="Yes"/>
    <s v="No"/>
    <x v="1"/>
  </r>
  <r>
    <x v="84"/>
    <x v="84"/>
    <x v="504"/>
    <x v="491"/>
    <n v="104.35"/>
    <n v="0"/>
    <n v="0"/>
    <n v="0"/>
    <n v="0"/>
    <n v="104.35"/>
    <s v="No"/>
    <s v="Yes"/>
    <s v="No"/>
    <x v="1"/>
  </r>
  <r>
    <x v="85"/>
    <x v="85"/>
    <x v="505"/>
    <x v="492"/>
    <n v="242.35"/>
    <n v="0"/>
    <n v="20.8"/>
    <n v="0"/>
    <n v="0"/>
    <n v="263.14999999999998"/>
    <s v="No"/>
    <s v="Yes"/>
    <s v="No"/>
    <x v="1"/>
  </r>
  <r>
    <x v="85"/>
    <x v="85"/>
    <x v="506"/>
    <x v="493"/>
    <n v="456.3"/>
    <n v="0"/>
    <n v="0"/>
    <n v="0"/>
    <n v="0"/>
    <n v="456.3"/>
    <s v="Yes"/>
    <s v="Yes"/>
    <s v="Yes"/>
    <x v="0"/>
  </r>
  <r>
    <x v="85"/>
    <x v="85"/>
    <x v="507"/>
    <x v="494"/>
    <n v="238.1"/>
    <n v="0"/>
    <n v="0"/>
    <n v="0"/>
    <n v="0"/>
    <n v="238.1"/>
    <s v="No"/>
    <s v="Yes"/>
    <s v="No"/>
    <x v="1"/>
  </r>
  <r>
    <x v="86"/>
    <x v="86"/>
    <x v="508"/>
    <x v="495"/>
    <n v="24.2"/>
    <n v="0"/>
    <n v="0.22"/>
    <n v="0"/>
    <n v="0"/>
    <n v="24.419999999999998"/>
    <s v="Yes"/>
    <s v="Yes"/>
    <s v="Yes"/>
    <x v="0"/>
  </r>
  <r>
    <x v="86"/>
    <x v="86"/>
    <x v="509"/>
    <x v="496"/>
    <n v="2.82"/>
    <n v="0"/>
    <n v="0.11"/>
    <n v="0"/>
    <n v="0"/>
    <n v="2.9299999999999997"/>
    <s v="No"/>
    <s v="Yes"/>
    <s v="No"/>
    <x v="1"/>
  </r>
  <r>
    <x v="86"/>
    <x v="86"/>
    <x v="510"/>
    <x v="497"/>
    <n v="279.79000000000002"/>
    <n v="0"/>
    <n v="0"/>
    <n v="0"/>
    <n v="0"/>
    <n v="279.79000000000002"/>
    <s v="No"/>
    <s v="Yes"/>
    <s v="No"/>
    <x v="1"/>
  </r>
  <r>
    <x v="86"/>
    <x v="86"/>
    <x v="511"/>
    <x v="498"/>
    <n v="334.58"/>
    <n v="0"/>
    <n v="34"/>
    <n v="0"/>
    <n v="0"/>
    <n v="368.58"/>
    <s v="No"/>
    <s v="Yes"/>
    <s v="No"/>
    <x v="1"/>
  </r>
  <r>
    <x v="86"/>
    <x v="86"/>
    <x v="512"/>
    <x v="499"/>
    <n v="464.39"/>
    <n v="15.4"/>
    <n v="0"/>
    <n v="0"/>
    <n v="0"/>
    <n v="479.78999999999996"/>
    <s v="No"/>
    <s v="Yes"/>
    <s v="No"/>
    <x v="1"/>
  </r>
  <r>
    <x v="87"/>
    <x v="87"/>
    <x v="513"/>
    <x v="500"/>
    <n v="41.6"/>
    <n v="0"/>
    <n v="0"/>
    <n v="0"/>
    <n v="0"/>
    <n v="41.6"/>
    <s v="Yes"/>
    <s v="Yes"/>
    <s v="Yes"/>
    <x v="0"/>
  </r>
  <r>
    <x v="88"/>
    <x v="88"/>
    <x v="514"/>
    <x v="501"/>
    <n v="68.55"/>
    <n v="4.9000000000000004"/>
    <n v="0"/>
    <n v="0"/>
    <n v="0"/>
    <n v="73.45"/>
    <s v="Yes"/>
    <s v="Yes"/>
    <s v="Yes"/>
    <x v="0"/>
  </r>
  <r>
    <x v="89"/>
    <x v="89"/>
    <x v="515"/>
    <x v="502"/>
    <n v="176.05"/>
    <n v="0"/>
    <n v="7.84"/>
    <n v="0"/>
    <n v="0"/>
    <n v="183.89000000000001"/>
    <s v="Yes"/>
    <s v="Yes"/>
    <s v="Yes"/>
    <x v="0"/>
  </r>
  <r>
    <x v="89"/>
    <x v="89"/>
    <x v="516"/>
    <x v="503"/>
    <n v="446.86"/>
    <n v="0"/>
    <n v="0"/>
    <n v="0"/>
    <n v="0"/>
    <n v="446.86"/>
    <s v="No"/>
    <s v="Yes"/>
    <s v="No"/>
    <x v="1"/>
  </r>
  <r>
    <x v="90"/>
    <x v="90"/>
    <x v="517"/>
    <x v="504"/>
    <n v="46.32"/>
    <n v="0"/>
    <n v="0"/>
    <n v="0"/>
    <n v="0"/>
    <n v="46.32"/>
    <s v="Yes"/>
    <s v="Yes"/>
    <s v="Yes"/>
    <x v="0"/>
  </r>
  <r>
    <x v="90"/>
    <x v="90"/>
    <x v="518"/>
    <x v="505"/>
    <n v="239.44"/>
    <n v="0"/>
    <n v="0"/>
    <n v="0"/>
    <n v="0"/>
    <n v="239.44"/>
    <s v="Yes"/>
    <s v="Yes"/>
    <s v="Yes"/>
    <x v="0"/>
  </r>
  <r>
    <x v="90"/>
    <x v="90"/>
    <x v="519"/>
    <x v="506"/>
    <n v="260.68"/>
    <n v="0"/>
    <n v="7.7"/>
    <n v="0"/>
    <n v="0"/>
    <n v="268.38"/>
    <s v="No"/>
    <s v="Yes"/>
    <s v="No"/>
    <x v="1"/>
  </r>
  <r>
    <x v="90"/>
    <x v="90"/>
    <x v="520"/>
    <x v="507"/>
    <n v="108.4"/>
    <n v="28.1"/>
    <n v="0"/>
    <n v="0"/>
    <n v="0"/>
    <n v="136.5"/>
    <s v="Yes"/>
    <s v="Yes"/>
    <s v="Yes"/>
    <x v="0"/>
  </r>
  <r>
    <x v="91"/>
    <x v="91"/>
    <x v="521"/>
    <x v="508"/>
    <n v="137.21"/>
    <n v="0"/>
    <n v="1.06"/>
    <n v="0"/>
    <n v="0"/>
    <n v="138.27000000000001"/>
    <s v="Yes"/>
    <s v="Yes"/>
    <s v="Yes"/>
    <x v="0"/>
  </r>
  <r>
    <x v="91"/>
    <x v="91"/>
    <x v="522"/>
    <x v="509"/>
    <n v="317.56"/>
    <n v="0"/>
    <n v="32.22"/>
    <n v="0"/>
    <n v="0"/>
    <n v="349.78"/>
    <s v="No"/>
    <s v="Yes"/>
    <s v="No"/>
    <x v="1"/>
  </r>
  <r>
    <x v="91"/>
    <x v="91"/>
    <x v="523"/>
    <x v="510"/>
    <n v="441.84"/>
    <n v="28.7"/>
    <n v="0"/>
    <n v="0"/>
    <n v="0"/>
    <n v="470.53999999999996"/>
    <s v="Yes"/>
    <s v="Yes"/>
    <s v="Yes"/>
    <x v="0"/>
  </r>
  <r>
    <x v="91"/>
    <x v="91"/>
    <x v="524"/>
    <x v="511"/>
    <n v="225.06"/>
    <n v="0"/>
    <n v="0"/>
    <n v="0"/>
    <n v="0"/>
    <n v="225.06"/>
    <s v="No"/>
    <s v="Yes"/>
    <s v="No"/>
    <x v="1"/>
  </r>
  <r>
    <x v="92"/>
    <x v="92"/>
    <x v="525"/>
    <x v="512"/>
    <n v="60.71"/>
    <n v="0"/>
    <n v="35.090000000000003"/>
    <n v="0"/>
    <n v="0.18"/>
    <n v="95.980000000000018"/>
    <s v="No"/>
    <s v="Yes"/>
    <s v="No"/>
    <x v="1"/>
  </r>
  <r>
    <x v="92"/>
    <x v="92"/>
    <x v="526"/>
    <x v="513"/>
    <n v="477.42"/>
    <n v="0"/>
    <n v="0"/>
    <n v="0"/>
    <n v="0"/>
    <n v="477.42"/>
    <s v="No"/>
    <s v="Yes"/>
    <s v="No"/>
    <x v="1"/>
  </r>
  <r>
    <x v="92"/>
    <x v="92"/>
    <x v="527"/>
    <x v="514"/>
    <n v="194.52"/>
    <n v="0"/>
    <n v="4.78"/>
    <n v="0"/>
    <n v="0"/>
    <n v="199.3"/>
    <s v="Yes"/>
    <s v="Yes"/>
    <s v="Yes"/>
    <x v="0"/>
  </r>
  <r>
    <x v="92"/>
    <x v="92"/>
    <x v="528"/>
    <x v="515"/>
    <n v="448.51"/>
    <n v="0"/>
    <n v="0"/>
    <n v="0"/>
    <n v="0.11"/>
    <n v="448.62"/>
    <s v="No"/>
    <s v="Yes"/>
    <s v="No"/>
    <x v="1"/>
  </r>
  <r>
    <x v="92"/>
    <x v="92"/>
    <x v="529"/>
    <x v="516"/>
    <n v="255.2"/>
    <n v="0"/>
    <n v="3.05"/>
    <n v="0"/>
    <n v="0"/>
    <n v="258.25"/>
    <s v="Yes"/>
    <s v="Yes"/>
    <s v="Yes"/>
    <x v="0"/>
  </r>
  <r>
    <x v="92"/>
    <x v="92"/>
    <x v="530"/>
    <x v="517"/>
    <n v="397.54"/>
    <n v="0"/>
    <n v="0.98"/>
    <n v="0"/>
    <n v="0.41"/>
    <n v="398.93000000000006"/>
    <s v="No"/>
    <s v="Yes"/>
    <s v="No"/>
    <x v="1"/>
  </r>
  <r>
    <x v="92"/>
    <x v="92"/>
    <x v="531"/>
    <x v="518"/>
    <n v="630.33000000000004"/>
    <n v="0"/>
    <n v="0"/>
    <n v="0"/>
    <n v="0"/>
    <n v="630.33000000000004"/>
    <s v="No"/>
    <s v="Yes"/>
    <s v="No"/>
    <x v="1"/>
  </r>
  <r>
    <x v="92"/>
    <x v="92"/>
    <x v="532"/>
    <x v="519"/>
    <n v="147.69999999999999"/>
    <n v="0"/>
    <n v="19.48"/>
    <n v="0"/>
    <n v="0.18"/>
    <n v="167.35999999999999"/>
    <s v="No"/>
    <s v="Yes"/>
    <s v="No"/>
    <x v="1"/>
  </r>
  <r>
    <x v="92"/>
    <x v="92"/>
    <x v="533"/>
    <x v="520"/>
    <n v="321.91000000000003"/>
    <n v="0"/>
    <n v="0"/>
    <n v="0"/>
    <n v="0.2"/>
    <n v="322.11"/>
    <s v="No"/>
    <s v="Yes"/>
    <s v="No"/>
    <x v="1"/>
  </r>
  <r>
    <x v="92"/>
    <x v="92"/>
    <x v="534"/>
    <x v="521"/>
    <n v="264.66000000000003"/>
    <n v="0"/>
    <n v="0"/>
    <n v="0"/>
    <n v="0"/>
    <n v="264.66000000000003"/>
    <s v="No"/>
    <s v="Yes"/>
    <s v="No"/>
    <x v="1"/>
  </r>
  <r>
    <x v="92"/>
    <x v="92"/>
    <x v="535"/>
    <x v="522"/>
    <n v="205.52"/>
    <n v="0"/>
    <n v="0"/>
    <n v="0"/>
    <n v="0.32"/>
    <n v="205.84"/>
    <s v="No"/>
    <s v="Yes"/>
    <s v="No"/>
    <x v="1"/>
  </r>
  <r>
    <x v="92"/>
    <x v="92"/>
    <x v="536"/>
    <x v="523"/>
    <n v="354.9"/>
    <n v="0"/>
    <n v="0"/>
    <n v="0"/>
    <n v="0.88"/>
    <n v="355.78"/>
    <s v="Yes"/>
    <s v="Yes"/>
    <s v="Yes"/>
    <x v="0"/>
  </r>
  <r>
    <x v="92"/>
    <x v="92"/>
    <x v="537"/>
    <x v="447"/>
    <n v="152.79"/>
    <n v="0"/>
    <n v="0"/>
    <n v="0"/>
    <n v="0.11"/>
    <n v="152.9"/>
    <s v="No"/>
    <s v="Yes"/>
    <s v="No"/>
    <x v="1"/>
  </r>
  <r>
    <x v="92"/>
    <x v="92"/>
    <x v="538"/>
    <x v="524"/>
    <n v="417.3"/>
    <n v="0"/>
    <n v="0"/>
    <n v="0"/>
    <n v="0"/>
    <n v="417.3"/>
    <s v="No"/>
    <s v="Yes"/>
    <s v="No"/>
    <x v="1"/>
  </r>
  <r>
    <x v="92"/>
    <x v="92"/>
    <x v="539"/>
    <x v="525"/>
    <n v="249.8"/>
    <n v="0"/>
    <n v="0"/>
    <n v="0"/>
    <n v="1.39"/>
    <n v="251.19"/>
    <s v="Yes"/>
    <s v="Yes"/>
    <s v="Yes"/>
    <x v="0"/>
  </r>
  <r>
    <x v="92"/>
    <x v="92"/>
    <x v="540"/>
    <x v="526"/>
    <n v="451.46"/>
    <n v="0"/>
    <n v="0"/>
    <n v="0"/>
    <n v="0"/>
    <n v="451.46"/>
    <s v="No"/>
    <s v="Yes"/>
    <s v="No"/>
    <x v="1"/>
  </r>
  <r>
    <x v="92"/>
    <x v="92"/>
    <x v="541"/>
    <x v="527"/>
    <n v="340.4"/>
    <n v="0"/>
    <n v="0"/>
    <n v="0"/>
    <n v="0"/>
    <n v="340.4"/>
    <s v="No"/>
    <s v="Yes"/>
    <s v="No"/>
    <x v="1"/>
  </r>
  <r>
    <x v="92"/>
    <x v="92"/>
    <x v="542"/>
    <x v="528"/>
    <n v="316"/>
    <n v="0"/>
    <n v="0"/>
    <n v="0"/>
    <n v="0.22"/>
    <n v="316.22000000000003"/>
    <s v="Yes"/>
    <s v="Yes"/>
    <s v="Yes"/>
    <x v="0"/>
  </r>
  <r>
    <x v="92"/>
    <x v="92"/>
    <x v="543"/>
    <x v="529"/>
    <n v="301.8"/>
    <n v="0"/>
    <n v="0"/>
    <n v="0"/>
    <n v="0.11"/>
    <n v="301.91000000000003"/>
    <s v="Yes"/>
    <s v="Yes"/>
    <s v="Yes"/>
    <x v="0"/>
  </r>
  <r>
    <x v="92"/>
    <x v="92"/>
    <x v="544"/>
    <x v="530"/>
    <n v="264.89999999999998"/>
    <n v="0"/>
    <n v="0"/>
    <n v="0"/>
    <n v="0"/>
    <n v="264.89999999999998"/>
    <s v="No"/>
    <s v="Yes"/>
    <s v="No"/>
    <x v="1"/>
  </r>
  <r>
    <x v="92"/>
    <x v="92"/>
    <x v="545"/>
    <x v="531"/>
    <n v="314.31"/>
    <n v="0"/>
    <n v="0"/>
    <n v="0"/>
    <n v="0"/>
    <n v="314.31"/>
    <s v="No"/>
    <s v="Yes"/>
    <s v="No"/>
    <x v="1"/>
  </r>
  <r>
    <x v="92"/>
    <x v="92"/>
    <x v="546"/>
    <x v="532"/>
    <n v="301.60000000000002"/>
    <n v="0"/>
    <n v="0"/>
    <n v="0"/>
    <n v="0.1"/>
    <n v="301.70000000000005"/>
    <s v="No"/>
    <s v="Yes"/>
    <s v="No"/>
    <x v="1"/>
  </r>
  <r>
    <x v="92"/>
    <x v="92"/>
    <x v="547"/>
    <x v="533"/>
    <n v="377.2"/>
    <n v="0"/>
    <n v="0"/>
    <n v="0"/>
    <n v="0"/>
    <n v="377.2"/>
    <s v="No"/>
    <s v="Yes"/>
    <s v="No"/>
    <x v="1"/>
  </r>
  <r>
    <x v="92"/>
    <x v="92"/>
    <x v="548"/>
    <x v="534"/>
    <n v="460.5"/>
    <n v="0"/>
    <n v="0"/>
    <n v="0"/>
    <n v="0.11"/>
    <n v="460.61"/>
    <s v="No"/>
    <s v="Yes"/>
    <s v="No"/>
    <x v="1"/>
  </r>
  <r>
    <x v="92"/>
    <x v="92"/>
    <x v="549"/>
    <x v="535"/>
    <n v="380.45"/>
    <n v="0"/>
    <n v="0"/>
    <n v="0"/>
    <n v="0"/>
    <n v="380.45"/>
    <s v="No"/>
    <s v="Yes"/>
    <s v="No"/>
    <x v="1"/>
  </r>
  <r>
    <x v="92"/>
    <x v="92"/>
    <x v="550"/>
    <x v="536"/>
    <n v="310"/>
    <n v="0"/>
    <n v="0"/>
    <n v="0"/>
    <n v="0.11"/>
    <n v="310.11"/>
    <s v="Yes"/>
    <s v="Yes"/>
    <s v="Yes"/>
    <x v="0"/>
  </r>
  <r>
    <x v="92"/>
    <x v="92"/>
    <x v="551"/>
    <x v="537"/>
    <n v="270.5"/>
    <n v="0"/>
    <n v="0"/>
    <n v="0"/>
    <n v="0"/>
    <n v="270.5"/>
    <s v="No"/>
    <s v="Yes"/>
    <s v="No"/>
    <x v="1"/>
  </r>
  <r>
    <x v="92"/>
    <x v="92"/>
    <x v="552"/>
    <x v="538"/>
    <n v="1089.55"/>
    <n v="0"/>
    <n v="111.31"/>
    <n v="0"/>
    <n v="0.56999999999999995"/>
    <n v="1201.4299999999998"/>
    <s v="Yes"/>
    <s v="Yes"/>
    <s v="Yes"/>
    <x v="0"/>
  </r>
  <r>
    <x v="92"/>
    <x v="92"/>
    <x v="553"/>
    <x v="539"/>
    <n v="329.06"/>
    <n v="0"/>
    <n v="0"/>
    <n v="0"/>
    <n v="0"/>
    <n v="329.06"/>
    <s v="No"/>
    <s v="Yes"/>
    <s v="No"/>
    <x v="1"/>
  </r>
  <r>
    <x v="92"/>
    <x v="92"/>
    <x v="554"/>
    <x v="540"/>
    <n v="271.89999999999998"/>
    <n v="0"/>
    <n v="0"/>
    <n v="0"/>
    <n v="0"/>
    <n v="271.89999999999998"/>
    <s v="Yes"/>
    <s v="Yes"/>
    <s v="Yes"/>
    <x v="0"/>
  </r>
  <r>
    <x v="92"/>
    <x v="92"/>
    <x v="555"/>
    <x v="541"/>
    <n v="217.2"/>
    <n v="0"/>
    <n v="0"/>
    <n v="0"/>
    <n v="0.11"/>
    <n v="217.31"/>
    <s v="No"/>
    <s v="Yes"/>
    <s v="No"/>
    <x v="1"/>
  </r>
  <r>
    <x v="92"/>
    <x v="92"/>
    <x v="556"/>
    <x v="542"/>
    <n v="521.34"/>
    <n v="0"/>
    <n v="0"/>
    <n v="0"/>
    <n v="0.1"/>
    <n v="521.44000000000005"/>
    <s v="Yes"/>
    <s v="Yes"/>
    <s v="Yes"/>
    <x v="0"/>
  </r>
  <r>
    <x v="92"/>
    <x v="92"/>
    <x v="557"/>
    <x v="543"/>
    <n v="1561.67"/>
    <n v="0"/>
    <n v="62.48"/>
    <n v="0"/>
    <n v="0.4"/>
    <n v="1624.5500000000002"/>
    <s v="No"/>
    <s v="Yes"/>
    <s v="No"/>
    <x v="1"/>
  </r>
  <r>
    <x v="92"/>
    <x v="92"/>
    <x v="558"/>
    <x v="544"/>
    <n v="1284.67"/>
    <n v="0"/>
    <n v="74.83"/>
    <n v="0"/>
    <n v="0.18"/>
    <n v="1359.68"/>
    <s v="No"/>
    <s v="Yes"/>
    <s v="No"/>
    <x v="1"/>
  </r>
  <r>
    <x v="92"/>
    <x v="92"/>
    <x v="559"/>
    <x v="545"/>
    <n v="356.89"/>
    <n v="0"/>
    <n v="0"/>
    <n v="0"/>
    <n v="0"/>
    <n v="356.89"/>
    <s v="No"/>
    <s v="Yes"/>
    <s v="No"/>
    <x v="1"/>
  </r>
  <r>
    <x v="92"/>
    <x v="92"/>
    <x v="560"/>
    <x v="546"/>
    <n v="267.45999999999998"/>
    <n v="0"/>
    <n v="0"/>
    <n v="0"/>
    <n v="0.21000000000000002"/>
    <n v="267.66999999999996"/>
    <s v="Yes"/>
    <s v="Yes"/>
    <s v="Yes"/>
    <x v="0"/>
  </r>
  <r>
    <x v="92"/>
    <x v="92"/>
    <x v="561"/>
    <x v="547"/>
    <n v="1428.96"/>
    <n v="0"/>
    <n v="80.97"/>
    <n v="0"/>
    <n v="0.13"/>
    <n v="1510.0600000000002"/>
    <s v="No"/>
    <s v="Yes"/>
    <s v="No"/>
    <x v="1"/>
  </r>
  <r>
    <x v="92"/>
    <x v="92"/>
    <x v="562"/>
    <x v="548"/>
    <n v="1468.44"/>
    <n v="0"/>
    <n v="130.99"/>
    <n v="0"/>
    <n v="0.18"/>
    <n v="1599.6100000000001"/>
    <s v="No"/>
    <s v="Yes"/>
    <s v="No"/>
    <x v="1"/>
  </r>
  <r>
    <x v="92"/>
    <x v="92"/>
    <x v="563"/>
    <x v="549"/>
    <n v="353.1"/>
    <n v="0"/>
    <n v="0"/>
    <n v="0"/>
    <n v="0.44"/>
    <n v="353.54"/>
    <s v="Yes"/>
    <s v="Yes"/>
    <s v="Yes"/>
    <x v="0"/>
  </r>
  <r>
    <x v="92"/>
    <x v="92"/>
    <x v="564"/>
    <x v="550"/>
    <n v="230"/>
    <n v="0"/>
    <n v="0"/>
    <n v="0"/>
    <n v="0.55000000000000004"/>
    <n v="230.55"/>
    <s v="Yes"/>
    <s v="Yes"/>
    <s v="Yes"/>
    <x v="0"/>
  </r>
  <r>
    <x v="92"/>
    <x v="92"/>
    <x v="565"/>
    <x v="551"/>
    <n v="168.49"/>
    <n v="0"/>
    <n v="0"/>
    <n v="0"/>
    <n v="0"/>
    <n v="168.49"/>
    <s v="No"/>
    <s v="Yes"/>
    <s v="No"/>
    <x v="1"/>
  </r>
  <r>
    <x v="92"/>
    <x v="92"/>
    <x v="566"/>
    <x v="552"/>
    <n v="409.2"/>
    <n v="0"/>
    <n v="0"/>
    <n v="0"/>
    <n v="0.2"/>
    <n v="409.4"/>
    <s v="No"/>
    <s v="Yes"/>
    <s v="No"/>
    <x v="1"/>
  </r>
  <r>
    <x v="92"/>
    <x v="92"/>
    <x v="567"/>
    <x v="553"/>
    <n v="908.34"/>
    <n v="0"/>
    <n v="0"/>
    <n v="0"/>
    <n v="0"/>
    <n v="908.34"/>
    <s v="No"/>
    <s v="Yes"/>
    <s v="No"/>
    <x v="1"/>
  </r>
  <r>
    <x v="92"/>
    <x v="92"/>
    <x v="568"/>
    <x v="554"/>
    <n v="477.23"/>
    <n v="0"/>
    <n v="0"/>
    <n v="0"/>
    <n v="0"/>
    <n v="477.23"/>
    <s v="No"/>
    <s v="Yes"/>
    <s v="No"/>
    <x v="1"/>
  </r>
  <r>
    <x v="92"/>
    <x v="92"/>
    <x v="569"/>
    <x v="555"/>
    <n v="747.77"/>
    <n v="0"/>
    <n v="118.59"/>
    <n v="0"/>
    <n v="0.09"/>
    <n v="866.45"/>
    <s v="Yes"/>
    <s v="Yes"/>
    <s v="Yes"/>
    <x v="0"/>
  </r>
  <r>
    <x v="92"/>
    <x v="92"/>
    <x v="570"/>
    <x v="556"/>
    <n v="1026.4000000000001"/>
    <n v="0"/>
    <n v="0"/>
    <n v="0"/>
    <n v="0"/>
    <n v="1026.4000000000001"/>
    <s v="No"/>
    <s v="Yes"/>
    <s v="No"/>
    <x v="1"/>
  </r>
  <r>
    <x v="92"/>
    <x v="92"/>
    <x v="571"/>
    <x v="557"/>
    <n v="271.20999999999998"/>
    <n v="0"/>
    <n v="0"/>
    <n v="0"/>
    <n v="0"/>
    <n v="271.20999999999998"/>
    <s v="No"/>
    <s v="Yes"/>
    <s v="No"/>
    <x v="1"/>
  </r>
  <r>
    <x v="92"/>
    <x v="92"/>
    <x v="572"/>
    <x v="558"/>
    <n v="328.5"/>
    <n v="0"/>
    <n v="0"/>
    <n v="0"/>
    <n v="0.44"/>
    <n v="328.94"/>
    <s v="No"/>
    <s v="Yes"/>
    <s v="No"/>
    <x v="1"/>
  </r>
  <r>
    <x v="92"/>
    <x v="92"/>
    <x v="573"/>
    <x v="559"/>
    <n v="530.4"/>
    <n v="0"/>
    <n v="0"/>
    <n v="0"/>
    <n v="0"/>
    <n v="530.4"/>
    <s v="No"/>
    <s v="Yes"/>
    <s v="No"/>
    <x v="1"/>
  </r>
  <r>
    <x v="92"/>
    <x v="92"/>
    <x v="574"/>
    <x v="560"/>
    <n v="335.22"/>
    <n v="0"/>
    <n v="0"/>
    <n v="0"/>
    <n v="0"/>
    <n v="335.22"/>
    <s v="Yes"/>
    <s v="Yes"/>
    <s v="Yes"/>
    <x v="0"/>
  </r>
  <r>
    <x v="92"/>
    <x v="92"/>
    <x v="575"/>
    <x v="561"/>
    <n v="284.8"/>
    <n v="0"/>
    <n v="0"/>
    <n v="0"/>
    <n v="0.11"/>
    <n v="284.91000000000003"/>
    <s v="No"/>
    <s v="Yes"/>
    <s v="No"/>
    <x v="1"/>
  </r>
  <r>
    <x v="92"/>
    <x v="92"/>
    <x v="576"/>
    <x v="562"/>
    <n v="1025.93"/>
    <n v="0"/>
    <n v="0"/>
    <n v="0"/>
    <n v="0"/>
    <n v="1025.93"/>
    <s v="No"/>
    <s v="Yes"/>
    <s v="No"/>
    <x v="1"/>
  </r>
  <r>
    <x v="92"/>
    <x v="92"/>
    <x v="577"/>
    <x v="563"/>
    <n v="481.8"/>
    <n v="0"/>
    <n v="7.0000000000000007E-2"/>
    <n v="0"/>
    <n v="0"/>
    <n v="481.87"/>
    <s v="No"/>
    <s v="Yes"/>
    <s v="No"/>
    <x v="1"/>
  </r>
  <r>
    <x v="92"/>
    <x v="92"/>
    <x v="578"/>
    <x v="564"/>
    <n v="495.2"/>
    <n v="0"/>
    <n v="0"/>
    <n v="0"/>
    <n v="0"/>
    <n v="495.2"/>
    <s v="No"/>
    <s v="Yes"/>
    <s v="No"/>
    <x v="1"/>
  </r>
  <r>
    <x v="92"/>
    <x v="92"/>
    <x v="579"/>
    <x v="565"/>
    <n v="439.24"/>
    <n v="0"/>
    <n v="0"/>
    <n v="0"/>
    <n v="0"/>
    <n v="439.24"/>
    <s v="No"/>
    <s v="Yes"/>
    <s v="No"/>
    <x v="1"/>
  </r>
  <r>
    <x v="92"/>
    <x v="92"/>
    <x v="580"/>
    <x v="566"/>
    <n v="723.55"/>
    <n v="0"/>
    <n v="0"/>
    <n v="0"/>
    <n v="0"/>
    <n v="723.55"/>
    <s v="Yes"/>
    <s v="Yes"/>
    <s v="Yes"/>
    <x v="0"/>
  </r>
  <r>
    <x v="92"/>
    <x v="92"/>
    <x v="581"/>
    <x v="567"/>
    <n v="202.2"/>
    <n v="0"/>
    <n v="0"/>
    <n v="0"/>
    <n v="0.22"/>
    <n v="202.42"/>
    <s v="No"/>
    <s v="Yes"/>
    <s v="No"/>
    <x v="1"/>
  </r>
  <r>
    <x v="92"/>
    <x v="92"/>
    <x v="582"/>
    <x v="568"/>
    <n v="437.3"/>
    <n v="0"/>
    <n v="0"/>
    <n v="0"/>
    <n v="0.1"/>
    <n v="437.40000000000003"/>
    <s v="Yes"/>
    <s v="Yes"/>
    <s v="Yes"/>
    <x v="0"/>
  </r>
  <r>
    <x v="92"/>
    <x v="92"/>
    <x v="583"/>
    <x v="569"/>
    <n v="259.5"/>
    <n v="0"/>
    <n v="0"/>
    <n v="0"/>
    <n v="0.11"/>
    <n v="259.61"/>
    <s v="No"/>
    <s v="Yes"/>
    <s v="No"/>
    <x v="1"/>
  </r>
  <r>
    <x v="92"/>
    <x v="92"/>
    <x v="584"/>
    <x v="570"/>
    <n v="353.8"/>
    <n v="0"/>
    <n v="0"/>
    <n v="0"/>
    <n v="0"/>
    <n v="353.8"/>
    <s v="No"/>
    <s v="Yes"/>
    <s v="No"/>
    <x v="1"/>
  </r>
  <r>
    <x v="92"/>
    <x v="92"/>
    <x v="585"/>
    <x v="571"/>
    <n v="211.6"/>
    <n v="0"/>
    <n v="0"/>
    <n v="0"/>
    <n v="0.53"/>
    <n v="212.13"/>
    <s v="Yes"/>
    <s v="Yes"/>
    <s v="Yes"/>
    <x v="0"/>
  </r>
  <r>
    <x v="92"/>
    <x v="92"/>
    <x v="586"/>
    <x v="179"/>
    <n v="200.5"/>
    <n v="0"/>
    <n v="0"/>
    <n v="0"/>
    <n v="0"/>
    <n v="200.5"/>
    <s v="No"/>
    <s v="Yes"/>
    <s v="No"/>
    <x v="1"/>
  </r>
  <r>
    <x v="92"/>
    <x v="92"/>
    <x v="587"/>
    <x v="572"/>
    <n v="748.01"/>
    <n v="0"/>
    <n v="0"/>
    <n v="0"/>
    <n v="0"/>
    <n v="748.01"/>
    <s v="Yes"/>
    <s v="Yes"/>
    <s v="Yes"/>
    <x v="0"/>
  </r>
  <r>
    <x v="92"/>
    <x v="92"/>
    <x v="588"/>
    <x v="573"/>
    <n v="1015.88"/>
    <n v="0"/>
    <n v="146.35"/>
    <n v="0"/>
    <n v="0"/>
    <n v="1162.23"/>
    <s v="Yes"/>
    <s v="Yes"/>
    <s v="Yes"/>
    <x v="0"/>
  </r>
  <r>
    <x v="92"/>
    <x v="92"/>
    <x v="589"/>
    <x v="574"/>
    <n v="240.49"/>
    <n v="0"/>
    <n v="0"/>
    <n v="0"/>
    <n v="0"/>
    <n v="240.49"/>
    <s v="Yes"/>
    <s v="Yes"/>
    <s v="Yes"/>
    <x v="0"/>
  </r>
  <r>
    <x v="92"/>
    <x v="92"/>
    <x v="590"/>
    <x v="575"/>
    <n v="350.2"/>
    <n v="0"/>
    <n v="0"/>
    <n v="0"/>
    <n v="0"/>
    <n v="350.2"/>
    <s v="No"/>
    <s v="Yes"/>
    <s v="No"/>
    <x v="1"/>
  </r>
  <r>
    <x v="92"/>
    <x v="92"/>
    <x v="591"/>
    <x v="576"/>
    <n v="1303"/>
    <n v="0"/>
    <n v="91.89"/>
    <n v="0"/>
    <n v="0.53"/>
    <n v="1395.42"/>
    <s v="No"/>
    <s v="Yes"/>
    <s v="No"/>
    <x v="1"/>
  </r>
  <r>
    <x v="92"/>
    <x v="92"/>
    <x v="592"/>
    <x v="577"/>
    <n v="668.34"/>
    <n v="0"/>
    <n v="0"/>
    <n v="0"/>
    <n v="0"/>
    <n v="668.34"/>
    <s v="No"/>
    <s v="Yes"/>
    <s v="No"/>
    <x v="1"/>
  </r>
  <r>
    <x v="92"/>
    <x v="92"/>
    <x v="593"/>
    <x v="578"/>
    <n v="681.36"/>
    <n v="0"/>
    <n v="44.78"/>
    <n v="0"/>
    <n v="0"/>
    <n v="726.14"/>
    <s v="Yes"/>
    <s v="Yes"/>
    <s v="Yes"/>
    <x v="0"/>
  </r>
  <r>
    <x v="92"/>
    <x v="92"/>
    <x v="594"/>
    <x v="579"/>
    <n v="247.3"/>
    <n v="0"/>
    <n v="0"/>
    <n v="0"/>
    <n v="0.99"/>
    <n v="248.29000000000002"/>
    <s v="Yes"/>
    <s v="Yes"/>
    <s v="Yes"/>
    <x v="0"/>
  </r>
  <r>
    <x v="92"/>
    <x v="92"/>
    <x v="595"/>
    <x v="580"/>
    <n v="195.7"/>
    <n v="0"/>
    <n v="0"/>
    <n v="0"/>
    <n v="0.21000000000000002"/>
    <n v="195.91"/>
    <s v="Yes"/>
    <s v="Yes"/>
    <s v="Yes"/>
    <x v="0"/>
  </r>
  <r>
    <x v="92"/>
    <x v="92"/>
    <x v="596"/>
    <x v="581"/>
    <n v="485"/>
    <n v="0"/>
    <n v="0"/>
    <n v="0"/>
    <n v="0"/>
    <n v="485"/>
    <s v="No"/>
    <s v="Yes"/>
    <s v="No"/>
    <x v="1"/>
  </r>
  <r>
    <x v="92"/>
    <x v="92"/>
    <x v="597"/>
    <x v="582"/>
    <n v="381.3"/>
    <n v="0"/>
    <n v="0"/>
    <n v="0"/>
    <n v="0.21"/>
    <n v="381.51"/>
    <s v="No"/>
    <s v="Yes"/>
    <s v="No"/>
    <x v="1"/>
  </r>
  <r>
    <x v="92"/>
    <x v="92"/>
    <x v="598"/>
    <x v="583"/>
    <n v="1006.73"/>
    <n v="0"/>
    <n v="75.38"/>
    <n v="0"/>
    <n v="0.22"/>
    <n v="1082.3300000000002"/>
    <s v="No"/>
    <s v="Yes"/>
    <s v="No"/>
    <x v="1"/>
  </r>
  <r>
    <x v="92"/>
    <x v="92"/>
    <x v="599"/>
    <x v="584"/>
    <n v="457.8"/>
    <n v="0"/>
    <n v="0"/>
    <n v="0"/>
    <n v="0"/>
    <n v="457.8"/>
    <s v="No"/>
    <s v="Yes"/>
    <s v="No"/>
    <x v="1"/>
  </r>
  <r>
    <x v="92"/>
    <x v="92"/>
    <x v="600"/>
    <x v="585"/>
    <n v="375.2"/>
    <n v="0"/>
    <n v="0"/>
    <n v="0"/>
    <n v="0.11"/>
    <n v="375.31"/>
    <s v="No"/>
    <s v="Yes"/>
    <s v="No"/>
    <x v="1"/>
  </r>
  <r>
    <x v="92"/>
    <x v="92"/>
    <x v="601"/>
    <x v="586"/>
    <n v="280.89999999999998"/>
    <n v="0"/>
    <n v="0"/>
    <n v="0"/>
    <n v="0"/>
    <n v="280.89999999999998"/>
    <s v="Yes"/>
    <s v="Yes"/>
    <s v="Yes"/>
    <x v="0"/>
  </r>
  <r>
    <x v="92"/>
    <x v="92"/>
    <x v="602"/>
    <x v="587"/>
    <n v="168.8"/>
    <n v="0"/>
    <n v="0"/>
    <n v="0"/>
    <n v="0"/>
    <n v="168.8"/>
    <s v="Yes"/>
    <s v="Yes"/>
    <s v="Yes"/>
    <x v="0"/>
  </r>
  <r>
    <x v="92"/>
    <x v="92"/>
    <x v="603"/>
    <x v="588"/>
    <n v="358.7"/>
    <n v="0"/>
    <n v="0"/>
    <n v="0"/>
    <n v="0.1"/>
    <n v="358.8"/>
    <s v="Yes"/>
    <s v="Yes"/>
    <s v="Yes"/>
    <x v="0"/>
  </r>
  <r>
    <x v="92"/>
    <x v="92"/>
    <x v="604"/>
    <x v="589"/>
    <n v="381.97"/>
    <n v="0"/>
    <n v="0"/>
    <n v="0"/>
    <n v="0"/>
    <n v="381.97"/>
    <s v="No"/>
    <s v="Yes"/>
    <s v="No"/>
    <x v="1"/>
  </r>
  <r>
    <x v="92"/>
    <x v="92"/>
    <x v="605"/>
    <x v="590"/>
    <n v="796.69"/>
    <n v="0"/>
    <n v="0"/>
    <n v="0"/>
    <n v="0"/>
    <n v="796.69"/>
    <s v="Yes"/>
    <s v="Yes"/>
    <s v="Yes"/>
    <x v="0"/>
  </r>
  <r>
    <x v="92"/>
    <x v="92"/>
    <x v="606"/>
    <x v="591"/>
    <n v="37.909999999999997"/>
    <n v="0"/>
    <n v="2.29"/>
    <n v="0"/>
    <n v="0"/>
    <n v="40.199999999999996"/>
    <s v="Yes"/>
    <s v="Yes"/>
    <s v="Yes"/>
    <x v="0"/>
  </r>
  <r>
    <x v="92"/>
    <x v="92"/>
    <x v="607"/>
    <x v="592"/>
    <n v="311.60000000000002"/>
    <n v="0"/>
    <n v="0"/>
    <n v="0"/>
    <n v="0.2"/>
    <n v="311.8"/>
    <s v="Yes"/>
    <s v="Yes"/>
    <s v="Yes"/>
    <x v="0"/>
  </r>
  <r>
    <x v="92"/>
    <x v="92"/>
    <x v="608"/>
    <x v="593"/>
    <n v="246.49"/>
    <n v="0"/>
    <n v="3.2"/>
    <n v="0"/>
    <n v="0.04"/>
    <n v="249.73"/>
    <s v="No"/>
    <s v="Yes"/>
    <s v="No"/>
    <x v="1"/>
  </r>
  <r>
    <x v="92"/>
    <x v="92"/>
    <x v="609"/>
    <x v="594"/>
    <n v="106.5"/>
    <n v="0"/>
    <n v="0"/>
    <n v="0"/>
    <n v="0"/>
    <n v="106.5"/>
    <s v="Yes"/>
    <s v="Yes"/>
    <s v="Yes"/>
    <x v="0"/>
  </r>
  <r>
    <x v="92"/>
    <x v="92"/>
    <x v="610"/>
    <x v="595"/>
    <n v="420"/>
    <n v="0"/>
    <n v="0"/>
    <n v="0"/>
    <n v="0"/>
    <n v="420"/>
    <s v="No"/>
    <s v="Yes"/>
    <s v="No"/>
    <x v="1"/>
  </r>
  <r>
    <x v="92"/>
    <x v="92"/>
    <x v="611"/>
    <x v="596"/>
    <n v="544.61"/>
    <n v="0"/>
    <n v="0"/>
    <n v="0"/>
    <n v="0"/>
    <n v="544.61"/>
    <s v="Yes"/>
    <s v="Yes"/>
    <s v="Yes"/>
    <x v="0"/>
  </r>
  <r>
    <x v="92"/>
    <x v="92"/>
    <x v="612"/>
    <x v="597"/>
    <n v="348.4"/>
    <n v="0"/>
    <n v="0"/>
    <n v="0"/>
    <n v="0"/>
    <n v="348.4"/>
    <s v="No"/>
    <s v="Yes"/>
    <s v="No"/>
    <x v="1"/>
  </r>
  <r>
    <x v="92"/>
    <x v="92"/>
    <x v="613"/>
    <x v="598"/>
    <n v="534.1"/>
    <n v="0"/>
    <n v="0"/>
    <n v="0"/>
    <n v="0"/>
    <n v="534.1"/>
    <s v="Yes"/>
    <s v="Yes"/>
    <s v="Yes"/>
    <x v="0"/>
  </r>
  <r>
    <x v="92"/>
    <x v="92"/>
    <x v="614"/>
    <x v="599"/>
    <n v="375.35"/>
    <n v="0"/>
    <n v="0"/>
    <n v="0"/>
    <n v="0"/>
    <n v="375.35"/>
    <s v="No"/>
    <s v="Yes"/>
    <s v="No"/>
    <x v="1"/>
  </r>
  <r>
    <x v="92"/>
    <x v="92"/>
    <x v="615"/>
    <x v="600"/>
    <n v="49.23"/>
    <n v="0"/>
    <n v="0"/>
    <n v="0"/>
    <n v="0"/>
    <n v="49.23"/>
    <s v="No"/>
    <s v="Yes"/>
    <s v="No"/>
    <x v="1"/>
  </r>
  <r>
    <x v="92"/>
    <x v="92"/>
    <x v="616"/>
    <x v="601"/>
    <n v="725.65"/>
    <n v="0"/>
    <n v="0"/>
    <n v="0"/>
    <n v="0"/>
    <n v="725.65"/>
    <s v="No"/>
    <s v="Yes"/>
    <s v="No"/>
    <x v="1"/>
  </r>
  <r>
    <x v="92"/>
    <x v="92"/>
    <x v="617"/>
    <x v="602"/>
    <n v="474.6"/>
    <n v="0"/>
    <n v="0"/>
    <n v="0"/>
    <n v="0.1"/>
    <n v="474.70000000000005"/>
    <s v="No"/>
    <s v="Yes"/>
    <s v="No"/>
    <x v="1"/>
  </r>
  <r>
    <x v="92"/>
    <x v="92"/>
    <x v="618"/>
    <x v="603"/>
    <n v="198.4"/>
    <n v="0"/>
    <n v="0"/>
    <n v="0"/>
    <n v="0"/>
    <n v="198.4"/>
    <s v="No"/>
    <s v="Yes"/>
    <s v="No"/>
    <x v="1"/>
  </r>
  <r>
    <x v="92"/>
    <x v="92"/>
    <x v="619"/>
    <x v="604"/>
    <n v="174.8"/>
    <n v="0"/>
    <n v="0"/>
    <n v="0"/>
    <n v="0"/>
    <n v="174.8"/>
    <s v="No"/>
    <s v="Yes"/>
    <s v="No"/>
    <x v="1"/>
  </r>
  <r>
    <x v="92"/>
    <x v="92"/>
    <x v="620"/>
    <x v="605"/>
    <n v="134.46"/>
    <n v="0"/>
    <n v="0"/>
    <n v="0"/>
    <n v="41.03"/>
    <n v="175.49"/>
    <s v="No"/>
    <s v="Yes"/>
    <s v="No"/>
    <x v="1"/>
  </r>
  <r>
    <x v="92"/>
    <x v="92"/>
    <x v="621"/>
    <x v="606"/>
    <n v="440.72"/>
    <n v="0"/>
    <n v="0"/>
    <n v="0"/>
    <n v="0"/>
    <n v="440.72"/>
    <s v="No"/>
    <s v="Yes"/>
    <s v="No"/>
    <x v="1"/>
  </r>
  <r>
    <x v="92"/>
    <x v="92"/>
    <x v="622"/>
    <x v="607"/>
    <n v="451.5"/>
    <n v="0"/>
    <n v="0"/>
    <n v="0"/>
    <n v="0"/>
    <n v="451.5"/>
    <s v="No"/>
    <s v="Yes"/>
    <s v="No"/>
    <x v="1"/>
  </r>
  <r>
    <x v="92"/>
    <x v="92"/>
    <x v="623"/>
    <x v="608"/>
    <n v="844.38"/>
    <n v="0"/>
    <n v="0"/>
    <n v="0"/>
    <n v="0"/>
    <n v="844.38"/>
    <s v="No"/>
    <s v="Yes"/>
    <s v="No"/>
    <x v="1"/>
  </r>
  <r>
    <x v="92"/>
    <x v="92"/>
    <x v="624"/>
    <x v="609"/>
    <n v="116.4"/>
    <n v="0"/>
    <n v="0"/>
    <n v="0"/>
    <n v="0"/>
    <n v="116.4"/>
    <s v="No"/>
    <s v="Yes"/>
    <s v="No"/>
    <x v="1"/>
  </r>
  <r>
    <x v="92"/>
    <x v="92"/>
    <x v="625"/>
    <x v="610"/>
    <n v="487.3"/>
    <n v="0"/>
    <n v="0"/>
    <n v="0"/>
    <n v="0"/>
    <n v="487.3"/>
    <s v="No"/>
    <s v="Yes"/>
    <s v="No"/>
    <x v="1"/>
  </r>
  <r>
    <x v="92"/>
    <x v="92"/>
    <x v="626"/>
    <x v="611"/>
    <n v="687.34"/>
    <n v="0"/>
    <n v="0"/>
    <n v="0"/>
    <n v="0"/>
    <n v="687.34"/>
    <s v="No"/>
    <s v="Yes"/>
    <s v="No"/>
    <x v="1"/>
  </r>
  <r>
    <x v="92"/>
    <x v="92"/>
    <x v="627"/>
    <x v="612"/>
    <n v="233.3"/>
    <n v="0"/>
    <n v="0"/>
    <n v="0"/>
    <n v="0"/>
    <n v="233.3"/>
    <s v="No"/>
    <s v="Yes"/>
    <s v="No"/>
    <x v="1"/>
  </r>
  <r>
    <x v="92"/>
    <x v="92"/>
    <x v="628"/>
    <x v="613"/>
    <n v="187.8"/>
    <n v="0"/>
    <n v="0"/>
    <n v="0"/>
    <n v="0"/>
    <n v="187.8"/>
    <s v="No"/>
    <s v="Yes"/>
    <s v="No"/>
    <x v="1"/>
  </r>
  <r>
    <x v="92"/>
    <x v="92"/>
    <x v="629"/>
    <x v="614"/>
    <n v="308.39999999999998"/>
    <n v="0"/>
    <n v="0"/>
    <n v="0"/>
    <n v="0"/>
    <n v="308.39999999999998"/>
    <s v="No"/>
    <s v="Yes"/>
    <s v="No"/>
    <x v="1"/>
  </r>
  <r>
    <x v="92"/>
    <x v="92"/>
    <x v="630"/>
    <x v="131"/>
    <n v="1627.15"/>
    <n v="0"/>
    <n v="62.24"/>
    <n v="0"/>
    <n v="0.18"/>
    <n v="1689.5700000000002"/>
    <s v="No"/>
    <s v="Yes"/>
    <s v="No"/>
    <x v="1"/>
  </r>
  <r>
    <x v="93"/>
    <x v="93"/>
    <x v="631"/>
    <x v="615"/>
    <n v="385.66"/>
    <n v="0"/>
    <n v="27.380000000000003"/>
    <n v="0"/>
    <n v="0"/>
    <n v="413.04"/>
    <s v="Yes"/>
    <s v="Yes"/>
    <s v="Yes"/>
    <x v="0"/>
  </r>
  <r>
    <x v="93"/>
    <x v="93"/>
    <x v="632"/>
    <x v="616"/>
    <n v="301.41000000000003"/>
    <n v="0"/>
    <n v="0"/>
    <n v="0"/>
    <n v="0"/>
    <n v="301.41000000000003"/>
    <s v="No"/>
    <s v="Yes"/>
    <s v="No"/>
    <x v="1"/>
  </r>
  <r>
    <x v="93"/>
    <x v="93"/>
    <x v="633"/>
    <x v="617"/>
    <n v="55.41"/>
    <n v="0"/>
    <n v="0"/>
    <n v="0"/>
    <n v="0"/>
    <n v="55.41"/>
    <s v="Yes"/>
    <s v="Yes"/>
    <s v="Yes"/>
    <x v="0"/>
  </r>
  <r>
    <x v="93"/>
    <x v="93"/>
    <x v="634"/>
    <x v="618"/>
    <n v="10.4"/>
    <n v="0"/>
    <n v="0"/>
    <n v="0"/>
    <n v="0"/>
    <n v="10.4"/>
    <s v="No"/>
    <s v="Yes"/>
    <s v="No"/>
    <x v="1"/>
  </r>
  <r>
    <x v="93"/>
    <x v="93"/>
    <x v="635"/>
    <x v="619"/>
    <n v="1507.52"/>
    <n v="0"/>
    <n v="97.399999999999991"/>
    <n v="0"/>
    <n v="0"/>
    <n v="1604.92"/>
    <s v="Yes"/>
    <s v="Yes"/>
    <s v="Yes"/>
    <x v="0"/>
  </r>
  <r>
    <x v="93"/>
    <x v="93"/>
    <x v="636"/>
    <x v="620"/>
    <n v="419.29"/>
    <n v="0"/>
    <n v="0"/>
    <n v="0"/>
    <n v="0"/>
    <n v="419.29"/>
    <s v="Yes"/>
    <s v="Yes"/>
    <s v="Yes"/>
    <x v="0"/>
  </r>
  <r>
    <x v="93"/>
    <x v="93"/>
    <x v="637"/>
    <x v="621"/>
    <n v="497.5"/>
    <n v="0"/>
    <n v="0"/>
    <n v="0"/>
    <n v="0"/>
    <n v="497.5"/>
    <s v="Yes"/>
    <s v="Yes"/>
    <s v="Yes"/>
    <x v="0"/>
  </r>
  <r>
    <x v="93"/>
    <x v="93"/>
    <x v="638"/>
    <x v="622"/>
    <n v="391.86"/>
    <n v="0"/>
    <n v="0"/>
    <n v="0"/>
    <n v="0"/>
    <n v="391.86"/>
    <s v="Yes"/>
    <s v="Yes"/>
    <s v="Yes"/>
    <x v="0"/>
  </r>
  <r>
    <x v="93"/>
    <x v="93"/>
    <x v="639"/>
    <x v="623"/>
    <n v="405.4"/>
    <n v="0"/>
    <n v="0"/>
    <n v="0"/>
    <n v="0"/>
    <n v="405.4"/>
    <s v="Yes"/>
    <s v="Yes"/>
    <s v="Yes"/>
    <x v="0"/>
  </r>
  <r>
    <x v="93"/>
    <x v="93"/>
    <x v="640"/>
    <x v="624"/>
    <n v="425.01"/>
    <n v="0"/>
    <n v="0"/>
    <n v="0"/>
    <n v="0"/>
    <n v="425.01"/>
    <s v="Yes"/>
    <s v="Yes"/>
    <s v="Yes"/>
    <x v="0"/>
  </r>
  <r>
    <x v="93"/>
    <x v="93"/>
    <x v="641"/>
    <x v="625"/>
    <n v="621.26"/>
    <n v="0"/>
    <n v="0"/>
    <n v="0"/>
    <n v="0"/>
    <n v="621.26"/>
    <s v="Yes"/>
    <s v="Yes"/>
    <s v="Yes"/>
    <x v="0"/>
  </r>
  <r>
    <x v="93"/>
    <x v="93"/>
    <x v="642"/>
    <x v="626"/>
    <n v="736.18"/>
    <n v="0"/>
    <n v="0"/>
    <n v="0"/>
    <n v="0"/>
    <n v="736.18"/>
    <s v="Yes"/>
    <s v="Yes"/>
    <s v="Yes"/>
    <x v="0"/>
  </r>
  <r>
    <x v="93"/>
    <x v="93"/>
    <x v="643"/>
    <x v="545"/>
    <n v="467.11"/>
    <n v="15.9"/>
    <n v="0"/>
    <n v="0"/>
    <n v="0"/>
    <n v="483.01"/>
    <s v="Yes"/>
    <s v="Yes"/>
    <s v="Yes"/>
    <x v="0"/>
  </r>
  <r>
    <x v="93"/>
    <x v="93"/>
    <x v="644"/>
    <x v="627"/>
    <n v="281.70999999999998"/>
    <n v="0"/>
    <n v="0"/>
    <n v="0"/>
    <n v="0"/>
    <n v="281.70999999999998"/>
    <s v="Yes"/>
    <s v="Yes"/>
    <s v="Yes"/>
    <x v="0"/>
  </r>
  <r>
    <x v="93"/>
    <x v="93"/>
    <x v="645"/>
    <x v="628"/>
    <n v="257.2"/>
    <n v="0"/>
    <n v="0"/>
    <n v="0"/>
    <n v="0"/>
    <n v="257.2"/>
    <s v="Yes"/>
    <s v="Yes"/>
    <s v="Yes"/>
    <x v="0"/>
  </r>
  <r>
    <x v="93"/>
    <x v="93"/>
    <x v="646"/>
    <x v="629"/>
    <n v="522.79999999999995"/>
    <n v="0"/>
    <n v="0"/>
    <n v="0"/>
    <n v="0"/>
    <n v="522.79999999999995"/>
    <s v="Yes"/>
    <s v="Yes"/>
    <s v="Yes"/>
    <x v="0"/>
  </r>
  <r>
    <x v="93"/>
    <x v="93"/>
    <x v="647"/>
    <x v="630"/>
    <n v="365.1"/>
    <n v="0"/>
    <n v="0"/>
    <n v="0"/>
    <n v="0"/>
    <n v="365.1"/>
    <s v="Yes"/>
    <s v="Yes"/>
    <s v="Yes"/>
    <x v="0"/>
  </r>
  <r>
    <x v="93"/>
    <x v="93"/>
    <x v="648"/>
    <x v="631"/>
    <n v="515"/>
    <n v="18.100000000000001"/>
    <n v="0"/>
    <n v="0"/>
    <n v="0"/>
    <n v="533.1"/>
    <s v="Yes"/>
    <s v="Yes"/>
    <s v="Yes"/>
    <x v="0"/>
  </r>
  <r>
    <x v="93"/>
    <x v="93"/>
    <x v="649"/>
    <x v="632"/>
    <n v="515.80999999999995"/>
    <n v="0"/>
    <n v="0"/>
    <n v="0"/>
    <n v="0"/>
    <n v="515.80999999999995"/>
    <s v="Yes"/>
    <s v="Yes"/>
    <s v="Yes"/>
    <x v="0"/>
  </r>
  <r>
    <x v="93"/>
    <x v="93"/>
    <x v="650"/>
    <x v="633"/>
    <n v="1519.53"/>
    <n v="0"/>
    <n v="209.98000000000002"/>
    <n v="0"/>
    <n v="0"/>
    <n v="1729.51"/>
    <s v="Yes"/>
    <s v="Yes"/>
    <s v="Yes"/>
    <x v="0"/>
  </r>
  <r>
    <x v="93"/>
    <x v="93"/>
    <x v="651"/>
    <x v="634"/>
    <n v="473.6"/>
    <n v="0"/>
    <n v="0"/>
    <n v="0"/>
    <n v="0"/>
    <n v="473.6"/>
    <s v="Yes"/>
    <s v="Yes"/>
    <s v="Yes"/>
    <x v="0"/>
  </r>
  <r>
    <x v="93"/>
    <x v="93"/>
    <x v="652"/>
    <x v="635"/>
    <n v="657.88"/>
    <n v="0"/>
    <n v="0"/>
    <n v="0"/>
    <n v="0"/>
    <n v="657.88"/>
    <s v="Yes"/>
    <s v="Yes"/>
    <s v="Yes"/>
    <x v="0"/>
  </r>
  <r>
    <x v="93"/>
    <x v="93"/>
    <x v="653"/>
    <x v="636"/>
    <n v="517.1"/>
    <n v="19.399999999999999"/>
    <n v="0"/>
    <n v="0"/>
    <n v="0"/>
    <n v="536.5"/>
    <s v="Yes"/>
    <s v="Yes"/>
    <s v="Yes"/>
    <x v="0"/>
  </r>
  <r>
    <x v="93"/>
    <x v="93"/>
    <x v="654"/>
    <x v="637"/>
    <n v="335.8"/>
    <n v="0"/>
    <n v="0"/>
    <n v="0"/>
    <n v="0"/>
    <n v="335.8"/>
    <s v="Yes"/>
    <s v="Yes"/>
    <s v="Yes"/>
    <x v="0"/>
  </r>
  <r>
    <x v="93"/>
    <x v="93"/>
    <x v="655"/>
    <x v="638"/>
    <n v="311.48"/>
    <n v="0"/>
    <n v="0"/>
    <n v="0"/>
    <n v="0"/>
    <n v="311.48"/>
    <s v="Yes"/>
    <s v="Yes"/>
    <s v="Yes"/>
    <x v="0"/>
  </r>
  <r>
    <x v="93"/>
    <x v="93"/>
    <x v="656"/>
    <x v="639"/>
    <n v="651.98"/>
    <n v="0"/>
    <n v="0"/>
    <n v="0"/>
    <n v="0"/>
    <n v="651.98"/>
    <s v="Yes"/>
    <s v="Yes"/>
    <s v="Yes"/>
    <x v="0"/>
  </r>
  <r>
    <x v="93"/>
    <x v="93"/>
    <x v="657"/>
    <x v="640"/>
    <n v="480.4"/>
    <n v="17.399999999999999"/>
    <n v="0"/>
    <n v="0"/>
    <n v="0"/>
    <n v="497.79999999999995"/>
    <s v="Yes"/>
    <s v="Yes"/>
    <s v="Yes"/>
    <x v="0"/>
  </r>
  <r>
    <x v="93"/>
    <x v="93"/>
    <x v="658"/>
    <x v="641"/>
    <n v="1196.05"/>
    <n v="0"/>
    <n v="140.01000000000002"/>
    <n v="0"/>
    <n v="0"/>
    <n v="1336.06"/>
    <s v="Yes"/>
    <s v="Yes"/>
    <s v="Yes"/>
    <x v="0"/>
  </r>
  <r>
    <x v="93"/>
    <x v="93"/>
    <x v="659"/>
    <x v="642"/>
    <n v="623.35"/>
    <n v="0"/>
    <n v="0"/>
    <n v="0"/>
    <n v="0"/>
    <n v="623.35"/>
    <s v="Yes"/>
    <s v="Yes"/>
    <s v="Yes"/>
    <x v="0"/>
  </r>
  <r>
    <x v="93"/>
    <x v="93"/>
    <x v="660"/>
    <x v="643"/>
    <n v="369.33"/>
    <n v="12.9"/>
    <n v="0"/>
    <n v="0"/>
    <n v="0"/>
    <n v="382.22999999999996"/>
    <s v="Yes"/>
    <s v="Yes"/>
    <s v="Yes"/>
    <x v="0"/>
  </r>
  <r>
    <x v="93"/>
    <x v="93"/>
    <x v="661"/>
    <x v="644"/>
    <n v="334.68"/>
    <n v="0"/>
    <n v="0"/>
    <n v="0"/>
    <n v="0"/>
    <n v="334.68"/>
    <s v="Yes"/>
    <s v="Yes"/>
    <s v="Yes"/>
    <x v="0"/>
  </r>
  <r>
    <x v="93"/>
    <x v="93"/>
    <x v="662"/>
    <x v="580"/>
    <n v="466.1"/>
    <n v="13.4"/>
    <n v="0"/>
    <n v="0"/>
    <n v="0"/>
    <n v="479.5"/>
    <s v="Yes"/>
    <s v="Yes"/>
    <s v="Yes"/>
    <x v="0"/>
  </r>
  <r>
    <x v="93"/>
    <x v="93"/>
    <x v="663"/>
    <x v="645"/>
    <n v="317.7"/>
    <n v="0"/>
    <n v="0"/>
    <n v="0"/>
    <n v="0"/>
    <n v="317.7"/>
    <s v="Yes"/>
    <s v="Yes"/>
    <s v="Yes"/>
    <x v="0"/>
  </r>
  <r>
    <x v="93"/>
    <x v="93"/>
    <x v="664"/>
    <x v="646"/>
    <n v="385.4"/>
    <n v="0"/>
    <n v="0"/>
    <n v="0"/>
    <n v="0"/>
    <n v="385.4"/>
    <s v="Yes"/>
    <s v="Yes"/>
    <s v="Yes"/>
    <x v="0"/>
  </r>
  <r>
    <x v="93"/>
    <x v="93"/>
    <x v="665"/>
    <x v="647"/>
    <n v="387.45"/>
    <n v="0"/>
    <n v="0"/>
    <n v="0"/>
    <n v="0"/>
    <n v="387.45"/>
    <s v="Yes"/>
    <s v="Yes"/>
    <s v="Yes"/>
    <x v="0"/>
  </r>
  <r>
    <x v="93"/>
    <x v="93"/>
    <x v="666"/>
    <x v="648"/>
    <n v="1142.54"/>
    <n v="0"/>
    <n v="175.77"/>
    <n v="0"/>
    <n v="0"/>
    <n v="1318.31"/>
    <s v="Yes"/>
    <s v="Yes"/>
    <s v="Yes"/>
    <x v="0"/>
  </r>
  <r>
    <x v="93"/>
    <x v="93"/>
    <x v="667"/>
    <x v="649"/>
    <n v="532.16999999999996"/>
    <n v="0"/>
    <n v="0"/>
    <n v="0"/>
    <n v="0"/>
    <n v="532.16999999999996"/>
    <s v="Yes"/>
    <s v="Yes"/>
    <s v="Yes"/>
    <x v="0"/>
  </r>
  <r>
    <x v="93"/>
    <x v="93"/>
    <x v="668"/>
    <x v="650"/>
    <n v="80.290000000000006"/>
    <n v="0"/>
    <n v="1.31"/>
    <n v="0"/>
    <n v="0"/>
    <n v="81.600000000000009"/>
    <s v="Yes"/>
    <s v="Yes"/>
    <s v="Yes"/>
    <x v="0"/>
  </r>
  <r>
    <x v="93"/>
    <x v="93"/>
    <x v="669"/>
    <x v="651"/>
    <n v="8.6999999999999993"/>
    <n v="0"/>
    <n v="0"/>
    <n v="0"/>
    <n v="0"/>
    <n v="8.6999999999999993"/>
    <s v="Yes"/>
    <s v="Yes"/>
    <s v="No"/>
    <x v="1"/>
  </r>
  <r>
    <x v="93"/>
    <x v="93"/>
    <x v="670"/>
    <x v="652"/>
    <n v="516.55999999999995"/>
    <n v="0"/>
    <n v="13.260000000000002"/>
    <n v="0"/>
    <n v="0"/>
    <n v="529.81999999999994"/>
    <s v="Yes"/>
    <s v="Yes"/>
    <s v="Yes"/>
    <x v="0"/>
  </r>
  <r>
    <x v="94"/>
    <x v="94"/>
    <x v="671"/>
    <x v="653"/>
    <n v="7.65"/>
    <n v="0"/>
    <n v="0"/>
    <n v="0"/>
    <n v="0"/>
    <n v="7.65"/>
    <s v="No"/>
    <s v="Yes"/>
    <s v="No"/>
    <x v="1"/>
  </r>
  <r>
    <x v="94"/>
    <x v="94"/>
    <x v="672"/>
    <x v="654"/>
    <n v="426.39"/>
    <n v="0"/>
    <n v="0"/>
    <n v="0"/>
    <n v="0"/>
    <n v="426.39"/>
    <s v="No"/>
    <s v="Yes"/>
    <s v="No"/>
    <x v="1"/>
  </r>
  <r>
    <x v="94"/>
    <x v="94"/>
    <x v="673"/>
    <x v="655"/>
    <n v="1200.8399999999999"/>
    <n v="0"/>
    <n v="121.56"/>
    <n v="26.5"/>
    <n v="0"/>
    <n v="1348.8999999999999"/>
    <s v="No"/>
    <s v="Yes"/>
    <s v="No"/>
    <x v="1"/>
  </r>
  <r>
    <x v="94"/>
    <x v="94"/>
    <x v="674"/>
    <x v="656"/>
    <n v="401.49"/>
    <n v="0"/>
    <n v="0"/>
    <n v="0"/>
    <n v="0"/>
    <n v="401.49"/>
    <s v="No"/>
    <s v="Yes"/>
    <s v="No"/>
    <x v="1"/>
  </r>
  <r>
    <x v="94"/>
    <x v="94"/>
    <x v="675"/>
    <x v="657"/>
    <n v="410.8"/>
    <n v="0"/>
    <n v="0"/>
    <n v="0"/>
    <n v="0"/>
    <n v="410.8"/>
    <s v="No"/>
    <s v="Yes"/>
    <s v="No"/>
    <x v="1"/>
  </r>
  <r>
    <x v="94"/>
    <x v="94"/>
    <x v="676"/>
    <x v="658"/>
    <n v="341.62"/>
    <n v="0"/>
    <n v="0"/>
    <n v="0"/>
    <n v="0"/>
    <n v="341.62"/>
    <s v="No"/>
    <s v="Yes"/>
    <s v="No"/>
    <x v="1"/>
  </r>
  <r>
    <x v="94"/>
    <x v="94"/>
    <x v="677"/>
    <x v="659"/>
    <n v="525.14"/>
    <n v="0"/>
    <n v="0"/>
    <n v="0"/>
    <n v="0"/>
    <n v="525.14"/>
    <s v="No"/>
    <s v="Yes"/>
    <s v="No"/>
    <x v="1"/>
  </r>
  <r>
    <x v="94"/>
    <x v="94"/>
    <x v="678"/>
    <x v="660"/>
    <n v="393.21"/>
    <n v="0"/>
    <n v="0"/>
    <n v="0"/>
    <n v="0"/>
    <n v="393.21"/>
    <s v="No"/>
    <s v="Yes"/>
    <s v="No"/>
    <x v="1"/>
  </r>
  <r>
    <x v="94"/>
    <x v="94"/>
    <x v="679"/>
    <x v="661"/>
    <n v="461.18"/>
    <n v="0"/>
    <n v="0"/>
    <n v="0"/>
    <n v="0"/>
    <n v="461.18"/>
    <s v="No"/>
    <s v="Yes"/>
    <s v="No"/>
    <x v="1"/>
  </r>
  <r>
    <x v="95"/>
    <x v="95"/>
    <x v="680"/>
    <x v="662"/>
    <n v="407.23"/>
    <n v="0"/>
    <n v="0"/>
    <n v="0"/>
    <n v="0"/>
    <n v="407.23"/>
    <s v="No"/>
    <s v="Yes"/>
    <s v="No"/>
    <x v="1"/>
  </r>
  <r>
    <x v="95"/>
    <x v="95"/>
    <x v="681"/>
    <x v="663"/>
    <n v="1399.66"/>
    <n v="0"/>
    <n v="47.61"/>
    <n v="0"/>
    <n v="0"/>
    <n v="1447.27"/>
    <s v="No"/>
    <s v="Yes"/>
    <s v="No"/>
    <x v="1"/>
  </r>
  <r>
    <x v="95"/>
    <x v="95"/>
    <x v="682"/>
    <x v="664"/>
    <n v="364.19"/>
    <n v="0"/>
    <n v="0"/>
    <n v="0"/>
    <n v="0"/>
    <n v="364.19"/>
    <s v="No"/>
    <s v="Yes"/>
    <s v="No"/>
    <x v="1"/>
  </r>
  <r>
    <x v="95"/>
    <x v="95"/>
    <x v="683"/>
    <x v="665"/>
    <n v="938.12"/>
    <n v="0"/>
    <n v="0"/>
    <n v="0"/>
    <n v="0"/>
    <n v="938.12"/>
    <s v="No"/>
    <s v="Yes"/>
    <s v="No"/>
    <x v="1"/>
  </r>
  <r>
    <x v="95"/>
    <x v="95"/>
    <x v="684"/>
    <x v="666"/>
    <n v="415.1"/>
    <n v="0"/>
    <n v="0"/>
    <n v="0"/>
    <n v="0"/>
    <n v="415.1"/>
    <s v="No"/>
    <s v="Yes"/>
    <s v="No"/>
    <x v="1"/>
  </r>
  <r>
    <x v="95"/>
    <x v="95"/>
    <x v="685"/>
    <x v="667"/>
    <n v="357.01"/>
    <n v="0"/>
    <n v="0"/>
    <n v="0"/>
    <n v="0"/>
    <n v="357.01"/>
    <s v="No"/>
    <s v="Yes"/>
    <s v="No"/>
    <x v="1"/>
  </r>
  <r>
    <x v="96"/>
    <x v="96"/>
    <x v="686"/>
    <x v="668"/>
    <n v="145.41999999999999"/>
    <n v="0"/>
    <n v="24.150000000000002"/>
    <n v="0"/>
    <n v="0"/>
    <n v="169.57"/>
    <s v="No"/>
    <s v="Yes"/>
    <s v="No"/>
    <x v="1"/>
  </r>
  <r>
    <x v="96"/>
    <x v="96"/>
    <x v="687"/>
    <x v="669"/>
    <n v="113.7"/>
    <n v="0"/>
    <n v="0.45"/>
    <n v="0"/>
    <n v="0"/>
    <n v="114.15"/>
    <s v="Yes"/>
    <s v="Yes"/>
    <s v="Yes"/>
    <x v="0"/>
  </r>
  <r>
    <x v="96"/>
    <x v="96"/>
    <x v="688"/>
    <x v="670"/>
    <n v="103.79"/>
    <n v="0"/>
    <n v="0"/>
    <n v="0"/>
    <n v="1.3"/>
    <n v="105.09"/>
    <s v="No"/>
    <s v="Yes"/>
    <s v="No"/>
    <x v="1"/>
  </r>
  <r>
    <x v="96"/>
    <x v="96"/>
    <x v="689"/>
    <x v="671"/>
    <n v="375.5"/>
    <n v="11.9"/>
    <n v="0"/>
    <n v="0"/>
    <n v="0"/>
    <n v="387.4"/>
    <s v="Yes"/>
    <s v="Yes"/>
    <s v="Yes"/>
    <x v="0"/>
  </r>
  <r>
    <x v="96"/>
    <x v="96"/>
    <x v="690"/>
    <x v="672"/>
    <n v="449.35"/>
    <n v="0"/>
    <n v="0"/>
    <n v="0"/>
    <n v="38.820000000000029"/>
    <n v="488.17000000000007"/>
    <s v="No"/>
    <s v="Yes"/>
    <s v="No"/>
    <x v="1"/>
  </r>
  <r>
    <x v="96"/>
    <x v="96"/>
    <x v="691"/>
    <x v="673"/>
    <n v="1188.92"/>
    <n v="0"/>
    <n v="69.3"/>
    <n v="0"/>
    <n v="0"/>
    <n v="1258.22"/>
    <s v="Yes"/>
    <s v="Yes"/>
    <s v="Yes"/>
    <x v="0"/>
  </r>
  <r>
    <x v="96"/>
    <x v="96"/>
    <x v="692"/>
    <x v="674"/>
    <n v="446.5"/>
    <n v="12"/>
    <n v="0"/>
    <n v="0"/>
    <n v="0"/>
    <n v="458.5"/>
    <s v="Yes"/>
    <s v="Yes"/>
    <s v="Yes"/>
    <x v="0"/>
  </r>
  <r>
    <x v="96"/>
    <x v="96"/>
    <x v="693"/>
    <x v="675"/>
    <n v="539.70000000000005"/>
    <n v="0"/>
    <n v="0"/>
    <n v="0"/>
    <n v="0"/>
    <n v="539.70000000000005"/>
    <s v="Yes"/>
    <s v="Yes"/>
    <s v="Yes"/>
    <x v="0"/>
  </r>
  <r>
    <x v="96"/>
    <x v="96"/>
    <x v="694"/>
    <x v="676"/>
    <n v="484.84"/>
    <n v="0"/>
    <n v="0"/>
    <n v="0"/>
    <n v="0"/>
    <n v="484.84"/>
    <s v="Yes"/>
    <s v="Yes"/>
    <s v="Yes"/>
    <x v="0"/>
  </r>
  <r>
    <x v="96"/>
    <x v="96"/>
    <x v="695"/>
    <x v="677"/>
    <n v="503.5"/>
    <n v="0"/>
    <n v="0"/>
    <n v="0"/>
    <n v="0"/>
    <n v="503.5"/>
    <s v="Yes"/>
    <s v="Yes"/>
    <s v="Yes"/>
    <x v="0"/>
  </r>
  <r>
    <x v="96"/>
    <x v="96"/>
    <x v="696"/>
    <x v="678"/>
    <n v="342.63"/>
    <n v="0"/>
    <n v="0"/>
    <n v="0"/>
    <n v="0"/>
    <n v="342.63"/>
    <s v="Yes"/>
    <s v="Yes"/>
    <s v="Yes"/>
    <x v="0"/>
  </r>
  <r>
    <x v="96"/>
    <x v="96"/>
    <x v="697"/>
    <x v="679"/>
    <n v="418.9"/>
    <n v="0"/>
    <n v="0"/>
    <n v="0"/>
    <n v="0"/>
    <n v="418.9"/>
    <s v="Yes"/>
    <s v="Yes"/>
    <s v="Yes"/>
    <x v="0"/>
  </r>
  <r>
    <x v="96"/>
    <x v="96"/>
    <x v="698"/>
    <x v="680"/>
    <n v="446.6"/>
    <n v="0"/>
    <n v="0"/>
    <n v="0"/>
    <n v="0"/>
    <n v="446.6"/>
    <s v="No"/>
    <s v="Yes"/>
    <s v="No"/>
    <x v="1"/>
  </r>
  <r>
    <x v="96"/>
    <x v="96"/>
    <x v="699"/>
    <x v="681"/>
    <n v="407.32"/>
    <n v="0"/>
    <n v="0"/>
    <n v="0"/>
    <n v="0"/>
    <n v="407.32"/>
    <s v="Yes"/>
    <s v="Yes"/>
    <s v="Yes"/>
    <x v="0"/>
  </r>
  <r>
    <x v="96"/>
    <x v="96"/>
    <x v="700"/>
    <x v="682"/>
    <n v="546.34"/>
    <n v="0"/>
    <n v="0"/>
    <n v="0"/>
    <n v="0"/>
    <n v="546.34"/>
    <s v="No"/>
    <s v="Yes"/>
    <s v="No"/>
    <x v="1"/>
  </r>
  <r>
    <x v="96"/>
    <x v="96"/>
    <x v="701"/>
    <x v="683"/>
    <n v="530.5"/>
    <n v="0"/>
    <n v="0"/>
    <n v="0"/>
    <n v="0"/>
    <n v="530.5"/>
    <s v="Yes"/>
    <s v="Yes"/>
    <s v="Yes"/>
    <x v="0"/>
  </r>
  <r>
    <x v="96"/>
    <x v="96"/>
    <x v="702"/>
    <x v="684"/>
    <n v="509.31"/>
    <n v="0"/>
    <n v="0"/>
    <n v="0"/>
    <n v="0"/>
    <n v="509.31"/>
    <s v="No"/>
    <s v="Yes"/>
    <s v="No"/>
    <x v="1"/>
  </r>
  <r>
    <x v="96"/>
    <x v="96"/>
    <x v="703"/>
    <x v="420"/>
    <n v="541.29999999999995"/>
    <n v="0"/>
    <n v="0"/>
    <n v="0"/>
    <n v="0"/>
    <n v="541.29999999999995"/>
    <s v="Yes"/>
    <s v="Yes"/>
    <s v="Yes"/>
    <x v="0"/>
  </r>
  <r>
    <x v="96"/>
    <x v="96"/>
    <x v="704"/>
    <x v="685"/>
    <n v="532.73"/>
    <n v="0"/>
    <n v="0"/>
    <n v="0"/>
    <n v="0"/>
    <n v="532.73"/>
    <s v="No"/>
    <s v="Yes"/>
    <s v="No"/>
    <x v="1"/>
  </r>
  <r>
    <x v="96"/>
    <x v="96"/>
    <x v="705"/>
    <x v="52"/>
    <n v="605.44000000000005"/>
    <n v="0"/>
    <n v="0"/>
    <n v="0"/>
    <n v="0"/>
    <n v="605.44000000000005"/>
    <s v="Yes"/>
    <s v="Yes"/>
    <s v="Yes"/>
    <x v="0"/>
  </r>
  <r>
    <x v="96"/>
    <x v="96"/>
    <x v="706"/>
    <x v="209"/>
    <n v="914.49"/>
    <n v="0"/>
    <n v="98.669999999999987"/>
    <n v="0"/>
    <n v="0"/>
    <n v="1013.16"/>
    <s v="Yes"/>
    <s v="Yes"/>
    <s v="Yes"/>
    <x v="0"/>
  </r>
  <r>
    <x v="96"/>
    <x v="96"/>
    <x v="707"/>
    <x v="217"/>
    <n v="666.89"/>
    <n v="0"/>
    <n v="0"/>
    <n v="0"/>
    <n v="0"/>
    <n v="666.89"/>
    <s v="Yes"/>
    <s v="Yes"/>
    <s v="Yes"/>
    <x v="0"/>
  </r>
  <r>
    <x v="96"/>
    <x v="96"/>
    <x v="708"/>
    <x v="686"/>
    <n v="438.6"/>
    <n v="10.9"/>
    <n v="0"/>
    <n v="0"/>
    <n v="0"/>
    <n v="449.5"/>
    <s v="Yes"/>
    <s v="Yes"/>
    <s v="Yes"/>
    <x v="0"/>
  </r>
  <r>
    <x v="96"/>
    <x v="96"/>
    <x v="709"/>
    <x v="687"/>
    <n v="342.4"/>
    <n v="0"/>
    <n v="0"/>
    <n v="0"/>
    <n v="0"/>
    <n v="342.4"/>
    <s v="Yes"/>
    <s v="Yes"/>
    <s v="Yes"/>
    <x v="0"/>
  </r>
  <r>
    <x v="96"/>
    <x v="96"/>
    <x v="710"/>
    <x v="688"/>
    <n v="1480.41"/>
    <n v="0"/>
    <n v="226.2"/>
    <n v="0"/>
    <n v="0"/>
    <n v="1706.6100000000001"/>
    <s v="Yes"/>
    <s v="Yes"/>
    <s v="Yes"/>
    <x v="0"/>
  </r>
  <r>
    <x v="96"/>
    <x v="96"/>
    <x v="711"/>
    <x v="228"/>
    <n v="616.38"/>
    <n v="0"/>
    <n v="0"/>
    <n v="0"/>
    <n v="0"/>
    <n v="616.38"/>
    <s v="Yes"/>
    <s v="Yes"/>
    <s v="Yes"/>
    <x v="0"/>
  </r>
  <r>
    <x v="96"/>
    <x v="96"/>
    <x v="712"/>
    <x v="689"/>
    <n v="493.2"/>
    <n v="0"/>
    <n v="0"/>
    <n v="0"/>
    <n v="0"/>
    <n v="493.2"/>
    <s v="Yes"/>
    <s v="Yes"/>
    <s v="Yes"/>
    <x v="0"/>
  </r>
  <r>
    <x v="96"/>
    <x v="96"/>
    <x v="713"/>
    <x v="690"/>
    <n v="389.9"/>
    <n v="12.1"/>
    <n v="0"/>
    <n v="0"/>
    <n v="0"/>
    <n v="402"/>
    <s v="Yes"/>
    <s v="Yes"/>
    <s v="Yes"/>
    <x v="0"/>
  </r>
  <r>
    <x v="96"/>
    <x v="96"/>
    <x v="714"/>
    <x v="691"/>
    <n v="533.41999999999996"/>
    <n v="0"/>
    <n v="32.979999999999997"/>
    <n v="0"/>
    <n v="0"/>
    <n v="566.4"/>
    <s v="Yes"/>
    <s v="Yes"/>
    <s v="Yes"/>
    <x v="0"/>
  </r>
  <r>
    <x v="96"/>
    <x v="96"/>
    <x v="715"/>
    <x v="692"/>
    <n v="389.05"/>
    <n v="0"/>
    <n v="5.92"/>
    <n v="0"/>
    <n v="0"/>
    <n v="394.97"/>
    <s v="No"/>
    <s v="Yes"/>
    <s v="No"/>
    <x v="1"/>
  </r>
  <r>
    <x v="96"/>
    <x v="96"/>
    <x v="716"/>
    <x v="693"/>
    <n v="227.92"/>
    <n v="0"/>
    <n v="6.29"/>
    <n v="0"/>
    <n v="0"/>
    <n v="234.20999999999998"/>
    <s v="Yes"/>
    <s v="Yes"/>
    <s v="Yes"/>
    <x v="0"/>
  </r>
  <r>
    <x v="96"/>
    <x v="96"/>
    <x v="717"/>
    <x v="694"/>
    <n v="0"/>
    <n v="0"/>
    <n v="8.8699999999999992"/>
    <n v="0"/>
    <n v="0"/>
    <n v="8.8699999999999992"/>
    <s v="No"/>
    <s v="Yes"/>
    <s v="No"/>
    <x v="1"/>
  </r>
  <r>
    <x v="96"/>
    <x v="96"/>
    <x v="718"/>
    <x v="695"/>
    <n v="801.05"/>
    <n v="0"/>
    <n v="0"/>
    <n v="0"/>
    <n v="0"/>
    <n v="801.05"/>
    <s v="Yes"/>
    <s v="Yes"/>
    <s v="Yes"/>
    <x v="0"/>
  </r>
  <r>
    <x v="96"/>
    <x v="96"/>
    <x v="719"/>
    <x v="696"/>
    <n v="197.71"/>
    <n v="0"/>
    <n v="8.57"/>
    <n v="0"/>
    <n v="0"/>
    <n v="206.28"/>
    <s v="Yes"/>
    <s v="Yes"/>
    <s v="Yes"/>
    <x v="0"/>
  </r>
  <r>
    <x v="96"/>
    <x v="96"/>
    <x v="720"/>
    <x v="697"/>
    <n v="103.6"/>
    <n v="0"/>
    <n v="7.8"/>
    <n v="0"/>
    <n v="0"/>
    <n v="111.39999999999999"/>
    <s v="No"/>
    <s v="Yes"/>
    <s v="No"/>
    <x v="1"/>
  </r>
  <r>
    <x v="97"/>
    <x v="97"/>
    <x v="721"/>
    <x v="698"/>
    <n v="71.2"/>
    <n v="0"/>
    <n v="0"/>
    <n v="0"/>
    <n v="0"/>
    <n v="71.2"/>
    <s v="No"/>
    <s v="Yes"/>
    <s v="No"/>
    <x v="1"/>
  </r>
  <r>
    <x v="97"/>
    <x v="97"/>
    <x v="722"/>
    <x v="699"/>
    <n v="47.64"/>
    <n v="0"/>
    <n v="2.64"/>
    <n v="0"/>
    <n v="0"/>
    <n v="50.28"/>
    <s v="Yes"/>
    <s v="Yes"/>
    <s v="Yes"/>
    <x v="0"/>
  </r>
  <r>
    <x v="97"/>
    <x v="97"/>
    <x v="723"/>
    <x v="700"/>
    <n v="488.06"/>
    <n v="0"/>
    <n v="19.760000000000002"/>
    <n v="0"/>
    <n v="0"/>
    <n v="507.82"/>
    <s v="No"/>
    <s v="Yes"/>
    <s v="No"/>
    <x v="1"/>
  </r>
  <r>
    <x v="97"/>
    <x v="97"/>
    <x v="724"/>
    <x v="701"/>
    <n v="354.53"/>
    <n v="0"/>
    <n v="0"/>
    <n v="0"/>
    <n v="0"/>
    <n v="354.53"/>
    <s v="No"/>
    <s v="Yes"/>
    <s v="No"/>
    <x v="1"/>
  </r>
  <r>
    <x v="97"/>
    <x v="97"/>
    <x v="725"/>
    <x v="702"/>
    <n v="446.33"/>
    <n v="0"/>
    <n v="0"/>
    <n v="0"/>
    <n v="0"/>
    <n v="446.33"/>
    <s v="No"/>
    <s v="Yes"/>
    <s v="No"/>
    <x v="1"/>
  </r>
  <r>
    <x v="98"/>
    <x v="98"/>
    <x v="726"/>
    <x v="703"/>
    <n v="1.2"/>
    <n v="0"/>
    <n v="0"/>
    <n v="0"/>
    <n v="0"/>
    <n v="1.2"/>
    <s v="Yes"/>
    <s v="Yes"/>
    <s v="No"/>
    <x v="1"/>
  </r>
  <r>
    <x v="98"/>
    <x v="98"/>
    <x v="727"/>
    <x v="704"/>
    <n v="8.9"/>
    <n v="0"/>
    <n v="0"/>
    <n v="0"/>
    <n v="0"/>
    <n v="8.9"/>
    <s v="No"/>
    <s v="Yes"/>
    <s v="No"/>
    <x v="1"/>
  </r>
  <r>
    <x v="98"/>
    <x v="98"/>
    <x v="728"/>
    <x v="705"/>
    <n v="127.75"/>
    <n v="0"/>
    <n v="0"/>
    <n v="0"/>
    <n v="0"/>
    <n v="127.75"/>
    <s v="No"/>
    <s v="Yes"/>
    <s v="No"/>
    <x v="1"/>
  </r>
  <r>
    <x v="98"/>
    <x v="98"/>
    <x v="729"/>
    <x v="706"/>
    <n v="388"/>
    <n v="0"/>
    <n v="0"/>
    <n v="0"/>
    <n v="0"/>
    <n v="388"/>
    <s v="Yes"/>
    <s v="Yes"/>
    <s v="Yes"/>
    <x v="0"/>
  </r>
  <r>
    <x v="98"/>
    <x v="98"/>
    <x v="730"/>
    <x v="707"/>
    <n v="1115.71"/>
    <n v="0"/>
    <n v="90.75"/>
    <n v="0"/>
    <n v="0"/>
    <n v="1206.46"/>
    <s v="Yes"/>
    <s v="Yes"/>
    <s v="Yes"/>
    <x v="0"/>
  </r>
  <r>
    <x v="98"/>
    <x v="98"/>
    <x v="731"/>
    <x v="708"/>
    <n v="500.37"/>
    <n v="0"/>
    <n v="0"/>
    <n v="0"/>
    <n v="0"/>
    <n v="500.37"/>
    <s v="No"/>
    <s v="Yes"/>
    <s v="No"/>
    <x v="1"/>
  </r>
  <r>
    <x v="98"/>
    <x v="98"/>
    <x v="732"/>
    <x v="709"/>
    <n v="404.75"/>
    <n v="0"/>
    <n v="0"/>
    <n v="0"/>
    <n v="0"/>
    <n v="404.75"/>
    <s v="Yes"/>
    <s v="Yes"/>
    <s v="Yes"/>
    <x v="0"/>
  </r>
  <r>
    <x v="98"/>
    <x v="98"/>
    <x v="733"/>
    <x v="662"/>
    <n v="316.14999999999998"/>
    <n v="0"/>
    <n v="0"/>
    <n v="0"/>
    <n v="0"/>
    <n v="316.14999999999998"/>
    <s v="Yes"/>
    <s v="Yes"/>
    <s v="Yes"/>
    <x v="0"/>
  </r>
  <r>
    <x v="98"/>
    <x v="98"/>
    <x v="734"/>
    <x v="710"/>
    <n v="366.2"/>
    <n v="0"/>
    <n v="0"/>
    <n v="0"/>
    <n v="0"/>
    <n v="366.2"/>
    <s v="Yes"/>
    <s v="Yes"/>
    <s v="Yes"/>
    <x v="0"/>
  </r>
  <r>
    <x v="98"/>
    <x v="98"/>
    <x v="735"/>
    <x v="711"/>
    <n v="825.6"/>
    <n v="0"/>
    <n v="0"/>
    <n v="0"/>
    <n v="0"/>
    <n v="825.6"/>
    <s v="No"/>
    <s v="Yes"/>
    <s v="No"/>
    <x v="1"/>
  </r>
  <r>
    <x v="98"/>
    <x v="98"/>
    <x v="736"/>
    <x v="712"/>
    <n v="631.84"/>
    <n v="0"/>
    <n v="0"/>
    <n v="0"/>
    <n v="0"/>
    <n v="631.84"/>
    <s v="Yes"/>
    <s v="Yes"/>
    <s v="Yes"/>
    <x v="0"/>
  </r>
  <r>
    <x v="98"/>
    <x v="98"/>
    <x v="737"/>
    <x v="44"/>
    <n v="437.23"/>
    <n v="0"/>
    <n v="0"/>
    <n v="0"/>
    <n v="0"/>
    <n v="437.23"/>
    <s v="Yes"/>
    <s v="Yes"/>
    <s v="Yes"/>
    <x v="0"/>
  </r>
  <r>
    <x v="98"/>
    <x v="98"/>
    <x v="738"/>
    <x v="713"/>
    <n v="889.31"/>
    <n v="0"/>
    <n v="0"/>
    <n v="0"/>
    <n v="0"/>
    <n v="889.31"/>
    <s v="Yes"/>
    <s v="Yes"/>
    <s v="Yes"/>
    <x v="0"/>
  </r>
  <r>
    <x v="98"/>
    <x v="98"/>
    <x v="739"/>
    <x v="714"/>
    <n v="461.41"/>
    <n v="0"/>
    <n v="0"/>
    <n v="0"/>
    <n v="0"/>
    <n v="461.41"/>
    <s v="No"/>
    <s v="Yes"/>
    <s v="No"/>
    <x v="1"/>
  </r>
  <r>
    <x v="98"/>
    <x v="98"/>
    <x v="740"/>
    <x v="715"/>
    <n v="373.88"/>
    <n v="0"/>
    <n v="0"/>
    <n v="0"/>
    <n v="0"/>
    <n v="373.88"/>
    <s v="Yes"/>
    <s v="Yes"/>
    <s v="Yes"/>
    <x v="0"/>
  </r>
  <r>
    <x v="98"/>
    <x v="98"/>
    <x v="741"/>
    <x v="716"/>
    <n v="410.01"/>
    <n v="0"/>
    <n v="0"/>
    <n v="0"/>
    <n v="0"/>
    <n v="410.01"/>
    <s v="No"/>
    <s v="Yes"/>
    <s v="No"/>
    <x v="1"/>
  </r>
  <r>
    <x v="98"/>
    <x v="98"/>
    <x v="742"/>
    <x v="717"/>
    <n v="476.09"/>
    <n v="0"/>
    <n v="0"/>
    <n v="0"/>
    <n v="0"/>
    <n v="476.09"/>
    <s v="No"/>
    <s v="Yes"/>
    <s v="No"/>
    <x v="1"/>
  </r>
  <r>
    <x v="98"/>
    <x v="98"/>
    <x v="743"/>
    <x v="718"/>
    <n v="1545.41"/>
    <n v="0"/>
    <n v="263.35000000000002"/>
    <n v="0"/>
    <n v="0"/>
    <n v="1808.7600000000002"/>
    <s v="No"/>
    <s v="Yes"/>
    <s v="No"/>
    <x v="1"/>
  </r>
  <r>
    <x v="98"/>
    <x v="98"/>
    <x v="744"/>
    <x v="719"/>
    <n v="341.3"/>
    <n v="0"/>
    <n v="0"/>
    <n v="0"/>
    <n v="0"/>
    <n v="341.3"/>
    <s v="No"/>
    <s v="Yes"/>
    <s v="No"/>
    <x v="1"/>
  </r>
  <r>
    <x v="98"/>
    <x v="98"/>
    <x v="745"/>
    <x v="720"/>
    <n v="372.35"/>
    <n v="0"/>
    <n v="0"/>
    <n v="0"/>
    <n v="0"/>
    <n v="372.35"/>
    <s v="Yes"/>
    <s v="Yes"/>
    <s v="Yes"/>
    <x v="0"/>
  </r>
  <r>
    <x v="98"/>
    <x v="98"/>
    <x v="746"/>
    <x v="721"/>
    <n v="412"/>
    <n v="0"/>
    <n v="0"/>
    <n v="0"/>
    <n v="0"/>
    <n v="412"/>
    <s v="No"/>
    <s v="Yes"/>
    <s v="No"/>
    <x v="1"/>
  </r>
  <r>
    <x v="98"/>
    <x v="98"/>
    <x v="747"/>
    <x v="722"/>
    <n v="1105.57"/>
    <n v="0"/>
    <n v="135.81"/>
    <n v="0"/>
    <n v="0"/>
    <n v="1241.3799999999999"/>
    <s v="Yes"/>
    <s v="Yes"/>
    <s v="Yes"/>
    <x v="0"/>
  </r>
  <r>
    <x v="98"/>
    <x v="98"/>
    <x v="748"/>
    <x v="723"/>
    <n v="27.88"/>
    <n v="0"/>
    <n v="0"/>
    <n v="0"/>
    <n v="0"/>
    <n v="27.88"/>
    <s v="Yes"/>
    <s v="Yes"/>
    <s v="No"/>
    <x v="1"/>
  </r>
  <r>
    <x v="98"/>
    <x v="98"/>
    <x v="749"/>
    <x v="724"/>
    <n v="297.2"/>
    <n v="0"/>
    <n v="0"/>
    <n v="0"/>
    <n v="0"/>
    <n v="297.2"/>
    <s v="Yes"/>
    <s v="Yes"/>
    <s v="Yes"/>
    <x v="0"/>
  </r>
  <r>
    <x v="98"/>
    <x v="98"/>
    <x v="750"/>
    <x v="725"/>
    <n v="199.47"/>
    <n v="0"/>
    <n v="11.170000000000002"/>
    <n v="0"/>
    <n v="0"/>
    <n v="210.64"/>
    <s v="Yes"/>
    <s v="Yes"/>
    <s v="Yes"/>
    <x v="0"/>
  </r>
  <r>
    <x v="98"/>
    <x v="98"/>
    <x v="751"/>
    <x v="726"/>
    <n v="760.51"/>
    <n v="0"/>
    <n v="0"/>
    <n v="0"/>
    <n v="0"/>
    <n v="760.51"/>
    <s v="No"/>
    <s v="Yes"/>
    <s v="No"/>
    <x v="1"/>
  </r>
  <r>
    <x v="98"/>
    <x v="98"/>
    <x v="752"/>
    <x v="727"/>
    <n v="509"/>
    <n v="0"/>
    <n v="0"/>
    <n v="0"/>
    <n v="0"/>
    <n v="509"/>
    <s v="No"/>
    <s v="Yes"/>
    <s v="No"/>
    <x v="1"/>
  </r>
  <r>
    <x v="98"/>
    <x v="98"/>
    <x v="753"/>
    <x v="728"/>
    <n v="502.05"/>
    <n v="0"/>
    <n v="0"/>
    <n v="0"/>
    <n v="0"/>
    <n v="502.05"/>
    <s v="No"/>
    <s v="Yes"/>
    <s v="No"/>
    <x v="1"/>
  </r>
  <r>
    <x v="99"/>
    <x v="99"/>
    <x v="754"/>
    <x v="729"/>
    <n v="31.1"/>
    <n v="0"/>
    <n v="0"/>
    <n v="0"/>
    <n v="0"/>
    <n v="31.1"/>
    <s v="Yes"/>
    <s v="Yes"/>
    <s v="Yes"/>
    <x v="0"/>
  </r>
  <r>
    <x v="99"/>
    <x v="99"/>
    <x v="755"/>
    <x v="730"/>
    <n v="11.81"/>
    <n v="0"/>
    <n v="0"/>
    <n v="0"/>
    <n v="0"/>
    <n v="11.81"/>
    <s v="Yes"/>
    <s v="Yes"/>
    <s v="Yes"/>
    <x v="0"/>
  </r>
  <r>
    <x v="100"/>
    <x v="100"/>
    <x v="756"/>
    <x v="731"/>
    <n v="1516.01"/>
    <n v="0"/>
    <n v="125.00999999999999"/>
    <n v="0"/>
    <n v="0"/>
    <n v="1641.02"/>
    <s v="No"/>
    <s v="Yes"/>
    <s v="No"/>
    <x v="1"/>
  </r>
  <r>
    <x v="100"/>
    <x v="100"/>
    <x v="757"/>
    <x v="732"/>
    <n v="466.8"/>
    <n v="0"/>
    <n v="0"/>
    <n v="0"/>
    <n v="0"/>
    <n v="466.8"/>
    <s v="No"/>
    <s v="Yes"/>
    <s v="No"/>
    <x v="1"/>
  </r>
  <r>
    <x v="100"/>
    <x v="100"/>
    <x v="758"/>
    <x v="733"/>
    <n v="567.5"/>
    <n v="0"/>
    <n v="0"/>
    <n v="0"/>
    <n v="0"/>
    <n v="567.5"/>
    <s v="No"/>
    <s v="Yes"/>
    <s v="No"/>
    <x v="1"/>
  </r>
  <r>
    <x v="100"/>
    <x v="100"/>
    <x v="759"/>
    <x v="734"/>
    <n v="501.61"/>
    <n v="0"/>
    <n v="0"/>
    <n v="0"/>
    <n v="0"/>
    <n v="501.61"/>
    <s v="No"/>
    <s v="Yes"/>
    <s v="No"/>
    <x v="1"/>
  </r>
  <r>
    <x v="100"/>
    <x v="100"/>
    <x v="760"/>
    <x v="735"/>
    <n v="594.15"/>
    <n v="0"/>
    <n v="0"/>
    <n v="0"/>
    <n v="0"/>
    <n v="594.15"/>
    <s v="Yes"/>
    <s v="Yes"/>
    <s v="Yes"/>
    <x v="0"/>
  </r>
  <r>
    <x v="100"/>
    <x v="100"/>
    <x v="761"/>
    <x v="736"/>
    <n v="526.1"/>
    <n v="0"/>
    <n v="0"/>
    <n v="0"/>
    <n v="0"/>
    <n v="526.1"/>
    <s v="No"/>
    <s v="Yes"/>
    <s v="No"/>
    <x v="1"/>
  </r>
  <r>
    <x v="100"/>
    <x v="100"/>
    <x v="762"/>
    <x v="737"/>
    <n v="348.2"/>
    <n v="0"/>
    <n v="0"/>
    <n v="0"/>
    <n v="0"/>
    <n v="348.2"/>
    <s v="No"/>
    <s v="Yes"/>
    <s v="No"/>
    <x v="1"/>
  </r>
  <r>
    <x v="100"/>
    <x v="100"/>
    <x v="763"/>
    <x v="738"/>
    <n v="447.6"/>
    <n v="0"/>
    <n v="0"/>
    <n v="0"/>
    <n v="0"/>
    <n v="447.6"/>
    <s v="No"/>
    <s v="Yes"/>
    <s v="No"/>
    <x v="1"/>
  </r>
  <r>
    <x v="100"/>
    <x v="100"/>
    <x v="764"/>
    <x v="739"/>
    <n v="400.9"/>
    <n v="0"/>
    <n v="0"/>
    <n v="0"/>
    <n v="0"/>
    <n v="400.9"/>
    <s v="Yes"/>
    <s v="Yes"/>
    <s v="Yes"/>
    <x v="0"/>
  </r>
  <r>
    <x v="100"/>
    <x v="100"/>
    <x v="765"/>
    <x v="740"/>
    <n v="1198.1099999999999"/>
    <n v="0"/>
    <n v="119.80000000000001"/>
    <n v="0"/>
    <n v="0"/>
    <n v="1317.9099999999999"/>
    <s v="No"/>
    <s v="Yes"/>
    <s v="No"/>
    <x v="1"/>
  </r>
  <r>
    <x v="100"/>
    <x v="100"/>
    <x v="766"/>
    <x v="741"/>
    <n v="918.06"/>
    <n v="0"/>
    <n v="0"/>
    <n v="0"/>
    <n v="0"/>
    <n v="918.06"/>
    <s v="No"/>
    <s v="Yes"/>
    <s v="No"/>
    <x v="1"/>
  </r>
  <r>
    <x v="100"/>
    <x v="100"/>
    <x v="767"/>
    <x v="52"/>
    <n v="746.67"/>
    <n v="0"/>
    <n v="0"/>
    <n v="0"/>
    <n v="0"/>
    <n v="746.67"/>
    <s v="No"/>
    <s v="Yes"/>
    <s v="No"/>
    <x v="1"/>
  </r>
  <r>
    <x v="100"/>
    <x v="100"/>
    <x v="768"/>
    <x v="742"/>
    <n v="355.67"/>
    <n v="0"/>
    <n v="0"/>
    <n v="0"/>
    <n v="0"/>
    <n v="355.67"/>
    <s v="Yes"/>
    <s v="Yes"/>
    <s v="Yes"/>
    <x v="0"/>
  </r>
  <r>
    <x v="100"/>
    <x v="100"/>
    <x v="769"/>
    <x v="743"/>
    <n v="701.2"/>
    <n v="0"/>
    <n v="0"/>
    <n v="0"/>
    <n v="0"/>
    <n v="701.2"/>
    <s v="No"/>
    <s v="Yes"/>
    <s v="No"/>
    <x v="1"/>
  </r>
  <r>
    <x v="100"/>
    <x v="100"/>
    <x v="770"/>
    <x v="744"/>
    <n v="520.6"/>
    <n v="0"/>
    <n v="0"/>
    <n v="0"/>
    <n v="0"/>
    <n v="520.6"/>
    <s v="No"/>
    <s v="Yes"/>
    <s v="No"/>
    <x v="1"/>
  </r>
  <r>
    <x v="100"/>
    <x v="100"/>
    <x v="771"/>
    <x v="745"/>
    <n v="404.56"/>
    <n v="0"/>
    <n v="0"/>
    <n v="0"/>
    <n v="0"/>
    <n v="404.56"/>
    <s v="No"/>
    <s v="Yes"/>
    <s v="No"/>
    <x v="1"/>
  </r>
  <r>
    <x v="100"/>
    <x v="100"/>
    <x v="772"/>
    <x v="746"/>
    <n v="1681.9"/>
    <n v="0"/>
    <n v="169.72"/>
    <n v="0"/>
    <n v="0"/>
    <n v="1851.6200000000001"/>
    <s v="No"/>
    <s v="Yes"/>
    <s v="No"/>
    <x v="1"/>
  </r>
  <r>
    <x v="100"/>
    <x v="100"/>
    <x v="773"/>
    <x v="747"/>
    <n v="593.5"/>
    <n v="0"/>
    <n v="0.29000000000000004"/>
    <n v="0"/>
    <n v="0"/>
    <n v="593.79"/>
    <s v="No"/>
    <s v="Yes"/>
    <s v="No"/>
    <x v="1"/>
  </r>
  <r>
    <x v="100"/>
    <x v="100"/>
    <x v="774"/>
    <x v="748"/>
    <n v="1466.07"/>
    <n v="0"/>
    <n v="118.42"/>
    <n v="0"/>
    <n v="0"/>
    <n v="1584.49"/>
    <s v="No"/>
    <s v="Yes"/>
    <s v="No"/>
    <x v="1"/>
  </r>
  <r>
    <x v="100"/>
    <x v="100"/>
    <x v="775"/>
    <x v="749"/>
    <n v="919.6"/>
    <n v="0"/>
    <n v="0"/>
    <n v="0"/>
    <n v="0"/>
    <n v="919.6"/>
    <s v="No"/>
    <s v="Yes"/>
    <s v="No"/>
    <x v="1"/>
  </r>
  <r>
    <x v="100"/>
    <x v="100"/>
    <x v="776"/>
    <x v="750"/>
    <n v="305.10000000000002"/>
    <n v="0"/>
    <n v="0"/>
    <n v="0"/>
    <n v="0"/>
    <n v="305.10000000000002"/>
    <s v="No"/>
    <s v="Yes"/>
    <s v="No"/>
    <x v="1"/>
  </r>
  <r>
    <x v="100"/>
    <x v="100"/>
    <x v="777"/>
    <x v="751"/>
    <n v="567.20000000000005"/>
    <n v="0"/>
    <n v="0"/>
    <n v="0"/>
    <n v="0"/>
    <n v="567.20000000000005"/>
    <s v="No"/>
    <s v="Yes"/>
    <s v="No"/>
    <x v="1"/>
  </r>
  <r>
    <x v="100"/>
    <x v="100"/>
    <x v="778"/>
    <x v="752"/>
    <n v="479.21"/>
    <n v="0"/>
    <n v="0"/>
    <n v="0"/>
    <n v="0"/>
    <n v="479.21"/>
    <s v="No"/>
    <s v="Yes"/>
    <s v="No"/>
    <x v="1"/>
  </r>
  <r>
    <x v="100"/>
    <x v="100"/>
    <x v="779"/>
    <x v="753"/>
    <n v="547.35"/>
    <n v="0"/>
    <n v="0"/>
    <n v="0"/>
    <n v="0"/>
    <n v="547.35"/>
    <s v="No"/>
    <s v="Yes"/>
    <s v="No"/>
    <x v="1"/>
  </r>
  <r>
    <x v="100"/>
    <x v="100"/>
    <x v="780"/>
    <x v="754"/>
    <n v="730"/>
    <n v="0"/>
    <n v="0"/>
    <n v="0"/>
    <n v="0"/>
    <n v="730"/>
    <s v="No"/>
    <s v="Yes"/>
    <s v="No"/>
    <x v="1"/>
  </r>
  <r>
    <x v="100"/>
    <x v="100"/>
    <x v="781"/>
    <x v="755"/>
    <n v="359.22"/>
    <n v="0"/>
    <n v="25.94"/>
    <n v="0"/>
    <n v="0"/>
    <n v="385.16"/>
    <s v="No"/>
    <s v="Yes"/>
    <s v="No"/>
    <x v="1"/>
  </r>
  <r>
    <x v="100"/>
    <x v="100"/>
    <x v="782"/>
    <x v="756"/>
    <n v="472.1"/>
    <n v="0"/>
    <n v="0"/>
    <n v="0"/>
    <n v="0"/>
    <n v="472.1"/>
    <s v="No"/>
    <s v="Yes"/>
    <s v="No"/>
    <x v="1"/>
  </r>
  <r>
    <x v="100"/>
    <x v="100"/>
    <x v="783"/>
    <x v="757"/>
    <n v="221.81"/>
    <n v="0"/>
    <n v="3.27"/>
    <n v="0"/>
    <n v="0"/>
    <n v="225.08"/>
    <s v="No"/>
    <s v="Yes"/>
    <s v="No"/>
    <x v="1"/>
  </r>
  <r>
    <x v="101"/>
    <x v="101"/>
    <x v="784"/>
    <x v="758"/>
    <n v="609.25"/>
    <n v="0"/>
    <n v="0"/>
    <n v="0"/>
    <n v="0"/>
    <n v="609.25"/>
    <s v="Yes"/>
    <s v="Yes"/>
    <s v="Yes"/>
    <x v="0"/>
  </r>
  <r>
    <x v="101"/>
    <x v="101"/>
    <x v="785"/>
    <x v="759"/>
    <n v="794.07"/>
    <n v="0"/>
    <n v="91.1"/>
    <n v="0"/>
    <n v="0"/>
    <n v="885.17000000000007"/>
    <s v="Yes"/>
    <s v="Yes"/>
    <s v="Yes"/>
    <x v="0"/>
  </r>
  <r>
    <x v="101"/>
    <x v="101"/>
    <x v="786"/>
    <x v="760"/>
    <n v="449.8"/>
    <n v="0"/>
    <n v="0"/>
    <n v="0"/>
    <n v="0"/>
    <n v="449.8"/>
    <s v="Yes"/>
    <s v="Yes"/>
    <s v="Yes"/>
    <x v="0"/>
  </r>
  <r>
    <x v="101"/>
    <x v="101"/>
    <x v="787"/>
    <x v="761"/>
    <n v="421.17"/>
    <n v="0"/>
    <n v="0"/>
    <n v="0"/>
    <n v="0"/>
    <n v="421.17"/>
    <s v="Yes"/>
    <s v="Yes"/>
    <s v="Yes"/>
    <x v="0"/>
  </r>
  <r>
    <x v="101"/>
    <x v="101"/>
    <x v="788"/>
    <x v="762"/>
    <n v="383.2"/>
    <n v="0"/>
    <n v="0"/>
    <n v="0"/>
    <n v="0"/>
    <n v="383.2"/>
    <s v="Yes"/>
    <s v="Yes"/>
    <s v="Yes"/>
    <x v="0"/>
  </r>
  <r>
    <x v="102"/>
    <x v="102"/>
    <x v="789"/>
    <x v="763"/>
    <n v="57.59"/>
    <n v="0"/>
    <n v="2.6399999999999997"/>
    <n v="0"/>
    <n v="0"/>
    <n v="60.230000000000004"/>
    <s v="No"/>
    <s v="Yes"/>
    <s v="No"/>
    <x v="1"/>
  </r>
  <r>
    <x v="102"/>
    <x v="102"/>
    <x v="790"/>
    <x v="764"/>
    <n v="91.58"/>
    <n v="0"/>
    <n v="4.25"/>
    <n v="0"/>
    <n v="0"/>
    <n v="95.83"/>
    <s v="No"/>
    <s v="Yes"/>
    <s v="No"/>
    <x v="1"/>
  </r>
  <r>
    <x v="102"/>
    <x v="102"/>
    <x v="791"/>
    <x v="765"/>
    <n v="354.55"/>
    <n v="0"/>
    <n v="0"/>
    <n v="0"/>
    <n v="0"/>
    <n v="354.55"/>
    <s v="No"/>
    <s v="Yes"/>
    <s v="No"/>
    <x v="1"/>
  </r>
  <r>
    <x v="102"/>
    <x v="102"/>
    <x v="792"/>
    <x v="766"/>
    <n v="478.15"/>
    <n v="0"/>
    <n v="0"/>
    <n v="0"/>
    <n v="0"/>
    <n v="478.15"/>
    <s v="No"/>
    <s v="Yes"/>
    <s v="No"/>
    <x v="1"/>
  </r>
  <r>
    <x v="102"/>
    <x v="102"/>
    <x v="793"/>
    <x v="767"/>
    <n v="829.32"/>
    <n v="0"/>
    <n v="87.089999999999989"/>
    <n v="0"/>
    <n v="0"/>
    <n v="916.41000000000008"/>
    <s v="No"/>
    <s v="Yes"/>
    <s v="No"/>
    <x v="1"/>
  </r>
  <r>
    <x v="102"/>
    <x v="102"/>
    <x v="794"/>
    <x v="768"/>
    <n v="612.83000000000004"/>
    <n v="0"/>
    <n v="0"/>
    <n v="0"/>
    <n v="0"/>
    <n v="612.83000000000004"/>
    <s v="No"/>
    <s v="Yes"/>
    <s v="No"/>
    <x v="1"/>
  </r>
  <r>
    <x v="102"/>
    <x v="102"/>
    <x v="795"/>
    <x v="769"/>
    <n v="524.64"/>
    <n v="0"/>
    <n v="0"/>
    <n v="0"/>
    <n v="0"/>
    <n v="524.64"/>
    <s v="No"/>
    <s v="Yes"/>
    <s v="No"/>
    <x v="1"/>
  </r>
  <r>
    <x v="103"/>
    <x v="103"/>
    <x v="796"/>
    <x v="32"/>
    <n v="454.1"/>
    <n v="18.7"/>
    <n v="0"/>
    <n v="0"/>
    <n v="0"/>
    <n v="472.8"/>
    <s v="Yes"/>
    <s v="Yes"/>
    <s v="Yes"/>
    <x v="0"/>
  </r>
  <r>
    <x v="103"/>
    <x v="103"/>
    <x v="797"/>
    <x v="217"/>
    <n v="868.95"/>
    <n v="0"/>
    <n v="0"/>
    <n v="0"/>
    <n v="0"/>
    <n v="868.95"/>
    <s v="Yes"/>
    <s v="Yes"/>
    <s v="Yes"/>
    <x v="0"/>
  </r>
  <r>
    <x v="103"/>
    <x v="103"/>
    <x v="798"/>
    <x v="770"/>
    <n v="484.25"/>
    <n v="18.600000000000001"/>
    <n v="0"/>
    <n v="0"/>
    <n v="0"/>
    <n v="502.85"/>
    <s v="Yes"/>
    <s v="Yes"/>
    <s v="Yes"/>
    <x v="0"/>
  </r>
  <r>
    <x v="103"/>
    <x v="103"/>
    <x v="799"/>
    <x v="771"/>
    <n v="1753.47"/>
    <n v="0"/>
    <n v="139.32999999999998"/>
    <n v="0"/>
    <n v="0"/>
    <n v="1892.8"/>
    <s v="Yes"/>
    <s v="Yes"/>
    <s v="Yes"/>
    <x v="0"/>
  </r>
  <r>
    <x v="103"/>
    <x v="103"/>
    <x v="800"/>
    <x v="772"/>
    <n v="582.34"/>
    <n v="19.8"/>
    <n v="0"/>
    <n v="0"/>
    <n v="0"/>
    <n v="602.14"/>
    <s v="Yes"/>
    <s v="Yes"/>
    <s v="Yes"/>
    <x v="0"/>
  </r>
  <r>
    <x v="103"/>
    <x v="103"/>
    <x v="801"/>
    <x v="773"/>
    <n v="946.69"/>
    <n v="0"/>
    <n v="0"/>
    <n v="0"/>
    <n v="0"/>
    <n v="946.69"/>
    <s v="Yes"/>
    <s v="Yes"/>
    <s v="Yes"/>
    <x v="0"/>
  </r>
  <r>
    <x v="103"/>
    <x v="103"/>
    <x v="802"/>
    <x v="231"/>
    <n v="577.77"/>
    <n v="19.7"/>
    <n v="0"/>
    <n v="0"/>
    <n v="0"/>
    <n v="597.47"/>
    <s v="Yes"/>
    <s v="Yes"/>
    <s v="Yes"/>
    <x v="0"/>
  </r>
  <r>
    <x v="103"/>
    <x v="103"/>
    <x v="803"/>
    <x v="181"/>
    <n v="571.15"/>
    <n v="18.84"/>
    <n v="0"/>
    <n v="0"/>
    <n v="0"/>
    <n v="589.99"/>
    <s v="Yes"/>
    <s v="Yes"/>
    <s v="Yes"/>
    <x v="0"/>
  </r>
  <r>
    <x v="103"/>
    <x v="103"/>
    <x v="804"/>
    <x v="774"/>
    <n v="535.70000000000005"/>
    <n v="19.600000000000001"/>
    <n v="0"/>
    <n v="0"/>
    <n v="0"/>
    <n v="555.30000000000007"/>
    <s v="Yes"/>
    <s v="Yes"/>
    <s v="Yes"/>
    <x v="0"/>
  </r>
  <r>
    <x v="103"/>
    <x v="103"/>
    <x v="805"/>
    <x v="775"/>
    <n v="365.4"/>
    <n v="19.600000000000001"/>
    <n v="0"/>
    <n v="0"/>
    <n v="0"/>
    <n v="385"/>
    <s v="Yes"/>
    <s v="Yes"/>
    <s v="Yes"/>
    <x v="0"/>
  </r>
  <r>
    <x v="103"/>
    <x v="103"/>
    <x v="806"/>
    <x v="776"/>
    <n v="422.9"/>
    <n v="0"/>
    <n v="0"/>
    <n v="0"/>
    <n v="0"/>
    <n v="422.9"/>
    <s v="No"/>
    <s v="Yes"/>
    <s v="No"/>
    <x v="1"/>
  </r>
  <r>
    <x v="103"/>
    <x v="103"/>
    <x v="807"/>
    <x v="777"/>
    <n v="556.6"/>
    <n v="0"/>
    <n v="0"/>
    <n v="0"/>
    <n v="0"/>
    <n v="556.6"/>
    <s v="Yes"/>
    <s v="Yes"/>
    <s v="Yes"/>
    <x v="0"/>
  </r>
  <r>
    <x v="103"/>
    <x v="103"/>
    <x v="808"/>
    <x v="778"/>
    <n v="419.3"/>
    <n v="0"/>
    <n v="0"/>
    <n v="0"/>
    <n v="0"/>
    <n v="419.3"/>
    <s v="No"/>
    <s v="Yes"/>
    <s v="No"/>
    <x v="1"/>
  </r>
  <r>
    <x v="103"/>
    <x v="103"/>
    <x v="809"/>
    <x v="714"/>
    <n v="509.26"/>
    <n v="0"/>
    <n v="0"/>
    <n v="0"/>
    <n v="0"/>
    <n v="509.26"/>
    <s v="No"/>
    <s v="Yes"/>
    <s v="No"/>
    <x v="1"/>
  </r>
  <r>
    <x v="103"/>
    <x v="103"/>
    <x v="810"/>
    <x v="779"/>
    <n v="930.88"/>
    <n v="0"/>
    <n v="0"/>
    <n v="0"/>
    <n v="0"/>
    <n v="930.88"/>
    <s v="Yes"/>
    <s v="Yes"/>
    <s v="Yes"/>
    <x v="0"/>
  </r>
  <r>
    <x v="103"/>
    <x v="103"/>
    <x v="811"/>
    <x v="780"/>
    <n v="444.5"/>
    <n v="0"/>
    <n v="0"/>
    <n v="0"/>
    <n v="0"/>
    <n v="444.5"/>
    <s v="Yes"/>
    <s v="Yes"/>
    <s v="Yes"/>
    <x v="0"/>
  </r>
  <r>
    <x v="103"/>
    <x v="103"/>
    <x v="812"/>
    <x v="781"/>
    <n v="921.56"/>
    <n v="0"/>
    <n v="0"/>
    <n v="0"/>
    <n v="0"/>
    <n v="921.56"/>
    <s v="Yes"/>
    <s v="Yes"/>
    <s v="Yes"/>
    <x v="0"/>
  </r>
  <r>
    <x v="103"/>
    <x v="103"/>
    <x v="813"/>
    <x v="782"/>
    <n v="1649.26"/>
    <n v="0"/>
    <n v="199.23999999999998"/>
    <n v="0"/>
    <n v="0"/>
    <n v="1848.5"/>
    <s v="No"/>
    <s v="Yes"/>
    <s v="No"/>
    <x v="1"/>
  </r>
  <r>
    <x v="103"/>
    <x v="103"/>
    <x v="814"/>
    <x v="783"/>
    <n v="1410.67"/>
    <n v="0"/>
    <n v="193.49"/>
    <n v="0"/>
    <n v="0"/>
    <n v="1604.16"/>
    <s v="Yes"/>
    <s v="Yes"/>
    <s v="Yes"/>
    <x v="0"/>
  </r>
  <r>
    <x v="103"/>
    <x v="103"/>
    <x v="815"/>
    <x v="784"/>
    <n v="523.79999999999995"/>
    <n v="0"/>
    <n v="0"/>
    <n v="0"/>
    <n v="0"/>
    <n v="523.79999999999995"/>
    <s v="No"/>
    <s v="Yes"/>
    <s v="No"/>
    <x v="1"/>
  </r>
  <r>
    <x v="103"/>
    <x v="103"/>
    <x v="816"/>
    <x v="785"/>
    <n v="334.8"/>
    <n v="0"/>
    <n v="0"/>
    <n v="0"/>
    <n v="0"/>
    <n v="334.8"/>
    <s v="Yes"/>
    <s v="Yes"/>
    <s v="Yes"/>
    <x v="0"/>
  </r>
  <r>
    <x v="103"/>
    <x v="103"/>
    <x v="817"/>
    <x v="786"/>
    <n v="411.8"/>
    <n v="0"/>
    <n v="0"/>
    <n v="0"/>
    <n v="0"/>
    <n v="411.8"/>
    <s v="No"/>
    <s v="Yes"/>
    <s v="No"/>
    <x v="1"/>
  </r>
  <r>
    <x v="103"/>
    <x v="103"/>
    <x v="818"/>
    <x v="787"/>
    <n v="568.87"/>
    <n v="0"/>
    <n v="0"/>
    <n v="0"/>
    <n v="0"/>
    <n v="568.87"/>
    <s v="No"/>
    <s v="Yes"/>
    <s v="No"/>
    <x v="1"/>
  </r>
  <r>
    <x v="103"/>
    <x v="103"/>
    <x v="819"/>
    <x v="788"/>
    <n v="444.91"/>
    <n v="0"/>
    <n v="0.85"/>
    <n v="3.96"/>
    <n v="4.74"/>
    <n v="454.46000000000004"/>
    <s v="Yes"/>
    <s v="Yes"/>
    <s v="Yes"/>
    <x v="0"/>
  </r>
  <r>
    <x v="104"/>
    <x v="104"/>
    <x v="820"/>
    <x v="789"/>
    <n v="2509.12"/>
    <n v="0"/>
    <n v="274.76"/>
    <n v="0"/>
    <n v="0"/>
    <n v="2783.88"/>
    <s v="No"/>
    <s v="Yes"/>
    <s v="No"/>
    <x v="1"/>
  </r>
  <r>
    <x v="104"/>
    <x v="104"/>
    <x v="821"/>
    <x v="790"/>
    <n v="726.35"/>
    <n v="7.3"/>
    <n v="0"/>
    <n v="0"/>
    <n v="0"/>
    <n v="733.65"/>
    <s v="No"/>
    <s v="Yes"/>
    <s v="No"/>
    <x v="1"/>
  </r>
  <r>
    <x v="104"/>
    <x v="104"/>
    <x v="822"/>
    <x v="791"/>
    <n v="1116.52"/>
    <n v="0"/>
    <n v="0"/>
    <n v="0"/>
    <n v="0"/>
    <n v="1116.52"/>
    <s v="No"/>
    <s v="Yes"/>
    <s v="No"/>
    <x v="1"/>
  </r>
  <r>
    <x v="104"/>
    <x v="104"/>
    <x v="823"/>
    <x v="792"/>
    <n v="491.54"/>
    <n v="0"/>
    <n v="0"/>
    <n v="0"/>
    <n v="0"/>
    <n v="491.54"/>
    <s v="No"/>
    <s v="Yes"/>
    <s v="No"/>
    <x v="1"/>
  </r>
  <r>
    <x v="104"/>
    <x v="104"/>
    <x v="824"/>
    <x v="793"/>
    <n v="976.59"/>
    <n v="0"/>
    <n v="0"/>
    <n v="0"/>
    <n v="0"/>
    <n v="976.59"/>
    <s v="No"/>
    <s v="Yes"/>
    <s v="No"/>
    <x v="1"/>
  </r>
  <r>
    <x v="104"/>
    <x v="104"/>
    <x v="825"/>
    <x v="794"/>
    <n v="698.81"/>
    <n v="0"/>
    <n v="0"/>
    <n v="0"/>
    <n v="0"/>
    <n v="698.81"/>
    <s v="No"/>
    <s v="Yes"/>
    <s v="No"/>
    <x v="1"/>
  </r>
  <r>
    <x v="104"/>
    <x v="104"/>
    <x v="826"/>
    <x v="795"/>
    <n v="797.48"/>
    <n v="0"/>
    <n v="0"/>
    <n v="0"/>
    <n v="0"/>
    <n v="797.48"/>
    <s v="No"/>
    <s v="Yes"/>
    <s v="No"/>
    <x v="1"/>
  </r>
  <r>
    <x v="104"/>
    <x v="104"/>
    <x v="827"/>
    <x v="796"/>
    <n v="606.34"/>
    <n v="7.5"/>
    <n v="0"/>
    <n v="0"/>
    <n v="0"/>
    <n v="613.84"/>
    <s v="No"/>
    <s v="Yes"/>
    <s v="No"/>
    <x v="1"/>
  </r>
  <r>
    <x v="104"/>
    <x v="104"/>
    <x v="828"/>
    <x v="797"/>
    <n v="680.84"/>
    <n v="0"/>
    <n v="0"/>
    <n v="0"/>
    <n v="0"/>
    <n v="680.84"/>
    <s v="No"/>
    <s v="Yes"/>
    <s v="No"/>
    <x v="1"/>
  </r>
  <r>
    <x v="105"/>
    <x v="105"/>
    <x v="829"/>
    <x v="798"/>
    <n v="53.31"/>
    <n v="0"/>
    <n v="2.12"/>
    <n v="0"/>
    <n v="0"/>
    <n v="55.43"/>
    <s v="No"/>
    <s v="Yes"/>
    <s v="No"/>
    <x v="1"/>
  </r>
  <r>
    <x v="105"/>
    <x v="105"/>
    <x v="830"/>
    <x v="799"/>
    <n v="492.35"/>
    <n v="0"/>
    <n v="0"/>
    <n v="0"/>
    <n v="0"/>
    <n v="492.35"/>
    <s v="No"/>
    <s v="Yes"/>
    <s v="No"/>
    <x v="1"/>
  </r>
  <r>
    <x v="105"/>
    <x v="105"/>
    <x v="831"/>
    <x v="800"/>
    <n v="473.02"/>
    <n v="0"/>
    <n v="0"/>
    <n v="0"/>
    <n v="0"/>
    <n v="473.02"/>
    <s v="No"/>
    <s v="Yes"/>
    <s v="No"/>
    <x v="1"/>
  </r>
  <r>
    <x v="105"/>
    <x v="105"/>
    <x v="832"/>
    <x v="801"/>
    <n v="458"/>
    <n v="0"/>
    <n v="0"/>
    <n v="0"/>
    <n v="0"/>
    <n v="458"/>
    <s v="No"/>
    <s v="Yes"/>
    <s v="No"/>
    <x v="1"/>
  </r>
  <r>
    <x v="105"/>
    <x v="105"/>
    <x v="833"/>
    <x v="802"/>
    <n v="431.5"/>
    <n v="6.6"/>
    <n v="0"/>
    <n v="0"/>
    <n v="0"/>
    <n v="438.1"/>
    <s v="No"/>
    <s v="Yes"/>
    <s v="No"/>
    <x v="1"/>
  </r>
  <r>
    <x v="105"/>
    <x v="105"/>
    <x v="834"/>
    <x v="803"/>
    <n v="1934.02"/>
    <n v="0"/>
    <n v="220.06"/>
    <n v="0"/>
    <n v="0"/>
    <n v="2154.08"/>
    <s v="No"/>
    <s v="Yes"/>
    <s v="No"/>
    <x v="1"/>
  </r>
  <r>
    <x v="105"/>
    <x v="105"/>
    <x v="835"/>
    <x v="804"/>
    <n v="559.91999999999996"/>
    <n v="0"/>
    <n v="0"/>
    <n v="0"/>
    <n v="0"/>
    <n v="559.91999999999996"/>
    <s v="No"/>
    <s v="Yes"/>
    <s v="No"/>
    <x v="1"/>
  </r>
  <r>
    <x v="105"/>
    <x v="105"/>
    <x v="836"/>
    <x v="805"/>
    <n v="531.26"/>
    <n v="0"/>
    <n v="0"/>
    <n v="0"/>
    <n v="0"/>
    <n v="531.26"/>
    <s v="No"/>
    <s v="Yes"/>
    <s v="No"/>
    <x v="1"/>
  </r>
  <r>
    <x v="105"/>
    <x v="105"/>
    <x v="837"/>
    <x v="806"/>
    <n v="521.45000000000005"/>
    <n v="0"/>
    <n v="0"/>
    <n v="0"/>
    <n v="0"/>
    <n v="521.45000000000005"/>
    <s v="No"/>
    <s v="Yes"/>
    <s v="No"/>
    <x v="1"/>
  </r>
  <r>
    <x v="105"/>
    <x v="105"/>
    <x v="838"/>
    <x v="807"/>
    <n v="539.73"/>
    <n v="0"/>
    <n v="0"/>
    <n v="0"/>
    <n v="0"/>
    <n v="539.73"/>
    <s v="No"/>
    <s v="Yes"/>
    <s v="No"/>
    <x v="1"/>
  </r>
  <r>
    <x v="105"/>
    <x v="105"/>
    <x v="839"/>
    <x v="808"/>
    <n v="16.3"/>
    <n v="0"/>
    <n v="0"/>
    <n v="0"/>
    <n v="0"/>
    <n v="16.3"/>
    <s v="No"/>
    <s v="Yes"/>
    <s v="No"/>
    <x v="1"/>
  </r>
  <r>
    <x v="105"/>
    <x v="105"/>
    <x v="840"/>
    <x v="809"/>
    <n v="206.5"/>
    <n v="0"/>
    <n v="0"/>
    <n v="0"/>
    <n v="0"/>
    <n v="206.5"/>
    <s v="No"/>
    <s v="Yes"/>
    <s v="No"/>
    <x v="1"/>
  </r>
  <r>
    <x v="105"/>
    <x v="105"/>
    <x v="841"/>
    <x v="810"/>
    <n v="620.1"/>
    <n v="0"/>
    <n v="0"/>
    <n v="0"/>
    <n v="0"/>
    <n v="620.1"/>
    <s v="No"/>
    <s v="Yes"/>
    <s v="No"/>
    <x v="1"/>
  </r>
  <r>
    <x v="106"/>
    <x v="106"/>
    <x v="842"/>
    <x v="811"/>
    <n v="43.94"/>
    <n v="0"/>
    <n v="0"/>
    <n v="0"/>
    <n v="0"/>
    <n v="43.94"/>
    <s v="No"/>
    <s v="Yes"/>
    <s v="No"/>
    <x v="1"/>
  </r>
  <r>
    <x v="106"/>
    <x v="106"/>
    <x v="843"/>
    <x v="812"/>
    <n v="579.83000000000004"/>
    <n v="14.5"/>
    <n v="0"/>
    <n v="0"/>
    <n v="0"/>
    <n v="594.33000000000004"/>
    <s v="No"/>
    <s v="Yes"/>
    <s v="No"/>
    <x v="1"/>
  </r>
  <r>
    <x v="106"/>
    <x v="106"/>
    <x v="844"/>
    <x v="813"/>
    <n v="779.6"/>
    <n v="0"/>
    <n v="0"/>
    <n v="0"/>
    <n v="0"/>
    <n v="779.6"/>
    <s v="No"/>
    <s v="Yes"/>
    <s v="No"/>
    <x v="1"/>
  </r>
  <r>
    <x v="106"/>
    <x v="106"/>
    <x v="845"/>
    <x v="814"/>
    <n v="527.5"/>
    <n v="0"/>
    <n v="0"/>
    <n v="0"/>
    <n v="0"/>
    <n v="527.5"/>
    <s v="No"/>
    <s v="Yes"/>
    <s v="No"/>
    <x v="1"/>
  </r>
  <r>
    <x v="106"/>
    <x v="106"/>
    <x v="846"/>
    <x v="815"/>
    <n v="2184.67"/>
    <n v="0"/>
    <n v="246.13"/>
    <n v="0"/>
    <n v="0"/>
    <n v="2430.8000000000002"/>
    <s v="No"/>
    <s v="Yes"/>
    <s v="No"/>
    <x v="1"/>
  </r>
  <r>
    <x v="106"/>
    <x v="106"/>
    <x v="847"/>
    <x v="816"/>
    <n v="568.70000000000005"/>
    <n v="0"/>
    <n v="0"/>
    <n v="0"/>
    <n v="0"/>
    <n v="568.70000000000005"/>
    <s v="No"/>
    <s v="Yes"/>
    <s v="No"/>
    <x v="1"/>
  </r>
  <r>
    <x v="106"/>
    <x v="106"/>
    <x v="848"/>
    <x v="817"/>
    <n v="588.26"/>
    <n v="0"/>
    <n v="0"/>
    <n v="0"/>
    <n v="0"/>
    <n v="588.26"/>
    <s v="No"/>
    <s v="Yes"/>
    <s v="No"/>
    <x v="1"/>
  </r>
  <r>
    <x v="106"/>
    <x v="106"/>
    <x v="849"/>
    <x v="818"/>
    <n v="827.42"/>
    <n v="0"/>
    <n v="0"/>
    <n v="0"/>
    <n v="0"/>
    <n v="827.42"/>
    <s v="No"/>
    <s v="Yes"/>
    <s v="No"/>
    <x v="1"/>
  </r>
  <r>
    <x v="106"/>
    <x v="106"/>
    <x v="850"/>
    <x v="819"/>
    <n v="449.65"/>
    <n v="0"/>
    <n v="0"/>
    <n v="0"/>
    <n v="0"/>
    <n v="449.65"/>
    <s v="No"/>
    <s v="Yes"/>
    <s v="No"/>
    <x v="1"/>
  </r>
  <r>
    <x v="106"/>
    <x v="106"/>
    <x v="851"/>
    <x v="820"/>
    <n v="615.05999999999995"/>
    <n v="0"/>
    <n v="0"/>
    <n v="0"/>
    <n v="0"/>
    <n v="615.05999999999995"/>
    <s v="No"/>
    <s v="Yes"/>
    <s v="No"/>
    <x v="1"/>
  </r>
  <r>
    <x v="106"/>
    <x v="106"/>
    <x v="852"/>
    <x v="821"/>
    <n v="509.03"/>
    <n v="0"/>
    <n v="0"/>
    <n v="0"/>
    <n v="0"/>
    <n v="509.03"/>
    <s v="No"/>
    <s v="Yes"/>
    <s v="No"/>
    <x v="1"/>
  </r>
  <r>
    <x v="106"/>
    <x v="106"/>
    <x v="853"/>
    <x v="822"/>
    <n v="943.74"/>
    <n v="0"/>
    <n v="0"/>
    <n v="0"/>
    <n v="0"/>
    <n v="943.74"/>
    <s v="No"/>
    <s v="Yes"/>
    <s v="No"/>
    <x v="1"/>
  </r>
  <r>
    <x v="106"/>
    <x v="106"/>
    <x v="854"/>
    <x v="823"/>
    <n v="1342.72"/>
    <n v="0"/>
    <n v="166.54000000000002"/>
    <n v="0"/>
    <n v="0"/>
    <n v="1509.26"/>
    <s v="No"/>
    <s v="Yes"/>
    <s v="No"/>
    <x v="1"/>
  </r>
  <r>
    <x v="106"/>
    <x v="106"/>
    <x v="855"/>
    <x v="824"/>
    <n v="385.74"/>
    <n v="0"/>
    <n v="0"/>
    <n v="0"/>
    <n v="0"/>
    <n v="385.74"/>
    <s v="No"/>
    <s v="Yes"/>
    <s v="No"/>
    <x v="1"/>
  </r>
  <r>
    <x v="106"/>
    <x v="106"/>
    <x v="856"/>
    <x v="825"/>
    <n v="481.6"/>
    <n v="0"/>
    <n v="0"/>
    <n v="0"/>
    <n v="0"/>
    <n v="481.6"/>
    <s v="No"/>
    <s v="Yes"/>
    <s v="No"/>
    <x v="1"/>
  </r>
  <r>
    <x v="106"/>
    <x v="106"/>
    <x v="857"/>
    <x v="826"/>
    <n v="495.31"/>
    <n v="14.9"/>
    <n v="0"/>
    <n v="0"/>
    <n v="0"/>
    <n v="510.21"/>
    <s v="No"/>
    <s v="Yes"/>
    <s v="No"/>
    <x v="1"/>
  </r>
  <r>
    <x v="106"/>
    <x v="106"/>
    <x v="858"/>
    <x v="827"/>
    <n v="769.94"/>
    <n v="0"/>
    <n v="0"/>
    <n v="0"/>
    <n v="0"/>
    <n v="769.94"/>
    <s v="No"/>
    <s v="Yes"/>
    <s v="No"/>
    <x v="1"/>
  </r>
  <r>
    <x v="106"/>
    <x v="106"/>
    <x v="859"/>
    <x v="240"/>
    <n v="479.99"/>
    <n v="0"/>
    <n v="0"/>
    <n v="0"/>
    <n v="0"/>
    <n v="479.99"/>
    <s v="No"/>
    <s v="Yes"/>
    <s v="No"/>
    <x v="1"/>
  </r>
  <r>
    <x v="106"/>
    <x v="106"/>
    <x v="860"/>
    <x v="828"/>
    <n v="1952.68"/>
    <n v="0"/>
    <n v="247.25"/>
    <n v="0"/>
    <n v="0"/>
    <n v="2199.9300000000003"/>
    <s v="No"/>
    <s v="Yes"/>
    <s v="No"/>
    <x v="1"/>
  </r>
  <r>
    <x v="106"/>
    <x v="106"/>
    <x v="861"/>
    <x v="829"/>
    <n v="407.17"/>
    <n v="0"/>
    <n v="0"/>
    <n v="0"/>
    <n v="0"/>
    <n v="407.17"/>
    <s v="No"/>
    <s v="Yes"/>
    <s v="No"/>
    <x v="1"/>
  </r>
  <r>
    <x v="106"/>
    <x v="106"/>
    <x v="862"/>
    <x v="830"/>
    <n v="450.9"/>
    <n v="13.6"/>
    <n v="0"/>
    <n v="0"/>
    <n v="0"/>
    <n v="464.5"/>
    <s v="No"/>
    <s v="Yes"/>
    <s v="No"/>
    <x v="1"/>
  </r>
  <r>
    <x v="106"/>
    <x v="106"/>
    <x v="863"/>
    <x v="831"/>
    <n v="550.5"/>
    <n v="0"/>
    <n v="0"/>
    <n v="0"/>
    <n v="0"/>
    <n v="550.5"/>
    <s v="No"/>
    <s v="Yes"/>
    <s v="No"/>
    <x v="1"/>
  </r>
  <r>
    <x v="106"/>
    <x v="106"/>
    <x v="864"/>
    <x v="832"/>
    <n v="647.48"/>
    <n v="0"/>
    <n v="0"/>
    <n v="0"/>
    <n v="0"/>
    <n v="647.48"/>
    <s v="No"/>
    <s v="Yes"/>
    <s v="No"/>
    <x v="1"/>
  </r>
  <r>
    <x v="106"/>
    <x v="106"/>
    <x v="865"/>
    <x v="833"/>
    <n v="584.04999999999995"/>
    <n v="0"/>
    <n v="0"/>
    <n v="0"/>
    <n v="0"/>
    <n v="584.04999999999995"/>
    <s v="No"/>
    <s v="Yes"/>
    <s v="No"/>
    <x v="1"/>
  </r>
  <r>
    <x v="106"/>
    <x v="106"/>
    <x v="866"/>
    <x v="834"/>
    <n v="193.02"/>
    <n v="0"/>
    <n v="7.7299999999999995"/>
    <n v="0"/>
    <n v="0"/>
    <n v="200.75"/>
    <s v="No"/>
    <s v="Yes"/>
    <s v="No"/>
    <x v="1"/>
  </r>
  <r>
    <x v="106"/>
    <x v="106"/>
    <x v="867"/>
    <x v="835"/>
    <n v="392.04"/>
    <n v="0"/>
    <n v="0"/>
    <n v="0"/>
    <n v="0"/>
    <n v="392.04"/>
    <s v="No"/>
    <s v="Yes"/>
    <s v="No"/>
    <x v="1"/>
  </r>
  <r>
    <x v="106"/>
    <x v="106"/>
    <x v="868"/>
    <x v="836"/>
    <n v="631.86"/>
    <n v="0"/>
    <n v="0"/>
    <n v="0"/>
    <n v="0"/>
    <n v="631.86"/>
    <s v="No"/>
    <s v="Yes"/>
    <s v="No"/>
    <x v="1"/>
  </r>
  <r>
    <x v="107"/>
    <x v="107"/>
    <x v="869"/>
    <x v="837"/>
    <n v="11.43"/>
    <n v="0"/>
    <n v="0"/>
    <n v="0"/>
    <n v="0"/>
    <n v="11.43"/>
    <s v="No"/>
    <s v="Yes"/>
    <s v="No"/>
    <x v="1"/>
  </r>
  <r>
    <x v="107"/>
    <x v="107"/>
    <x v="870"/>
    <x v="838"/>
    <n v="121.91"/>
    <n v="0"/>
    <n v="0"/>
    <n v="0"/>
    <n v="0"/>
    <n v="121.91"/>
    <s v="No"/>
    <s v="Yes"/>
    <s v="No"/>
    <x v="1"/>
  </r>
  <r>
    <x v="107"/>
    <x v="107"/>
    <x v="871"/>
    <x v="839"/>
    <n v="180.36"/>
    <n v="0"/>
    <n v="0"/>
    <n v="0"/>
    <n v="0"/>
    <n v="180.36"/>
    <s v="No"/>
    <s v="Yes"/>
    <s v="No"/>
    <x v="1"/>
  </r>
  <r>
    <x v="107"/>
    <x v="107"/>
    <x v="872"/>
    <x v="840"/>
    <n v="392.28"/>
    <n v="0"/>
    <n v="0"/>
    <n v="0"/>
    <n v="0"/>
    <n v="392.28"/>
    <s v="No"/>
    <s v="Yes"/>
    <s v="No"/>
    <x v="1"/>
  </r>
  <r>
    <x v="107"/>
    <x v="107"/>
    <x v="873"/>
    <x v="841"/>
    <n v="449.77"/>
    <n v="0"/>
    <n v="0"/>
    <n v="0"/>
    <n v="0"/>
    <n v="449.77"/>
    <s v="No"/>
    <s v="Yes"/>
    <s v="No"/>
    <x v="1"/>
  </r>
  <r>
    <x v="107"/>
    <x v="107"/>
    <x v="874"/>
    <x v="842"/>
    <n v="466.51"/>
    <n v="0"/>
    <n v="0"/>
    <n v="0"/>
    <n v="0"/>
    <n v="466.51"/>
    <s v="No"/>
    <s v="Yes"/>
    <s v="No"/>
    <x v="1"/>
  </r>
  <r>
    <x v="107"/>
    <x v="107"/>
    <x v="875"/>
    <x v="843"/>
    <n v="401.78"/>
    <n v="0"/>
    <n v="0"/>
    <n v="0"/>
    <n v="0"/>
    <n v="401.78"/>
    <s v="No"/>
    <s v="Yes"/>
    <s v="No"/>
    <x v="1"/>
  </r>
  <r>
    <x v="107"/>
    <x v="107"/>
    <x v="876"/>
    <x v="844"/>
    <n v="361.29"/>
    <n v="0"/>
    <n v="0"/>
    <n v="0"/>
    <n v="0"/>
    <n v="361.29"/>
    <s v="No"/>
    <s v="Yes"/>
    <s v="No"/>
    <x v="1"/>
  </r>
  <r>
    <x v="107"/>
    <x v="107"/>
    <x v="877"/>
    <x v="845"/>
    <n v="330.09"/>
    <n v="0"/>
    <n v="0"/>
    <n v="0"/>
    <n v="0"/>
    <n v="330.09"/>
    <s v="No"/>
    <s v="Yes"/>
    <s v="No"/>
    <x v="1"/>
  </r>
  <r>
    <x v="107"/>
    <x v="107"/>
    <x v="878"/>
    <x v="846"/>
    <n v="1399.36"/>
    <n v="0"/>
    <n v="81.509999999999991"/>
    <n v="0"/>
    <n v="0"/>
    <n v="1480.87"/>
    <s v="No"/>
    <s v="Yes"/>
    <s v="No"/>
    <x v="1"/>
  </r>
  <r>
    <x v="107"/>
    <x v="107"/>
    <x v="879"/>
    <x v="847"/>
    <n v="1002.19"/>
    <n v="0"/>
    <n v="0"/>
    <n v="0"/>
    <n v="0"/>
    <n v="1002.19"/>
    <s v="No"/>
    <s v="Yes"/>
    <s v="No"/>
    <x v="1"/>
  </r>
  <r>
    <x v="107"/>
    <x v="107"/>
    <x v="880"/>
    <x v="848"/>
    <n v="407.64"/>
    <n v="0"/>
    <n v="0"/>
    <n v="0"/>
    <n v="0"/>
    <n v="407.64"/>
    <s v="No"/>
    <s v="Yes"/>
    <s v="No"/>
    <x v="1"/>
  </r>
  <r>
    <x v="107"/>
    <x v="107"/>
    <x v="881"/>
    <x v="849"/>
    <n v="463.34"/>
    <n v="0"/>
    <n v="0"/>
    <n v="0"/>
    <n v="0"/>
    <n v="463.34"/>
    <s v="No"/>
    <s v="Yes"/>
    <s v="No"/>
    <x v="1"/>
  </r>
  <r>
    <x v="107"/>
    <x v="107"/>
    <x v="882"/>
    <x v="850"/>
    <n v="997.73"/>
    <n v="0"/>
    <n v="0"/>
    <n v="0"/>
    <n v="0"/>
    <n v="997.73"/>
    <s v="No"/>
    <s v="Yes"/>
    <s v="No"/>
    <x v="1"/>
  </r>
  <r>
    <x v="107"/>
    <x v="107"/>
    <x v="883"/>
    <x v="851"/>
    <n v="1415.04"/>
    <n v="0"/>
    <n v="143.44"/>
    <n v="0"/>
    <n v="0"/>
    <n v="1558.48"/>
    <s v="No"/>
    <s v="Yes"/>
    <s v="No"/>
    <x v="1"/>
  </r>
  <r>
    <x v="107"/>
    <x v="107"/>
    <x v="884"/>
    <x v="852"/>
    <n v="520.65"/>
    <n v="0"/>
    <n v="0"/>
    <n v="0"/>
    <n v="0"/>
    <n v="520.65"/>
    <s v="No"/>
    <s v="Yes"/>
    <s v="No"/>
    <x v="1"/>
  </r>
  <r>
    <x v="108"/>
    <x v="108"/>
    <x v="885"/>
    <x v="853"/>
    <n v="36.31"/>
    <n v="0"/>
    <n v="0"/>
    <n v="0"/>
    <n v="0"/>
    <n v="36.31"/>
    <s v="No"/>
    <s v="Yes"/>
    <s v="No"/>
    <x v="1"/>
  </r>
  <r>
    <x v="108"/>
    <x v="108"/>
    <x v="886"/>
    <x v="854"/>
    <n v="70.5"/>
    <n v="0"/>
    <n v="0"/>
    <n v="0"/>
    <n v="0"/>
    <n v="70.5"/>
    <s v="No"/>
    <s v="Yes"/>
    <s v="No"/>
    <x v="1"/>
  </r>
  <r>
    <x v="108"/>
    <x v="108"/>
    <x v="887"/>
    <x v="855"/>
    <n v="71.400000000000006"/>
    <n v="0"/>
    <n v="0"/>
    <n v="0"/>
    <n v="0"/>
    <n v="71.400000000000006"/>
    <s v="No"/>
    <s v="Yes"/>
    <s v="No"/>
    <x v="1"/>
  </r>
  <r>
    <x v="108"/>
    <x v="108"/>
    <x v="888"/>
    <x v="856"/>
    <n v="68"/>
    <n v="0"/>
    <n v="4.74"/>
    <n v="0"/>
    <n v="0"/>
    <n v="72.739999999999995"/>
    <s v="No"/>
    <s v="Yes"/>
    <s v="No"/>
    <x v="1"/>
  </r>
  <r>
    <x v="108"/>
    <x v="108"/>
    <x v="889"/>
    <x v="857"/>
    <n v="401.31"/>
    <n v="0"/>
    <n v="4.1099999999999994"/>
    <n v="0"/>
    <n v="0"/>
    <n v="405.42"/>
    <s v="No"/>
    <s v="Yes"/>
    <s v="No"/>
    <x v="1"/>
  </r>
  <r>
    <x v="108"/>
    <x v="108"/>
    <x v="890"/>
    <x v="858"/>
    <n v="142"/>
    <n v="0"/>
    <n v="0"/>
    <n v="0"/>
    <n v="0"/>
    <n v="142"/>
    <s v="No"/>
    <s v="Yes"/>
    <s v="No"/>
    <x v="1"/>
  </r>
  <r>
    <x v="108"/>
    <x v="108"/>
    <x v="891"/>
    <x v="859"/>
    <n v="89"/>
    <n v="0"/>
    <n v="0"/>
    <n v="0"/>
    <n v="0"/>
    <n v="89"/>
    <s v="No"/>
    <s v="Yes"/>
    <s v="No"/>
    <x v="1"/>
  </r>
  <r>
    <x v="108"/>
    <x v="108"/>
    <x v="892"/>
    <x v="860"/>
    <n v="566.64"/>
    <n v="0"/>
    <n v="0"/>
    <n v="0"/>
    <n v="0"/>
    <n v="566.64"/>
    <s v="No"/>
    <s v="Yes"/>
    <s v="No"/>
    <x v="1"/>
  </r>
  <r>
    <x v="108"/>
    <x v="108"/>
    <x v="893"/>
    <x v="861"/>
    <n v="664.68"/>
    <n v="0"/>
    <n v="0"/>
    <n v="0"/>
    <n v="0"/>
    <n v="664.68"/>
    <s v="No"/>
    <s v="Yes"/>
    <s v="No"/>
    <x v="1"/>
  </r>
  <r>
    <x v="108"/>
    <x v="108"/>
    <x v="894"/>
    <x v="862"/>
    <n v="1760.12"/>
    <n v="0"/>
    <n v="207.04000000000002"/>
    <n v="0"/>
    <n v="0"/>
    <n v="1967.1599999999999"/>
    <s v="No"/>
    <s v="Yes"/>
    <s v="No"/>
    <x v="1"/>
  </r>
  <r>
    <x v="108"/>
    <x v="108"/>
    <x v="895"/>
    <x v="863"/>
    <n v="314.87"/>
    <n v="0"/>
    <n v="0"/>
    <n v="0"/>
    <n v="0"/>
    <n v="314.87"/>
    <s v="No"/>
    <s v="Yes"/>
    <s v="No"/>
    <x v="1"/>
  </r>
  <r>
    <x v="108"/>
    <x v="108"/>
    <x v="896"/>
    <x v="864"/>
    <n v="563.41999999999996"/>
    <n v="0"/>
    <n v="0"/>
    <n v="0"/>
    <n v="0"/>
    <n v="563.41999999999996"/>
    <s v="No"/>
    <s v="Yes"/>
    <s v="No"/>
    <x v="1"/>
  </r>
  <r>
    <x v="108"/>
    <x v="108"/>
    <x v="897"/>
    <x v="865"/>
    <n v="532.70000000000005"/>
    <n v="0"/>
    <n v="0"/>
    <n v="0"/>
    <n v="0"/>
    <n v="532.70000000000005"/>
    <s v="No"/>
    <s v="Yes"/>
    <s v="No"/>
    <x v="1"/>
  </r>
  <r>
    <x v="108"/>
    <x v="108"/>
    <x v="898"/>
    <x v="866"/>
    <n v="1017.55"/>
    <n v="0"/>
    <n v="0"/>
    <n v="0"/>
    <n v="0"/>
    <n v="1017.55"/>
    <s v="No"/>
    <s v="Yes"/>
    <s v="No"/>
    <x v="1"/>
  </r>
  <r>
    <x v="108"/>
    <x v="108"/>
    <x v="899"/>
    <x v="867"/>
    <n v="588.57000000000005"/>
    <n v="0"/>
    <n v="0"/>
    <n v="0"/>
    <n v="0"/>
    <n v="588.57000000000005"/>
    <s v="No"/>
    <s v="Yes"/>
    <s v="No"/>
    <x v="1"/>
  </r>
  <r>
    <x v="108"/>
    <x v="108"/>
    <x v="900"/>
    <x v="868"/>
    <n v="421.34"/>
    <n v="0"/>
    <n v="0"/>
    <n v="0"/>
    <n v="0"/>
    <n v="421.34"/>
    <s v="No"/>
    <s v="Yes"/>
    <s v="No"/>
    <x v="1"/>
  </r>
  <r>
    <x v="108"/>
    <x v="108"/>
    <x v="901"/>
    <x v="869"/>
    <n v="2071.34"/>
    <n v="0"/>
    <n v="149.87"/>
    <n v="0"/>
    <n v="0"/>
    <n v="2221.21"/>
    <s v="No"/>
    <s v="Yes"/>
    <s v="No"/>
    <x v="1"/>
  </r>
  <r>
    <x v="108"/>
    <x v="108"/>
    <x v="902"/>
    <x v="870"/>
    <n v="339.72"/>
    <n v="0"/>
    <n v="0"/>
    <n v="0"/>
    <n v="0"/>
    <n v="339.72"/>
    <s v="No"/>
    <s v="Yes"/>
    <s v="No"/>
    <x v="1"/>
  </r>
  <r>
    <x v="108"/>
    <x v="108"/>
    <x v="903"/>
    <x v="871"/>
    <n v="454.39"/>
    <n v="0"/>
    <n v="0"/>
    <n v="0"/>
    <n v="0"/>
    <n v="454.39"/>
    <s v="No"/>
    <s v="Yes"/>
    <s v="No"/>
    <x v="1"/>
  </r>
  <r>
    <x v="108"/>
    <x v="108"/>
    <x v="904"/>
    <x v="872"/>
    <n v="667.95"/>
    <n v="0"/>
    <n v="0"/>
    <n v="0"/>
    <n v="0"/>
    <n v="667.95"/>
    <s v="No"/>
    <s v="Yes"/>
    <s v="No"/>
    <x v="1"/>
  </r>
  <r>
    <x v="108"/>
    <x v="108"/>
    <x v="905"/>
    <x v="128"/>
    <n v="454.25"/>
    <n v="0"/>
    <n v="0"/>
    <n v="0"/>
    <n v="0"/>
    <n v="454.25"/>
    <s v="No"/>
    <s v="Yes"/>
    <s v="No"/>
    <x v="1"/>
  </r>
  <r>
    <x v="108"/>
    <x v="108"/>
    <x v="906"/>
    <x v="873"/>
    <n v="433.08"/>
    <n v="0"/>
    <n v="0"/>
    <n v="0"/>
    <n v="0"/>
    <n v="433.08"/>
    <s v="No"/>
    <s v="Yes"/>
    <s v="No"/>
    <x v="1"/>
  </r>
  <r>
    <x v="108"/>
    <x v="108"/>
    <x v="907"/>
    <x v="874"/>
    <n v="422.09"/>
    <n v="0"/>
    <n v="0"/>
    <n v="0"/>
    <n v="0"/>
    <n v="422.09"/>
    <s v="No"/>
    <s v="Yes"/>
    <s v="No"/>
    <x v="1"/>
  </r>
  <r>
    <x v="108"/>
    <x v="108"/>
    <x v="908"/>
    <x v="875"/>
    <n v="642.85"/>
    <n v="0"/>
    <n v="0"/>
    <n v="0"/>
    <n v="0"/>
    <n v="642.85"/>
    <s v="No"/>
    <s v="Yes"/>
    <s v="No"/>
    <x v="1"/>
  </r>
  <r>
    <x v="108"/>
    <x v="108"/>
    <x v="909"/>
    <x v="876"/>
    <n v="310.95999999999998"/>
    <n v="0"/>
    <n v="0"/>
    <n v="0"/>
    <n v="0"/>
    <n v="310.95999999999998"/>
    <s v="No"/>
    <s v="Yes"/>
    <s v="No"/>
    <x v="1"/>
  </r>
  <r>
    <x v="108"/>
    <x v="108"/>
    <x v="910"/>
    <x v="877"/>
    <n v="887.97"/>
    <n v="0"/>
    <n v="0"/>
    <n v="0"/>
    <n v="0"/>
    <n v="887.97"/>
    <s v="No"/>
    <s v="Yes"/>
    <s v="No"/>
    <x v="1"/>
  </r>
  <r>
    <x v="108"/>
    <x v="108"/>
    <x v="911"/>
    <x v="878"/>
    <n v="385.52"/>
    <n v="0"/>
    <n v="0"/>
    <n v="0"/>
    <n v="0"/>
    <n v="385.52"/>
    <s v="No"/>
    <s v="Yes"/>
    <s v="No"/>
    <x v="1"/>
  </r>
  <r>
    <x v="108"/>
    <x v="108"/>
    <x v="912"/>
    <x v="879"/>
    <n v="356.54"/>
    <n v="0"/>
    <n v="0"/>
    <n v="0"/>
    <n v="0"/>
    <n v="356.54"/>
    <s v="No"/>
    <s v="Yes"/>
    <s v="No"/>
    <x v="1"/>
  </r>
  <r>
    <x v="108"/>
    <x v="108"/>
    <x v="913"/>
    <x v="880"/>
    <n v="1542.9"/>
    <n v="0"/>
    <n v="110.97"/>
    <n v="0"/>
    <n v="0"/>
    <n v="1653.8700000000001"/>
    <s v="No"/>
    <s v="Yes"/>
    <s v="No"/>
    <x v="1"/>
  </r>
  <r>
    <x v="108"/>
    <x v="108"/>
    <x v="914"/>
    <x v="881"/>
    <n v="67.89"/>
    <n v="0"/>
    <n v="1.3900000000000001"/>
    <n v="0"/>
    <n v="0"/>
    <n v="69.28"/>
    <s v="No"/>
    <s v="Yes"/>
    <s v="No"/>
    <x v="1"/>
  </r>
  <r>
    <x v="108"/>
    <x v="108"/>
    <x v="915"/>
    <x v="882"/>
    <n v="69.2"/>
    <n v="0"/>
    <n v="0"/>
    <n v="0"/>
    <n v="0"/>
    <n v="69.2"/>
    <s v="No"/>
    <s v="Yes"/>
    <s v="No"/>
    <x v="1"/>
  </r>
  <r>
    <x v="108"/>
    <x v="108"/>
    <x v="916"/>
    <x v="883"/>
    <n v="594.79999999999995"/>
    <n v="0"/>
    <n v="0"/>
    <n v="0"/>
    <n v="0"/>
    <n v="594.79999999999995"/>
    <s v="No"/>
    <s v="Yes"/>
    <s v="No"/>
    <x v="1"/>
  </r>
  <r>
    <x v="108"/>
    <x v="108"/>
    <x v="917"/>
    <x v="884"/>
    <n v="592.6"/>
    <n v="0"/>
    <n v="0"/>
    <n v="0"/>
    <n v="0"/>
    <n v="592.6"/>
    <s v="No"/>
    <s v="Yes"/>
    <s v="No"/>
    <x v="1"/>
  </r>
  <r>
    <x v="108"/>
    <x v="108"/>
    <x v="918"/>
    <x v="885"/>
    <n v="310.42"/>
    <n v="0"/>
    <n v="0"/>
    <n v="0"/>
    <n v="0"/>
    <n v="310.42"/>
    <s v="No"/>
    <s v="Yes"/>
    <s v="No"/>
    <x v="1"/>
  </r>
  <r>
    <x v="108"/>
    <x v="108"/>
    <x v="919"/>
    <x v="886"/>
    <n v="608.30999999999995"/>
    <n v="0"/>
    <n v="0"/>
    <n v="0"/>
    <n v="0"/>
    <n v="608.30999999999995"/>
    <s v="No"/>
    <s v="Yes"/>
    <s v="No"/>
    <x v="1"/>
  </r>
  <r>
    <x v="108"/>
    <x v="108"/>
    <x v="920"/>
    <x v="887"/>
    <n v="436.68"/>
    <n v="0"/>
    <n v="0"/>
    <n v="0"/>
    <n v="0"/>
    <n v="436.68"/>
    <s v="No"/>
    <s v="Yes"/>
    <s v="No"/>
    <x v="1"/>
  </r>
  <r>
    <x v="108"/>
    <x v="108"/>
    <x v="921"/>
    <x v="888"/>
    <n v="801.18"/>
    <n v="0"/>
    <n v="0"/>
    <n v="0"/>
    <n v="0"/>
    <n v="801.18"/>
    <s v="No"/>
    <s v="Yes"/>
    <s v="No"/>
    <x v="1"/>
  </r>
  <r>
    <x v="108"/>
    <x v="108"/>
    <x v="922"/>
    <x v="889"/>
    <n v="90.6"/>
    <n v="0"/>
    <n v="0"/>
    <n v="0"/>
    <n v="0"/>
    <n v="90.6"/>
    <s v="No"/>
    <s v="Yes"/>
    <s v="No"/>
    <x v="1"/>
  </r>
  <r>
    <x v="108"/>
    <x v="108"/>
    <x v="923"/>
    <x v="890"/>
    <n v="622.63"/>
    <n v="0"/>
    <n v="0"/>
    <n v="0"/>
    <n v="0"/>
    <n v="622.63"/>
    <s v="No"/>
    <s v="Yes"/>
    <s v="No"/>
    <x v="1"/>
  </r>
  <r>
    <x v="108"/>
    <x v="108"/>
    <x v="924"/>
    <x v="891"/>
    <n v="577.70000000000005"/>
    <n v="0"/>
    <n v="0"/>
    <n v="0"/>
    <n v="0"/>
    <n v="577.70000000000005"/>
    <s v="No"/>
    <s v="Yes"/>
    <s v="No"/>
    <x v="1"/>
  </r>
  <r>
    <x v="108"/>
    <x v="108"/>
    <x v="925"/>
    <x v="892"/>
    <n v="288.60000000000002"/>
    <n v="0"/>
    <n v="0"/>
    <n v="0"/>
    <n v="0"/>
    <n v="288.60000000000002"/>
    <s v="No"/>
    <s v="Yes"/>
    <s v="No"/>
    <x v="1"/>
  </r>
  <r>
    <x v="108"/>
    <x v="108"/>
    <x v="926"/>
    <x v="893"/>
    <n v="483.81"/>
    <n v="0"/>
    <n v="0"/>
    <n v="0"/>
    <n v="0"/>
    <n v="483.81"/>
    <s v="No"/>
    <s v="Yes"/>
    <s v="No"/>
    <x v="1"/>
  </r>
  <r>
    <x v="108"/>
    <x v="108"/>
    <x v="927"/>
    <x v="894"/>
    <n v="1217.1400000000001"/>
    <n v="0"/>
    <n v="0"/>
    <n v="0"/>
    <n v="0"/>
    <n v="1217.1400000000001"/>
    <s v="No"/>
    <s v="Yes"/>
    <s v="No"/>
    <x v="1"/>
  </r>
  <r>
    <x v="108"/>
    <x v="108"/>
    <x v="928"/>
    <x v="895"/>
    <n v="486.72"/>
    <n v="0"/>
    <n v="0"/>
    <n v="0"/>
    <n v="0"/>
    <n v="486.72"/>
    <s v="No"/>
    <s v="Yes"/>
    <s v="No"/>
    <x v="1"/>
  </r>
  <r>
    <x v="108"/>
    <x v="108"/>
    <x v="929"/>
    <x v="896"/>
    <n v="2172.83"/>
    <n v="0"/>
    <n v="158.19"/>
    <n v="0"/>
    <n v="0"/>
    <n v="2331.02"/>
    <s v="No"/>
    <s v="Yes"/>
    <s v="No"/>
    <x v="1"/>
  </r>
  <r>
    <x v="108"/>
    <x v="108"/>
    <x v="930"/>
    <x v="897"/>
    <n v="513.45000000000005"/>
    <n v="0"/>
    <n v="0"/>
    <n v="0"/>
    <n v="0"/>
    <n v="513.45000000000005"/>
    <s v="No"/>
    <s v="Yes"/>
    <s v="No"/>
    <x v="1"/>
  </r>
  <r>
    <x v="108"/>
    <x v="108"/>
    <x v="931"/>
    <x v="898"/>
    <n v="517.5"/>
    <n v="0"/>
    <n v="0"/>
    <n v="0"/>
    <n v="0"/>
    <n v="517.5"/>
    <s v="No"/>
    <s v="Yes"/>
    <s v="No"/>
    <x v="1"/>
  </r>
  <r>
    <x v="108"/>
    <x v="108"/>
    <x v="932"/>
    <x v="899"/>
    <n v="73.03"/>
    <n v="0"/>
    <n v="0"/>
    <n v="0"/>
    <n v="0"/>
    <n v="73.03"/>
    <s v="No"/>
    <s v="Yes"/>
    <s v="No"/>
    <x v="1"/>
  </r>
  <r>
    <x v="108"/>
    <x v="108"/>
    <x v="933"/>
    <x v="900"/>
    <n v="473.33"/>
    <n v="0"/>
    <n v="0"/>
    <n v="0"/>
    <n v="0"/>
    <n v="473.33"/>
    <s v="No"/>
    <s v="Yes"/>
    <s v="No"/>
    <x v="1"/>
  </r>
  <r>
    <x v="108"/>
    <x v="108"/>
    <x v="934"/>
    <x v="901"/>
    <n v="596.19000000000005"/>
    <n v="0"/>
    <n v="1.22"/>
    <n v="0"/>
    <n v="0"/>
    <n v="597.41000000000008"/>
    <s v="No"/>
    <s v="Yes"/>
    <s v="No"/>
    <x v="1"/>
  </r>
  <r>
    <x v="108"/>
    <x v="108"/>
    <x v="935"/>
    <x v="902"/>
    <n v="499.3"/>
    <n v="0"/>
    <n v="0"/>
    <n v="0"/>
    <n v="0"/>
    <n v="499.3"/>
    <s v="No"/>
    <s v="Yes"/>
    <s v="No"/>
    <x v="1"/>
  </r>
  <r>
    <x v="108"/>
    <x v="108"/>
    <x v="936"/>
    <x v="903"/>
    <n v="446.54"/>
    <n v="0"/>
    <n v="0"/>
    <n v="0"/>
    <n v="0"/>
    <n v="446.54"/>
    <s v="No"/>
    <s v="Yes"/>
    <s v="No"/>
    <x v="1"/>
  </r>
  <r>
    <x v="108"/>
    <x v="108"/>
    <x v="937"/>
    <x v="904"/>
    <n v="741.89"/>
    <n v="0"/>
    <n v="0"/>
    <n v="0"/>
    <n v="0"/>
    <n v="741.89"/>
    <s v="No"/>
    <s v="Yes"/>
    <s v="No"/>
    <x v="1"/>
  </r>
  <r>
    <x v="108"/>
    <x v="108"/>
    <x v="938"/>
    <x v="905"/>
    <n v="405.3"/>
    <n v="0"/>
    <n v="0"/>
    <n v="0"/>
    <n v="63.970000000000006"/>
    <n v="469.27000000000004"/>
    <s v="No"/>
    <s v="Yes"/>
    <s v="No"/>
    <x v="1"/>
  </r>
  <r>
    <x v="109"/>
    <x v="109"/>
    <x v="939"/>
    <x v="906"/>
    <n v="387.21"/>
    <n v="0"/>
    <n v="0"/>
    <n v="0"/>
    <n v="0"/>
    <n v="387.21"/>
    <s v="No"/>
    <s v="Yes"/>
    <s v="No"/>
    <x v="1"/>
  </r>
  <r>
    <x v="109"/>
    <x v="109"/>
    <x v="940"/>
    <x v="907"/>
    <n v="1562.27"/>
    <n v="0"/>
    <n v="146.83000000000001"/>
    <n v="0"/>
    <n v="0"/>
    <n v="1709.1"/>
    <s v="Yes"/>
    <s v="Yes"/>
    <s v="Yes"/>
    <x v="0"/>
  </r>
  <r>
    <x v="109"/>
    <x v="109"/>
    <x v="941"/>
    <x v="908"/>
    <n v="368.88"/>
    <n v="0"/>
    <n v="0"/>
    <n v="0"/>
    <n v="0"/>
    <n v="368.88"/>
    <s v="Yes"/>
    <s v="Yes"/>
    <s v="Yes"/>
    <x v="0"/>
  </r>
  <r>
    <x v="109"/>
    <x v="109"/>
    <x v="942"/>
    <x v="909"/>
    <n v="659.02"/>
    <n v="0"/>
    <n v="0"/>
    <n v="0"/>
    <n v="0"/>
    <n v="659.02"/>
    <s v="Yes"/>
    <s v="Yes"/>
    <s v="Yes"/>
    <x v="0"/>
  </r>
  <r>
    <x v="109"/>
    <x v="109"/>
    <x v="943"/>
    <x v="910"/>
    <n v="441.26"/>
    <n v="0"/>
    <n v="0"/>
    <n v="0"/>
    <n v="0"/>
    <n v="441.26"/>
    <s v="Yes"/>
    <s v="Yes"/>
    <s v="Yes"/>
    <x v="0"/>
  </r>
  <r>
    <x v="109"/>
    <x v="109"/>
    <x v="944"/>
    <x v="911"/>
    <n v="501.1"/>
    <n v="0"/>
    <n v="0"/>
    <n v="0"/>
    <n v="0"/>
    <n v="501.1"/>
    <s v="Yes"/>
    <s v="Yes"/>
    <s v="Yes"/>
    <x v="0"/>
  </r>
  <r>
    <x v="109"/>
    <x v="109"/>
    <x v="945"/>
    <x v="912"/>
    <n v="462.09"/>
    <n v="0"/>
    <n v="0"/>
    <n v="0"/>
    <n v="0"/>
    <n v="462.09"/>
    <s v="Yes"/>
    <s v="Yes"/>
    <s v="Yes"/>
    <x v="0"/>
  </r>
  <r>
    <x v="109"/>
    <x v="109"/>
    <x v="946"/>
    <x v="913"/>
    <n v="425.24"/>
    <n v="0"/>
    <n v="0"/>
    <n v="0"/>
    <n v="0"/>
    <n v="425.24"/>
    <s v="No"/>
    <s v="Yes"/>
    <s v="No"/>
    <x v="1"/>
  </r>
  <r>
    <x v="109"/>
    <x v="109"/>
    <x v="947"/>
    <x v="914"/>
    <n v="332.34"/>
    <n v="0"/>
    <n v="0"/>
    <n v="0"/>
    <n v="0"/>
    <n v="332.34"/>
    <s v="Yes"/>
    <s v="Yes"/>
    <s v="Yes"/>
    <x v="0"/>
  </r>
  <r>
    <x v="109"/>
    <x v="109"/>
    <x v="948"/>
    <x v="915"/>
    <n v="1833.3"/>
    <n v="0"/>
    <n v="329.28999999999996"/>
    <n v="0"/>
    <n v="0"/>
    <n v="2162.59"/>
    <s v="No"/>
    <s v="Yes"/>
    <s v="No"/>
    <x v="1"/>
  </r>
  <r>
    <x v="109"/>
    <x v="109"/>
    <x v="949"/>
    <x v="916"/>
    <n v="285.64"/>
    <n v="0"/>
    <n v="0"/>
    <n v="0"/>
    <n v="0"/>
    <n v="285.64"/>
    <s v="No"/>
    <s v="Yes"/>
    <s v="No"/>
    <x v="1"/>
  </r>
  <r>
    <x v="109"/>
    <x v="109"/>
    <x v="950"/>
    <x v="917"/>
    <n v="341.55"/>
    <n v="0"/>
    <n v="0"/>
    <n v="0"/>
    <n v="0"/>
    <n v="341.55"/>
    <s v="Yes"/>
    <s v="Yes"/>
    <s v="Yes"/>
    <x v="0"/>
  </r>
  <r>
    <x v="109"/>
    <x v="109"/>
    <x v="951"/>
    <x v="918"/>
    <n v="321.16000000000003"/>
    <n v="0"/>
    <n v="0"/>
    <n v="0"/>
    <n v="0"/>
    <n v="321.16000000000003"/>
    <s v="No"/>
    <s v="Yes"/>
    <s v="No"/>
    <x v="1"/>
  </r>
  <r>
    <x v="109"/>
    <x v="109"/>
    <x v="952"/>
    <x v="919"/>
    <n v="250"/>
    <n v="0"/>
    <n v="0"/>
    <n v="0"/>
    <n v="0"/>
    <n v="250"/>
    <s v="No"/>
    <s v="Yes"/>
    <s v="No"/>
    <x v="1"/>
  </r>
  <r>
    <x v="109"/>
    <x v="109"/>
    <x v="953"/>
    <x v="920"/>
    <n v="356.96"/>
    <n v="0"/>
    <n v="0"/>
    <n v="0"/>
    <n v="0"/>
    <n v="356.96"/>
    <s v="No"/>
    <s v="Yes"/>
    <s v="No"/>
    <x v="1"/>
  </r>
  <r>
    <x v="109"/>
    <x v="109"/>
    <x v="954"/>
    <x v="921"/>
    <n v="778.49"/>
    <n v="0"/>
    <n v="0"/>
    <n v="0"/>
    <n v="0"/>
    <n v="778.49"/>
    <s v="Yes"/>
    <s v="Yes"/>
    <s v="Yes"/>
    <x v="0"/>
  </r>
  <r>
    <x v="109"/>
    <x v="109"/>
    <x v="955"/>
    <x v="922"/>
    <n v="391.06"/>
    <n v="0"/>
    <n v="0"/>
    <n v="0"/>
    <n v="0"/>
    <n v="391.06"/>
    <s v="No"/>
    <s v="Yes"/>
    <s v="No"/>
    <x v="1"/>
  </r>
  <r>
    <x v="109"/>
    <x v="109"/>
    <x v="956"/>
    <x v="923"/>
    <n v="774.68"/>
    <n v="0"/>
    <n v="0"/>
    <n v="0"/>
    <n v="0"/>
    <n v="774.68"/>
    <s v="No"/>
    <s v="Yes"/>
    <s v="No"/>
    <x v="1"/>
  </r>
  <r>
    <x v="109"/>
    <x v="109"/>
    <x v="957"/>
    <x v="924"/>
    <n v="1607.7"/>
    <n v="0"/>
    <n v="336.38"/>
    <n v="0"/>
    <n v="0"/>
    <n v="1944.08"/>
    <s v="No"/>
    <s v="Yes"/>
    <s v="No"/>
    <x v="1"/>
  </r>
  <r>
    <x v="109"/>
    <x v="109"/>
    <x v="958"/>
    <x v="925"/>
    <n v="424.14"/>
    <n v="0"/>
    <n v="0"/>
    <n v="0"/>
    <n v="0"/>
    <n v="424.14"/>
    <s v="No"/>
    <s v="Yes"/>
    <s v="No"/>
    <x v="1"/>
  </r>
  <r>
    <x v="109"/>
    <x v="109"/>
    <x v="959"/>
    <x v="926"/>
    <n v="452.07"/>
    <n v="0"/>
    <n v="0"/>
    <n v="0"/>
    <n v="0"/>
    <n v="452.07"/>
    <s v="Yes"/>
    <s v="Yes"/>
    <s v="Yes"/>
    <x v="0"/>
  </r>
  <r>
    <x v="109"/>
    <x v="109"/>
    <x v="960"/>
    <x v="927"/>
    <n v="327.48"/>
    <n v="0"/>
    <n v="0"/>
    <n v="0"/>
    <n v="0"/>
    <n v="327.48"/>
    <s v="No"/>
    <s v="Yes"/>
    <s v="No"/>
    <x v="1"/>
  </r>
  <r>
    <x v="109"/>
    <x v="109"/>
    <x v="961"/>
    <x v="928"/>
    <n v="387.67"/>
    <n v="0"/>
    <n v="0"/>
    <n v="0"/>
    <n v="0"/>
    <n v="387.67"/>
    <s v="Yes"/>
    <s v="Yes"/>
    <s v="Yes"/>
    <x v="0"/>
  </r>
  <r>
    <x v="109"/>
    <x v="109"/>
    <x v="962"/>
    <x v="929"/>
    <n v="319.73"/>
    <n v="0"/>
    <n v="0"/>
    <n v="0"/>
    <n v="0"/>
    <n v="319.73"/>
    <s v="No"/>
    <s v="Yes"/>
    <s v="No"/>
    <x v="1"/>
  </r>
  <r>
    <x v="109"/>
    <x v="109"/>
    <x v="963"/>
    <x v="930"/>
    <n v="480.3"/>
    <n v="0"/>
    <n v="0"/>
    <n v="0"/>
    <n v="0"/>
    <n v="480.3"/>
    <s v="Yes"/>
    <s v="Yes"/>
    <s v="Yes"/>
    <x v="0"/>
  </r>
  <r>
    <x v="109"/>
    <x v="109"/>
    <x v="964"/>
    <x v="931"/>
    <n v="322.5"/>
    <n v="0"/>
    <n v="0"/>
    <n v="0"/>
    <n v="0"/>
    <n v="322.5"/>
    <s v="Yes"/>
    <s v="Yes"/>
    <s v="Yes"/>
    <x v="0"/>
  </r>
  <r>
    <x v="109"/>
    <x v="109"/>
    <x v="965"/>
    <x v="932"/>
    <n v="496.68"/>
    <n v="0"/>
    <n v="0"/>
    <n v="0"/>
    <n v="0"/>
    <n v="496.68"/>
    <s v="No"/>
    <s v="Yes"/>
    <s v="No"/>
    <x v="1"/>
  </r>
  <r>
    <x v="109"/>
    <x v="109"/>
    <x v="966"/>
    <x v="933"/>
    <n v="912.3"/>
    <n v="0"/>
    <n v="0"/>
    <n v="0"/>
    <n v="0"/>
    <n v="912.3"/>
    <s v="Yes"/>
    <s v="Yes"/>
    <s v="Yes"/>
    <x v="0"/>
  </r>
  <r>
    <x v="109"/>
    <x v="109"/>
    <x v="967"/>
    <x v="934"/>
    <n v="388.55"/>
    <n v="0"/>
    <n v="0"/>
    <n v="0"/>
    <n v="0"/>
    <n v="388.55"/>
    <s v="Yes"/>
    <s v="Yes"/>
    <s v="Yes"/>
    <x v="0"/>
  </r>
  <r>
    <x v="109"/>
    <x v="109"/>
    <x v="968"/>
    <x v="935"/>
    <n v="329.63"/>
    <n v="0"/>
    <n v="0"/>
    <n v="0"/>
    <n v="0"/>
    <n v="329.63"/>
    <s v="No"/>
    <s v="Yes"/>
    <s v="No"/>
    <x v="1"/>
  </r>
  <r>
    <x v="109"/>
    <x v="109"/>
    <x v="969"/>
    <x v="936"/>
    <n v="891.15"/>
    <n v="0"/>
    <n v="0"/>
    <n v="0"/>
    <n v="0"/>
    <n v="891.15"/>
    <s v="No"/>
    <s v="Yes"/>
    <s v="No"/>
    <x v="1"/>
  </r>
  <r>
    <x v="109"/>
    <x v="109"/>
    <x v="970"/>
    <x v="937"/>
    <n v="322.2"/>
    <n v="0"/>
    <n v="0"/>
    <n v="0"/>
    <n v="0"/>
    <n v="322.2"/>
    <s v="Yes"/>
    <s v="Yes"/>
    <s v="Yes"/>
    <x v="0"/>
  </r>
  <r>
    <x v="109"/>
    <x v="109"/>
    <x v="971"/>
    <x v="938"/>
    <n v="1362.42"/>
    <n v="0"/>
    <n v="144.65"/>
    <n v="0"/>
    <n v="0"/>
    <n v="1507.0700000000002"/>
    <s v="No"/>
    <s v="Yes"/>
    <s v="No"/>
    <x v="1"/>
  </r>
  <r>
    <x v="109"/>
    <x v="109"/>
    <x v="972"/>
    <x v="939"/>
    <n v="417.1"/>
    <n v="0"/>
    <n v="0"/>
    <n v="0"/>
    <n v="0"/>
    <n v="417.1"/>
    <s v="Yes"/>
    <s v="Yes"/>
    <s v="Yes"/>
    <x v="0"/>
  </r>
  <r>
    <x v="109"/>
    <x v="109"/>
    <x v="973"/>
    <x v="940"/>
    <n v="319.10000000000002"/>
    <n v="0"/>
    <n v="0"/>
    <n v="0"/>
    <n v="0"/>
    <n v="319.10000000000002"/>
    <s v="Yes"/>
    <s v="Yes"/>
    <s v="Yes"/>
    <x v="0"/>
  </r>
  <r>
    <x v="109"/>
    <x v="109"/>
    <x v="974"/>
    <x v="941"/>
    <n v="468.2"/>
    <n v="0"/>
    <n v="0"/>
    <n v="0"/>
    <n v="0"/>
    <n v="468.2"/>
    <s v="Yes"/>
    <s v="Yes"/>
    <s v="Yes"/>
    <x v="0"/>
  </r>
  <r>
    <x v="109"/>
    <x v="109"/>
    <x v="975"/>
    <x v="942"/>
    <n v="838.1"/>
    <n v="0"/>
    <n v="0"/>
    <n v="0"/>
    <n v="0"/>
    <n v="838.1"/>
    <s v="Yes"/>
    <s v="Yes"/>
    <s v="Yes"/>
    <x v="0"/>
  </r>
  <r>
    <x v="109"/>
    <x v="109"/>
    <x v="976"/>
    <x v="624"/>
    <n v="433.1"/>
    <n v="0"/>
    <n v="0"/>
    <n v="0"/>
    <n v="0"/>
    <n v="433.1"/>
    <s v="Yes"/>
    <s v="Yes"/>
    <s v="Yes"/>
    <x v="0"/>
  </r>
  <r>
    <x v="109"/>
    <x v="109"/>
    <x v="977"/>
    <x v="943"/>
    <n v="76.900000000000006"/>
    <n v="0"/>
    <n v="0"/>
    <n v="0"/>
    <n v="0"/>
    <n v="76.900000000000006"/>
    <s v="Yes"/>
    <s v="Yes"/>
    <s v="Yes"/>
    <x v="0"/>
  </r>
  <r>
    <x v="109"/>
    <x v="109"/>
    <x v="978"/>
    <x v="944"/>
    <n v="308.77999999999997"/>
    <n v="0"/>
    <n v="32.17"/>
    <n v="0"/>
    <n v="0"/>
    <n v="340.95"/>
    <s v="No"/>
    <s v="Yes"/>
    <s v="No"/>
    <x v="1"/>
  </r>
  <r>
    <x v="109"/>
    <x v="109"/>
    <x v="979"/>
    <x v="945"/>
    <n v="630.1"/>
    <n v="0"/>
    <n v="0"/>
    <n v="0"/>
    <n v="0"/>
    <n v="630.1"/>
    <s v="Yes"/>
    <s v="Yes"/>
    <s v="Yes"/>
    <x v="0"/>
  </r>
  <r>
    <x v="109"/>
    <x v="109"/>
    <x v="980"/>
    <x v="946"/>
    <n v="160.04"/>
    <n v="0"/>
    <n v="2.2000000000000002"/>
    <n v="0"/>
    <n v="0"/>
    <n v="162.23999999999998"/>
    <s v="Yes"/>
    <s v="Yes"/>
    <s v="Yes"/>
    <x v="0"/>
  </r>
  <r>
    <x v="109"/>
    <x v="109"/>
    <x v="981"/>
    <x v="947"/>
    <n v="789.38"/>
    <n v="0"/>
    <n v="0"/>
    <n v="0"/>
    <n v="0"/>
    <n v="789.38"/>
    <s v="Yes"/>
    <s v="Yes"/>
    <s v="Yes"/>
    <x v="0"/>
  </r>
  <r>
    <x v="110"/>
    <x v="110"/>
    <x v="982"/>
    <x v="948"/>
    <n v="23.14"/>
    <n v="0"/>
    <n v="0"/>
    <n v="0"/>
    <n v="0"/>
    <n v="23.14"/>
    <s v="No"/>
    <s v="Yes"/>
    <s v="No"/>
    <x v="1"/>
  </r>
  <r>
    <x v="110"/>
    <x v="110"/>
    <x v="983"/>
    <x v="949"/>
    <n v="386.1"/>
    <n v="0"/>
    <n v="0"/>
    <n v="0"/>
    <n v="0"/>
    <n v="386.1"/>
    <s v="No"/>
    <s v="Yes"/>
    <s v="No"/>
    <x v="1"/>
  </r>
  <r>
    <x v="110"/>
    <x v="110"/>
    <x v="984"/>
    <x v="950"/>
    <n v="494.75"/>
    <n v="0"/>
    <n v="0"/>
    <n v="0"/>
    <n v="0"/>
    <n v="494.75"/>
    <s v="No"/>
    <s v="Yes"/>
    <s v="No"/>
    <x v="1"/>
  </r>
  <r>
    <x v="110"/>
    <x v="110"/>
    <x v="985"/>
    <x v="951"/>
    <n v="1556.01"/>
    <n v="0"/>
    <n v="119.98"/>
    <n v="0"/>
    <n v="0"/>
    <n v="1675.99"/>
    <s v="No"/>
    <s v="Yes"/>
    <s v="No"/>
    <x v="1"/>
  </r>
  <r>
    <x v="110"/>
    <x v="110"/>
    <x v="986"/>
    <x v="952"/>
    <n v="282.33999999999997"/>
    <n v="0"/>
    <n v="0"/>
    <n v="0"/>
    <n v="0"/>
    <n v="282.33999999999997"/>
    <s v="No"/>
    <s v="Yes"/>
    <s v="No"/>
    <x v="1"/>
  </r>
  <r>
    <x v="110"/>
    <x v="110"/>
    <x v="987"/>
    <x v="953"/>
    <n v="265.64999999999998"/>
    <n v="0"/>
    <n v="0"/>
    <n v="0"/>
    <n v="0"/>
    <n v="265.64999999999998"/>
    <s v="No"/>
    <s v="Yes"/>
    <s v="No"/>
    <x v="1"/>
  </r>
  <r>
    <x v="110"/>
    <x v="110"/>
    <x v="988"/>
    <x v="954"/>
    <n v="407.89"/>
    <n v="0"/>
    <n v="0"/>
    <n v="0"/>
    <n v="0"/>
    <n v="407.89"/>
    <s v="No"/>
    <s v="Yes"/>
    <s v="No"/>
    <x v="1"/>
  </r>
  <r>
    <x v="110"/>
    <x v="110"/>
    <x v="989"/>
    <x v="955"/>
    <n v="504.97"/>
    <n v="0"/>
    <n v="0"/>
    <n v="0"/>
    <n v="0"/>
    <n v="504.97"/>
    <s v="No"/>
    <s v="Yes"/>
    <s v="No"/>
    <x v="1"/>
  </r>
  <r>
    <x v="110"/>
    <x v="110"/>
    <x v="990"/>
    <x v="956"/>
    <n v="740.65"/>
    <n v="0"/>
    <n v="0"/>
    <n v="0"/>
    <n v="0"/>
    <n v="740.65"/>
    <s v="No"/>
    <s v="Yes"/>
    <s v="No"/>
    <x v="1"/>
  </r>
  <r>
    <x v="110"/>
    <x v="110"/>
    <x v="991"/>
    <x v="957"/>
    <n v="571.39"/>
    <n v="0"/>
    <n v="0"/>
    <n v="0"/>
    <n v="0"/>
    <n v="571.39"/>
    <s v="No"/>
    <s v="Yes"/>
    <s v="No"/>
    <x v="1"/>
  </r>
  <r>
    <x v="110"/>
    <x v="110"/>
    <x v="992"/>
    <x v="958"/>
    <n v="606.66"/>
    <n v="0"/>
    <n v="0"/>
    <n v="0"/>
    <n v="0"/>
    <n v="606.66"/>
    <s v="No"/>
    <s v="Yes"/>
    <s v="No"/>
    <x v="1"/>
  </r>
  <r>
    <x v="110"/>
    <x v="110"/>
    <x v="993"/>
    <x v="959"/>
    <n v="1335.54"/>
    <n v="0"/>
    <n v="106.48"/>
    <n v="0"/>
    <n v="0"/>
    <n v="1442.02"/>
    <s v="No"/>
    <s v="Yes"/>
    <s v="No"/>
    <x v="1"/>
  </r>
  <r>
    <x v="110"/>
    <x v="110"/>
    <x v="994"/>
    <x v="960"/>
    <n v="895.9"/>
    <n v="0"/>
    <n v="0"/>
    <n v="0"/>
    <n v="0"/>
    <n v="895.9"/>
    <s v="No"/>
    <s v="Yes"/>
    <s v="No"/>
    <x v="1"/>
  </r>
  <r>
    <x v="110"/>
    <x v="110"/>
    <x v="995"/>
    <x v="961"/>
    <n v="510.7"/>
    <n v="0"/>
    <n v="0"/>
    <n v="0"/>
    <n v="0"/>
    <n v="510.7"/>
    <s v="No"/>
    <s v="Yes"/>
    <s v="No"/>
    <x v="1"/>
  </r>
  <r>
    <x v="110"/>
    <x v="110"/>
    <x v="996"/>
    <x v="962"/>
    <n v="479.58"/>
    <n v="0"/>
    <n v="0"/>
    <n v="0"/>
    <n v="0"/>
    <n v="479.58"/>
    <s v="No"/>
    <s v="Yes"/>
    <s v="No"/>
    <x v="1"/>
  </r>
  <r>
    <x v="110"/>
    <x v="110"/>
    <x v="997"/>
    <x v="963"/>
    <n v="829.78"/>
    <n v="0"/>
    <n v="0"/>
    <n v="0"/>
    <n v="0"/>
    <n v="829.78"/>
    <s v="No"/>
    <s v="Yes"/>
    <s v="No"/>
    <x v="1"/>
  </r>
  <r>
    <x v="110"/>
    <x v="110"/>
    <x v="998"/>
    <x v="964"/>
    <n v="100.07"/>
    <n v="0"/>
    <n v="0.89"/>
    <n v="0"/>
    <n v="0.4"/>
    <n v="101.36"/>
    <s v="No"/>
    <s v="Yes"/>
    <s v="No"/>
    <x v="1"/>
  </r>
  <r>
    <x v="110"/>
    <x v="110"/>
    <x v="999"/>
    <x v="965"/>
    <n v="927.23"/>
    <n v="0"/>
    <n v="0"/>
    <n v="0"/>
    <n v="0"/>
    <n v="927.23"/>
    <s v="No"/>
    <s v="Yes"/>
    <s v="No"/>
    <x v="1"/>
  </r>
  <r>
    <x v="110"/>
    <x v="110"/>
    <x v="1000"/>
    <x v="966"/>
    <n v="840.33"/>
    <n v="0"/>
    <n v="0"/>
    <n v="0"/>
    <n v="0"/>
    <n v="840.33"/>
    <s v="No"/>
    <s v="Yes"/>
    <s v="No"/>
    <x v="1"/>
  </r>
  <r>
    <x v="110"/>
    <x v="110"/>
    <x v="1001"/>
    <x v="967"/>
    <n v="400.08"/>
    <n v="0"/>
    <n v="0"/>
    <n v="0"/>
    <n v="0"/>
    <n v="400.08"/>
    <s v="No"/>
    <s v="Yes"/>
    <s v="No"/>
    <x v="1"/>
  </r>
  <r>
    <x v="110"/>
    <x v="110"/>
    <x v="1002"/>
    <x v="968"/>
    <n v="340.38"/>
    <n v="0"/>
    <n v="0"/>
    <n v="0"/>
    <n v="0"/>
    <n v="340.38"/>
    <s v="No"/>
    <s v="Yes"/>
    <s v="No"/>
    <x v="1"/>
  </r>
  <r>
    <x v="110"/>
    <x v="110"/>
    <x v="1003"/>
    <x v="660"/>
    <n v="372.08"/>
    <n v="0"/>
    <n v="0"/>
    <n v="0"/>
    <n v="0"/>
    <n v="372.08"/>
    <s v="No"/>
    <s v="Yes"/>
    <s v="No"/>
    <x v="1"/>
  </r>
  <r>
    <x v="110"/>
    <x v="110"/>
    <x v="1004"/>
    <x v="969"/>
    <n v="1521.57"/>
    <n v="0"/>
    <n v="86.589999999999989"/>
    <n v="0"/>
    <n v="0"/>
    <n v="1608.1599999999999"/>
    <s v="No"/>
    <s v="Yes"/>
    <s v="No"/>
    <x v="1"/>
  </r>
  <r>
    <x v="110"/>
    <x v="110"/>
    <x v="1005"/>
    <x v="970"/>
    <n v="738.9"/>
    <n v="0"/>
    <n v="0"/>
    <n v="0"/>
    <n v="0"/>
    <n v="738.9"/>
    <s v="No"/>
    <s v="Yes"/>
    <s v="No"/>
    <x v="1"/>
  </r>
  <r>
    <x v="110"/>
    <x v="110"/>
    <x v="1006"/>
    <x v="971"/>
    <n v="510.48"/>
    <n v="0"/>
    <n v="0"/>
    <n v="0"/>
    <n v="0"/>
    <n v="510.48"/>
    <s v="No"/>
    <s v="Yes"/>
    <s v="No"/>
    <x v="1"/>
  </r>
  <r>
    <x v="110"/>
    <x v="110"/>
    <x v="1007"/>
    <x v="972"/>
    <n v="1153.82"/>
    <n v="0"/>
    <n v="0"/>
    <n v="0"/>
    <n v="0"/>
    <n v="1153.82"/>
    <s v="No"/>
    <s v="Yes"/>
    <s v="No"/>
    <x v="1"/>
  </r>
  <r>
    <x v="110"/>
    <x v="110"/>
    <x v="1008"/>
    <x v="973"/>
    <n v="495.1"/>
    <n v="0"/>
    <n v="0"/>
    <n v="0"/>
    <n v="0"/>
    <n v="495.1"/>
    <s v="No"/>
    <s v="Yes"/>
    <s v="No"/>
    <x v="1"/>
  </r>
  <r>
    <x v="110"/>
    <x v="110"/>
    <x v="1009"/>
    <x v="974"/>
    <n v="397.4"/>
    <n v="0"/>
    <n v="0"/>
    <n v="0"/>
    <n v="0"/>
    <n v="397.4"/>
    <s v="No"/>
    <s v="Yes"/>
    <s v="No"/>
    <x v="1"/>
  </r>
  <r>
    <x v="110"/>
    <x v="110"/>
    <x v="1010"/>
    <x v="975"/>
    <n v="659.87"/>
    <n v="0"/>
    <n v="0"/>
    <n v="0"/>
    <n v="0"/>
    <n v="659.87"/>
    <s v="No"/>
    <s v="Yes"/>
    <s v="No"/>
    <x v="1"/>
  </r>
  <r>
    <x v="110"/>
    <x v="110"/>
    <x v="1011"/>
    <x v="976"/>
    <n v="681.61"/>
    <n v="0"/>
    <n v="0"/>
    <n v="0"/>
    <n v="0"/>
    <n v="681.61"/>
    <s v="No"/>
    <s v="Yes"/>
    <s v="No"/>
    <x v="1"/>
  </r>
  <r>
    <x v="110"/>
    <x v="110"/>
    <x v="1012"/>
    <x v="977"/>
    <n v="1786.79"/>
    <n v="0"/>
    <n v="100.33000000000001"/>
    <n v="0"/>
    <n v="0"/>
    <n v="1887.12"/>
    <s v="No"/>
    <s v="Yes"/>
    <s v="No"/>
    <x v="1"/>
  </r>
  <r>
    <x v="110"/>
    <x v="110"/>
    <x v="1013"/>
    <x v="978"/>
    <n v="480.86"/>
    <n v="0"/>
    <n v="0"/>
    <n v="0"/>
    <n v="0"/>
    <n v="480.86"/>
    <s v="No"/>
    <s v="Yes"/>
    <s v="No"/>
    <x v="1"/>
  </r>
  <r>
    <x v="110"/>
    <x v="110"/>
    <x v="1014"/>
    <x v="979"/>
    <n v="226.58"/>
    <n v="0"/>
    <n v="18.36"/>
    <n v="0"/>
    <n v="0"/>
    <n v="244.94"/>
    <s v="No"/>
    <s v="Yes"/>
    <s v="No"/>
    <x v="1"/>
  </r>
  <r>
    <x v="110"/>
    <x v="110"/>
    <x v="1015"/>
    <x v="980"/>
    <n v="420.57"/>
    <n v="0"/>
    <n v="20.880000000000003"/>
    <n v="0"/>
    <n v="0"/>
    <n v="441.45"/>
    <s v="No"/>
    <s v="Yes"/>
    <s v="No"/>
    <x v="1"/>
  </r>
  <r>
    <x v="111"/>
    <x v="111"/>
    <x v="1016"/>
    <x v="981"/>
    <n v="215.99"/>
    <n v="0"/>
    <n v="5.62"/>
    <n v="0"/>
    <n v="0.24"/>
    <n v="221.85000000000002"/>
    <s v="No"/>
    <s v="Yes"/>
    <s v="No"/>
    <x v="1"/>
  </r>
  <r>
    <x v="112"/>
    <x v="112"/>
    <x v="1017"/>
    <x v="982"/>
    <n v="531.95000000000005"/>
    <n v="0"/>
    <n v="0.66999999999999993"/>
    <n v="0"/>
    <n v="0"/>
    <n v="532.62"/>
    <s v="Yes"/>
    <s v="Yes"/>
    <s v="Yes"/>
    <x v="0"/>
  </r>
  <r>
    <x v="113"/>
    <x v="113"/>
    <x v="1018"/>
    <x v="983"/>
    <n v="519.75"/>
    <n v="0"/>
    <n v="14.49"/>
    <n v="0"/>
    <n v="0.12"/>
    <n v="534.36"/>
    <s v="No"/>
    <s v="Yes"/>
    <s v="No"/>
    <x v="1"/>
  </r>
  <r>
    <x v="114"/>
    <x v="114"/>
    <x v="1019"/>
    <x v="984"/>
    <n v="331.2"/>
    <n v="0"/>
    <n v="0"/>
    <n v="0"/>
    <n v="0"/>
    <n v="331.2"/>
    <s v="Yes"/>
    <s v="Yes"/>
    <s v="Yes"/>
    <x v="0"/>
  </r>
  <r>
    <x v="115"/>
    <x v="115"/>
    <x v="1020"/>
    <x v="985"/>
    <n v="146.97"/>
    <n v="0"/>
    <n v="3.81"/>
    <n v="0"/>
    <n v="0"/>
    <n v="150.78"/>
    <s v="Yes"/>
    <s v="Yes"/>
    <s v="Yes"/>
    <x v="0"/>
  </r>
  <r>
    <x v="116"/>
    <x v="116"/>
    <x v="1021"/>
    <x v="986"/>
    <n v="482.1"/>
    <n v="0"/>
    <n v="0"/>
    <n v="0"/>
    <n v="0"/>
    <n v="482.1"/>
    <s v="Yes"/>
    <s v="Yes"/>
    <s v="Yes"/>
    <x v="0"/>
  </r>
  <r>
    <x v="117"/>
    <x v="117"/>
    <x v="1022"/>
    <x v="987"/>
    <n v="311.60000000000002"/>
    <n v="0"/>
    <n v="0"/>
    <n v="0"/>
    <n v="0"/>
    <n v="311.60000000000002"/>
    <s v="Yes"/>
    <s v="Yes"/>
    <s v="Yes"/>
    <x v="0"/>
  </r>
  <r>
    <x v="118"/>
    <x v="118"/>
    <x v="1023"/>
    <x v="988"/>
    <n v="149.88999999999999"/>
    <n v="0"/>
    <n v="13.940000000000001"/>
    <n v="0"/>
    <n v="0"/>
    <n v="163.82999999999998"/>
    <s v="Yes"/>
    <s v="Yes"/>
    <s v="Yes"/>
    <x v="0"/>
  </r>
  <r>
    <x v="119"/>
    <x v="119"/>
    <x v="1024"/>
    <x v="989"/>
    <n v="124.4"/>
    <n v="0"/>
    <n v="0"/>
    <n v="0"/>
    <n v="0"/>
    <n v="124.4"/>
    <s v="Yes"/>
    <s v="Yes"/>
    <s v="Yes"/>
    <x v="0"/>
  </r>
  <r>
    <x v="120"/>
    <x v="120"/>
    <x v="1025"/>
    <x v="990"/>
    <n v="90.55"/>
    <n v="0"/>
    <n v="0"/>
    <n v="0"/>
    <n v="0"/>
    <n v="90.55"/>
    <s v="No"/>
    <e v="#N/A"/>
    <s v="No"/>
    <x v="1"/>
  </r>
  <r>
    <x v="121"/>
    <x v="121"/>
    <x v="1026"/>
    <x v="991"/>
    <n v="10.039999999999999"/>
    <n v="0"/>
    <n v="0"/>
    <n v="0"/>
    <n v="0"/>
    <n v="10.039999999999999"/>
    <s v="No"/>
    <e v="#N/A"/>
    <s v="No"/>
    <x v="1"/>
  </r>
  <r>
    <x v="122"/>
    <x v="122"/>
    <x v="1027"/>
    <x v="992"/>
    <n v="98.76"/>
    <n v="0"/>
    <n v="2.17"/>
    <n v="0"/>
    <n v="0"/>
    <n v="100.93"/>
    <s v="Yes"/>
    <s v="Yes"/>
    <s v="Yes"/>
    <x v="0"/>
  </r>
  <r>
    <x v="122"/>
    <x v="122"/>
    <x v="1028"/>
    <x v="993"/>
    <n v="61.16"/>
    <n v="0"/>
    <n v="0"/>
    <n v="0"/>
    <n v="0"/>
    <n v="61.16"/>
    <s v="No"/>
    <s v="Yes"/>
    <s v="No"/>
    <x v="1"/>
  </r>
  <r>
    <x v="122"/>
    <x v="122"/>
    <x v="1029"/>
    <x v="994"/>
    <n v="307.7"/>
    <n v="0"/>
    <n v="0"/>
    <n v="0"/>
    <n v="0"/>
    <n v="307.7"/>
    <s v="Yes"/>
    <s v="Yes"/>
    <s v="Yes"/>
    <x v="0"/>
  </r>
  <r>
    <x v="122"/>
    <x v="122"/>
    <x v="1030"/>
    <x v="995"/>
    <n v="396.4"/>
    <n v="0"/>
    <n v="0"/>
    <n v="0"/>
    <n v="0"/>
    <n v="396.4"/>
    <s v="Yes"/>
    <s v="Yes"/>
    <s v="Yes"/>
    <x v="0"/>
  </r>
  <r>
    <x v="122"/>
    <x v="122"/>
    <x v="1031"/>
    <x v="996"/>
    <n v="308.39999999999998"/>
    <n v="0"/>
    <n v="0"/>
    <n v="0"/>
    <n v="0"/>
    <n v="308.39999999999998"/>
    <s v="Yes"/>
    <s v="Yes"/>
    <s v="Yes"/>
    <x v="0"/>
  </r>
  <r>
    <x v="122"/>
    <x v="122"/>
    <x v="1032"/>
    <x v="997"/>
    <n v="1128.0999999999999"/>
    <n v="0"/>
    <n v="65.03"/>
    <n v="0"/>
    <n v="2.48"/>
    <n v="1195.6099999999999"/>
    <s v="Yes"/>
    <s v="Yes"/>
    <s v="Yes"/>
    <x v="0"/>
  </r>
  <r>
    <x v="122"/>
    <x v="122"/>
    <x v="1033"/>
    <x v="998"/>
    <n v="231.1"/>
    <n v="0"/>
    <n v="0"/>
    <n v="0"/>
    <n v="0"/>
    <n v="231.1"/>
    <s v="Yes"/>
    <s v="Yes"/>
    <s v="Yes"/>
    <x v="0"/>
  </r>
  <r>
    <x v="122"/>
    <x v="122"/>
    <x v="1034"/>
    <x v="999"/>
    <n v="474.6"/>
    <n v="0"/>
    <n v="0"/>
    <n v="0"/>
    <n v="0"/>
    <n v="474.6"/>
    <s v="Yes"/>
    <s v="Yes"/>
    <s v="Yes"/>
    <x v="0"/>
  </r>
  <r>
    <x v="122"/>
    <x v="122"/>
    <x v="1035"/>
    <x v="1000"/>
    <n v="253.74"/>
    <n v="0"/>
    <n v="0"/>
    <n v="0"/>
    <n v="0"/>
    <n v="253.74"/>
    <s v="No"/>
    <s v="Yes"/>
    <s v="No"/>
    <x v="1"/>
  </r>
  <r>
    <x v="122"/>
    <x v="122"/>
    <x v="1036"/>
    <x v="1001"/>
    <n v="315.2"/>
    <n v="0"/>
    <n v="0"/>
    <n v="0"/>
    <n v="0"/>
    <n v="315.2"/>
    <s v="No"/>
    <s v="Yes"/>
    <s v="No"/>
    <x v="1"/>
  </r>
  <r>
    <x v="122"/>
    <x v="122"/>
    <x v="1037"/>
    <x v="1002"/>
    <n v="801.44"/>
    <n v="0"/>
    <n v="0"/>
    <n v="0"/>
    <n v="0"/>
    <n v="801.44"/>
    <s v="Yes"/>
    <s v="Yes"/>
    <s v="Yes"/>
    <x v="0"/>
  </r>
  <r>
    <x v="123"/>
    <x v="123"/>
    <x v="1038"/>
    <x v="1003"/>
    <n v="198"/>
    <n v="0"/>
    <n v="0"/>
    <n v="0"/>
    <n v="0"/>
    <n v="198"/>
    <s v="No"/>
    <s v="Yes"/>
    <s v="No"/>
    <x v="1"/>
  </r>
  <r>
    <x v="123"/>
    <x v="123"/>
    <x v="1039"/>
    <x v="1004"/>
    <n v="49.18"/>
    <n v="0"/>
    <n v="0"/>
    <n v="0"/>
    <n v="0"/>
    <n v="49.18"/>
    <s v="No"/>
    <s v="Yes"/>
    <s v="No"/>
    <x v="1"/>
  </r>
  <r>
    <x v="123"/>
    <x v="123"/>
    <x v="1040"/>
    <x v="1005"/>
    <n v="64.08"/>
    <n v="0"/>
    <n v="6.2700000000000005"/>
    <n v="0"/>
    <n v="0"/>
    <n v="70.349999999999994"/>
    <s v="No"/>
    <s v="Yes"/>
    <s v="No"/>
    <x v="1"/>
  </r>
  <r>
    <x v="123"/>
    <x v="123"/>
    <x v="1041"/>
    <x v="1006"/>
    <n v="6.86"/>
    <n v="0"/>
    <n v="0"/>
    <n v="0"/>
    <n v="0"/>
    <n v="6.86"/>
    <s v="No"/>
    <s v="Yes"/>
    <s v="No"/>
    <x v="1"/>
  </r>
  <r>
    <x v="123"/>
    <x v="123"/>
    <x v="1042"/>
    <x v="1007"/>
    <n v="1105.18"/>
    <n v="0"/>
    <n v="54.89"/>
    <n v="0"/>
    <n v="0"/>
    <n v="1160.0700000000002"/>
    <s v="No"/>
    <s v="Yes"/>
    <s v="No"/>
    <x v="1"/>
  </r>
  <r>
    <x v="123"/>
    <x v="123"/>
    <x v="1043"/>
    <x v="1008"/>
    <n v="321.39999999999998"/>
    <n v="0"/>
    <n v="0"/>
    <n v="0"/>
    <n v="0"/>
    <n v="321.39999999999998"/>
    <s v="No"/>
    <s v="Yes"/>
    <s v="No"/>
    <x v="1"/>
  </r>
  <r>
    <x v="123"/>
    <x v="123"/>
    <x v="1044"/>
    <x v="1009"/>
    <n v="350.24"/>
    <n v="0"/>
    <n v="0"/>
    <n v="0"/>
    <n v="0"/>
    <n v="350.24"/>
    <s v="No"/>
    <s v="Yes"/>
    <s v="No"/>
    <x v="1"/>
  </r>
  <r>
    <x v="123"/>
    <x v="123"/>
    <x v="1045"/>
    <x v="1010"/>
    <n v="349"/>
    <n v="0"/>
    <n v="0"/>
    <n v="0"/>
    <n v="0"/>
    <n v="349"/>
    <s v="No"/>
    <s v="Yes"/>
    <s v="No"/>
    <x v="1"/>
  </r>
  <r>
    <x v="123"/>
    <x v="123"/>
    <x v="1046"/>
    <x v="1011"/>
    <n v="502.08"/>
    <n v="0"/>
    <n v="0"/>
    <n v="0"/>
    <n v="0"/>
    <n v="502.08"/>
    <s v="No"/>
    <s v="Yes"/>
    <s v="No"/>
    <x v="1"/>
  </r>
  <r>
    <x v="123"/>
    <x v="123"/>
    <x v="1047"/>
    <x v="1012"/>
    <n v="460.24"/>
    <n v="0"/>
    <n v="0"/>
    <n v="0"/>
    <n v="0"/>
    <n v="460.24"/>
    <s v="No"/>
    <s v="Yes"/>
    <s v="No"/>
    <x v="1"/>
  </r>
  <r>
    <x v="124"/>
    <x v="124"/>
    <x v="1048"/>
    <x v="68"/>
    <n v="2.66"/>
    <n v="0"/>
    <n v="0"/>
    <n v="0"/>
    <n v="0"/>
    <n v="2.66"/>
    <s v="No"/>
    <s v="Yes"/>
    <s v="No"/>
    <x v="1"/>
  </r>
  <r>
    <x v="124"/>
    <x v="124"/>
    <x v="1049"/>
    <x v="1013"/>
    <n v="66.05"/>
    <n v="0"/>
    <n v="0"/>
    <n v="0"/>
    <n v="0"/>
    <n v="66.05"/>
    <s v="No"/>
    <s v="Yes"/>
    <s v="No"/>
    <x v="1"/>
  </r>
  <r>
    <x v="124"/>
    <x v="124"/>
    <x v="1050"/>
    <x v="1014"/>
    <n v="447.72"/>
    <n v="0"/>
    <n v="0"/>
    <n v="0"/>
    <n v="0"/>
    <n v="447.72"/>
    <s v="No"/>
    <s v="Yes"/>
    <s v="No"/>
    <x v="1"/>
  </r>
  <r>
    <x v="124"/>
    <x v="124"/>
    <x v="1051"/>
    <x v="1015"/>
    <n v="682.57"/>
    <n v="0"/>
    <n v="0"/>
    <n v="0"/>
    <n v="0"/>
    <n v="682.57"/>
    <s v="No"/>
    <s v="Yes"/>
    <s v="No"/>
    <x v="1"/>
  </r>
  <r>
    <x v="124"/>
    <x v="124"/>
    <x v="1052"/>
    <x v="1016"/>
    <n v="268.52"/>
    <n v="0"/>
    <n v="0"/>
    <n v="0"/>
    <n v="0"/>
    <n v="268.52"/>
    <s v="Yes"/>
    <s v="Yes"/>
    <s v="Yes"/>
    <x v="0"/>
  </r>
  <r>
    <x v="124"/>
    <x v="124"/>
    <x v="1053"/>
    <x v="1017"/>
    <n v="292.48"/>
    <n v="0"/>
    <n v="0"/>
    <n v="0"/>
    <n v="0"/>
    <n v="292.48"/>
    <s v="No"/>
    <s v="Yes"/>
    <s v="No"/>
    <x v="1"/>
  </r>
  <r>
    <x v="124"/>
    <x v="124"/>
    <x v="1054"/>
    <x v="1018"/>
    <n v="959.7"/>
    <n v="0"/>
    <n v="131.99"/>
    <n v="0"/>
    <n v="0"/>
    <n v="1091.69"/>
    <s v="No"/>
    <s v="Yes"/>
    <s v="No"/>
    <x v="1"/>
  </r>
  <r>
    <x v="124"/>
    <x v="124"/>
    <x v="1055"/>
    <x v="1019"/>
    <n v="315.32"/>
    <n v="0"/>
    <n v="0"/>
    <n v="0"/>
    <n v="0"/>
    <n v="315.32"/>
    <s v="No"/>
    <s v="Yes"/>
    <s v="No"/>
    <x v="1"/>
  </r>
  <r>
    <x v="124"/>
    <x v="124"/>
    <x v="1056"/>
    <x v="1020"/>
    <n v="467.24"/>
    <n v="0"/>
    <n v="0"/>
    <n v="0"/>
    <n v="0"/>
    <n v="467.24"/>
    <s v="No"/>
    <s v="Yes"/>
    <s v="No"/>
    <x v="1"/>
  </r>
  <r>
    <x v="124"/>
    <x v="124"/>
    <x v="1057"/>
    <x v="1021"/>
    <n v="516"/>
    <n v="0"/>
    <n v="0"/>
    <n v="0"/>
    <n v="0"/>
    <n v="516"/>
    <s v="No"/>
    <s v="Yes"/>
    <s v="No"/>
    <x v="1"/>
  </r>
  <r>
    <x v="124"/>
    <x v="124"/>
    <x v="1058"/>
    <x v="1022"/>
    <n v="389.91"/>
    <n v="0"/>
    <n v="0"/>
    <n v="0"/>
    <n v="0"/>
    <n v="389.91"/>
    <s v="No"/>
    <s v="Yes"/>
    <s v="No"/>
    <x v="1"/>
  </r>
  <r>
    <x v="124"/>
    <x v="124"/>
    <x v="1059"/>
    <x v="1023"/>
    <n v="523.63"/>
    <n v="0"/>
    <n v="88.17"/>
    <n v="0"/>
    <n v="0"/>
    <n v="611.79999999999995"/>
    <s v="No"/>
    <s v="Yes"/>
    <s v="No"/>
    <x v="1"/>
  </r>
  <r>
    <x v="124"/>
    <x v="124"/>
    <x v="1060"/>
    <x v="668"/>
    <n v="52.44"/>
    <n v="0"/>
    <n v="0"/>
    <n v="0"/>
    <n v="0"/>
    <n v="52.44"/>
    <s v="Yes"/>
    <s v="Yes"/>
    <s v="Yes"/>
    <x v="0"/>
  </r>
  <r>
    <x v="124"/>
    <x v="124"/>
    <x v="1061"/>
    <x v="1024"/>
    <n v="90.24"/>
    <n v="0"/>
    <n v="0"/>
    <n v="0"/>
    <n v="0"/>
    <n v="90.24"/>
    <s v="No"/>
    <s v="Yes"/>
    <s v="No"/>
    <x v="1"/>
  </r>
  <r>
    <x v="125"/>
    <x v="125"/>
    <x v="1062"/>
    <x v="1025"/>
    <n v="1366.26"/>
    <n v="0"/>
    <n v="193.88"/>
    <n v="0"/>
    <n v="0"/>
    <n v="1560.1399999999999"/>
    <s v="No"/>
    <s v="Yes"/>
    <s v="No"/>
    <x v="1"/>
  </r>
  <r>
    <x v="125"/>
    <x v="125"/>
    <x v="1063"/>
    <x v="1026"/>
    <n v="429.9"/>
    <n v="0"/>
    <n v="0"/>
    <n v="0"/>
    <n v="0"/>
    <n v="429.9"/>
    <s v="No"/>
    <s v="Yes"/>
    <s v="No"/>
    <x v="1"/>
  </r>
  <r>
    <x v="125"/>
    <x v="125"/>
    <x v="1064"/>
    <x v="1027"/>
    <n v="590.5"/>
    <n v="0"/>
    <n v="0"/>
    <n v="0"/>
    <n v="0"/>
    <n v="590.5"/>
    <s v="No"/>
    <s v="Yes"/>
    <s v="No"/>
    <x v="1"/>
  </r>
  <r>
    <x v="125"/>
    <x v="125"/>
    <x v="1065"/>
    <x v="1028"/>
    <n v="430.6"/>
    <n v="0"/>
    <n v="0"/>
    <n v="0"/>
    <n v="0"/>
    <n v="430.6"/>
    <s v="No"/>
    <s v="Yes"/>
    <s v="No"/>
    <x v="1"/>
  </r>
  <r>
    <x v="125"/>
    <x v="125"/>
    <x v="1066"/>
    <x v="1029"/>
    <n v="581.83000000000004"/>
    <n v="0"/>
    <n v="0"/>
    <n v="0"/>
    <n v="0"/>
    <n v="581.83000000000004"/>
    <s v="Yes"/>
    <s v="Yes"/>
    <s v="Yes"/>
    <x v="0"/>
  </r>
  <r>
    <x v="125"/>
    <x v="125"/>
    <x v="1067"/>
    <x v="1030"/>
    <n v="367.7"/>
    <n v="0"/>
    <n v="0"/>
    <n v="0"/>
    <n v="0"/>
    <n v="367.7"/>
    <s v="Yes"/>
    <s v="Yes"/>
    <s v="Yes"/>
    <x v="0"/>
  </r>
  <r>
    <x v="125"/>
    <x v="125"/>
    <x v="1068"/>
    <x v="1031"/>
    <n v="294.5"/>
    <n v="9.5"/>
    <n v="0"/>
    <n v="0"/>
    <n v="0"/>
    <n v="304"/>
    <s v="Yes"/>
    <s v="Yes"/>
    <s v="Yes"/>
    <x v="0"/>
  </r>
  <r>
    <x v="125"/>
    <x v="125"/>
    <x v="1069"/>
    <x v="1032"/>
    <n v="440.9"/>
    <n v="0"/>
    <n v="0"/>
    <n v="0"/>
    <n v="0"/>
    <n v="440.9"/>
    <s v="Yes"/>
    <s v="Yes"/>
    <s v="Yes"/>
    <x v="0"/>
  </r>
  <r>
    <x v="125"/>
    <x v="125"/>
    <x v="1070"/>
    <x v="1033"/>
    <n v="998.42"/>
    <n v="0"/>
    <n v="100.28"/>
    <n v="0"/>
    <n v="0"/>
    <n v="1098.7"/>
    <s v="No"/>
    <s v="Yes"/>
    <s v="No"/>
    <x v="1"/>
  </r>
  <r>
    <x v="125"/>
    <x v="125"/>
    <x v="1071"/>
    <x v="1034"/>
    <n v="401.4"/>
    <n v="9"/>
    <n v="0"/>
    <n v="0"/>
    <n v="0"/>
    <n v="410.4"/>
    <s v="No"/>
    <s v="Yes"/>
    <s v="No"/>
    <x v="1"/>
  </r>
  <r>
    <x v="125"/>
    <x v="125"/>
    <x v="1072"/>
    <x v="1035"/>
    <n v="381.3"/>
    <n v="0"/>
    <n v="0"/>
    <n v="0"/>
    <n v="0"/>
    <n v="381.3"/>
    <s v="Yes"/>
    <s v="Yes"/>
    <s v="Yes"/>
    <x v="0"/>
  </r>
  <r>
    <x v="125"/>
    <x v="125"/>
    <x v="1073"/>
    <x v="1036"/>
    <n v="737.56"/>
    <n v="0"/>
    <n v="0"/>
    <n v="0"/>
    <n v="0"/>
    <n v="737.56"/>
    <s v="No"/>
    <s v="Yes"/>
    <s v="No"/>
    <x v="1"/>
  </r>
  <r>
    <x v="125"/>
    <x v="125"/>
    <x v="1074"/>
    <x v="1037"/>
    <n v="393.7"/>
    <n v="9.1999999999999993"/>
    <n v="0"/>
    <n v="0"/>
    <n v="0"/>
    <n v="402.9"/>
    <s v="No"/>
    <s v="Yes"/>
    <s v="No"/>
    <x v="1"/>
  </r>
  <r>
    <x v="125"/>
    <x v="125"/>
    <x v="1075"/>
    <x v="1038"/>
    <n v="403.1"/>
    <n v="9.5"/>
    <n v="0"/>
    <n v="0"/>
    <n v="0"/>
    <n v="412.6"/>
    <s v="No"/>
    <s v="Yes"/>
    <s v="No"/>
    <x v="1"/>
  </r>
  <r>
    <x v="125"/>
    <x v="125"/>
    <x v="1076"/>
    <x v="1039"/>
    <n v="346.3"/>
    <n v="8.9"/>
    <n v="0"/>
    <n v="0"/>
    <n v="0"/>
    <n v="355.2"/>
    <s v="No"/>
    <s v="Yes"/>
    <s v="No"/>
    <x v="1"/>
  </r>
  <r>
    <x v="125"/>
    <x v="125"/>
    <x v="1077"/>
    <x v="1040"/>
    <n v="455.3"/>
    <n v="0"/>
    <n v="0"/>
    <n v="0"/>
    <n v="0"/>
    <n v="455.3"/>
    <s v="No"/>
    <s v="Yes"/>
    <s v="No"/>
    <x v="1"/>
  </r>
  <r>
    <x v="125"/>
    <x v="125"/>
    <x v="1078"/>
    <x v="1041"/>
    <n v="913.03"/>
    <n v="0"/>
    <n v="46.35"/>
    <n v="0"/>
    <n v="0"/>
    <n v="959.38"/>
    <s v="No"/>
    <s v="Yes"/>
    <s v="No"/>
    <x v="1"/>
  </r>
  <r>
    <x v="125"/>
    <x v="125"/>
    <x v="1079"/>
    <x v="1042"/>
    <n v="415.4"/>
    <n v="0"/>
    <n v="0"/>
    <n v="0"/>
    <n v="0"/>
    <n v="415.4"/>
    <s v="No"/>
    <s v="Yes"/>
    <s v="No"/>
    <x v="1"/>
  </r>
  <r>
    <x v="125"/>
    <x v="125"/>
    <x v="1080"/>
    <x v="1043"/>
    <n v="524.35"/>
    <n v="0"/>
    <n v="13.58"/>
    <n v="0"/>
    <n v="0"/>
    <n v="537.93000000000006"/>
    <s v="No"/>
    <s v="Yes"/>
    <s v="No"/>
    <x v="1"/>
  </r>
  <r>
    <x v="126"/>
    <x v="126"/>
    <x v="1081"/>
    <x v="1044"/>
    <n v="292.83"/>
    <n v="0"/>
    <n v="10.799999999999999"/>
    <n v="0"/>
    <n v="0"/>
    <n v="303.63"/>
    <s v="No"/>
    <s v="Yes"/>
    <s v="No"/>
    <x v="1"/>
  </r>
  <r>
    <x v="126"/>
    <x v="126"/>
    <x v="1082"/>
    <x v="1045"/>
    <n v="2143.7600000000002"/>
    <n v="0"/>
    <n v="227.53"/>
    <n v="0"/>
    <n v="0"/>
    <n v="2371.2900000000004"/>
    <s v="No"/>
    <s v="Yes"/>
    <s v="No"/>
    <x v="1"/>
  </r>
  <r>
    <x v="126"/>
    <x v="126"/>
    <x v="1083"/>
    <x v="1046"/>
    <n v="420.34"/>
    <n v="0"/>
    <n v="0"/>
    <n v="0"/>
    <n v="0"/>
    <n v="420.34"/>
    <s v="Yes"/>
    <s v="Yes"/>
    <s v="Yes"/>
    <x v="0"/>
  </r>
  <r>
    <x v="126"/>
    <x v="126"/>
    <x v="1084"/>
    <x v="1047"/>
    <n v="553.55999999999995"/>
    <n v="0"/>
    <n v="0"/>
    <n v="0"/>
    <n v="0"/>
    <n v="553.55999999999995"/>
    <s v="No"/>
    <s v="Yes"/>
    <s v="No"/>
    <x v="1"/>
  </r>
  <r>
    <x v="126"/>
    <x v="126"/>
    <x v="1085"/>
    <x v="1048"/>
    <n v="267.45999999999998"/>
    <n v="0"/>
    <n v="0"/>
    <n v="0"/>
    <n v="0"/>
    <n v="267.45999999999998"/>
    <s v="No"/>
    <s v="Yes"/>
    <s v="No"/>
    <x v="1"/>
  </r>
  <r>
    <x v="126"/>
    <x v="126"/>
    <x v="1086"/>
    <x v="1049"/>
    <n v="659.73"/>
    <n v="0"/>
    <n v="0"/>
    <n v="0"/>
    <n v="0"/>
    <n v="659.73"/>
    <s v="Yes"/>
    <s v="Yes"/>
    <s v="Yes"/>
    <x v="0"/>
  </r>
  <r>
    <x v="126"/>
    <x v="126"/>
    <x v="1087"/>
    <x v="1050"/>
    <n v="295.73"/>
    <n v="0"/>
    <n v="0"/>
    <n v="0"/>
    <n v="0"/>
    <n v="295.73"/>
    <s v="No"/>
    <s v="Yes"/>
    <s v="No"/>
    <x v="1"/>
  </r>
  <r>
    <x v="126"/>
    <x v="126"/>
    <x v="1088"/>
    <x v="933"/>
    <n v="660.15"/>
    <n v="0"/>
    <n v="0"/>
    <n v="0"/>
    <n v="0"/>
    <n v="660.15"/>
    <s v="No"/>
    <s v="Yes"/>
    <s v="No"/>
    <x v="1"/>
  </r>
  <r>
    <x v="126"/>
    <x v="126"/>
    <x v="1089"/>
    <x v="1051"/>
    <n v="214.7"/>
    <n v="0"/>
    <n v="1.7"/>
    <n v="0"/>
    <n v="0"/>
    <n v="216.39999999999998"/>
    <s v="Yes"/>
    <s v="Yes"/>
    <s v="Yes"/>
    <x v="0"/>
  </r>
  <r>
    <x v="126"/>
    <x v="126"/>
    <x v="1090"/>
    <x v="1052"/>
    <n v="465.48"/>
    <n v="0"/>
    <n v="0"/>
    <n v="0"/>
    <n v="0"/>
    <n v="465.48"/>
    <s v="No"/>
    <s v="Yes"/>
    <s v="No"/>
    <x v="1"/>
  </r>
  <r>
    <x v="126"/>
    <x v="126"/>
    <x v="1091"/>
    <x v="1053"/>
    <n v="466.58"/>
    <n v="0"/>
    <n v="0"/>
    <n v="0"/>
    <n v="0"/>
    <n v="466.58"/>
    <s v="No"/>
    <s v="Yes"/>
    <s v="No"/>
    <x v="1"/>
  </r>
  <r>
    <x v="126"/>
    <x v="126"/>
    <x v="1092"/>
    <x v="116"/>
    <n v="499.43"/>
    <n v="0"/>
    <n v="0"/>
    <n v="0"/>
    <n v="0"/>
    <n v="499.43"/>
    <s v="No"/>
    <s v="Yes"/>
    <s v="No"/>
    <x v="1"/>
  </r>
  <r>
    <x v="126"/>
    <x v="126"/>
    <x v="1093"/>
    <x v="1054"/>
    <n v="709.54"/>
    <n v="0"/>
    <n v="0"/>
    <n v="0"/>
    <n v="0"/>
    <n v="709.54"/>
    <s v="No"/>
    <s v="Yes"/>
    <s v="No"/>
    <x v="1"/>
  </r>
  <r>
    <x v="126"/>
    <x v="126"/>
    <x v="1094"/>
    <x v="1055"/>
    <n v="406.88"/>
    <n v="0"/>
    <n v="0"/>
    <n v="0"/>
    <n v="0"/>
    <n v="406.88"/>
    <s v="No"/>
    <s v="Yes"/>
    <s v="No"/>
    <x v="1"/>
  </r>
  <r>
    <x v="126"/>
    <x v="126"/>
    <x v="1095"/>
    <x v="1056"/>
    <n v="491.54"/>
    <n v="0"/>
    <n v="0"/>
    <n v="0"/>
    <n v="0"/>
    <n v="491.54"/>
    <s v="No"/>
    <s v="Yes"/>
    <s v="No"/>
    <x v="1"/>
  </r>
  <r>
    <x v="126"/>
    <x v="126"/>
    <x v="1096"/>
    <x v="1057"/>
    <n v="378.08"/>
    <n v="0"/>
    <n v="0"/>
    <n v="0"/>
    <n v="0"/>
    <n v="378.08"/>
    <s v="No"/>
    <s v="Yes"/>
    <s v="No"/>
    <x v="1"/>
  </r>
  <r>
    <x v="127"/>
    <x v="127"/>
    <x v="1097"/>
    <x v="1058"/>
    <n v="481.02"/>
    <n v="0"/>
    <n v="0"/>
    <n v="0"/>
    <n v="0"/>
    <n v="481.02"/>
    <s v="Yes"/>
    <s v="Yes"/>
    <s v="Yes"/>
    <x v="0"/>
  </r>
  <r>
    <x v="128"/>
    <x v="128"/>
    <x v="1098"/>
    <x v="1059"/>
    <n v="74.319999999999993"/>
    <n v="0"/>
    <n v="0.44"/>
    <n v="0"/>
    <n v="0"/>
    <n v="74.759999999999991"/>
    <s v="Yes"/>
    <s v="Yes"/>
    <s v="Yes"/>
    <x v="0"/>
  </r>
  <r>
    <x v="129"/>
    <x v="129"/>
    <x v="1099"/>
    <x v="1060"/>
    <n v="44.4"/>
    <n v="0"/>
    <n v="0"/>
    <n v="0"/>
    <n v="0"/>
    <n v="44.4"/>
    <s v="No"/>
    <s v="No"/>
    <s v="No"/>
    <x v="1"/>
  </r>
  <r>
    <x v="130"/>
    <x v="130"/>
    <x v="1100"/>
    <x v="1061"/>
    <n v="76.64"/>
    <n v="0"/>
    <n v="0"/>
    <n v="0"/>
    <n v="0"/>
    <n v="76.64"/>
    <s v="Yes"/>
    <s v="Yes"/>
    <s v="Yes"/>
    <x v="0"/>
  </r>
  <r>
    <x v="130"/>
    <x v="130"/>
    <x v="1101"/>
    <x v="1062"/>
    <n v="9.27"/>
    <n v="0"/>
    <n v="0"/>
    <n v="0"/>
    <n v="0"/>
    <n v="9.27"/>
    <s v="No"/>
    <s v="Yes"/>
    <s v="No"/>
    <x v="1"/>
  </r>
  <r>
    <x v="131"/>
    <x v="131"/>
    <x v="1102"/>
    <x v="1063"/>
    <n v="237.13"/>
    <n v="16.7"/>
    <n v="3.47"/>
    <n v="0"/>
    <n v="0"/>
    <n v="257.3"/>
    <s v="No"/>
    <s v="Yes"/>
    <s v="No"/>
    <x v="1"/>
  </r>
  <r>
    <x v="132"/>
    <x v="132"/>
    <x v="1103"/>
    <x v="1064"/>
    <n v="757.55"/>
    <n v="0"/>
    <n v="0"/>
    <n v="0"/>
    <n v="0"/>
    <n v="757.55"/>
    <s v="No"/>
    <s v="Yes"/>
    <s v="No"/>
    <x v="1"/>
  </r>
  <r>
    <x v="132"/>
    <x v="132"/>
    <x v="1104"/>
    <x v="455"/>
    <n v="324.31"/>
    <n v="0"/>
    <n v="0"/>
    <n v="0"/>
    <n v="0"/>
    <n v="324.31"/>
    <s v="No"/>
    <s v="Yes"/>
    <s v="No"/>
    <x v="1"/>
  </r>
  <r>
    <x v="132"/>
    <x v="132"/>
    <x v="1105"/>
    <x v="1065"/>
    <n v="820.3"/>
    <n v="0"/>
    <n v="110.5"/>
    <n v="0"/>
    <n v="0"/>
    <n v="930.8"/>
    <s v="No"/>
    <s v="Yes"/>
    <s v="No"/>
    <x v="1"/>
  </r>
  <r>
    <x v="132"/>
    <x v="132"/>
    <x v="1106"/>
    <x v="1066"/>
    <n v="339.25"/>
    <n v="0"/>
    <n v="0"/>
    <n v="0"/>
    <n v="0"/>
    <n v="339.25"/>
    <s v="Yes"/>
    <s v="Yes"/>
    <s v="Yes"/>
    <x v="0"/>
  </r>
  <r>
    <x v="132"/>
    <x v="132"/>
    <x v="1107"/>
    <x v="1067"/>
    <n v="403.2"/>
    <n v="17.38"/>
    <n v="0"/>
    <n v="0"/>
    <n v="0"/>
    <n v="420.58"/>
    <s v="No"/>
    <s v="Yes"/>
    <s v="No"/>
    <x v="1"/>
  </r>
  <r>
    <x v="132"/>
    <x v="132"/>
    <x v="1108"/>
    <x v="1068"/>
    <n v="123.8"/>
    <n v="0"/>
    <n v="0"/>
    <n v="16.7"/>
    <n v="0"/>
    <n v="140.5"/>
    <s v="Yes"/>
    <s v="Yes"/>
    <s v="Yes"/>
    <x v="0"/>
  </r>
  <r>
    <x v="132"/>
    <x v="132"/>
    <x v="1109"/>
    <x v="1069"/>
    <n v="339.1"/>
    <n v="17.399999999999999"/>
    <n v="0"/>
    <n v="0"/>
    <n v="0"/>
    <n v="356.5"/>
    <s v="Yes"/>
    <s v="Yes"/>
    <s v="Yes"/>
    <x v="0"/>
  </r>
  <r>
    <x v="133"/>
    <x v="133"/>
    <x v="1110"/>
    <x v="1070"/>
    <n v="234.03"/>
    <n v="18"/>
    <n v="0"/>
    <n v="0"/>
    <n v="0"/>
    <n v="252.03"/>
    <s v="No"/>
    <s v="Yes"/>
    <s v="No"/>
    <x v="1"/>
  </r>
  <r>
    <x v="133"/>
    <x v="133"/>
    <x v="1111"/>
    <x v="1071"/>
    <n v="299.41000000000003"/>
    <n v="0"/>
    <n v="11.4"/>
    <n v="5.4"/>
    <n v="0"/>
    <n v="316.20999999999998"/>
    <s v="Yes"/>
    <s v="Yes"/>
    <s v="Yes"/>
    <x v="0"/>
  </r>
  <r>
    <x v="134"/>
    <x v="134"/>
    <x v="1112"/>
    <x v="1072"/>
    <n v="19.02"/>
    <n v="0"/>
    <n v="0.6"/>
    <n v="0"/>
    <n v="0"/>
    <n v="19.62"/>
    <s v="Yes"/>
    <s v="Yes"/>
    <s v="No"/>
    <x v="1"/>
  </r>
  <r>
    <x v="134"/>
    <x v="134"/>
    <x v="1113"/>
    <x v="1073"/>
    <n v="386.98"/>
    <n v="35.9"/>
    <n v="0"/>
    <n v="0"/>
    <n v="0"/>
    <n v="422.88"/>
    <s v="No"/>
    <s v="Yes"/>
    <s v="No"/>
    <x v="1"/>
  </r>
  <r>
    <x v="134"/>
    <x v="134"/>
    <x v="1114"/>
    <x v="1074"/>
    <n v="256.66000000000003"/>
    <n v="0"/>
    <n v="18.18"/>
    <n v="0"/>
    <n v="0"/>
    <n v="274.84000000000003"/>
    <s v="No"/>
    <s v="Yes"/>
    <s v="No"/>
    <x v="1"/>
  </r>
  <r>
    <x v="134"/>
    <x v="134"/>
    <x v="1115"/>
    <x v="1075"/>
    <n v="223.37"/>
    <n v="0"/>
    <n v="0"/>
    <n v="0"/>
    <n v="0"/>
    <n v="223.37"/>
    <s v="No"/>
    <s v="Yes"/>
    <s v="No"/>
    <x v="1"/>
  </r>
  <r>
    <x v="135"/>
    <x v="135"/>
    <x v="1116"/>
    <x v="1076"/>
    <n v="100.43"/>
    <n v="0"/>
    <n v="0"/>
    <n v="0"/>
    <n v="0"/>
    <n v="100.43"/>
    <s v="Yes"/>
    <s v="Yes"/>
    <s v="Yes"/>
    <x v="0"/>
  </r>
  <r>
    <x v="136"/>
    <x v="136"/>
    <x v="1117"/>
    <x v="1077"/>
    <n v="99"/>
    <n v="0"/>
    <n v="7.0000000000000007E-2"/>
    <n v="0"/>
    <n v="0"/>
    <n v="99.07"/>
    <s v="No"/>
    <s v="No"/>
    <s v="No"/>
    <x v="1"/>
  </r>
  <r>
    <x v="137"/>
    <x v="137"/>
    <x v="1118"/>
    <x v="1078"/>
    <n v="90.3"/>
    <n v="0"/>
    <n v="0"/>
    <n v="0"/>
    <n v="0"/>
    <n v="90.3"/>
    <s v="No"/>
    <s v="Yes"/>
    <s v="No"/>
    <x v="1"/>
  </r>
  <r>
    <x v="138"/>
    <x v="138"/>
    <x v="1119"/>
    <x v="1079"/>
    <n v="125.72"/>
    <n v="0"/>
    <n v="3.69"/>
    <n v="0"/>
    <n v="0"/>
    <n v="129.41"/>
    <s v="No"/>
    <s v="Yes"/>
    <s v="No"/>
    <x v="1"/>
  </r>
  <r>
    <x v="138"/>
    <x v="138"/>
    <x v="1120"/>
    <x v="1080"/>
    <n v="75.7"/>
    <n v="0"/>
    <n v="0"/>
    <n v="0"/>
    <n v="0"/>
    <n v="75.7"/>
    <s v="No"/>
    <s v="Yes"/>
    <s v="No"/>
    <x v="1"/>
  </r>
  <r>
    <x v="139"/>
    <x v="139"/>
    <x v="1121"/>
    <x v="1081"/>
    <n v="26.8"/>
    <n v="0"/>
    <n v="0"/>
    <n v="0"/>
    <n v="0"/>
    <n v="26.8"/>
    <s v="Yes"/>
    <s v="Yes"/>
    <s v="Yes"/>
    <x v="0"/>
  </r>
  <r>
    <x v="139"/>
    <x v="139"/>
    <x v="1122"/>
    <x v="1082"/>
    <n v="34.799999999999997"/>
    <n v="0"/>
    <n v="0"/>
    <n v="0"/>
    <n v="0"/>
    <n v="34.799999999999997"/>
    <s v="No"/>
    <s v="Yes"/>
    <s v="No"/>
    <x v="1"/>
  </r>
  <r>
    <x v="140"/>
    <x v="140"/>
    <x v="1123"/>
    <x v="1083"/>
    <n v="84.89"/>
    <n v="0"/>
    <n v="0.96"/>
    <n v="0"/>
    <n v="0"/>
    <n v="85.85"/>
    <s v="No"/>
    <s v="Yes"/>
    <s v="No"/>
    <x v="1"/>
  </r>
  <r>
    <x v="141"/>
    <x v="141"/>
    <x v="1124"/>
    <x v="133"/>
    <n v="27.1"/>
    <n v="0"/>
    <n v="0"/>
    <n v="0"/>
    <n v="0"/>
    <n v="27.1"/>
    <s v="No"/>
    <s v="Yes"/>
    <s v="No"/>
    <x v="1"/>
  </r>
  <r>
    <x v="142"/>
    <x v="142"/>
    <x v="1125"/>
    <x v="1084"/>
    <n v="297.39"/>
    <n v="0"/>
    <n v="0"/>
    <n v="0"/>
    <n v="0"/>
    <n v="297.39"/>
    <s v="Yes"/>
    <s v="Yes"/>
    <s v="Yes"/>
    <x v="0"/>
  </r>
  <r>
    <x v="142"/>
    <x v="142"/>
    <x v="1126"/>
    <x v="1085"/>
    <n v="297.08"/>
    <n v="0"/>
    <n v="10.73"/>
    <n v="0"/>
    <n v="0"/>
    <n v="307.81"/>
    <s v="Yes"/>
    <s v="Yes"/>
    <s v="Yes"/>
    <x v="0"/>
  </r>
  <r>
    <x v="142"/>
    <x v="142"/>
    <x v="1127"/>
    <x v="1086"/>
    <n v="254.11"/>
    <n v="0"/>
    <n v="0"/>
    <n v="0"/>
    <n v="0"/>
    <n v="254.11"/>
    <s v="Yes"/>
    <s v="Yes"/>
    <s v="Yes"/>
    <x v="0"/>
  </r>
  <r>
    <x v="142"/>
    <x v="142"/>
    <x v="1128"/>
    <x v="1087"/>
    <n v="2045.34"/>
    <n v="0"/>
    <n v="29.61"/>
    <n v="0"/>
    <n v="0"/>
    <n v="2074.9499999999998"/>
    <s v="No"/>
    <s v="Yes"/>
    <s v="No"/>
    <x v="1"/>
  </r>
  <r>
    <x v="143"/>
    <x v="143"/>
    <x v="1129"/>
    <x v="1088"/>
    <n v="331.77"/>
    <n v="0"/>
    <n v="19.28"/>
    <n v="0"/>
    <n v="0"/>
    <n v="351.04999999999995"/>
    <s v="No"/>
    <s v="Yes"/>
    <s v="No"/>
    <x v="1"/>
  </r>
  <r>
    <x v="143"/>
    <x v="143"/>
    <x v="1130"/>
    <x v="1089"/>
    <n v="362.88"/>
    <n v="0"/>
    <n v="0"/>
    <n v="0"/>
    <n v="0"/>
    <n v="362.88"/>
    <s v="Yes"/>
    <s v="Yes"/>
    <s v="Yes"/>
    <x v="0"/>
  </r>
  <r>
    <x v="143"/>
    <x v="143"/>
    <x v="1131"/>
    <x v="1090"/>
    <n v="179.3"/>
    <n v="0"/>
    <n v="0"/>
    <n v="0"/>
    <n v="0"/>
    <n v="179.3"/>
    <s v="No"/>
    <s v="Yes"/>
    <s v="No"/>
    <x v="1"/>
  </r>
  <r>
    <x v="143"/>
    <x v="143"/>
    <x v="1132"/>
    <x v="1091"/>
    <n v="22.05"/>
    <n v="0"/>
    <n v="0"/>
    <n v="0"/>
    <n v="0"/>
    <n v="22.05"/>
    <s v="Yes"/>
    <s v="Yes"/>
    <s v="No"/>
    <x v="1"/>
  </r>
  <r>
    <x v="143"/>
    <x v="143"/>
    <x v="1133"/>
    <x v="1092"/>
    <n v="169"/>
    <n v="0"/>
    <n v="0"/>
    <n v="0"/>
    <n v="0"/>
    <n v="169"/>
    <s v="No"/>
    <s v="Yes"/>
    <s v="No"/>
    <x v="1"/>
  </r>
  <r>
    <x v="144"/>
    <x v="144"/>
    <x v="1134"/>
    <x v="1093"/>
    <n v="93.9"/>
    <n v="4.8"/>
    <n v="0"/>
    <n v="0"/>
    <n v="0"/>
    <n v="98.7"/>
    <s v="Yes"/>
    <s v="Yes"/>
    <s v="Yes"/>
    <x v="0"/>
  </r>
  <r>
    <x v="144"/>
    <x v="144"/>
    <x v="1135"/>
    <x v="1094"/>
    <n v="50.42"/>
    <n v="0"/>
    <n v="4.3899999999999997"/>
    <n v="0"/>
    <n v="0"/>
    <n v="54.81"/>
    <s v="Yes"/>
    <s v="Yes"/>
    <s v="Yes"/>
    <x v="0"/>
  </r>
  <r>
    <x v="144"/>
    <x v="144"/>
    <x v="1136"/>
    <x v="1095"/>
    <n v="46.81"/>
    <n v="0"/>
    <n v="0"/>
    <n v="0"/>
    <n v="0"/>
    <n v="46.81"/>
    <s v="Yes"/>
    <s v="Yes"/>
    <s v="Yes"/>
    <x v="0"/>
  </r>
  <r>
    <x v="145"/>
    <x v="145"/>
    <x v="1137"/>
    <x v="1096"/>
    <n v="380.73"/>
    <n v="0"/>
    <n v="31.779999999999998"/>
    <n v="7"/>
    <n v="0"/>
    <n v="419.51"/>
    <s v="No"/>
    <s v="Yes"/>
    <s v="No"/>
    <x v="1"/>
  </r>
  <r>
    <x v="145"/>
    <x v="145"/>
    <x v="1138"/>
    <x v="1097"/>
    <n v="390.01"/>
    <n v="0"/>
    <n v="0"/>
    <n v="0"/>
    <n v="0"/>
    <n v="390.01"/>
    <s v="Yes"/>
    <s v="Yes"/>
    <s v="Yes"/>
    <x v="0"/>
  </r>
  <r>
    <x v="146"/>
    <x v="146"/>
    <x v="1139"/>
    <x v="1098"/>
    <n v="55.4"/>
    <n v="3.5"/>
    <n v="0"/>
    <n v="0"/>
    <n v="0"/>
    <n v="58.9"/>
    <s v="Yes"/>
    <s v="Yes"/>
    <s v="Yes"/>
    <x v="0"/>
  </r>
  <r>
    <x v="147"/>
    <x v="147"/>
    <x v="1140"/>
    <x v="1099"/>
    <n v="318.39999999999998"/>
    <n v="0"/>
    <n v="0"/>
    <n v="0"/>
    <n v="0"/>
    <n v="318.39999999999998"/>
    <s v="Yes"/>
    <s v="Yes"/>
    <s v="Yes"/>
    <x v="0"/>
  </r>
  <r>
    <x v="147"/>
    <x v="147"/>
    <x v="1141"/>
    <x v="1100"/>
    <n v="272.75"/>
    <n v="0"/>
    <n v="15.35"/>
    <n v="0"/>
    <n v="0"/>
    <n v="288.10000000000002"/>
    <s v="Yes"/>
    <s v="Yes"/>
    <s v="Yes"/>
    <x v="0"/>
  </r>
  <r>
    <x v="147"/>
    <x v="147"/>
    <x v="1142"/>
    <x v="1101"/>
    <n v="13.55"/>
    <n v="0"/>
    <n v="0"/>
    <n v="0"/>
    <n v="0"/>
    <n v="13.55"/>
    <s v="Yes"/>
    <s v="Yes"/>
    <s v="Yes"/>
    <x v="0"/>
  </r>
  <r>
    <x v="148"/>
    <x v="148"/>
    <x v="1143"/>
    <x v="1102"/>
    <n v="216.8"/>
    <n v="34.200000000000003"/>
    <n v="0"/>
    <n v="0"/>
    <n v="0"/>
    <n v="251"/>
    <s v="Yes"/>
    <s v="Yes"/>
    <s v="Yes"/>
    <x v="0"/>
  </r>
  <r>
    <x v="148"/>
    <x v="148"/>
    <x v="1144"/>
    <x v="1103"/>
    <n v="171.48"/>
    <n v="0"/>
    <n v="11.719999999999999"/>
    <n v="0.6"/>
    <n v="0"/>
    <n v="183.79999999999998"/>
    <s v="Yes"/>
    <s v="Yes"/>
    <s v="Yes"/>
    <x v="0"/>
  </r>
  <r>
    <x v="149"/>
    <x v="149"/>
    <x v="1145"/>
    <x v="1104"/>
    <n v="249.09"/>
    <n v="0"/>
    <n v="0"/>
    <n v="0"/>
    <n v="0"/>
    <n v="249.09"/>
    <s v="No"/>
    <s v="Yes"/>
    <s v="No"/>
    <x v="1"/>
  </r>
  <r>
    <x v="149"/>
    <x v="149"/>
    <x v="1146"/>
    <x v="1105"/>
    <n v="350.58"/>
    <n v="0"/>
    <n v="25.37"/>
    <n v="1.5"/>
    <n v="0"/>
    <n v="377.45"/>
    <s v="No"/>
    <s v="Yes"/>
    <s v="No"/>
    <x v="1"/>
  </r>
  <r>
    <x v="150"/>
    <x v="150"/>
    <x v="1147"/>
    <x v="1106"/>
    <n v="350.5"/>
    <n v="39.9"/>
    <n v="0"/>
    <n v="0"/>
    <n v="0"/>
    <n v="390.4"/>
    <s v="Yes"/>
    <s v="Yes"/>
    <s v="Yes"/>
    <x v="0"/>
  </r>
  <r>
    <x v="150"/>
    <x v="150"/>
    <x v="1148"/>
    <x v="1107"/>
    <n v="210.07"/>
    <n v="0"/>
    <n v="23.54"/>
    <n v="3.2"/>
    <n v="0"/>
    <n v="236.80999999999997"/>
    <s v="Yes"/>
    <s v="Yes"/>
    <s v="Yes"/>
    <x v="0"/>
  </r>
  <r>
    <x v="150"/>
    <x v="150"/>
    <x v="1149"/>
    <x v="1108"/>
    <n v="175.72"/>
    <n v="0"/>
    <n v="0"/>
    <n v="0"/>
    <n v="0"/>
    <n v="175.72"/>
    <s v="Yes"/>
    <s v="Yes"/>
    <s v="Yes"/>
    <x v="0"/>
  </r>
  <r>
    <x v="151"/>
    <x v="151"/>
    <x v="1150"/>
    <x v="1109"/>
    <n v="77.39"/>
    <n v="6"/>
    <n v="0"/>
    <n v="0"/>
    <n v="0"/>
    <n v="83.39"/>
    <s v="Yes"/>
    <s v="Yes"/>
    <s v="Yes"/>
    <x v="0"/>
  </r>
  <r>
    <x v="151"/>
    <x v="151"/>
    <x v="1151"/>
    <x v="1110"/>
    <n v="236.05"/>
    <n v="0"/>
    <n v="9.3199999999999985"/>
    <n v="0"/>
    <n v="0"/>
    <n v="245.37"/>
    <s v="No"/>
    <s v="Yes"/>
    <s v="No"/>
    <x v="1"/>
  </r>
  <r>
    <x v="152"/>
    <x v="152"/>
    <x v="1152"/>
    <x v="1111"/>
    <n v="199.29"/>
    <n v="0"/>
    <n v="34.78"/>
    <n v="0"/>
    <n v="0"/>
    <n v="234.07"/>
    <s v="No"/>
    <s v="Yes"/>
    <s v="No"/>
    <x v="1"/>
  </r>
  <r>
    <x v="152"/>
    <x v="152"/>
    <x v="1153"/>
    <x v="1112"/>
    <n v="395.8"/>
    <n v="0"/>
    <n v="0"/>
    <n v="0"/>
    <n v="0"/>
    <n v="395.8"/>
    <s v="Yes"/>
    <s v="Yes"/>
    <s v="Yes"/>
    <x v="0"/>
  </r>
  <r>
    <x v="152"/>
    <x v="152"/>
    <x v="1154"/>
    <x v="1113"/>
    <n v="174.93"/>
    <n v="0"/>
    <n v="0"/>
    <n v="0"/>
    <n v="0"/>
    <n v="174.93"/>
    <s v="Yes"/>
    <s v="Yes"/>
    <s v="Yes"/>
    <x v="0"/>
  </r>
  <r>
    <x v="152"/>
    <x v="152"/>
    <x v="1155"/>
    <x v="1114"/>
    <n v="46.53"/>
    <n v="0"/>
    <n v="0"/>
    <n v="0"/>
    <n v="0"/>
    <n v="46.53"/>
    <s v="Yes"/>
    <s v="Yes"/>
    <s v="Yes"/>
    <x v="0"/>
  </r>
  <r>
    <x v="153"/>
    <x v="153"/>
    <x v="1156"/>
    <x v="1115"/>
    <n v="237.05"/>
    <n v="0"/>
    <n v="24.63"/>
    <n v="2.04"/>
    <n v="0"/>
    <n v="263.72000000000003"/>
    <s v="Yes"/>
    <s v="Yes"/>
    <s v="Yes"/>
    <x v="0"/>
  </r>
  <r>
    <x v="153"/>
    <x v="153"/>
    <x v="1157"/>
    <x v="1116"/>
    <n v="354.29"/>
    <n v="15.4"/>
    <n v="0"/>
    <n v="0"/>
    <n v="0"/>
    <n v="369.69"/>
    <s v="Yes"/>
    <s v="Yes"/>
    <s v="Yes"/>
    <x v="0"/>
  </r>
  <r>
    <x v="153"/>
    <x v="153"/>
    <x v="1158"/>
    <x v="1117"/>
    <n v="214.71"/>
    <n v="0"/>
    <n v="0"/>
    <n v="0"/>
    <n v="0"/>
    <n v="214.71"/>
    <s v="Yes"/>
    <s v="Yes"/>
    <s v="Yes"/>
    <x v="0"/>
  </r>
  <r>
    <x v="154"/>
    <x v="154"/>
    <x v="1159"/>
    <x v="1118"/>
    <n v="250.23"/>
    <n v="17.600000000000001"/>
    <n v="2.17"/>
    <n v="0.94"/>
    <n v="0"/>
    <n v="270.94"/>
    <s v="Yes"/>
    <s v="Yes"/>
    <s v="Yes"/>
    <x v="0"/>
  </r>
  <r>
    <x v="155"/>
    <x v="155"/>
    <x v="1160"/>
    <x v="1119"/>
    <n v="867.91"/>
    <n v="0"/>
    <n v="84.08"/>
    <n v="12.4"/>
    <n v="0"/>
    <n v="964.39"/>
    <s v="No"/>
    <s v="Yes"/>
    <s v="No"/>
    <x v="1"/>
  </r>
  <r>
    <x v="155"/>
    <x v="155"/>
    <x v="1161"/>
    <x v="1120"/>
    <n v="666.16"/>
    <n v="0"/>
    <n v="0"/>
    <n v="0"/>
    <n v="0"/>
    <n v="666.16"/>
    <s v="No"/>
    <s v="Yes"/>
    <s v="No"/>
    <x v="1"/>
  </r>
  <r>
    <x v="155"/>
    <x v="155"/>
    <x v="1162"/>
    <x v="1121"/>
    <n v="40.380000000000003"/>
    <n v="0"/>
    <n v="0"/>
    <n v="0"/>
    <n v="0"/>
    <n v="40.380000000000003"/>
    <s v="Yes"/>
    <s v="Yes"/>
    <s v="Yes"/>
    <x v="0"/>
  </r>
  <r>
    <x v="155"/>
    <x v="155"/>
    <x v="1163"/>
    <x v="1122"/>
    <n v="603.05999999999995"/>
    <n v="0"/>
    <n v="0"/>
    <n v="0"/>
    <n v="0"/>
    <n v="603.05999999999995"/>
    <s v="No"/>
    <s v="Yes"/>
    <s v="No"/>
    <x v="1"/>
  </r>
  <r>
    <x v="155"/>
    <x v="155"/>
    <x v="1164"/>
    <x v="1123"/>
    <n v="656.8"/>
    <n v="0"/>
    <n v="0"/>
    <n v="0"/>
    <n v="0"/>
    <n v="656.8"/>
    <s v="Yes"/>
    <s v="Yes"/>
    <s v="Yes"/>
    <x v="0"/>
  </r>
  <r>
    <x v="156"/>
    <x v="156"/>
    <x v="1165"/>
    <x v="1124"/>
    <n v="136.4"/>
    <n v="0"/>
    <n v="3.16"/>
    <n v="0.6"/>
    <n v="0"/>
    <n v="140.16"/>
    <s v="Yes"/>
    <s v="Yes"/>
    <s v="Yes"/>
    <x v="0"/>
  </r>
  <r>
    <x v="156"/>
    <x v="156"/>
    <x v="1166"/>
    <x v="1125"/>
    <n v="195.26"/>
    <n v="0"/>
    <n v="0"/>
    <n v="0"/>
    <n v="0"/>
    <n v="195.26"/>
    <s v="Yes"/>
    <s v="Yes"/>
    <s v="Yes"/>
    <x v="0"/>
  </r>
  <r>
    <x v="157"/>
    <x v="157"/>
    <x v="1167"/>
    <x v="1126"/>
    <n v="861.23"/>
    <n v="0"/>
    <n v="105.74000000000001"/>
    <n v="7.1"/>
    <n v="0"/>
    <n v="974.07"/>
    <s v="Yes"/>
    <s v="Yes"/>
    <s v="Yes"/>
    <x v="0"/>
  </r>
  <r>
    <x v="157"/>
    <x v="157"/>
    <x v="1168"/>
    <x v="1127"/>
    <n v="291.86"/>
    <n v="0"/>
    <n v="0"/>
    <n v="0"/>
    <n v="0"/>
    <n v="291.86"/>
    <s v="Yes"/>
    <s v="Yes"/>
    <s v="Yes"/>
    <x v="0"/>
  </r>
  <r>
    <x v="157"/>
    <x v="157"/>
    <x v="1169"/>
    <x v="1128"/>
    <n v="346.7"/>
    <n v="0"/>
    <n v="0"/>
    <n v="0"/>
    <n v="0"/>
    <n v="346.7"/>
    <s v="Yes"/>
    <s v="Yes"/>
    <s v="Yes"/>
    <x v="0"/>
  </r>
  <r>
    <x v="157"/>
    <x v="157"/>
    <x v="1170"/>
    <x v="1129"/>
    <n v="452.44"/>
    <n v="0"/>
    <n v="0"/>
    <n v="0"/>
    <n v="0"/>
    <n v="452.44"/>
    <s v="Yes"/>
    <s v="Yes"/>
    <s v="Yes"/>
    <x v="0"/>
  </r>
  <r>
    <x v="157"/>
    <x v="157"/>
    <x v="1171"/>
    <x v="32"/>
    <n v="302.39999999999998"/>
    <n v="0"/>
    <n v="0"/>
    <n v="0"/>
    <n v="0"/>
    <n v="302.39999999999998"/>
    <s v="Yes"/>
    <s v="Yes"/>
    <s v="Yes"/>
    <x v="0"/>
  </r>
  <r>
    <x v="157"/>
    <x v="157"/>
    <x v="1172"/>
    <x v="1130"/>
    <n v="390.45"/>
    <n v="0"/>
    <n v="0"/>
    <n v="0"/>
    <n v="0"/>
    <n v="390.45"/>
    <s v="Yes"/>
    <s v="Yes"/>
    <s v="Yes"/>
    <x v="0"/>
  </r>
  <r>
    <x v="157"/>
    <x v="157"/>
    <x v="1173"/>
    <x v="1131"/>
    <n v="522.80999999999995"/>
    <n v="0"/>
    <n v="0"/>
    <n v="0"/>
    <n v="0"/>
    <n v="522.80999999999995"/>
    <s v="Yes"/>
    <s v="Yes"/>
    <s v="Yes"/>
    <x v="0"/>
  </r>
  <r>
    <x v="157"/>
    <x v="157"/>
    <x v="1174"/>
    <x v="1132"/>
    <n v="59.53"/>
    <n v="0"/>
    <n v="0"/>
    <n v="0"/>
    <n v="0"/>
    <n v="59.53"/>
    <s v="Yes"/>
    <s v="Yes"/>
    <s v="Yes"/>
    <x v="0"/>
  </r>
  <r>
    <x v="158"/>
    <x v="158"/>
    <x v="1175"/>
    <x v="1133"/>
    <n v="24.64"/>
    <n v="0"/>
    <n v="0.76"/>
    <n v="0"/>
    <n v="0"/>
    <n v="25.400000000000002"/>
    <s v="Yes"/>
    <s v="Yes"/>
    <s v="No"/>
    <x v="1"/>
  </r>
  <r>
    <x v="158"/>
    <x v="158"/>
    <x v="1176"/>
    <x v="1134"/>
    <n v="35.9"/>
    <n v="0"/>
    <n v="0"/>
    <n v="0"/>
    <n v="0"/>
    <n v="35.9"/>
    <s v="Yes"/>
    <s v="Yes"/>
    <s v="Yes"/>
    <x v="0"/>
  </r>
  <r>
    <x v="159"/>
    <x v="159"/>
    <x v="1177"/>
    <x v="1135"/>
    <n v="291.20999999999998"/>
    <n v="0"/>
    <n v="17.989999999999998"/>
    <n v="0"/>
    <n v="0"/>
    <n v="309.2"/>
    <s v="No"/>
    <s v="Yes"/>
    <s v="No"/>
    <x v="1"/>
  </r>
  <r>
    <x v="159"/>
    <x v="159"/>
    <x v="1178"/>
    <x v="1136"/>
    <n v="342.15"/>
    <n v="16.27"/>
    <n v="0"/>
    <n v="0"/>
    <n v="0"/>
    <n v="358.41999999999996"/>
    <s v="No"/>
    <s v="Yes"/>
    <s v="No"/>
    <x v="1"/>
  </r>
  <r>
    <x v="159"/>
    <x v="159"/>
    <x v="1179"/>
    <x v="1137"/>
    <n v="60.95"/>
    <n v="0"/>
    <n v="0"/>
    <n v="0"/>
    <n v="0"/>
    <n v="60.95"/>
    <s v="No"/>
    <s v="Yes"/>
    <s v="No"/>
    <x v="1"/>
  </r>
  <r>
    <x v="160"/>
    <x v="160"/>
    <x v="1180"/>
    <x v="1138"/>
    <n v="102.34"/>
    <n v="0"/>
    <n v="0"/>
    <n v="0"/>
    <n v="0"/>
    <n v="102.34"/>
    <s v="No"/>
    <s v="Yes"/>
    <s v="No"/>
    <x v="1"/>
  </r>
  <r>
    <x v="161"/>
    <x v="161"/>
    <x v="1181"/>
    <x v="1139"/>
    <n v="41.8"/>
    <n v="0"/>
    <n v="0"/>
    <n v="0"/>
    <n v="0"/>
    <n v="41.8"/>
    <s v="Yes"/>
    <s v="Yes"/>
    <s v="Yes"/>
    <x v="0"/>
  </r>
  <r>
    <x v="161"/>
    <x v="161"/>
    <x v="1182"/>
    <x v="1140"/>
    <n v="43.45"/>
    <n v="0"/>
    <n v="1.1300000000000001"/>
    <n v="0"/>
    <n v="0"/>
    <n v="44.580000000000005"/>
    <s v="No"/>
    <s v="Yes"/>
    <s v="No"/>
    <x v="1"/>
  </r>
  <r>
    <x v="162"/>
    <x v="162"/>
    <x v="1183"/>
    <x v="1141"/>
    <n v="97.86"/>
    <n v="0"/>
    <n v="3.65"/>
    <n v="0"/>
    <n v="0"/>
    <n v="101.51"/>
    <s v="Yes"/>
    <s v="Yes"/>
    <s v="Yes"/>
    <x v="0"/>
  </r>
  <r>
    <x v="162"/>
    <x v="162"/>
    <x v="1184"/>
    <x v="1142"/>
    <n v="110.7"/>
    <n v="0"/>
    <n v="0"/>
    <n v="0"/>
    <n v="0"/>
    <n v="110.7"/>
    <s v="Yes"/>
    <s v="Yes"/>
    <s v="Yes"/>
    <x v="0"/>
  </r>
  <r>
    <x v="163"/>
    <x v="163"/>
    <x v="1185"/>
    <x v="1143"/>
    <n v="114.8"/>
    <n v="0"/>
    <n v="2.57"/>
    <n v="0"/>
    <n v="0"/>
    <n v="117.36999999999999"/>
    <s v="No"/>
    <s v="Yes"/>
    <s v="No"/>
    <x v="1"/>
  </r>
  <r>
    <x v="163"/>
    <x v="163"/>
    <x v="1186"/>
    <x v="1144"/>
    <n v="93.38"/>
    <n v="14.9"/>
    <n v="0"/>
    <n v="0"/>
    <n v="0"/>
    <n v="108.28"/>
    <s v="No"/>
    <s v="Yes"/>
    <s v="No"/>
    <x v="1"/>
  </r>
  <r>
    <x v="164"/>
    <x v="164"/>
    <x v="1187"/>
    <x v="1145"/>
    <n v="67.7"/>
    <n v="0"/>
    <n v="0"/>
    <n v="0"/>
    <n v="0"/>
    <n v="67.7"/>
    <s v="Yes"/>
    <s v="Yes"/>
    <s v="Yes"/>
    <x v="0"/>
  </r>
  <r>
    <x v="164"/>
    <x v="164"/>
    <x v="1188"/>
    <x v="1146"/>
    <n v="41.42"/>
    <n v="0"/>
    <n v="2.16"/>
    <n v="0"/>
    <n v="0"/>
    <n v="43.58"/>
    <s v="Yes"/>
    <s v="Yes"/>
    <s v="Yes"/>
    <x v="0"/>
  </r>
  <r>
    <x v="165"/>
    <x v="165"/>
    <x v="1189"/>
    <x v="1147"/>
    <n v="301.13"/>
    <n v="15"/>
    <n v="0"/>
    <n v="0"/>
    <n v="0"/>
    <n v="316.13"/>
    <s v="Yes"/>
    <s v="Yes"/>
    <s v="Yes"/>
    <x v="0"/>
  </r>
  <r>
    <x v="165"/>
    <x v="165"/>
    <x v="1190"/>
    <x v="1148"/>
    <n v="295.64999999999998"/>
    <n v="0"/>
    <n v="4.1100000000000003"/>
    <n v="0"/>
    <n v="0"/>
    <n v="299.76"/>
    <s v="Yes"/>
    <s v="Yes"/>
    <s v="Yes"/>
    <x v="0"/>
  </r>
  <r>
    <x v="165"/>
    <x v="165"/>
    <x v="1191"/>
    <x v="1149"/>
    <n v="3.94"/>
    <n v="0"/>
    <n v="0"/>
    <n v="0"/>
    <n v="0"/>
    <n v="3.94"/>
    <s v="No"/>
    <s v="Yes"/>
    <s v="No"/>
    <x v="1"/>
  </r>
  <r>
    <x v="165"/>
    <x v="165"/>
    <x v="1192"/>
    <x v="1150"/>
    <n v="18.34"/>
    <n v="0"/>
    <n v="0"/>
    <n v="0"/>
    <n v="0"/>
    <n v="18.34"/>
    <s v="No"/>
    <s v="Yes"/>
    <s v="No"/>
    <x v="1"/>
  </r>
  <r>
    <x v="166"/>
    <x v="166"/>
    <x v="1193"/>
    <x v="1151"/>
    <n v="213.4"/>
    <n v="0"/>
    <n v="0"/>
    <n v="0"/>
    <n v="0"/>
    <n v="213.4"/>
    <s v="No"/>
    <s v="Yes"/>
    <s v="No"/>
    <x v="1"/>
  </r>
  <r>
    <x v="167"/>
    <x v="167"/>
    <x v="1194"/>
    <x v="1152"/>
    <n v="219.25"/>
    <n v="13.95"/>
    <n v="0"/>
    <n v="0"/>
    <n v="0"/>
    <n v="233.2"/>
    <s v="No"/>
    <s v="Yes"/>
    <s v="No"/>
    <x v="1"/>
  </r>
  <r>
    <x v="168"/>
    <x v="168"/>
    <x v="1195"/>
    <x v="1153"/>
    <n v="437.07"/>
    <n v="0"/>
    <n v="0"/>
    <n v="0"/>
    <n v="0"/>
    <n v="437.07"/>
    <s v="Yes"/>
    <s v="Yes"/>
    <s v="Yes"/>
    <x v="0"/>
  </r>
  <r>
    <x v="168"/>
    <x v="168"/>
    <x v="1196"/>
    <x v="1154"/>
    <n v="1341.3"/>
    <n v="0"/>
    <n v="111.96000000000001"/>
    <n v="0"/>
    <n v="0"/>
    <n v="1453.26"/>
    <s v="Yes"/>
    <s v="Yes"/>
    <s v="Yes"/>
    <x v="0"/>
  </r>
  <r>
    <x v="168"/>
    <x v="168"/>
    <x v="1197"/>
    <x v="1155"/>
    <n v="512.61"/>
    <n v="0"/>
    <n v="0"/>
    <n v="0"/>
    <n v="0"/>
    <n v="512.61"/>
    <s v="Yes"/>
    <s v="Yes"/>
    <s v="Yes"/>
    <x v="0"/>
  </r>
  <r>
    <x v="168"/>
    <x v="168"/>
    <x v="1198"/>
    <x v="399"/>
    <n v="531.79999999999995"/>
    <n v="0"/>
    <n v="0"/>
    <n v="0"/>
    <n v="0"/>
    <n v="531.79999999999995"/>
    <s v="Yes"/>
    <s v="Yes"/>
    <s v="Yes"/>
    <x v="0"/>
  </r>
  <r>
    <x v="168"/>
    <x v="168"/>
    <x v="1199"/>
    <x v="1156"/>
    <n v="133.12"/>
    <n v="0"/>
    <n v="19.2"/>
    <n v="0"/>
    <n v="0"/>
    <n v="152.32"/>
    <s v="Yes"/>
    <s v="Yes"/>
    <s v="Yes"/>
    <x v="0"/>
  </r>
  <r>
    <x v="168"/>
    <x v="168"/>
    <x v="1200"/>
    <x v="1157"/>
    <n v="546.86"/>
    <n v="0"/>
    <n v="0"/>
    <n v="0"/>
    <n v="0"/>
    <n v="546.86"/>
    <s v="Yes"/>
    <s v="Yes"/>
    <s v="Yes"/>
    <x v="0"/>
  </r>
  <r>
    <x v="168"/>
    <x v="168"/>
    <x v="1201"/>
    <x v="773"/>
    <n v="595.66999999999996"/>
    <n v="0"/>
    <n v="0"/>
    <n v="0"/>
    <n v="0"/>
    <n v="595.66999999999996"/>
    <s v="Yes"/>
    <s v="Yes"/>
    <s v="Yes"/>
    <x v="0"/>
  </r>
  <r>
    <x v="168"/>
    <x v="168"/>
    <x v="1202"/>
    <x v="1158"/>
    <n v="78.37"/>
    <n v="0"/>
    <n v="5.0599999999999996"/>
    <n v="0"/>
    <n v="0"/>
    <n v="83.43"/>
    <s v="Yes"/>
    <s v="Yes"/>
    <s v="Yes"/>
    <x v="0"/>
  </r>
  <r>
    <x v="169"/>
    <x v="169"/>
    <x v="1203"/>
    <x v="1159"/>
    <n v="171.22"/>
    <n v="0"/>
    <n v="2.78"/>
    <n v="3.1"/>
    <n v="0"/>
    <n v="177.1"/>
    <s v="Yes"/>
    <s v="Yes"/>
    <s v="Yes"/>
    <x v="0"/>
  </r>
  <r>
    <x v="169"/>
    <x v="169"/>
    <x v="1204"/>
    <x v="1160"/>
    <n v="699"/>
    <n v="0"/>
    <n v="0"/>
    <n v="0"/>
    <n v="0"/>
    <n v="699"/>
    <s v="No"/>
    <s v="Yes"/>
    <s v="No"/>
    <x v="1"/>
  </r>
  <r>
    <x v="170"/>
    <x v="170"/>
    <x v="1205"/>
    <x v="118"/>
    <n v="256.89999999999998"/>
    <n v="0"/>
    <n v="0"/>
    <n v="0"/>
    <n v="0"/>
    <n v="256.89999999999998"/>
    <s v="Yes"/>
    <s v="Yes"/>
    <s v="Yes"/>
    <x v="0"/>
  </r>
  <r>
    <x v="170"/>
    <x v="170"/>
    <x v="1206"/>
    <x v="231"/>
    <n v="479.93"/>
    <n v="0"/>
    <n v="0"/>
    <n v="0"/>
    <n v="0"/>
    <n v="479.93"/>
    <s v="Yes"/>
    <s v="Yes"/>
    <s v="Yes"/>
    <x v="0"/>
  </r>
  <r>
    <x v="171"/>
    <x v="171"/>
    <x v="1207"/>
    <x v="1161"/>
    <n v="66.12"/>
    <n v="0"/>
    <n v="0.38"/>
    <n v="0"/>
    <n v="0"/>
    <n v="66.5"/>
    <s v="Yes"/>
    <s v="Yes"/>
    <s v="Yes"/>
    <x v="0"/>
  </r>
  <r>
    <x v="171"/>
    <x v="171"/>
    <x v="1208"/>
    <x v="1162"/>
    <n v="81.48"/>
    <n v="0"/>
    <n v="7.1499999999999995"/>
    <n v="0"/>
    <n v="0"/>
    <n v="88.63000000000001"/>
    <s v="No"/>
    <s v="Yes"/>
    <s v="No"/>
    <x v="1"/>
  </r>
  <r>
    <x v="171"/>
    <x v="171"/>
    <x v="1209"/>
    <x v="1163"/>
    <n v="414.51"/>
    <n v="0"/>
    <n v="0"/>
    <n v="0"/>
    <n v="0"/>
    <n v="414.51"/>
    <s v="Yes"/>
    <s v="Yes"/>
    <s v="Yes"/>
    <x v="0"/>
  </r>
  <r>
    <x v="171"/>
    <x v="171"/>
    <x v="1210"/>
    <x v="1164"/>
    <n v="464.8"/>
    <n v="0"/>
    <n v="0"/>
    <n v="0"/>
    <n v="0"/>
    <n v="464.8"/>
    <s v="Yes"/>
    <s v="Yes"/>
    <s v="Yes"/>
    <x v="0"/>
  </r>
  <r>
    <x v="171"/>
    <x v="171"/>
    <x v="1211"/>
    <x v="1165"/>
    <n v="624.42999999999995"/>
    <n v="0"/>
    <n v="54.529999999999994"/>
    <n v="0"/>
    <n v="0"/>
    <n v="678.95999999999992"/>
    <s v="No"/>
    <s v="Yes"/>
    <s v="No"/>
    <x v="1"/>
  </r>
  <r>
    <x v="171"/>
    <x v="171"/>
    <x v="1212"/>
    <x v="1166"/>
    <n v="554.4"/>
    <n v="0"/>
    <n v="0"/>
    <n v="0"/>
    <n v="0"/>
    <n v="554.4"/>
    <s v="Yes"/>
    <s v="Yes"/>
    <s v="Yes"/>
    <x v="0"/>
  </r>
  <r>
    <x v="172"/>
    <x v="172"/>
    <x v="1213"/>
    <x v="1167"/>
    <n v="309.19"/>
    <n v="12.6"/>
    <n v="0"/>
    <n v="0"/>
    <n v="0"/>
    <n v="321.79000000000002"/>
    <s v="Yes"/>
    <s v="Yes"/>
    <s v="Yes"/>
    <x v="0"/>
  </r>
  <r>
    <x v="173"/>
    <x v="173"/>
    <x v="1214"/>
    <x v="1168"/>
    <n v="110.7"/>
    <n v="7.2"/>
    <n v="0"/>
    <n v="0"/>
    <n v="0"/>
    <n v="117.9"/>
    <s v="Yes"/>
    <s v="Yes"/>
    <s v="Yes"/>
    <x v="0"/>
  </r>
  <r>
    <x v="173"/>
    <x v="173"/>
    <x v="1215"/>
    <x v="1169"/>
    <n v="7.7"/>
    <n v="0"/>
    <n v="0"/>
    <n v="0"/>
    <n v="0"/>
    <n v="7.7"/>
    <s v="Yes"/>
    <s v="Yes"/>
    <s v="Yes"/>
    <x v="0"/>
  </r>
  <r>
    <x v="174"/>
    <x v="174"/>
    <x v="1216"/>
    <x v="1170"/>
    <n v="404.17"/>
    <n v="0"/>
    <n v="28.73"/>
    <n v="0"/>
    <n v="0"/>
    <n v="432.90000000000003"/>
    <s v="Yes"/>
    <s v="Yes"/>
    <s v="Yes"/>
    <x v="0"/>
  </r>
  <r>
    <x v="174"/>
    <x v="174"/>
    <x v="1217"/>
    <x v="1171"/>
    <n v="359.76"/>
    <n v="0"/>
    <n v="0"/>
    <n v="0"/>
    <n v="0"/>
    <n v="359.76"/>
    <s v="Yes"/>
    <s v="Yes"/>
    <s v="Yes"/>
    <x v="0"/>
  </r>
  <r>
    <x v="174"/>
    <x v="174"/>
    <x v="1218"/>
    <x v="1172"/>
    <n v="324.81"/>
    <n v="0"/>
    <n v="0"/>
    <n v="0"/>
    <n v="0"/>
    <n v="324.81"/>
    <s v="Yes"/>
    <s v="Yes"/>
    <s v="Yes"/>
    <x v="0"/>
  </r>
  <r>
    <x v="174"/>
    <x v="174"/>
    <x v="1219"/>
    <x v="1173"/>
    <n v="329.47"/>
    <n v="0"/>
    <n v="0"/>
    <n v="0"/>
    <n v="0"/>
    <n v="329.47"/>
    <s v="Yes"/>
    <s v="Yes"/>
    <s v="Yes"/>
    <x v="0"/>
  </r>
  <r>
    <x v="174"/>
    <x v="174"/>
    <x v="1220"/>
    <x v="1174"/>
    <n v="1357.03"/>
    <n v="0"/>
    <n v="0"/>
    <n v="0"/>
    <n v="0"/>
    <n v="1357.03"/>
    <s v="Yes"/>
    <s v="Yes"/>
    <s v="Yes"/>
    <x v="0"/>
  </r>
  <r>
    <x v="174"/>
    <x v="174"/>
    <x v="1221"/>
    <x v="1175"/>
    <n v="1326.23"/>
    <n v="0"/>
    <n v="0"/>
    <n v="0"/>
    <n v="0"/>
    <n v="1326.23"/>
    <s v="Yes"/>
    <s v="Yes"/>
    <s v="Yes"/>
    <x v="0"/>
  </r>
  <r>
    <x v="174"/>
    <x v="174"/>
    <x v="1222"/>
    <x v="1176"/>
    <n v="1489.09"/>
    <n v="0"/>
    <n v="141.09"/>
    <n v="0"/>
    <n v="0"/>
    <n v="1630.1799999999998"/>
    <s v="Yes"/>
    <s v="Yes"/>
    <s v="Yes"/>
    <x v="0"/>
  </r>
  <r>
    <x v="174"/>
    <x v="174"/>
    <x v="1223"/>
    <x v="1177"/>
    <n v="62.97"/>
    <n v="0"/>
    <n v="0.33"/>
    <n v="0"/>
    <n v="0"/>
    <n v="63.3"/>
    <s v="Yes"/>
    <s v="Yes"/>
    <s v="Yes"/>
    <x v="0"/>
  </r>
  <r>
    <x v="175"/>
    <x v="175"/>
    <x v="1224"/>
    <x v="1178"/>
    <n v="13.28"/>
    <n v="0"/>
    <n v="0"/>
    <n v="0"/>
    <n v="0"/>
    <n v="13.28"/>
    <s v="Yes"/>
    <s v="Yes"/>
    <s v="Yes"/>
    <x v="0"/>
  </r>
  <r>
    <x v="175"/>
    <x v="175"/>
    <x v="1225"/>
    <x v="1179"/>
    <n v="247.95"/>
    <n v="0"/>
    <n v="0"/>
    <n v="0"/>
    <n v="0"/>
    <n v="247.95"/>
    <s v="Yes"/>
    <s v="Yes"/>
    <s v="Yes"/>
    <x v="0"/>
  </r>
  <r>
    <x v="175"/>
    <x v="175"/>
    <x v="1226"/>
    <x v="1180"/>
    <n v="282.75"/>
    <n v="0"/>
    <n v="9.1300000000000008"/>
    <n v="0"/>
    <n v="0"/>
    <n v="291.88"/>
    <s v="Yes"/>
    <s v="Yes"/>
    <s v="Yes"/>
    <x v="0"/>
  </r>
  <r>
    <x v="175"/>
    <x v="175"/>
    <x v="1227"/>
    <x v="1181"/>
    <n v="409.4"/>
    <n v="0"/>
    <n v="0"/>
    <n v="0"/>
    <n v="0"/>
    <n v="409.4"/>
    <s v="Yes"/>
    <s v="Yes"/>
    <s v="Yes"/>
    <x v="0"/>
  </r>
  <r>
    <x v="175"/>
    <x v="175"/>
    <x v="1228"/>
    <x v="1182"/>
    <n v="87.34"/>
    <n v="0"/>
    <n v="3.96"/>
    <n v="0"/>
    <n v="0"/>
    <n v="91.3"/>
    <s v="Yes"/>
    <s v="Yes"/>
    <s v="Yes"/>
    <x v="0"/>
  </r>
  <r>
    <x v="176"/>
    <x v="176"/>
    <x v="1229"/>
    <x v="1183"/>
    <n v="293.85000000000002"/>
    <n v="0"/>
    <n v="38.32"/>
    <n v="0"/>
    <n v="0"/>
    <n v="332.17"/>
    <s v="Yes"/>
    <s v="Yes"/>
    <s v="Yes"/>
    <x v="0"/>
  </r>
  <r>
    <x v="176"/>
    <x v="176"/>
    <x v="1230"/>
    <x v="1184"/>
    <n v="372.6"/>
    <n v="45.6"/>
    <n v="0"/>
    <n v="0"/>
    <n v="0"/>
    <n v="418.20000000000005"/>
    <s v="Yes"/>
    <s v="Yes"/>
    <s v="Yes"/>
    <x v="0"/>
  </r>
  <r>
    <x v="176"/>
    <x v="176"/>
    <x v="1231"/>
    <x v="1185"/>
    <n v="242"/>
    <n v="0"/>
    <n v="0"/>
    <n v="0"/>
    <n v="0"/>
    <n v="242"/>
    <s v="Yes"/>
    <s v="Yes"/>
    <s v="Yes"/>
    <x v="0"/>
  </r>
  <r>
    <x v="176"/>
    <x v="176"/>
    <x v="1232"/>
    <x v="1186"/>
    <n v="17.04"/>
    <n v="0"/>
    <n v="0"/>
    <n v="0"/>
    <n v="0"/>
    <n v="17.04"/>
    <s v="Yes"/>
    <s v="Yes"/>
    <s v="No"/>
    <x v="1"/>
  </r>
  <r>
    <x v="177"/>
    <x v="177"/>
    <x v="1233"/>
    <x v="1187"/>
    <n v="109.5"/>
    <n v="12"/>
    <n v="0"/>
    <n v="0"/>
    <n v="0"/>
    <n v="121.5"/>
    <s v="Yes"/>
    <s v="Yes"/>
    <s v="Yes"/>
    <x v="0"/>
  </r>
  <r>
    <x v="177"/>
    <x v="177"/>
    <x v="1234"/>
    <x v="1188"/>
    <n v="100.09"/>
    <n v="0"/>
    <n v="11.75"/>
    <n v="0"/>
    <n v="0"/>
    <n v="111.84"/>
    <s v="Yes"/>
    <s v="Yes"/>
    <s v="Yes"/>
    <x v="0"/>
  </r>
  <r>
    <x v="177"/>
    <x v="177"/>
    <x v="1235"/>
    <x v="1189"/>
    <n v="1"/>
    <n v="0"/>
    <n v="0"/>
    <n v="0"/>
    <n v="0"/>
    <n v="1"/>
    <s v="No"/>
    <s v="Yes"/>
    <s v="No"/>
    <x v="1"/>
  </r>
  <r>
    <x v="178"/>
    <x v="178"/>
    <x v="1236"/>
    <x v="1190"/>
    <n v="35.799999999999997"/>
    <n v="0"/>
    <n v="1.96"/>
    <n v="0"/>
    <n v="0"/>
    <n v="37.76"/>
    <s v="Yes"/>
    <s v="Yes"/>
    <s v="Yes"/>
    <x v="0"/>
  </r>
  <r>
    <x v="178"/>
    <x v="178"/>
    <x v="1237"/>
    <x v="1191"/>
    <n v="25.65"/>
    <n v="0"/>
    <n v="0"/>
    <n v="0"/>
    <n v="0"/>
    <n v="25.65"/>
    <s v="No"/>
    <s v="Yes"/>
    <s v="No"/>
    <x v="1"/>
  </r>
  <r>
    <x v="178"/>
    <x v="178"/>
    <x v="1238"/>
    <x v="1192"/>
    <n v="340.23"/>
    <n v="0"/>
    <n v="7.2299999999999995"/>
    <n v="0"/>
    <n v="0"/>
    <n v="347.46000000000004"/>
    <s v="No"/>
    <s v="Yes"/>
    <s v="No"/>
    <x v="1"/>
  </r>
  <r>
    <x v="178"/>
    <x v="178"/>
    <x v="1239"/>
    <x v="1193"/>
    <n v="341.09"/>
    <n v="0"/>
    <n v="0"/>
    <n v="0"/>
    <n v="0"/>
    <n v="341.09"/>
    <s v="No"/>
    <s v="Yes"/>
    <s v="No"/>
    <x v="1"/>
  </r>
  <r>
    <x v="179"/>
    <x v="179"/>
    <x v="1240"/>
    <x v="1194"/>
    <n v="280.67"/>
    <n v="0"/>
    <n v="30.389999999999997"/>
    <n v="0"/>
    <n v="0"/>
    <n v="311.06"/>
    <s v="Yes"/>
    <s v="Yes"/>
    <s v="Yes"/>
    <x v="0"/>
  </r>
  <r>
    <x v="179"/>
    <x v="179"/>
    <x v="1241"/>
    <x v="1195"/>
    <n v="446.61"/>
    <n v="0"/>
    <n v="0"/>
    <n v="0"/>
    <n v="0"/>
    <n v="446.61"/>
    <s v="Yes"/>
    <s v="Yes"/>
    <s v="Yes"/>
    <x v="0"/>
  </r>
  <r>
    <x v="179"/>
    <x v="179"/>
    <x v="1242"/>
    <x v="1196"/>
    <n v="217.6"/>
    <n v="0"/>
    <n v="0"/>
    <n v="0"/>
    <n v="0"/>
    <n v="217.6"/>
    <s v="Yes"/>
    <s v="Yes"/>
    <s v="Yes"/>
    <x v="0"/>
  </r>
  <r>
    <x v="179"/>
    <x v="179"/>
    <x v="1243"/>
    <x v="1197"/>
    <n v="20.77"/>
    <n v="0"/>
    <n v="0"/>
    <n v="0"/>
    <n v="0"/>
    <n v="20.77"/>
    <s v="Yes"/>
    <s v="Yes"/>
    <s v="Yes"/>
    <x v="0"/>
  </r>
  <r>
    <x v="179"/>
    <x v="179"/>
    <x v="1244"/>
    <x v="1198"/>
    <n v="100.42"/>
    <n v="0"/>
    <n v="0"/>
    <n v="0"/>
    <n v="0"/>
    <n v="100.42"/>
    <s v="Yes"/>
    <s v="Yes"/>
    <s v="Yes"/>
    <x v="0"/>
  </r>
  <r>
    <x v="180"/>
    <x v="180"/>
    <x v="1245"/>
    <x v="1199"/>
    <n v="250.79"/>
    <n v="0"/>
    <n v="0"/>
    <n v="0"/>
    <n v="0"/>
    <n v="250.79"/>
    <s v="Yes"/>
    <s v="Yes"/>
    <s v="Yes"/>
    <x v="0"/>
  </r>
  <r>
    <x v="180"/>
    <x v="180"/>
    <x v="1246"/>
    <x v="1200"/>
    <n v="213.51"/>
    <n v="0"/>
    <n v="13.42"/>
    <n v="0"/>
    <n v="0"/>
    <n v="226.92999999999998"/>
    <s v="Yes"/>
    <s v="Yes"/>
    <s v="Yes"/>
    <x v="0"/>
  </r>
  <r>
    <x v="181"/>
    <x v="181"/>
    <x v="1247"/>
    <x v="1201"/>
    <n v="170"/>
    <n v="0"/>
    <n v="0"/>
    <n v="0"/>
    <n v="0"/>
    <n v="170"/>
    <s v="Yes"/>
    <s v="Yes"/>
    <s v="Yes"/>
    <x v="0"/>
  </r>
  <r>
    <x v="182"/>
    <x v="182"/>
    <x v="1248"/>
    <x v="1202"/>
    <n v="216.04"/>
    <n v="0"/>
    <n v="0"/>
    <n v="0"/>
    <n v="0"/>
    <n v="216.04"/>
    <s v="Yes"/>
    <s v="Yes"/>
    <s v="Yes"/>
    <x v="0"/>
  </r>
  <r>
    <x v="182"/>
    <x v="182"/>
    <x v="1249"/>
    <x v="1203"/>
    <n v="185.36"/>
    <n v="13.9"/>
    <n v="0"/>
    <n v="0"/>
    <n v="0"/>
    <n v="199.26000000000002"/>
    <s v="Yes"/>
    <s v="Yes"/>
    <s v="Yes"/>
    <x v="0"/>
  </r>
  <r>
    <x v="182"/>
    <x v="182"/>
    <x v="1250"/>
    <x v="1204"/>
    <n v="210.12"/>
    <n v="0"/>
    <n v="0"/>
    <n v="0"/>
    <n v="0"/>
    <n v="210.12"/>
    <s v="Yes"/>
    <s v="Yes"/>
    <s v="Yes"/>
    <x v="0"/>
  </r>
  <r>
    <x v="182"/>
    <x v="182"/>
    <x v="1251"/>
    <x v="1205"/>
    <n v="288.39999999999998"/>
    <n v="0"/>
    <n v="12.71"/>
    <n v="0"/>
    <n v="0"/>
    <n v="301.10999999999996"/>
    <s v="Yes"/>
    <s v="Yes"/>
    <s v="Yes"/>
    <x v="0"/>
  </r>
  <r>
    <x v="182"/>
    <x v="182"/>
    <x v="1252"/>
    <x v="1206"/>
    <n v="64.39"/>
    <n v="0"/>
    <n v="0.26"/>
    <n v="1.2"/>
    <n v="0"/>
    <n v="65.850000000000009"/>
    <s v="Yes"/>
    <s v="Yes"/>
    <s v="Yes"/>
    <x v="0"/>
  </r>
  <r>
    <x v="183"/>
    <x v="183"/>
    <x v="1253"/>
    <x v="1207"/>
    <n v="244.59"/>
    <n v="0"/>
    <n v="8.0399999999999991"/>
    <n v="4.7"/>
    <n v="0"/>
    <n v="257.33"/>
    <s v="Yes"/>
    <s v="Yes"/>
    <s v="Yes"/>
    <x v="0"/>
  </r>
  <r>
    <x v="183"/>
    <x v="183"/>
    <x v="1254"/>
    <x v="1208"/>
    <n v="223.5"/>
    <n v="18.5"/>
    <n v="0"/>
    <n v="0"/>
    <n v="0"/>
    <n v="242"/>
    <s v="Yes"/>
    <s v="Yes"/>
    <s v="Yes"/>
    <x v="0"/>
  </r>
  <r>
    <x v="184"/>
    <x v="184"/>
    <x v="1255"/>
    <x v="1209"/>
    <n v="234.86"/>
    <n v="0"/>
    <n v="14.01"/>
    <n v="0.3"/>
    <n v="0"/>
    <n v="249.17000000000002"/>
    <s v="Yes"/>
    <s v="Yes"/>
    <s v="Yes"/>
    <x v="0"/>
  </r>
  <r>
    <x v="184"/>
    <x v="184"/>
    <x v="1256"/>
    <x v="1210"/>
    <n v="277.89"/>
    <n v="5.0999999999999996"/>
    <n v="0"/>
    <n v="0"/>
    <n v="0"/>
    <n v="282.99"/>
    <s v="Yes"/>
    <s v="Yes"/>
    <s v="Yes"/>
    <x v="0"/>
  </r>
  <r>
    <x v="184"/>
    <x v="184"/>
    <x v="1257"/>
    <x v="1211"/>
    <n v="7.34"/>
    <n v="0"/>
    <n v="0"/>
    <n v="0"/>
    <n v="0"/>
    <n v="7.34"/>
    <s v="No"/>
    <s v="Yes"/>
    <s v="No"/>
    <x v="1"/>
  </r>
  <r>
    <x v="185"/>
    <x v="185"/>
    <x v="1258"/>
    <x v="1212"/>
    <n v="127.1"/>
    <n v="0"/>
    <n v="0"/>
    <n v="0"/>
    <n v="0"/>
    <n v="127.1"/>
    <s v="Yes"/>
    <s v="Yes"/>
    <s v="Yes"/>
    <x v="0"/>
  </r>
  <r>
    <x v="185"/>
    <x v="185"/>
    <x v="1259"/>
    <x v="1213"/>
    <n v="174.84"/>
    <n v="0"/>
    <n v="8.379999999999999"/>
    <n v="0"/>
    <n v="0"/>
    <n v="183.22"/>
    <s v="Yes"/>
    <s v="Yes"/>
    <s v="Yes"/>
    <x v="0"/>
  </r>
  <r>
    <x v="186"/>
    <x v="186"/>
    <x v="1260"/>
    <x v="1214"/>
    <n v="170.18"/>
    <n v="0"/>
    <n v="17.93"/>
    <n v="0"/>
    <n v="0"/>
    <n v="188.11"/>
    <s v="No"/>
    <s v="Yes"/>
    <s v="No"/>
    <x v="1"/>
  </r>
  <r>
    <x v="186"/>
    <x v="186"/>
    <x v="1261"/>
    <x v="1215"/>
    <n v="150.5"/>
    <n v="0"/>
    <n v="0"/>
    <n v="0"/>
    <n v="0"/>
    <n v="150.5"/>
    <s v="No"/>
    <s v="Yes"/>
    <s v="No"/>
    <x v="1"/>
  </r>
  <r>
    <x v="187"/>
    <x v="187"/>
    <x v="1262"/>
    <x v="1216"/>
    <n v="52.75"/>
    <n v="1"/>
    <n v="4.32"/>
    <n v="0"/>
    <n v="0"/>
    <n v="58.07"/>
    <s v="Yes"/>
    <s v="Yes"/>
    <s v="Yes"/>
    <x v="0"/>
  </r>
  <r>
    <x v="188"/>
    <x v="188"/>
    <x v="1263"/>
    <x v="1217"/>
    <n v="279.67"/>
    <n v="0"/>
    <n v="9.61"/>
    <n v="0"/>
    <n v="0"/>
    <n v="289.28000000000003"/>
    <s v="Yes"/>
    <s v="Yes"/>
    <s v="Yes"/>
    <x v="0"/>
  </r>
  <r>
    <x v="188"/>
    <x v="188"/>
    <x v="1264"/>
    <x v="1218"/>
    <n v="293.94"/>
    <n v="0"/>
    <n v="0"/>
    <n v="0"/>
    <n v="0"/>
    <n v="293.94"/>
    <s v="Yes"/>
    <s v="Yes"/>
    <s v="Yes"/>
    <x v="0"/>
  </r>
  <r>
    <x v="188"/>
    <x v="188"/>
    <x v="1265"/>
    <x v="1219"/>
    <n v="364.89"/>
    <n v="0"/>
    <n v="0"/>
    <n v="0"/>
    <n v="0"/>
    <n v="364.89"/>
    <s v="Yes"/>
    <s v="Yes"/>
    <s v="Yes"/>
    <x v="0"/>
  </r>
  <r>
    <x v="188"/>
    <x v="188"/>
    <x v="1266"/>
    <x v="1220"/>
    <n v="47.68"/>
    <n v="0"/>
    <n v="0.22"/>
    <n v="1.1000000000000001"/>
    <n v="0"/>
    <n v="49"/>
    <s v="Yes"/>
    <s v="Yes"/>
    <s v="No"/>
    <x v="1"/>
  </r>
  <r>
    <x v="188"/>
    <x v="188"/>
    <x v="1267"/>
    <x v="1221"/>
    <n v="137.99"/>
    <n v="0"/>
    <n v="8.56"/>
    <n v="0"/>
    <n v="0"/>
    <n v="146.55000000000001"/>
    <s v="Yes"/>
    <s v="Yes"/>
    <s v="Yes"/>
    <x v="0"/>
  </r>
  <r>
    <x v="189"/>
    <x v="189"/>
    <x v="1268"/>
    <x v="1222"/>
    <n v="127.91"/>
    <n v="0"/>
    <n v="3.34"/>
    <n v="0"/>
    <n v="0"/>
    <n v="131.25"/>
    <s v="Yes"/>
    <s v="Yes"/>
    <s v="Yes"/>
    <x v="0"/>
  </r>
  <r>
    <x v="189"/>
    <x v="189"/>
    <x v="1269"/>
    <x v="1223"/>
    <n v="116.62"/>
    <n v="4"/>
    <n v="0"/>
    <n v="0"/>
    <n v="0"/>
    <n v="120.62"/>
    <s v="Yes"/>
    <s v="Yes"/>
    <s v="Yes"/>
    <x v="0"/>
  </r>
  <r>
    <x v="189"/>
    <x v="189"/>
    <x v="1270"/>
    <x v="1224"/>
    <n v="99.96"/>
    <n v="0"/>
    <n v="0"/>
    <n v="0"/>
    <n v="0"/>
    <n v="99.96"/>
    <s v="Yes"/>
    <s v="Yes"/>
    <s v="No"/>
    <x v="1"/>
  </r>
  <r>
    <x v="189"/>
    <x v="189"/>
    <x v="1271"/>
    <x v="1225"/>
    <n v="12.15"/>
    <n v="0"/>
    <n v="0"/>
    <n v="0"/>
    <n v="0"/>
    <n v="12.15"/>
    <s v="No"/>
    <s v="Yes"/>
    <s v="No"/>
    <x v="1"/>
  </r>
  <r>
    <x v="190"/>
    <x v="190"/>
    <x v="1272"/>
    <x v="1226"/>
    <n v="105.62"/>
    <n v="14.53"/>
    <n v="0"/>
    <n v="0"/>
    <n v="0"/>
    <n v="120.15"/>
    <s v="Yes"/>
    <s v="Yes"/>
    <s v="Yes"/>
    <x v="0"/>
  </r>
  <r>
    <x v="190"/>
    <x v="190"/>
    <x v="1273"/>
    <x v="1227"/>
    <n v="61.2"/>
    <n v="0"/>
    <n v="0"/>
    <n v="0"/>
    <n v="0"/>
    <n v="61.2"/>
    <s v="Yes"/>
    <s v="Yes"/>
    <s v="Yes"/>
    <x v="0"/>
  </r>
  <r>
    <x v="190"/>
    <x v="190"/>
    <x v="1274"/>
    <x v="1228"/>
    <n v="71.680000000000007"/>
    <n v="0"/>
    <n v="2.76"/>
    <n v="0"/>
    <n v="0"/>
    <n v="74.440000000000012"/>
    <s v="Yes"/>
    <s v="Yes"/>
    <s v="Yes"/>
    <x v="0"/>
  </r>
  <r>
    <x v="191"/>
    <x v="191"/>
    <x v="1275"/>
    <x v="1229"/>
    <n v="17.100000000000001"/>
    <n v="0"/>
    <n v="0"/>
    <n v="0"/>
    <n v="0"/>
    <n v="17.100000000000001"/>
    <s v="Yes"/>
    <s v="Yes"/>
    <s v="Yes"/>
    <x v="0"/>
  </r>
  <r>
    <x v="191"/>
    <x v="191"/>
    <x v="1276"/>
    <x v="1230"/>
    <n v="736.94"/>
    <n v="0"/>
    <n v="0"/>
    <n v="0"/>
    <n v="0"/>
    <n v="736.94"/>
    <s v="No"/>
    <s v="Yes"/>
    <s v="No"/>
    <x v="1"/>
  </r>
  <r>
    <x v="191"/>
    <x v="191"/>
    <x v="1277"/>
    <x v="1231"/>
    <n v="343.49"/>
    <n v="0"/>
    <n v="0"/>
    <n v="0"/>
    <n v="0"/>
    <n v="343.49"/>
    <s v="No"/>
    <s v="Yes"/>
    <s v="No"/>
    <x v="1"/>
  </r>
  <r>
    <x v="191"/>
    <x v="191"/>
    <x v="1278"/>
    <x v="1232"/>
    <n v="454.79"/>
    <n v="0"/>
    <n v="0"/>
    <n v="0"/>
    <n v="0"/>
    <n v="454.79"/>
    <s v="No"/>
    <s v="Yes"/>
    <s v="No"/>
    <x v="1"/>
  </r>
  <r>
    <x v="191"/>
    <x v="191"/>
    <x v="1279"/>
    <x v="1233"/>
    <n v="769.42"/>
    <n v="0"/>
    <n v="201.04"/>
    <n v="3"/>
    <n v="0"/>
    <n v="973.45999999999992"/>
    <s v="No"/>
    <s v="Yes"/>
    <s v="No"/>
    <x v="1"/>
  </r>
  <r>
    <x v="191"/>
    <x v="191"/>
    <x v="1280"/>
    <x v="1234"/>
    <n v="475.86"/>
    <n v="0"/>
    <n v="0"/>
    <n v="0"/>
    <n v="0"/>
    <n v="475.86"/>
    <s v="No"/>
    <s v="Yes"/>
    <s v="No"/>
    <x v="1"/>
  </r>
  <r>
    <x v="192"/>
    <x v="192"/>
    <x v="1281"/>
    <x v="1235"/>
    <n v="201.27"/>
    <n v="0"/>
    <n v="14.959999999999999"/>
    <n v="0"/>
    <n v="0"/>
    <n v="216.23000000000002"/>
    <s v="Yes"/>
    <s v="Yes"/>
    <s v="Yes"/>
    <x v="0"/>
  </r>
  <r>
    <x v="192"/>
    <x v="192"/>
    <x v="1282"/>
    <x v="1236"/>
    <n v="1464.47"/>
    <n v="0"/>
    <n v="251.51999999999998"/>
    <n v="0"/>
    <n v="0"/>
    <n v="1715.99"/>
    <s v="No"/>
    <s v="Yes"/>
    <s v="No"/>
    <x v="1"/>
  </r>
  <r>
    <x v="192"/>
    <x v="192"/>
    <x v="1283"/>
    <x v="1237"/>
    <n v="291.07"/>
    <n v="0"/>
    <n v="0"/>
    <n v="0"/>
    <n v="0"/>
    <n v="291.07"/>
    <s v="Yes"/>
    <s v="Yes"/>
    <s v="Yes"/>
    <x v="0"/>
  </r>
  <r>
    <x v="192"/>
    <x v="192"/>
    <x v="1284"/>
    <x v="1238"/>
    <n v="369.66"/>
    <n v="0"/>
    <n v="0"/>
    <n v="0"/>
    <n v="0"/>
    <n v="369.66"/>
    <s v="No"/>
    <s v="Yes"/>
    <s v="No"/>
    <x v="1"/>
  </r>
  <r>
    <x v="192"/>
    <x v="192"/>
    <x v="1285"/>
    <x v="1239"/>
    <n v="299.41000000000003"/>
    <n v="13.3"/>
    <n v="0"/>
    <n v="0"/>
    <n v="0"/>
    <n v="312.71000000000004"/>
    <s v="Yes"/>
    <s v="Yes"/>
    <s v="Yes"/>
    <x v="0"/>
  </r>
  <r>
    <x v="192"/>
    <x v="192"/>
    <x v="1286"/>
    <x v="1240"/>
    <n v="605.62"/>
    <n v="14"/>
    <n v="0"/>
    <n v="0"/>
    <n v="0"/>
    <n v="619.62"/>
    <s v="Yes"/>
    <s v="Yes"/>
    <s v="Yes"/>
    <x v="0"/>
  </r>
  <r>
    <x v="192"/>
    <x v="192"/>
    <x v="1287"/>
    <x v="1241"/>
    <n v="301.3"/>
    <n v="14"/>
    <n v="0"/>
    <n v="0"/>
    <n v="0"/>
    <n v="315.3"/>
    <s v="No"/>
    <s v="Yes"/>
    <s v="No"/>
    <x v="1"/>
  </r>
  <r>
    <x v="192"/>
    <x v="192"/>
    <x v="1288"/>
    <x v="1242"/>
    <n v="315.58999999999997"/>
    <n v="12.54"/>
    <n v="0"/>
    <n v="0"/>
    <n v="0"/>
    <n v="328.13"/>
    <s v="No"/>
    <s v="Yes"/>
    <s v="No"/>
    <x v="1"/>
  </r>
  <r>
    <x v="192"/>
    <x v="192"/>
    <x v="1289"/>
    <x v="1243"/>
    <n v="599.79999999999995"/>
    <n v="0"/>
    <n v="0"/>
    <n v="0"/>
    <n v="0"/>
    <n v="599.79999999999995"/>
    <s v="No"/>
    <s v="Yes"/>
    <s v="No"/>
    <x v="1"/>
  </r>
  <r>
    <x v="192"/>
    <x v="192"/>
    <x v="1290"/>
    <x v="1244"/>
    <n v="550.1"/>
    <n v="0"/>
    <n v="0"/>
    <n v="0"/>
    <n v="0"/>
    <n v="550.1"/>
    <s v="No"/>
    <s v="Yes"/>
    <s v="No"/>
    <x v="1"/>
  </r>
  <r>
    <x v="192"/>
    <x v="192"/>
    <x v="1291"/>
    <x v="1245"/>
    <n v="404.1"/>
    <n v="0"/>
    <n v="0"/>
    <n v="0"/>
    <n v="0"/>
    <n v="404.1"/>
    <s v="Yes"/>
    <s v="Yes"/>
    <s v="Yes"/>
    <x v="0"/>
  </r>
  <r>
    <x v="192"/>
    <x v="192"/>
    <x v="1292"/>
    <x v="1246"/>
    <n v="798.84"/>
    <n v="0"/>
    <n v="0"/>
    <n v="0"/>
    <n v="0"/>
    <n v="798.84"/>
    <s v="No"/>
    <s v="Yes"/>
    <s v="No"/>
    <x v="1"/>
  </r>
  <r>
    <x v="192"/>
    <x v="192"/>
    <x v="1293"/>
    <x v="1247"/>
    <n v="708.43"/>
    <n v="0"/>
    <n v="0"/>
    <n v="0"/>
    <n v="0"/>
    <n v="708.43"/>
    <s v="No"/>
    <s v="Yes"/>
    <s v="No"/>
    <x v="1"/>
  </r>
  <r>
    <x v="192"/>
    <x v="192"/>
    <x v="1294"/>
    <x v="1248"/>
    <n v="578.54"/>
    <n v="0"/>
    <n v="0"/>
    <n v="0"/>
    <n v="0"/>
    <n v="578.54"/>
    <s v="No"/>
    <s v="Yes"/>
    <s v="No"/>
    <x v="1"/>
  </r>
  <r>
    <x v="192"/>
    <x v="192"/>
    <x v="1295"/>
    <x v="1249"/>
    <n v="340.27"/>
    <n v="13.9"/>
    <n v="0"/>
    <n v="0"/>
    <n v="0"/>
    <n v="354.16999999999996"/>
    <s v="Yes"/>
    <s v="Yes"/>
    <s v="Yes"/>
    <x v="0"/>
  </r>
  <r>
    <x v="192"/>
    <x v="192"/>
    <x v="1296"/>
    <x v="1250"/>
    <n v="269.24"/>
    <n v="14.7"/>
    <n v="0"/>
    <n v="0"/>
    <n v="0"/>
    <n v="283.94"/>
    <s v="No"/>
    <s v="Yes"/>
    <s v="No"/>
    <x v="1"/>
  </r>
  <r>
    <x v="192"/>
    <x v="192"/>
    <x v="1297"/>
    <x v="1251"/>
    <n v="1489.36"/>
    <n v="0"/>
    <n v="270.59999999999997"/>
    <n v="0"/>
    <n v="0"/>
    <n v="1759.9599999999998"/>
    <s v="No"/>
    <s v="Yes"/>
    <s v="No"/>
    <x v="1"/>
  </r>
  <r>
    <x v="192"/>
    <x v="192"/>
    <x v="1298"/>
    <x v="1252"/>
    <n v="853.65"/>
    <n v="0"/>
    <n v="0"/>
    <n v="0"/>
    <n v="0"/>
    <n v="853.65"/>
    <s v="No"/>
    <s v="Yes"/>
    <s v="No"/>
    <x v="1"/>
  </r>
  <r>
    <x v="192"/>
    <x v="192"/>
    <x v="1299"/>
    <x v="660"/>
    <n v="673.64"/>
    <n v="0"/>
    <n v="0"/>
    <n v="0"/>
    <n v="0"/>
    <n v="673.64"/>
    <s v="Yes"/>
    <s v="Yes"/>
    <s v="Yes"/>
    <x v="0"/>
  </r>
  <r>
    <x v="192"/>
    <x v="192"/>
    <x v="1300"/>
    <x v="1253"/>
    <n v="718.55"/>
    <n v="0"/>
    <n v="0"/>
    <n v="0"/>
    <n v="0"/>
    <n v="718.55"/>
    <s v="No"/>
    <s v="Yes"/>
    <s v="No"/>
    <x v="1"/>
  </r>
  <r>
    <x v="192"/>
    <x v="192"/>
    <x v="1301"/>
    <x v="1254"/>
    <n v="122.74"/>
    <n v="0"/>
    <n v="37.129999999999995"/>
    <n v="0"/>
    <n v="0"/>
    <n v="159.87"/>
    <s v="Yes"/>
    <s v="Yes"/>
    <s v="Yes"/>
    <x v="0"/>
  </r>
  <r>
    <x v="192"/>
    <x v="192"/>
    <x v="1302"/>
    <x v="841"/>
    <n v="465.7"/>
    <n v="0"/>
    <n v="0"/>
    <n v="0"/>
    <n v="0"/>
    <n v="465.7"/>
    <s v="No"/>
    <s v="Yes"/>
    <s v="No"/>
    <x v="1"/>
  </r>
  <r>
    <x v="192"/>
    <x v="192"/>
    <x v="1303"/>
    <x v="1255"/>
    <n v="708.91"/>
    <n v="14.3"/>
    <n v="0"/>
    <n v="0"/>
    <n v="0"/>
    <n v="723.20999999999992"/>
    <s v="No"/>
    <s v="Yes"/>
    <s v="No"/>
    <x v="1"/>
  </r>
  <r>
    <x v="192"/>
    <x v="192"/>
    <x v="1304"/>
    <x v="1256"/>
    <n v="815.83"/>
    <n v="0"/>
    <n v="0"/>
    <n v="0"/>
    <n v="0"/>
    <n v="815.83"/>
    <s v="No"/>
    <s v="Yes"/>
    <s v="No"/>
    <x v="1"/>
  </r>
  <r>
    <x v="192"/>
    <x v="192"/>
    <x v="1305"/>
    <x v="1257"/>
    <n v="697.9"/>
    <n v="15.2"/>
    <n v="0"/>
    <n v="0"/>
    <n v="0"/>
    <n v="713.1"/>
    <s v="No"/>
    <s v="Yes"/>
    <s v="No"/>
    <x v="1"/>
  </r>
  <r>
    <x v="192"/>
    <x v="192"/>
    <x v="1306"/>
    <x v="1258"/>
    <n v="548.92999999999995"/>
    <n v="0"/>
    <n v="0"/>
    <n v="0"/>
    <n v="0"/>
    <n v="548.92999999999995"/>
    <s v="No"/>
    <s v="Yes"/>
    <s v="No"/>
    <x v="1"/>
  </r>
  <r>
    <x v="192"/>
    <x v="192"/>
    <x v="1307"/>
    <x v="1259"/>
    <n v="618.92999999999995"/>
    <n v="14.3"/>
    <n v="0"/>
    <n v="0"/>
    <n v="0"/>
    <n v="633.2299999999999"/>
    <s v="No"/>
    <s v="Yes"/>
    <s v="No"/>
    <x v="1"/>
  </r>
  <r>
    <x v="192"/>
    <x v="192"/>
    <x v="1308"/>
    <x v="1260"/>
    <n v="890.69"/>
    <n v="0"/>
    <n v="0"/>
    <n v="0"/>
    <n v="0"/>
    <n v="890.69"/>
    <s v="No"/>
    <s v="Yes"/>
    <s v="No"/>
    <x v="1"/>
  </r>
  <r>
    <x v="192"/>
    <x v="192"/>
    <x v="1309"/>
    <x v="1261"/>
    <n v="466.41"/>
    <n v="14.4"/>
    <n v="0"/>
    <n v="0"/>
    <n v="0"/>
    <n v="480.81"/>
    <s v="Yes"/>
    <s v="Yes"/>
    <s v="Yes"/>
    <x v="0"/>
  </r>
  <r>
    <x v="192"/>
    <x v="192"/>
    <x v="1310"/>
    <x v="1262"/>
    <n v="1371.9"/>
    <n v="0"/>
    <n v="200.41"/>
    <n v="0"/>
    <n v="0"/>
    <n v="1572.3100000000002"/>
    <s v="No"/>
    <s v="Yes"/>
    <s v="No"/>
    <x v="1"/>
  </r>
  <r>
    <x v="192"/>
    <x v="192"/>
    <x v="1311"/>
    <x v="900"/>
    <n v="674.4"/>
    <n v="14.3"/>
    <n v="0"/>
    <n v="0"/>
    <n v="0"/>
    <n v="688.69999999999993"/>
    <s v="No"/>
    <s v="Yes"/>
    <s v="No"/>
    <x v="1"/>
  </r>
  <r>
    <x v="192"/>
    <x v="192"/>
    <x v="1312"/>
    <x v="1263"/>
    <n v="715.33"/>
    <n v="14.1"/>
    <n v="0"/>
    <n v="0"/>
    <n v="0"/>
    <n v="729.43000000000006"/>
    <s v="No"/>
    <s v="Yes"/>
    <s v="No"/>
    <x v="1"/>
  </r>
  <r>
    <x v="192"/>
    <x v="192"/>
    <x v="1313"/>
    <x v="1264"/>
    <n v="835.97"/>
    <n v="0"/>
    <n v="0"/>
    <n v="0"/>
    <n v="0"/>
    <n v="835.97"/>
    <s v="No"/>
    <s v="Yes"/>
    <s v="No"/>
    <x v="1"/>
  </r>
  <r>
    <x v="192"/>
    <x v="192"/>
    <x v="1314"/>
    <x v="1265"/>
    <n v="116.01"/>
    <n v="0"/>
    <n v="0"/>
    <n v="0"/>
    <n v="0"/>
    <n v="116.01"/>
    <s v="No"/>
    <s v="Yes"/>
    <s v="No"/>
    <x v="1"/>
  </r>
  <r>
    <x v="192"/>
    <x v="192"/>
    <x v="1315"/>
    <x v="1266"/>
    <n v="892.43"/>
    <n v="14.1"/>
    <n v="0"/>
    <n v="0"/>
    <n v="0"/>
    <n v="906.53"/>
    <s v="No"/>
    <s v="Yes"/>
    <s v="No"/>
    <x v="1"/>
  </r>
  <r>
    <x v="193"/>
    <x v="193"/>
    <x v="1316"/>
    <x v="1267"/>
    <n v="7.56"/>
    <n v="0"/>
    <n v="0"/>
    <n v="0"/>
    <n v="0"/>
    <n v="7.56"/>
    <s v="No"/>
    <s v="Yes"/>
    <s v="No"/>
    <x v="1"/>
  </r>
  <r>
    <x v="193"/>
    <x v="193"/>
    <x v="1317"/>
    <x v="1268"/>
    <n v="44.46"/>
    <n v="0"/>
    <n v="0"/>
    <n v="0"/>
    <n v="0"/>
    <n v="44.46"/>
    <s v="Yes"/>
    <s v="Yes"/>
    <s v="Yes"/>
    <x v="0"/>
  </r>
  <r>
    <x v="193"/>
    <x v="193"/>
    <x v="1318"/>
    <x v="1269"/>
    <n v="596.08000000000004"/>
    <n v="0"/>
    <n v="19.669999999999998"/>
    <n v="0"/>
    <n v="0"/>
    <n v="615.75"/>
    <s v="No"/>
    <s v="Yes"/>
    <s v="No"/>
    <x v="1"/>
  </r>
  <r>
    <x v="193"/>
    <x v="193"/>
    <x v="1319"/>
    <x v="1270"/>
    <n v="261.5"/>
    <n v="0"/>
    <n v="0"/>
    <n v="0"/>
    <n v="0"/>
    <n v="261.5"/>
    <s v="Yes"/>
    <s v="Yes"/>
    <s v="Yes"/>
    <x v="0"/>
  </r>
  <r>
    <x v="193"/>
    <x v="193"/>
    <x v="1320"/>
    <x v="173"/>
    <n v="334.3"/>
    <n v="0"/>
    <n v="0"/>
    <n v="0"/>
    <n v="0"/>
    <n v="334.3"/>
    <s v="No"/>
    <s v="Yes"/>
    <s v="No"/>
    <x v="1"/>
  </r>
  <r>
    <x v="193"/>
    <x v="193"/>
    <x v="1321"/>
    <x v="1271"/>
    <n v="1450.5"/>
    <n v="0"/>
    <n v="94.25"/>
    <n v="0"/>
    <n v="0"/>
    <n v="1544.75"/>
    <s v="No"/>
    <s v="Yes"/>
    <s v="No"/>
    <x v="1"/>
  </r>
  <r>
    <x v="193"/>
    <x v="193"/>
    <x v="1322"/>
    <x v="1272"/>
    <n v="410.23"/>
    <n v="0"/>
    <n v="0"/>
    <n v="0"/>
    <n v="0"/>
    <n v="410.23"/>
    <s v="Yes"/>
    <s v="Yes"/>
    <s v="Yes"/>
    <x v="0"/>
  </r>
  <r>
    <x v="193"/>
    <x v="193"/>
    <x v="1323"/>
    <x v="1273"/>
    <n v="294.64"/>
    <n v="0"/>
    <n v="0"/>
    <n v="0"/>
    <n v="0"/>
    <n v="294.64"/>
    <s v="No"/>
    <s v="Yes"/>
    <s v="No"/>
    <x v="1"/>
  </r>
  <r>
    <x v="193"/>
    <x v="193"/>
    <x v="1324"/>
    <x v="1274"/>
    <n v="233.4"/>
    <n v="0"/>
    <n v="0"/>
    <n v="0"/>
    <n v="0"/>
    <n v="233.4"/>
    <s v="Yes"/>
    <s v="Yes"/>
    <s v="Yes"/>
    <x v="0"/>
  </r>
  <r>
    <x v="193"/>
    <x v="193"/>
    <x v="1325"/>
    <x v="1275"/>
    <n v="243.7"/>
    <n v="18.399999999999999"/>
    <n v="0"/>
    <n v="0"/>
    <n v="0"/>
    <n v="262.09999999999997"/>
    <s v="Yes"/>
    <s v="Yes"/>
    <s v="Yes"/>
    <x v="0"/>
  </r>
  <r>
    <x v="193"/>
    <x v="193"/>
    <x v="1326"/>
    <x v="1276"/>
    <n v="437.9"/>
    <n v="0"/>
    <n v="0"/>
    <n v="0"/>
    <n v="0"/>
    <n v="437.9"/>
    <s v="Yes"/>
    <s v="Yes"/>
    <s v="Yes"/>
    <x v="0"/>
  </r>
  <r>
    <x v="193"/>
    <x v="193"/>
    <x v="1327"/>
    <x v="1277"/>
    <n v="299.89999999999998"/>
    <n v="0"/>
    <n v="0"/>
    <n v="0"/>
    <n v="0"/>
    <n v="299.89999999999998"/>
    <s v="No"/>
    <s v="Yes"/>
    <s v="No"/>
    <x v="1"/>
  </r>
  <r>
    <x v="193"/>
    <x v="193"/>
    <x v="1328"/>
    <x v="1278"/>
    <n v="1419.89"/>
    <n v="0"/>
    <n v="55.5"/>
    <n v="0"/>
    <n v="0"/>
    <n v="1475.39"/>
    <s v="Yes"/>
    <s v="Yes"/>
    <s v="Yes"/>
    <x v="0"/>
  </r>
  <r>
    <x v="193"/>
    <x v="193"/>
    <x v="1329"/>
    <x v="1279"/>
    <n v="357.85"/>
    <n v="18.600000000000001"/>
    <n v="0"/>
    <n v="0"/>
    <n v="0"/>
    <n v="376.45000000000005"/>
    <s v="Yes"/>
    <s v="Yes"/>
    <s v="Yes"/>
    <x v="0"/>
  </r>
  <r>
    <x v="193"/>
    <x v="193"/>
    <x v="1330"/>
    <x v="1280"/>
    <n v="411.1"/>
    <n v="0"/>
    <n v="0"/>
    <n v="0"/>
    <n v="0"/>
    <n v="411.1"/>
    <s v="Yes"/>
    <s v="Yes"/>
    <s v="Yes"/>
    <x v="0"/>
  </r>
  <r>
    <x v="193"/>
    <x v="193"/>
    <x v="1331"/>
    <x v="1281"/>
    <n v="220.8"/>
    <n v="0"/>
    <n v="0"/>
    <n v="0"/>
    <n v="0"/>
    <n v="220.8"/>
    <s v="Yes"/>
    <s v="Yes"/>
    <s v="Yes"/>
    <x v="0"/>
  </r>
  <r>
    <x v="193"/>
    <x v="193"/>
    <x v="1332"/>
    <x v="1282"/>
    <n v="336.9"/>
    <n v="0"/>
    <n v="0"/>
    <n v="0"/>
    <n v="0"/>
    <n v="336.9"/>
    <s v="Yes"/>
    <s v="Yes"/>
    <s v="Yes"/>
    <x v="0"/>
  </r>
  <r>
    <x v="193"/>
    <x v="193"/>
    <x v="1333"/>
    <x v="1283"/>
    <n v="472.06"/>
    <n v="0"/>
    <n v="0"/>
    <n v="0"/>
    <n v="0"/>
    <n v="472.06"/>
    <s v="Yes"/>
    <s v="Yes"/>
    <s v="Yes"/>
    <x v="0"/>
  </r>
  <r>
    <x v="193"/>
    <x v="193"/>
    <x v="1334"/>
    <x v="1284"/>
    <n v="284.89999999999998"/>
    <n v="0"/>
    <n v="0"/>
    <n v="0"/>
    <n v="0"/>
    <n v="284.89999999999998"/>
    <s v="Yes"/>
    <s v="Yes"/>
    <s v="Yes"/>
    <x v="0"/>
  </r>
  <r>
    <x v="193"/>
    <x v="193"/>
    <x v="1335"/>
    <x v="1285"/>
    <n v="607.95000000000005"/>
    <n v="0"/>
    <n v="0"/>
    <n v="0"/>
    <n v="0"/>
    <n v="607.95000000000005"/>
    <s v="Yes"/>
    <s v="Yes"/>
    <s v="Yes"/>
    <x v="0"/>
  </r>
  <r>
    <x v="193"/>
    <x v="193"/>
    <x v="1336"/>
    <x v="1286"/>
    <n v="606.62"/>
    <n v="0"/>
    <n v="0"/>
    <n v="0"/>
    <n v="0"/>
    <n v="606.62"/>
    <s v="No"/>
    <s v="Yes"/>
    <s v="No"/>
    <x v="1"/>
  </r>
  <r>
    <x v="193"/>
    <x v="193"/>
    <x v="1337"/>
    <x v="1287"/>
    <n v="518.48"/>
    <n v="0"/>
    <n v="0"/>
    <n v="0"/>
    <n v="0"/>
    <n v="518.48"/>
    <s v="Yes"/>
    <s v="Yes"/>
    <s v="Yes"/>
    <x v="0"/>
  </r>
  <r>
    <x v="193"/>
    <x v="193"/>
    <x v="1338"/>
    <x v="1288"/>
    <n v="465.18"/>
    <n v="43.2"/>
    <n v="0"/>
    <n v="0"/>
    <n v="0"/>
    <n v="508.38"/>
    <s v="No"/>
    <s v="Yes"/>
    <s v="No"/>
    <x v="1"/>
  </r>
  <r>
    <x v="193"/>
    <x v="193"/>
    <x v="1339"/>
    <x v="1289"/>
    <n v="250.4"/>
    <n v="16.899999999999999"/>
    <n v="0"/>
    <n v="0"/>
    <n v="0"/>
    <n v="267.3"/>
    <s v="No"/>
    <s v="Yes"/>
    <s v="No"/>
    <x v="1"/>
  </r>
  <r>
    <x v="193"/>
    <x v="193"/>
    <x v="1340"/>
    <x v="1290"/>
    <n v="349.2"/>
    <n v="0"/>
    <n v="0"/>
    <n v="0"/>
    <n v="0"/>
    <n v="349.2"/>
    <s v="Yes"/>
    <s v="Yes"/>
    <s v="Yes"/>
    <x v="0"/>
  </r>
  <r>
    <x v="193"/>
    <x v="193"/>
    <x v="1341"/>
    <x v="1291"/>
    <n v="373.23"/>
    <n v="18.399999999999999"/>
    <n v="0"/>
    <n v="0"/>
    <n v="0"/>
    <n v="391.63"/>
    <s v="Yes"/>
    <s v="Yes"/>
    <s v="Yes"/>
    <x v="0"/>
  </r>
  <r>
    <x v="193"/>
    <x v="193"/>
    <x v="1342"/>
    <x v="1292"/>
    <n v="322.60000000000002"/>
    <n v="0"/>
    <n v="0"/>
    <n v="0"/>
    <n v="0"/>
    <n v="322.60000000000002"/>
    <s v="No"/>
    <s v="Yes"/>
    <s v="No"/>
    <x v="1"/>
  </r>
  <r>
    <x v="193"/>
    <x v="193"/>
    <x v="1343"/>
    <x v="1293"/>
    <n v="351.1"/>
    <n v="0"/>
    <n v="0"/>
    <n v="0"/>
    <n v="0"/>
    <n v="351.1"/>
    <s v="Yes"/>
    <s v="Yes"/>
    <s v="Yes"/>
    <x v="0"/>
  </r>
  <r>
    <x v="193"/>
    <x v="193"/>
    <x v="1344"/>
    <x v="1294"/>
    <n v="373.9"/>
    <n v="0"/>
    <n v="0"/>
    <n v="0"/>
    <n v="0"/>
    <n v="373.9"/>
    <s v="Yes"/>
    <s v="Yes"/>
    <s v="Yes"/>
    <x v="0"/>
  </r>
  <r>
    <x v="193"/>
    <x v="193"/>
    <x v="1345"/>
    <x v="1295"/>
    <n v="414.13"/>
    <n v="0"/>
    <n v="0"/>
    <n v="0"/>
    <n v="0"/>
    <n v="414.13"/>
    <s v="No"/>
    <s v="Yes"/>
    <s v="No"/>
    <x v="1"/>
  </r>
  <r>
    <x v="193"/>
    <x v="193"/>
    <x v="1346"/>
    <x v="1296"/>
    <n v="297.39999999999998"/>
    <n v="18"/>
    <n v="0"/>
    <n v="0"/>
    <n v="0"/>
    <n v="315.39999999999998"/>
    <s v="Yes"/>
    <s v="Yes"/>
    <s v="Yes"/>
    <x v="0"/>
  </r>
  <r>
    <x v="193"/>
    <x v="193"/>
    <x v="1347"/>
    <x v="1297"/>
    <n v="421.8"/>
    <n v="0"/>
    <n v="0"/>
    <n v="0"/>
    <n v="0"/>
    <n v="421.8"/>
    <s v="No"/>
    <s v="Yes"/>
    <s v="No"/>
    <x v="1"/>
  </r>
  <r>
    <x v="193"/>
    <x v="193"/>
    <x v="1348"/>
    <x v="1298"/>
    <n v="332.48"/>
    <n v="17.3"/>
    <n v="0"/>
    <n v="0"/>
    <n v="0"/>
    <n v="349.78000000000003"/>
    <s v="Yes"/>
    <s v="Yes"/>
    <s v="Yes"/>
    <x v="0"/>
  </r>
  <r>
    <x v="193"/>
    <x v="193"/>
    <x v="1349"/>
    <x v="1299"/>
    <n v="346.9"/>
    <n v="0"/>
    <n v="0"/>
    <n v="0"/>
    <n v="0"/>
    <n v="346.9"/>
    <s v="Yes"/>
    <s v="Yes"/>
    <s v="Yes"/>
    <x v="0"/>
  </r>
  <r>
    <x v="193"/>
    <x v="193"/>
    <x v="1350"/>
    <x v="1300"/>
    <n v="289.10000000000002"/>
    <n v="0"/>
    <n v="0"/>
    <n v="0"/>
    <n v="0"/>
    <n v="289.10000000000002"/>
    <s v="Yes"/>
    <s v="Yes"/>
    <s v="Yes"/>
    <x v="0"/>
  </r>
  <r>
    <x v="193"/>
    <x v="193"/>
    <x v="1351"/>
    <x v="1301"/>
    <n v="368.5"/>
    <n v="0"/>
    <n v="0"/>
    <n v="0"/>
    <n v="0"/>
    <n v="368.5"/>
    <s v="No"/>
    <s v="Yes"/>
    <s v="No"/>
    <x v="1"/>
  </r>
  <r>
    <x v="193"/>
    <x v="193"/>
    <x v="1352"/>
    <x v="1302"/>
    <n v="655.22"/>
    <n v="0"/>
    <n v="0"/>
    <n v="0"/>
    <n v="0"/>
    <n v="655.22"/>
    <s v="Yes"/>
    <s v="Yes"/>
    <s v="Yes"/>
    <x v="0"/>
  </r>
  <r>
    <x v="193"/>
    <x v="193"/>
    <x v="1353"/>
    <x v="1303"/>
    <n v="356.77"/>
    <n v="0"/>
    <n v="0"/>
    <n v="0"/>
    <n v="0"/>
    <n v="356.77"/>
    <s v="Yes"/>
    <s v="Yes"/>
    <s v="Yes"/>
    <x v="0"/>
  </r>
  <r>
    <x v="193"/>
    <x v="193"/>
    <x v="1354"/>
    <x v="1304"/>
    <n v="581.98"/>
    <n v="0"/>
    <n v="0"/>
    <n v="0"/>
    <n v="0"/>
    <n v="581.98"/>
    <s v="No"/>
    <s v="Yes"/>
    <s v="No"/>
    <x v="1"/>
  </r>
  <r>
    <x v="193"/>
    <x v="193"/>
    <x v="1355"/>
    <x v="1305"/>
    <n v="975.09"/>
    <n v="0"/>
    <n v="116.07000000000001"/>
    <n v="0"/>
    <n v="0"/>
    <n v="1091.1600000000001"/>
    <s v="No"/>
    <s v="Yes"/>
    <s v="No"/>
    <x v="1"/>
  </r>
  <r>
    <x v="193"/>
    <x v="193"/>
    <x v="1356"/>
    <x v="1306"/>
    <n v="229.14"/>
    <n v="20.8"/>
    <n v="0"/>
    <n v="0"/>
    <n v="0"/>
    <n v="249.94"/>
    <s v="No"/>
    <s v="Yes"/>
    <s v="No"/>
    <x v="1"/>
  </r>
  <r>
    <x v="193"/>
    <x v="193"/>
    <x v="1357"/>
    <x v="1307"/>
    <n v="1288.0999999999999"/>
    <n v="0"/>
    <n v="72.570000000000007"/>
    <n v="0"/>
    <n v="0"/>
    <n v="1360.6699999999998"/>
    <s v="Yes"/>
    <s v="Yes"/>
    <s v="Yes"/>
    <x v="0"/>
  </r>
  <r>
    <x v="193"/>
    <x v="193"/>
    <x v="1358"/>
    <x v="1308"/>
    <n v="420.2"/>
    <n v="0"/>
    <n v="0"/>
    <n v="0"/>
    <n v="0"/>
    <n v="420.2"/>
    <s v="Yes"/>
    <s v="Yes"/>
    <s v="Yes"/>
    <x v="0"/>
  </r>
  <r>
    <x v="193"/>
    <x v="193"/>
    <x v="1359"/>
    <x v="1309"/>
    <n v="445.5"/>
    <n v="0"/>
    <n v="0"/>
    <n v="0"/>
    <n v="0"/>
    <n v="445.5"/>
    <s v="Yes"/>
    <s v="Yes"/>
    <s v="Yes"/>
    <x v="0"/>
  </r>
  <r>
    <x v="193"/>
    <x v="193"/>
    <x v="1360"/>
    <x v="1310"/>
    <n v="265.75"/>
    <n v="16.399999999999999"/>
    <n v="0"/>
    <n v="0"/>
    <n v="0"/>
    <n v="282.14999999999998"/>
    <s v="No"/>
    <s v="Yes"/>
    <s v="No"/>
    <x v="1"/>
  </r>
  <r>
    <x v="193"/>
    <x v="193"/>
    <x v="1361"/>
    <x v="1311"/>
    <n v="328.6"/>
    <n v="0"/>
    <n v="0"/>
    <n v="0"/>
    <n v="0"/>
    <n v="328.6"/>
    <s v="Yes"/>
    <s v="Yes"/>
    <s v="Yes"/>
    <x v="0"/>
  </r>
  <r>
    <x v="193"/>
    <x v="193"/>
    <x v="1362"/>
    <x v="1312"/>
    <n v="320.60000000000002"/>
    <n v="18.600000000000001"/>
    <n v="0"/>
    <n v="0"/>
    <n v="0"/>
    <n v="339.20000000000005"/>
    <s v="Yes"/>
    <s v="Yes"/>
    <s v="Yes"/>
    <x v="0"/>
  </r>
  <r>
    <x v="193"/>
    <x v="193"/>
    <x v="1363"/>
    <x v="1313"/>
    <n v="404.4"/>
    <n v="0"/>
    <n v="0"/>
    <n v="0"/>
    <n v="0"/>
    <n v="404.4"/>
    <s v="Yes"/>
    <s v="Yes"/>
    <s v="Yes"/>
    <x v="0"/>
  </r>
  <r>
    <x v="193"/>
    <x v="193"/>
    <x v="1364"/>
    <x v="1314"/>
    <n v="521.88"/>
    <n v="0"/>
    <n v="30.59"/>
    <n v="0"/>
    <n v="0"/>
    <n v="552.47"/>
    <s v="Yes"/>
    <s v="Yes"/>
    <s v="Yes"/>
    <x v="0"/>
  </r>
  <r>
    <x v="193"/>
    <x v="193"/>
    <x v="1365"/>
    <x v="1315"/>
    <n v="100.24"/>
    <n v="0"/>
    <n v="2.2599999999999998"/>
    <n v="0"/>
    <n v="0"/>
    <n v="102.5"/>
    <s v="Yes"/>
    <s v="Yes"/>
    <s v="Yes"/>
    <x v="0"/>
  </r>
  <r>
    <x v="193"/>
    <x v="193"/>
    <x v="1366"/>
    <x v="1316"/>
    <n v="15.92"/>
    <n v="0"/>
    <n v="0"/>
    <n v="0"/>
    <n v="0"/>
    <n v="15.92"/>
    <s v="Yes"/>
    <s v="Yes"/>
    <s v="Yes"/>
    <x v="0"/>
  </r>
  <r>
    <x v="193"/>
    <x v="193"/>
    <x v="1367"/>
    <x v="1317"/>
    <n v="432.5"/>
    <n v="18.5"/>
    <n v="0"/>
    <n v="0"/>
    <n v="0"/>
    <n v="451"/>
    <s v="No"/>
    <s v="Yes"/>
    <s v="No"/>
    <x v="1"/>
  </r>
  <r>
    <x v="193"/>
    <x v="193"/>
    <x v="1368"/>
    <x v="1318"/>
    <n v="432.95"/>
    <n v="0"/>
    <n v="0"/>
    <n v="0"/>
    <n v="0"/>
    <n v="432.95"/>
    <s v="Yes"/>
    <s v="Yes"/>
    <s v="Yes"/>
    <x v="0"/>
  </r>
  <r>
    <x v="193"/>
    <x v="193"/>
    <x v="1369"/>
    <x v="1319"/>
    <n v="411.4"/>
    <n v="0"/>
    <n v="0"/>
    <n v="0"/>
    <n v="0"/>
    <n v="411.4"/>
    <s v="Yes"/>
    <s v="Yes"/>
    <s v="Yes"/>
    <x v="0"/>
  </r>
  <r>
    <x v="193"/>
    <x v="193"/>
    <x v="1370"/>
    <x v="1320"/>
    <n v="532.36"/>
    <n v="0"/>
    <n v="27.830000000000002"/>
    <n v="0"/>
    <n v="0"/>
    <n v="560.19000000000005"/>
    <s v="No"/>
    <s v="Yes"/>
    <s v="No"/>
    <x v="1"/>
  </r>
  <r>
    <x v="193"/>
    <x v="193"/>
    <x v="1371"/>
    <x v="1321"/>
    <n v="555.04"/>
    <n v="0"/>
    <n v="0"/>
    <n v="0"/>
    <n v="0"/>
    <n v="555.04"/>
    <s v="Yes"/>
    <s v="Yes"/>
    <s v="Yes"/>
    <x v="0"/>
  </r>
  <r>
    <x v="193"/>
    <x v="193"/>
    <x v="1372"/>
    <x v="1322"/>
    <n v="360.07"/>
    <n v="0"/>
    <n v="6.04"/>
    <n v="0"/>
    <n v="0"/>
    <n v="366.11"/>
    <s v="No"/>
    <s v="Yes"/>
    <s v="No"/>
    <x v="1"/>
  </r>
  <r>
    <x v="193"/>
    <x v="193"/>
    <x v="1373"/>
    <x v="1323"/>
    <n v="130.68"/>
    <n v="0"/>
    <n v="0"/>
    <n v="0"/>
    <n v="0"/>
    <n v="130.68"/>
    <s v="No"/>
    <s v="Yes"/>
    <s v="No"/>
    <x v="1"/>
  </r>
  <r>
    <x v="193"/>
    <x v="193"/>
    <x v="1374"/>
    <x v="1324"/>
    <n v="473.71"/>
    <n v="0"/>
    <n v="0"/>
    <n v="0"/>
    <n v="0"/>
    <n v="473.71"/>
    <s v="Yes"/>
    <s v="Yes"/>
    <s v="Yes"/>
    <x v="0"/>
  </r>
  <r>
    <x v="193"/>
    <x v="193"/>
    <x v="1375"/>
    <x v="1325"/>
    <n v="178.6"/>
    <n v="0"/>
    <n v="0"/>
    <n v="0"/>
    <n v="0"/>
    <n v="178.6"/>
    <s v="Yes"/>
    <s v="Yes"/>
    <s v="Yes"/>
    <x v="0"/>
  </r>
  <r>
    <x v="193"/>
    <x v="193"/>
    <x v="1376"/>
    <x v="1326"/>
    <n v="234.91"/>
    <n v="0"/>
    <n v="0"/>
    <n v="0"/>
    <n v="0"/>
    <n v="234.91"/>
    <s v="Yes"/>
    <s v="Yes"/>
    <s v="Yes"/>
    <x v="0"/>
  </r>
  <r>
    <x v="193"/>
    <x v="193"/>
    <x v="1377"/>
    <x v="1327"/>
    <n v="617.04999999999995"/>
    <n v="0"/>
    <n v="25.54"/>
    <n v="0"/>
    <n v="0"/>
    <n v="642.58999999999992"/>
    <s v="Yes"/>
    <s v="Yes"/>
    <s v="Yes"/>
    <x v="0"/>
  </r>
  <r>
    <x v="194"/>
    <x v="194"/>
    <x v="1378"/>
    <x v="1328"/>
    <n v="175.04"/>
    <n v="0"/>
    <n v="0"/>
    <n v="0"/>
    <n v="0"/>
    <n v="175.04"/>
    <s v="No"/>
    <s v="Yes"/>
    <s v="No"/>
    <x v="1"/>
  </r>
  <r>
    <x v="195"/>
    <x v="195"/>
    <x v="1379"/>
    <x v="1329"/>
    <n v="508.99"/>
    <n v="0"/>
    <n v="0"/>
    <n v="0"/>
    <n v="0"/>
    <n v="508.99"/>
    <s v="No"/>
    <s v="Yes"/>
    <s v="No"/>
    <x v="1"/>
  </r>
  <r>
    <x v="195"/>
    <x v="195"/>
    <x v="1380"/>
    <x v="1330"/>
    <n v="868.23"/>
    <n v="0"/>
    <n v="0"/>
    <n v="0"/>
    <n v="0"/>
    <n v="868.23"/>
    <s v="No"/>
    <s v="Yes"/>
    <s v="No"/>
    <x v="1"/>
  </r>
  <r>
    <x v="195"/>
    <x v="195"/>
    <x v="1381"/>
    <x v="1331"/>
    <n v="692.73"/>
    <n v="0"/>
    <n v="0"/>
    <n v="0"/>
    <n v="0"/>
    <n v="692.73"/>
    <s v="No"/>
    <s v="Yes"/>
    <s v="No"/>
    <x v="1"/>
  </r>
  <r>
    <x v="195"/>
    <x v="195"/>
    <x v="1382"/>
    <x v="1332"/>
    <n v="1071.0999999999999"/>
    <n v="0"/>
    <n v="245.92999999999998"/>
    <n v="0"/>
    <n v="0.1"/>
    <n v="1317.1299999999999"/>
    <s v="No"/>
    <s v="Yes"/>
    <s v="No"/>
    <x v="1"/>
  </r>
  <r>
    <x v="195"/>
    <x v="195"/>
    <x v="1383"/>
    <x v="1333"/>
    <n v="455.66"/>
    <n v="0"/>
    <n v="0"/>
    <n v="0"/>
    <n v="0"/>
    <n v="455.66"/>
    <s v="No"/>
    <s v="Yes"/>
    <s v="No"/>
    <x v="1"/>
  </r>
  <r>
    <x v="195"/>
    <x v="195"/>
    <x v="1384"/>
    <x v="1334"/>
    <n v="483.4"/>
    <n v="0"/>
    <n v="0"/>
    <n v="0"/>
    <n v="0"/>
    <n v="483.4"/>
    <s v="No"/>
    <s v="Yes"/>
    <s v="No"/>
    <x v="1"/>
  </r>
  <r>
    <x v="195"/>
    <x v="195"/>
    <x v="1385"/>
    <x v="1335"/>
    <n v="637.54"/>
    <n v="0"/>
    <n v="0"/>
    <n v="0"/>
    <n v="0"/>
    <n v="637.54"/>
    <s v="No"/>
    <s v="Yes"/>
    <s v="No"/>
    <x v="1"/>
  </r>
  <r>
    <x v="195"/>
    <x v="195"/>
    <x v="1386"/>
    <x v="1336"/>
    <n v="533.52"/>
    <n v="0"/>
    <n v="0"/>
    <n v="0"/>
    <n v="0"/>
    <n v="533.52"/>
    <s v="No"/>
    <s v="Yes"/>
    <s v="No"/>
    <x v="1"/>
  </r>
  <r>
    <x v="196"/>
    <x v="196"/>
    <x v="1387"/>
    <x v="1337"/>
    <n v="584.36"/>
    <n v="0"/>
    <n v="0"/>
    <n v="0"/>
    <n v="0"/>
    <n v="584.36"/>
    <s v="No"/>
    <s v="Yes"/>
    <s v="No"/>
    <x v="1"/>
  </r>
  <r>
    <x v="196"/>
    <x v="196"/>
    <x v="1388"/>
    <x v="1338"/>
    <n v="1637.89"/>
    <n v="0"/>
    <n v="230.87"/>
    <n v="17.100000000000001"/>
    <n v="1.64"/>
    <n v="1887.5000000000002"/>
    <s v="No"/>
    <s v="Yes"/>
    <s v="No"/>
    <x v="1"/>
  </r>
  <r>
    <x v="196"/>
    <x v="196"/>
    <x v="1389"/>
    <x v="1339"/>
    <n v="428.34"/>
    <n v="0"/>
    <n v="0"/>
    <n v="0"/>
    <n v="0"/>
    <n v="428.34"/>
    <s v="No"/>
    <s v="Yes"/>
    <s v="No"/>
    <x v="1"/>
  </r>
  <r>
    <x v="196"/>
    <x v="196"/>
    <x v="1390"/>
    <x v="1340"/>
    <n v="711.82"/>
    <n v="0"/>
    <n v="0"/>
    <n v="0"/>
    <n v="0"/>
    <n v="711.82"/>
    <s v="No"/>
    <s v="Yes"/>
    <s v="No"/>
    <x v="1"/>
  </r>
  <r>
    <x v="196"/>
    <x v="196"/>
    <x v="1391"/>
    <x v="1341"/>
    <n v="697.99"/>
    <n v="0"/>
    <n v="0"/>
    <n v="0"/>
    <n v="0"/>
    <n v="697.99"/>
    <s v="No"/>
    <s v="Yes"/>
    <s v="No"/>
    <x v="1"/>
  </r>
  <r>
    <x v="196"/>
    <x v="196"/>
    <x v="1392"/>
    <x v="1342"/>
    <n v="739.79"/>
    <n v="0"/>
    <n v="0"/>
    <n v="0"/>
    <n v="0"/>
    <n v="739.79"/>
    <s v="No"/>
    <s v="Yes"/>
    <s v="No"/>
    <x v="1"/>
  </r>
  <r>
    <x v="196"/>
    <x v="196"/>
    <x v="1393"/>
    <x v="1343"/>
    <n v="513.33000000000004"/>
    <n v="0"/>
    <n v="0"/>
    <n v="0"/>
    <n v="0"/>
    <n v="513.33000000000004"/>
    <s v="No"/>
    <s v="Yes"/>
    <s v="No"/>
    <x v="1"/>
  </r>
  <r>
    <x v="196"/>
    <x v="196"/>
    <x v="1394"/>
    <x v="1344"/>
    <n v="543.62"/>
    <n v="0"/>
    <n v="0"/>
    <n v="0"/>
    <n v="0"/>
    <n v="543.62"/>
    <s v="No"/>
    <s v="Yes"/>
    <s v="No"/>
    <x v="1"/>
  </r>
  <r>
    <x v="196"/>
    <x v="196"/>
    <x v="1395"/>
    <x v="1345"/>
    <n v="442.71"/>
    <n v="0"/>
    <n v="0"/>
    <n v="0"/>
    <n v="0"/>
    <n v="442.71"/>
    <s v="Yes"/>
    <s v="Yes"/>
    <s v="Yes"/>
    <x v="0"/>
  </r>
  <r>
    <x v="196"/>
    <x v="196"/>
    <x v="1396"/>
    <x v="1346"/>
    <n v="367.2"/>
    <n v="0"/>
    <n v="0"/>
    <n v="0"/>
    <n v="0"/>
    <n v="367.2"/>
    <s v="No"/>
    <s v="Yes"/>
    <s v="No"/>
    <x v="1"/>
  </r>
  <r>
    <x v="196"/>
    <x v="196"/>
    <x v="1397"/>
    <x v="1002"/>
    <n v="862.02"/>
    <n v="0"/>
    <n v="0"/>
    <n v="0"/>
    <n v="0"/>
    <n v="862.02"/>
    <s v="No"/>
    <s v="Yes"/>
    <s v="No"/>
    <x v="1"/>
  </r>
  <r>
    <x v="196"/>
    <x v="196"/>
    <x v="1398"/>
    <x v="1347"/>
    <n v="428.77"/>
    <n v="0"/>
    <n v="0"/>
    <n v="0"/>
    <n v="0"/>
    <n v="428.77"/>
    <s v="Yes"/>
    <s v="Yes"/>
    <s v="Yes"/>
    <x v="0"/>
  </r>
  <r>
    <x v="196"/>
    <x v="196"/>
    <x v="1399"/>
    <x v="1348"/>
    <n v="1486.52"/>
    <n v="0"/>
    <n v="168.96"/>
    <n v="0"/>
    <n v="0.9"/>
    <n v="1656.38"/>
    <s v="No"/>
    <s v="Yes"/>
    <s v="No"/>
    <x v="1"/>
  </r>
  <r>
    <x v="196"/>
    <x v="196"/>
    <x v="1400"/>
    <x v="1349"/>
    <n v="448.16"/>
    <n v="0"/>
    <n v="0"/>
    <n v="0"/>
    <n v="0"/>
    <n v="448.16"/>
    <s v="No"/>
    <s v="Yes"/>
    <s v="No"/>
    <x v="1"/>
  </r>
  <r>
    <x v="197"/>
    <x v="197"/>
    <x v="1401"/>
    <x v="1350"/>
    <n v="451.41"/>
    <n v="0"/>
    <n v="0"/>
    <n v="0"/>
    <n v="0"/>
    <n v="451.41"/>
    <s v="No"/>
    <s v="Yes"/>
    <s v="No"/>
    <x v="1"/>
  </r>
  <r>
    <x v="197"/>
    <x v="197"/>
    <x v="1402"/>
    <x v="1351"/>
    <n v="511.08"/>
    <n v="0"/>
    <n v="0"/>
    <n v="0"/>
    <n v="0"/>
    <n v="511.08"/>
    <s v="No"/>
    <s v="Yes"/>
    <s v="No"/>
    <x v="1"/>
  </r>
  <r>
    <x v="197"/>
    <x v="197"/>
    <x v="1403"/>
    <x v="1352"/>
    <n v="439.1"/>
    <n v="0"/>
    <n v="0"/>
    <n v="0"/>
    <n v="0"/>
    <n v="439.1"/>
    <s v="No"/>
    <s v="Yes"/>
    <s v="No"/>
    <x v="1"/>
  </r>
  <r>
    <x v="198"/>
    <x v="198"/>
    <x v="1404"/>
    <x v="1353"/>
    <n v="527.94000000000005"/>
    <n v="0"/>
    <n v="0"/>
    <n v="0"/>
    <n v="0"/>
    <n v="527.94000000000005"/>
    <s v="No"/>
    <s v="Yes"/>
    <s v="No"/>
    <x v="1"/>
  </r>
  <r>
    <x v="198"/>
    <x v="198"/>
    <x v="1405"/>
    <x v="1354"/>
    <n v="830.81"/>
    <n v="0"/>
    <n v="38.880000000000003"/>
    <n v="14.9"/>
    <n v="0.72"/>
    <n v="885.31"/>
    <s v="No"/>
    <s v="Yes"/>
    <s v="No"/>
    <x v="1"/>
  </r>
  <r>
    <x v="198"/>
    <x v="198"/>
    <x v="1406"/>
    <x v="1355"/>
    <n v="631.75"/>
    <n v="0"/>
    <n v="0"/>
    <n v="0"/>
    <n v="0"/>
    <n v="631.75"/>
    <s v="No"/>
    <s v="Yes"/>
    <s v="No"/>
    <x v="1"/>
  </r>
  <r>
    <x v="198"/>
    <x v="198"/>
    <x v="1407"/>
    <x v="1356"/>
    <n v="726.7"/>
    <n v="0"/>
    <n v="0"/>
    <n v="0"/>
    <n v="0"/>
    <n v="726.7"/>
    <s v="No"/>
    <s v="Yes"/>
    <s v="No"/>
    <x v="1"/>
  </r>
  <r>
    <x v="199"/>
    <x v="199"/>
    <x v="1408"/>
    <x v="1357"/>
    <n v="20.7"/>
    <n v="0"/>
    <n v="10.48"/>
    <n v="0"/>
    <n v="0"/>
    <n v="31.18"/>
    <s v="Yes"/>
    <s v="Yes"/>
    <s v="Yes"/>
    <x v="0"/>
  </r>
  <r>
    <x v="199"/>
    <x v="199"/>
    <x v="1409"/>
    <x v="1358"/>
    <n v="7.9"/>
    <n v="0"/>
    <n v="0"/>
    <n v="0"/>
    <n v="0"/>
    <n v="7.9"/>
    <s v="Yes"/>
    <s v="Yes"/>
    <s v="Yes"/>
    <x v="0"/>
  </r>
  <r>
    <x v="199"/>
    <x v="199"/>
    <x v="1410"/>
    <x v="1359"/>
    <n v="2"/>
    <n v="0"/>
    <n v="0"/>
    <n v="0"/>
    <n v="0"/>
    <n v="2"/>
    <s v="No"/>
    <s v="Yes"/>
    <s v="No"/>
    <x v="1"/>
  </r>
  <r>
    <x v="199"/>
    <x v="199"/>
    <x v="1411"/>
    <x v="1360"/>
    <n v="1.35"/>
    <n v="0"/>
    <n v="0"/>
    <n v="0"/>
    <n v="0"/>
    <n v="1.35"/>
    <s v="No"/>
    <s v="Yes"/>
    <s v="No"/>
    <x v="1"/>
  </r>
  <r>
    <x v="199"/>
    <x v="199"/>
    <x v="1412"/>
    <x v="1361"/>
    <n v="354.3"/>
    <n v="0"/>
    <n v="0"/>
    <n v="0"/>
    <n v="0"/>
    <n v="354.3"/>
    <s v="Yes"/>
    <s v="Yes"/>
    <s v="Yes"/>
    <x v="0"/>
  </r>
  <r>
    <x v="199"/>
    <x v="199"/>
    <x v="1413"/>
    <x v="1362"/>
    <n v="1086.6600000000001"/>
    <n v="0"/>
    <n v="40.17"/>
    <n v="0"/>
    <n v="0"/>
    <n v="1126.8300000000002"/>
    <s v="Yes"/>
    <s v="Yes"/>
    <s v="Yes"/>
    <x v="0"/>
  </r>
  <r>
    <x v="199"/>
    <x v="199"/>
    <x v="1414"/>
    <x v="1363"/>
    <n v="231.5"/>
    <n v="0"/>
    <n v="0"/>
    <n v="0"/>
    <n v="0"/>
    <n v="231.5"/>
    <s v="Yes"/>
    <s v="Yes"/>
    <s v="Yes"/>
    <x v="0"/>
  </r>
  <r>
    <x v="199"/>
    <x v="199"/>
    <x v="1415"/>
    <x v="1364"/>
    <n v="544.4"/>
    <n v="0"/>
    <n v="0"/>
    <n v="0"/>
    <n v="0"/>
    <n v="544.4"/>
    <s v="Yes"/>
    <s v="Yes"/>
    <s v="Yes"/>
    <x v="0"/>
  </r>
  <r>
    <x v="199"/>
    <x v="199"/>
    <x v="1416"/>
    <x v="1365"/>
    <n v="241.65"/>
    <n v="0"/>
    <n v="0"/>
    <n v="0"/>
    <n v="0"/>
    <n v="241.65"/>
    <s v="Yes"/>
    <s v="Yes"/>
    <s v="Yes"/>
    <x v="0"/>
  </r>
  <r>
    <x v="199"/>
    <x v="199"/>
    <x v="1417"/>
    <x v="1366"/>
    <n v="441.32"/>
    <n v="0"/>
    <n v="0"/>
    <n v="0"/>
    <n v="0"/>
    <n v="441.32"/>
    <s v="No"/>
    <s v="Yes"/>
    <s v="No"/>
    <x v="1"/>
  </r>
  <r>
    <x v="199"/>
    <x v="199"/>
    <x v="1418"/>
    <x v="1367"/>
    <n v="579.14"/>
    <n v="0"/>
    <n v="0"/>
    <n v="0"/>
    <n v="0"/>
    <n v="579.14"/>
    <s v="Yes"/>
    <s v="Yes"/>
    <s v="Yes"/>
    <x v="0"/>
  </r>
  <r>
    <x v="199"/>
    <x v="199"/>
    <x v="1419"/>
    <x v="1368"/>
    <n v="341.89"/>
    <n v="0"/>
    <n v="0"/>
    <n v="0"/>
    <n v="0"/>
    <n v="341.89"/>
    <s v="Yes"/>
    <s v="Yes"/>
    <s v="Yes"/>
    <x v="0"/>
  </r>
  <r>
    <x v="199"/>
    <x v="199"/>
    <x v="1420"/>
    <x v="1369"/>
    <n v="474.95"/>
    <n v="0"/>
    <n v="0"/>
    <n v="0"/>
    <n v="0"/>
    <n v="474.95"/>
    <s v="Yes"/>
    <s v="Yes"/>
    <s v="Yes"/>
    <x v="0"/>
  </r>
  <r>
    <x v="199"/>
    <x v="199"/>
    <x v="1421"/>
    <x v="1370"/>
    <n v="500.95"/>
    <n v="0"/>
    <n v="0"/>
    <n v="0"/>
    <n v="0"/>
    <n v="500.95"/>
    <s v="Yes"/>
    <s v="Yes"/>
    <s v="Yes"/>
    <x v="0"/>
  </r>
  <r>
    <x v="199"/>
    <x v="199"/>
    <x v="1422"/>
    <x v="1371"/>
    <n v="340.3"/>
    <n v="0"/>
    <n v="0"/>
    <n v="0"/>
    <n v="0"/>
    <n v="340.3"/>
    <s v="No"/>
    <s v="Yes"/>
    <s v="No"/>
    <x v="1"/>
  </r>
  <r>
    <x v="199"/>
    <x v="199"/>
    <x v="1423"/>
    <x v="1372"/>
    <n v="263.31"/>
    <n v="0"/>
    <n v="0"/>
    <n v="0"/>
    <n v="0"/>
    <n v="263.31"/>
    <s v="Yes"/>
    <s v="Yes"/>
    <s v="Yes"/>
    <x v="0"/>
  </r>
  <r>
    <x v="199"/>
    <x v="199"/>
    <x v="1424"/>
    <x v="1373"/>
    <n v="1034.48"/>
    <n v="0"/>
    <n v="122.63"/>
    <n v="0"/>
    <n v="0"/>
    <n v="1157.1100000000001"/>
    <s v="Yes"/>
    <s v="Yes"/>
    <s v="Yes"/>
    <x v="0"/>
  </r>
  <r>
    <x v="199"/>
    <x v="199"/>
    <x v="1425"/>
    <x v="1374"/>
    <n v="435.4"/>
    <n v="0"/>
    <n v="0"/>
    <n v="0"/>
    <n v="0"/>
    <n v="435.4"/>
    <s v="No"/>
    <s v="Yes"/>
    <s v="No"/>
    <x v="1"/>
  </r>
  <r>
    <x v="199"/>
    <x v="199"/>
    <x v="1426"/>
    <x v="1375"/>
    <n v="942.43"/>
    <n v="0"/>
    <n v="0"/>
    <n v="0"/>
    <n v="0"/>
    <n v="942.43"/>
    <s v="Yes"/>
    <s v="Yes"/>
    <s v="Yes"/>
    <x v="0"/>
  </r>
  <r>
    <x v="199"/>
    <x v="199"/>
    <x v="1427"/>
    <x v="1376"/>
    <n v="470.9"/>
    <n v="0"/>
    <n v="0"/>
    <n v="0"/>
    <n v="0"/>
    <n v="470.9"/>
    <s v="Yes"/>
    <s v="Yes"/>
    <s v="Yes"/>
    <x v="0"/>
  </r>
  <r>
    <x v="199"/>
    <x v="199"/>
    <x v="1428"/>
    <x v="1377"/>
    <n v="275.5"/>
    <n v="0"/>
    <n v="0"/>
    <n v="0"/>
    <n v="0"/>
    <n v="275.5"/>
    <s v="Yes"/>
    <s v="Yes"/>
    <s v="Yes"/>
    <x v="0"/>
  </r>
  <r>
    <x v="199"/>
    <x v="199"/>
    <x v="1429"/>
    <x v="1153"/>
    <n v="349"/>
    <n v="0"/>
    <n v="0"/>
    <n v="0"/>
    <n v="0"/>
    <n v="349"/>
    <s v="Yes"/>
    <s v="Yes"/>
    <s v="Yes"/>
    <x v="0"/>
  </r>
  <r>
    <x v="199"/>
    <x v="199"/>
    <x v="1430"/>
    <x v="1378"/>
    <n v="732.87"/>
    <n v="0"/>
    <n v="0.3"/>
    <n v="0"/>
    <n v="0"/>
    <n v="733.17"/>
    <s v="Yes"/>
    <s v="Yes"/>
    <s v="Yes"/>
    <x v="0"/>
  </r>
  <r>
    <x v="199"/>
    <x v="199"/>
    <x v="1431"/>
    <x v="1379"/>
    <n v="11"/>
    <n v="0"/>
    <n v="0"/>
    <n v="0"/>
    <n v="0"/>
    <n v="11"/>
    <s v="Yes"/>
    <s v="Yes"/>
    <s v="Yes"/>
    <x v="0"/>
  </r>
  <r>
    <x v="199"/>
    <x v="199"/>
    <x v="1432"/>
    <x v="1380"/>
    <n v="244.6"/>
    <n v="0"/>
    <n v="0"/>
    <n v="0"/>
    <n v="0"/>
    <n v="244.6"/>
    <s v="No"/>
    <s v="Yes"/>
    <s v="No"/>
    <x v="1"/>
  </r>
  <r>
    <x v="199"/>
    <x v="199"/>
    <x v="1433"/>
    <x v="1381"/>
    <n v="594.15"/>
    <n v="0"/>
    <n v="0"/>
    <n v="0"/>
    <n v="0"/>
    <n v="594.15"/>
    <s v="No"/>
    <s v="Yes"/>
    <s v="No"/>
    <x v="1"/>
  </r>
  <r>
    <x v="199"/>
    <x v="199"/>
    <x v="1434"/>
    <x v="1382"/>
    <n v="535.54999999999995"/>
    <n v="0"/>
    <n v="0"/>
    <n v="0"/>
    <n v="0"/>
    <n v="535.54999999999995"/>
    <s v="Yes"/>
    <s v="Yes"/>
    <s v="Yes"/>
    <x v="0"/>
  </r>
  <r>
    <x v="199"/>
    <x v="199"/>
    <x v="1435"/>
    <x v="1383"/>
    <n v="213.05"/>
    <n v="0"/>
    <n v="2.0700000000000003"/>
    <n v="0"/>
    <n v="0.24"/>
    <n v="215.36"/>
    <s v="Yes"/>
    <s v="Yes"/>
    <s v="Yes"/>
    <x v="0"/>
  </r>
  <r>
    <x v="200"/>
    <x v="200"/>
    <x v="1436"/>
    <x v="1384"/>
    <n v="109.92"/>
    <n v="0"/>
    <n v="4.5999999999999996"/>
    <n v="28.299999999999997"/>
    <n v="0"/>
    <n v="142.82"/>
    <s v="No"/>
    <s v="Yes"/>
    <s v="No"/>
    <x v="1"/>
  </r>
  <r>
    <x v="200"/>
    <x v="200"/>
    <x v="1437"/>
    <x v="1385"/>
    <n v="485.76"/>
    <n v="0"/>
    <n v="0"/>
    <n v="0"/>
    <n v="0"/>
    <n v="485.76"/>
    <s v="No"/>
    <s v="Yes"/>
    <s v="No"/>
    <x v="1"/>
  </r>
  <r>
    <x v="200"/>
    <x v="200"/>
    <x v="1438"/>
    <x v="1386"/>
    <n v="1205.78"/>
    <n v="0"/>
    <n v="127.66"/>
    <n v="0"/>
    <n v="0"/>
    <n v="1333.44"/>
    <s v="No"/>
    <s v="Yes"/>
    <s v="No"/>
    <x v="1"/>
  </r>
  <r>
    <x v="200"/>
    <x v="200"/>
    <x v="1439"/>
    <x v="1387"/>
    <n v="388.71"/>
    <n v="16.2"/>
    <n v="0"/>
    <n v="0"/>
    <n v="0"/>
    <n v="404.90999999999997"/>
    <s v="No"/>
    <s v="Yes"/>
    <s v="No"/>
    <x v="1"/>
  </r>
  <r>
    <x v="200"/>
    <x v="200"/>
    <x v="1440"/>
    <x v="1388"/>
    <n v="295.47000000000003"/>
    <n v="15.9"/>
    <n v="0"/>
    <n v="0"/>
    <n v="0"/>
    <n v="311.37"/>
    <s v="Yes"/>
    <s v="Yes"/>
    <s v="Yes"/>
    <x v="0"/>
  </r>
  <r>
    <x v="200"/>
    <x v="200"/>
    <x v="1441"/>
    <x v="1389"/>
    <n v="281.93"/>
    <n v="0"/>
    <n v="0"/>
    <n v="0"/>
    <n v="0"/>
    <n v="281.93"/>
    <s v="Yes"/>
    <s v="Yes"/>
    <s v="Yes"/>
    <x v="0"/>
  </r>
  <r>
    <x v="200"/>
    <x v="200"/>
    <x v="1442"/>
    <x v="1390"/>
    <n v="355.5"/>
    <n v="0"/>
    <n v="0"/>
    <n v="0"/>
    <n v="0"/>
    <n v="355.5"/>
    <s v="No"/>
    <s v="Yes"/>
    <s v="No"/>
    <x v="1"/>
  </r>
  <r>
    <x v="200"/>
    <x v="200"/>
    <x v="1443"/>
    <x v="1391"/>
    <n v="464.34"/>
    <n v="0"/>
    <n v="0"/>
    <n v="0"/>
    <n v="0"/>
    <n v="464.34"/>
    <s v="No"/>
    <s v="Yes"/>
    <s v="No"/>
    <x v="1"/>
  </r>
  <r>
    <x v="200"/>
    <x v="200"/>
    <x v="1444"/>
    <x v="1392"/>
    <n v="328.13"/>
    <n v="31.7"/>
    <n v="0"/>
    <n v="0"/>
    <n v="0"/>
    <n v="359.83"/>
    <s v="No"/>
    <s v="Yes"/>
    <s v="No"/>
    <x v="1"/>
  </r>
  <r>
    <x v="200"/>
    <x v="200"/>
    <x v="1445"/>
    <x v="1393"/>
    <n v="1148.3399999999999"/>
    <n v="0"/>
    <n v="224.56"/>
    <n v="0"/>
    <n v="0"/>
    <n v="1372.8999999999999"/>
    <s v="No"/>
    <s v="Yes"/>
    <s v="No"/>
    <x v="1"/>
  </r>
  <r>
    <x v="200"/>
    <x v="200"/>
    <x v="1446"/>
    <x v="1394"/>
    <n v="458.3"/>
    <n v="0"/>
    <n v="0"/>
    <n v="0"/>
    <n v="0"/>
    <n v="458.3"/>
    <s v="No"/>
    <s v="Yes"/>
    <s v="No"/>
    <x v="1"/>
  </r>
  <r>
    <x v="200"/>
    <x v="200"/>
    <x v="1447"/>
    <x v="1395"/>
    <n v="266.12"/>
    <n v="16.2"/>
    <n v="0"/>
    <n v="0"/>
    <n v="0"/>
    <n v="282.32"/>
    <s v="No"/>
    <s v="Yes"/>
    <s v="No"/>
    <x v="1"/>
  </r>
  <r>
    <x v="200"/>
    <x v="200"/>
    <x v="1448"/>
    <x v="1396"/>
    <n v="484.04"/>
    <n v="0"/>
    <n v="0"/>
    <n v="0"/>
    <n v="0"/>
    <n v="484.04"/>
    <s v="No"/>
    <s v="Yes"/>
    <s v="No"/>
    <x v="1"/>
  </r>
  <r>
    <x v="200"/>
    <x v="200"/>
    <x v="1449"/>
    <x v="1397"/>
    <n v="452.12"/>
    <n v="16.2"/>
    <n v="0"/>
    <n v="0"/>
    <n v="0"/>
    <n v="468.32"/>
    <s v="No"/>
    <s v="Yes"/>
    <s v="No"/>
    <x v="1"/>
  </r>
  <r>
    <x v="200"/>
    <x v="200"/>
    <x v="1450"/>
    <x v="1398"/>
    <n v="594.99"/>
    <n v="0"/>
    <n v="0"/>
    <n v="0"/>
    <n v="0"/>
    <n v="594.99"/>
    <s v="No"/>
    <s v="Yes"/>
    <s v="No"/>
    <x v="1"/>
  </r>
  <r>
    <x v="200"/>
    <x v="200"/>
    <x v="1451"/>
    <x v="231"/>
    <n v="492.93"/>
    <n v="0"/>
    <n v="0"/>
    <n v="0"/>
    <n v="0"/>
    <n v="492.93"/>
    <s v="No"/>
    <s v="Yes"/>
    <s v="No"/>
    <x v="1"/>
  </r>
  <r>
    <x v="200"/>
    <x v="200"/>
    <x v="1452"/>
    <x v="1399"/>
    <n v="522.70000000000005"/>
    <n v="0"/>
    <n v="0"/>
    <n v="0"/>
    <n v="0"/>
    <n v="522.70000000000005"/>
    <s v="No"/>
    <s v="Yes"/>
    <s v="No"/>
    <x v="1"/>
  </r>
  <r>
    <x v="201"/>
    <x v="201"/>
    <x v="1453"/>
    <x v="1400"/>
    <n v="493.1"/>
    <n v="0"/>
    <n v="0"/>
    <n v="0"/>
    <n v="0"/>
    <n v="493.1"/>
    <s v="Yes"/>
    <s v="Yes"/>
    <s v="Yes"/>
    <x v="0"/>
  </r>
  <r>
    <x v="201"/>
    <x v="201"/>
    <x v="1454"/>
    <x v="1401"/>
    <n v="420.2"/>
    <n v="0"/>
    <n v="0"/>
    <n v="0"/>
    <n v="0"/>
    <n v="420.2"/>
    <s v="Yes"/>
    <s v="Yes"/>
    <s v="Yes"/>
    <x v="0"/>
  </r>
  <r>
    <x v="201"/>
    <x v="201"/>
    <x v="1455"/>
    <x v="1402"/>
    <n v="355.6"/>
    <n v="0"/>
    <n v="0"/>
    <n v="0"/>
    <n v="0"/>
    <n v="355.6"/>
    <s v="Yes"/>
    <s v="Yes"/>
    <s v="Yes"/>
    <x v="0"/>
  </r>
  <r>
    <x v="201"/>
    <x v="201"/>
    <x v="1456"/>
    <x v="1403"/>
    <n v="991.39"/>
    <n v="0"/>
    <n v="81.09"/>
    <n v="0"/>
    <n v="0"/>
    <n v="1072.48"/>
    <s v="Yes"/>
    <s v="Yes"/>
    <s v="Yes"/>
    <x v="0"/>
  </r>
  <r>
    <x v="201"/>
    <x v="201"/>
    <x v="1457"/>
    <x v="1404"/>
    <n v="388.9"/>
    <n v="0"/>
    <n v="0"/>
    <n v="0"/>
    <n v="0"/>
    <n v="388.9"/>
    <s v="Yes"/>
    <s v="Yes"/>
    <s v="Yes"/>
    <x v="0"/>
  </r>
  <r>
    <x v="201"/>
    <x v="201"/>
    <x v="1458"/>
    <x v="1405"/>
    <n v="427.1"/>
    <n v="0"/>
    <n v="0"/>
    <n v="0"/>
    <n v="0"/>
    <n v="427.1"/>
    <s v="Yes"/>
    <s v="Yes"/>
    <s v="Yes"/>
    <x v="0"/>
  </r>
  <r>
    <x v="201"/>
    <x v="201"/>
    <x v="1459"/>
    <x v="1406"/>
    <n v="502.4"/>
    <n v="0"/>
    <n v="0"/>
    <n v="0"/>
    <n v="0"/>
    <n v="502.4"/>
    <s v="Yes"/>
    <s v="Yes"/>
    <s v="Yes"/>
    <x v="0"/>
  </r>
  <r>
    <x v="201"/>
    <x v="201"/>
    <x v="1460"/>
    <x v="1407"/>
    <n v="813.8"/>
    <n v="0"/>
    <n v="0"/>
    <n v="0"/>
    <n v="0"/>
    <n v="813.8"/>
    <s v="Yes"/>
    <s v="Yes"/>
    <s v="Yes"/>
    <x v="0"/>
  </r>
  <r>
    <x v="201"/>
    <x v="201"/>
    <x v="1461"/>
    <x v="1408"/>
    <n v="348.8"/>
    <n v="0"/>
    <n v="0"/>
    <n v="0"/>
    <n v="0"/>
    <n v="348.8"/>
    <s v="Yes"/>
    <s v="Yes"/>
    <s v="Yes"/>
    <x v="0"/>
  </r>
  <r>
    <x v="201"/>
    <x v="201"/>
    <x v="1462"/>
    <x v="1409"/>
    <n v="781"/>
    <n v="0"/>
    <n v="0"/>
    <n v="0"/>
    <n v="0"/>
    <n v="781"/>
    <s v="Yes"/>
    <s v="Yes"/>
    <s v="Yes"/>
    <x v="0"/>
  </r>
  <r>
    <x v="201"/>
    <x v="201"/>
    <x v="1463"/>
    <x v="1410"/>
    <n v="329.6"/>
    <n v="0"/>
    <n v="0"/>
    <n v="0"/>
    <n v="0"/>
    <n v="329.6"/>
    <s v="Yes"/>
    <s v="Yes"/>
    <s v="Yes"/>
    <x v="0"/>
  </r>
  <r>
    <x v="201"/>
    <x v="201"/>
    <x v="1464"/>
    <x v="1411"/>
    <n v="949.2"/>
    <n v="0"/>
    <n v="53.43"/>
    <n v="0"/>
    <n v="0"/>
    <n v="1002.63"/>
    <s v="Yes"/>
    <s v="Yes"/>
    <s v="Yes"/>
    <x v="0"/>
  </r>
  <r>
    <x v="201"/>
    <x v="201"/>
    <x v="1465"/>
    <x v="1412"/>
    <n v="115.04"/>
    <n v="0"/>
    <n v="0.11"/>
    <n v="0"/>
    <n v="0"/>
    <n v="115.15"/>
    <s v="Yes"/>
    <s v="Yes"/>
    <s v="Yes"/>
    <x v="0"/>
  </r>
  <r>
    <x v="202"/>
    <x v="202"/>
    <x v="1466"/>
    <x v="1413"/>
    <n v="333.7"/>
    <n v="0"/>
    <n v="8.33"/>
    <n v="0"/>
    <n v="0"/>
    <n v="342.03"/>
    <s v="Yes"/>
    <s v="Yes"/>
    <s v="Yes"/>
    <x v="0"/>
  </r>
  <r>
    <x v="202"/>
    <x v="202"/>
    <x v="1467"/>
    <x v="1414"/>
    <n v="352.2"/>
    <n v="0"/>
    <n v="0"/>
    <n v="0"/>
    <n v="0"/>
    <n v="352.2"/>
    <s v="Yes"/>
    <s v="Yes"/>
    <s v="Yes"/>
    <x v="0"/>
  </r>
  <r>
    <x v="202"/>
    <x v="202"/>
    <x v="1468"/>
    <x v="1415"/>
    <n v="267.8"/>
    <n v="0"/>
    <n v="0"/>
    <n v="0"/>
    <n v="0"/>
    <n v="267.8"/>
    <s v="Yes"/>
    <s v="Yes"/>
    <s v="Yes"/>
    <x v="0"/>
  </r>
  <r>
    <x v="202"/>
    <x v="202"/>
    <x v="1469"/>
    <x v="1416"/>
    <n v="637.62"/>
    <n v="0"/>
    <n v="0"/>
    <n v="0"/>
    <n v="0"/>
    <n v="637.62"/>
    <s v="No"/>
    <s v="Yes"/>
    <s v="No"/>
    <x v="1"/>
  </r>
  <r>
    <x v="202"/>
    <x v="202"/>
    <x v="1470"/>
    <x v="1417"/>
    <n v="357.5"/>
    <n v="0"/>
    <n v="0"/>
    <n v="0"/>
    <n v="0"/>
    <n v="357.5"/>
    <s v="No"/>
    <s v="Yes"/>
    <s v="No"/>
    <x v="1"/>
  </r>
  <r>
    <x v="202"/>
    <x v="202"/>
    <x v="1471"/>
    <x v="1418"/>
    <n v="1463.17"/>
    <n v="0"/>
    <n v="111.1"/>
    <n v="0"/>
    <n v="0"/>
    <n v="1574.27"/>
    <s v="No"/>
    <s v="Yes"/>
    <s v="No"/>
    <x v="1"/>
  </r>
  <r>
    <x v="202"/>
    <x v="202"/>
    <x v="1472"/>
    <x v="1419"/>
    <n v="567.20000000000005"/>
    <n v="0"/>
    <n v="0"/>
    <n v="0"/>
    <n v="0"/>
    <n v="567.20000000000005"/>
    <s v="No"/>
    <s v="Yes"/>
    <s v="No"/>
    <x v="1"/>
  </r>
  <r>
    <x v="202"/>
    <x v="202"/>
    <x v="1473"/>
    <x v="1420"/>
    <n v="653.78"/>
    <n v="0"/>
    <n v="0"/>
    <n v="0"/>
    <n v="0"/>
    <n v="653.78"/>
    <s v="Yes"/>
    <s v="Yes"/>
    <s v="Yes"/>
    <x v="0"/>
  </r>
  <r>
    <x v="202"/>
    <x v="202"/>
    <x v="1474"/>
    <x v="1421"/>
    <n v="657.4"/>
    <n v="0"/>
    <n v="0"/>
    <n v="0"/>
    <n v="0"/>
    <n v="657.4"/>
    <s v="Yes"/>
    <s v="Yes"/>
    <s v="Yes"/>
    <x v="0"/>
  </r>
  <r>
    <x v="202"/>
    <x v="202"/>
    <x v="1475"/>
    <x v="1422"/>
    <n v="741.32"/>
    <n v="0"/>
    <n v="0"/>
    <n v="0"/>
    <n v="0"/>
    <n v="741.32"/>
    <s v="Yes"/>
    <s v="Yes"/>
    <s v="Yes"/>
    <x v="0"/>
  </r>
  <r>
    <x v="202"/>
    <x v="202"/>
    <x v="1476"/>
    <x v="1388"/>
    <n v="543.37"/>
    <n v="0"/>
    <n v="0"/>
    <n v="0"/>
    <n v="0"/>
    <n v="543.37"/>
    <s v="Yes"/>
    <s v="Yes"/>
    <s v="Yes"/>
    <x v="0"/>
  </r>
  <r>
    <x v="202"/>
    <x v="202"/>
    <x v="1477"/>
    <x v="1423"/>
    <n v="447.1"/>
    <n v="0"/>
    <n v="0"/>
    <n v="0"/>
    <n v="0"/>
    <n v="447.1"/>
    <s v="Yes"/>
    <s v="Yes"/>
    <s v="Yes"/>
    <x v="0"/>
  </r>
  <r>
    <x v="202"/>
    <x v="202"/>
    <x v="1478"/>
    <x v="1424"/>
    <n v="614.1"/>
    <n v="0"/>
    <n v="0"/>
    <n v="0"/>
    <n v="0"/>
    <n v="614.1"/>
    <s v="Yes"/>
    <s v="Yes"/>
    <s v="Yes"/>
    <x v="0"/>
  </r>
  <r>
    <x v="202"/>
    <x v="202"/>
    <x v="1479"/>
    <x v="1425"/>
    <n v="1571.82"/>
    <n v="0"/>
    <n v="131.77000000000001"/>
    <n v="0"/>
    <n v="0"/>
    <n v="1703.59"/>
    <s v="Yes"/>
    <s v="Yes"/>
    <s v="Yes"/>
    <x v="0"/>
  </r>
  <r>
    <x v="202"/>
    <x v="202"/>
    <x v="1480"/>
    <x v="1426"/>
    <n v="691.65"/>
    <n v="0"/>
    <n v="0"/>
    <n v="0"/>
    <n v="0"/>
    <n v="691.65"/>
    <s v="Yes"/>
    <s v="Yes"/>
    <s v="Yes"/>
    <x v="0"/>
  </r>
  <r>
    <x v="202"/>
    <x v="202"/>
    <x v="1481"/>
    <x v="1427"/>
    <n v="434.2"/>
    <n v="0"/>
    <n v="0"/>
    <n v="0"/>
    <n v="0"/>
    <n v="434.2"/>
    <s v="No"/>
    <s v="Yes"/>
    <s v="No"/>
    <x v="1"/>
  </r>
  <r>
    <x v="202"/>
    <x v="202"/>
    <x v="1482"/>
    <x v="1428"/>
    <n v="511.5"/>
    <n v="0"/>
    <n v="0"/>
    <n v="0"/>
    <n v="0"/>
    <n v="511.5"/>
    <s v="Yes"/>
    <s v="Yes"/>
    <s v="Yes"/>
    <x v="0"/>
  </r>
  <r>
    <x v="202"/>
    <x v="202"/>
    <x v="1483"/>
    <x v="1429"/>
    <n v="606.6"/>
    <n v="0"/>
    <n v="0"/>
    <n v="0"/>
    <n v="0"/>
    <n v="606.6"/>
    <s v="No"/>
    <s v="Yes"/>
    <s v="No"/>
    <x v="1"/>
  </r>
  <r>
    <x v="202"/>
    <x v="202"/>
    <x v="1484"/>
    <x v="1430"/>
    <n v="558.1"/>
    <n v="0"/>
    <n v="0"/>
    <n v="0"/>
    <n v="0"/>
    <n v="558.1"/>
    <s v="Yes"/>
    <s v="Yes"/>
    <s v="Yes"/>
    <x v="0"/>
  </r>
  <r>
    <x v="202"/>
    <x v="202"/>
    <x v="1485"/>
    <x v="1431"/>
    <n v="529.12"/>
    <n v="0"/>
    <n v="0"/>
    <n v="0"/>
    <n v="0"/>
    <n v="529.12"/>
    <s v="No"/>
    <s v="Yes"/>
    <s v="No"/>
    <x v="1"/>
  </r>
  <r>
    <x v="202"/>
    <x v="202"/>
    <x v="1486"/>
    <x v="232"/>
    <n v="613.71"/>
    <n v="0"/>
    <n v="0"/>
    <n v="0"/>
    <n v="0"/>
    <n v="613.71"/>
    <s v="No"/>
    <s v="Yes"/>
    <s v="No"/>
    <x v="1"/>
  </r>
  <r>
    <x v="202"/>
    <x v="202"/>
    <x v="1487"/>
    <x v="1432"/>
    <n v="465.39"/>
    <n v="0"/>
    <n v="0"/>
    <n v="0"/>
    <n v="0"/>
    <n v="465.39"/>
    <s v="No"/>
    <s v="Yes"/>
    <s v="No"/>
    <x v="1"/>
  </r>
  <r>
    <x v="202"/>
    <x v="202"/>
    <x v="1488"/>
    <x v="836"/>
    <n v="597.51"/>
    <n v="0"/>
    <n v="0"/>
    <n v="0"/>
    <n v="0"/>
    <n v="597.51"/>
    <s v="No"/>
    <s v="Yes"/>
    <s v="No"/>
    <x v="1"/>
  </r>
  <r>
    <x v="202"/>
    <x v="202"/>
    <x v="1489"/>
    <x v="1433"/>
    <n v="1805.32"/>
    <n v="0"/>
    <n v="214.82"/>
    <n v="0"/>
    <n v="0"/>
    <n v="2020.1399999999999"/>
    <s v="No"/>
    <s v="Yes"/>
    <s v="No"/>
    <x v="1"/>
  </r>
  <r>
    <x v="202"/>
    <x v="202"/>
    <x v="1490"/>
    <x v="1434"/>
    <n v="548.1"/>
    <n v="0"/>
    <n v="0"/>
    <n v="0"/>
    <n v="0"/>
    <n v="548.1"/>
    <s v="No"/>
    <s v="Yes"/>
    <s v="No"/>
    <x v="1"/>
  </r>
  <r>
    <x v="202"/>
    <x v="202"/>
    <x v="1491"/>
    <x v="1435"/>
    <n v="735.62"/>
    <n v="0"/>
    <n v="0"/>
    <n v="0"/>
    <n v="0"/>
    <n v="735.62"/>
    <s v="No"/>
    <s v="Yes"/>
    <s v="No"/>
    <x v="1"/>
  </r>
  <r>
    <x v="202"/>
    <x v="202"/>
    <x v="1492"/>
    <x v="249"/>
    <n v="891.92"/>
    <n v="0"/>
    <n v="0"/>
    <n v="0"/>
    <n v="0"/>
    <n v="891.92"/>
    <s v="Yes"/>
    <s v="Yes"/>
    <s v="Yes"/>
    <x v="0"/>
  </r>
  <r>
    <x v="202"/>
    <x v="202"/>
    <x v="1493"/>
    <x v="1436"/>
    <n v="16.34"/>
    <n v="0"/>
    <n v="0"/>
    <n v="0"/>
    <n v="0"/>
    <n v="16.34"/>
    <s v="No"/>
    <s v="Yes"/>
    <s v="No"/>
    <x v="1"/>
  </r>
  <r>
    <x v="202"/>
    <x v="202"/>
    <x v="1494"/>
    <x v="1437"/>
    <n v="526.34"/>
    <n v="0"/>
    <n v="13.469999999999999"/>
    <n v="0"/>
    <n v="0"/>
    <n v="539.81000000000006"/>
    <s v="Yes"/>
    <s v="Yes"/>
    <s v="Yes"/>
    <x v="0"/>
  </r>
  <r>
    <x v="202"/>
    <x v="202"/>
    <x v="1495"/>
    <x v="1438"/>
    <n v="592.21"/>
    <n v="0"/>
    <n v="0"/>
    <n v="0"/>
    <n v="0"/>
    <n v="592.21"/>
    <s v="No"/>
    <s v="Yes"/>
    <s v="No"/>
    <x v="1"/>
  </r>
  <r>
    <x v="202"/>
    <x v="202"/>
    <x v="1496"/>
    <x v="1439"/>
    <n v="48.71"/>
    <n v="0"/>
    <n v="0"/>
    <n v="0"/>
    <n v="0"/>
    <n v="48.71"/>
    <s v="Yes"/>
    <s v="Yes"/>
    <s v="Yes"/>
    <x v="0"/>
  </r>
  <r>
    <x v="202"/>
    <x v="202"/>
    <x v="1497"/>
    <x v="1440"/>
    <n v="331.71"/>
    <n v="0"/>
    <n v="0"/>
    <n v="0"/>
    <n v="74.800000000000011"/>
    <n v="406.51"/>
    <s v="No"/>
    <s v="Yes"/>
    <s v="No"/>
    <x v="1"/>
  </r>
  <r>
    <x v="203"/>
    <x v="203"/>
    <x v="1498"/>
    <x v="1441"/>
    <n v="405.43"/>
    <n v="0"/>
    <n v="0"/>
    <n v="0"/>
    <n v="0"/>
    <n v="405.43"/>
    <s v="No"/>
    <s v="Yes"/>
    <s v="No"/>
    <x v="1"/>
  </r>
  <r>
    <x v="203"/>
    <x v="203"/>
    <x v="1499"/>
    <x v="1442"/>
    <n v="535.99"/>
    <n v="0"/>
    <n v="53.05"/>
    <n v="0"/>
    <n v="0"/>
    <n v="589.04"/>
    <s v="No"/>
    <s v="Yes"/>
    <s v="No"/>
    <x v="1"/>
  </r>
  <r>
    <x v="203"/>
    <x v="203"/>
    <x v="1500"/>
    <x v="1443"/>
    <n v="364.26"/>
    <n v="0"/>
    <n v="0"/>
    <n v="0"/>
    <n v="0"/>
    <n v="364.26"/>
    <s v="No"/>
    <s v="Yes"/>
    <s v="No"/>
    <x v="1"/>
  </r>
  <r>
    <x v="203"/>
    <x v="203"/>
    <x v="1501"/>
    <x v="1444"/>
    <n v="140.66999999999999"/>
    <n v="16.5"/>
    <n v="0"/>
    <n v="0"/>
    <n v="0"/>
    <n v="157.16999999999999"/>
    <s v="Yes"/>
    <s v="Yes"/>
    <s v="Yes"/>
    <x v="0"/>
  </r>
  <r>
    <x v="203"/>
    <x v="203"/>
    <x v="1502"/>
    <x v="1445"/>
    <n v="403.4"/>
    <n v="0"/>
    <n v="0"/>
    <n v="0"/>
    <n v="0"/>
    <n v="403.4"/>
    <s v="No"/>
    <s v="Yes"/>
    <s v="No"/>
    <x v="1"/>
  </r>
  <r>
    <x v="203"/>
    <x v="203"/>
    <x v="1503"/>
    <x v="1446"/>
    <n v="7.6"/>
    <n v="0"/>
    <n v="0"/>
    <n v="0"/>
    <n v="0"/>
    <n v="7.6"/>
    <s v="No"/>
    <s v="Yes"/>
    <s v="No"/>
    <x v="1"/>
  </r>
  <r>
    <x v="204"/>
    <x v="204"/>
    <x v="1504"/>
    <x v="1447"/>
    <n v="570.67999999999995"/>
    <n v="0"/>
    <n v="0"/>
    <n v="0"/>
    <n v="0"/>
    <n v="570.67999999999995"/>
    <s v="No"/>
    <s v="Yes"/>
    <s v="No"/>
    <x v="1"/>
  </r>
  <r>
    <x v="204"/>
    <x v="204"/>
    <x v="1505"/>
    <x v="695"/>
    <n v="954.27"/>
    <n v="0"/>
    <n v="0"/>
    <n v="0"/>
    <n v="0"/>
    <n v="954.27"/>
    <s v="No"/>
    <s v="Yes"/>
    <s v="No"/>
    <x v="1"/>
  </r>
  <r>
    <x v="204"/>
    <x v="204"/>
    <x v="1506"/>
    <x v="1448"/>
    <n v="264.44"/>
    <n v="0"/>
    <n v="0"/>
    <n v="0"/>
    <n v="0"/>
    <n v="264.44"/>
    <s v="No"/>
    <s v="Yes"/>
    <s v="No"/>
    <x v="1"/>
  </r>
  <r>
    <x v="204"/>
    <x v="204"/>
    <x v="1507"/>
    <x v="1449"/>
    <n v="487.07"/>
    <n v="0"/>
    <n v="0"/>
    <n v="0"/>
    <n v="0"/>
    <n v="487.07"/>
    <s v="No"/>
    <s v="Yes"/>
    <s v="No"/>
    <x v="1"/>
  </r>
  <r>
    <x v="204"/>
    <x v="204"/>
    <x v="1508"/>
    <x v="1450"/>
    <n v="402.1"/>
    <n v="0"/>
    <n v="0"/>
    <n v="0"/>
    <n v="0"/>
    <n v="402.1"/>
    <s v="No"/>
    <s v="Yes"/>
    <s v="No"/>
    <x v="1"/>
  </r>
  <r>
    <x v="204"/>
    <x v="204"/>
    <x v="1509"/>
    <x v="1451"/>
    <n v="1211.08"/>
    <n v="0"/>
    <n v="123.78"/>
    <n v="0"/>
    <n v="0"/>
    <n v="1334.86"/>
    <s v="No"/>
    <s v="Yes"/>
    <s v="No"/>
    <x v="1"/>
  </r>
  <r>
    <x v="204"/>
    <x v="204"/>
    <x v="1510"/>
    <x v="1452"/>
    <n v="255.42"/>
    <n v="0"/>
    <n v="0"/>
    <n v="0"/>
    <n v="0"/>
    <n v="255.42"/>
    <s v="No"/>
    <s v="Yes"/>
    <s v="No"/>
    <x v="1"/>
  </r>
  <r>
    <x v="205"/>
    <x v="205"/>
    <x v="1511"/>
    <x v="1453"/>
    <n v="781.58"/>
    <n v="0"/>
    <n v="87.19"/>
    <n v="0"/>
    <n v="0"/>
    <n v="868.77"/>
    <s v="No"/>
    <s v="Yes"/>
    <s v="No"/>
    <x v="1"/>
  </r>
  <r>
    <x v="205"/>
    <x v="205"/>
    <x v="1512"/>
    <x v="1454"/>
    <n v="444.7"/>
    <n v="0"/>
    <n v="0"/>
    <n v="0"/>
    <n v="0"/>
    <n v="444.7"/>
    <s v="Yes"/>
    <s v="Yes"/>
    <s v="Yes"/>
    <x v="0"/>
  </r>
  <r>
    <x v="205"/>
    <x v="205"/>
    <x v="1513"/>
    <x v="1455"/>
    <n v="648.48"/>
    <n v="0"/>
    <n v="0"/>
    <n v="0"/>
    <n v="0"/>
    <n v="648.48"/>
    <s v="Yes"/>
    <s v="Yes"/>
    <s v="Yes"/>
    <x v="0"/>
  </r>
  <r>
    <x v="205"/>
    <x v="205"/>
    <x v="1514"/>
    <x v="1456"/>
    <n v="475.35"/>
    <n v="0"/>
    <n v="0"/>
    <n v="0"/>
    <n v="0"/>
    <n v="475.35"/>
    <s v="Yes"/>
    <s v="Yes"/>
    <s v="Yes"/>
    <x v="0"/>
  </r>
  <r>
    <x v="205"/>
    <x v="205"/>
    <x v="1515"/>
    <x v="1457"/>
    <n v="596.21"/>
    <n v="0"/>
    <n v="0"/>
    <n v="0"/>
    <n v="0"/>
    <n v="596.21"/>
    <s v="No"/>
    <s v="Yes"/>
    <s v="No"/>
    <x v="1"/>
  </r>
  <r>
    <x v="205"/>
    <x v="205"/>
    <x v="1516"/>
    <x v="1458"/>
    <n v="820.98"/>
    <n v="0"/>
    <n v="0"/>
    <n v="0"/>
    <n v="0"/>
    <n v="820.98"/>
    <s v="Yes"/>
    <s v="Yes"/>
    <s v="Yes"/>
    <x v="0"/>
  </r>
  <r>
    <x v="206"/>
    <x v="206"/>
    <x v="1517"/>
    <x v="1459"/>
    <n v="633.66999999999996"/>
    <n v="9.1999999999999993"/>
    <n v="2.08"/>
    <n v="0"/>
    <n v="0"/>
    <n v="644.95000000000005"/>
    <s v="Yes"/>
    <s v="Yes"/>
    <s v="Yes"/>
    <x v="0"/>
  </r>
  <r>
    <x v="207"/>
    <x v="207"/>
    <x v="1518"/>
    <x v="1460"/>
    <n v="250.6"/>
    <n v="0"/>
    <n v="0"/>
    <n v="0"/>
    <n v="0"/>
    <n v="250.6"/>
    <s v="Yes"/>
    <s v="Yes"/>
    <s v="Yes"/>
    <x v="0"/>
  </r>
  <r>
    <x v="208"/>
    <x v="208"/>
    <x v="1519"/>
    <x v="1461"/>
    <n v="153.19999999999999"/>
    <n v="0"/>
    <n v="0"/>
    <n v="0"/>
    <n v="0"/>
    <n v="153.19999999999999"/>
    <s v="Yes"/>
    <s v="Yes"/>
    <s v="Yes"/>
    <x v="0"/>
  </r>
  <r>
    <x v="209"/>
    <x v="209"/>
    <x v="1520"/>
    <x v="1462"/>
    <n v="503.23"/>
    <n v="0"/>
    <n v="0"/>
    <n v="0"/>
    <n v="0"/>
    <n v="503.23"/>
    <s v="No"/>
    <e v="#N/A"/>
    <s v="No"/>
    <x v="1"/>
  </r>
  <r>
    <x v="210"/>
    <x v="210"/>
    <x v="1521"/>
    <x v="1463"/>
    <n v="262.01"/>
    <n v="0"/>
    <n v="0"/>
    <n v="0"/>
    <n v="0"/>
    <n v="262.01"/>
    <s v="No"/>
    <e v="#N/A"/>
    <s v="No"/>
    <x v="1"/>
  </r>
  <r>
    <x v="211"/>
    <x v="211"/>
    <x v="1522"/>
    <x v="1464"/>
    <n v="9"/>
    <n v="0.97"/>
    <n v="0"/>
    <n v="0"/>
    <n v="0"/>
    <n v="9.9700000000000006"/>
    <s v="No"/>
    <s v="No"/>
    <s v="No"/>
    <x v="1"/>
  </r>
  <r>
    <x v="212"/>
    <x v="212"/>
    <x v="1523"/>
    <x v="1465"/>
    <n v="327.64"/>
    <n v="0"/>
    <n v="0"/>
    <n v="0"/>
    <n v="0"/>
    <n v="327.64"/>
    <s v="No"/>
    <s v="Yes"/>
    <s v="No"/>
    <x v="1"/>
  </r>
  <r>
    <x v="212"/>
    <x v="212"/>
    <x v="1524"/>
    <x v="1466"/>
    <n v="150.38999999999999"/>
    <n v="0"/>
    <n v="0"/>
    <n v="0"/>
    <n v="0"/>
    <n v="150.38999999999999"/>
    <s v="No"/>
    <s v="Yes"/>
    <s v="No"/>
    <x v="1"/>
  </r>
  <r>
    <x v="212"/>
    <x v="212"/>
    <x v="1525"/>
    <x v="1467"/>
    <n v="160.47"/>
    <n v="0"/>
    <n v="0.66"/>
    <n v="0"/>
    <n v="0"/>
    <n v="161.13"/>
    <s v="No"/>
    <s v="Yes"/>
    <s v="No"/>
    <x v="1"/>
  </r>
  <r>
    <x v="212"/>
    <x v="212"/>
    <x v="1526"/>
    <x v="1468"/>
    <n v="5.2"/>
    <n v="1.2"/>
    <n v="0"/>
    <n v="0"/>
    <n v="0"/>
    <n v="6.4"/>
    <s v="No"/>
    <s v="Yes"/>
    <s v="No"/>
    <x v="1"/>
  </r>
  <r>
    <x v="212"/>
    <x v="212"/>
    <x v="1527"/>
    <x v="1469"/>
    <n v="91.33"/>
    <n v="0"/>
    <n v="0"/>
    <n v="0"/>
    <n v="0"/>
    <n v="91.33"/>
    <s v="No"/>
    <s v="Yes"/>
    <s v="No"/>
    <x v="1"/>
  </r>
  <r>
    <x v="212"/>
    <x v="212"/>
    <x v="1528"/>
    <x v="1470"/>
    <n v="18.5"/>
    <n v="0"/>
    <n v="0"/>
    <n v="0"/>
    <n v="0"/>
    <n v="18.5"/>
    <s v="No"/>
    <s v="Yes"/>
    <s v="No"/>
    <x v="1"/>
  </r>
  <r>
    <x v="213"/>
    <x v="213"/>
    <x v="1529"/>
    <x v="1471"/>
    <n v="112.22"/>
    <n v="0"/>
    <n v="2.8"/>
    <n v="0"/>
    <n v="0"/>
    <n v="115.02"/>
    <s v="Yes"/>
    <s v="Yes"/>
    <s v="Yes"/>
    <x v="0"/>
  </r>
  <r>
    <x v="213"/>
    <x v="213"/>
    <x v="1530"/>
    <x v="1472"/>
    <n v="98.77"/>
    <n v="0"/>
    <n v="0"/>
    <n v="0"/>
    <n v="0"/>
    <n v="98.77"/>
    <s v="Yes"/>
    <s v="Yes"/>
    <s v="Yes"/>
    <x v="0"/>
  </r>
  <r>
    <x v="213"/>
    <x v="213"/>
    <x v="1531"/>
    <x v="1473"/>
    <n v="5.7"/>
    <n v="0"/>
    <n v="0"/>
    <n v="0"/>
    <n v="0"/>
    <n v="5.7"/>
    <s v="No"/>
    <s v="Yes"/>
    <s v="No"/>
    <x v="1"/>
  </r>
  <r>
    <x v="214"/>
    <x v="214"/>
    <x v="1532"/>
    <x v="1474"/>
    <n v="43.71"/>
    <n v="0"/>
    <n v="1.32"/>
    <n v="0"/>
    <n v="0"/>
    <n v="45.03"/>
    <s v="No"/>
    <s v="Yes"/>
    <s v="No"/>
    <x v="1"/>
  </r>
  <r>
    <x v="214"/>
    <x v="214"/>
    <x v="1533"/>
    <x v="1475"/>
    <n v="310.11"/>
    <n v="0"/>
    <n v="0"/>
    <n v="0"/>
    <n v="0"/>
    <n v="310.11"/>
    <s v="No"/>
    <s v="Yes"/>
    <s v="No"/>
    <x v="1"/>
  </r>
  <r>
    <x v="214"/>
    <x v="214"/>
    <x v="1534"/>
    <x v="1476"/>
    <n v="242.74"/>
    <n v="0"/>
    <n v="6.03"/>
    <n v="0"/>
    <n v="0"/>
    <n v="248.77"/>
    <s v="No"/>
    <s v="Yes"/>
    <s v="No"/>
    <x v="1"/>
  </r>
  <r>
    <x v="214"/>
    <x v="214"/>
    <x v="1535"/>
    <x v="1477"/>
    <n v="175.34"/>
    <n v="0"/>
    <n v="0"/>
    <n v="0"/>
    <n v="0"/>
    <n v="175.34"/>
    <s v="No"/>
    <s v="Yes"/>
    <s v="No"/>
    <x v="1"/>
  </r>
  <r>
    <x v="215"/>
    <x v="215"/>
    <x v="1536"/>
    <x v="1478"/>
    <n v="285.48"/>
    <n v="27.6"/>
    <n v="0"/>
    <n v="0"/>
    <n v="0"/>
    <n v="313.08000000000004"/>
    <s v="Yes"/>
    <s v="Yes"/>
    <s v="Yes"/>
    <x v="0"/>
  </r>
  <r>
    <x v="215"/>
    <x v="215"/>
    <x v="1537"/>
    <x v="1479"/>
    <n v="197.27"/>
    <n v="0"/>
    <n v="15.06"/>
    <n v="4.2"/>
    <n v="0"/>
    <n v="216.53"/>
    <s v="Yes"/>
    <s v="Yes"/>
    <s v="Yes"/>
    <x v="0"/>
  </r>
  <r>
    <x v="216"/>
    <x v="216"/>
    <x v="1538"/>
    <x v="1480"/>
    <n v="19.899999999999999"/>
    <n v="0"/>
    <n v="0"/>
    <n v="0"/>
    <n v="0"/>
    <n v="19.899999999999999"/>
    <s v="Yes"/>
    <s v="Yes"/>
    <s v="Yes"/>
    <x v="0"/>
  </r>
  <r>
    <x v="216"/>
    <x v="216"/>
    <x v="1539"/>
    <x v="1481"/>
    <n v="998.56"/>
    <n v="0"/>
    <n v="63.03"/>
    <n v="0"/>
    <n v="0"/>
    <n v="1061.5899999999999"/>
    <s v="Yes"/>
    <s v="Yes"/>
    <s v="Yes"/>
    <x v="0"/>
  </r>
  <r>
    <x v="216"/>
    <x v="216"/>
    <x v="1540"/>
    <x v="1482"/>
    <n v="386.94"/>
    <n v="0"/>
    <n v="0"/>
    <n v="0"/>
    <n v="0"/>
    <n v="386.94"/>
    <s v="No"/>
    <s v="Yes"/>
    <s v="No"/>
    <x v="1"/>
  </r>
  <r>
    <x v="216"/>
    <x v="216"/>
    <x v="1541"/>
    <x v="1483"/>
    <n v="389.8"/>
    <n v="0"/>
    <n v="0"/>
    <n v="0"/>
    <n v="0"/>
    <n v="389.8"/>
    <s v="Yes"/>
    <s v="Yes"/>
    <s v="Yes"/>
    <x v="0"/>
  </r>
  <r>
    <x v="216"/>
    <x v="216"/>
    <x v="1542"/>
    <x v="1484"/>
    <n v="591.44000000000005"/>
    <n v="0"/>
    <n v="0"/>
    <n v="0"/>
    <n v="0"/>
    <n v="591.44000000000005"/>
    <s v="Yes"/>
    <s v="Yes"/>
    <s v="Yes"/>
    <x v="0"/>
  </r>
  <r>
    <x v="216"/>
    <x v="216"/>
    <x v="1543"/>
    <x v="1485"/>
    <n v="394"/>
    <n v="0"/>
    <n v="0"/>
    <n v="0"/>
    <n v="0"/>
    <n v="394"/>
    <s v="Yes"/>
    <s v="Yes"/>
    <s v="Yes"/>
    <x v="0"/>
  </r>
  <r>
    <x v="216"/>
    <x v="216"/>
    <x v="1544"/>
    <x v="1486"/>
    <n v="404.6"/>
    <n v="7.6"/>
    <n v="0"/>
    <n v="0"/>
    <n v="0"/>
    <n v="412.20000000000005"/>
    <s v="No"/>
    <s v="Yes"/>
    <s v="No"/>
    <x v="1"/>
  </r>
  <r>
    <x v="217"/>
    <x v="217"/>
    <x v="1545"/>
    <x v="1487"/>
    <n v="121.21"/>
    <n v="0"/>
    <n v="4.21"/>
    <n v="24.98"/>
    <n v="0"/>
    <n v="150.39999999999998"/>
    <s v="Yes"/>
    <s v="Yes"/>
    <s v="Yes"/>
    <x v="0"/>
  </r>
  <r>
    <x v="217"/>
    <x v="217"/>
    <x v="1546"/>
    <x v="1488"/>
    <n v="1068.17"/>
    <n v="0"/>
    <n v="96.31"/>
    <n v="0"/>
    <n v="0"/>
    <n v="1164.48"/>
    <s v="No"/>
    <s v="Yes"/>
    <s v="No"/>
    <x v="1"/>
  </r>
  <r>
    <x v="217"/>
    <x v="217"/>
    <x v="1547"/>
    <x v="454"/>
    <n v="467.7"/>
    <n v="10"/>
    <n v="0"/>
    <n v="0"/>
    <n v="0"/>
    <n v="477.7"/>
    <s v="Yes"/>
    <s v="Yes"/>
    <s v="Yes"/>
    <x v="0"/>
  </r>
  <r>
    <x v="217"/>
    <x v="217"/>
    <x v="1548"/>
    <x v="1489"/>
    <n v="267.06"/>
    <n v="9.9"/>
    <n v="0"/>
    <n v="0"/>
    <n v="0"/>
    <n v="276.95999999999998"/>
    <s v="No"/>
    <s v="Yes"/>
    <s v="No"/>
    <x v="1"/>
  </r>
  <r>
    <x v="217"/>
    <x v="217"/>
    <x v="1549"/>
    <x v="1490"/>
    <n v="150.80000000000001"/>
    <n v="9.9499999999999993"/>
    <n v="0"/>
    <n v="0"/>
    <n v="0"/>
    <n v="160.75"/>
    <s v="No"/>
    <s v="Yes"/>
    <s v="No"/>
    <x v="1"/>
  </r>
  <r>
    <x v="217"/>
    <x v="217"/>
    <x v="1550"/>
    <x v="1491"/>
    <n v="377"/>
    <n v="25"/>
    <n v="0"/>
    <n v="0"/>
    <n v="0"/>
    <n v="402"/>
    <s v="Yes"/>
    <s v="Yes"/>
    <s v="Yes"/>
    <x v="0"/>
  </r>
  <r>
    <x v="217"/>
    <x v="217"/>
    <x v="1551"/>
    <x v="217"/>
    <n v="669.99"/>
    <n v="0"/>
    <n v="0"/>
    <n v="0"/>
    <n v="0"/>
    <n v="669.99"/>
    <s v="Yes"/>
    <s v="Yes"/>
    <s v="Yes"/>
    <x v="0"/>
  </r>
  <r>
    <x v="217"/>
    <x v="217"/>
    <x v="1552"/>
    <x v="1492"/>
    <n v="167.72"/>
    <n v="0"/>
    <n v="0"/>
    <n v="0"/>
    <n v="0"/>
    <n v="167.72"/>
    <s v="No"/>
    <s v="Yes"/>
    <s v="No"/>
    <x v="1"/>
  </r>
  <r>
    <x v="217"/>
    <x v="217"/>
    <x v="1553"/>
    <x v="1493"/>
    <n v="297.35000000000002"/>
    <n v="0"/>
    <n v="0"/>
    <n v="0"/>
    <n v="0"/>
    <n v="297.35000000000002"/>
    <s v="No"/>
    <s v="Yes"/>
    <s v="No"/>
    <x v="1"/>
  </r>
  <r>
    <x v="217"/>
    <x v="217"/>
    <x v="1554"/>
    <x v="1153"/>
    <n v="543.95000000000005"/>
    <n v="0"/>
    <n v="0"/>
    <n v="0"/>
    <n v="0"/>
    <n v="543.95000000000005"/>
    <s v="Yes"/>
    <s v="Yes"/>
    <s v="Yes"/>
    <x v="0"/>
  </r>
  <r>
    <x v="218"/>
    <x v="218"/>
    <x v="1555"/>
    <x v="1494"/>
    <n v="680.22"/>
    <n v="0"/>
    <n v="46.54"/>
    <n v="0"/>
    <n v="0"/>
    <n v="726.76"/>
    <s v="No"/>
    <s v="Yes"/>
    <s v="No"/>
    <x v="1"/>
  </r>
  <r>
    <x v="218"/>
    <x v="218"/>
    <x v="1556"/>
    <x v="1495"/>
    <n v="588.32000000000005"/>
    <n v="0"/>
    <n v="0"/>
    <n v="0"/>
    <n v="0"/>
    <n v="588.32000000000005"/>
    <s v="No"/>
    <s v="Yes"/>
    <s v="No"/>
    <x v="1"/>
  </r>
  <r>
    <x v="218"/>
    <x v="218"/>
    <x v="1557"/>
    <x v="1496"/>
    <n v="352.1"/>
    <n v="0"/>
    <n v="0"/>
    <n v="0"/>
    <n v="0"/>
    <n v="352.1"/>
    <s v="No"/>
    <s v="Yes"/>
    <s v="No"/>
    <x v="1"/>
  </r>
  <r>
    <x v="218"/>
    <x v="218"/>
    <x v="1558"/>
    <x v="1497"/>
    <n v="358.4"/>
    <n v="0"/>
    <n v="0"/>
    <n v="0"/>
    <n v="0"/>
    <n v="358.4"/>
    <s v="No"/>
    <s v="Yes"/>
    <s v="No"/>
    <x v="1"/>
  </r>
  <r>
    <x v="218"/>
    <x v="218"/>
    <x v="1559"/>
    <x v="1498"/>
    <n v="459.53"/>
    <n v="0"/>
    <n v="0"/>
    <n v="0"/>
    <n v="0"/>
    <n v="459.53"/>
    <s v="No"/>
    <s v="Yes"/>
    <s v="No"/>
    <x v="1"/>
  </r>
  <r>
    <x v="218"/>
    <x v="218"/>
    <x v="1560"/>
    <x v="1499"/>
    <n v="53.65"/>
    <n v="0"/>
    <n v="0.8"/>
    <n v="0"/>
    <n v="0"/>
    <n v="54.449999999999996"/>
    <s v="Yes"/>
    <s v="Yes"/>
    <s v="Yes"/>
    <x v="0"/>
  </r>
  <r>
    <x v="219"/>
    <x v="219"/>
    <x v="1561"/>
    <x v="1500"/>
    <n v="157.55000000000001"/>
    <n v="0"/>
    <n v="9.3699999999999992"/>
    <n v="0.8"/>
    <n v="0"/>
    <n v="167.72000000000003"/>
    <s v="Yes"/>
    <s v="Yes"/>
    <s v="Yes"/>
    <x v="0"/>
  </r>
  <r>
    <x v="219"/>
    <x v="219"/>
    <x v="1562"/>
    <x v="1501"/>
    <n v="206.1"/>
    <n v="0"/>
    <n v="0"/>
    <n v="0"/>
    <n v="0"/>
    <n v="206.1"/>
    <s v="Yes"/>
    <s v="Yes"/>
    <s v="Yes"/>
    <x v="0"/>
  </r>
  <r>
    <x v="219"/>
    <x v="219"/>
    <x v="1563"/>
    <x v="1502"/>
    <n v="128.62"/>
    <n v="0"/>
    <n v="0"/>
    <n v="0"/>
    <n v="0"/>
    <n v="128.62"/>
    <s v="Yes"/>
    <s v="Yes"/>
    <s v="Yes"/>
    <x v="0"/>
  </r>
  <r>
    <x v="220"/>
    <x v="220"/>
    <x v="1564"/>
    <x v="1503"/>
    <n v="420.2"/>
    <n v="0"/>
    <n v="0"/>
    <n v="0"/>
    <n v="0"/>
    <n v="420.2"/>
    <s v="No"/>
    <s v="Yes"/>
    <s v="No"/>
    <x v="1"/>
  </r>
  <r>
    <x v="221"/>
    <x v="221"/>
    <x v="1565"/>
    <x v="1504"/>
    <n v="226.77"/>
    <n v="0"/>
    <n v="0"/>
    <n v="0"/>
    <n v="0"/>
    <n v="226.77"/>
    <s v="No"/>
    <s v="Yes"/>
    <s v="No"/>
    <x v="1"/>
  </r>
  <r>
    <x v="221"/>
    <x v="221"/>
    <x v="1566"/>
    <x v="1505"/>
    <n v="1758.23"/>
    <n v="0"/>
    <n v="124.82"/>
    <n v="0"/>
    <n v="0"/>
    <n v="1883.05"/>
    <s v="Yes"/>
    <s v="Yes"/>
    <s v="Yes"/>
    <x v="0"/>
  </r>
  <r>
    <x v="221"/>
    <x v="221"/>
    <x v="1567"/>
    <x v="32"/>
    <n v="334.05"/>
    <n v="10.6"/>
    <n v="0"/>
    <n v="0"/>
    <n v="0"/>
    <n v="344.65000000000003"/>
    <s v="Yes"/>
    <s v="Yes"/>
    <s v="Yes"/>
    <x v="0"/>
  </r>
  <r>
    <x v="221"/>
    <x v="221"/>
    <x v="1568"/>
    <x v="1506"/>
    <n v="498.4"/>
    <n v="24"/>
    <n v="0"/>
    <n v="0"/>
    <n v="0"/>
    <n v="522.4"/>
    <s v="Yes"/>
    <s v="Yes"/>
    <s v="Yes"/>
    <x v="0"/>
  </r>
  <r>
    <x v="221"/>
    <x v="221"/>
    <x v="1569"/>
    <x v="69"/>
    <n v="458.72"/>
    <n v="20"/>
    <n v="0"/>
    <n v="0"/>
    <n v="0"/>
    <n v="478.72"/>
    <s v="Yes"/>
    <s v="Yes"/>
    <s v="Yes"/>
    <x v="0"/>
  </r>
  <r>
    <x v="221"/>
    <x v="221"/>
    <x v="1570"/>
    <x v="1507"/>
    <n v="677.21"/>
    <n v="0"/>
    <n v="0"/>
    <n v="0"/>
    <n v="0"/>
    <n v="677.21"/>
    <s v="Yes"/>
    <s v="Yes"/>
    <s v="Yes"/>
    <x v="0"/>
  </r>
  <r>
    <x v="221"/>
    <x v="221"/>
    <x v="1571"/>
    <x v="1508"/>
    <n v="35.81"/>
    <n v="0"/>
    <n v="0"/>
    <n v="0"/>
    <n v="0"/>
    <n v="35.81"/>
    <s v="Yes"/>
    <s v="Yes"/>
    <s v="No"/>
    <x v="1"/>
  </r>
  <r>
    <x v="221"/>
    <x v="221"/>
    <x v="1572"/>
    <x v="1509"/>
    <n v="365.7"/>
    <n v="19.5"/>
    <n v="0"/>
    <n v="0"/>
    <n v="0"/>
    <n v="385.2"/>
    <s v="Yes"/>
    <s v="Yes"/>
    <s v="Yes"/>
    <x v="0"/>
  </r>
  <r>
    <x v="221"/>
    <x v="221"/>
    <x v="1573"/>
    <x v="1510"/>
    <n v="431.3"/>
    <n v="11"/>
    <n v="0"/>
    <n v="0"/>
    <n v="0"/>
    <n v="442.3"/>
    <s v="Yes"/>
    <s v="Yes"/>
    <s v="Yes"/>
    <x v="0"/>
  </r>
  <r>
    <x v="221"/>
    <x v="221"/>
    <x v="1574"/>
    <x v="1511"/>
    <n v="593.21"/>
    <n v="0"/>
    <n v="0"/>
    <n v="0"/>
    <n v="0"/>
    <n v="593.21"/>
    <s v="Yes"/>
    <s v="Yes"/>
    <s v="Yes"/>
    <x v="0"/>
  </r>
  <r>
    <x v="221"/>
    <x v="221"/>
    <x v="1575"/>
    <x v="1512"/>
    <n v="485.5"/>
    <n v="20.8"/>
    <n v="0"/>
    <n v="0"/>
    <n v="0"/>
    <n v="506.3"/>
    <s v="Yes"/>
    <s v="Yes"/>
    <s v="Yes"/>
    <x v="0"/>
  </r>
  <r>
    <x v="221"/>
    <x v="221"/>
    <x v="1576"/>
    <x v="1513"/>
    <n v="155.36000000000001"/>
    <n v="0"/>
    <n v="0.45"/>
    <n v="0"/>
    <n v="0"/>
    <n v="155.81"/>
    <s v="Yes"/>
    <s v="Yes"/>
    <s v="Yes"/>
    <x v="0"/>
  </r>
  <r>
    <x v="221"/>
    <x v="221"/>
    <x v="1577"/>
    <x v="1514"/>
    <n v="304.20999999999998"/>
    <n v="0"/>
    <n v="0"/>
    <n v="0"/>
    <n v="10.000000000000002"/>
    <n v="314.20999999999998"/>
    <s v="No"/>
    <s v="Yes"/>
    <s v="No"/>
    <x v="1"/>
  </r>
  <r>
    <x v="222"/>
    <x v="222"/>
    <x v="1578"/>
    <x v="1515"/>
    <n v="76"/>
    <n v="6.14"/>
    <n v="0"/>
    <n v="0"/>
    <n v="0"/>
    <n v="82.14"/>
    <s v="Yes"/>
    <s v="Yes"/>
    <s v="Yes"/>
    <x v="0"/>
  </r>
  <r>
    <x v="223"/>
    <x v="223"/>
    <x v="1579"/>
    <x v="1516"/>
    <n v="66"/>
    <n v="0"/>
    <n v="0"/>
    <n v="0"/>
    <n v="0"/>
    <n v="66"/>
    <s v="No"/>
    <s v="Yes"/>
    <s v="No"/>
    <x v="1"/>
  </r>
  <r>
    <x v="224"/>
    <x v="224"/>
    <x v="1580"/>
    <x v="1517"/>
    <n v="44.9"/>
    <n v="0"/>
    <n v="0"/>
    <n v="0"/>
    <n v="0"/>
    <n v="44.9"/>
    <s v="Yes"/>
    <s v="Yes"/>
    <s v="Yes"/>
    <x v="0"/>
  </r>
  <r>
    <x v="224"/>
    <x v="224"/>
    <x v="1581"/>
    <x v="1518"/>
    <n v="22.84"/>
    <n v="0"/>
    <n v="0"/>
    <n v="0"/>
    <n v="0"/>
    <n v="22.84"/>
    <s v="No"/>
    <s v="Yes"/>
    <s v="No"/>
    <x v="1"/>
  </r>
  <r>
    <x v="225"/>
    <x v="225"/>
    <x v="1582"/>
    <x v="734"/>
    <n v="145.36000000000001"/>
    <n v="27.5"/>
    <n v="0"/>
    <n v="0"/>
    <n v="0"/>
    <n v="172.86"/>
    <s v="Yes"/>
    <s v="Yes"/>
    <s v="Yes"/>
    <x v="0"/>
  </r>
  <r>
    <x v="225"/>
    <x v="225"/>
    <x v="1583"/>
    <x v="900"/>
    <n v="172.33"/>
    <n v="0"/>
    <n v="0"/>
    <n v="0"/>
    <n v="0"/>
    <n v="172.33"/>
    <s v="Yes"/>
    <s v="Yes"/>
    <s v="Yes"/>
    <x v="0"/>
  </r>
  <r>
    <x v="225"/>
    <x v="225"/>
    <x v="1584"/>
    <x v="1519"/>
    <n v="255.47"/>
    <n v="0"/>
    <n v="5.01"/>
    <n v="0.3"/>
    <n v="0"/>
    <n v="260.78000000000003"/>
    <s v="Yes"/>
    <s v="Yes"/>
    <s v="Yes"/>
    <x v="0"/>
  </r>
  <r>
    <x v="225"/>
    <x v="225"/>
    <x v="1585"/>
    <x v="1520"/>
    <n v="180.32"/>
    <n v="0"/>
    <n v="0"/>
    <n v="0"/>
    <n v="0"/>
    <n v="180.32"/>
    <s v="Yes"/>
    <s v="Yes"/>
    <s v="Yes"/>
    <x v="0"/>
  </r>
  <r>
    <x v="226"/>
    <x v="226"/>
    <x v="1586"/>
    <x v="1521"/>
    <n v="2"/>
    <n v="0"/>
    <n v="0"/>
    <n v="0"/>
    <n v="0"/>
    <n v="2"/>
    <s v="Yes"/>
    <s v="Yes"/>
    <s v="No"/>
    <x v="1"/>
  </r>
  <r>
    <x v="226"/>
    <x v="226"/>
    <x v="1587"/>
    <x v="1522"/>
    <n v="84.46"/>
    <n v="0"/>
    <n v="9.2900000000000009"/>
    <n v="0"/>
    <n v="0"/>
    <n v="93.75"/>
    <s v="No"/>
    <s v="Yes"/>
    <s v="No"/>
    <x v="1"/>
  </r>
  <r>
    <x v="226"/>
    <x v="226"/>
    <x v="1588"/>
    <x v="1523"/>
    <n v="401.83"/>
    <n v="0"/>
    <n v="0"/>
    <n v="0"/>
    <n v="0"/>
    <n v="401.83"/>
    <s v="Yes"/>
    <s v="Yes"/>
    <s v="Yes"/>
    <x v="0"/>
  </r>
  <r>
    <x v="226"/>
    <x v="226"/>
    <x v="1589"/>
    <x v="1524"/>
    <n v="1465.39"/>
    <n v="0"/>
    <n v="101.24"/>
    <n v="0"/>
    <n v="0"/>
    <n v="1566.63"/>
    <s v="Yes"/>
    <s v="Yes"/>
    <s v="Yes"/>
    <x v="0"/>
  </r>
  <r>
    <x v="226"/>
    <x v="226"/>
    <x v="1590"/>
    <x v="1525"/>
    <n v="670.57"/>
    <n v="0"/>
    <n v="0"/>
    <n v="0"/>
    <n v="0"/>
    <n v="670.57"/>
    <s v="Yes"/>
    <s v="Yes"/>
    <s v="Yes"/>
    <x v="0"/>
  </r>
  <r>
    <x v="226"/>
    <x v="226"/>
    <x v="1591"/>
    <x v="1526"/>
    <n v="513.86"/>
    <n v="9.1"/>
    <n v="0"/>
    <n v="0"/>
    <n v="0"/>
    <n v="522.96"/>
    <s v="Yes"/>
    <s v="Yes"/>
    <s v="Yes"/>
    <x v="0"/>
  </r>
  <r>
    <x v="226"/>
    <x v="226"/>
    <x v="1592"/>
    <x v="1506"/>
    <n v="391"/>
    <n v="10"/>
    <n v="0"/>
    <n v="0"/>
    <n v="0"/>
    <n v="401"/>
    <s v="Yes"/>
    <s v="Yes"/>
    <s v="Yes"/>
    <x v="0"/>
  </r>
  <r>
    <x v="226"/>
    <x v="226"/>
    <x v="1593"/>
    <x v="1527"/>
    <n v="293.91000000000003"/>
    <n v="0"/>
    <n v="0"/>
    <n v="0"/>
    <n v="0"/>
    <n v="293.91000000000003"/>
    <s v="Yes"/>
    <s v="Yes"/>
    <s v="Yes"/>
    <x v="0"/>
  </r>
  <r>
    <x v="226"/>
    <x v="226"/>
    <x v="1594"/>
    <x v="365"/>
    <n v="429.53"/>
    <n v="0"/>
    <n v="0"/>
    <n v="0"/>
    <n v="0"/>
    <n v="429.53"/>
    <s v="No"/>
    <s v="Yes"/>
    <s v="No"/>
    <x v="1"/>
  </r>
  <r>
    <x v="226"/>
    <x v="226"/>
    <x v="1595"/>
    <x v="1528"/>
    <n v="497.12"/>
    <n v="0"/>
    <n v="0"/>
    <n v="0"/>
    <n v="0"/>
    <n v="497.12"/>
    <s v="Yes"/>
    <s v="Yes"/>
    <s v="Yes"/>
    <x v="0"/>
  </r>
  <r>
    <x v="226"/>
    <x v="226"/>
    <x v="1596"/>
    <x v="1529"/>
    <n v="359.2"/>
    <n v="0"/>
    <n v="0"/>
    <n v="0"/>
    <n v="0"/>
    <n v="359.2"/>
    <s v="Yes"/>
    <s v="Yes"/>
    <s v="Yes"/>
    <x v="0"/>
  </r>
  <r>
    <x v="226"/>
    <x v="226"/>
    <x v="1597"/>
    <x v="1530"/>
    <n v="465.65"/>
    <n v="0"/>
    <n v="0"/>
    <n v="0"/>
    <n v="0"/>
    <n v="465.65"/>
    <s v="No"/>
    <s v="Yes"/>
    <s v="No"/>
    <x v="1"/>
  </r>
  <r>
    <x v="226"/>
    <x v="226"/>
    <x v="1598"/>
    <x v="528"/>
    <n v="613.20000000000005"/>
    <n v="0"/>
    <n v="0"/>
    <n v="0"/>
    <n v="0"/>
    <n v="613.20000000000005"/>
    <s v="Yes"/>
    <s v="Yes"/>
    <s v="Yes"/>
    <x v="0"/>
  </r>
  <r>
    <x v="226"/>
    <x v="226"/>
    <x v="1599"/>
    <x v="888"/>
    <n v="889.6"/>
    <n v="0"/>
    <n v="0"/>
    <n v="0"/>
    <n v="0"/>
    <n v="889.6"/>
    <s v="Yes"/>
    <s v="Yes"/>
    <s v="Yes"/>
    <x v="0"/>
  </r>
  <r>
    <x v="226"/>
    <x v="226"/>
    <x v="1600"/>
    <x v="105"/>
    <n v="1527.73"/>
    <n v="0"/>
    <n v="118.34"/>
    <n v="0"/>
    <n v="0"/>
    <n v="1646.07"/>
    <s v="Yes"/>
    <s v="Yes"/>
    <s v="Yes"/>
    <x v="0"/>
  </r>
  <r>
    <x v="226"/>
    <x v="226"/>
    <x v="1601"/>
    <x v="69"/>
    <n v="489"/>
    <n v="10.4"/>
    <n v="0"/>
    <n v="0"/>
    <n v="0"/>
    <n v="499.4"/>
    <s v="No"/>
    <s v="Yes"/>
    <s v="No"/>
    <x v="1"/>
  </r>
  <r>
    <x v="226"/>
    <x v="226"/>
    <x v="1602"/>
    <x v="1531"/>
    <n v="502.05"/>
    <n v="0"/>
    <n v="0"/>
    <n v="0"/>
    <n v="0"/>
    <n v="502.05"/>
    <s v="No"/>
    <s v="Yes"/>
    <s v="No"/>
    <x v="1"/>
  </r>
  <r>
    <x v="226"/>
    <x v="226"/>
    <x v="1603"/>
    <x v="1532"/>
    <n v="864.88"/>
    <n v="0"/>
    <n v="0"/>
    <n v="0"/>
    <n v="0"/>
    <n v="864.88"/>
    <s v="No"/>
    <s v="Yes"/>
    <s v="No"/>
    <x v="1"/>
  </r>
  <r>
    <x v="226"/>
    <x v="226"/>
    <x v="1604"/>
    <x v="21"/>
    <n v="22.4"/>
    <n v="0"/>
    <n v="0"/>
    <n v="0"/>
    <n v="0"/>
    <n v="22.4"/>
    <s v="No"/>
    <s v="Yes"/>
    <s v="No"/>
    <x v="1"/>
  </r>
  <r>
    <x v="226"/>
    <x v="226"/>
    <x v="1605"/>
    <x v="1533"/>
    <n v="574.08000000000004"/>
    <n v="8.4"/>
    <n v="0"/>
    <n v="0"/>
    <n v="0"/>
    <n v="582.48"/>
    <s v="No"/>
    <s v="Yes"/>
    <s v="No"/>
    <x v="1"/>
  </r>
  <r>
    <x v="226"/>
    <x v="226"/>
    <x v="1606"/>
    <x v="1534"/>
    <n v="139.57"/>
    <n v="0"/>
    <n v="2.46"/>
    <n v="0"/>
    <n v="0"/>
    <n v="142.03"/>
    <s v="Yes"/>
    <s v="Yes"/>
    <s v="Yes"/>
    <x v="0"/>
  </r>
  <r>
    <x v="226"/>
    <x v="226"/>
    <x v="1607"/>
    <x v="1535"/>
    <n v="500.2"/>
    <n v="0"/>
    <n v="0"/>
    <n v="0"/>
    <n v="0"/>
    <n v="500.2"/>
    <s v="No"/>
    <s v="Yes"/>
    <s v="No"/>
    <x v="1"/>
  </r>
  <r>
    <x v="226"/>
    <x v="226"/>
    <x v="1608"/>
    <x v="1536"/>
    <n v="663.6"/>
    <n v="0"/>
    <n v="0"/>
    <n v="0"/>
    <n v="0"/>
    <n v="663.6"/>
    <s v="No"/>
    <s v="Yes"/>
    <s v="No"/>
    <x v="1"/>
  </r>
  <r>
    <x v="226"/>
    <x v="226"/>
    <x v="1609"/>
    <x v="1537"/>
    <n v="1006.91"/>
    <n v="0"/>
    <n v="0"/>
    <n v="0"/>
    <n v="0"/>
    <n v="1006.91"/>
    <s v="No"/>
    <s v="Yes"/>
    <s v="No"/>
    <x v="1"/>
  </r>
  <r>
    <x v="226"/>
    <x v="226"/>
    <x v="1610"/>
    <x v="1538"/>
    <n v="664.54"/>
    <n v="0"/>
    <n v="0"/>
    <n v="0"/>
    <n v="0"/>
    <n v="664.54"/>
    <s v="No"/>
    <s v="Yes"/>
    <s v="No"/>
    <x v="1"/>
  </r>
  <r>
    <x v="226"/>
    <x v="226"/>
    <x v="1611"/>
    <x v="1539"/>
    <n v="1010.27"/>
    <n v="0"/>
    <n v="0"/>
    <n v="0"/>
    <n v="0"/>
    <n v="1010.27"/>
    <s v="No"/>
    <s v="Yes"/>
    <s v="No"/>
    <x v="1"/>
  </r>
  <r>
    <x v="226"/>
    <x v="226"/>
    <x v="1612"/>
    <x v="1540"/>
    <n v="1966.21"/>
    <n v="0"/>
    <n v="133.94999999999999"/>
    <n v="0"/>
    <n v="0"/>
    <n v="2100.16"/>
    <s v="No"/>
    <s v="Yes"/>
    <s v="No"/>
    <x v="1"/>
  </r>
  <r>
    <x v="226"/>
    <x v="226"/>
    <x v="1613"/>
    <x v="1541"/>
    <n v="787.2"/>
    <n v="0"/>
    <n v="0"/>
    <n v="0"/>
    <n v="0"/>
    <n v="787.2"/>
    <s v="No"/>
    <s v="Yes"/>
    <s v="No"/>
    <x v="1"/>
  </r>
  <r>
    <x v="226"/>
    <x v="226"/>
    <x v="1614"/>
    <x v="1542"/>
    <n v="645.02"/>
    <n v="0"/>
    <n v="0"/>
    <n v="0"/>
    <n v="0"/>
    <n v="645.02"/>
    <s v="No"/>
    <s v="Yes"/>
    <s v="No"/>
    <x v="1"/>
  </r>
  <r>
    <x v="226"/>
    <x v="226"/>
    <x v="1615"/>
    <x v="1543"/>
    <n v="719.7"/>
    <n v="9.2200000000000006"/>
    <n v="0"/>
    <n v="0"/>
    <n v="0"/>
    <n v="728.92000000000007"/>
    <s v="No"/>
    <s v="Yes"/>
    <s v="No"/>
    <x v="1"/>
  </r>
  <r>
    <x v="226"/>
    <x v="226"/>
    <x v="1616"/>
    <x v="1544"/>
    <n v="32.5"/>
    <n v="0"/>
    <n v="0"/>
    <n v="0"/>
    <n v="4.84"/>
    <n v="37.340000000000003"/>
    <s v="Yes"/>
    <s v="Yes"/>
    <s v="No"/>
    <x v="1"/>
  </r>
  <r>
    <x v="227"/>
    <x v="227"/>
    <x v="1617"/>
    <x v="1545"/>
    <n v="26.86"/>
    <n v="0"/>
    <n v="0"/>
    <n v="0"/>
    <n v="0"/>
    <n v="26.86"/>
    <s v="No"/>
    <s v="Yes"/>
    <s v="No"/>
    <x v="1"/>
  </r>
  <r>
    <x v="227"/>
    <x v="227"/>
    <x v="1618"/>
    <x v="1546"/>
    <n v="1858.17"/>
    <n v="0"/>
    <n v="206.63"/>
    <n v="0"/>
    <n v="3.95"/>
    <n v="2068.75"/>
    <s v="No"/>
    <s v="Yes"/>
    <s v="No"/>
    <x v="1"/>
  </r>
  <r>
    <x v="227"/>
    <x v="227"/>
    <x v="1619"/>
    <x v="1547"/>
    <n v="527.86"/>
    <n v="0"/>
    <n v="0"/>
    <n v="0"/>
    <n v="0"/>
    <n v="527.86"/>
    <s v="No"/>
    <s v="Yes"/>
    <s v="No"/>
    <x v="1"/>
  </r>
  <r>
    <x v="227"/>
    <x v="227"/>
    <x v="1620"/>
    <x v="1548"/>
    <n v="776.95"/>
    <n v="0"/>
    <n v="0"/>
    <n v="0"/>
    <n v="0"/>
    <n v="776.95"/>
    <s v="No"/>
    <s v="Yes"/>
    <s v="No"/>
    <x v="1"/>
  </r>
  <r>
    <x v="227"/>
    <x v="227"/>
    <x v="1621"/>
    <x v="1549"/>
    <n v="699.5"/>
    <n v="0"/>
    <n v="0"/>
    <n v="0"/>
    <n v="0"/>
    <n v="699.5"/>
    <s v="No"/>
    <s v="Yes"/>
    <s v="No"/>
    <x v="1"/>
  </r>
  <r>
    <x v="227"/>
    <x v="227"/>
    <x v="1622"/>
    <x v="629"/>
    <n v="663.81"/>
    <n v="0"/>
    <n v="0"/>
    <n v="0"/>
    <n v="0"/>
    <n v="663.81"/>
    <s v="No"/>
    <s v="Yes"/>
    <s v="No"/>
    <x v="1"/>
  </r>
  <r>
    <x v="227"/>
    <x v="227"/>
    <x v="1623"/>
    <x v="1550"/>
    <n v="809.45"/>
    <n v="0"/>
    <n v="0"/>
    <n v="0"/>
    <n v="0"/>
    <n v="809.45"/>
    <s v="No"/>
    <s v="Yes"/>
    <s v="No"/>
    <x v="1"/>
  </r>
  <r>
    <x v="227"/>
    <x v="227"/>
    <x v="1624"/>
    <x v="1081"/>
    <n v="647.58000000000004"/>
    <n v="0"/>
    <n v="0"/>
    <n v="0"/>
    <n v="0"/>
    <n v="647.58000000000004"/>
    <s v="No"/>
    <s v="Yes"/>
    <s v="No"/>
    <x v="1"/>
  </r>
  <r>
    <x v="227"/>
    <x v="227"/>
    <x v="1625"/>
    <x v="1551"/>
    <n v="557.29999999999995"/>
    <n v="0"/>
    <n v="0"/>
    <n v="0"/>
    <n v="0"/>
    <n v="557.29999999999995"/>
    <s v="No"/>
    <s v="Yes"/>
    <s v="No"/>
    <x v="1"/>
  </r>
  <r>
    <x v="227"/>
    <x v="227"/>
    <x v="1626"/>
    <x v="20"/>
    <n v="564.30999999999995"/>
    <n v="0"/>
    <n v="0"/>
    <n v="0"/>
    <n v="0"/>
    <n v="564.30999999999995"/>
    <s v="No"/>
    <s v="Yes"/>
    <s v="No"/>
    <x v="1"/>
  </r>
  <r>
    <x v="227"/>
    <x v="227"/>
    <x v="1627"/>
    <x v="1552"/>
    <n v="1434.5"/>
    <n v="0"/>
    <n v="0"/>
    <n v="0"/>
    <n v="2.38"/>
    <n v="1436.88"/>
    <s v="No"/>
    <s v="Yes"/>
    <s v="No"/>
    <x v="1"/>
  </r>
  <r>
    <x v="227"/>
    <x v="227"/>
    <x v="1628"/>
    <x v="1553"/>
    <n v="625.35"/>
    <n v="0"/>
    <n v="0"/>
    <n v="0"/>
    <n v="0"/>
    <n v="625.35"/>
    <s v="No"/>
    <s v="Yes"/>
    <s v="No"/>
    <x v="1"/>
  </r>
  <r>
    <x v="228"/>
    <x v="228"/>
    <x v="1629"/>
    <x v="21"/>
    <n v="27.82"/>
    <n v="0"/>
    <n v="0"/>
    <n v="0"/>
    <n v="0"/>
    <n v="27.82"/>
    <s v="No"/>
    <s v="Yes"/>
    <s v="No"/>
    <x v="1"/>
  </r>
  <r>
    <x v="228"/>
    <x v="228"/>
    <x v="1630"/>
    <x v="1554"/>
    <n v="515.1"/>
    <n v="0"/>
    <n v="0"/>
    <n v="0"/>
    <n v="0"/>
    <n v="515.1"/>
    <s v="Yes"/>
    <s v="Yes"/>
    <s v="Yes"/>
    <x v="0"/>
  </r>
  <r>
    <x v="228"/>
    <x v="228"/>
    <x v="1631"/>
    <x v="1555"/>
    <n v="814.6"/>
    <n v="0"/>
    <n v="0"/>
    <n v="0"/>
    <n v="0"/>
    <n v="814.6"/>
    <s v="No"/>
    <s v="Yes"/>
    <s v="No"/>
    <x v="1"/>
  </r>
  <r>
    <x v="228"/>
    <x v="228"/>
    <x v="1632"/>
    <x v="1556"/>
    <n v="583"/>
    <n v="0"/>
    <n v="0"/>
    <n v="0"/>
    <n v="0"/>
    <n v="583"/>
    <s v="Yes"/>
    <s v="Yes"/>
    <s v="Yes"/>
    <x v="0"/>
  </r>
  <r>
    <x v="228"/>
    <x v="228"/>
    <x v="1633"/>
    <x v="1557"/>
    <n v="469.35"/>
    <n v="0"/>
    <n v="0"/>
    <n v="0"/>
    <n v="0"/>
    <n v="469.35"/>
    <s v="No"/>
    <s v="Yes"/>
    <s v="No"/>
    <x v="1"/>
  </r>
  <r>
    <x v="228"/>
    <x v="228"/>
    <x v="1634"/>
    <x v="1558"/>
    <n v="1877.95"/>
    <n v="0"/>
    <n v="117.10000000000001"/>
    <n v="0"/>
    <n v="0"/>
    <n v="1995.05"/>
    <s v="Yes"/>
    <s v="Yes"/>
    <s v="Yes"/>
    <x v="0"/>
  </r>
  <r>
    <x v="228"/>
    <x v="228"/>
    <x v="1635"/>
    <x v="1559"/>
    <n v="525.39"/>
    <n v="0"/>
    <n v="0"/>
    <n v="0"/>
    <n v="24.580000000000002"/>
    <n v="549.97"/>
    <s v="No"/>
    <s v="Yes"/>
    <s v="No"/>
    <x v="1"/>
  </r>
  <r>
    <x v="228"/>
    <x v="228"/>
    <x v="1636"/>
    <x v="1560"/>
    <n v="523.78"/>
    <n v="0"/>
    <n v="0"/>
    <n v="0"/>
    <n v="0"/>
    <n v="523.78"/>
    <s v="No"/>
    <s v="Yes"/>
    <s v="No"/>
    <x v="1"/>
  </r>
  <r>
    <x v="228"/>
    <x v="228"/>
    <x v="1637"/>
    <x v="1561"/>
    <n v="468.76"/>
    <n v="0"/>
    <n v="0"/>
    <n v="0"/>
    <n v="0"/>
    <n v="468.76"/>
    <s v="No"/>
    <s v="Yes"/>
    <s v="No"/>
    <x v="1"/>
  </r>
  <r>
    <x v="228"/>
    <x v="228"/>
    <x v="1638"/>
    <x v="1562"/>
    <n v="802.82"/>
    <n v="0"/>
    <n v="0"/>
    <n v="0"/>
    <n v="0"/>
    <n v="802.82"/>
    <s v="Yes"/>
    <s v="Yes"/>
    <s v="Yes"/>
    <x v="0"/>
  </r>
  <r>
    <x v="228"/>
    <x v="228"/>
    <x v="1639"/>
    <x v="1563"/>
    <n v="173.86"/>
    <n v="0"/>
    <n v="0.91999999999999993"/>
    <n v="0"/>
    <n v="0"/>
    <n v="174.78"/>
    <s v="Yes"/>
    <s v="Yes"/>
    <s v="Yes"/>
    <x v="0"/>
  </r>
  <r>
    <x v="228"/>
    <x v="228"/>
    <x v="1640"/>
    <x v="824"/>
    <n v="550.48"/>
    <n v="0"/>
    <n v="0"/>
    <n v="0"/>
    <n v="0"/>
    <n v="550.48"/>
    <s v="Yes"/>
    <s v="Yes"/>
    <s v="Yes"/>
    <x v="0"/>
  </r>
  <r>
    <x v="228"/>
    <x v="228"/>
    <x v="1641"/>
    <x v="826"/>
    <n v="593.94000000000005"/>
    <n v="0"/>
    <n v="0"/>
    <n v="0"/>
    <n v="0"/>
    <n v="593.94000000000005"/>
    <s v="Yes"/>
    <s v="Yes"/>
    <s v="Yes"/>
    <x v="0"/>
  </r>
  <r>
    <x v="228"/>
    <x v="228"/>
    <x v="1642"/>
    <x v="314"/>
    <n v="500.8"/>
    <n v="0"/>
    <n v="0"/>
    <n v="0"/>
    <n v="0"/>
    <n v="500.8"/>
    <s v="No"/>
    <s v="Yes"/>
    <s v="No"/>
    <x v="1"/>
  </r>
  <r>
    <x v="228"/>
    <x v="228"/>
    <x v="1643"/>
    <x v="1564"/>
    <n v="532.70000000000005"/>
    <n v="0"/>
    <n v="0"/>
    <n v="0"/>
    <n v="0"/>
    <n v="532.70000000000005"/>
    <s v="Yes"/>
    <s v="Yes"/>
    <s v="Yes"/>
    <x v="0"/>
  </r>
  <r>
    <x v="228"/>
    <x v="228"/>
    <x v="1644"/>
    <x v="1565"/>
    <n v="906.11"/>
    <n v="0"/>
    <n v="0"/>
    <n v="0"/>
    <n v="0"/>
    <n v="906.11"/>
    <s v="Yes"/>
    <s v="Yes"/>
    <s v="Yes"/>
    <x v="0"/>
  </r>
  <r>
    <x v="228"/>
    <x v="228"/>
    <x v="1645"/>
    <x v="1566"/>
    <n v="799.96"/>
    <n v="0"/>
    <n v="0"/>
    <n v="0"/>
    <n v="0"/>
    <n v="799.96"/>
    <s v="No"/>
    <s v="Yes"/>
    <s v="No"/>
    <x v="1"/>
  </r>
  <r>
    <x v="228"/>
    <x v="228"/>
    <x v="1646"/>
    <x v="1567"/>
    <n v="2069.4"/>
    <n v="0"/>
    <n v="253.15"/>
    <n v="0"/>
    <n v="0"/>
    <n v="2322.5500000000002"/>
    <s v="No"/>
    <s v="Yes"/>
    <s v="No"/>
    <x v="1"/>
  </r>
  <r>
    <x v="228"/>
    <x v="228"/>
    <x v="1647"/>
    <x v="1568"/>
    <n v="449.7"/>
    <n v="0"/>
    <n v="0"/>
    <n v="0"/>
    <n v="0"/>
    <n v="449.7"/>
    <s v="No"/>
    <s v="Yes"/>
    <s v="No"/>
    <x v="1"/>
  </r>
  <r>
    <x v="228"/>
    <x v="228"/>
    <x v="1648"/>
    <x v="1569"/>
    <n v="523.52"/>
    <n v="0"/>
    <n v="0"/>
    <n v="0"/>
    <n v="0"/>
    <n v="523.52"/>
    <s v="Yes"/>
    <s v="Yes"/>
    <s v="Yes"/>
    <x v="0"/>
  </r>
  <r>
    <x v="228"/>
    <x v="228"/>
    <x v="1649"/>
    <x v="1570"/>
    <n v="626.6"/>
    <n v="0"/>
    <n v="0"/>
    <n v="0"/>
    <n v="0"/>
    <n v="626.6"/>
    <s v="Yes"/>
    <s v="Yes"/>
    <s v="Yes"/>
    <x v="0"/>
  </r>
  <r>
    <x v="228"/>
    <x v="228"/>
    <x v="1650"/>
    <x v="1571"/>
    <n v="459.29"/>
    <n v="0"/>
    <n v="0"/>
    <n v="0"/>
    <n v="0"/>
    <n v="459.29"/>
    <s v="Yes"/>
    <s v="Yes"/>
    <s v="Yes"/>
    <x v="0"/>
  </r>
  <r>
    <x v="229"/>
    <x v="229"/>
    <x v="1651"/>
    <x v="1572"/>
    <n v="397.58"/>
    <n v="0"/>
    <n v="4.2"/>
    <n v="0"/>
    <n v="0"/>
    <n v="401.78"/>
    <s v="No"/>
    <s v="Yes"/>
    <s v="No"/>
    <x v="1"/>
  </r>
  <r>
    <x v="229"/>
    <x v="229"/>
    <x v="1652"/>
    <x v="1573"/>
    <n v="410.2"/>
    <n v="0"/>
    <n v="0"/>
    <n v="0"/>
    <n v="0"/>
    <n v="410.2"/>
    <s v="No"/>
    <s v="Yes"/>
    <s v="No"/>
    <x v="1"/>
  </r>
  <r>
    <x v="229"/>
    <x v="229"/>
    <x v="1653"/>
    <x v="1574"/>
    <n v="468.4"/>
    <n v="0"/>
    <n v="0"/>
    <n v="0"/>
    <n v="0"/>
    <n v="468.4"/>
    <s v="No"/>
    <s v="Yes"/>
    <s v="No"/>
    <x v="1"/>
  </r>
  <r>
    <x v="229"/>
    <x v="229"/>
    <x v="1654"/>
    <x v="1575"/>
    <n v="10.76"/>
    <n v="0"/>
    <n v="0"/>
    <n v="0"/>
    <n v="0"/>
    <n v="10.76"/>
    <s v="No"/>
    <s v="Yes"/>
    <s v="No"/>
    <x v="1"/>
  </r>
  <r>
    <x v="229"/>
    <x v="229"/>
    <x v="1655"/>
    <x v="1576"/>
    <n v="514.91"/>
    <n v="0"/>
    <n v="44.12"/>
    <n v="0"/>
    <n v="0"/>
    <n v="559.03"/>
    <s v="No"/>
    <s v="Yes"/>
    <s v="No"/>
    <x v="1"/>
  </r>
  <r>
    <x v="229"/>
    <x v="229"/>
    <x v="1656"/>
    <x v="1577"/>
    <n v="531.36"/>
    <n v="0"/>
    <n v="0"/>
    <n v="0"/>
    <n v="0"/>
    <n v="531.36"/>
    <s v="No"/>
    <s v="Yes"/>
    <s v="No"/>
    <x v="1"/>
  </r>
  <r>
    <x v="229"/>
    <x v="229"/>
    <x v="1657"/>
    <x v="1578"/>
    <n v="307.8"/>
    <n v="0"/>
    <n v="0"/>
    <n v="0"/>
    <n v="0"/>
    <n v="307.8"/>
    <s v="No"/>
    <s v="Yes"/>
    <s v="No"/>
    <x v="1"/>
  </r>
  <r>
    <x v="229"/>
    <x v="229"/>
    <x v="1658"/>
    <x v="1579"/>
    <n v="385.4"/>
    <n v="0"/>
    <n v="0"/>
    <n v="0"/>
    <n v="0"/>
    <n v="385.4"/>
    <s v="No"/>
    <s v="Yes"/>
    <s v="No"/>
    <x v="1"/>
  </r>
  <r>
    <x v="229"/>
    <x v="229"/>
    <x v="1659"/>
    <x v="1580"/>
    <n v="1327.79"/>
    <n v="0"/>
    <n v="153.36999999999998"/>
    <n v="0"/>
    <n v="0"/>
    <n v="1481.1599999999999"/>
    <s v="No"/>
    <s v="Yes"/>
    <s v="No"/>
    <x v="1"/>
  </r>
  <r>
    <x v="229"/>
    <x v="229"/>
    <x v="1660"/>
    <x v="1581"/>
    <n v="492.26"/>
    <n v="0"/>
    <n v="0"/>
    <n v="0"/>
    <n v="0"/>
    <n v="492.26"/>
    <s v="No"/>
    <s v="Yes"/>
    <s v="No"/>
    <x v="1"/>
  </r>
  <r>
    <x v="229"/>
    <x v="229"/>
    <x v="1661"/>
    <x v="1582"/>
    <n v="419.35"/>
    <n v="0"/>
    <n v="0"/>
    <n v="0"/>
    <n v="0"/>
    <n v="419.35"/>
    <s v="Yes"/>
    <s v="Yes"/>
    <s v="Yes"/>
    <x v="0"/>
  </r>
  <r>
    <x v="229"/>
    <x v="229"/>
    <x v="1662"/>
    <x v="1583"/>
    <n v="437.7"/>
    <n v="0"/>
    <n v="0"/>
    <n v="0"/>
    <n v="0"/>
    <n v="437.7"/>
    <s v="No"/>
    <s v="Yes"/>
    <s v="No"/>
    <x v="1"/>
  </r>
  <r>
    <x v="229"/>
    <x v="229"/>
    <x v="1663"/>
    <x v="1584"/>
    <n v="1248.99"/>
    <n v="0"/>
    <n v="97.72"/>
    <n v="0"/>
    <n v="0"/>
    <n v="1346.71"/>
    <s v="No"/>
    <s v="Yes"/>
    <s v="No"/>
    <x v="1"/>
  </r>
  <r>
    <x v="229"/>
    <x v="229"/>
    <x v="1664"/>
    <x v="1585"/>
    <n v="544.75"/>
    <n v="0"/>
    <n v="0"/>
    <n v="0"/>
    <n v="0"/>
    <n v="544.75"/>
    <s v="Yes"/>
    <s v="Yes"/>
    <s v="Yes"/>
    <x v="0"/>
  </r>
  <r>
    <x v="229"/>
    <x v="229"/>
    <x v="1665"/>
    <x v="1586"/>
    <n v="730.52"/>
    <n v="0"/>
    <n v="0"/>
    <n v="0"/>
    <n v="0"/>
    <n v="730.52"/>
    <s v="No"/>
    <s v="Yes"/>
    <s v="No"/>
    <x v="1"/>
  </r>
  <r>
    <x v="229"/>
    <x v="229"/>
    <x v="1666"/>
    <x v="1587"/>
    <n v="440.4"/>
    <n v="0"/>
    <n v="0"/>
    <n v="0"/>
    <n v="0"/>
    <n v="440.4"/>
    <s v="Yes"/>
    <s v="Yes"/>
    <s v="Yes"/>
    <x v="0"/>
  </r>
  <r>
    <x v="229"/>
    <x v="229"/>
    <x v="1667"/>
    <x v="1588"/>
    <n v="626.14"/>
    <n v="0"/>
    <n v="0"/>
    <n v="0"/>
    <n v="0"/>
    <n v="626.14"/>
    <s v="Yes"/>
    <s v="Yes"/>
    <s v="Yes"/>
    <x v="0"/>
  </r>
  <r>
    <x v="229"/>
    <x v="229"/>
    <x v="1668"/>
    <x v="1589"/>
    <n v="403.29"/>
    <n v="0"/>
    <n v="0"/>
    <n v="0"/>
    <n v="0"/>
    <n v="403.29"/>
    <s v="No"/>
    <s v="Yes"/>
    <s v="No"/>
    <x v="1"/>
  </r>
  <r>
    <x v="229"/>
    <x v="229"/>
    <x v="1669"/>
    <x v="1590"/>
    <n v="602.92999999999995"/>
    <n v="0"/>
    <n v="0"/>
    <n v="0"/>
    <n v="0"/>
    <n v="602.92999999999995"/>
    <s v="No"/>
    <s v="Yes"/>
    <s v="No"/>
    <x v="1"/>
  </r>
  <r>
    <x v="229"/>
    <x v="229"/>
    <x v="1670"/>
    <x v="1591"/>
    <n v="1354.69"/>
    <n v="0"/>
    <n v="98.429999999999993"/>
    <n v="0"/>
    <n v="0"/>
    <n v="1453.1200000000001"/>
    <s v="No"/>
    <s v="Yes"/>
    <s v="No"/>
    <x v="1"/>
  </r>
  <r>
    <x v="229"/>
    <x v="229"/>
    <x v="1671"/>
    <x v="1592"/>
    <n v="583.85"/>
    <n v="0"/>
    <n v="0"/>
    <n v="0"/>
    <n v="0"/>
    <n v="583.85"/>
    <s v="No"/>
    <s v="Yes"/>
    <s v="No"/>
    <x v="1"/>
  </r>
  <r>
    <x v="229"/>
    <x v="229"/>
    <x v="1672"/>
    <x v="1593"/>
    <n v="461.3"/>
    <n v="0"/>
    <n v="0"/>
    <n v="0"/>
    <n v="0"/>
    <n v="461.3"/>
    <s v="No"/>
    <s v="Yes"/>
    <s v="No"/>
    <x v="1"/>
  </r>
  <r>
    <x v="229"/>
    <x v="229"/>
    <x v="1673"/>
    <x v="1594"/>
    <n v="348.1"/>
    <n v="0"/>
    <n v="0"/>
    <n v="0"/>
    <n v="0"/>
    <n v="348.1"/>
    <s v="Yes"/>
    <s v="Yes"/>
    <s v="Yes"/>
    <x v="0"/>
  </r>
  <r>
    <x v="229"/>
    <x v="229"/>
    <x v="1674"/>
    <x v="1595"/>
    <n v="400.6"/>
    <n v="0"/>
    <n v="0"/>
    <n v="0"/>
    <n v="0"/>
    <n v="400.6"/>
    <s v="No"/>
    <s v="Yes"/>
    <s v="No"/>
    <x v="1"/>
  </r>
  <r>
    <x v="229"/>
    <x v="229"/>
    <x v="1675"/>
    <x v="1596"/>
    <n v="687.36"/>
    <n v="0"/>
    <n v="0"/>
    <n v="0"/>
    <n v="0"/>
    <n v="687.36"/>
    <s v="Yes"/>
    <s v="Yes"/>
    <s v="Yes"/>
    <x v="0"/>
  </r>
  <r>
    <x v="229"/>
    <x v="229"/>
    <x v="1676"/>
    <x v="1597"/>
    <n v="485.16"/>
    <n v="0"/>
    <n v="0"/>
    <n v="0"/>
    <n v="0"/>
    <n v="485.16"/>
    <s v="No"/>
    <s v="Yes"/>
    <s v="No"/>
    <x v="1"/>
  </r>
  <r>
    <x v="229"/>
    <x v="229"/>
    <x v="1677"/>
    <x v="1598"/>
    <n v="268.62"/>
    <n v="0"/>
    <n v="0"/>
    <n v="0"/>
    <n v="0"/>
    <n v="268.62"/>
    <s v="No"/>
    <s v="Yes"/>
    <s v="No"/>
    <x v="1"/>
  </r>
  <r>
    <x v="229"/>
    <x v="229"/>
    <x v="1678"/>
    <x v="1599"/>
    <n v="403.86"/>
    <n v="0"/>
    <n v="0"/>
    <n v="0"/>
    <n v="0"/>
    <n v="403.86"/>
    <s v="No"/>
    <s v="Yes"/>
    <s v="No"/>
    <x v="1"/>
  </r>
  <r>
    <x v="229"/>
    <x v="229"/>
    <x v="1679"/>
    <x v="1600"/>
    <n v="546.75"/>
    <n v="0"/>
    <n v="0"/>
    <n v="0"/>
    <n v="0"/>
    <n v="546.75"/>
    <s v="No"/>
    <s v="Yes"/>
    <s v="No"/>
    <x v="1"/>
  </r>
  <r>
    <x v="229"/>
    <x v="229"/>
    <x v="1680"/>
    <x v="1601"/>
    <n v="663.63"/>
    <n v="0"/>
    <n v="0"/>
    <n v="0"/>
    <n v="0"/>
    <n v="663.63"/>
    <s v="No"/>
    <s v="Yes"/>
    <s v="No"/>
    <x v="1"/>
  </r>
  <r>
    <x v="229"/>
    <x v="229"/>
    <x v="1681"/>
    <x v="686"/>
    <n v="580.5"/>
    <n v="0"/>
    <n v="0"/>
    <n v="0"/>
    <n v="0"/>
    <n v="580.5"/>
    <s v="No"/>
    <s v="Yes"/>
    <s v="No"/>
    <x v="1"/>
  </r>
  <r>
    <x v="229"/>
    <x v="229"/>
    <x v="1682"/>
    <x v="1602"/>
    <n v="444.8"/>
    <n v="0"/>
    <n v="0"/>
    <n v="0"/>
    <n v="0"/>
    <n v="444.8"/>
    <s v="Yes"/>
    <s v="Yes"/>
    <s v="Yes"/>
    <x v="0"/>
  </r>
  <r>
    <x v="229"/>
    <x v="229"/>
    <x v="1683"/>
    <x v="1603"/>
    <n v="471.75"/>
    <n v="0"/>
    <n v="0"/>
    <n v="0"/>
    <n v="0"/>
    <n v="471.75"/>
    <s v="No"/>
    <s v="Yes"/>
    <s v="No"/>
    <x v="1"/>
  </r>
  <r>
    <x v="229"/>
    <x v="229"/>
    <x v="1684"/>
    <x v="1604"/>
    <n v="1197.4100000000001"/>
    <n v="0"/>
    <n v="126.91"/>
    <n v="0"/>
    <n v="0"/>
    <n v="1324.3200000000002"/>
    <s v="No"/>
    <s v="Yes"/>
    <s v="No"/>
    <x v="1"/>
  </r>
  <r>
    <x v="229"/>
    <x v="229"/>
    <x v="1685"/>
    <x v="1605"/>
    <n v="172.1"/>
    <n v="0"/>
    <n v="1.03"/>
    <n v="0"/>
    <n v="0"/>
    <n v="173.13"/>
    <s v="Yes"/>
    <s v="Yes"/>
    <s v="Yes"/>
    <x v="0"/>
  </r>
  <r>
    <x v="230"/>
    <x v="230"/>
    <x v="1686"/>
    <x v="1606"/>
    <n v="233.23"/>
    <n v="0"/>
    <n v="0"/>
    <n v="0"/>
    <n v="0"/>
    <n v="233.23"/>
    <s v="No"/>
    <s v="Yes"/>
    <s v="No"/>
    <x v="1"/>
  </r>
  <r>
    <x v="230"/>
    <x v="230"/>
    <x v="1687"/>
    <x v="1607"/>
    <n v="1504.6"/>
    <n v="0"/>
    <n v="46.82"/>
    <n v="0"/>
    <n v="0"/>
    <n v="1551.4199999999998"/>
    <s v="No"/>
    <s v="Yes"/>
    <s v="No"/>
    <x v="1"/>
  </r>
  <r>
    <x v="230"/>
    <x v="230"/>
    <x v="1688"/>
    <x v="1608"/>
    <n v="627.21"/>
    <n v="0"/>
    <n v="0"/>
    <n v="0"/>
    <n v="0"/>
    <n v="627.21"/>
    <s v="No"/>
    <s v="Yes"/>
    <s v="No"/>
    <x v="1"/>
  </r>
  <r>
    <x v="230"/>
    <x v="230"/>
    <x v="1689"/>
    <x v="1609"/>
    <n v="535.05999999999995"/>
    <n v="0"/>
    <n v="0"/>
    <n v="0"/>
    <n v="0"/>
    <n v="535.05999999999995"/>
    <s v="No"/>
    <s v="Yes"/>
    <s v="No"/>
    <x v="1"/>
  </r>
  <r>
    <x v="230"/>
    <x v="230"/>
    <x v="1690"/>
    <x v="1610"/>
    <n v="105.21"/>
    <n v="0"/>
    <n v="0"/>
    <n v="0"/>
    <n v="0"/>
    <n v="105.21"/>
    <s v="No"/>
    <s v="Yes"/>
    <s v="No"/>
    <x v="1"/>
  </r>
  <r>
    <x v="230"/>
    <x v="230"/>
    <x v="1691"/>
    <x v="1611"/>
    <n v="672.89"/>
    <n v="0"/>
    <n v="0"/>
    <n v="0"/>
    <n v="0"/>
    <n v="672.89"/>
    <s v="No"/>
    <s v="Yes"/>
    <s v="No"/>
    <x v="1"/>
  </r>
  <r>
    <x v="230"/>
    <x v="230"/>
    <x v="1692"/>
    <x v="1612"/>
    <n v="605.9"/>
    <n v="0"/>
    <n v="0"/>
    <n v="0"/>
    <n v="0"/>
    <n v="605.9"/>
    <s v="No"/>
    <s v="Yes"/>
    <s v="No"/>
    <x v="1"/>
  </r>
  <r>
    <x v="230"/>
    <x v="230"/>
    <x v="1693"/>
    <x v="398"/>
    <n v="505.6"/>
    <n v="0"/>
    <n v="0"/>
    <n v="0"/>
    <n v="0"/>
    <n v="505.6"/>
    <s v="No"/>
    <s v="Yes"/>
    <s v="No"/>
    <x v="1"/>
  </r>
  <r>
    <x v="230"/>
    <x v="230"/>
    <x v="1694"/>
    <x v="1613"/>
    <n v="571.78"/>
    <n v="0"/>
    <n v="0"/>
    <n v="0"/>
    <n v="0"/>
    <n v="571.78"/>
    <s v="No"/>
    <s v="Yes"/>
    <s v="No"/>
    <x v="1"/>
  </r>
  <r>
    <x v="231"/>
    <x v="231"/>
    <x v="1695"/>
    <x v="1614"/>
    <n v="160.1"/>
    <n v="0"/>
    <n v="0"/>
    <n v="0"/>
    <n v="0"/>
    <n v="160.1"/>
    <s v="No"/>
    <s v="Yes"/>
    <s v="No"/>
    <x v="1"/>
  </r>
  <r>
    <x v="231"/>
    <x v="231"/>
    <x v="1696"/>
    <x v="1615"/>
    <n v="102.6"/>
    <n v="0"/>
    <n v="1.8399999999999999"/>
    <n v="0"/>
    <n v="0"/>
    <n v="104.44"/>
    <s v="Yes"/>
    <s v="Yes"/>
    <s v="Yes"/>
    <x v="0"/>
  </r>
  <r>
    <x v="231"/>
    <x v="231"/>
    <x v="1697"/>
    <x v="1616"/>
    <n v="21.8"/>
    <n v="0"/>
    <n v="0"/>
    <n v="0"/>
    <n v="0"/>
    <n v="21.8"/>
    <s v="No"/>
    <s v="Yes"/>
    <s v="No"/>
    <x v="1"/>
  </r>
  <r>
    <x v="231"/>
    <x v="231"/>
    <x v="1698"/>
    <x v="1617"/>
    <n v="114.4"/>
    <n v="0"/>
    <n v="0"/>
    <n v="0"/>
    <n v="0"/>
    <n v="114.4"/>
    <s v="No"/>
    <s v="Yes"/>
    <s v="No"/>
    <x v="1"/>
  </r>
  <r>
    <x v="231"/>
    <x v="231"/>
    <x v="1699"/>
    <x v="1618"/>
    <n v="18.93"/>
    <n v="0"/>
    <n v="0"/>
    <n v="0"/>
    <n v="0"/>
    <n v="18.93"/>
    <s v="No"/>
    <s v="Yes"/>
    <s v="No"/>
    <x v="1"/>
  </r>
  <r>
    <x v="231"/>
    <x v="231"/>
    <x v="1700"/>
    <x v="26"/>
    <n v="141.16"/>
    <n v="0"/>
    <n v="4.76"/>
    <n v="0"/>
    <n v="0"/>
    <n v="145.91999999999999"/>
    <s v="Yes"/>
    <s v="Yes"/>
    <s v="Yes"/>
    <x v="0"/>
  </r>
  <r>
    <x v="231"/>
    <x v="231"/>
    <x v="1701"/>
    <x v="626"/>
    <n v="578.73"/>
    <n v="0"/>
    <n v="0"/>
    <n v="0"/>
    <n v="0"/>
    <n v="578.73"/>
    <s v="Yes"/>
    <s v="Yes"/>
    <s v="Yes"/>
    <x v="0"/>
  </r>
  <r>
    <x v="231"/>
    <x v="231"/>
    <x v="1702"/>
    <x v="339"/>
    <n v="406.05"/>
    <n v="0"/>
    <n v="0"/>
    <n v="0"/>
    <n v="0"/>
    <n v="406.05"/>
    <s v="Yes"/>
    <s v="Yes"/>
    <s v="Yes"/>
    <x v="0"/>
  </r>
  <r>
    <x v="231"/>
    <x v="231"/>
    <x v="1703"/>
    <x v="1619"/>
    <n v="368.88"/>
    <n v="0"/>
    <n v="0"/>
    <n v="0"/>
    <n v="0"/>
    <n v="368.88"/>
    <s v="Yes"/>
    <s v="Yes"/>
    <s v="Yes"/>
    <x v="0"/>
  </r>
  <r>
    <x v="231"/>
    <x v="231"/>
    <x v="1704"/>
    <x v="1620"/>
    <n v="648.9"/>
    <n v="0"/>
    <n v="0"/>
    <n v="0"/>
    <n v="0"/>
    <n v="648.9"/>
    <s v="Yes"/>
    <s v="Yes"/>
    <s v="Yes"/>
    <x v="0"/>
  </r>
  <r>
    <x v="231"/>
    <x v="231"/>
    <x v="1705"/>
    <x v="1621"/>
    <n v="466.3"/>
    <n v="0"/>
    <n v="0"/>
    <n v="0"/>
    <n v="0"/>
    <n v="466.3"/>
    <s v="No"/>
    <s v="Yes"/>
    <s v="No"/>
    <x v="1"/>
  </r>
  <r>
    <x v="231"/>
    <x v="231"/>
    <x v="1706"/>
    <x v="1622"/>
    <n v="419.2"/>
    <n v="0"/>
    <n v="0"/>
    <n v="0"/>
    <n v="0"/>
    <n v="419.2"/>
    <s v="No"/>
    <s v="Yes"/>
    <s v="No"/>
    <x v="1"/>
  </r>
  <r>
    <x v="231"/>
    <x v="231"/>
    <x v="1707"/>
    <x v="1623"/>
    <n v="416.11"/>
    <n v="0"/>
    <n v="0"/>
    <n v="0"/>
    <n v="0"/>
    <n v="416.11"/>
    <s v="Yes"/>
    <s v="Yes"/>
    <s v="Yes"/>
    <x v="0"/>
  </r>
  <r>
    <x v="231"/>
    <x v="231"/>
    <x v="1708"/>
    <x v="1624"/>
    <n v="364.84"/>
    <n v="0"/>
    <n v="0"/>
    <n v="0"/>
    <n v="0"/>
    <n v="364.84"/>
    <s v="Yes"/>
    <s v="Yes"/>
    <s v="Yes"/>
    <x v="0"/>
  </r>
  <r>
    <x v="231"/>
    <x v="231"/>
    <x v="1709"/>
    <x v="1625"/>
    <n v="452.63"/>
    <n v="0"/>
    <n v="0"/>
    <n v="0"/>
    <n v="0"/>
    <n v="452.63"/>
    <s v="Yes"/>
    <s v="Yes"/>
    <s v="Yes"/>
    <x v="0"/>
  </r>
  <r>
    <x v="231"/>
    <x v="231"/>
    <x v="1710"/>
    <x v="1626"/>
    <n v="737.34"/>
    <n v="0"/>
    <n v="0"/>
    <n v="0"/>
    <n v="0"/>
    <n v="737.34"/>
    <s v="Yes"/>
    <s v="Yes"/>
    <s v="Yes"/>
    <x v="0"/>
  </r>
  <r>
    <x v="231"/>
    <x v="231"/>
    <x v="1711"/>
    <x v="1627"/>
    <n v="466.61"/>
    <n v="0"/>
    <n v="0"/>
    <n v="0"/>
    <n v="0"/>
    <n v="466.61"/>
    <s v="No"/>
    <s v="Yes"/>
    <s v="No"/>
    <x v="1"/>
  </r>
  <r>
    <x v="231"/>
    <x v="231"/>
    <x v="1712"/>
    <x v="1628"/>
    <n v="375.24"/>
    <n v="0"/>
    <n v="0"/>
    <n v="0"/>
    <n v="0"/>
    <n v="375.24"/>
    <s v="No"/>
    <s v="Yes"/>
    <s v="No"/>
    <x v="1"/>
  </r>
  <r>
    <x v="231"/>
    <x v="231"/>
    <x v="1713"/>
    <x v="1629"/>
    <n v="1072.3800000000001"/>
    <n v="0"/>
    <n v="34.880000000000003"/>
    <n v="0"/>
    <n v="0"/>
    <n v="1107.2600000000002"/>
    <s v="Yes"/>
    <s v="Yes"/>
    <s v="Yes"/>
    <x v="0"/>
  </r>
  <r>
    <x v="231"/>
    <x v="231"/>
    <x v="1714"/>
    <x v="1630"/>
    <n v="491.66"/>
    <n v="0"/>
    <n v="0"/>
    <n v="0"/>
    <n v="0"/>
    <n v="491.66"/>
    <s v="Yes"/>
    <s v="Yes"/>
    <s v="Yes"/>
    <x v="0"/>
  </r>
  <r>
    <x v="231"/>
    <x v="231"/>
    <x v="1715"/>
    <x v="1631"/>
    <n v="1256.3699999999999"/>
    <n v="0"/>
    <n v="130.55000000000001"/>
    <n v="0"/>
    <n v="0"/>
    <n v="1386.9199999999998"/>
    <s v="No"/>
    <s v="Yes"/>
    <s v="No"/>
    <x v="1"/>
  </r>
  <r>
    <x v="232"/>
    <x v="232"/>
    <x v="1716"/>
    <x v="1632"/>
    <n v="23.98"/>
    <n v="0"/>
    <n v="0"/>
    <n v="0"/>
    <n v="0"/>
    <n v="23.98"/>
    <s v="Yes"/>
    <s v="Yes"/>
    <s v="Yes"/>
    <x v="0"/>
  </r>
  <r>
    <x v="233"/>
    <x v="233"/>
    <x v="1717"/>
    <x v="1633"/>
    <n v="19.2"/>
    <n v="0"/>
    <n v="0"/>
    <n v="0"/>
    <n v="0"/>
    <n v="19.2"/>
    <s v="No"/>
    <s v="Yes"/>
    <s v="No"/>
    <x v="1"/>
  </r>
  <r>
    <x v="233"/>
    <x v="233"/>
    <x v="1718"/>
    <x v="1634"/>
    <n v="788.94"/>
    <n v="0"/>
    <n v="39.08"/>
    <n v="0"/>
    <n v="0"/>
    <n v="828.0200000000001"/>
    <s v="No"/>
    <s v="Yes"/>
    <s v="No"/>
    <x v="1"/>
  </r>
  <r>
    <x v="233"/>
    <x v="233"/>
    <x v="1719"/>
    <x v="1635"/>
    <n v="43.9"/>
    <n v="0"/>
    <n v="0.22"/>
    <n v="0"/>
    <n v="0"/>
    <n v="44.12"/>
    <s v="Yes"/>
    <s v="Yes"/>
    <s v="Yes"/>
    <x v="0"/>
  </r>
  <r>
    <x v="233"/>
    <x v="233"/>
    <x v="1720"/>
    <x v="1636"/>
    <n v="316.31"/>
    <n v="0"/>
    <n v="0"/>
    <n v="0"/>
    <n v="0"/>
    <n v="316.31"/>
    <s v="No"/>
    <s v="Yes"/>
    <s v="No"/>
    <x v="1"/>
  </r>
  <r>
    <x v="233"/>
    <x v="233"/>
    <x v="1721"/>
    <x v="1637"/>
    <n v="544"/>
    <n v="16.899999999999999"/>
    <n v="0"/>
    <n v="0"/>
    <n v="0"/>
    <n v="560.9"/>
    <s v="Yes"/>
    <s v="Yes"/>
    <s v="Yes"/>
    <x v="0"/>
  </r>
  <r>
    <x v="233"/>
    <x v="233"/>
    <x v="1722"/>
    <x v="1638"/>
    <n v="483.42"/>
    <n v="0"/>
    <n v="0"/>
    <n v="0"/>
    <n v="0"/>
    <n v="483.42"/>
    <s v="No"/>
    <s v="Yes"/>
    <s v="No"/>
    <x v="1"/>
  </r>
  <r>
    <x v="233"/>
    <x v="233"/>
    <x v="1723"/>
    <x v="1639"/>
    <n v="435.94"/>
    <n v="0"/>
    <n v="0"/>
    <n v="0"/>
    <n v="0"/>
    <n v="435.94"/>
    <s v="No"/>
    <s v="Yes"/>
    <s v="No"/>
    <x v="1"/>
  </r>
  <r>
    <x v="233"/>
    <x v="233"/>
    <x v="1724"/>
    <x v="1640"/>
    <n v="1316.09"/>
    <n v="0"/>
    <n v="99.55"/>
    <n v="0"/>
    <n v="0"/>
    <n v="1415.6399999999999"/>
    <s v="No"/>
    <s v="Yes"/>
    <s v="No"/>
    <x v="1"/>
  </r>
  <r>
    <x v="233"/>
    <x v="233"/>
    <x v="1725"/>
    <x v="1641"/>
    <n v="294.97000000000003"/>
    <n v="0"/>
    <n v="0"/>
    <n v="0"/>
    <n v="0"/>
    <n v="294.97000000000003"/>
    <s v="No"/>
    <s v="Yes"/>
    <s v="No"/>
    <x v="1"/>
  </r>
  <r>
    <x v="233"/>
    <x v="233"/>
    <x v="1726"/>
    <x v="1642"/>
    <n v="351.6"/>
    <n v="17.7"/>
    <n v="0"/>
    <n v="0"/>
    <n v="0"/>
    <n v="369.3"/>
    <s v="No"/>
    <s v="Yes"/>
    <s v="No"/>
    <x v="1"/>
  </r>
  <r>
    <x v="233"/>
    <x v="233"/>
    <x v="1727"/>
    <x v="1643"/>
    <n v="718.03"/>
    <n v="0"/>
    <n v="0"/>
    <n v="0"/>
    <n v="0"/>
    <n v="718.03"/>
    <s v="No"/>
    <s v="Yes"/>
    <s v="No"/>
    <x v="1"/>
  </r>
  <r>
    <x v="234"/>
    <x v="234"/>
    <x v="1728"/>
    <x v="1644"/>
    <n v="5.95"/>
    <n v="0"/>
    <n v="0"/>
    <n v="0"/>
    <n v="0"/>
    <n v="5.95"/>
    <s v="No"/>
    <s v="Yes"/>
    <s v="No"/>
    <x v="1"/>
  </r>
  <r>
    <x v="234"/>
    <x v="234"/>
    <x v="1729"/>
    <x v="1645"/>
    <n v="84.89"/>
    <n v="0"/>
    <n v="12.139999999999999"/>
    <n v="0"/>
    <n v="0"/>
    <n v="97.03"/>
    <s v="No"/>
    <s v="Yes"/>
    <s v="No"/>
    <x v="1"/>
  </r>
  <r>
    <x v="234"/>
    <x v="234"/>
    <x v="1730"/>
    <x v="1646"/>
    <n v="615.80999999999995"/>
    <n v="0"/>
    <n v="0"/>
    <n v="0"/>
    <n v="0"/>
    <n v="615.80999999999995"/>
    <s v="No"/>
    <s v="Yes"/>
    <s v="No"/>
    <x v="1"/>
  </r>
  <r>
    <x v="234"/>
    <x v="234"/>
    <x v="1731"/>
    <x v="1647"/>
    <n v="1375.34"/>
    <n v="0"/>
    <n v="95.86"/>
    <n v="6.75"/>
    <n v="0"/>
    <n v="1477.9499999999998"/>
    <s v="No"/>
    <s v="Yes"/>
    <s v="No"/>
    <x v="1"/>
  </r>
  <r>
    <x v="234"/>
    <x v="234"/>
    <x v="1732"/>
    <x v="358"/>
    <n v="470.08"/>
    <n v="0"/>
    <n v="0"/>
    <n v="0"/>
    <n v="0"/>
    <n v="470.08"/>
    <s v="No"/>
    <s v="Yes"/>
    <s v="No"/>
    <x v="1"/>
  </r>
  <r>
    <x v="234"/>
    <x v="234"/>
    <x v="1733"/>
    <x v="1648"/>
    <n v="435.26"/>
    <n v="0"/>
    <n v="0"/>
    <n v="0"/>
    <n v="0"/>
    <n v="435.26"/>
    <s v="No"/>
    <s v="Yes"/>
    <s v="No"/>
    <x v="1"/>
  </r>
  <r>
    <x v="234"/>
    <x v="234"/>
    <x v="1734"/>
    <x v="1649"/>
    <n v="460.37"/>
    <n v="0"/>
    <n v="0"/>
    <n v="0"/>
    <n v="0"/>
    <n v="460.37"/>
    <s v="No"/>
    <s v="Yes"/>
    <s v="No"/>
    <x v="1"/>
  </r>
  <r>
    <x v="234"/>
    <x v="234"/>
    <x v="1735"/>
    <x v="1650"/>
    <n v="40.9"/>
    <n v="0"/>
    <n v="0"/>
    <n v="0"/>
    <n v="0"/>
    <n v="40.9"/>
    <s v="No"/>
    <s v="Yes"/>
    <s v="No"/>
    <x v="1"/>
  </r>
  <r>
    <x v="234"/>
    <x v="234"/>
    <x v="1736"/>
    <x v="1651"/>
    <n v="623.29"/>
    <n v="0"/>
    <n v="0"/>
    <n v="0"/>
    <n v="0"/>
    <n v="623.29"/>
    <s v="No"/>
    <s v="Yes"/>
    <s v="No"/>
    <x v="1"/>
  </r>
  <r>
    <x v="234"/>
    <x v="234"/>
    <x v="1737"/>
    <x v="1652"/>
    <n v="575.46"/>
    <n v="0"/>
    <n v="0"/>
    <n v="0"/>
    <n v="0"/>
    <n v="575.46"/>
    <s v="No"/>
    <s v="Yes"/>
    <s v="No"/>
    <x v="1"/>
  </r>
  <r>
    <x v="234"/>
    <x v="234"/>
    <x v="1738"/>
    <x v="1653"/>
    <n v="685.64"/>
    <n v="0"/>
    <n v="0"/>
    <n v="0"/>
    <n v="0"/>
    <n v="685.64"/>
    <s v="No"/>
    <s v="Yes"/>
    <s v="No"/>
    <x v="1"/>
  </r>
  <r>
    <x v="234"/>
    <x v="234"/>
    <x v="1739"/>
    <x v="1654"/>
    <n v="161.21"/>
    <n v="0"/>
    <n v="1.08"/>
    <n v="0"/>
    <n v="0"/>
    <n v="162.29000000000002"/>
    <s v="No"/>
    <s v="Yes"/>
    <s v="No"/>
    <x v="1"/>
  </r>
  <r>
    <x v="234"/>
    <x v="234"/>
    <x v="1740"/>
    <x v="760"/>
    <n v="373.46"/>
    <n v="0"/>
    <n v="0"/>
    <n v="0"/>
    <n v="0"/>
    <n v="373.46"/>
    <s v="No"/>
    <s v="Yes"/>
    <s v="No"/>
    <x v="1"/>
  </r>
  <r>
    <x v="234"/>
    <x v="234"/>
    <x v="1741"/>
    <x v="1655"/>
    <n v="395.21"/>
    <n v="0"/>
    <n v="0"/>
    <n v="0"/>
    <n v="0"/>
    <n v="395.21"/>
    <s v="No"/>
    <s v="Yes"/>
    <s v="No"/>
    <x v="1"/>
  </r>
  <r>
    <x v="234"/>
    <x v="234"/>
    <x v="1742"/>
    <x v="1656"/>
    <n v="727.1"/>
    <n v="0"/>
    <n v="0"/>
    <n v="0"/>
    <n v="0"/>
    <n v="727.1"/>
    <s v="No"/>
    <s v="Yes"/>
    <s v="No"/>
    <x v="1"/>
  </r>
  <r>
    <x v="234"/>
    <x v="234"/>
    <x v="1743"/>
    <x v="1657"/>
    <n v="652.41"/>
    <n v="0.1"/>
    <n v="0"/>
    <n v="0"/>
    <n v="0"/>
    <n v="652.51"/>
    <s v="No"/>
    <s v="Yes"/>
    <s v="No"/>
    <x v="1"/>
  </r>
  <r>
    <x v="234"/>
    <x v="234"/>
    <x v="1744"/>
    <x v="1658"/>
    <n v="1484.17"/>
    <n v="0"/>
    <n v="105.44"/>
    <n v="0"/>
    <n v="0"/>
    <n v="1589.6100000000001"/>
    <s v="No"/>
    <s v="Yes"/>
    <s v="No"/>
    <x v="1"/>
  </r>
  <r>
    <x v="235"/>
    <x v="235"/>
    <x v="1745"/>
    <x v="1659"/>
    <n v="420.83"/>
    <n v="8.1999999999999993"/>
    <n v="0"/>
    <n v="0"/>
    <n v="0"/>
    <n v="429.03"/>
    <s v="Yes"/>
    <s v="Yes"/>
    <s v="Yes"/>
    <x v="0"/>
  </r>
  <r>
    <x v="235"/>
    <x v="235"/>
    <x v="1746"/>
    <x v="1660"/>
    <n v="619.09"/>
    <n v="0"/>
    <n v="0"/>
    <n v="0"/>
    <n v="0"/>
    <n v="619.09"/>
    <s v="No"/>
    <s v="Yes"/>
    <s v="No"/>
    <x v="1"/>
  </r>
  <r>
    <x v="235"/>
    <x v="235"/>
    <x v="1747"/>
    <x v="1661"/>
    <n v="730.8"/>
    <n v="0"/>
    <n v="35.619999999999997"/>
    <n v="4.67"/>
    <n v="0"/>
    <n v="771.08999999999992"/>
    <s v="No"/>
    <s v="Yes"/>
    <s v="No"/>
    <x v="1"/>
  </r>
  <r>
    <x v="235"/>
    <x v="235"/>
    <x v="1748"/>
    <x v="1662"/>
    <n v="326.24"/>
    <n v="0"/>
    <n v="0"/>
    <n v="0"/>
    <n v="0"/>
    <n v="326.24"/>
    <s v="No"/>
    <s v="Yes"/>
    <s v="No"/>
    <x v="1"/>
  </r>
  <r>
    <x v="235"/>
    <x v="235"/>
    <x v="1749"/>
    <x v="1663"/>
    <n v="434.61"/>
    <n v="0"/>
    <n v="0"/>
    <n v="0"/>
    <n v="0"/>
    <n v="434.61"/>
    <s v="No"/>
    <s v="Yes"/>
    <s v="No"/>
    <x v="1"/>
  </r>
  <r>
    <x v="236"/>
    <x v="236"/>
    <x v="1750"/>
    <x v="1664"/>
    <n v="427.14"/>
    <n v="0"/>
    <n v="0"/>
    <n v="0"/>
    <n v="0"/>
    <n v="427.14"/>
    <s v="Yes"/>
    <s v="Yes"/>
    <s v="Yes"/>
    <x v="0"/>
  </r>
  <r>
    <x v="236"/>
    <x v="236"/>
    <x v="1751"/>
    <x v="1665"/>
    <n v="630.22"/>
    <n v="0"/>
    <n v="0"/>
    <n v="0"/>
    <n v="0"/>
    <n v="630.22"/>
    <s v="Yes"/>
    <s v="Yes"/>
    <s v="Yes"/>
    <x v="0"/>
  </r>
  <r>
    <x v="236"/>
    <x v="236"/>
    <x v="1752"/>
    <x v="1666"/>
    <n v="535.38"/>
    <n v="0"/>
    <n v="31.41"/>
    <n v="0"/>
    <n v="0"/>
    <n v="566.79"/>
    <s v="Yes"/>
    <s v="Yes"/>
    <s v="Yes"/>
    <x v="0"/>
  </r>
  <r>
    <x v="236"/>
    <x v="236"/>
    <x v="1753"/>
    <x v="1667"/>
    <n v="326.14"/>
    <n v="17"/>
    <n v="0"/>
    <n v="0"/>
    <n v="0"/>
    <n v="343.14"/>
    <s v="Yes"/>
    <s v="Yes"/>
    <s v="Yes"/>
    <x v="0"/>
  </r>
  <r>
    <x v="236"/>
    <x v="236"/>
    <x v="1754"/>
    <x v="1668"/>
    <n v="32.75"/>
    <n v="0"/>
    <n v="0"/>
    <n v="0"/>
    <n v="0"/>
    <n v="32.75"/>
    <s v="No"/>
    <s v="Yes"/>
    <s v="No"/>
    <x v="1"/>
  </r>
  <r>
    <x v="236"/>
    <x v="236"/>
    <x v="1755"/>
    <x v="1669"/>
    <n v="34.159999999999997"/>
    <n v="0"/>
    <n v="0"/>
    <n v="0"/>
    <n v="0"/>
    <n v="34.159999999999997"/>
    <s v="No"/>
    <s v="Yes"/>
    <s v="No"/>
    <x v="1"/>
  </r>
  <r>
    <x v="237"/>
    <x v="237"/>
    <x v="1756"/>
    <x v="1670"/>
    <n v="102.67"/>
    <n v="0"/>
    <n v="0.22"/>
    <n v="1.6400000000000001"/>
    <n v="0"/>
    <n v="104.53"/>
    <s v="No"/>
    <s v="Yes"/>
    <s v="No"/>
    <x v="1"/>
  </r>
  <r>
    <x v="237"/>
    <x v="237"/>
    <x v="1757"/>
    <x v="1671"/>
    <n v="319.19"/>
    <n v="14.44"/>
    <n v="0"/>
    <n v="0"/>
    <n v="0"/>
    <n v="333.63"/>
    <s v="Yes"/>
    <s v="Yes"/>
    <s v="Yes"/>
    <x v="0"/>
  </r>
  <r>
    <x v="238"/>
    <x v="238"/>
    <x v="1758"/>
    <x v="1672"/>
    <n v="530.41"/>
    <n v="0"/>
    <n v="18.330000000000002"/>
    <n v="0"/>
    <n v="0"/>
    <n v="548.74"/>
    <s v="No"/>
    <s v="Yes"/>
    <s v="No"/>
    <x v="1"/>
  </r>
  <r>
    <x v="238"/>
    <x v="238"/>
    <x v="1759"/>
    <x v="1673"/>
    <n v="458.28"/>
    <n v="0"/>
    <n v="0"/>
    <n v="0"/>
    <n v="0"/>
    <n v="458.28"/>
    <s v="No"/>
    <s v="Yes"/>
    <s v="No"/>
    <x v="1"/>
  </r>
  <r>
    <x v="238"/>
    <x v="238"/>
    <x v="1760"/>
    <x v="1674"/>
    <n v="501.95"/>
    <n v="0"/>
    <n v="0"/>
    <n v="0"/>
    <n v="0"/>
    <n v="501.95"/>
    <s v="No"/>
    <s v="Yes"/>
    <s v="No"/>
    <x v="1"/>
  </r>
  <r>
    <x v="238"/>
    <x v="238"/>
    <x v="1761"/>
    <x v="1675"/>
    <n v="486.06"/>
    <n v="0"/>
    <n v="0"/>
    <n v="0"/>
    <n v="0"/>
    <n v="486.06"/>
    <s v="Yes"/>
    <s v="Yes"/>
    <s v="Yes"/>
    <x v="0"/>
  </r>
  <r>
    <x v="238"/>
    <x v="238"/>
    <x v="1762"/>
    <x v="1676"/>
    <n v="206.81"/>
    <n v="0"/>
    <n v="0"/>
    <n v="0"/>
    <n v="0"/>
    <n v="206.81"/>
    <s v="Yes"/>
    <s v="Yes"/>
    <s v="Yes"/>
    <x v="0"/>
  </r>
  <r>
    <x v="239"/>
    <x v="239"/>
    <x v="1763"/>
    <x v="1677"/>
    <n v="111.39"/>
    <n v="0"/>
    <n v="1.0900000000000001"/>
    <n v="10.73"/>
    <n v="0"/>
    <n v="123.21000000000001"/>
    <s v="No"/>
    <s v="Yes"/>
    <s v="No"/>
    <x v="1"/>
  </r>
  <r>
    <x v="239"/>
    <x v="239"/>
    <x v="1764"/>
    <x v="1678"/>
    <n v="474.86"/>
    <n v="0"/>
    <n v="0"/>
    <n v="0"/>
    <n v="0"/>
    <n v="474.86"/>
    <s v="No"/>
    <s v="Yes"/>
    <s v="No"/>
    <x v="1"/>
  </r>
  <r>
    <x v="239"/>
    <x v="239"/>
    <x v="1765"/>
    <x v="1679"/>
    <n v="1246.81"/>
    <n v="0"/>
    <n v="70.56"/>
    <n v="0"/>
    <n v="0"/>
    <n v="1317.37"/>
    <s v="No"/>
    <s v="Yes"/>
    <s v="No"/>
    <x v="1"/>
  </r>
  <r>
    <x v="239"/>
    <x v="239"/>
    <x v="1766"/>
    <x v="1680"/>
    <n v="423.47"/>
    <n v="0"/>
    <n v="0"/>
    <n v="0"/>
    <n v="0"/>
    <n v="423.47"/>
    <s v="No"/>
    <s v="Yes"/>
    <s v="No"/>
    <x v="1"/>
  </r>
  <r>
    <x v="239"/>
    <x v="239"/>
    <x v="1767"/>
    <x v="1681"/>
    <n v="420.13"/>
    <n v="13.5"/>
    <n v="0"/>
    <n v="0"/>
    <n v="0"/>
    <n v="433.63"/>
    <s v="No"/>
    <s v="Yes"/>
    <s v="No"/>
    <x v="1"/>
  </r>
  <r>
    <x v="239"/>
    <x v="239"/>
    <x v="1768"/>
    <x v="1682"/>
    <n v="518.61"/>
    <n v="0"/>
    <n v="0"/>
    <n v="0"/>
    <n v="0"/>
    <n v="518.61"/>
    <s v="No"/>
    <s v="Yes"/>
    <s v="No"/>
    <x v="1"/>
  </r>
  <r>
    <x v="239"/>
    <x v="239"/>
    <x v="1769"/>
    <x v="1683"/>
    <n v="442.03"/>
    <n v="7.1"/>
    <n v="0"/>
    <n v="0"/>
    <n v="0"/>
    <n v="449.13"/>
    <s v="No"/>
    <s v="Yes"/>
    <s v="No"/>
    <x v="1"/>
  </r>
  <r>
    <x v="239"/>
    <x v="239"/>
    <x v="1770"/>
    <x v="1684"/>
    <n v="383"/>
    <n v="13.7"/>
    <n v="0"/>
    <n v="0"/>
    <n v="0"/>
    <n v="396.7"/>
    <s v="No"/>
    <s v="Yes"/>
    <s v="No"/>
    <x v="1"/>
  </r>
  <r>
    <x v="239"/>
    <x v="239"/>
    <x v="1771"/>
    <x v="1685"/>
    <n v="387.04"/>
    <n v="0"/>
    <n v="0"/>
    <n v="0"/>
    <n v="0"/>
    <n v="387.04"/>
    <s v="No"/>
    <s v="Yes"/>
    <s v="No"/>
    <x v="1"/>
  </r>
  <r>
    <x v="239"/>
    <x v="239"/>
    <x v="1772"/>
    <x v="1686"/>
    <n v="199.32"/>
    <n v="0"/>
    <n v="0"/>
    <n v="0"/>
    <n v="0"/>
    <n v="199.32"/>
    <s v="No"/>
    <s v="Yes"/>
    <s v="No"/>
    <x v="1"/>
  </r>
  <r>
    <x v="239"/>
    <x v="239"/>
    <x v="1773"/>
    <x v="1687"/>
    <n v="15.73"/>
    <n v="0"/>
    <n v="0"/>
    <n v="0"/>
    <n v="0"/>
    <n v="15.73"/>
    <s v="Yes"/>
    <s v="Yes"/>
    <s v="No"/>
    <x v="1"/>
  </r>
  <r>
    <x v="240"/>
    <x v="240"/>
    <x v="1774"/>
    <x v="1688"/>
    <n v="29.94"/>
    <n v="0"/>
    <n v="0"/>
    <n v="0"/>
    <n v="0"/>
    <n v="29.94"/>
    <s v="Yes"/>
    <s v="Yes"/>
    <s v="No"/>
    <x v="1"/>
  </r>
  <r>
    <x v="240"/>
    <x v="240"/>
    <x v="1775"/>
    <x v="1689"/>
    <n v="106.4"/>
    <n v="0"/>
    <n v="0"/>
    <n v="0"/>
    <n v="0"/>
    <n v="106.4"/>
    <s v="Yes"/>
    <s v="Yes"/>
    <s v="Yes"/>
    <x v="0"/>
  </r>
  <r>
    <x v="240"/>
    <x v="240"/>
    <x v="1776"/>
    <x v="1690"/>
    <n v="12.7"/>
    <n v="0"/>
    <n v="0"/>
    <n v="0"/>
    <n v="0"/>
    <n v="12.7"/>
    <s v="No"/>
    <s v="Yes"/>
    <s v="No"/>
    <x v="1"/>
  </r>
  <r>
    <x v="240"/>
    <x v="240"/>
    <x v="1777"/>
    <x v="1691"/>
    <n v="60.4"/>
    <n v="0"/>
    <n v="0"/>
    <n v="0"/>
    <n v="0"/>
    <n v="60.4"/>
    <s v="Yes"/>
    <s v="Yes"/>
    <s v="No"/>
    <x v="1"/>
  </r>
  <r>
    <x v="240"/>
    <x v="240"/>
    <x v="1778"/>
    <x v="1692"/>
    <n v="21.8"/>
    <n v="0"/>
    <n v="0"/>
    <n v="0"/>
    <n v="0"/>
    <n v="21.8"/>
    <s v="No"/>
    <s v="Yes"/>
    <s v="No"/>
    <x v="1"/>
  </r>
  <r>
    <x v="240"/>
    <x v="240"/>
    <x v="1779"/>
    <x v="1693"/>
    <n v="335.6"/>
    <n v="0"/>
    <n v="0"/>
    <n v="0"/>
    <n v="0"/>
    <n v="335.6"/>
    <s v="Yes"/>
    <s v="Yes"/>
    <s v="Yes"/>
    <x v="0"/>
  </r>
  <r>
    <x v="240"/>
    <x v="240"/>
    <x v="1780"/>
    <x v="1694"/>
    <n v="414.64"/>
    <n v="1"/>
    <n v="0"/>
    <n v="0"/>
    <n v="0"/>
    <n v="415.64"/>
    <s v="Yes"/>
    <s v="Yes"/>
    <s v="Yes"/>
    <x v="0"/>
  </r>
  <r>
    <x v="240"/>
    <x v="240"/>
    <x v="1781"/>
    <x v="1695"/>
    <n v="369.7"/>
    <n v="0"/>
    <n v="0"/>
    <n v="0"/>
    <n v="0"/>
    <n v="369.7"/>
    <s v="Yes"/>
    <s v="Yes"/>
    <s v="Yes"/>
    <x v="0"/>
  </r>
  <r>
    <x v="240"/>
    <x v="240"/>
    <x v="1782"/>
    <x v="1696"/>
    <n v="1490.46"/>
    <n v="0"/>
    <n v="82.96"/>
    <n v="0"/>
    <n v="0"/>
    <n v="1573.42"/>
    <s v="Yes"/>
    <s v="Yes"/>
    <s v="Yes"/>
    <x v="0"/>
  </r>
  <r>
    <x v="240"/>
    <x v="240"/>
    <x v="1783"/>
    <x v="1697"/>
    <n v="395.8"/>
    <n v="0"/>
    <n v="0"/>
    <n v="0"/>
    <n v="0"/>
    <n v="395.8"/>
    <s v="Yes"/>
    <s v="Yes"/>
    <s v="Yes"/>
    <x v="0"/>
  </r>
  <r>
    <x v="240"/>
    <x v="240"/>
    <x v="1784"/>
    <x v="1698"/>
    <n v="387.62"/>
    <n v="2.8"/>
    <n v="0"/>
    <n v="0"/>
    <n v="0"/>
    <n v="390.42"/>
    <s v="Yes"/>
    <s v="Yes"/>
    <s v="Yes"/>
    <x v="0"/>
  </r>
  <r>
    <x v="240"/>
    <x v="240"/>
    <x v="1785"/>
    <x v="1699"/>
    <n v="349.99"/>
    <n v="0"/>
    <n v="0"/>
    <n v="0"/>
    <n v="0"/>
    <n v="349.99"/>
    <s v="Yes"/>
    <s v="Yes"/>
    <s v="Yes"/>
    <x v="0"/>
  </r>
  <r>
    <x v="240"/>
    <x v="240"/>
    <x v="1786"/>
    <x v="69"/>
    <n v="337.4"/>
    <n v="0"/>
    <n v="0"/>
    <n v="0"/>
    <n v="0"/>
    <n v="337.4"/>
    <s v="No"/>
    <s v="Yes"/>
    <s v="No"/>
    <x v="1"/>
  </r>
  <r>
    <x v="240"/>
    <x v="240"/>
    <x v="1787"/>
    <x v="128"/>
    <n v="407.62"/>
    <n v="0"/>
    <n v="0"/>
    <n v="0"/>
    <n v="0"/>
    <n v="407.62"/>
    <s v="No"/>
    <s v="Yes"/>
    <s v="No"/>
    <x v="1"/>
  </r>
  <r>
    <x v="240"/>
    <x v="240"/>
    <x v="1788"/>
    <x v="871"/>
    <n v="390.48"/>
    <n v="2"/>
    <n v="0"/>
    <n v="0"/>
    <n v="0"/>
    <n v="392.48"/>
    <s v="Yes"/>
    <s v="Yes"/>
    <s v="Yes"/>
    <x v="0"/>
  </r>
  <r>
    <x v="240"/>
    <x v="240"/>
    <x v="1789"/>
    <x v="1700"/>
    <n v="380.8"/>
    <n v="4.4000000000000004"/>
    <n v="0"/>
    <n v="0"/>
    <n v="0"/>
    <n v="385.2"/>
    <s v="Yes"/>
    <s v="Yes"/>
    <s v="Yes"/>
    <x v="0"/>
  </r>
  <r>
    <x v="240"/>
    <x v="240"/>
    <x v="1790"/>
    <x v="1701"/>
    <n v="356.9"/>
    <n v="0"/>
    <n v="0"/>
    <n v="0"/>
    <n v="0"/>
    <n v="356.9"/>
    <s v="Yes"/>
    <s v="Yes"/>
    <s v="Yes"/>
    <x v="0"/>
  </r>
  <r>
    <x v="240"/>
    <x v="240"/>
    <x v="1791"/>
    <x v="1702"/>
    <n v="303.2"/>
    <n v="0"/>
    <n v="0"/>
    <n v="0"/>
    <n v="0"/>
    <n v="303.2"/>
    <s v="Yes"/>
    <s v="Yes"/>
    <s v="Yes"/>
    <x v="0"/>
  </r>
  <r>
    <x v="240"/>
    <x v="240"/>
    <x v="1792"/>
    <x v="1703"/>
    <n v="1531.39"/>
    <n v="0"/>
    <n v="90.29"/>
    <n v="0"/>
    <n v="0"/>
    <n v="1621.68"/>
    <s v="No"/>
    <s v="Yes"/>
    <s v="No"/>
    <x v="1"/>
  </r>
  <r>
    <x v="240"/>
    <x v="240"/>
    <x v="1793"/>
    <x v="1704"/>
    <n v="362.5"/>
    <n v="0"/>
    <n v="0"/>
    <n v="0"/>
    <n v="0"/>
    <n v="362.5"/>
    <s v="Yes"/>
    <s v="Yes"/>
    <s v="Yes"/>
    <x v="0"/>
  </r>
  <r>
    <x v="240"/>
    <x v="240"/>
    <x v="1794"/>
    <x v="1705"/>
    <n v="302.27999999999997"/>
    <n v="0"/>
    <n v="0"/>
    <n v="0"/>
    <n v="0"/>
    <n v="302.27999999999997"/>
    <s v="Yes"/>
    <s v="Yes"/>
    <s v="Yes"/>
    <x v="0"/>
  </r>
  <r>
    <x v="240"/>
    <x v="240"/>
    <x v="1795"/>
    <x v="1706"/>
    <n v="479.23"/>
    <n v="0"/>
    <n v="0"/>
    <n v="0"/>
    <n v="0"/>
    <n v="479.23"/>
    <s v="No"/>
    <s v="Yes"/>
    <s v="No"/>
    <x v="1"/>
  </r>
  <r>
    <x v="240"/>
    <x v="240"/>
    <x v="1796"/>
    <x v="1707"/>
    <n v="303.89999999999998"/>
    <n v="0"/>
    <n v="0"/>
    <n v="0"/>
    <n v="0"/>
    <n v="303.89999999999998"/>
    <s v="No"/>
    <s v="Yes"/>
    <s v="No"/>
    <x v="1"/>
  </r>
  <r>
    <x v="240"/>
    <x v="240"/>
    <x v="1797"/>
    <x v="1708"/>
    <n v="348.79"/>
    <n v="0"/>
    <n v="0"/>
    <n v="0"/>
    <n v="0"/>
    <n v="348.79"/>
    <s v="Yes"/>
    <s v="Yes"/>
    <s v="Yes"/>
    <x v="0"/>
  </r>
  <r>
    <x v="240"/>
    <x v="240"/>
    <x v="1798"/>
    <x v="1709"/>
    <n v="363.9"/>
    <n v="0"/>
    <n v="0"/>
    <n v="0"/>
    <n v="0"/>
    <n v="363.9"/>
    <s v="Yes"/>
    <s v="Yes"/>
    <s v="Yes"/>
    <x v="0"/>
  </r>
  <r>
    <x v="240"/>
    <x v="240"/>
    <x v="1799"/>
    <x v="1710"/>
    <n v="292.04000000000002"/>
    <n v="0"/>
    <n v="0"/>
    <n v="0"/>
    <n v="0"/>
    <n v="292.04000000000002"/>
    <s v="No"/>
    <s v="Yes"/>
    <s v="No"/>
    <x v="1"/>
  </r>
  <r>
    <x v="240"/>
    <x v="240"/>
    <x v="1800"/>
    <x v="1251"/>
    <n v="1398.64"/>
    <n v="0"/>
    <n v="55.75"/>
    <n v="0"/>
    <n v="0"/>
    <n v="1454.39"/>
    <s v="Yes"/>
    <s v="Yes"/>
    <s v="Yes"/>
    <x v="0"/>
  </r>
  <r>
    <x v="240"/>
    <x v="240"/>
    <x v="1801"/>
    <x v="1506"/>
    <n v="250.9"/>
    <n v="0"/>
    <n v="0"/>
    <n v="0"/>
    <n v="0"/>
    <n v="250.9"/>
    <s v="Yes"/>
    <s v="Yes"/>
    <s v="Yes"/>
    <x v="0"/>
  </r>
  <r>
    <x v="240"/>
    <x v="240"/>
    <x v="1802"/>
    <x v="1711"/>
    <n v="283.87"/>
    <n v="0"/>
    <n v="0"/>
    <n v="0"/>
    <n v="0"/>
    <n v="283.87"/>
    <s v="Yes"/>
    <s v="Yes"/>
    <s v="Yes"/>
    <x v="0"/>
  </r>
  <r>
    <x v="240"/>
    <x v="240"/>
    <x v="1803"/>
    <x v="1712"/>
    <n v="406.31"/>
    <n v="0"/>
    <n v="0"/>
    <n v="0"/>
    <n v="0"/>
    <n v="406.31"/>
    <s v="Yes"/>
    <s v="Yes"/>
    <s v="Yes"/>
    <x v="0"/>
  </r>
  <r>
    <x v="240"/>
    <x v="240"/>
    <x v="1804"/>
    <x v="1713"/>
    <n v="298.89999999999998"/>
    <n v="0"/>
    <n v="0"/>
    <n v="0"/>
    <n v="0"/>
    <n v="298.89999999999998"/>
    <s v="Yes"/>
    <s v="Yes"/>
    <s v="Yes"/>
    <x v="0"/>
  </r>
  <r>
    <x v="240"/>
    <x v="240"/>
    <x v="1805"/>
    <x v="1714"/>
    <n v="463.34"/>
    <n v="0"/>
    <n v="0"/>
    <n v="0"/>
    <n v="0"/>
    <n v="463.34"/>
    <s v="No"/>
    <s v="Yes"/>
    <s v="No"/>
    <x v="1"/>
  </r>
  <r>
    <x v="240"/>
    <x v="240"/>
    <x v="1806"/>
    <x v="1715"/>
    <n v="323.05"/>
    <n v="0"/>
    <n v="17.349999999999998"/>
    <n v="0"/>
    <n v="0"/>
    <n v="340.40000000000003"/>
    <s v="No"/>
    <s v="Yes"/>
    <s v="No"/>
    <x v="1"/>
  </r>
  <r>
    <x v="240"/>
    <x v="240"/>
    <x v="1807"/>
    <x v="1716"/>
    <n v="333.55"/>
    <n v="0"/>
    <n v="0"/>
    <n v="0"/>
    <n v="0"/>
    <n v="333.55"/>
    <s v="Yes"/>
    <s v="Yes"/>
    <s v="Yes"/>
    <x v="0"/>
  </r>
  <r>
    <x v="240"/>
    <x v="240"/>
    <x v="1808"/>
    <x v="1717"/>
    <n v="1322.27"/>
    <n v="0"/>
    <n v="56.36"/>
    <n v="0"/>
    <n v="0"/>
    <n v="1378.6299999999999"/>
    <s v="Yes"/>
    <s v="Yes"/>
    <s v="Yes"/>
    <x v="0"/>
  </r>
  <r>
    <x v="240"/>
    <x v="240"/>
    <x v="1809"/>
    <x v="1718"/>
    <n v="438.17"/>
    <n v="1.7"/>
    <n v="0"/>
    <n v="0"/>
    <n v="0"/>
    <n v="439.87"/>
    <s v="Yes"/>
    <s v="Yes"/>
    <s v="Yes"/>
    <x v="0"/>
  </r>
  <r>
    <x v="240"/>
    <x v="240"/>
    <x v="1810"/>
    <x v="1719"/>
    <n v="670.31"/>
    <n v="0"/>
    <n v="0"/>
    <n v="0"/>
    <n v="0"/>
    <n v="670.31"/>
    <s v="Yes"/>
    <s v="Yes"/>
    <s v="Yes"/>
    <x v="0"/>
  </r>
  <r>
    <x v="240"/>
    <x v="240"/>
    <x v="1811"/>
    <x v="1720"/>
    <n v="487.62"/>
    <n v="0"/>
    <n v="0"/>
    <n v="0"/>
    <n v="0"/>
    <n v="487.62"/>
    <s v="Yes"/>
    <s v="Yes"/>
    <s v="Yes"/>
    <x v="0"/>
  </r>
  <r>
    <x v="240"/>
    <x v="240"/>
    <x v="1812"/>
    <x v="635"/>
    <n v="974.01"/>
    <n v="0"/>
    <n v="0"/>
    <n v="0"/>
    <n v="0"/>
    <n v="974.01"/>
    <s v="No"/>
    <s v="Yes"/>
    <s v="No"/>
    <x v="1"/>
  </r>
  <r>
    <x v="240"/>
    <x v="240"/>
    <x v="1813"/>
    <x v="1721"/>
    <n v="234.26"/>
    <n v="3.7"/>
    <n v="0"/>
    <n v="0"/>
    <n v="0"/>
    <n v="237.95999999999998"/>
    <s v="No"/>
    <s v="Yes"/>
    <s v="No"/>
    <x v="1"/>
  </r>
  <r>
    <x v="240"/>
    <x v="240"/>
    <x v="1814"/>
    <x v="1722"/>
    <n v="1527.8"/>
    <n v="0"/>
    <n v="105.5"/>
    <n v="0"/>
    <n v="0"/>
    <n v="1633.3"/>
    <s v="No"/>
    <s v="Yes"/>
    <s v="No"/>
    <x v="1"/>
  </r>
  <r>
    <x v="240"/>
    <x v="240"/>
    <x v="1815"/>
    <x v="1723"/>
    <n v="614.08000000000004"/>
    <n v="0"/>
    <n v="0"/>
    <n v="0"/>
    <n v="0"/>
    <n v="614.08000000000004"/>
    <s v="Yes"/>
    <s v="Yes"/>
    <s v="Yes"/>
    <x v="0"/>
  </r>
  <r>
    <x v="240"/>
    <x v="240"/>
    <x v="1816"/>
    <x v="1724"/>
    <n v="278.14"/>
    <n v="5.8"/>
    <n v="0"/>
    <n v="0"/>
    <n v="0"/>
    <n v="283.94"/>
    <s v="No"/>
    <s v="Yes"/>
    <s v="No"/>
    <x v="1"/>
  </r>
  <r>
    <x v="240"/>
    <x v="240"/>
    <x v="1817"/>
    <x v="356"/>
    <n v="413"/>
    <n v="2.5"/>
    <n v="0"/>
    <n v="0"/>
    <n v="0"/>
    <n v="415.5"/>
    <s v="Yes"/>
    <s v="Yes"/>
    <s v="Yes"/>
    <x v="0"/>
  </r>
  <r>
    <x v="240"/>
    <x v="240"/>
    <x v="1818"/>
    <x v="1725"/>
    <n v="279.3"/>
    <n v="0.5"/>
    <n v="0"/>
    <n v="0"/>
    <n v="0"/>
    <n v="279.8"/>
    <s v="Yes"/>
    <s v="Yes"/>
    <s v="Yes"/>
    <x v="0"/>
  </r>
  <r>
    <x v="240"/>
    <x v="240"/>
    <x v="1819"/>
    <x v="1726"/>
    <n v="325"/>
    <n v="0"/>
    <n v="0"/>
    <n v="0"/>
    <n v="0"/>
    <n v="325"/>
    <s v="Yes"/>
    <s v="Yes"/>
    <s v="Yes"/>
    <x v="0"/>
  </r>
  <r>
    <x v="240"/>
    <x v="240"/>
    <x v="1820"/>
    <x v="437"/>
    <n v="271.5"/>
    <n v="0"/>
    <n v="0"/>
    <n v="0"/>
    <n v="0"/>
    <n v="271.5"/>
    <s v="Yes"/>
    <s v="Yes"/>
    <s v="Yes"/>
    <x v="0"/>
  </r>
  <r>
    <x v="240"/>
    <x v="240"/>
    <x v="1821"/>
    <x v="1727"/>
    <n v="407.19"/>
    <n v="0"/>
    <n v="0"/>
    <n v="0"/>
    <n v="0"/>
    <n v="407.19"/>
    <s v="Yes"/>
    <s v="Yes"/>
    <s v="Yes"/>
    <x v="0"/>
  </r>
  <r>
    <x v="240"/>
    <x v="240"/>
    <x v="1822"/>
    <x v="1728"/>
    <n v="472.48"/>
    <n v="1.8"/>
    <n v="0"/>
    <n v="0"/>
    <n v="0"/>
    <n v="474.28000000000003"/>
    <s v="No"/>
    <s v="Yes"/>
    <s v="No"/>
    <x v="1"/>
  </r>
  <r>
    <x v="240"/>
    <x v="240"/>
    <x v="1823"/>
    <x v="1729"/>
    <n v="441.02"/>
    <n v="0"/>
    <n v="0"/>
    <n v="0"/>
    <n v="20.6"/>
    <n v="461.62"/>
    <s v="No"/>
    <s v="Yes"/>
    <s v="No"/>
    <x v="1"/>
  </r>
  <r>
    <x v="240"/>
    <x v="240"/>
    <x v="1824"/>
    <x v="736"/>
    <n v="351.31"/>
    <n v="2.1"/>
    <n v="0"/>
    <n v="0"/>
    <n v="0"/>
    <n v="353.41"/>
    <s v="No"/>
    <s v="Yes"/>
    <s v="No"/>
    <x v="1"/>
  </r>
  <r>
    <x v="240"/>
    <x v="240"/>
    <x v="1825"/>
    <x v="1730"/>
    <n v="449.9"/>
    <n v="0"/>
    <n v="0"/>
    <n v="0"/>
    <n v="0"/>
    <n v="449.9"/>
    <s v="No"/>
    <s v="Yes"/>
    <s v="No"/>
    <x v="1"/>
  </r>
  <r>
    <x v="240"/>
    <x v="240"/>
    <x v="1826"/>
    <x v="1731"/>
    <n v="809.92"/>
    <n v="0"/>
    <n v="0"/>
    <n v="0"/>
    <n v="0"/>
    <n v="809.92"/>
    <s v="Yes"/>
    <s v="Yes"/>
    <s v="Yes"/>
    <x v="0"/>
  </r>
  <r>
    <x v="240"/>
    <x v="240"/>
    <x v="1827"/>
    <x v="1732"/>
    <n v="429.78"/>
    <n v="0"/>
    <n v="9.379999999999999"/>
    <n v="0"/>
    <n v="0"/>
    <n v="439.15999999999997"/>
    <s v="Yes"/>
    <s v="Yes"/>
    <s v="Yes"/>
    <x v="0"/>
  </r>
  <r>
    <x v="240"/>
    <x v="240"/>
    <x v="1828"/>
    <x v="1733"/>
    <n v="144.94"/>
    <n v="0"/>
    <n v="9.7899999999999991"/>
    <n v="0"/>
    <n v="0"/>
    <n v="154.72999999999999"/>
    <s v="Yes"/>
    <s v="Yes"/>
    <s v="Yes"/>
    <x v="0"/>
  </r>
  <r>
    <x v="240"/>
    <x v="240"/>
    <x v="1829"/>
    <x v="1734"/>
    <n v="384.2"/>
    <n v="0"/>
    <n v="0"/>
    <n v="0"/>
    <n v="0"/>
    <n v="384.2"/>
    <s v="No"/>
    <s v="Yes"/>
    <s v="No"/>
    <x v="1"/>
  </r>
  <r>
    <x v="240"/>
    <x v="240"/>
    <x v="1830"/>
    <x v="1735"/>
    <n v="582.07000000000005"/>
    <n v="0"/>
    <n v="0"/>
    <n v="0"/>
    <n v="0"/>
    <n v="582.07000000000005"/>
    <s v="Yes"/>
    <s v="Yes"/>
    <s v="Yes"/>
    <x v="0"/>
  </r>
  <r>
    <x v="240"/>
    <x v="240"/>
    <x v="1831"/>
    <x v="1736"/>
    <n v="447.19"/>
    <n v="0"/>
    <n v="0"/>
    <n v="0"/>
    <n v="0"/>
    <n v="447.19"/>
    <s v="No"/>
    <s v="Yes"/>
    <s v="No"/>
    <x v="1"/>
  </r>
  <r>
    <x v="240"/>
    <x v="240"/>
    <x v="1832"/>
    <x v="1737"/>
    <n v="552.6"/>
    <n v="0"/>
    <n v="0"/>
    <n v="0"/>
    <n v="0"/>
    <n v="552.6"/>
    <s v="Yes"/>
    <s v="Yes"/>
    <s v="Yes"/>
    <x v="0"/>
  </r>
  <r>
    <x v="240"/>
    <x v="240"/>
    <x v="1833"/>
    <x v="1738"/>
    <n v="494.48"/>
    <n v="0"/>
    <n v="0"/>
    <n v="0"/>
    <n v="0"/>
    <n v="494.48"/>
    <s v="No"/>
    <s v="Yes"/>
    <s v="No"/>
    <x v="1"/>
  </r>
  <r>
    <x v="240"/>
    <x v="240"/>
    <x v="1834"/>
    <x v="1739"/>
    <n v="269.89999999999998"/>
    <n v="0"/>
    <n v="0"/>
    <n v="0"/>
    <n v="0"/>
    <n v="269.89999999999998"/>
    <s v="No"/>
    <s v="Yes"/>
    <s v="No"/>
    <x v="1"/>
  </r>
  <r>
    <x v="241"/>
    <x v="241"/>
    <x v="1835"/>
    <x v="1740"/>
    <n v="72.599999999999994"/>
    <n v="0"/>
    <n v="0"/>
    <n v="0"/>
    <n v="0"/>
    <n v="72.599999999999994"/>
    <s v="No"/>
    <s v="Yes"/>
    <s v="No"/>
    <x v="1"/>
  </r>
  <r>
    <x v="242"/>
    <x v="242"/>
    <x v="1836"/>
    <x v="1741"/>
    <n v="37.6"/>
    <n v="0"/>
    <n v="0"/>
    <n v="0"/>
    <n v="0"/>
    <n v="37.6"/>
    <s v="No"/>
    <s v="Yes"/>
    <s v="No"/>
    <x v="1"/>
  </r>
  <r>
    <x v="243"/>
    <x v="243"/>
    <x v="1837"/>
    <x v="1742"/>
    <n v="121.71"/>
    <n v="0"/>
    <n v="0"/>
    <n v="0"/>
    <n v="0"/>
    <n v="121.71"/>
    <s v="No"/>
    <s v="Yes"/>
    <s v="No"/>
    <x v="1"/>
  </r>
  <r>
    <x v="243"/>
    <x v="243"/>
    <x v="1838"/>
    <x v="1743"/>
    <n v="439.4"/>
    <n v="0"/>
    <n v="0"/>
    <n v="0"/>
    <n v="0"/>
    <n v="439.4"/>
    <s v="No"/>
    <s v="Yes"/>
    <s v="No"/>
    <x v="1"/>
  </r>
  <r>
    <x v="243"/>
    <x v="243"/>
    <x v="1839"/>
    <x v="1744"/>
    <n v="450.06"/>
    <n v="0"/>
    <n v="55.63"/>
    <n v="0.59"/>
    <n v="0"/>
    <n v="506.28"/>
    <s v="No"/>
    <s v="Yes"/>
    <s v="No"/>
    <x v="1"/>
  </r>
  <r>
    <x v="243"/>
    <x v="243"/>
    <x v="1840"/>
    <x v="1745"/>
    <n v="306.02"/>
    <n v="0"/>
    <n v="0"/>
    <n v="0"/>
    <n v="0"/>
    <n v="306.02"/>
    <s v="No"/>
    <s v="Yes"/>
    <s v="No"/>
    <x v="1"/>
  </r>
  <r>
    <x v="243"/>
    <x v="243"/>
    <x v="1841"/>
    <x v="1746"/>
    <n v="34.799999999999997"/>
    <n v="0"/>
    <n v="0"/>
    <n v="0"/>
    <n v="0"/>
    <n v="34.799999999999997"/>
    <s v="No"/>
    <s v="Yes"/>
    <s v="No"/>
    <x v="1"/>
  </r>
  <r>
    <x v="244"/>
    <x v="244"/>
    <x v="1842"/>
    <x v="1747"/>
    <n v="456.16"/>
    <n v="0"/>
    <n v="38.940000000000005"/>
    <n v="2.2999999999999998"/>
    <n v="0"/>
    <n v="497.40000000000003"/>
    <s v="No"/>
    <s v="Yes"/>
    <s v="No"/>
    <x v="1"/>
  </r>
  <r>
    <x v="244"/>
    <x v="244"/>
    <x v="1843"/>
    <x v="1748"/>
    <n v="371"/>
    <n v="0"/>
    <n v="0"/>
    <n v="0"/>
    <n v="0"/>
    <n v="371"/>
    <s v="No"/>
    <s v="Yes"/>
    <s v="No"/>
    <x v="1"/>
  </r>
  <r>
    <x v="244"/>
    <x v="244"/>
    <x v="1844"/>
    <x v="1749"/>
    <n v="461.82"/>
    <n v="0"/>
    <n v="0"/>
    <n v="0"/>
    <n v="0"/>
    <n v="461.82"/>
    <s v="Yes"/>
    <s v="Yes"/>
    <s v="Yes"/>
    <x v="0"/>
  </r>
  <r>
    <x v="244"/>
    <x v="244"/>
    <x v="1845"/>
    <x v="1750"/>
    <n v="380.04"/>
    <n v="16.2"/>
    <n v="0"/>
    <n v="0"/>
    <n v="0"/>
    <n v="396.24"/>
    <s v="No"/>
    <s v="Yes"/>
    <s v="No"/>
    <x v="1"/>
  </r>
  <r>
    <x v="245"/>
    <x v="245"/>
    <x v="1846"/>
    <x v="1751"/>
    <n v="635.59"/>
    <n v="0"/>
    <n v="43.78"/>
    <n v="0"/>
    <n v="0"/>
    <n v="679.37"/>
    <s v="No"/>
    <s v="Yes"/>
    <s v="No"/>
    <x v="1"/>
  </r>
  <r>
    <x v="245"/>
    <x v="245"/>
    <x v="1847"/>
    <x v="1752"/>
    <n v="1624.25"/>
    <n v="0"/>
    <n v="141.34"/>
    <n v="0"/>
    <n v="0.12"/>
    <n v="1765.7099999999998"/>
    <s v="No"/>
    <s v="Yes"/>
    <s v="No"/>
    <x v="1"/>
  </r>
  <r>
    <x v="245"/>
    <x v="245"/>
    <x v="1848"/>
    <x v="1753"/>
    <n v="766.96"/>
    <n v="0"/>
    <n v="0"/>
    <n v="0"/>
    <n v="0"/>
    <n v="766.96"/>
    <s v="No"/>
    <s v="Yes"/>
    <s v="No"/>
    <x v="1"/>
  </r>
  <r>
    <x v="245"/>
    <x v="245"/>
    <x v="1849"/>
    <x v="1153"/>
    <n v="453.4"/>
    <n v="0"/>
    <n v="0"/>
    <n v="0"/>
    <n v="0"/>
    <n v="453.4"/>
    <s v="No"/>
    <s v="Yes"/>
    <s v="No"/>
    <x v="1"/>
  </r>
  <r>
    <x v="245"/>
    <x v="245"/>
    <x v="1850"/>
    <x v="1754"/>
    <n v="406.5"/>
    <n v="0"/>
    <n v="0"/>
    <n v="0"/>
    <n v="0"/>
    <n v="406.5"/>
    <s v="No"/>
    <s v="Yes"/>
    <s v="No"/>
    <x v="1"/>
  </r>
  <r>
    <x v="245"/>
    <x v="245"/>
    <x v="1851"/>
    <x v="1755"/>
    <n v="488.5"/>
    <n v="0"/>
    <n v="0"/>
    <n v="0"/>
    <n v="0"/>
    <n v="488.5"/>
    <s v="No"/>
    <s v="Yes"/>
    <s v="No"/>
    <x v="1"/>
  </r>
  <r>
    <x v="245"/>
    <x v="245"/>
    <x v="1852"/>
    <x v="1756"/>
    <n v="495"/>
    <n v="36.700000000000003"/>
    <n v="0"/>
    <n v="0"/>
    <n v="0"/>
    <n v="531.70000000000005"/>
    <s v="No"/>
    <s v="Yes"/>
    <s v="No"/>
    <x v="1"/>
  </r>
  <r>
    <x v="245"/>
    <x v="245"/>
    <x v="1853"/>
    <x v="936"/>
    <n v="771.82"/>
    <n v="0"/>
    <n v="0"/>
    <n v="0"/>
    <n v="0"/>
    <n v="771.82"/>
    <s v="No"/>
    <s v="Yes"/>
    <s v="No"/>
    <x v="1"/>
  </r>
  <r>
    <x v="245"/>
    <x v="245"/>
    <x v="1854"/>
    <x v="420"/>
    <n v="402.1"/>
    <n v="0"/>
    <n v="0"/>
    <n v="0"/>
    <n v="0"/>
    <n v="402.1"/>
    <s v="No"/>
    <s v="Yes"/>
    <s v="No"/>
    <x v="1"/>
  </r>
  <r>
    <x v="245"/>
    <x v="245"/>
    <x v="1855"/>
    <x v="1757"/>
    <n v="403.2"/>
    <n v="40"/>
    <n v="0"/>
    <n v="0"/>
    <n v="0"/>
    <n v="443.2"/>
    <s v="Yes"/>
    <s v="Yes"/>
    <s v="Yes"/>
    <x v="0"/>
  </r>
  <r>
    <x v="245"/>
    <x v="245"/>
    <x v="1856"/>
    <x v="1758"/>
    <n v="388.61"/>
    <n v="36.200000000000003"/>
    <n v="0"/>
    <n v="0"/>
    <n v="0"/>
    <n v="424.81"/>
    <s v="No"/>
    <s v="Yes"/>
    <s v="No"/>
    <x v="1"/>
  </r>
  <r>
    <x v="245"/>
    <x v="245"/>
    <x v="1857"/>
    <x v="1759"/>
    <n v="1257.26"/>
    <n v="0"/>
    <n v="166.67"/>
    <n v="0"/>
    <n v="2.11"/>
    <n v="1426.04"/>
    <s v="No"/>
    <s v="Yes"/>
    <s v="No"/>
    <x v="1"/>
  </r>
  <r>
    <x v="245"/>
    <x v="245"/>
    <x v="1858"/>
    <x v="1760"/>
    <n v="377.88"/>
    <n v="0"/>
    <n v="0"/>
    <n v="0"/>
    <n v="0"/>
    <n v="377.88"/>
    <s v="No"/>
    <s v="Yes"/>
    <s v="No"/>
    <x v="1"/>
  </r>
  <r>
    <x v="245"/>
    <x v="245"/>
    <x v="1859"/>
    <x v="735"/>
    <n v="695.19"/>
    <n v="0"/>
    <n v="0"/>
    <n v="0"/>
    <n v="0"/>
    <n v="695.19"/>
    <s v="No"/>
    <s v="Yes"/>
    <s v="No"/>
    <x v="1"/>
  </r>
  <r>
    <x v="245"/>
    <x v="245"/>
    <x v="1860"/>
    <x v="1761"/>
    <n v="214.87"/>
    <n v="0"/>
    <n v="0"/>
    <n v="0"/>
    <n v="0"/>
    <n v="214.87"/>
    <s v="Yes"/>
    <s v="Yes"/>
    <s v="Yes"/>
    <x v="0"/>
  </r>
  <r>
    <x v="245"/>
    <x v="245"/>
    <x v="1861"/>
    <x v="1551"/>
    <n v="379.6"/>
    <n v="17.399999999999999"/>
    <n v="0"/>
    <n v="0"/>
    <n v="0"/>
    <n v="397"/>
    <s v="No"/>
    <s v="Yes"/>
    <s v="No"/>
    <x v="1"/>
  </r>
  <r>
    <x v="246"/>
    <x v="246"/>
    <x v="1862"/>
    <x v="1762"/>
    <n v="59.5"/>
    <n v="0"/>
    <n v="0"/>
    <n v="0"/>
    <n v="0"/>
    <n v="59.5"/>
    <s v="No"/>
    <s v="Yes"/>
    <s v="No"/>
    <x v="1"/>
  </r>
  <r>
    <x v="246"/>
    <x v="246"/>
    <x v="1863"/>
    <x v="1763"/>
    <n v="625.20000000000005"/>
    <n v="0"/>
    <n v="0"/>
    <n v="0"/>
    <n v="0"/>
    <n v="625.20000000000005"/>
    <s v="Yes"/>
    <s v="Yes"/>
    <s v="Yes"/>
    <x v="0"/>
  </r>
  <r>
    <x v="246"/>
    <x v="246"/>
    <x v="1864"/>
    <x v="1764"/>
    <n v="615.29"/>
    <n v="0"/>
    <n v="0"/>
    <n v="0"/>
    <n v="0"/>
    <n v="615.29"/>
    <s v="Yes"/>
    <s v="Yes"/>
    <s v="Yes"/>
    <x v="0"/>
  </r>
  <r>
    <x v="246"/>
    <x v="246"/>
    <x v="1865"/>
    <x v="1765"/>
    <n v="519.86"/>
    <n v="0"/>
    <n v="0"/>
    <n v="0"/>
    <n v="0"/>
    <n v="519.86"/>
    <s v="Yes"/>
    <s v="Yes"/>
    <s v="Yes"/>
    <x v="0"/>
  </r>
  <r>
    <x v="246"/>
    <x v="246"/>
    <x v="1866"/>
    <x v="1766"/>
    <n v="297.64"/>
    <n v="0"/>
    <n v="0"/>
    <n v="0"/>
    <n v="0"/>
    <n v="297.64"/>
    <s v="Yes"/>
    <s v="Yes"/>
    <s v="Yes"/>
    <x v="0"/>
  </r>
  <r>
    <x v="246"/>
    <x v="246"/>
    <x v="1867"/>
    <x v="1767"/>
    <n v="259.72000000000003"/>
    <n v="0"/>
    <n v="0"/>
    <n v="0"/>
    <n v="0"/>
    <n v="259.72000000000003"/>
    <s v="Yes"/>
    <s v="Yes"/>
    <s v="Yes"/>
    <x v="0"/>
  </r>
  <r>
    <x v="246"/>
    <x v="246"/>
    <x v="1868"/>
    <x v="1768"/>
    <n v="252.71"/>
    <n v="0"/>
    <n v="0"/>
    <n v="0"/>
    <n v="0"/>
    <n v="252.71"/>
    <s v="Yes"/>
    <s v="Yes"/>
    <s v="Yes"/>
    <x v="0"/>
  </r>
  <r>
    <x v="246"/>
    <x v="246"/>
    <x v="1869"/>
    <x v="1769"/>
    <n v="1193.1199999999999"/>
    <n v="0"/>
    <n v="77.77"/>
    <n v="0"/>
    <n v="0"/>
    <n v="1270.8899999999999"/>
    <s v="No"/>
    <s v="Yes"/>
    <s v="No"/>
    <x v="1"/>
  </r>
  <r>
    <x v="246"/>
    <x v="246"/>
    <x v="1870"/>
    <x v="1770"/>
    <n v="282.91000000000003"/>
    <n v="0"/>
    <n v="0"/>
    <n v="0"/>
    <n v="0"/>
    <n v="282.91000000000003"/>
    <s v="Yes"/>
    <s v="Yes"/>
    <s v="Yes"/>
    <x v="0"/>
  </r>
  <r>
    <x v="246"/>
    <x v="246"/>
    <x v="1871"/>
    <x v="1702"/>
    <n v="377.87"/>
    <n v="0"/>
    <n v="0"/>
    <n v="0"/>
    <n v="0"/>
    <n v="377.87"/>
    <s v="Yes"/>
    <s v="Yes"/>
    <s v="Yes"/>
    <x v="0"/>
  </r>
  <r>
    <x v="246"/>
    <x v="246"/>
    <x v="1872"/>
    <x v="1771"/>
    <n v="374.07"/>
    <n v="0"/>
    <n v="0"/>
    <n v="0"/>
    <n v="0"/>
    <n v="374.07"/>
    <s v="Yes"/>
    <s v="Yes"/>
    <s v="Yes"/>
    <x v="0"/>
  </r>
  <r>
    <x v="246"/>
    <x v="246"/>
    <x v="1873"/>
    <x v="1772"/>
    <n v="264.94"/>
    <n v="0"/>
    <n v="0"/>
    <n v="0"/>
    <n v="0"/>
    <n v="264.94"/>
    <s v="No"/>
    <s v="Yes"/>
    <s v="No"/>
    <x v="1"/>
  </r>
  <r>
    <x v="246"/>
    <x v="246"/>
    <x v="1874"/>
    <x v="1773"/>
    <n v="1257.97"/>
    <n v="0"/>
    <n v="96.589999999999989"/>
    <n v="0"/>
    <n v="0"/>
    <n v="1354.56"/>
    <s v="No"/>
    <s v="Yes"/>
    <s v="No"/>
    <x v="1"/>
  </r>
  <r>
    <x v="246"/>
    <x v="246"/>
    <x v="1875"/>
    <x v="1774"/>
    <n v="374.3"/>
    <n v="0"/>
    <n v="0"/>
    <n v="0"/>
    <n v="0"/>
    <n v="374.3"/>
    <s v="No"/>
    <s v="Yes"/>
    <s v="No"/>
    <x v="1"/>
  </r>
  <r>
    <x v="246"/>
    <x v="246"/>
    <x v="1876"/>
    <x v="1775"/>
    <n v="500.97"/>
    <n v="0"/>
    <n v="0"/>
    <n v="0"/>
    <n v="0"/>
    <n v="500.97"/>
    <s v="No"/>
    <s v="Yes"/>
    <s v="No"/>
    <x v="1"/>
  </r>
  <r>
    <x v="246"/>
    <x v="246"/>
    <x v="1877"/>
    <x v="888"/>
    <n v="630.80999999999995"/>
    <n v="0"/>
    <n v="0"/>
    <n v="0"/>
    <n v="0"/>
    <n v="630.80999999999995"/>
    <s v="No"/>
    <s v="Yes"/>
    <s v="No"/>
    <x v="1"/>
  </r>
  <r>
    <x v="246"/>
    <x v="246"/>
    <x v="1878"/>
    <x v="1776"/>
    <n v="112.65"/>
    <n v="0"/>
    <n v="0.63"/>
    <n v="0"/>
    <n v="0"/>
    <n v="113.28"/>
    <s v="Yes"/>
    <s v="Yes"/>
    <s v="Yes"/>
    <x v="0"/>
  </r>
  <r>
    <x v="246"/>
    <x v="246"/>
    <x v="1879"/>
    <x v="1777"/>
    <n v="388.74"/>
    <n v="0"/>
    <n v="0"/>
    <n v="0"/>
    <n v="0"/>
    <n v="388.74"/>
    <s v="No"/>
    <s v="Yes"/>
    <s v="No"/>
    <x v="1"/>
  </r>
  <r>
    <x v="246"/>
    <x v="246"/>
    <x v="1880"/>
    <x v="1778"/>
    <n v="370.72"/>
    <n v="0"/>
    <n v="0"/>
    <n v="0"/>
    <n v="0"/>
    <n v="370.72"/>
    <s v="No"/>
    <s v="Yes"/>
    <s v="No"/>
    <x v="1"/>
  </r>
  <r>
    <x v="246"/>
    <x v="246"/>
    <x v="1881"/>
    <x v="660"/>
    <n v="652.5"/>
    <n v="0"/>
    <n v="0"/>
    <n v="0"/>
    <n v="0"/>
    <n v="652.5"/>
    <s v="No"/>
    <s v="Yes"/>
    <s v="No"/>
    <x v="1"/>
  </r>
  <r>
    <x v="246"/>
    <x v="246"/>
    <x v="1882"/>
    <x v="1779"/>
    <n v="480.94"/>
    <n v="0"/>
    <n v="0"/>
    <n v="0"/>
    <n v="0"/>
    <n v="480.94"/>
    <s v="No"/>
    <s v="Yes"/>
    <s v="No"/>
    <x v="1"/>
  </r>
  <r>
    <x v="246"/>
    <x v="246"/>
    <x v="1883"/>
    <x v="1780"/>
    <n v="489.14"/>
    <n v="0"/>
    <n v="0"/>
    <n v="0"/>
    <n v="0"/>
    <n v="489.14"/>
    <s v="No"/>
    <s v="Yes"/>
    <s v="No"/>
    <x v="1"/>
  </r>
  <r>
    <x v="246"/>
    <x v="246"/>
    <x v="1884"/>
    <x v="1781"/>
    <n v="26.67"/>
    <n v="0"/>
    <n v="0"/>
    <n v="0"/>
    <n v="0"/>
    <n v="26.67"/>
    <s v="Yes"/>
    <s v="Yes"/>
    <s v="Yes"/>
    <x v="0"/>
  </r>
  <r>
    <x v="246"/>
    <x v="246"/>
    <x v="1885"/>
    <x v="1782"/>
    <n v="41.27"/>
    <n v="0"/>
    <n v="0"/>
    <n v="0"/>
    <n v="2.65"/>
    <n v="43.92"/>
    <s v="No"/>
    <s v="Yes"/>
    <s v="No"/>
    <x v="1"/>
  </r>
  <r>
    <x v="246"/>
    <x v="246"/>
    <x v="1886"/>
    <x v="1783"/>
    <n v="506.01"/>
    <n v="0"/>
    <n v="0"/>
    <n v="0"/>
    <n v="0"/>
    <n v="506.01"/>
    <s v="No"/>
    <s v="Yes"/>
    <s v="No"/>
    <x v="1"/>
  </r>
  <r>
    <x v="246"/>
    <x v="246"/>
    <x v="1887"/>
    <x v="1784"/>
    <n v="616.41999999999996"/>
    <n v="0"/>
    <n v="0"/>
    <n v="0"/>
    <n v="0"/>
    <n v="616.41999999999996"/>
    <s v="No"/>
    <s v="Yes"/>
    <s v="No"/>
    <x v="1"/>
  </r>
  <r>
    <x v="246"/>
    <x v="246"/>
    <x v="1888"/>
    <x v="1785"/>
    <n v="143.01"/>
    <n v="0"/>
    <n v="23.37"/>
    <n v="0"/>
    <n v="0"/>
    <n v="166.38"/>
    <s v="No"/>
    <s v="Yes"/>
    <s v="No"/>
    <x v="1"/>
  </r>
  <r>
    <x v="246"/>
    <x v="246"/>
    <x v="1889"/>
    <x v="1227"/>
    <n v="571.75"/>
    <n v="0"/>
    <n v="0"/>
    <n v="0"/>
    <n v="0"/>
    <n v="571.75"/>
    <s v="No"/>
    <s v="Yes"/>
    <s v="No"/>
    <x v="1"/>
  </r>
  <r>
    <x v="246"/>
    <x v="246"/>
    <x v="1890"/>
    <x v="1786"/>
    <n v="1378.98"/>
    <n v="0"/>
    <n v="86.02"/>
    <n v="0"/>
    <n v="0"/>
    <n v="1465"/>
    <s v="No"/>
    <s v="Yes"/>
    <s v="No"/>
    <x v="1"/>
  </r>
  <r>
    <x v="246"/>
    <x v="246"/>
    <x v="1891"/>
    <x v="1787"/>
    <n v="118.1"/>
    <n v="0"/>
    <n v="0"/>
    <n v="0"/>
    <n v="0"/>
    <n v="118.1"/>
    <s v="Yes"/>
    <s v="Yes"/>
    <s v="Yes"/>
    <x v="0"/>
  </r>
  <r>
    <x v="247"/>
    <x v="247"/>
    <x v="1892"/>
    <x v="1788"/>
    <n v="277.32"/>
    <n v="0"/>
    <n v="21.07"/>
    <n v="0"/>
    <n v="0"/>
    <n v="298.39"/>
    <s v="No"/>
    <s v="Yes"/>
    <s v="No"/>
    <x v="1"/>
  </r>
  <r>
    <x v="247"/>
    <x v="247"/>
    <x v="1893"/>
    <x v="1789"/>
    <n v="346.05"/>
    <n v="27.3"/>
    <n v="0"/>
    <n v="0"/>
    <n v="0"/>
    <n v="373.35"/>
    <s v="No"/>
    <s v="Yes"/>
    <s v="No"/>
    <x v="1"/>
  </r>
  <r>
    <x v="247"/>
    <x v="247"/>
    <x v="1894"/>
    <x v="1790"/>
    <n v="198.14"/>
    <n v="0"/>
    <n v="0"/>
    <n v="0"/>
    <n v="0"/>
    <n v="198.14"/>
    <s v="No"/>
    <s v="Yes"/>
    <s v="No"/>
    <x v="1"/>
  </r>
  <r>
    <x v="248"/>
    <x v="248"/>
    <x v="1895"/>
    <x v="1791"/>
    <n v="90.13"/>
    <n v="0"/>
    <n v="3.08"/>
    <n v="0"/>
    <n v="0"/>
    <n v="93.21"/>
    <s v="Yes"/>
    <s v="Yes"/>
    <s v="Yes"/>
    <x v="0"/>
  </r>
  <r>
    <x v="248"/>
    <x v="248"/>
    <x v="1896"/>
    <x v="1792"/>
    <n v="602.04999999999995"/>
    <n v="0"/>
    <n v="0"/>
    <n v="0"/>
    <n v="0"/>
    <n v="602.04999999999995"/>
    <s v="Yes"/>
    <s v="Yes"/>
    <s v="Yes"/>
    <x v="0"/>
  </r>
  <r>
    <x v="248"/>
    <x v="248"/>
    <x v="1897"/>
    <x v="814"/>
    <n v="586.79999999999995"/>
    <n v="0"/>
    <n v="0"/>
    <n v="0"/>
    <n v="0"/>
    <n v="586.79999999999995"/>
    <s v="Yes"/>
    <s v="Yes"/>
    <s v="Yes"/>
    <x v="0"/>
  </r>
  <r>
    <x v="248"/>
    <x v="248"/>
    <x v="1898"/>
    <x v="1793"/>
    <n v="487.6"/>
    <n v="0"/>
    <n v="0"/>
    <n v="0"/>
    <n v="0"/>
    <n v="487.6"/>
    <s v="Yes"/>
    <s v="Yes"/>
    <s v="Yes"/>
    <x v="0"/>
  </r>
  <r>
    <x v="248"/>
    <x v="248"/>
    <x v="1899"/>
    <x v="1794"/>
    <n v="535.45000000000005"/>
    <n v="0"/>
    <n v="0"/>
    <n v="0"/>
    <n v="0"/>
    <n v="535.45000000000005"/>
    <s v="No"/>
    <s v="Yes"/>
    <s v="No"/>
    <x v="1"/>
  </r>
  <r>
    <x v="248"/>
    <x v="248"/>
    <x v="1900"/>
    <x v="1795"/>
    <n v="1248.4000000000001"/>
    <n v="0"/>
    <n v="175.87"/>
    <n v="0"/>
    <n v="0"/>
    <n v="1424.27"/>
    <s v="No"/>
    <s v="Yes"/>
    <s v="No"/>
    <x v="1"/>
  </r>
  <r>
    <x v="248"/>
    <x v="248"/>
    <x v="1901"/>
    <x v="1796"/>
    <n v="328.4"/>
    <n v="0"/>
    <n v="0"/>
    <n v="0"/>
    <n v="0"/>
    <n v="328.4"/>
    <s v="Yes"/>
    <s v="Yes"/>
    <s v="Yes"/>
    <x v="0"/>
  </r>
  <r>
    <x v="248"/>
    <x v="248"/>
    <x v="1902"/>
    <x v="1797"/>
    <n v="131.6"/>
    <n v="0"/>
    <n v="0"/>
    <n v="0"/>
    <n v="0"/>
    <n v="131.6"/>
    <s v="No"/>
    <s v="Yes"/>
    <s v="No"/>
    <x v="1"/>
  </r>
  <r>
    <x v="248"/>
    <x v="248"/>
    <x v="1903"/>
    <x v="1798"/>
    <n v="613.79"/>
    <n v="0"/>
    <n v="0"/>
    <n v="0"/>
    <n v="0"/>
    <n v="613.79"/>
    <s v="Yes"/>
    <s v="Yes"/>
    <s v="Yes"/>
    <x v="0"/>
  </r>
  <r>
    <x v="248"/>
    <x v="248"/>
    <x v="1904"/>
    <x v="1799"/>
    <n v="507.5"/>
    <n v="0"/>
    <n v="0"/>
    <n v="0"/>
    <n v="0"/>
    <n v="507.5"/>
    <s v="No"/>
    <s v="Yes"/>
    <s v="No"/>
    <x v="1"/>
  </r>
  <r>
    <x v="248"/>
    <x v="248"/>
    <x v="1905"/>
    <x v="1800"/>
    <n v="57.08"/>
    <n v="0"/>
    <n v="0.84"/>
    <n v="0"/>
    <n v="0"/>
    <n v="57.92"/>
    <s v="Yes"/>
    <s v="Yes"/>
    <s v="Yes"/>
    <x v="0"/>
  </r>
  <r>
    <x v="249"/>
    <x v="249"/>
    <x v="1906"/>
    <x v="1801"/>
    <n v="383.83"/>
    <n v="0"/>
    <n v="0"/>
    <n v="0"/>
    <n v="0"/>
    <n v="383.83"/>
    <s v="No"/>
    <s v="Yes"/>
    <s v="No"/>
    <x v="1"/>
  </r>
  <r>
    <x v="249"/>
    <x v="249"/>
    <x v="1907"/>
    <x v="1802"/>
    <n v="428.66"/>
    <n v="0"/>
    <n v="0"/>
    <n v="0"/>
    <n v="0"/>
    <n v="428.66"/>
    <s v="Yes"/>
    <s v="Yes"/>
    <s v="Yes"/>
    <x v="0"/>
  </r>
  <r>
    <x v="249"/>
    <x v="249"/>
    <x v="1908"/>
    <x v="1803"/>
    <n v="341.3"/>
    <n v="0"/>
    <n v="0"/>
    <n v="0"/>
    <n v="0"/>
    <n v="341.3"/>
    <s v="Yes"/>
    <s v="Yes"/>
    <s v="Yes"/>
    <x v="0"/>
  </r>
  <r>
    <x v="249"/>
    <x v="249"/>
    <x v="1909"/>
    <x v="1804"/>
    <n v="387.28"/>
    <n v="0"/>
    <n v="0"/>
    <n v="0"/>
    <n v="0"/>
    <n v="387.28"/>
    <s v="Yes"/>
    <s v="Yes"/>
    <s v="Yes"/>
    <x v="0"/>
  </r>
  <r>
    <x v="249"/>
    <x v="249"/>
    <x v="1910"/>
    <x v="1805"/>
    <n v="849.13"/>
    <n v="0"/>
    <n v="53.3"/>
    <n v="13.8"/>
    <n v="0"/>
    <n v="916.2299999999999"/>
    <s v="Yes"/>
    <s v="Yes"/>
    <s v="Yes"/>
    <x v="0"/>
  </r>
  <r>
    <x v="249"/>
    <x v="249"/>
    <x v="1911"/>
    <x v="1806"/>
    <n v="348.08"/>
    <n v="0"/>
    <n v="0"/>
    <n v="0"/>
    <n v="0"/>
    <n v="348.08"/>
    <s v="Yes"/>
    <s v="Yes"/>
    <s v="Yes"/>
    <x v="0"/>
  </r>
  <r>
    <x v="249"/>
    <x v="249"/>
    <x v="1912"/>
    <x v="1807"/>
    <n v="380.7"/>
    <n v="0"/>
    <n v="0"/>
    <n v="0"/>
    <n v="0"/>
    <n v="380.7"/>
    <s v="Yes"/>
    <s v="Yes"/>
    <s v="Yes"/>
    <x v="0"/>
  </r>
  <r>
    <x v="249"/>
    <x v="249"/>
    <x v="1913"/>
    <x v="1808"/>
    <n v="59.88"/>
    <n v="0"/>
    <n v="2.99"/>
    <n v="0"/>
    <n v="0"/>
    <n v="62.870000000000005"/>
    <s v="Yes"/>
    <s v="Yes"/>
    <s v="Yes"/>
    <x v="0"/>
  </r>
  <r>
    <x v="249"/>
    <x v="249"/>
    <x v="1914"/>
    <x v="1809"/>
    <n v="172.02"/>
    <n v="0"/>
    <n v="9.0399999999999991"/>
    <n v="0"/>
    <n v="0"/>
    <n v="181.06"/>
    <s v="Yes"/>
    <s v="Yes"/>
    <s v="Yes"/>
    <x v="0"/>
  </r>
  <r>
    <x v="250"/>
    <x v="250"/>
    <x v="1915"/>
    <x v="1810"/>
    <n v="151.96"/>
    <n v="0"/>
    <n v="23.62"/>
    <n v="0"/>
    <n v="0"/>
    <n v="175.58"/>
    <s v="No"/>
    <s v="Yes"/>
    <s v="No"/>
    <x v="1"/>
  </r>
  <r>
    <x v="250"/>
    <x v="250"/>
    <x v="1916"/>
    <x v="1811"/>
    <n v="417.71"/>
    <n v="0"/>
    <n v="0"/>
    <n v="0"/>
    <n v="0"/>
    <n v="417.71"/>
    <s v="No"/>
    <s v="Yes"/>
    <s v="No"/>
    <x v="1"/>
  </r>
  <r>
    <x v="251"/>
    <x v="251"/>
    <x v="1917"/>
    <x v="1812"/>
    <n v="296.08"/>
    <n v="0"/>
    <n v="0"/>
    <n v="0"/>
    <n v="0"/>
    <n v="296.08"/>
    <s v="Yes"/>
    <s v="Yes"/>
    <s v="Yes"/>
    <x v="0"/>
  </r>
  <r>
    <x v="251"/>
    <x v="251"/>
    <x v="1918"/>
    <x v="1813"/>
    <n v="178.3"/>
    <n v="0"/>
    <n v="0"/>
    <n v="0"/>
    <n v="0"/>
    <n v="178.3"/>
    <s v="No"/>
    <s v="Yes"/>
    <s v="No"/>
    <x v="1"/>
  </r>
  <r>
    <x v="251"/>
    <x v="251"/>
    <x v="1919"/>
    <x v="1814"/>
    <n v="188.17"/>
    <n v="0"/>
    <n v="0"/>
    <n v="0"/>
    <n v="0"/>
    <n v="188.17"/>
    <s v="No"/>
    <s v="Yes"/>
    <s v="No"/>
    <x v="1"/>
  </r>
  <r>
    <x v="251"/>
    <x v="251"/>
    <x v="1920"/>
    <x v="1815"/>
    <n v="273.33999999999997"/>
    <n v="0"/>
    <n v="0"/>
    <n v="0"/>
    <n v="0"/>
    <n v="273.33999999999997"/>
    <s v="Yes"/>
    <s v="Yes"/>
    <s v="Yes"/>
    <x v="0"/>
  </r>
  <r>
    <x v="251"/>
    <x v="251"/>
    <x v="1921"/>
    <x v="1816"/>
    <n v="196.5"/>
    <n v="0"/>
    <n v="0"/>
    <n v="0"/>
    <n v="0"/>
    <n v="196.5"/>
    <s v="Yes"/>
    <s v="Yes"/>
    <s v="Yes"/>
    <x v="0"/>
  </r>
  <r>
    <x v="251"/>
    <x v="251"/>
    <x v="1922"/>
    <x v="1817"/>
    <n v="350.5"/>
    <n v="0"/>
    <n v="0"/>
    <n v="0"/>
    <n v="0"/>
    <n v="350.5"/>
    <s v="No"/>
    <s v="Yes"/>
    <s v="No"/>
    <x v="1"/>
  </r>
  <r>
    <x v="251"/>
    <x v="251"/>
    <x v="1923"/>
    <x v="1818"/>
    <n v="762.93"/>
    <n v="0"/>
    <n v="44.08"/>
    <n v="0"/>
    <n v="0"/>
    <n v="807.01"/>
    <s v="No"/>
    <s v="Yes"/>
    <s v="No"/>
    <x v="1"/>
  </r>
  <r>
    <x v="251"/>
    <x v="251"/>
    <x v="1924"/>
    <x v="1819"/>
    <n v="244.01"/>
    <n v="0"/>
    <n v="0"/>
    <n v="0"/>
    <n v="0"/>
    <n v="244.01"/>
    <s v="Yes"/>
    <s v="Yes"/>
    <s v="Yes"/>
    <x v="0"/>
  </r>
  <r>
    <x v="251"/>
    <x v="251"/>
    <x v="1925"/>
    <x v="1656"/>
    <n v="526.71"/>
    <n v="0"/>
    <n v="0"/>
    <n v="0"/>
    <n v="0"/>
    <n v="526.71"/>
    <s v="Yes"/>
    <s v="Yes"/>
    <s v="Yes"/>
    <x v="0"/>
  </r>
  <r>
    <x v="251"/>
    <x v="251"/>
    <x v="1926"/>
    <x v="1820"/>
    <n v="247.56"/>
    <n v="0"/>
    <n v="5.3100000000000005"/>
    <n v="0"/>
    <n v="0"/>
    <n v="252.87"/>
    <s v="Yes"/>
    <s v="Yes"/>
    <s v="Yes"/>
    <x v="0"/>
  </r>
  <r>
    <x v="251"/>
    <x v="251"/>
    <x v="1927"/>
    <x v="1821"/>
    <n v="46.94"/>
    <n v="0"/>
    <n v="0"/>
    <n v="0"/>
    <n v="0"/>
    <n v="46.94"/>
    <s v="Yes"/>
    <s v="Yes"/>
    <s v="Yes"/>
    <x v="0"/>
  </r>
  <r>
    <x v="252"/>
    <x v="252"/>
    <x v="1928"/>
    <x v="1822"/>
    <n v="522.46"/>
    <n v="0"/>
    <n v="34.909999999999997"/>
    <n v="0"/>
    <n v="0"/>
    <n v="557.37"/>
    <s v="No"/>
    <s v="Yes"/>
    <s v="No"/>
    <x v="1"/>
  </r>
  <r>
    <x v="252"/>
    <x v="252"/>
    <x v="1929"/>
    <x v="1823"/>
    <n v="461.83"/>
    <n v="0"/>
    <n v="0"/>
    <n v="0"/>
    <n v="0"/>
    <n v="461.83"/>
    <s v="Yes"/>
    <s v="Yes"/>
    <s v="Yes"/>
    <x v="0"/>
  </r>
  <r>
    <x v="252"/>
    <x v="252"/>
    <x v="1930"/>
    <x v="1824"/>
    <n v="431.15"/>
    <n v="0"/>
    <n v="0"/>
    <n v="0"/>
    <n v="0"/>
    <n v="431.15"/>
    <s v="Yes"/>
    <s v="Yes"/>
    <s v="Yes"/>
    <x v="0"/>
  </r>
  <r>
    <x v="252"/>
    <x v="252"/>
    <x v="1931"/>
    <x v="1825"/>
    <n v="490.56"/>
    <n v="0"/>
    <n v="0"/>
    <n v="0"/>
    <n v="0"/>
    <n v="490.56"/>
    <s v="Yes"/>
    <s v="Yes"/>
    <s v="Yes"/>
    <x v="0"/>
  </r>
  <r>
    <x v="252"/>
    <x v="252"/>
    <x v="1932"/>
    <x v="1826"/>
    <n v="541.07000000000005"/>
    <n v="0"/>
    <n v="57.62"/>
    <n v="3.7"/>
    <n v="0"/>
    <n v="602.3900000000001"/>
    <s v="No"/>
    <s v="Yes"/>
    <s v="No"/>
    <x v="1"/>
  </r>
  <r>
    <x v="252"/>
    <x v="252"/>
    <x v="1933"/>
    <x v="1827"/>
    <n v="91.42"/>
    <n v="0"/>
    <n v="4.45"/>
    <n v="0"/>
    <n v="0"/>
    <n v="95.87"/>
    <s v="Yes"/>
    <s v="Yes"/>
    <s v="Yes"/>
    <x v="0"/>
  </r>
  <r>
    <x v="253"/>
    <x v="253"/>
    <x v="1934"/>
    <x v="1828"/>
    <n v="98.55"/>
    <n v="0"/>
    <n v="4.5200000000000005"/>
    <n v="0"/>
    <n v="0"/>
    <n v="103.07"/>
    <s v="Yes"/>
    <s v="Yes"/>
    <s v="Yes"/>
    <x v="0"/>
  </r>
  <r>
    <x v="253"/>
    <x v="253"/>
    <x v="1935"/>
    <x v="1829"/>
    <n v="230.7"/>
    <n v="0"/>
    <n v="0"/>
    <n v="0"/>
    <n v="0"/>
    <n v="230.7"/>
    <s v="No"/>
    <s v="Yes"/>
    <s v="No"/>
    <x v="1"/>
  </r>
  <r>
    <x v="253"/>
    <x v="253"/>
    <x v="1936"/>
    <x v="1830"/>
    <n v="331.45"/>
    <n v="0"/>
    <n v="0"/>
    <n v="0"/>
    <n v="0"/>
    <n v="331.45"/>
    <s v="Yes"/>
    <s v="Yes"/>
    <s v="Yes"/>
    <x v="0"/>
  </r>
  <r>
    <x v="253"/>
    <x v="253"/>
    <x v="1937"/>
    <x v="1831"/>
    <n v="394.17"/>
    <n v="0"/>
    <n v="0"/>
    <n v="0"/>
    <n v="0"/>
    <n v="394.17"/>
    <s v="Yes"/>
    <s v="Yes"/>
    <s v="Yes"/>
    <x v="0"/>
  </r>
  <r>
    <x v="253"/>
    <x v="253"/>
    <x v="1938"/>
    <x v="1832"/>
    <n v="417.91"/>
    <n v="0"/>
    <n v="23.17"/>
    <n v="3.5"/>
    <n v="0"/>
    <n v="444.58000000000004"/>
    <s v="No"/>
    <s v="Yes"/>
    <s v="No"/>
    <x v="1"/>
  </r>
  <r>
    <x v="254"/>
    <x v="254"/>
    <x v="1939"/>
    <x v="1833"/>
    <n v="757.37"/>
    <n v="0"/>
    <n v="3.96"/>
    <n v="0"/>
    <n v="0"/>
    <n v="761.33"/>
    <s v="No"/>
    <s v="Yes"/>
    <s v="No"/>
    <x v="1"/>
  </r>
  <r>
    <x v="255"/>
    <x v="255"/>
    <x v="1940"/>
    <x v="1834"/>
    <n v="26.49"/>
    <n v="0"/>
    <n v="0"/>
    <n v="1.2"/>
    <n v="0"/>
    <n v="27.689999999999998"/>
    <s v="Yes"/>
    <s v="Yes"/>
    <s v="Yes"/>
    <x v="0"/>
  </r>
  <r>
    <x v="256"/>
    <x v="256"/>
    <x v="1941"/>
    <x v="1835"/>
    <n v="413.1"/>
    <n v="0"/>
    <n v="13.290000000000001"/>
    <n v="0.6"/>
    <n v="0"/>
    <n v="426.99000000000007"/>
    <s v="Yes"/>
    <s v="Yes"/>
    <s v="Yes"/>
    <x v="0"/>
  </r>
  <r>
    <x v="257"/>
    <x v="257"/>
    <x v="1942"/>
    <x v="1836"/>
    <n v="39.5"/>
    <n v="0"/>
    <n v="0"/>
    <n v="0"/>
    <n v="0"/>
    <n v="39.5"/>
    <s v="Yes"/>
    <s v="Yes"/>
    <s v="Yes"/>
    <x v="0"/>
  </r>
  <r>
    <x v="258"/>
    <x v="258"/>
    <x v="1943"/>
    <x v="1837"/>
    <n v="117.93"/>
    <n v="0"/>
    <n v="0"/>
    <n v="0"/>
    <n v="0"/>
    <n v="117.93"/>
    <s v="Yes"/>
    <s v="Yes"/>
    <s v="Yes"/>
    <x v="0"/>
  </r>
  <r>
    <x v="258"/>
    <x v="258"/>
    <x v="1944"/>
    <x v="1838"/>
    <n v="319.35000000000002"/>
    <n v="0"/>
    <n v="24.31"/>
    <n v="0"/>
    <n v="0"/>
    <n v="343.66"/>
    <s v="Yes"/>
    <s v="Yes"/>
    <s v="Yes"/>
    <x v="0"/>
  </r>
  <r>
    <x v="258"/>
    <x v="258"/>
    <x v="1945"/>
    <x v="1839"/>
    <n v="333.06"/>
    <n v="14.4"/>
    <n v="0"/>
    <n v="0"/>
    <n v="0"/>
    <n v="347.46"/>
    <s v="Yes"/>
    <s v="Yes"/>
    <s v="Yes"/>
    <x v="0"/>
  </r>
  <r>
    <x v="259"/>
    <x v="259"/>
    <x v="1946"/>
    <x v="1840"/>
    <n v="149.4"/>
    <n v="0"/>
    <n v="0"/>
    <n v="0"/>
    <n v="0"/>
    <n v="149.4"/>
    <s v="Yes"/>
    <s v="Yes"/>
    <s v="Yes"/>
    <x v="0"/>
  </r>
  <r>
    <x v="259"/>
    <x v="259"/>
    <x v="1947"/>
    <x v="1841"/>
    <n v="84.37"/>
    <n v="0"/>
    <n v="8.75"/>
    <n v="8.3000000000000007"/>
    <n v="0"/>
    <n v="101.42"/>
    <s v="Yes"/>
    <s v="Yes"/>
    <s v="Yes"/>
    <x v="0"/>
  </r>
  <r>
    <x v="259"/>
    <x v="259"/>
    <x v="1948"/>
    <x v="1842"/>
    <n v="88.24"/>
    <n v="0"/>
    <n v="0"/>
    <n v="0"/>
    <n v="0"/>
    <n v="88.24"/>
    <s v="Yes"/>
    <s v="Yes"/>
    <s v="Yes"/>
    <x v="0"/>
  </r>
  <r>
    <x v="260"/>
    <x v="260"/>
    <x v="1949"/>
    <x v="1843"/>
    <n v="807.61"/>
    <n v="0"/>
    <n v="0"/>
    <n v="0"/>
    <n v="0"/>
    <n v="807.61"/>
    <s v="No"/>
    <s v="Yes"/>
    <s v="No"/>
    <x v="1"/>
  </r>
  <r>
    <x v="260"/>
    <x v="260"/>
    <x v="1950"/>
    <x v="1844"/>
    <n v="160.56"/>
    <n v="13"/>
    <n v="0"/>
    <n v="0"/>
    <n v="0"/>
    <n v="173.56"/>
    <s v="Yes"/>
    <s v="Yes"/>
    <s v="Yes"/>
    <x v="0"/>
  </r>
  <r>
    <x v="260"/>
    <x v="260"/>
    <x v="1951"/>
    <x v="1845"/>
    <n v="26.25"/>
    <n v="0"/>
    <n v="0.17"/>
    <n v="0"/>
    <n v="0"/>
    <n v="26.42"/>
    <s v="Yes"/>
    <s v="Yes"/>
    <s v="Yes"/>
    <x v="0"/>
  </r>
  <r>
    <x v="261"/>
    <x v="261"/>
    <x v="1952"/>
    <x v="1846"/>
    <n v="34.75"/>
    <n v="0"/>
    <n v="5.01"/>
    <n v="11.7"/>
    <n v="0"/>
    <n v="51.459999999999994"/>
    <s v="Yes"/>
    <s v="Yes"/>
    <s v="Yes"/>
    <x v="0"/>
  </r>
  <r>
    <x v="261"/>
    <x v="261"/>
    <x v="1953"/>
    <x v="1847"/>
    <n v="339.63"/>
    <n v="55.7"/>
    <n v="0"/>
    <n v="0"/>
    <n v="0"/>
    <n v="395.33"/>
    <s v="Yes"/>
    <s v="Yes"/>
    <s v="Yes"/>
    <x v="0"/>
  </r>
  <r>
    <x v="261"/>
    <x v="261"/>
    <x v="1954"/>
    <x v="1848"/>
    <n v="463.31"/>
    <n v="0"/>
    <n v="36.69"/>
    <n v="0"/>
    <n v="0"/>
    <n v="500"/>
    <s v="Yes"/>
    <s v="Yes"/>
    <s v="Yes"/>
    <x v="0"/>
  </r>
  <r>
    <x v="261"/>
    <x v="261"/>
    <x v="1955"/>
    <x v="1849"/>
    <n v="377.34"/>
    <n v="0"/>
    <n v="0"/>
    <n v="0"/>
    <n v="0"/>
    <n v="377.34"/>
    <s v="Yes"/>
    <s v="Yes"/>
    <s v="Yes"/>
    <x v="0"/>
  </r>
  <r>
    <x v="261"/>
    <x v="261"/>
    <x v="1956"/>
    <x v="1850"/>
    <n v="354.16"/>
    <n v="0"/>
    <n v="0"/>
    <n v="0"/>
    <n v="0"/>
    <n v="354.16"/>
    <s v="Yes"/>
    <s v="Yes"/>
    <s v="Yes"/>
    <x v="0"/>
  </r>
  <r>
    <x v="261"/>
    <x v="261"/>
    <x v="1957"/>
    <x v="1851"/>
    <n v="15.07"/>
    <n v="0"/>
    <n v="0"/>
    <n v="0"/>
    <n v="0"/>
    <n v="15.07"/>
    <s v="No"/>
    <s v="Yes"/>
    <s v="No"/>
    <x v="1"/>
  </r>
  <r>
    <x v="262"/>
    <x v="262"/>
    <x v="1958"/>
    <x v="1852"/>
    <n v="146.81"/>
    <n v="0"/>
    <n v="0"/>
    <n v="0"/>
    <n v="0"/>
    <n v="146.81"/>
    <s v="No"/>
    <s v="Yes"/>
    <s v="No"/>
    <x v="1"/>
  </r>
  <r>
    <x v="262"/>
    <x v="262"/>
    <x v="1959"/>
    <x v="1853"/>
    <n v="99.2"/>
    <n v="0"/>
    <n v="0"/>
    <n v="0"/>
    <n v="0"/>
    <n v="99.2"/>
    <s v="Yes"/>
    <s v="Yes"/>
    <s v="Yes"/>
    <x v="0"/>
  </r>
  <r>
    <x v="263"/>
    <x v="263"/>
    <x v="1960"/>
    <x v="1854"/>
    <n v="82"/>
    <n v="0"/>
    <n v="0"/>
    <n v="0"/>
    <n v="0"/>
    <n v="82"/>
    <s v="Yes"/>
    <s v="Yes"/>
    <s v="Yes"/>
    <x v="0"/>
  </r>
  <r>
    <x v="264"/>
    <x v="264"/>
    <x v="1961"/>
    <x v="1855"/>
    <n v="34.799999999999997"/>
    <n v="0"/>
    <n v="0"/>
    <n v="0"/>
    <n v="0"/>
    <n v="34.799999999999997"/>
    <s v="Yes"/>
    <s v="Yes"/>
    <s v="Yes"/>
    <x v="0"/>
  </r>
  <r>
    <x v="265"/>
    <x v="265"/>
    <x v="1962"/>
    <x v="1856"/>
    <n v="106.23"/>
    <n v="4.45"/>
    <n v="1.46"/>
    <n v="0"/>
    <n v="0"/>
    <n v="112.14"/>
    <s v="Yes"/>
    <s v="Yes"/>
    <s v="Yes"/>
    <x v="0"/>
  </r>
  <r>
    <x v="266"/>
    <x v="266"/>
    <x v="1963"/>
    <x v="1857"/>
    <n v="186"/>
    <n v="0"/>
    <n v="0"/>
    <n v="0"/>
    <n v="0"/>
    <n v="186"/>
    <s v="Yes"/>
    <s v="Yes"/>
    <s v="Yes"/>
    <x v="0"/>
  </r>
  <r>
    <x v="266"/>
    <x v="266"/>
    <x v="1964"/>
    <x v="1858"/>
    <n v="137.30000000000001"/>
    <n v="0"/>
    <n v="8.41"/>
    <n v="0"/>
    <n v="0"/>
    <n v="145.71"/>
    <s v="Yes"/>
    <s v="Yes"/>
    <s v="Yes"/>
    <x v="0"/>
  </r>
  <r>
    <x v="266"/>
    <x v="266"/>
    <x v="1965"/>
    <x v="1859"/>
    <n v="92.5"/>
    <n v="0"/>
    <n v="0"/>
    <n v="0"/>
    <n v="0"/>
    <n v="92.5"/>
    <s v="Yes"/>
    <s v="Yes"/>
    <s v="Yes"/>
    <x v="0"/>
  </r>
  <r>
    <x v="266"/>
    <x v="266"/>
    <x v="1966"/>
    <x v="1860"/>
    <n v="73.08"/>
    <n v="0"/>
    <n v="0"/>
    <n v="0"/>
    <n v="0"/>
    <n v="73.08"/>
    <s v="Yes"/>
    <s v="Yes"/>
    <s v="Yes"/>
    <x v="0"/>
  </r>
  <r>
    <x v="267"/>
    <x v="267"/>
    <x v="1967"/>
    <x v="1861"/>
    <n v="109.4"/>
    <n v="0"/>
    <n v="0"/>
    <n v="0"/>
    <n v="0"/>
    <n v="109.4"/>
    <s v="Yes"/>
    <s v="Yes"/>
    <s v="Yes"/>
    <x v="0"/>
  </r>
  <r>
    <x v="267"/>
    <x v="267"/>
    <x v="1968"/>
    <x v="1862"/>
    <n v="48.61"/>
    <n v="0"/>
    <n v="0.44"/>
    <n v="0"/>
    <n v="0"/>
    <n v="49.05"/>
    <s v="Yes"/>
    <s v="Yes"/>
    <s v="Yes"/>
    <x v="0"/>
  </r>
  <r>
    <x v="267"/>
    <x v="267"/>
    <x v="1969"/>
    <x v="1863"/>
    <n v="105.04"/>
    <n v="0"/>
    <n v="0"/>
    <n v="0"/>
    <n v="0"/>
    <n v="105.04"/>
    <s v="No"/>
    <s v="Yes"/>
    <s v="No"/>
    <x v="1"/>
  </r>
  <r>
    <x v="268"/>
    <x v="268"/>
    <x v="1970"/>
    <x v="1864"/>
    <n v="270.5"/>
    <n v="17.899999999999999"/>
    <n v="0"/>
    <n v="0"/>
    <n v="0"/>
    <n v="288.39999999999998"/>
    <s v="Yes"/>
    <s v="Yes"/>
    <s v="Yes"/>
    <x v="0"/>
  </r>
  <r>
    <x v="268"/>
    <x v="268"/>
    <x v="1971"/>
    <x v="1865"/>
    <n v="210.23"/>
    <n v="0"/>
    <n v="0"/>
    <n v="0"/>
    <n v="0"/>
    <n v="210.23"/>
    <s v="Yes"/>
    <s v="Yes"/>
    <s v="Yes"/>
    <x v="0"/>
  </r>
  <r>
    <x v="268"/>
    <x v="268"/>
    <x v="1972"/>
    <x v="1866"/>
    <n v="217.06"/>
    <n v="0"/>
    <n v="22.55"/>
    <n v="0"/>
    <n v="0"/>
    <n v="239.61"/>
    <s v="Yes"/>
    <s v="Yes"/>
    <s v="Yes"/>
    <x v="0"/>
  </r>
  <r>
    <x v="268"/>
    <x v="268"/>
    <x v="1973"/>
    <x v="1867"/>
    <n v="359.16"/>
    <n v="0"/>
    <n v="0"/>
    <n v="0"/>
    <n v="0"/>
    <n v="359.16"/>
    <s v="No"/>
    <s v="Yes"/>
    <s v="No"/>
    <x v="1"/>
  </r>
  <r>
    <x v="269"/>
    <x v="269"/>
    <x v="1974"/>
    <x v="1868"/>
    <n v="132.74"/>
    <n v="0"/>
    <n v="0.37"/>
    <n v="34.9"/>
    <n v="0"/>
    <n v="168.01000000000002"/>
    <s v="Yes"/>
    <s v="Yes"/>
    <s v="Yes"/>
    <x v="0"/>
  </r>
  <r>
    <x v="269"/>
    <x v="269"/>
    <x v="1975"/>
    <x v="1869"/>
    <n v="389.46"/>
    <n v="0"/>
    <n v="0"/>
    <n v="0"/>
    <n v="0"/>
    <n v="389.46"/>
    <s v="No"/>
    <s v="Yes"/>
    <s v="No"/>
    <x v="1"/>
  </r>
  <r>
    <x v="269"/>
    <x v="269"/>
    <x v="1976"/>
    <x v="1870"/>
    <n v="684.28"/>
    <n v="0"/>
    <n v="0"/>
    <n v="0"/>
    <n v="0"/>
    <n v="684.28"/>
    <s v="No"/>
    <s v="Yes"/>
    <s v="No"/>
    <x v="1"/>
  </r>
  <r>
    <x v="269"/>
    <x v="269"/>
    <x v="1977"/>
    <x v="1871"/>
    <n v="1513.07"/>
    <n v="0"/>
    <n v="120.46"/>
    <n v="0"/>
    <n v="0"/>
    <n v="1633.53"/>
    <s v="No"/>
    <s v="Yes"/>
    <s v="No"/>
    <x v="1"/>
  </r>
  <r>
    <x v="269"/>
    <x v="269"/>
    <x v="1978"/>
    <x v="1872"/>
    <n v="670.15"/>
    <n v="0"/>
    <n v="0"/>
    <n v="0"/>
    <n v="0"/>
    <n v="670.15"/>
    <s v="No"/>
    <s v="Yes"/>
    <s v="No"/>
    <x v="1"/>
  </r>
  <r>
    <x v="269"/>
    <x v="269"/>
    <x v="1979"/>
    <x v="1873"/>
    <n v="426.21"/>
    <n v="0"/>
    <n v="0"/>
    <n v="0"/>
    <n v="0"/>
    <n v="426.21"/>
    <s v="No"/>
    <s v="Yes"/>
    <s v="No"/>
    <x v="1"/>
  </r>
  <r>
    <x v="269"/>
    <x v="269"/>
    <x v="1980"/>
    <x v="1874"/>
    <n v="461.56"/>
    <n v="16"/>
    <n v="0"/>
    <n v="0"/>
    <n v="0"/>
    <n v="477.56"/>
    <s v="Yes"/>
    <s v="Yes"/>
    <s v="Yes"/>
    <x v="0"/>
  </r>
  <r>
    <x v="269"/>
    <x v="269"/>
    <x v="1981"/>
    <x v="1875"/>
    <n v="363.06"/>
    <n v="16.3"/>
    <n v="0"/>
    <n v="0"/>
    <n v="0"/>
    <n v="379.36"/>
    <s v="No"/>
    <s v="Yes"/>
    <s v="No"/>
    <x v="1"/>
  </r>
  <r>
    <x v="269"/>
    <x v="269"/>
    <x v="1982"/>
    <x v="1876"/>
    <n v="288.10000000000002"/>
    <n v="0"/>
    <n v="0"/>
    <n v="0"/>
    <n v="0"/>
    <n v="288.10000000000002"/>
    <s v="No"/>
    <s v="Yes"/>
    <s v="No"/>
    <x v="1"/>
  </r>
  <r>
    <x v="269"/>
    <x v="269"/>
    <x v="1983"/>
    <x v="1877"/>
    <n v="577.38"/>
    <n v="0"/>
    <n v="0"/>
    <n v="0"/>
    <n v="0"/>
    <n v="577.38"/>
    <s v="No"/>
    <s v="Yes"/>
    <s v="No"/>
    <x v="1"/>
  </r>
  <r>
    <x v="270"/>
    <x v="270"/>
    <x v="1984"/>
    <x v="1878"/>
    <n v="574.04"/>
    <n v="0"/>
    <n v="0"/>
    <n v="0"/>
    <n v="0"/>
    <n v="574.04"/>
    <s v="No"/>
    <s v="Yes"/>
    <s v="No"/>
    <x v="1"/>
  </r>
  <r>
    <x v="270"/>
    <x v="270"/>
    <x v="1985"/>
    <x v="1879"/>
    <n v="1194.46"/>
    <n v="0"/>
    <n v="146.72"/>
    <n v="0"/>
    <n v="0"/>
    <n v="1341.18"/>
    <s v="No"/>
    <s v="Yes"/>
    <s v="No"/>
    <x v="1"/>
  </r>
  <r>
    <x v="270"/>
    <x v="270"/>
    <x v="1986"/>
    <x v="399"/>
    <n v="603.63"/>
    <n v="0"/>
    <n v="0"/>
    <n v="0"/>
    <n v="0"/>
    <n v="603.63"/>
    <s v="Yes"/>
    <s v="Yes"/>
    <s v="Yes"/>
    <x v="0"/>
  </r>
  <r>
    <x v="270"/>
    <x v="270"/>
    <x v="1987"/>
    <x v="1880"/>
    <n v="496.92"/>
    <n v="0"/>
    <n v="0"/>
    <n v="0"/>
    <n v="0"/>
    <n v="496.92"/>
    <s v="Yes"/>
    <s v="Yes"/>
    <s v="Yes"/>
    <x v="0"/>
  </r>
  <r>
    <x v="270"/>
    <x v="270"/>
    <x v="1988"/>
    <x v="52"/>
    <n v="705.54"/>
    <n v="0"/>
    <n v="0"/>
    <n v="0"/>
    <n v="0"/>
    <n v="705.54"/>
    <s v="No"/>
    <s v="Yes"/>
    <s v="No"/>
    <x v="1"/>
  </r>
  <r>
    <x v="270"/>
    <x v="270"/>
    <x v="1989"/>
    <x v="1881"/>
    <n v="501.89"/>
    <n v="10.9"/>
    <n v="0"/>
    <n v="0"/>
    <n v="0"/>
    <n v="512.79"/>
    <s v="No"/>
    <s v="Yes"/>
    <s v="No"/>
    <x v="1"/>
  </r>
  <r>
    <x v="270"/>
    <x v="270"/>
    <x v="1990"/>
    <x v="1882"/>
    <n v="798.02"/>
    <n v="0"/>
    <n v="0"/>
    <n v="0"/>
    <n v="0"/>
    <n v="798.02"/>
    <s v="Yes"/>
    <s v="Yes"/>
    <s v="Yes"/>
    <x v="0"/>
  </r>
  <r>
    <x v="270"/>
    <x v="270"/>
    <x v="1991"/>
    <x v="1883"/>
    <n v="373.51"/>
    <n v="10.199999999999999"/>
    <n v="0"/>
    <n v="0"/>
    <n v="0"/>
    <n v="383.71"/>
    <s v="Yes"/>
    <s v="Yes"/>
    <s v="Yes"/>
    <x v="0"/>
  </r>
  <r>
    <x v="270"/>
    <x v="270"/>
    <x v="1992"/>
    <x v="1884"/>
    <n v="606.83000000000004"/>
    <n v="0"/>
    <n v="0"/>
    <n v="0"/>
    <n v="0"/>
    <n v="606.83000000000004"/>
    <s v="No"/>
    <s v="Yes"/>
    <s v="No"/>
    <x v="1"/>
  </r>
  <r>
    <x v="270"/>
    <x v="270"/>
    <x v="1993"/>
    <x v="1885"/>
    <n v="1254.3800000000001"/>
    <n v="0"/>
    <n v="111.89000000000001"/>
    <n v="0"/>
    <n v="0"/>
    <n v="1366.2700000000002"/>
    <s v="No"/>
    <s v="Yes"/>
    <s v="No"/>
    <x v="1"/>
  </r>
  <r>
    <x v="270"/>
    <x v="270"/>
    <x v="1994"/>
    <x v="1886"/>
    <n v="474.5"/>
    <n v="0"/>
    <n v="0"/>
    <n v="0"/>
    <n v="0"/>
    <n v="474.5"/>
    <s v="No"/>
    <s v="Yes"/>
    <s v="No"/>
    <x v="1"/>
  </r>
  <r>
    <x v="270"/>
    <x v="270"/>
    <x v="1995"/>
    <x v="1243"/>
    <n v="404.66"/>
    <n v="0"/>
    <n v="0"/>
    <n v="0"/>
    <n v="0"/>
    <n v="404.66"/>
    <s v="No"/>
    <s v="Yes"/>
    <s v="No"/>
    <x v="1"/>
  </r>
  <r>
    <x v="270"/>
    <x v="270"/>
    <x v="1996"/>
    <x v="1887"/>
    <n v="630.54999999999995"/>
    <n v="0"/>
    <n v="0"/>
    <n v="0"/>
    <n v="0"/>
    <n v="630.54999999999995"/>
    <s v="No"/>
    <s v="Yes"/>
    <s v="No"/>
    <x v="1"/>
  </r>
  <r>
    <x v="270"/>
    <x v="270"/>
    <x v="1997"/>
    <x v="1888"/>
    <n v="450.83"/>
    <n v="0"/>
    <n v="0"/>
    <n v="0"/>
    <n v="0"/>
    <n v="450.83"/>
    <s v="Yes"/>
    <s v="Yes"/>
    <s v="Yes"/>
    <x v="0"/>
  </r>
  <r>
    <x v="270"/>
    <x v="270"/>
    <x v="1998"/>
    <x v="1889"/>
    <n v="442.12"/>
    <n v="24.7"/>
    <n v="0"/>
    <n v="0"/>
    <n v="0"/>
    <n v="466.82"/>
    <s v="Yes"/>
    <s v="Yes"/>
    <s v="Yes"/>
    <x v="0"/>
  </r>
  <r>
    <x v="270"/>
    <x v="270"/>
    <x v="1999"/>
    <x v="1890"/>
    <n v="561.91"/>
    <n v="11.2"/>
    <n v="0"/>
    <n v="0"/>
    <n v="0"/>
    <n v="573.11"/>
    <s v="No"/>
    <s v="Yes"/>
    <s v="No"/>
    <x v="1"/>
  </r>
  <r>
    <x v="270"/>
    <x v="270"/>
    <x v="2000"/>
    <x v="1891"/>
    <n v="637.65"/>
    <n v="0"/>
    <n v="0"/>
    <n v="0"/>
    <n v="0"/>
    <n v="637.65"/>
    <s v="No"/>
    <s v="Yes"/>
    <s v="No"/>
    <x v="1"/>
  </r>
  <r>
    <x v="270"/>
    <x v="270"/>
    <x v="2001"/>
    <x v="1892"/>
    <n v="1341.17"/>
    <n v="0"/>
    <n v="112.60000000000001"/>
    <n v="0"/>
    <n v="0"/>
    <n v="1453.77"/>
    <s v="No"/>
    <s v="Yes"/>
    <s v="No"/>
    <x v="1"/>
  </r>
  <r>
    <x v="270"/>
    <x v="270"/>
    <x v="2002"/>
    <x v="1893"/>
    <n v="494.78"/>
    <n v="11"/>
    <n v="0"/>
    <n v="0"/>
    <n v="0"/>
    <n v="505.78"/>
    <s v="Yes"/>
    <s v="Yes"/>
    <s v="Yes"/>
    <x v="0"/>
  </r>
  <r>
    <x v="270"/>
    <x v="270"/>
    <x v="2003"/>
    <x v="1894"/>
    <n v="309.06"/>
    <n v="0"/>
    <n v="0"/>
    <n v="0"/>
    <n v="0"/>
    <n v="309.06"/>
    <s v="No"/>
    <s v="Yes"/>
    <s v="No"/>
    <x v="1"/>
  </r>
  <r>
    <x v="270"/>
    <x v="270"/>
    <x v="2004"/>
    <x v="1895"/>
    <n v="775.93"/>
    <n v="0"/>
    <n v="0"/>
    <n v="0"/>
    <n v="0"/>
    <n v="775.93"/>
    <s v="No"/>
    <s v="Yes"/>
    <s v="No"/>
    <x v="1"/>
  </r>
  <r>
    <x v="270"/>
    <x v="270"/>
    <x v="2005"/>
    <x v="1896"/>
    <n v="129.18"/>
    <n v="0"/>
    <n v="1.1300000000000001"/>
    <n v="106.64"/>
    <n v="0"/>
    <n v="236.95"/>
    <s v="Yes"/>
    <s v="Yes"/>
    <s v="Yes"/>
    <x v="0"/>
  </r>
  <r>
    <x v="270"/>
    <x v="270"/>
    <x v="2006"/>
    <x v="1897"/>
    <n v="96.39"/>
    <n v="0"/>
    <n v="0"/>
    <n v="0"/>
    <n v="0"/>
    <n v="96.39"/>
    <s v="No"/>
    <s v="Yes"/>
    <s v="No"/>
    <x v="1"/>
  </r>
  <r>
    <x v="270"/>
    <x v="270"/>
    <x v="2007"/>
    <x v="1898"/>
    <n v="369.7"/>
    <n v="0"/>
    <n v="8.64"/>
    <n v="0"/>
    <n v="0"/>
    <n v="378.34"/>
    <s v="No"/>
    <s v="Yes"/>
    <s v="No"/>
    <x v="1"/>
  </r>
  <r>
    <x v="271"/>
    <x v="271"/>
    <x v="2008"/>
    <x v="1899"/>
    <n v="110.48"/>
    <n v="0"/>
    <n v="6.8100000000000005"/>
    <n v="19.36"/>
    <n v="0"/>
    <n v="136.65"/>
    <s v="No"/>
    <s v="Yes"/>
    <s v="No"/>
    <x v="1"/>
  </r>
  <r>
    <x v="271"/>
    <x v="271"/>
    <x v="2009"/>
    <x v="1900"/>
    <n v="425.63"/>
    <n v="0"/>
    <n v="0"/>
    <n v="0"/>
    <n v="0"/>
    <n v="425.63"/>
    <s v="No"/>
    <s v="Yes"/>
    <s v="No"/>
    <x v="1"/>
  </r>
  <r>
    <x v="271"/>
    <x v="271"/>
    <x v="2010"/>
    <x v="1901"/>
    <n v="346.4"/>
    <n v="0"/>
    <n v="0"/>
    <n v="0"/>
    <n v="0"/>
    <n v="346.4"/>
    <s v="No"/>
    <s v="Yes"/>
    <s v="No"/>
    <x v="1"/>
  </r>
  <r>
    <x v="271"/>
    <x v="271"/>
    <x v="2011"/>
    <x v="1902"/>
    <n v="578.07000000000005"/>
    <n v="0"/>
    <n v="0"/>
    <n v="0"/>
    <n v="0"/>
    <n v="578.07000000000005"/>
    <s v="No"/>
    <s v="Yes"/>
    <s v="No"/>
    <x v="1"/>
  </r>
  <r>
    <x v="271"/>
    <x v="271"/>
    <x v="2012"/>
    <x v="1903"/>
    <n v="989.02"/>
    <n v="0"/>
    <n v="87.11"/>
    <n v="1.2"/>
    <n v="0"/>
    <n v="1077.33"/>
    <s v="No"/>
    <s v="Yes"/>
    <s v="No"/>
    <x v="1"/>
  </r>
  <r>
    <x v="271"/>
    <x v="271"/>
    <x v="2013"/>
    <x v="1904"/>
    <n v="628.04"/>
    <n v="0"/>
    <n v="0"/>
    <n v="0"/>
    <n v="0"/>
    <n v="628.04"/>
    <s v="No"/>
    <s v="Yes"/>
    <s v="No"/>
    <x v="1"/>
  </r>
  <r>
    <x v="271"/>
    <x v="271"/>
    <x v="2014"/>
    <x v="1905"/>
    <n v="386.95"/>
    <n v="0"/>
    <n v="0"/>
    <n v="0"/>
    <n v="0"/>
    <n v="386.95"/>
    <s v="No"/>
    <s v="Yes"/>
    <s v="No"/>
    <x v="1"/>
  </r>
  <r>
    <x v="271"/>
    <x v="271"/>
    <x v="2015"/>
    <x v="1906"/>
    <n v="428.69"/>
    <n v="0"/>
    <n v="0"/>
    <n v="0"/>
    <n v="76.91"/>
    <n v="505.6"/>
    <s v="No"/>
    <s v="Yes"/>
    <s v="No"/>
    <x v="1"/>
  </r>
  <r>
    <x v="271"/>
    <x v="271"/>
    <x v="2016"/>
    <x v="1907"/>
    <n v="596.12"/>
    <n v="0"/>
    <n v="0"/>
    <n v="0"/>
    <n v="0"/>
    <n v="596.12"/>
    <s v="No"/>
    <s v="Yes"/>
    <s v="No"/>
    <x v="1"/>
  </r>
  <r>
    <x v="271"/>
    <x v="271"/>
    <x v="2017"/>
    <x v="1908"/>
    <n v="366.95"/>
    <n v="0"/>
    <n v="0"/>
    <n v="0"/>
    <n v="0"/>
    <n v="366.95"/>
    <s v="No"/>
    <s v="Yes"/>
    <s v="No"/>
    <x v="1"/>
  </r>
  <r>
    <x v="271"/>
    <x v="271"/>
    <x v="2018"/>
    <x v="1909"/>
    <n v="754.51"/>
    <n v="0"/>
    <n v="0"/>
    <n v="0"/>
    <n v="0"/>
    <n v="754.51"/>
    <s v="No"/>
    <s v="Yes"/>
    <s v="No"/>
    <x v="1"/>
  </r>
  <r>
    <x v="271"/>
    <x v="271"/>
    <x v="2019"/>
    <x v="1910"/>
    <n v="650.73"/>
    <n v="0"/>
    <n v="90.81"/>
    <n v="0"/>
    <n v="0"/>
    <n v="741.54"/>
    <s v="No"/>
    <s v="Yes"/>
    <s v="No"/>
    <x v="1"/>
  </r>
  <r>
    <x v="271"/>
    <x v="271"/>
    <x v="2020"/>
    <x v="1911"/>
    <n v="59.6"/>
    <n v="0"/>
    <n v="0"/>
    <n v="0"/>
    <n v="0"/>
    <n v="59.6"/>
    <s v="No"/>
    <s v="Yes"/>
    <s v="No"/>
    <x v="1"/>
  </r>
  <r>
    <x v="272"/>
    <x v="272"/>
    <x v="2021"/>
    <x v="1912"/>
    <n v="184.32"/>
    <n v="0"/>
    <n v="7.1499999999999995"/>
    <n v="57.38"/>
    <n v="0"/>
    <n v="248.85"/>
    <s v="No"/>
    <s v="Yes"/>
    <s v="No"/>
    <x v="1"/>
  </r>
  <r>
    <x v="272"/>
    <x v="272"/>
    <x v="2022"/>
    <x v="43"/>
    <n v="284.75"/>
    <n v="0"/>
    <n v="0"/>
    <n v="0"/>
    <n v="0"/>
    <n v="284.75"/>
    <s v="No"/>
    <s v="Yes"/>
    <s v="No"/>
    <x v="1"/>
  </r>
  <r>
    <x v="272"/>
    <x v="272"/>
    <x v="2023"/>
    <x v="1523"/>
    <n v="299.73"/>
    <n v="0"/>
    <n v="0"/>
    <n v="0"/>
    <n v="0"/>
    <n v="299.73"/>
    <s v="Yes"/>
    <s v="Yes"/>
    <s v="Yes"/>
    <x v="0"/>
  </r>
  <r>
    <x v="272"/>
    <x v="272"/>
    <x v="2024"/>
    <x v="1913"/>
    <n v="175.42"/>
    <n v="0"/>
    <n v="0"/>
    <n v="0"/>
    <n v="0"/>
    <n v="175.42"/>
    <s v="No"/>
    <s v="Yes"/>
    <s v="No"/>
    <x v="1"/>
  </r>
  <r>
    <x v="272"/>
    <x v="272"/>
    <x v="2025"/>
    <x v="1914"/>
    <n v="391.05"/>
    <n v="0"/>
    <n v="0"/>
    <n v="0"/>
    <n v="0"/>
    <n v="391.05"/>
    <s v="No"/>
    <s v="Yes"/>
    <s v="No"/>
    <x v="1"/>
  </r>
  <r>
    <x v="272"/>
    <x v="272"/>
    <x v="2026"/>
    <x v="133"/>
    <n v="368.33"/>
    <n v="0"/>
    <n v="0"/>
    <n v="0"/>
    <n v="0"/>
    <n v="368.33"/>
    <s v="No"/>
    <s v="Yes"/>
    <s v="No"/>
    <x v="1"/>
  </r>
  <r>
    <x v="272"/>
    <x v="272"/>
    <x v="2027"/>
    <x v="1915"/>
    <n v="187.4"/>
    <n v="16.899999999999999"/>
    <n v="0"/>
    <n v="0"/>
    <n v="0"/>
    <n v="204.3"/>
    <s v="No"/>
    <s v="Yes"/>
    <s v="No"/>
    <x v="1"/>
  </r>
  <r>
    <x v="272"/>
    <x v="272"/>
    <x v="2028"/>
    <x v="1916"/>
    <n v="1611.62"/>
    <n v="0"/>
    <n v="214.31"/>
    <n v="0"/>
    <n v="0"/>
    <n v="1825.9299999999998"/>
    <s v="No"/>
    <s v="Yes"/>
    <s v="No"/>
    <x v="1"/>
  </r>
  <r>
    <x v="272"/>
    <x v="272"/>
    <x v="2029"/>
    <x v="185"/>
    <n v="429.61"/>
    <n v="0"/>
    <n v="0"/>
    <n v="0"/>
    <n v="0"/>
    <n v="429.61"/>
    <s v="No"/>
    <s v="Yes"/>
    <s v="No"/>
    <x v="1"/>
  </r>
  <r>
    <x v="272"/>
    <x v="272"/>
    <x v="2030"/>
    <x v="1917"/>
    <n v="310.92"/>
    <n v="0"/>
    <n v="0"/>
    <n v="0"/>
    <n v="0"/>
    <n v="310.92"/>
    <s v="Yes"/>
    <s v="Yes"/>
    <s v="Yes"/>
    <x v="0"/>
  </r>
  <r>
    <x v="272"/>
    <x v="272"/>
    <x v="2031"/>
    <x v="1918"/>
    <n v="391.12"/>
    <n v="0"/>
    <n v="0"/>
    <n v="0"/>
    <n v="0"/>
    <n v="391.12"/>
    <s v="No"/>
    <s v="Yes"/>
    <s v="No"/>
    <x v="1"/>
  </r>
  <r>
    <x v="272"/>
    <x v="272"/>
    <x v="2032"/>
    <x v="231"/>
    <n v="361.37"/>
    <n v="0"/>
    <n v="0"/>
    <n v="0"/>
    <n v="0"/>
    <n v="361.37"/>
    <s v="No"/>
    <s v="Yes"/>
    <s v="No"/>
    <x v="1"/>
  </r>
  <r>
    <x v="272"/>
    <x v="272"/>
    <x v="2033"/>
    <x v="596"/>
    <n v="746.23"/>
    <n v="0"/>
    <n v="0"/>
    <n v="0"/>
    <n v="0"/>
    <n v="746.23"/>
    <s v="No"/>
    <s v="Yes"/>
    <s v="No"/>
    <x v="1"/>
  </r>
  <r>
    <x v="272"/>
    <x v="272"/>
    <x v="2034"/>
    <x v="1919"/>
    <n v="1112.26"/>
    <n v="0"/>
    <n v="195.79"/>
    <n v="0"/>
    <n v="0"/>
    <n v="1308.05"/>
    <s v="No"/>
    <s v="Yes"/>
    <s v="No"/>
    <x v="1"/>
  </r>
  <r>
    <x v="272"/>
    <x v="272"/>
    <x v="2035"/>
    <x v="1920"/>
    <n v="451.6"/>
    <n v="0"/>
    <n v="0"/>
    <n v="0"/>
    <n v="0"/>
    <n v="451.6"/>
    <s v="No"/>
    <s v="Yes"/>
    <s v="No"/>
    <x v="1"/>
  </r>
  <r>
    <x v="272"/>
    <x v="272"/>
    <x v="2036"/>
    <x v="1921"/>
    <n v="273.7"/>
    <n v="0"/>
    <n v="0"/>
    <n v="0"/>
    <n v="0"/>
    <n v="273.7"/>
    <s v="No"/>
    <s v="Yes"/>
    <s v="No"/>
    <x v="1"/>
  </r>
  <r>
    <x v="272"/>
    <x v="272"/>
    <x v="2037"/>
    <x v="1922"/>
    <n v="400.19"/>
    <n v="0"/>
    <n v="0"/>
    <n v="0"/>
    <n v="0"/>
    <n v="400.19"/>
    <s v="No"/>
    <s v="Yes"/>
    <s v="No"/>
    <x v="1"/>
  </r>
  <r>
    <x v="272"/>
    <x v="272"/>
    <x v="2038"/>
    <x v="1923"/>
    <n v="485.44"/>
    <n v="0"/>
    <n v="0"/>
    <n v="0"/>
    <n v="0"/>
    <n v="485.44"/>
    <s v="No"/>
    <s v="Yes"/>
    <s v="No"/>
    <x v="1"/>
  </r>
  <r>
    <x v="272"/>
    <x v="272"/>
    <x v="2039"/>
    <x v="1924"/>
    <n v="484.86"/>
    <n v="0"/>
    <n v="20.369999999999997"/>
    <n v="0"/>
    <n v="0"/>
    <n v="505.23"/>
    <s v="No"/>
    <s v="Yes"/>
    <s v="No"/>
    <x v="1"/>
  </r>
  <r>
    <x v="273"/>
    <x v="273"/>
    <x v="2040"/>
    <x v="779"/>
    <n v="238.79"/>
    <n v="0"/>
    <n v="0"/>
    <n v="0"/>
    <n v="0"/>
    <n v="238.79"/>
    <s v="No"/>
    <s v="Yes"/>
    <s v="No"/>
    <x v="1"/>
  </r>
  <r>
    <x v="273"/>
    <x v="273"/>
    <x v="2041"/>
    <x v="1925"/>
    <n v="247.04"/>
    <n v="0"/>
    <n v="14.940000000000001"/>
    <n v="2.4"/>
    <n v="0"/>
    <n v="264.38"/>
    <s v="No"/>
    <s v="Yes"/>
    <s v="No"/>
    <x v="1"/>
  </r>
  <r>
    <x v="273"/>
    <x v="273"/>
    <x v="2042"/>
    <x v="1381"/>
    <n v="426.45"/>
    <n v="0"/>
    <n v="0"/>
    <n v="0"/>
    <n v="0"/>
    <n v="426.45"/>
    <s v="No"/>
    <s v="Yes"/>
    <s v="No"/>
    <x v="1"/>
  </r>
  <r>
    <x v="274"/>
    <x v="274"/>
    <x v="2043"/>
    <x v="1926"/>
    <n v="553.72"/>
    <n v="13.5"/>
    <n v="0"/>
    <n v="0"/>
    <n v="0"/>
    <n v="567.22"/>
    <s v="No"/>
    <s v="Yes"/>
    <s v="No"/>
    <x v="1"/>
  </r>
  <r>
    <x v="275"/>
    <x v="275"/>
    <x v="2044"/>
    <x v="1927"/>
    <n v="38.03"/>
    <n v="0"/>
    <n v="0"/>
    <n v="6.3"/>
    <n v="0.48"/>
    <n v="44.809999999999995"/>
    <s v="Yes"/>
    <s v="Yes"/>
    <s v="Yes"/>
    <x v="0"/>
  </r>
  <r>
    <x v="275"/>
    <x v="275"/>
    <x v="2045"/>
    <x v="1928"/>
    <n v="454.31"/>
    <n v="32.93"/>
    <n v="0"/>
    <n v="0"/>
    <n v="0"/>
    <n v="487.24"/>
    <s v="Yes"/>
    <s v="Yes"/>
    <s v="Yes"/>
    <x v="0"/>
  </r>
  <r>
    <x v="275"/>
    <x v="275"/>
    <x v="2046"/>
    <x v="1929"/>
    <n v="490.61"/>
    <n v="0"/>
    <n v="0"/>
    <n v="0"/>
    <n v="0"/>
    <n v="490.61"/>
    <s v="Yes"/>
    <s v="Yes"/>
    <s v="Yes"/>
    <x v="0"/>
  </r>
  <r>
    <x v="275"/>
    <x v="275"/>
    <x v="2047"/>
    <x v="1930"/>
    <n v="512.30999999999995"/>
    <n v="0"/>
    <n v="0"/>
    <n v="0"/>
    <n v="0"/>
    <n v="512.30999999999995"/>
    <s v="Yes"/>
    <s v="Yes"/>
    <s v="Yes"/>
    <x v="0"/>
  </r>
  <r>
    <x v="275"/>
    <x v="275"/>
    <x v="2048"/>
    <x v="1931"/>
    <n v="500.92"/>
    <n v="0"/>
    <n v="76.989999999999995"/>
    <n v="0.4"/>
    <n v="0"/>
    <n v="578.30999999999995"/>
    <s v="No"/>
    <s v="Yes"/>
    <s v="No"/>
    <x v="1"/>
  </r>
  <r>
    <x v="276"/>
    <x v="276"/>
    <x v="2049"/>
    <x v="689"/>
    <n v="292.41000000000003"/>
    <n v="0"/>
    <n v="0"/>
    <n v="0"/>
    <n v="0"/>
    <n v="292.41000000000003"/>
    <s v="Yes"/>
    <s v="Yes"/>
    <s v="Yes"/>
    <x v="0"/>
  </r>
  <r>
    <x v="276"/>
    <x v="276"/>
    <x v="2050"/>
    <x v="1932"/>
    <n v="341.83"/>
    <n v="0"/>
    <n v="26.79"/>
    <n v="6.5"/>
    <n v="0"/>
    <n v="375.12"/>
    <s v="No"/>
    <s v="Yes"/>
    <s v="No"/>
    <x v="1"/>
  </r>
  <r>
    <x v="276"/>
    <x v="276"/>
    <x v="2051"/>
    <x v="1933"/>
    <n v="305.51"/>
    <n v="0"/>
    <n v="0"/>
    <n v="0"/>
    <n v="0"/>
    <n v="305.51"/>
    <s v="Yes"/>
    <s v="Yes"/>
    <s v="Yes"/>
    <x v="0"/>
  </r>
  <r>
    <x v="276"/>
    <x v="276"/>
    <x v="2052"/>
    <x v="1934"/>
    <n v="277.39"/>
    <n v="0"/>
    <n v="0"/>
    <n v="0"/>
    <n v="0"/>
    <n v="277.39"/>
    <s v="Yes"/>
    <s v="Yes"/>
    <s v="Yes"/>
    <x v="0"/>
  </r>
  <r>
    <x v="277"/>
    <x v="277"/>
    <x v="2053"/>
    <x v="1935"/>
    <n v="131.4"/>
    <n v="0"/>
    <n v="0"/>
    <n v="0"/>
    <n v="0"/>
    <n v="131.4"/>
    <s v="Yes"/>
    <s v="Yes"/>
    <s v="Yes"/>
    <x v="0"/>
  </r>
  <r>
    <x v="278"/>
    <x v="278"/>
    <x v="2054"/>
    <x v="1936"/>
    <n v="263.45"/>
    <n v="0"/>
    <n v="0"/>
    <n v="0"/>
    <n v="0"/>
    <n v="263.45"/>
    <s v="Yes"/>
    <s v="Yes"/>
    <s v="Yes"/>
    <x v="0"/>
  </r>
  <r>
    <x v="278"/>
    <x v="278"/>
    <x v="2055"/>
    <x v="1937"/>
    <n v="139.77000000000001"/>
    <n v="0"/>
    <n v="6.84"/>
    <n v="0"/>
    <n v="0"/>
    <n v="146.61000000000001"/>
    <s v="Yes"/>
    <s v="Yes"/>
    <s v="Yes"/>
    <x v="0"/>
  </r>
  <r>
    <x v="279"/>
    <x v="279"/>
    <x v="2056"/>
    <x v="1938"/>
    <n v="19"/>
    <n v="0"/>
    <n v="0"/>
    <n v="0"/>
    <n v="0"/>
    <n v="19"/>
    <s v="Yes"/>
    <s v="Yes"/>
    <s v="Yes"/>
    <x v="0"/>
  </r>
  <r>
    <x v="280"/>
    <x v="280"/>
    <x v="2057"/>
    <x v="1545"/>
    <n v="31.67"/>
    <n v="0"/>
    <n v="0"/>
    <n v="0"/>
    <n v="0"/>
    <n v="31.67"/>
    <s v="No"/>
    <s v="Yes"/>
    <s v="No"/>
    <x v="1"/>
  </r>
  <r>
    <x v="280"/>
    <x v="280"/>
    <x v="2058"/>
    <x v="1939"/>
    <n v="357.98"/>
    <n v="0"/>
    <n v="0"/>
    <n v="0"/>
    <n v="0"/>
    <n v="357.98"/>
    <s v="Yes"/>
    <s v="Yes"/>
    <s v="Yes"/>
    <x v="0"/>
  </r>
  <r>
    <x v="280"/>
    <x v="280"/>
    <x v="2059"/>
    <x v="1940"/>
    <n v="518.74"/>
    <n v="0"/>
    <n v="0"/>
    <n v="0"/>
    <n v="0"/>
    <n v="518.74"/>
    <s v="Yes"/>
    <s v="Yes"/>
    <s v="Yes"/>
    <x v="0"/>
  </r>
  <r>
    <x v="280"/>
    <x v="280"/>
    <x v="2060"/>
    <x v="1941"/>
    <n v="467.42"/>
    <n v="0"/>
    <n v="0"/>
    <n v="0"/>
    <n v="0"/>
    <n v="467.42"/>
    <s v="No"/>
    <s v="Yes"/>
    <s v="No"/>
    <x v="1"/>
  </r>
  <r>
    <x v="280"/>
    <x v="280"/>
    <x v="2061"/>
    <x v="1942"/>
    <n v="458.4"/>
    <n v="0"/>
    <n v="0"/>
    <n v="0"/>
    <n v="0"/>
    <n v="458.4"/>
    <s v="Yes"/>
    <s v="Yes"/>
    <s v="Yes"/>
    <x v="0"/>
  </r>
  <r>
    <x v="280"/>
    <x v="280"/>
    <x v="2062"/>
    <x v="118"/>
    <n v="571.72"/>
    <n v="0"/>
    <n v="0"/>
    <n v="0"/>
    <n v="0"/>
    <n v="571.72"/>
    <s v="Yes"/>
    <s v="Yes"/>
    <s v="Yes"/>
    <x v="0"/>
  </r>
  <r>
    <x v="280"/>
    <x v="280"/>
    <x v="2063"/>
    <x v="1943"/>
    <n v="1388.13"/>
    <n v="0"/>
    <n v="111.19"/>
    <n v="0"/>
    <n v="0"/>
    <n v="1499.3200000000002"/>
    <s v="Yes"/>
    <s v="Yes"/>
    <s v="Yes"/>
    <x v="0"/>
  </r>
  <r>
    <x v="280"/>
    <x v="280"/>
    <x v="2064"/>
    <x v="1944"/>
    <n v="536.64"/>
    <n v="0"/>
    <n v="0"/>
    <n v="0"/>
    <n v="0"/>
    <n v="536.64"/>
    <s v="Yes"/>
    <s v="Yes"/>
    <s v="Yes"/>
    <x v="0"/>
  </r>
  <r>
    <x v="280"/>
    <x v="280"/>
    <x v="2065"/>
    <x v="1945"/>
    <n v="350.5"/>
    <n v="0"/>
    <n v="0"/>
    <n v="0"/>
    <n v="0"/>
    <n v="350.5"/>
    <s v="Yes"/>
    <s v="Yes"/>
    <s v="Yes"/>
    <x v="0"/>
  </r>
  <r>
    <x v="280"/>
    <x v="280"/>
    <x v="2066"/>
    <x v="131"/>
    <n v="189.61"/>
    <n v="0"/>
    <n v="1.22"/>
    <n v="0"/>
    <n v="0"/>
    <n v="190.83"/>
    <s v="Yes"/>
    <s v="Yes"/>
    <s v="Yes"/>
    <x v="0"/>
  </r>
  <r>
    <x v="280"/>
    <x v="280"/>
    <x v="2067"/>
    <x v="1946"/>
    <n v="111.14"/>
    <n v="0"/>
    <n v="0"/>
    <n v="0"/>
    <n v="6.3699999999999992"/>
    <n v="117.51"/>
    <s v="No"/>
    <s v="Yes"/>
    <s v="No"/>
    <x v="1"/>
  </r>
  <r>
    <x v="280"/>
    <x v="280"/>
    <x v="2068"/>
    <x v="1947"/>
    <n v="105.04"/>
    <n v="0"/>
    <n v="7.49"/>
    <n v="0"/>
    <n v="0"/>
    <n v="112.53"/>
    <s v="Yes"/>
    <s v="Yes"/>
    <s v="Yes"/>
    <x v="0"/>
  </r>
  <r>
    <x v="281"/>
    <x v="281"/>
    <x v="2069"/>
    <x v="1948"/>
    <n v="650.39"/>
    <n v="15.3"/>
    <n v="0"/>
    <n v="0"/>
    <n v="0"/>
    <n v="665.68999999999994"/>
    <s v="Yes"/>
    <s v="Yes"/>
    <s v="Yes"/>
    <x v="0"/>
  </r>
  <r>
    <x v="281"/>
    <x v="281"/>
    <x v="2070"/>
    <x v="1949"/>
    <n v="346.84"/>
    <n v="0"/>
    <n v="0"/>
    <n v="0"/>
    <n v="0"/>
    <n v="346.84"/>
    <s v="Yes"/>
    <s v="Yes"/>
    <s v="Yes"/>
    <x v="0"/>
  </r>
  <r>
    <x v="281"/>
    <x v="281"/>
    <x v="2071"/>
    <x v="1950"/>
    <n v="431.79"/>
    <n v="0"/>
    <n v="39.22"/>
    <n v="0"/>
    <n v="0"/>
    <n v="471.01"/>
    <s v="Yes"/>
    <s v="Yes"/>
    <s v="Yes"/>
    <x v="0"/>
  </r>
  <r>
    <x v="282"/>
    <x v="282"/>
    <x v="2072"/>
    <x v="1951"/>
    <n v="224.92"/>
    <n v="8.1999999999999993"/>
    <n v="2.74"/>
    <n v="0"/>
    <n v="0"/>
    <n v="235.85999999999999"/>
    <s v="Yes"/>
    <s v="Yes"/>
    <s v="Yes"/>
    <x v="0"/>
  </r>
  <r>
    <x v="283"/>
    <x v="283"/>
    <x v="2073"/>
    <x v="1952"/>
    <n v="182.07"/>
    <n v="0"/>
    <n v="0"/>
    <n v="0"/>
    <n v="0"/>
    <n v="182.07"/>
    <s v="Yes"/>
    <s v="Yes"/>
    <s v="Yes"/>
    <x v="0"/>
  </r>
  <r>
    <x v="283"/>
    <x v="283"/>
    <x v="2074"/>
    <x v="314"/>
    <n v="358.5"/>
    <n v="15.4"/>
    <n v="0"/>
    <n v="0"/>
    <n v="0"/>
    <n v="373.9"/>
    <s v="Yes"/>
    <s v="Yes"/>
    <s v="Yes"/>
    <x v="0"/>
  </r>
  <r>
    <x v="283"/>
    <x v="283"/>
    <x v="2075"/>
    <x v="1088"/>
    <n v="198.7"/>
    <n v="0"/>
    <n v="19.68"/>
    <n v="4.5999999999999996"/>
    <n v="0"/>
    <n v="222.98"/>
    <s v="Yes"/>
    <s v="Yes"/>
    <s v="Yes"/>
    <x v="0"/>
  </r>
  <r>
    <x v="284"/>
    <x v="284"/>
    <x v="2076"/>
    <x v="1953"/>
    <n v="65.8"/>
    <n v="0"/>
    <n v="0"/>
    <n v="0"/>
    <n v="0"/>
    <n v="65.8"/>
    <s v="Yes"/>
    <s v="Yes"/>
    <s v="Yes"/>
    <x v="0"/>
  </r>
  <r>
    <x v="284"/>
    <x v="284"/>
    <x v="2077"/>
    <x v="1954"/>
    <n v="84.61"/>
    <n v="0"/>
    <n v="9.68"/>
    <n v="0"/>
    <n v="0"/>
    <n v="94.289999999999992"/>
    <s v="No"/>
    <s v="Yes"/>
    <s v="No"/>
    <x v="1"/>
  </r>
  <r>
    <x v="284"/>
    <x v="284"/>
    <x v="2078"/>
    <x v="1955"/>
    <n v="122.98"/>
    <n v="0"/>
    <n v="0"/>
    <n v="0"/>
    <n v="0"/>
    <n v="122.98"/>
    <s v="Yes"/>
    <s v="Yes"/>
    <s v="Yes"/>
    <x v="0"/>
  </r>
  <r>
    <x v="285"/>
    <x v="285"/>
    <x v="2079"/>
    <x v="1956"/>
    <n v="132.9"/>
    <n v="11.1"/>
    <n v="0"/>
    <n v="0"/>
    <n v="0"/>
    <n v="144"/>
    <s v="Yes"/>
    <s v="Yes"/>
    <s v="Yes"/>
    <x v="0"/>
  </r>
  <r>
    <x v="285"/>
    <x v="285"/>
    <x v="2080"/>
    <x v="1957"/>
    <n v="67.97"/>
    <n v="0"/>
    <n v="0.52"/>
    <n v="0"/>
    <n v="0"/>
    <n v="68.489999999999995"/>
    <s v="Yes"/>
    <s v="Yes"/>
    <s v="Yes"/>
    <x v="0"/>
  </r>
  <r>
    <x v="285"/>
    <x v="285"/>
    <x v="2081"/>
    <x v="1958"/>
    <n v="53.09"/>
    <n v="0"/>
    <n v="0"/>
    <n v="0"/>
    <n v="0"/>
    <n v="53.09"/>
    <s v="Yes"/>
    <s v="Yes"/>
    <s v="Yes"/>
    <x v="0"/>
  </r>
  <r>
    <x v="286"/>
    <x v="286"/>
    <x v="2082"/>
    <x v="1959"/>
    <n v="205.71"/>
    <n v="0"/>
    <n v="7.08"/>
    <n v="0"/>
    <n v="0"/>
    <n v="212.79000000000002"/>
    <s v="Yes"/>
    <s v="Yes"/>
    <s v="Yes"/>
    <x v="0"/>
  </r>
  <r>
    <x v="286"/>
    <x v="286"/>
    <x v="2083"/>
    <x v="1960"/>
    <n v="4.72"/>
    <n v="0"/>
    <n v="0"/>
    <n v="0"/>
    <n v="0"/>
    <n v="4.72"/>
    <s v="No"/>
    <s v="Yes"/>
    <s v="No"/>
    <x v="1"/>
  </r>
  <r>
    <x v="286"/>
    <x v="286"/>
    <x v="2084"/>
    <x v="1961"/>
    <n v="574.37"/>
    <n v="0"/>
    <n v="0"/>
    <n v="0"/>
    <n v="0"/>
    <n v="574.37"/>
    <s v="No"/>
    <s v="Yes"/>
    <s v="No"/>
    <x v="1"/>
  </r>
  <r>
    <x v="286"/>
    <x v="286"/>
    <x v="2085"/>
    <x v="133"/>
    <n v="345.67"/>
    <n v="17.7"/>
    <n v="0"/>
    <n v="0"/>
    <n v="0"/>
    <n v="363.37"/>
    <s v="No"/>
    <s v="Yes"/>
    <s v="No"/>
    <x v="1"/>
  </r>
  <r>
    <x v="286"/>
    <x v="286"/>
    <x v="2086"/>
    <x v="1962"/>
    <n v="627.79999999999995"/>
    <n v="0"/>
    <n v="0"/>
    <n v="0"/>
    <n v="0"/>
    <n v="627.79999999999995"/>
    <s v="No"/>
    <s v="Yes"/>
    <s v="No"/>
    <x v="1"/>
  </r>
  <r>
    <x v="286"/>
    <x v="286"/>
    <x v="2087"/>
    <x v="1963"/>
    <n v="302.5"/>
    <n v="11.56"/>
    <n v="0"/>
    <n v="0"/>
    <n v="0"/>
    <n v="314.06"/>
    <s v="No"/>
    <s v="Yes"/>
    <s v="No"/>
    <x v="1"/>
  </r>
  <r>
    <x v="286"/>
    <x v="286"/>
    <x v="2088"/>
    <x v="1964"/>
    <n v="296.58"/>
    <n v="13"/>
    <n v="0"/>
    <n v="0"/>
    <n v="0"/>
    <n v="309.58"/>
    <s v="No"/>
    <s v="Yes"/>
    <s v="No"/>
    <x v="1"/>
  </r>
  <r>
    <x v="286"/>
    <x v="286"/>
    <x v="2089"/>
    <x v="1965"/>
    <n v="396.03"/>
    <n v="28"/>
    <n v="0"/>
    <n v="0"/>
    <n v="0"/>
    <n v="424.03"/>
    <s v="No"/>
    <s v="Yes"/>
    <s v="No"/>
    <x v="1"/>
  </r>
  <r>
    <x v="286"/>
    <x v="286"/>
    <x v="2090"/>
    <x v="114"/>
    <n v="212.73"/>
    <n v="0"/>
    <n v="0"/>
    <n v="0"/>
    <n v="0"/>
    <n v="212.73"/>
    <s v="No"/>
    <s v="Yes"/>
    <s v="No"/>
    <x v="1"/>
  </r>
  <r>
    <x v="286"/>
    <x v="286"/>
    <x v="2091"/>
    <x v="1966"/>
    <n v="289.41000000000003"/>
    <n v="18.3"/>
    <n v="0"/>
    <n v="0"/>
    <n v="0"/>
    <n v="307.71000000000004"/>
    <s v="No"/>
    <s v="Yes"/>
    <s v="No"/>
    <x v="1"/>
  </r>
  <r>
    <x v="286"/>
    <x v="286"/>
    <x v="2092"/>
    <x v="1967"/>
    <n v="340.2"/>
    <n v="18.5"/>
    <n v="0"/>
    <n v="0"/>
    <n v="0"/>
    <n v="358.7"/>
    <s v="Yes"/>
    <s v="Yes"/>
    <s v="Yes"/>
    <x v="0"/>
  </r>
  <r>
    <x v="286"/>
    <x v="286"/>
    <x v="2093"/>
    <x v="1968"/>
    <n v="991.52"/>
    <n v="0"/>
    <n v="105.91000000000001"/>
    <n v="0"/>
    <n v="0"/>
    <n v="1097.43"/>
    <s v="No"/>
    <s v="Yes"/>
    <s v="No"/>
    <x v="1"/>
  </r>
  <r>
    <x v="286"/>
    <x v="286"/>
    <x v="2094"/>
    <x v="1969"/>
    <n v="328.73"/>
    <n v="15.6"/>
    <n v="0"/>
    <n v="0"/>
    <n v="0"/>
    <n v="344.33000000000004"/>
    <s v="No"/>
    <s v="Yes"/>
    <s v="No"/>
    <x v="1"/>
  </r>
  <r>
    <x v="286"/>
    <x v="286"/>
    <x v="2095"/>
    <x v="1970"/>
    <n v="421.66"/>
    <n v="28.5"/>
    <n v="0"/>
    <n v="0"/>
    <n v="0"/>
    <n v="450.16"/>
    <s v="No"/>
    <s v="Yes"/>
    <s v="No"/>
    <x v="1"/>
  </r>
  <r>
    <x v="286"/>
    <x v="286"/>
    <x v="2096"/>
    <x v="1971"/>
    <n v="249.54"/>
    <n v="27.7"/>
    <n v="0"/>
    <n v="0"/>
    <n v="0"/>
    <n v="277.24"/>
    <s v="Yes"/>
    <s v="Yes"/>
    <s v="Yes"/>
    <x v="0"/>
  </r>
  <r>
    <x v="286"/>
    <x v="286"/>
    <x v="2097"/>
    <x v="1972"/>
    <n v="574.38"/>
    <n v="0"/>
    <n v="0"/>
    <n v="0"/>
    <n v="0"/>
    <n v="574.38"/>
    <s v="Yes"/>
    <s v="Yes"/>
    <s v="Yes"/>
    <x v="0"/>
  </r>
  <r>
    <x v="286"/>
    <x v="286"/>
    <x v="2098"/>
    <x v="1973"/>
    <n v="359.05"/>
    <n v="19.899999999999999"/>
    <n v="0"/>
    <n v="0"/>
    <n v="0"/>
    <n v="378.95"/>
    <s v="No"/>
    <s v="Yes"/>
    <s v="No"/>
    <x v="1"/>
  </r>
  <r>
    <x v="286"/>
    <x v="286"/>
    <x v="2099"/>
    <x v="1974"/>
    <n v="999.04"/>
    <n v="0"/>
    <n v="101.67"/>
    <n v="0"/>
    <n v="0"/>
    <n v="1100.71"/>
    <s v="No"/>
    <s v="Yes"/>
    <s v="No"/>
    <x v="1"/>
  </r>
  <r>
    <x v="286"/>
    <x v="286"/>
    <x v="2100"/>
    <x v="1975"/>
    <n v="589.16999999999996"/>
    <n v="0"/>
    <n v="0"/>
    <n v="0"/>
    <n v="0"/>
    <n v="589.16999999999996"/>
    <s v="No"/>
    <s v="Yes"/>
    <s v="No"/>
    <x v="1"/>
  </r>
  <r>
    <x v="286"/>
    <x v="286"/>
    <x v="2101"/>
    <x v="1976"/>
    <n v="1040.57"/>
    <n v="0"/>
    <n v="128.5"/>
    <n v="0"/>
    <n v="0"/>
    <n v="1169.07"/>
    <s v="No"/>
    <s v="Yes"/>
    <s v="No"/>
    <x v="1"/>
  </r>
  <r>
    <x v="286"/>
    <x v="286"/>
    <x v="2102"/>
    <x v="1977"/>
    <n v="396.46"/>
    <n v="25.1"/>
    <n v="0"/>
    <n v="0"/>
    <n v="0"/>
    <n v="421.56"/>
    <s v="No"/>
    <s v="Yes"/>
    <s v="No"/>
    <x v="1"/>
  </r>
  <r>
    <x v="286"/>
    <x v="286"/>
    <x v="2103"/>
    <x v="1978"/>
    <n v="303.43"/>
    <n v="10.5"/>
    <n v="0"/>
    <n v="0"/>
    <n v="0"/>
    <n v="313.93"/>
    <s v="No"/>
    <s v="Yes"/>
    <s v="No"/>
    <x v="1"/>
  </r>
  <r>
    <x v="286"/>
    <x v="286"/>
    <x v="2104"/>
    <x v="1979"/>
    <n v="308.58"/>
    <n v="27.2"/>
    <n v="0"/>
    <n v="0"/>
    <n v="0"/>
    <n v="335.78"/>
    <s v="Yes"/>
    <s v="Yes"/>
    <s v="Yes"/>
    <x v="0"/>
  </r>
  <r>
    <x v="286"/>
    <x v="286"/>
    <x v="2105"/>
    <x v="1980"/>
    <n v="273.14999999999998"/>
    <n v="0"/>
    <n v="0"/>
    <n v="0"/>
    <n v="0"/>
    <n v="273.14999999999998"/>
    <s v="No"/>
    <s v="Yes"/>
    <s v="No"/>
    <x v="1"/>
  </r>
  <r>
    <x v="287"/>
    <x v="287"/>
    <x v="2106"/>
    <x v="1981"/>
    <n v="36.700000000000003"/>
    <n v="0"/>
    <n v="0"/>
    <n v="0"/>
    <n v="0"/>
    <n v="36.700000000000003"/>
    <s v="Yes"/>
    <s v="Yes"/>
    <s v="Yes"/>
    <x v="0"/>
  </r>
  <r>
    <x v="287"/>
    <x v="287"/>
    <x v="2107"/>
    <x v="1982"/>
    <n v="306.3"/>
    <n v="17.899999999999999"/>
    <n v="0"/>
    <n v="0"/>
    <n v="0"/>
    <n v="324.2"/>
    <s v="Yes"/>
    <s v="Yes"/>
    <s v="Yes"/>
    <x v="0"/>
  </r>
  <r>
    <x v="287"/>
    <x v="287"/>
    <x v="2108"/>
    <x v="1983"/>
    <n v="1199.8599999999999"/>
    <n v="0"/>
    <n v="130.47"/>
    <n v="0"/>
    <n v="0"/>
    <n v="1330.33"/>
    <s v="No"/>
    <s v="Yes"/>
    <s v="No"/>
    <x v="1"/>
  </r>
  <r>
    <x v="287"/>
    <x v="287"/>
    <x v="2109"/>
    <x v="1984"/>
    <n v="350.5"/>
    <n v="18"/>
    <n v="0"/>
    <n v="0"/>
    <n v="0"/>
    <n v="368.5"/>
    <s v="No"/>
    <s v="Yes"/>
    <s v="No"/>
    <x v="1"/>
  </r>
  <r>
    <x v="287"/>
    <x v="287"/>
    <x v="2110"/>
    <x v="1985"/>
    <n v="529.29"/>
    <n v="0"/>
    <n v="0"/>
    <n v="0"/>
    <n v="0"/>
    <n v="529.29"/>
    <s v="Yes"/>
    <s v="Yes"/>
    <s v="Yes"/>
    <x v="0"/>
  </r>
  <r>
    <x v="287"/>
    <x v="287"/>
    <x v="2111"/>
    <x v="1986"/>
    <n v="476.64"/>
    <n v="17.600000000000001"/>
    <n v="0"/>
    <n v="0"/>
    <n v="0"/>
    <n v="494.24"/>
    <s v="Yes"/>
    <s v="Yes"/>
    <s v="Yes"/>
    <x v="0"/>
  </r>
  <r>
    <x v="287"/>
    <x v="287"/>
    <x v="2112"/>
    <x v="1987"/>
    <n v="465.9"/>
    <n v="18.2"/>
    <n v="0"/>
    <n v="0"/>
    <n v="0"/>
    <n v="484.09999999999997"/>
    <s v="Yes"/>
    <s v="Yes"/>
    <s v="Yes"/>
    <x v="0"/>
  </r>
  <r>
    <x v="287"/>
    <x v="287"/>
    <x v="2113"/>
    <x v="1779"/>
    <n v="421.79"/>
    <n v="0"/>
    <n v="0"/>
    <n v="0"/>
    <n v="0"/>
    <n v="421.79"/>
    <s v="Yes"/>
    <s v="Yes"/>
    <s v="Yes"/>
    <x v="0"/>
  </r>
  <r>
    <x v="287"/>
    <x v="287"/>
    <x v="2114"/>
    <x v="607"/>
    <n v="425.35"/>
    <n v="17.899999999999999"/>
    <n v="0"/>
    <n v="0"/>
    <n v="0"/>
    <n v="443.25"/>
    <s v="Yes"/>
    <s v="Yes"/>
    <s v="Yes"/>
    <x v="0"/>
  </r>
  <r>
    <x v="287"/>
    <x v="287"/>
    <x v="2115"/>
    <x v="1988"/>
    <n v="144.87"/>
    <n v="0"/>
    <n v="3.28"/>
    <n v="0"/>
    <n v="0"/>
    <n v="148.15"/>
    <s v="Yes"/>
    <s v="Yes"/>
    <s v="Yes"/>
    <x v="0"/>
  </r>
  <r>
    <x v="288"/>
    <x v="288"/>
    <x v="2116"/>
    <x v="1989"/>
    <n v="475.39"/>
    <n v="0"/>
    <n v="0"/>
    <n v="0"/>
    <n v="0"/>
    <n v="475.39"/>
    <s v="Yes"/>
    <s v="Yes"/>
    <s v="Yes"/>
    <x v="0"/>
  </r>
  <r>
    <x v="288"/>
    <x v="288"/>
    <x v="2117"/>
    <x v="1990"/>
    <n v="526.19000000000005"/>
    <n v="0"/>
    <n v="62.36"/>
    <n v="0"/>
    <n v="0"/>
    <n v="588.55000000000007"/>
    <s v="No"/>
    <s v="Yes"/>
    <s v="No"/>
    <x v="1"/>
  </r>
  <r>
    <x v="288"/>
    <x v="288"/>
    <x v="2118"/>
    <x v="1991"/>
    <n v="448.84"/>
    <n v="0"/>
    <n v="0"/>
    <n v="0"/>
    <n v="0"/>
    <n v="448.84"/>
    <s v="No"/>
    <s v="Yes"/>
    <s v="No"/>
    <x v="1"/>
  </r>
  <r>
    <x v="288"/>
    <x v="288"/>
    <x v="2119"/>
    <x v="1992"/>
    <n v="6.76"/>
    <n v="0"/>
    <n v="0"/>
    <n v="0"/>
    <n v="0"/>
    <n v="6.76"/>
    <s v="No"/>
    <s v="Yes"/>
    <s v="No"/>
    <x v="1"/>
  </r>
  <r>
    <x v="288"/>
    <x v="288"/>
    <x v="2120"/>
    <x v="1993"/>
    <n v="391.21"/>
    <n v="48.2"/>
    <n v="0"/>
    <n v="0"/>
    <n v="0"/>
    <n v="439.40999999999997"/>
    <s v="Yes"/>
    <s v="Yes"/>
    <s v="Yes"/>
    <x v="0"/>
  </r>
  <r>
    <x v="288"/>
    <x v="288"/>
    <x v="2121"/>
    <x v="1994"/>
    <n v="50.35"/>
    <n v="0"/>
    <n v="0"/>
    <n v="0"/>
    <n v="0"/>
    <n v="50.35"/>
    <s v="No"/>
    <s v="Yes"/>
    <s v="No"/>
    <x v="1"/>
  </r>
  <r>
    <x v="289"/>
    <x v="289"/>
    <x v="2122"/>
    <x v="1995"/>
    <n v="374.61"/>
    <n v="0"/>
    <n v="20.88"/>
    <n v="0"/>
    <n v="0"/>
    <n v="395.49"/>
    <s v="No"/>
    <s v="Yes"/>
    <s v="No"/>
    <x v="1"/>
  </r>
  <r>
    <x v="289"/>
    <x v="289"/>
    <x v="2123"/>
    <x v="1996"/>
    <n v="706.27"/>
    <n v="0"/>
    <n v="0"/>
    <n v="0"/>
    <n v="0"/>
    <n v="706.27"/>
    <s v="No"/>
    <s v="Yes"/>
    <s v="No"/>
    <x v="1"/>
  </r>
  <r>
    <x v="289"/>
    <x v="289"/>
    <x v="2124"/>
    <x v="1997"/>
    <n v="506.9"/>
    <n v="30.1"/>
    <n v="0"/>
    <n v="0"/>
    <n v="0"/>
    <n v="537"/>
    <s v="Yes"/>
    <s v="Yes"/>
    <s v="Yes"/>
    <x v="0"/>
  </r>
  <r>
    <x v="289"/>
    <x v="289"/>
    <x v="2125"/>
    <x v="1998"/>
    <n v="845.68"/>
    <n v="0"/>
    <n v="96.38000000000001"/>
    <n v="0"/>
    <n v="0"/>
    <n v="942.06"/>
    <s v="No"/>
    <s v="Yes"/>
    <s v="No"/>
    <x v="1"/>
  </r>
  <r>
    <x v="289"/>
    <x v="289"/>
    <x v="2126"/>
    <x v="1999"/>
    <n v="397.16"/>
    <n v="15.9"/>
    <n v="0"/>
    <n v="0"/>
    <n v="0"/>
    <n v="413.06"/>
    <s v="No"/>
    <s v="Yes"/>
    <s v="No"/>
    <x v="1"/>
  </r>
  <r>
    <x v="289"/>
    <x v="289"/>
    <x v="2127"/>
    <x v="2000"/>
    <n v="461.84"/>
    <n v="15.1"/>
    <n v="0"/>
    <n v="0"/>
    <n v="0"/>
    <n v="476.94"/>
    <s v="No"/>
    <s v="Yes"/>
    <s v="No"/>
    <x v="1"/>
  </r>
  <r>
    <x v="290"/>
    <x v="290"/>
    <x v="2128"/>
    <x v="2001"/>
    <n v="438.22"/>
    <n v="0"/>
    <n v="59.48"/>
    <n v="0"/>
    <n v="0"/>
    <n v="497.70000000000005"/>
    <s v="No"/>
    <s v="Yes"/>
    <s v="No"/>
    <x v="1"/>
  </r>
  <r>
    <x v="290"/>
    <x v="290"/>
    <x v="2129"/>
    <x v="2002"/>
    <n v="725.87"/>
    <n v="30"/>
    <n v="0"/>
    <n v="0"/>
    <n v="0"/>
    <n v="755.87"/>
    <s v="Yes"/>
    <s v="Yes"/>
    <s v="Yes"/>
    <x v="0"/>
  </r>
  <r>
    <x v="290"/>
    <x v="290"/>
    <x v="2130"/>
    <x v="909"/>
    <n v="357.08"/>
    <n v="0"/>
    <n v="0"/>
    <n v="0"/>
    <n v="0"/>
    <n v="357.08"/>
    <s v="No"/>
    <s v="Yes"/>
    <s v="No"/>
    <x v="1"/>
  </r>
  <r>
    <x v="290"/>
    <x v="290"/>
    <x v="2131"/>
    <x v="2003"/>
    <n v="218.72"/>
    <n v="0"/>
    <n v="0"/>
    <n v="0"/>
    <n v="0"/>
    <n v="218.72"/>
    <s v="No"/>
    <s v="Yes"/>
    <s v="No"/>
    <x v="1"/>
  </r>
  <r>
    <x v="291"/>
    <x v="291"/>
    <x v="2132"/>
    <x v="2004"/>
    <n v="477.33"/>
    <n v="0"/>
    <n v="21.990000000000002"/>
    <n v="0"/>
    <n v="0"/>
    <n v="499.32"/>
    <s v="Yes"/>
    <s v="Yes"/>
    <s v="Yes"/>
    <x v="0"/>
  </r>
  <r>
    <x v="291"/>
    <x v="291"/>
    <x v="2133"/>
    <x v="2005"/>
    <n v="280.56"/>
    <n v="8.1999999999999993"/>
    <n v="0"/>
    <n v="0"/>
    <n v="0"/>
    <n v="288.76"/>
    <s v="Yes"/>
    <s v="Yes"/>
    <s v="Yes"/>
    <x v="0"/>
  </r>
  <r>
    <x v="291"/>
    <x v="291"/>
    <x v="2134"/>
    <x v="2006"/>
    <n v="451.53"/>
    <n v="0"/>
    <n v="0"/>
    <n v="0"/>
    <n v="0"/>
    <n v="451.53"/>
    <s v="Yes"/>
    <s v="Yes"/>
    <s v="Yes"/>
    <x v="0"/>
  </r>
  <r>
    <x v="291"/>
    <x v="291"/>
    <x v="2135"/>
    <x v="2007"/>
    <n v="269.29000000000002"/>
    <n v="16.2"/>
    <n v="0"/>
    <n v="0"/>
    <n v="0"/>
    <n v="285.49"/>
    <s v="Yes"/>
    <s v="Yes"/>
    <s v="Yes"/>
    <x v="0"/>
  </r>
  <r>
    <x v="291"/>
    <x v="291"/>
    <x v="2136"/>
    <x v="2008"/>
    <n v="368.7"/>
    <n v="19"/>
    <n v="0"/>
    <n v="0"/>
    <n v="0"/>
    <n v="387.7"/>
    <s v="Yes"/>
    <s v="Yes"/>
    <s v="Yes"/>
    <x v="0"/>
  </r>
  <r>
    <x v="292"/>
    <x v="292"/>
    <x v="2137"/>
    <x v="2009"/>
    <n v="412.61"/>
    <n v="0"/>
    <n v="37.43"/>
    <n v="18.2"/>
    <n v="0"/>
    <n v="468.24"/>
    <s v="No"/>
    <s v="Yes"/>
    <s v="No"/>
    <x v="1"/>
  </r>
  <r>
    <x v="292"/>
    <x v="292"/>
    <x v="2138"/>
    <x v="2010"/>
    <n v="185.26"/>
    <n v="0"/>
    <n v="0"/>
    <n v="0"/>
    <n v="0"/>
    <n v="185.26"/>
    <s v="Yes"/>
    <s v="Yes"/>
    <s v="Yes"/>
    <x v="0"/>
  </r>
  <r>
    <x v="292"/>
    <x v="292"/>
    <x v="2139"/>
    <x v="2011"/>
    <n v="248.51"/>
    <n v="0"/>
    <n v="1"/>
    <n v="0"/>
    <n v="0"/>
    <n v="249.51"/>
    <s v="Yes"/>
    <s v="Yes"/>
    <s v="Yes"/>
    <x v="0"/>
  </r>
  <r>
    <x v="292"/>
    <x v="292"/>
    <x v="2140"/>
    <x v="2012"/>
    <n v="292"/>
    <n v="0"/>
    <n v="0"/>
    <n v="0"/>
    <n v="0"/>
    <n v="292"/>
    <s v="No"/>
    <s v="Yes"/>
    <s v="No"/>
    <x v="1"/>
  </r>
  <r>
    <x v="292"/>
    <x v="292"/>
    <x v="2141"/>
    <x v="2013"/>
    <n v="340.23"/>
    <n v="0"/>
    <n v="0"/>
    <n v="0"/>
    <n v="0"/>
    <n v="340.23"/>
    <s v="Yes"/>
    <s v="Yes"/>
    <s v="Yes"/>
    <x v="0"/>
  </r>
  <r>
    <x v="292"/>
    <x v="292"/>
    <x v="2142"/>
    <x v="2014"/>
    <n v="26.77"/>
    <n v="0"/>
    <n v="0"/>
    <n v="0"/>
    <n v="0"/>
    <n v="26.77"/>
    <s v="Yes"/>
    <s v="Yes"/>
    <s v="Yes"/>
    <x v="0"/>
  </r>
  <r>
    <x v="293"/>
    <x v="293"/>
    <x v="2143"/>
    <x v="2015"/>
    <n v="62.93"/>
    <n v="0"/>
    <n v="12.020000000000001"/>
    <n v="0"/>
    <n v="0"/>
    <n v="74.95"/>
    <s v="No"/>
    <s v="Yes"/>
    <s v="No"/>
    <x v="1"/>
  </r>
  <r>
    <x v="294"/>
    <x v="294"/>
    <x v="2144"/>
    <x v="2016"/>
    <n v="399.28"/>
    <n v="0"/>
    <n v="3.06"/>
    <n v="0"/>
    <n v="0"/>
    <n v="402.34"/>
    <s v="Yes"/>
    <s v="Yes"/>
    <s v="Yes"/>
    <x v="0"/>
  </r>
  <r>
    <x v="295"/>
    <x v="295"/>
    <x v="2145"/>
    <x v="2017"/>
    <n v="31.9"/>
    <n v="2.4300000000000002"/>
    <n v="0"/>
    <n v="0"/>
    <n v="0"/>
    <n v="34.33"/>
    <s v="Yes"/>
    <s v="Yes"/>
    <s v="Yes"/>
    <x v="0"/>
  </r>
  <r>
    <x v="295"/>
    <x v="295"/>
    <x v="2146"/>
    <x v="2018"/>
    <n v="41.25"/>
    <n v="0"/>
    <n v="1.1599999999999999"/>
    <n v="0"/>
    <n v="0"/>
    <n v="42.41"/>
    <s v="No"/>
    <s v="Yes"/>
    <s v="No"/>
    <x v="1"/>
  </r>
  <r>
    <x v="296"/>
    <x v="296"/>
    <x v="2147"/>
    <x v="2019"/>
    <n v="24.2"/>
    <n v="0"/>
    <n v="0"/>
    <n v="0"/>
    <n v="0"/>
    <n v="24.2"/>
    <s v="Yes"/>
    <s v="Yes"/>
    <s v="Yes"/>
    <x v="0"/>
  </r>
  <r>
    <x v="297"/>
    <x v="297"/>
    <x v="2148"/>
    <x v="2020"/>
    <n v="97.7"/>
    <n v="5.9"/>
    <n v="0"/>
    <n v="0"/>
    <n v="0"/>
    <n v="103.60000000000001"/>
    <s v="Yes"/>
    <s v="Yes"/>
    <s v="Yes"/>
    <x v="0"/>
  </r>
  <r>
    <x v="297"/>
    <x v="297"/>
    <x v="2149"/>
    <x v="2021"/>
    <n v="88.44"/>
    <n v="0"/>
    <n v="4.9000000000000004"/>
    <n v="0"/>
    <n v="0"/>
    <n v="93.34"/>
    <s v="Yes"/>
    <s v="Yes"/>
    <s v="Yes"/>
    <x v="0"/>
  </r>
  <r>
    <x v="298"/>
    <x v="298"/>
    <x v="2150"/>
    <x v="2022"/>
    <n v="779.64"/>
    <n v="0"/>
    <n v="44.52"/>
    <n v="2.2999999999999998"/>
    <n v="0"/>
    <n v="826.45999999999992"/>
    <s v="No"/>
    <s v="Yes"/>
    <s v="No"/>
    <x v="1"/>
  </r>
  <r>
    <x v="298"/>
    <x v="298"/>
    <x v="2151"/>
    <x v="128"/>
    <n v="254.3"/>
    <n v="0"/>
    <n v="0"/>
    <n v="0"/>
    <n v="0"/>
    <n v="254.3"/>
    <s v="No"/>
    <s v="Yes"/>
    <s v="No"/>
    <x v="1"/>
  </r>
  <r>
    <x v="298"/>
    <x v="298"/>
    <x v="2152"/>
    <x v="69"/>
    <n v="311.72000000000003"/>
    <n v="0"/>
    <n v="0"/>
    <n v="0"/>
    <n v="0"/>
    <n v="311.72000000000003"/>
    <s v="Yes"/>
    <s v="Yes"/>
    <s v="Yes"/>
    <x v="0"/>
  </r>
  <r>
    <x v="298"/>
    <x v="298"/>
    <x v="2153"/>
    <x v="17"/>
    <n v="614.73"/>
    <n v="0"/>
    <n v="0"/>
    <n v="0"/>
    <n v="0"/>
    <n v="614.73"/>
    <s v="No"/>
    <s v="Yes"/>
    <s v="No"/>
    <x v="1"/>
  </r>
  <r>
    <x v="298"/>
    <x v="298"/>
    <x v="2154"/>
    <x v="1621"/>
    <n v="277.8"/>
    <n v="0"/>
    <n v="0"/>
    <n v="0"/>
    <n v="0"/>
    <n v="277.8"/>
    <s v="No"/>
    <s v="Yes"/>
    <s v="No"/>
    <x v="1"/>
  </r>
  <r>
    <x v="298"/>
    <x v="298"/>
    <x v="2155"/>
    <x v="2023"/>
    <n v="335.7"/>
    <n v="0"/>
    <n v="0"/>
    <n v="0"/>
    <n v="0"/>
    <n v="335.7"/>
    <s v="No"/>
    <s v="Yes"/>
    <s v="No"/>
    <x v="1"/>
  </r>
  <r>
    <x v="299"/>
    <x v="299"/>
    <x v="2156"/>
    <x v="2024"/>
    <n v="257"/>
    <n v="17.25"/>
    <n v="0"/>
    <n v="0"/>
    <n v="0"/>
    <n v="274.25"/>
    <s v="No"/>
    <s v="Yes"/>
    <s v="No"/>
    <x v="1"/>
  </r>
  <r>
    <x v="299"/>
    <x v="299"/>
    <x v="2157"/>
    <x v="2025"/>
    <n v="251.26"/>
    <n v="0"/>
    <n v="3.08"/>
    <n v="0"/>
    <n v="0"/>
    <n v="254.34"/>
    <s v="No"/>
    <s v="Yes"/>
    <s v="No"/>
    <x v="1"/>
  </r>
  <r>
    <x v="300"/>
    <x v="300"/>
    <x v="2158"/>
    <x v="2026"/>
    <n v="34.799999999999997"/>
    <n v="0"/>
    <n v="0"/>
    <n v="0"/>
    <n v="0"/>
    <n v="34.799999999999997"/>
    <s v="No"/>
    <s v="Yes"/>
    <s v="No"/>
    <x v="1"/>
  </r>
  <r>
    <x v="300"/>
    <x v="300"/>
    <x v="2159"/>
    <x v="2027"/>
    <n v="76.7"/>
    <n v="12.15"/>
    <n v="0"/>
    <n v="0"/>
    <n v="0"/>
    <n v="88.850000000000009"/>
    <s v="No"/>
    <s v="Yes"/>
    <s v="No"/>
    <x v="1"/>
  </r>
  <r>
    <x v="300"/>
    <x v="300"/>
    <x v="2160"/>
    <x v="2028"/>
    <n v="44.15"/>
    <n v="0"/>
    <n v="3.62"/>
    <n v="0"/>
    <n v="0"/>
    <n v="47.769999999999996"/>
    <s v="No"/>
    <s v="Yes"/>
    <s v="No"/>
    <x v="1"/>
  </r>
  <r>
    <x v="301"/>
    <x v="301"/>
    <x v="2161"/>
    <x v="2029"/>
    <n v="36.57"/>
    <n v="0"/>
    <n v="1.31"/>
    <n v="0"/>
    <n v="0"/>
    <n v="37.880000000000003"/>
    <s v="Yes"/>
    <s v="Yes"/>
    <s v="No"/>
    <x v="1"/>
  </r>
  <r>
    <x v="301"/>
    <x v="301"/>
    <x v="2162"/>
    <x v="1726"/>
    <n v="46.6"/>
    <n v="0"/>
    <n v="0"/>
    <n v="0"/>
    <n v="0"/>
    <n v="46.6"/>
    <s v="Yes"/>
    <s v="Yes"/>
    <s v="Yes"/>
    <x v="0"/>
  </r>
  <r>
    <x v="301"/>
    <x v="301"/>
    <x v="2163"/>
    <x v="2030"/>
    <n v="26.7"/>
    <n v="0"/>
    <n v="0"/>
    <n v="0"/>
    <n v="0"/>
    <n v="26.7"/>
    <s v="No"/>
    <s v="Yes"/>
    <s v="No"/>
    <x v="1"/>
  </r>
  <r>
    <x v="302"/>
    <x v="302"/>
    <x v="2164"/>
    <x v="2031"/>
    <n v="26.3"/>
    <n v="4"/>
    <n v="0"/>
    <n v="0"/>
    <n v="0"/>
    <n v="30.3"/>
    <s v="No"/>
    <s v="No"/>
    <s v="No"/>
    <x v="1"/>
  </r>
  <r>
    <x v="303"/>
    <x v="303"/>
    <x v="2165"/>
    <x v="2032"/>
    <n v="127.33"/>
    <n v="14.7"/>
    <n v="0"/>
    <n v="0"/>
    <n v="0"/>
    <n v="142.03"/>
    <s v="No"/>
    <s v="Yes"/>
    <s v="No"/>
    <x v="1"/>
  </r>
  <r>
    <x v="304"/>
    <x v="304"/>
    <x v="2166"/>
    <x v="2033"/>
    <n v="76.73"/>
    <n v="0"/>
    <n v="0.74"/>
    <n v="0"/>
    <n v="0"/>
    <n v="77.47"/>
    <s v="Yes"/>
    <s v="Yes"/>
    <s v="Yes"/>
    <x v="0"/>
  </r>
  <r>
    <x v="305"/>
    <x v="305"/>
    <x v="2167"/>
    <x v="2034"/>
    <n v="144.22999999999999"/>
    <n v="0"/>
    <n v="2.19"/>
    <n v="0.9"/>
    <n v="0"/>
    <n v="147.32"/>
    <s v="Yes"/>
    <s v="Yes"/>
    <s v="Yes"/>
    <x v="0"/>
  </r>
  <r>
    <x v="306"/>
    <x v="306"/>
    <x v="2168"/>
    <x v="2035"/>
    <n v="38.159999999999997"/>
    <n v="0"/>
    <n v="3.16"/>
    <n v="0"/>
    <n v="0"/>
    <n v="41.319999999999993"/>
    <s v="Yes"/>
    <s v="Yes"/>
    <s v="Yes"/>
    <x v="0"/>
  </r>
  <r>
    <x v="306"/>
    <x v="306"/>
    <x v="2169"/>
    <x v="2036"/>
    <n v="91.1"/>
    <n v="0"/>
    <n v="0"/>
    <n v="0"/>
    <n v="0"/>
    <n v="91.1"/>
    <s v="No"/>
    <s v="Yes"/>
    <s v="No"/>
    <x v="1"/>
  </r>
  <r>
    <x v="307"/>
    <x v="307"/>
    <x v="2170"/>
    <x v="2037"/>
    <n v="78.739999999999995"/>
    <n v="0"/>
    <n v="4.79"/>
    <n v="0"/>
    <n v="0"/>
    <n v="83.53"/>
    <s v="No"/>
    <s v="Yes"/>
    <s v="No"/>
    <x v="1"/>
  </r>
  <r>
    <x v="307"/>
    <x v="307"/>
    <x v="2171"/>
    <x v="2038"/>
    <n v="68.819999999999993"/>
    <n v="0"/>
    <n v="0"/>
    <n v="0"/>
    <n v="0"/>
    <n v="68.819999999999993"/>
    <s v="No"/>
    <s v="Yes"/>
    <s v="No"/>
    <x v="1"/>
  </r>
  <r>
    <x v="308"/>
    <x v="308"/>
    <x v="2172"/>
    <x v="2039"/>
    <n v="102.4"/>
    <n v="0"/>
    <n v="0"/>
    <n v="0"/>
    <n v="0"/>
    <n v="102.4"/>
    <s v="No"/>
    <s v="No"/>
    <s v="No"/>
    <x v="1"/>
  </r>
  <r>
    <x v="309"/>
    <x v="309"/>
    <x v="2173"/>
    <x v="2040"/>
    <n v="543.4"/>
    <n v="17.100000000000001"/>
    <n v="0"/>
    <n v="0"/>
    <n v="0"/>
    <n v="560.5"/>
    <s v="Yes"/>
    <s v="Yes"/>
    <s v="Yes"/>
    <x v="0"/>
  </r>
  <r>
    <x v="310"/>
    <x v="310"/>
    <x v="2174"/>
    <x v="2041"/>
    <n v="389.22"/>
    <n v="0"/>
    <n v="17.46"/>
    <n v="0.2"/>
    <n v="0"/>
    <n v="406.88"/>
    <s v="Yes"/>
    <s v="Yes"/>
    <s v="Yes"/>
    <x v="0"/>
  </r>
  <r>
    <x v="310"/>
    <x v="310"/>
    <x v="2175"/>
    <x v="2042"/>
    <n v="399.51"/>
    <n v="0"/>
    <n v="0"/>
    <n v="0"/>
    <n v="0"/>
    <n v="399.51"/>
    <s v="Yes"/>
    <s v="Yes"/>
    <s v="Yes"/>
    <x v="0"/>
  </r>
  <r>
    <x v="310"/>
    <x v="310"/>
    <x v="2176"/>
    <x v="2043"/>
    <n v="473"/>
    <n v="16"/>
    <n v="0"/>
    <n v="0"/>
    <n v="0"/>
    <n v="489"/>
    <s v="Yes"/>
    <s v="Yes"/>
    <s v="Yes"/>
    <x v="0"/>
  </r>
  <r>
    <x v="311"/>
    <x v="311"/>
    <x v="2177"/>
    <x v="2044"/>
    <n v="2015.32"/>
    <n v="0"/>
    <n v="111.74"/>
    <n v="0"/>
    <n v="0"/>
    <n v="2127.06"/>
    <s v="Yes"/>
    <s v="Yes"/>
    <s v="Yes"/>
    <x v="0"/>
  </r>
  <r>
    <x v="311"/>
    <x v="311"/>
    <x v="2178"/>
    <x v="1523"/>
    <n v="510.2"/>
    <n v="0"/>
    <n v="0"/>
    <n v="0"/>
    <n v="0"/>
    <n v="510.2"/>
    <s v="Yes"/>
    <s v="Yes"/>
    <s v="Yes"/>
    <x v="0"/>
  </r>
  <r>
    <x v="311"/>
    <x v="311"/>
    <x v="2179"/>
    <x v="2045"/>
    <n v="410.72"/>
    <n v="0"/>
    <n v="0"/>
    <n v="0"/>
    <n v="0"/>
    <n v="410.72"/>
    <s v="Yes"/>
    <s v="Yes"/>
    <s v="Yes"/>
    <x v="0"/>
  </r>
  <r>
    <x v="311"/>
    <x v="311"/>
    <x v="2180"/>
    <x v="596"/>
    <n v="754.03"/>
    <n v="0"/>
    <n v="0"/>
    <n v="0"/>
    <n v="0"/>
    <n v="754.03"/>
    <s v="Yes"/>
    <s v="Yes"/>
    <s v="Yes"/>
    <x v="0"/>
  </r>
  <r>
    <x v="311"/>
    <x v="311"/>
    <x v="2181"/>
    <x v="2046"/>
    <n v="840.84"/>
    <n v="0"/>
    <n v="0"/>
    <n v="0"/>
    <n v="0"/>
    <n v="840.84"/>
    <s v="Yes"/>
    <s v="Yes"/>
    <s v="Yes"/>
    <x v="0"/>
  </r>
  <r>
    <x v="311"/>
    <x v="311"/>
    <x v="2182"/>
    <x v="1711"/>
    <n v="537.41"/>
    <n v="0"/>
    <n v="0"/>
    <n v="0"/>
    <n v="0"/>
    <n v="537.41"/>
    <s v="Yes"/>
    <s v="Yes"/>
    <s v="Yes"/>
    <x v="0"/>
  </r>
  <r>
    <x v="311"/>
    <x v="311"/>
    <x v="2183"/>
    <x v="133"/>
    <n v="475.41"/>
    <n v="0"/>
    <n v="0"/>
    <n v="0"/>
    <n v="0"/>
    <n v="475.41"/>
    <s v="Yes"/>
    <s v="Yes"/>
    <s v="Yes"/>
    <x v="0"/>
  </r>
  <r>
    <x v="311"/>
    <x v="311"/>
    <x v="2184"/>
    <x v="532"/>
    <n v="622.70000000000005"/>
    <n v="0"/>
    <n v="0"/>
    <n v="0"/>
    <n v="0"/>
    <n v="622.70000000000005"/>
    <s v="Yes"/>
    <s v="Yes"/>
    <s v="Yes"/>
    <x v="0"/>
  </r>
  <r>
    <x v="311"/>
    <x v="311"/>
    <x v="2185"/>
    <x v="2047"/>
    <n v="598.95000000000005"/>
    <n v="0"/>
    <n v="0"/>
    <n v="0"/>
    <n v="0"/>
    <n v="598.95000000000005"/>
    <s v="Yes"/>
    <s v="Yes"/>
    <s v="Yes"/>
    <x v="0"/>
  </r>
  <r>
    <x v="311"/>
    <x v="311"/>
    <x v="2186"/>
    <x v="2048"/>
    <n v="404.71"/>
    <n v="0"/>
    <n v="0"/>
    <n v="0"/>
    <n v="0"/>
    <n v="404.71"/>
    <s v="Yes"/>
    <s v="Yes"/>
    <s v="Yes"/>
    <x v="0"/>
  </r>
  <r>
    <x v="311"/>
    <x v="311"/>
    <x v="2187"/>
    <x v="2049"/>
    <n v="377.52"/>
    <n v="0"/>
    <n v="0"/>
    <n v="0"/>
    <n v="0"/>
    <n v="377.52"/>
    <s v="Yes"/>
    <s v="Yes"/>
    <s v="Yes"/>
    <x v="0"/>
  </r>
  <r>
    <x v="311"/>
    <x v="311"/>
    <x v="2188"/>
    <x v="2050"/>
    <n v="545.70000000000005"/>
    <n v="0"/>
    <n v="0"/>
    <n v="0"/>
    <n v="0"/>
    <n v="545.70000000000005"/>
    <s v="Yes"/>
    <s v="Yes"/>
    <s v="Yes"/>
    <x v="0"/>
  </r>
  <r>
    <x v="311"/>
    <x v="311"/>
    <x v="2189"/>
    <x v="2051"/>
    <n v="168.33"/>
    <n v="0"/>
    <n v="0"/>
    <n v="0"/>
    <n v="0"/>
    <n v="168.33"/>
    <s v="Yes"/>
    <s v="Yes"/>
    <s v="Yes"/>
    <x v="0"/>
  </r>
  <r>
    <x v="311"/>
    <x v="311"/>
    <x v="2190"/>
    <x v="2052"/>
    <n v="518.12"/>
    <n v="0"/>
    <n v="0"/>
    <n v="0"/>
    <n v="0"/>
    <n v="518.12"/>
    <s v="Yes"/>
    <s v="Yes"/>
    <s v="Yes"/>
    <x v="0"/>
  </r>
  <r>
    <x v="311"/>
    <x v="311"/>
    <x v="2191"/>
    <x v="2053"/>
    <n v="2063.39"/>
    <n v="0"/>
    <n v="98.149999999999991"/>
    <n v="0"/>
    <n v="0"/>
    <n v="2161.54"/>
    <s v="Yes"/>
    <s v="Yes"/>
    <s v="Yes"/>
    <x v="0"/>
  </r>
  <r>
    <x v="311"/>
    <x v="311"/>
    <x v="2192"/>
    <x v="2054"/>
    <n v="466.97"/>
    <n v="0"/>
    <n v="0"/>
    <n v="0"/>
    <n v="0"/>
    <n v="466.97"/>
    <s v="Yes"/>
    <s v="Yes"/>
    <s v="Yes"/>
    <x v="0"/>
  </r>
  <r>
    <x v="311"/>
    <x v="311"/>
    <x v="2193"/>
    <x v="2055"/>
    <n v="431.4"/>
    <n v="0"/>
    <n v="0"/>
    <n v="0"/>
    <n v="0"/>
    <n v="431.4"/>
    <s v="Yes"/>
    <s v="Yes"/>
    <s v="Yes"/>
    <x v="0"/>
  </r>
  <r>
    <x v="311"/>
    <x v="311"/>
    <x v="2194"/>
    <x v="2056"/>
    <n v="830.31"/>
    <n v="0"/>
    <n v="0"/>
    <n v="0"/>
    <n v="0"/>
    <n v="830.31"/>
    <s v="Yes"/>
    <s v="Yes"/>
    <s v="Yes"/>
    <x v="0"/>
  </r>
  <r>
    <x v="311"/>
    <x v="311"/>
    <x v="2195"/>
    <x v="2057"/>
    <n v="833.37"/>
    <n v="0"/>
    <n v="0"/>
    <n v="0"/>
    <n v="0"/>
    <n v="833.37"/>
    <s v="Yes"/>
    <s v="Yes"/>
    <s v="Yes"/>
    <x v="0"/>
  </r>
  <r>
    <x v="311"/>
    <x v="311"/>
    <x v="2196"/>
    <x v="2058"/>
    <n v="529.6"/>
    <n v="0"/>
    <n v="0"/>
    <n v="0"/>
    <n v="0"/>
    <n v="529.6"/>
    <s v="Yes"/>
    <s v="Yes"/>
    <s v="Yes"/>
    <x v="0"/>
  </r>
  <r>
    <x v="311"/>
    <x v="311"/>
    <x v="2197"/>
    <x v="2059"/>
    <n v="448.94"/>
    <n v="0"/>
    <n v="0"/>
    <n v="0"/>
    <n v="24.66"/>
    <n v="473.6"/>
    <s v="No"/>
    <s v="Yes"/>
    <s v="No"/>
    <x v="1"/>
  </r>
  <r>
    <x v="311"/>
    <x v="311"/>
    <x v="2198"/>
    <x v="2060"/>
    <n v="174.94"/>
    <n v="0"/>
    <n v="0.56000000000000005"/>
    <n v="0"/>
    <n v="0"/>
    <n v="175.5"/>
    <s v="Yes"/>
    <s v="Yes"/>
    <s v="Yes"/>
    <x v="0"/>
  </r>
  <r>
    <x v="311"/>
    <x v="311"/>
    <x v="2199"/>
    <x v="2061"/>
    <n v="351.79"/>
    <n v="0"/>
    <n v="3.1900000000000004"/>
    <n v="0"/>
    <n v="0"/>
    <n v="354.98"/>
    <s v="Yes"/>
    <s v="Yes"/>
    <s v="Yes"/>
    <x v="0"/>
  </r>
  <r>
    <x v="311"/>
    <x v="311"/>
    <x v="2200"/>
    <x v="2062"/>
    <n v="75.709999999999994"/>
    <n v="0"/>
    <n v="0"/>
    <n v="0"/>
    <n v="0"/>
    <n v="75.709999999999994"/>
    <s v="Yes"/>
    <s v="Yes"/>
    <s v="Yes"/>
    <x v="0"/>
  </r>
  <r>
    <x v="312"/>
    <x v="312"/>
    <x v="2201"/>
    <x v="1805"/>
    <n v="955.24"/>
    <n v="0"/>
    <n v="66.02"/>
    <n v="27.7"/>
    <n v="0"/>
    <n v="1048.96"/>
    <s v="Yes"/>
    <s v="Yes"/>
    <s v="Yes"/>
    <x v="0"/>
  </r>
  <r>
    <x v="312"/>
    <x v="312"/>
    <x v="2202"/>
    <x v="2063"/>
    <n v="503.2"/>
    <n v="18"/>
    <n v="0"/>
    <n v="0"/>
    <n v="0"/>
    <n v="521.20000000000005"/>
    <s v="Yes"/>
    <s v="Yes"/>
    <s v="Yes"/>
    <x v="0"/>
  </r>
  <r>
    <x v="312"/>
    <x v="312"/>
    <x v="2203"/>
    <x v="2064"/>
    <n v="441.8"/>
    <n v="17.8"/>
    <n v="0"/>
    <n v="0"/>
    <n v="0"/>
    <n v="459.6"/>
    <s v="Yes"/>
    <s v="Yes"/>
    <s v="Yes"/>
    <x v="0"/>
  </r>
  <r>
    <x v="312"/>
    <x v="312"/>
    <x v="2204"/>
    <x v="2065"/>
    <n v="827.52"/>
    <n v="0"/>
    <n v="0"/>
    <n v="0"/>
    <n v="0"/>
    <n v="827.52"/>
    <s v="Yes"/>
    <s v="Yes"/>
    <s v="Yes"/>
    <x v="0"/>
  </r>
  <r>
    <x v="312"/>
    <x v="312"/>
    <x v="2205"/>
    <x v="2066"/>
    <n v="492.5"/>
    <n v="33.6"/>
    <n v="0"/>
    <n v="0"/>
    <n v="0"/>
    <n v="526.1"/>
    <s v="Yes"/>
    <s v="Yes"/>
    <s v="Yes"/>
    <x v="0"/>
  </r>
  <r>
    <x v="313"/>
    <x v="313"/>
    <x v="2206"/>
    <x v="2067"/>
    <n v="1048.6300000000001"/>
    <n v="0"/>
    <n v="53.21"/>
    <n v="0"/>
    <n v="0"/>
    <n v="1101.8400000000001"/>
    <s v="Yes"/>
    <s v="Yes"/>
    <s v="Yes"/>
    <x v="0"/>
  </r>
  <r>
    <x v="313"/>
    <x v="313"/>
    <x v="2207"/>
    <x v="2068"/>
    <n v="4.0599999999999996"/>
    <n v="0"/>
    <n v="0"/>
    <n v="0"/>
    <n v="0"/>
    <n v="4.0599999999999996"/>
    <s v="No"/>
    <s v="Yes"/>
    <s v="No"/>
    <x v="1"/>
  </r>
  <r>
    <x v="313"/>
    <x v="313"/>
    <x v="2208"/>
    <x v="2069"/>
    <n v="28.8"/>
    <n v="0"/>
    <n v="0"/>
    <n v="0"/>
    <n v="0"/>
    <n v="28.8"/>
    <s v="Yes"/>
    <s v="Yes"/>
    <s v="Yes"/>
    <x v="0"/>
  </r>
  <r>
    <x v="313"/>
    <x v="313"/>
    <x v="2209"/>
    <x v="2070"/>
    <n v="240.02"/>
    <n v="17.3"/>
    <n v="0"/>
    <n v="0"/>
    <n v="0"/>
    <n v="257.32"/>
    <s v="Yes"/>
    <s v="Yes"/>
    <s v="Yes"/>
    <x v="0"/>
  </r>
  <r>
    <x v="313"/>
    <x v="313"/>
    <x v="2210"/>
    <x v="2071"/>
    <n v="528.45000000000005"/>
    <n v="0"/>
    <n v="0"/>
    <n v="0"/>
    <n v="0"/>
    <n v="528.45000000000005"/>
    <s v="Yes"/>
    <s v="Yes"/>
    <s v="Yes"/>
    <x v="0"/>
  </r>
  <r>
    <x v="313"/>
    <x v="313"/>
    <x v="2211"/>
    <x v="2072"/>
    <n v="807.93"/>
    <n v="0"/>
    <n v="0"/>
    <n v="0"/>
    <n v="0"/>
    <n v="807.93"/>
    <s v="Yes"/>
    <s v="Yes"/>
    <s v="Yes"/>
    <x v="0"/>
  </r>
  <r>
    <x v="313"/>
    <x v="313"/>
    <x v="2212"/>
    <x v="2073"/>
    <n v="902.09"/>
    <n v="0"/>
    <n v="0"/>
    <n v="0"/>
    <n v="0"/>
    <n v="902.09"/>
    <s v="Yes"/>
    <s v="Yes"/>
    <s v="Yes"/>
    <x v="0"/>
  </r>
  <r>
    <x v="313"/>
    <x v="313"/>
    <x v="2213"/>
    <x v="2074"/>
    <n v="10.9"/>
    <n v="0"/>
    <n v="0"/>
    <n v="0"/>
    <n v="0"/>
    <n v="10.9"/>
    <s v="Yes"/>
    <s v="Yes"/>
    <s v="Yes"/>
    <x v="0"/>
  </r>
  <r>
    <x v="313"/>
    <x v="313"/>
    <x v="2214"/>
    <x v="2075"/>
    <n v="16.850000000000001"/>
    <n v="0"/>
    <n v="0"/>
    <n v="0"/>
    <n v="0"/>
    <n v="16.850000000000001"/>
    <s v="Yes"/>
    <s v="Yes"/>
    <s v="Yes"/>
    <x v="0"/>
  </r>
  <r>
    <x v="314"/>
    <x v="314"/>
    <x v="2215"/>
    <x v="2076"/>
    <n v="343.2"/>
    <n v="42.4"/>
    <n v="0"/>
    <n v="0"/>
    <n v="0"/>
    <n v="385.59999999999997"/>
    <s v="Yes"/>
    <s v="Yes"/>
    <s v="Yes"/>
    <x v="0"/>
  </r>
  <r>
    <x v="314"/>
    <x v="314"/>
    <x v="2216"/>
    <x v="2077"/>
    <n v="347.74"/>
    <n v="0"/>
    <n v="0"/>
    <n v="0"/>
    <n v="0"/>
    <n v="347.74"/>
    <s v="Yes"/>
    <s v="Yes"/>
    <s v="Yes"/>
    <x v="0"/>
  </r>
  <r>
    <x v="315"/>
    <x v="315"/>
    <x v="2217"/>
    <x v="2078"/>
    <n v="33.299999999999997"/>
    <n v="0"/>
    <n v="0"/>
    <n v="0"/>
    <n v="0"/>
    <n v="33.299999999999997"/>
    <s v="Yes"/>
    <s v="Yes"/>
    <s v="Yes"/>
    <x v="0"/>
  </r>
  <r>
    <x v="315"/>
    <x v="315"/>
    <x v="2218"/>
    <x v="2079"/>
    <n v="509.7"/>
    <n v="32.6"/>
    <n v="0"/>
    <n v="0"/>
    <n v="0"/>
    <n v="542.29999999999995"/>
    <s v="Yes"/>
    <s v="Yes"/>
    <s v="Yes"/>
    <x v="0"/>
  </r>
  <r>
    <x v="315"/>
    <x v="315"/>
    <x v="2219"/>
    <x v="2080"/>
    <n v="1068.68"/>
    <n v="0"/>
    <n v="62.480000000000004"/>
    <n v="0"/>
    <n v="0"/>
    <n v="1131.1600000000001"/>
    <s v="Yes"/>
    <s v="Yes"/>
    <s v="Yes"/>
    <x v="0"/>
  </r>
  <r>
    <x v="315"/>
    <x v="315"/>
    <x v="2220"/>
    <x v="2081"/>
    <n v="532.5"/>
    <n v="24.6"/>
    <n v="0"/>
    <n v="0"/>
    <n v="0"/>
    <n v="557.1"/>
    <s v="Yes"/>
    <s v="Yes"/>
    <s v="Yes"/>
    <x v="0"/>
  </r>
  <r>
    <x v="315"/>
    <x v="315"/>
    <x v="2221"/>
    <x v="2082"/>
    <n v="448.21"/>
    <n v="22.6"/>
    <n v="0"/>
    <n v="0"/>
    <n v="0"/>
    <n v="470.81"/>
    <s v="Yes"/>
    <s v="Yes"/>
    <s v="Yes"/>
    <x v="0"/>
  </r>
  <r>
    <x v="315"/>
    <x v="315"/>
    <x v="2222"/>
    <x v="2083"/>
    <n v="834.58"/>
    <n v="0"/>
    <n v="0"/>
    <n v="0"/>
    <n v="0"/>
    <n v="834.58"/>
    <s v="Yes"/>
    <s v="Yes"/>
    <s v="Yes"/>
    <x v="0"/>
  </r>
  <r>
    <x v="316"/>
    <x v="316"/>
    <x v="2223"/>
    <x v="2084"/>
    <n v="434.7"/>
    <n v="0"/>
    <n v="0"/>
    <n v="0"/>
    <n v="0"/>
    <n v="434.7"/>
    <s v="Yes"/>
    <s v="Yes"/>
    <s v="Yes"/>
    <x v="0"/>
  </r>
  <r>
    <x v="316"/>
    <x v="316"/>
    <x v="2224"/>
    <x v="173"/>
    <n v="602"/>
    <n v="0"/>
    <n v="0"/>
    <n v="0"/>
    <n v="0"/>
    <n v="602"/>
    <s v="Yes"/>
    <s v="Yes"/>
    <s v="Yes"/>
    <x v="0"/>
  </r>
  <r>
    <x v="316"/>
    <x v="316"/>
    <x v="2225"/>
    <x v="2085"/>
    <n v="1992.45"/>
    <n v="0"/>
    <n v="111.60000000000001"/>
    <n v="0"/>
    <n v="0"/>
    <n v="2104.0500000000002"/>
    <s v="Yes"/>
    <s v="Yes"/>
    <s v="Yes"/>
    <x v="0"/>
  </r>
  <r>
    <x v="316"/>
    <x v="316"/>
    <x v="2226"/>
    <x v="2086"/>
    <n v="816.47"/>
    <n v="0"/>
    <n v="0"/>
    <n v="0"/>
    <n v="0"/>
    <n v="816.47"/>
    <s v="Yes"/>
    <s v="Yes"/>
    <s v="Yes"/>
    <x v="0"/>
  </r>
  <r>
    <x v="316"/>
    <x v="316"/>
    <x v="2227"/>
    <x v="2087"/>
    <n v="573.9"/>
    <n v="0"/>
    <n v="0"/>
    <n v="0"/>
    <n v="0"/>
    <n v="573.9"/>
    <s v="Yes"/>
    <s v="Yes"/>
    <s v="Yes"/>
    <x v="0"/>
  </r>
  <r>
    <x v="316"/>
    <x v="316"/>
    <x v="2228"/>
    <x v="231"/>
    <n v="590"/>
    <n v="0"/>
    <n v="0"/>
    <n v="0"/>
    <n v="0"/>
    <n v="590"/>
    <s v="Yes"/>
    <s v="Yes"/>
    <s v="Yes"/>
    <x v="0"/>
  </r>
  <r>
    <x v="316"/>
    <x v="316"/>
    <x v="2229"/>
    <x v="2088"/>
    <n v="589.67999999999995"/>
    <n v="0"/>
    <n v="0"/>
    <n v="0"/>
    <n v="0"/>
    <n v="589.67999999999995"/>
    <s v="Yes"/>
    <s v="Yes"/>
    <s v="Yes"/>
    <x v="0"/>
  </r>
  <r>
    <x v="316"/>
    <x v="316"/>
    <x v="2230"/>
    <x v="2089"/>
    <n v="378.2"/>
    <n v="34"/>
    <n v="0"/>
    <n v="0"/>
    <n v="0"/>
    <n v="412.2"/>
    <s v="Yes"/>
    <s v="Yes"/>
    <s v="Yes"/>
    <x v="0"/>
  </r>
  <r>
    <x v="317"/>
    <x v="317"/>
    <x v="2231"/>
    <x v="2090"/>
    <n v="235.9"/>
    <n v="0"/>
    <n v="0"/>
    <n v="0"/>
    <n v="0"/>
    <n v="235.9"/>
    <s v="Yes"/>
    <s v="Yes"/>
    <s v="Yes"/>
    <x v="0"/>
  </r>
  <r>
    <x v="317"/>
    <x v="317"/>
    <x v="2232"/>
    <x v="2091"/>
    <n v="767.88"/>
    <n v="0"/>
    <n v="0"/>
    <n v="0"/>
    <n v="0"/>
    <n v="767.88"/>
    <s v="Yes"/>
    <s v="Yes"/>
    <s v="Yes"/>
    <x v="0"/>
  </r>
  <r>
    <x v="317"/>
    <x v="317"/>
    <x v="2233"/>
    <x v="1523"/>
    <n v="342.8"/>
    <n v="0"/>
    <n v="0"/>
    <n v="0"/>
    <n v="0"/>
    <n v="342.8"/>
    <s v="Yes"/>
    <s v="Yes"/>
    <s v="Yes"/>
    <x v="0"/>
  </r>
  <r>
    <x v="317"/>
    <x v="317"/>
    <x v="2234"/>
    <x v="43"/>
    <n v="277.94"/>
    <n v="0"/>
    <n v="0"/>
    <n v="0"/>
    <n v="0"/>
    <n v="277.94"/>
    <s v="Yes"/>
    <s v="Yes"/>
    <s v="Yes"/>
    <x v="0"/>
  </r>
  <r>
    <x v="317"/>
    <x v="317"/>
    <x v="2235"/>
    <x v="2092"/>
    <n v="909.97"/>
    <n v="0"/>
    <n v="29.57"/>
    <n v="0"/>
    <n v="0"/>
    <n v="939.54000000000008"/>
    <s v="Yes"/>
    <s v="Yes"/>
    <s v="Yes"/>
    <x v="0"/>
  </r>
  <r>
    <x v="317"/>
    <x v="317"/>
    <x v="2236"/>
    <x v="2093"/>
    <n v="402.9"/>
    <n v="0"/>
    <n v="0"/>
    <n v="0"/>
    <n v="0"/>
    <n v="402.9"/>
    <s v="Yes"/>
    <s v="Yes"/>
    <s v="Yes"/>
    <x v="0"/>
  </r>
  <r>
    <x v="317"/>
    <x v="317"/>
    <x v="2237"/>
    <x v="2094"/>
    <n v="460.5"/>
    <n v="0"/>
    <n v="0"/>
    <n v="0"/>
    <n v="0"/>
    <n v="460.5"/>
    <s v="Yes"/>
    <s v="Yes"/>
    <s v="Yes"/>
    <x v="0"/>
  </r>
  <r>
    <x v="317"/>
    <x v="317"/>
    <x v="2238"/>
    <x v="2095"/>
    <n v="509.79"/>
    <n v="0"/>
    <n v="2.9499999999999997"/>
    <n v="0"/>
    <n v="0"/>
    <n v="512.74"/>
    <s v="No"/>
    <s v="Yes"/>
    <s v="No"/>
    <x v="1"/>
  </r>
  <r>
    <x v="318"/>
    <x v="318"/>
    <x v="2239"/>
    <x v="2096"/>
    <n v="253.9"/>
    <n v="0"/>
    <n v="0"/>
    <n v="0"/>
    <n v="0"/>
    <n v="253.9"/>
    <s v="Yes"/>
    <s v="Yes"/>
    <s v="Yes"/>
    <x v="0"/>
  </r>
  <r>
    <x v="318"/>
    <x v="318"/>
    <x v="2240"/>
    <x v="2097"/>
    <n v="232.1"/>
    <n v="30.1"/>
    <n v="0"/>
    <n v="0"/>
    <n v="0"/>
    <n v="262.2"/>
    <s v="Yes"/>
    <s v="Yes"/>
    <s v="Yes"/>
    <x v="0"/>
  </r>
  <r>
    <x v="318"/>
    <x v="318"/>
    <x v="2241"/>
    <x v="2098"/>
    <n v="197.8"/>
    <n v="0"/>
    <n v="0"/>
    <n v="0"/>
    <n v="0"/>
    <n v="197.8"/>
    <s v="Yes"/>
    <s v="Yes"/>
    <s v="Yes"/>
    <x v="0"/>
  </r>
  <r>
    <x v="318"/>
    <x v="318"/>
    <x v="2242"/>
    <x v="2099"/>
    <n v="346.82"/>
    <n v="0"/>
    <n v="2.85"/>
    <n v="18.3"/>
    <n v="0"/>
    <n v="367.97"/>
    <s v="Yes"/>
    <s v="Yes"/>
    <s v="Yes"/>
    <x v="0"/>
  </r>
  <r>
    <x v="319"/>
    <x v="319"/>
    <x v="2243"/>
    <x v="2100"/>
    <n v="424.7"/>
    <n v="0"/>
    <n v="0"/>
    <n v="0"/>
    <n v="0"/>
    <n v="424.7"/>
    <s v="Yes"/>
    <s v="Yes"/>
    <s v="Yes"/>
    <x v="0"/>
  </r>
  <r>
    <x v="319"/>
    <x v="319"/>
    <x v="2244"/>
    <x v="2101"/>
    <n v="398.09"/>
    <n v="0"/>
    <n v="7.84"/>
    <n v="0"/>
    <n v="0"/>
    <n v="405.92999999999995"/>
    <s v="Yes"/>
    <s v="Yes"/>
    <s v="Yes"/>
    <x v="0"/>
  </r>
  <r>
    <x v="319"/>
    <x v="319"/>
    <x v="2245"/>
    <x v="1694"/>
    <n v="532.9"/>
    <n v="0"/>
    <n v="0"/>
    <n v="0"/>
    <n v="0"/>
    <n v="532.9"/>
    <s v="Yes"/>
    <s v="Yes"/>
    <s v="Yes"/>
    <x v="0"/>
  </r>
  <r>
    <x v="320"/>
    <x v="320"/>
    <x v="2246"/>
    <x v="2102"/>
    <n v="425.44"/>
    <n v="0"/>
    <n v="15.219999999999999"/>
    <n v="0"/>
    <n v="0"/>
    <n v="440.65999999999997"/>
    <s v="Yes"/>
    <s v="Yes"/>
    <s v="Yes"/>
    <x v="0"/>
  </r>
  <r>
    <x v="320"/>
    <x v="320"/>
    <x v="2247"/>
    <x v="2103"/>
    <n v="269.64"/>
    <n v="47.79"/>
    <n v="0"/>
    <n v="0"/>
    <n v="0"/>
    <n v="317.43"/>
    <s v="Yes"/>
    <s v="Yes"/>
    <s v="Yes"/>
    <x v="0"/>
  </r>
  <r>
    <x v="320"/>
    <x v="320"/>
    <x v="2248"/>
    <x v="2104"/>
    <n v="265"/>
    <n v="0"/>
    <n v="0"/>
    <n v="0"/>
    <n v="0"/>
    <n v="265"/>
    <s v="Yes"/>
    <s v="Yes"/>
    <s v="Yes"/>
    <x v="0"/>
  </r>
  <r>
    <x v="320"/>
    <x v="320"/>
    <x v="2249"/>
    <x v="2105"/>
    <n v="313.18"/>
    <n v="0"/>
    <n v="0"/>
    <n v="0"/>
    <n v="0"/>
    <n v="313.18"/>
    <s v="Yes"/>
    <s v="Yes"/>
    <s v="Yes"/>
    <x v="0"/>
  </r>
  <r>
    <x v="321"/>
    <x v="321"/>
    <x v="2250"/>
    <x v="2106"/>
    <n v="699.21"/>
    <n v="0"/>
    <n v="0"/>
    <n v="0"/>
    <n v="0"/>
    <n v="699.21"/>
    <s v="Yes"/>
    <s v="Yes"/>
    <s v="Yes"/>
    <x v="0"/>
  </r>
  <r>
    <x v="321"/>
    <x v="321"/>
    <x v="2251"/>
    <x v="2107"/>
    <n v="308.5"/>
    <n v="0"/>
    <n v="0"/>
    <n v="0"/>
    <n v="0"/>
    <n v="308.5"/>
    <s v="Yes"/>
    <s v="Yes"/>
    <s v="Yes"/>
    <x v="0"/>
  </r>
  <r>
    <x v="321"/>
    <x v="321"/>
    <x v="2252"/>
    <x v="2108"/>
    <n v="813.39"/>
    <n v="0"/>
    <n v="22.599999999999998"/>
    <n v="0"/>
    <n v="0"/>
    <n v="835.99"/>
    <s v="Yes"/>
    <s v="Yes"/>
    <s v="Yes"/>
    <x v="0"/>
  </r>
  <r>
    <x v="321"/>
    <x v="321"/>
    <x v="2253"/>
    <x v="2109"/>
    <n v="70.92"/>
    <n v="0"/>
    <n v="0"/>
    <n v="0"/>
    <n v="0"/>
    <n v="70.92"/>
    <s v="Yes"/>
    <s v="Yes"/>
    <s v="Yes"/>
    <x v="0"/>
  </r>
  <r>
    <x v="321"/>
    <x v="321"/>
    <x v="2254"/>
    <x v="1702"/>
    <n v="381.9"/>
    <n v="0"/>
    <n v="0"/>
    <n v="0"/>
    <n v="0"/>
    <n v="381.9"/>
    <s v="Yes"/>
    <s v="Yes"/>
    <s v="Yes"/>
    <x v="0"/>
  </r>
  <r>
    <x v="321"/>
    <x v="321"/>
    <x v="2255"/>
    <x v="2110"/>
    <n v="382.6"/>
    <n v="0"/>
    <n v="0"/>
    <n v="0"/>
    <n v="0"/>
    <n v="382.6"/>
    <s v="Yes"/>
    <s v="Yes"/>
    <s v="Yes"/>
    <x v="0"/>
  </r>
  <r>
    <x v="321"/>
    <x v="321"/>
    <x v="2256"/>
    <x v="2111"/>
    <n v="293.89999999999998"/>
    <n v="85.1"/>
    <n v="0"/>
    <n v="0"/>
    <n v="0"/>
    <n v="379"/>
    <s v="Yes"/>
    <s v="Yes"/>
    <s v="Yes"/>
    <x v="0"/>
  </r>
  <r>
    <x v="321"/>
    <x v="321"/>
    <x v="2257"/>
    <x v="2112"/>
    <n v="4.17"/>
    <n v="0"/>
    <n v="0"/>
    <n v="0"/>
    <n v="0"/>
    <n v="4.17"/>
    <s v="Yes"/>
    <s v="Yes"/>
    <s v="Yes"/>
    <x v="0"/>
  </r>
  <r>
    <x v="321"/>
    <x v="321"/>
    <x v="2258"/>
    <x v="2113"/>
    <n v="11"/>
    <n v="0"/>
    <n v="0"/>
    <n v="0"/>
    <n v="0"/>
    <n v="11"/>
    <s v="Yes"/>
    <s v="Yes"/>
    <s v="Yes"/>
    <x v="0"/>
  </r>
  <r>
    <x v="321"/>
    <x v="321"/>
    <x v="2259"/>
    <x v="2114"/>
    <n v="41.5"/>
    <n v="0"/>
    <n v="0"/>
    <n v="0"/>
    <n v="0"/>
    <n v="41.5"/>
    <s v="Yes"/>
    <s v="Yes"/>
    <s v="Yes"/>
    <x v="0"/>
  </r>
  <r>
    <x v="322"/>
    <x v="322"/>
    <x v="2260"/>
    <x v="2115"/>
    <n v="438.94"/>
    <n v="0"/>
    <n v="0"/>
    <n v="0"/>
    <n v="0"/>
    <n v="438.94"/>
    <s v="Yes"/>
    <s v="Yes"/>
    <s v="Yes"/>
    <x v="0"/>
  </r>
  <r>
    <x v="322"/>
    <x v="322"/>
    <x v="2261"/>
    <x v="2116"/>
    <n v="246.2"/>
    <n v="0"/>
    <n v="0"/>
    <n v="0"/>
    <n v="0"/>
    <n v="246.2"/>
    <s v="Yes"/>
    <s v="Yes"/>
    <s v="Yes"/>
    <x v="0"/>
  </r>
  <r>
    <x v="322"/>
    <x v="322"/>
    <x v="2262"/>
    <x v="2117"/>
    <n v="379.16"/>
    <n v="0"/>
    <n v="0"/>
    <n v="0"/>
    <n v="0"/>
    <n v="379.16"/>
    <s v="Yes"/>
    <s v="Yes"/>
    <s v="Yes"/>
    <x v="0"/>
  </r>
  <r>
    <x v="322"/>
    <x v="322"/>
    <x v="2263"/>
    <x v="1818"/>
    <n v="1332.57"/>
    <n v="0"/>
    <n v="104.73"/>
    <n v="0"/>
    <n v="0"/>
    <n v="1437.3"/>
    <s v="No"/>
    <s v="Yes"/>
    <s v="No"/>
    <x v="1"/>
  </r>
  <r>
    <x v="322"/>
    <x v="322"/>
    <x v="2264"/>
    <x v="2118"/>
    <n v="499.82"/>
    <n v="0"/>
    <n v="0"/>
    <n v="0"/>
    <n v="0"/>
    <n v="499.82"/>
    <s v="Yes"/>
    <s v="Yes"/>
    <s v="Yes"/>
    <x v="0"/>
  </r>
  <r>
    <x v="322"/>
    <x v="322"/>
    <x v="2265"/>
    <x v="2119"/>
    <n v="427.54"/>
    <n v="29.61"/>
    <n v="0"/>
    <n v="0"/>
    <n v="0"/>
    <n v="457.15000000000003"/>
    <s v="No"/>
    <s v="Yes"/>
    <s v="No"/>
    <x v="1"/>
  </r>
  <r>
    <x v="322"/>
    <x v="322"/>
    <x v="2266"/>
    <x v="2120"/>
    <n v="1160.8399999999999"/>
    <n v="0"/>
    <n v="0"/>
    <n v="0"/>
    <n v="0"/>
    <n v="1160.8399999999999"/>
    <s v="Yes"/>
    <s v="Yes"/>
    <s v="Yes"/>
    <x v="0"/>
  </r>
  <r>
    <x v="322"/>
    <x v="322"/>
    <x v="2267"/>
    <x v="1030"/>
    <n v="352.56"/>
    <n v="16.3"/>
    <n v="0"/>
    <n v="0"/>
    <n v="0"/>
    <n v="368.86"/>
    <s v="No"/>
    <s v="Yes"/>
    <s v="No"/>
    <x v="1"/>
  </r>
  <r>
    <x v="322"/>
    <x v="322"/>
    <x v="2268"/>
    <x v="2121"/>
    <n v="27.4"/>
    <n v="0"/>
    <n v="0"/>
    <n v="0"/>
    <n v="0"/>
    <n v="27.4"/>
    <s v="Yes"/>
    <s v="Yes"/>
    <s v="Yes"/>
    <x v="0"/>
  </r>
  <r>
    <x v="322"/>
    <x v="322"/>
    <x v="2269"/>
    <x v="2122"/>
    <n v="26.27"/>
    <n v="0"/>
    <n v="0"/>
    <n v="0"/>
    <n v="0"/>
    <n v="26.27"/>
    <s v="No"/>
    <s v="Yes"/>
    <s v="No"/>
    <x v="1"/>
  </r>
  <r>
    <x v="322"/>
    <x v="322"/>
    <x v="2270"/>
    <x v="2123"/>
    <n v="154.47999999999999"/>
    <n v="0"/>
    <n v="0"/>
    <n v="0"/>
    <n v="0"/>
    <n v="154.47999999999999"/>
    <s v="No"/>
    <s v="Yes"/>
    <s v="No"/>
    <x v="1"/>
  </r>
  <r>
    <x v="322"/>
    <x v="322"/>
    <x v="2271"/>
    <x v="2124"/>
    <n v="12.85"/>
    <n v="0"/>
    <n v="0"/>
    <n v="0"/>
    <n v="0"/>
    <n v="12.85"/>
    <s v="No"/>
    <s v="Yes"/>
    <s v="No"/>
    <x v="1"/>
  </r>
  <r>
    <x v="322"/>
    <x v="322"/>
    <x v="2272"/>
    <x v="2125"/>
    <n v="185.7"/>
    <n v="0"/>
    <n v="0"/>
    <n v="0"/>
    <n v="0"/>
    <n v="185.7"/>
    <s v="Yes"/>
    <s v="Yes"/>
    <s v="Yes"/>
    <x v="0"/>
  </r>
  <r>
    <x v="323"/>
    <x v="323"/>
    <x v="2273"/>
    <x v="2126"/>
    <n v="126.7"/>
    <n v="0"/>
    <n v="0"/>
    <n v="0"/>
    <n v="0"/>
    <n v="126.7"/>
    <s v="Yes"/>
    <s v="Yes"/>
    <s v="Yes"/>
    <x v="0"/>
  </r>
  <r>
    <x v="323"/>
    <x v="323"/>
    <x v="2274"/>
    <x v="2127"/>
    <n v="467.1"/>
    <n v="0"/>
    <n v="0"/>
    <n v="0"/>
    <n v="0"/>
    <n v="467.1"/>
    <s v="Yes"/>
    <s v="Yes"/>
    <s v="Yes"/>
    <x v="0"/>
  </r>
  <r>
    <x v="323"/>
    <x v="323"/>
    <x v="2275"/>
    <x v="2128"/>
    <n v="263.60000000000002"/>
    <n v="0"/>
    <n v="0"/>
    <n v="13.2"/>
    <n v="0"/>
    <n v="276.8"/>
    <s v="Yes"/>
    <s v="Yes"/>
    <s v="Yes"/>
    <x v="0"/>
  </r>
  <r>
    <x v="324"/>
    <x v="324"/>
    <x v="2276"/>
    <x v="2129"/>
    <n v="138.6"/>
    <n v="0"/>
    <n v="0"/>
    <n v="0"/>
    <n v="0"/>
    <n v="138.6"/>
    <s v="No"/>
    <s v="No"/>
    <s v="No"/>
    <x v="1"/>
  </r>
  <r>
    <x v="2"/>
    <x v="2"/>
    <x v="2277"/>
    <x v="2130"/>
    <n v="0"/>
    <n v="16.170000000000002"/>
    <n v="0"/>
    <n v="0"/>
    <n v="0"/>
    <n v="16.170000000000002"/>
    <s v="Yes"/>
    <s v="Yes"/>
    <s v="Yes"/>
    <x v="0"/>
  </r>
  <r>
    <x v="2"/>
    <x v="2"/>
    <x v="2278"/>
    <x v="2131"/>
    <n v="0"/>
    <n v="0"/>
    <n v="0"/>
    <n v="27.1"/>
    <n v="0"/>
    <n v="27.1"/>
    <s v="Yes"/>
    <s v="Yes"/>
    <s v="Yes"/>
    <x v="0"/>
  </r>
  <r>
    <x v="5"/>
    <x v="5"/>
    <x v="2279"/>
    <x v="2132"/>
    <n v="0"/>
    <n v="0"/>
    <n v="0"/>
    <n v="13.4"/>
    <n v="0"/>
    <n v="13.4"/>
    <s v="Yes"/>
    <s v="Yes"/>
    <s v="Yes"/>
    <x v="0"/>
  </r>
  <r>
    <x v="7"/>
    <x v="7"/>
    <x v="2280"/>
    <x v="2133"/>
    <n v="0"/>
    <n v="0"/>
    <n v="0"/>
    <n v="0"/>
    <n v="0"/>
    <n v="0"/>
    <s v="No"/>
    <s v="Yes"/>
    <s v="No"/>
    <x v="1"/>
  </r>
  <r>
    <x v="11"/>
    <x v="11"/>
    <x v="2281"/>
    <x v="2134"/>
    <n v="0"/>
    <n v="0"/>
    <n v="0"/>
    <n v="45.3"/>
    <n v="0"/>
    <n v="45.3"/>
    <s v="Yes"/>
    <s v="Yes"/>
    <s v="Yes"/>
    <x v="0"/>
  </r>
  <r>
    <x v="16"/>
    <x v="16"/>
    <x v="2282"/>
    <x v="2135"/>
    <n v="0"/>
    <n v="0"/>
    <n v="0"/>
    <n v="0"/>
    <n v="0"/>
    <n v="0"/>
    <s v="No"/>
    <s v="Yes"/>
    <s v="No"/>
    <x v="1"/>
  </r>
  <r>
    <x v="19"/>
    <x v="19"/>
    <x v="2283"/>
    <x v="2136"/>
    <n v="0"/>
    <n v="0"/>
    <n v="0.63"/>
    <n v="90.82"/>
    <n v="0"/>
    <n v="91.449999999999989"/>
    <s v="Yes"/>
    <s v="Yes"/>
    <s v="Yes"/>
    <x v="0"/>
  </r>
  <r>
    <x v="21"/>
    <x v="21"/>
    <x v="2284"/>
    <x v="2137"/>
    <n v="0"/>
    <n v="0"/>
    <n v="0"/>
    <n v="0"/>
    <n v="0"/>
    <n v="0"/>
    <s v="No"/>
    <s v="Yes"/>
    <s v="No"/>
    <x v="1"/>
  </r>
  <r>
    <x v="24"/>
    <x v="24"/>
    <x v="2285"/>
    <x v="2138"/>
    <n v="0"/>
    <n v="0"/>
    <n v="0"/>
    <n v="0"/>
    <n v="0"/>
    <n v="0"/>
    <s v="No"/>
    <s v="Yes"/>
    <s v="No"/>
    <x v="1"/>
  </r>
  <r>
    <x v="25"/>
    <x v="25"/>
    <x v="2286"/>
    <x v="2139"/>
    <n v="0"/>
    <n v="0"/>
    <n v="0"/>
    <n v="9.5"/>
    <n v="0"/>
    <n v="9.5"/>
    <s v="Yes"/>
    <s v="Yes"/>
    <s v="Yes"/>
    <x v="0"/>
  </r>
  <r>
    <x v="27"/>
    <x v="27"/>
    <x v="2287"/>
    <x v="2140"/>
    <n v="0"/>
    <n v="0"/>
    <n v="0"/>
    <n v="0"/>
    <n v="0"/>
    <n v="0"/>
    <s v="No"/>
    <s v="Yes"/>
    <s v="No"/>
    <x v="1"/>
  </r>
  <r>
    <x v="27"/>
    <x v="27"/>
    <x v="2288"/>
    <x v="2141"/>
    <n v="0"/>
    <n v="0"/>
    <n v="0"/>
    <n v="236.5"/>
    <n v="0"/>
    <n v="236.5"/>
    <s v="Yes"/>
    <s v="Yes"/>
    <s v="Yes"/>
    <x v="0"/>
  </r>
  <r>
    <x v="27"/>
    <x v="27"/>
    <x v="2289"/>
    <x v="2142"/>
    <n v="0"/>
    <n v="0"/>
    <n v="0"/>
    <n v="0"/>
    <n v="0"/>
    <n v="0"/>
    <s v="No"/>
    <s v="Yes"/>
    <s v="No"/>
    <x v="1"/>
  </r>
  <r>
    <x v="31"/>
    <x v="31"/>
    <x v="2290"/>
    <x v="2143"/>
    <n v="0"/>
    <n v="0"/>
    <n v="0"/>
    <n v="0"/>
    <n v="0"/>
    <n v="0"/>
    <s v="No"/>
    <s v="Yes"/>
    <s v="No"/>
    <x v="1"/>
  </r>
  <r>
    <x v="32"/>
    <x v="32"/>
    <x v="2291"/>
    <x v="2130"/>
    <n v="0"/>
    <n v="0"/>
    <n v="0"/>
    <n v="0"/>
    <n v="0"/>
    <n v="0"/>
    <s v="No"/>
    <s v="Yes"/>
    <s v="No"/>
    <x v="1"/>
  </r>
  <r>
    <x v="32"/>
    <x v="32"/>
    <x v="2292"/>
    <x v="2144"/>
    <n v="0"/>
    <n v="0"/>
    <n v="0"/>
    <n v="150.1"/>
    <n v="0"/>
    <n v="150.1"/>
    <s v="Yes"/>
    <s v="Yes"/>
    <s v="Yes"/>
    <x v="0"/>
  </r>
  <r>
    <x v="33"/>
    <x v="33"/>
    <x v="2293"/>
    <x v="2145"/>
    <n v="0"/>
    <n v="0"/>
    <n v="0"/>
    <n v="0"/>
    <n v="0"/>
    <n v="0"/>
    <s v="No"/>
    <s v="Yes"/>
    <s v="No"/>
    <x v="1"/>
  </r>
  <r>
    <x v="33"/>
    <x v="33"/>
    <x v="2294"/>
    <x v="2146"/>
    <n v="0"/>
    <n v="0"/>
    <n v="0"/>
    <n v="4.5"/>
    <n v="0"/>
    <n v="4.5"/>
    <s v="No"/>
    <s v="Yes"/>
    <s v="No"/>
    <x v="1"/>
  </r>
  <r>
    <x v="33"/>
    <x v="33"/>
    <x v="2295"/>
    <x v="2147"/>
    <n v="0"/>
    <n v="0"/>
    <n v="0"/>
    <n v="0"/>
    <n v="0"/>
    <n v="0"/>
    <s v="No"/>
    <s v="Yes"/>
    <s v="No"/>
    <x v="1"/>
  </r>
  <r>
    <x v="34"/>
    <x v="34"/>
    <x v="2296"/>
    <x v="2148"/>
    <n v="0"/>
    <n v="0"/>
    <n v="0"/>
    <n v="0"/>
    <n v="0"/>
    <n v="0"/>
    <s v="No"/>
    <s v="Yes"/>
    <s v="No"/>
    <x v="1"/>
  </r>
  <r>
    <x v="34"/>
    <x v="34"/>
    <x v="2297"/>
    <x v="2149"/>
    <n v="0"/>
    <n v="0"/>
    <n v="0"/>
    <n v="32.200000000000003"/>
    <n v="0"/>
    <n v="32.200000000000003"/>
    <s v="No"/>
    <s v="Yes"/>
    <s v="No"/>
    <x v="1"/>
  </r>
  <r>
    <x v="35"/>
    <x v="35"/>
    <x v="2298"/>
    <x v="2150"/>
    <n v="0"/>
    <n v="0"/>
    <n v="0"/>
    <n v="0"/>
    <n v="0"/>
    <n v="0"/>
    <s v="No"/>
    <s v="Yes"/>
    <s v="No"/>
    <x v="1"/>
  </r>
  <r>
    <x v="325"/>
    <x v="325"/>
    <x v="2299"/>
    <x v="2151"/>
    <n v="0"/>
    <n v="0"/>
    <n v="0"/>
    <n v="0"/>
    <n v="0"/>
    <n v="0"/>
    <s v="No"/>
    <e v="#N/A"/>
    <s v="No"/>
    <x v="1"/>
  </r>
  <r>
    <x v="37"/>
    <x v="37"/>
    <x v="2300"/>
    <x v="2152"/>
    <n v="0"/>
    <n v="0"/>
    <n v="0"/>
    <n v="5.8"/>
    <n v="0"/>
    <n v="5.8"/>
    <s v="Yes"/>
    <s v="Yes"/>
    <s v="No"/>
    <x v="1"/>
  </r>
  <r>
    <x v="39"/>
    <x v="39"/>
    <x v="2301"/>
    <x v="2153"/>
    <n v="0"/>
    <n v="59.1"/>
    <n v="0"/>
    <n v="0"/>
    <n v="0"/>
    <n v="59.1"/>
    <s v="No"/>
    <s v="Yes"/>
    <s v="No"/>
    <x v="1"/>
  </r>
  <r>
    <x v="39"/>
    <x v="39"/>
    <x v="2302"/>
    <x v="2154"/>
    <n v="0"/>
    <n v="0"/>
    <n v="0"/>
    <n v="45"/>
    <n v="0"/>
    <n v="45"/>
    <s v="Yes"/>
    <s v="Yes"/>
    <s v="Yes"/>
    <x v="0"/>
  </r>
  <r>
    <x v="44"/>
    <x v="44"/>
    <x v="2303"/>
    <x v="2137"/>
    <n v="0"/>
    <n v="0"/>
    <n v="0"/>
    <n v="0"/>
    <n v="0"/>
    <n v="0"/>
    <s v="No"/>
    <s v="Yes"/>
    <s v="No"/>
    <x v="1"/>
  </r>
  <r>
    <x v="44"/>
    <x v="44"/>
    <x v="2304"/>
    <x v="2155"/>
    <n v="0"/>
    <n v="0"/>
    <n v="0"/>
    <n v="36.799999999999997"/>
    <n v="0"/>
    <n v="36.799999999999997"/>
    <s v="Yes"/>
    <s v="Yes"/>
    <s v="Yes"/>
    <x v="0"/>
  </r>
  <r>
    <x v="48"/>
    <x v="48"/>
    <x v="2305"/>
    <x v="2156"/>
    <n v="0"/>
    <n v="0"/>
    <n v="0"/>
    <n v="0"/>
    <n v="0"/>
    <n v="0"/>
    <s v="No"/>
    <s v="Yes"/>
    <s v="No"/>
    <x v="1"/>
  </r>
  <r>
    <x v="52"/>
    <x v="52"/>
    <x v="2306"/>
    <x v="2157"/>
    <n v="0"/>
    <n v="0"/>
    <n v="0"/>
    <n v="57"/>
    <n v="0"/>
    <n v="57"/>
    <s v="No"/>
    <s v="Yes"/>
    <s v="No"/>
    <x v="1"/>
  </r>
  <r>
    <x v="56"/>
    <x v="56"/>
    <x v="2307"/>
    <x v="2158"/>
    <n v="0"/>
    <n v="0"/>
    <n v="0"/>
    <n v="0"/>
    <n v="0"/>
    <n v="0"/>
    <s v="Yes"/>
    <s v="Yes"/>
    <s v="No"/>
    <x v="1"/>
  </r>
  <r>
    <x v="56"/>
    <x v="56"/>
    <x v="2308"/>
    <x v="2159"/>
    <n v="0"/>
    <n v="0"/>
    <n v="0"/>
    <n v="0"/>
    <n v="0"/>
    <n v="0"/>
    <s v="No"/>
    <s v="Yes"/>
    <s v="No"/>
    <x v="1"/>
  </r>
  <r>
    <x v="56"/>
    <x v="56"/>
    <x v="2309"/>
    <x v="2160"/>
    <n v="0"/>
    <n v="0"/>
    <n v="0"/>
    <n v="50.83"/>
    <n v="0"/>
    <n v="50.83"/>
    <s v="No"/>
    <s v="Yes"/>
    <s v="No"/>
    <x v="1"/>
  </r>
  <r>
    <x v="57"/>
    <x v="57"/>
    <x v="2310"/>
    <x v="2161"/>
    <n v="0"/>
    <n v="0"/>
    <n v="0"/>
    <n v="0"/>
    <n v="0"/>
    <n v="0"/>
    <s v="No"/>
    <s v="Yes"/>
    <s v="No"/>
    <x v="1"/>
  </r>
  <r>
    <x v="57"/>
    <x v="57"/>
    <x v="2311"/>
    <x v="2162"/>
    <n v="0"/>
    <n v="0"/>
    <n v="0"/>
    <n v="6.8"/>
    <n v="0"/>
    <n v="6.8"/>
    <s v="No"/>
    <s v="Yes"/>
    <s v="No"/>
    <x v="1"/>
  </r>
  <r>
    <x v="61"/>
    <x v="61"/>
    <x v="2312"/>
    <x v="2163"/>
    <n v="0"/>
    <n v="0"/>
    <n v="0"/>
    <n v="0"/>
    <n v="0"/>
    <n v="0"/>
    <s v="No"/>
    <s v="Yes"/>
    <s v="No"/>
    <x v="1"/>
  </r>
  <r>
    <x v="61"/>
    <x v="61"/>
    <x v="2313"/>
    <x v="2164"/>
    <n v="0"/>
    <n v="0"/>
    <n v="0"/>
    <n v="0"/>
    <n v="0"/>
    <n v="0"/>
    <s v="No"/>
    <s v="Yes"/>
    <s v="No"/>
    <x v="1"/>
  </r>
  <r>
    <x v="67"/>
    <x v="67"/>
    <x v="2314"/>
    <x v="2165"/>
    <n v="0"/>
    <n v="0"/>
    <n v="1.7200000000000002"/>
    <n v="69.73"/>
    <n v="0"/>
    <n v="71.45"/>
    <s v="Yes"/>
    <s v="Yes"/>
    <s v="Yes"/>
    <x v="0"/>
  </r>
  <r>
    <x v="67"/>
    <x v="67"/>
    <x v="2315"/>
    <x v="2166"/>
    <n v="0"/>
    <n v="0"/>
    <n v="0"/>
    <n v="0"/>
    <n v="0"/>
    <n v="0"/>
    <s v="No"/>
    <s v="Yes"/>
    <s v="No"/>
    <x v="1"/>
  </r>
  <r>
    <x v="68"/>
    <x v="68"/>
    <x v="2316"/>
    <x v="2167"/>
    <n v="0"/>
    <n v="0"/>
    <n v="0"/>
    <n v="0"/>
    <n v="0"/>
    <n v="0"/>
    <s v="No"/>
    <s v="Yes"/>
    <s v="No"/>
    <x v="1"/>
  </r>
  <r>
    <x v="68"/>
    <x v="68"/>
    <x v="2317"/>
    <x v="2168"/>
    <n v="0"/>
    <n v="0"/>
    <n v="0"/>
    <n v="32.799999999999997"/>
    <n v="0"/>
    <n v="32.799999999999997"/>
    <s v="Yes"/>
    <s v="Yes"/>
    <s v="Yes"/>
    <x v="0"/>
  </r>
  <r>
    <x v="68"/>
    <x v="68"/>
    <x v="2318"/>
    <x v="2169"/>
    <n v="0"/>
    <n v="0"/>
    <n v="0"/>
    <n v="0"/>
    <n v="0"/>
    <n v="0"/>
    <s v="No"/>
    <s v="Yes"/>
    <s v="No"/>
    <x v="1"/>
  </r>
  <r>
    <x v="71"/>
    <x v="71"/>
    <x v="2319"/>
    <x v="2170"/>
    <n v="0"/>
    <n v="0"/>
    <n v="0"/>
    <n v="0"/>
    <n v="0"/>
    <n v="0"/>
    <s v="No"/>
    <s v="Yes"/>
    <s v="No"/>
    <x v="1"/>
  </r>
  <r>
    <x v="71"/>
    <x v="71"/>
    <x v="2320"/>
    <x v="2171"/>
    <n v="0"/>
    <n v="0"/>
    <n v="0"/>
    <n v="0"/>
    <n v="0"/>
    <n v="0"/>
    <s v="No"/>
    <s v="Yes"/>
    <s v="No"/>
    <x v="1"/>
  </r>
  <r>
    <x v="71"/>
    <x v="71"/>
    <x v="2321"/>
    <x v="2172"/>
    <n v="0"/>
    <n v="0"/>
    <n v="0"/>
    <n v="53.77"/>
    <n v="0"/>
    <n v="53.77"/>
    <s v="Yes"/>
    <s v="Yes"/>
    <s v="Yes"/>
    <x v="0"/>
  </r>
  <r>
    <x v="76"/>
    <x v="76"/>
    <x v="2322"/>
    <x v="2173"/>
    <n v="0"/>
    <n v="0"/>
    <n v="0.11"/>
    <n v="54.1"/>
    <n v="0"/>
    <n v="54.21"/>
    <s v="Yes"/>
    <s v="Yes"/>
    <s v="Yes"/>
    <x v="0"/>
  </r>
  <r>
    <x v="84"/>
    <x v="84"/>
    <x v="2323"/>
    <x v="2137"/>
    <n v="0"/>
    <n v="0"/>
    <n v="0"/>
    <n v="0"/>
    <n v="0"/>
    <n v="0"/>
    <s v="No"/>
    <s v="Yes"/>
    <s v="No"/>
    <x v="1"/>
  </r>
  <r>
    <x v="84"/>
    <x v="84"/>
    <x v="2324"/>
    <x v="2174"/>
    <n v="0"/>
    <n v="0"/>
    <n v="0"/>
    <n v="18.5"/>
    <n v="0"/>
    <n v="18.5"/>
    <s v="Yes"/>
    <s v="Yes"/>
    <s v="No"/>
    <x v="1"/>
  </r>
  <r>
    <x v="85"/>
    <x v="85"/>
    <x v="2325"/>
    <x v="2175"/>
    <n v="0"/>
    <n v="0"/>
    <n v="0"/>
    <n v="49.5"/>
    <n v="0"/>
    <n v="49.5"/>
    <s v="No"/>
    <s v="Yes"/>
    <s v="No"/>
    <x v="1"/>
  </r>
  <r>
    <x v="92"/>
    <x v="92"/>
    <x v="2326"/>
    <x v="2176"/>
    <n v="0"/>
    <n v="0"/>
    <n v="0.11"/>
    <n v="92.94"/>
    <n v="0"/>
    <n v="93.05"/>
    <s v="Yes"/>
    <s v="Yes"/>
    <s v="Yes"/>
    <x v="0"/>
  </r>
  <r>
    <x v="93"/>
    <x v="93"/>
    <x v="2327"/>
    <x v="2177"/>
    <n v="0"/>
    <n v="0"/>
    <n v="11.19"/>
    <n v="0"/>
    <n v="0"/>
    <n v="11.19"/>
    <s v="No"/>
    <s v="Yes"/>
    <s v="No"/>
    <x v="1"/>
  </r>
  <r>
    <x v="93"/>
    <x v="93"/>
    <x v="2328"/>
    <x v="2178"/>
    <n v="0"/>
    <n v="0"/>
    <n v="0"/>
    <n v="0"/>
    <n v="0"/>
    <n v="0"/>
    <s v="No"/>
    <s v="Yes"/>
    <s v="No"/>
    <x v="1"/>
  </r>
  <r>
    <x v="93"/>
    <x v="93"/>
    <x v="2329"/>
    <x v="2179"/>
    <n v="0"/>
    <n v="0"/>
    <n v="0.48"/>
    <n v="156.01"/>
    <n v="0"/>
    <n v="156.48999999999998"/>
    <s v="Yes"/>
    <s v="Yes"/>
    <s v="Yes"/>
    <x v="0"/>
  </r>
  <r>
    <x v="94"/>
    <x v="94"/>
    <x v="2330"/>
    <x v="2180"/>
    <n v="0"/>
    <n v="39.700000000000003"/>
    <n v="0"/>
    <n v="0"/>
    <n v="0"/>
    <n v="39.700000000000003"/>
    <s v="No"/>
    <s v="Yes"/>
    <s v="No"/>
    <x v="1"/>
  </r>
  <r>
    <x v="96"/>
    <x v="96"/>
    <x v="2331"/>
    <x v="2181"/>
    <n v="0"/>
    <n v="0"/>
    <n v="0"/>
    <n v="0"/>
    <n v="0"/>
    <n v="0"/>
    <s v="No"/>
    <s v="Yes"/>
    <s v="No"/>
    <x v="1"/>
  </r>
  <r>
    <x v="96"/>
    <x v="96"/>
    <x v="2332"/>
    <x v="2182"/>
    <n v="0"/>
    <n v="0"/>
    <n v="0"/>
    <n v="199.14"/>
    <n v="0"/>
    <n v="199.14"/>
    <s v="No"/>
    <s v="Yes"/>
    <s v="No"/>
    <x v="1"/>
  </r>
  <r>
    <x v="98"/>
    <x v="98"/>
    <x v="2333"/>
    <x v="2183"/>
    <n v="0"/>
    <n v="0"/>
    <n v="0"/>
    <n v="0"/>
    <n v="0"/>
    <n v="0"/>
    <s v="No"/>
    <s v="Yes"/>
    <s v="No"/>
    <x v="1"/>
  </r>
  <r>
    <x v="98"/>
    <x v="98"/>
    <x v="2334"/>
    <x v="2184"/>
    <n v="0"/>
    <n v="0"/>
    <n v="0"/>
    <n v="52"/>
    <n v="0"/>
    <n v="52"/>
    <s v="Yes"/>
    <s v="Yes"/>
    <s v="No"/>
    <x v="1"/>
  </r>
  <r>
    <x v="100"/>
    <x v="100"/>
    <x v="2335"/>
    <x v="2185"/>
    <n v="0"/>
    <n v="0"/>
    <n v="0"/>
    <n v="0"/>
    <n v="0"/>
    <n v="0"/>
    <s v="No"/>
    <s v="Yes"/>
    <s v="No"/>
    <x v="1"/>
  </r>
  <r>
    <x v="100"/>
    <x v="100"/>
    <x v="2336"/>
    <x v="2186"/>
    <n v="0"/>
    <n v="0"/>
    <n v="0"/>
    <n v="31.5"/>
    <n v="0"/>
    <n v="31.5"/>
    <s v="No"/>
    <s v="Yes"/>
    <s v="No"/>
    <x v="1"/>
  </r>
  <r>
    <x v="103"/>
    <x v="103"/>
    <x v="2337"/>
    <x v="653"/>
    <n v="0"/>
    <n v="0"/>
    <n v="0"/>
    <n v="0"/>
    <n v="0"/>
    <n v="0"/>
    <s v="No"/>
    <s v="Yes"/>
    <s v="No"/>
    <x v="1"/>
  </r>
  <r>
    <x v="103"/>
    <x v="103"/>
    <x v="2338"/>
    <x v="2187"/>
    <n v="0"/>
    <n v="0"/>
    <n v="0"/>
    <n v="90.21"/>
    <n v="0"/>
    <n v="90.21"/>
    <s v="Yes"/>
    <s v="Yes"/>
    <s v="Yes"/>
    <x v="0"/>
  </r>
  <r>
    <x v="104"/>
    <x v="104"/>
    <x v="2339"/>
    <x v="2188"/>
    <n v="0"/>
    <n v="0"/>
    <n v="0"/>
    <n v="56.98"/>
    <n v="0"/>
    <n v="56.98"/>
    <s v="No"/>
    <s v="Yes"/>
    <s v="No"/>
    <x v="1"/>
  </r>
  <r>
    <x v="106"/>
    <x v="106"/>
    <x v="2340"/>
    <x v="2189"/>
    <n v="0"/>
    <n v="0"/>
    <n v="0"/>
    <n v="10.86"/>
    <n v="0"/>
    <n v="10.86"/>
    <s v="No"/>
    <s v="Yes"/>
    <s v="No"/>
    <x v="1"/>
  </r>
  <r>
    <x v="106"/>
    <x v="106"/>
    <x v="2341"/>
    <x v="2190"/>
    <n v="0"/>
    <n v="0"/>
    <n v="0"/>
    <n v="0"/>
    <n v="0"/>
    <n v="0"/>
    <s v="No"/>
    <s v="Yes"/>
    <s v="No"/>
    <x v="1"/>
  </r>
  <r>
    <x v="107"/>
    <x v="107"/>
    <x v="2342"/>
    <x v="2191"/>
    <n v="0"/>
    <n v="0"/>
    <n v="0"/>
    <n v="0"/>
    <n v="0"/>
    <n v="0"/>
    <s v="No"/>
    <s v="Yes"/>
    <s v="No"/>
    <x v="1"/>
  </r>
  <r>
    <x v="108"/>
    <x v="108"/>
    <x v="2343"/>
    <x v="2192"/>
    <n v="0"/>
    <n v="0"/>
    <n v="0"/>
    <n v="0"/>
    <n v="0"/>
    <n v="0"/>
    <s v="No"/>
    <s v="Yes"/>
    <s v="No"/>
    <x v="1"/>
  </r>
  <r>
    <x v="109"/>
    <x v="109"/>
    <x v="2344"/>
    <x v="2193"/>
    <n v="0"/>
    <n v="0"/>
    <n v="0"/>
    <n v="424.87"/>
    <n v="0"/>
    <n v="424.87"/>
    <s v="Yes"/>
    <s v="Yes"/>
    <s v="Yes"/>
    <x v="0"/>
  </r>
  <r>
    <x v="110"/>
    <x v="110"/>
    <x v="2345"/>
    <x v="2194"/>
    <n v="0"/>
    <n v="0"/>
    <n v="0"/>
    <n v="0"/>
    <n v="0"/>
    <n v="0"/>
    <s v="No"/>
    <s v="Yes"/>
    <s v="No"/>
    <x v="1"/>
  </r>
  <r>
    <x v="110"/>
    <x v="110"/>
    <x v="2346"/>
    <x v="2195"/>
    <n v="0"/>
    <n v="0"/>
    <n v="0"/>
    <n v="0"/>
    <n v="0"/>
    <n v="0"/>
    <s v="No"/>
    <s v="Yes"/>
    <s v="No"/>
    <x v="1"/>
  </r>
  <r>
    <x v="110"/>
    <x v="110"/>
    <x v="2347"/>
    <x v="2196"/>
    <n v="0"/>
    <n v="0"/>
    <n v="0"/>
    <n v="14.4"/>
    <n v="0"/>
    <n v="14.4"/>
    <s v="No"/>
    <s v="Yes"/>
    <s v="No"/>
    <x v="1"/>
  </r>
  <r>
    <x v="120"/>
    <x v="120"/>
    <x v="2348"/>
    <x v="2197"/>
    <n v="0"/>
    <n v="0"/>
    <n v="0"/>
    <n v="555.6400000000001"/>
    <n v="0"/>
    <n v="555.6400000000001"/>
    <s v="No"/>
    <e v="#N/A"/>
    <s v="No"/>
    <x v="1"/>
  </r>
  <r>
    <x v="121"/>
    <x v="121"/>
    <x v="2349"/>
    <x v="2198"/>
    <n v="0"/>
    <n v="0"/>
    <n v="0"/>
    <n v="221.52"/>
    <n v="0"/>
    <n v="221.52"/>
    <s v="No"/>
    <e v="#N/A"/>
    <s v="No"/>
    <x v="1"/>
  </r>
  <r>
    <x v="122"/>
    <x v="122"/>
    <x v="2350"/>
    <x v="21"/>
    <n v="0"/>
    <n v="0"/>
    <n v="0"/>
    <n v="0"/>
    <n v="0"/>
    <n v="0"/>
    <s v="No"/>
    <s v="Yes"/>
    <s v="No"/>
    <x v="1"/>
  </r>
  <r>
    <x v="126"/>
    <x v="126"/>
    <x v="2351"/>
    <x v="2199"/>
    <n v="0"/>
    <n v="0"/>
    <n v="0"/>
    <n v="0"/>
    <n v="0"/>
    <n v="0"/>
    <s v="No"/>
    <s v="Yes"/>
    <s v="No"/>
    <x v="1"/>
  </r>
  <r>
    <x v="132"/>
    <x v="132"/>
    <x v="2352"/>
    <x v="2200"/>
    <n v="0"/>
    <n v="0"/>
    <n v="0"/>
    <n v="0"/>
    <n v="0"/>
    <n v="0"/>
    <s v="No"/>
    <s v="Yes"/>
    <s v="No"/>
    <x v="1"/>
  </r>
  <r>
    <x v="133"/>
    <x v="133"/>
    <x v="2353"/>
    <x v="2201"/>
    <n v="0"/>
    <n v="0"/>
    <n v="0"/>
    <n v="0"/>
    <n v="0"/>
    <n v="0"/>
    <s v="No"/>
    <s v="Yes"/>
    <s v="No"/>
    <x v="1"/>
  </r>
  <r>
    <x v="155"/>
    <x v="155"/>
    <x v="2354"/>
    <x v="2202"/>
    <n v="0"/>
    <n v="0"/>
    <n v="0"/>
    <n v="0"/>
    <n v="0"/>
    <n v="0"/>
    <s v="No"/>
    <s v="Yes"/>
    <s v="No"/>
    <x v="1"/>
  </r>
  <r>
    <x v="157"/>
    <x v="157"/>
    <x v="2355"/>
    <x v="2203"/>
    <n v="0"/>
    <n v="0"/>
    <n v="0"/>
    <n v="0"/>
    <n v="0"/>
    <n v="0"/>
    <s v="No"/>
    <s v="Yes"/>
    <s v="No"/>
    <x v="1"/>
  </r>
  <r>
    <x v="168"/>
    <x v="168"/>
    <x v="2356"/>
    <x v="2204"/>
    <n v="0"/>
    <n v="0"/>
    <n v="0"/>
    <n v="0"/>
    <n v="0"/>
    <n v="0"/>
    <s v="No"/>
    <s v="Yes"/>
    <s v="No"/>
    <x v="1"/>
  </r>
  <r>
    <x v="168"/>
    <x v="168"/>
    <x v="2357"/>
    <x v="2205"/>
    <n v="0"/>
    <n v="0"/>
    <n v="0"/>
    <n v="102.26"/>
    <n v="0"/>
    <n v="102.26"/>
    <s v="No"/>
    <s v="Yes"/>
    <s v="No"/>
    <x v="1"/>
  </r>
  <r>
    <x v="171"/>
    <x v="171"/>
    <x v="2358"/>
    <x v="2206"/>
    <n v="0"/>
    <n v="31.25"/>
    <n v="0"/>
    <n v="0"/>
    <n v="0"/>
    <n v="31.25"/>
    <s v="No"/>
    <s v="Yes"/>
    <s v="No"/>
    <x v="1"/>
  </r>
  <r>
    <x v="175"/>
    <x v="175"/>
    <x v="2359"/>
    <x v="2207"/>
    <n v="0"/>
    <n v="0"/>
    <n v="0"/>
    <n v="0"/>
    <n v="0"/>
    <n v="0"/>
    <s v="No"/>
    <s v="Yes"/>
    <s v="No"/>
    <x v="1"/>
  </r>
  <r>
    <x v="183"/>
    <x v="183"/>
    <x v="2360"/>
    <x v="2208"/>
    <n v="0"/>
    <n v="0"/>
    <n v="0"/>
    <n v="0"/>
    <n v="0"/>
    <n v="0"/>
    <s v="No"/>
    <s v="Yes"/>
    <s v="No"/>
    <x v="1"/>
  </r>
  <r>
    <x v="191"/>
    <x v="191"/>
    <x v="2361"/>
    <x v="2209"/>
    <n v="0"/>
    <n v="0"/>
    <n v="0"/>
    <n v="0"/>
    <n v="0"/>
    <n v="0"/>
    <s v="No"/>
    <s v="Yes"/>
    <s v="No"/>
    <x v="1"/>
  </r>
  <r>
    <x v="192"/>
    <x v="192"/>
    <x v="2362"/>
    <x v="2210"/>
    <n v="0"/>
    <n v="0"/>
    <n v="0"/>
    <n v="0"/>
    <n v="0"/>
    <n v="0"/>
    <s v="No"/>
    <s v="Yes"/>
    <s v="No"/>
    <x v="1"/>
  </r>
  <r>
    <x v="192"/>
    <x v="192"/>
    <x v="2363"/>
    <x v="2211"/>
    <n v="0"/>
    <n v="0"/>
    <n v="0"/>
    <n v="100"/>
    <n v="0"/>
    <n v="100"/>
    <s v="Yes"/>
    <s v="Yes"/>
    <s v="Yes"/>
    <x v="0"/>
  </r>
  <r>
    <x v="193"/>
    <x v="193"/>
    <x v="2364"/>
    <x v="2212"/>
    <n v="0"/>
    <n v="0"/>
    <n v="0"/>
    <n v="0"/>
    <n v="0"/>
    <n v="0"/>
    <s v="No"/>
    <s v="Yes"/>
    <s v="No"/>
    <x v="1"/>
  </r>
  <r>
    <x v="193"/>
    <x v="193"/>
    <x v="2365"/>
    <x v="2213"/>
    <n v="0"/>
    <n v="0"/>
    <n v="0"/>
    <n v="0"/>
    <n v="0"/>
    <n v="0"/>
    <s v="No"/>
    <s v="Yes"/>
    <s v="No"/>
    <x v="1"/>
  </r>
  <r>
    <x v="193"/>
    <x v="193"/>
    <x v="2366"/>
    <x v="21"/>
    <n v="0"/>
    <n v="0"/>
    <n v="0"/>
    <n v="0"/>
    <n v="0"/>
    <n v="0"/>
    <s v="No"/>
    <s v="Yes"/>
    <s v="No"/>
    <x v="1"/>
  </r>
  <r>
    <x v="193"/>
    <x v="193"/>
    <x v="2367"/>
    <x v="2214"/>
    <n v="0"/>
    <n v="0"/>
    <n v="0.28999999999999998"/>
    <n v="334.31"/>
    <n v="0"/>
    <n v="334.6"/>
    <s v="No"/>
    <s v="Yes"/>
    <s v="No"/>
    <x v="1"/>
  </r>
  <r>
    <x v="193"/>
    <x v="193"/>
    <x v="2368"/>
    <x v="2215"/>
    <n v="0"/>
    <n v="0"/>
    <n v="0"/>
    <n v="0"/>
    <n v="0"/>
    <n v="0"/>
    <s v="No"/>
    <s v="Yes"/>
    <s v="No"/>
    <x v="1"/>
  </r>
  <r>
    <x v="193"/>
    <x v="193"/>
    <x v="2369"/>
    <x v="2216"/>
    <n v="0"/>
    <n v="0"/>
    <n v="0"/>
    <n v="0"/>
    <n v="0"/>
    <n v="0"/>
    <s v="No"/>
    <s v="Yes"/>
    <s v="No"/>
    <x v="1"/>
  </r>
  <r>
    <x v="198"/>
    <x v="198"/>
    <x v="2370"/>
    <x v="2217"/>
    <n v="0"/>
    <n v="0"/>
    <n v="0"/>
    <n v="0"/>
    <n v="0"/>
    <n v="0"/>
    <s v="No"/>
    <s v="Yes"/>
    <s v="No"/>
    <x v="1"/>
  </r>
  <r>
    <x v="199"/>
    <x v="199"/>
    <x v="2371"/>
    <x v="2218"/>
    <n v="0"/>
    <n v="0"/>
    <n v="0"/>
    <n v="0"/>
    <n v="0"/>
    <n v="0"/>
    <s v="Yes"/>
    <s v="Yes"/>
    <s v="No"/>
    <x v="1"/>
  </r>
  <r>
    <x v="199"/>
    <x v="199"/>
    <x v="2372"/>
    <x v="2219"/>
    <n v="0"/>
    <n v="0"/>
    <n v="2.4899999999999998"/>
    <n v="271.8"/>
    <n v="0"/>
    <n v="274.29000000000002"/>
    <s v="Yes"/>
    <s v="Yes"/>
    <s v="Yes"/>
    <x v="0"/>
  </r>
  <r>
    <x v="201"/>
    <x v="201"/>
    <x v="2373"/>
    <x v="2220"/>
    <n v="0"/>
    <n v="0"/>
    <n v="0"/>
    <n v="0"/>
    <n v="0"/>
    <n v="0"/>
    <s v="No"/>
    <s v="Yes"/>
    <s v="No"/>
    <x v="1"/>
  </r>
  <r>
    <x v="202"/>
    <x v="202"/>
    <x v="2374"/>
    <x v="2221"/>
    <n v="0"/>
    <n v="39.6"/>
    <n v="0"/>
    <n v="0"/>
    <n v="0"/>
    <n v="39.6"/>
    <s v="No"/>
    <s v="Yes"/>
    <s v="No"/>
    <x v="1"/>
  </r>
  <r>
    <x v="202"/>
    <x v="202"/>
    <x v="2375"/>
    <x v="2222"/>
    <n v="0"/>
    <n v="0"/>
    <n v="0"/>
    <n v="0"/>
    <n v="0"/>
    <n v="0"/>
    <s v="No"/>
    <s v="Yes"/>
    <s v="No"/>
    <x v="1"/>
  </r>
  <r>
    <x v="202"/>
    <x v="202"/>
    <x v="2376"/>
    <x v="2223"/>
    <n v="0"/>
    <n v="0"/>
    <n v="0"/>
    <n v="0"/>
    <n v="0"/>
    <n v="0"/>
    <s v="No"/>
    <s v="Yes"/>
    <s v="No"/>
    <x v="1"/>
  </r>
  <r>
    <x v="202"/>
    <x v="202"/>
    <x v="2377"/>
    <x v="2224"/>
    <n v="0"/>
    <n v="0"/>
    <n v="0"/>
    <n v="0"/>
    <n v="0"/>
    <n v="0"/>
    <s v="No"/>
    <s v="Yes"/>
    <s v="No"/>
    <x v="1"/>
  </r>
  <r>
    <x v="202"/>
    <x v="202"/>
    <x v="2378"/>
    <x v="2225"/>
    <n v="0"/>
    <n v="0"/>
    <n v="0"/>
    <n v="438.8"/>
    <n v="0"/>
    <n v="438.8"/>
    <s v="Yes"/>
    <s v="Yes"/>
    <s v="Yes"/>
    <x v="0"/>
  </r>
  <r>
    <x v="202"/>
    <x v="202"/>
    <x v="2379"/>
    <x v="2226"/>
    <n v="0"/>
    <n v="55.6"/>
    <n v="0"/>
    <n v="0"/>
    <n v="0"/>
    <n v="55.6"/>
    <s v="No"/>
    <s v="Yes"/>
    <s v="No"/>
    <x v="1"/>
  </r>
  <r>
    <x v="202"/>
    <x v="202"/>
    <x v="2380"/>
    <x v="2227"/>
    <n v="0"/>
    <n v="0"/>
    <n v="0"/>
    <n v="0"/>
    <n v="0"/>
    <n v="0"/>
    <s v="No"/>
    <s v="Yes"/>
    <s v="No"/>
    <x v="1"/>
  </r>
  <r>
    <x v="203"/>
    <x v="203"/>
    <x v="2381"/>
    <x v="2228"/>
    <n v="0"/>
    <n v="0"/>
    <n v="0"/>
    <n v="31.5"/>
    <n v="0"/>
    <n v="31.5"/>
    <s v="Yes"/>
    <s v="Yes"/>
    <s v="Yes"/>
    <x v="0"/>
  </r>
  <r>
    <x v="204"/>
    <x v="204"/>
    <x v="2382"/>
    <x v="2229"/>
    <n v="0"/>
    <n v="0"/>
    <n v="0"/>
    <n v="0"/>
    <n v="0"/>
    <n v="0"/>
    <s v="No"/>
    <s v="Yes"/>
    <s v="No"/>
    <x v="1"/>
  </r>
  <r>
    <x v="204"/>
    <x v="204"/>
    <x v="2383"/>
    <x v="2230"/>
    <n v="0"/>
    <n v="0"/>
    <n v="0"/>
    <n v="33.200000000000003"/>
    <n v="0"/>
    <n v="33.200000000000003"/>
    <s v="Yes"/>
    <s v="Yes"/>
    <s v="No"/>
    <x v="1"/>
  </r>
  <r>
    <x v="205"/>
    <x v="205"/>
    <x v="2384"/>
    <x v="2231"/>
    <n v="0"/>
    <n v="0"/>
    <n v="0"/>
    <n v="18.8"/>
    <n v="0"/>
    <n v="18.8"/>
    <s v="Yes"/>
    <s v="Yes"/>
    <s v="No"/>
    <x v="1"/>
  </r>
  <r>
    <x v="214"/>
    <x v="214"/>
    <x v="2385"/>
    <x v="2232"/>
    <n v="0"/>
    <n v="0"/>
    <n v="0"/>
    <n v="4.2"/>
    <n v="0"/>
    <n v="4.2"/>
    <s v="No"/>
    <s v="Yes"/>
    <s v="No"/>
    <x v="1"/>
  </r>
  <r>
    <x v="215"/>
    <x v="215"/>
    <x v="2386"/>
    <x v="2233"/>
    <n v="0"/>
    <n v="0"/>
    <n v="0"/>
    <n v="0"/>
    <n v="0"/>
    <n v="0"/>
    <s v="No"/>
    <s v="Yes"/>
    <s v="No"/>
    <x v="1"/>
  </r>
  <r>
    <x v="216"/>
    <x v="216"/>
    <x v="2387"/>
    <x v="2234"/>
    <n v="0"/>
    <n v="0"/>
    <n v="0"/>
    <n v="0"/>
    <n v="0"/>
    <n v="0"/>
    <s v="No"/>
    <s v="Yes"/>
    <s v="No"/>
    <x v="1"/>
  </r>
  <r>
    <x v="216"/>
    <x v="216"/>
    <x v="2388"/>
    <x v="2235"/>
    <n v="0"/>
    <n v="0"/>
    <n v="0"/>
    <n v="13.690000000000001"/>
    <n v="0"/>
    <n v="13.690000000000001"/>
    <s v="Yes"/>
    <s v="Yes"/>
    <s v="No"/>
    <x v="1"/>
  </r>
  <r>
    <x v="217"/>
    <x v="217"/>
    <x v="2389"/>
    <x v="2236"/>
    <n v="0"/>
    <n v="0"/>
    <n v="0"/>
    <n v="0"/>
    <n v="0"/>
    <n v="0"/>
    <s v="Yes"/>
    <s v="Yes"/>
    <s v="No"/>
    <x v="1"/>
  </r>
  <r>
    <x v="218"/>
    <x v="218"/>
    <x v="2390"/>
    <x v="2237"/>
    <n v="0"/>
    <n v="0"/>
    <n v="0"/>
    <n v="0"/>
    <n v="0"/>
    <n v="0"/>
    <s v="No"/>
    <s v="Yes"/>
    <s v="No"/>
    <x v="1"/>
  </r>
  <r>
    <x v="218"/>
    <x v="218"/>
    <x v="2391"/>
    <x v="2235"/>
    <n v="0"/>
    <n v="0"/>
    <n v="0"/>
    <n v="2.8"/>
    <n v="0"/>
    <n v="2.8"/>
    <s v="No"/>
    <s v="Yes"/>
    <s v="No"/>
    <x v="1"/>
  </r>
  <r>
    <x v="221"/>
    <x v="221"/>
    <x v="2392"/>
    <x v="2238"/>
    <n v="0"/>
    <n v="0"/>
    <n v="0"/>
    <n v="52.4"/>
    <n v="0"/>
    <n v="52.4"/>
    <s v="Yes"/>
    <s v="Yes"/>
    <s v="Yes"/>
    <x v="0"/>
  </r>
  <r>
    <x v="225"/>
    <x v="225"/>
    <x v="2393"/>
    <x v="2239"/>
    <n v="0"/>
    <n v="0"/>
    <n v="0"/>
    <n v="8.6999999999999993"/>
    <n v="0"/>
    <n v="8.6999999999999993"/>
    <s v="No"/>
    <s v="Yes"/>
    <s v="No"/>
    <x v="1"/>
  </r>
  <r>
    <x v="226"/>
    <x v="226"/>
    <x v="2394"/>
    <x v="2240"/>
    <n v="0"/>
    <n v="0"/>
    <n v="0.15"/>
    <n v="183.76"/>
    <n v="0"/>
    <n v="183.91"/>
    <s v="Yes"/>
    <s v="Yes"/>
    <s v="Yes"/>
    <x v="0"/>
  </r>
  <r>
    <x v="227"/>
    <x v="227"/>
    <x v="2395"/>
    <x v="2203"/>
    <n v="0"/>
    <n v="0"/>
    <n v="0"/>
    <n v="0"/>
    <n v="0"/>
    <n v="0"/>
    <s v="No"/>
    <s v="Yes"/>
    <s v="No"/>
    <x v="1"/>
  </r>
  <r>
    <x v="227"/>
    <x v="227"/>
    <x v="2396"/>
    <x v="2241"/>
    <n v="0"/>
    <n v="0"/>
    <n v="0"/>
    <n v="29.63"/>
    <n v="0"/>
    <n v="29.63"/>
    <s v="No"/>
    <s v="Yes"/>
    <s v="No"/>
    <x v="1"/>
  </r>
  <r>
    <x v="228"/>
    <x v="228"/>
    <x v="2397"/>
    <x v="2242"/>
    <n v="0"/>
    <n v="0"/>
    <n v="0"/>
    <n v="0"/>
    <n v="0"/>
    <n v="0"/>
    <s v="No"/>
    <s v="Yes"/>
    <s v="No"/>
    <x v="1"/>
  </r>
  <r>
    <x v="228"/>
    <x v="228"/>
    <x v="2398"/>
    <x v="2243"/>
    <n v="0"/>
    <n v="0"/>
    <n v="0"/>
    <n v="80.8"/>
    <n v="0"/>
    <n v="80.8"/>
    <s v="Yes"/>
    <s v="Yes"/>
    <s v="No"/>
    <x v="1"/>
  </r>
  <r>
    <x v="229"/>
    <x v="229"/>
    <x v="2399"/>
    <x v="2130"/>
    <n v="0"/>
    <n v="0"/>
    <n v="0"/>
    <n v="0"/>
    <n v="0"/>
    <n v="0"/>
    <s v="No"/>
    <s v="Yes"/>
    <s v="No"/>
    <x v="1"/>
  </r>
  <r>
    <x v="229"/>
    <x v="229"/>
    <x v="2400"/>
    <x v="2244"/>
    <n v="0"/>
    <n v="0"/>
    <n v="0"/>
    <n v="207.63"/>
    <n v="0"/>
    <n v="207.63"/>
    <s v="No"/>
    <s v="Yes"/>
    <s v="No"/>
    <x v="1"/>
  </r>
  <r>
    <x v="230"/>
    <x v="230"/>
    <x v="2401"/>
    <x v="2245"/>
    <n v="0"/>
    <n v="0"/>
    <n v="0"/>
    <n v="61.8"/>
    <n v="0"/>
    <n v="61.8"/>
    <s v="Yes"/>
    <s v="Yes"/>
    <s v="Yes"/>
    <x v="0"/>
  </r>
  <r>
    <x v="231"/>
    <x v="231"/>
    <x v="2402"/>
    <x v="2242"/>
    <n v="0"/>
    <n v="0"/>
    <n v="0"/>
    <n v="0"/>
    <n v="0"/>
    <n v="0"/>
    <s v="No"/>
    <s v="Yes"/>
    <s v="No"/>
    <x v="1"/>
  </r>
  <r>
    <x v="231"/>
    <x v="231"/>
    <x v="2403"/>
    <x v="2246"/>
    <n v="0"/>
    <n v="0"/>
    <n v="0.45"/>
    <n v="181.98000000000002"/>
    <n v="0"/>
    <n v="182.43"/>
    <s v="Yes"/>
    <s v="Yes"/>
    <s v="Yes"/>
    <x v="0"/>
  </r>
  <r>
    <x v="233"/>
    <x v="233"/>
    <x v="2404"/>
    <x v="2247"/>
    <n v="0"/>
    <n v="0"/>
    <n v="0"/>
    <n v="0"/>
    <n v="0"/>
    <n v="0"/>
    <s v="No"/>
    <s v="Yes"/>
    <s v="No"/>
    <x v="1"/>
  </r>
  <r>
    <x v="234"/>
    <x v="234"/>
    <x v="2405"/>
    <x v="2248"/>
    <n v="0"/>
    <n v="32.1"/>
    <n v="0"/>
    <n v="0"/>
    <n v="0"/>
    <n v="32.1"/>
    <s v="Yes"/>
    <s v="Yes"/>
    <s v="Yes"/>
    <x v="0"/>
  </r>
  <r>
    <x v="236"/>
    <x v="236"/>
    <x v="2406"/>
    <x v="2249"/>
    <n v="0"/>
    <n v="0"/>
    <n v="0"/>
    <n v="0"/>
    <n v="0"/>
    <n v="0"/>
    <s v="No"/>
    <s v="Yes"/>
    <s v="No"/>
    <x v="1"/>
  </r>
  <r>
    <x v="236"/>
    <x v="236"/>
    <x v="2407"/>
    <x v="2250"/>
    <n v="0"/>
    <n v="0"/>
    <n v="0"/>
    <n v="10.3"/>
    <n v="0"/>
    <n v="10.3"/>
    <s v="No"/>
    <s v="Yes"/>
    <s v="No"/>
    <x v="1"/>
  </r>
  <r>
    <x v="238"/>
    <x v="238"/>
    <x v="2408"/>
    <x v="2251"/>
    <n v="0"/>
    <n v="0"/>
    <n v="0"/>
    <n v="47.8"/>
    <n v="0"/>
    <n v="47.8"/>
    <s v="Yes"/>
    <s v="Yes"/>
    <s v="Yes"/>
    <x v="0"/>
  </r>
  <r>
    <x v="240"/>
    <x v="240"/>
    <x v="2409"/>
    <x v="2252"/>
    <n v="0"/>
    <n v="0"/>
    <n v="0"/>
    <n v="0"/>
    <n v="0"/>
    <n v="0"/>
    <s v="No"/>
    <s v="Yes"/>
    <s v="No"/>
    <x v="1"/>
  </r>
  <r>
    <x v="240"/>
    <x v="240"/>
    <x v="2410"/>
    <x v="2253"/>
    <n v="0"/>
    <n v="0"/>
    <n v="0"/>
    <n v="184.56"/>
    <n v="0"/>
    <n v="184.56"/>
    <s v="Yes"/>
    <s v="Yes"/>
    <s v="Yes"/>
    <x v="0"/>
  </r>
  <r>
    <x v="240"/>
    <x v="240"/>
    <x v="2411"/>
    <x v="2254"/>
    <n v="0"/>
    <n v="0"/>
    <n v="0"/>
    <n v="0"/>
    <n v="0"/>
    <n v="0"/>
    <s v="No"/>
    <s v="Yes"/>
    <s v="No"/>
    <x v="1"/>
  </r>
  <r>
    <x v="243"/>
    <x v="243"/>
    <x v="2412"/>
    <x v="2255"/>
    <n v="0"/>
    <n v="0"/>
    <n v="0"/>
    <n v="2.21"/>
    <n v="0"/>
    <n v="2.21"/>
    <s v="No"/>
    <s v="Yes"/>
    <s v="No"/>
    <x v="1"/>
  </r>
  <r>
    <x v="245"/>
    <x v="245"/>
    <x v="2413"/>
    <x v="2256"/>
    <n v="0"/>
    <n v="0"/>
    <n v="0"/>
    <n v="17.829999999999998"/>
    <n v="0"/>
    <n v="17.829999999999998"/>
    <s v="No"/>
    <s v="Yes"/>
    <s v="No"/>
    <x v="1"/>
  </r>
  <r>
    <x v="246"/>
    <x v="246"/>
    <x v="2414"/>
    <x v="2257"/>
    <n v="0"/>
    <n v="0"/>
    <n v="0"/>
    <n v="0"/>
    <n v="0"/>
    <n v="0"/>
    <s v="No"/>
    <s v="Yes"/>
    <s v="No"/>
    <x v="1"/>
  </r>
  <r>
    <x v="246"/>
    <x v="246"/>
    <x v="2415"/>
    <x v="2258"/>
    <n v="0"/>
    <n v="0"/>
    <n v="0"/>
    <n v="114.47"/>
    <n v="0"/>
    <n v="114.47"/>
    <s v="No"/>
    <s v="Yes"/>
    <s v="No"/>
    <x v="1"/>
  </r>
  <r>
    <x v="248"/>
    <x v="248"/>
    <x v="2416"/>
    <x v="2259"/>
    <n v="0"/>
    <n v="0"/>
    <n v="0"/>
    <n v="15.7"/>
    <n v="0"/>
    <n v="15.7"/>
    <s v="Yes"/>
    <s v="Yes"/>
    <s v="No"/>
    <x v="1"/>
  </r>
  <r>
    <x v="251"/>
    <x v="251"/>
    <x v="2417"/>
    <x v="2260"/>
    <n v="0"/>
    <n v="0"/>
    <n v="0"/>
    <n v="2.9"/>
    <n v="0"/>
    <n v="2.9"/>
    <s v="Yes"/>
    <s v="Yes"/>
    <s v="No"/>
    <x v="1"/>
  </r>
  <r>
    <x v="251"/>
    <x v="251"/>
    <x v="2418"/>
    <x v="2261"/>
    <n v="0"/>
    <n v="0"/>
    <n v="0"/>
    <n v="0"/>
    <n v="0"/>
    <n v="0"/>
    <s v="No"/>
    <s v="Yes"/>
    <s v="No"/>
    <x v="1"/>
  </r>
  <r>
    <x v="252"/>
    <x v="252"/>
    <x v="2419"/>
    <x v="2262"/>
    <n v="0"/>
    <n v="0"/>
    <n v="0"/>
    <n v="0"/>
    <n v="0"/>
    <n v="0"/>
    <s v="No"/>
    <s v="Yes"/>
    <s v="No"/>
    <x v="1"/>
  </r>
  <r>
    <x v="258"/>
    <x v="258"/>
    <x v="2420"/>
    <x v="2263"/>
    <n v="0"/>
    <n v="0"/>
    <n v="0"/>
    <n v="23.2"/>
    <n v="0"/>
    <n v="23.2"/>
    <s v="Yes"/>
    <s v="Yes"/>
    <s v="Yes"/>
    <x v="0"/>
  </r>
  <r>
    <x v="259"/>
    <x v="259"/>
    <x v="2421"/>
    <x v="2264"/>
    <n v="0"/>
    <n v="0"/>
    <n v="0"/>
    <n v="73.099999999999994"/>
    <n v="0"/>
    <n v="73.099999999999994"/>
    <s v="Yes"/>
    <s v="Yes"/>
    <s v="No"/>
    <x v="1"/>
  </r>
  <r>
    <x v="260"/>
    <x v="260"/>
    <x v="2422"/>
    <x v="2265"/>
    <n v="0"/>
    <n v="0"/>
    <n v="0"/>
    <n v="0"/>
    <n v="0"/>
    <n v="0"/>
    <s v="No"/>
    <s v="Yes"/>
    <s v="No"/>
    <x v="1"/>
  </r>
  <r>
    <x v="268"/>
    <x v="268"/>
    <x v="2423"/>
    <x v="2266"/>
    <n v="0"/>
    <n v="0"/>
    <n v="0"/>
    <n v="0"/>
    <n v="0"/>
    <n v="0"/>
    <s v="No"/>
    <s v="Yes"/>
    <s v="No"/>
    <x v="1"/>
  </r>
  <r>
    <x v="280"/>
    <x v="280"/>
    <x v="2424"/>
    <x v="2267"/>
    <n v="0"/>
    <n v="0"/>
    <n v="0"/>
    <n v="0"/>
    <n v="0"/>
    <n v="0"/>
    <s v="Yes"/>
    <s v="Yes"/>
    <s v="No"/>
    <x v="1"/>
  </r>
  <r>
    <x v="280"/>
    <x v="280"/>
    <x v="2425"/>
    <x v="2268"/>
    <n v="0"/>
    <n v="0"/>
    <n v="0"/>
    <n v="101.19999999999999"/>
    <n v="0"/>
    <n v="101.19999999999999"/>
    <s v="Yes"/>
    <s v="Yes"/>
    <s v="Yes"/>
    <x v="0"/>
  </r>
  <r>
    <x v="280"/>
    <x v="280"/>
    <x v="2426"/>
    <x v="2242"/>
    <n v="0"/>
    <n v="0"/>
    <n v="0"/>
    <n v="0"/>
    <n v="0"/>
    <n v="0"/>
    <s v="No"/>
    <s v="Yes"/>
    <s v="No"/>
    <x v="1"/>
  </r>
  <r>
    <x v="280"/>
    <x v="280"/>
    <x v="2427"/>
    <x v="2269"/>
    <n v="0"/>
    <n v="65.260000000000005"/>
    <n v="0"/>
    <n v="0"/>
    <n v="0"/>
    <n v="65.260000000000005"/>
    <s v="Yes"/>
    <s v="Yes"/>
    <s v="Yes"/>
    <x v="0"/>
  </r>
  <r>
    <x v="280"/>
    <x v="280"/>
    <x v="2428"/>
    <x v="2270"/>
    <n v="0"/>
    <n v="0"/>
    <n v="0"/>
    <n v="0"/>
    <n v="0"/>
    <n v="0"/>
    <s v="No"/>
    <s v="Yes"/>
    <s v="No"/>
    <x v="1"/>
  </r>
  <r>
    <x v="281"/>
    <x v="281"/>
    <x v="2429"/>
    <x v="2271"/>
    <n v="0"/>
    <n v="0"/>
    <n v="0"/>
    <n v="11.709999999999999"/>
    <n v="0"/>
    <n v="11.709999999999999"/>
    <s v="Yes"/>
    <s v="Yes"/>
    <s v="No"/>
    <x v="1"/>
  </r>
  <r>
    <x v="286"/>
    <x v="286"/>
    <x v="2430"/>
    <x v="2272"/>
    <n v="0"/>
    <n v="0"/>
    <n v="0"/>
    <n v="104.63"/>
    <n v="0"/>
    <n v="104.63"/>
    <s v="Yes"/>
    <s v="Yes"/>
    <s v="Yes"/>
    <x v="0"/>
  </r>
  <r>
    <x v="287"/>
    <x v="287"/>
    <x v="2431"/>
    <x v="2273"/>
    <n v="0"/>
    <n v="0"/>
    <n v="0"/>
    <n v="38.339999999999996"/>
    <n v="0"/>
    <n v="38.339999999999996"/>
    <s v="Yes"/>
    <s v="Yes"/>
    <s v="Yes"/>
    <x v="0"/>
  </r>
  <r>
    <x v="287"/>
    <x v="287"/>
    <x v="2432"/>
    <x v="399"/>
    <n v="0"/>
    <n v="0"/>
    <n v="0"/>
    <n v="0"/>
    <n v="0"/>
    <n v="0"/>
    <s v="No"/>
    <s v="Yes"/>
    <s v="No"/>
    <x v="1"/>
  </r>
  <r>
    <x v="288"/>
    <x v="288"/>
    <x v="2433"/>
    <x v="2274"/>
    <n v="0"/>
    <n v="0"/>
    <n v="0"/>
    <n v="14.4"/>
    <n v="0"/>
    <n v="14.4"/>
    <s v="Yes"/>
    <s v="Yes"/>
    <s v="Yes"/>
    <x v="0"/>
  </r>
  <r>
    <x v="289"/>
    <x v="289"/>
    <x v="2434"/>
    <x v="2275"/>
    <n v="0"/>
    <n v="0"/>
    <n v="0"/>
    <n v="0"/>
    <n v="0"/>
    <n v="0"/>
    <s v="No"/>
    <s v="Yes"/>
    <s v="No"/>
    <x v="1"/>
  </r>
  <r>
    <x v="289"/>
    <x v="289"/>
    <x v="2435"/>
    <x v="2276"/>
    <n v="0"/>
    <n v="0"/>
    <n v="0"/>
    <n v="25.5"/>
    <n v="0"/>
    <n v="25.5"/>
    <s v="No"/>
    <s v="Yes"/>
    <s v="No"/>
    <x v="1"/>
  </r>
  <r>
    <x v="290"/>
    <x v="290"/>
    <x v="2436"/>
    <x v="2277"/>
    <n v="0"/>
    <n v="0"/>
    <n v="0"/>
    <n v="0"/>
    <n v="0"/>
    <n v="0"/>
    <s v="No"/>
    <s v="Yes"/>
    <s v="No"/>
    <x v="1"/>
  </r>
  <r>
    <x v="290"/>
    <x v="290"/>
    <x v="2437"/>
    <x v="2278"/>
    <n v="0"/>
    <n v="0"/>
    <n v="0"/>
    <n v="17"/>
    <n v="0"/>
    <n v="17"/>
    <s v="No"/>
    <s v="Yes"/>
    <s v="No"/>
    <x v="1"/>
  </r>
  <r>
    <x v="291"/>
    <x v="291"/>
    <x v="2438"/>
    <x v="2279"/>
    <n v="0"/>
    <n v="0"/>
    <n v="0"/>
    <n v="0"/>
    <n v="0"/>
    <n v="0"/>
    <s v="No"/>
    <s v="Yes"/>
    <s v="No"/>
    <x v="1"/>
  </r>
  <r>
    <x v="291"/>
    <x v="291"/>
    <x v="2439"/>
    <x v="2280"/>
    <n v="0"/>
    <n v="0"/>
    <n v="0"/>
    <n v="14.6"/>
    <n v="0"/>
    <n v="14.6"/>
    <s v="Yes"/>
    <s v="Yes"/>
    <s v="Yes"/>
    <x v="0"/>
  </r>
  <r>
    <x v="292"/>
    <x v="292"/>
    <x v="2440"/>
    <x v="2281"/>
    <n v="0"/>
    <n v="0"/>
    <n v="0"/>
    <n v="0"/>
    <n v="0"/>
    <n v="0"/>
    <s v="No"/>
    <s v="Yes"/>
    <s v="No"/>
    <x v="1"/>
  </r>
  <r>
    <x v="311"/>
    <x v="311"/>
    <x v="2441"/>
    <x v="2130"/>
    <n v="0"/>
    <n v="0"/>
    <n v="0"/>
    <n v="0"/>
    <n v="0"/>
    <n v="0"/>
    <s v="No"/>
    <s v="Yes"/>
    <s v="No"/>
    <x v="1"/>
  </r>
  <r>
    <x v="311"/>
    <x v="311"/>
    <x v="2442"/>
    <x v="2282"/>
    <n v="0"/>
    <n v="0"/>
    <n v="0"/>
    <n v="111"/>
    <n v="0"/>
    <n v="111"/>
    <s v="Yes"/>
    <s v="Yes"/>
    <s v="Yes"/>
    <x v="0"/>
  </r>
  <r>
    <x v="313"/>
    <x v="313"/>
    <x v="2443"/>
    <x v="2283"/>
    <n v="0"/>
    <n v="0"/>
    <n v="0"/>
    <n v="34.5"/>
    <n v="0"/>
    <n v="34.5"/>
    <s v="No"/>
    <s v="Yes"/>
    <s v="No"/>
    <x v="1"/>
  </r>
  <r>
    <x v="314"/>
    <x v="314"/>
    <x v="2444"/>
    <x v="2284"/>
    <n v="0"/>
    <n v="0"/>
    <n v="21.16"/>
    <n v="2.6"/>
    <n v="0"/>
    <n v="23.76"/>
    <s v="Yes"/>
    <s v="Yes"/>
    <s v="Yes"/>
    <x v="0"/>
  </r>
  <r>
    <x v="315"/>
    <x v="315"/>
    <x v="2445"/>
    <x v="2285"/>
    <n v="0"/>
    <n v="0"/>
    <n v="0"/>
    <n v="4.0999999999999996"/>
    <n v="0"/>
    <n v="4.0999999999999996"/>
    <s v="Yes"/>
    <s v="Yes"/>
    <s v="Yes"/>
    <x v="0"/>
  </r>
  <r>
    <x v="316"/>
    <x v="316"/>
    <x v="2446"/>
    <x v="2286"/>
    <n v="0"/>
    <n v="0"/>
    <n v="0"/>
    <n v="3.4"/>
    <n v="0"/>
    <n v="3.4"/>
    <s v="Yes"/>
    <s v="Yes"/>
    <s v="No"/>
    <x v="1"/>
  </r>
  <r>
    <x v="317"/>
    <x v="317"/>
    <x v="2447"/>
    <x v="2287"/>
    <n v="0"/>
    <n v="0"/>
    <n v="0"/>
    <n v="0"/>
    <n v="0"/>
    <n v="0"/>
    <s v="No"/>
    <s v="Yes"/>
    <s v="No"/>
    <x v="1"/>
  </r>
  <r>
    <x v="321"/>
    <x v="321"/>
    <x v="2448"/>
    <x v="2288"/>
    <n v="0"/>
    <n v="0"/>
    <n v="0"/>
    <n v="25.4"/>
    <n v="0"/>
    <n v="25.4"/>
    <s v="No"/>
    <s v="Yes"/>
    <s v="No"/>
    <x v="1"/>
  </r>
  <r>
    <x v="322"/>
    <x v="322"/>
    <x v="2449"/>
    <x v="2289"/>
    <n v="0"/>
    <n v="0"/>
    <n v="0"/>
    <n v="0"/>
    <n v="0"/>
    <n v="0"/>
    <s v="No"/>
    <s v="Yes"/>
    <s v="No"/>
    <x v="1"/>
  </r>
  <r>
    <x v="322"/>
    <x v="322"/>
    <x v="2450"/>
    <x v="2290"/>
    <n v="0"/>
    <n v="0"/>
    <n v="0"/>
    <n v="17.2"/>
    <n v="0"/>
    <n v="17.2"/>
    <s v="Yes"/>
    <s v="Yes"/>
    <s v="Yes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1">
  <r>
    <x v="0"/>
    <s v="Washtucna"/>
    <n v="3075"/>
    <s v="Washtucna Elementary/High School"/>
    <n v="64.930000000000007"/>
    <n v="0"/>
    <n v="0.78"/>
    <n v="0"/>
    <n v="0"/>
    <n v="65.710000000000008"/>
    <s v="Yes"/>
    <s v="Yes"/>
    <s v="Yes"/>
    <s v="Yes"/>
    <x v="0"/>
  </r>
  <r>
    <x v="1"/>
    <s v="Benge"/>
    <n v="3142"/>
    <s v="Benge Elementary"/>
    <n v="11"/>
    <n v="0"/>
    <n v="0"/>
    <n v="0"/>
    <n v="0"/>
    <n v="11"/>
    <s v="No"/>
    <s v="No"/>
    <s v="No"/>
    <s v="No"/>
    <x v="1"/>
  </r>
  <r>
    <x v="2"/>
    <s v="Othello"/>
    <n v="2902"/>
    <s v="Lutacaga Elementary"/>
    <n v="551.16999999999996"/>
    <n v="0"/>
    <n v="0"/>
    <n v="0"/>
    <n v="0"/>
    <n v="551.16999999999996"/>
    <s v="Yes"/>
    <s v="Yes"/>
    <s v="Yes"/>
    <s v="Yes"/>
    <x v="0"/>
  </r>
  <r>
    <x v="2"/>
    <s v="Othello"/>
    <n v="2961"/>
    <s v="Hiawatha Elementary School"/>
    <n v="562.5"/>
    <n v="16.829999999999998"/>
    <n v="0"/>
    <n v="0"/>
    <n v="0"/>
    <n v="579.33000000000004"/>
    <s v="Yes"/>
    <s v="Yes"/>
    <s v="Yes"/>
    <s v="Yes"/>
    <x v="0"/>
  </r>
  <r>
    <x v="2"/>
    <s v="Othello"/>
    <n v="3015"/>
    <s v="Othello High School"/>
    <n v="1226.9000000000001"/>
    <n v="0"/>
    <n v="76.86"/>
    <n v="0"/>
    <n v="0"/>
    <n v="1303.76"/>
    <s v="Yes"/>
    <s v="Yes"/>
    <s v="Yes"/>
    <s v="Yes"/>
    <x v="0"/>
  </r>
  <r>
    <x v="2"/>
    <s v="Othello"/>
    <n v="3471"/>
    <s v="McFarland Middle School"/>
    <n v="740.2"/>
    <n v="0"/>
    <n v="0"/>
    <n v="0"/>
    <n v="0"/>
    <n v="740.2"/>
    <s v="Yes"/>
    <s v="Yes"/>
    <s v="Yes"/>
    <s v="Yes"/>
    <x v="0"/>
  </r>
  <r>
    <x v="2"/>
    <s v="Othello"/>
    <n v="3730"/>
    <s v="Scootney Springs Elementary"/>
    <n v="562.70000000000005"/>
    <n v="15.13"/>
    <n v="0"/>
    <n v="0"/>
    <n v="0"/>
    <n v="577.83000000000004"/>
    <s v="Yes"/>
    <s v="Yes"/>
    <s v="Yes"/>
    <s v="Yes"/>
    <x v="0"/>
  </r>
  <r>
    <x v="2"/>
    <s v="Othello"/>
    <n v="5285"/>
    <s v="Wahitis Elementary School"/>
    <n v="587.29999999999995"/>
    <n v="0"/>
    <n v="0"/>
    <n v="0"/>
    <n v="0"/>
    <n v="587.29999999999995"/>
    <s v="Yes"/>
    <s v="Yes"/>
    <s v="Yes"/>
    <s v="Yes"/>
    <x v="0"/>
  </r>
  <r>
    <x v="2"/>
    <s v="Othello"/>
    <n v="5367"/>
    <s v="Desert Oasis High School"/>
    <n v="126.25"/>
    <n v="0"/>
    <n v="0"/>
    <n v="0"/>
    <n v="0"/>
    <n v="126.25"/>
    <s v="Yes"/>
    <s v="Yes"/>
    <s v="Yes"/>
    <s v="Yes"/>
    <x v="0"/>
  </r>
  <r>
    <x v="3"/>
    <s v="Lind"/>
    <n v="2903"/>
    <s v="Lind-Ritzville High School"/>
    <n v="41.63"/>
    <n v="0"/>
    <n v="1.22"/>
    <n v="0"/>
    <n v="0"/>
    <n v="42.85"/>
    <s v="Yes"/>
    <s v="Yes"/>
    <s v="Yes"/>
    <s v="Yes"/>
    <x v="0"/>
  </r>
  <r>
    <x v="3"/>
    <s v="Lind"/>
    <n v="3421"/>
    <s v="Lind Elementary School"/>
    <n v="82"/>
    <n v="6.6"/>
    <n v="0"/>
    <n v="0"/>
    <n v="0"/>
    <n v="88.6"/>
    <s v="Yes"/>
    <s v="Yes"/>
    <s v="Yes"/>
    <s v="Yes"/>
    <x v="0"/>
  </r>
  <r>
    <x v="3"/>
    <s v="Lind"/>
    <n v="5293"/>
    <s v="Lind-Ritzville Middle School"/>
    <n v="50.44"/>
    <n v="0"/>
    <n v="0"/>
    <n v="0"/>
    <n v="0"/>
    <n v="50.44"/>
    <s v="Yes"/>
    <s v="Yes"/>
    <s v="Yes"/>
    <s v="Yes"/>
    <x v="0"/>
  </r>
  <r>
    <x v="4"/>
    <s v="Ritzville"/>
    <n v="2132"/>
    <s v="Ritzville High School"/>
    <n v="122.32"/>
    <n v="0"/>
    <n v="5.5600000000000005"/>
    <n v="0"/>
    <n v="0"/>
    <n v="127.88"/>
    <s v="No"/>
    <s v="Yes"/>
    <s v="No"/>
    <s v="No"/>
    <x v="1"/>
  </r>
  <r>
    <x v="4"/>
    <s v="Ritzville"/>
    <n v="2719"/>
    <s v="Ritzville Grade School"/>
    <n v="157.13"/>
    <n v="12.97"/>
    <n v="0"/>
    <n v="0"/>
    <n v="0"/>
    <n v="170.1"/>
    <s v="Yes"/>
    <s v="Yes"/>
    <s v="Yes"/>
    <s v="Yes"/>
    <x v="0"/>
  </r>
  <r>
    <x v="4"/>
    <s v="Ritzville"/>
    <n v="5303"/>
    <s v="Lind Ritzville Middle School"/>
    <n v="99.06"/>
    <n v="0"/>
    <n v="0"/>
    <n v="0"/>
    <n v="0"/>
    <n v="99.06"/>
    <s v="No"/>
    <s v="Yes"/>
    <s v="No"/>
    <s v="No"/>
    <x v="1"/>
  </r>
  <r>
    <x v="5"/>
    <s v="Clarkston"/>
    <n v="1617"/>
    <s v="Educational Opportunity Center"/>
    <n v="114.34"/>
    <n v="0"/>
    <n v="0.51"/>
    <n v="0"/>
    <n v="0"/>
    <n v="114.85000000000001"/>
    <s v="Yes"/>
    <s v="Yes"/>
    <s v="Yes"/>
    <s v="Yes"/>
    <x v="0"/>
  </r>
  <r>
    <x v="5"/>
    <s v="Clarkston"/>
    <n v="2299"/>
    <s v="Charles Francis Adams High School"/>
    <n v="641.64"/>
    <n v="0"/>
    <n v="23.13"/>
    <n v="0"/>
    <n v="0"/>
    <n v="664.77"/>
    <s v="No"/>
    <s v="Yes"/>
    <s v="No"/>
    <s v="No"/>
    <x v="1"/>
  </r>
  <r>
    <x v="5"/>
    <s v="Clarkston"/>
    <n v="2501"/>
    <s v="Lincoln Middle School"/>
    <n v="339.58"/>
    <n v="0"/>
    <n v="0"/>
    <n v="0"/>
    <n v="0"/>
    <n v="339.58"/>
    <s v="Yes"/>
    <s v="Yes"/>
    <s v="Yes"/>
    <s v="Yes"/>
    <x v="0"/>
  </r>
  <r>
    <x v="5"/>
    <s v="Clarkston"/>
    <n v="2823"/>
    <s v="Parkway Elementary"/>
    <n v="297.95"/>
    <n v="33.700000000000003"/>
    <n v="0"/>
    <n v="0"/>
    <n v="0"/>
    <n v="331.65"/>
    <s v="Yes"/>
    <s v="Yes"/>
    <s v="Yes"/>
    <s v="Yes"/>
    <x v="0"/>
  </r>
  <r>
    <x v="5"/>
    <s v="Clarkston"/>
    <n v="2962"/>
    <s v="Grantham Elementary"/>
    <n v="274.14999999999998"/>
    <n v="0"/>
    <n v="0"/>
    <n v="0"/>
    <n v="0"/>
    <n v="274.14999999999998"/>
    <s v="Yes"/>
    <s v="Yes"/>
    <s v="Yes"/>
    <s v="Yes"/>
    <x v="0"/>
  </r>
  <r>
    <x v="5"/>
    <s v="Clarkston"/>
    <n v="3266"/>
    <s v="Highland Elementary"/>
    <n v="281.33"/>
    <n v="18"/>
    <n v="0"/>
    <n v="0"/>
    <n v="0"/>
    <n v="299.33"/>
    <s v="Yes"/>
    <s v="Yes"/>
    <s v="Yes"/>
    <s v="Yes"/>
    <x v="0"/>
  </r>
  <r>
    <x v="5"/>
    <s v="Clarkston"/>
    <n v="3616"/>
    <s v="Special Services"/>
    <n v="6.79"/>
    <n v="0"/>
    <n v="0"/>
    <n v="0"/>
    <n v="0"/>
    <n v="6.79"/>
    <s v="No"/>
    <s v="Yes"/>
    <s v="No"/>
    <s v="No"/>
    <x v="1"/>
  </r>
  <r>
    <x v="5"/>
    <s v="Clarkston"/>
    <n v="4384"/>
    <s v="Heights Elementary"/>
    <n v="362.95"/>
    <n v="0"/>
    <n v="0"/>
    <n v="0"/>
    <n v="0"/>
    <n v="362.95"/>
    <s v="No"/>
    <s v="Yes"/>
    <s v="No"/>
    <s v="No"/>
    <x v="1"/>
  </r>
  <r>
    <x v="5"/>
    <s v="Clarkston"/>
    <n v="5644"/>
    <s v="Clarkston Home Alliance"/>
    <n v="56.26"/>
    <n v="0"/>
    <n v="0"/>
    <n v="0"/>
    <n v="0"/>
    <n v="56.26"/>
    <s v="No"/>
    <s v="Yes"/>
    <s v="No"/>
    <s v="No"/>
    <x v="1"/>
  </r>
  <r>
    <x v="6"/>
    <s v="Asotin-Anatone"/>
    <n v="2434"/>
    <s v="Asotin Jr Sr High"/>
    <n v="290.8"/>
    <n v="0"/>
    <n v="8.57"/>
    <n v="0"/>
    <n v="0"/>
    <n v="299.37"/>
    <s v="No"/>
    <s v="Yes"/>
    <s v="No"/>
    <s v="No"/>
    <x v="1"/>
  </r>
  <r>
    <x v="6"/>
    <s v="Asotin-Anatone"/>
    <n v="2507"/>
    <s v="Asotin Elementary"/>
    <n v="287.98"/>
    <n v="29.5"/>
    <n v="0"/>
    <n v="0"/>
    <n v="0"/>
    <n v="317.48"/>
    <s v="No"/>
    <s v="Yes"/>
    <s v="No"/>
    <s v="No"/>
    <x v="1"/>
  </r>
  <r>
    <x v="7"/>
    <s v="Kennewick"/>
    <n v="1884"/>
    <s v="Legacy High School"/>
    <n v="155.19"/>
    <n v="0"/>
    <n v="0.19"/>
    <n v="98.3"/>
    <n v="0"/>
    <n v="253.68"/>
    <s v="Yes"/>
    <s v="Yes"/>
    <s v="Yes"/>
    <s v="Yes"/>
    <x v="0"/>
  </r>
  <r>
    <x v="7"/>
    <s v="Kennewick"/>
    <n v="1941"/>
    <s v="Mid-Columbia Parent Partnership"/>
    <n v="446.27"/>
    <n v="0"/>
    <n v="12.83"/>
    <n v="0"/>
    <n v="0"/>
    <n v="459.09999999999997"/>
    <s v="No"/>
    <s v="Yes"/>
    <s v="No"/>
    <s v="No"/>
    <x v="1"/>
  </r>
  <r>
    <x v="7"/>
    <s v="Kennewick"/>
    <n v="2824"/>
    <s v="Eastgate Elementary School"/>
    <n v="481.16"/>
    <n v="0"/>
    <n v="0"/>
    <n v="0"/>
    <n v="0"/>
    <n v="481.16"/>
    <s v="Yes"/>
    <s v="Yes"/>
    <s v="Yes"/>
    <s v="Yes"/>
    <x v="0"/>
  </r>
  <r>
    <x v="7"/>
    <s v="Kennewick"/>
    <n v="2825"/>
    <s v="Westgate Elementary School"/>
    <n v="441.6"/>
    <n v="0"/>
    <n v="0"/>
    <n v="0"/>
    <n v="0"/>
    <n v="441.6"/>
    <s v="Yes"/>
    <s v="Yes"/>
    <s v="Yes"/>
    <s v="Yes"/>
    <x v="0"/>
  </r>
  <r>
    <x v="7"/>
    <s v="Kennewick"/>
    <n v="2826"/>
    <s v="Kennewick High School"/>
    <n v="1728.23"/>
    <n v="0"/>
    <n v="107.66"/>
    <n v="0"/>
    <n v="0"/>
    <n v="1835.89"/>
    <s v="Yes"/>
    <s v="Yes"/>
    <s v="Yes"/>
    <s v="Yes"/>
    <x v="0"/>
  </r>
  <r>
    <x v="7"/>
    <s v="Kennewick"/>
    <n v="3077"/>
    <s v="Hawthorne Elementary School - Kennewick"/>
    <n v="453.34"/>
    <n v="0"/>
    <n v="0"/>
    <n v="0"/>
    <n v="0"/>
    <n v="453.34"/>
    <s v="Yes"/>
    <s v="Yes"/>
    <s v="Yes"/>
    <s v="Yes"/>
    <x v="0"/>
  </r>
  <r>
    <x v="7"/>
    <s v="Kennewick"/>
    <n v="3144"/>
    <s v="Washington Elementary School"/>
    <n v="391.75"/>
    <n v="10.5"/>
    <n v="0"/>
    <n v="0"/>
    <n v="0"/>
    <n v="402.25"/>
    <s v="Yes"/>
    <s v="Yes"/>
    <s v="Yes"/>
    <s v="Yes"/>
    <x v="0"/>
  </r>
  <r>
    <x v="7"/>
    <s v="Kennewick"/>
    <n v="3267"/>
    <s v="Highlands Middle School"/>
    <n v="712.99"/>
    <n v="0"/>
    <n v="0"/>
    <n v="0"/>
    <n v="0"/>
    <n v="712.99"/>
    <s v="Yes"/>
    <s v="Yes"/>
    <s v="Yes"/>
    <s v="Yes"/>
    <x v="0"/>
  </r>
  <r>
    <x v="7"/>
    <s v="Kennewick"/>
    <n v="3315"/>
    <s v="Edison Elementary School - Kennewick"/>
    <n v="341.2"/>
    <n v="0"/>
    <n v="0"/>
    <n v="0"/>
    <n v="0"/>
    <n v="341.2"/>
    <s v="Yes"/>
    <s v="Yes"/>
    <s v="Yes"/>
    <s v="Yes"/>
    <x v="0"/>
  </r>
  <r>
    <x v="7"/>
    <s v="Kennewick"/>
    <n v="3369"/>
    <s v="Vista Elementary School"/>
    <n v="334.44"/>
    <n v="0"/>
    <n v="0"/>
    <n v="0"/>
    <n v="0"/>
    <n v="334.44"/>
    <s v="Yes"/>
    <s v="Yes"/>
    <s v="Yes"/>
    <s v="Yes"/>
    <x v="0"/>
  </r>
  <r>
    <x v="7"/>
    <s v="Kennewick"/>
    <n v="3472"/>
    <s v="Park Middle School"/>
    <n v="695.89"/>
    <n v="0"/>
    <n v="0"/>
    <n v="0"/>
    <n v="0"/>
    <n v="695.89"/>
    <s v="Yes"/>
    <s v="Yes"/>
    <s v="Yes"/>
    <s v="Yes"/>
    <x v="0"/>
  </r>
  <r>
    <x v="7"/>
    <s v="Kennewick"/>
    <n v="3731"/>
    <s v="Kamiakin High School"/>
    <n v="1636.14"/>
    <n v="0"/>
    <n v="183.4"/>
    <n v="0"/>
    <n v="0"/>
    <n v="1819.5400000000002"/>
    <s v="No"/>
    <s v="Yes"/>
    <s v="No"/>
    <s v="No"/>
    <x v="1"/>
  </r>
  <r>
    <x v="7"/>
    <s v="Kennewick"/>
    <n v="4028"/>
    <s v="Desert Hills Middle School"/>
    <n v="885.39"/>
    <n v="0"/>
    <n v="0"/>
    <n v="0"/>
    <n v="0"/>
    <n v="885.39"/>
    <s v="No"/>
    <s v="Yes"/>
    <s v="No"/>
    <s v="No"/>
    <x v="1"/>
  </r>
  <r>
    <x v="7"/>
    <s v="Kennewick"/>
    <n v="4072"/>
    <s v="Canyon View Elementary School"/>
    <n v="364.37"/>
    <n v="0"/>
    <n v="0"/>
    <n v="0"/>
    <n v="0"/>
    <n v="364.37"/>
    <s v="Yes"/>
    <s v="Yes"/>
    <s v="Yes"/>
    <s v="Yes"/>
    <x v="0"/>
  </r>
  <r>
    <x v="7"/>
    <s v="Kennewick"/>
    <n v="4073"/>
    <s v="Southgate Elementary School"/>
    <n v="427.71"/>
    <n v="0"/>
    <n v="0"/>
    <n v="0"/>
    <n v="0"/>
    <n v="427.71"/>
    <s v="Yes"/>
    <s v="Yes"/>
    <s v="Yes"/>
    <s v="Yes"/>
    <x v="0"/>
  </r>
  <r>
    <x v="7"/>
    <s v="Kennewick"/>
    <n v="4118"/>
    <s v="Tri-Tech Skills Center"/>
    <n v="514.62"/>
    <n v="0"/>
    <n v="0"/>
    <n v="0"/>
    <n v="65.540000000000006"/>
    <n v="580.16"/>
    <s v="No"/>
    <s v="Yes"/>
    <s v="No"/>
    <s v="No"/>
    <x v="1"/>
  </r>
  <r>
    <x v="7"/>
    <s v="Kennewick"/>
    <n v="4136"/>
    <s v="Sunset View Elementary School"/>
    <n v="364.42"/>
    <n v="0"/>
    <n v="0"/>
    <n v="0"/>
    <n v="0"/>
    <n v="364.42"/>
    <s v="Yes"/>
    <s v="Yes"/>
    <s v="Yes"/>
    <s v="Yes"/>
    <x v="0"/>
  </r>
  <r>
    <x v="7"/>
    <s v="Kennewick"/>
    <n v="4181"/>
    <s v="Lincoln Elementary School"/>
    <n v="407.48"/>
    <n v="0"/>
    <n v="0"/>
    <n v="0"/>
    <n v="0"/>
    <n v="407.48"/>
    <s v="Yes"/>
    <s v="Yes"/>
    <s v="Yes"/>
    <s v="Yes"/>
    <x v="0"/>
  </r>
  <r>
    <x v="7"/>
    <s v="Kennewick"/>
    <n v="4202"/>
    <s v="Cascade Elementary School"/>
    <n v="533.02"/>
    <n v="0"/>
    <n v="0"/>
    <n v="0"/>
    <n v="0"/>
    <n v="533.02"/>
    <s v="Yes"/>
    <s v="Yes"/>
    <s v="Yes"/>
    <s v="Yes"/>
    <x v="0"/>
  </r>
  <r>
    <x v="7"/>
    <s v="Kennewick"/>
    <n v="4418"/>
    <s v="Amistad Elementary School"/>
    <n v="636.5"/>
    <n v="10.5"/>
    <n v="0"/>
    <n v="0"/>
    <n v="0"/>
    <n v="647"/>
    <s v="Yes"/>
    <s v="Yes"/>
    <s v="Yes"/>
    <s v="Yes"/>
    <x v="0"/>
  </r>
  <r>
    <x v="7"/>
    <s v="Kennewick"/>
    <n v="4429"/>
    <s v="Horse Heaven Hills Middle School"/>
    <n v="858.22"/>
    <n v="0"/>
    <n v="0"/>
    <n v="0"/>
    <n v="0"/>
    <n v="858.22"/>
    <s v="Yes"/>
    <s v="Yes"/>
    <s v="Yes"/>
    <s v="Yes"/>
    <x v="0"/>
  </r>
  <r>
    <x v="7"/>
    <s v="Kennewick"/>
    <n v="4446"/>
    <s v="Ridge View Elementary School"/>
    <n v="328.18"/>
    <n v="0"/>
    <n v="0"/>
    <n v="0"/>
    <n v="0"/>
    <n v="328.18"/>
    <s v="No"/>
    <s v="Yes"/>
    <s v="No"/>
    <s v="No"/>
    <x v="1"/>
  </r>
  <r>
    <x v="7"/>
    <s v="Kennewick"/>
    <n v="4484"/>
    <s v="Southridge High School"/>
    <n v="1446.73"/>
    <n v="0"/>
    <n v="131.94"/>
    <n v="0"/>
    <n v="0"/>
    <n v="1578.67"/>
    <s v="Yes"/>
    <s v="Yes"/>
    <s v="Yes"/>
    <s v="Yes"/>
    <x v="0"/>
  </r>
  <r>
    <x v="7"/>
    <s v="Kennewick"/>
    <n v="5106"/>
    <s v="Phoenix High School"/>
    <n v="56.15"/>
    <n v="0"/>
    <n v="1.51"/>
    <n v="0"/>
    <n v="0"/>
    <n v="57.66"/>
    <s v="Yes"/>
    <s v="Yes"/>
    <s v="Yes"/>
    <s v="Yes"/>
    <x v="0"/>
  </r>
  <r>
    <x v="7"/>
    <s v="Kennewick"/>
    <n v="5220"/>
    <s v="Cottonwood Elementary"/>
    <n v="447.85"/>
    <n v="0"/>
    <n v="0"/>
    <n v="0"/>
    <n v="0"/>
    <n v="447.85"/>
    <s v="No"/>
    <s v="Yes"/>
    <s v="No"/>
    <s v="No"/>
    <x v="1"/>
  </r>
  <r>
    <x v="7"/>
    <s v="Kennewick"/>
    <n v="5438"/>
    <s v="Sage Crest Elementary"/>
    <n v="654.23"/>
    <n v="0"/>
    <n v="0"/>
    <n v="0"/>
    <n v="0"/>
    <n v="654.23"/>
    <s v="No"/>
    <s v="Yes"/>
    <s v="No"/>
    <s v="No"/>
    <x v="1"/>
  </r>
  <r>
    <x v="7"/>
    <s v="Kennewick"/>
    <n v="5439"/>
    <s v="Chinook Middle School"/>
    <n v="912.86"/>
    <n v="0"/>
    <n v="0"/>
    <n v="0"/>
    <n v="0"/>
    <n v="912.86"/>
    <s v="Yes"/>
    <s v="Yes"/>
    <s v="Yes"/>
    <s v="Yes"/>
    <x v="0"/>
  </r>
  <r>
    <x v="7"/>
    <s v="Kennewick"/>
    <n v="5520"/>
    <s v="Amon Creek Elementary"/>
    <n v="754.1"/>
    <n v="0"/>
    <n v="0"/>
    <n v="0"/>
    <n v="0"/>
    <n v="754.1"/>
    <s v="No"/>
    <s v="Yes"/>
    <s v="No"/>
    <s v="No"/>
    <x v="1"/>
  </r>
  <r>
    <x v="7"/>
    <s v="Kennewick"/>
    <n v="5521"/>
    <s v="Fuerza Elementary"/>
    <n v="612"/>
    <n v="0"/>
    <n v="0"/>
    <n v="0"/>
    <n v="0"/>
    <n v="612"/>
    <s v="Yes"/>
    <s v="Yes"/>
    <s v="Yes"/>
    <s v="Yes"/>
    <x v="0"/>
  </r>
  <r>
    <x v="7"/>
    <s v="Kennewick"/>
    <n v="5727"/>
    <s v="Endeavor High School"/>
    <n v="126.22"/>
    <n v="0"/>
    <n v="3.14"/>
    <n v="0"/>
    <n v="0"/>
    <n v="129.35999999999999"/>
    <s v="Yes"/>
    <s v="Yes"/>
    <s v="Yes"/>
    <s v="Yes"/>
    <x v="0"/>
  </r>
  <r>
    <x v="8"/>
    <s v="Paterson"/>
    <n v="2133"/>
    <s v="Paterson Elementary School"/>
    <n v="140.80000000000001"/>
    <n v="0"/>
    <n v="0"/>
    <n v="0"/>
    <n v="0"/>
    <n v="140.80000000000001"/>
    <s v="Yes"/>
    <s v="Yes"/>
    <s v="Yes"/>
    <s v="Yes"/>
    <x v="0"/>
  </r>
  <r>
    <x v="9"/>
    <s v="Kiona Benton"/>
    <n v="2904"/>
    <s v="Kiona-Benton City High School"/>
    <n v="389.64"/>
    <n v="0"/>
    <n v="30.34"/>
    <n v="2"/>
    <n v="0"/>
    <n v="421.97999999999996"/>
    <s v="Yes"/>
    <s v="Yes"/>
    <s v="Yes"/>
    <s v="Yes"/>
    <x v="0"/>
  </r>
  <r>
    <x v="9"/>
    <s v="Kiona Benton"/>
    <n v="3961"/>
    <s v="Kiona-Benton City Middle School"/>
    <n v="323.02999999999997"/>
    <n v="0"/>
    <n v="0"/>
    <n v="0"/>
    <n v="0"/>
    <n v="323.02999999999997"/>
    <s v="Yes"/>
    <s v="Yes"/>
    <s v="Yes"/>
    <s v="Yes"/>
    <x v="0"/>
  </r>
  <r>
    <x v="9"/>
    <s v="Kiona Benton"/>
    <n v="5719"/>
    <s v="Kiona-Benton City Elementary"/>
    <n v="597.9"/>
    <n v="16.2"/>
    <n v="0"/>
    <n v="0"/>
    <n v="0"/>
    <n v="614.1"/>
    <s v="Yes"/>
    <s v="Yes"/>
    <s v="Yes"/>
    <s v="Yes"/>
    <x v="0"/>
  </r>
  <r>
    <x v="10"/>
    <s v="Finley"/>
    <n v="2367"/>
    <s v="River View High School"/>
    <n v="261.89"/>
    <n v="0"/>
    <n v="14.49"/>
    <n v="1.3"/>
    <n v="0"/>
    <n v="277.68"/>
    <s v="Yes"/>
    <s v="Yes"/>
    <s v="Yes"/>
    <s v="Yes"/>
    <x v="0"/>
  </r>
  <r>
    <x v="10"/>
    <s v="Finley"/>
    <n v="3078"/>
    <s v="Finley Elementary"/>
    <n v="363.06"/>
    <n v="0"/>
    <n v="0"/>
    <n v="0"/>
    <n v="0"/>
    <n v="363.06"/>
    <s v="Yes"/>
    <s v="Yes"/>
    <s v="Yes"/>
    <s v="Yes"/>
    <x v="0"/>
  </r>
  <r>
    <x v="10"/>
    <s v="Finley"/>
    <n v="4031"/>
    <s v="Finley Middle School"/>
    <n v="214.42"/>
    <n v="0"/>
    <n v="0"/>
    <n v="0"/>
    <n v="0"/>
    <n v="214.42"/>
    <s v="Yes"/>
    <s v="Yes"/>
    <s v="Yes"/>
    <s v="Yes"/>
    <x v="0"/>
  </r>
  <r>
    <x v="11"/>
    <s v="Prosser"/>
    <n v="2195"/>
    <s v="Keene-Riverview Elementary"/>
    <n v="359.37"/>
    <n v="18"/>
    <n v="0"/>
    <n v="0"/>
    <n v="0"/>
    <n v="377.37"/>
    <s v="Yes"/>
    <s v="Yes"/>
    <s v="Yes"/>
    <s v="Yes"/>
    <x v="0"/>
  </r>
  <r>
    <x v="11"/>
    <s v="Prosser"/>
    <n v="2508"/>
    <s v="Prosser High School"/>
    <n v="775.79"/>
    <n v="0"/>
    <n v="50.04"/>
    <n v="0"/>
    <n v="4.1900000000000004"/>
    <n v="830.02"/>
    <s v="Yes"/>
    <s v="Yes"/>
    <s v="Yes"/>
    <s v="Yes"/>
    <x v="0"/>
  </r>
  <r>
    <x v="11"/>
    <s v="Prosser"/>
    <n v="2905"/>
    <s v="Whitstran Elementary"/>
    <n v="221.07"/>
    <n v="16.899999999999999"/>
    <n v="0"/>
    <n v="0"/>
    <n v="0"/>
    <n v="237.97"/>
    <s v="Yes"/>
    <s v="Yes"/>
    <s v="Yes"/>
    <s v="Yes"/>
    <x v="0"/>
  </r>
  <r>
    <x v="11"/>
    <s v="Prosser"/>
    <n v="2906"/>
    <s v="Housel Middle School"/>
    <n v="560.82000000000005"/>
    <n v="0"/>
    <n v="0"/>
    <n v="0"/>
    <n v="0"/>
    <n v="560.82000000000005"/>
    <s v="Yes"/>
    <s v="Yes"/>
    <s v="Yes"/>
    <s v="Yes"/>
    <x v="0"/>
  </r>
  <r>
    <x v="11"/>
    <s v="Prosser"/>
    <n v="3316"/>
    <s v="Prosser Heights Elementary"/>
    <n v="384.67"/>
    <n v="0"/>
    <n v="0"/>
    <n v="0"/>
    <n v="0"/>
    <n v="384.67"/>
    <s v="Yes"/>
    <s v="Yes"/>
    <s v="Yes"/>
    <s v="Yes"/>
    <x v="0"/>
  </r>
  <r>
    <x v="12"/>
    <s v="Richland"/>
    <n v="2001"/>
    <s v="Special Programs"/>
    <n v="5.75"/>
    <n v="0"/>
    <n v="0"/>
    <n v="0"/>
    <n v="0"/>
    <n v="5.75"/>
    <s v="No"/>
    <s v="Yes"/>
    <s v="No"/>
    <s v="No"/>
    <x v="1"/>
  </r>
  <r>
    <x v="12"/>
    <s v="Richland"/>
    <n v="2642"/>
    <s v="Jefferson Elementary"/>
    <n v="404.43"/>
    <n v="0"/>
    <n v="0"/>
    <n v="0"/>
    <n v="0"/>
    <n v="404.43"/>
    <s v="Yes"/>
    <s v="Yes"/>
    <s v="Yes"/>
    <s v="Yes"/>
    <x v="0"/>
  </r>
  <r>
    <x v="12"/>
    <s v="Richland"/>
    <n v="2656"/>
    <s v="Marcus Whitman Elementary"/>
    <n v="467.39"/>
    <n v="0"/>
    <n v="0"/>
    <n v="0"/>
    <n v="0"/>
    <n v="467.39"/>
    <s v="Yes"/>
    <s v="Yes"/>
    <s v="Yes"/>
    <s v="Yes"/>
    <x v="0"/>
  </r>
  <r>
    <x v="12"/>
    <s v="Richland"/>
    <n v="2657"/>
    <s v="Lewis &amp; Clark Elementary School"/>
    <n v="473.79"/>
    <n v="0"/>
    <n v="0"/>
    <n v="0"/>
    <n v="0"/>
    <n v="473.79"/>
    <s v="Yes"/>
    <s v="Yes"/>
    <s v="Yes"/>
    <s v="Yes"/>
    <x v="0"/>
  </r>
  <r>
    <x v="12"/>
    <s v="Richland"/>
    <n v="2721"/>
    <s v="Carmichael Middle School"/>
    <n v="797.33"/>
    <n v="0"/>
    <n v="0"/>
    <n v="0"/>
    <n v="0"/>
    <n v="797.33"/>
    <s v="Yes"/>
    <s v="Yes"/>
    <s v="Yes"/>
    <s v="Yes"/>
    <x v="0"/>
  </r>
  <r>
    <x v="12"/>
    <s v="Richland"/>
    <n v="2785"/>
    <s v="Chief Joseph Middle School"/>
    <n v="664.17"/>
    <n v="0"/>
    <n v="0"/>
    <n v="0"/>
    <n v="0"/>
    <n v="664.17"/>
    <s v="Yes"/>
    <s v="Yes"/>
    <s v="Yes"/>
    <s v="Yes"/>
    <x v="0"/>
  </r>
  <r>
    <x v="12"/>
    <s v="Richland"/>
    <n v="2786"/>
    <s v="Jason Lee Elementary School"/>
    <n v="517.13"/>
    <n v="0"/>
    <n v="0"/>
    <n v="0"/>
    <n v="0"/>
    <n v="517.13"/>
    <s v="Yes"/>
    <s v="Yes"/>
    <s v="Yes"/>
    <s v="Yes"/>
    <x v="0"/>
  </r>
  <r>
    <x v="12"/>
    <s v="Richland"/>
    <n v="3511"/>
    <s v="Richland High School"/>
    <n v="1958.2"/>
    <n v="0"/>
    <n v="138.57999999999998"/>
    <n v="0"/>
    <n v="0"/>
    <n v="2096.7800000000002"/>
    <s v="No"/>
    <s v="Yes"/>
    <s v="No"/>
    <s v="No"/>
    <x v="1"/>
  </r>
  <r>
    <x v="12"/>
    <s v="Richland"/>
    <n v="3732"/>
    <s v="Sacajawea Elementary"/>
    <n v="445.9"/>
    <n v="0"/>
    <n v="0"/>
    <n v="0"/>
    <n v="0"/>
    <n v="445.9"/>
    <s v="No"/>
    <s v="Yes"/>
    <s v="No"/>
    <s v="No"/>
    <x v="1"/>
  </r>
  <r>
    <x v="12"/>
    <s v="Richland"/>
    <n v="3833"/>
    <s v="Hanford High School"/>
    <n v="1738.07"/>
    <n v="0"/>
    <n v="110.5"/>
    <n v="0"/>
    <n v="0"/>
    <n v="1848.57"/>
    <s v="No"/>
    <s v="Yes"/>
    <s v="No"/>
    <s v="No"/>
    <x v="1"/>
  </r>
  <r>
    <x v="12"/>
    <s v="Richland"/>
    <n v="3926"/>
    <s v="Enterprise Middle School"/>
    <n v="701.99"/>
    <n v="0"/>
    <n v="0"/>
    <n v="0"/>
    <n v="0"/>
    <n v="701.99"/>
    <s v="No"/>
    <s v="Yes"/>
    <s v="No"/>
    <s v="No"/>
    <x v="1"/>
  </r>
  <r>
    <x v="12"/>
    <s v="Richland"/>
    <n v="4059"/>
    <s v="Tapteal Elementary School"/>
    <n v="472.64"/>
    <n v="0"/>
    <n v="0"/>
    <n v="0"/>
    <n v="0"/>
    <n v="472.64"/>
    <s v="Yes"/>
    <s v="Yes"/>
    <s v="Yes"/>
    <s v="Yes"/>
    <x v="0"/>
  </r>
  <r>
    <x v="12"/>
    <s v="Richland"/>
    <n v="4060"/>
    <s v="Badger Mountain Elementary"/>
    <n v="590.57000000000005"/>
    <n v="0"/>
    <n v="0"/>
    <n v="0"/>
    <n v="0"/>
    <n v="590.57000000000005"/>
    <s v="No"/>
    <s v="Yes"/>
    <s v="No"/>
    <s v="No"/>
    <x v="1"/>
  </r>
  <r>
    <x v="12"/>
    <s v="Richland"/>
    <n v="4295"/>
    <s v="Rivers Edge High School"/>
    <n v="140.88999999999999"/>
    <n v="0"/>
    <n v="0.44"/>
    <n v="63.36"/>
    <n v="2.31"/>
    <n v="207"/>
    <s v="Yes"/>
    <s v="Yes"/>
    <s v="Yes"/>
    <s v="Yes"/>
    <x v="0"/>
  </r>
  <r>
    <x v="12"/>
    <s v="Richland"/>
    <n v="4543"/>
    <s v="William Wiley Elementary School"/>
    <n v="514.74"/>
    <n v="0"/>
    <n v="0"/>
    <n v="0"/>
    <n v="0"/>
    <n v="514.74"/>
    <s v="No"/>
    <s v="Yes"/>
    <s v="No"/>
    <s v="No"/>
    <x v="1"/>
  </r>
  <r>
    <x v="12"/>
    <s v="Richland"/>
    <n v="5092"/>
    <s v="White Bluffs Elementary School"/>
    <n v="638.74"/>
    <n v="0"/>
    <n v="0"/>
    <n v="0"/>
    <n v="0"/>
    <n v="638.74"/>
    <s v="No"/>
    <s v="Yes"/>
    <s v="No"/>
    <s v="No"/>
    <x v="1"/>
  </r>
  <r>
    <x v="12"/>
    <s v="Richland"/>
    <n v="5165"/>
    <s v="Three Rivers Home Link"/>
    <n v="686.75"/>
    <n v="0"/>
    <n v="13.469999999999999"/>
    <n v="0"/>
    <n v="0"/>
    <n v="700.22"/>
    <s v="No"/>
    <s v="Yes"/>
    <s v="No"/>
    <s v="No"/>
    <x v="1"/>
  </r>
  <r>
    <x v="12"/>
    <s v="Richland"/>
    <n v="5419"/>
    <s v="Orchard Elementary"/>
    <n v="618.28"/>
    <n v="0"/>
    <n v="0"/>
    <n v="0"/>
    <n v="0"/>
    <n v="618.28"/>
    <s v="No"/>
    <s v="Yes"/>
    <s v="No"/>
    <s v="No"/>
    <x v="1"/>
  </r>
  <r>
    <x v="12"/>
    <s v="Richland"/>
    <n v="5493"/>
    <s v="Leona Libby Middle School"/>
    <n v="811.93"/>
    <n v="0"/>
    <n v="0"/>
    <n v="0"/>
    <n v="0"/>
    <n v="811.93"/>
    <s v="No"/>
    <s v="Yes"/>
    <s v="No"/>
    <s v="No"/>
    <x v="1"/>
  </r>
  <r>
    <x v="12"/>
    <s v="Richland"/>
    <n v="5689"/>
    <s v="Pacific Crest Online Academy"/>
    <n v="384.8"/>
    <n v="0"/>
    <n v="7.8800000000000008"/>
    <n v="0"/>
    <n v="0"/>
    <n v="392.68"/>
    <s v="Yes"/>
    <s v="Yes"/>
    <s v="Yes"/>
    <s v="Yes"/>
    <x v="0"/>
  </r>
  <r>
    <x v="12"/>
    <s v="Richland"/>
    <n v="5732"/>
    <s v="Desert Sky Elementary"/>
    <n v="431.31"/>
    <n v="0"/>
    <n v="0"/>
    <n v="0"/>
    <n v="0"/>
    <n v="431.31"/>
    <s v="No"/>
    <s v="Yes"/>
    <s v="No"/>
    <s v="No"/>
    <x v="1"/>
  </r>
  <r>
    <x v="13"/>
    <s v="Manson"/>
    <n v="2196"/>
    <s v="Manson Elementary"/>
    <n v="264.66000000000003"/>
    <n v="0"/>
    <n v="0"/>
    <n v="0"/>
    <n v="0"/>
    <n v="264.66000000000003"/>
    <s v="Yes"/>
    <s v="Yes"/>
    <s v="Yes"/>
    <s v="Yes"/>
    <x v="0"/>
  </r>
  <r>
    <x v="13"/>
    <s v="Manson"/>
    <n v="2623"/>
    <s v="Manson High School"/>
    <n v="233.09"/>
    <n v="0"/>
    <n v="1.22"/>
    <n v="0"/>
    <n v="0"/>
    <n v="234.31"/>
    <s v="Yes"/>
    <s v="Yes"/>
    <s v="Yes"/>
    <s v="Yes"/>
    <x v="0"/>
  </r>
  <r>
    <x v="13"/>
    <s v="Manson"/>
    <n v="5286"/>
    <s v="Manson Middle School"/>
    <n v="150"/>
    <n v="0"/>
    <n v="0"/>
    <n v="0"/>
    <n v="0"/>
    <n v="150"/>
    <s v="Yes"/>
    <s v="Yes"/>
    <s v="Yes"/>
    <s v="Yes"/>
    <x v="0"/>
  </r>
  <r>
    <x v="14"/>
    <s v="Stehekin"/>
    <n v="2265"/>
    <s v="Stehekin Elementary"/>
    <n v="10.36"/>
    <n v="0"/>
    <n v="0"/>
    <n v="0"/>
    <n v="0"/>
    <n v="10.36"/>
    <s v="No"/>
    <s v="No"/>
    <s v="No"/>
    <s v="No"/>
    <x v="1"/>
  </r>
  <r>
    <x v="15"/>
    <s v="Entiat"/>
    <n v="2688"/>
    <s v="Paul Rumburg Elementary"/>
    <n v="208.81"/>
    <n v="0"/>
    <n v="0"/>
    <n v="0"/>
    <n v="0"/>
    <n v="208.81"/>
    <s v="Yes"/>
    <s v="Yes"/>
    <s v="Yes"/>
    <s v="Yes"/>
    <x v="0"/>
  </r>
  <r>
    <x v="15"/>
    <s v="Entiat"/>
    <n v="3317"/>
    <s v="Entiat Middle and High School"/>
    <n v="166.63"/>
    <n v="0"/>
    <n v="4.87"/>
    <n v="0"/>
    <n v="0"/>
    <n v="171.5"/>
    <s v="Yes"/>
    <s v="Yes"/>
    <s v="Yes"/>
    <s v="Yes"/>
    <x v="0"/>
  </r>
  <r>
    <x v="16"/>
    <s v="Lake Chelan"/>
    <n v="1940"/>
    <s v="Chelan School of Innovation"/>
    <n v="38.81"/>
    <n v="0"/>
    <n v="0"/>
    <n v="0"/>
    <n v="0"/>
    <n v="38.81"/>
    <s v="Yes"/>
    <s v="Yes"/>
    <s v="Yes"/>
    <s v="Yes"/>
    <x v="0"/>
  </r>
  <r>
    <x v="16"/>
    <s v="Lake Chelan"/>
    <n v="2317"/>
    <s v="Chelan Middle School"/>
    <n v="299.64999999999998"/>
    <n v="0"/>
    <n v="0"/>
    <n v="0"/>
    <n v="0"/>
    <n v="299.64999999999998"/>
    <s v="Yes"/>
    <s v="Yes"/>
    <s v="Yes"/>
    <s v="Yes"/>
    <x v="0"/>
  </r>
  <r>
    <x v="16"/>
    <s v="Lake Chelan"/>
    <n v="2689"/>
    <s v="Morgen Owings Elementary School"/>
    <n v="475.46"/>
    <n v="0"/>
    <n v="0"/>
    <n v="0"/>
    <n v="0"/>
    <n v="475.46"/>
    <s v="Yes"/>
    <s v="Yes"/>
    <s v="Yes"/>
    <s v="Yes"/>
    <x v="0"/>
  </r>
  <r>
    <x v="16"/>
    <s v="Lake Chelan"/>
    <n v="3861"/>
    <s v="Holden Village Community School"/>
    <n v="6"/>
    <n v="0"/>
    <n v="0"/>
    <n v="0"/>
    <n v="0"/>
    <n v="6"/>
    <s v="No"/>
    <s v="Yes"/>
    <s v="No"/>
    <s v="No"/>
    <x v="1"/>
  </r>
  <r>
    <x v="16"/>
    <s v="Lake Chelan"/>
    <n v="4260"/>
    <s v="Chelan High School"/>
    <n v="432.43"/>
    <n v="0"/>
    <n v="17.689999999999998"/>
    <n v="0"/>
    <n v="0"/>
    <n v="450.12"/>
    <s v="Yes"/>
    <s v="Yes"/>
    <s v="Yes"/>
    <s v="Yes"/>
    <x v="0"/>
  </r>
  <r>
    <x v="17"/>
    <s v="Cashmere"/>
    <n v="2315"/>
    <s v="CASHMERE MIDDLE SCHOOL"/>
    <n v="494.12"/>
    <n v="0"/>
    <n v="0"/>
    <n v="0"/>
    <n v="0"/>
    <n v="494.12"/>
    <s v="No"/>
    <s v="Yes"/>
    <s v="No"/>
    <s v="No"/>
    <x v="1"/>
  </r>
  <r>
    <x v="17"/>
    <s v="Cashmere"/>
    <n v="2787"/>
    <s v="VALE ELEMENTARY SCHOOL"/>
    <n v="586.29999999999995"/>
    <n v="0"/>
    <n v="0"/>
    <n v="0"/>
    <n v="0"/>
    <n v="586.29999999999995"/>
    <s v="Yes"/>
    <s v="Yes"/>
    <s v="Yes"/>
    <s v="Yes"/>
    <x v="0"/>
  </r>
  <r>
    <x v="17"/>
    <s v="Cashmere"/>
    <n v="3268"/>
    <s v="CASHMERE HIGH SCHOOL"/>
    <n v="494.83"/>
    <n v="0"/>
    <n v="26.67"/>
    <n v="0"/>
    <n v="0"/>
    <n v="521.5"/>
    <s v="No"/>
    <s v="Yes"/>
    <s v="No"/>
    <s v="No"/>
    <x v="1"/>
  </r>
  <r>
    <x v="18"/>
    <s v="Cascade"/>
    <n v="2760"/>
    <s v="Peshastin Dryden Elementary"/>
    <n v="234.8"/>
    <n v="16.95"/>
    <n v="0"/>
    <n v="0"/>
    <n v="0"/>
    <n v="251.75"/>
    <s v="No"/>
    <s v="Yes"/>
    <s v="No"/>
    <s v="No"/>
    <x v="1"/>
  </r>
  <r>
    <x v="18"/>
    <s v="Cascade"/>
    <n v="2827"/>
    <s v="Alpine Lakes Elementary"/>
    <n v="240.11"/>
    <n v="0"/>
    <n v="0"/>
    <n v="0"/>
    <n v="0"/>
    <n v="240.11"/>
    <s v="Yes"/>
    <s v="Yes"/>
    <s v="Yes"/>
    <s v="Yes"/>
    <x v="0"/>
  </r>
  <r>
    <x v="18"/>
    <s v="Cascade"/>
    <n v="3564"/>
    <s v="Cascade High School"/>
    <n v="360.36"/>
    <n v="0"/>
    <n v="37.54"/>
    <n v="0"/>
    <n v="0"/>
    <n v="397.90000000000003"/>
    <s v="No"/>
    <s v="Yes"/>
    <s v="No"/>
    <s v="No"/>
    <x v="1"/>
  </r>
  <r>
    <x v="18"/>
    <s v="Cascade"/>
    <n v="4403"/>
    <s v="Icicle River Middle School"/>
    <n v="268.27999999999997"/>
    <n v="0"/>
    <n v="0"/>
    <n v="0"/>
    <n v="0"/>
    <n v="268.27999999999997"/>
    <s v="No"/>
    <s v="Yes"/>
    <s v="No"/>
    <s v="No"/>
    <x v="1"/>
  </r>
  <r>
    <x v="18"/>
    <s v="Cascade"/>
    <n v="4566"/>
    <s v="Beaver Valley School"/>
    <n v="28"/>
    <n v="0"/>
    <n v="0"/>
    <n v="0"/>
    <n v="0"/>
    <n v="28"/>
    <s v="No"/>
    <s v="Yes"/>
    <s v="No"/>
    <s v="No"/>
    <x v="1"/>
  </r>
  <r>
    <x v="18"/>
    <s v="Cascade"/>
    <n v="5418"/>
    <s v="Cascade Home-Link"/>
    <n v="36.75"/>
    <n v="0"/>
    <n v="0"/>
    <n v="0"/>
    <n v="0"/>
    <n v="36.75"/>
    <s v="No"/>
    <s v="Yes"/>
    <s v="No"/>
    <s v="No"/>
    <x v="1"/>
  </r>
  <r>
    <x v="18"/>
    <s v="Cascade"/>
    <n v="5640"/>
    <s v="Kodiak Virtual Academy"/>
    <n v="1.1599999999999999"/>
    <n v="0"/>
    <n v="0"/>
    <n v="0"/>
    <n v="0"/>
    <n v="1.1599999999999999"/>
    <s v="Yes"/>
    <s v="Yes"/>
    <s v="Yes"/>
    <s v="Yes"/>
    <x v="0"/>
  </r>
  <r>
    <x v="19"/>
    <s v="Wenatchee"/>
    <n v="1612"/>
    <s v="Skill Source"/>
    <n v="10.48"/>
    <n v="0"/>
    <n v="0"/>
    <n v="0"/>
    <n v="0"/>
    <n v="10.48"/>
    <s v="Yes"/>
    <s v="Yes"/>
    <s v="Yes"/>
    <s v="Yes"/>
    <x v="0"/>
  </r>
  <r>
    <x v="19"/>
    <s v="Wenatchee"/>
    <n v="1613"/>
    <s v="Westside High School"/>
    <n v="256.23"/>
    <n v="0"/>
    <n v="7.5500000000000007"/>
    <n v="0"/>
    <n v="0"/>
    <n v="263.78000000000003"/>
    <s v="Yes"/>
    <s v="Yes"/>
    <s v="Yes"/>
    <s v="Yes"/>
    <x v="0"/>
  </r>
  <r>
    <x v="19"/>
    <s v="Wenatchee"/>
    <n v="2134"/>
    <s v="Wenatchee High School"/>
    <n v="1746.86"/>
    <n v="0"/>
    <n v="245.71"/>
    <n v="0"/>
    <n v="0"/>
    <n v="1992.57"/>
    <s v="Yes"/>
    <s v="Yes"/>
    <s v="Yes"/>
    <s v="Yes"/>
    <x v="0"/>
  </r>
  <r>
    <x v="19"/>
    <s v="Wenatchee"/>
    <n v="2279"/>
    <s v="Lewis And Clark Elementary Sch"/>
    <n v="405.51"/>
    <n v="0"/>
    <n v="0"/>
    <n v="0"/>
    <n v="0"/>
    <n v="405.51"/>
    <s v="Yes"/>
    <s v="Yes"/>
    <s v="Yes"/>
    <s v="Yes"/>
    <x v="0"/>
  </r>
  <r>
    <x v="19"/>
    <s v="Wenatchee"/>
    <n v="2301"/>
    <s v="Columbia Elementary School"/>
    <n v="311.02"/>
    <n v="26.9"/>
    <n v="0"/>
    <n v="0"/>
    <n v="0"/>
    <n v="337.91999999999996"/>
    <s v="Yes"/>
    <s v="Yes"/>
    <s v="Yes"/>
    <s v="Yes"/>
    <x v="0"/>
  </r>
  <r>
    <x v="19"/>
    <s v="Wenatchee"/>
    <n v="2347"/>
    <s v="Mission View Elementary School"/>
    <n v="418.01"/>
    <n v="15"/>
    <n v="0"/>
    <n v="0"/>
    <n v="0"/>
    <n v="433.01"/>
    <s v="Yes"/>
    <s v="Yes"/>
    <s v="Yes"/>
    <s v="Yes"/>
    <x v="0"/>
  </r>
  <r>
    <x v="19"/>
    <s v="Wenatchee"/>
    <n v="2907"/>
    <s v="Washington Elementary School"/>
    <n v="475.25"/>
    <n v="0"/>
    <n v="0"/>
    <n v="0"/>
    <n v="0"/>
    <n v="475.25"/>
    <s v="No"/>
    <s v="Yes"/>
    <s v="No"/>
    <s v="No"/>
    <x v="1"/>
  </r>
  <r>
    <x v="19"/>
    <s v="Wenatchee"/>
    <n v="3208"/>
    <s v="Sunnyslope Elementary School"/>
    <n v="302.49"/>
    <n v="0"/>
    <n v="0"/>
    <n v="0"/>
    <n v="0"/>
    <n v="302.49"/>
    <s v="No"/>
    <s v="Yes"/>
    <s v="No"/>
    <s v="No"/>
    <x v="1"/>
  </r>
  <r>
    <x v="19"/>
    <s v="Wenatchee"/>
    <n v="3209"/>
    <s v="Abraham Lincoln Elementary"/>
    <n v="451.67"/>
    <n v="0"/>
    <n v="0"/>
    <n v="0"/>
    <n v="0"/>
    <n v="451.67"/>
    <s v="Yes"/>
    <s v="Yes"/>
    <s v="Yes"/>
    <s v="Yes"/>
    <x v="0"/>
  </r>
  <r>
    <x v="19"/>
    <s v="Wenatchee"/>
    <n v="3210"/>
    <s v="Pioneer Middle School"/>
    <n v="525.98"/>
    <n v="0"/>
    <n v="0"/>
    <n v="0"/>
    <n v="0"/>
    <n v="525.98"/>
    <s v="Yes"/>
    <s v="Yes"/>
    <s v="Yes"/>
    <s v="Yes"/>
    <x v="0"/>
  </r>
  <r>
    <x v="19"/>
    <s v="Wenatchee"/>
    <n v="3269"/>
    <s v="Castlerock Early Learning Center"/>
    <n v="2.12"/>
    <n v="0"/>
    <n v="0"/>
    <n v="0"/>
    <n v="0"/>
    <n v="2.12"/>
    <s v="No"/>
    <s v="Yes"/>
    <s v="No"/>
    <s v="No"/>
    <x v="1"/>
  </r>
  <r>
    <x v="19"/>
    <s v="Wenatchee"/>
    <n v="3370"/>
    <s v="Orchard Middle School"/>
    <n v="414.46"/>
    <n v="0"/>
    <n v="0"/>
    <n v="0"/>
    <n v="0"/>
    <n v="414.46"/>
    <s v="Yes"/>
    <s v="Yes"/>
    <s v="Yes"/>
    <s v="Yes"/>
    <x v="0"/>
  </r>
  <r>
    <x v="19"/>
    <s v="Wenatchee"/>
    <n v="4105"/>
    <s v="Wenatchee Valley Technical Skills Center"/>
    <n v="170.19"/>
    <n v="0"/>
    <n v="0"/>
    <n v="0"/>
    <n v="17.28"/>
    <n v="187.47"/>
    <s v="No"/>
    <s v="Yes"/>
    <s v="No"/>
    <s v="No"/>
    <x v="1"/>
  </r>
  <r>
    <x v="19"/>
    <s v="Wenatchee"/>
    <n v="4423"/>
    <s v="John Newbery Elementary"/>
    <n v="416.1"/>
    <n v="0"/>
    <n v="0"/>
    <n v="0"/>
    <n v="0"/>
    <n v="416.1"/>
    <s v="Yes"/>
    <s v="Yes"/>
    <s v="Yes"/>
    <s v="Yes"/>
    <x v="0"/>
  </r>
  <r>
    <x v="19"/>
    <s v="Wenatchee"/>
    <n v="4432"/>
    <s v="Foothills Middle School"/>
    <n v="584.42999999999995"/>
    <n v="0"/>
    <n v="0"/>
    <n v="0"/>
    <n v="0"/>
    <n v="584.42999999999995"/>
    <s v="Yes"/>
    <s v="Yes"/>
    <s v="Yes"/>
    <s v="Yes"/>
    <x v="0"/>
  </r>
  <r>
    <x v="19"/>
    <s v="Wenatchee"/>
    <n v="5569"/>
    <s v="Valley Academy of Learning K-8"/>
    <n v="165.38"/>
    <n v="0"/>
    <n v="0"/>
    <n v="0"/>
    <n v="0"/>
    <n v="165.38"/>
    <s v="No"/>
    <s v="Yes"/>
    <s v="No"/>
    <s v="No"/>
    <x v="1"/>
  </r>
  <r>
    <x v="19"/>
    <s v="Wenatchee"/>
    <n v="5637"/>
    <s v="Wenatchee Internet Academy"/>
    <n v="42.87"/>
    <n v="0"/>
    <n v="0"/>
    <n v="0"/>
    <n v="0"/>
    <n v="42.87"/>
    <s v="Yes"/>
    <s v="Yes"/>
    <s v="Yes"/>
    <s v="Yes"/>
    <x v="0"/>
  </r>
  <r>
    <x v="20"/>
    <s v="Pinnacle Prep Charter"/>
    <n v="5686"/>
    <s v="Pinnacles Prep Charter School"/>
    <n v="217.75"/>
    <n v="0"/>
    <n v="0"/>
    <n v="0"/>
    <n v="0"/>
    <n v="217.75"/>
    <s v="No"/>
    <s v="Yes"/>
    <s v="No"/>
    <s v="No"/>
    <x v="1"/>
  </r>
  <r>
    <x v="21"/>
    <s v="Port Angeles"/>
    <n v="2368"/>
    <s v="Jefferson Elementary"/>
    <n v="247.37"/>
    <n v="0"/>
    <n v="0"/>
    <n v="0"/>
    <n v="0"/>
    <n v="247.37"/>
    <s v="Yes"/>
    <s v="Yes"/>
    <s v="Yes"/>
    <s v="Yes"/>
    <x v="0"/>
  </r>
  <r>
    <x v="21"/>
    <s v="Port Angeles"/>
    <n v="2908"/>
    <s v="Port Angeles High School"/>
    <n v="811.28"/>
    <n v="0"/>
    <n v="95.62"/>
    <n v="0"/>
    <n v="0"/>
    <n v="906.9"/>
    <s v="Yes"/>
    <s v="Yes"/>
    <s v="Yes"/>
    <s v="Yes"/>
    <x v="0"/>
  </r>
  <r>
    <x v="21"/>
    <s v="Port Angeles"/>
    <n v="2909"/>
    <s v="Franklin Elementary"/>
    <n v="335.29"/>
    <n v="0"/>
    <n v="0"/>
    <n v="0"/>
    <n v="0"/>
    <n v="335.29"/>
    <s v="Yes"/>
    <s v="Yes"/>
    <s v="Yes"/>
    <s v="Yes"/>
    <x v="0"/>
  </r>
  <r>
    <x v="21"/>
    <s v="Port Angeles"/>
    <n v="3079"/>
    <s v="Hamilton Elementary"/>
    <n v="355.55"/>
    <n v="0"/>
    <n v="0"/>
    <n v="0"/>
    <n v="0"/>
    <n v="355.55"/>
    <s v="Yes"/>
    <s v="Yes"/>
    <s v="Yes"/>
    <s v="Yes"/>
    <x v="0"/>
  </r>
  <r>
    <x v="21"/>
    <s v="Port Angeles"/>
    <n v="3318"/>
    <s v="Stevens Middle School"/>
    <n v="481.43"/>
    <n v="0"/>
    <n v="0"/>
    <n v="0"/>
    <n v="0"/>
    <n v="481.43"/>
    <s v="Yes"/>
    <s v="Yes"/>
    <s v="Yes"/>
    <s v="Yes"/>
    <x v="0"/>
  </r>
  <r>
    <x v="21"/>
    <s v="Port Angeles"/>
    <n v="4003"/>
    <s v="Lincoln High School"/>
    <n v="71.989999999999995"/>
    <n v="0"/>
    <n v="1.18"/>
    <n v="0"/>
    <n v="0"/>
    <n v="73.17"/>
    <s v="Yes"/>
    <s v="Yes"/>
    <s v="Yes"/>
    <s v="Yes"/>
    <x v="0"/>
  </r>
  <r>
    <x v="21"/>
    <s v="Port Angeles"/>
    <n v="4494"/>
    <s v="Dry Creek Elementary"/>
    <n v="345.54"/>
    <n v="14.1"/>
    <n v="0"/>
    <n v="0"/>
    <n v="0"/>
    <n v="359.64000000000004"/>
    <s v="Yes"/>
    <s v="Yes"/>
    <s v="Yes"/>
    <s v="Yes"/>
    <x v="0"/>
  </r>
  <r>
    <x v="21"/>
    <s v="Port Angeles"/>
    <n v="5115"/>
    <s v="Roosevelt Elementary School"/>
    <n v="403.95"/>
    <n v="15.9"/>
    <n v="0"/>
    <n v="0"/>
    <n v="0"/>
    <n v="419.84999999999997"/>
    <s v="Yes"/>
    <s v="Yes"/>
    <s v="Yes"/>
    <s v="Yes"/>
    <x v="0"/>
  </r>
  <r>
    <x v="21"/>
    <s v="Port Angeles"/>
    <n v="5611"/>
    <s v="Seaview Academy"/>
    <n v="283.52999999999997"/>
    <n v="0"/>
    <n v="8.65"/>
    <n v="0"/>
    <n v="0"/>
    <n v="292.17999999999995"/>
    <s v="Yes"/>
    <s v="Yes"/>
    <s v="Yes"/>
    <s v="Yes"/>
    <x v="0"/>
  </r>
  <r>
    <x v="22"/>
    <s v="Crescent"/>
    <n v="3473"/>
    <s v="Crescent School"/>
    <n v="204.49"/>
    <n v="0"/>
    <n v="12.870000000000001"/>
    <n v="0"/>
    <n v="0"/>
    <n v="217.36"/>
    <s v="Yes"/>
    <s v="Yes"/>
    <s v="Yes"/>
    <s v="Yes"/>
    <x v="0"/>
  </r>
  <r>
    <x v="22"/>
    <s v="Crescent"/>
    <n v="5030"/>
    <s v="HomeConnection"/>
    <n v="139.88"/>
    <n v="0"/>
    <n v="0"/>
    <n v="0"/>
    <n v="0"/>
    <n v="139.88"/>
    <s v="No"/>
    <s v="Yes"/>
    <s v="No"/>
    <s v="No"/>
    <x v="1"/>
  </r>
  <r>
    <x v="23"/>
    <s v="Sequim"/>
    <n v="1708"/>
    <s v="Olympic Peninsula Academy"/>
    <n v="121.77"/>
    <n v="0"/>
    <n v="0"/>
    <n v="0"/>
    <n v="0"/>
    <n v="121.77"/>
    <s v="No"/>
    <s v="Yes"/>
    <s v="No"/>
    <s v="No"/>
    <x v="1"/>
  </r>
  <r>
    <x v="23"/>
    <s v="Sequim"/>
    <n v="2471"/>
    <s v="Sequim Senior High"/>
    <n v="715.04"/>
    <n v="0"/>
    <n v="57.849999999999994"/>
    <n v="0"/>
    <n v="0"/>
    <n v="772.89"/>
    <s v="No"/>
    <s v="Yes"/>
    <s v="No"/>
    <s v="No"/>
    <x v="1"/>
  </r>
  <r>
    <x v="23"/>
    <s v="Sequim"/>
    <n v="2722"/>
    <s v="Helen Haller Elementary School"/>
    <n v="537.30999999999995"/>
    <n v="0"/>
    <n v="0"/>
    <n v="0"/>
    <n v="0"/>
    <n v="537.30999999999995"/>
    <s v="Yes"/>
    <s v="Yes"/>
    <s v="Yes"/>
    <s v="Yes"/>
    <x v="0"/>
  </r>
  <r>
    <x v="23"/>
    <s v="Sequim"/>
    <n v="4378"/>
    <s v="Greywolf Elementary School"/>
    <n v="448.84"/>
    <n v="0"/>
    <n v="0"/>
    <n v="0"/>
    <n v="0"/>
    <n v="448.84"/>
    <s v="No"/>
    <s v="Yes"/>
    <s v="No"/>
    <s v="No"/>
    <x v="1"/>
  </r>
  <r>
    <x v="23"/>
    <s v="Sequim"/>
    <n v="4519"/>
    <s v="Sequim Middle School"/>
    <n v="561.95000000000005"/>
    <n v="0"/>
    <n v="0"/>
    <n v="0"/>
    <n v="0"/>
    <n v="561.95000000000005"/>
    <s v="No"/>
    <s v="Yes"/>
    <s v="No"/>
    <s v="No"/>
    <x v="1"/>
  </r>
  <r>
    <x v="23"/>
    <s v="Sequim"/>
    <n v="5613"/>
    <s v="Dungeness Virtual School"/>
    <n v="123.22"/>
    <n v="0"/>
    <n v="0"/>
    <n v="0"/>
    <n v="0"/>
    <n v="123.22"/>
    <s v="Yes"/>
    <s v="Yes"/>
    <s v="Yes"/>
    <s v="Yes"/>
    <x v="0"/>
  </r>
  <r>
    <x v="24"/>
    <s v="Cape Flattery"/>
    <n v="2594"/>
    <s v="Neah Bay Elementary School"/>
    <n v="177.8"/>
    <n v="0"/>
    <n v="0"/>
    <n v="0"/>
    <n v="0"/>
    <n v="177.8"/>
    <s v="Yes"/>
    <s v="Yes"/>
    <s v="Yes"/>
    <s v="Yes"/>
    <x v="0"/>
  </r>
  <r>
    <x v="24"/>
    <s v="Cape Flattery"/>
    <n v="3145"/>
    <s v="Neah Bay Junior/ Senior High School"/>
    <n v="182.43"/>
    <n v="0"/>
    <n v="12.370000000000001"/>
    <n v="0"/>
    <n v="0"/>
    <n v="194.8"/>
    <s v="Yes"/>
    <s v="Yes"/>
    <s v="Yes"/>
    <s v="Yes"/>
    <x v="0"/>
  </r>
  <r>
    <x v="24"/>
    <s v="Cape Flattery"/>
    <n v="3422"/>
    <s v="Clallam Bay High &amp; Elementary"/>
    <n v="109.95"/>
    <n v="0"/>
    <n v="4.6500000000000004"/>
    <n v="0"/>
    <n v="0"/>
    <n v="114.60000000000001"/>
    <s v="Yes"/>
    <s v="Yes"/>
    <s v="Yes"/>
    <s v="Yes"/>
    <x v="0"/>
  </r>
  <r>
    <x v="25"/>
    <s v="Quillayute Valley"/>
    <n v="1671"/>
    <s v="District Run Home School"/>
    <n v="26.19"/>
    <n v="0"/>
    <n v="0"/>
    <n v="0"/>
    <n v="0"/>
    <n v="26.19"/>
    <s v="Yes"/>
    <s v="Yes"/>
    <s v="Yes"/>
    <s v="Yes"/>
    <x v="0"/>
  </r>
  <r>
    <x v="25"/>
    <s v="Quillayute Valley"/>
    <n v="2349"/>
    <s v="Forks Junior-Senior High School"/>
    <n v="233.24"/>
    <n v="0"/>
    <n v="44.339999999999996"/>
    <n v="0"/>
    <n v="0"/>
    <n v="277.58"/>
    <s v="Yes"/>
    <s v="Yes"/>
    <s v="Yes"/>
    <s v="Yes"/>
    <x v="0"/>
  </r>
  <r>
    <x v="25"/>
    <s v="Quillayute Valley"/>
    <n v="2609"/>
    <s v="Forks Middle School"/>
    <n v="259"/>
    <n v="0"/>
    <n v="0"/>
    <n v="0"/>
    <n v="0"/>
    <n v="259"/>
    <s v="Yes"/>
    <s v="Yes"/>
    <s v="Yes"/>
    <s v="Yes"/>
    <x v="0"/>
  </r>
  <r>
    <x v="25"/>
    <s v="Quillayute Valley"/>
    <n v="3737"/>
    <s v="Forks Elementary School"/>
    <n v="343.25"/>
    <n v="17.25"/>
    <n v="0"/>
    <n v="0"/>
    <n v="0"/>
    <n v="360.5"/>
    <s v="Yes"/>
    <s v="Yes"/>
    <s v="Yes"/>
    <s v="Yes"/>
    <x v="0"/>
  </r>
  <r>
    <x v="25"/>
    <s v="Quillayute Valley"/>
    <n v="5071"/>
    <s v="Insight School of Washington"/>
    <n v="2604.35"/>
    <n v="0"/>
    <n v="67.8"/>
    <n v="0"/>
    <n v="0"/>
    <n v="2672.15"/>
    <s v="Yes"/>
    <s v="Yes"/>
    <s v="Yes"/>
    <s v="Yes"/>
    <x v="0"/>
  </r>
  <r>
    <x v="26"/>
    <s v="Quileute Tribal"/>
    <n v="5430"/>
    <s v="Quileute Tribal School"/>
    <n v="123.27"/>
    <n v="0"/>
    <n v="1.54"/>
    <n v="0"/>
    <n v="0"/>
    <n v="124.81"/>
    <s v="Yes"/>
    <s v="Yes"/>
    <s v="Yes"/>
    <s v="Yes"/>
    <x v="0"/>
  </r>
  <r>
    <x v="27"/>
    <s v="Vancouver"/>
    <n v="1574"/>
    <s v="Fir Grove Childrens Center"/>
    <n v="65.02"/>
    <n v="0"/>
    <n v="0"/>
    <n v="0"/>
    <n v="0"/>
    <n v="65.02"/>
    <s v="Yes"/>
    <s v="Yes"/>
    <s v="Yes"/>
    <s v="Yes"/>
    <x v="0"/>
  </r>
  <r>
    <x v="27"/>
    <s v="Vancouver"/>
    <n v="1689"/>
    <s v="Vancouver School of Arts and Academics"/>
    <n v="783.15"/>
    <n v="0"/>
    <n v="6.06"/>
    <n v="0"/>
    <n v="0"/>
    <n v="789.20999999999992"/>
    <s v="No"/>
    <s v="Yes"/>
    <s v="No"/>
    <s v="No"/>
    <x v="1"/>
  </r>
  <r>
    <x v="27"/>
    <s v="Vancouver"/>
    <n v="1738"/>
    <s v="Gate Program"/>
    <n v="44.26"/>
    <n v="0"/>
    <n v="0"/>
    <n v="0"/>
    <n v="0"/>
    <n v="44.26"/>
    <s v="Yes"/>
    <s v="Yes"/>
    <s v="Yes"/>
    <s v="Yes"/>
    <x v="0"/>
  </r>
  <r>
    <x v="27"/>
    <s v="Vancouver"/>
    <n v="2179"/>
    <s v="Fort Vancouver High School"/>
    <n v="1411.25"/>
    <n v="0"/>
    <n v="56.09"/>
    <n v="0"/>
    <n v="0"/>
    <n v="1467.34"/>
    <s v="Yes"/>
    <s v="Yes"/>
    <s v="Yes"/>
    <s v="Yes"/>
    <x v="0"/>
  </r>
  <r>
    <x v="27"/>
    <s v="Vancouver"/>
    <n v="2318"/>
    <s v="Lincoln Elementary School"/>
    <n v="304.72000000000003"/>
    <n v="0"/>
    <n v="0"/>
    <n v="0"/>
    <n v="0"/>
    <n v="304.72000000000003"/>
    <s v="Yes"/>
    <s v="Yes"/>
    <s v="Yes"/>
    <s v="Yes"/>
    <x v="0"/>
  </r>
  <r>
    <x v="27"/>
    <s v="Vancouver"/>
    <n v="2610"/>
    <s v="Hough Elementary School"/>
    <n v="250.77"/>
    <n v="0"/>
    <n v="0"/>
    <n v="0"/>
    <n v="0"/>
    <n v="250.77"/>
    <s v="Yes"/>
    <s v="Yes"/>
    <s v="Yes"/>
    <s v="Yes"/>
    <x v="0"/>
  </r>
  <r>
    <x v="27"/>
    <s v="Vancouver"/>
    <n v="2637"/>
    <s v="Fruit Valley Elementary School"/>
    <n v="200.4"/>
    <n v="0"/>
    <n v="0"/>
    <n v="0"/>
    <n v="0"/>
    <n v="200.4"/>
    <s v="Yes"/>
    <s v="Yes"/>
    <s v="Yes"/>
    <s v="Yes"/>
    <x v="0"/>
  </r>
  <r>
    <x v="27"/>
    <s v="Vancouver"/>
    <n v="2643"/>
    <s v="Harney Elementary School"/>
    <n v="500.81"/>
    <n v="0"/>
    <n v="0"/>
    <n v="0"/>
    <n v="0"/>
    <n v="500.81"/>
    <s v="Yes"/>
    <s v="Yes"/>
    <s v="Yes"/>
    <s v="Yes"/>
    <x v="0"/>
  </r>
  <r>
    <x v="27"/>
    <s v="Vancouver"/>
    <n v="2644"/>
    <s v="Peter S Ogden Elementary"/>
    <n v="557.26"/>
    <n v="29.14"/>
    <n v="0"/>
    <n v="0"/>
    <n v="0"/>
    <n v="586.4"/>
    <s v="Yes"/>
    <s v="Yes"/>
    <s v="Yes"/>
    <s v="Yes"/>
    <x v="0"/>
  </r>
  <r>
    <x v="27"/>
    <s v="Vancouver"/>
    <n v="2690"/>
    <s v="Hazel Dell Elementary School"/>
    <n v="366.67"/>
    <n v="16"/>
    <n v="0"/>
    <n v="0"/>
    <n v="0"/>
    <n v="382.67"/>
    <s v="Yes"/>
    <s v="Yes"/>
    <s v="Yes"/>
    <s v="Yes"/>
    <x v="0"/>
  </r>
  <r>
    <x v="27"/>
    <s v="Vancouver"/>
    <n v="2723"/>
    <s v="Minnehaha Elementary School"/>
    <n v="479.22"/>
    <n v="0"/>
    <n v="0"/>
    <n v="0"/>
    <n v="0"/>
    <n v="479.22"/>
    <s v="Yes"/>
    <s v="Yes"/>
    <s v="Yes"/>
    <s v="Yes"/>
    <x v="0"/>
  </r>
  <r>
    <x v="27"/>
    <s v="Vancouver"/>
    <n v="2828"/>
    <s v="Walnut Grove Elementary"/>
    <n v="669.1"/>
    <n v="0"/>
    <n v="0"/>
    <n v="0"/>
    <n v="0"/>
    <n v="669.1"/>
    <s v="Yes"/>
    <s v="Yes"/>
    <s v="Yes"/>
    <s v="Yes"/>
    <x v="0"/>
  </r>
  <r>
    <x v="27"/>
    <s v="Vancouver"/>
    <n v="2964"/>
    <s v="Salmon Creek Elementary"/>
    <n v="408.56"/>
    <n v="0"/>
    <n v="0"/>
    <n v="0"/>
    <n v="0"/>
    <n v="408.56"/>
    <s v="No"/>
    <s v="Yes"/>
    <s v="No"/>
    <s v="No"/>
    <x v="1"/>
  </r>
  <r>
    <x v="27"/>
    <s v="Vancouver"/>
    <n v="3016"/>
    <s v="Sarah J Anderson Elementary"/>
    <n v="629.27"/>
    <n v="0"/>
    <n v="0"/>
    <n v="0"/>
    <n v="0"/>
    <n v="629.27"/>
    <s v="Yes"/>
    <s v="Yes"/>
    <s v="Yes"/>
    <s v="Yes"/>
    <x v="0"/>
  </r>
  <r>
    <x v="27"/>
    <s v="Vancouver"/>
    <n v="3017"/>
    <s v="Lake Shore Elementary"/>
    <n v="326.22000000000003"/>
    <n v="0"/>
    <n v="0"/>
    <n v="0"/>
    <n v="0"/>
    <n v="326.22000000000003"/>
    <s v="No"/>
    <s v="Yes"/>
    <s v="No"/>
    <s v="No"/>
    <x v="1"/>
  </r>
  <r>
    <x v="27"/>
    <s v="Vancouver"/>
    <n v="3080"/>
    <s v="Benjamin Franklin Elementary"/>
    <n v="317.75"/>
    <n v="0"/>
    <n v="0"/>
    <n v="0"/>
    <n v="0"/>
    <n v="317.75"/>
    <s v="No"/>
    <s v="Yes"/>
    <s v="No"/>
    <s v="No"/>
    <x v="1"/>
  </r>
  <r>
    <x v="27"/>
    <s v="Vancouver"/>
    <n v="3081"/>
    <s v="Hudson's Bay High School"/>
    <n v="1079.57"/>
    <n v="0"/>
    <n v="60.160000000000004"/>
    <n v="0"/>
    <n v="0"/>
    <n v="1139.73"/>
    <s v="Yes"/>
    <s v="Yes"/>
    <s v="Yes"/>
    <s v="Yes"/>
    <x v="0"/>
  </r>
  <r>
    <x v="27"/>
    <s v="Vancouver"/>
    <n v="3146"/>
    <s v="Mcloughlin Middle School"/>
    <n v="847.63"/>
    <n v="0"/>
    <n v="0"/>
    <n v="0"/>
    <n v="0"/>
    <n v="847.63"/>
    <s v="Yes"/>
    <s v="Yes"/>
    <s v="Yes"/>
    <s v="Yes"/>
    <x v="0"/>
  </r>
  <r>
    <x v="27"/>
    <s v="Vancouver"/>
    <n v="3423"/>
    <s v="Columbia River High"/>
    <n v="1074.21"/>
    <n v="0"/>
    <n v="85.25"/>
    <n v="0"/>
    <n v="0"/>
    <n v="1159.46"/>
    <s v="No"/>
    <s v="Yes"/>
    <s v="No"/>
    <s v="No"/>
    <x v="1"/>
  </r>
  <r>
    <x v="27"/>
    <s v="Vancouver"/>
    <n v="3424"/>
    <s v="George C Marshall Elementary"/>
    <n v="338.6"/>
    <n v="0"/>
    <n v="0"/>
    <n v="0"/>
    <n v="0"/>
    <n v="338.6"/>
    <s v="Yes"/>
    <s v="Yes"/>
    <s v="Yes"/>
    <s v="Yes"/>
    <x v="0"/>
  </r>
  <r>
    <x v="27"/>
    <s v="Vancouver"/>
    <n v="3543"/>
    <s v="Jason Lee Middle School"/>
    <n v="539.51"/>
    <n v="0"/>
    <n v="0"/>
    <n v="0"/>
    <n v="0"/>
    <n v="539.51"/>
    <s v="Yes"/>
    <s v="Yes"/>
    <s v="Yes"/>
    <s v="Yes"/>
    <x v="0"/>
  </r>
  <r>
    <x v="27"/>
    <s v="Vancouver"/>
    <n v="3556"/>
    <s v="Vancouver Home Connection"/>
    <n v="144.59"/>
    <n v="0"/>
    <n v="0"/>
    <n v="0"/>
    <n v="0"/>
    <n v="144.59"/>
    <s v="No"/>
    <s v="Yes"/>
    <s v="No"/>
    <s v="No"/>
    <x v="1"/>
  </r>
  <r>
    <x v="27"/>
    <s v="Vancouver"/>
    <n v="3565"/>
    <s v="Washington Elementary"/>
    <n v="213.9"/>
    <n v="29.75"/>
    <n v="0"/>
    <n v="0"/>
    <n v="0"/>
    <n v="243.65"/>
    <s v="Yes"/>
    <s v="Yes"/>
    <s v="Yes"/>
    <s v="Yes"/>
    <x v="0"/>
  </r>
  <r>
    <x v="27"/>
    <s v="Vancouver"/>
    <n v="3733"/>
    <s v="Dwight D Eisenhower Elementary"/>
    <n v="438.75"/>
    <n v="0"/>
    <n v="0"/>
    <n v="0"/>
    <n v="0"/>
    <n v="438.75"/>
    <s v="No"/>
    <s v="Yes"/>
    <s v="No"/>
    <s v="No"/>
    <x v="1"/>
  </r>
  <r>
    <x v="27"/>
    <s v="Vancouver"/>
    <n v="3734"/>
    <s v="Martin Luther King Elementary"/>
    <n v="430.3"/>
    <n v="0"/>
    <n v="0"/>
    <n v="0"/>
    <n v="0"/>
    <n v="430.3"/>
    <s v="Yes"/>
    <s v="Yes"/>
    <s v="Yes"/>
    <s v="Yes"/>
    <x v="0"/>
  </r>
  <r>
    <x v="27"/>
    <s v="Vancouver"/>
    <n v="3735"/>
    <s v="Harry S Truman Elementary School"/>
    <n v="474.22"/>
    <n v="14.1"/>
    <n v="0"/>
    <n v="0"/>
    <n v="0"/>
    <n v="488.32000000000005"/>
    <s v="Yes"/>
    <s v="Yes"/>
    <s v="Yes"/>
    <s v="Yes"/>
    <x v="0"/>
  </r>
  <r>
    <x v="27"/>
    <s v="Vancouver"/>
    <n v="3902"/>
    <s v="Gaiser Middle School"/>
    <n v="728.02"/>
    <n v="0"/>
    <n v="0"/>
    <n v="0"/>
    <n v="0"/>
    <n v="728.02"/>
    <s v="Yes"/>
    <s v="Yes"/>
    <s v="Yes"/>
    <s v="Yes"/>
    <x v="0"/>
  </r>
  <r>
    <x v="27"/>
    <s v="Vancouver"/>
    <n v="3932"/>
    <s v="Lewis and Clark High School"/>
    <n v="78.099999999999994"/>
    <n v="0"/>
    <n v="1.6800000000000002"/>
    <n v="0"/>
    <n v="0"/>
    <n v="79.78"/>
    <s v="Yes"/>
    <s v="Yes"/>
    <s v="Yes"/>
    <s v="Yes"/>
    <x v="0"/>
  </r>
  <r>
    <x v="27"/>
    <s v="Vancouver"/>
    <n v="4034"/>
    <s v="Sacajawea Elementary School"/>
    <n v="375.43"/>
    <n v="31.26"/>
    <n v="0"/>
    <n v="0"/>
    <n v="0"/>
    <n v="406.69"/>
    <s v="No"/>
    <s v="Yes"/>
    <s v="No"/>
    <s v="No"/>
    <x v="1"/>
  </r>
  <r>
    <x v="27"/>
    <s v="Vancouver"/>
    <n v="4075"/>
    <s v="Felida Elementary School"/>
    <n v="596.15"/>
    <n v="0"/>
    <n v="0"/>
    <n v="0"/>
    <n v="0"/>
    <n v="596.15"/>
    <s v="No"/>
    <s v="Yes"/>
    <s v="No"/>
    <s v="No"/>
    <x v="1"/>
  </r>
  <r>
    <x v="27"/>
    <s v="Vancouver"/>
    <n v="4405"/>
    <s v="Chinook Elementary School"/>
    <n v="510.8"/>
    <n v="0"/>
    <n v="0"/>
    <n v="0"/>
    <n v="0"/>
    <n v="510.8"/>
    <s v="No"/>
    <s v="Yes"/>
    <s v="No"/>
    <s v="No"/>
    <x v="1"/>
  </r>
  <r>
    <x v="27"/>
    <s v="Vancouver"/>
    <n v="4406"/>
    <s v="Alki Middle School"/>
    <n v="605.26"/>
    <n v="0"/>
    <n v="0"/>
    <n v="0"/>
    <n v="0"/>
    <n v="605.26"/>
    <s v="No"/>
    <s v="Yes"/>
    <s v="No"/>
    <s v="No"/>
    <x v="1"/>
  </r>
  <r>
    <x v="27"/>
    <s v="Vancouver"/>
    <n v="4410"/>
    <s v="Roosevelt Elementary School"/>
    <n v="520.84"/>
    <n v="14.1"/>
    <n v="0"/>
    <n v="0"/>
    <n v="0"/>
    <n v="534.94000000000005"/>
    <s v="Yes"/>
    <s v="Yes"/>
    <s v="Yes"/>
    <s v="Yes"/>
    <x v="0"/>
  </r>
  <r>
    <x v="27"/>
    <s v="Vancouver"/>
    <n v="4503"/>
    <s v="Discovery Middle School"/>
    <n v="491.29"/>
    <n v="0"/>
    <n v="0"/>
    <n v="0"/>
    <n v="0"/>
    <n v="491.29"/>
    <s v="Yes"/>
    <s v="Yes"/>
    <s v="Yes"/>
    <s v="Yes"/>
    <x v="0"/>
  </r>
  <r>
    <x v="27"/>
    <s v="Vancouver"/>
    <n v="4504"/>
    <s v="Skyview High School"/>
    <n v="1711.52"/>
    <n v="0"/>
    <n v="98.31"/>
    <n v="0"/>
    <n v="0"/>
    <n v="1809.83"/>
    <s v="No"/>
    <s v="Yes"/>
    <s v="No"/>
    <s v="No"/>
    <x v="1"/>
  </r>
  <r>
    <x v="27"/>
    <s v="Vancouver"/>
    <n v="4591"/>
    <s v="Jefferson Middle School"/>
    <n v="758.55"/>
    <n v="0"/>
    <n v="0"/>
    <n v="0"/>
    <n v="0"/>
    <n v="758.55"/>
    <s v="No"/>
    <s v="Yes"/>
    <s v="No"/>
    <s v="No"/>
    <x v="1"/>
  </r>
  <r>
    <x v="27"/>
    <s v="Vancouver"/>
    <n v="5149"/>
    <s v="Vancouver Virtual Learning Academy"/>
    <n v="338.92"/>
    <n v="0"/>
    <n v="0"/>
    <n v="0"/>
    <n v="0"/>
    <n v="338.92"/>
    <s v="Yes"/>
    <s v="Yes"/>
    <s v="Yes"/>
    <s v="Yes"/>
    <x v="0"/>
  </r>
  <r>
    <x v="27"/>
    <s v="Vancouver"/>
    <n v="5271"/>
    <s v="Vancouver iTech Preparatory"/>
    <n v="530.71"/>
    <n v="0"/>
    <n v="68.89"/>
    <n v="0"/>
    <n v="0"/>
    <n v="599.6"/>
    <s v="No"/>
    <s v="Yes"/>
    <s v="No"/>
    <s v="No"/>
    <x v="1"/>
  </r>
  <r>
    <x v="27"/>
    <s v="Vancouver"/>
    <n v="5713"/>
    <s v="Vancouver Alternative Programs"/>
    <n v="135.29"/>
    <n v="0"/>
    <n v="0"/>
    <n v="0"/>
    <n v="0"/>
    <n v="135.29"/>
    <s v="Yes"/>
    <s v="Yes"/>
    <s v="Yes"/>
    <s v="Yes"/>
    <x v="0"/>
  </r>
  <r>
    <x v="27"/>
    <s v="Vancouver"/>
    <n v="5744"/>
    <s v="Ruth Bader Ginsburg Elementary School"/>
    <n v="104.3"/>
    <n v="14.4"/>
    <n v="0"/>
    <n v="0"/>
    <n v="0"/>
    <n v="118.7"/>
    <s v="No"/>
    <s v="Yes"/>
    <s v="No"/>
    <s v="No"/>
    <x v="1"/>
  </r>
  <r>
    <x v="27"/>
    <s v="Vancouver"/>
    <n v="5745"/>
    <s v="Vancouver Innovation Technology and Arts Elementary"/>
    <n v="278.39999999999998"/>
    <n v="0"/>
    <n v="0"/>
    <n v="0"/>
    <n v="0"/>
    <n v="278.39999999999998"/>
    <s v="No"/>
    <s v="Yes"/>
    <s v="No"/>
    <s v="No"/>
    <x v="1"/>
  </r>
  <r>
    <x v="28"/>
    <s v="Hockinson"/>
    <n v="3319"/>
    <s v="Hockinson Middle School"/>
    <n v="467.74"/>
    <n v="0"/>
    <n v="0"/>
    <n v="0"/>
    <n v="0"/>
    <n v="467.74"/>
    <s v="No"/>
    <s v="Yes"/>
    <s v="No"/>
    <s v="No"/>
    <x v="1"/>
  </r>
  <r>
    <x v="28"/>
    <s v="Hockinson"/>
    <n v="4568"/>
    <s v="Hockinson High School"/>
    <n v="595.64"/>
    <n v="0"/>
    <n v="76.08"/>
    <n v="4.3"/>
    <n v="0"/>
    <n v="676.02"/>
    <s v="No"/>
    <s v="Yes"/>
    <s v="No"/>
    <s v="No"/>
    <x v="1"/>
  </r>
  <r>
    <x v="28"/>
    <s v="Hockinson"/>
    <n v="5311"/>
    <s v="Hockinson Heights Elementary School"/>
    <n v="833.01"/>
    <n v="72.400000000000006"/>
    <n v="0"/>
    <n v="0"/>
    <n v="0"/>
    <n v="905.41"/>
    <s v="No"/>
    <s v="Yes"/>
    <s v="No"/>
    <s v="No"/>
    <x v="1"/>
  </r>
  <r>
    <x v="29"/>
    <s v="Lacenter"/>
    <n v="2558"/>
    <s v="La Center Elementary"/>
    <n v="805.12"/>
    <n v="16.899999999999999"/>
    <n v="0"/>
    <n v="0"/>
    <n v="0"/>
    <n v="822.02"/>
    <s v="No"/>
    <s v="Yes"/>
    <s v="No"/>
    <s v="No"/>
    <x v="1"/>
  </r>
  <r>
    <x v="29"/>
    <s v="Lacenter"/>
    <n v="3371"/>
    <s v="La Center Middle School"/>
    <n v="415.24"/>
    <n v="0"/>
    <n v="0"/>
    <n v="0"/>
    <n v="0"/>
    <n v="415.24"/>
    <s v="No"/>
    <s v="Yes"/>
    <s v="No"/>
    <s v="No"/>
    <x v="1"/>
  </r>
  <r>
    <x v="29"/>
    <s v="Lacenter"/>
    <n v="4431"/>
    <s v="La Center High School"/>
    <n v="486"/>
    <n v="0"/>
    <n v="35.86"/>
    <n v="1"/>
    <n v="0"/>
    <n v="522.86"/>
    <s v="No"/>
    <s v="Yes"/>
    <s v="No"/>
    <s v="No"/>
    <x v="1"/>
  </r>
  <r>
    <x v="29"/>
    <s v="Lacenter"/>
    <n v="5326"/>
    <s v="La Center Home School Academy"/>
    <n v="37.33"/>
    <n v="0"/>
    <n v="0"/>
    <n v="0"/>
    <n v="0"/>
    <n v="37.33"/>
    <s v="No"/>
    <s v="Yes"/>
    <s v="No"/>
    <s v="No"/>
    <x v="1"/>
  </r>
  <r>
    <x v="30"/>
    <s v="Green Mountain"/>
    <n v="2484"/>
    <s v="Green Mountain School"/>
    <n v="167.7"/>
    <n v="0"/>
    <n v="0"/>
    <n v="0"/>
    <n v="0"/>
    <n v="167.7"/>
    <s v="No"/>
    <s v="Yes"/>
    <s v="No"/>
    <s v="No"/>
    <x v="1"/>
  </r>
  <r>
    <x v="31"/>
    <s v="Washougal"/>
    <n v="2509"/>
    <s v="Hathaway Elementary"/>
    <n v="268.89"/>
    <n v="17.100000000000001"/>
    <n v="0"/>
    <n v="0"/>
    <n v="0"/>
    <n v="285.99"/>
    <s v="Yes"/>
    <s v="Yes"/>
    <s v="Yes"/>
    <s v="Yes"/>
    <x v="0"/>
  </r>
  <r>
    <x v="31"/>
    <s v="Washougal"/>
    <n v="2911"/>
    <s v="Gause Elementary"/>
    <n v="234.3"/>
    <n v="0"/>
    <n v="0"/>
    <n v="0"/>
    <n v="0"/>
    <n v="234.3"/>
    <s v="No"/>
    <s v="Yes"/>
    <s v="No"/>
    <s v="No"/>
    <x v="1"/>
  </r>
  <r>
    <x v="31"/>
    <s v="Washougal"/>
    <n v="3147"/>
    <s v="Washougal High School"/>
    <n v="865.3"/>
    <n v="0"/>
    <n v="83.990000000000009"/>
    <n v="9"/>
    <n v="0"/>
    <n v="958.29"/>
    <s v="No"/>
    <s v="Yes"/>
    <s v="No"/>
    <s v="No"/>
    <x v="1"/>
  </r>
  <r>
    <x v="31"/>
    <s v="Washougal"/>
    <n v="3270"/>
    <s v="Cape Horn Skye Elementary"/>
    <n v="268.72000000000003"/>
    <n v="18.5"/>
    <n v="0"/>
    <n v="0"/>
    <n v="0"/>
    <n v="287.22000000000003"/>
    <s v="No"/>
    <s v="Yes"/>
    <s v="No"/>
    <s v="No"/>
    <x v="1"/>
  </r>
  <r>
    <x v="31"/>
    <s v="Washougal"/>
    <n v="4207"/>
    <s v="Jemtegaard Middle School"/>
    <n v="435.39"/>
    <n v="0"/>
    <n v="0"/>
    <n v="0"/>
    <n v="0"/>
    <n v="435.39"/>
    <s v="No"/>
    <s v="Yes"/>
    <s v="No"/>
    <s v="No"/>
    <x v="1"/>
  </r>
  <r>
    <x v="31"/>
    <s v="Washougal"/>
    <n v="4549"/>
    <s v="Canyon Creek Middle School"/>
    <n v="172.4"/>
    <n v="0"/>
    <n v="0"/>
    <n v="0"/>
    <n v="0"/>
    <n v="172.4"/>
    <s v="No"/>
    <s v="Yes"/>
    <s v="No"/>
    <s v="No"/>
    <x v="1"/>
  </r>
  <r>
    <x v="31"/>
    <s v="Washougal"/>
    <n v="5494"/>
    <s v="Columbia River Gorge Elementary School"/>
    <n v="323.7"/>
    <n v="19.3"/>
    <n v="0"/>
    <n v="0"/>
    <n v="0"/>
    <n v="343"/>
    <s v="No"/>
    <s v="Yes"/>
    <s v="No"/>
    <s v="No"/>
    <x v="1"/>
  </r>
  <r>
    <x v="31"/>
    <s v="Washougal"/>
    <n v="5615"/>
    <s v="Washougal Learning Academy"/>
    <n v="29.76"/>
    <n v="0"/>
    <n v="0"/>
    <n v="0"/>
    <n v="0"/>
    <n v="29.76"/>
    <s v="No"/>
    <s v="Yes"/>
    <s v="No"/>
    <s v="No"/>
    <x v="1"/>
  </r>
  <r>
    <x v="32"/>
    <s v="Evergreen (Clark)"/>
    <n v="1646"/>
    <s v="49th Street Academy"/>
    <n v="88.83"/>
    <n v="0"/>
    <n v="0"/>
    <n v="0"/>
    <n v="0"/>
    <n v="88.83"/>
    <s v="Yes"/>
    <s v="Yes"/>
    <s v="Yes"/>
    <s v="Yes"/>
    <x v="0"/>
  </r>
  <r>
    <x v="32"/>
    <s v="Evergreen (Clark)"/>
    <n v="1926"/>
    <s v="Home Choice Academy"/>
    <n v="195.54"/>
    <n v="0"/>
    <n v="0"/>
    <n v="0"/>
    <n v="0"/>
    <n v="195.54"/>
    <s v="Yes"/>
    <s v="Yes"/>
    <s v="Yes"/>
    <s v="Yes"/>
    <x v="0"/>
  </r>
  <r>
    <x v="32"/>
    <s v="Evergreen (Clark)"/>
    <n v="2724"/>
    <s v="Evergreen High School"/>
    <n v="1394.76"/>
    <n v="0"/>
    <n v="63.64"/>
    <n v="0"/>
    <n v="0"/>
    <n v="1458.4"/>
    <s v="Yes"/>
    <s v="Yes"/>
    <s v="Yes"/>
    <s v="Yes"/>
    <x v="0"/>
  </r>
  <r>
    <x v="32"/>
    <s v="Evergreen (Clark)"/>
    <n v="2829"/>
    <s v="Mill Plain Elementary School"/>
    <n v="380.71"/>
    <n v="13"/>
    <n v="0"/>
    <n v="0"/>
    <n v="0"/>
    <n v="393.71"/>
    <s v="Yes"/>
    <s v="Yes"/>
    <s v="Yes"/>
    <s v="Yes"/>
    <x v="0"/>
  </r>
  <r>
    <x v="32"/>
    <s v="Evergreen (Clark)"/>
    <n v="2912"/>
    <s v="Orchards Elementary School"/>
    <n v="403.58"/>
    <n v="0"/>
    <n v="0"/>
    <n v="0"/>
    <n v="0"/>
    <n v="403.58"/>
    <s v="Yes"/>
    <s v="Yes"/>
    <s v="Yes"/>
    <s v="Yes"/>
    <x v="0"/>
  </r>
  <r>
    <x v="32"/>
    <s v="Evergreen (Clark)"/>
    <n v="3148"/>
    <s v="Ellsworth Elementary School"/>
    <n v="386.49"/>
    <n v="0"/>
    <n v="0"/>
    <n v="0"/>
    <n v="0"/>
    <n v="386.49"/>
    <s v="Yes"/>
    <s v="Yes"/>
    <s v="Yes"/>
    <s v="Yes"/>
    <x v="0"/>
  </r>
  <r>
    <x v="32"/>
    <s v="Evergreen (Clark)"/>
    <n v="3149"/>
    <s v="Sifton Elementary School"/>
    <n v="465.87"/>
    <n v="9.9700000000000006"/>
    <n v="0"/>
    <n v="0"/>
    <n v="0"/>
    <n v="475.84000000000003"/>
    <s v="Yes"/>
    <s v="Yes"/>
    <s v="Yes"/>
    <s v="Yes"/>
    <x v="0"/>
  </r>
  <r>
    <x v="32"/>
    <s v="Evergreen (Clark)"/>
    <n v="3320"/>
    <s v="Covington Middle School"/>
    <n v="876.01"/>
    <n v="0"/>
    <n v="0"/>
    <n v="0"/>
    <n v="0"/>
    <n v="876.01"/>
    <s v="Yes"/>
    <s v="Yes"/>
    <s v="Yes"/>
    <s v="Yes"/>
    <x v="0"/>
  </r>
  <r>
    <x v="32"/>
    <s v="Evergreen (Clark)"/>
    <n v="3618"/>
    <s v="Marrion Elementary School"/>
    <n v="522.79999999999995"/>
    <n v="0"/>
    <n v="0"/>
    <n v="0"/>
    <n v="0"/>
    <n v="522.79999999999995"/>
    <s v="Yes"/>
    <s v="Yes"/>
    <s v="Yes"/>
    <s v="Yes"/>
    <x v="0"/>
  </r>
  <r>
    <x v="32"/>
    <s v="Evergreen (Clark)"/>
    <n v="3736"/>
    <s v="Burton Elementary School"/>
    <n v="451.4"/>
    <n v="0"/>
    <n v="0"/>
    <n v="0"/>
    <n v="0"/>
    <n v="451.4"/>
    <s v="Yes"/>
    <s v="Yes"/>
    <s v="Yes"/>
    <s v="Yes"/>
    <x v="0"/>
  </r>
  <r>
    <x v="32"/>
    <s v="Evergreen (Clark)"/>
    <n v="3785"/>
    <s v="Cascade Middle School"/>
    <n v="821.86"/>
    <n v="0"/>
    <n v="0"/>
    <n v="0"/>
    <n v="0"/>
    <n v="821.86"/>
    <s v="Yes"/>
    <s v="Yes"/>
    <s v="Yes"/>
    <s v="Yes"/>
    <x v="0"/>
  </r>
  <r>
    <x v="32"/>
    <s v="Evergreen (Clark)"/>
    <n v="3822"/>
    <s v="Crestline Elementary School"/>
    <n v="404.83"/>
    <n v="9.9"/>
    <n v="0"/>
    <n v="0"/>
    <n v="0"/>
    <n v="414.72999999999996"/>
    <s v="Yes"/>
    <s v="Yes"/>
    <s v="Yes"/>
    <s v="Yes"/>
    <x v="0"/>
  </r>
  <r>
    <x v="32"/>
    <s v="Evergreen (Clark)"/>
    <n v="3823"/>
    <s v="Silver Star Elementary School"/>
    <n v="378.02"/>
    <n v="0"/>
    <n v="0"/>
    <n v="0"/>
    <n v="0"/>
    <n v="378.02"/>
    <s v="Yes"/>
    <s v="Yes"/>
    <s v="Yes"/>
    <s v="Yes"/>
    <x v="0"/>
  </r>
  <r>
    <x v="32"/>
    <s v="Evergreen (Clark)"/>
    <n v="3970"/>
    <s v="Sunset Elementary School"/>
    <n v="430.73"/>
    <n v="11.2"/>
    <n v="0"/>
    <n v="0"/>
    <n v="0"/>
    <n v="441.93"/>
    <s v="Yes"/>
    <s v="Yes"/>
    <s v="Yes"/>
    <s v="Yes"/>
    <x v="0"/>
  </r>
  <r>
    <x v="32"/>
    <s v="Evergreen (Clark)"/>
    <n v="3971"/>
    <s v="Fircrest Elementary School"/>
    <n v="355.93"/>
    <n v="0"/>
    <n v="0"/>
    <n v="0"/>
    <n v="0"/>
    <n v="355.93"/>
    <s v="Yes"/>
    <s v="Yes"/>
    <s v="Yes"/>
    <s v="Yes"/>
    <x v="0"/>
  </r>
  <r>
    <x v="32"/>
    <s v="Evergreen (Clark)"/>
    <n v="3994"/>
    <s v="Image Elementary School"/>
    <n v="441"/>
    <n v="0"/>
    <n v="0"/>
    <n v="0"/>
    <n v="0"/>
    <n v="441"/>
    <s v="Yes"/>
    <s v="Yes"/>
    <s v="Yes"/>
    <s v="Yes"/>
    <x v="0"/>
  </r>
  <r>
    <x v="32"/>
    <s v="Evergreen (Clark)"/>
    <n v="3995"/>
    <s v="Riverview Elementary School"/>
    <n v="308.55"/>
    <n v="0"/>
    <n v="0"/>
    <n v="0"/>
    <n v="0"/>
    <n v="308.55"/>
    <s v="No"/>
    <s v="Yes"/>
    <s v="No"/>
    <s v="No"/>
    <x v="1"/>
  </r>
  <r>
    <x v="32"/>
    <s v="Evergreen (Clark)"/>
    <n v="4042"/>
    <s v="Legacy High School"/>
    <n v="367.1"/>
    <n v="0"/>
    <n v="14.110000000000001"/>
    <n v="0"/>
    <n v="0"/>
    <n v="381.21000000000004"/>
    <s v="Yes"/>
    <s v="Yes"/>
    <s v="Yes"/>
    <s v="Yes"/>
    <x v="0"/>
  </r>
  <r>
    <x v="32"/>
    <s v="Evergreen (Clark)"/>
    <n v="4051"/>
    <s v="Wyeast Middle School"/>
    <n v="742.66"/>
    <n v="0"/>
    <n v="0"/>
    <n v="0"/>
    <n v="0"/>
    <n v="742.66"/>
    <s v="Yes"/>
    <s v="Yes"/>
    <s v="Yes"/>
    <s v="Yes"/>
    <x v="0"/>
  </r>
  <r>
    <x v="32"/>
    <s v="Evergreen (Clark)"/>
    <n v="4162"/>
    <s v="Mountain View High School"/>
    <n v="1509.46"/>
    <n v="0"/>
    <n v="48.29"/>
    <n v="0"/>
    <n v="0"/>
    <n v="1557.75"/>
    <s v="No"/>
    <s v="Yes"/>
    <s v="No"/>
    <s v="No"/>
    <x v="1"/>
  </r>
  <r>
    <x v="32"/>
    <s v="Evergreen (Clark)"/>
    <n v="4163"/>
    <s v="Hearthwood Elementary School"/>
    <n v="310.3"/>
    <n v="0"/>
    <n v="0"/>
    <n v="0"/>
    <n v="0"/>
    <n v="310.3"/>
    <s v="Yes"/>
    <s v="Yes"/>
    <s v="Yes"/>
    <s v="Yes"/>
    <x v="0"/>
  </r>
  <r>
    <x v="32"/>
    <s v="Evergreen (Clark)"/>
    <n v="4203"/>
    <s v="Cascadia Technical Academy Skills Center"/>
    <n v="712.52"/>
    <n v="0"/>
    <n v="0"/>
    <n v="0"/>
    <n v="57.120000000000005"/>
    <n v="769.64"/>
    <s v="Yes"/>
    <s v="Yes"/>
    <s v="Yes"/>
    <s v="Yes"/>
    <x v="0"/>
  </r>
  <r>
    <x v="32"/>
    <s v="Evergreen (Clark)"/>
    <n v="4209"/>
    <s v="Pacific Middle School"/>
    <n v="839.14"/>
    <n v="0"/>
    <n v="0"/>
    <n v="0"/>
    <n v="0"/>
    <n v="839.14"/>
    <s v="No"/>
    <s v="Yes"/>
    <s v="No"/>
    <s v="No"/>
    <x v="1"/>
  </r>
  <r>
    <x v="32"/>
    <s v="Evergreen (Clark)"/>
    <n v="4299"/>
    <s v="Burnt Bridge Creek Elementary Sch"/>
    <n v="349.1"/>
    <n v="0"/>
    <n v="0"/>
    <n v="0"/>
    <n v="0"/>
    <n v="349.1"/>
    <s v="Yes"/>
    <s v="Yes"/>
    <s v="Yes"/>
    <s v="Yes"/>
    <x v="0"/>
  </r>
  <r>
    <x v="32"/>
    <s v="Evergreen (Clark)"/>
    <n v="4380"/>
    <s v="Harmony Elementary School"/>
    <n v="479.36"/>
    <n v="11"/>
    <n v="0"/>
    <n v="0"/>
    <n v="0"/>
    <n v="490.36"/>
    <s v="No"/>
    <s v="Yes"/>
    <s v="No"/>
    <s v="No"/>
    <x v="1"/>
  </r>
  <r>
    <x v="32"/>
    <s v="Evergreen (Clark)"/>
    <n v="4445"/>
    <s v="Pioneer Elementary School"/>
    <n v="551.16"/>
    <n v="0"/>
    <n v="0"/>
    <n v="0"/>
    <n v="0"/>
    <n v="551.16"/>
    <s v="No"/>
    <s v="Yes"/>
    <s v="No"/>
    <s v="No"/>
    <x v="1"/>
  </r>
  <r>
    <x v="32"/>
    <s v="Evergreen (Clark)"/>
    <n v="4498"/>
    <s v="Frontier Middle School"/>
    <n v="776.62"/>
    <n v="0"/>
    <n v="0"/>
    <n v="0"/>
    <n v="0"/>
    <n v="776.62"/>
    <s v="Yes"/>
    <s v="Yes"/>
    <s v="Yes"/>
    <s v="Yes"/>
    <x v="0"/>
  </r>
  <r>
    <x v="32"/>
    <s v="Evergreen (Clark)"/>
    <n v="4499"/>
    <s v="Fishers Landing Elementary School"/>
    <n v="424"/>
    <n v="0"/>
    <n v="0"/>
    <n v="0"/>
    <n v="0"/>
    <n v="424"/>
    <s v="No"/>
    <s v="Yes"/>
    <s v="No"/>
    <s v="No"/>
    <x v="1"/>
  </r>
  <r>
    <x v="32"/>
    <s v="Evergreen (Clark)"/>
    <n v="4523"/>
    <s v="Heritage High School"/>
    <n v="1445.26"/>
    <n v="0"/>
    <n v="63.23"/>
    <n v="0"/>
    <n v="0"/>
    <n v="1508.49"/>
    <s v="Yes"/>
    <s v="Yes"/>
    <s v="Yes"/>
    <s v="Yes"/>
    <x v="0"/>
  </r>
  <r>
    <x v="32"/>
    <s v="Evergreen (Clark)"/>
    <n v="4560"/>
    <s v="Illahee Elementary School"/>
    <n v="396.58"/>
    <n v="0"/>
    <n v="0"/>
    <n v="0"/>
    <n v="0"/>
    <n v="396.58"/>
    <s v="No"/>
    <s v="Yes"/>
    <s v="No"/>
    <s v="No"/>
    <x v="1"/>
  </r>
  <r>
    <x v="32"/>
    <s v="Evergreen (Clark)"/>
    <n v="4561"/>
    <s v="Shahala Middle School"/>
    <n v="799.39"/>
    <n v="0"/>
    <n v="0"/>
    <n v="0"/>
    <n v="0"/>
    <n v="799.39"/>
    <s v="No"/>
    <s v="Yes"/>
    <s v="No"/>
    <s v="No"/>
    <x v="1"/>
  </r>
  <r>
    <x v="32"/>
    <s v="Evergreen (Clark)"/>
    <n v="4579"/>
    <s v="York Elementary School"/>
    <n v="358.74"/>
    <n v="0"/>
    <n v="0"/>
    <n v="0"/>
    <n v="0"/>
    <n v="358.74"/>
    <s v="No"/>
    <s v="Yes"/>
    <s v="No"/>
    <s v="No"/>
    <x v="1"/>
  </r>
  <r>
    <x v="32"/>
    <s v="Evergreen (Clark)"/>
    <n v="4587"/>
    <s v="Columbia Valley Elementary"/>
    <n v="348.57"/>
    <n v="0"/>
    <n v="0"/>
    <n v="0"/>
    <n v="0"/>
    <n v="348.57"/>
    <s v="No"/>
    <s v="Yes"/>
    <s v="No"/>
    <s v="No"/>
    <x v="1"/>
  </r>
  <r>
    <x v="32"/>
    <s v="Evergreen (Clark)"/>
    <n v="5111"/>
    <s v="Union High School"/>
    <n v="1782.69"/>
    <n v="0"/>
    <n v="145.88000000000002"/>
    <n v="0"/>
    <n v="0"/>
    <n v="1928.5700000000002"/>
    <s v="No"/>
    <s v="Yes"/>
    <s v="No"/>
    <s v="No"/>
    <x v="1"/>
  </r>
  <r>
    <x v="32"/>
    <s v="Evergreen (Clark)"/>
    <n v="5136"/>
    <s v="Endeavour Elementary School"/>
    <n v="447.4"/>
    <n v="12.1"/>
    <n v="0"/>
    <n v="0"/>
    <n v="0"/>
    <n v="459.5"/>
    <s v="Yes"/>
    <s v="Yes"/>
    <s v="Yes"/>
    <s v="Yes"/>
    <x v="0"/>
  </r>
  <r>
    <x v="32"/>
    <s v="Evergreen (Clark)"/>
    <n v="5310"/>
    <s v="Henrietta Lacks Health and Bioscience High School"/>
    <n v="438.58"/>
    <n v="0"/>
    <n v="18"/>
    <n v="0"/>
    <n v="0"/>
    <n v="456.58"/>
    <s v="No"/>
    <s v="Yes"/>
    <s v="No"/>
    <s v="No"/>
    <x v="1"/>
  </r>
  <r>
    <x v="32"/>
    <s v="Evergreen (Clark)"/>
    <n v="5612"/>
    <s v="Emerald Elementary School"/>
    <n v="457.3"/>
    <n v="0"/>
    <n v="0"/>
    <n v="0"/>
    <n v="0"/>
    <n v="457.3"/>
    <s v="No"/>
    <s v="Yes"/>
    <s v="No"/>
    <s v="No"/>
    <x v="1"/>
  </r>
  <r>
    <x v="33"/>
    <s v="Camas"/>
    <n v="2725"/>
    <s v="Helen Baller Elem"/>
    <n v="501.58"/>
    <n v="0"/>
    <n v="0"/>
    <n v="0"/>
    <n v="0"/>
    <n v="501.58"/>
    <s v="No"/>
    <s v="Yes"/>
    <s v="No"/>
    <s v="No"/>
    <x v="1"/>
  </r>
  <r>
    <x v="33"/>
    <s v="Camas"/>
    <n v="3474"/>
    <s v="Lacamas Lake Elementary"/>
    <n v="361.21"/>
    <n v="0"/>
    <n v="0"/>
    <n v="0"/>
    <n v="0"/>
    <n v="361.21"/>
    <s v="No"/>
    <s v="Yes"/>
    <s v="No"/>
    <s v="No"/>
    <x v="1"/>
  </r>
  <r>
    <x v="33"/>
    <s v="Camas"/>
    <n v="4182"/>
    <s v="Dorothy Fox"/>
    <n v="517.02"/>
    <n v="0"/>
    <n v="0"/>
    <n v="0"/>
    <n v="0"/>
    <n v="517.02"/>
    <s v="No"/>
    <s v="Yes"/>
    <s v="No"/>
    <s v="No"/>
    <x v="1"/>
  </r>
  <r>
    <x v="33"/>
    <s v="Camas"/>
    <n v="4508"/>
    <s v="Skyridge Middle School"/>
    <n v="728.17"/>
    <n v="0"/>
    <n v="0"/>
    <n v="0"/>
    <n v="0"/>
    <n v="728.17"/>
    <s v="No"/>
    <s v="Yes"/>
    <s v="No"/>
    <s v="No"/>
    <x v="1"/>
  </r>
  <r>
    <x v="33"/>
    <s v="Camas"/>
    <n v="4563"/>
    <s v="Prune Hill Elem"/>
    <n v="426.84"/>
    <n v="0"/>
    <n v="0"/>
    <n v="0"/>
    <n v="0"/>
    <n v="426.84"/>
    <s v="No"/>
    <s v="Yes"/>
    <s v="No"/>
    <s v="No"/>
    <x v="1"/>
  </r>
  <r>
    <x v="33"/>
    <s v="Camas"/>
    <n v="4567"/>
    <s v="Camas High School"/>
    <n v="1852.84"/>
    <n v="0"/>
    <n v="153.38"/>
    <n v="0"/>
    <n v="0"/>
    <n v="2006.2199999999998"/>
    <s v="No"/>
    <s v="Yes"/>
    <s v="No"/>
    <s v="No"/>
    <x v="1"/>
  </r>
  <r>
    <x v="33"/>
    <s v="Camas"/>
    <n v="5054"/>
    <s v="Liberty Middle School"/>
    <n v="689.01"/>
    <n v="0"/>
    <n v="0"/>
    <n v="0"/>
    <n v="0"/>
    <n v="689.01"/>
    <s v="No"/>
    <s v="Yes"/>
    <s v="No"/>
    <s v="No"/>
    <x v="1"/>
  </r>
  <r>
    <x v="33"/>
    <s v="Camas"/>
    <n v="5104"/>
    <s v="Hayes Freedom High School"/>
    <n v="170.66"/>
    <n v="0"/>
    <n v="4.33"/>
    <n v="0"/>
    <n v="0"/>
    <n v="174.99"/>
    <s v="No"/>
    <s v="Yes"/>
    <s v="No"/>
    <s v="No"/>
    <x v="1"/>
  </r>
  <r>
    <x v="33"/>
    <s v="Camas"/>
    <n v="5158"/>
    <s v="Grass Valley Elementary"/>
    <n v="461.1"/>
    <n v="15"/>
    <n v="0"/>
    <n v="0"/>
    <n v="0"/>
    <n v="476.1"/>
    <s v="No"/>
    <s v="Yes"/>
    <s v="No"/>
    <s v="No"/>
    <x v="1"/>
  </r>
  <r>
    <x v="33"/>
    <s v="Camas"/>
    <n v="5309"/>
    <s v="Woodburn Elementary"/>
    <n v="589.11"/>
    <n v="0"/>
    <n v="0"/>
    <n v="0"/>
    <n v="0"/>
    <n v="589.11"/>
    <s v="No"/>
    <s v="Yes"/>
    <s v="No"/>
    <s v="No"/>
    <x v="1"/>
  </r>
  <r>
    <x v="33"/>
    <s v="Camas"/>
    <n v="5533"/>
    <s v="Discovery High School"/>
    <n v="172.27"/>
    <n v="0"/>
    <n v="8.5399999999999991"/>
    <n v="0"/>
    <n v="0"/>
    <n v="180.81"/>
    <s v="No"/>
    <s v="Yes"/>
    <s v="No"/>
    <s v="No"/>
    <x v="1"/>
  </r>
  <r>
    <x v="33"/>
    <s v="Camas"/>
    <n v="5534"/>
    <s v="Odyssey Middle School"/>
    <n v="269.72000000000003"/>
    <n v="0"/>
    <n v="0"/>
    <n v="0"/>
    <n v="0"/>
    <n v="269.72000000000003"/>
    <s v="No"/>
    <s v="Yes"/>
    <s v="No"/>
    <s v="No"/>
    <x v="1"/>
  </r>
  <r>
    <x v="33"/>
    <s v="Camas"/>
    <n v="5702"/>
    <s v="Camas Connect Academy"/>
    <n v="197.38"/>
    <n v="0"/>
    <n v="3.02"/>
    <n v="0"/>
    <n v="0"/>
    <n v="200.4"/>
    <s v="No"/>
    <s v="Yes"/>
    <s v="No"/>
    <s v="No"/>
    <x v="1"/>
  </r>
  <r>
    <x v="34"/>
    <s v="Battle Ground"/>
    <n v="1836"/>
    <s v="CAM Academy"/>
    <n v="454.23"/>
    <n v="0"/>
    <n v="49.339999999999996"/>
    <n v="0"/>
    <n v="0"/>
    <n v="503.57"/>
    <s v="No"/>
    <s v="Yes"/>
    <s v="No"/>
    <s v="No"/>
    <x v="1"/>
  </r>
  <r>
    <x v="34"/>
    <s v="Battle Ground"/>
    <n v="1875"/>
    <s v="Homelink River"/>
    <n v="850.93"/>
    <n v="0"/>
    <n v="39.96"/>
    <n v="0"/>
    <n v="0"/>
    <n v="890.89"/>
    <s v="No"/>
    <s v="Yes"/>
    <s v="No"/>
    <s v="No"/>
    <x v="1"/>
  </r>
  <r>
    <x v="34"/>
    <s v="Battle Ground"/>
    <n v="2415"/>
    <s v="Battle Ground High School"/>
    <n v="1607.66"/>
    <n v="0"/>
    <n v="84.39"/>
    <n v="0"/>
    <n v="0"/>
    <n v="1692.0500000000002"/>
    <s v="No"/>
    <s v="Yes"/>
    <s v="No"/>
    <s v="No"/>
    <x v="1"/>
  </r>
  <r>
    <x v="34"/>
    <s v="Battle Ground"/>
    <n v="2671"/>
    <s v="Amboy Middle School"/>
    <n v="511.22"/>
    <n v="0"/>
    <n v="0"/>
    <n v="0"/>
    <n v="0"/>
    <n v="511.22"/>
    <s v="No"/>
    <s v="Yes"/>
    <s v="No"/>
    <s v="No"/>
    <x v="1"/>
  </r>
  <r>
    <x v="34"/>
    <s v="Battle Ground"/>
    <n v="2910"/>
    <s v="Yacolt Primary"/>
    <n v="681.56"/>
    <n v="17.21"/>
    <n v="0"/>
    <n v="0"/>
    <n v="0"/>
    <n v="698.77"/>
    <s v="No"/>
    <s v="Yes"/>
    <s v="No"/>
    <s v="No"/>
    <x v="1"/>
  </r>
  <r>
    <x v="34"/>
    <s v="Battle Ground"/>
    <n v="3018"/>
    <s v="Glenwood Heights Primary"/>
    <n v="572.27"/>
    <n v="17.559999999999999"/>
    <n v="0"/>
    <n v="0"/>
    <n v="0"/>
    <n v="589.82999999999993"/>
    <s v="No"/>
    <s v="Yes"/>
    <s v="No"/>
    <s v="No"/>
    <x v="1"/>
  </r>
  <r>
    <x v="34"/>
    <s v="Battle Ground"/>
    <n v="3545"/>
    <s v="Laurin Middle School"/>
    <n v="744.48"/>
    <n v="0"/>
    <n v="0"/>
    <n v="0"/>
    <n v="0"/>
    <n v="744.48"/>
    <s v="No"/>
    <s v="Yes"/>
    <s v="No"/>
    <s v="No"/>
    <x v="1"/>
  </r>
  <r>
    <x v="34"/>
    <s v="Battle Ground"/>
    <n v="3996"/>
    <s v="Pleasant Valley Primary"/>
    <n v="546.80999999999995"/>
    <n v="0"/>
    <n v="0"/>
    <n v="0"/>
    <n v="0"/>
    <n v="546.80999999999995"/>
    <s v="No"/>
    <s v="Yes"/>
    <s v="No"/>
    <s v="No"/>
    <x v="1"/>
  </r>
  <r>
    <x v="34"/>
    <s v="Battle Ground"/>
    <n v="3997"/>
    <s v="Pleasant Valley Middle"/>
    <n v="408.54"/>
    <n v="0"/>
    <n v="0"/>
    <n v="0"/>
    <n v="0"/>
    <n v="408.54"/>
    <s v="No"/>
    <s v="Yes"/>
    <s v="No"/>
    <s v="No"/>
    <x v="1"/>
  </r>
  <r>
    <x v="34"/>
    <s v="Battle Ground"/>
    <n v="4104"/>
    <s v="Prairie High School"/>
    <n v="1407.68"/>
    <n v="0"/>
    <n v="96.6"/>
    <n v="0"/>
    <n v="0"/>
    <n v="1504.28"/>
    <s v="No"/>
    <s v="Yes"/>
    <s v="No"/>
    <s v="No"/>
    <x v="1"/>
  </r>
  <r>
    <x v="34"/>
    <s v="Battle Ground"/>
    <n v="4144"/>
    <s v="Maple Grove Primary"/>
    <n v="523.32000000000005"/>
    <n v="0"/>
    <n v="0"/>
    <n v="0"/>
    <n v="0"/>
    <n v="523.32000000000005"/>
    <s v="Yes"/>
    <s v="Yes"/>
    <s v="Yes"/>
    <s v="Yes"/>
    <x v="0"/>
  </r>
  <r>
    <x v="34"/>
    <s v="Battle Ground"/>
    <n v="4352"/>
    <s v="Captain Strong"/>
    <n v="577.15"/>
    <n v="17.100000000000001"/>
    <n v="0"/>
    <n v="0"/>
    <n v="0"/>
    <n v="594.25"/>
    <s v="No"/>
    <s v="Yes"/>
    <s v="No"/>
    <s v="No"/>
    <x v="1"/>
  </r>
  <r>
    <x v="34"/>
    <s v="Battle Ground"/>
    <n v="4450"/>
    <s v="Summit View High School"/>
    <n v="261.85000000000002"/>
    <n v="0"/>
    <n v="7.28"/>
    <n v="0"/>
    <n v="0"/>
    <n v="269.13"/>
    <s v="No"/>
    <s v="Yes"/>
    <s v="No"/>
    <s v="No"/>
    <x v="1"/>
  </r>
  <r>
    <x v="34"/>
    <s v="Battle Ground"/>
    <n v="5089"/>
    <s v="Daybreak Middle"/>
    <n v="484.18"/>
    <n v="0"/>
    <n v="0"/>
    <n v="0"/>
    <n v="0"/>
    <n v="484.18"/>
    <s v="No"/>
    <s v="Yes"/>
    <s v="No"/>
    <s v="No"/>
    <x v="1"/>
  </r>
  <r>
    <x v="34"/>
    <s v="Battle Ground"/>
    <n v="5090"/>
    <s v="Daybreak Primary"/>
    <n v="500.66"/>
    <n v="16.440000000000001"/>
    <n v="0"/>
    <n v="0"/>
    <n v="0"/>
    <n v="517.1"/>
    <s v="Yes"/>
    <s v="Yes"/>
    <s v="Yes"/>
    <s v="Yes"/>
    <x v="0"/>
  </r>
  <r>
    <x v="34"/>
    <s v="Battle Ground"/>
    <n v="5131"/>
    <s v="Tukes Valley Middle School"/>
    <n v="463.11"/>
    <n v="0"/>
    <n v="0"/>
    <n v="0"/>
    <n v="0"/>
    <n v="463.11"/>
    <s v="No"/>
    <s v="Yes"/>
    <s v="No"/>
    <s v="No"/>
    <x v="1"/>
  </r>
  <r>
    <x v="34"/>
    <s v="Battle Ground"/>
    <n v="5132"/>
    <s v="Tukes Valley Primary "/>
    <n v="511.95"/>
    <n v="18.16"/>
    <n v="0"/>
    <n v="0"/>
    <n v="0"/>
    <n v="530.11"/>
    <s v="No"/>
    <s v="Yes"/>
    <s v="No"/>
    <s v="No"/>
    <x v="1"/>
  </r>
  <r>
    <x v="34"/>
    <s v="Battle Ground"/>
    <n v="5133"/>
    <s v="Chief Umtuch Middle"/>
    <n v="556.76"/>
    <n v="0"/>
    <n v="0"/>
    <n v="0"/>
    <n v="0"/>
    <n v="556.76"/>
    <s v="No"/>
    <s v="Yes"/>
    <s v="No"/>
    <s v="No"/>
    <x v="1"/>
  </r>
  <r>
    <x v="34"/>
    <s v="Battle Ground"/>
    <n v="5749"/>
    <s v="Battle Ground Virtual Academy"/>
    <n v="322.79000000000002"/>
    <n v="0"/>
    <n v="3.28"/>
    <n v="0"/>
    <n v="0"/>
    <n v="326.07"/>
    <s v="No"/>
    <s v="Yes"/>
    <s v="No"/>
    <s v="No"/>
    <x v="1"/>
  </r>
  <r>
    <x v="35"/>
    <s v="Ridgefield"/>
    <n v="2390"/>
    <s v="Ridgefield High School"/>
    <n v="1090.54"/>
    <n v="0"/>
    <n v="80.150000000000006"/>
    <n v="12.8"/>
    <n v="0"/>
    <n v="1183.49"/>
    <s v="No"/>
    <s v="Yes"/>
    <s v="No"/>
    <s v="No"/>
    <x v="1"/>
  </r>
  <r>
    <x v="35"/>
    <s v="Ridgefield"/>
    <n v="3321"/>
    <s v="South Ridge Elementary"/>
    <n v="748.62"/>
    <n v="0"/>
    <n v="0"/>
    <n v="0"/>
    <n v="0"/>
    <n v="748.62"/>
    <s v="No"/>
    <s v="Yes"/>
    <s v="No"/>
    <s v="No"/>
    <x v="1"/>
  </r>
  <r>
    <x v="35"/>
    <s v="Ridgefield"/>
    <n v="3786"/>
    <s v="Union Ridge Elementary"/>
    <n v="713.81"/>
    <n v="0"/>
    <n v="0"/>
    <n v="0"/>
    <n v="0"/>
    <n v="713.81"/>
    <s v="No"/>
    <s v="Yes"/>
    <s v="No"/>
    <s v="No"/>
    <x v="1"/>
  </r>
  <r>
    <x v="35"/>
    <s v="Ridgefield"/>
    <n v="3891"/>
    <s v="View Ridge Middle School"/>
    <n v="635.75"/>
    <n v="0"/>
    <n v="0"/>
    <n v="0"/>
    <n v="0"/>
    <n v="635.75"/>
    <s v="No"/>
    <s v="Yes"/>
    <s v="No"/>
    <s v="No"/>
    <x v="1"/>
  </r>
  <r>
    <x v="35"/>
    <s v="Ridgefield"/>
    <n v="5518"/>
    <s v="Sunset Ridge Intermediate School"/>
    <n v="623.28"/>
    <n v="0"/>
    <n v="0"/>
    <n v="0"/>
    <n v="0"/>
    <n v="623.28"/>
    <s v="No"/>
    <s v="Yes"/>
    <s v="No"/>
    <s v="No"/>
    <x v="1"/>
  </r>
  <r>
    <x v="35"/>
    <s v="Ridgefield"/>
    <n v="5690"/>
    <s v="Wisdom Ridge Academy"/>
    <n v="138.53"/>
    <n v="0"/>
    <n v="0"/>
    <n v="0"/>
    <n v="0"/>
    <n v="138.53"/>
    <s v="No"/>
    <s v="Yes"/>
    <s v="No"/>
    <s v="No"/>
    <x v="1"/>
  </r>
  <r>
    <x v="36"/>
    <s v="Rooted Schools Charter"/>
    <n v="5755"/>
    <s v="Rooted School Washington"/>
    <n v="26.4"/>
    <n v="0"/>
    <n v="0"/>
    <n v="0"/>
    <n v="0"/>
    <n v="26.4"/>
    <s v="Yes"/>
    <s v="Yes"/>
    <s v="Yes"/>
    <s v="Yes"/>
    <x v="0"/>
  </r>
  <r>
    <x v="37"/>
    <s v="Dayton"/>
    <n v="2302"/>
    <s v="Dayton High School"/>
    <n v="84.06"/>
    <n v="0"/>
    <n v="11.48"/>
    <n v="0"/>
    <n v="0"/>
    <n v="95.54"/>
    <s v="Yes"/>
    <s v="Yes"/>
    <s v="Yes"/>
    <s v="Yes"/>
    <x v="0"/>
  </r>
  <r>
    <x v="37"/>
    <s v="Dayton"/>
    <n v="2830"/>
    <s v="Dayton Elementary School"/>
    <n v="170.3"/>
    <n v="0"/>
    <n v="0"/>
    <n v="0"/>
    <n v="0"/>
    <n v="170.3"/>
    <s v="Yes"/>
    <s v="Yes"/>
    <s v="Yes"/>
    <s v="Yes"/>
    <x v="0"/>
  </r>
  <r>
    <x v="37"/>
    <s v="Dayton"/>
    <n v="4011"/>
    <s v="Dayton Middle School"/>
    <n v="73.400000000000006"/>
    <n v="0"/>
    <n v="0"/>
    <n v="0"/>
    <n v="0"/>
    <n v="73.400000000000006"/>
    <s v="Yes"/>
    <s v="Yes"/>
    <s v="Yes"/>
    <s v="Yes"/>
    <x v="0"/>
  </r>
  <r>
    <x v="38"/>
    <s v="Starbuck"/>
    <n v="2135"/>
    <s v="Starbuck School"/>
    <n v="17.5"/>
    <n v="7"/>
    <n v="0"/>
    <n v="0"/>
    <n v="0"/>
    <n v="24.5"/>
    <s v="Yes"/>
    <s v="Yes"/>
    <s v="Yes"/>
    <s v="Yes"/>
    <x v="0"/>
  </r>
  <r>
    <x v="38"/>
    <s v="Starbuck"/>
    <n v="5696"/>
    <s v="Virtual Preparatory Academy"/>
    <n v="726.87"/>
    <n v="0"/>
    <n v="0"/>
    <n v="0"/>
    <n v="0"/>
    <n v="726.87"/>
    <s v="No"/>
    <s v="Yes"/>
    <s v="No"/>
    <s v="No"/>
    <x v="1"/>
  </r>
  <r>
    <x v="39"/>
    <s v="Longview"/>
    <n v="2319"/>
    <s v="Kessler Elementary School"/>
    <n v="313.05"/>
    <n v="14.5"/>
    <n v="0"/>
    <n v="0"/>
    <n v="0"/>
    <n v="327.55"/>
    <s v="Yes"/>
    <s v="Yes"/>
    <s v="Yes"/>
    <s v="Yes"/>
    <x v="0"/>
  </r>
  <r>
    <x v="39"/>
    <s v="Longview"/>
    <n v="2369"/>
    <s v="Columbia Valley Garden Elem Schl"/>
    <n v="365.47"/>
    <n v="0"/>
    <n v="0"/>
    <n v="0"/>
    <n v="0"/>
    <n v="365.47"/>
    <s v="Yes"/>
    <s v="Yes"/>
    <s v="Yes"/>
    <s v="Yes"/>
    <x v="0"/>
  </r>
  <r>
    <x v="39"/>
    <s v="Longview"/>
    <n v="2370"/>
    <s v="Saint Helens Elementary"/>
    <n v="271.29000000000002"/>
    <n v="14.1"/>
    <n v="0"/>
    <n v="0"/>
    <n v="0"/>
    <n v="285.39000000000004"/>
    <s v="Yes"/>
    <s v="Yes"/>
    <s v="Yes"/>
    <s v="Yes"/>
    <x v="0"/>
  </r>
  <r>
    <x v="39"/>
    <s v="Longview"/>
    <n v="2416"/>
    <s v="R A Long High School"/>
    <n v="824.77"/>
    <n v="0"/>
    <n v="56.489999999999995"/>
    <n v="0"/>
    <n v="0"/>
    <n v="881.26"/>
    <s v="Yes"/>
    <s v="Yes"/>
    <s v="Yes"/>
    <s v="Yes"/>
    <x v="0"/>
  </r>
  <r>
    <x v="39"/>
    <s v="Longview"/>
    <n v="2726"/>
    <s v="Olympic Elementary School"/>
    <n v="370.94"/>
    <n v="0"/>
    <n v="0"/>
    <n v="0"/>
    <n v="0"/>
    <n v="370.94"/>
    <s v="Yes"/>
    <s v="Yes"/>
    <s v="Yes"/>
    <s v="Yes"/>
    <x v="0"/>
  </r>
  <r>
    <x v="39"/>
    <s v="Longview"/>
    <n v="2831"/>
    <s v="Monticello Middle School"/>
    <n v="470.22"/>
    <n v="0"/>
    <n v="0"/>
    <n v="0"/>
    <n v="0"/>
    <n v="470.22"/>
    <s v="Yes"/>
    <s v="Yes"/>
    <s v="Yes"/>
    <s v="Yes"/>
    <x v="0"/>
  </r>
  <r>
    <x v="39"/>
    <s v="Longview"/>
    <n v="2914"/>
    <s v="Northlake Elementary School"/>
    <n v="319.55"/>
    <n v="0"/>
    <n v="0"/>
    <n v="0"/>
    <n v="0"/>
    <n v="319.55"/>
    <s v="Yes"/>
    <s v="Yes"/>
    <s v="Yes"/>
    <s v="Yes"/>
    <x v="0"/>
  </r>
  <r>
    <x v="39"/>
    <s v="Longview"/>
    <n v="3019"/>
    <s v="Robert Gray Elementary"/>
    <n v="419.43"/>
    <n v="0"/>
    <n v="0"/>
    <n v="0"/>
    <n v="0"/>
    <n v="419.43"/>
    <s v="No"/>
    <s v="Yes"/>
    <s v="No"/>
    <s v="No"/>
    <x v="1"/>
  </r>
  <r>
    <x v="39"/>
    <s v="Longview"/>
    <n v="3151"/>
    <s v="Mark Morris High School"/>
    <n v="841.34"/>
    <n v="0"/>
    <n v="74.819999999999993"/>
    <n v="0"/>
    <n v="0"/>
    <n v="916.16000000000008"/>
    <s v="Yes"/>
    <s v="Yes"/>
    <s v="Yes"/>
    <s v="Yes"/>
    <x v="0"/>
  </r>
  <r>
    <x v="39"/>
    <s v="Longview"/>
    <n v="3211"/>
    <s v="Columbia Heights Elementary"/>
    <n v="332.23"/>
    <n v="0"/>
    <n v="0"/>
    <n v="0"/>
    <n v="0"/>
    <n v="332.23"/>
    <s v="Yes"/>
    <s v="Yes"/>
    <s v="Yes"/>
    <s v="Yes"/>
    <x v="0"/>
  </r>
  <r>
    <x v="39"/>
    <s v="Longview"/>
    <n v="3475"/>
    <s v="Cascade Middle School"/>
    <n v="455.8"/>
    <n v="0"/>
    <n v="0"/>
    <n v="0"/>
    <n v="0"/>
    <n v="455.8"/>
    <s v="Yes"/>
    <s v="Yes"/>
    <s v="Yes"/>
    <s v="Yes"/>
    <x v="0"/>
  </r>
  <r>
    <x v="39"/>
    <s v="Longview"/>
    <n v="3658"/>
    <s v="Mint Valley Elementary"/>
    <n v="379.93"/>
    <n v="0"/>
    <n v="0"/>
    <n v="0"/>
    <n v="0"/>
    <n v="379.93"/>
    <s v="Yes"/>
    <s v="Yes"/>
    <s v="Yes"/>
    <s v="Yes"/>
    <x v="0"/>
  </r>
  <r>
    <x v="39"/>
    <s v="Longview"/>
    <n v="4574"/>
    <s v="Mt. Solo Middle School"/>
    <n v="412.43"/>
    <n v="0"/>
    <n v="0"/>
    <n v="0"/>
    <n v="0"/>
    <n v="412.43"/>
    <s v="Yes"/>
    <s v="Yes"/>
    <s v="Yes"/>
    <s v="Yes"/>
    <x v="0"/>
  </r>
  <r>
    <x v="39"/>
    <s v="Longview"/>
    <n v="5312"/>
    <s v="Discovery High School"/>
    <n v="64.180000000000007"/>
    <n v="0"/>
    <n v="0.03"/>
    <n v="0"/>
    <n v="0"/>
    <n v="64.210000000000008"/>
    <s v="Yes"/>
    <s v="Yes"/>
    <s v="Yes"/>
    <s v="Yes"/>
    <x v="0"/>
  </r>
  <r>
    <x v="39"/>
    <s v="Longview"/>
    <n v="5614"/>
    <s v="Longview Virtual Academy"/>
    <n v="107.42"/>
    <n v="0"/>
    <n v="0.03"/>
    <n v="0"/>
    <n v="0"/>
    <n v="107.45"/>
    <s v="Yes"/>
    <s v="Yes"/>
    <s v="Yes"/>
    <s v="Yes"/>
    <x v="0"/>
  </r>
  <r>
    <x v="40"/>
    <s v="Toutle Lake"/>
    <n v="2560"/>
    <s v="Toutle Lake High School"/>
    <n v="265.18"/>
    <n v="0"/>
    <n v="30.7"/>
    <n v="0"/>
    <n v="0"/>
    <n v="295.88"/>
    <s v="No"/>
    <s v="Yes"/>
    <s v="No"/>
    <s v="No"/>
    <x v="1"/>
  </r>
  <r>
    <x v="40"/>
    <s v="Toutle Lake"/>
    <n v="4264"/>
    <s v="Toutle Lake Elementary"/>
    <n v="378.12"/>
    <n v="0"/>
    <n v="0"/>
    <n v="0"/>
    <n v="0"/>
    <n v="378.12"/>
    <s v="No"/>
    <s v="Yes"/>
    <s v="No"/>
    <s v="No"/>
    <x v="1"/>
  </r>
  <r>
    <x v="41"/>
    <s v="Castle Rock"/>
    <n v="2281"/>
    <s v="Castle Rock High School"/>
    <n v="381.23"/>
    <n v="0"/>
    <n v="30.35"/>
    <n v="11.6"/>
    <n v="0"/>
    <n v="423.18000000000006"/>
    <s v="No"/>
    <s v="Yes"/>
    <s v="No"/>
    <s v="No"/>
    <x v="1"/>
  </r>
  <r>
    <x v="41"/>
    <s v="Castle Rock"/>
    <n v="2762"/>
    <s v="Castle Rock Elementary"/>
    <n v="643.98"/>
    <n v="0"/>
    <n v="0"/>
    <n v="0"/>
    <n v="0"/>
    <n v="643.98"/>
    <s v="Yes"/>
    <s v="Yes"/>
    <s v="Yes"/>
    <s v="Yes"/>
    <x v="0"/>
  </r>
  <r>
    <x v="41"/>
    <s v="Castle Rock"/>
    <n v="3969"/>
    <s v="Castle Rock Middle School"/>
    <n v="321.47000000000003"/>
    <n v="0"/>
    <n v="0"/>
    <n v="0"/>
    <n v="0"/>
    <n v="321.47000000000003"/>
    <s v="Yes"/>
    <s v="Yes"/>
    <s v="Yes"/>
    <s v="Yes"/>
    <x v="0"/>
  </r>
  <r>
    <x v="41"/>
    <s v="Castle Rock"/>
    <n v="5666"/>
    <s v="Rocket Virtual Academy"/>
    <n v="7.74"/>
    <n v="0"/>
    <n v="0"/>
    <n v="0"/>
    <n v="0"/>
    <n v="7.74"/>
    <s v="Yes"/>
    <s v="Yes"/>
    <s v="Yes"/>
    <s v="Yes"/>
    <x v="0"/>
  </r>
  <r>
    <x v="42"/>
    <s v="Kalama"/>
    <n v="2561"/>
    <s v="Kalama Middle School"/>
    <n v="239.47"/>
    <n v="0"/>
    <n v="0"/>
    <n v="0"/>
    <n v="0"/>
    <n v="239.47"/>
    <s v="No"/>
    <s v="Yes"/>
    <s v="No"/>
    <s v="No"/>
    <x v="1"/>
  </r>
  <r>
    <x v="42"/>
    <s v="Kalama"/>
    <n v="2915"/>
    <s v="Kalama Elem School"/>
    <n v="508.48"/>
    <n v="34.340000000000003"/>
    <n v="0"/>
    <n v="0"/>
    <n v="0"/>
    <n v="542.82000000000005"/>
    <s v="No"/>
    <s v="Yes"/>
    <s v="No"/>
    <s v="No"/>
    <x v="1"/>
  </r>
  <r>
    <x v="42"/>
    <s v="Kalama"/>
    <n v="5545"/>
    <s v="Kalama High School"/>
    <n v="318.69"/>
    <n v="0"/>
    <n v="36.31"/>
    <n v="0.1"/>
    <n v="0"/>
    <n v="355.1"/>
    <s v="No"/>
    <s v="Yes"/>
    <s v="No"/>
    <s v="No"/>
    <x v="1"/>
  </r>
  <r>
    <x v="43"/>
    <s v="Woodland"/>
    <n v="1795"/>
    <s v="TEAM High School"/>
    <n v="88.74"/>
    <n v="0"/>
    <n v="0"/>
    <n v="0"/>
    <n v="0"/>
    <n v="88.74"/>
    <s v="No"/>
    <s v="Yes"/>
    <s v="No"/>
    <s v="No"/>
    <x v="1"/>
  </r>
  <r>
    <x v="43"/>
    <s v="Woodland"/>
    <n v="3513"/>
    <s v="Yale Elementary"/>
    <n v="39.700000000000003"/>
    <n v="0"/>
    <n v="0"/>
    <n v="0"/>
    <n v="0"/>
    <n v="39.700000000000003"/>
    <s v="No"/>
    <s v="Yes"/>
    <s v="No"/>
    <s v="No"/>
    <x v="1"/>
  </r>
  <r>
    <x v="43"/>
    <s v="Woodland"/>
    <n v="3546"/>
    <s v="Woodland High School"/>
    <n v="563.6"/>
    <n v="0"/>
    <n v="60.54"/>
    <n v="15.22"/>
    <n v="0"/>
    <n v="639.36"/>
    <s v="No"/>
    <s v="Yes"/>
    <s v="No"/>
    <s v="No"/>
    <x v="1"/>
  </r>
  <r>
    <x v="43"/>
    <s v="Woodland"/>
    <n v="5246"/>
    <s v="Lewis River Academy"/>
    <n v="51.15"/>
    <n v="0"/>
    <n v="0"/>
    <n v="0"/>
    <n v="0"/>
    <n v="51.15"/>
    <s v="No"/>
    <s v="Yes"/>
    <s v="No"/>
    <s v="No"/>
    <x v="1"/>
  </r>
  <r>
    <x v="43"/>
    <s v="Woodland"/>
    <n v="5409"/>
    <s v="Woodland Middle School"/>
    <n v="725.28"/>
    <n v="0"/>
    <n v="0"/>
    <n v="0"/>
    <n v="0"/>
    <n v="725.28"/>
    <s v="No"/>
    <s v="Yes"/>
    <s v="No"/>
    <s v="No"/>
    <x v="1"/>
  </r>
  <r>
    <x v="43"/>
    <s v="Woodland"/>
    <n v="5599"/>
    <s v="Columbia Elementary"/>
    <n v="312.83999999999997"/>
    <n v="0"/>
    <n v="0"/>
    <n v="0"/>
    <n v="0"/>
    <n v="312.83999999999997"/>
    <s v="Yes"/>
    <s v="Yes"/>
    <s v="Yes"/>
    <s v="Yes"/>
    <x v="0"/>
  </r>
  <r>
    <x v="43"/>
    <s v="Woodland"/>
    <n v="5600"/>
    <s v="North Fork Elementary School"/>
    <n v="494.04"/>
    <n v="0"/>
    <n v="0"/>
    <n v="0"/>
    <n v="0"/>
    <n v="494.04"/>
    <s v="No"/>
    <s v="Yes"/>
    <s v="No"/>
    <s v="No"/>
    <x v="1"/>
  </r>
  <r>
    <x v="44"/>
    <s v="Kelso"/>
    <n v="1934"/>
    <s v="Loowit High School"/>
    <n v="9.74"/>
    <n v="0"/>
    <n v="0"/>
    <n v="0"/>
    <n v="0"/>
    <n v="9.74"/>
    <s v="Yes"/>
    <s v="Yes"/>
    <s v="Yes"/>
    <s v="Yes"/>
    <x v="0"/>
  </r>
  <r>
    <x v="44"/>
    <s v="Kelso"/>
    <n v="2266"/>
    <s v="Kelso High School"/>
    <n v="1313.17"/>
    <n v="0"/>
    <n v="83.22"/>
    <n v="0"/>
    <n v="0"/>
    <n v="1396.39"/>
    <s v="Yes"/>
    <s v="Yes"/>
    <s v="Yes"/>
    <s v="Yes"/>
    <x v="0"/>
  </r>
  <r>
    <x v="44"/>
    <s v="Kelso"/>
    <n v="2596"/>
    <s v="Rose Valley Elementary"/>
    <n v="167.5"/>
    <n v="0"/>
    <n v="0"/>
    <n v="0"/>
    <n v="0"/>
    <n v="167.5"/>
    <s v="No"/>
    <s v="Yes"/>
    <s v="No"/>
    <s v="No"/>
    <x v="1"/>
  </r>
  <r>
    <x v="44"/>
    <s v="Kelso"/>
    <n v="2624"/>
    <s v="Wallace Elementary"/>
    <n v="322.64"/>
    <n v="11.9"/>
    <n v="0"/>
    <n v="0"/>
    <n v="0"/>
    <n v="334.53999999999996"/>
    <s v="Yes"/>
    <s v="Yes"/>
    <s v="Yes"/>
    <s v="Yes"/>
    <x v="0"/>
  </r>
  <r>
    <x v="44"/>
    <s v="Kelso"/>
    <n v="2913"/>
    <s v="Carrolls Elementary"/>
    <n v="104.6"/>
    <n v="9.6999999999999993"/>
    <n v="0"/>
    <n v="0"/>
    <n v="0"/>
    <n v="114.3"/>
    <s v="No"/>
    <s v="Yes"/>
    <s v="No"/>
    <s v="No"/>
    <x v="1"/>
  </r>
  <r>
    <x v="44"/>
    <s v="Kelso"/>
    <n v="2916"/>
    <s v="Huntington Middle School"/>
    <n v="560.11"/>
    <n v="0"/>
    <n v="0"/>
    <n v="0"/>
    <n v="0"/>
    <n v="560.11"/>
    <s v="Yes"/>
    <s v="Yes"/>
    <s v="Yes"/>
    <s v="Yes"/>
    <x v="0"/>
  </r>
  <r>
    <x v="44"/>
    <s v="Kelso"/>
    <n v="3082"/>
    <s v="Butler Acres Elementary"/>
    <n v="404.24"/>
    <n v="24.92"/>
    <n v="0"/>
    <n v="0"/>
    <n v="0"/>
    <n v="429.16"/>
    <s v="Yes"/>
    <s v="Yes"/>
    <s v="Yes"/>
    <s v="Yes"/>
    <x v="0"/>
  </r>
  <r>
    <x v="44"/>
    <s v="Kelso"/>
    <n v="3322"/>
    <s v="Coweeman Middle School"/>
    <n v="516.20000000000005"/>
    <n v="0"/>
    <n v="0"/>
    <n v="0"/>
    <n v="0"/>
    <n v="516.20000000000005"/>
    <s v="Yes"/>
    <s v="Yes"/>
    <s v="Yes"/>
    <s v="Yes"/>
    <x v="0"/>
  </r>
  <r>
    <x v="44"/>
    <s v="Kelso"/>
    <n v="3323"/>
    <s v="Barnes Elementary"/>
    <n v="327.95"/>
    <n v="12.2"/>
    <n v="0"/>
    <n v="0"/>
    <n v="0"/>
    <n v="340.15"/>
    <s v="Yes"/>
    <s v="Yes"/>
    <s v="Yes"/>
    <s v="Yes"/>
    <x v="0"/>
  </r>
  <r>
    <x v="44"/>
    <s v="Kelso"/>
    <n v="5194"/>
    <s v="Kelso Virtual Academy"/>
    <n v="248.85"/>
    <n v="0"/>
    <n v="10.99"/>
    <n v="0"/>
    <n v="0"/>
    <n v="259.83999999999997"/>
    <s v="Yes"/>
    <s v="Yes"/>
    <s v="Yes"/>
    <s v="Yes"/>
    <x v="0"/>
  </r>
  <r>
    <x v="44"/>
    <s v="Kelso"/>
    <n v="5675"/>
    <s v="Lexington Elementary"/>
    <n v="804.76"/>
    <n v="37.6"/>
    <n v="0"/>
    <n v="0"/>
    <n v="0"/>
    <n v="842.36"/>
    <s v="Yes"/>
    <s v="Yes"/>
    <s v="Yes"/>
    <s v="Yes"/>
    <x v="0"/>
  </r>
  <r>
    <x v="45"/>
    <s v="Orondo"/>
    <n v="2666"/>
    <s v="Orondo Elementary and Middle School"/>
    <n v="109.06"/>
    <n v="0"/>
    <n v="0"/>
    <n v="0"/>
    <n v="0"/>
    <n v="109.06"/>
    <s v="Yes"/>
    <s v="Yes"/>
    <s v="Yes"/>
    <s v="Yes"/>
    <x v="0"/>
  </r>
  <r>
    <x v="46"/>
    <s v="Bridgeport"/>
    <n v="1900"/>
    <s v="Bridgeport Aurora High School"/>
    <n v="31"/>
    <n v="0"/>
    <n v="0"/>
    <n v="0"/>
    <n v="0"/>
    <n v="31"/>
    <s v="Yes"/>
    <s v="Yes"/>
    <s v="Yes"/>
    <s v="Yes"/>
    <x v="0"/>
  </r>
  <r>
    <x v="46"/>
    <s v="Bridgeport"/>
    <n v="2562"/>
    <s v="Bridgeport Elementary"/>
    <n v="296.3"/>
    <n v="29.1"/>
    <n v="0"/>
    <n v="0"/>
    <n v="0"/>
    <n v="325.40000000000003"/>
    <s v="Yes"/>
    <s v="Yes"/>
    <s v="Yes"/>
    <s v="Yes"/>
    <x v="0"/>
  </r>
  <r>
    <x v="46"/>
    <s v="Bridgeport"/>
    <n v="2788"/>
    <s v="Bridgeport High School"/>
    <n v="218.32"/>
    <n v="0"/>
    <n v="1.26"/>
    <n v="0"/>
    <n v="0"/>
    <n v="219.57999999999998"/>
    <s v="Yes"/>
    <s v="Yes"/>
    <s v="Yes"/>
    <s v="Yes"/>
    <x v="0"/>
  </r>
  <r>
    <x v="46"/>
    <s v="Bridgeport"/>
    <n v="4213"/>
    <s v="Bridgeport Middle School"/>
    <n v="161.1"/>
    <n v="0"/>
    <n v="0"/>
    <n v="0"/>
    <n v="0"/>
    <n v="161.1"/>
    <s v="Yes"/>
    <s v="Yes"/>
    <s v="Yes"/>
    <s v="Yes"/>
    <x v="0"/>
  </r>
  <r>
    <x v="47"/>
    <s v="Palisades"/>
    <n v="2502"/>
    <s v="Palisades Elementary School"/>
    <n v="23.7"/>
    <n v="3"/>
    <n v="0"/>
    <n v="0"/>
    <n v="0"/>
    <n v="26.7"/>
    <s v="Yes"/>
    <s v="Yes"/>
    <s v="Yes"/>
    <s v="Yes"/>
    <x v="0"/>
  </r>
  <r>
    <x v="48"/>
    <s v="Eastmont"/>
    <n v="2563"/>
    <s v="Rock Island Elementary"/>
    <n v="310.05"/>
    <n v="0"/>
    <n v="0"/>
    <n v="0"/>
    <n v="0"/>
    <n v="310.05"/>
    <s v="Yes"/>
    <s v="Yes"/>
    <s v="Yes"/>
    <s v="Yes"/>
    <x v="0"/>
  </r>
  <r>
    <x v="48"/>
    <s v="Eastmont"/>
    <n v="2727"/>
    <s v="Eastmont Senior High"/>
    <n v="1324.02"/>
    <n v="0"/>
    <n v="181.84"/>
    <n v="0"/>
    <n v="0"/>
    <n v="1505.86"/>
    <s v="Yes"/>
    <s v="Yes"/>
    <s v="Yes"/>
    <s v="Yes"/>
    <x v="0"/>
  </r>
  <r>
    <x v="48"/>
    <s v="Eastmont"/>
    <n v="2966"/>
    <s v="Grant Elementary School"/>
    <n v="502.4"/>
    <n v="15.43"/>
    <n v="0"/>
    <n v="0"/>
    <n v="0"/>
    <n v="517.82999999999993"/>
    <s v="Yes"/>
    <s v="Yes"/>
    <s v="Yes"/>
    <s v="Yes"/>
    <x v="0"/>
  </r>
  <r>
    <x v="48"/>
    <s v="Eastmont"/>
    <n v="3083"/>
    <s v="Lee Elementary"/>
    <n v="508.66"/>
    <n v="16.600000000000001"/>
    <n v="0"/>
    <n v="0"/>
    <n v="0"/>
    <n v="525.26"/>
    <s v="Yes"/>
    <s v="Yes"/>
    <s v="Yes"/>
    <s v="Yes"/>
    <x v="0"/>
  </r>
  <r>
    <x v="48"/>
    <s v="Eastmont"/>
    <n v="3212"/>
    <s v="Kenroy Elementary"/>
    <n v="546.41999999999996"/>
    <n v="0"/>
    <n v="0"/>
    <n v="0"/>
    <n v="0"/>
    <n v="546.41999999999996"/>
    <s v="Yes"/>
    <s v="Yes"/>
    <s v="Yes"/>
    <s v="Yes"/>
    <x v="0"/>
  </r>
  <r>
    <x v="48"/>
    <s v="Eastmont"/>
    <n v="3372"/>
    <s v="Eastmont Junior High"/>
    <n v="716.47"/>
    <n v="0"/>
    <n v="0"/>
    <n v="0"/>
    <n v="0"/>
    <n v="716.47"/>
    <s v="Yes"/>
    <s v="Yes"/>
    <s v="Yes"/>
    <s v="Yes"/>
    <x v="0"/>
  </r>
  <r>
    <x v="48"/>
    <s v="Eastmont"/>
    <n v="3659"/>
    <s v="Cascade Elementary"/>
    <n v="579.70000000000005"/>
    <n v="15.8"/>
    <n v="0"/>
    <n v="0"/>
    <n v="0"/>
    <n v="595.5"/>
    <s v="Yes"/>
    <s v="Yes"/>
    <s v="Yes"/>
    <s v="Yes"/>
    <x v="0"/>
  </r>
  <r>
    <x v="48"/>
    <s v="Eastmont"/>
    <n v="5668"/>
    <s v="Eastmont Academy"/>
    <n v="18.34"/>
    <n v="0"/>
    <n v="0"/>
    <n v="0"/>
    <n v="0"/>
    <n v="18.34"/>
    <s v="Yes"/>
    <s v="Yes"/>
    <s v="Yes"/>
    <s v="Yes"/>
    <x v="0"/>
  </r>
  <r>
    <x v="48"/>
    <s v="Eastmont"/>
    <n v="5700"/>
    <s v="Clovis Point Elementary School"/>
    <n v="487.92"/>
    <n v="15.7"/>
    <n v="0"/>
    <n v="0"/>
    <n v="0"/>
    <n v="503.62"/>
    <s v="Yes"/>
    <s v="Yes"/>
    <s v="Yes"/>
    <s v="Yes"/>
    <x v="0"/>
  </r>
  <r>
    <x v="48"/>
    <s v="Eastmont"/>
    <n v="5701"/>
    <s v="Sterling Jr. High School"/>
    <n v="676.8"/>
    <n v="0"/>
    <n v="0"/>
    <n v="0"/>
    <n v="0"/>
    <n v="676.8"/>
    <s v="Yes"/>
    <s v="Yes"/>
    <s v="Yes"/>
    <s v="Yes"/>
    <x v="0"/>
  </r>
  <r>
    <x v="49"/>
    <s v="Mansfield"/>
    <n v="2233"/>
    <s v="Mansfield Elem and High School"/>
    <n v="99.95"/>
    <n v="0"/>
    <n v="0"/>
    <n v="0"/>
    <n v="0"/>
    <n v="99.95"/>
    <s v="Yes"/>
    <s v="Yes"/>
    <s v="Yes"/>
    <s v="Yes"/>
    <x v="0"/>
  </r>
  <r>
    <x v="50"/>
    <s v="Waterville"/>
    <n v="2161"/>
    <s v="Waterville Elementary"/>
    <n v="93.6"/>
    <n v="17.399999999999999"/>
    <n v="0"/>
    <n v="0"/>
    <n v="0"/>
    <n v="111"/>
    <s v="Yes"/>
    <s v="Yes"/>
    <s v="Yes"/>
    <s v="Yes"/>
    <x v="0"/>
  </r>
  <r>
    <x v="50"/>
    <s v="Waterville"/>
    <n v="2162"/>
    <s v="Waterville High School"/>
    <n v="140.69"/>
    <n v="0"/>
    <n v="3.49"/>
    <n v="0"/>
    <n v="0"/>
    <n v="144.18"/>
    <s v="Yes"/>
    <s v="Yes"/>
    <s v="Yes"/>
    <s v="Yes"/>
    <x v="0"/>
  </r>
  <r>
    <x v="51"/>
    <s v="Keller"/>
    <n v="2602"/>
    <s v="Keller Elementary School"/>
    <n v="43.6"/>
    <n v="0"/>
    <n v="0"/>
    <n v="0"/>
    <n v="0"/>
    <n v="43.6"/>
    <s v="Yes"/>
    <s v="Yes"/>
    <s v="Yes"/>
    <s v="Yes"/>
    <x v="0"/>
  </r>
  <r>
    <x v="52"/>
    <s v="Curlew"/>
    <n v="2006"/>
    <s v="Curlew Elem &amp; High School"/>
    <n v="201.03"/>
    <n v="0"/>
    <n v="13.540000000000001"/>
    <n v="0"/>
    <n v="0"/>
    <n v="214.57"/>
    <s v="Yes"/>
    <s v="Yes"/>
    <s v="Yes"/>
    <s v="Yes"/>
    <x v="0"/>
  </r>
  <r>
    <x v="53"/>
    <s v="Orient"/>
    <n v="2136"/>
    <s v="Orient Elementary School"/>
    <n v="34.200000000000003"/>
    <n v="0"/>
    <n v="0"/>
    <n v="0"/>
    <n v="0"/>
    <n v="34.200000000000003"/>
    <s v="Yes"/>
    <s v="Yes"/>
    <s v="Yes"/>
    <s v="Yes"/>
    <x v="0"/>
  </r>
  <r>
    <x v="54"/>
    <s v="Inchelium"/>
    <n v="2603"/>
    <s v="Inchelium High School"/>
    <n v="46.32"/>
    <n v="0"/>
    <n v="10.57"/>
    <n v="0"/>
    <n v="0"/>
    <n v="56.89"/>
    <s v="Yes"/>
    <s v="Yes"/>
    <s v="Yes"/>
    <s v="Yes"/>
    <x v="0"/>
  </r>
  <r>
    <x v="54"/>
    <s v="Inchelium"/>
    <n v="4214"/>
    <s v="Inchelium Middle School"/>
    <n v="45.5"/>
    <n v="0"/>
    <n v="0"/>
    <n v="0"/>
    <n v="0"/>
    <n v="45.5"/>
    <s v="Yes"/>
    <s v="Yes"/>
    <s v="Yes"/>
    <s v="Yes"/>
    <x v="0"/>
  </r>
  <r>
    <x v="54"/>
    <s v="Inchelium"/>
    <n v="4215"/>
    <s v="Inchelium Elementary School"/>
    <n v="82.2"/>
    <n v="0"/>
    <n v="0"/>
    <n v="0"/>
    <n v="0"/>
    <n v="82.2"/>
    <s v="Yes"/>
    <s v="Yes"/>
    <s v="Yes"/>
    <s v="Yes"/>
    <x v="0"/>
  </r>
  <r>
    <x v="55"/>
    <s v="Republic"/>
    <n v="1898"/>
    <s v="Republic Parent Partner"/>
    <n v="89.91"/>
    <n v="0"/>
    <n v="1.6400000000000001"/>
    <n v="0"/>
    <n v="0"/>
    <n v="91.55"/>
    <s v="No"/>
    <s v="Yes"/>
    <s v="No"/>
    <s v="No"/>
    <x v="1"/>
  </r>
  <r>
    <x v="55"/>
    <s v="Republic"/>
    <n v="2789"/>
    <s v="Republic Elementary School"/>
    <n v="173.34"/>
    <n v="0"/>
    <n v="0"/>
    <n v="0"/>
    <n v="0"/>
    <n v="173.34"/>
    <s v="Yes"/>
    <s v="Yes"/>
    <s v="Yes"/>
    <s v="Yes"/>
    <x v="0"/>
  </r>
  <r>
    <x v="55"/>
    <s v="Republic"/>
    <n v="3559"/>
    <s v="Republic Junior High"/>
    <n v="66.88"/>
    <n v="0"/>
    <n v="0"/>
    <n v="0"/>
    <n v="0"/>
    <n v="66.88"/>
    <s v="Yes"/>
    <s v="Yes"/>
    <s v="Yes"/>
    <s v="Yes"/>
    <x v="0"/>
  </r>
  <r>
    <x v="55"/>
    <s v="Republic"/>
    <n v="3579"/>
    <s v="Republic Senior High School"/>
    <n v="83.28"/>
    <n v="0"/>
    <n v="13.51"/>
    <n v="0"/>
    <n v="0"/>
    <n v="96.79"/>
    <s v="Yes"/>
    <s v="Yes"/>
    <s v="Yes"/>
    <s v="Yes"/>
    <x v="0"/>
  </r>
  <r>
    <x v="56"/>
    <s v="Pasco"/>
    <n v="2267"/>
    <s v="Mcloughlin Middle School"/>
    <n v="1079.82"/>
    <n v="0"/>
    <n v="0"/>
    <n v="0"/>
    <n v="0"/>
    <n v="1079.82"/>
    <s v="Yes"/>
    <s v="Yes"/>
    <s v="Yes"/>
    <s v="Yes"/>
    <x v="0"/>
  </r>
  <r>
    <x v="56"/>
    <s v="Pasco"/>
    <n v="2790"/>
    <s v="Longfellow Elementary"/>
    <n v="315.93"/>
    <n v="0"/>
    <n v="0"/>
    <n v="0"/>
    <n v="0"/>
    <n v="315.93"/>
    <s v="Yes"/>
    <s v="Yes"/>
    <s v="Yes"/>
    <s v="Yes"/>
    <x v="0"/>
  </r>
  <r>
    <x v="56"/>
    <s v="Pasco"/>
    <n v="2917"/>
    <s v="Pasco Senior High School"/>
    <n v="2244.87"/>
    <n v="0"/>
    <n v="185.51"/>
    <n v="0"/>
    <n v="0"/>
    <n v="2430.38"/>
    <s v="Yes"/>
    <s v="Yes"/>
    <s v="Yes"/>
    <s v="Yes"/>
    <x v="0"/>
  </r>
  <r>
    <x v="56"/>
    <s v="Pasco"/>
    <n v="2967"/>
    <s v="Emerson Elementary"/>
    <n v="434.75"/>
    <n v="0"/>
    <n v="0"/>
    <n v="0"/>
    <n v="0"/>
    <n v="434.75"/>
    <s v="Yes"/>
    <s v="Yes"/>
    <s v="Yes"/>
    <s v="Yes"/>
    <x v="0"/>
  </r>
  <r>
    <x v="56"/>
    <s v="Pasco"/>
    <n v="3085"/>
    <s v="Mark Twain Elementary"/>
    <n v="559.1"/>
    <n v="0"/>
    <n v="0"/>
    <n v="0"/>
    <n v="0"/>
    <n v="559.1"/>
    <s v="Yes"/>
    <s v="Yes"/>
    <s v="Yes"/>
    <s v="Yes"/>
    <x v="0"/>
  </r>
  <r>
    <x v="56"/>
    <s v="Pasco"/>
    <n v="3324"/>
    <s v="Stevens Middle School"/>
    <n v="946.33"/>
    <n v="0"/>
    <n v="0"/>
    <n v="0"/>
    <n v="0"/>
    <n v="946.33"/>
    <s v="Yes"/>
    <s v="Yes"/>
    <s v="Yes"/>
    <s v="Yes"/>
    <x v="0"/>
  </r>
  <r>
    <x v="56"/>
    <s v="Pasco"/>
    <n v="3425"/>
    <s v="Edwin Markham Elementary"/>
    <n v="216.41"/>
    <n v="12.9"/>
    <n v="0"/>
    <n v="0"/>
    <n v="0"/>
    <n v="229.31"/>
    <s v="Yes"/>
    <s v="Yes"/>
    <s v="Yes"/>
    <s v="Yes"/>
    <x v="0"/>
  </r>
  <r>
    <x v="56"/>
    <s v="Pasco"/>
    <n v="3515"/>
    <s v="Robert Frost Elementary"/>
    <n v="488.4"/>
    <n v="0"/>
    <n v="0"/>
    <n v="0"/>
    <n v="0"/>
    <n v="488.4"/>
    <s v="Yes"/>
    <s v="Yes"/>
    <s v="Yes"/>
    <s v="Yes"/>
    <x v="0"/>
  </r>
  <r>
    <x v="56"/>
    <s v="Pasco"/>
    <n v="3912"/>
    <s v="New Horizons High School"/>
    <n v="331.05"/>
    <n v="0"/>
    <n v="0.4"/>
    <n v="0"/>
    <n v="0"/>
    <n v="331.45"/>
    <s v="Yes"/>
    <s v="Yes"/>
    <s v="Yes"/>
    <s v="Yes"/>
    <x v="0"/>
  </r>
  <r>
    <x v="56"/>
    <s v="Pasco"/>
    <n v="4041"/>
    <s v="Ruth Livingston Elementary"/>
    <n v="562.89"/>
    <n v="0"/>
    <n v="0"/>
    <n v="0"/>
    <n v="0"/>
    <n v="562.89"/>
    <s v="No"/>
    <s v="Yes"/>
    <s v="No"/>
    <s v="No"/>
    <x v="1"/>
  </r>
  <r>
    <x v="56"/>
    <s v="Pasco"/>
    <n v="4155"/>
    <s v="James McGee Elementary"/>
    <n v="459.4"/>
    <n v="0"/>
    <n v="0"/>
    <n v="0"/>
    <n v="0"/>
    <n v="459.4"/>
    <s v="Yes"/>
    <s v="Yes"/>
    <s v="Yes"/>
    <s v="Yes"/>
    <x v="0"/>
  </r>
  <r>
    <x v="56"/>
    <s v="Pasco"/>
    <n v="4526"/>
    <s v="Whittier Elementary"/>
    <n v="373.7"/>
    <n v="0"/>
    <n v="0"/>
    <n v="0"/>
    <n v="0"/>
    <n v="373.7"/>
    <s v="Yes"/>
    <s v="Yes"/>
    <s v="Yes"/>
    <s v="Yes"/>
    <x v="0"/>
  </r>
  <r>
    <x v="56"/>
    <s v="Pasco"/>
    <n v="4555"/>
    <s v="Rowena Chess Elementary"/>
    <n v="381"/>
    <n v="30.6"/>
    <n v="0"/>
    <n v="0"/>
    <n v="0"/>
    <n v="411.6"/>
    <s v="Yes"/>
    <s v="Yes"/>
    <s v="Yes"/>
    <s v="Yes"/>
    <x v="0"/>
  </r>
  <r>
    <x v="56"/>
    <s v="Pasco"/>
    <n v="4564"/>
    <s v="Ellen Ochoa Middle School"/>
    <n v="852.8"/>
    <n v="0"/>
    <n v="0"/>
    <n v="0"/>
    <n v="0"/>
    <n v="852.8"/>
    <s v="Yes"/>
    <s v="Yes"/>
    <s v="Yes"/>
    <s v="Yes"/>
    <x v="0"/>
  </r>
  <r>
    <x v="56"/>
    <s v="Pasco"/>
    <n v="4595"/>
    <s v="Maya Angelou Elementary"/>
    <n v="557.41999999999996"/>
    <n v="11.6"/>
    <n v="0"/>
    <n v="0"/>
    <n v="0"/>
    <n v="569.02"/>
    <s v="Yes"/>
    <s v="Yes"/>
    <s v="Yes"/>
    <s v="Yes"/>
    <x v="0"/>
  </r>
  <r>
    <x v="56"/>
    <s v="Pasco"/>
    <n v="5020"/>
    <s v="Virgie Robinson Elementary"/>
    <n v="502.2"/>
    <n v="0"/>
    <n v="0"/>
    <n v="0"/>
    <n v="0"/>
    <n v="502.2"/>
    <s v="Yes"/>
    <s v="Yes"/>
    <s v="Yes"/>
    <s v="Yes"/>
    <x v="0"/>
  </r>
  <r>
    <x v="56"/>
    <s v="Pasco"/>
    <n v="5164"/>
    <s v="Chiawana High School"/>
    <n v="2695.03"/>
    <n v="0"/>
    <n v="293.87"/>
    <n v="0"/>
    <n v="0"/>
    <n v="2988.9"/>
    <s v="Yes"/>
    <s v="Yes"/>
    <s v="Yes"/>
    <s v="Yes"/>
    <x v="0"/>
  </r>
  <r>
    <x v="56"/>
    <s v="Pasco"/>
    <n v="5345"/>
    <s v="Rosalind Franklin STEM Elementary"/>
    <n v="530.9"/>
    <n v="0"/>
    <n v="0"/>
    <n v="0"/>
    <n v="0"/>
    <n v="530.9"/>
    <s v="Yes"/>
    <s v="Yes"/>
    <s v="Yes"/>
    <s v="Yes"/>
    <x v="0"/>
  </r>
  <r>
    <x v="56"/>
    <s v="Pasco"/>
    <n v="5391"/>
    <s v="Barbara McClintock STEM Elementary"/>
    <n v="616.66999999999996"/>
    <n v="0"/>
    <n v="0"/>
    <n v="0"/>
    <n v="0"/>
    <n v="616.66999999999996"/>
    <s v="Yes"/>
    <s v="Yes"/>
    <s v="Yes"/>
    <s v="Yes"/>
    <x v="0"/>
  </r>
  <r>
    <x v="56"/>
    <s v="Pasco"/>
    <n v="5392"/>
    <s v="Captain Gray STEM Elementary"/>
    <n v="421.1"/>
    <n v="0"/>
    <n v="0"/>
    <n v="0"/>
    <n v="0"/>
    <n v="421.1"/>
    <s v="Yes"/>
    <s v="Yes"/>
    <s v="Yes"/>
    <s v="Yes"/>
    <x v="0"/>
  </r>
  <r>
    <x v="56"/>
    <s v="Pasco"/>
    <n v="5393"/>
    <s v="Internet Pasco Academy of Learning"/>
    <n v="54.23"/>
    <n v="0"/>
    <n v="0"/>
    <n v="0"/>
    <n v="0"/>
    <n v="54.23"/>
    <s v="Yes"/>
    <s v="Yes"/>
    <s v="Yes"/>
    <s v="Yes"/>
    <x v="0"/>
  </r>
  <r>
    <x v="56"/>
    <s v="Pasco"/>
    <n v="5394"/>
    <s v="Marie Curie STEM Elementary"/>
    <n v="376.84"/>
    <n v="0"/>
    <n v="0"/>
    <n v="0"/>
    <n v="0"/>
    <n v="376.84"/>
    <s v="Yes"/>
    <s v="Yes"/>
    <s v="Yes"/>
    <s v="Yes"/>
    <x v="0"/>
  </r>
  <r>
    <x v="56"/>
    <s v="Pasco"/>
    <n v="5556"/>
    <s v="Three Rivers Elementary"/>
    <n v="653.5"/>
    <n v="0"/>
    <n v="0"/>
    <n v="0"/>
    <n v="0"/>
    <n v="653.5"/>
    <s v="Yes"/>
    <s v="Yes"/>
    <s v="Yes"/>
    <s v="Yes"/>
    <x v="0"/>
  </r>
  <r>
    <x v="56"/>
    <s v="Pasco"/>
    <n v="5623"/>
    <s v="Columbia River Elementary"/>
    <n v="604.22"/>
    <n v="0"/>
    <n v="0"/>
    <n v="0"/>
    <n v="0"/>
    <n v="604.22"/>
    <s v="Yes"/>
    <s v="Yes"/>
    <s v="Yes"/>
    <s v="Yes"/>
    <x v="0"/>
  </r>
  <r>
    <x v="56"/>
    <s v="Pasco"/>
    <n v="5624"/>
    <s v="Ray Reynolds Middle School"/>
    <n v="1280.53"/>
    <n v="0"/>
    <n v="0"/>
    <n v="0"/>
    <n v="0"/>
    <n v="1280.53"/>
    <s v="Yes"/>
    <s v="Yes"/>
    <s v="Yes"/>
    <s v="Yes"/>
    <x v="0"/>
  </r>
  <r>
    <x v="56"/>
    <s v="Pasco"/>
    <n v="5711"/>
    <s v="Pasco Innovative Experiences and e-Learning"/>
    <n v="114.45"/>
    <n v="0"/>
    <n v="0"/>
    <n v="0"/>
    <n v="0"/>
    <n v="114.45"/>
    <s v="Yes"/>
    <s v="Yes"/>
    <s v="Yes"/>
    <s v="Yes"/>
    <x v="0"/>
  </r>
  <r>
    <x v="57"/>
    <s v="North Franklin"/>
    <n v="1754"/>
    <s v="Palouse Junction High School"/>
    <n v="23.94"/>
    <n v="0"/>
    <n v="0"/>
    <n v="0"/>
    <n v="0"/>
    <n v="23.94"/>
    <s v="Yes"/>
    <s v="Yes"/>
    <s v="Yes"/>
    <s v="Yes"/>
    <x v="0"/>
  </r>
  <r>
    <x v="57"/>
    <s v="North Franklin"/>
    <n v="2198"/>
    <s v="Robert L Olds Junior High School"/>
    <n v="314.39999999999998"/>
    <n v="0"/>
    <n v="0"/>
    <n v="0"/>
    <n v="0"/>
    <n v="314.39999999999998"/>
    <s v="Yes"/>
    <s v="Yes"/>
    <s v="Yes"/>
    <s v="Yes"/>
    <x v="0"/>
  </r>
  <r>
    <x v="57"/>
    <s v="North Franklin"/>
    <n v="2918"/>
    <s v="Connell Elem"/>
    <n v="490.26"/>
    <n v="0"/>
    <n v="0"/>
    <n v="0"/>
    <n v="0"/>
    <n v="490.26"/>
    <s v="Yes"/>
    <s v="Yes"/>
    <s v="Yes"/>
    <s v="Yes"/>
    <x v="0"/>
  </r>
  <r>
    <x v="57"/>
    <s v="North Franklin"/>
    <n v="3086"/>
    <s v="Mesa Elem"/>
    <n v="206.1"/>
    <n v="0"/>
    <n v="0"/>
    <n v="0"/>
    <n v="0"/>
    <n v="206.1"/>
    <s v="Yes"/>
    <s v="Yes"/>
    <s v="Yes"/>
    <s v="Yes"/>
    <x v="0"/>
  </r>
  <r>
    <x v="57"/>
    <s v="North Franklin"/>
    <n v="3272"/>
    <s v="Connell High School"/>
    <n v="535.48"/>
    <n v="0"/>
    <n v="46.23"/>
    <n v="0"/>
    <n v="0"/>
    <n v="581.71"/>
    <s v="Yes"/>
    <s v="Yes"/>
    <s v="Yes"/>
    <s v="Yes"/>
    <x v="0"/>
  </r>
  <r>
    <x v="57"/>
    <s v="North Franklin"/>
    <n v="3325"/>
    <s v="Basin City Elem"/>
    <n v="315.22000000000003"/>
    <n v="14.5"/>
    <n v="0"/>
    <n v="0"/>
    <n v="0"/>
    <n v="329.72"/>
    <s v="Yes"/>
    <s v="Yes"/>
    <s v="Yes"/>
    <s v="Yes"/>
    <x v="0"/>
  </r>
  <r>
    <x v="57"/>
    <s v="North Franklin"/>
    <n v="5653"/>
    <s v="North Franklin Virtual Academy"/>
    <n v="48.34"/>
    <n v="0"/>
    <n v="0"/>
    <n v="0"/>
    <n v="0"/>
    <n v="48.34"/>
    <s v="Yes"/>
    <s v="Yes"/>
    <s v="No"/>
    <s v="No"/>
    <x v="1"/>
  </r>
  <r>
    <x v="58"/>
    <s v="Star"/>
    <n v="2007"/>
    <s v="Star Elem School"/>
    <n v="10.4"/>
    <n v="0"/>
    <n v="0"/>
    <n v="0"/>
    <n v="0"/>
    <n v="10.4"/>
    <s v="No"/>
    <s v="No"/>
    <s v="No"/>
    <s v="No"/>
    <x v="1"/>
  </r>
  <r>
    <x v="59"/>
    <s v="Kahlotus"/>
    <n v="3214"/>
    <s v="Kahlotus Elem &amp; High"/>
    <n v="47.78"/>
    <n v="0"/>
    <n v="0.73"/>
    <n v="0"/>
    <n v="0"/>
    <n v="48.51"/>
    <s v="Yes"/>
    <s v="Yes"/>
    <s v="Yes"/>
    <s v="Yes"/>
    <x v="0"/>
  </r>
  <r>
    <x v="60"/>
    <s v="Pomeroy"/>
    <n v="2241"/>
    <s v="Pomeroy Jr Sr High School"/>
    <n v="129.83000000000001"/>
    <n v="0"/>
    <n v="3.9299999999999997"/>
    <n v="0"/>
    <n v="0"/>
    <n v="133.76000000000002"/>
    <s v="Yes"/>
    <s v="Yes"/>
    <s v="Yes"/>
    <s v="Yes"/>
    <x v="0"/>
  </r>
  <r>
    <x v="60"/>
    <s v="Pomeroy"/>
    <n v="3087"/>
    <s v="Pomeroy Elementary School"/>
    <n v="184.4"/>
    <n v="20.6"/>
    <n v="0"/>
    <n v="0"/>
    <n v="0"/>
    <n v="205"/>
    <s v="No"/>
    <s v="Yes"/>
    <s v="No"/>
    <s v="No"/>
    <x v="1"/>
  </r>
  <r>
    <x v="61"/>
    <s v="Wahluke"/>
    <n v="1835"/>
    <s v="Sentinel Tech Alt School"/>
    <n v="37.33"/>
    <n v="0"/>
    <n v="0"/>
    <n v="1.6"/>
    <n v="0"/>
    <n v="38.93"/>
    <s v="Yes"/>
    <s v="Yes"/>
    <s v="Yes"/>
    <s v="Yes"/>
    <x v="0"/>
  </r>
  <r>
    <x v="61"/>
    <s v="Wahluke"/>
    <n v="3152"/>
    <s v="Mattawa Elementary"/>
    <n v="342"/>
    <n v="0"/>
    <n v="0"/>
    <n v="0"/>
    <n v="0"/>
    <n v="342"/>
    <s v="Yes"/>
    <s v="Yes"/>
    <s v="Yes"/>
    <s v="Yes"/>
    <x v="0"/>
  </r>
  <r>
    <x v="61"/>
    <s v="Wahluke"/>
    <n v="4222"/>
    <s v="Morris Schott Elementary"/>
    <n v="241.3"/>
    <n v="0"/>
    <n v="0"/>
    <n v="0"/>
    <n v="0"/>
    <n v="241.3"/>
    <s v="Yes"/>
    <s v="Yes"/>
    <s v="Yes"/>
    <s v="Yes"/>
    <x v="0"/>
  </r>
  <r>
    <x v="61"/>
    <s v="Wahluke"/>
    <n v="4254"/>
    <s v="Wahluke High School"/>
    <n v="715.54"/>
    <n v="0"/>
    <n v="39.119999999999997"/>
    <n v="0"/>
    <n v="0"/>
    <n v="754.66"/>
    <s v="Yes"/>
    <s v="Yes"/>
    <s v="Yes"/>
    <s v="Yes"/>
    <x v="0"/>
  </r>
  <r>
    <x v="61"/>
    <s v="Wahluke"/>
    <n v="4490"/>
    <s v="Saddle Mountain Elementary"/>
    <n v="337.9"/>
    <n v="33.1"/>
    <n v="0"/>
    <n v="0"/>
    <n v="0"/>
    <n v="371"/>
    <s v="Yes"/>
    <s v="Yes"/>
    <s v="Yes"/>
    <s v="Yes"/>
    <x v="0"/>
  </r>
  <r>
    <x v="61"/>
    <s v="Wahluke"/>
    <n v="5144"/>
    <s v="Wahluke Junior High"/>
    <n v="599.75"/>
    <n v="0"/>
    <n v="0"/>
    <n v="0"/>
    <n v="0"/>
    <n v="599.75"/>
    <s v="Yes"/>
    <s v="Yes"/>
    <s v="Yes"/>
    <s v="Yes"/>
    <x v="0"/>
  </r>
  <r>
    <x v="62"/>
    <s v="Quincy"/>
    <n v="2510"/>
    <s v="Quincy Middle School"/>
    <n v="753.97"/>
    <n v="0"/>
    <n v="0"/>
    <n v="0"/>
    <n v="0"/>
    <n v="753.97"/>
    <s v="Yes"/>
    <s v="Yes"/>
    <s v="Yes"/>
    <s v="Yes"/>
    <x v="0"/>
  </r>
  <r>
    <x v="62"/>
    <s v="Quincy"/>
    <n v="2919"/>
    <s v="Pioneer Elementary"/>
    <n v="283.77"/>
    <n v="16.100000000000001"/>
    <n v="0"/>
    <n v="0"/>
    <n v="0"/>
    <n v="299.87"/>
    <s v="Yes"/>
    <s v="Yes"/>
    <s v="Yes"/>
    <s v="Yes"/>
    <x v="0"/>
  </r>
  <r>
    <x v="62"/>
    <s v="Quincy"/>
    <n v="3020"/>
    <s v="Mountain View Elementary"/>
    <n v="254.4"/>
    <n v="16.100000000000001"/>
    <n v="0"/>
    <n v="0"/>
    <n v="0"/>
    <n v="270.5"/>
    <s v="Yes"/>
    <s v="Yes"/>
    <s v="Yes"/>
    <s v="Yes"/>
    <x v="0"/>
  </r>
  <r>
    <x v="62"/>
    <s v="Quincy"/>
    <n v="3088"/>
    <s v="Quincy High School"/>
    <n v="854.28"/>
    <n v="0"/>
    <n v="44.62"/>
    <n v="0"/>
    <n v="0"/>
    <n v="898.9"/>
    <s v="Yes"/>
    <s v="Yes"/>
    <s v="Yes"/>
    <s v="Yes"/>
    <x v="0"/>
  </r>
  <r>
    <x v="62"/>
    <s v="Quincy"/>
    <n v="3426"/>
    <s v="George Elementary"/>
    <n v="165.1"/>
    <n v="0"/>
    <n v="0"/>
    <n v="0"/>
    <n v="0"/>
    <n v="165.1"/>
    <s v="Yes"/>
    <s v="Yes"/>
    <s v="Yes"/>
    <s v="Yes"/>
    <x v="0"/>
  </r>
  <r>
    <x v="62"/>
    <s v="Quincy"/>
    <n v="4536"/>
    <s v="Monument Elementary"/>
    <n v="275.08"/>
    <n v="16.2"/>
    <n v="0"/>
    <n v="0"/>
    <n v="0"/>
    <n v="291.27999999999997"/>
    <s v="Yes"/>
    <s v="Yes"/>
    <s v="Yes"/>
    <s v="Yes"/>
    <x v="0"/>
  </r>
  <r>
    <x v="62"/>
    <s v="Quincy"/>
    <n v="5585"/>
    <s v="Ancient Lakes Elementary"/>
    <n v="367.43"/>
    <n v="0"/>
    <n v="0"/>
    <n v="0"/>
    <n v="0"/>
    <n v="367.43"/>
    <s v="Yes"/>
    <s v="Yes"/>
    <s v="Yes"/>
    <s v="Yes"/>
    <x v="0"/>
  </r>
  <r>
    <x v="62"/>
    <s v="Quincy"/>
    <n v="5648"/>
    <s v="Quincy Innovation Academy"/>
    <n v="122.92"/>
    <n v="0"/>
    <n v="2.8200000000000003"/>
    <n v="15.5"/>
    <n v="0"/>
    <n v="141.24"/>
    <s v="Yes"/>
    <s v="Yes"/>
    <s v="Yes"/>
    <s v="Yes"/>
    <x v="0"/>
  </r>
  <r>
    <x v="62"/>
    <s v="Quincy"/>
    <n v="5650"/>
    <s v="Quincy Innovation Academy Big Picture"/>
    <n v="26.27"/>
    <n v="0"/>
    <n v="0.04"/>
    <n v="0.3"/>
    <n v="0"/>
    <n v="26.61"/>
    <s v="Yes"/>
    <s v="Yes"/>
    <s v="Yes"/>
    <s v="Yes"/>
    <x v="0"/>
  </r>
  <r>
    <x v="63"/>
    <s v="Warden"/>
    <n v="2792"/>
    <s v="Warden Elementary"/>
    <n v="383.6"/>
    <n v="0"/>
    <n v="0"/>
    <n v="0"/>
    <n v="0"/>
    <n v="383.6"/>
    <s v="Yes"/>
    <s v="Yes"/>
    <s v="Yes"/>
    <s v="Yes"/>
    <x v="0"/>
  </r>
  <r>
    <x v="63"/>
    <s v="Warden"/>
    <n v="3273"/>
    <s v="Warden High School"/>
    <n v="272.23"/>
    <n v="0"/>
    <n v="27.62"/>
    <n v="0"/>
    <n v="0"/>
    <n v="299.85000000000002"/>
    <s v="Yes"/>
    <s v="Yes"/>
    <s v="Yes"/>
    <s v="Yes"/>
    <x v="0"/>
  </r>
  <r>
    <x v="63"/>
    <s v="Warden"/>
    <n v="3909"/>
    <s v="Warden Middle School"/>
    <n v="230.02"/>
    <n v="0"/>
    <n v="0"/>
    <n v="0"/>
    <n v="0"/>
    <n v="230.02"/>
    <s v="Yes"/>
    <s v="Yes"/>
    <s v="Yes"/>
    <s v="Yes"/>
    <x v="0"/>
  </r>
  <r>
    <x v="64"/>
    <s v="Coulee/Hartline"/>
    <n v="2693"/>
    <s v="Coulee City Elementary"/>
    <n v="85.8"/>
    <n v="0"/>
    <n v="0"/>
    <n v="0"/>
    <n v="0"/>
    <n v="85.8"/>
    <s v="No"/>
    <s v="Yes"/>
    <s v="No"/>
    <s v="No"/>
    <x v="1"/>
  </r>
  <r>
    <x v="64"/>
    <s v="Coulee/Hartline"/>
    <n v="2968"/>
    <s v="Almira Coulee Hartline High School"/>
    <n v="112.55"/>
    <n v="0"/>
    <n v="3.06"/>
    <n v="0"/>
    <n v="0"/>
    <n v="115.61"/>
    <s v="No"/>
    <s v="Yes"/>
    <s v="No"/>
    <s v="No"/>
    <x v="1"/>
  </r>
  <r>
    <x v="65"/>
    <s v="Soap Lake"/>
    <n v="2694"/>
    <s v="Soap Lake Elementary"/>
    <n v="267.55"/>
    <n v="36.200000000000003"/>
    <n v="0"/>
    <n v="0"/>
    <n v="0"/>
    <n v="303.75"/>
    <s v="Yes"/>
    <s v="Yes"/>
    <s v="Yes"/>
    <s v="Yes"/>
    <x v="0"/>
  </r>
  <r>
    <x v="65"/>
    <s v="Soap Lake"/>
    <n v="3089"/>
    <s v="Soap Lake Middle &amp; High School"/>
    <n v="199.46"/>
    <n v="0"/>
    <n v="15.21"/>
    <n v="17.46"/>
    <n v="0"/>
    <n v="232.13000000000002"/>
    <s v="Yes"/>
    <s v="Yes"/>
    <s v="Yes"/>
    <s v="Yes"/>
    <x v="0"/>
  </r>
  <r>
    <x v="66"/>
    <s v="Royal"/>
    <n v="3090"/>
    <s v="Red Rock Elementary"/>
    <n v="457.51"/>
    <n v="33.799999999999997"/>
    <n v="0"/>
    <n v="0"/>
    <n v="0"/>
    <n v="491.31"/>
    <s v="Yes"/>
    <s v="Yes"/>
    <s v="Yes"/>
    <s v="Yes"/>
    <x v="0"/>
  </r>
  <r>
    <x v="66"/>
    <s v="Royal"/>
    <n v="3516"/>
    <s v="Royal High School"/>
    <n v="512.80999999999995"/>
    <n v="0"/>
    <n v="35.260000000000005"/>
    <n v="9.9"/>
    <n v="0"/>
    <n v="557.96999999999991"/>
    <s v="Yes"/>
    <s v="Yes"/>
    <s v="Yes"/>
    <s v="Yes"/>
    <x v="0"/>
  </r>
  <r>
    <x v="66"/>
    <s v="Royal"/>
    <n v="3620"/>
    <s v="Royal Middle School"/>
    <n v="279.16000000000003"/>
    <n v="0"/>
    <n v="0"/>
    <n v="0"/>
    <n v="0"/>
    <n v="279.16000000000003"/>
    <s v="Yes"/>
    <s v="Yes"/>
    <s v="Yes"/>
    <s v="Yes"/>
    <x v="0"/>
  </r>
  <r>
    <x v="66"/>
    <s v="Royal"/>
    <n v="5388"/>
    <s v="Royal Intermediate School"/>
    <n v="383.95"/>
    <n v="0"/>
    <n v="0"/>
    <n v="0"/>
    <n v="0"/>
    <n v="383.95"/>
    <s v="Yes"/>
    <s v="Yes"/>
    <s v="Yes"/>
    <s v="Yes"/>
    <x v="0"/>
  </r>
  <r>
    <x v="67"/>
    <s v="Moses Lake"/>
    <n v="2673"/>
    <s v="Frontier Middle School"/>
    <n v="716.38"/>
    <n v="0"/>
    <n v="0"/>
    <n v="0"/>
    <n v="0"/>
    <n v="716.38"/>
    <s v="Yes"/>
    <s v="Yes"/>
    <s v="Yes"/>
    <s v="Yes"/>
    <x v="0"/>
  </r>
  <r>
    <x v="67"/>
    <s v="Moses Lake"/>
    <n v="2832"/>
    <s v="Peninsula Elementary"/>
    <n v="391"/>
    <n v="0"/>
    <n v="0"/>
    <n v="0"/>
    <n v="0"/>
    <n v="391"/>
    <s v="Yes"/>
    <s v="Yes"/>
    <s v="Yes"/>
    <s v="Yes"/>
    <x v="0"/>
  </r>
  <r>
    <x v="67"/>
    <s v="Moses Lake"/>
    <n v="2833"/>
    <s v="Knolls Vista Elementary"/>
    <n v="282.7"/>
    <n v="0"/>
    <n v="0"/>
    <n v="0"/>
    <n v="0"/>
    <n v="282.7"/>
    <s v="Yes"/>
    <s v="Yes"/>
    <s v="Yes"/>
    <s v="Yes"/>
    <x v="0"/>
  </r>
  <r>
    <x v="67"/>
    <s v="Moses Lake"/>
    <n v="2969"/>
    <s v="Lakeview Terrace Elementary"/>
    <n v="322.93"/>
    <n v="0"/>
    <n v="0"/>
    <n v="0"/>
    <n v="0"/>
    <n v="322.93"/>
    <s v="Yes"/>
    <s v="Yes"/>
    <s v="Yes"/>
    <s v="Yes"/>
    <x v="0"/>
  </r>
  <r>
    <x v="67"/>
    <s v="Moses Lake"/>
    <n v="2970"/>
    <s v="Midway Elementary"/>
    <n v="228.71"/>
    <n v="0"/>
    <n v="0"/>
    <n v="0"/>
    <n v="0"/>
    <n v="228.71"/>
    <s v="Yes"/>
    <s v="Yes"/>
    <s v="Yes"/>
    <s v="Yes"/>
    <x v="0"/>
  </r>
  <r>
    <x v="67"/>
    <s v="Moses Lake"/>
    <n v="3021"/>
    <s v="Larson Heights Elementary"/>
    <n v="320.29000000000002"/>
    <n v="0"/>
    <n v="0"/>
    <n v="0"/>
    <n v="0"/>
    <n v="320.29000000000002"/>
    <s v="Yes"/>
    <s v="Yes"/>
    <s v="Yes"/>
    <s v="Yes"/>
    <x v="0"/>
  </r>
  <r>
    <x v="67"/>
    <s v="Moses Lake"/>
    <n v="3022"/>
    <s v="Chief Moses Middle School"/>
    <n v="872.61"/>
    <n v="0"/>
    <n v="0"/>
    <n v="0"/>
    <n v="0"/>
    <n v="872.61"/>
    <s v="Yes"/>
    <s v="Yes"/>
    <s v="Yes"/>
    <s v="Yes"/>
    <x v="0"/>
  </r>
  <r>
    <x v="67"/>
    <s v="Moses Lake"/>
    <n v="3091"/>
    <s v="Garden Heights Elementary"/>
    <n v="396.35"/>
    <n v="0"/>
    <n v="0"/>
    <n v="0"/>
    <n v="0"/>
    <n v="396.35"/>
    <s v="Yes"/>
    <s v="Yes"/>
    <s v="Yes"/>
    <s v="Yes"/>
    <x v="0"/>
  </r>
  <r>
    <x v="67"/>
    <s v="Moses Lake"/>
    <n v="3153"/>
    <s v="Longview Elementary"/>
    <n v="371.31"/>
    <n v="0"/>
    <n v="0"/>
    <n v="0"/>
    <n v="0"/>
    <n v="371.31"/>
    <s v="Yes"/>
    <s v="Yes"/>
    <s v="Yes"/>
    <s v="Yes"/>
    <x v="0"/>
  </r>
  <r>
    <x v="67"/>
    <s v="Moses Lake"/>
    <n v="3215"/>
    <s v="Moses Lake High School"/>
    <n v="1656.64"/>
    <n v="0"/>
    <n v="214.97"/>
    <n v="0"/>
    <n v="0"/>
    <n v="1871.6100000000001"/>
    <s v="Yes"/>
    <s v="Yes"/>
    <s v="Yes"/>
    <s v="Yes"/>
    <x v="0"/>
  </r>
  <r>
    <x v="67"/>
    <s v="Moses Lake"/>
    <n v="3779"/>
    <s v="North Elementary"/>
    <n v="277.36"/>
    <n v="0"/>
    <n v="0"/>
    <n v="0"/>
    <n v="0"/>
    <n v="277.36"/>
    <s v="Yes"/>
    <s v="Yes"/>
    <s v="Yes"/>
    <s v="Yes"/>
    <x v="0"/>
  </r>
  <r>
    <x v="67"/>
    <s v="Moses Lake"/>
    <n v="5173"/>
    <s v="Sage Point Elementary School"/>
    <n v="346.2"/>
    <n v="0"/>
    <n v="0"/>
    <n v="0"/>
    <n v="0"/>
    <n v="346.2"/>
    <s v="No"/>
    <s v="Yes"/>
    <s v="No"/>
    <s v="No"/>
    <x v="1"/>
  </r>
  <r>
    <x v="67"/>
    <s v="Moses Lake"/>
    <n v="5251"/>
    <s v="Park Orchard Elementary School "/>
    <n v="453.37"/>
    <n v="0"/>
    <n v="0"/>
    <n v="0"/>
    <n v="0"/>
    <n v="453.37"/>
    <s v="Yes"/>
    <s v="Yes"/>
    <s v="Yes"/>
    <s v="Yes"/>
    <x v="0"/>
  </r>
  <r>
    <x v="67"/>
    <s v="Moses Lake"/>
    <n v="5273"/>
    <s v="Columbia Basin Technical Skills Center "/>
    <n v="256.7"/>
    <n v="0"/>
    <n v="0"/>
    <n v="0"/>
    <n v="9.7200000000000006"/>
    <n v="266.42"/>
    <s v="No"/>
    <s v="Yes"/>
    <s v="No"/>
    <s v="No"/>
    <x v="1"/>
  </r>
  <r>
    <x v="67"/>
    <s v="Moses Lake"/>
    <n v="5354"/>
    <s v="Endeavor Middle School "/>
    <n v="286.67"/>
    <n v="0"/>
    <n v="0"/>
    <n v="0"/>
    <n v="0"/>
    <n v="286.67"/>
    <s v="Yes"/>
    <s v="Yes"/>
    <s v="Yes"/>
    <s v="Yes"/>
    <x v="0"/>
  </r>
  <r>
    <x v="67"/>
    <s v="Moses Lake"/>
    <n v="5679"/>
    <s v="Digital Learning Center"/>
    <n v="326.13"/>
    <n v="0"/>
    <n v="8.9499999999999993"/>
    <n v="0"/>
    <n v="0"/>
    <n v="335.08"/>
    <s v="Yes"/>
    <s v="Yes"/>
    <s v="Yes"/>
    <s v="Yes"/>
    <x v="0"/>
  </r>
  <r>
    <x v="67"/>
    <s v="Moses Lake"/>
    <n v="5680"/>
    <s v="Vicki I. Groff Elementary"/>
    <n v="437.23"/>
    <n v="14.6"/>
    <n v="0"/>
    <n v="0"/>
    <n v="0"/>
    <n v="451.83000000000004"/>
    <s v="No"/>
    <s v="Yes"/>
    <s v="No"/>
    <s v="No"/>
    <x v="1"/>
  </r>
  <r>
    <x v="67"/>
    <s v="Moses Lake"/>
    <n v="5726"/>
    <s v="Vanguard Academy"/>
    <n v="330.13"/>
    <n v="0"/>
    <n v="14.97"/>
    <n v="0"/>
    <n v="0"/>
    <n v="345.1"/>
    <s v="Yes"/>
    <s v="Yes"/>
    <s v="Yes"/>
    <s v="Yes"/>
    <x v="0"/>
  </r>
  <r>
    <x v="68"/>
    <s v="Ephrata"/>
    <n v="2695"/>
    <s v="Parkway School"/>
    <n v="382.24"/>
    <n v="0"/>
    <n v="0"/>
    <n v="0"/>
    <n v="0"/>
    <n v="382.24"/>
    <s v="Yes"/>
    <s v="Yes"/>
    <s v="Yes"/>
    <s v="Yes"/>
    <x v="0"/>
  </r>
  <r>
    <x v="68"/>
    <s v="Ephrata"/>
    <n v="2793"/>
    <s v="Columbia Ridge Elementary"/>
    <n v="485"/>
    <n v="0"/>
    <n v="0"/>
    <n v="0"/>
    <n v="0"/>
    <n v="485"/>
    <s v="Yes"/>
    <s v="Yes"/>
    <s v="Yes"/>
    <s v="Yes"/>
    <x v="0"/>
  </r>
  <r>
    <x v="68"/>
    <s v="Ephrata"/>
    <n v="2920"/>
    <s v="Ephrata High School"/>
    <n v="824.67"/>
    <n v="0"/>
    <n v="55.24"/>
    <n v="0"/>
    <n v="0"/>
    <n v="879.91"/>
    <s v="Yes"/>
    <s v="Yes"/>
    <s v="Yes"/>
    <s v="Yes"/>
    <x v="0"/>
  </r>
  <r>
    <x v="68"/>
    <s v="Ephrata"/>
    <n v="3092"/>
    <s v="Grant Elementary"/>
    <n v="468"/>
    <n v="0"/>
    <n v="0"/>
    <n v="0"/>
    <n v="0"/>
    <n v="468"/>
    <s v="Yes"/>
    <s v="Yes"/>
    <s v="Yes"/>
    <s v="Yes"/>
    <x v="0"/>
  </r>
  <r>
    <x v="68"/>
    <s v="Ephrata"/>
    <n v="3373"/>
    <s v="Ephrata Middle School"/>
    <n v="454.33"/>
    <n v="0"/>
    <n v="0"/>
    <n v="0"/>
    <n v="0"/>
    <n v="454.33"/>
    <s v="Yes"/>
    <s v="Yes"/>
    <s v="Yes"/>
    <s v="Yes"/>
    <x v="0"/>
  </r>
  <r>
    <x v="69"/>
    <s v="Wilson Creek"/>
    <n v="2472"/>
    <s v="Wilson Creek Elementary"/>
    <n v="56.6"/>
    <n v="4.9000000000000004"/>
    <n v="0"/>
    <n v="0"/>
    <n v="0"/>
    <n v="61.5"/>
    <s v="Yes"/>
    <s v="Yes"/>
    <s v="Yes"/>
    <s v="Yes"/>
    <x v="0"/>
  </r>
  <r>
    <x v="69"/>
    <s v="Wilson Creek"/>
    <n v="2473"/>
    <s v="Wilson Creek High"/>
    <n v="51.81"/>
    <n v="0"/>
    <n v="3.68"/>
    <n v="0"/>
    <n v="0"/>
    <n v="55.49"/>
    <s v="Yes"/>
    <s v="Yes"/>
    <s v="Yes"/>
    <s v="Yes"/>
    <x v="0"/>
  </r>
  <r>
    <x v="70"/>
    <s v="Grand Coulee Dam"/>
    <n v="2801"/>
    <s v="Lake Roosevelt Jr/Sr High School"/>
    <n v="319.33"/>
    <n v="0"/>
    <n v="13.25"/>
    <n v="0"/>
    <n v="0"/>
    <n v="332.58"/>
    <s v="Yes"/>
    <s v="Yes"/>
    <s v="Yes"/>
    <s v="Yes"/>
    <x v="0"/>
  </r>
  <r>
    <x v="70"/>
    <s v="Grand Coulee Dam"/>
    <n v="2802"/>
    <s v="Lake Roosevelt Elementary "/>
    <n v="328.69"/>
    <n v="0"/>
    <n v="0"/>
    <n v="0"/>
    <n v="0"/>
    <n v="328.69"/>
    <s v="Yes"/>
    <s v="Yes"/>
    <s v="Yes"/>
    <s v="Yes"/>
    <x v="0"/>
  </r>
  <r>
    <x v="70"/>
    <s v="Grand Coulee Dam"/>
    <n v="5336"/>
    <s v="Lake Roosevelt Alternative School"/>
    <n v="40.659999999999997"/>
    <n v="0"/>
    <n v="0"/>
    <n v="0"/>
    <n v="0"/>
    <n v="40.659999999999997"/>
    <s v="Yes"/>
    <s v="Yes"/>
    <s v="Yes"/>
    <s v="Yes"/>
    <x v="0"/>
  </r>
  <r>
    <x v="71"/>
    <s v="Aberdeen"/>
    <n v="2305"/>
    <s v="Miller Junior High"/>
    <n v="666.54"/>
    <n v="0"/>
    <n v="0"/>
    <n v="0"/>
    <n v="0"/>
    <n v="666.54"/>
    <s v="Yes"/>
    <s v="Yes"/>
    <s v="Yes"/>
    <s v="Yes"/>
    <x v="0"/>
  </r>
  <r>
    <x v="71"/>
    <s v="Aberdeen"/>
    <n v="2449"/>
    <s v="McDermoth Elementary"/>
    <n v="298.83999999999997"/>
    <n v="0"/>
    <n v="0"/>
    <n v="0"/>
    <n v="0"/>
    <n v="298.83999999999997"/>
    <s v="Yes"/>
    <s v="Yes"/>
    <s v="Yes"/>
    <s v="Yes"/>
    <x v="0"/>
  </r>
  <r>
    <x v="71"/>
    <s v="Aberdeen"/>
    <n v="2763"/>
    <s v="Robert Gray Elementary"/>
    <n v="255.04"/>
    <n v="0"/>
    <n v="0"/>
    <n v="0"/>
    <n v="0"/>
    <n v="255.04"/>
    <s v="Yes"/>
    <s v="Yes"/>
    <s v="Yes"/>
    <s v="Yes"/>
    <x v="0"/>
  </r>
  <r>
    <x v="71"/>
    <s v="Aberdeen"/>
    <n v="2834"/>
    <s v="A J West Elementary"/>
    <n v="304.99"/>
    <n v="0"/>
    <n v="0"/>
    <n v="0"/>
    <n v="0"/>
    <n v="304.99"/>
    <s v="Yes"/>
    <s v="Yes"/>
    <s v="Yes"/>
    <s v="Yes"/>
    <x v="0"/>
  </r>
  <r>
    <x v="71"/>
    <s v="Aberdeen"/>
    <n v="2971"/>
    <s v="Stevens Elementary School"/>
    <n v="292.36"/>
    <n v="0"/>
    <n v="0"/>
    <n v="0"/>
    <n v="0"/>
    <n v="292.36"/>
    <s v="Yes"/>
    <s v="Yes"/>
    <s v="Yes"/>
    <s v="Yes"/>
    <x v="0"/>
  </r>
  <r>
    <x v="71"/>
    <s v="Aberdeen"/>
    <n v="3216"/>
    <s v="Central Park Elementary"/>
    <n v="120.1"/>
    <n v="0"/>
    <n v="0"/>
    <n v="0"/>
    <n v="0"/>
    <n v="120.1"/>
    <s v="Yes"/>
    <s v="Yes"/>
    <s v="Yes"/>
    <s v="Yes"/>
    <x v="0"/>
  </r>
  <r>
    <x v="71"/>
    <s v="Aberdeen"/>
    <n v="3476"/>
    <s v="J M Weatherwax High School"/>
    <n v="805.53"/>
    <n v="0"/>
    <n v="104.24"/>
    <n v="0"/>
    <n v="0"/>
    <n v="909.77"/>
    <s v="Yes"/>
    <s v="Yes"/>
    <s v="Yes"/>
    <s v="Yes"/>
    <x v="0"/>
  </r>
  <r>
    <x v="71"/>
    <s v="Aberdeen"/>
    <n v="3857"/>
    <s v="Harbor High School"/>
    <n v="110.66"/>
    <n v="0"/>
    <n v="3.21"/>
    <n v="0"/>
    <n v="0"/>
    <n v="113.86999999999999"/>
    <s v="Yes"/>
    <s v="Yes"/>
    <s v="Yes"/>
    <s v="Yes"/>
    <x v="0"/>
  </r>
  <r>
    <x v="71"/>
    <s v="Aberdeen"/>
    <n v="5208"/>
    <s v="Twin Harbors - A Branch of New Market Skills Center"/>
    <n v="41.63"/>
    <n v="0"/>
    <n v="0"/>
    <n v="0"/>
    <n v="15.55"/>
    <n v="57.180000000000007"/>
    <s v="No"/>
    <s v="Yes"/>
    <s v="No"/>
    <s v="No"/>
    <x v="1"/>
  </r>
  <r>
    <x v="71"/>
    <s v="Aberdeen"/>
    <n v="5514"/>
    <s v="Grays Harbor Academy"/>
    <n v="76.06"/>
    <n v="0"/>
    <n v="0"/>
    <n v="0"/>
    <n v="0"/>
    <n v="76.06"/>
    <s v="Yes"/>
    <s v="Yes"/>
    <s v="Yes"/>
    <s v="Yes"/>
    <x v="0"/>
  </r>
  <r>
    <x v="72"/>
    <s v="Hoquiam"/>
    <n v="2268"/>
    <s v="Emerson Elementary"/>
    <n v="204.4"/>
    <n v="13.5"/>
    <n v="0"/>
    <n v="0"/>
    <n v="0"/>
    <n v="217.9"/>
    <s v="Yes"/>
    <s v="Yes"/>
    <s v="Yes"/>
    <s v="Yes"/>
    <x v="0"/>
  </r>
  <r>
    <x v="72"/>
    <s v="Hoquiam"/>
    <n v="2391"/>
    <s v="Hoquiam Middle School"/>
    <n v="361.2"/>
    <n v="0"/>
    <n v="0"/>
    <n v="0"/>
    <n v="0"/>
    <n v="361.2"/>
    <s v="Yes"/>
    <s v="Yes"/>
    <s v="Yes"/>
    <s v="Yes"/>
    <x v="0"/>
  </r>
  <r>
    <x v="72"/>
    <s v="Hoquiam"/>
    <n v="2972"/>
    <s v="Central Elementary School"/>
    <n v="224.22"/>
    <n v="0"/>
    <n v="0"/>
    <n v="0"/>
    <n v="0"/>
    <n v="224.22"/>
    <s v="Yes"/>
    <s v="Yes"/>
    <s v="Yes"/>
    <s v="Yes"/>
    <x v="0"/>
  </r>
  <r>
    <x v="72"/>
    <s v="Hoquiam"/>
    <n v="3621"/>
    <s v="Lincoln Elementary"/>
    <n v="228.24"/>
    <n v="0"/>
    <n v="0"/>
    <n v="0"/>
    <n v="0"/>
    <n v="228.24"/>
    <s v="Yes"/>
    <s v="Yes"/>
    <s v="Yes"/>
    <s v="Yes"/>
    <x v="0"/>
  </r>
  <r>
    <x v="72"/>
    <s v="Hoquiam"/>
    <n v="3622"/>
    <s v="Hoquiam High School"/>
    <n v="405.07"/>
    <n v="0"/>
    <n v="34.190000000000005"/>
    <n v="21.93"/>
    <n v="0"/>
    <n v="461.19"/>
    <s v="Yes"/>
    <s v="Yes"/>
    <s v="Yes"/>
    <s v="Yes"/>
    <x v="0"/>
  </r>
  <r>
    <x v="72"/>
    <s v="Hoquiam"/>
    <n v="5191"/>
    <s v="Hoquiam Homelink School"/>
    <n v="98.48"/>
    <n v="0"/>
    <n v="0"/>
    <n v="0"/>
    <n v="0"/>
    <n v="98.48"/>
    <s v="Yes"/>
    <s v="Yes"/>
    <s v="Yes"/>
    <s v="Yes"/>
    <x v="0"/>
  </r>
  <r>
    <x v="73"/>
    <s v="North Beach"/>
    <n v="2728"/>
    <s v="North Beach Senior High School"/>
    <n v="177.17"/>
    <n v="0"/>
    <n v="18.419999999999998"/>
    <n v="2.8000000000000003"/>
    <n v="0.7"/>
    <n v="199.08999999999997"/>
    <s v="Yes"/>
    <s v="Yes"/>
    <s v="Yes"/>
    <s v="Yes"/>
    <x v="0"/>
  </r>
  <r>
    <x v="73"/>
    <s v="North Beach"/>
    <n v="3155"/>
    <s v="Pacific Beach Elementary School"/>
    <n v="101"/>
    <n v="0"/>
    <n v="0"/>
    <n v="0"/>
    <n v="0"/>
    <n v="101"/>
    <s v="Yes"/>
    <s v="Yes"/>
    <s v="Yes"/>
    <s v="Yes"/>
    <x v="0"/>
  </r>
  <r>
    <x v="73"/>
    <s v="North Beach"/>
    <n v="3787"/>
    <s v="Ocean Shores Elementary"/>
    <n v="235"/>
    <n v="15.6"/>
    <n v="0"/>
    <n v="0"/>
    <n v="0"/>
    <n v="250.6"/>
    <s v="Yes"/>
    <s v="Yes"/>
    <s v="Yes"/>
    <s v="Yes"/>
    <x v="0"/>
  </r>
  <r>
    <x v="73"/>
    <s v="North Beach"/>
    <n v="3788"/>
    <s v="North Beach Junior High School"/>
    <n v="97.09"/>
    <n v="0"/>
    <n v="0"/>
    <n v="0"/>
    <n v="0.12"/>
    <n v="97.210000000000008"/>
    <s v="Yes"/>
    <s v="Yes"/>
    <s v="Yes"/>
    <s v="Yes"/>
    <x v="0"/>
  </r>
  <r>
    <x v="74"/>
    <s v="Mc Cleary"/>
    <n v="2835"/>
    <s v="Mccleary Elem"/>
    <n v="318.95"/>
    <n v="0"/>
    <n v="0"/>
    <n v="0"/>
    <n v="0"/>
    <n v="318.95"/>
    <s v="Yes"/>
    <s v="Yes"/>
    <s v="Yes"/>
    <s v="Yes"/>
    <x v="0"/>
  </r>
  <r>
    <x v="75"/>
    <s v="Montesano"/>
    <n v="2180"/>
    <s v="Montesano Jr-Sr High"/>
    <n v="631.61"/>
    <n v="0"/>
    <n v="78.210000000000008"/>
    <n v="17.7"/>
    <n v="0"/>
    <n v="727.5200000000001"/>
    <s v="No"/>
    <s v="Yes"/>
    <s v="No"/>
    <s v="No"/>
    <x v="1"/>
  </r>
  <r>
    <x v="75"/>
    <s v="Montesano"/>
    <n v="3374"/>
    <s v="Simpson Avenue Elementary"/>
    <n v="390.55"/>
    <n v="0"/>
    <n v="0"/>
    <n v="0"/>
    <n v="0"/>
    <n v="390.55"/>
    <s v="No"/>
    <s v="Yes"/>
    <s v="No"/>
    <s v="No"/>
    <x v="1"/>
  </r>
  <r>
    <x v="75"/>
    <s v="Montesano"/>
    <n v="3661"/>
    <s v="Beacon Avenue Elementary School"/>
    <n v="294.62"/>
    <n v="51.85"/>
    <n v="0"/>
    <n v="0"/>
    <n v="0"/>
    <n v="346.47"/>
    <s v="No"/>
    <s v="Yes"/>
    <s v="No"/>
    <s v="No"/>
    <x v="1"/>
  </r>
  <r>
    <x v="76"/>
    <s v="Elma"/>
    <n v="1629"/>
    <s v="East Grays Harbor High School"/>
    <n v="25.52"/>
    <n v="0"/>
    <n v="0"/>
    <n v="0"/>
    <n v="0"/>
    <n v="25.52"/>
    <s v="Yes"/>
    <s v="Yes"/>
    <s v="Yes"/>
    <s v="Yes"/>
    <x v="0"/>
  </r>
  <r>
    <x v="76"/>
    <s v="Elma"/>
    <n v="2137"/>
    <s v="Elma High School"/>
    <n v="442.4"/>
    <n v="0"/>
    <n v="57.12"/>
    <n v="0"/>
    <n v="0"/>
    <n v="499.52"/>
    <s v="Yes"/>
    <s v="Yes"/>
    <s v="Yes"/>
    <s v="Yes"/>
    <x v="0"/>
  </r>
  <r>
    <x v="76"/>
    <s v="Elma"/>
    <n v="3217"/>
    <s v="Elma Elementary School"/>
    <n v="654.34"/>
    <n v="11.1"/>
    <n v="0"/>
    <n v="0"/>
    <n v="0"/>
    <n v="665.44"/>
    <s v="Yes"/>
    <s v="Yes"/>
    <s v="Yes"/>
    <s v="Yes"/>
    <x v="0"/>
  </r>
  <r>
    <x v="76"/>
    <s v="Elma"/>
    <n v="4245"/>
    <s v="Elma Middle School"/>
    <n v="361.11"/>
    <n v="0"/>
    <n v="0"/>
    <n v="0"/>
    <n v="0"/>
    <n v="361.11"/>
    <s v="Yes"/>
    <s v="Yes"/>
    <s v="Yes"/>
    <s v="Yes"/>
    <x v="0"/>
  </r>
  <r>
    <x v="76"/>
    <s v="Elma"/>
    <n v="5715"/>
    <s v="Eagle Virtual Sky Acadmey"/>
    <n v="72.94"/>
    <n v="0"/>
    <n v="0"/>
    <n v="0"/>
    <n v="0"/>
    <n v="72.94"/>
    <s v="Yes"/>
    <s v="Yes"/>
    <s v="No"/>
    <s v="No"/>
    <x v="1"/>
  </r>
  <r>
    <x v="77"/>
    <s v="Taholah"/>
    <n v="3580"/>
    <s v="Taholah High School"/>
    <n v="60.61"/>
    <n v="0"/>
    <n v="3.78"/>
    <n v="0.6"/>
    <n v="0"/>
    <n v="64.989999999999995"/>
    <s v="Yes"/>
    <s v="Yes"/>
    <s v="Yes"/>
    <s v="Yes"/>
    <x v="0"/>
  </r>
  <r>
    <x v="77"/>
    <s v="Taholah"/>
    <n v="5032"/>
    <s v="Taholah Elementary &amp; Middle School"/>
    <n v="119.5"/>
    <n v="0"/>
    <n v="0"/>
    <n v="0"/>
    <n v="0"/>
    <n v="119.5"/>
    <s v="Yes"/>
    <s v="Yes"/>
    <s v="Yes"/>
    <s v="Yes"/>
    <x v="0"/>
  </r>
  <r>
    <x v="78"/>
    <s v="Quinault"/>
    <n v="2921"/>
    <s v="Lake Quinault School"/>
    <n v="201.91"/>
    <n v="0"/>
    <n v="5.6099999999999994"/>
    <n v="0.5"/>
    <n v="0"/>
    <n v="208.01999999999998"/>
    <s v="Yes"/>
    <s v="Yes"/>
    <s v="Yes"/>
    <s v="Yes"/>
    <x v="0"/>
  </r>
  <r>
    <x v="79"/>
    <s v="Cosmopolis"/>
    <n v="3326"/>
    <s v="Cosmopolis Elementary School"/>
    <n v="169.1"/>
    <n v="12.38"/>
    <n v="0"/>
    <n v="0"/>
    <n v="0"/>
    <n v="181.48"/>
    <s v="Yes"/>
    <s v="Yes"/>
    <s v="Yes"/>
    <s v="Yes"/>
    <x v="0"/>
  </r>
  <r>
    <x v="80"/>
    <s v="Satsop"/>
    <n v="2010"/>
    <s v="Satsop Elementary"/>
    <n v="58.1"/>
    <n v="0"/>
    <n v="0"/>
    <n v="0"/>
    <n v="0"/>
    <n v="58.1"/>
    <s v="Yes"/>
    <s v="Yes"/>
    <s v="Yes"/>
    <s v="Yes"/>
    <x v="0"/>
  </r>
  <r>
    <x v="81"/>
    <s v="Wishkah Valley"/>
    <n v="3375"/>
    <s v="Wishkah Valley Elementary/High School"/>
    <n v="165.8"/>
    <n v="9.9"/>
    <n v="2.96"/>
    <n v="0"/>
    <n v="0"/>
    <n v="178.66000000000003"/>
    <s v="Yes"/>
    <s v="Yes"/>
    <s v="Yes"/>
    <s v="Yes"/>
    <x v="0"/>
  </r>
  <r>
    <x v="82"/>
    <s v="Ocosta"/>
    <n v="3024"/>
    <s v="Ocosta Junior - Senior High"/>
    <n v="236.57"/>
    <n v="0"/>
    <n v="19.850000000000001"/>
    <n v="4.16"/>
    <n v="0"/>
    <n v="260.58000000000004"/>
    <s v="Yes"/>
    <s v="Yes"/>
    <s v="Yes"/>
    <s v="Yes"/>
    <x v="0"/>
  </r>
  <r>
    <x v="82"/>
    <s v="Ocosta"/>
    <n v="3025"/>
    <s v="Ocosta Elementary School"/>
    <n v="312.83999999999997"/>
    <n v="0"/>
    <n v="0"/>
    <n v="0"/>
    <n v="0"/>
    <n v="312.83999999999997"/>
    <s v="Yes"/>
    <s v="Yes"/>
    <s v="Yes"/>
    <s v="Yes"/>
    <x v="0"/>
  </r>
  <r>
    <x v="82"/>
    <s v="Ocosta"/>
    <n v="5708"/>
    <s v="Ocosta ALE"/>
    <n v="10.73"/>
    <n v="0"/>
    <n v="0"/>
    <n v="0"/>
    <n v="0"/>
    <n v="10.73"/>
    <s v="Yes"/>
    <s v="Yes"/>
    <s v="Yes"/>
    <s v="Yes"/>
    <x v="0"/>
  </r>
  <r>
    <x v="83"/>
    <s v="Oakville"/>
    <n v="2283"/>
    <s v="Oakville High School"/>
    <n v="139.08000000000001"/>
    <n v="0"/>
    <n v="6.6099999999999994"/>
    <n v="0.1"/>
    <n v="0"/>
    <n v="145.79"/>
    <s v="Yes"/>
    <s v="Yes"/>
    <s v="Yes"/>
    <s v="Yes"/>
    <x v="0"/>
  </r>
  <r>
    <x v="83"/>
    <s v="Oakville"/>
    <n v="2922"/>
    <s v="Oakville Elementary"/>
    <n v="135.4"/>
    <n v="18.8"/>
    <n v="0"/>
    <n v="0"/>
    <n v="0"/>
    <n v="154.20000000000002"/>
    <s v="Yes"/>
    <s v="Yes"/>
    <s v="Yes"/>
    <s v="Yes"/>
    <x v="0"/>
  </r>
  <r>
    <x v="83"/>
    <s v="Oakville"/>
    <n v="5584"/>
    <s v="Oakville Homelink"/>
    <n v="20.37"/>
    <n v="0"/>
    <n v="0.22"/>
    <n v="0"/>
    <n v="0"/>
    <n v="20.59"/>
    <s v="Yes"/>
    <s v="Yes"/>
    <s v="No"/>
    <s v="No"/>
    <x v="1"/>
  </r>
  <r>
    <x v="84"/>
    <s v="Oak Harbor"/>
    <n v="1758"/>
    <s v="Homeconnection"/>
    <n v="207.72"/>
    <n v="0"/>
    <n v="14.81"/>
    <n v="0"/>
    <n v="0"/>
    <n v="222.53"/>
    <s v="No"/>
    <s v="Yes"/>
    <s v="No"/>
    <s v="No"/>
    <x v="1"/>
  </r>
  <r>
    <x v="84"/>
    <s v="Oak Harbor"/>
    <n v="2696"/>
    <s v="Oak Harbor Elementary"/>
    <n v="373.32"/>
    <n v="30.7"/>
    <n v="0"/>
    <n v="0"/>
    <n v="0"/>
    <n v="404.02"/>
    <s v="No"/>
    <s v="Yes"/>
    <s v="No"/>
    <s v="No"/>
    <x v="1"/>
  </r>
  <r>
    <x v="84"/>
    <s v="Oak Harbor"/>
    <n v="2974"/>
    <s v="Oak Harbor High School"/>
    <n v="1522.78"/>
    <n v="0"/>
    <n v="83.74"/>
    <n v="0"/>
    <n v="0"/>
    <n v="1606.52"/>
    <s v="No"/>
    <s v="Yes"/>
    <s v="No"/>
    <s v="No"/>
    <x v="1"/>
  </r>
  <r>
    <x v="84"/>
    <s v="Oak Harbor"/>
    <n v="3274"/>
    <s v="Oak Harbor Intermediate School"/>
    <n v="755.95"/>
    <n v="0"/>
    <n v="0"/>
    <n v="0"/>
    <n v="0"/>
    <n v="755.95"/>
    <s v="No"/>
    <s v="Yes"/>
    <s v="No"/>
    <s v="No"/>
    <x v="1"/>
  </r>
  <r>
    <x v="84"/>
    <s v="Oak Harbor"/>
    <n v="3377"/>
    <s v="Crescent Harbor Elem"/>
    <n v="452.94"/>
    <n v="0"/>
    <n v="0"/>
    <n v="0"/>
    <n v="0"/>
    <n v="452.94"/>
    <s v="Yes"/>
    <s v="Yes"/>
    <s v="Yes"/>
    <s v="Yes"/>
    <x v="0"/>
  </r>
  <r>
    <x v="84"/>
    <s v="Oak Harbor"/>
    <n v="3477"/>
    <s v="Broadview Elementary"/>
    <n v="372.87"/>
    <n v="0"/>
    <n v="0"/>
    <n v="0"/>
    <n v="0"/>
    <n v="372.87"/>
    <s v="No"/>
    <s v="Yes"/>
    <s v="No"/>
    <s v="No"/>
    <x v="1"/>
  </r>
  <r>
    <x v="84"/>
    <s v="Oak Harbor"/>
    <n v="3566"/>
    <s v="Olympic View Elem"/>
    <n v="423.21"/>
    <n v="0"/>
    <n v="0"/>
    <n v="0"/>
    <n v="0"/>
    <n v="423.21"/>
    <s v="Yes"/>
    <s v="Yes"/>
    <s v="Yes"/>
    <s v="Yes"/>
    <x v="0"/>
  </r>
  <r>
    <x v="84"/>
    <s v="Oak Harbor"/>
    <n v="3939"/>
    <s v="North Whidbey Middle School"/>
    <n v="729.15"/>
    <n v="0"/>
    <n v="0"/>
    <n v="0"/>
    <n v="0"/>
    <n v="729.15"/>
    <s v="No"/>
    <s v="Yes"/>
    <s v="No"/>
    <s v="No"/>
    <x v="1"/>
  </r>
  <r>
    <x v="84"/>
    <s v="Oak Harbor"/>
    <n v="4328"/>
    <s v="Hillcrest Elementary"/>
    <n v="512.04"/>
    <n v="0"/>
    <n v="0"/>
    <n v="0"/>
    <n v="0"/>
    <n v="512.04"/>
    <s v="No"/>
    <s v="Yes"/>
    <s v="No"/>
    <s v="No"/>
    <x v="1"/>
  </r>
  <r>
    <x v="84"/>
    <s v="Oak Harbor"/>
    <n v="5626"/>
    <s v="Oak Harbor Virtual Academy"/>
    <n v="104.35"/>
    <n v="0"/>
    <n v="0"/>
    <n v="0"/>
    <n v="0"/>
    <n v="104.35"/>
    <s v="No"/>
    <s v="Yes"/>
    <s v="No"/>
    <s v="No"/>
    <x v="1"/>
  </r>
  <r>
    <x v="85"/>
    <s v="Coupeville"/>
    <n v="2625"/>
    <s v="Coupeville High School"/>
    <n v="242.35"/>
    <n v="0"/>
    <n v="20.8"/>
    <n v="0"/>
    <n v="0"/>
    <n v="263.14999999999998"/>
    <s v="No"/>
    <s v="Yes"/>
    <s v="No"/>
    <s v="No"/>
    <x v="1"/>
  </r>
  <r>
    <x v="85"/>
    <s v="Coupeville"/>
    <n v="3664"/>
    <s v="Coupeville Elementary School"/>
    <n v="456.3"/>
    <n v="0"/>
    <n v="0"/>
    <n v="0"/>
    <n v="0"/>
    <n v="456.3"/>
    <s v="Yes"/>
    <s v="Yes"/>
    <s v="Yes"/>
    <s v="Yes"/>
    <x v="0"/>
  </r>
  <r>
    <x v="85"/>
    <s v="Coupeville"/>
    <n v="4004"/>
    <s v="Coupeville Middle School"/>
    <n v="238.1"/>
    <n v="0"/>
    <n v="0"/>
    <n v="0"/>
    <n v="0"/>
    <n v="238.1"/>
    <s v="No"/>
    <s v="Yes"/>
    <s v="No"/>
    <s v="No"/>
    <x v="1"/>
  </r>
  <r>
    <x v="86"/>
    <s v="South Whidbey"/>
    <n v="1682"/>
    <s v="South Whidbey Academy"/>
    <n v="24.2"/>
    <n v="0"/>
    <n v="0.22"/>
    <n v="0"/>
    <n v="0"/>
    <n v="24.419999999999998"/>
    <s v="Yes"/>
    <s v="Yes"/>
    <s v="Yes"/>
    <s v="Yes"/>
    <x v="0"/>
  </r>
  <r>
    <x v="86"/>
    <s v="South Whidbey"/>
    <n v="1683"/>
    <s v="South Whidbey Special Services"/>
    <n v="2.82"/>
    <n v="0"/>
    <n v="0.11"/>
    <n v="0"/>
    <n v="0"/>
    <n v="2.9299999999999997"/>
    <s v="No"/>
    <s v="Yes"/>
    <s v="No"/>
    <s v="No"/>
    <x v="1"/>
  </r>
  <r>
    <x v="86"/>
    <s v="South Whidbey"/>
    <n v="2511"/>
    <s v="South Whidbey Middle"/>
    <n v="279.79000000000002"/>
    <n v="0"/>
    <n v="0"/>
    <n v="0"/>
    <n v="0"/>
    <n v="279.79000000000002"/>
    <s v="No"/>
    <s v="Yes"/>
    <s v="No"/>
    <s v="No"/>
    <x v="1"/>
  </r>
  <r>
    <x v="86"/>
    <s v="South Whidbey"/>
    <n v="4149"/>
    <s v="South Whidbey High School"/>
    <n v="334.58"/>
    <n v="0"/>
    <n v="34"/>
    <n v="0"/>
    <n v="0"/>
    <n v="368.58"/>
    <s v="No"/>
    <s v="Yes"/>
    <s v="No"/>
    <s v="No"/>
    <x v="1"/>
  </r>
  <r>
    <x v="86"/>
    <s v="South Whidbey"/>
    <n v="4321"/>
    <s v="South Whidbey Elementary"/>
    <n v="464.39"/>
    <n v="15.4"/>
    <n v="0"/>
    <n v="0"/>
    <n v="0"/>
    <n v="479.78999999999996"/>
    <s v="No"/>
    <s v="Yes"/>
    <s v="No"/>
    <s v="No"/>
    <x v="1"/>
  </r>
  <r>
    <x v="87"/>
    <s v="Queets-Clearwater"/>
    <n v="2491"/>
    <s v="Queets-Clearwater Elementary"/>
    <n v="41.6"/>
    <n v="0"/>
    <n v="0"/>
    <n v="0"/>
    <n v="0"/>
    <n v="41.6"/>
    <s v="Yes"/>
    <s v="Yes"/>
    <s v="Yes"/>
    <s v="Yes"/>
    <x v="0"/>
  </r>
  <r>
    <x v="88"/>
    <s v="Brinnon"/>
    <n v="2836"/>
    <s v="Brinnon Elementary"/>
    <n v="68.55"/>
    <n v="4.9000000000000004"/>
    <n v="0"/>
    <n v="0"/>
    <n v="0"/>
    <n v="73.45"/>
    <s v="Yes"/>
    <s v="Yes"/>
    <s v="Yes"/>
    <s v="Yes"/>
    <x v="0"/>
  </r>
  <r>
    <x v="89"/>
    <s v="Quilcene"/>
    <n v="2474"/>
    <s v="Quilcene High And Elementary"/>
    <n v="176.05"/>
    <n v="0"/>
    <n v="7.84"/>
    <n v="0"/>
    <n v="0"/>
    <n v="183.89000000000001"/>
    <s v="Yes"/>
    <s v="Yes"/>
    <s v="Yes"/>
    <s v="Yes"/>
    <x v="0"/>
  </r>
  <r>
    <x v="89"/>
    <s v="Quilcene"/>
    <n v="5236"/>
    <s v="PEARL"/>
    <n v="446.86"/>
    <n v="0"/>
    <n v="0"/>
    <n v="0"/>
    <n v="0"/>
    <n v="446.86"/>
    <s v="No"/>
    <s v="Yes"/>
    <s v="No"/>
    <s v="No"/>
    <x v="1"/>
  </r>
  <r>
    <x v="90"/>
    <s v="Chimacum"/>
    <n v="1724"/>
    <s v="PI Program"/>
    <n v="46.32"/>
    <n v="0"/>
    <n v="0"/>
    <n v="0"/>
    <n v="0"/>
    <n v="46.32"/>
    <s v="Yes"/>
    <s v="Yes"/>
    <s v="Yes"/>
    <s v="Yes"/>
    <x v="0"/>
  </r>
  <r>
    <x v="90"/>
    <s v="Chimacum"/>
    <n v="2697"/>
    <s v="Chimacum Elementary School"/>
    <n v="239.44"/>
    <n v="0"/>
    <n v="0"/>
    <n v="0"/>
    <n v="0"/>
    <n v="239.44"/>
    <s v="Yes"/>
    <s v="Yes"/>
    <s v="Yes"/>
    <s v="Yes"/>
    <x v="0"/>
  </r>
  <r>
    <x v="90"/>
    <s v="Chimacum"/>
    <n v="3275"/>
    <s v="Chimacum Junior/Senior High School"/>
    <n v="260.68"/>
    <n v="0"/>
    <n v="7.7"/>
    <n v="0"/>
    <n v="0"/>
    <n v="268.38"/>
    <s v="No"/>
    <s v="Yes"/>
    <s v="No"/>
    <s v="No"/>
    <x v="1"/>
  </r>
  <r>
    <x v="90"/>
    <s v="Chimacum"/>
    <n v="4552"/>
    <s v="Chimacum Creek Primary School"/>
    <n v="108.4"/>
    <n v="28.1"/>
    <n v="0"/>
    <n v="0"/>
    <n v="0"/>
    <n v="136.5"/>
    <s v="Yes"/>
    <s v="Yes"/>
    <s v="Yes"/>
    <s v="Yes"/>
    <x v="0"/>
  </r>
  <r>
    <x v="91"/>
    <s v="Port Townsend"/>
    <n v="1798"/>
    <s v="OCEAN"/>
    <n v="137.21"/>
    <n v="0"/>
    <n v="1.06"/>
    <n v="0"/>
    <n v="0"/>
    <n v="138.27000000000001"/>
    <s v="Yes"/>
    <s v="Yes"/>
    <s v="Yes"/>
    <s v="Yes"/>
    <x v="0"/>
  </r>
  <r>
    <x v="91"/>
    <s v="Port Townsend"/>
    <n v="2503"/>
    <s v="Port Townsend High School"/>
    <n v="317.56"/>
    <n v="0"/>
    <n v="32.22"/>
    <n v="0"/>
    <n v="0"/>
    <n v="349.78"/>
    <s v="No"/>
    <s v="Yes"/>
    <s v="No"/>
    <s v="No"/>
    <x v="1"/>
  </r>
  <r>
    <x v="91"/>
    <s v="Port Townsend"/>
    <n v="3094"/>
    <s v="Salish Coast Elementary"/>
    <n v="441.84"/>
    <n v="28.7"/>
    <n v="0"/>
    <n v="0"/>
    <n v="0"/>
    <n v="470.53999999999996"/>
    <s v="Yes"/>
    <s v="Yes"/>
    <s v="Yes"/>
    <s v="Yes"/>
    <x v="0"/>
  </r>
  <r>
    <x v="91"/>
    <s v="Port Townsend"/>
    <n v="4475"/>
    <s v="Blue Heron Middle School"/>
    <n v="225.06"/>
    <n v="0"/>
    <n v="0"/>
    <n v="0"/>
    <n v="0"/>
    <n v="225.06"/>
    <s v="No"/>
    <s v="Yes"/>
    <s v="No"/>
    <s v="No"/>
    <x v="1"/>
  </r>
  <r>
    <x v="92"/>
    <s v="Seattle"/>
    <n v="1547"/>
    <s v="Middle College High School"/>
    <n v="60.71"/>
    <n v="0"/>
    <n v="35.090000000000003"/>
    <n v="0"/>
    <n v="0.18"/>
    <n v="95.980000000000018"/>
    <s v="No"/>
    <s v="Yes"/>
    <s v="No"/>
    <s v="No"/>
    <x v="1"/>
  </r>
  <r>
    <x v="92"/>
    <s v="Seattle"/>
    <n v="1579"/>
    <s v="Tops K-8 School"/>
    <n v="477.42"/>
    <n v="0"/>
    <n v="0"/>
    <n v="0"/>
    <n v="0"/>
    <n v="477.42"/>
    <s v="No"/>
    <s v="Yes"/>
    <s v="No"/>
    <s v="No"/>
    <x v="1"/>
  </r>
  <r>
    <x v="92"/>
    <s v="Seattle"/>
    <n v="1596"/>
    <s v="Seattle World School"/>
    <n v="194.52"/>
    <n v="0"/>
    <n v="4.78"/>
    <n v="0"/>
    <n v="0"/>
    <n v="199.3"/>
    <s v="Yes"/>
    <s v="Yes"/>
    <s v="Yes"/>
    <s v="Yes"/>
    <x v="0"/>
  </r>
  <r>
    <x v="92"/>
    <s v="Seattle"/>
    <n v="1620"/>
    <s v="Pathfinder K-8 School"/>
    <n v="448.51"/>
    <n v="0"/>
    <n v="0"/>
    <n v="0"/>
    <n v="0.11"/>
    <n v="448.62"/>
    <s v="No"/>
    <s v="Yes"/>
    <s v="No"/>
    <s v="No"/>
    <x v="1"/>
  </r>
  <r>
    <x v="92"/>
    <s v="Seattle"/>
    <n v="1635"/>
    <s v="Interagency Programs"/>
    <n v="255.2"/>
    <n v="0"/>
    <n v="3.05"/>
    <n v="0"/>
    <n v="0"/>
    <n v="258.25"/>
    <s v="Yes"/>
    <s v="Yes"/>
    <s v="Yes"/>
    <s v="Yes"/>
    <x v="0"/>
  </r>
  <r>
    <x v="92"/>
    <s v="Seattle"/>
    <n v="1751"/>
    <s v="Cascade Parent Partnership Program"/>
    <n v="397.54"/>
    <n v="0"/>
    <n v="0.98"/>
    <n v="0"/>
    <n v="0.41"/>
    <n v="398.93000000000006"/>
    <s v="No"/>
    <s v="Yes"/>
    <s v="No"/>
    <s v="No"/>
    <x v="1"/>
  </r>
  <r>
    <x v="92"/>
    <s v="Seattle"/>
    <n v="1796"/>
    <s v="Salmon Bay K-8 School"/>
    <n v="630.33000000000004"/>
    <n v="0"/>
    <n v="0"/>
    <n v="0"/>
    <n v="0"/>
    <n v="630.33000000000004"/>
    <s v="No"/>
    <s v="Yes"/>
    <s v="No"/>
    <s v="No"/>
    <x v="1"/>
  </r>
  <r>
    <x v="92"/>
    <s v="Seattle"/>
    <n v="1856"/>
    <s v="The Center School"/>
    <n v="147.69999999999999"/>
    <n v="0"/>
    <n v="19.48"/>
    <n v="0"/>
    <n v="0.18"/>
    <n v="167.35999999999999"/>
    <s v="No"/>
    <s v="Yes"/>
    <s v="No"/>
    <s v="No"/>
    <x v="1"/>
  </r>
  <r>
    <x v="92"/>
    <s v="Seattle"/>
    <n v="2061"/>
    <s v="Green Lake Elementary School"/>
    <n v="321.91000000000003"/>
    <n v="0"/>
    <n v="0"/>
    <n v="0"/>
    <n v="0.2"/>
    <n v="322.11"/>
    <s v="No"/>
    <s v="Yes"/>
    <s v="No"/>
    <s v="No"/>
    <x v="1"/>
  </r>
  <r>
    <x v="92"/>
    <s v="Seattle"/>
    <n v="2063"/>
    <s v="John Hay Elementary School"/>
    <n v="264.66000000000003"/>
    <n v="0"/>
    <n v="0"/>
    <n v="0"/>
    <n v="0"/>
    <n v="264.66000000000003"/>
    <s v="No"/>
    <s v="Yes"/>
    <s v="No"/>
    <s v="No"/>
    <x v="1"/>
  </r>
  <r>
    <x v="92"/>
    <s v="Seattle"/>
    <n v="2069"/>
    <s v="Madrona K-5 School"/>
    <n v="205.52"/>
    <n v="0"/>
    <n v="0"/>
    <n v="0"/>
    <n v="0.32"/>
    <n v="205.84"/>
    <s v="No"/>
    <s v="Yes"/>
    <s v="No"/>
    <s v="No"/>
    <x v="1"/>
  </r>
  <r>
    <x v="92"/>
    <s v="Seattle"/>
    <n v="2070"/>
    <s v="Beacon Hill International School"/>
    <n v="354.9"/>
    <n v="0"/>
    <n v="0"/>
    <n v="0"/>
    <n v="0.88"/>
    <n v="355.78"/>
    <s v="Yes"/>
    <s v="Yes"/>
    <s v="Yes"/>
    <s v="Yes"/>
    <x v="0"/>
  </r>
  <r>
    <x v="92"/>
    <s v="Seattle"/>
    <n v="2080"/>
    <s v="Stevens Elementary School"/>
    <n v="152.79"/>
    <n v="0"/>
    <n v="0"/>
    <n v="0"/>
    <n v="0.11"/>
    <n v="152.9"/>
    <s v="No"/>
    <s v="Yes"/>
    <s v="No"/>
    <s v="No"/>
    <x v="1"/>
  </r>
  <r>
    <x v="92"/>
    <s v="Seattle"/>
    <n v="2081"/>
    <s v="John Stanford International School"/>
    <n v="417.3"/>
    <n v="0"/>
    <n v="0"/>
    <n v="0"/>
    <n v="0"/>
    <n v="417.3"/>
    <s v="No"/>
    <s v="Yes"/>
    <s v="No"/>
    <s v="No"/>
    <x v="1"/>
  </r>
  <r>
    <x v="92"/>
    <s v="Seattle"/>
    <n v="2089"/>
    <s v="Martin Luther King Jr. Elementary School"/>
    <n v="249.8"/>
    <n v="0"/>
    <n v="0"/>
    <n v="0"/>
    <n v="1.39"/>
    <n v="251.19"/>
    <s v="Yes"/>
    <s v="Yes"/>
    <s v="Yes"/>
    <s v="Yes"/>
    <x v="0"/>
  </r>
  <r>
    <x v="92"/>
    <s v="Seattle"/>
    <n v="2090"/>
    <s v="Frantz Coe Elementary School"/>
    <n v="451.46"/>
    <n v="0"/>
    <n v="0"/>
    <n v="0"/>
    <n v="0"/>
    <n v="451.46"/>
    <s v="No"/>
    <s v="Yes"/>
    <s v="No"/>
    <s v="No"/>
    <x v="1"/>
  </r>
  <r>
    <x v="92"/>
    <s v="Seattle"/>
    <n v="2092"/>
    <s v="Whittier Elementary School"/>
    <n v="340.4"/>
    <n v="0"/>
    <n v="0"/>
    <n v="0"/>
    <n v="0"/>
    <n v="340.4"/>
    <s v="No"/>
    <s v="Yes"/>
    <s v="No"/>
    <s v="No"/>
    <x v="1"/>
  </r>
  <r>
    <x v="92"/>
    <s v="Seattle"/>
    <n v="2118"/>
    <s v="Emerson Elementary School"/>
    <n v="316"/>
    <n v="0"/>
    <n v="0"/>
    <n v="0"/>
    <n v="0.22"/>
    <n v="316.22000000000003"/>
    <s v="Yes"/>
    <s v="Yes"/>
    <s v="Yes"/>
    <s v="Yes"/>
    <x v="0"/>
  </r>
  <r>
    <x v="92"/>
    <s v="Seattle"/>
    <n v="2120"/>
    <s v="Rising Star Elementary School"/>
    <n v="301.8"/>
    <n v="0"/>
    <n v="0"/>
    <n v="0"/>
    <n v="0.11"/>
    <n v="301.91000000000003"/>
    <s v="Yes"/>
    <s v="Yes"/>
    <s v="Yes"/>
    <s v="Yes"/>
    <x v="0"/>
  </r>
  <r>
    <x v="92"/>
    <s v="Seattle"/>
    <n v="2121"/>
    <s v="Leschi Elementary School"/>
    <n v="264.89999999999998"/>
    <n v="0"/>
    <n v="0"/>
    <n v="0"/>
    <n v="0"/>
    <n v="264.89999999999998"/>
    <s v="No"/>
    <s v="Yes"/>
    <s v="No"/>
    <s v="No"/>
    <x v="1"/>
  </r>
  <r>
    <x v="92"/>
    <s v="Seattle"/>
    <n v="2123"/>
    <s v="Greenwood Elementary School"/>
    <n v="314.31"/>
    <n v="0"/>
    <n v="0"/>
    <n v="0"/>
    <n v="0"/>
    <n v="314.31"/>
    <s v="No"/>
    <s v="Yes"/>
    <s v="No"/>
    <s v="No"/>
    <x v="1"/>
  </r>
  <r>
    <x v="92"/>
    <s v="Seattle"/>
    <n v="2138"/>
    <s v="Adams Elementary School"/>
    <n v="301.60000000000002"/>
    <n v="0"/>
    <n v="0"/>
    <n v="0"/>
    <n v="0.1"/>
    <n v="301.70000000000005"/>
    <s v="No"/>
    <s v="Yes"/>
    <s v="No"/>
    <s v="No"/>
    <x v="1"/>
  </r>
  <r>
    <x v="92"/>
    <s v="Seattle"/>
    <n v="2139"/>
    <s v="Gatewood Elementary School"/>
    <n v="377.2"/>
    <n v="0"/>
    <n v="0"/>
    <n v="0"/>
    <n v="0"/>
    <n v="377.2"/>
    <s v="No"/>
    <s v="Yes"/>
    <s v="No"/>
    <s v="No"/>
    <x v="1"/>
  </r>
  <r>
    <x v="92"/>
    <s v="Seattle"/>
    <n v="2141"/>
    <s v="Thurgood Marshall Elementary"/>
    <n v="460.5"/>
    <n v="0"/>
    <n v="0"/>
    <n v="0"/>
    <n v="0.11"/>
    <n v="460.61"/>
    <s v="No"/>
    <s v="Yes"/>
    <s v="No"/>
    <s v="No"/>
    <x v="1"/>
  </r>
  <r>
    <x v="92"/>
    <s v="Seattle"/>
    <n v="2142"/>
    <s v="West Woodland Elementary School"/>
    <n v="380.45"/>
    <n v="0"/>
    <n v="0"/>
    <n v="0"/>
    <n v="0"/>
    <n v="380.45"/>
    <s v="No"/>
    <s v="Yes"/>
    <s v="No"/>
    <s v="No"/>
    <x v="1"/>
  </r>
  <r>
    <x v="92"/>
    <s v="Seattle"/>
    <n v="2143"/>
    <s v="John Muir Elementary School"/>
    <n v="310"/>
    <n v="0"/>
    <n v="0"/>
    <n v="0"/>
    <n v="0.11"/>
    <n v="310.11"/>
    <s v="Yes"/>
    <s v="Yes"/>
    <s v="Yes"/>
    <s v="Yes"/>
    <x v="0"/>
  </r>
  <r>
    <x v="92"/>
    <s v="Seattle"/>
    <n v="2181"/>
    <s v="Alki Elementary School"/>
    <n v="270.5"/>
    <n v="0"/>
    <n v="0"/>
    <n v="0"/>
    <n v="0"/>
    <n v="270.5"/>
    <s v="No"/>
    <s v="Yes"/>
    <s v="No"/>
    <s v="No"/>
    <x v="1"/>
  </r>
  <r>
    <x v="92"/>
    <s v="Seattle"/>
    <n v="2182"/>
    <s v="Franklin High School"/>
    <n v="1089.55"/>
    <n v="0"/>
    <n v="111.31"/>
    <n v="0"/>
    <n v="0.56999999999999995"/>
    <n v="1201.4299999999998"/>
    <s v="Yes"/>
    <s v="Yes"/>
    <s v="Yes"/>
    <s v="Yes"/>
    <x v="0"/>
  </r>
  <r>
    <x v="92"/>
    <s v="Seattle"/>
    <n v="2183"/>
    <s v="Lawton Elementary School"/>
    <n v="329.06"/>
    <n v="0"/>
    <n v="0"/>
    <n v="0"/>
    <n v="0"/>
    <n v="329.06"/>
    <s v="No"/>
    <s v="Yes"/>
    <s v="No"/>
    <s v="No"/>
    <x v="1"/>
  </r>
  <r>
    <x v="92"/>
    <s v="Seattle"/>
    <n v="2199"/>
    <s v="Concord International School"/>
    <n v="271.89999999999998"/>
    <n v="0"/>
    <n v="0"/>
    <n v="0"/>
    <n v="0"/>
    <n v="271.89999999999998"/>
    <s v="Yes"/>
    <s v="Yes"/>
    <s v="Yes"/>
    <s v="Yes"/>
    <x v="0"/>
  </r>
  <r>
    <x v="92"/>
    <s v="Seattle"/>
    <n v="2201"/>
    <s v="McGilvra Elementary School"/>
    <n v="217.2"/>
    <n v="0"/>
    <n v="0"/>
    <n v="0"/>
    <n v="0.11"/>
    <n v="217.31"/>
    <s v="No"/>
    <s v="Yes"/>
    <s v="No"/>
    <s v="No"/>
    <x v="1"/>
  </r>
  <r>
    <x v="92"/>
    <s v="Seattle"/>
    <n v="2209"/>
    <s v="Broadview-Thomson K-8 School"/>
    <n v="521.34"/>
    <n v="0"/>
    <n v="0"/>
    <n v="0"/>
    <n v="0.1"/>
    <n v="521.44000000000005"/>
    <s v="Yes"/>
    <s v="Yes"/>
    <s v="Yes"/>
    <s v="Yes"/>
    <x v="0"/>
  </r>
  <r>
    <x v="92"/>
    <s v="Seattle"/>
    <n v="2220"/>
    <s v="Ballard High School"/>
    <n v="1561.67"/>
    <n v="0"/>
    <n v="62.48"/>
    <n v="0"/>
    <n v="0.4"/>
    <n v="1624.5500000000002"/>
    <s v="No"/>
    <s v="Yes"/>
    <s v="No"/>
    <s v="No"/>
    <x v="1"/>
  </r>
  <r>
    <x v="92"/>
    <s v="Seattle"/>
    <n v="2234"/>
    <s v="West Seattle High School"/>
    <n v="1284.67"/>
    <n v="0"/>
    <n v="74.83"/>
    <n v="0"/>
    <n v="0.18"/>
    <n v="1359.68"/>
    <s v="No"/>
    <s v="Yes"/>
    <s v="No"/>
    <s v="No"/>
    <x v="1"/>
  </r>
  <r>
    <x v="92"/>
    <s v="Seattle"/>
    <n v="2256"/>
    <s v="Olympic View Elementary School"/>
    <n v="356.89"/>
    <n v="0"/>
    <n v="0"/>
    <n v="0"/>
    <n v="0"/>
    <n v="356.89"/>
    <s v="No"/>
    <s v="Yes"/>
    <s v="No"/>
    <s v="No"/>
    <x v="1"/>
  </r>
  <r>
    <x v="92"/>
    <s v="Seattle"/>
    <n v="2269"/>
    <s v="Highland Park Elementary School"/>
    <n v="267.45999999999998"/>
    <n v="0"/>
    <n v="0"/>
    <n v="0"/>
    <n v="0.21000000000000002"/>
    <n v="267.66999999999996"/>
    <s v="Yes"/>
    <s v="Yes"/>
    <s v="Yes"/>
    <s v="Yes"/>
    <x v="0"/>
  </r>
  <r>
    <x v="92"/>
    <s v="Seattle"/>
    <n v="2285"/>
    <s v="Roosevelt High School"/>
    <n v="1428.96"/>
    <n v="0"/>
    <n v="80.97"/>
    <n v="0"/>
    <n v="0.13"/>
    <n v="1510.0600000000002"/>
    <s v="No"/>
    <s v="Yes"/>
    <s v="No"/>
    <s v="No"/>
    <x v="1"/>
  </r>
  <r>
    <x v="92"/>
    <s v="Seattle"/>
    <n v="2306"/>
    <s v="Garfield High School"/>
    <n v="1468.44"/>
    <n v="0"/>
    <n v="130.99"/>
    <n v="0"/>
    <n v="0.18"/>
    <n v="1599.6100000000001"/>
    <s v="No"/>
    <s v="Yes"/>
    <s v="No"/>
    <s v="No"/>
    <x v="1"/>
  </r>
  <r>
    <x v="92"/>
    <s v="Seattle"/>
    <n v="2307"/>
    <s v="Bailey Gatzert Elementary School"/>
    <n v="353.1"/>
    <n v="0"/>
    <n v="0"/>
    <n v="0"/>
    <n v="0.44"/>
    <n v="353.54"/>
    <s v="Yes"/>
    <s v="Yes"/>
    <s v="Yes"/>
    <s v="Yes"/>
    <x v="0"/>
  </r>
  <r>
    <x v="92"/>
    <s v="Seattle"/>
    <n v="2321"/>
    <s v="Dunlap Elementary School"/>
    <n v="230"/>
    <n v="0"/>
    <n v="0"/>
    <n v="0"/>
    <n v="0.55000000000000004"/>
    <n v="230.55"/>
    <s v="Yes"/>
    <s v="Yes"/>
    <s v="Yes"/>
    <s v="Yes"/>
    <x v="0"/>
  </r>
  <r>
    <x v="92"/>
    <s v="Seattle"/>
    <n v="2322"/>
    <s v="Montlake Elementary School"/>
    <n v="168.49"/>
    <n v="0"/>
    <n v="0"/>
    <n v="0"/>
    <n v="0"/>
    <n v="168.49"/>
    <s v="No"/>
    <s v="Yes"/>
    <s v="No"/>
    <s v="No"/>
    <x v="1"/>
  </r>
  <r>
    <x v="92"/>
    <s v="Seattle"/>
    <n v="2353"/>
    <s v="Maple Elementary School"/>
    <n v="409.2"/>
    <n v="0"/>
    <n v="0"/>
    <n v="0"/>
    <n v="0.2"/>
    <n v="409.4"/>
    <s v="No"/>
    <s v="Yes"/>
    <s v="No"/>
    <s v="No"/>
    <x v="1"/>
  </r>
  <r>
    <x v="92"/>
    <s v="Seattle"/>
    <n v="2371"/>
    <s v="Hamilton International Middle School"/>
    <n v="908.34"/>
    <n v="0"/>
    <n v="0"/>
    <n v="0"/>
    <n v="0"/>
    <n v="908.34"/>
    <s v="No"/>
    <s v="Yes"/>
    <s v="No"/>
    <s v="No"/>
    <x v="1"/>
  </r>
  <r>
    <x v="92"/>
    <s v="Seattle"/>
    <n v="2372"/>
    <s v="Bryant Elementary School"/>
    <n v="477.23"/>
    <n v="0"/>
    <n v="0"/>
    <n v="0"/>
    <n v="0"/>
    <n v="477.23"/>
    <s v="No"/>
    <s v="Yes"/>
    <s v="No"/>
    <s v="No"/>
    <x v="1"/>
  </r>
  <r>
    <x v="92"/>
    <s v="Seattle"/>
    <n v="2392"/>
    <s v="Cleveland High School STEM"/>
    <n v="747.77"/>
    <n v="0"/>
    <n v="118.59"/>
    <n v="0"/>
    <n v="0.09"/>
    <n v="866.45"/>
    <s v="Yes"/>
    <s v="Yes"/>
    <s v="Yes"/>
    <s v="Yes"/>
    <x v="0"/>
  </r>
  <r>
    <x v="92"/>
    <s v="Seattle"/>
    <n v="2435"/>
    <s v="Madison Middle School"/>
    <n v="1026.4000000000001"/>
    <n v="0"/>
    <n v="0"/>
    <n v="0"/>
    <n v="0"/>
    <n v="1026.4000000000001"/>
    <s v="No"/>
    <s v="Yes"/>
    <s v="No"/>
    <s v="No"/>
    <x v="1"/>
  </r>
  <r>
    <x v="92"/>
    <s v="Seattle"/>
    <n v="2437"/>
    <s v="Laurelhurst Elementary School"/>
    <n v="271.20999999999998"/>
    <n v="0"/>
    <n v="0"/>
    <n v="0"/>
    <n v="0"/>
    <n v="271.20999999999998"/>
    <s v="No"/>
    <s v="Yes"/>
    <s v="No"/>
    <s v="No"/>
    <x v="1"/>
  </r>
  <r>
    <x v="92"/>
    <s v="Seattle"/>
    <n v="2450"/>
    <s v="Daniel Bagley Elementary School"/>
    <n v="328.5"/>
    <n v="0"/>
    <n v="0"/>
    <n v="0"/>
    <n v="0.44"/>
    <n v="328.94"/>
    <s v="No"/>
    <s v="Yes"/>
    <s v="No"/>
    <s v="No"/>
    <x v="1"/>
  </r>
  <r>
    <x v="92"/>
    <s v="Seattle"/>
    <n v="2462"/>
    <s v="Loyal Heights Elementary School"/>
    <n v="530.4"/>
    <n v="0"/>
    <n v="0"/>
    <n v="0"/>
    <n v="0"/>
    <n v="530.4"/>
    <s v="No"/>
    <s v="Yes"/>
    <s v="No"/>
    <s v="No"/>
    <x v="1"/>
  </r>
  <r>
    <x v="92"/>
    <s v="Seattle"/>
    <n v="2645"/>
    <s v="West Seattle Elementary School"/>
    <n v="335.22"/>
    <n v="0"/>
    <n v="0"/>
    <n v="0"/>
    <n v="0"/>
    <n v="335.22"/>
    <s v="Yes"/>
    <s v="Yes"/>
    <s v="Yes"/>
    <s v="Yes"/>
    <x v="0"/>
  </r>
  <r>
    <x v="92"/>
    <s v="Seattle"/>
    <n v="2667"/>
    <s v="View Ridge Elementary School"/>
    <n v="284.8"/>
    <n v="0"/>
    <n v="0"/>
    <n v="0"/>
    <n v="0.11"/>
    <n v="284.91000000000003"/>
    <s v="No"/>
    <s v="Yes"/>
    <s v="No"/>
    <s v="No"/>
    <x v="1"/>
  </r>
  <r>
    <x v="92"/>
    <s v="Seattle"/>
    <n v="2729"/>
    <s v="Eckstein Middle School"/>
    <n v="1025.93"/>
    <n v="0"/>
    <n v="0"/>
    <n v="0"/>
    <n v="0"/>
    <n v="1025.93"/>
    <s v="No"/>
    <s v="Yes"/>
    <s v="No"/>
    <s v="No"/>
    <x v="1"/>
  </r>
  <r>
    <x v="92"/>
    <s v="Seattle"/>
    <n v="2730"/>
    <s v="Arbor Heights Elementary School"/>
    <n v="481.8"/>
    <n v="0"/>
    <n v="7.0000000000000007E-2"/>
    <n v="0"/>
    <n v="0"/>
    <n v="481.87"/>
    <s v="No"/>
    <s v="Yes"/>
    <s v="No"/>
    <s v="No"/>
    <x v="1"/>
  </r>
  <r>
    <x v="92"/>
    <s v="Seattle"/>
    <n v="2733"/>
    <s v="Lafayette Elementary School"/>
    <n v="495.2"/>
    <n v="0"/>
    <n v="0"/>
    <n v="0"/>
    <n v="0"/>
    <n v="495.2"/>
    <s v="No"/>
    <s v="Yes"/>
    <s v="No"/>
    <s v="No"/>
    <x v="1"/>
  </r>
  <r>
    <x v="92"/>
    <s v="Seattle"/>
    <n v="2838"/>
    <s v="Catharine Blaine K-8 School"/>
    <n v="439.24"/>
    <n v="0"/>
    <n v="0"/>
    <n v="0"/>
    <n v="0"/>
    <n v="439.24"/>
    <s v="No"/>
    <s v="Yes"/>
    <s v="No"/>
    <s v="No"/>
    <x v="1"/>
  </r>
  <r>
    <x v="92"/>
    <s v="Seattle"/>
    <n v="2839"/>
    <s v="David T. Denny International Middle School"/>
    <n v="723.55"/>
    <n v="0"/>
    <n v="0"/>
    <n v="0"/>
    <n v="0"/>
    <n v="723.55"/>
    <s v="Yes"/>
    <s v="Yes"/>
    <s v="Yes"/>
    <s v="Yes"/>
    <x v="0"/>
  </r>
  <r>
    <x v="92"/>
    <s v="Seattle"/>
    <n v="2975"/>
    <s v="John Rogers Elementary School"/>
    <n v="202.2"/>
    <n v="0"/>
    <n v="0"/>
    <n v="0"/>
    <n v="0.22"/>
    <n v="202.42"/>
    <s v="No"/>
    <s v="Yes"/>
    <s v="No"/>
    <s v="No"/>
    <x v="1"/>
  </r>
  <r>
    <x v="92"/>
    <s v="Seattle"/>
    <n v="2976"/>
    <s v="Olympic Hills Elementary School"/>
    <n v="437.3"/>
    <n v="0"/>
    <n v="0"/>
    <n v="0"/>
    <n v="0.1"/>
    <n v="437.40000000000003"/>
    <s v="Yes"/>
    <s v="Yes"/>
    <s v="Yes"/>
    <s v="Yes"/>
    <x v="0"/>
  </r>
  <r>
    <x v="92"/>
    <s v="Seattle"/>
    <n v="2977"/>
    <s v="Viewlands Elementary School"/>
    <n v="259.5"/>
    <n v="0"/>
    <n v="0"/>
    <n v="0"/>
    <n v="0.11"/>
    <n v="259.61"/>
    <s v="No"/>
    <s v="Yes"/>
    <s v="No"/>
    <s v="No"/>
    <x v="1"/>
  </r>
  <r>
    <x v="92"/>
    <s v="Seattle"/>
    <n v="3026"/>
    <s v="Wedgwood Elementary School"/>
    <n v="353.8"/>
    <n v="0"/>
    <n v="0"/>
    <n v="0"/>
    <n v="0"/>
    <n v="353.8"/>
    <s v="No"/>
    <s v="Yes"/>
    <s v="No"/>
    <s v="No"/>
    <x v="1"/>
  </r>
  <r>
    <x v="92"/>
    <s v="Seattle"/>
    <n v="3027"/>
    <s v="Northgate Elementary School"/>
    <n v="211.6"/>
    <n v="0"/>
    <n v="0"/>
    <n v="0"/>
    <n v="0.53"/>
    <n v="212.13"/>
    <s v="Yes"/>
    <s v="Yes"/>
    <s v="Yes"/>
    <s v="Yes"/>
    <x v="0"/>
  </r>
  <r>
    <x v="92"/>
    <s v="Seattle"/>
    <n v="3028"/>
    <s v="Sacajawea Elementary School"/>
    <n v="200.5"/>
    <n v="0"/>
    <n v="0"/>
    <n v="0"/>
    <n v="0"/>
    <n v="200.5"/>
    <s v="No"/>
    <s v="Yes"/>
    <s v="No"/>
    <s v="No"/>
    <x v="1"/>
  </r>
  <r>
    <x v="92"/>
    <s v="Seattle"/>
    <n v="3095"/>
    <s v="Mercer International Middle School"/>
    <n v="748.01"/>
    <n v="0"/>
    <n v="0"/>
    <n v="0"/>
    <n v="0"/>
    <n v="748.01"/>
    <s v="Yes"/>
    <s v="Yes"/>
    <s v="Yes"/>
    <s v="Yes"/>
    <x v="0"/>
  </r>
  <r>
    <x v="92"/>
    <s v="Seattle"/>
    <n v="3096"/>
    <s v="Chief Sealth International High School"/>
    <n v="1015.88"/>
    <n v="0"/>
    <n v="146.35"/>
    <n v="0"/>
    <n v="0"/>
    <n v="1162.23"/>
    <s v="Yes"/>
    <s v="Yes"/>
    <s v="Yes"/>
    <s v="Yes"/>
    <x v="0"/>
  </r>
  <r>
    <x v="92"/>
    <s v="Seattle"/>
    <n v="3157"/>
    <s v="Roxhill Elementary School"/>
    <n v="240.49"/>
    <n v="0"/>
    <n v="0"/>
    <n v="0"/>
    <n v="0"/>
    <n v="240.49"/>
    <s v="Yes"/>
    <s v="Yes"/>
    <s v="Yes"/>
    <s v="Yes"/>
    <x v="0"/>
  </r>
  <r>
    <x v="92"/>
    <s v="Seattle"/>
    <n v="3218"/>
    <s v="North Beach Elementary School"/>
    <n v="350.2"/>
    <n v="0"/>
    <n v="0"/>
    <n v="0"/>
    <n v="0"/>
    <n v="350.2"/>
    <s v="No"/>
    <s v="Yes"/>
    <s v="No"/>
    <s v="No"/>
    <x v="1"/>
  </r>
  <r>
    <x v="92"/>
    <s v="Seattle"/>
    <n v="3276"/>
    <s v="Ingraham High School"/>
    <n v="1303"/>
    <n v="0"/>
    <n v="91.89"/>
    <n v="0"/>
    <n v="0.53"/>
    <n v="1395.42"/>
    <s v="No"/>
    <s v="Yes"/>
    <s v="No"/>
    <s v="No"/>
    <x v="1"/>
  </r>
  <r>
    <x v="92"/>
    <s v="Seattle"/>
    <n v="3277"/>
    <s v="Whitman Middle School"/>
    <n v="668.34"/>
    <n v="0"/>
    <n v="0"/>
    <n v="0"/>
    <n v="0"/>
    <n v="668.34"/>
    <s v="No"/>
    <s v="Yes"/>
    <s v="No"/>
    <s v="No"/>
    <x v="1"/>
  </r>
  <r>
    <x v="92"/>
    <s v="Seattle"/>
    <n v="3327"/>
    <s v="Rainier Beach High School"/>
    <n v="681.36"/>
    <n v="0"/>
    <n v="44.78"/>
    <n v="0"/>
    <n v="0"/>
    <n v="726.14"/>
    <s v="Yes"/>
    <s v="Yes"/>
    <s v="Yes"/>
    <s v="Yes"/>
    <x v="0"/>
  </r>
  <r>
    <x v="92"/>
    <s v="Seattle"/>
    <n v="3378"/>
    <s v="Graham Hill Elementary School"/>
    <n v="247.3"/>
    <n v="0"/>
    <n v="0"/>
    <n v="0"/>
    <n v="0.99"/>
    <n v="248.29000000000002"/>
    <s v="Yes"/>
    <s v="Yes"/>
    <s v="Yes"/>
    <s v="Yes"/>
    <x v="0"/>
  </r>
  <r>
    <x v="92"/>
    <s v="Seattle"/>
    <n v="3380"/>
    <s v="Rainier View Elementary School"/>
    <n v="195.7"/>
    <n v="0"/>
    <n v="0"/>
    <n v="0"/>
    <n v="0.21000000000000002"/>
    <n v="195.91"/>
    <s v="Yes"/>
    <s v="Yes"/>
    <s v="Yes"/>
    <s v="Yes"/>
    <x v="0"/>
  </r>
  <r>
    <x v="92"/>
    <s v="Seattle"/>
    <n v="3429"/>
    <s v="Genesee Hill Elementary"/>
    <n v="485"/>
    <n v="0"/>
    <n v="0"/>
    <n v="0"/>
    <n v="0"/>
    <n v="485"/>
    <s v="No"/>
    <s v="Yes"/>
    <s v="No"/>
    <s v="No"/>
    <x v="1"/>
  </r>
  <r>
    <x v="92"/>
    <s v="Seattle"/>
    <n v="3478"/>
    <s v="Kimball Elementary School"/>
    <n v="381.3"/>
    <n v="0"/>
    <n v="0"/>
    <n v="0"/>
    <n v="0.21"/>
    <n v="381.51"/>
    <s v="No"/>
    <s v="Yes"/>
    <s v="No"/>
    <s v="No"/>
    <x v="1"/>
  </r>
  <r>
    <x v="92"/>
    <s v="Seattle"/>
    <n v="3479"/>
    <s v="Nathan Hale High School"/>
    <n v="1006.73"/>
    <n v="0"/>
    <n v="75.38"/>
    <n v="0"/>
    <n v="0.22"/>
    <n v="1082.3300000000002"/>
    <s v="No"/>
    <s v="Yes"/>
    <s v="No"/>
    <s v="No"/>
    <x v="1"/>
  </r>
  <r>
    <x v="92"/>
    <s v="Seattle"/>
    <n v="3517"/>
    <s v="McClure Middle School"/>
    <n v="457.8"/>
    <n v="0"/>
    <n v="0"/>
    <n v="0"/>
    <n v="0"/>
    <n v="457.8"/>
    <s v="No"/>
    <s v="Yes"/>
    <s v="No"/>
    <s v="No"/>
    <x v="1"/>
  </r>
  <r>
    <x v="92"/>
    <s v="Seattle"/>
    <n v="3518"/>
    <s v="Fairmount Park Elementary School"/>
    <n v="375.2"/>
    <n v="0"/>
    <n v="0"/>
    <n v="0"/>
    <n v="0.11"/>
    <n v="375.31"/>
    <s v="No"/>
    <s v="Yes"/>
    <s v="No"/>
    <s v="No"/>
    <x v="1"/>
  </r>
  <r>
    <x v="92"/>
    <s v="Seattle"/>
    <n v="3581"/>
    <s v="Wing Luke Elementary School"/>
    <n v="280.89999999999998"/>
    <n v="0"/>
    <n v="0"/>
    <n v="0"/>
    <n v="0"/>
    <n v="280.89999999999998"/>
    <s v="Yes"/>
    <s v="Yes"/>
    <s v="Yes"/>
    <s v="Yes"/>
    <x v="0"/>
  </r>
  <r>
    <x v="92"/>
    <s v="Seattle"/>
    <n v="3665"/>
    <s v="Sanislo Elementary School"/>
    <n v="168.8"/>
    <n v="0"/>
    <n v="0"/>
    <n v="0"/>
    <n v="0"/>
    <n v="168.8"/>
    <s v="Yes"/>
    <s v="Yes"/>
    <s v="Yes"/>
    <s v="Yes"/>
    <x v="0"/>
  </r>
  <r>
    <x v="92"/>
    <s v="Seattle"/>
    <n v="3714"/>
    <s v="Lowell Elementary School"/>
    <n v="358.7"/>
    <n v="0"/>
    <n v="0"/>
    <n v="0"/>
    <n v="0.1"/>
    <n v="358.8"/>
    <s v="Yes"/>
    <s v="Yes"/>
    <s v="Yes"/>
    <s v="Yes"/>
    <x v="0"/>
  </r>
  <r>
    <x v="92"/>
    <s v="Seattle"/>
    <n v="3717"/>
    <s v="B F Day Elementary School"/>
    <n v="381.97"/>
    <n v="0"/>
    <n v="0"/>
    <n v="0"/>
    <n v="0"/>
    <n v="381.97"/>
    <s v="No"/>
    <s v="Yes"/>
    <s v="No"/>
    <s v="No"/>
    <x v="1"/>
  </r>
  <r>
    <x v="92"/>
    <s v="Seattle"/>
    <n v="3774"/>
    <s v="Aki Kurose Middle School"/>
    <n v="796.69"/>
    <n v="0"/>
    <n v="0"/>
    <n v="0"/>
    <n v="0"/>
    <n v="796.69"/>
    <s v="Yes"/>
    <s v="Yes"/>
    <s v="Yes"/>
    <s v="Yes"/>
    <x v="0"/>
  </r>
  <r>
    <x v="92"/>
    <s v="Seattle"/>
    <n v="3778"/>
    <s v="South Lake High School"/>
    <n v="37.909999999999997"/>
    <n v="0"/>
    <n v="2.29"/>
    <n v="0"/>
    <n v="0"/>
    <n v="40.199999999999996"/>
    <s v="Yes"/>
    <s v="Yes"/>
    <s v="Yes"/>
    <s v="Yes"/>
    <x v="0"/>
  </r>
  <r>
    <x v="92"/>
    <s v="Seattle"/>
    <n v="3803"/>
    <s v="Dearborn Park International School"/>
    <n v="311.60000000000002"/>
    <n v="0"/>
    <n v="0"/>
    <n v="0"/>
    <n v="0.2"/>
    <n v="311.8"/>
    <s v="Yes"/>
    <s v="Yes"/>
    <s v="Yes"/>
    <s v="Yes"/>
    <x v="0"/>
  </r>
  <r>
    <x v="92"/>
    <s v="Seattle"/>
    <n v="3868"/>
    <s v="Nova High School"/>
    <n v="246.49"/>
    <n v="0"/>
    <n v="3.2"/>
    <n v="0"/>
    <n v="0.04"/>
    <n v="249.73"/>
    <s v="No"/>
    <s v="Yes"/>
    <s v="No"/>
    <s v="No"/>
    <x v="1"/>
  </r>
  <r>
    <x v="92"/>
    <s v="Seattle"/>
    <n v="3874"/>
    <s v="Licton Springs K-8"/>
    <n v="106.5"/>
    <n v="0"/>
    <n v="0"/>
    <n v="0"/>
    <n v="0"/>
    <n v="106.5"/>
    <s v="Yes"/>
    <s v="Yes"/>
    <s v="Yes"/>
    <s v="Yes"/>
    <x v="0"/>
  </r>
  <r>
    <x v="92"/>
    <s v="Seattle"/>
    <n v="3974"/>
    <s v="Thornton Creek Elementary School"/>
    <n v="420"/>
    <n v="0"/>
    <n v="0"/>
    <n v="0"/>
    <n v="0"/>
    <n v="420"/>
    <s v="No"/>
    <s v="Yes"/>
    <s v="No"/>
    <s v="No"/>
    <x v="1"/>
  </r>
  <r>
    <x v="92"/>
    <s v="Seattle"/>
    <n v="4064"/>
    <s v="Washington Middle School"/>
    <n v="544.61"/>
    <n v="0"/>
    <n v="0"/>
    <n v="0"/>
    <n v="0"/>
    <n v="544.61"/>
    <s v="Yes"/>
    <s v="Yes"/>
    <s v="Yes"/>
    <s v="Yes"/>
    <x v="0"/>
  </r>
  <r>
    <x v="92"/>
    <s v="Seattle"/>
    <n v="4065"/>
    <s v="Orca K-8 School"/>
    <n v="348.4"/>
    <n v="0"/>
    <n v="0"/>
    <n v="0"/>
    <n v="0"/>
    <n v="348.4"/>
    <s v="No"/>
    <s v="Yes"/>
    <s v="No"/>
    <s v="No"/>
    <x v="1"/>
  </r>
  <r>
    <x v="92"/>
    <s v="Seattle"/>
    <n v="4218"/>
    <s v="South Shore PK-8 School"/>
    <n v="534.1"/>
    <n v="0"/>
    <n v="0"/>
    <n v="0"/>
    <n v="0"/>
    <n v="534.1"/>
    <s v="Yes"/>
    <s v="Yes"/>
    <s v="Yes"/>
    <s v="Yes"/>
    <x v="0"/>
  </r>
  <r>
    <x v="92"/>
    <s v="Seattle"/>
    <n v="4248"/>
    <s v="Hawthorne Elementary School - Seattle"/>
    <n v="375.35"/>
    <n v="0"/>
    <n v="0"/>
    <n v="0"/>
    <n v="0"/>
    <n v="375.35"/>
    <s v="No"/>
    <s v="Yes"/>
    <s v="No"/>
    <s v="No"/>
    <x v="1"/>
  </r>
  <r>
    <x v="92"/>
    <s v="Seattle"/>
    <n v="5046"/>
    <s v="Private School Services"/>
    <n v="49.23"/>
    <n v="0"/>
    <n v="0"/>
    <n v="0"/>
    <n v="0"/>
    <n v="49.23"/>
    <s v="No"/>
    <s v="Yes"/>
    <s v="No"/>
    <s v="No"/>
    <x v="1"/>
  </r>
  <r>
    <x v="92"/>
    <s v="Seattle"/>
    <n v="5175"/>
    <s v="Hazel Wolf K-8"/>
    <n v="725.65"/>
    <n v="0"/>
    <n v="0"/>
    <n v="0"/>
    <n v="0"/>
    <n v="725.65"/>
    <s v="No"/>
    <s v="Yes"/>
    <s v="No"/>
    <s v="No"/>
    <x v="1"/>
  </r>
  <r>
    <x v="92"/>
    <s v="Seattle"/>
    <n v="5203"/>
    <s v="McDonald International School"/>
    <n v="474.6"/>
    <n v="0"/>
    <n v="0"/>
    <n v="0"/>
    <n v="0.1"/>
    <n v="474.70000000000005"/>
    <s v="No"/>
    <s v="Yes"/>
    <s v="No"/>
    <s v="No"/>
    <x v="1"/>
  </r>
  <r>
    <x v="92"/>
    <s v="Seattle"/>
    <n v="5204"/>
    <s v="Queen Anne Elementary"/>
    <n v="198.4"/>
    <n v="0"/>
    <n v="0"/>
    <n v="0"/>
    <n v="0"/>
    <n v="198.4"/>
    <s v="No"/>
    <s v="Yes"/>
    <s v="No"/>
    <s v="No"/>
    <x v="1"/>
  </r>
  <r>
    <x v="92"/>
    <s v="Seattle"/>
    <n v="5205"/>
    <s v="Sand Point Elementary"/>
    <n v="174.8"/>
    <n v="0"/>
    <n v="0"/>
    <n v="0"/>
    <n v="0"/>
    <n v="174.8"/>
    <s v="No"/>
    <s v="Yes"/>
    <s v="No"/>
    <s v="No"/>
    <x v="1"/>
  </r>
  <r>
    <x v="92"/>
    <s v="Seattle"/>
    <n v="5260"/>
    <s v="Seattle Skills Center"/>
    <n v="134.46"/>
    <n v="0"/>
    <n v="0"/>
    <n v="0"/>
    <n v="41.03"/>
    <n v="175.49"/>
    <s v="No"/>
    <s v="Yes"/>
    <s v="No"/>
    <s v="No"/>
    <x v="1"/>
  </r>
  <r>
    <x v="92"/>
    <s v="Seattle"/>
    <n v="5276"/>
    <s v="Louisa Boren STEM K-8"/>
    <n v="440.72"/>
    <n v="0"/>
    <n v="0"/>
    <n v="0"/>
    <n v="0"/>
    <n v="440.72"/>
    <s v="No"/>
    <s v="Yes"/>
    <s v="No"/>
    <s v="No"/>
    <x v="1"/>
  </r>
  <r>
    <x v="92"/>
    <s v="Seattle"/>
    <n v="5292"/>
    <s v="Cascadia Elementary"/>
    <n v="451.5"/>
    <n v="0"/>
    <n v="0"/>
    <n v="0"/>
    <n v="0"/>
    <n v="451.5"/>
    <s v="No"/>
    <s v="Yes"/>
    <s v="No"/>
    <s v="No"/>
    <x v="1"/>
  </r>
  <r>
    <x v="92"/>
    <s v="Seattle"/>
    <n v="5351"/>
    <s v="Jane Addams Middle School"/>
    <n v="844.38"/>
    <n v="0"/>
    <n v="0"/>
    <n v="0"/>
    <n v="0"/>
    <n v="844.38"/>
    <s v="No"/>
    <s v="Yes"/>
    <s v="No"/>
    <s v="No"/>
    <x v="1"/>
  </r>
  <r>
    <x v="92"/>
    <s v="Seattle"/>
    <n v="5406"/>
    <s v="Bridges Transition"/>
    <n v="116.4"/>
    <n v="0"/>
    <n v="0"/>
    <n v="0"/>
    <n v="0"/>
    <n v="116.4"/>
    <s v="No"/>
    <s v="Yes"/>
    <s v="No"/>
    <s v="No"/>
    <x v="1"/>
  </r>
  <r>
    <x v="92"/>
    <s v="Seattle"/>
    <n v="5485"/>
    <s v="Meany Middle School"/>
    <n v="487.3"/>
    <n v="0"/>
    <n v="0"/>
    <n v="0"/>
    <n v="0"/>
    <n v="487.3"/>
    <s v="No"/>
    <s v="Yes"/>
    <s v="No"/>
    <s v="No"/>
    <x v="1"/>
  </r>
  <r>
    <x v="92"/>
    <s v="Seattle"/>
    <n v="5486"/>
    <s v="Robert Eagle Staff Middle School"/>
    <n v="687.34"/>
    <n v="0"/>
    <n v="0"/>
    <n v="0"/>
    <n v="0"/>
    <n v="687.34"/>
    <s v="No"/>
    <s v="Yes"/>
    <s v="No"/>
    <s v="No"/>
    <x v="1"/>
  </r>
  <r>
    <x v="92"/>
    <s v="Seattle"/>
    <n v="5487"/>
    <s v="Cedar Park Elementary School"/>
    <n v="233.3"/>
    <n v="0"/>
    <n v="0"/>
    <n v="0"/>
    <n v="0"/>
    <n v="233.3"/>
    <s v="No"/>
    <s v="Yes"/>
    <s v="No"/>
    <s v="No"/>
    <x v="1"/>
  </r>
  <r>
    <x v="92"/>
    <s v="Seattle"/>
    <n v="5488"/>
    <s v="Decatur Elementary School"/>
    <n v="187.8"/>
    <n v="0"/>
    <n v="0"/>
    <n v="0"/>
    <n v="0"/>
    <n v="187.8"/>
    <s v="No"/>
    <s v="Yes"/>
    <s v="No"/>
    <s v="No"/>
    <x v="1"/>
  </r>
  <r>
    <x v="92"/>
    <s v="Seattle"/>
    <n v="5565"/>
    <s v="Magnolia Elementary"/>
    <n v="308.39999999999998"/>
    <n v="0"/>
    <n v="0"/>
    <n v="0"/>
    <n v="0"/>
    <n v="308.39999999999998"/>
    <s v="No"/>
    <s v="Yes"/>
    <s v="No"/>
    <s v="No"/>
    <x v="1"/>
  </r>
  <r>
    <x v="92"/>
    <s v="Seattle"/>
    <n v="5566"/>
    <s v="Lincoln High School"/>
    <n v="1627.15"/>
    <n v="0"/>
    <n v="62.24"/>
    <n v="0"/>
    <n v="0.18"/>
    <n v="1689.5700000000002"/>
    <s v="No"/>
    <s v="Yes"/>
    <s v="No"/>
    <s v="No"/>
    <x v="1"/>
  </r>
  <r>
    <x v="93"/>
    <s v="Federal Way"/>
    <n v="1759"/>
    <s v="Internet Academy"/>
    <n v="385.66"/>
    <n v="0"/>
    <n v="27.380000000000003"/>
    <n v="0"/>
    <n v="0"/>
    <n v="413.04"/>
    <s v="Yes"/>
    <s v="Yes"/>
    <s v="Yes"/>
    <s v="Yes"/>
    <x v="0"/>
  </r>
  <r>
    <x v="93"/>
    <s v="Federal Way"/>
    <n v="1789"/>
    <s v="Federal Way Public Academy"/>
    <n v="301.41000000000003"/>
    <n v="0"/>
    <n v="0"/>
    <n v="0"/>
    <n v="0"/>
    <n v="301.41000000000003"/>
    <s v="No"/>
    <s v="Yes"/>
    <s v="No"/>
    <s v="No"/>
    <x v="1"/>
  </r>
  <r>
    <x v="93"/>
    <s v="Federal Way"/>
    <n v="1950"/>
    <s v="Employment Transition Program"/>
    <n v="55.41"/>
    <n v="0"/>
    <n v="0"/>
    <n v="0"/>
    <n v="0"/>
    <n v="55.41"/>
    <s v="Yes"/>
    <s v="Yes"/>
    <s v="Yes"/>
    <s v="Yes"/>
    <x v="0"/>
  </r>
  <r>
    <x v="93"/>
    <s v="Federal Way"/>
    <n v="1951"/>
    <s v="Support School"/>
    <n v="10.4"/>
    <n v="0"/>
    <n v="0"/>
    <n v="0"/>
    <n v="0"/>
    <n v="10.4"/>
    <s v="No"/>
    <s v="Yes"/>
    <s v="No"/>
    <s v="No"/>
    <x v="1"/>
  </r>
  <r>
    <x v="93"/>
    <s v="Federal Way"/>
    <n v="2417"/>
    <s v="Federal Way High School"/>
    <n v="1507.52"/>
    <n v="0"/>
    <n v="97.399999999999991"/>
    <n v="0"/>
    <n v="0"/>
    <n v="1604.92"/>
    <s v="Yes"/>
    <s v="Yes"/>
    <s v="Yes"/>
    <s v="Yes"/>
    <x v="0"/>
  </r>
  <r>
    <x v="93"/>
    <s v="Federal Way"/>
    <n v="2841"/>
    <s v="Lakeland Elementary School"/>
    <n v="419.29"/>
    <n v="0"/>
    <n v="0"/>
    <n v="0"/>
    <n v="0"/>
    <n v="419.29"/>
    <s v="Yes"/>
    <s v="Yes"/>
    <s v="Yes"/>
    <s v="Yes"/>
    <x v="0"/>
  </r>
  <r>
    <x v="93"/>
    <s v="Federal Way"/>
    <n v="3159"/>
    <s v="Mirror Lake Elementary School"/>
    <n v="497.5"/>
    <n v="0"/>
    <n v="0"/>
    <n v="0"/>
    <n v="0"/>
    <n v="497.5"/>
    <s v="Yes"/>
    <s v="Yes"/>
    <s v="Yes"/>
    <s v="Yes"/>
    <x v="0"/>
  </r>
  <r>
    <x v="93"/>
    <s v="Federal Way"/>
    <n v="3160"/>
    <s v="Star Lake Elementary School"/>
    <n v="391.86"/>
    <n v="0"/>
    <n v="0"/>
    <n v="0"/>
    <n v="0"/>
    <n v="391.86"/>
    <s v="Yes"/>
    <s v="Yes"/>
    <s v="Yes"/>
    <s v="Yes"/>
    <x v="0"/>
  </r>
  <r>
    <x v="93"/>
    <s v="Federal Way"/>
    <n v="3328"/>
    <s v="Woodmont K-8 School"/>
    <n v="405.4"/>
    <n v="0"/>
    <n v="0"/>
    <n v="0"/>
    <n v="0"/>
    <n v="405.4"/>
    <s v="Yes"/>
    <s v="Yes"/>
    <s v="Yes"/>
    <s v="Yes"/>
    <x v="0"/>
  </r>
  <r>
    <x v="93"/>
    <s v="Federal Way"/>
    <n v="3329"/>
    <s v="Panther Lake Elementary School"/>
    <n v="425.01"/>
    <n v="0"/>
    <n v="0"/>
    <n v="0"/>
    <n v="0"/>
    <n v="425.01"/>
    <s v="Yes"/>
    <s v="Yes"/>
    <s v="Yes"/>
    <s v="Yes"/>
    <x v="0"/>
  </r>
  <r>
    <x v="93"/>
    <s v="Federal Way"/>
    <n v="3381"/>
    <s v="Lakota Middle School"/>
    <n v="621.26"/>
    <n v="0"/>
    <n v="0"/>
    <n v="0"/>
    <n v="0"/>
    <n v="621.26"/>
    <s v="Yes"/>
    <s v="Yes"/>
    <s v="Yes"/>
    <s v="Yes"/>
    <x v="0"/>
  </r>
  <r>
    <x v="93"/>
    <s v="Federal Way"/>
    <n v="3431"/>
    <s v="Totem Middle School"/>
    <n v="736.18"/>
    <n v="0"/>
    <n v="0"/>
    <n v="0"/>
    <n v="0"/>
    <n v="736.18"/>
    <s v="Yes"/>
    <s v="Yes"/>
    <s v="Yes"/>
    <s v="Yes"/>
    <x v="0"/>
  </r>
  <r>
    <x v="93"/>
    <s v="Federal Way"/>
    <n v="3432"/>
    <s v="Olympic View Elementary School"/>
    <n v="467.11"/>
    <n v="15.9"/>
    <n v="0"/>
    <n v="0"/>
    <n v="0"/>
    <n v="483.01"/>
    <s v="Yes"/>
    <s v="Yes"/>
    <s v="Yes"/>
    <s v="Yes"/>
    <x v="0"/>
  </r>
  <r>
    <x v="93"/>
    <s v="Federal Way"/>
    <n v="3519"/>
    <s v="Adelaide Elementary School"/>
    <n v="281.70999999999998"/>
    <n v="0"/>
    <n v="0"/>
    <n v="0"/>
    <n v="0"/>
    <n v="281.70999999999998"/>
    <s v="Yes"/>
    <s v="Yes"/>
    <s v="Yes"/>
    <s v="Yes"/>
    <x v="0"/>
  </r>
  <r>
    <x v="93"/>
    <s v="Federal Way"/>
    <n v="3547"/>
    <s v="Camelot Elementary School"/>
    <n v="257.2"/>
    <n v="0"/>
    <n v="0"/>
    <n v="0"/>
    <n v="0"/>
    <n v="257.2"/>
    <s v="Yes"/>
    <s v="Yes"/>
    <s v="Yes"/>
    <s v="Yes"/>
    <x v="0"/>
  </r>
  <r>
    <x v="93"/>
    <s v="Federal Way"/>
    <n v="3567"/>
    <s v="Sunnycrest Elementary School"/>
    <n v="522.79999999999995"/>
    <n v="0"/>
    <n v="0"/>
    <n v="0"/>
    <n v="0"/>
    <n v="522.79999999999995"/>
    <s v="Yes"/>
    <s v="Yes"/>
    <s v="Yes"/>
    <s v="Yes"/>
    <x v="0"/>
  </r>
  <r>
    <x v="93"/>
    <s v="Federal Way"/>
    <n v="3568"/>
    <s v="Lake Grove Elementary School"/>
    <n v="365.1"/>
    <n v="0"/>
    <n v="0"/>
    <n v="0"/>
    <n v="0"/>
    <n v="365.1"/>
    <s v="Yes"/>
    <s v="Yes"/>
    <s v="Yes"/>
    <s v="Yes"/>
    <x v="0"/>
  </r>
  <r>
    <x v="93"/>
    <s v="Federal Way"/>
    <n v="3582"/>
    <s v="Valhalla Elementary School"/>
    <n v="515"/>
    <n v="18.100000000000001"/>
    <n v="0"/>
    <n v="0"/>
    <n v="0"/>
    <n v="533.1"/>
    <s v="Yes"/>
    <s v="Yes"/>
    <s v="Yes"/>
    <s v="Yes"/>
    <x v="0"/>
  </r>
  <r>
    <x v="93"/>
    <s v="Federal Way"/>
    <n v="3583"/>
    <s v="Wildwood Elementary School"/>
    <n v="515.80999999999995"/>
    <n v="0"/>
    <n v="0"/>
    <n v="0"/>
    <n v="0"/>
    <n v="515.80999999999995"/>
    <s v="Yes"/>
    <s v="Yes"/>
    <s v="Yes"/>
    <s v="Yes"/>
    <x v="0"/>
  </r>
  <r>
    <x v="93"/>
    <s v="Federal Way"/>
    <n v="3584"/>
    <s v="Thomas Jefferson High School"/>
    <n v="1519.53"/>
    <n v="0"/>
    <n v="209.98000000000002"/>
    <n v="0"/>
    <n v="0"/>
    <n v="1729.51"/>
    <s v="Yes"/>
    <s v="Yes"/>
    <s v="Yes"/>
    <s v="Yes"/>
    <x v="0"/>
  </r>
  <r>
    <x v="93"/>
    <s v="Federal Way"/>
    <n v="3625"/>
    <s v="Nautilus K-8 School"/>
    <n v="473.6"/>
    <n v="0"/>
    <n v="0"/>
    <n v="0"/>
    <n v="0"/>
    <n v="473.6"/>
    <s v="Yes"/>
    <s v="Yes"/>
    <s v="Yes"/>
    <s v="Yes"/>
    <x v="0"/>
  </r>
  <r>
    <x v="93"/>
    <s v="Federal Way"/>
    <n v="3626"/>
    <s v="Sacajawea Middle School"/>
    <n v="657.88"/>
    <n v="0"/>
    <n v="0"/>
    <n v="0"/>
    <n v="0"/>
    <n v="657.88"/>
    <s v="Yes"/>
    <s v="Yes"/>
    <s v="Yes"/>
    <s v="Yes"/>
    <x v="0"/>
  </r>
  <r>
    <x v="93"/>
    <s v="Federal Way"/>
    <n v="3627"/>
    <s v="Mark Twain Elementary School"/>
    <n v="517.1"/>
    <n v="19.399999999999999"/>
    <n v="0"/>
    <n v="0"/>
    <n v="0"/>
    <n v="536.5"/>
    <s v="Yes"/>
    <s v="Yes"/>
    <s v="Yes"/>
    <s v="Yes"/>
    <x v="0"/>
  </r>
  <r>
    <x v="93"/>
    <s v="Federal Way"/>
    <n v="3628"/>
    <s v="Twin Lakes Elementary School"/>
    <n v="335.8"/>
    <n v="0"/>
    <n v="0"/>
    <n v="0"/>
    <n v="0"/>
    <n v="335.8"/>
    <s v="Yes"/>
    <s v="Yes"/>
    <s v="Yes"/>
    <s v="Yes"/>
    <x v="0"/>
  </r>
  <r>
    <x v="93"/>
    <s v="Federal Way"/>
    <n v="3700"/>
    <s v="Brigadoon Elementary School"/>
    <n v="311.48"/>
    <n v="0"/>
    <n v="0"/>
    <n v="0"/>
    <n v="0"/>
    <n v="311.48"/>
    <s v="Yes"/>
    <s v="Yes"/>
    <s v="Yes"/>
    <s v="Yes"/>
    <x v="0"/>
  </r>
  <r>
    <x v="93"/>
    <s v="Federal Way"/>
    <n v="3701"/>
    <s v="Kilo Middle School"/>
    <n v="651.98"/>
    <n v="0"/>
    <n v="0"/>
    <n v="0"/>
    <n v="0"/>
    <n v="651.98"/>
    <s v="Yes"/>
    <s v="Yes"/>
    <s v="Yes"/>
    <s v="Yes"/>
    <x v="0"/>
  </r>
  <r>
    <x v="93"/>
    <s v="Federal Way"/>
    <n v="3738"/>
    <s v="Lake Dolloff Elementary School"/>
    <n v="480.4"/>
    <n v="17.399999999999999"/>
    <n v="0"/>
    <n v="0"/>
    <n v="0"/>
    <n v="497.79999999999995"/>
    <s v="Yes"/>
    <s v="Yes"/>
    <s v="Yes"/>
    <s v="Yes"/>
    <x v="0"/>
  </r>
  <r>
    <x v="93"/>
    <s v="Federal Way"/>
    <n v="3766"/>
    <s v="Decatur High School"/>
    <n v="1196.05"/>
    <n v="0"/>
    <n v="140.01000000000002"/>
    <n v="0"/>
    <n v="0"/>
    <n v="1336.06"/>
    <s v="Yes"/>
    <s v="Yes"/>
    <s v="Yes"/>
    <s v="Yes"/>
    <x v="0"/>
  </r>
  <r>
    <x v="93"/>
    <s v="Federal Way"/>
    <n v="3898"/>
    <s v="Illahee Middle School"/>
    <n v="623.35"/>
    <n v="0"/>
    <n v="0"/>
    <n v="0"/>
    <n v="0"/>
    <n v="623.35"/>
    <s v="Yes"/>
    <s v="Yes"/>
    <s v="Yes"/>
    <s v="Yes"/>
    <x v="0"/>
  </r>
  <r>
    <x v="93"/>
    <s v="Federal Way"/>
    <n v="4343"/>
    <s v="Silver Lake Elementary School - Federal Way"/>
    <n v="369.33"/>
    <n v="12.9"/>
    <n v="0"/>
    <n v="0"/>
    <n v="0"/>
    <n v="382.22999999999996"/>
    <s v="Yes"/>
    <s v="Yes"/>
    <s v="Yes"/>
    <s v="Yes"/>
    <x v="0"/>
  </r>
  <r>
    <x v="93"/>
    <s v="Federal Way"/>
    <n v="4374"/>
    <s v="Sherwood Forest Elementary School"/>
    <n v="334.68"/>
    <n v="0"/>
    <n v="0"/>
    <n v="0"/>
    <n v="0"/>
    <n v="334.68"/>
    <s v="Yes"/>
    <s v="Yes"/>
    <s v="Yes"/>
    <s v="Yes"/>
    <x v="0"/>
  </r>
  <r>
    <x v="93"/>
    <s v="Federal Way"/>
    <n v="4422"/>
    <s v="Rainier View Elementary School"/>
    <n v="466.1"/>
    <n v="13.4"/>
    <n v="0"/>
    <n v="0"/>
    <n v="0"/>
    <n v="479.5"/>
    <s v="Yes"/>
    <s v="Yes"/>
    <s v="Yes"/>
    <s v="Yes"/>
    <x v="0"/>
  </r>
  <r>
    <x v="93"/>
    <s v="Federal Way"/>
    <n v="4426"/>
    <s v="Green Gables Elementary School"/>
    <n v="317.7"/>
    <n v="0"/>
    <n v="0"/>
    <n v="0"/>
    <n v="0"/>
    <n v="317.7"/>
    <s v="Yes"/>
    <s v="Yes"/>
    <s v="Yes"/>
    <s v="Yes"/>
    <x v="0"/>
  </r>
  <r>
    <x v="93"/>
    <s v="Federal Way"/>
    <n v="4470"/>
    <s v="Enterprise Elementary School"/>
    <n v="385.4"/>
    <n v="0"/>
    <n v="0"/>
    <n v="0"/>
    <n v="0"/>
    <n v="385.4"/>
    <s v="Yes"/>
    <s v="Yes"/>
    <s v="Yes"/>
    <s v="Yes"/>
    <x v="0"/>
  </r>
  <r>
    <x v="93"/>
    <s v="Federal Way"/>
    <n v="4480"/>
    <s v="Meredith Hill Elementary School"/>
    <n v="387.45"/>
    <n v="0"/>
    <n v="0"/>
    <n v="0"/>
    <n v="0"/>
    <n v="387.45"/>
    <s v="Yes"/>
    <s v="Yes"/>
    <s v="Yes"/>
    <s v="Yes"/>
    <x v="0"/>
  </r>
  <r>
    <x v="93"/>
    <s v="Federal Way"/>
    <n v="4570"/>
    <s v="Todd Beamer High School"/>
    <n v="1142.54"/>
    <n v="0"/>
    <n v="175.77"/>
    <n v="0"/>
    <n v="0"/>
    <n v="1318.31"/>
    <s v="Yes"/>
    <s v="Yes"/>
    <s v="Yes"/>
    <s v="Yes"/>
    <x v="0"/>
  </r>
  <r>
    <x v="93"/>
    <s v="Federal Way"/>
    <n v="5029"/>
    <s v="Sequoyah Middle School"/>
    <n v="532.16999999999996"/>
    <n v="0"/>
    <n v="0"/>
    <n v="0"/>
    <n v="0"/>
    <n v="532.16999999999996"/>
    <s v="Yes"/>
    <s v="Yes"/>
    <s v="Yes"/>
    <s v="Yes"/>
    <x v="0"/>
  </r>
  <r>
    <x v="93"/>
    <s v="Federal Way"/>
    <n v="5163"/>
    <s v="Career Academy at Truman High School"/>
    <n v="80.290000000000006"/>
    <n v="0"/>
    <n v="1.31"/>
    <n v="0"/>
    <n v="0"/>
    <n v="81.600000000000009"/>
    <s v="Yes"/>
    <s v="Yes"/>
    <s v="Yes"/>
    <s v="Yes"/>
    <x v="0"/>
  </r>
  <r>
    <x v="93"/>
    <s v="Federal Way"/>
    <n v="5255"/>
    <s v="Gateway to College"/>
    <n v="8.6999999999999993"/>
    <n v="0"/>
    <n v="0"/>
    <n v="0"/>
    <n v="0"/>
    <n v="8.6999999999999993"/>
    <s v="Yes"/>
    <s v="Yes"/>
    <s v="No"/>
    <s v="No"/>
    <x v="1"/>
  </r>
  <r>
    <x v="93"/>
    <s v="Federal Way"/>
    <n v="5473"/>
    <s v="TAFA at Saghalie"/>
    <n v="516.55999999999995"/>
    <n v="0"/>
    <n v="13.260000000000002"/>
    <n v="0"/>
    <n v="0"/>
    <n v="529.81999999999994"/>
    <s v="Yes"/>
    <s v="Yes"/>
    <s v="Yes"/>
    <s v="Yes"/>
    <x v="0"/>
  </r>
  <r>
    <x v="94"/>
    <s v="Enumclaw"/>
    <n v="1523"/>
    <s v="Special Ed School"/>
    <n v="7.65"/>
    <n v="0"/>
    <n v="0"/>
    <n v="0"/>
    <n v="0"/>
    <n v="7.65"/>
    <s v="No"/>
    <s v="Yes"/>
    <s v="No"/>
    <s v="No"/>
    <x v="1"/>
  </r>
  <r>
    <x v="94"/>
    <s v="Enumclaw"/>
    <n v="2980"/>
    <s v="Byron Kibler Elementary School"/>
    <n v="426.39"/>
    <n v="0"/>
    <n v="0"/>
    <n v="0"/>
    <n v="0"/>
    <n v="426.39"/>
    <s v="No"/>
    <s v="Yes"/>
    <s v="No"/>
    <s v="No"/>
    <x v="1"/>
  </r>
  <r>
    <x v="94"/>
    <s v="Enumclaw"/>
    <n v="3330"/>
    <s v="Enumclaw Sr High School"/>
    <n v="1200.8399999999999"/>
    <n v="0"/>
    <n v="121.56"/>
    <n v="26.5"/>
    <n v="0"/>
    <n v="1348.8999999999999"/>
    <s v="No"/>
    <s v="Yes"/>
    <s v="No"/>
    <s v="No"/>
    <x v="1"/>
  </r>
  <r>
    <x v="94"/>
    <s v="Enumclaw"/>
    <n v="3430"/>
    <s v="Black Diamond Elementary"/>
    <n v="401.49"/>
    <n v="0"/>
    <n v="0"/>
    <n v="0"/>
    <n v="0"/>
    <n v="401.49"/>
    <s v="No"/>
    <s v="Yes"/>
    <s v="No"/>
    <s v="No"/>
    <x v="1"/>
  </r>
  <r>
    <x v="94"/>
    <s v="Enumclaw"/>
    <n v="3585"/>
    <s v="Westwood Elementary School"/>
    <n v="410.8"/>
    <n v="0"/>
    <n v="0"/>
    <n v="0"/>
    <n v="0"/>
    <n v="410.8"/>
    <s v="No"/>
    <s v="Yes"/>
    <s v="No"/>
    <s v="No"/>
    <x v="1"/>
  </r>
  <r>
    <x v="94"/>
    <s v="Enumclaw"/>
    <n v="3739"/>
    <s v="Southwood Elementary School"/>
    <n v="341.62"/>
    <n v="0"/>
    <n v="0"/>
    <n v="0"/>
    <n v="0"/>
    <n v="341.62"/>
    <s v="No"/>
    <s v="Yes"/>
    <s v="No"/>
    <s v="No"/>
    <x v="1"/>
  </r>
  <r>
    <x v="94"/>
    <s v="Enumclaw"/>
    <n v="4210"/>
    <s v="Enumclaw Middle School"/>
    <n v="525.14"/>
    <n v="0"/>
    <n v="0"/>
    <n v="0"/>
    <n v="0"/>
    <n v="525.14"/>
    <s v="No"/>
    <s v="Yes"/>
    <s v="No"/>
    <s v="No"/>
    <x v="1"/>
  </r>
  <r>
    <x v="94"/>
    <s v="Enumclaw"/>
    <n v="4289"/>
    <s v="Sunrise Elementary"/>
    <n v="393.21"/>
    <n v="0"/>
    <n v="0"/>
    <n v="0"/>
    <n v="0"/>
    <n v="393.21"/>
    <s v="No"/>
    <s v="Yes"/>
    <s v="No"/>
    <s v="No"/>
    <x v="1"/>
  </r>
  <r>
    <x v="94"/>
    <s v="Enumclaw"/>
    <n v="4550"/>
    <s v="Thunder Mountain Middle School"/>
    <n v="461.18"/>
    <n v="0"/>
    <n v="0"/>
    <n v="0"/>
    <n v="0"/>
    <n v="461.18"/>
    <s v="No"/>
    <s v="Yes"/>
    <s v="No"/>
    <s v="No"/>
    <x v="1"/>
  </r>
  <r>
    <x v="95"/>
    <s v="Mercer Island"/>
    <n v="2981"/>
    <s v="Lakeridge Elementary School"/>
    <n v="407.23"/>
    <n v="0"/>
    <n v="0"/>
    <n v="0"/>
    <n v="0"/>
    <n v="407.23"/>
    <s v="No"/>
    <s v="Yes"/>
    <s v="No"/>
    <s v="No"/>
    <x v="1"/>
  </r>
  <r>
    <x v="95"/>
    <s v="Mercer Island"/>
    <n v="3029"/>
    <s v="Mercer Island High School"/>
    <n v="1399.66"/>
    <n v="0"/>
    <n v="47.61"/>
    <n v="0"/>
    <n v="0"/>
    <n v="1447.27"/>
    <s v="No"/>
    <s v="Yes"/>
    <s v="No"/>
    <s v="No"/>
    <x v="1"/>
  </r>
  <r>
    <x v="95"/>
    <s v="Mercer Island"/>
    <n v="3162"/>
    <s v="Island Park Elementary"/>
    <n v="364.19"/>
    <n v="0"/>
    <n v="0"/>
    <n v="0"/>
    <n v="0"/>
    <n v="364.19"/>
    <s v="No"/>
    <s v="Yes"/>
    <s v="No"/>
    <s v="No"/>
    <x v="1"/>
  </r>
  <r>
    <x v="95"/>
    <s v="Mercer Island"/>
    <n v="3219"/>
    <s v="Islander Middle School"/>
    <n v="938.12"/>
    <n v="0"/>
    <n v="0"/>
    <n v="0"/>
    <n v="0"/>
    <n v="938.12"/>
    <s v="No"/>
    <s v="Yes"/>
    <s v="No"/>
    <s v="No"/>
    <x v="1"/>
  </r>
  <r>
    <x v="95"/>
    <s v="Mercer Island"/>
    <n v="3433"/>
    <s v="West Mercer Elementary"/>
    <n v="415.1"/>
    <n v="0"/>
    <n v="0"/>
    <n v="0"/>
    <n v="0"/>
    <n v="415.1"/>
    <s v="No"/>
    <s v="Yes"/>
    <s v="No"/>
    <s v="No"/>
    <x v="1"/>
  </r>
  <r>
    <x v="95"/>
    <s v="Mercer Island"/>
    <n v="5447"/>
    <s v="Northwood Elementary School"/>
    <n v="357.01"/>
    <n v="0"/>
    <n v="0"/>
    <n v="0"/>
    <n v="0"/>
    <n v="357.01"/>
    <s v="No"/>
    <s v="Yes"/>
    <s v="No"/>
    <s v="No"/>
    <x v="1"/>
  </r>
  <r>
    <x v="96"/>
    <s v="Highline"/>
    <n v="1539"/>
    <s v="CHOICE Academy"/>
    <n v="145.41999999999999"/>
    <n v="0"/>
    <n v="24.150000000000002"/>
    <n v="0"/>
    <n v="0"/>
    <n v="169.57"/>
    <s v="No"/>
    <s v="Yes"/>
    <s v="No"/>
    <s v="No"/>
    <x v="1"/>
  </r>
  <r>
    <x v="96"/>
    <s v="Highline"/>
    <n v="1972"/>
    <s v="New Start"/>
    <n v="113.7"/>
    <n v="0"/>
    <n v="0.45"/>
    <n v="0"/>
    <n v="0"/>
    <n v="114.15"/>
    <s v="Yes"/>
    <s v="Yes"/>
    <s v="Yes"/>
    <s v="Yes"/>
    <x v="0"/>
  </r>
  <r>
    <x v="96"/>
    <s v="Highline"/>
    <n v="1973"/>
    <s v="Satellite High School"/>
    <n v="103.79"/>
    <n v="0"/>
    <n v="0"/>
    <n v="0"/>
    <n v="1.3"/>
    <n v="105.09"/>
    <s v="No"/>
    <s v="Yes"/>
    <s v="No"/>
    <s v="No"/>
    <x v="1"/>
  </r>
  <r>
    <x v="96"/>
    <s v="Highline"/>
    <n v="2144"/>
    <s v="Mount View Elementary"/>
    <n v="375.5"/>
    <n v="11.9"/>
    <n v="0"/>
    <n v="0"/>
    <n v="0"/>
    <n v="387.4"/>
    <s v="Yes"/>
    <s v="Yes"/>
    <s v="Yes"/>
    <s v="Yes"/>
    <x v="0"/>
  </r>
  <r>
    <x v="96"/>
    <s v="Highline"/>
    <n v="2270"/>
    <s v="Puget Sound Skills Center"/>
    <n v="449.35"/>
    <n v="0"/>
    <n v="0"/>
    <n v="0"/>
    <n v="38.820000000000029"/>
    <n v="488.17000000000007"/>
    <s v="No"/>
    <s v="Yes"/>
    <s v="No"/>
    <s v="No"/>
    <x v="1"/>
  </r>
  <r>
    <x v="96"/>
    <s v="Highline"/>
    <n v="2325"/>
    <s v="Highline High School"/>
    <n v="1188.92"/>
    <n v="0"/>
    <n v="69.3"/>
    <n v="0"/>
    <n v="0"/>
    <n v="1258.22"/>
    <s v="Yes"/>
    <s v="Yes"/>
    <s v="Yes"/>
    <s v="Yes"/>
    <x v="0"/>
  </r>
  <r>
    <x v="96"/>
    <s v="Highline"/>
    <n v="2418"/>
    <s v="Des Moines Elementary"/>
    <n v="446.5"/>
    <n v="12"/>
    <n v="0"/>
    <n v="0"/>
    <n v="0"/>
    <n v="458.5"/>
    <s v="Yes"/>
    <s v="Yes"/>
    <s v="Yes"/>
    <s v="Yes"/>
    <x v="0"/>
  </r>
  <r>
    <x v="96"/>
    <s v="Highline"/>
    <n v="2639"/>
    <s v="White Center Heights Elementary"/>
    <n v="539.70000000000005"/>
    <n v="0"/>
    <n v="0"/>
    <n v="0"/>
    <n v="0"/>
    <n v="539.70000000000005"/>
    <s v="Yes"/>
    <s v="Yes"/>
    <s v="Yes"/>
    <s v="Yes"/>
    <x v="0"/>
  </r>
  <r>
    <x v="96"/>
    <s v="Highline"/>
    <n v="2699"/>
    <s v="Hazel Valley Elementary"/>
    <n v="484.84"/>
    <n v="0"/>
    <n v="0"/>
    <n v="0"/>
    <n v="0"/>
    <n v="484.84"/>
    <s v="Yes"/>
    <s v="Yes"/>
    <s v="Yes"/>
    <s v="Yes"/>
    <x v="0"/>
  </r>
  <r>
    <x v="96"/>
    <s v="Highline"/>
    <n v="2734"/>
    <s v="McMicken Heights Elementary"/>
    <n v="503.5"/>
    <n v="0"/>
    <n v="0"/>
    <n v="0"/>
    <n v="0"/>
    <n v="503.5"/>
    <s v="Yes"/>
    <s v="Yes"/>
    <s v="Yes"/>
    <s v="Yes"/>
    <x v="0"/>
  </r>
  <r>
    <x v="96"/>
    <s v="Highline"/>
    <n v="2765"/>
    <s v="Beverly Park Elem at Glendale"/>
    <n v="342.63"/>
    <n v="0"/>
    <n v="0"/>
    <n v="0"/>
    <n v="0"/>
    <n v="342.63"/>
    <s v="Yes"/>
    <s v="Yes"/>
    <s v="Yes"/>
    <s v="Yes"/>
    <x v="0"/>
  </r>
  <r>
    <x v="96"/>
    <s v="Highline"/>
    <n v="2842"/>
    <s v="Shorewood Elementary"/>
    <n v="418.9"/>
    <n v="0"/>
    <n v="0"/>
    <n v="0"/>
    <n v="0"/>
    <n v="418.9"/>
    <s v="Yes"/>
    <s v="Yes"/>
    <s v="Yes"/>
    <s v="Yes"/>
    <x v="0"/>
  </r>
  <r>
    <x v="96"/>
    <s v="Highline"/>
    <n v="2844"/>
    <s v="Gregory Heights Elementary"/>
    <n v="446.6"/>
    <n v="0"/>
    <n v="0"/>
    <n v="0"/>
    <n v="0"/>
    <n v="446.6"/>
    <s v="No"/>
    <s v="Yes"/>
    <s v="No"/>
    <s v="No"/>
    <x v="1"/>
  </r>
  <r>
    <x v="96"/>
    <s v="Highline"/>
    <n v="2926"/>
    <s v="Cedarhurst Elementary"/>
    <n v="407.32"/>
    <n v="0"/>
    <n v="0"/>
    <n v="0"/>
    <n v="0"/>
    <n v="407.32"/>
    <s v="Yes"/>
    <s v="Yes"/>
    <s v="Yes"/>
    <s v="Yes"/>
    <x v="0"/>
  </r>
  <r>
    <x v="96"/>
    <s v="Highline"/>
    <n v="2927"/>
    <s v="Sylvester Middle School"/>
    <n v="546.34"/>
    <n v="0"/>
    <n v="0"/>
    <n v="0"/>
    <n v="0"/>
    <n v="546.34"/>
    <s v="No"/>
    <s v="Yes"/>
    <s v="No"/>
    <s v="No"/>
    <x v="1"/>
  </r>
  <r>
    <x v="96"/>
    <s v="Highline"/>
    <n v="2982"/>
    <s v="Bow Lake Elementary"/>
    <n v="530.5"/>
    <n v="0"/>
    <n v="0"/>
    <n v="0"/>
    <n v="0"/>
    <n v="530.5"/>
    <s v="Yes"/>
    <s v="Yes"/>
    <s v="Yes"/>
    <s v="Yes"/>
    <x v="0"/>
  </r>
  <r>
    <x v="96"/>
    <s v="Highline"/>
    <n v="2983"/>
    <s v="North Hill Elementary"/>
    <n v="509.31"/>
    <n v="0"/>
    <n v="0"/>
    <n v="0"/>
    <n v="0"/>
    <n v="509.31"/>
    <s v="No"/>
    <s v="Yes"/>
    <s v="No"/>
    <s v="No"/>
    <x v="1"/>
  </r>
  <r>
    <x v="96"/>
    <s v="Highline"/>
    <n v="2984"/>
    <s v="Midway Elementary"/>
    <n v="541.29999999999995"/>
    <n v="0"/>
    <n v="0"/>
    <n v="0"/>
    <n v="0"/>
    <n v="541.29999999999995"/>
    <s v="Yes"/>
    <s v="Yes"/>
    <s v="Yes"/>
    <s v="Yes"/>
    <x v="0"/>
  </r>
  <r>
    <x v="96"/>
    <s v="Highline"/>
    <n v="3097"/>
    <s v="Marvista Elementary"/>
    <n v="532.73"/>
    <n v="0"/>
    <n v="0"/>
    <n v="0"/>
    <n v="0"/>
    <n v="532.73"/>
    <s v="No"/>
    <s v="Yes"/>
    <s v="No"/>
    <s v="No"/>
    <x v="1"/>
  </r>
  <r>
    <x v="96"/>
    <s v="Highline"/>
    <n v="3098"/>
    <s v="Chinook Middle School"/>
    <n v="605.44000000000005"/>
    <n v="0"/>
    <n v="0"/>
    <n v="0"/>
    <n v="0"/>
    <n v="605.44000000000005"/>
    <s v="Yes"/>
    <s v="Yes"/>
    <s v="Yes"/>
    <s v="Yes"/>
    <x v="0"/>
  </r>
  <r>
    <x v="96"/>
    <s v="Highline"/>
    <n v="3099"/>
    <s v="Evergreen High School"/>
    <n v="914.49"/>
    <n v="0"/>
    <n v="98.669999999999987"/>
    <n v="0"/>
    <n v="0"/>
    <n v="1013.16"/>
    <s v="Yes"/>
    <s v="Yes"/>
    <s v="Yes"/>
    <s v="Yes"/>
    <x v="0"/>
  </r>
  <r>
    <x v="96"/>
    <s v="Highline"/>
    <n v="3163"/>
    <s v="Cascade Middle School"/>
    <n v="666.89"/>
    <n v="0"/>
    <n v="0"/>
    <n v="0"/>
    <n v="0"/>
    <n v="666.89"/>
    <s v="Yes"/>
    <s v="Yes"/>
    <s v="Yes"/>
    <s v="Yes"/>
    <x v="0"/>
  </r>
  <r>
    <x v="96"/>
    <s v="Highline"/>
    <n v="3165"/>
    <s v="Hilltop Elementary"/>
    <n v="438.6"/>
    <n v="10.9"/>
    <n v="0"/>
    <n v="0"/>
    <n v="0"/>
    <n v="449.5"/>
    <s v="Yes"/>
    <s v="Yes"/>
    <s v="Yes"/>
    <s v="Yes"/>
    <x v="0"/>
  </r>
  <r>
    <x v="96"/>
    <s v="Highline"/>
    <n v="3278"/>
    <s v="Madrona Elementary"/>
    <n v="342.4"/>
    <n v="0"/>
    <n v="0"/>
    <n v="0"/>
    <n v="0"/>
    <n v="342.4"/>
    <s v="Yes"/>
    <s v="Yes"/>
    <s v="Yes"/>
    <s v="Yes"/>
    <x v="0"/>
  </r>
  <r>
    <x v="96"/>
    <s v="Highline"/>
    <n v="3279"/>
    <s v="Mount Rainier High School"/>
    <n v="1480.41"/>
    <n v="0"/>
    <n v="226.2"/>
    <n v="0"/>
    <n v="0"/>
    <n v="1706.6100000000001"/>
    <s v="Yes"/>
    <s v="Yes"/>
    <s v="Yes"/>
    <s v="Yes"/>
    <x v="0"/>
  </r>
  <r>
    <x v="96"/>
    <s v="Highline"/>
    <n v="3333"/>
    <s v="Pacific Middle School"/>
    <n v="616.38"/>
    <n v="0"/>
    <n v="0"/>
    <n v="0"/>
    <n v="0"/>
    <n v="616.38"/>
    <s v="Yes"/>
    <s v="Yes"/>
    <s v="Yes"/>
    <s v="Yes"/>
    <x v="0"/>
  </r>
  <r>
    <x v="96"/>
    <s v="Highline"/>
    <n v="3335"/>
    <s v="Parkside Elementary"/>
    <n v="493.2"/>
    <n v="0"/>
    <n v="0"/>
    <n v="0"/>
    <n v="0"/>
    <n v="493.2"/>
    <s v="Yes"/>
    <s v="Yes"/>
    <s v="Yes"/>
    <s v="Yes"/>
    <x v="0"/>
  </r>
  <r>
    <x v="96"/>
    <s v="Highline"/>
    <n v="3382"/>
    <s v="Seahurst Elementary School"/>
    <n v="389.9"/>
    <n v="12.1"/>
    <n v="0"/>
    <n v="0"/>
    <n v="0"/>
    <n v="402"/>
    <s v="Yes"/>
    <s v="Yes"/>
    <s v="Yes"/>
    <s v="Yes"/>
    <x v="0"/>
  </r>
  <r>
    <x v="96"/>
    <s v="Highline"/>
    <n v="3483"/>
    <s v="Tyee High School"/>
    <n v="533.41999999999996"/>
    <n v="0"/>
    <n v="32.979999999999997"/>
    <n v="0"/>
    <n v="0"/>
    <n v="566.4"/>
    <s v="Yes"/>
    <s v="Yes"/>
    <s v="Yes"/>
    <s v="Yes"/>
    <x v="0"/>
  </r>
  <r>
    <x v="96"/>
    <s v="Highline"/>
    <n v="3553"/>
    <s v="Raisbeck Aviation High School"/>
    <n v="389.05"/>
    <n v="0"/>
    <n v="5.92"/>
    <n v="0"/>
    <n v="0"/>
    <n v="394.97"/>
    <s v="No"/>
    <s v="Yes"/>
    <s v="No"/>
    <s v="No"/>
    <x v="1"/>
  </r>
  <r>
    <x v="96"/>
    <s v="Highline"/>
    <n v="5028"/>
    <s v="Big Picture School"/>
    <n v="227.92"/>
    <n v="0"/>
    <n v="6.29"/>
    <n v="0"/>
    <n v="0"/>
    <n v="234.20999999999998"/>
    <s v="Yes"/>
    <s v="Yes"/>
    <s v="Yes"/>
    <s v="Yes"/>
    <x v="0"/>
  </r>
  <r>
    <x v="96"/>
    <s v="Highline"/>
    <n v="5371"/>
    <s v="Highline Home School Center"/>
    <n v="0"/>
    <n v="0"/>
    <n v="8.8699999999999992"/>
    <n v="0"/>
    <n v="0"/>
    <n v="8.8699999999999992"/>
    <s v="No"/>
    <s v="Yes"/>
    <s v="No"/>
    <s v="No"/>
    <x v="1"/>
  </r>
  <r>
    <x v="96"/>
    <s v="Highline"/>
    <n v="5551"/>
    <s v="Glacier Middle School"/>
    <n v="801.05"/>
    <n v="0"/>
    <n v="0"/>
    <n v="0"/>
    <n v="0"/>
    <n v="801.05"/>
    <s v="Yes"/>
    <s v="Yes"/>
    <s v="Yes"/>
    <s v="Yes"/>
    <x v="0"/>
  </r>
  <r>
    <x v="96"/>
    <s v="Highline"/>
    <n v="5622"/>
    <s v="Highline Public Schools Virtual Academy"/>
    <n v="197.71"/>
    <n v="0"/>
    <n v="8.57"/>
    <n v="0"/>
    <n v="0"/>
    <n v="206.28"/>
    <s v="Yes"/>
    <s v="Yes"/>
    <s v="Yes"/>
    <s v="Yes"/>
    <x v="0"/>
  </r>
  <r>
    <x v="96"/>
    <s v="Highline"/>
    <n v="5672"/>
    <s v="Maritime High School"/>
    <n v="103.6"/>
    <n v="0"/>
    <n v="7.8"/>
    <n v="0"/>
    <n v="0"/>
    <n v="111.39999999999999"/>
    <s v="No"/>
    <s v="Yes"/>
    <s v="No"/>
    <s v="No"/>
    <x v="1"/>
  </r>
  <r>
    <x v="97"/>
    <s v="Vashon Island"/>
    <n v="1822"/>
    <s v="Family Link"/>
    <n v="71.2"/>
    <n v="0"/>
    <n v="0"/>
    <n v="0"/>
    <n v="0"/>
    <n v="71.2"/>
    <s v="No"/>
    <s v="Yes"/>
    <s v="No"/>
    <s v="No"/>
    <x v="1"/>
  </r>
  <r>
    <x v="97"/>
    <s v="Vashon Island"/>
    <n v="1938"/>
    <s v="Student Link"/>
    <n v="47.64"/>
    <n v="0"/>
    <n v="2.64"/>
    <n v="0"/>
    <n v="0"/>
    <n v="50.28"/>
    <s v="Yes"/>
    <s v="Yes"/>
    <s v="Yes"/>
    <s v="Yes"/>
    <x v="0"/>
  </r>
  <r>
    <x v="97"/>
    <s v="Vashon Island"/>
    <n v="2419"/>
    <s v="Vashon Island High School"/>
    <n v="488.06"/>
    <n v="0"/>
    <n v="19.760000000000002"/>
    <n v="0"/>
    <n v="0"/>
    <n v="507.82"/>
    <s v="No"/>
    <s v="Yes"/>
    <s v="No"/>
    <s v="No"/>
    <x v="1"/>
  </r>
  <r>
    <x v="97"/>
    <s v="Vashon Island"/>
    <n v="3667"/>
    <s v="McMurray Middle School"/>
    <n v="354.53"/>
    <n v="0"/>
    <n v="0"/>
    <n v="0"/>
    <n v="0"/>
    <n v="354.53"/>
    <s v="No"/>
    <s v="Yes"/>
    <s v="No"/>
    <s v="No"/>
    <x v="1"/>
  </r>
  <r>
    <x v="97"/>
    <s v="Vashon Island"/>
    <n v="4468"/>
    <s v="Chautauqua Elementary"/>
    <n v="446.33"/>
    <n v="0"/>
    <n v="0"/>
    <n v="0"/>
    <n v="0"/>
    <n v="446.33"/>
    <s v="No"/>
    <s v="Yes"/>
    <s v="No"/>
    <s v="No"/>
    <x v="1"/>
  </r>
  <r>
    <x v="98"/>
    <s v="Renton"/>
    <n v="1534"/>
    <s v="Griffin Home"/>
    <n v="1.2"/>
    <n v="0"/>
    <n v="0"/>
    <n v="0"/>
    <n v="0"/>
    <n v="1.2"/>
    <s v="Yes"/>
    <s v="Yes"/>
    <s v="No"/>
    <s v="No"/>
    <x v="1"/>
  </r>
  <r>
    <x v="98"/>
    <s v="Renton"/>
    <n v="1648"/>
    <s v="Out Of District Facility"/>
    <n v="8.9"/>
    <n v="0"/>
    <n v="0"/>
    <n v="0"/>
    <n v="0"/>
    <n v="8.9"/>
    <s v="No"/>
    <s v="Yes"/>
    <s v="No"/>
    <s v="No"/>
    <x v="1"/>
  </r>
  <r>
    <x v="98"/>
    <s v="Renton"/>
    <n v="1784"/>
    <s v="H.O.M.E. Program"/>
    <n v="127.75"/>
    <n v="0"/>
    <n v="0"/>
    <n v="0"/>
    <n v="0"/>
    <n v="127.75"/>
    <s v="No"/>
    <s v="Yes"/>
    <s v="No"/>
    <s v="No"/>
    <x v="1"/>
  </r>
  <r>
    <x v="98"/>
    <s v="Renton"/>
    <n v="2439"/>
    <s v="Bryn Mawr Elementary School"/>
    <n v="388"/>
    <n v="0"/>
    <n v="0"/>
    <n v="0"/>
    <n v="0"/>
    <n v="388"/>
    <s v="Yes"/>
    <s v="Yes"/>
    <s v="Yes"/>
    <s v="Yes"/>
    <x v="0"/>
  </r>
  <r>
    <x v="98"/>
    <s v="Renton"/>
    <n v="2475"/>
    <s v="Renton Senior High School"/>
    <n v="1115.71"/>
    <n v="0"/>
    <n v="90.75"/>
    <n v="0"/>
    <n v="0"/>
    <n v="1206.46"/>
    <s v="Yes"/>
    <s v="Yes"/>
    <s v="Yes"/>
    <s v="Yes"/>
    <x v="0"/>
  </r>
  <r>
    <x v="98"/>
    <s v="Renton"/>
    <n v="2597"/>
    <s v="Kennydale Elementary School"/>
    <n v="500.37"/>
    <n v="0"/>
    <n v="0"/>
    <n v="0"/>
    <n v="0"/>
    <n v="500.37"/>
    <s v="No"/>
    <s v="Yes"/>
    <s v="No"/>
    <s v="No"/>
    <x v="1"/>
  </r>
  <r>
    <x v="98"/>
    <s v="Renton"/>
    <n v="2640"/>
    <s v="Highlands Elementary School"/>
    <n v="404.75"/>
    <n v="0"/>
    <n v="0"/>
    <n v="0"/>
    <n v="0"/>
    <n v="404.75"/>
    <s v="Yes"/>
    <s v="Yes"/>
    <s v="Yes"/>
    <s v="Yes"/>
    <x v="0"/>
  </r>
  <r>
    <x v="98"/>
    <s v="Renton"/>
    <n v="2929"/>
    <s v="Lakeridge Elementary School"/>
    <n v="316.14999999999998"/>
    <n v="0"/>
    <n v="0"/>
    <n v="0"/>
    <n v="0"/>
    <n v="316.14999999999998"/>
    <s v="Yes"/>
    <s v="Yes"/>
    <s v="Yes"/>
    <s v="Yes"/>
    <x v="0"/>
  </r>
  <r>
    <x v="98"/>
    <s v="Renton"/>
    <n v="3034"/>
    <s v="Campbell Hill Elementary School"/>
    <n v="366.2"/>
    <n v="0"/>
    <n v="0"/>
    <n v="0"/>
    <n v="0"/>
    <n v="366.2"/>
    <s v="Yes"/>
    <s v="Yes"/>
    <s v="Yes"/>
    <s v="Yes"/>
    <x v="0"/>
  </r>
  <r>
    <x v="98"/>
    <s v="Renton"/>
    <n v="3035"/>
    <s v="McKnight Middle School"/>
    <n v="825.6"/>
    <n v="0"/>
    <n v="0"/>
    <n v="0"/>
    <n v="0"/>
    <n v="825.6"/>
    <s v="No"/>
    <s v="Yes"/>
    <s v="No"/>
    <s v="No"/>
    <x v="1"/>
  </r>
  <r>
    <x v="98"/>
    <s v="Renton"/>
    <n v="3280"/>
    <s v="Dimmitt Middle School"/>
    <n v="631.84"/>
    <n v="0"/>
    <n v="0"/>
    <n v="0"/>
    <n v="0"/>
    <n v="631.84"/>
    <s v="Yes"/>
    <s v="Yes"/>
    <s v="Yes"/>
    <s v="Yes"/>
    <x v="0"/>
  </r>
  <r>
    <x v="98"/>
    <s v="Renton"/>
    <n v="3337"/>
    <s v="Cascade Elementary School"/>
    <n v="437.23"/>
    <n v="0"/>
    <n v="0"/>
    <n v="0"/>
    <n v="0"/>
    <n v="437.23"/>
    <s v="Yes"/>
    <s v="Yes"/>
    <s v="Yes"/>
    <s v="Yes"/>
    <x v="0"/>
  </r>
  <r>
    <x v="98"/>
    <s v="Renton"/>
    <n v="3434"/>
    <s v="Nelsen Middle School"/>
    <n v="889.31"/>
    <n v="0"/>
    <n v="0"/>
    <n v="0"/>
    <n v="0"/>
    <n v="889.31"/>
    <s v="Yes"/>
    <s v="Yes"/>
    <s v="Yes"/>
    <s v="Yes"/>
    <x v="0"/>
  </r>
  <r>
    <x v="98"/>
    <s v="Renton"/>
    <n v="3485"/>
    <s v="Hazelwood Elementary School"/>
    <n v="461.41"/>
    <n v="0"/>
    <n v="0"/>
    <n v="0"/>
    <n v="0"/>
    <n v="461.41"/>
    <s v="No"/>
    <s v="Yes"/>
    <s v="No"/>
    <s v="No"/>
    <x v="1"/>
  </r>
  <r>
    <x v="98"/>
    <s v="Renton"/>
    <n v="3521"/>
    <s v="Renton Park Elementary School"/>
    <n v="373.88"/>
    <n v="0"/>
    <n v="0"/>
    <n v="0"/>
    <n v="0"/>
    <n v="373.88"/>
    <s v="Yes"/>
    <s v="Yes"/>
    <s v="Yes"/>
    <s v="Yes"/>
    <x v="0"/>
  </r>
  <r>
    <x v="98"/>
    <s v="Renton"/>
    <n v="3586"/>
    <s v="Maplewood Heights Elementary School"/>
    <n v="410.01"/>
    <n v="0"/>
    <n v="0"/>
    <n v="0"/>
    <n v="0"/>
    <n v="410.01"/>
    <s v="No"/>
    <s v="Yes"/>
    <s v="No"/>
    <s v="No"/>
    <x v="1"/>
  </r>
  <r>
    <x v="98"/>
    <s v="Renton"/>
    <n v="3587"/>
    <s v="Benson Hill Elementary School"/>
    <n v="476.09"/>
    <n v="0"/>
    <n v="0"/>
    <n v="0"/>
    <n v="0"/>
    <n v="476.09"/>
    <s v="No"/>
    <s v="Yes"/>
    <s v="No"/>
    <s v="No"/>
    <x v="1"/>
  </r>
  <r>
    <x v="98"/>
    <s v="Renton"/>
    <n v="3630"/>
    <s v="Hazen Senior High School"/>
    <n v="1545.41"/>
    <n v="0"/>
    <n v="263.35000000000002"/>
    <n v="0"/>
    <n v="0"/>
    <n v="1808.7600000000002"/>
    <s v="No"/>
    <s v="Yes"/>
    <s v="No"/>
    <s v="No"/>
    <x v="1"/>
  </r>
  <r>
    <x v="98"/>
    <s v="Renton"/>
    <n v="3668"/>
    <s v="Sierra Heights Elementary School"/>
    <n v="341.3"/>
    <n v="0"/>
    <n v="0"/>
    <n v="0"/>
    <n v="0"/>
    <n v="341.3"/>
    <s v="No"/>
    <s v="Yes"/>
    <s v="No"/>
    <s v="No"/>
    <x v="1"/>
  </r>
  <r>
    <x v="98"/>
    <s v="Renton"/>
    <n v="3702"/>
    <s v="Tiffany Park Elementary School"/>
    <n v="372.35"/>
    <n v="0"/>
    <n v="0"/>
    <n v="0"/>
    <n v="0"/>
    <n v="372.35"/>
    <s v="Yes"/>
    <s v="Yes"/>
    <s v="Yes"/>
    <s v="Yes"/>
    <x v="0"/>
  </r>
  <r>
    <x v="98"/>
    <s v="Renton"/>
    <n v="3740"/>
    <s v="Talbot Hill Elementary School"/>
    <n v="412"/>
    <n v="0"/>
    <n v="0"/>
    <n v="0"/>
    <n v="0"/>
    <n v="412"/>
    <s v="No"/>
    <s v="Yes"/>
    <s v="No"/>
    <s v="No"/>
    <x v="1"/>
  </r>
  <r>
    <x v="98"/>
    <s v="Renton"/>
    <n v="3741"/>
    <s v="Lindbergh Senior High School"/>
    <n v="1105.57"/>
    <n v="0"/>
    <n v="135.81"/>
    <n v="0"/>
    <n v="0"/>
    <n v="1241.3799999999999"/>
    <s v="Yes"/>
    <s v="Yes"/>
    <s v="Yes"/>
    <s v="Yes"/>
    <x v="0"/>
  </r>
  <r>
    <x v="98"/>
    <s v="Renton"/>
    <n v="5070"/>
    <s v="Renton Academy"/>
    <n v="27.88"/>
    <n v="0"/>
    <n v="0"/>
    <n v="0"/>
    <n v="0"/>
    <n v="27.88"/>
    <s v="Yes"/>
    <s v="Yes"/>
    <s v="No"/>
    <s v="No"/>
    <x v="1"/>
  </r>
  <r>
    <x v="98"/>
    <s v="Renton"/>
    <n v="5229"/>
    <s v="Honey Dew Elementary"/>
    <n v="297.2"/>
    <n v="0"/>
    <n v="0"/>
    <n v="0"/>
    <n v="0"/>
    <n v="297.2"/>
    <s v="Yes"/>
    <s v="Yes"/>
    <s v="Yes"/>
    <s v="Yes"/>
    <x v="0"/>
  </r>
  <r>
    <x v="98"/>
    <s v="Renton"/>
    <n v="5282"/>
    <s v="Talley High School"/>
    <n v="199.47"/>
    <n v="0"/>
    <n v="11.170000000000002"/>
    <n v="0"/>
    <n v="0"/>
    <n v="210.64"/>
    <s v="Yes"/>
    <s v="Yes"/>
    <s v="Yes"/>
    <s v="Yes"/>
    <x v="0"/>
  </r>
  <r>
    <x v="98"/>
    <s v="Renton"/>
    <n v="5484"/>
    <s v="Risdon Middle School"/>
    <n v="760.51"/>
    <n v="0"/>
    <n v="0"/>
    <n v="0"/>
    <n v="0"/>
    <n v="760.51"/>
    <s v="No"/>
    <s v="Yes"/>
    <s v="No"/>
    <s v="No"/>
    <x v="1"/>
  </r>
  <r>
    <x v="98"/>
    <s v="Renton"/>
    <n v="5519"/>
    <s v="Sartori Elementary School"/>
    <n v="509"/>
    <n v="0"/>
    <n v="0"/>
    <n v="0"/>
    <n v="0"/>
    <n v="509"/>
    <s v="No"/>
    <s v="Yes"/>
    <s v="No"/>
    <s v="No"/>
    <x v="1"/>
  </r>
  <r>
    <x v="98"/>
    <s v="Renton"/>
    <n v="5741"/>
    <s v="Hilltop Heritage Elementary School"/>
    <n v="502.05"/>
    <n v="0"/>
    <n v="0"/>
    <n v="0"/>
    <n v="0"/>
    <n v="502.05"/>
    <s v="No"/>
    <s v="Yes"/>
    <s v="No"/>
    <s v="No"/>
    <x v="1"/>
  </r>
  <r>
    <x v="99"/>
    <s v="Skykomish"/>
    <n v="2512"/>
    <s v="Skykomish Elementary School"/>
    <n v="31.1"/>
    <n v="0"/>
    <n v="0"/>
    <n v="0"/>
    <n v="0"/>
    <n v="31.1"/>
    <s v="Yes"/>
    <s v="Yes"/>
    <s v="Yes"/>
    <s v="Yes"/>
    <x v="0"/>
  </r>
  <r>
    <x v="99"/>
    <s v="Skykomish"/>
    <n v="2513"/>
    <s v="Skykomish High School"/>
    <n v="11.81"/>
    <n v="0"/>
    <n v="0"/>
    <n v="0"/>
    <n v="0"/>
    <n v="11.81"/>
    <s v="Yes"/>
    <s v="Yes"/>
    <s v="Yes"/>
    <s v="Yes"/>
    <x v="0"/>
  </r>
  <r>
    <x v="100"/>
    <s v="Bellevue"/>
    <n v="2701"/>
    <s v="Bellevue High School"/>
    <n v="1516.01"/>
    <n v="0"/>
    <n v="125.00999999999999"/>
    <n v="0"/>
    <n v="0"/>
    <n v="1641.02"/>
    <s v="No"/>
    <s v="Yes"/>
    <s v="No"/>
    <s v="No"/>
    <x v="1"/>
  </r>
  <r>
    <x v="100"/>
    <s v="Bellevue"/>
    <n v="2846"/>
    <s v="Enatai Elementary School"/>
    <n v="466.8"/>
    <n v="0"/>
    <n v="0"/>
    <n v="0"/>
    <n v="0"/>
    <n v="466.8"/>
    <s v="No"/>
    <s v="Yes"/>
    <s v="No"/>
    <s v="No"/>
    <x v="1"/>
  </r>
  <r>
    <x v="100"/>
    <s v="Bellevue"/>
    <n v="2847"/>
    <s v="Clyde Hill Elementary"/>
    <n v="567.5"/>
    <n v="0"/>
    <n v="0"/>
    <n v="0"/>
    <n v="0"/>
    <n v="567.5"/>
    <s v="No"/>
    <s v="Yes"/>
    <s v="No"/>
    <s v="No"/>
    <x v="1"/>
  </r>
  <r>
    <x v="100"/>
    <s v="Bellevue"/>
    <n v="3100"/>
    <s v="Stevenson Elementary"/>
    <n v="501.61"/>
    <n v="0"/>
    <n v="0"/>
    <n v="0"/>
    <n v="0"/>
    <n v="501.61"/>
    <s v="No"/>
    <s v="Yes"/>
    <s v="No"/>
    <s v="No"/>
    <x v="1"/>
  </r>
  <r>
    <x v="100"/>
    <s v="Bellevue"/>
    <n v="3166"/>
    <s v="Highland Middle School"/>
    <n v="594.15"/>
    <n v="0"/>
    <n v="0"/>
    <n v="0"/>
    <n v="0"/>
    <n v="594.15"/>
    <s v="Yes"/>
    <s v="Yes"/>
    <s v="Yes"/>
    <s v="Yes"/>
    <x v="0"/>
  </r>
  <r>
    <x v="100"/>
    <s v="Bellevue"/>
    <n v="3167"/>
    <s v="Woodridge Elementary"/>
    <n v="526.1"/>
    <n v="0"/>
    <n v="0"/>
    <n v="0"/>
    <n v="0"/>
    <n v="526.1"/>
    <s v="No"/>
    <s v="Yes"/>
    <s v="No"/>
    <s v="No"/>
    <x v="1"/>
  </r>
  <r>
    <x v="100"/>
    <s v="Bellevue"/>
    <n v="3168"/>
    <s v="Phantom Lake Elementary"/>
    <n v="348.2"/>
    <n v="0"/>
    <n v="0"/>
    <n v="0"/>
    <n v="0"/>
    <n v="348.2"/>
    <s v="No"/>
    <s v="Yes"/>
    <s v="No"/>
    <s v="No"/>
    <x v="1"/>
  </r>
  <r>
    <x v="100"/>
    <s v="Bellevue"/>
    <n v="3224"/>
    <s v="Puesta del Sol Elementary School"/>
    <n v="447.6"/>
    <n v="0"/>
    <n v="0"/>
    <n v="0"/>
    <n v="0"/>
    <n v="447.6"/>
    <s v="No"/>
    <s v="Yes"/>
    <s v="No"/>
    <s v="No"/>
    <x v="1"/>
  </r>
  <r>
    <x v="100"/>
    <s v="Bellevue"/>
    <n v="3225"/>
    <s v="Lake Hills Elementary"/>
    <n v="400.9"/>
    <n v="0"/>
    <n v="0"/>
    <n v="0"/>
    <n v="0"/>
    <n v="400.9"/>
    <s v="Yes"/>
    <s v="Yes"/>
    <s v="Yes"/>
    <s v="Yes"/>
    <x v="0"/>
  </r>
  <r>
    <x v="100"/>
    <s v="Bellevue"/>
    <n v="3282"/>
    <s v="Sammamish Senior High"/>
    <n v="1198.1099999999999"/>
    <n v="0"/>
    <n v="119.80000000000001"/>
    <n v="0"/>
    <n v="0"/>
    <n v="1317.9099999999999"/>
    <s v="No"/>
    <s v="Yes"/>
    <s v="No"/>
    <s v="No"/>
    <x v="1"/>
  </r>
  <r>
    <x v="100"/>
    <s v="Bellevue"/>
    <n v="3283"/>
    <s v="Tyee Middle School"/>
    <n v="918.06"/>
    <n v="0"/>
    <n v="0"/>
    <n v="0"/>
    <n v="0"/>
    <n v="918.06"/>
    <s v="No"/>
    <s v="Yes"/>
    <s v="No"/>
    <s v="No"/>
    <x v="1"/>
  </r>
  <r>
    <x v="100"/>
    <s v="Bellevue"/>
    <n v="3338"/>
    <s v="Chinook Middle School"/>
    <n v="746.67"/>
    <n v="0"/>
    <n v="0"/>
    <n v="0"/>
    <n v="0"/>
    <n v="746.67"/>
    <s v="No"/>
    <s v="Yes"/>
    <s v="No"/>
    <s v="No"/>
    <x v="1"/>
  </r>
  <r>
    <x v="100"/>
    <s v="Bellevue"/>
    <n v="3339"/>
    <s v="Sherwood Forest Elementary"/>
    <n v="355.67"/>
    <n v="0"/>
    <n v="0"/>
    <n v="0"/>
    <n v="0"/>
    <n v="355.67"/>
    <s v="Yes"/>
    <s v="Yes"/>
    <s v="Yes"/>
    <s v="Yes"/>
    <x v="0"/>
  </r>
  <r>
    <x v="100"/>
    <s v="Bellevue"/>
    <n v="3435"/>
    <s v="Tillicum Middle School"/>
    <n v="701.2"/>
    <n v="0"/>
    <n v="0"/>
    <n v="0"/>
    <n v="0"/>
    <n v="701.2"/>
    <s v="No"/>
    <s v="Yes"/>
    <s v="No"/>
    <s v="No"/>
    <x v="1"/>
  </r>
  <r>
    <x v="100"/>
    <s v="Bellevue"/>
    <n v="3436"/>
    <s v="Medina Elementary School"/>
    <n v="520.6"/>
    <n v="0"/>
    <n v="0"/>
    <n v="0"/>
    <n v="0"/>
    <n v="520.6"/>
    <s v="No"/>
    <s v="Yes"/>
    <s v="No"/>
    <s v="No"/>
    <x v="1"/>
  </r>
  <r>
    <x v="100"/>
    <s v="Bellevue"/>
    <n v="3437"/>
    <s v="Newport Heights Elementary"/>
    <n v="404.56"/>
    <n v="0"/>
    <n v="0"/>
    <n v="0"/>
    <n v="0"/>
    <n v="404.56"/>
    <s v="No"/>
    <s v="Yes"/>
    <s v="No"/>
    <s v="No"/>
    <x v="1"/>
  </r>
  <r>
    <x v="100"/>
    <s v="Bellevue"/>
    <n v="3486"/>
    <s v="Newport Senior High School"/>
    <n v="1681.9"/>
    <n v="0"/>
    <n v="169.72"/>
    <n v="0"/>
    <n v="0"/>
    <n v="1851.6200000000001"/>
    <s v="No"/>
    <s v="Yes"/>
    <s v="No"/>
    <s v="No"/>
    <x v="1"/>
  </r>
  <r>
    <x v="100"/>
    <s v="Bellevue"/>
    <n v="3522"/>
    <s v="International School"/>
    <n v="593.5"/>
    <n v="0"/>
    <n v="0.29000000000000004"/>
    <n v="0"/>
    <n v="0"/>
    <n v="593.79"/>
    <s v="No"/>
    <s v="Yes"/>
    <s v="No"/>
    <s v="No"/>
    <x v="1"/>
  </r>
  <r>
    <x v="100"/>
    <s v="Bellevue"/>
    <n v="3588"/>
    <s v="Interlake Senior High School"/>
    <n v="1466.07"/>
    <n v="0"/>
    <n v="118.42"/>
    <n v="0"/>
    <n v="0"/>
    <n v="1584.49"/>
    <s v="No"/>
    <s v="Yes"/>
    <s v="No"/>
    <s v="No"/>
    <x v="1"/>
  </r>
  <r>
    <x v="100"/>
    <s v="Bellevue"/>
    <n v="3631"/>
    <s v="Odle Middle School"/>
    <n v="919.6"/>
    <n v="0"/>
    <n v="0"/>
    <n v="0"/>
    <n v="0"/>
    <n v="919.6"/>
    <s v="No"/>
    <s v="Yes"/>
    <s v="No"/>
    <s v="No"/>
    <x v="1"/>
  </r>
  <r>
    <x v="100"/>
    <s v="Bellevue"/>
    <n v="3633"/>
    <s v="Ardmore Elementary School"/>
    <n v="305.10000000000002"/>
    <n v="0"/>
    <n v="0"/>
    <n v="0"/>
    <n v="0"/>
    <n v="305.10000000000002"/>
    <s v="No"/>
    <s v="Yes"/>
    <s v="No"/>
    <s v="No"/>
    <x v="1"/>
  </r>
  <r>
    <x v="100"/>
    <s v="Bellevue"/>
    <n v="3634"/>
    <s v="Spiritridge Elementary School"/>
    <n v="567.20000000000005"/>
    <n v="0"/>
    <n v="0"/>
    <n v="0"/>
    <n v="0"/>
    <n v="567.20000000000005"/>
    <s v="No"/>
    <s v="Yes"/>
    <s v="No"/>
    <s v="No"/>
    <x v="1"/>
  </r>
  <r>
    <x v="100"/>
    <s v="Bellevue"/>
    <n v="3705"/>
    <s v="Bennett Elementary School"/>
    <n v="479.21"/>
    <n v="0"/>
    <n v="0"/>
    <n v="0"/>
    <n v="0"/>
    <n v="479.21"/>
    <s v="No"/>
    <s v="Yes"/>
    <s v="No"/>
    <s v="No"/>
    <x v="1"/>
  </r>
  <r>
    <x v="100"/>
    <s v="Bellevue"/>
    <n v="3742"/>
    <s v="Cherry Crest Elementary School"/>
    <n v="547.35"/>
    <n v="0"/>
    <n v="0"/>
    <n v="0"/>
    <n v="0"/>
    <n v="547.35"/>
    <s v="No"/>
    <s v="Yes"/>
    <s v="No"/>
    <s v="No"/>
    <x v="1"/>
  </r>
  <r>
    <x v="100"/>
    <s v="Bellevue"/>
    <n v="3789"/>
    <s v="Somerset Elementary School"/>
    <n v="730"/>
    <n v="0"/>
    <n v="0"/>
    <n v="0"/>
    <n v="0"/>
    <n v="730"/>
    <s v="No"/>
    <s v="Yes"/>
    <s v="No"/>
    <s v="No"/>
    <x v="1"/>
  </r>
  <r>
    <x v="100"/>
    <s v="Bellevue"/>
    <n v="5240"/>
    <s v="Bellevue Big Picture School"/>
    <n v="359.22"/>
    <n v="0"/>
    <n v="25.94"/>
    <n v="0"/>
    <n v="0"/>
    <n v="385.16"/>
    <s v="No"/>
    <s v="Yes"/>
    <s v="No"/>
    <s v="No"/>
    <x v="1"/>
  </r>
  <r>
    <x v="100"/>
    <s v="Bellevue"/>
    <n v="5308"/>
    <s v="Jing Mei Elementary School"/>
    <n v="472.1"/>
    <n v="0"/>
    <n v="0"/>
    <n v="0"/>
    <n v="0"/>
    <n v="472.1"/>
    <s v="No"/>
    <s v="Yes"/>
    <s v="No"/>
    <s v="No"/>
    <x v="1"/>
  </r>
  <r>
    <x v="100"/>
    <s v="Bellevue"/>
    <n v="5714"/>
    <s v="Bellevue Digital Discovery"/>
    <n v="221.81"/>
    <n v="0"/>
    <n v="3.27"/>
    <n v="0"/>
    <n v="0"/>
    <n v="225.08"/>
    <s v="No"/>
    <s v="Yes"/>
    <s v="No"/>
    <s v="No"/>
    <x v="1"/>
  </r>
  <r>
    <x v="101"/>
    <s v="Tukwila"/>
    <n v="2564"/>
    <s v="Showalter Middle School"/>
    <n v="609.25"/>
    <n v="0"/>
    <n v="0"/>
    <n v="0"/>
    <n v="0"/>
    <n v="609.25"/>
    <s v="Yes"/>
    <s v="Yes"/>
    <s v="Yes"/>
    <s v="Yes"/>
    <x v="0"/>
  </r>
  <r>
    <x v="101"/>
    <s v="Tukwila"/>
    <n v="2848"/>
    <s v="Foster Senior High School"/>
    <n v="794.07"/>
    <n v="0"/>
    <n v="91.1"/>
    <n v="0"/>
    <n v="0"/>
    <n v="885.17000000000007"/>
    <s v="Yes"/>
    <s v="Yes"/>
    <s v="Yes"/>
    <s v="Yes"/>
    <x v="0"/>
  </r>
  <r>
    <x v="101"/>
    <s v="Tukwila"/>
    <n v="3226"/>
    <s v="Cascade View Elementary"/>
    <n v="449.8"/>
    <n v="0"/>
    <n v="0"/>
    <n v="0"/>
    <n v="0"/>
    <n v="449.8"/>
    <s v="Yes"/>
    <s v="Yes"/>
    <s v="Yes"/>
    <s v="Yes"/>
    <x v="0"/>
  </r>
  <r>
    <x v="101"/>
    <s v="Tukwila"/>
    <n v="3488"/>
    <s v="Tukwila Elementary"/>
    <n v="421.17"/>
    <n v="0"/>
    <n v="0"/>
    <n v="0"/>
    <n v="0"/>
    <n v="421.17"/>
    <s v="Yes"/>
    <s v="Yes"/>
    <s v="Yes"/>
    <s v="Yes"/>
    <x v="0"/>
  </r>
  <r>
    <x v="101"/>
    <s v="Tukwila"/>
    <n v="3635"/>
    <s v="Thorndyke Elementary"/>
    <n v="383.2"/>
    <n v="0"/>
    <n v="0"/>
    <n v="0"/>
    <n v="0"/>
    <n v="383.2"/>
    <s v="Yes"/>
    <s v="Yes"/>
    <s v="Yes"/>
    <s v="Yes"/>
    <x v="0"/>
  </r>
  <r>
    <x v="102"/>
    <s v="Riverview"/>
    <n v="1756"/>
    <s v="CLIP"/>
    <n v="57.59"/>
    <n v="0"/>
    <n v="2.6399999999999997"/>
    <n v="0"/>
    <n v="0"/>
    <n v="60.230000000000004"/>
    <s v="No"/>
    <s v="Yes"/>
    <s v="No"/>
    <s v="No"/>
    <x v="1"/>
  </r>
  <r>
    <x v="102"/>
    <s v="Riverview"/>
    <n v="1854"/>
    <s v="PARADE"/>
    <n v="91.58"/>
    <n v="0"/>
    <n v="4.25"/>
    <n v="0"/>
    <n v="0"/>
    <n v="95.83"/>
    <s v="No"/>
    <s v="Yes"/>
    <s v="No"/>
    <s v="No"/>
    <x v="1"/>
  </r>
  <r>
    <x v="102"/>
    <s v="Riverview"/>
    <n v="2485"/>
    <s v="Carnation Elementary School"/>
    <n v="354.55"/>
    <n v="0"/>
    <n v="0"/>
    <n v="0"/>
    <n v="0"/>
    <n v="354.55"/>
    <s v="No"/>
    <s v="Yes"/>
    <s v="No"/>
    <s v="No"/>
    <x v="1"/>
  </r>
  <r>
    <x v="102"/>
    <s v="Riverview"/>
    <n v="3101"/>
    <s v="Cherry Valley Elementary School"/>
    <n v="478.15"/>
    <n v="0"/>
    <n v="0"/>
    <n v="0"/>
    <n v="0"/>
    <n v="478.15"/>
    <s v="No"/>
    <s v="Yes"/>
    <s v="No"/>
    <s v="No"/>
    <x v="1"/>
  </r>
  <r>
    <x v="102"/>
    <s v="Riverview"/>
    <n v="3524"/>
    <s v="Cedarcrest High School"/>
    <n v="829.32"/>
    <n v="0"/>
    <n v="87.089999999999989"/>
    <n v="0"/>
    <n v="0"/>
    <n v="916.41000000000008"/>
    <s v="No"/>
    <s v="Yes"/>
    <s v="No"/>
    <s v="No"/>
    <x v="1"/>
  </r>
  <r>
    <x v="102"/>
    <s v="Riverview"/>
    <n v="4318"/>
    <s v="Tolt Middle School"/>
    <n v="612.83000000000004"/>
    <n v="0"/>
    <n v="0"/>
    <n v="0"/>
    <n v="0"/>
    <n v="612.83000000000004"/>
    <s v="No"/>
    <s v="Yes"/>
    <s v="No"/>
    <s v="No"/>
    <x v="1"/>
  </r>
  <r>
    <x v="102"/>
    <s v="Riverview"/>
    <n v="4332"/>
    <s v="Stillwater Elementary"/>
    <n v="524.64"/>
    <n v="0"/>
    <n v="0"/>
    <n v="0"/>
    <n v="0"/>
    <n v="524.64"/>
    <s v="No"/>
    <s v="Yes"/>
    <s v="No"/>
    <s v="No"/>
    <x v="1"/>
  </r>
  <r>
    <x v="103"/>
    <s v="Auburn"/>
    <n v="2326"/>
    <s v="Washington Elementary School"/>
    <n v="454.1"/>
    <n v="18.7"/>
    <n v="0"/>
    <n v="0"/>
    <n v="0"/>
    <n v="472.8"/>
    <s v="Yes"/>
    <s v="Yes"/>
    <s v="Yes"/>
    <s v="Yes"/>
    <x v="0"/>
  </r>
  <r>
    <x v="103"/>
    <s v="Auburn"/>
    <n v="2394"/>
    <s v="Cascade Middle School"/>
    <n v="868.95"/>
    <n v="0"/>
    <n v="0"/>
    <n v="0"/>
    <n v="0"/>
    <n v="868.95"/>
    <s v="Yes"/>
    <s v="Yes"/>
    <s v="Yes"/>
    <s v="Yes"/>
    <x v="0"/>
  </r>
  <r>
    <x v="103"/>
    <s v="Auburn"/>
    <n v="2659"/>
    <s v="Terminal Park Elementary School"/>
    <n v="484.25"/>
    <n v="18.600000000000001"/>
    <n v="0"/>
    <n v="0"/>
    <n v="0"/>
    <n v="502.85"/>
    <s v="Yes"/>
    <s v="Yes"/>
    <s v="Yes"/>
    <s v="Yes"/>
    <x v="0"/>
  </r>
  <r>
    <x v="103"/>
    <s v="Auburn"/>
    <n v="2795"/>
    <s v="Auburn Senior High School"/>
    <n v="1753.47"/>
    <n v="0"/>
    <n v="139.32999999999998"/>
    <n v="0"/>
    <n v="0"/>
    <n v="1892.8"/>
    <s v="Yes"/>
    <s v="Yes"/>
    <s v="Yes"/>
    <s v="Yes"/>
    <x v="0"/>
  </r>
  <r>
    <x v="103"/>
    <s v="Auburn"/>
    <n v="2932"/>
    <s v="Dick Scobee Elementary School"/>
    <n v="582.34"/>
    <n v="19.8"/>
    <n v="0"/>
    <n v="0"/>
    <n v="0"/>
    <n v="602.14"/>
    <s v="Yes"/>
    <s v="Yes"/>
    <s v="Yes"/>
    <s v="Yes"/>
    <x v="0"/>
  </r>
  <r>
    <x v="103"/>
    <s v="Auburn"/>
    <n v="3169"/>
    <s v="Olympic Middle School"/>
    <n v="946.69"/>
    <n v="0"/>
    <n v="0"/>
    <n v="0"/>
    <n v="0"/>
    <n v="946.69"/>
    <s v="Yes"/>
    <s v="Yes"/>
    <s v="Yes"/>
    <s v="Yes"/>
    <x v="0"/>
  </r>
  <r>
    <x v="103"/>
    <s v="Auburn"/>
    <n v="3227"/>
    <s v="Pioneer Elementary School"/>
    <n v="577.77"/>
    <n v="19.7"/>
    <n v="0"/>
    <n v="0"/>
    <n v="0"/>
    <n v="597.47"/>
    <s v="Yes"/>
    <s v="Yes"/>
    <s v="Yes"/>
    <s v="Yes"/>
    <x v="0"/>
  </r>
  <r>
    <x v="103"/>
    <s v="Auburn"/>
    <n v="3439"/>
    <s v="Chinook Elementary School"/>
    <n v="571.15"/>
    <n v="18.84"/>
    <n v="0"/>
    <n v="0"/>
    <n v="0"/>
    <n v="589.99"/>
    <s v="Yes"/>
    <s v="Yes"/>
    <s v="Yes"/>
    <s v="Yes"/>
    <x v="0"/>
  </r>
  <r>
    <x v="103"/>
    <s v="Auburn"/>
    <n v="3525"/>
    <s v="Lea Hill Elementary School"/>
    <n v="535.70000000000005"/>
    <n v="19.600000000000001"/>
    <n v="0"/>
    <n v="0"/>
    <n v="0"/>
    <n v="555.30000000000007"/>
    <s v="Yes"/>
    <s v="Yes"/>
    <s v="Yes"/>
    <s v="Yes"/>
    <x v="0"/>
  </r>
  <r>
    <x v="103"/>
    <s v="Auburn"/>
    <n v="3669"/>
    <s v="Gildo Rey Elementary School"/>
    <n v="365.4"/>
    <n v="19.600000000000001"/>
    <n v="0"/>
    <n v="0"/>
    <n v="0"/>
    <n v="385"/>
    <s v="Yes"/>
    <s v="Yes"/>
    <s v="Yes"/>
    <s v="Yes"/>
    <x v="0"/>
  </r>
  <r>
    <x v="103"/>
    <s v="Auburn"/>
    <n v="3745"/>
    <s v="Evergreen Heights Elementary"/>
    <n v="422.9"/>
    <n v="0"/>
    <n v="0"/>
    <n v="0"/>
    <n v="0"/>
    <n v="422.9"/>
    <s v="No"/>
    <s v="Yes"/>
    <s v="No"/>
    <s v="No"/>
    <x v="1"/>
  </r>
  <r>
    <x v="103"/>
    <s v="Auburn"/>
    <n v="3825"/>
    <s v="Alpac Elementary School"/>
    <n v="556.6"/>
    <n v="0"/>
    <n v="0"/>
    <n v="0"/>
    <n v="0"/>
    <n v="556.6"/>
    <s v="Yes"/>
    <s v="Yes"/>
    <s v="Yes"/>
    <s v="Yes"/>
    <x v="0"/>
  </r>
  <r>
    <x v="103"/>
    <s v="Auburn"/>
    <n v="4120"/>
    <s v="Lake View Elementary School"/>
    <n v="419.3"/>
    <n v="0"/>
    <n v="0"/>
    <n v="0"/>
    <n v="0"/>
    <n v="419.3"/>
    <s v="No"/>
    <s v="Yes"/>
    <s v="No"/>
    <s v="No"/>
    <x v="1"/>
  </r>
  <r>
    <x v="103"/>
    <s v="Auburn"/>
    <n v="4347"/>
    <s v="Hazelwood Elementary School"/>
    <n v="509.26"/>
    <n v="0"/>
    <n v="0"/>
    <n v="0"/>
    <n v="0"/>
    <n v="509.26"/>
    <s v="No"/>
    <s v="Yes"/>
    <s v="No"/>
    <s v="No"/>
    <x v="1"/>
  </r>
  <r>
    <x v="103"/>
    <s v="Auburn"/>
    <n v="4385"/>
    <s v="Rainier Middle School"/>
    <n v="930.88"/>
    <n v="0"/>
    <n v="0"/>
    <n v="0"/>
    <n v="0"/>
    <n v="930.88"/>
    <s v="Yes"/>
    <s v="Yes"/>
    <s v="Yes"/>
    <s v="Yes"/>
    <x v="0"/>
  </r>
  <r>
    <x v="103"/>
    <s v="Auburn"/>
    <n v="4417"/>
    <s v="Ilalko Elementary School"/>
    <n v="444.5"/>
    <n v="0"/>
    <n v="0"/>
    <n v="0"/>
    <n v="0"/>
    <n v="444.5"/>
    <s v="Yes"/>
    <s v="Yes"/>
    <s v="Yes"/>
    <s v="Yes"/>
    <x v="0"/>
  </r>
  <r>
    <x v="103"/>
    <s v="Auburn"/>
    <n v="4462"/>
    <s v="Mt Baker Middle School"/>
    <n v="921.56"/>
    <n v="0"/>
    <n v="0"/>
    <n v="0"/>
    <n v="0"/>
    <n v="921.56"/>
    <s v="Yes"/>
    <s v="Yes"/>
    <s v="Yes"/>
    <s v="Yes"/>
    <x v="0"/>
  </r>
  <r>
    <x v="103"/>
    <s v="Auburn"/>
    <n v="4474"/>
    <s v="Auburn Riverside High School"/>
    <n v="1649.26"/>
    <n v="0"/>
    <n v="199.23999999999998"/>
    <n v="0"/>
    <n v="0"/>
    <n v="1848.5"/>
    <s v="No"/>
    <s v="Yes"/>
    <s v="No"/>
    <s v="No"/>
    <x v="1"/>
  </r>
  <r>
    <x v="103"/>
    <s v="Auburn"/>
    <n v="5037"/>
    <s v="Auburn Mountainview High School"/>
    <n v="1410.67"/>
    <n v="0"/>
    <n v="193.49"/>
    <n v="0"/>
    <n v="0"/>
    <n v="1604.16"/>
    <s v="Yes"/>
    <s v="Yes"/>
    <s v="Yes"/>
    <s v="Yes"/>
    <x v="0"/>
  </r>
  <r>
    <x v="103"/>
    <s v="Auburn"/>
    <n v="5051"/>
    <s v="Lakeland Hills Elementary"/>
    <n v="523.79999999999995"/>
    <n v="0"/>
    <n v="0"/>
    <n v="0"/>
    <n v="0"/>
    <n v="523.79999999999995"/>
    <s v="No"/>
    <s v="Yes"/>
    <s v="No"/>
    <s v="No"/>
    <x v="1"/>
  </r>
  <r>
    <x v="103"/>
    <s v="Auburn"/>
    <n v="5082"/>
    <s v="Arthur Jacobsen Elementary"/>
    <n v="334.8"/>
    <n v="0"/>
    <n v="0"/>
    <n v="0"/>
    <n v="0"/>
    <n v="334.8"/>
    <s v="Yes"/>
    <s v="Yes"/>
    <s v="Yes"/>
    <s v="Yes"/>
    <x v="0"/>
  </r>
  <r>
    <x v="103"/>
    <s v="Auburn"/>
    <n v="5610"/>
    <s v="Bowman Creek Elementary"/>
    <n v="411.8"/>
    <n v="0"/>
    <n v="0"/>
    <n v="0"/>
    <n v="0"/>
    <n v="411.8"/>
    <s v="No"/>
    <s v="Yes"/>
    <s v="No"/>
    <s v="No"/>
    <x v="1"/>
  </r>
  <r>
    <x v="103"/>
    <s v="Auburn"/>
    <n v="5717"/>
    <s v="Willow Crest Elementary"/>
    <n v="568.87"/>
    <n v="0"/>
    <n v="0"/>
    <n v="0"/>
    <n v="0"/>
    <n v="568.87"/>
    <s v="No"/>
    <s v="Yes"/>
    <s v="No"/>
    <s v="No"/>
    <x v="1"/>
  </r>
  <r>
    <x v="103"/>
    <s v="Auburn"/>
    <n v="5733"/>
    <s v="West Auburn Senior High School"/>
    <n v="444.91"/>
    <n v="0"/>
    <n v="0.85"/>
    <n v="3.96"/>
    <n v="4.74"/>
    <n v="454.46000000000004"/>
    <s v="Yes"/>
    <s v="Yes"/>
    <s v="Yes"/>
    <s v="Yes"/>
    <x v="0"/>
  </r>
  <r>
    <x v="104"/>
    <s v="Tahoma"/>
    <n v="2849"/>
    <s v="Tahoma Senior High School"/>
    <n v="2509.12"/>
    <n v="0"/>
    <n v="274.76"/>
    <n v="0"/>
    <n v="0"/>
    <n v="2783.88"/>
    <s v="No"/>
    <s v="Yes"/>
    <s v="No"/>
    <s v="No"/>
    <x v="1"/>
  </r>
  <r>
    <x v="104"/>
    <s v="Tahoma"/>
    <n v="3286"/>
    <s v="Lake Wilderness Elementary"/>
    <n v="726.35"/>
    <n v="7.3"/>
    <n v="0"/>
    <n v="0"/>
    <n v="0"/>
    <n v="733.65"/>
    <s v="No"/>
    <s v="Yes"/>
    <s v="No"/>
    <s v="No"/>
    <x v="1"/>
  </r>
  <r>
    <x v="104"/>
    <s v="Tahoma"/>
    <n v="3341"/>
    <s v="Summit Trail Middle School"/>
    <n v="1116.52"/>
    <n v="0"/>
    <n v="0"/>
    <n v="0"/>
    <n v="0"/>
    <n v="1116.52"/>
    <s v="No"/>
    <s v="Yes"/>
    <s v="No"/>
    <s v="No"/>
    <x v="1"/>
  </r>
  <r>
    <x v="104"/>
    <s v="Tahoma"/>
    <n v="3589"/>
    <s v="Shadow Lake Elementary"/>
    <n v="491.54"/>
    <n v="0"/>
    <n v="0"/>
    <n v="0"/>
    <n v="0"/>
    <n v="491.54"/>
    <s v="No"/>
    <s v="Yes"/>
    <s v="No"/>
    <s v="No"/>
    <x v="1"/>
  </r>
  <r>
    <x v="104"/>
    <s v="Tahoma"/>
    <n v="3937"/>
    <s v="Maple View Middle School"/>
    <n v="976.59"/>
    <n v="0"/>
    <n v="0"/>
    <n v="0"/>
    <n v="0"/>
    <n v="976.59"/>
    <s v="No"/>
    <s v="Yes"/>
    <s v="No"/>
    <s v="No"/>
    <x v="1"/>
  </r>
  <r>
    <x v="104"/>
    <s v="Tahoma"/>
    <n v="4415"/>
    <s v="Rock Creek Elementary"/>
    <n v="698.81"/>
    <n v="0"/>
    <n v="0"/>
    <n v="0"/>
    <n v="0"/>
    <n v="698.81"/>
    <s v="No"/>
    <s v="Yes"/>
    <s v="No"/>
    <s v="No"/>
    <x v="1"/>
  </r>
  <r>
    <x v="104"/>
    <s v="Tahoma"/>
    <n v="4453"/>
    <s v="Glacier Park Elementary"/>
    <n v="797.48"/>
    <n v="0"/>
    <n v="0"/>
    <n v="0"/>
    <n v="0"/>
    <n v="797.48"/>
    <s v="No"/>
    <s v="Yes"/>
    <s v="No"/>
    <s v="No"/>
    <x v="1"/>
  </r>
  <r>
    <x v="104"/>
    <s v="Tahoma"/>
    <n v="5489"/>
    <s v="Cedar River Elementary"/>
    <n v="606.34"/>
    <n v="7.5"/>
    <n v="0"/>
    <n v="0"/>
    <n v="0"/>
    <n v="613.84"/>
    <s v="No"/>
    <s v="Yes"/>
    <s v="No"/>
    <s v="No"/>
    <x v="1"/>
  </r>
  <r>
    <x v="104"/>
    <s v="Tahoma"/>
    <n v="5490"/>
    <s v="Tahoma Elementary"/>
    <n v="680.84"/>
    <n v="0"/>
    <n v="0"/>
    <n v="0"/>
    <n v="0"/>
    <n v="680.84"/>
    <s v="No"/>
    <s v="Yes"/>
    <s v="No"/>
    <s v="No"/>
    <x v="1"/>
  </r>
  <r>
    <x v="105"/>
    <s v="Snoqualmie Valley"/>
    <n v="1502"/>
    <s v="Two Rivers School"/>
    <n v="53.31"/>
    <n v="0"/>
    <n v="2.12"/>
    <n v="0"/>
    <n v="0"/>
    <n v="55.43"/>
    <s v="No"/>
    <s v="Yes"/>
    <s v="No"/>
    <s v="No"/>
    <x v="1"/>
  </r>
  <r>
    <x v="105"/>
    <s v="Snoqualmie Valley"/>
    <n v="2124"/>
    <s v="Snoqualmie Middle School"/>
    <n v="492.35"/>
    <n v="0"/>
    <n v="0"/>
    <n v="0"/>
    <n v="0"/>
    <n v="492.35"/>
    <s v="No"/>
    <s v="Yes"/>
    <s v="No"/>
    <s v="No"/>
    <x v="1"/>
  </r>
  <r>
    <x v="105"/>
    <s v="Snoqualmie Valley"/>
    <n v="2222"/>
    <s v="Fall City Elementary"/>
    <n v="473.02"/>
    <n v="0"/>
    <n v="0"/>
    <n v="0"/>
    <n v="0"/>
    <n v="473.02"/>
    <s v="No"/>
    <s v="Yes"/>
    <s v="No"/>
    <s v="No"/>
    <x v="1"/>
  </r>
  <r>
    <x v="105"/>
    <s v="Snoqualmie Valley"/>
    <n v="2287"/>
    <s v="North Bend Elementary School"/>
    <n v="458"/>
    <n v="0"/>
    <n v="0"/>
    <n v="0"/>
    <n v="0"/>
    <n v="458"/>
    <s v="No"/>
    <s v="Yes"/>
    <s v="No"/>
    <s v="No"/>
    <x v="1"/>
  </r>
  <r>
    <x v="105"/>
    <s v="Snoqualmie Valley"/>
    <n v="2288"/>
    <s v="Snoqualmie Elementary"/>
    <n v="431.5"/>
    <n v="6.6"/>
    <n v="0"/>
    <n v="0"/>
    <n v="0"/>
    <n v="438.1"/>
    <s v="No"/>
    <s v="Yes"/>
    <s v="No"/>
    <s v="No"/>
    <x v="1"/>
  </r>
  <r>
    <x v="105"/>
    <s v="Snoqualmie Valley"/>
    <n v="2850"/>
    <s v="Mount Si High School"/>
    <n v="1934.02"/>
    <n v="0"/>
    <n v="220.06"/>
    <n v="0"/>
    <n v="0"/>
    <n v="2154.08"/>
    <s v="No"/>
    <s v="Yes"/>
    <s v="No"/>
    <s v="No"/>
    <x v="1"/>
  </r>
  <r>
    <x v="105"/>
    <s v="Snoqualmie Valley"/>
    <n v="4308"/>
    <s v="Edwin R Opstad Elementary"/>
    <n v="559.91999999999996"/>
    <n v="0"/>
    <n v="0"/>
    <n v="0"/>
    <n v="0"/>
    <n v="559.91999999999996"/>
    <s v="No"/>
    <s v="Yes"/>
    <s v="No"/>
    <s v="No"/>
    <x v="1"/>
  </r>
  <r>
    <x v="105"/>
    <s v="Snoqualmie Valley"/>
    <n v="4397"/>
    <s v="Chief Kanim Middle School"/>
    <n v="531.26"/>
    <n v="0"/>
    <n v="0"/>
    <n v="0"/>
    <n v="0"/>
    <n v="531.26"/>
    <s v="No"/>
    <s v="Yes"/>
    <s v="No"/>
    <s v="No"/>
    <x v="1"/>
  </r>
  <r>
    <x v="105"/>
    <s v="Snoqualmie Valley"/>
    <n v="5015"/>
    <s v="Cascade View Elementary School"/>
    <n v="521.45000000000005"/>
    <n v="0"/>
    <n v="0"/>
    <n v="0"/>
    <n v="0"/>
    <n v="521.45000000000005"/>
    <s v="No"/>
    <s v="Yes"/>
    <s v="No"/>
    <s v="No"/>
    <x v="1"/>
  </r>
  <r>
    <x v="105"/>
    <s v="Snoqualmie Valley"/>
    <n v="5135"/>
    <s v="Twin Falls Middle School"/>
    <n v="539.73"/>
    <n v="0"/>
    <n v="0"/>
    <n v="0"/>
    <n v="0"/>
    <n v="539.73"/>
    <s v="No"/>
    <s v="Yes"/>
    <s v="No"/>
    <s v="No"/>
    <x v="1"/>
  </r>
  <r>
    <x v="105"/>
    <s v="Snoqualmie Valley"/>
    <n v="5181"/>
    <s v="Snoqualmie Access"/>
    <n v="16.3"/>
    <n v="0"/>
    <n v="0"/>
    <n v="0"/>
    <n v="0"/>
    <n v="16.3"/>
    <s v="No"/>
    <s v="Yes"/>
    <s v="No"/>
    <s v="No"/>
    <x v="1"/>
  </r>
  <r>
    <x v="105"/>
    <s v="Snoqualmie Valley"/>
    <n v="5296"/>
    <s v="Snoqualmie Parent Partnership Program"/>
    <n v="206.5"/>
    <n v="0"/>
    <n v="0"/>
    <n v="0"/>
    <n v="0"/>
    <n v="206.5"/>
    <s v="No"/>
    <s v="Yes"/>
    <s v="No"/>
    <s v="No"/>
    <x v="1"/>
  </r>
  <r>
    <x v="105"/>
    <s v="Snoqualmie Valley"/>
    <n v="5457"/>
    <s v="Timber Ridge Elementary School"/>
    <n v="620.1"/>
    <n v="0"/>
    <n v="0"/>
    <n v="0"/>
    <n v="0"/>
    <n v="620.1"/>
    <s v="No"/>
    <s v="Yes"/>
    <s v="No"/>
    <s v="No"/>
    <x v="1"/>
  </r>
  <r>
    <x v="106"/>
    <s v="Issaquah"/>
    <n v="1624"/>
    <s v="Issaquah Special Services"/>
    <n v="43.94"/>
    <n v="0"/>
    <n v="0"/>
    <n v="0"/>
    <n v="0"/>
    <n v="43.94"/>
    <s v="No"/>
    <s v="Yes"/>
    <s v="No"/>
    <s v="No"/>
    <x v="1"/>
  </r>
  <r>
    <x v="106"/>
    <s v="Issaquah"/>
    <n v="2738"/>
    <s v="Clark Elementary"/>
    <n v="579.83000000000004"/>
    <n v="14.5"/>
    <n v="0"/>
    <n v="0"/>
    <n v="0"/>
    <n v="594.33000000000004"/>
    <s v="No"/>
    <s v="Yes"/>
    <s v="No"/>
    <s v="No"/>
    <x v="1"/>
  </r>
  <r>
    <x v="106"/>
    <s v="Issaquah"/>
    <n v="3038"/>
    <s v="Issaquah Middle School"/>
    <n v="779.6"/>
    <n v="0"/>
    <n v="0"/>
    <n v="0"/>
    <n v="0"/>
    <n v="779.6"/>
    <s v="No"/>
    <s v="Yes"/>
    <s v="No"/>
    <s v="No"/>
    <x v="1"/>
  </r>
  <r>
    <x v="106"/>
    <s v="Issaquah"/>
    <n v="3228"/>
    <s v="Sunset Elementary"/>
    <n v="527.5"/>
    <n v="0"/>
    <n v="0"/>
    <n v="0"/>
    <n v="0"/>
    <n v="527.5"/>
    <s v="No"/>
    <s v="Yes"/>
    <s v="No"/>
    <s v="No"/>
    <x v="1"/>
  </r>
  <r>
    <x v="106"/>
    <s v="Issaquah"/>
    <n v="3385"/>
    <s v="Issaquah High School"/>
    <n v="2184.67"/>
    <n v="0"/>
    <n v="246.13"/>
    <n v="0"/>
    <n v="0"/>
    <n v="2430.8000000000002"/>
    <s v="No"/>
    <s v="Yes"/>
    <s v="No"/>
    <s v="No"/>
    <x v="1"/>
  </r>
  <r>
    <x v="106"/>
    <s v="Issaquah"/>
    <n v="3386"/>
    <s v="Sunny Hills Elementary"/>
    <n v="568.70000000000005"/>
    <n v="0"/>
    <n v="0"/>
    <n v="0"/>
    <n v="0"/>
    <n v="568.70000000000005"/>
    <s v="No"/>
    <s v="Yes"/>
    <s v="No"/>
    <s v="No"/>
    <x v="1"/>
  </r>
  <r>
    <x v="106"/>
    <s v="Issaquah"/>
    <n v="3440"/>
    <s v="Briarwood Elementary"/>
    <n v="588.26"/>
    <n v="0"/>
    <n v="0"/>
    <n v="0"/>
    <n v="0"/>
    <n v="588.26"/>
    <s v="No"/>
    <s v="Yes"/>
    <s v="No"/>
    <s v="No"/>
    <x v="1"/>
  </r>
  <r>
    <x v="106"/>
    <s v="Issaquah"/>
    <n v="3636"/>
    <s v="Maywood Middle School"/>
    <n v="827.42"/>
    <n v="0"/>
    <n v="0"/>
    <n v="0"/>
    <n v="0"/>
    <n v="827.42"/>
    <s v="No"/>
    <s v="Yes"/>
    <s v="No"/>
    <s v="No"/>
    <x v="1"/>
  </r>
  <r>
    <x v="106"/>
    <s v="Issaquah"/>
    <n v="3637"/>
    <s v="Maple Hills Elementary"/>
    <n v="449.65"/>
    <n v="0"/>
    <n v="0"/>
    <n v="0"/>
    <n v="0"/>
    <n v="449.65"/>
    <s v="No"/>
    <s v="Yes"/>
    <s v="No"/>
    <s v="No"/>
    <x v="1"/>
  </r>
  <r>
    <x v="106"/>
    <s v="Issaquah"/>
    <n v="3673"/>
    <s v="Issaquah Valley Elementary"/>
    <n v="615.05999999999995"/>
    <n v="0"/>
    <n v="0"/>
    <n v="0"/>
    <n v="0"/>
    <n v="615.05999999999995"/>
    <s v="No"/>
    <s v="Yes"/>
    <s v="No"/>
    <s v="No"/>
    <x v="1"/>
  </r>
  <r>
    <x v="106"/>
    <s v="Issaquah"/>
    <n v="3746"/>
    <s v="Apollo Elementary"/>
    <n v="509.03"/>
    <n v="0"/>
    <n v="0"/>
    <n v="0"/>
    <n v="0"/>
    <n v="509.03"/>
    <s v="No"/>
    <s v="Yes"/>
    <s v="No"/>
    <s v="No"/>
    <x v="1"/>
  </r>
  <r>
    <x v="106"/>
    <s v="Issaquah"/>
    <n v="3879"/>
    <s v="Pine Lake Middle School"/>
    <n v="943.74"/>
    <n v="0"/>
    <n v="0"/>
    <n v="0"/>
    <n v="0"/>
    <n v="943.74"/>
    <s v="No"/>
    <s v="Yes"/>
    <s v="No"/>
    <s v="No"/>
    <x v="1"/>
  </r>
  <r>
    <x v="106"/>
    <s v="Issaquah"/>
    <n v="3962"/>
    <s v="Liberty Sr High School"/>
    <n v="1342.72"/>
    <n v="0"/>
    <n v="166.54000000000002"/>
    <n v="0"/>
    <n v="0"/>
    <n v="1509.26"/>
    <s v="No"/>
    <s v="Yes"/>
    <s v="No"/>
    <s v="No"/>
    <x v="1"/>
  </r>
  <r>
    <x v="106"/>
    <s v="Issaquah"/>
    <n v="4300"/>
    <s v="Challenger Elementary"/>
    <n v="385.74"/>
    <n v="0"/>
    <n v="0"/>
    <n v="0"/>
    <n v="0"/>
    <n v="385.74"/>
    <s v="No"/>
    <s v="Yes"/>
    <s v="No"/>
    <s v="No"/>
    <x v="1"/>
  </r>
  <r>
    <x v="106"/>
    <s v="Issaquah"/>
    <n v="4375"/>
    <s v="Cougar Ridge Elementary"/>
    <n v="481.6"/>
    <n v="0"/>
    <n v="0"/>
    <n v="0"/>
    <n v="0"/>
    <n v="481.6"/>
    <s v="No"/>
    <s v="Yes"/>
    <s v="No"/>
    <s v="No"/>
    <x v="1"/>
  </r>
  <r>
    <x v="106"/>
    <s v="Issaquah"/>
    <n v="4376"/>
    <s v="Discovery Elementary"/>
    <n v="495.31"/>
    <n v="14.9"/>
    <n v="0"/>
    <n v="0"/>
    <n v="0"/>
    <n v="510.21"/>
    <s v="No"/>
    <s v="Yes"/>
    <s v="No"/>
    <s v="No"/>
    <x v="1"/>
  </r>
  <r>
    <x v="106"/>
    <s v="Issaquah"/>
    <n v="4460"/>
    <s v="Beaver Lake Middle School"/>
    <n v="769.94"/>
    <n v="0"/>
    <n v="0"/>
    <n v="0"/>
    <n v="0"/>
    <n v="769.94"/>
    <s v="No"/>
    <s v="Yes"/>
    <s v="No"/>
    <s v="No"/>
    <x v="1"/>
  </r>
  <r>
    <x v="106"/>
    <s v="Issaquah"/>
    <n v="4493"/>
    <s v="Endeavour Elementary School"/>
    <n v="479.99"/>
    <n v="0"/>
    <n v="0"/>
    <n v="0"/>
    <n v="0"/>
    <n v="479.99"/>
    <s v="No"/>
    <s v="Yes"/>
    <s v="No"/>
    <s v="No"/>
    <x v="1"/>
  </r>
  <r>
    <x v="106"/>
    <s v="Issaquah"/>
    <n v="4495"/>
    <s v="Skyline High School"/>
    <n v="1952.68"/>
    <n v="0"/>
    <n v="247.25"/>
    <n v="0"/>
    <n v="0"/>
    <n v="2199.9300000000003"/>
    <s v="No"/>
    <s v="Yes"/>
    <s v="No"/>
    <s v="No"/>
    <x v="1"/>
  </r>
  <r>
    <x v="106"/>
    <s v="Issaquah"/>
    <n v="4565"/>
    <s v="Cascade Ridge Elementary"/>
    <n v="407.17"/>
    <n v="0"/>
    <n v="0"/>
    <n v="0"/>
    <n v="0"/>
    <n v="407.17"/>
    <s v="No"/>
    <s v="Yes"/>
    <s v="No"/>
    <s v="No"/>
    <x v="1"/>
  </r>
  <r>
    <x v="106"/>
    <s v="Issaquah"/>
    <n v="4592"/>
    <s v="Newcastle Elementary School"/>
    <n v="450.9"/>
    <n v="13.6"/>
    <n v="0"/>
    <n v="0"/>
    <n v="0"/>
    <n v="464.5"/>
    <s v="No"/>
    <s v="Yes"/>
    <s v="No"/>
    <s v="No"/>
    <x v="1"/>
  </r>
  <r>
    <x v="106"/>
    <s v="Issaquah"/>
    <n v="5056"/>
    <s v="Grand Ridge Elementary"/>
    <n v="550.5"/>
    <n v="0"/>
    <n v="0"/>
    <n v="0"/>
    <n v="0"/>
    <n v="550.5"/>
    <s v="No"/>
    <s v="Yes"/>
    <s v="No"/>
    <s v="No"/>
    <x v="1"/>
  </r>
  <r>
    <x v="106"/>
    <s v="Issaquah"/>
    <n v="5200"/>
    <s v="Pacific Cascade Middle School"/>
    <n v="647.48"/>
    <n v="0"/>
    <n v="0"/>
    <n v="0"/>
    <n v="0"/>
    <n v="647.48"/>
    <s v="No"/>
    <s v="Yes"/>
    <s v="No"/>
    <s v="No"/>
    <x v="1"/>
  </r>
  <r>
    <x v="106"/>
    <s v="Issaquah"/>
    <n v="5201"/>
    <s v="Creekside Elementary"/>
    <n v="584.04999999999995"/>
    <n v="0"/>
    <n v="0"/>
    <n v="0"/>
    <n v="0"/>
    <n v="584.04999999999995"/>
    <s v="No"/>
    <s v="Yes"/>
    <s v="No"/>
    <s v="No"/>
    <x v="1"/>
  </r>
  <r>
    <x v="106"/>
    <s v="Issaquah"/>
    <n v="5437"/>
    <s v="Gibson Ek High School"/>
    <n v="193.02"/>
    <n v="0"/>
    <n v="7.7299999999999995"/>
    <n v="0"/>
    <n v="0"/>
    <n v="200.75"/>
    <s v="No"/>
    <s v="Yes"/>
    <s v="No"/>
    <s v="No"/>
    <x v="1"/>
  </r>
  <r>
    <x v="106"/>
    <s v="Issaquah"/>
    <n v="5673"/>
    <s v="CEDAR TRAILS ELEMENTARY"/>
    <n v="392.04"/>
    <n v="0"/>
    <n v="0"/>
    <n v="0"/>
    <n v="0"/>
    <n v="392.04"/>
    <s v="No"/>
    <s v="Yes"/>
    <s v="No"/>
    <s v="No"/>
    <x v="1"/>
  </r>
  <r>
    <x v="106"/>
    <s v="Issaquah"/>
    <n v="5674"/>
    <s v="COUGAR MOUNTAIN MIDDLE SCHOOL"/>
    <n v="631.86"/>
    <n v="0"/>
    <n v="0"/>
    <n v="0"/>
    <n v="0"/>
    <n v="631.86"/>
    <s v="No"/>
    <s v="Yes"/>
    <s v="No"/>
    <s v="No"/>
    <x v="1"/>
  </r>
  <r>
    <x v="107"/>
    <s v="Shoreline"/>
    <n v="1667"/>
    <s v="Handicapped Contractual Services"/>
    <n v="11.43"/>
    <n v="0"/>
    <n v="0"/>
    <n v="0"/>
    <n v="0"/>
    <n v="11.43"/>
    <s v="No"/>
    <s v="Yes"/>
    <s v="No"/>
    <s v="No"/>
    <x v="1"/>
  </r>
  <r>
    <x v="107"/>
    <s v="Shoreline"/>
    <n v="1771"/>
    <s v="Home Education Exchange"/>
    <n v="121.91"/>
    <n v="0"/>
    <n v="0"/>
    <n v="0"/>
    <n v="0"/>
    <n v="121.91"/>
    <s v="No"/>
    <s v="Yes"/>
    <s v="No"/>
    <s v="No"/>
    <x v="1"/>
  </r>
  <r>
    <x v="107"/>
    <s v="Shoreline"/>
    <n v="1942"/>
    <s v="Cascade K-8 Community School"/>
    <n v="180.36"/>
    <n v="0"/>
    <n v="0"/>
    <n v="0"/>
    <n v="0"/>
    <n v="180.36"/>
    <s v="No"/>
    <s v="Yes"/>
    <s v="No"/>
    <s v="No"/>
    <x v="1"/>
  </r>
  <r>
    <x v="107"/>
    <s v="Shoreline"/>
    <n v="2185"/>
    <s v="Lake Forest Park Elementary"/>
    <n v="392.28"/>
    <n v="0"/>
    <n v="0"/>
    <n v="0"/>
    <n v="0"/>
    <n v="392.28"/>
    <s v="No"/>
    <s v="Yes"/>
    <s v="No"/>
    <s v="No"/>
    <x v="1"/>
  </r>
  <r>
    <x v="107"/>
    <s v="Shoreline"/>
    <n v="2703"/>
    <s v="Ridgecrest Elementary"/>
    <n v="449.77"/>
    <n v="0"/>
    <n v="0"/>
    <n v="0"/>
    <n v="0"/>
    <n v="449.77"/>
    <s v="No"/>
    <s v="Yes"/>
    <s v="No"/>
    <s v="No"/>
    <x v="1"/>
  </r>
  <r>
    <x v="107"/>
    <s v="Shoreline"/>
    <n v="2990"/>
    <s v="Briarcrest Elementary"/>
    <n v="466.51"/>
    <n v="0"/>
    <n v="0"/>
    <n v="0"/>
    <n v="0"/>
    <n v="466.51"/>
    <s v="No"/>
    <s v="Yes"/>
    <s v="No"/>
    <s v="No"/>
    <x v="1"/>
  </r>
  <r>
    <x v="107"/>
    <s v="Shoreline"/>
    <n v="3104"/>
    <s v="Echo Lake Elementary School"/>
    <n v="401.78"/>
    <n v="0"/>
    <n v="0"/>
    <n v="0"/>
    <n v="0"/>
    <n v="401.78"/>
    <s v="No"/>
    <s v="Yes"/>
    <s v="No"/>
    <s v="No"/>
    <x v="1"/>
  </r>
  <r>
    <x v="107"/>
    <s v="Shoreline"/>
    <n v="3230"/>
    <s v="Brookside Elementary"/>
    <n v="361.29"/>
    <n v="0"/>
    <n v="0"/>
    <n v="0"/>
    <n v="0"/>
    <n v="361.29"/>
    <s v="No"/>
    <s v="Yes"/>
    <s v="No"/>
    <s v="No"/>
    <x v="1"/>
  </r>
  <r>
    <x v="107"/>
    <s v="Shoreline"/>
    <n v="3231"/>
    <s v="Highland Terrace Elementary"/>
    <n v="330.09"/>
    <n v="0"/>
    <n v="0"/>
    <n v="0"/>
    <n v="0"/>
    <n v="330.09"/>
    <s v="No"/>
    <s v="Yes"/>
    <s v="No"/>
    <s v="No"/>
    <x v="1"/>
  </r>
  <r>
    <x v="107"/>
    <s v="Shoreline"/>
    <n v="3343"/>
    <s v="Shorecrest High School"/>
    <n v="1399.36"/>
    <n v="0"/>
    <n v="81.509999999999991"/>
    <n v="0"/>
    <n v="0"/>
    <n v="1480.87"/>
    <s v="No"/>
    <s v="Yes"/>
    <s v="No"/>
    <s v="No"/>
    <x v="1"/>
  </r>
  <r>
    <x v="107"/>
    <s v="Shoreline"/>
    <n v="3387"/>
    <s v="Kellogg Middle School"/>
    <n v="1002.19"/>
    <n v="0"/>
    <n v="0"/>
    <n v="0"/>
    <n v="0"/>
    <n v="1002.19"/>
    <s v="No"/>
    <s v="Yes"/>
    <s v="No"/>
    <s v="No"/>
    <x v="1"/>
  </r>
  <r>
    <x v="107"/>
    <s v="Shoreline"/>
    <n v="3489"/>
    <s v="Parkwood Elementary"/>
    <n v="407.64"/>
    <n v="0"/>
    <n v="0"/>
    <n v="0"/>
    <n v="0"/>
    <n v="407.64"/>
    <s v="No"/>
    <s v="Yes"/>
    <s v="No"/>
    <s v="No"/>
    <x v="1"/>
  </r>
  <r>
    <x v="107"/>
    <s v="Shoreline"/>
    <n v="3527"/>
    <s v="Melvin G Syre Elementary"/>
    <n v="463.34"/>
    <n v="0"/>
    <n v="0"/>
    <n v="0"/>
    <n v="0"/>
    <n v="463.34"/>
    <s v="No"/>
    <s v="Yes"/>
    <s v="No"/>
    <s v="No"/>
    <x v="1"/>
  </r>
  <r>
    <x v="107"/>
    <s v="Shoreline"/>
    <n v="3674"/>
    <s v="Albert Einstein Middle School"/>
    <n v="997.73"/>
    <n v="0"/>
    <n v="0"/>
    <n v="0"/>
    <n v="0"/>
    <n v="997.73"/>
    <s v="No"/>
    <s v="Yes"/>
    <s v="No"/>
    <s v="No"/>
    <x v="1"/>
  </r>
  <r>
    <x v="107"/>
    <s v="Shoreline"/>
    <n v="3921"/>
    <s v="Shorewood High School"/>
    <n v="1415.04"/>
    <n v="0"/>
    <n v="143.44"/>
    <n v="0"/>
    <n v="0"/>
    <n v="1558.48"/>
    <s v="No"/>
    <s v="Yes"/>
    <s v="No"/>
    <s v="No"/>
    <x v="1"/>
  </r>
  <r>
    <x v="107"/>
    <s v="Shoreline"/>
    <n v="3958"/>
    <s v="Meridian Park Elementary School"/>
    <n v="520.65"/>
    <n v="0"/>
    <n v="0"/>
    <n v="0"/>
    <n v="0"/>
    <n v="520.65"/>
    <s v="No"/>
    <s v="Yes"/>
    <s v="No"/>
    <s v="No"/>
    <x v="1"/>
  </r>
  <r>
    <x v="108"/>
    <s v="Lake Washington"/>
    <n v="1649"/>
    <s v="Contractual Schools"/>
    <n v="36.31"/>
    <n v="0"/>
    <n v="0"/>
    <n v="0"/>
    <n v="0"/>
    <n v="36.31"/>
    <s v="No"/>
    <s v="Yes"/>
    <s v="No"/>
    <s v="No"/>
    <x v="1"/>
  </r>
  <r>
    <x v="108"/>
    <s v="Lake Washington"/>
    <n v="1658"/>
    <s v="Discovery School"/>
    <n v="70.5"/>
    <n v="0"/>
    <n v="0"/>
    <n v="0"/>
    <n v="0"/>
    <n v="70.5"/>
    <s v="No"/>
    <s v="Yes"/>
    <s v="No"/>
    <s v="No"/>
    <x v="1"/>
  </r>
  <r>
    <x v="108"/>
    <s v="Lake Washington"/>
    <n v="1687"/>
    <s v="Explorer Community School"/>
    <n v="71.400000000000006"/>
    <n v="0"/>
    <n v="0"/>
    <n v="0"/>
    <n v="0"/>
    <n v="71.400000000000006"/>
    <s v="No"/>
    <s v="Yes"/>
    <s v="No"/>
    <s v="No"/>
    <x v="1"/>
  </r>
  <r>
    <x v="108"/>
    <s v="Lake Washington"/>
    <n v="1688"/>
    <s v="Emerson K-12"/>
    <n v="68"/>
    <n v="0"/>
    <n v="4.74"/>
    <n v="0"/>
    <n v="0"/>
    <n v="72.739999999999995"/>
    <s v="No"/>
    <s v="Yes"/>
    <s v="No"/>
    <s v="No"/>
    <x v="1"/>
  </r>
  <r>
    <x v="108"/>
    <s v="Lake Washington"/>
    <n v="1706"/>
    <s v="International Community School"/>
    <n v="401.31"/>
    <n v="0"/>
    <n v="4.1099999999999994"/>
    <n v="0"/>
    <n v="0"/>
    <n v="405.42"/>
    <s v="No"/>
    <s v="Yes"/>
    <s v="No"/>
    <s v="No"/>
    <x v="1"/>
  </r>
  <r>
    <x v="108"/>
    <s v="Lake Washington"/>
    <n v="1800"/>
    <s v="Environmental &amp; Adventure School"/>
    <n v="142"/>
    <n v="0"/>
    <n v="0"/>
    <n v="0"/>
    <n v="0"/>
    <n v="142"/>
    <s v="No"/>
    <s v="Yes"/>
    <s v="No"/>
    <s v="No"/>
    <x v="1"/>
  </r>
  <r>
    <x v="108"/>
    <s v="Lake Washington"/>
    <n v="1975"/>
    <s v="Stella Schola"/>
    <n v="89"/>
    <n v="0"/>
    <n v="0"/>
    <n v="0"/>
    <n v="0"/>
    <n v="89"/>
    <s v="No"/>
    <s v="Yes"/>
    <s v="No"/>
    <s v="No"/>
    <x v="1"/>
  </r>
  <r>
    <x v="108"/>
    <s v="Lake Washington"/>
    <n v="2289"/>
    <s v="Redmond Elementary"/>
    <n v="566.64"/>
    <n v="0"/>
    <n v="0"/>
    <n v="0"/>
    <n v="0"/>
    <n v="566.64"/>
    <s v="No"/>
    <s v="Yes"/>
    <s v="No"/>
    <s v="No"/>
    <x v="1"/>
  </r>
  <r>
    <x v="108"/>
    <s v="Lake Washington"/>
    <n v="2308"/>
    <s v="Kirkland Middle School"/>
    <n v="664.68"/>
    <n v="0"/>
    <n v="0"/>
    <n v="0"/>
    <n v="0"/>
    <n v="664.68"/>
    <s v="No"/>
    <s v="Yes"/>
    <s v="No"/>
    <s v="No"/>
    <x v="1"/>
  </r>
  <r>
    <x v="108"/>
    <s v="Lake Washington"/>
    <n v="2739"/>
    <s v="Lake Washington High"/>
    <n v="1760.12"/>
    <n v="0"/>
    <n v="207.04000000000002"/>
    <n v="0"/>
    <n v="0"/>
    <n v="1967.1599999999999"/>
    <s v="No"/>
    <s v="Yes"/>
    <s v="No"/>
    <s v="No"/>
    <x v="1"/>
  </r>
  <r>
    <x v="108"/>
    <s v="Lake Washington"/>
    <n v="2796"/>
    <s v="Juanita Elementary"/>
    <n v="314.87"/>
    <n v="0"/>
    <n v="0"/>
    <n v="0"/>
    <n v="0"/>
    <n v="314.87"/>
    <s v="No"/>
    <s v="Yes"/>
    <s v="No"/>
    <s v="No"/>
    <x v="1"/>
  </r>
  <r>
    <x v="108"/>
    <s v="Lake Washington"/>
    <n v="2992"/>
    <s v="Rose Hill Elementary"/>
    <n v="563.41999999999996"/>
    <n v="0"/>
    <n v="0"/>
    <n v="0"/>
    <n v="0"/>
    <n v="563.41999999999996"/>
    <s v="No"/>
    <s v="Yes"/>
    <s v="No"/>
    <s v="No"/>
    <x v="1"/>
  </r>
  <r>
    <x v="108"/>
    <s v="Lake Washington"/>
    <n v="3041"/>
    <s v="Lakeview Elementary"/>
    <n v="532.70000000000005"/>
    <n v="0"/>
    <n v="0"/>
    <n v="0"/>
    <n v="0"/>
    <n v="532.70000000000005"/>
    <s v="No"/>
    <s v="Yes"/>
    <s v="No"/>
    <s v="No"/>
    <x v="1"/>
  </r>
  <r>
    <x v="108"/>
    <s v="Lake Washington"/>
    <n v="3232"/>
    <s v="Redmond Middle School"/>
    <n v="1017.55"/>
    <n v="0"/>
    <n v="0"/>
    <n v="0"/>
    <n v="0"/>
    <n v="1017.55"/>
    <s v="No"/>
    <s v="Yes"/>
    <s v="No"/>
    <s v="No"/>
    <x v="1"/>
  </r>
  <r>
    <x v="108"/>
    <s v="Lake Washington"/>
    <n v="3441"/>
    <s v="Twain Elementary"/>
    <n v="588.57000000000005"/>
    <n v="0"/>
    <n v="0"/>
    <n v="0"/>
    <n v="0"/>
    <n v="588.57000000000005"/>
    <s v="No"/>
    <s v="Yes"/>
    <s v="No"/>
    <s v="No"/>
    <x v="1"/>
  </r>
  <r>
    <x v="108"/>
    <s v="Lake Washington"/>
    <n v="3490"/>
    <s v="Thoreau Elementary"/>
    <n v="421.34"/>
    <n v="0"/>
    <n v="0"/>
    <n v="0"/>
    <n v="0"/>
    <n v="421.34"/>
    <s v="No"/>
    <s v="Yes"/>
    <s v="No"/>
    <s v="No"/>
    <x v="1"/>
  </r>
  <r>
    <x v="108"/>
    <s v="Lake Washington"/>
    <n v="3528"/>
    <s v="Redmond High"/>
    <n v="2071.34"/>
    <n v="0"/>
    <n v="149.87"/>
    <n v="0"/>
    <n v="0"/>
    <n v="2221.21"/>
    <s v="No"/>
    <s v="Yes"/>
    <s v="No"/>
    <s v="No"/>
    <x v="1"/>
  </r>
  <r>
    <x v="108"/>
    <s v="Lake Washington"/>
    <n v="3529"/>
    <s v="Mann Elementary"/>
    <n v="339.72"/>
    <n v="0"/>
    <n v="0"/>
    <n v="0"/>
    <n v="0"/>
    <n v="339.72"/>
    <s v="No"/>
    <s v="Yes"/>
    <s v="No"/>
    <s v="No"/>
    <x v="1"/>
  </r>
  <r>
    <x v="108"/>
    <s v="Lake Washington"/>
    <n v="3548"/>
    <s v="Audubon Elementary"/>
    <n v="454.39"/>
    <n v="0"/>
    <n v="0"/>
    <n v="0"/>
    <n v="0"/>
    <n v="454.39"/>
    <s v="No"/>
    <s v="Yes"/>
    <s v="No"/>
    <s v="No"/>
    <x v="1"/>
  </r>
  <r>
    <x v="108"/>
    <s v="Lake Washington"/>
    <n v="3590"/>
    <s v="Finn Hill Middle School"/>
    <n v="667.95"/>
    <n v="0"/>
    <n v="0"/>
    <n v="0"/>
    <n v="0"/>
    <n v="667.95"/>
    <s v="No"/>
    <s v="Yes"/>
    <s v="No"/>
    <s v="No"/>
    <x v="1"/>
  </r>
  <r>
    <x v="108"/>
    <s v="Lake Washington"/>
    <n v="3591"/>
    <s v="Franklin Elementary"/>
    <n v="454.25"/>
    <n v="0"/>
    <n v="0"/>
    <n v="0"/>
    <n v="0"/>
    <n v="454.25"/>
    <s v="No"/>
    <s v="Yes"/>
    <s v="No"/>
    <s v="No"/>
    <x v="1"/>
  </r>
  <r>
    <x v="108"/>
    <s v="Lake Washington"/>
    <n v="3592"/>
    <s v="Bell Elementary"/>
    <n v="433.08"/>
    <n v="0"/>
    <n v="0"/>
    <n v="0"/>
    <n v="0"/>
    <n v="433.08"/>
    <s v="No"/>
    <s v="Yes"/>
    <s v="No"/>
    <s v="No"/>
    <x v="1"/>
  </r>
  <r>
    <x v="108"/>
    <s v="Lake Washington"/>
    <n v="3675"/>
    <s v="Frost Elementary"/>
    <n v="422.09"/>
    <n v="0"/>
    <n v="0"/>
    <n v="0"/>
    <n v="0"/>
    <n v="422.09"/>
    <s v="No"/>
    <s v="Yes"/>
    <s v="No"/>
    <s v="No"/>
    <x v="1"/>
  </r>
  <r>
    <x v="108"/>
    <s v="Lake Washington"/>
    <n v="3703"/>
    <s v="Rush Elementary"/>
    <n v="642.85"/>
    <n v="0"/>
    <n v="0"/>
    <n v="0"/>
    <n v="0"/>
    <n v="642.85"/>
    <s v="No"/>
    <s v="Yes"/>
    <s v="No"/>
    <s v="No"/>
    <x v="1"/>
  </r>
  <r>
    <x v="108"/>
    <s v="Lake Washington"/>
    <n v="3704"/>
    <s v="Keller Elementary"/>
    <n v="310.95999999999998"/>
    <n v="0"/>
    <n v="0"/>
    <n v="0"/>
    <n v="0"/>
    <n v="310.95999999999998"/>
    <s v="No"/>
    <s v="Yes"/>
    <s v="No"/>
    <s v="No"/>
    <x v="1"/>
  </r>
  <r>
    <x v="108"/>
    <s v="Lake Washington"/>
    <n v="3706"/>
    <s v="Rose Hill Middle School"/>
    <n v="887.97"/>
    <n v="0"/>
    <n v="0"/>
    <n v="0"/>
    <n v="0"/>
    <n v="887.97"/>
    <s v="No"/>
    <s v="Yes"/>
    <s v="No"/>
    <s v="No"/>
    <x v="1"/>
  </r>
  <r>
    <x v="108"/>
    <s v="Lake Washington"/>
    <n v="3747"/>
    <s v="Sandburg Elementary"/>
    <n v="385.52"/>
    <n v="0"/>
    <n v="0"/>
    <n v="0"/>
    <n v="0"/>
    <n v="385.52"/>
    <s v="No"/>
    <s v="Yes"/>
    <s v="No"/>
    <s v="No"/>
    <x v="1"/>
  </r>
  <r>
    <x v="108"/>
    <s v="Lake Washington"/>
    <n v="3748"/>
    <s v="Muir Elementary"/>
    <n v="356.54"/>
    <n v="0"/>
    <n v="0"/>
    <n v="0"/>
    <n v="0"/>
    <n v="356.54"/>
    <s v="No"/>
    <s v="Yes"/>
    <s v="No"/>
    <s v="No"/>
    <x v="1"/>
  </r>
  <r>
    <x v="108"/>
    <s v="Lake Washington"/>
    <n v="3771"/>
    <s v="Juanita High"/>
    <n v="1542.9"/>
    <n v="0"/>
    <n v="110.97"/>
    <n v="0"/>
    <n v="0"/>
    <n v="1653.8700000000001"/>
    <s v="No"/>
    <s v="Yes"/>
    <s v="No"/>
    <s v="No"/>
    <x v="1"/>
  </r>
  <r>
    <x v="108"/>
    <s v="Lake Washington"/>
    <n v="3855"/>
    <s v="Emerson High School"/>
    <n v="67.89"/>
    <n v="0"/>
    <n v="1.3900000000000001"/>
    <n v="0"/>
    <n v="0"/>
    <n v="69.28"/>
    <s v="No"/>
    <s v="Yes"/>
    <s v="No"/>
    <s v="No"/>
    <x v="1"/>
  </r>
  <r>
    <x v="108"/>
    <s v="Lake Washington"/>
    <n v="3856"/>
    <s v="Community School"/>
    <n v="69.2"/>
    <n v="0"/>
    <n v="0"/>
    <n v="0"/>
    <n v="0"/>
    <n v="69.2"/>
    <s v="No"/>
    <s v="Yes"/>
    <s v="No"/>
    <s v="No"/>
    <x v="1"/>
  </r>
  <r>
    <x v="108"/>
    <s v="Lake Washington"/>
    <n v="3922"/>
    <s v="Kamiakin Middle School"/>
    <n v="594.79999999999995"/>
    <n v="0"/>
    <n v="0"/>
    <n v="0"/>
    <n v="0"/>
    <n v="594.79999999999995"/>
    <s v="No"/>
    <s v="Yes"/>
    <s v="No"/>
    <s v="No"/>
    <x v="1"/>
  </r>
  <r>
    <x v="108"/>
    <s v="Lake Washington"/>
    <n v="3941"/>
    <s v="Kirk Elementary"/>
    <n v="592.6"/>
    <n v="0"/>
    <n v="0"/>
    <n v="0"/>
    <n v="0"/>
    <n v="592.6"/>
    <s v="No"/>
    <s v="Yes"/>
    <s v="No"/>
    <s v="No"/>
    <x v="1"/>
  </r>
  <r>
    <x v="108"/>
    <s v="Lake Washington"/>
    <n v="4018"/>
    <s v="Dickinson Elementary"/>
    <n v="310.42"/>
    <n v="0"/>
    <n v="0"/>
    <n v="0"/>
    <n v="0"/>
    <n v="310.42"/>
    <s v="No"/>
    <s v="Yes"/>
    <s v="No"/>
    <s v="No"/>
    <x v="1"/>
  </r>
  <r>
    <x v="108"/>
    <s v="Lake Washington"/>
    <n v="4096"/>
    <s v="Mead Elementary"/>
    <n v="608.30999999999995"/>
    <n v="0"/>
    <n v="0"/>
    <n v="0"/>
    <n v="0"/>
    <n v="608.30999999999995"/>
    <s v="No"/>
    <s v="Yes"/>
    <s v="No"/>
    <s v="No"/>
    <x v="1"/>
  </r>
  <r>
    <x v="108"/>
    <s v="Lake Washington"/>
    <n v="4147"/>
    <s v="Rockwell Elementary"/>
    <n v="436.68"/>
    <n v="0"/>
    <n v="0"/>
    <n v="0"/>
    <n v="0"/>
    <n v="436.68"/>
    <s v="No"/>
    <s v="Yes"/>
    <s v="No"/>
    <s v="No"/>
    <x v="1"/>
  </r>
  <r>
    <x v="108"/>
    <s v="Lake Washington"/>
    <n v="4148"/>
    <s v="Evergreen Middle School"/>
    <n v="801.18"/>
    <n v="0"/>
    <n v="0"/>
    <n v="0"/>
    <n v="0"/>
    <n v="801.18"/>
    <s v="No"/>
    <s v="Yes"/>
    <s v="No"/>
    <s v="No"/>
    <x v="1"/>
  </r>
  <r>
    <x v="108"/>
    <s v="Lake Washington"/>
    <n v="4167"/>
    <s v="Northstar Middle School"/>
    <n v="90.6"/>
    <n v="0"/>
    <n v="0"/>
    <n v="0"/>
    <n v="0"/>
    <n v="90.6"/>
    <s v="No"/>
    <s v="Yes"/>
    <s v="No"/>
    <s v="No"/>
    <x v="1"/>
  </r>
  <r>
    <x v="108"/>
    <s v="Lake Washington"/>
    <n v="4256"/>
    <s v="Alcott Elementary"/>
    <n v="622.63"/>
    <n v="0"/>
    <n v="0"/>
    <n v="0"/>
    <n v="0"/>
    <n v="622.63"/>
    <s v="No"/>
    <s v="Yes"/>
    <s v="No"/>
    <s v="No"/>
    <x v="1"/>
  </r>
  <r>
    <x v="108"/>
    <s v="Lake Washington"/>
    <n v="4302"/>
    <s v="Smith Elementary"/>
    <n v="577.70000000000005"/>
    <n v="0"/>
    <n v="0"/>
    <n v="0"/>
    <n v="0"/>
    <n v="577.70000000000005"/>
    <s v="No"/>
    <s v="Yes"/>
    <s v="No"/>
    <s v="No"/>
    <x v="1"/>
  </r>
  <r>
    <x v="108"/>
    <s v="Lake Washington"/>
    <n v="4336"/>
    <s v="Wilder Elementary"/>
    <n v="288.60000000000002"/>
    <n v="0"/>
    <n v="0"/>
    <n v="0"/>
    <n v="0"/>
    <n v="288.60000000000002"/>
    <s v="No"/>
    <s v="Yes"/>
    <s v="No"/>
    <s v="No"/>
    <x v="1"/>
  </r>
  <r>
    <x v="108"/>
    <s v="Lake Washington"/>
    <n v="4354"/>
    <s v="Mcauliffe Elementary"/>
    <n v="483.81"/>
    <n v="0"/>
    <n v="0"/>
    <n v="0"/>
    <n v="0"/>
    <n v="483.81"/>
    <s v="No"/>
    <s v="Yes"/>
    <s v="No"/>
    <s v="No"/>
    <x v="1"/>
  </r>
  <r>
    <x v="108"/>
    <s v="Lake Washington"/>
    <n v="4386"/>
    <s v="Inglewood Middle School"/>
    <n v="1217.1400000000001"/>
    <n v="0"/>
    <n v="0"/>
    <n v="0"/>
    <n v="0"/>
    <n v="1217.1400000000001"/>
    <s v="No"/>
    <s v="Yes"/>
    <s v="No"/>
    <s v="No"/>
    <x v="1"/>
  </r>
  <r>
    <x v="108"/>
    <s v="Lake Washington"/>
    <n v="4424"/>
    <s v="Einstein Elementary"/>
    <n v="486.72"/>
    <n v="0"/>
    <n v="0"/>
    <n v="0"/>
    <n v="0"/>
    <n v="486.72"/>
    <s v="No"/>
    <s v="Yes"/>
    <s v="No"/>
    <s v="No"/>
    <x v="1"/>
  </r>
  <r>
    <x v="108"/>
    <s v="Lake Washington"/>
    <n v="4439"/>
    <s v="Eastlake High School"/>
    <n v="2172.83"/>
    <n v="0"/>
    <n v="158.19"/>
    <n v="0"/>
    <n v="0"/>
    <n v="2331.02"/>
    <s v="No"/>
    <s v="Yes"/>
    <s v="No"/>
    <s v="No"/>
    <x v="1"/>
  </r>
  <r>
    <x v="108"/>
    <s v="Lake Washington"/>
    <n v="4532"/>
    <s v="Blackwell Elementary"/>
    <n v="513.45000000000005"/>
    <n v="0"/>
    <n v="0"/>
    <n v="0"/>
    <n v="0"/>
    <n v="513.45000000000005"/>
    <s v="No"/>
    <s v="Yes"/>
    <s v="No"/>
    <s v="No"/>
    <x v="1"/>
  </r>
  <r>
    <x v="108"/>
    <s v="Lake Washington"/>
    <n v="5053"/>
    <s v="Rosa Parks Elementary"/>
    <n v="517.5"/>
    <n v="0"/>
    <n v="0"/>
    <n v="0"/>
    <n v="0"/>
    <n v="517.5"/>
    <s v="No"/>
    <s v="Yes"/>
    <s v="No"/>
    <s v="No"/>
    <x v="1"/>
  </r>
  <r>
    <x v="108"/>
    <s v="Lake Washington"/>
    <n v="5057"/>
    <s v="Renaissance School"/>
    <n v="73.03"/>
    <n v="0"/>
    <n v="0"/>
    <n v="0"/>
    <n v="0"/>
    <n v="73.03"/>
    <s v="No"/>
    <s v="Yes"/>
    <s v="No"/>
    <s v="No"/>
    <x v="1"/>
  </r>
  <r>
    <x v="108"/>
    <s v="Lake Washington"/>
    <n v="5139"/>
    <s v="Carson Elementary"/>
    <n v="473.33"/>
    <n v="0"/>
    <n v="0"/>
    <n v="0"/>
    <n v="0"/>
    <n v="473.33"/>
    <s v="No"/>
    <s v="Yes"/>
    <s v="No"/>
    <s v="No"/>
    <x v="1"/>
  </r>
  <r>
    <x v="108"/>
    <s v="Lake Washington"/>
    <n v="5265"/>
    <s v="Tesla STEM High School"/>
    <n v="596.19000000000005"/>
    <n v="0"/>
    <n v="1.22"/>
    <n v="0"/>
    <n v="0"/>
    <n v="597.41000000000008"/>
    <s v="No"/>
    <s v="Yes"/>
    <s v="No"/>
    <s v="No"/>
    <x v="1"/>
  </r>
  <r>
    <x v="108"/>
    <s v="Lake Washington"/>
    <n v="5511"/>
    <s v="Clara Barton Elementary School"/>
    <n v="499.3"/>
    <n v="0"/>
    <n v="0"/>
    <n v="0"/>
    <n v="0"/>
    <n v="499.3"/>
    <s v="No"/>
    <s v="Yes"/>
    <s v="No"/>
    <s v="No"/>
    <x v="1"/>
  </r>
  <r>
    <x v="108"/>
    <s v="Lake Washington"/>
    <n v="5512"/>
    <s v="Ella Baker Elementary School"/>
    <n v="446.54"/>
    <n v="0"/>
    <n v="0"/>
    <n v="0"/>
    <n v="0"/>
    <n v="446.54"/>
    <s v="No"/>
    <s v="Yes"/>
    <s v="No"/>
    <s v="No"/>
    <x v="1"/>
  </r>
  <r>
    <x v="108"/>
    <s v="Lake Washington"/>
    <n v="5597"/>
    <s v="Timberline Middle School"/>
    <n v="741.89"/>
    <n v="0"/>
    <n v="0"/>
    <n v="0"/>
    <n v="0"/>
    <n v="741.89"/>
    <s v="No"/>
    <s v="Yes"/>
    <s v="No"/>
    <s v="No"/>
    <x v="1"/>
  </r>
  <r>
    <x v="108"/>
    <s v="Lake Washington"/>
    <n v="5958"/>
    <s v="Washington Network for Innovative Careers"/>
    <n v="405.3"/>
    <n v="0"/>
    <n v="0"/>
    <n v="0"/>
    <n v="63.970000000000006"/>
    <n v="469.27000000000004"/>
    <s v="No"/>
    <s v="Yes"/>
    <s v="No"/>
    <s v="No"/>
    <x v="1"/>
  </r>
  <r>
    <x v="109"/>
    <s v="Kent"/>
    <n v="2565"/>
    <s v="Meridian Elementary School"/>
    <n v="387.21"/>
    <n v="0"/>
    <n v="0"/>
    <n v="0"/>
    <n v="0"/>
    <n v="387.21"/>
    <s v="No"/>
    <s v="Yes"/>
    <s v="No"/>
    <s v="No"/>
    <x v="1"/>
  </r>
  <r>
    <x v="109"/>
    <s v="Kent"/>
    <n v="2797"/>
    <s v="Kent-Meridian High School"/>
    <n v="1562.27"/>
    <n v="0"/>
    <n v="146.83000000000001"/>
    <n v="0"/>
    <n v="0"/>
    <n v="1709.1"/>
    <s v="Yes"/>
    <s v="Yes"/>
    <s v="Yes"/>
    <s v="Yes"/>
    <x v="0"/>
  </r>
  <r>
    <x v="109"/>
    <s v="Kent"/>
    <n v="2851"/>
    <s v="East Hill Elementary School"/>
    <n v="368.88"/>
    <n v="0"/>
    <n v="0"/>
    <n v="0"/>
    <n v="0"/>
    <n v="368.88"/>
    <s v="Yes"/>
    <s v="Yes"/>
    <s v="Yes"/>
    <s v="Yes"/>
    <x v="0"/>
  </r>
  <r>
    <x v="109"/>
    <s v="Kent"/>
    <n v="3233"/>
    <s v="Meridian Middle School"/>
    <n v="659.02"/>
    <n v="0"/>
    <n v="0"/>
    <n v="0"/>
    <n v="0"/>
    <n v="659.02"/>
    <s v="Yes"/>
    <s v="Yes"/>
    <s v="Yes"/>
    <s v="Yes"/>
    <x v="0"/>
  </r>
  <r>
    <x v="109"/>
    <s v="Kent"/>
    <n v="3388"/>
    <s v="Covington Elementary School"/>
    <n v="441.26"/>
    <n v="0"/>
    <n v="0"/>
    <n v="0"/>
    <n v="0"/>
    <n v="441.26"/>
    <s v="Yes"/>
    <s v="Yes"/>
    <s v="Yes"/>
    <s v="Yes"/>
    <x v="0"/>
  </r>
  <r>
    <x v="109"/>
    <s v="Kent"/>
    <n v="3389"/>
    <s v="Scenic Hill Elementary School"/>
    <n v="501.1"/>
    <n v="0"/>
    <n v="0"/>
    <n v="0"/>
    <n v="0"/>
    <n v="501.1"/>
    <s v="Yes"/>
    <s v="Yes"/>
    <s v="Yes"/>
    <s v="Yes"/>
    <x v="0"/>
  </r>
  <r>
    <x v="109"/>
    <s v="Kent"/>
    <n v="3491"/>
    <s v="Park Orchard Elementary School"/>
    <n v="462.09"/>
    <n v="0"/>
    <n v="0"/>
    <n v="0"/>
    <n v="0"/>
    <n v="462.09"/>
    <s v="Yes"/>
    <s v="Yes"/>
    <s v="Yes"/>
    <s v="Yes"/>
    <x v="0"/>
  </r>
  <r>
    <x v="109"/>
    <s v="Kent"/>
    <n v="3550"/>
    <s v="Lake Youngs Elementary School"/>
    <n v="425.24"/>
    <n v="0"/>
    <n v="0"/>
    <n v="0"/>
    <n v="0"/>
    <n v="425.24"/>
    <s v="No"/>
    <s v="Yes"/>
    <s v="No"/>
    <s v="No"/>
    <x v="1"/>
  </r>
  <r>
    <x v="109"/>
    <s v="Kent"/>
    <n v="3593"/>
    <s v="Pine Tree Elementary School"/>
    <n v="332.34"/>
    <n v="0"/>
    <n v="0"/>
    <n v="0"/>
    <n v="0"/>
    <n v="332.34"/>
    <s v="Yes"/>
    <s v="Yes"/>
    <s v="Yes"/>
    <s v="Yes"/>
    <x v="0"/>
  </r>
  <r>
    <x v="109"/>
    <s v="Kent"/>
    <n v="3640"/>
    <s v="Kentridge High School"/>
    <n v="1833.3"/>
    <n v="0"/>
    <n v="329.28999999999996"/>
    <n v="0"/>
    <n v="0"/>
    <n v="2162.59"/>
    <s v="No"/>
    <s v="Yes"/>
    <s v="No"/>
    <s v="No"/>
    <x v="1"/>
  </r>
  <r>
    <x v="109"/>
    <s v="Kent"/>
    <n v="3676"/>
    <s v="Cedar Valley Elementary School"/>
    <n v="285.64"/>
    <n v="0"/>
    <n v="0"/>
    <n v="0"/>
    <n v="0"/>
    <n v="285.64"/>
    <s v="No"/>
    <s v="Yes"/>
    <s v="No"/>
    <s v="No"/>
    <x v="1"/>
  </r>
  <r>
    <x v="109"/>
    <s v="Kent"/>
    <n v="3677"/>
    <s v="Springbrook Elementary School"/>
    <n v="341.55"/>
    <n v="0"/>
    <n v="0"/>
    <n v="0"/>
    <n v="0"/>
    <n v="341.55"/>
    <s v="Yes"/>
    <s v="Yes"/>
    <s v="Yes"/>
    <s v="Yes"/>
    <x v="0"/>
  </r>
  <r>
    <x v="109"/>
    <s v="Kent"/>
    <n v="3678"/>
    <s v="Fairwood Elementary School"/>
    <n v="321.16000000000003"/>
    <n v="0"/>
    <n v="0"/>
    <n v="0"/>
    <n v="0"/>
    <n v="321.16000000000003"/>
    <s v="No"/>
    <s v="Yes"/>
    <s v="No"/>
    <s v="No"/>
    <x v="1"/>
  </r>
  <r>
    <x v="109"/>
    <s v="Kent"/>
    <n v="3707"/>
    <s v="Soos Creek Elementary School"/>
    <n v="250"/>
    <n v="0"/>
    <n v="0"/>
    <n v="0"/>
    <n v="0"/>
    <n v="250"/>
    <s v="No"/>
    <s v="Yes"/>
    <s v="No"/>
    <s v="No"/>
    <x v="1"/>
  </r>
  <r>
    <x v="109"/>
    <s v="Kent"/>
    <n v="3708"/>
    <s v="Grass Lake Elementary School"/>
    <n v="356.96"/>
    <n v="0"/>
    <n v="0"/>
    <n v="0"/>
    <n v="0"/>
    <n v="356.96"/>
    <s v="No"/>
    <s v="Yes"/>
    <s v="No"/>
    <s v="No"/>
    <x v="1"/>
  </r>
  <r>
    <x v="109"/>
    <s v="Kent"/>
    <n v="3764"/>
    <s v="Meeker Middle School"/>
    <n v="778.49"/>
    <n v="0"/>
    <n v="0"/>
    <n v="0"/>
    <n v="0"/>
    <n v="778.49"/>
    <s v="Yes"/>
    <s v="Yes"/>
    <s v="Yes"/>
    <s v="Yes"/>
    <x v="0"/>
  </r>
  <r>
    <x v="109"/>
    <s v="Kent"/>
    <n v="4126"/>
    <s v="Crestwood Elementary School"/>
    <n v="391.06"/>
    <n v="0"/>
    <n v="0"/>
    <n v="0"/>
    <n v="0"/>
    <n v="391.06"/>
    <s v="No"/>
    <s v="Yes"/>
    <s v="No"/>
    <s v="No"/>
    <x v="1"/>
  </r>
  <r>
    <x v="109"/>
    <s v="Kent"/>
    <n v="4127"/>
    <s v="Mattson Middle School"/>
    <n v="774.68"/>
    <n v="0"/>
    <n v="0"/>
    <n v="0"/>
    <n v="0"/>
    <n v="774.68"/>
    <s v="No"/>
    <s v="Yes"/>
    <s v="No"/>
    <s v="No"/>
    <x v="1"/>
  </r>
  <r>
    <x v="109"/>
    <s v="Kent"/>
    <n v="4128"/>
    <s v="Kentwood High School"/>
    <n v="1607.7"/>
    <n v="0"/>
    <n v="336.38"/>
    <n v="0"/>
    <n v="0"/>
    <n v="1944.08"/>
    <s v="No"/>
    <s v="Yes"/>
    <s v="No"/>
    <s v="No"/>
    <x v="1"/>
  </r>
  <r>
    <x v="109"/>
    <s v="Kent"/>
    <n v="4293"/>
    <s v="Ridgewood Elementary School"/>
    <n v="424.14"/>
    <n v="0"/>
    <n v="0"/>
    <n v="0"/>
    <n v="0"/>
    <n v="424.14"/>
    <s v="No"/>
    <s v="Yes"/>
    <s v="No"/>
    <s v="No"/>
    <x v="1"/>
  </r>
  <r>
    <x v="109"/>
    <s v="Kent"/>
    <n v="4294"/>
    <s v="Martin Sortun Elementary School"/>
    <n v="452.07"/>
    <n v="0"/>
    <n v="0"/>
    <n v="0"/>
    <n v="0"/>
    <n v="452.07"/>
    <s v="Yes"/>
    <s v="Yes"/>
    <s v="Yes"/>
    <s v="Yes"/>
    <x v="0"/>
  </r>
  <r>
    <x v="109"/>
    <s v="Kent"/>
    <n v="4301"/>
    <s v="Jenkins Creek Elementary School"/>
    <n v="327.48"/>
    <n v="0"/>
    <n v="0"/>
    <n v="0"/>
    <n v="0"/>
    <n v="327.48"/>
    <s v="No"/>
    <s v="Yes"/>
    <s v="No"/>
    <s v="No"/>
    <x v="1"/>
  </r>
  <r>
    <x v="109"/>
    <s v="Kent"/>
    <n v="4345"/>
    <s v="Horizon Elementary School"/>
    <n v="387.67"/>
    <n v="0"/>
    <n v="0"/>
    <n v="0"/>
    <n v="0"/>
    <n v="387.67"/>
    <s v="Yes"/>
    <s v="Yes"/>
    <s v="Yes"/>
    <s v="Yes"/>
    <x v="0"/>
  </r>
  <r>
    <x v="109"/>
    <s v="Kent"/>
    <n v="4353"/>
    <s v="Carriage Crest Elementary School"/>
    <n v="319.73"/>
    <n v="0"/>
    <n v="0"/>
    <n v="0"/>
    <n v="0"/>
    <n v="319.73"/>
    <s v="No"/>
    <s v="Yes"/>
    <s v="No"/>
    <s v="No"/>
    <x v="1"/>
  </r>
  <r>
    <x v="109"/>
    <s v="Kent"/>
    <n v="4356"/>
    <s v="Neely O Brien Elementary School"/>
    <n v="480.3"/>
    <n v="0"/>
    <n v="0"/>
    <n v="0"/>
    <n v="0"/>
    <n v="480.3"/>
    <s v="Yes"/>
    <s v="Yes"/>
    <s v="Yes"/>
    <s v="Yes"/>
    <x v="0"/>
  </r>
  <r>
    <x v="109"/>
    <s v="Kent"/>
    <n v="4413"/>
    <s v="George T. Daniel Elementary School"/>
    <n v="322.5"/>
    <n v="0"/>
    <n v="0"/>
    <n v="0"/>
    <n v="0"/>
    <n v="322.5"/>
    <s v="Yes"/>
    <s v="Yes"/>
    <s v="Yes"/>
    <s v="Yes"/>
    <x v="0"/>
  </r>
  <r>
    <x v="109"/>
    <s v="Kent"/>
    <n v="4420"/>
    <s v="Sunrise Elementary School"/>
    <n v="496.68"/>
    <n v="0"/>
    <n v="0"/>
    <n v="0"/>
    <n v="0"/>
    <n v="496.68"/>
    <s v="No"/>
    <s v="Yes"/>
    <s v="No"/>
    <s v="No"/>
    <x v="1"/>
  </r>
  <r>
    <x v="109"/>
    <s v="Kent"/>
    <n v="4440"/>
    <s v="Cedar Heights Middle School"/>
    <n v="912.3"/>
    <n v="0"/>
    <n v="0"/>
    <n v="0"/>
    <n v="0"/>
    <n v="912.3"/>
    <s v="Yes"/>
    <s v="Yes"/>
    <s v="Yes"/>
    <s v="Yes"/>
    <x v="0"/>
  </r>
  <r>
    <x v="109"/>
    <s v="Kent"/>
    <n v="4465"/>
    <s v="Meadow Ridge Elementary School"/>
    <n v="388.55"/>
    <n v="0"/>
    <n v="0"/>
    <n v="0"/>
    <n v="0"/>
    <n v="388.55"/>
    <s v="Yes"/>
    <s v="Yes"/>
    <s v="Yes"/>
    <s v="Yes"/>
    <x v="0"/>
  </r>
  <r>
    <x v="109"/>
    <s v="Kent"/>
    <n v="4466"/>
    <s v="Sawyer Woods Elementary School"/>
    <n v="329.63"/>
    <n v="0"/>
    <n v="0"/>
    <n v="0"/>
    <n v="0"/>
    <n v="329.63"/>
    <s v="No"/>
    <s v="Yes"/>
    <s v="No"/>
    <s v="No"/>
    <x v="1"/>
  </r>
  <r>
    <x v="109"/>
    <s v="Kent"/>
    <n v="4485"/>
    <s v="Northwood Middle School"/>
    <n v="891.15"/>
    <n v="0"/>
    <n v="0"/>
    <n v="0"/>
    <n v="0"/>
    <n v="891.15"/>
    <s v="No"/>
    <s v="Yes"/>
    <s v="No"/>
    <s v="No"/>
    <x v="1"/>
  </r>
  <r>
    <x v="109"/>
    <s v="Kent"/>
    <n v="4489"/>
    <s v="Glenridge Elementary"/>
    <n v="322.2"/>
    <n v="0"/>
    <n v="0"/>
    <n v="0"/>
    <n v="0"/>
    <n v="322.2"/>
    <s v="Yes"/>
    <s v="Yes"/>
    <s v="Yes"/>
    <s v="Yes"/>
    <x v="0"/>
  </r>
  <r>
    <x v="109"/>
    <s v="Kent"/>
    <n v="4492"/>
    <s v="Kentlake High School"/>
    <n v="1362.42"/>
    <n v="0"/>
    <n v="144.65"/>
    <n v="0"/>
    <n v="0"/>
    <n v="1507.0700000000002"/>
    <s v="No"/>
    <s v="Yes"/>
    <s v="No"/>
    <s v="No"/>
    <x v="1"/>
  </r>
  <r>
    <x v="109"/>
    <s v="Kent"/>
    <n v="4520"/>
    <s v="Kent Elementary School"/>
    <n v="417.1"/>
    <n v="0"/>
    <n v="0"/>
    <n v="0"/>
    <n v="0"/>
    <n v="417.1"/>
    <s v="Yes"/>
    <s v="Yes"/>
    <s v="Yes"/>
    <s v="Yes"/>
    <x v="0"/>
  </r>
  <r>
    <x v="109"/>
    <s v="Kent"/>
    <n v="4545"/>
    <s v="Emerald Park Elementary School"/>
    <n v="319.10000000000002"/>
    <n v="0"/>
    <n v="0"/>
    <n v="0"/>
    <n v="0"/>
    <n v="319.10000000000002"/>
    <s v="Yes"/>
    <s v="Yes"/>
    <s v="Yes"/>
    <s v="Yes"/>
    <x v="0"/>
  </r>
  <r>
    <x v="109"/>
    <s v="Kent"/>
    <n v="4581"/>
    <s v="Millennium Elementary School"/>
    <n v="468.2"/>
    <n v="0"/>
    <n v="0"/>
    <n v="0"/>
    <n v="0"/>
    <n v="468.2"/>
    <s v="Yes"/>
    <s v="Yes"/>
    <s v="Yes"/>
    <s v="Yes"/>
    <x v="0"/>
  </r>
  <r>
    <x v="109"/>
    <s v="Kent"/>
    <n v="5016"/>
    <s v="Mill Creek Middle School"/>
    <n v="838.1"/>
    <n v="0"/>
    <n v="0"/>
    <n v="0"/>
    <n v="0"/>
    <n v="838.1"/>
    <s v="Yes"/>
    <s v="Yes"/>
    <s v="Yes"/>
    <s v="Yes"/>
    <x v="0"/>
  </r>
  <r>
    <x v="109"/>
    <s v="Kent"/>
    <n v="5178"/>
    <s v="Panther Lake Elementary School"/>
    <n v="433.1"/>
    <n v="0"/>
    <n v="0"/>
    <n v="0"/>
    <n v="0"/>
    <n v="433.1"/>
    <s v="Yes"/>
    <s v="Yes"/>
    <s v="Yes"/>
    <s v="Yes"/>
    <x v="0"/>
  </r>
  <r>
    <x v="109"/>
    <s v="Kent"/>
    <n v="5440"/>
    <s v="The Outreach Program"/>
    <n v="76.900000000000006"/>
    <n v="0"/>
    <n v="0"/>
    <n v="0"/>
    <n v="0"/>
    <n v="76.900000000000006"/>
    <s v="Yes"/>
    <s v="Yes"/>
    <s v="Yes"/>
    <s v="Yes"/>
    <x v="0"/>
  </r>
  <r>
    <x v="109"/>
    <s v="Kent"/>
    <n v="5676"/>
    <s v="Kent Laboratory Academy"/>
    <n v="308.77999999999997"/>
    <n v="0"/>
    <n v="32.17"/>
    <n v="0"/>
    <n v="0"/>
    <n v="340.95"/>
    <s v="No"/>
    <s v="Yes"/>
    <s v="No"/>
    <s v="No"/>
    <x v="1"/>
  </r>
  <r>
    <x v="109"/>
    <s v="Kent"/>
    <n v="5677"/>
    <s v="River Ridge Elementary"/>
    <n v="630.1"/>
    <n v="0"/>
    <n v="0"/>
    <n v="0"/>
    <n v="0"/>
    <n v="630.1"/>
    <s v="Yes"/>
    <s v="Yes"/>
    <s v="Yes"/>
    <s v="Yes"/>
    <x v="0"/>
  </r>
  <r>
    <x v="109"/>
    <s v="Kent"/>
    <n v="5729"/>
    <s v="Kent Virtual Academy"/>
    <n v="160.04"/>
    <n v="0"/>
    <n v="2.2000000000000002"/>
    <n v="0"/>
    <n v="0"/>
    <n v="162.23999999999998"/>
    <s v="Yes"/>
    <s v="Yes"/>
    <s v="Yes"/>
    <s v="Yes"/>
    <x v="0"/>
  </r>
  <r>
    <x v="109"/>
    <s v="Kent"/>
    <n v="5738"/>
    <s v="Canyon Ridge Middle School"/>
    <n v="789.38"/>
    <n v="0"/>
    <n v="0"/>
    <n v="0"/>
    <n v="0"/>
    <n v="789.38"/>
    <s v="Yes"/>
    <s v="Yes"/>
    <s v="Yes"/>
    <s v="Yes"/>
    <x v="0"/>
  </r>
  <r>
    <x v="110"/>
    <s v="Northshore"/>
    <n v="1815"/>
    <s v="Northshore Special Services"/>
    <n v="23.14"/>
    <n v="0"/>
    <n v="0"/>
    <n v="0"/>
    <n v="0"/>
    <n v="23.14"/>
    <s v="No"/>
    <s v="Yes"/>
    <s v="No"/>
    <s v="No"/>
    <x v="1"/>
  </r>
  <r>
    <x v="110"/>
    <s v="Northshore"/>
    <n v="2993"/>
    <s v="Kenmore Elementary"/>
    <n v="386.1"/>
    <n v="0"/>
    <n v="0"/>
    <n v="0"/>
    <n v="0"/>
    <n v="386.1"/>
    <s v="No"/>
    <s v="Yes"/>
    <s v="No"/>
    <s v="No"/>
    <x v="1"/>
  </r>
  <r>
    <x v="110"/>
    <s v="Northshore"/>
    <n v="3105"/>
    <s v="Crystal Springs Elementary"/>
    <n v="494.75"/>
    <n v="0"/>
    <n v="0"/>
    <n v="0"/>
    <n v="0"/>
    <n v="494.75"/>
    <s v="No"/>
    <s v="Yes"/>
    <s v="No"/>
    <s v="No"/>
    <x v="1"/>
  </r>
  <r>
    <x v="110"/>
    <s v="Northshore"/>
    <n v="3106"/>
    <s v="Bothell High School"/>
    <n v="1556.01"/>
    <n v="0"/>
    <n v="119.98"/>
    <n v="0"/>
    <n v="0"/>
    <n v="1675.99"/>
    <s v="No"/>
    <s v="Yes"/>
    <s v="No"/>
    <s v="No"/>
    <x v="1"/>
  </r>
  <r>
    <x v="110"/>
    <s v="Northshore"/>
    <n v="3107"/>
    <s v="Arrowhead Elementary"/>
    <n v="282.33999999999997"/>
    <n v="0"/>
    <n v="0"/>
    <n v="0"/>
    <n v="0"/>
    <n v="282.33999999999997"/>
    <s v="No"/>
    <s v="Yes"/>
    <s v="No"/>
    <s v="No"/>
    <x v="1"/>
  </r>
  <r>
    <x v="110"/>
    <s v="Northshore"/>
    <n v="3234"/>
    <s v="Cottage Lake Elementary"/>
    <n v="265.64999999999998"/>
    <n v="0"/>
    <n v="0"/>
    <n v="0"/>
    <n v="0"/>
    <n v="265.64999999999998"/>
    <s v="No"/>
    <s v="Yes"/>
    <s v="No"/>
    <s v="No"/>
    <x v="1"/>
  </r>
  <r>
    <x v="110"/>
    <s v="Northshore"/>
    <n v="3287"/>
    <s v="Westhill Elementary"/>
    <n v="407.89"/>
    <n v="0"/>
    <n v="0"/>
    <n v="0"/>
    <n v="0"/>
    <n v="407.89"/>
    <s v="No"/>
    <s v="Yes"/>
    <s v="No"/>
    <s v="No"/>
    <x v="1"/>
  </r>
  <r>
    <x v="110"/>
    <s v="Northshore"/>
    <n v="3344"/>
    <s v="Maywood Hills Elementary"/>
    <n v="504.97"/>
    <n v="0"/>
    <n v="0"/>
    <n v="0"/>
    <n v="0"/>
    <n v="504.97"/>
    <s v="No"/>
    <s v="Yes"/>
    <s v="No"/>
    <s v="No"/>
    <x v="1"/>
  </r>
  <r>
    <x v="110"/>
    <s v="Northshore"/>
    <n v="3345"/>
    <s v="Kenmore Middle School"/>
    <n v="740.65"/>
    <n v="0"/>
    <n v="0"/>
    <n v="0"/>
    <n v="0"/>
    <n v="740.65"/>
    <s v="No"/>
    <s v="Yes"/>
    <s v="No"/>
    <s v="No"/>
    <x v="1"/>
  </r>
  <r>
    <x v="110"/>
    <s v="Northshore"/>
    <n v="3390"/>
    <s v="Lockwood Elementary"/>
    <n v="571.39"/>
    <n v="0"/>
    <n v="0"/>
    <n v="0"/>
    <n v="0"/>
    <n v="571.39"/>
    <s v="No"/>
    <s v="Yes"/>
    <s v="No"/>
    <s v="No"/>
    <x v="1"/>
  </r>
  <r>
    <x v="110"/>
    <s v="Northshore"/>
    <n v="3442"/>
    <s v="Moorlands Elementary"/>
    <n v="606.66"/>
    <n v="0"/>
    <n v="0"/>
    <n v="0"/>
    <n v="0"/>
    <n v="606.66"/>
    <s v="No"/>
    <s v="Yes"/>
    <s v="No"/>
    <s v="No"/>
    <x v="1"/>
  </r>
  <r>
    <x v="110"/>
    <s v="Northshore"/>
    <n v="3492"/>
    <s v="Inglemoor HS"/>
    <n v="1335.54"/>
    <n v="0"/>
    <n v="106.48"/>
    <n v="0"/>
    <n v="0"/>
    <n v="1442.02"/>
    <s v="No"/>
    <s v="Yes"/>
    <s v="No"/>
    <s v="No"/>
    <x v="1"/>
  </r>
  <r>
    <x v="110"/>
    <s v="Northshore"/>
    <n v="3493"/>
    <s v="Canyon Park Middle School"/>
    <n v="895.9"/>
    <n v="0"/>
    <n v="0"/>
    <n v="0"/>
    <n v="0"/>
    <n v="895.9"/>
    <s v="No"/>
    <s v="Yes"/>
    <s v="No"/>
    <s v="No"/>
    <x v="1"/>
  </r>
  <r>
    <x v="110"/>
    <s v="Northshore"/>
    <n v="3679"/>
    <s v="Shelton View Elementary"/>
    <n v="510.7"/>
    <n v="0"/>
    <n v="0"/>
    <n v="0"/>
    <n v="0"/>
    <n v="510.7"/>
    <s v="No"/>
    <s v="Yes"/>
    <s v="No"/>
    <s v="No"/>
    <x v="1"/>
  </r>
  <r>
    <x v="110"/>
    <s v="Northshore"/>
    <n v="3749"/>
    <s v="Woodin Elementary"/>
    <n v="479.58"/>
    <n v="0"/>
    <n v="0"/>
    <n v="0"/>
    <n v="0"/>
    <n v="479.58"/>
    <s v="No"/>
    <s v="Yes"/>
    <s v="No"/>
    <s v="No"/>
    <x v="1"/>
  </r>
  <r>
    <x v="110"/>
    <s v="Northshore"/>
    <n v="3790"/>
    <s v="Leota Middle School"/>
    <n v="829.78"/>
    <n v="0"/>
    <n v="0"/>
    <n v="0"/>
    <n v="0"/>
    <n v="829.78"/>
    <s v="No"/>
    <s v="Yes"/>
    <s v="No"/>
    <s v="No"/>
    <x v="1"/>
  </r>
  <r>
    <x v="110"/>
    <s v="Northshore"/>
    <n v="3811"/>
    <s v="Secondary Academy for Success"/>
    <n v="100.07"/>
    <n v="0"/>
    <n v="0.89"/>
    <n v="0"/>
    <n v="0.4"/>
    <n v="101.36"/>
    <s v="No"/>
    <s v="Yes"/>
    <s v="No"/>
    <s v="No"/>
    <x v="1"/>
  </r>
  <r>
    <x v="110"/>
    <s v="Northshore"/>
    <n v="4017"/>
    <s v="Canyon Creek Elementary"/>
    <n v="927.23"/>
    <n v="0"/>
    <n v="0"/>
    <n v="0"/>
    <n v="0"/>
    <n v="927.23"/>
    <s v="No"/>
    <s v="Yes"/>
    <s v="No"/>
    <s v="No"/>
    <x v="1"/>
  </r>
  <r>
    <x v="110"/>
    <s v="Northshore"/>
    <n v="4021"/>
    <s v="Northshore Middle School"/>
    <n v="840.33"/>
    <n v="0"/>
    <n v="0"/>
    <n v="0"/>
    <n v="0"/>
    <n v="840.33"/>
    <s v="No"/>
    <s v="Yes"/>
    <s v="No"/>
    <s v="No"/>
    <x v="1"/>
  </r>
  <r>
    <x v="110"/>
    <s v="Northshore"/>
    <n v="4069"/>
    <s v="Wellington Elementary"/>
    <n v="400.08"/>
    <n v="0"/>
    <n v="0"/>
    <n v="0"/>
    <n v="0"/>
    <n v="400.08"/>
    <s v="No"/>
    <s v="Yes"/>
    <s v="No"/>
    <s v="No"/>
    <x v="1"/>
  </r>
  <r>
    <x v="110"/>
    <s v="Northshore"/>
    <n v="4124"/>
    <s v="Hollywood Hill Elementary"/>
    <n v="340.38"/>
    <n v="0"/>
    <n v="0"/>
    <n v="0"/>
    <n v="0"/>
    <n v="340.38"/>
    <s v="No"/>
    <s v="Yes"/>
    <s v="No"/>
    <s v="No"/>
    <x v="1"/>
  </r>
  <r>
    <x v="110"/>
    <s v="Northshore"/>
    <n v="4187"/>
    <s v="Sunrise Elementary"/>
    <n v="372.08"/>
    <n v="0"/>
    <n v="0"/>
    <n v="0"/>
    <n v="0"/>
    <n v="372.08"/>
    <s v="No"/>
    <s v="Yes"/>
    <s v="No"/>
    <s v="No"/>
    <x v="1"/>
  </r>
  <r>
    <x v="110"/>
    <s v="Northshore"/>
    <n v="4208"/>
    <s v="Woodinville HS"/>
    <n v="1521.57"/>
    <n v="0"/>
    <n v="86.589999999999989"/>
    <n v="0"/>
    <n v="0"/>
    <n v="1608.1599999999999"/>
    <s v="No"/>
    <s v="Yes"/>
    <s v="No"/>
    <s v="No"/>
    <x v="1"/>
  </r>
  <r>
    <x v="110"/>
    <s v="Northshore"/>
    <n v="4306"/>
    <s v="Fernwood Elementary"/>
    <n v="738.9"/>
    <n v="0"/>
    <n v="0"/>
    <n v="0"/>
    <n v="0"/>
    <n v="738.9"/>
    <s v="No"/>
    <s v="Yes"/>
    <s v="No"/>
    <s v="No"/>
    <x v="1"/>
  </r>
  <r>
    <x v="110"/>
    <s v="Northshore"/>
    <n v="4355"/>
    <s v="Frank Love Elementary"/>
    <n v="510.48"/>
    <n v="0"/>
    <n v="0"/>
    <n v="0"/>
    <n v="0"/>
    <n v="510.48"/>
    <s v="No"/>
    <s v="Yes"/>
    <s v="No"/>
    <s v="No"/>
    <x v="1"/>
  </r>
  <r>
    <x v="110"/>
    <s v="Northshore"/>
    <n v="4371"/>
    <s v="Skyview Middle School"/>
    <n v="1153.82"/>
    <n v="0"/>
    <n v="0"/>
    <n v="0"/>
    <n v="0"/>
    <n v="1153.82"/>
    <s v="No"/>
    <s v="Yes"/>
    <s v="No"/>
    <s v="No"/>
    <x v="1"/>
  </r>
  <r>
    <x v="110"/>
    <s v="Northshore"/>
    <n v="4377"/>
    <s v="Woodmoor Elementary"/>
    <n v="495.1"/>
    <n v="0"/>
    <n v="0"/>
    <n v="0"/>
    <n v="0"/>
    <n v="495.1"/>
    <s v="No"/>
    <s v="Yes"/>
    <s v="No"/>
    <s v="No"/>
    <x v="1"/>
  </r>
  <r>
    <x v="110"/>
    <s v="Northshore"/>
    <n v="4379"/>
    <s v="East Ridge Elementary"/>
    <n v="397.4"/>
    <n v="0"/>
    <n v="0"/>
    <n v="0"/>
    <n v="0"/>
    <n v="397.4"/>
    <s v="No"/>
    <s v="Yes"/>
    <s v="No"/>
    <s v="No"/>
    <x v="1"/>
  </r>
  <r>
    <x v="110"/>
    <s v="Northshore"/>
    <n v="4455"/>
    <s v="Kokanee Elementary"/>
    <n v="659.87"/>
    <n v="0"/>
    <n v="0"/>
    <n v="0"/>
    <n v="0"/>
    <n v="659.87"/>
    <s v="No"/>
    <s v="Yes"/>
    <s v="No"/>
    <s v="No"/>
    <x v="1"/>
  </r>
  <r>
    <x v="110"/>
    <s v="Northshore"/>
    <n v="4516"/>
    <s v="Timbercrest Middle School"/>
    <n v="681.61"/>
    <n v="0"/>
    <n v="0"/>
    <n v="0"/>
    <n v="0"/>
    <n v="681.61"/>
    <s v="No"/>
    <s v="Yes"/>
    <s v="No"/>
    <s v="No"/>
    <x v="1"/>
  </r>
  <r>
    <x v="110"/>
    <s v="Northshore"/>
    <n v="5481"/>
    <s v="North Creek High School"/>
    <n v="1786.79"/>
    <n v="0"/>
    <n v="100.33000000000001"/>
    <n v="0"/>
    <n v="0"/>
    <n v="1887.12"/>
    <s v="No"/>
    <s v="Yes"/>
    <s v="No"/>
    <s v="No"/>
    <x v="1"/>
  </r>
  <r>
    <x v="110"/>
    <s v="Northshore"/>
    <n v="5605"/>
    <s v="Ruby Bridges Elementary"/>
    <n v="480.86"/>
    <n v="0"/>
    <n v="0"/>
    <n v="0"/>
    <n v="0"/>
    <n v="480.86"/>
    <s v="No"/>
    <s v="Yes"/>
    <s v="No"/>
    <s v="No"/>
    <x v="1"/>
  </r>
  <r>
    <x v="110"/>
    <s v="Northshore"/>
    <n v="5606"/>
    <s v="Innovation Lab High School"/>
    <n v="226.58"/>
    <n v="0"/>
    <n v="18.36"/>
    <n v="0"/>
    <n v="0"/>
    <n v="244.94"/>
    <s v="No"/>
    <s v="Yes"/>
    <s v="No"/>
    <s v="No"/>
    <x v="1"/>
  </r>
  <r>
    <x v="110"/>
    <s v="Northshore"/>
    <n v="5753"/>
    <s v="Northshore Learning Options"/>
    <n v="420.57"/>
    <n v="0"/>
    <n v="20.880000000000003"/>
    <n v="0"/>
    <n v="0"/>
    <n v="441.45"/>
    <s v="No"/>
    <s v="Yes"/>
    <s v="No"/>
    <s v="No"/>
    <x v="1"/>
  </r>
  <r>
    <x v="111"/>
    <s v="Summit Sierra Charter"/>
    <n v="5375"/>
    <s v="Summit Public School: Sierra"/>
    <n v="215.99"/>
    <n v="0"/>
    <n v="5.62"/>
    <n v="0"/>
    <n v="0.24"/>
    <n v="221.85000000000002"/>
    <s v="No"/>
    <s v="Yes"/>
    <s v="No"/>
    <s v="No"/>
    <x v="1"/>
  </r>
  <r>
    <x v="112"/>
    <s v="Muckleshoot Tribal"/>
    <n v="1986"/>
    <s v="Muckleshoot Tribal School"/>
    <n v="531.95000000000005"/>
    <n v="0"/>
    <n v="0.66999999999999993"/>
    <n v="0"/>
    <n v="0"/>
    <n v="532.62"/>
    <s v="Yes"/>
    <s v="Yes"/>
    <s v="Yes"/>
    <s v="Yes"/>
    <x v="0"/>
  </r>
  <r>
    <x v="113"/>
    <s v="Summit Atlas Charter"/>
    <n v="5469"/>
    <s v="Summit Public School: Atlas"/>
    <n v="519.75"/>
    <n v="0"/>
    <n v="14.49"/>
    <n v="0"/>
    <n v="0.12"/>
    <n v="534.36"/>
    <s v="No"/>
    <s v="Yes"/>
    <s v="No"/>
    <s v="No"/>
    <x v="1"/>
  </r>
  <r>
    <x v="114"/>
    <s v="Rainier Prep Charter"/>
    <n v="5380"/>
    <s v="Rainier Prep"/>
    <n v="331.2"/>
    <n v="0"/>
    <n v="0"/>
    <n v="0"/>
    <n v="0"/>
    <n v="331.2"/>
    <s v="Yes"/>
    <s v="Yes"/>
    <s v="Yes"/>
    <s v="Yes"/>
    <x v="0"/>
  </r>
  <r>
    <x v="115"/>
    <s v="Rainier Valley Charter"/>
    <n v="5468"/>
    <s v="Rainier Valley Leadership Academy"/>
    <n v="146.97"/>
    <n v="0"/>
    <n v="3.81"/>
    <n v="0"/>
    <n v="0"/>
    <n v="150.78"/>
    <s v="Yes"/>
    <s v="Yes"/>
    <s v="Yes"/>
    <s v="Yes"/>
    <x v="0"/>
  </r>
  <r>
    <x v="116"/>
    <s v="Impact Puget Sound Charter"/>
    <n v="5517"/>
    <s v="Impact | Puget Sound Elementary"/>
    <n v="482.1"/>
    <n v="0"/>
    <n v="0"/>
    <n v="0"/>
    <n v="0"/>
    <n v="482.1"/>
    <s v="Yes"/>
    <s v="Yes"/>
    <s v="Yes"/>
    <s v="Yes"/>
    <x v="0"/>
  </r>
  <r>
    <x v="117"/>
    <s v="Impact Salish Sea Charter"/>
    <n v="5608"/>
    <s v="Impact | Salish Sea Elementary"/>
    <n v="311.60000000000002"/>
    <n v="0"/>
    <n v="0"/>
    <n v="0"/>
    <n v="0"/>
    <n v="311.60000000000002"/>
    <s v="Yes"/>
    <s v="Yes"/>
    <s v="Yes"/>
    <s v="Yes"/>
    <x v="0"/>
  </r>
  <r>
    <x v="118"/>
    <s v="Why Not You Charter"/>
    <n v="5662"/>
    <s v="Cascade Public Schools"/>
    <n v="149.88999999999999"/>
    <n v="0"/>
    <n v="13.940000000000001"/>
    <n v="0"/>
    <n v="0"/>
    <n v="163.82999999999998"/>
    <s v="Yes"/>
    <s v="Yes"/>
    <s v="Yes"/>
    <s v="Yes"/>
    <x v="0"/>
  </r>
  <r>
    <x v="119"/>
    <s v="Impact Black River Charter"/>
    <n v="5736"/>
    <s v="Impact | Black River Elementary"/>
    <n v="124.4"/>
    <n v="0"/>
    <n v="0"/>
    <n v="0"/>
    <n v="0"/>
    <n v="124.4"/>
    <s v="Yes"/>
    <s v="Yes"/>
    <s v="Yes"/>
    <s v="Yes"/>
    <x v="0"/>
  </r>
  <r>
    <x v="120"/>
    <s v="Lake Wa Inst Tech"/>
    <n v="5953"/>
    <s v="Lake Washington Technical Academy"/>
    <n v="90.55"/>
    <n v="0"/>
    <n v="0"/>
    <n v="0"/>
    <n v="0"/>
    <n v="90.55"/>
    <s v="No"/>
    <e v="#N/A"/>
    <s v="No"/>
    <s v="No"/>
    <x v="1"/>
  </r>
  <r>
    <x v="121"/>
    <s v="Renton TC"/>
    <n v="5591"/>
    <s v="Renton Technical High School"/>
    <n v="10.039999999999999"/>
    <n v="0"/>
    <n v="0"/>
    <n v="0"/>
    <n v="0"/>
    <n v="10.039999999999999"/>
    <s v="No"/>
    <e v="#N/A"/>
    <s v="No"/>
    <s v="No"/>
    <x v="1"/>
  </r>
  <r>
    <x v="122"/>
    <s v="Bremerton"/>
    <n v="1737"/>
    <s v="Renaissance Alternative High School"/>
    <n v="98.76"/>
    <n v="0"/>
    <n v="2.17"/>
    <n v="0"/>
    <n v="0"/>
    <n v="100.93"/>
    <s v="Yes"/>
    <s v="Yes"/>
    <s v="Yes"/>
    <s v="Yes"/>
    <x v="0"/>
  </r>
  <r>
    <x v="122"/>
    <s v="Bremerton"/>
    <n v="1749"/>
    <s v="Bremerton Home Link Program"/>
    <n v="61.16"/>
    <n v="0"/>
    <n v="0"/>
    <n v="0"/>
    <n v="0"/>
    <n v="61.16"/>
    <s v="No"/>
    <s v="Yes"/>
    <s v="No"/>
    <s v="No"/>
    <x v="1"/>
  </r>
  <r>
    <x v="122"/>
    <s v="Bremerton"/>
    <n v="2613"/>
    <s v="West Hills S.T.E.M. Academy"/>
    <n v="307.7"/>
    <n v="0"/>
    <n v="0"/>
    <n v="0"/>
    <n v="0"/>
    <n v="307.7"/>
    <s v="Yes"/>
    <s v="Yes"/>
    <s v="Yes"/>
    <s v="Yes"/>
    <x v="0"/>
  </r>
  <r>
    <x v="122"/>
    <s v="Bremerton"/>
    <n v="2853"/>
    <s v="View Ridge Elementary Arts Academy"/>
    <n v="396.4"/>
    <n v="0"/>
    <n v="0"/>
    <n v="0"/>
    <n v="0"/>
    <n v="396.4"/>
    <s v="Yes"/>
    <s v="Yes"/>
    <s v="Yes"/>
    <s v="Yes"/>
    <x v="0"/>
  </r>
  <r>
    <x v="122"/>
    <s v="Bremerton"/>
    <n v="3108"/>
    <s v="Crownhill Elementary School"/>
    <n v="308.39999999999998"/>
    <n v="0"/>
    <n v="0"/>
    <n v="0"/>
    <n v="0"/>
    <n v="308.39999999999998"/>
    <s v="Yes"/>
    <s v="Yes"/>
    <s v="Yes"/>
    <s v="Yes"/>
    <x v="0"/>
  </r>
  <r>
    <x v="122"/>
    <s v="Bremerton"/>
    <n v="3109"/>
    <s v="Bremerton High School"/>
    <n v="1128.0999999999999"/>
    <n v="0"/>
    <n v="65.03"/>
    <n v="0"/>
    <n v="2.48"/>
    <n v="1195.6099999999999"/>
    <s v="Yes"/>
    <s v="Yes"/>
    <s v="Yes"/>
    <s v="Yes"/>
    <x v="0"/>
  </r>
  <r>
    <x v="122"/>
    <s v="Bremerton"/>
    <n v="3171"/>
    <s v="Naval Avenue Elementary School"/>
    <n v="231.1"/>
    <n v="0"/>
    <n v="0"/>
    <n v="0"/>
    <n v="0"/>
    <n v="231.1"/>
    <s v="Yes"/>
    <s v="Yes"/>
    <s v="Yes"/>
    <s v="Yes"/>
    <x v="0"/>
  </r>
  <r>
    <x v="122"/>
    <s v="Bremerton"/>
    <n v="3641"/>
    <s v="Armin Jahr Elementary"/>
    <n v="474.6"/>
    <n v="0"/>
    <n v="0"/>
    <n v="0"/>
    <n v="0"/>
    <n v="474.6"/>
    <s v="Yes"/>
    <s v="Yes"/>
    <s v="Yes"/>
    <s v="Yes"/>
    <x v="0"/>
  </r>
  <r>
    <x v="122"/>
    <s v="Bremerton"/>
    <n v="4038"/>
    <s v="West Sound Technical Skills Center"/>
    <n v="253.74"/>
    <n v="0"/>
    <n v="0"/>
    <n v="0"/>
    <n v="0"/>
    <n v="253.74"/>
    <s v="No"/>
    <s v="Yes"/>
    <s v="No"/>
    <s v="No"/>
    <x v="1"/>
  </r>
  <r>
    <x v="122"/>
    <s v="Bremerton"/>
    <n v="4421"/>
    <s v="Kitsap Lake Elementary"/>
    <n v="315.2"/>
    <n v="0"/>
    <n v="0"/>
    <n v="0"/>
    <n v="0"/>
    <n v="315.2"/>
    <s v="No"/>
    <s v="Yes"/>
    <s v="No"/>
    <s v="No"/>
    <x v="1"/>
  </r>
  <r>
    <x v="122"/>
    <s v="Bremerton"/>
    <n v="4441"/>
    <s v="Mountain View Middle School"/>
    <n v="801.44"/>
    <n v="0"/>
    <n v="0"/>
    <n v="0"/>
    <n v="0"/>
    <n v="801.44"/>
    <s v="Yes"/>
    <s v="Yes"/>
    <s v="Yes"/>
    <s v="Yes"/>
    <x v="0"/>
  </r>
  <r>
    <x v="123"/>
    <s v="Bainbridge"/>
    <n v="1699"/>
    <s v="Odyssey Multiage Program"/>
    <n v="198"/>
    <n v="0"/>
    <n v="0"/>
    <n v="0"/>
    <n v="0"/>
    <n v="198"/>
    <s v="No"/>
    <s v="Yes"/>
    <s v="No"/>
    <s v="No"/>
    <x v="1"/>
  </r>
  <r>
    <x v="123"/>
    <s v="Bainbridge"/>
    <n v="1841"/>
    <s v="Mosaic Home Education Partnership"/>
    <n v="49.18"/>
    <n v="0"/>
    <n v="0"/>
    <n v="0"/>
    <n v="0"/>
    <n v="49.18"/>
    <s v="No"/>
    <s v="Yes"/>
    <s v="No"/>
    <s v="No"/>
    <x v="1"/>
  </r>
  <r>
    <x v="123"/>
    <s v="Bainbridge"/>
    <n v="1935"/>
    <s v="Eagle Harbor High School"/>
    <n v="64.08"/>
    <n v="0"/>
    <n v="6.2700000000000005"/>
    <n v="0"/>
    <n v="0"/>
    <n v="70.349999999999994"/>
    <s v="No"/>
    <s v="Yes"/>
    <s v="No"/>
    <s v="No"/>
    <x v="1"/>
  </r>
  <r>
    <x v="123"/>
    <s v="Bainbridge"/>
    <n v="1939"/>
    <s v="Bainbridge Special Education Services"/>
    <n v="6.86"/>
    <n v="0"/>
    <n v="0"/>
    <n v="0"/>
    <n v="0"/>
    <n v="6.86"/>
    <s v="No"/>
    <s v="Yes"/>
    <s v="No"/>
    <s v="No"/>
    <x v="1"/>
  </r>
  <r>
    <x v="123"/>
    <s v="Bainbridge"/>
    <n v="2395"/>
    <s v="Bainbridge High School"/>
    <n v="1105.18"/>
    <n v="0"/>
    <n v="54.89"/>
    <n v="0"/>
    <n v="0"/>
    <n v="1160.0700000000002"/>
    <s v="No"/>
    <s v="Yes"/>
    <s v="No"/>
    <s v="No"/>
    <x v="1"/>
  </r>
  <r>
    <x v="123"/>
    <s v="Bainbridge"/>
    <n v="3043"/>
    <s v="Capt. Charles Wilkes Elem School"/>
    <n v="321.39999999999998"/>
    <n v="0"/>
    <n v="0"/>
    <n v="0"/>
    <n v="0"/>
    <n v="321.39999999999998"/>
    <s v="No"/>
    <s v="Yes"/>
    <s v="No"/>
    <s v="No"/>
    <x v="1"/>
  </r>
  <r>
    <x v="123"/>
    <s v="Bainbridge"/>
    <n v="3552"/>
    <s v="Capt Johnston Blakely Elem Sch"/>
    <n v="350.24"/>
    <n v="0"/>
    <n v="0"/>
    <n v="0"/>
    <n v="0"/>
    <n v="350.24"/>
    <s v="No"/>
    <s v="Yes"/>
    <s v="No"/>
    <s v="No"/>
    <x v="1"/>
  </r>
  <r>
    <x v="123"/>
    <s v="Bainbridge"/>
    <n v="4062"/>
    <s v="Ordway Elementary"/>
    <n v="349"/>
    <n v="0"/>
    <n v="0"/>
    <n v="0"/>
    <n v="0"/>
    <n v="349"/>
    <s v="No"/>
    <s v="Yes"/>
    <s v="No"/>
    <s v="No"/>
    <x v="1"/>
  </r>
  <r>
    <x v="123"/>
    <s v="Bainbridge"/>
    <n v="4505"/>
    <s v="Woodward Middle School"/>
    <n v="502.08"/>
    <n v="0"/>
    <n v="0"/>
    <n v="0"/>
    <n v="0"/>
    <n v="502.08"/>
    <s v="No"/>
    <s v="Yes"/>
    <s v="No"/>
    <s v="No"/>
    <x v="1"/>
  </r>
  <r>
    <x v="123"/>
    <s v="Bainbridge"/>
    <n v="4542"/>
    <s v="Sakai Intermediate"/>
    <n v="460.24"/>
    <n v="0"/>
    <n v="0"/>
    <n v="0"/>
    <n v="0"/>
    <n v="460.24"/>
    <s v="No"/>
    <s v="Yes"/>
    <s v="No"/>
    <s v="No"/>
    <x v="1"/>
  </r>
  <r>
    <x v="124"/>
    <s v="North Kitsap"/>
    <n v="1677"/>
    <s v="Special Programs"/>
    <n v="2.66"/>
    <n v="0"/>
    <n v="0"/>
    <n v="0"/>
    <n v="0"/>
    <n v="2.66"/>
    <s v="No"/>
    <s v="Yes"/>
    <s v="No"/>
    <s v="No"/>
    <x v="1"/>
  </r>
  <r>
    <x v="124"/>
    <s v="North Kitsap"/>
    <n v="1733"/>
    <s v="Parent Assisted Learning"/>
    <n v="66.05"/>
    <n v="0"/>
    <n v="0"/>
    <n v="0"/>
    <n v="0"/>
    <n v="66.05"/>
    <s v="No"/>
    <s v="Yes"/>
    <s v="No"/>
    <s v="No"/>
    <x v="1"/>
  </r>
  <r>
    <x v="124"/>
    <s v="North Kitsap"/>
    <n v="2026"/>
    <s v="Poulsbo Elementary School"/>
    <n v="447.72"/>
    <n v="0"/>
    <n v="0"/>
    <n v="0"/>
    <n v="0"/>
    <n v="447.72"/>
    <s v="No"/>
    <s v="Yes"/>
    <s v="No"/>
    <s v="No"/>
    <x v="1"/>
  </r>
  <r>
    <x v="124"/>
    <s v="North Kitsap"/>
    <n v="2476"/>
    <s v="Poulsbo Middle School"/>
    <n v="682.57"/>
    <n v="0"/>
    <n v="0"/>
    <n v="0"/>
    <n v="0"/>
    <n v="682.57"/>
    <s v="No"/>
    <s v="Yes"/>
    <s v="No"/>
    <s v="No"/>
    <x v="1"/>
  </r>
  <r>
    <x v="124"/>
    <s v="North Kitsap"/>
    <n v="2798"/>
    <s v="David Wolfle Elementary"/>
    <n v="268.52"/>
    <n v="0"/>
    <n v="0"/>
    <n v="0"/>
    <n v="0"/>
    <n v="268.52"/>
    <s v="Yes"/>
    <s v="Yes"/>
    <s v="Yes"/>
    <s v="Yes"/>
    <x v="0"/>
  </r>
  <r>
    <x v="124"/>
    <s v="North Kitsap"/>
    <n v="2854"/>
    <s v="Hilder Pearson Elementary"/>
    <n v="292.48"/>
    <n v="0"/>
    <n v="0"/>
    <n v="0"/>
    <n v="0"/>
    <n v="292.48"/>
    <s v="No"/>
    <s v="Yes"/>
    <s v="No"/>
    <s v="No"/>
    <x v="1"/>
  </r>
  <r>
    <x v="124"/>
    <s v="North Kitsap"/>
    <n v="3236"/>
    <s v="North Kitsap High School"/>
    <n v="959.7"/>
    <n v="0"/>
    <n v="131.99"/>
    <n v="0"/>
    <n v="0"/>
    <n v="1091.69"/>
    <s v="No"/>
    <s v="Yes"/>
    <s v="No"/>
    <s v="No"/>
    <x v="1"/>
  </r>
  <r>
    <x v="124"/>
    <s v="North Kitsap"/>
    <n v="3391"/>
    <s v="Suquamish Elementary School"/>
    <n v="315.32"/>
    <n v="0"/>
    <n v="0"/>
    <n v="0"/>
    <n v="0"/>
    <n v="315.32"/>
    <s v="No"/>
    <s v="Yes"/>
    <s v="No"/>
    <s v="No"/>
    <x v="1"/>
  </r>
  <r>
    <x v="124"/>
    <s v="North Kitsap"/>
    <n v="4359"/>
    <s v="Kingston Middle School"/>
    <n v="467.24"/>
    <n v="0"/>
    <n v="0"/>
    <n v="0"/>
    <n v="0"/>
    <n v="467.24"/>
    <s v="No"/>
    <s v="Yes"/>
    <s v="No"/>
    <s v="No"/>
    <x v="1"/>
  </r>
  <r>
    <x v="124"/>
    <s v="North Kitsap"/>
    <n v="4461"/>
    <s v="Vinland Elementary"/>
    <n v="516"/>
    <n v="0"/>
    <n v="0"/>
    <n v="0"/>
    <n v="0"/>
    <n v="516"/>
    <s v="No"/>
    <s v="Yes"/>
    <s v="No"/>
    <s v="No"/>
    <x v="1"/>
  </r>
  <r>
    <x v="124"/>
    <s v="North Kitsap"/>
    <n v="4467"/>
    <s v="Richard Gordon Elementary"/>
    <n v="389.91"/>
    <n v="0"/>
    <n v="0"/>
    <n v="0"/>
    <n v="0"/>
    <n v="389.91"/>
    <s v="No"/>
    <s v="Yes"/>
    <s v="No"/>
    <s v="No"/>
    <x v="1"/>
  </r>
  <r>
    <x v="124"/>
    <s v="North Kitsap"/>
    <n v="5085"/>
    <s v="Kingston High School"/>
    <n v="523.63"/>
    <n v="0"/>
    <n v="88.17"/>
    <n v="0"/>
    <n v="0"/>
    <n v="611.79999999999995"/>
    <s v="No"/>
    <s v="Yes"/>
    <s v="No"/>
    <s v="No"/>
    <x v="1"/>
  </r>
  <r>
    <x v="124"/>
    <s v="North Kitsap"/>
    <n v="5546"/>
    <s v="CHOICE Academy"/>
    <n v="52.44"/>
    <n v="0"/>
    <n v="0"/>
    <n v="0"/>
    <n v="0"/>
    <n v="52.44"/>
    <s v="Yes"/>
    <s v="Yes"/>
    <s v="Yes"/>
    <s v="Yes"/>
    <x v="0"/>
  </r>
  <r>
    <x v="124"/>
    <s v="North Kitsap"/>
    <n v="5646"/>
    <s v="North Kitsap Options"/>
    <n v="90.24"/>
    <n v="0"/>
    <n v="0"/>
    <n v="0"/>
    <n v="0"/>
    <n v="90.24"/>
    <s v="No"/>
    <s v="Yes"/>
    <s v="No"/>
    <s v="No"/>
    <x v="1"/>
  </r>
  <r>
    <x v="125"/>
    <s v="Central Kitsap"/>
    <n v="2615"/>
    <s v="Central Kitsap High School"/>
    <n v="1366.26"/>
    <n v="0"/>
    <n v="193.88"/>
    <n v="0"/>
    <n v="0"/>
    <n v="1560.1399999999999"/>
    <s v="No"/>
    <s v="Yes"/>
    <s v="No"/>
    <s v="No"/>
    <x v="1"/>
  </r>
  <r>
    <x v="125"/>
    <s v="Central Kitsap"/>
    <n v="2994"/>
    <s v="Brownsville Elementary"/>
    <n v="429.9"/>
    <n v="0"/>
    <n v="0"/>
    <n v="0"/>
    <n v="0"/>
    <n v="429.9"/>
    <s v="No"/>
    <s v="Yes"/>
    <s v="No"/>
    <s v="No"/>
    <x v="1"/>
  </r>
  <r>
    <x v="125"/>
    <s v="Central Kitsap"/>
    <n v="3237"/>
    <s v="Central Kitsap Middle School"/>
    <n v="590.5"/>
    <n v="0"/>
    <n v="0"/>
    <n v="0"/>
    <n v="0"/>
    <n v="590.5"/>
    <s v="No"/>
    <s v="Yes"/>
    <s v="No"/>
    <s v="No"/>
    <x v="1"/>
  </r>
  <r>
    <x v="125"/>
    <s v="Central Kitsap"/>
    <n v="3594"/>
    <s v="John D. Bud Hawk Elementary at Jackson Park"/>
    <n v="430.6"/>
    <n v="0"/>
    <n v="0"/>
    <n v="0"/>
    <n v="0"/>
    <n v="430.6"/>
    <s v="No"/>
    <s v="Yes"/>
    <s v="No"/>
    <s v="No"/>
    <x v="1"/>
  </r>
  <r>
    <x v="125"/>
    <s v="Central Kitsap"/>
    <n v="3791"/>
    <s v="Fairview Middle School"/>
    <n v="581.83000000000004"/>
    <n v="0"/>
    <n v="0"/>
    <n v="0"/>
    <n v="0"/>
    <n v="581.83000000000004"/>
    <s v="Yes"/>
    <s v="Yes"/>
    <s v="Yes"/>
    <s v="Yes"/>
    <x v="0"/>
  </r>
  <r>
    <x v="125"/>
    <s v="Central Kitsap"/>
    <n v="4014"/>
    <s v="Cottonwood Elementary School"/>
    <n v="367.7"/>
    <n v="0"/>
    <n v="0"/>
    <n v="0"/>
    <n v="0"/>
    <n v="367.7"/>
    <s v="Yes"/>
    <s v="Yes"/>
    <s v="Yes"/>
    <s v="Yes"/>
    <x v="0"/>
  </r>
  <r>
    <x v="125"/>
    <s v="Central Kitsap"/>
    <n v="4015"/>
    <s v="Esquire Hills Elementary"/>
    <n v="294.5"/>
    <n v="9.5"/>
    <n v="0"/>
    <n v="0"/>
    <n v="0"/>
    <n v="304"/>
    <s v="Yes"/>
    <s v="Yes"/>
    <s v="Yes"/>
    <s v="Yes"/>
    <x v="0"/>
  </r>
  <r>
    <x v="125"/>
    <s v="Central Kitsap"/>
    <n v="4016"/>
    <s v="Clear Creek Elementary School"/>
    <n v="440.9"/>
    <n v="0"/>
    <n v="0"/>
    <n v="0"/>
    <n v="0"/>
    <n v="440.9"/>
    <s v="Yes"/>
    <s v="Yes"/>
    <s v="Yes"/>
    <s v="Yes"/>
    <x v="0"/>
  </r>
  <r>
    <x v="125"/>
    <s v="Central Kitsap"/>
    <n v="4100"/>
    <s v="Olympic High School"/>
    <n v="998.42"/>
    <n v="0"/>
    <n v="100.28"/>
    <n v="0"/>
    <n v="0"/>
    <n v="1098.7"/>
    <s v="No"/>
    <s v="Yes"/>
    <s v="No"/>
    <s v="No"/>
    <x v="1"/>
  </r>
  <r>
    <x v="125"/>
    <s v="Central Kitsap"/>
    <n v="4101"/>
    <s v="Silverdale Elementary"/>
    <n v="401.4"/>
    <n v="9"/>
    <n v="0"/>
    <n v="0"/>
    <n v="0"/>
    <n v="410.4"/>
    <s v="No"/>
    <s v="Yes"/>
    <s v="No"/>
    <s v="No"/>
    <x v="1"/>
  </r>
  <r>
    <x v="125"/>
    <s v="Central Kitsap"/>
    <n v="4135"/>
    <s v="Woodlands Elementary"/>
    <n v="381.3"/>
    <n v="0"/>
    <n v="0"/>
    <n v="0"/>
    <n v="0"/>
    <n v="381.3"/>
    <s v="Yes"/>
    <s v="Yes"/>
    <s v="Yes"/>
    <s v="Yes"/>
    <x v="0"/>
  </r>
  <r>
    <x v="125"/>
    <s v="Central Kitsap"/>
    <n v="4249"/>
    <s v="Ridgetop Middle School"/>
    <n v="737.56"/>
    <n v="0"/>
    <n v="0"/>
    <n v="0"/>
    <n v="0"/>
    <n v="737.56"/>
    <s v="No"/>
    <s v="Yes"/>
    <s v="No"/>
    <s v="No"/>
    <x v="1"/>
  </r>
  <r>
    <x v="125"/>
    <s v="Central Kitsap"/>
    <n v="4341"/>
    <s v="Cougar Valley Elementary"/>
    <n v="393.7"/>
    <n v="9.1999999999999993"/>
    <n v="0"/>
    <n v="0"/>
    <n v="0"/>
    <n v="402.9"/>
    <s v="No"/>
    <s v="Yes"/>
    <s v="No"/>
    <s v="No"/>
    <x v="1"/>
  </r>
  <r>
    <x v="125"/>
    <s v="Central Kitsap"/>
    <n v="4372"/>
    <s v="Silver Ridge Elementary"/>
    <n v="403.1"/>
    <n v="9.5"/>
    <n v="0"/>
    <n v="0"/>
    <n v="0"/>
    <n v="412.6"/>
    <s v="No"/>
    <s v="Yes"/>
    <s v="No"/>
    <s v="No"/>
    <x v="1"/>
  </r>
  <r>
    <x v="125"/>
    <s v="Central Kitsap"/>
    <n v="4393"/>
    <s v="Green Mountain Elementary"/>
    <n v="346.3"/>
    <n v="8.9"/>
    <n v="0"/>
    <n v="0"/>
    <n v="0"/>
    <n v="355.2"/>
    <s v="No"/>
    <s v="Yes"/>
    <s v="No"/>
    <s v="No"/>
    <x v="1"/>
  </r>
  <r>
    <x v="125"/>
    <s v="Central Kitsap"/>
    <n v="4444"/>
    <s v="Emerald Heights Elementary"/>
    <n v="455.3"/>
    <n v="0"/>
    <n v="0"/>
    <n v="0"/>
    <n v="0"/>
    <n v="455.3"/>
    <s v="No"/>
    <s v="Yes"/>
    <s v="No"/>
    <s v="No"/>
    <x v="1"/>
  </r>
  <r>
    <x v="125"/>
    <s v="Central Kitsap"/>
    <n v="4509"/>
    <s v="Klahowya Secondary"/>
    <n v="913.03"/>
    <n v="0"/>
    <n v="46.35"/>
    <n v="0"/>
    <n v="0"/>
    <n v="959.38"/>
    <s v="No"/>
    <s v="Yes"/>
    <s v="No"/>
    <s v="No"/>
    <x v="1"/>
  </r>
  <r>
    <x v="125"/>
    <s v="Central Kitsap"/>
    <n v="4527"/>
    <s v="Pinecrest Elementary"/>
    <n v="415.4"/>
    <n v="0"/>
    <n v="0"/>
    <n v="0"/>
    <n v="0"/>
    <n v="415.4"/>
    <s v="No"/>
    <s v="Yes"/>
    <s v="No"/>
    <s v="No"/>
    <x v="1"/>
  </r>
  <r>
    <x v="125"/>
    <s v="Central Kitsap"/>
    <n v="5472"/>
    <s v="Barker Creek Community School"/>
    <n v="524.35"/>
    <n v="0"/>
    <n v="13.58"/>
    <n v="0"/>
    <n v="0"/>
    <n v="537.93000000000006"/>
    <s v="No"/>
    <s v="Yes"/>
    <s v="No"/>
    <s v="No"/>
    <x v="1"/>
  </r>
  <r>
    <x v="126"/>
    <s v="South Kitsap"/>
    <n v="1718"/>
    <s v="Explorer Academy"/>
    <n v="292.83"/>
    <n v="0"/>
    <n v="10.799999999999999"/>
    <n v="0"/>
    <n v="0"/>
    <n v="303.63"/>
    <s v="No"/>
    <s v="Yes"/>
    <s v="No"/>
    <s v="No"/>
    <x v="1"/>
  </r>
  <r>
    <x v="126"/>
    <s v="South Kitsap"/>
    <n v="2272"/>
    <s v="South Kitsap High School"/>
    <n v="2143.7600000000002"/>
    <n v="0"/>
    <n v="227.53"/>
    <n v="0"/>
    <n v="0"/>
    <n v="2371.2900000000004"/>
    <s v="No"/>
    <s v="Yes"/>
    <s v="No"/>
    <s v="No"/>
    <x v="1"/>
  </r>
  <r>
    <x v="126"/>
    <s v="South Kitsap"/>
    <n v="2641"/>
    <s v="East Port Orchard Elementary"/>
    <n v="420.34"/>
    <n v="0"/>
    <n v="0"/>
    <n v="0"/>
    <n v="0"/>
    <n v="420.34"/>
    <s v="Yes"/>
    <s v="Yes"/>
    <s v="Yes"/>
    <s v="Yes"/>
    <x v="0"/>
  </r>
  <r>
    <x v="126"/>
    <s v="South Kitsap"/>
    <n v="2650"/>
    <s v="Orchard Heights Elementary"/>
    <n v="553.55999999999995"/>
    <n v="0"/>
    <n v="0"/>
    <n v="0"/>
    <n v="0"/>
    <n v="553.55999999999995"/>
    <s v="No"/>
    <s v="Yes"/>
    <s v="No"/>
    <s v="No"/>
    <x v="1"/>
  </r>
  <r>
    <x v="126"/>
    <s v="South Kitsap"/>
    <n v="2995"/>
    <s v="Olalla Elementary School"/>
    <n v="267.45999999999998"/>
    <n v="0"/>
    <n v="0"/>
    <n v="0"/>
    <n v="0"/>
    <n v="267.45999999999998"/>
    <s v="No"/>
    <s v="Yes"/>
    <s v="No"/>
    <s v="No"/>
    <x v="1"/>
  </r>
  <r>
    <x v="126"/>
    <s v="South Kitsap"/>
    <n v="3046"/>
    <s v="Marcus Whitman Middle School"/>
    <n v="659.73"/>
    <n v="0"/>
    <n v="0"/>
    <n v="0"/>
    <n v="0"/>
    <n v="659.73"/>
    <s v="Yes"/>
    <s v="Yes"/>
    <s v="Yes"/>
    <s v="Yes"/>
    <x v="0"/>
  </r>
  <r>
    <x v="126"/>
    <s v="South Kitsap"/>
    <n v="3110"/>
    <s v="South Colby Elementary"/>
    <n v="295.73"/>
    <n v="0"/>
    <n v="0"/>
    <n v="0"/>
    <n v="0"/>
    <n v="295.73"/>
    <s v="No"/>
    <s v="Yes"/>
    <s v="No"/>
    <s v="No"/>
    <x v="1"/>
  </r>
  <r>
    <x v="126"/>
    <s v="South Kitsap"/>
    <n v="3680"/>
    <s v="Cedar Heights Middle School"/>
    <n v="660.15"/>
    <n v="0"/>
    <n v="0"/>
    <n v="0"/>
    <n v="0"/>
    <n v="660.15"/>
    <s v="No"/>
    <s v="Yes"/>
    <s v="No"/>
    <s v="No"/>
    <x v="1"/>
  </r>
  <r>
    <x v="126"/>
    <s v="South Kitsap"/>
    <n v="3899"/>
    <s v="Discovery"/>
    <n v="214.7"/>
    <n v="0"/>
    <n v="1.7"/>
    <n v="0"/>
    <n v="0"/>
    <n v="216.39999999999998"/>
    <s v="Yes"/>
    <s v="Yes"/>
    <s v="Yes"/>
    <s v="Yes"/>
    <x v="0"/>
  </r>
  <r>
    <x v="126"/>
    <s v="South Kitsap"/>
    <n v="4029"/>
    <s v="Burley Glenwood Elementary"/>
    <n v="465.48"/>
    <n v="0"/>
    <n v="0"/>
    <n v="0"/>
    <n v="0"/>
    <n v="465.48"/>
    <s v="No"/>
    <s v="Yes"/>
    <s v="No"/>
    <s v="No"/>
    <x v="1"/>
  </r>
  <r>
    <x v="126"/>
    <s v="South Kitsap"/>
    <n v="4079"/>
    <s v="Manchester Elementary School"/>
    <n v="466.58"/>
    <n v="0"/>
    <n v="0"/>
    <n v="0"/>
    <n v="0"/>
    <n v="466.58"/>
    <s v="No"/>
    <s v="Yes"/>
    <s v="No"/>
    <s v="No"/>
    <x v="1"/>
  </r>
  <r>
    <x v="126"/>
    <s v="South Kitsap"/>
    <n v="4141"/>
    <s v="Sunnyslope Elementary School"/>
    <n v="499.43"/>
    <n v="0"/>
    <n v="0"/>
    <n v="0"/>
    <n v="0"/>
    <n v="499.43"/>
    <s v="No"/>
    <s v="Yes"/>
    <s v="No"/>
    <s v="No"/>
    <x v="1"/>
  </r>
  <r>
    <x v="126"/>
    <s v="South Kitsap"/>
    <n v="4142"/>
    <s v="John Sedgwick Middle School"/>
    <n v="709.54"/>
    <n v="0"/>
    <n v="0"/>
    <n v="0"/>
    <n v="0"/>
    <n v="709.54"/>
    <s v="No"/>
    <s v="Yes"/>
    <s v="No"/>
    <s v="No"/>
    <x v="1"/>
  </r>
  <r>
    <x v="126"/>
    <s v="South Kitsap"/>
    <n v="4348"/>
    <s v="Hidden Creek Elementary School"/>
    <n v="406.88"/>
    <n v="0"/>
    <n v="0"/>
    <n v="0"/>
    <n v="0"/>
    <n v="406.88"/>
    <s v="No"/>
    <s v="Yes"/>
    <s v="No"/>
    <s v="No"/>
    <x v="1"/>
  </r>
  <r>
    <x v="126"/>
    <s v="South Kitsap"/>
    <n v="4349"/>
    <s v="Sidney Glen Elementary School"/>
    <n v="491.54"/>
    <n v="0"/>
    <n v="0"/>
    <n v="0"/>
    <n v="0"/>
    <n v="491.54"/>
    <s v="No"/>
    <s v="Yes"/>
    <s v="No"/>
    <s v="No"/>
    <x v="1"/>
  </r>
  <r>
    <x v="126"/>
    <s v="South Kitsap"/>
    <n v="4350"/>
    <s v="Mullenix Ridge Elementary School"/>
    <n v="378.08"/>
    <n v="0"/>
    <n v="0"/>
    <n v="0"/>
    <n v="0"/>
    <n v="378.08"/>
    <s v="No"/>
    <s v="Yes"/>
    <s v="No"/>
    <s v="No"/>
    <x v="1"/>
  </r>
  <r>
    <x v="127"/>
    <s v="Catalyst Charter"/>
    <n v="5607"/>
    <s v="Catalyst Public Schools"/>
    <n v="481.02"/>
    <n v="0"/>
    <n v="0"/>
    <n v="0"/>
    <n v="0"/>
    <n v="481.02"/>
    <s v="Yes"/>
    <s v="Yes"/>
    <s v="Yes"/>
    <s v="Yes"/>
    <x v="0"/>
  </r>
  <r>
    <x v="128"/>
    <s v="Suquamish Tribal"/>
    <n v="5319"/>
    <s v="Chief Kitsap Academy"/>
    <n v="74.319999999999993"/>
    <n v="0"/>
    <n v="0.44"/>
    <n v="0"/>
    <n v="0"/>
    <n v="74.759999999999991"/>
    <s v="Yes"/>
    <s v="Yes"/>
    <s v="Yes"/>
    <s v="Yes"/>
    <x v="0"/>
  </r>
  <r>
    <x v="129"/>
    <s v="Damman"/>
    <n v="2077"/>
    <s v="Damman Elementary"/>
    <n v="44.4"/>
    <n v="0"/>
    <n v="0"/>
    <n v="0"/>
    <n v="0"/>
    <n v="44.4"/>
    <s v="No"/>
    <s v="No"/>
    <s v="No"/>
    <s v="No"/>
    <x v="1"/>
  </r>
  <r>
    <x v="130"/>
    <s v="Easton"/>
    <n v="3554"/>
    <s v="Easton School"/>
    <n v="76.64"/>
    <n v="0"/>
    <n v="0"/>
    <n v="0"/>
    <n v="0"/>
    <n v="76.64"/>
    <s v="Yes"/>
    <s v="Yes"/>
    <s v="Yes"/>
    <s v="Yes"/>
    <x v="0"/>
  </r>
  <r>
    <x v="130"/>
    <s v="Easton"/>
    <n v="5242"/>
    <s v="Easton Secondary School"/>
    <n v="9.27"/>
    <n v="0"/>
    <n v="0"/>
    <n v="0"/>
    <n v="0"/>
    <n v="9.27"/>
    <s v="No"/>
    <s v="Yes"/>
    <s v="No"/>
    <s v="No"/>
    <x v="1"/>
  </r>
  <r>
    <x v="131"/>
    <s v="Thorp"/>
    <n v="2514"/>
    <s v="Thorp Elem &amp; Jr Sr High"/>
    <n v="237.13"/>
    <n v="16.7"/>
    <n v="3.47"/>
    <n v="0"/>
    <n v="0"/>
    <n v="257.3"/>
    <s v="No"/>
    <s v="Yes"/>
    <s v="No"/>
    <s v="No"/>
    <x v="1"/>
  </r>
  <r>
    <x v="132"/>
    <s v="Ellensburg"/>
    <n v="2453"/>
    <s v="Morgan Middle School"/>
    <n v="757.55"/>
    <n v="0"/>
    <n v="0"/>
    <n v="0"/>
    <n v="0"/>
    <n v="757.55"/>
    <s v="No"/>
    <s v="Yes"/>
    <s v="No"/>
    <s v="No"/>
    <x v="1"/>
  </r>
  <r>
    <x v="132"/>
    <s v="Ellensburg"/>
    <n v="2741"/>
    <s v="Lincoln Elementary"/>
    <n v="324.31"/>
    <n v="0"/>
    <n v="0"/>
    <n v="0"/>
    <n v="0"/>
    <n v="324.31"/>
    <s v="No"/>
    <s v="Yes"/>
    <s v="No"/>
    <s v="No"/>
    <x v="1"/>
  </r>
  <r>
    <x v="132"/>
    <s v="Ellensburg"/>
    <n v="2996"/>
    <s v="Ellensburg High School"/>
    <n v="820.3"/>
    <n v="0"/>
    <n v="110.5"/>
    <n v="0"/>
    <n v="0"/>
    <n v="930.8"/>
    <s v="No"/>
    <s v="Yes"/>
    <s v="No"/>
    <s v="No"/>
    <x v="1"/>
  </r>
  <r>
    <x v="132"/>
    <s v="Ellensburg"/>
    <n v="3596"/>
    <s v="Mt. Stuart Elementary"/>
    <n v="339.25"/>
    <n v="0"/>
    <n v="0"/>
    <n v="0"/>
    <n v="0"/>
    <n v="339.25"/>
    <s v="Yes"/>
    <s v="Yes"/>
    <s v="Yes"/>
    <s v="Yes"/>
    <x v="0"/>
  </r>
  <r>
    <x v="132"/>
    <s v="Ellensburg"/>
    <n v="4411"/>
    <s v="Valley View Elementary School"/>
    <n v="403.2"/>
    <n v="17.38"/>
    <n v="0"/>
    <n v="0"/>
    <n v="0"/>
    <n v="420.58"/>
    <s v="No"/>
    <s v="Yes"/>
    <s v="No"/>
    <s v="No"/>
    <x v="1"/>
  </r>
  <r>
    <x v="132"/>
    <s v="Ellensburg"/>
    <n v="5097"/>
    <s v="K-12 Ellensburg Learning Center"/>
    <n v="123.8"/>
    <n v="0"/>
    <n v="0"/>
    <n v="16.7"/>
    <n v="0"/>
    <n v="140.5"/>
    <s v="Yes"/>
    <s v="Yes"/>
    <s v="Yes"/>
    <s v="Yes"/>
    <x v="0"/>
  </r>
  <r>
    <x v="132"/>
    <s v="Ellensburg"/>
    <n v="5718"/>
    <s v="Ida Nason Aronica Elementary"/>
    <n v="339.1"/>
    <n v="17.399999999999999"/>
    <n v="0"/>
    <n v="0"/>
    <n v="0"/>
    <n v="356.5"/>
    <s v="Yes"/>
    <s v="Yes"/>
    <s v="Yes"/>
    <s v="Yes"/>
    <x v="0"/>
  </r>
  <r>
    <x v="133"/>
    <s v="Kittitas"/>
    <n v="2569"/>
    <s v="Kittitas Elementary School"/>
    <n v="234.03"/>
    <n v="18"/>
    <n v="0"/>
    <n v="0"/>
    <n v="0"/>
    <n v="252.03"/>
    <s v="No"/>
    <s v="Yes"/>
    <s v="No"/>
    <s v="No"/>
    <x v="1"/>
  </r>
  <r>
    <x v="133"/>
    <s v="Kittitas"/>
    <n v="2766"/>
    <s v="Kittitas High School"/>
    <n v="299.41000000000003"/>
    <n v="0"/>
    <n v="11.4"/>
    <n v="5.4"/>
    <n v="0"/>
    <n v="316.20999999999998"/>
    <s v="Yes"/>
    <s v="Yes"/>
    <s v="Yes"/>
    <s v="Yes"/>
    <x v="0"/>
  </r>
  <r>
    <x v="134"/>
    <s v="Cle Elum-Roslyn"/>
    <n v="1987"/>
    <s v="Swiftwater Learning Center"/>
    <n v="19.02"/>
    <n v="0"/>
    <n v="0.6"/>
    <n v="0"/>
    <n v="0"/>
    <n v="19.62"/>
    <s v="Yes"/>
    <s v="Yes"/>
    <s v="No"/>
    <s v="No"/>
    <x v="1"/>
  </r>
  <r>
    <x v="134"/>
    <s v="Cle Elum-Roslyn"/>
    <n v="2328"/>
    <s v="Cle Elum Roslyn Elementary"/>
    <n v="386.98"/>
    <n v="35.9"/>
    <n v="0"/>
    <n v="0"/>
    <n v="0"/>
    <n v="422.88"/>
    <s v="No"/>
    <s v="Yes"/>
    <s v="No"/>
    <s v="No"/>
    <x v="1"/>
  </r>
  <r>
    <x v="134"/>
    <s v="Cle Elum-Roslyn"/>
    <n v="2329"/>
    <s v="Cle Elum Roslyn High School"/>
    <n v="256.66000000000003"/>
    <n v="0"/>
    <n v="18.18"/>
    <n v="0"/>
    <n v="0"/>
    <n v="274.84000000000003"/>
    <s v="No"/>
    <s v="Yes"/>
    <s v="No"/>
    <s v="No"/>
    <x v="1"/>
  </r>
  <r>
    <x v="134"/>
    <s v="Cle Elum-Roslyn"/>
    <n v="2570"/>
    <s v="Walter Strom Middle School"/>
    <n v="223.37"/>
    <n v="0"/>
    <n v="0"/>
    <n v="0"/>
    <n v="0"/>
    <n v="223.37"/>
    <s v="No"/>
    <s v="Yes"/>
    <s v="No"/>
    <s v="No"/>
    <x v="1"/>
  </r>
  <r>
    <x v="135"/>
    <s v="Wishram"/>
    <n v="2605"/>
    <s v="Wishram High And Elementary Schl"/>
    <n v="100.43"/>
    <n v="0"/>
    <n v="0"/>
    <n v="0"/>
    <n v="0"/>
    <n v="100.43"/>
    <s v="Yes"/>
    <s v="Yes"/>
    <s v="Yes"/>
    <s v="Yes"/>
    <x v="0"/>
  </r>
  <r>
    <x v="136"/>
    <s v="Bickleton"/>
    <n v="3392"/>
    <s v="Bickleton Elementary &amp; High Schl"/>
    <n v="99"/>
    <n v="0"/>
    <n v="7.0000000000000007E-2"/>
    <n v="0"/>
    <n v="0"/>
    <n v="99.07"/>
    <s v="No"/>
    <s v="No"/>
    <s v="No"/>
    <s v="No"/>
    <x v="1"/>
  </r>
  <r>
    <x v="137"/>
    <s v="Centerville"/>
    <n v="2251"/>
    <s v="Centerville Elementary"/>
    <n v="90.3"/>
    <n v="0"/>
    <n v="0"/>
    <n v="0"/>
    <n v="0"/>
    <n v="90.3"/>
    <s v="No"/>
    <s v="Yes"/>
    <s v="No"/>
    <s v="No"/>
    <x v="1"/>
  </r>
  <r>
    <x v="138"/>
    <s v="Trout Lake"/>
    <n v="2676"/>
    <s v="Trout Lake School"/>
    <n v="125.72"/>
    <n v="0"/>
    <n v="3.69"/>
    <n v="0"/>
    <n v="0"/>
    <n v="129.41"/>
    <s v="No"/>
    <s v="Yes"/>
    <s v="No"/>
    <s v="No"/>
    <x v="1"/>
  </r>
  <r>
    <x v="138"/>
    <s v="Trout Lake"/>
    <n v="3062"/>
    <s v="Trout Lake Elementary"/>
    <n v="75.7"/>
    <n v="0"/>
    <n v="0"/>
    <n v="0"/>
    <n v="0"/>
    <n v="75.7"/>
    <s v="No"/>
    <s v="Yes"/>
    <s v="No"/>
    <s v="No"/>
    <x v="1"/>
  </r>
  <r>
    <x v="139"/>
    <s v="Glenwood"/>
    <n v="3047"/>
    <s v="Glenwood Elementary"/>
    <n v="26.8"/>
    <n v="0"/>
    <n v="0"/>
    <n v="0"/>
    <n v="0"/>
    <n v="26.8"/>
    <s v="Yes"/>
    <s v="Yes"/>
    <s v="Yes"/>
    <s v="Yes"/>
    <x v="0"/>
  </r>
  <r>
    <x v="139"/>
    <s v="Glenwood"/>
    <n v="3048"/>
    <s v="Glenwood Secondary"/>
    <n v="34.799999999999997"/>
    <n v="0"/>
    <n v="0"/>
    <n v="0"/>
    <n v="0"/>
    <n v="34.799999999999997"/>
    <s v="No"/>
    <s v="Yes"/>
    <s v="No"/>
    <s v="No"/>
    <x v="1"/>
  </r>
  <r>
    <x v="140"/>
    <s v="Klickitat"/>
    <n v="3494"/>
    <s v="Klickitat Elem &amp; High"/>
    <n v="84.89"/>
    <n v="0"/>
    <n v="0.96"/>
    <n v="0"/>
    <n v="0"/>
    <n v="85.85"/>
    <s v="No"/>
    <s v="Yes"/>
    <s v="No"/>
    <s v="No"/>
    <x v="1"/>
  </r>
  <r>
    <x v="141"/>
    <s v="Roosevelt"/>
    <n v="3530"/>
    <s v="Roosevelt Elementary School"/>
    <n v="27.1"/>
    <n v="0"/>
    <n v="0"/>
    <n v="0"/>
    <n v="0"/>
    <n v="27.1"/>
    <s v="No"/>
    <s v="Yes"/>
    <s v="No"/>
    <s v="No"/>
    <x v="1"/>
  </r>
  <r>
    <x v="142"/>
    <s v="Goldendale"/>
    <n v="2677"/>
    <s v="Goldendale Primary School"/>
    <n v="297.39"/>
    <n v="0"/>
    <n v="0"/>
    <n v="0"/>
    <n v="0"/>
    <n v="297.39"/>
    <s v="Yes"/>
    <s v="Yes"/>
    <s v="Yes"/>
    <s v="Yes"/>
    <x v="0"/>
  </r>
  <r>
    <x v="142"/>
    <s v="Goldendale"/>
    <n v="2856"/>
    <s v="Goldendale High School"/>
    <n v="297.08"/>
    <n v="0"/>
    <n v="10.73"/>
    <n v="0"/>
    <n v="0"/>
    <n v="307.81"/>
    <s v="Yes"/>
    <s v="Yes"/>
    <s v="Yes"/>
    <s v="Yes"/>
    <x v="0"/>
  </r>
  <r>
    <x v="142"/>
    <s v="Goldendale"/>
    <n v="3393"/>
    <s v="Goldendale Middle School"/>
    <n v="254.11"/>
    <n v="0"/>
    <n v="0"/>
    <n v="0"/>
    <n v="0"/>
    <n v="254.11"/>
    <s v="Yes"/>
    <s v="Yes"/>
    <s v="Yes"/>
    <s v="Yes"/>
    <x v="0"/>
  </r>
  <r>
    <x v="142"/>
    <s v="Goldendale"/>
    <n v="5618"/>
    <s v="Washington Connections Academy Goldendale"/>
    <n v="2045.34"/>
    <n v="0"/>
    <n v="29.61"/>
    <n v="0"/>
    <n v="0"/>
    <n v="2074.9499999999998"/>
    <s v="No"/>
    <s v="Yes"/>
    <s v="No"/>
    <s v="No"/>
    <x v="1"/>
  </r>
  <r>
    <x v="143"/>
    <s v="White Salmon"/>
    <n v="2330"/>
    <s v="Columbia High School"/>
    <n v="331.77"/>
    <n v="0"/>
    <n v="19.28"/>
    <n v="0"/>
    <n v="0"/>
    <n v="351.04999999999995"/>
    <s v="No"/>
    <s v="Yes"/>
    <s v="No"/>
    <s v="No"/>
    <x v="1"/>
  </r>
  <r>
    <x v="143"/>
    <s v="White Salmon"/>
    <n v="2997"/>
    <s v="Hulan L Whitson Elem"/>
    <n v="362.88"/>
    <n v="0"/>
    <n v="0"/>
    <n v="0"/>
    <n v="0"/>
    <n v="362.88"/>
    <s v="Yes"/>
    <s v="Yes"/>
    <s v="Yes"/>
    <s v="Yes"/>
    <x v="0"/>
  </r>
  <r>
    <x v="143"/>
    <s v="White Salmon"/>
    <n v="3394"/>
    <s v="Wayne M Henkle Middle School"/>
    <n v="179.3"/>
    <n v="0"/>
    <n v="0"/>
    <n v="0"/>
    <n v="0"/>
    <n v="179.3"/>
    <s v="No"/>
    <s v="Yes"/>
    <s v="No"/>
    <s v="No"/>
    <x v="1"/>
  </r>
  <r>
    <x v="143"/>
    <s v="White Salmon"/>
    <n v="5077"/>
    <s v="White Salmon Academy"/>
    <n v="22.05"/>
    <n v="0"/>
    <n v="0"/>
    <n v="0"/>
    <n v="0"/>
    <n v="22.05"/>
    <s v="Yes"/>
    <s v="Yes"/>
    <s v="No"/>
    <s v="No"/>
    <x v="1"/>
  </r>
  <r>
    <x v="143"/>
    <s v="White Salmon"/>
    <n v="5368"/>
    <s v="Wallace &amp; Priscilla Stevenson Intermediate School"/>
    <n v="169"/>
    <n v="0"/>
    <n v="0"/>
    <n v="0"/>
    <n v="0"/>
    <n v="169"/>
    <s v="No"/>
    <s v="Yes"/>
    <s v="No"/>
    <s v="No"/>
    <x v="1"/>
  </r>
  <r>
    <x v="144"/>
    <s v="Lyle"/>
    <n v="3049"/>
    <s v="Dallesport Elementary"/>
    <n v="93.9"/>
    <n v="4.8"/>
    <n v="0"/>
    <n v="0"/>
    <n v="0"/>
    <n v="98.7"/>
    <s v="Yes"/>
    <s v="Yes"/>
    <s v="Yes"/>
    <s v="Yes"/>
    <x v="0"/>
  </r>
  <r>
    <x v="144"/>
    <s v="Lyle"/>
    <n v="3111"/>
    <s v="Lyle High School"/>
    <n v="50.42"/>
    <n v="0"/>
    <n v="4.3899999999999997"/>
    <n v="0"/>
    <n v="0"/>
    <n v="54.81"/>
    <s v="Yes"/>
    <s v="Yes"/>
    <s v="Yes"/>
    <s v="Yes"/>
    <x v="0"/>
  </r>
  <r>
    <x v="144"/>
    <s v="Lyle"/>
    <n v="3643"/>
    <s v="Lyle Middle School"/>
    <n v="46.81"/>
    <n v="0"/>
    <n v="0"/>
    <n v="0"/>
    <n v="0"/>
    <n v="46.81"/>
    <s v="Yes"/>
    <s v="Yes"/>
    <s v="Yes"/>
    <s v="Yes"/>
    <x v="0"/>
  </r>
  <r>
    <x v="145"/>
    <s v="Napavine"/>
    <n v="2273"/>
    <s v="Napavine Jr Sr High School"/>
    <n v="380.73"/>
    <n v="0"/>
    <n v="31.779999999999998"/>
    <n v="7"/>
    <n v="0"/>
    <n v="419.51"/>
    <s v="No"/>
    <s v="Yes"/>
    <s v="No"/>
    <s v="No"/>
    <x v="1"/>
  </r>
  <r>
    <x v="145"/>
    <s v="Napavine"/>
    <n v="3288"/>
    <s v="Napavine Elementary"/>
    <n v="390.01"/>
    <n v="0"/>
    <n v="0"/>
    <n v="0"/>
    <n v="0"/>
    <n v="390.01"/>
    <s v="Yes"/>
    <s v="Yes"/>
    <s v="Yes"/>
    <s v="Yes"/>
    <x v="0"/>
  </r>
  <r>
    <x v="146"/>
    <s v="Evaline"/>
    <n v="2355"/>
    <s v="Evaline Elementary School"/>
    <n v="55.4"/>
    <n v="3.5"/>
    <n v="0"/>
    <n v="0"/>
    <n v="0"/>
    <n v="58.9"/>
    <s v="Yes"/>
    <s v="Yes"/>
    <s v="Yes"/>
    <s v="Yes"/>
    <x v="0"/>
  </r>
  <r>
    <x v="147"/>
    <s v="Mossyrock"/>
    <n v="2572"/>
    <s v="Mossyrock Elementary School"/>
    <n v="318.39999999999998"/>
    <n v="0"/>
    <n v="0"/>
    <n v="0"/>
    <n v="0"/>
    <n v="318.39999999999998"/>
    <s v="Yes"/>
    <s v="Yes"/>
    <s v="Yes"/>
    <s v="Yes"/>
    <x v="0"/>
  </r>
  <r>
    <x v="147"/>
    <s v="Mossyrock"/>
    <n v="3238"/>
    <s v="Mossyrock Jr./Sr. High School"/>
    <n v="272.75"/>
    <n v="0"/>
    <n v="15.35"/>
    <n v="0"/>
    <n v="0"/>
    <n v="288.10000000000002"/>
    <s v="Yes"/>
    <s v="Yes"/>
    <s v="Yes"/>
    <s v="Yes"/>
    <x v="0"/>
  </r>
  <r>
    <x v="147"/>
    <s v="Mossyrock"/>
    <n v="5415"/>
    <s v="Mossyrock Academy"/>
    <n v="13.55"/>
    <n v="0"/>
    <n v="0"/>
    <n v="0"/>
    <n v="0"/>
    <n v="13.55"/>
    <s v="Yes"/>
    <s v="Yes"/>
    <s v="Yes"/>
    <s v="Yes"/>
    <x v="0"/>
  </r>
  <r>
    <x v="148"/>
    <s v="Morton"/>
    <n v="2678"/>
    <s v="Morton Elementary School"/>
    <n v="216.8"/>
    <n v="34.200000000000003"/>
    <n v="0"/>
    <n v="0"/>
    <n v="0"/>
    <n v="251"/>
    <s v="Yes"/>
    <s v="Yes"/>
    <s v="Yes"/>
    <s v="Yes"/>
    <x v="0"/>
  </r>
  <r>
    <x v="148"/>
    <s v="Morton"/>
    <n v="3112"/>
    <s v="Morton Junior-Senior High"/>
    <n v="171.48"/>
    <n v="0"/>
    <n v="11.719999999999999"/>
    <n v="0.6"/>
    <n v="0"/>
    <n v="183.79999999999998"/>
    <s v="Yes"/>
    <s v="Yes"/>
    <s v="Yes"/>
    <s v="Yes"/>
    <x v="0"/>
  </r>
  <r>
    <x v="149"/>
    <s v="Adna"/>
    <n v="2227"/>
    <s v="Adna Elementary School"/>
    <n v="249.09"/>
    <n v="0"/>
    <n v="0"/>
    <n v="0"/>
    <n v="0"/>
    <n v="249.09"/>
    <s v="No"/>
    <s v="Yes"/>
    <s v="No"/>
    <s v="No"/>
    <x v="1"/>
  </r>
  <r>
    <x v="149"/>
    <s v="Adna"/>
    <n v="2441"/>
    <s v="Adna Middle/High School"/>
    <n v="350.58"/>
    <n v="0"/>
    <n v="25.37"/>
    <n v="1.5"/>
    <n v="0"/>
    <n v="377.45"/>
    <s v="No"/>
    <s v="Yes"/>
    <s v="No"/>
    <s v="No"/>
    <x v="1"/>
  </r>
  <r>
    <x v="150"/>
    <s v="Winlock"/>
    <n v="2290"/>
    <s v="Winlock Miller Elementary"/>
    <n v="350.5"/>
    <n v="39.9"/>
    <n v="0"/>
    <n v="0"/>
    <n v="0"/>
    <n v="390.4"/>
    <s v="Yes"/>
    <s v="Yes"/>
    <s v="Yes"/>
    <s v="Yes"/>
    <x v="0"/>
  </r>
  <r>
    <x v="150"/>
    <s v="Winlock"/>
    <n v="3597"/>
    <s v="Winlock Senior High"/>
    <n v="210.07"/>
    <n v="0"/>
    <n v="23.54"/>
    <n v="3.2"/>
    <n v="0"/>
    <n v="236.80999999999997"/>
    <s v="Yes"/>
    <s v="Yes"/>
    <s v="Yes"/>
    <s v="Yes"/>
    <x v="0"/>
  </r>
  <r>
    <x v="150"/>
    <s v="Winlock"/>
    <n v="4369"/>
    <s v="Winlock Middle School"/>
    <n v="175.72"/>
    <n v="0"/>
    <n v="0"/>
    <n v="0"/>
    <n v="0"/>
    <n v="175.72"/>
    <s v="Yes"/>
    <s v="Yes"/>
    <s v="Yes"/>
    <s v="Yes"/>
    <x v="0"/>
  </r>
  <r>
    <x v="151"/>
    <s v="Boistfort"/>
    <n v="2516"/>
    <s v="Boistfort Elem"/>
    <n v="77.39"/>
    <n v="6"/>
    <n v="0"/>
    <n v="0"/>
    <n v="0"/>
    <n v="83.39"/>
    <s v="Yes"/>
    <s v="Yes"/>
    <s v="Yes"/>
    <s v="Yes"/>
    <x v="0"/>
  </r>
  <r>
    <x v="151"/>
    <s v="Boistfort"/>
    <n v="5748"/>
    <s v="Boistfort Online School"/>
    <n v="236.05"/>
    <n v="0"/>
    <n v="9.3199999999999985"/>
    <n v="0"/>
    <n v="0"/>
    <n v="245.37"/>
    <s v="No"/>
    <s v="Yes"/>
    <s v="No"/>
    <s v="No"/>
    <x v="1"/>
  </r>
  <r>
    <x v="152"/>
    <s v="Toledo"/>
    <n v="2616"/>
    <s v="Toledo High School"/>
    <n v="199.29"/>
    <n v="0"/>
    <n v="34.78"/>
    <n v="0"/>
    <n v="0"/>
    <n v="234.07"/>
    <s v="No"/>
    <s v="Yes"/>
    <s v="No"/>
    <s v="No"/>
    <x v="1"/>
  </r>
  <r>
    <x v="152"/>
    <s v="Toledo"/>
    <n v="2998"/>
    <s v="Toledo Elementary School"/>
    <n v="395.8"/>
    <n v="0"/>
    <n v="0"/>
    <n v="0"/>
    <n v="0"/>
    <n v="395.8"/>
    <s v="Yes"/>
    <s v="Yes"/>
    <s v="Yes"/>
    <s v="Yes"/>
    <x v="0"/>
  </r>
  <r>
    <x v="152"/>
    <s v="Toledo"/>
    <n v="3977"/>
    <s v="Toledo Middle School"/>
    <n v="174.93"/>
    <n v="0"/>
    <n v="0"/>
    <n v="0"/>
    <n v="0"/>
    <n v="174.93"/>
    <s v="Yes"/>
    <s v="Yes"/>
    <s v="Yes"/>
    <s v="Yes"/>
    <x v="0"/>
  </r>
  <r>
    <x v="152"/>
    <s v="Toledo"/>
    <n v="5190"/>
    <s v="Cowlitz Prairie Academy"/>
    <n v="46.53"/>
    <n v="0"/>
    <n v="0"/>
    <n v="0"/>
    <n v="0"/>
    <n v="46.53"/>
    <s v="Yes"/>
    <s v="Yes"/>
    <s v="Yes"/>
    <s v="Yes"/>
    <x v="0"/>
  </r>
  <r>
    <x v="153"/>
    <s v="Onalaska"/>
    <n v="2331"/>
    <s v="Onalaska High School"/>
    <n v="237.05"/>
    <n v="0"/>
    <n v="24.63"/>
    <n v="2.04"/>
    <n v="0"/>
    <n v="263.72000000000003"/>
    <s v="Yes"/>
    <s v="Yes"/>
    <s v="Yes"/>
    <s v="Yes"/>
    <x v="0"/>
  </r>
  <r>
    <x v="153"/>
    <s v="Onalaska"/>
    <n v="3239"/>
    <s v="Onalaska Elementary School"/>
    <n v="354.29"/>
    <n v="15.4"/>
    <n v="0"/>
    <n v="0"/>
    <n v="0"/>
    <n v="369.69"/>
    <s v="Yes"/>
    <s v="Yes"/>
    <s v="Yes"/>
    <s v="Yes"/>
    <x v="0"/>
  </r>
  <r>
    <x v="153"/>
    <s v="Onalaska"/>
    <n v="4335"/>
    <s v="Onalaska Middle School "/>
    <n v="214.71"/>
    <n v="0"/>
    <n v="0"/>
    <n v="0"/>
    <n v="0"/>
    <n v="214.71"/>
    <s v="Yes"/>
    <s v="Yes"/>
    <s v="Yes"/>
    <s v="Yes"/>
    <x v="0"/>
  </r>
  <r>
    <x v="154"/>
    <s v="Pe Ell"/>
    <n v="2858"/>
    <s v="Pe Ell School"/>
    <n v="250.23"/>
    <n v="17.600000000000001"/>
    <n v="2.17"/>
    <n v="0.94"/>
    <n v="0"/>
    <n v="270.94"/>
    <s v="Yes"/>
    <s v="Yes"/>
    <s v="Yes"/>
    <s v="Yes"/>
    <x v="0"/>
  </r>
  <r>
    <x v="155"/>
    <s v="Chehalis"/>
    <n v="2799"/>
    <s v="W F West High School"/>
    <n v="867.91"/>
    <n v="0"/>
    <n v="84.08"/>
    <n v="12.4"/>
    <n v="0"/>
    <n v="964.39"/>
    <s v="No"/>
    <s v="Yes"/>
    <s v="No"/>
    <s v="No"/>
    <x v="1"/>
  </r>
  <r>
    <x v="155"/>
    <s v="Chehalis"/>
    <n v="4311"/>
    <s v="Chehalis Middle School"/>
    <n v="666.16"/>
    <n v="0"/>
    <n v="0"/>
    <n v="0"/>
    <n v="0"/>
    <n v="666.16"/>
    <s v="No"/>
    <s v="Yes"/>
    <s v="No"/>
    <s v="No"/>
    <x v="1"/>
  </r>
  <r>
    <x v="155"/>
    <s v="Chehalis"/>
    <n v="5369"/>
    <s v="Lewis County Alternative School"/>
    <n v="40.380000000000003"/>
    <n v="0"/>
    <n v="0"/>
    <n v="0"/>
    <n v="0"/>
    <n v="40.380000000000003"/>
    <s v="Yes"/>
    <s v="Yes"/>
    <s v="Yes"/>
    <s v="Yes"/>
    <x v="0"/>
  </r>
  <r>
    <x v="155"/>
    <s v="Chehalis"/>
    <n v="5509"/>
    <s v="James W Lintott Elementary School"/>
    <n v="603.05999999999995"/>
    <n v="0"/>
    <n v="0"/>
    <n v="0"/>
    <n v="0"/>
    <n v="603.05999999999995"/>
    <s v="No"/>
    <s v="Yes"/>
    <s v="No"/>
    <s v="No"/>
    <x v="1"/>
  </r>
  <r>
    <x v="155"/>
    <s v="Chehalis"/>
    <n v="5510"/>
    <s v="Orin C Smith Elementary School"/>
    <n v="656.8"/>
    <n v="0"/>
    <n v="0"/>
    <n v="0"/>
    <n v="0"/>
    <n v="656.8"/>
    <s v="Yes"/>
    <s v="Yes"/>
    <s v="Yes"/>
    <s v="Yes"/>
    <x v="0"/>
  </r>
  <r>
    <x v="156"/>
    <s v="White Pass"/>
    <n v="2859"/>
    <s v="White Pass Jr. Sr. High School"/>
    <n v="136.4"/>
    <n v="0"/>
    <n v="3.16"/>
    <n v="0.6"/>
    <n v="0"/>
    <n v="140.16"/>
    <s v="Yes"/>
    <s v="Yes"/>
    <s v="Yes"/>
    <s v="Yes"/>
    <x v="0"/>
  </r>
  <r>
    <x v="156"/>
    <s v="White Pass"/>
    <n v="3555"/>
    <s v="White Pass Elementary School"/>
    <n v="195.26"/>
    <n v="0"/>
    <n v="0"/>
    <n v="0"/>
    <n v="0"/>
    <n v="195.26"/>
    <s v="Yes"/>
    <s v="Yes"/>
    <s v="Yes"/>
    <s v="Yes"/>
    <x v="0"/>
  </r>
  <r>
    <x v="157"/>
    <s v="Centralia"/>
    <n v="2166"/>
    <s v="Centralia High School"/>
    <n v="861.23"/>
    <n v="0"/>
    <n v="105.74000000000001"/>
    <n v="7.1"/>
    <n v="0"/>
    <n v="974.07"/>
    <s v="Yes"/>
    <s v="Yes"/>
    <s v="Yes"/>
    <s v="Yes"/>
    <x v="0"/>
  </r>
  <r>
    <x v="157"/>
    <s v="Centralia"/>
    <n v="2244"/>
    <s v="Edison Elementary"/>
    <n v="291.86"/>
    <n v="0"/>
    <n v="0"/>
    <n v="0"/>
    <n v="0"/>
    <n v="291.86"/>
    <s v="Yes"/>
    <s v="Yes"/>
    <s v="Yes"/>
    <s v="Yes"/>
    <x v="0"/>
  </r>
  <r>
    <x v="157"/>
    <s v="Centralia"/>
    <n v="2291"/>
    <s v="Oakview Elementary School"/>
    <n v="346.7"/>
    <n v="0"/>
    <n v="0"/>
    <n v="0"/>
    <n v="0"/>
    <n v="346.7"/>
    <s v="Yes"/>
    <s v="Yes"/>
    <s v="Yes"/>
    <s v="Yes"/>
    <x v="0"/>
  </r>
  <r>
    <x v="157"/>
    <s v="Centralia"/>
    <n v="2704"/>
    <s v="Fords Prairie Elementary"/>
    <n v="452.44"/>
    <n v="0"/>
    <n v="0"/>
    <n v="0"/>
    <n v="0"/>
    <n v="452.44"/>
    <s v="Yes"/>
    <s v="Yes"/>
    <s v="Yes"/>
    <s v="Yes"/>
    <x v="0"/>
  </r>
  <r>
    <x v="157"/>
    <s v="Centralia"/>
    <n v="2768"/>
    <s v="Washington Elementary School"/>
    <n v="302.39999999999998"/>
    <n v="0"/>
    <n v="0"/>
    <n v="0"/>
    <n v="0"/>
    <n v="302.39999999999998"/>
    <s v="Yes"/>
    <s v="Yes"/>
    <s v="Yes"/>
    <s v="Yes"/>
    <x v="0"/>
  </r>
  <r>
    <x v="157"/>
    <s v="Centralia"/>
    <n v="3172"/>
    <s v="Jefferson Lincoln Elementary"/>
    <n v="390.45"/>
    <n v="0"/>
    <n v="0"/>
    <n v="0"/>
    <n v="0"/>
    <n v="390.45"/>
    <s v="Yes"/>
    <s v="Yes"/>
    <s v="Yes"/>
    <s v="Yes"/>
    <x v="0"/>
  </r>
  <r>
    <x v="157"/>
    <s v="Centralia"/>
    <n v="3240"/>
    <s v="Centralia Middle School"/>
    <n v="522.80999999999995"/>
    <n v="0"/>
    <n v="0"/>
    <n v="0"/>
    <n v="0"/>
    <n v="522.80999999999995"/>
    <s v="Yes"/>
    <s v="Yes"/>
    <s v="Yes"/>
    <s v="Yes"/>
    <x v="0"/>
  </r>
  <r>
    <x v="157"/>
    <s v="Centralia"/>
    <n v="5359"/>
    <s v="Futurus High School"/>
    <n v="59.53"/>
    <n v="0"/>
    <n v="0"/>
    <n v="0"/>
    <n v="0"/>
    <n v="59.53"/>
    <s v="Yes"/>
    <s v="Yes"/>
    <s v="Yes"/>
    <s v="Yes"/>
    <x v="0"/>
  </r>
  <r>
    <x v="158"/>
    <s v="Sprague"/>
    <n v="2186"/>
    <s v="Sprague High School"/>
    <n v="24.64"/>
    <n v="0"/>
    <n v="0.76"/>
    <n v="0"/>
    <n v="0"/>
    <n v="25.400000000000002"/>
    <s v="Yes"/>
    <s v="Yes"/>
    <s v="No"/>
    <s v="No"/>
    <x v="1"/>
  </r>
  <r>
    <x v="158"/>
    <s v="Sprague"/>
    <n v="3050"/>
    <s v="Sprague Elementary"/>
    <n v="35.9"/>
    <n v="0"/>
    <n v="0"/>
    <n v="0"/>
    <n v="0"/>
    <n v="35.9"/>
    <s v="Yes"/>
    <s v="Yes"/>
    <s v="Yes"/>
    <s v="Yes"/>
    <x v="0"/>
  </r>
  <r>
    <x v="159"/>
    <s v="Reardan"/>
    <n v="2478"/>
    <s v="Reardan Middle-Senior High School"/>
    <n v="291.20999999999998"/>
    <n v="0"/>
    <n v="17.989999999999998"/>
    <n v="0"/>
    <n v="0"/>
    <n v="309.2"/>
    <s v="No"/>
    <s v="Yes"/>
    <s v="No"/>
    <s v="No"/>
    <x v="1"/>
  </r>
  <r>
    <x v="159"/>
    <s v="Reardan"/>
    <n v="2864"/>
    <s v="Reardan Elementary School"/>
    <n v="342.15"/>
    <n v="16.27"/>
    <n v="0"/>
    <n v="0"/>
    <n v="0"/>
    <n v="358.41999999999996"/>
    <s v="No"/>
    <s v="Yes"/>
    <s v="No"/>
    <s v="No"/>
    <x v="1"/>
  </r>
  <r>
    <x v="159"/>
    <s v="Reardan"/>
    <n v="5688"/>
    <s v="Reardan Options' Program"/>
    <n v="60.95"/>
    <n v="0"/>
    <n v="0"/>
    <n v="0"/>
    <n v="0"/>
    <n v="60.95"/>
    <s v="No"/>
    <s v="Yes"/>
    <s v="No"/>
    <s v="No"/>
    <x v="1"/>
  </r>
  <r>
    <x v="160"/>
    <s v="Almira"/>
    <n v="2860"/>
    <s v="Almira Elementary School"/>
    <n v="102.34"/>
    <n v="0"/>
    <n v="0"/>
    <n v="0"/>
    <n v="0"/>
    <n v="102.34"/>
    <s v="No"/>
    <s v="Yes"/>
    <s v="No"/>
    <s v="No"/>
    <x v="1"/>
  </r>
  <r>
    <x v="161"/>
    <s v="Creston"/>
    <n v="2862"/>
    <s v="Creston Elementary"/>
    <n v="41.8"/>
    <n v="0"/>
    <n v="0"/>
    <n v="0"/>
    <n v="0"/>
    <n v="41.8"/>
    <s v="Yes"/>
    <s v="Yes"/>
    <s v="Yes"/>
    <s v="Yes"/>
    <x v="0"/>
  </r>
  <r>
    <x v="161"/>
    <s v="Creston"/>
    <n v="2863"/>
    <s v="Creston Jr-Sr High School"/>
    <n v="43.45"/>
    <n v="0"/>
    <n v="1.1300000000000001"/>
    <n v="0"/>
    <n v="0"/>
    <n v="44.580000000000005"/>
    <s v="No"/>
    <s v="Yes"/>
    <s v="No"/>
    <s v="No"/>
    <x v="1"/>
  </r>
  <r>
    <x v="162"/>
    <s v="Odessa"/>
    <n v="2443"/>
    <s v="Odessa High School"/>
    <n v="97.86"/>
    <n v="0"/>
    <n v="3.65"/>
    <n v="0"/>
    <n v="0"/>
    <n v="101.51"/>
    <s v="Yes"/>
    <s v="Yes"/>
    <s v="Yes"/>
    <s v="Yes"/>
    <x v="0"/>
  </r>
  <r>
    <x v="162"/>
    <s v="Odessa"/>
    <n v="2769"/>
    <s v="P C Jantz Elementary"/>
    <n v="110.7"/>
    <n v="0"/>
    <n v="0"/>
    <n v="0"/>
    <n v="0"/>
    <n v="110.7"/>
    <s v="Yes"/>
    <s v="Yes"/>
    <s v="Yes"/>
    <s v="Yes"/>
    <x v="0"/>
  </r>
  <r>
    <x v="163"/>
    <s v="Wilbur"/>
    <n v="3289"/>
    <s v="Wilbur Secondary School"/>
    <n v="114.8"/>
    <n v="0"/>
    <n v="2.57"/>
    <n v="0"/>
    <n v="0"/>
    <n v="117.36999999999999"/>
    <s v="No"/>
    <s v="Yes"/>
    <s v="No"/>
    <s v="No"/>
    <x v="1"/>
  </r>
  <r>
    <x v="163"/>
    <s v="Wilbur"/>
    <n v="3290"/>
    <s v="Wilbur Elementary School"/>
    <n v="93.38"/>
    <n v="14.9"/>
    <n v="0"/>
    <n v="0"/>
    <n v="0"/>
    <n v="108.28"/>
    <s v="No"/>
    <s v="Yes"/>
    <s v="No"/>
    <s v="No"/>
    <x v="1"/>
  </r>
  <r>
    <x v="164"/>
    <s v="Harrington"/>
    <n v="2743"/>
    <s v="Harrington Elementary School"/>
    <n v="67.7"/>
    <n v="0"/>
    <n v="0"/>
    <n v="0"/>
    <n v="0"/>
    <n v="67.7"/>
    <s v="Yes"/>
    <s v="Yes"/>
    <s v="Yes"/>
    <s v="Yes"/>
    <x v="0"/>
  </r>
  <r>
    <x v="164"/>
    <s v="Harrington"/>
    <n v="3113"/>
    <s v="Harrington High School"/>
    <n v="41.42"/>
    <n v="0"/>
    <n v="2.16"/>
    <n v="0"/>
    <n v="0"/>
    <n v="43.58"/>
    <s v="Yes"/>
    <s v="Yes"/>
    <s v="Yes"/>
    <s v="Yes"/>
    <x v="0"/>
  </r>
  <r>
    <x v="165"/>
    <s v="Davenport"/>
    <n v="2668"/>
    <s v="Davenport Elementary"/>
    <n v="301.13"/>
    <n v="15"/>
    <n v="0"/>
    <n v="0"/>
    <n v="0"/>
    <n v="316.13"/>
    <s v="Yes"/>
    <s v="Yes"/>
    <s v="Yes"/>
    <s v="Yes"/>
    <x v="0"/>
  </r>
  <r>
    <x v="165"/>
    <s v="Davenport"/>
    <n v="3173"/>
    <s v="Davenport Senior High School"/>
    <n v="295.64999999999998"/>
    <n v="0"/>
    <n v="4.1100000000000003"/>
    <n v="0"/>
    <n v="0"/>
    <n v="299.76"/>
    <s v="Yes"/>
    <s v="Yes"/>
    <s v="Yes"/>
    <s v="Yes"/>
    <x v="0"/>
  </r>
  <r>
    <x v="165"/>
    <s v="Davenport"/>
    <n v="5643"/>
    <s v="Lincoln County Virtual Academy"/>
    <n v="3.94"/>
    <n v="0"/>
    <n v="0"/>
    <n v="0"/>
    <n v="0"/>
    <n v="3.94"/>
    <s v="No"/>
    <s v="Yes"/>
    <s v="No"/>
    <s v="No"/>
    <x v="1"/>
  </r>
  <r>
    <x v="165"/>
    <s v="Davenport"/>
    <n v="5728"/>
    <s v="Lincoln County Pathways Academy"/>
    <n v="18.34"/>
    <n v="0"/>
    <n v="0"/>
    <n v="0"/>
    <n v="0"/>
    <n v="18.34"/>
    <s v="No"/>
    <s v="Yes"/>
    <s v="No"/>
    <s v="No"/>
    <x v="1"/>
  </r>
  <r>
    <x v="166"/>
    <s v="Southside"/>
    <n v="2744"/>
    <s v="Southside Elementary"/>
    <n v="213.4"/>
    <n v="0"/>
    <n v="0"/>
    <n v="0"/>
    <n v="0"/>
    <n v="213.4"/>
    <s v="No"/>
    <s v="Yes"/>
    <s v="No"/>
    <s v="No"/>
    <x v="1"/>
  </r>
  <r>
    <x v="167"/>
    <s v="Grapeview"/>
    <n v="2145"/>
    <s v="Grapeview Elementary &amp; Middle School"/>
    <n v="219.25"/>
    <n v="13.95"/>
    <n v="0"/>
    <n v="0"/>
    <n v="0"/>
    <n v="233.2"/>
    <s v="No"/>
    <s v="Yes"/>
    <s v="No"/>
    <s v="No"/>
    <x v="1"/>
  </r>
  <r>
    <x v="168"/>
    <s v="Shelton"/>
    <n v="2745"/>
    <s v="Evergreen Elementary School"/>
    <n v="437.07"/>
    <n v="0"/>
    <n v="0"/>
    <n v="0"/>
    <n v="0"/>
    <n v="437.07"/>
    <s v="Yes"/>
    <s v="Yes"/>
    <s v="Yes"/>
    <s v="Yes"/>
    <x v="0"/>
  </r>
  <r>
    <x v="168"/>
    <s v="Shelton"/>
    <n v="3241"/>
    <s v="Shelton High School"/>
    <n v="1341.3"/>
    <n v="0"/>
    <n v="111.96000000000001"/>
    <n v="0"/>
    <n v="0"/>
    <n v="1453.26"/>
    <s v="Yes"/>
    <s v="Yes"/>
    <s v="Yes"/>
    <s v="Yes"/>
    <x v="0"/>
  </r>
  <r>
    <x v="168"/>
    <s v="Shelton"/>
    <n v="3291"/>
    <s v="Bordeaux Elementary School"/>
    <n v="512.61"/>
    <n v="0"/>
    <n v="0"/>
    <n v="0"/>
    <n v="0"/>
    <n v="512.61"/>
    <s v="Yes"/>
    <s v="Yes"/>
    <s v="Yes"/>
    <s v="Yes"/>
    <x v="0"/>
  </r>
  <r>
    <x v="168"/>
    <s v="Shelton"/>
    <n v="3292"/>
    <s v="Mountain View Elementary"/>
    <n v="531.79999999999995"/>
    <n v="0"/>
    <n v="0"/>
    <n v="0"/>
    <n v="0"/>
    <n v="531.79999999999995"/>
    <s v="Yes"/>
    <s v="Yes"/>
    <s v="Yes"/>
    <s v="Yes"/>
    <x v="0"/>
  </r>
  <r>
    <x v="168"/>
    <s v="Shelton"/>
    <n v="4288"/>
    <s v="Choice Middle and High School"/>
    <n v="133.12"/>
    <n v="0"/>
    <n v="19.2"/>
    <n v="0"/>
    <n v="0"/>
    <n v="152.32"/>
    <s v="Yes"/>
    <s v="Yes"/>
    <s v="Yes"/>
    <s v="Yes"/>
    <x v="0"/>
  </r>
  <r>
    <x v="168"/>
    <s v="Shelton"/>
    <n v="4363"/>
    <s v="Oakland Bay Junior High School"/>
    <n v="546.86"/>
    <n v="0"/>
    <n v="0"/>
    <n v="0"/>
    <n v="0"/>
    <n v="546.86"/>
    <s v="Yes"/>
    <s v="Yes"/>
    <s v="Yes"/>
    <s v="Yes"/>
    <x v="0"/>
  </r>
  <r>
    <x v="168"/>
    <s v="Shelton"/>
    <n v="4586"/>
    <s v="Olympic Middle School"/>
    <n v="595.66999999999996"/>
    <n v="0"/>
    <n v="0"/>
    <n v="0"/>
    <n v="0"/>
    <n v="595.66999999999996"/>
    <s v="Yes"/>
    <s v="Yes"/>
    <s v="Yes"/>
    <s v="Yes"/>
    <x v="0"/>
  </r>
  <r>
    <x v="168"/>
    <s v="Shelton"/>
    <n v="5621"/>
    <s v="Cedar High School"/>
    <n v="78.37"/>
    <n v="0"/>
    <n v="5.0599999999999996"/>
    <n v="0"/>
    <n v="0"/>
    <n v="83.43"/>
    <s v="Yes"/>
    <s v="Yes"/>
    <s v="Yes"/>
    <s v="Yes"/>
    <x v="0"/>
  </r>
  <r>
    <x v="169"/>
    <s v="Mary M Knight"/>
    <n v="5444"/>
    <s v="Mary M. Knight School"/>
    <n v="171.22"/>
    <n v="0"/>
    <n v="2.78"/>
    <n v="3.1"/>
    <n v="0"/>
    <n v="177.1"/>
    <s v="Yes"/>
    <s v="Yes"/>
    <s v="Yes"/>
    <s v="Yes"/>
    <x v="0"/>
  </r>
  <r>
    <x v="169"/>
    <s v="Mary M Knight"/>
    <n v="5445"/>
    <s v="Washington Connections Academy"/>
    <n v="699"/>
    <n v="0"/>
    <n v="0"/>
    <n v="0"/>
    <n v="0"/>
    <n v="699"/>
    <s v="No"/>
    <s v="Yes"/>
    <s v="No"/>
    <s v="No"/>
    <x v="1"/>
  </r>
  <r>
    <x v="170"/>
    <s v="Pioneer"/>
    <n v="2865"/>
    <s v="Pioneer Middle School"/>
    <n v="256.89999999999998"/>
    <n v="0"/>
    <n v="0"/>
    <n v="0"/>
    <n v="0"/>
    <n v="256.89999999999998"/>
    <s v="Yes"/>
    <s v="Yes"/>
    <s v="Yes"/>
    <s v="Yes"/>
    <x v="0"/>
  </r>
  <r>
    <x v="170"/>
    <s v="Pioneer"/>
    <n v="4463"/>
    <s v="Pioneer Elementary School"/>
    <n v="479.93"/>
    <n v="0"/>
    <n v="0"/>
    <n v="0"/>
    <n v="0"/>
    <n v="479.93"/>
    <s v="Yes"/>
    <s v="Yes"/>
    <s v="Yes"/>
    <s v="Yes"/>
    <x v="0"/>
  </r>
  <r>
    <x v="171"/>
    <s v="North Mason"/>
    <n v="1680"/>
    <s v="James A. Taylor High School"/>
    <n v="66.12"/>
    <n v="0"/>
    <n v="0.38"/>
    <n v="0"/>
    <n v="0"/>
    <n v="66.5"/>
    <s v="Yes"/>
    <s v="Yes"/>
    <s v="Yes"/>
    <s v="Yes"/>
    <x v="0"/>
  </r>
  <r>
    <x v="171"/>
    <s v="North Mason"/>
    <n v="1861"/>
    <s v="North Mason Homelink Program"/>
    <n v="81.48"/>
    <n v="0"/>
    <n v="7.1499999999999995"/>
    <n v="0"/>
    <n v="0"/>
    <n v="88.63000000000001"/>
    <s v="No"/>
    <s v="Yes"/>
    <s v="No"/>
    <s v="No"/>
    <x v="1"/>
  </r>
  <r>
    <x v="171"/>
    <s v="North Mason"/>
    <n v="2662"/>
    <s v="Belfair Elementary"/>
    <n v="414.51"/>
    <n v="0"/>
    <n v="0"/>
    <n v="0"/>
    <n v="0"/>
    <n v="414.51"/>
    <s v="Yes"/>
    <s v="Yes"/>
    <s v="Yes"/>
    <s v="Yes"/>
    <x v="0"/>
  </r>
  <r>
    <x v="171"/>
    <s v="North Mason"/>
    <n v="3174"/>
    <s v="Hawkins Middle School"/>
    <n v="464.8"/>
    <n v="0"/>
    <n v="0"/>
    <n v="0"/>
    <n v="0"/>
    <n v="464.8"/>
    <s v="Yes"/>
    <s v="Yes"/>
    <s v="Yes"/>
    <s v="Yes"/>
    <x v="0"/>
  </r>
  <r>
    <x v="171"/>
    <s v="North Mason"/>
    <n v="3175"/>
    <s v="North Mason Senior High School"/>
    <n v="624.42999999999995"/>
    <n v="0"/>
    <n v="54.529999999999994"/>
    <n v="0"/>
    <n v="0"/>
    <n v="678.95999999999992"/>
    <s v="No"/>
    <s v="Yes"/>
    <s v="No"/>
    <s v="No"/>
    <x v="1"/>
  </r>
  <r>
    <x v="171"/>
    <s v="North Mason"/>
    <n v="4320"/>
    <s v="Sand Hill Elementary"/>
    <n v="554.4"/>
    <n v="0"/>
    <n v="0"/>
    <n v="0"/>
    <n v="0"/>
    <n v="554.4"/>
    <s v="Yes"/>
    <s v="Yes"/>
    <s v="Yes"/>
    <s v="Yes"/>
    <x v="0"/>
  </r>
  <r>
    <x v="172"/>
    <s v="Hood Canal"/>
    <n v="2310"/>
    <s v="Hood Canal Elementary School"/>
    <n v="309.19"/>
    <n v="12.6"/>
    <n v="0"/>
    <n v="0"/>
    <n v="0"/>
    <n v="321.79000000000002"/>
    <s v="Yes"/>
    <s v="Yes"/>
    <s v="Yes"/>
    <s v="Yes"/>
    <x v="0"/>
  </r>
  <r>
    <x v="173"/>
    <s v="Nespelem"/>
    <n v="2494"/>
    <s v="Nespelem Elementary"/>
    <n v="110.7"/>
    <n v="7.2"/>
    <n v="0"/>
    <n v="0"/>
    <n v="0"/>
    <n v="117.9"/>
    <s v="Yes"/>
    <s v="Yes"/>
    <s v="Yes"/>
    <s v="Yes"/>
    <x v="0"/>
  </r>
  <r>
    <x v="173"/>
    <s v="Nespelem"/>
    <n v="5740"/>
    <s v="Nespelem High School"/>
    <n v="7.7"/>
    <n v="0"/>
    <n v="0"/>
    <n v="0"/>
    <n v="0"/>
    <n v="7.7"/>
    <s v="Yes"/>
    <s v="Yes"/>
    <s v="Yes"/>
    <s v="Yes"/>
    <x v="0"/>
  </r>
  <r>
    <x v="174"/>
    <s v="Omak"/>
    <n v="2031"/>
    <s v="Omak High School"/>
    <n v="404.17"/>
    <n v="0"/>
    <n v="28.73"/>
    <n v="0"/>
    <n v="0"/>
    <n v="432.90000000000003"/>
    <s v="Yes"/>
    <s v="Yes"/>
    <s v="Yes"/>
    <s v="Yes"/>
    <x v="0"/>
  </r>
  <r>
    <x v="174"/>
    <s v="Omak"/>
    <n v="2999"/>
    <s v="N Omak Elementary"/>
    <n v="359.76"/>
    <n v="0"/>
    <n v="0"/>
    <n v="0"/>
    <n v="0"/>
    <n v="359.76"/>
    <s v="Yes"/>
    <s v="Yes"/>
    <s v="Yes"/>
    <s v="Yes"/>
    <x v="0"/>
  </r>
  <r>
    <x v="174"/>
    <s v="Omak"/>
    <n v="3051"/>
    <s v="E Omak Elementary"/>
    <n v="324.81"/>
    <n v="0"/>
    <n v="0"/>
    <n v="0"/>
    <n v="0"/>
    <n v="324.81"/>
    <s v="Yes"/>
    <s v="Yes"/>
    <s v="Yes"/>
    <s v="Yes"/>
    <x v="0"/>
  </r>
  <r>
    <x v="174"/>
    <s v="Omak"/>
    <n v="4237"/>
    <s v="Omak Middle School"/>
    <n v="329.47"/>
    <n v="0"/>
    <n v="0"/>
    <n v="0"/>
    <n v="0"/>
    <n v="329.47"/>
    <s v="Yes"/>
    <s v="Yes"/>
    <s v="Yes"/>
    <s v="Yes"/>
    <x v="0"/>
  </r>
  <r>
    <x v="174"/>
    <s v="Omak"/>
    <n v="5195"/>
    <s v="Washington Virtual Academy Omak Elementary"/>
    <n v="1357.03"/>
    <n v="0"/>
    <n v="0"/>
    <n v="0"/>
    <n v="0"/>
    <n v="1357.03"/>
    <s v="Yes"/>
    <s v="Yes"/>
    <s v="Yes"/>
    <s v="Yes"/>
    <x v="0"/>
  </r>
  <r>
    <x v="174"/>
    <s v="Omak"/>
    <n v="5196"/>
    <s v="Washington Virtual Academy Omak Middle School"/>
    <n v="1326.23"/>
    <n v="0"/>
    <n v="0"/>
    <n v="0"/>
    <n v="0"/>
    <n v="1326.23"/>
    <s v="Yes"/>
    <s v="Yes"/>
    <s v="Yes"/>
    <s v="Yes"/>
    <x v="0"/>
  </r>
  <r>
    <x v="174"/>
    <s v="Omak"/>
    <n v="5197"/>
    <s v="Washington Virtual Academy Omak High School"/>
    <n v="1489.09"/>
    <n v="0"/>
    <n v="141.09"/>
    <n v="0"/>
    <n v="0"/>
    <n v="1630.1799999999998"/>
    <s v="Yes"/>
    <s v="Yes"/>
    <s v="Yes"/>
    <s v="Yes"/>
    <x v="0"/>
  </r>
  <r>
    <x v="174"/>
    <s v="Omak"/>
    <n v="5746"/>
    <s v="Highlands"/>
    <n v="62.97"/>
    <n v="0"/>
    <n v="0.33"/>
    <n v="0"/>
    <n v="0"/>
    <n v="63.3"/>
    <s v="Yes"/>
    <s v="Yes"/>
    <s v="Yes"/>
    <s v="Yes"/>
    <x v="0"/>
  </r>
  <r>
    <x v="175"/>
    <s v="Okanogan"/>
    <n v="1980"/>
    <s v="Okanogan Alternative High School"/>
    <n v="13.28"/>
    <n v="0"/>
    <n v="0"/>
    <n v="0"/>
    <n v="0"/>
    <n v="13.28"/>
    <s v="Yes"/>
    <s v="Yes"/>
    <s v="Yes"/>
    <s v="Yes"/>
    <x v="0"/>
  </r>
  <r>
    <x v="175"/>
    <s v="Okanogan"/>
    <n v="2245"/>
    <s v="Okanogan Middle School"/>
    <n v="247.95"/>
    <n v="0"/>
    <n v="0"/>
    <n v="0"/>
    <n v="0"/>
    <n v="247.95"/>
    <s v="Yes"/>
    <s v="Yes"/>
    <s v="Yes"/>
    <s v="Yes"/>
    <x v="0"/>
  </r>
  <r>
    <x v="175"/>
    <s v="Okanogan"/>
    <n v="2246"/>
    <s v="Okanogan High School"/>
    <n v="282.75"/>
    <n v="0"/>
    <n v="9.1300000000000008"/>
    <n v="0"/>
    <n v="0"/>
    <n v="291.88"/>
    <s v="Yes"/>
    <s v="Yes"/>
    <s v="Yes"/>
    <s v="Yes"/>
    <x v="0"/>
  </r>
  <r>
    <x v="175"/>
    <s v="Okanogan"/>
    <n v="2539"/>
    <s v="Grainger Elementary"/>
    <n v="409.4"/>
    <n v="0"/>
    <n v="0"/>
    <n v="0"/>
    <n v="0"/>
    <n v="409.4"/>
    <s v="Yes"/>
    <s v="Yes"/>
    <s v="Yes"/>
    <s v="Yes"/>
    <x v="0"/>
  </r>
  <r>
    <x v="175"/>
    <s v="Okanogan"/>
    <n v="5151"/>
    <s v="Okanogan Outreach Alternative School"/>
    <n v="87.34"/>
    <n v="0"/>
    <n v="3.96"/>
    <n v="0"/>
    <n v="0"/>
    <n v="91.3"/>
    <s v="Yes"/>
    <s v="Yes"/>
    <s v="Yes"/>
    <s v="Yes"/>
    <x v="0"/>
  </r>
  <r>
    <x v="176"/>
    <s v="Brewster"/>
    <n v="2800"/>
    <s v="Brewster High School"/>
    <n v="293.85000000000002"/>
    <n v="0"/>
    <n v="38.32"/>
    <n v="0"/>
    <n v="0"/>
    <n v="332.17"/>
    <s v="Yes"/>
    <s v="Yes"/>
    <s v="Yes"/>
    <s v="Yes"/>
    <x v="0"/>
  </r>
  <r>
    <x v="176"/>
    <s v="Brewster"/>
    <n v="3293"/>
    <s v="Brewster Elementary School"/>
    <n v="372.6"/>
    <n v="45.6"/>
    <n v="0"/>
    <n v="0"/>
    <n v="0"/>
    <n v="418.20000000000005"/>
    <s v="Yes"/>
    <s v="Yes"/>
    <s v="Yes"/>
    <s v="Yes"/>
    <x v="0"/>
  </r>
  <r>
    <x v="176"/>
    <s v="Brewster"/>
    <n v="4223"/>
    <s v="Brewster Middle School"/>
    <n v="242"/>
    <n v="0"/>
    <n v="0"/>
    <n v="0"/>
    <n v="0"/>
    <n v="242"/>
    <s v="Yes"/>
    <s v="Yes"/>
    <s v="Yes"/>
    <s v="Yes"/>
    <x v="0"/>
  </r>
  <r>
    <x v="176"/>
    <s v="Brewster"/>
    <n v="5272"/>
    <s v="Brewster Alternative School"/>
    <n v="17.04"/>
    <n v="0"/>
    <n v="0"/>
    <n v="0"/>
    <n v="0"/>
    <n v="17.04"/>
    <s v="Yes"/>
    <s v="Yes"/>
    <s v="No"/>
    <s v="No"/>
    <x v="1"/>
  </r>
  <r>
    <x v="177"/>
    <s v="Pateros"/>
    <n v="2396"/>
    <s v="Pateros Elementary"/>
    <n v="109.5"/>
    <n v="12"/>
    <n v="0"/>
    <n v="0"/>
    <n v="0"/>
    <n v="121.5"/>
    <s v="Yes"/>
    <s v="Yes"/>
    <s v="Yes"/>
    <s v="Yes"/>
    <x v="0"/>
  </r>
  <r>
    <x v="177"/>
    <s v="Pateros"/>
    <n v="2397"/>
    <s v="Pateros High School"/>
    <n v="100.09"/>
    <n v="0"/>
    <n v="11.75"/>
    <n v="0"/>
    <n v="0"/>
    <n v="111.84"/>
    <s v="Yes"/>
    <s v="Yes"/>
    <s v="Yes"/>
    <s v="Yes"/>
    <x v="0"/>
  </r>
  <r>
    <x v="177"/>
    <s v="Pateros"/>
    <n v="5639"/>
    <s v="Pateros Alternative School"/>
    <n v="1"/>
    <n v="0"/>
    <n v="0"/>
    <n v="0"/>
    <n v="0"/>
    <n v="1"/>
    <s v="No"/>
    <s v="Yes"/>
    <s v="No"/>
    <s v="No"/>
    <x v="1"/>
  </r>
  <r>
    <x v="178"/>
    <s v="Methow Valley"/>
    <n v="1621"/>
    <s v="ILC Choice School"/>
    <n v="35.799999999999997"/>
    <n v="0"/>
    <n v="1.96"/>
    <n v="0"/>
    <n v="0"/>
    <n v="37.76"/>
    <s v="Yes"/>
    <s v="Yes"/>
    <s v="Yes"/>
    <s v="Yes"/>
    <x v="0"/>
  </r>
  <r>
    <x v="178"/>
    <s v="Methow Valley"/>
    <n v="1845"/>
    <s v="Home School Experience"/>
    <n v="25.65"/>
    <n v="0"/>
    <n v="0"/>
    <n v="0"/>
    <n v="0"/>
    <n v="25.65"/>
    <s v="No"/>
    <s v="Yes"/>
    <s v="No"/>
    <s v="No"/>
    <x v="1"/>
  </r>
  <r>
    <x v="178"/>
    <s v="Methow Valley"/>
    <n v="2146"/>
    <s v="Liberty Bell Jr Sr High"/>
    <n v="340.23"/>
    <n v="0"/>
    <n v="7.2299999999999995"/>
    <n v="0"/>
    <n v="0"/>
    <n v="347.46000000000004"/>
    <s v="No"/>
    <s v="Yes"/>
    <s v="No"/>
    <s v="No"/>
    <x v="1"/>
  </r>
  <r>
    <x v="178"/>
    <s v="Methow Valley"/>
    <n v="4501"/>
    <s v="Methow Valley Elementary"/>
    <n v="341.09"/>
    <n v="0"/>
    <n v="0"/>
    <n v="0"/>
    <n v="0"/>
    <n v="341.09"/>
    <s v="No"/>
    <s v="Yes"/>
    <s v="No"/>
    <s v="No"/>
    <x v="1"/>
  </r>
  <r>
    <x v="179"/>
    <s v="Tonasket"/>
    <n v="2679"/>
    <s v="Tonasket High School"/>
    <n v="280.67"/>
    <n v="0"/>
    <n v="30.389999999999997"/>
    <n v="0"/>
    <n v="0"/>
    <n v="311.06"/>
    <s v="Yes"/>
    <s v="Yes"/>
    <s v="Yes"/>
    <s v="Yes"/>
    <x v="0"/>
  </r>
  <r>
    <x v="179"/>
    <s v="Tonasket"/>
    <n v="3176"/>
    <s v="Tonasket Elementary School"/>
    <n v="446.61"/>
    <n v="0"/>
    <n v="0"/>
    <n v="0"/>
    <n v="0"/>
    <n v="446.61"/>
    <s v="Yes"/>
    <s v="Yes"/>
    <s v="Yes"/>
    <s v="Yes"/>
    <x v="0"/>
  </r>
  <r>
    <x v="179"/>
    <s v="Tonasket"/>
    <n v="4196"/>
    <s v="Tonasket Middle School"/>
    <n v="217.6"/>
    <n v="0"/>
    <n v="0"/>
    <n v="0"/>
    <n v="0"/>
    <n v="217.6"/>
    <s v="Yes"/>
    <s v="Yes"/>
    <s v="Yes"/>
    <s v="Yes"/>
    <x v="0"/>
  </r>
  <r>
    <x v="179"/>
    <s v="Tonasket"/>
    <n v="5586"/>
    <s v="Tonasket Choice High School"/>
    <n v="20.77"/>
    <n v="0"/>
    <n v="0"/>
    <n v="0"/>
    <n v="0"/>
    <n v="20.77"/>
    <s v="Yes"/>
    <s v="Yes"/>
    <s v="Yes"/>
    <s v="Yes"/>
    <x v="0"/>
  </r>
  <r>
    <x v="179"/>
    <s v="Tonasket"/>
    <n v="5587"/>
    <s v="Tonasket Outreach School"/>
    <n v="100.42"/>
    <n v="0"/>
    <n v="0"/>
    <n v="0"/>
    <n v="0"/>
    <n v="100.42"/>
    <s v="Yes"/>
    <s v="Yes"/>
    <s v="Yes"/>
    <s v="Yes"/>
    <x v="0"/>
  </r>
  <r>
    <x v="180"/>
    <s v="Oroville"/>
    <n v="2422"/>
    <s v="Oroville Elementary"/>
    <n v="250.79"/>
    <n v="0"/>
    <n v="0"/>
    <n v="0"/>
    <n v="0"/>
    <n v="250.79"/>
    <s v="Yes"/>
    <s v="Yes"/>
    <s v="Yes"/>
    <s v="Yes"/>
    <x v="0"/>
  </r>
  <r>
    <x v="180"/>
    <s v="Oroville"/>
    <n v="2706"/>
    <s v="Oroville Middle-High School"/>
    <n v="213.51"/>
    <n v="0"/>
    <n v="13.42"/>
    <n v="0"/>
    <n v="0"/>
    <n v="226.92999999999998"/>
    <s v="Yes"/>
    <s v="Yes"/>
    <s v="Yes"/>
    <s v="Yes"/>
    <x v="0"/>
  </r>
  <r>
    <x v="181"/>
    <s v="Paschal Sherman Tribal"/>
    <n v="5756"/>
    <s v="Paschal Sherman Tribal"/>
    <n v="170"/>
    <n v="0"/>
    <n v="0"/>
    <n v="0"/>
    <n v="0"/>
    <n v="170"/>
    <s v="Yes"/>
    <s v="Yes"/>
    <s v="Yes"/>
    <s v="Yes"/>
    <x v="0"/>
  </r>
  <r>
    <x v="182"/>
    <s v="Ocean Beach"/>
    <n v="2517"/>
    <s v="Hilltop School"/>
    <n v="216.04"/>
    <n v="0"/>
    <n v="0"/>
    <n v="0"/>
    <n v="0"/>
    <n v="216.04"/>
    <s v="Yes"/>
    <s v="Yes"/>
    <s v="Yes"/>
    <s v="Yes"/>
    <x v="0"/>
  </r>
  <r>
    <x v="182"/>
    <s v="Ocean Beach"/>
    <n v="3531"/>
    <s v="Long Beach Elementary School"/>
    <n v="185.36"/>
    <n v="13.9"/>
    <n v="0"/>
    <n v="0"/>
    <n v="0"/>
    <n v="199.26000000000002"/>
    <s v="Yes"/>
    <s v="Yes"/>
    <s v="Yes"/>
    <s v="Yes"/>
    <x v="0"/>
  </r>
  <r>
    <x v="182"/>
    <s v="Ocean Beach"/>
    <n v="4039"/>
    <s v="Ocean Park Elementary"/>
    <n v="210.12"/>
    <n v="0"/>
    <n v="0"/>
    <n v="0"/>
    <n v="0"/>
    <n v="210.12"/>
    <s v="Yes"/>
    <s v="Yes"/>
    <s v="Yes"/>
    <s v="Yes"/>
    <x v="0"/>
  </r>
  <r>
    <x v="182"/>
    <s v="Ocean Beach"/>
    <n v="4220"/>
    <s v="Ilwaco High School"/>
    <n v="288.39999999999998"/>
    <n v="0"/>
    <n v="12.71"/>
    <n v="0"/>
    <n v="0"/>
    <n v="301.10999999999996"/>
    <s v="Yes"/>
    <s v="Yes"/>
    <s v="Yes"/>
    <s v="Yes"/>
    <x v="0"/>
  </r>
  <r>
    <x v="182"/>
    <s v="Ocean Beach"/>
    <n v="5647"/>
    <s v="Ocean Beach Alternative School"/>
    <n v="64.39"/>
    <n v="0"/>
    <n v="0.26"/>
    <n v="1.2"/>
    <n v="0"/>
    <n v="65.850000000000009"/>
    <s v="Yes"/>
    <s v="Yes"/>
    <s v="Yes"/>
    <s v="Yes"/>
    <x v="0"/>
  </r>
  <r>
    <x v="183"/>
    <s v="Raymond"/>
    <n v="2357"/>
    <s v="Raymond Jr Sr High School"/>
    <n v="244.59"/>
    <n v="0"/>
    <n v="8.0399999999999991"/>
    <n v="4.7"/>
    <n v="0"/>
    <n v="257.33"/>
    <s v="Yes"/>
    <s v="Yes"/>
    <s v="Yes"/>
    <s v="Yes"/>
    <x v="0"/>
  </r>
  <r>
    <x v="183"/>
    <s v="Raymond"/>
    <n v="2803"/>
    <s v="Raymond Elementary School"/>
    <n v="223.5"/>
    <n v="18.5"/>
    <n v="0"/>
    <n v="0"/>
    <n v="0"/>
    <n v="242"/>
    <s v="Yes"/>
    <s v="Yes"/>
    <s v="Yes"/>
    <s v="Yes"/>
    <x v="0"/>
  </r>
  <r>
    <x v="184"/>
    <s v="South Bend"/>
    <n v="2214"/>
    <s v="South Bend High School"/>
    <n v="234.86"/>
    <n v="0"/>
    <n v="14.01"/>
    <n v="0.3"/>
    <n v="0"/>
    <n v="249.17000000000002"/>
    <s v="Yes"/>
    <s v="Yes"/>
    <s v="Yes"/>
    <s v="Yes"/>
    <x v="0"/>
  </r>
  <r>
    <x v="184"/>
    <s v="South Bend"/>
    <n v="2804"/>
    <s v="Mike Morris Elementary"/>
    <n v="277.89"/>
    <n v="5.0999999999999996"/>
    <n v="0"/>
    <n v="0"/>
    <n v="0"/>
    <n v="282.99"/>
    <s v="Yes"/>
    <s v="Yes"/>
    <s v="Yes"/>
    <s v="Yes"/>
    <x v="0"/>
  </r>
  <r>
    <x v="184"/>
    <s v="South Bend"/>
    <n v="5243"/>
    <s v="Pacific Virtual Learning"/>
    <n v="7.34"/>
    <n v="0"/>
    <n v="0"/>
    <n v="0"/>
    <n v="0"/>
    <n v="7.34"/>
    <s v="No"/>
    <s v="Yes"/>
    <s v="No"/>
    <s v="No"/>
    <x v="1"/>
  </r>
  <r>
    <x v="185"/>
    <s v="Naselle Grays Riv"/>
    <n v="2868"/>
    <s v="Naselle Elementary"/>
    <n v="127.1"/>
    <n v="0"/>
    <n v="0"/>
    <n v="0"/>
    <n v="0"/>
    <n v="127.1"/>
    <s v="Yes"/>
    <s v="Yes"/>
    <s v="Yes"/>
    <s v="Yes"/>
    <x v="0"/>
  </r>
  <r>
    <x v="185"/>
    <s v="Naselle Grays Riv"/>
    <n v="3295"/>
    <s v="Naselle Jr Sr High Schools"/>
    <n v="174.84"/>
    <n v="0"/>
    <n v="8.379999999999999"/>
    <n v="0"/>
    <n v="0"/>
    <n v="183.22"/>
    <s v="Yes"/>
    <s v="Yes"/>
    <s v="Yes"/>
    <s v="Yes"/>
    <x v="0"/>
  </r>
  <r>
    <x v="186"/>
    <s v="Willapa Valley"/>
    <n v="2542"/>
    <s v="Willapa Valley Middle-High"/>
    <n v="170.18"/>
    <n v="0"/>
    <n v="17.93"/>
    <n v="0"/>
    <n v="0"/>
    <n v="188.11"/>
    <s v="No"/>
    <s v="Yes"/>
    <s v="No"/>
    <s v="No"/>
    <x v="1"/>
  </r>
  <r>
    <x v="186"/>
    <s v="Willapa Valley"/>
    <n v="3444"/>
    <s v="Willapa Elementary"/>
    <n v="150.5"/>
    <n v="0"/>
    <n v="0"/>
    <n v="0"/>
    <n v="0"/>
    <n v="150.5"/>
    <s v="No"/>
    <s v="Yes"/>
    <s v="No"/>
    <s v="No"/>
    <x v="1"/>
  </r>
  <r>
    <x v="187"/>
    <s v="North River"/>
    <n v="2292"/>
    <s v="North River School"/>
    <n v="52.75"/>
    <n v="1"/>
    <n v="4.32"/>
    <n v="0"/>
    <n v="0"/>
    <n v="58.07"/>
    <s v="Yes"/>
    <s v="Yes"/>
    <s v="Yes"/>
    <s v="Yes"/>
    <x v="0"/>
  </r>
  <r>
    <x v="188"/>
    <s v="Newport"/>
    <n v="2518"/>
    <s v="Newport High School"/>
    <n v="279.67"/>
    <n v="0"/>
    <n v="9.61"/>
    <n v="0"/>
    <n v="0"/>
    <n v="289.28000000000003"/>
    <s v="Yes"/>
    <s v="Yes"/>
    <s v="Yes"/>
    <s v="Yes"/>
    <x v="0"/>
  </r>
  <r>
    <x v="188"/>
    <s v="Newport"/>
    <n v="3968"/>
    <s v="Sadie Halstead Middle School"/>
    <n v="293.94"/>
    <n v="0"/>
    <n v="0"/>
    <n v="0"/>
    <n v="0"/>
    <n v="293.94"/>
    <s v="Yes"/>
    <s v="Yes"/>
    <s v="Yes"/>
    <s v="Yes"/>
    <x v="0"/>
  </r>
  <r>
    <x v="188"/>
    <s v="Newport"/>
    <n v="4478"/>
    <s v="Stratton Elementary"/>
    <n v="364.89"/>
    <n v="0"/>
    <n v="0"/>
    <n v="0"/>
    <n v="0"/>
    <n v="364.89"/>
    <s v="Yes"/>
    <s v="Yes"/>
    <s v="Yes"/>
    <s v="Yes"/>
    <x v="0"/>
  </r>
  <r>
    <x v="188"/>
    <s v="Newport"/>
    <n v="5118"/>
    <s v="Pend Oreille River School"/>
    <n v="47.68"/>
    <n v="0"/>
    <n v="0.22"/>
    <n v="1.1000000000000001"/>
    <n v="0"/>
    <n v="49"/>
    <s v="Yes"/>
    <s v="Yes"/>
    <s v="No"/>
    <s v="No"/>
    <x v="1"/>
  </r>
  <r>
    <x v="188"/>
    <s v="Newport"/>
    <n v="5681"/>
    <s v="Newport Home Link"/>
    <n v="137.99"/>
    <n v="0"/>
    <n v="8.56"/>
    <n v="0"/>
    <n v="0"/>
    <n v="146.55000000000001"/>
    <s v="Yes"/>
    <s v="Yes"/>
    <s v="Yes"/>
    <s v="Yes"/>
    <x v="0"/>
  </r>
  <r>
    <x v="189"/>
    <s v="Cusick"/>
    <n v="2423"/>
    <s v="Cusick Jr Sr High School"/>
    <n v="127.91"/>
    <n v="0"/>
    <n v="3.34"/>
    <n v="0"/>
    <n v="0"/>
    <n v="131.25"/>
    <s v="Yes"/>
    <s v="Yes"/>
    <s v="Yes"/>
    <s v="Yes"/>
    <x v="0"/>
  </r>
  <r>
    <x v="189"/>
    <s v="Cusick"/>
    <n v="2770"/>
    <s v="Bess Herian Elementary"/>
    <n v="116.62"/>
    <n v="4"/>
    <n v="0"/>
    <n v="0"/>
    <n v="0"/>
    <n v="120.62"/>
    <s v="Yes"/>
    <s v="Yes"/>
    <s v="Yes"/>
    <s v="Yes"/>
    <x v="0"/>
  </r>
  <r>
    <x v="189"/>
    <s v="Cusick"/>
    <n v="5538"/>
    <s v="Home Pride"/>
    <n v="99.96"/>
    <n v="0"/>
    <n v="0"/>
    <n v="0"/>
    <n v="0"/>
    <n v="99.96"/>
    <s v="Yes"/>
    <s v="Yes"/>
    <s v="No"/>
    <s v="No"/>
    <x v="1"/>
  </r>
  <r>
    <x v="189"/>
    <s v="Cusick"/>
    <n v="5539"/>
    <s v="Kalispel Language Immersion School"/>
    <n v="12.15"/>
    <n v="0"/>
    <n v="0"/>
    <n v="0"/>
    <n v="0"/>
    <n v="12.15"/>
    <s v="No"/>
    <s v="Yes"/>
    <s v="No"/>
    <s v="No"/>
    <x v="1"/>
  </r>
  <r>
    <x v="190"/>
    <s v="Selkirk"/>
    <n v="5075"/>
    <s v="Selkirk Elementary"/>
    <n v="105.62"/>
    <n v="14.53"/>
    <n v="0"/>
    <n v="0"/>
    <n v="0"/>
    <n v="120.15"/>
    <s v="Yes"/>
    <s v="Yes"/>
    <s v="Yes"/>
    <s v="Yes"/>
    <x v="0"/>
  </r>
  <r>
    <x v="190"/>
    <s v="Selkirk"/>
    <n v="5225"/>
    <s v="Selkirk Middle School"/>
    <n v="61.2"/>
    <n v="0"/>
    <n v="0"/>
    <n v="0"/>
    <n v="0"/>
    <n v="61.2"/>
    <s v="Yes"/>
    <s v="Yes"/>
    <s v="Yes"/>
    <s v="Yes"/>
    <x v="0"/>
  </r>
  <r>
    <x v="190"/>
    <s v="Selkirk"/>
    <n v="5226"/>
    <s v="Selkirk High School"/>
    <n v="71.680000000000007"/>
    <n v="0"/>
    <n v="2.76"/>
    <n v="0"/>
    <n v="0"/>
    <n v="74.440000000000012"/>
    <s v="Yes"/>
    <s v="Yes"/>
    <s v="Yes"/>
    <s v="Yes"/>
    <x v="0"/>
  </r>
  <r>
    <x v="191"/>
    <s v="Steilacoom Hist."/>
    <n v="2040"/>
    <s v="Anderson Island Elementary"/>
    <n v="17.100000000000001"/>
    <n v="0"/>
    <n v="0"/>
    <n v="0"/>
    <n v="0"/>
    <n v="17.100000000000001"/>
    <s v="Yes"/>
    <s v="Yes"/>
    <s v="Yes"/>
    <s v="Yes"/>
    <x v="0"/>
  </r>
  <r>
    <x v="191"/>
    <s v="Steilacoom Hist."/>
    <n v="2237"/>
    <s v="Pioneer Middle"/>
    <n v="736.94"/>
    <n v="0"/>
    <n v="0"/>
    <n v="0"/>
    <n v="0"/>
    <n v="736.94"/>
    <s v="No"/>
    <s v="Yes"/>
    <s v="No"/>
    <s v="No"/>
    <x v="1"/>
  </r>
  <r>
    <x v="191"/>
    <s v="Steilacoom Hist."/>
    <n v="3446"/>
    <s v="Cherrydale Elementary"/>
    <n v="343.49"/>
    <n v="0"/>
    <n v="0"/>
    <n v="0"/>
    <n v="0"/>
    <n v="343.49"/>
    <s v="No"/>
    <s v="Yes"/>
    <s v="No"/>
    <s v="No"/>
    <x v="1"/>
  </r>
  <r>
    <x v="191"/>
    <s v="Steilacoom Hist."/>
    <n v="3827"/>
    <s v="Saltars Point Elementary"/>
    <n v="454.79"/>
    <n v="0"/>
    <n v="0"/>
    <n v="0"/>
    <n v="0"/>
    <n v="454.79"/>
    <s v="No"/>
    <s v="Yes"/>
    <s v="No"/>
    <s v="No"/>
    <x v="1"/>
  </r>
  <r>
    <x v="191"/>
    <s v="Steilacoom Hist."/>
    <n v="4131"/>
    <s v="Steilacoom High"/>
    <n v="769.42"/>
    <n v="0"/>
    <n v="201.04"/>
    <n v="3"/>
    <n v="0"/>
    <n v="973.45999999999992"/>
    <s v="No"/>
    <s v="Yes"/>
    <s v="No"/>
    <s v="No"/>
    <x v="1"/>
  </r>
  <r>
    <x v="191"/>
    <s v="Steilacoom Hist."/>
    <n v="4562"/>
    <s v="Chloe Clark Elementary"/>
    <n v="475.86"/>
    <n v="0"/>
    <n v="0"/>
    <n v="0"/>
    <n v="0"/>
    <n v="475.86"/>
    <s v="No"/>
    <s v="Yes"/>
    <s v="No"/>
    <s v="No"/>
    <x v="1"/>
  </r>
  <r>
    <x v="192"/>
    <s v="Puyallup"/>
    <n v="1640"/>
    <s v="Puyallup Online Academy/POA"/>
    <n v="201.27"/>
    <n v="0"/>
    <n v="14.959999999999999"/>
    <n v="0"/>
    <n v="0"/>
    <n v="216.23000000000002"/>
    <s v="Yes"/>
    <s v="Yes"/>
    <s v="Yes"/>
    <s v="Yes"/>
    <x v="0"/>
  </r>
  <r>
    <x v="192"/>
    <s v="Puyallup"/>
    <n v="2125"/>
    <s v="Puyallup High School"/>
    <n v="1464.47"/>
    <n v="0"/>
    <n v="251.51999999999998"/>
    <n v="0"/>
    <n v="0"/>
    <n v="1715.99"/>
    <s v="No"/>
    <s v="Yes"/>
    <s v="No"/>
    <s v="No"/>
    <x v="1"/>
  </r>
  <r>
    <x v="192"/>
    <s v="Puyallup"/>
    <n v="2311"/>
    <s v="Stewart Elementary"/>
    <n v="291.07"/>
    <n v="0"/>
    <n v="0"/>
    <n v="0"/>
    <n v="0"/>
    <n v="291.07"/>
    <s v="Yes"/>
    <s v="Yes"/>
    <s v="Yes"/>
    <s v="Yes"/>
    <x v="0"/>
  </r>
  <r>
    <x v="192"/>
    <s v="Puyallup"/>
    <n v="2334"/>
    <s v="Meeker Elementary"/>
    <n v="369.66"/>
    <n v="0"/>
    <n v="0"/>
    <n v="0"/>
    <n v="0"/>
    <n v="369.66"/>
    <s v="No"/>
    <s v="Yes"/>
    <s v="No"/>
    <s v="No"/>
    <x v="1"/>
  </r>
  <r>
    <x v="192"/>
    <s v="Puyallup"/>
    <n v="2495"/>
    <s v="Waller Road Elementary"/>
    <n v="299.41000000000003"/>
    <n v="13.3"/>
    <n v="0"/>
    <n v="0"/>
    <n v="0"/>
    <n v="312.71000000000004"/>
    <s v="Yes"/>
    <s v="Yes"/>
    <s v="Yes"/>
    <s v="Yes"/>
    <x v="0"/>
  </r>
  <r>
    <x v="192"/>
    <s v="Puyallup"/>
    <n v="2496"/>
    <s v="Firgrove Elementary"/>
    <n v="605.62"/>
    <n v="14"/>
    <n v="0"/>
    <n v="0"/>
    <n v="0"/>
    <n v="619.62"/>
    <s v="Yes"/>
    <s v="Yes"/>
    <s v="Yes"/>
    <s v="Yes"/>
    <x v="0"/>
  </r>
  <r>
    <x v="192"/>
    <s v="Puyallup"/>
    <n v="2497"/>
    <s v="Spinning Elementary"/>
    <n v="301.3"/>
    <n v="14"/>
    <n v="0"/>
    <n v="0"/>
    <n v="0"/>
    <n v="315.3"/>
    <s v="No"/>
    <s v="Yes"/>
    <s v="No"/>
    <s v="No"/>
    <x v="1"/>
  </r>
  <r>
    <x v="192"/>
    <s v="Puyallup"/>
    <n v="2498"/>
    <s v="Maplewood Elementary"/>
    <n v="315.58999999999997"/>
    <n v="12.54"/>
    <n v="0"/>
    <n v="0"/>
    <n v="0"/>
    <n v="328.13"/>
    <s v="No"/>
    <s v="Yes"/>
    <s v="No"/>
    <s v="No"/>
    <x v="1"/>
  </r>
  <r>
    <x v="192"/>
    <s v="Puyallup"/>
    <n v="2519"/>
    <s v="Woodland Elementary"/>
    <n v="599.79999999999995"/>
    <n v="0"/>
    <n v="0"/>
    <n v="0"/>
    <n v="0"/>
    <n v="599.79999999999995"/>
    <s v="No"/>
    <s v="Yes"/>
    <s v="No"/>
    <s v="No"/>
    <x v="1"/>
  </r>
  <r>
    <x v="192"/>
    <s v="Puyallup"/>
    <n v="2575"/>
    <s v="Edgemont Jr High"/>
    <n v="550.1"/>
    <n v="0"/>
    <n v="0"/>
    <n v="0"/>
    <n v="0"/>
    <n v="550.1"/>
    <s v="No"/>
    <s v="Yes"/>
    <s v="No"/>
    <s v="No"/>
    <x v="1"/>
  </r>
  <r>
    <x v="192"/>
    <s v="Puyallup"/>
    <n v="2870"/>
    <s v="Karshner Elementary"/>
    <n v="404.1"/>
    <n v="0"/>
    <n v="0"/>
    <n v="0"/>
    <n v="0"/>
    <n v="404.1"/>
    <s v="Yes"/>
    <s v="Yes"/>
    <s v="Yes"/>
    <s v="Yes"/>
    <x v="0"/>
  </r>
  <r>
    <x v="192"/>
    <s v="Puyallup"/>
    <n v="3052"/>
    <s v="Kalles Junior High"/>
    <n v="798.84"/>
    <n v="0"/>
    <n v="0"/>
    <n v="0"/>
    <n v="0"/>
    <n v="798.84"/>
    <s v="No"/>
    <s v="Yes"/>
    <s v="No"/>
    <s v="No"/>
    <x v="1"/>
  </r>
  <r>
    <x v="192"/>
    <s v="Puyallup"/>
    <n v="3447"/>
    <s v="Aylen Jr High"/>
    <n v="708.43"/>
    <n v="0"/>
    <n v="0"/>
    <n v="0"/>
    <n v="0"/>
    <n v="708.43"/>
    <s v="No"/>
    <s v="Yes"/>
    <s v="No"/>
    <s v="No"/>
    <x v="1"/>
  </r>
  <r>
    <x v="192"/>
    <s v="Puyallup"/>
    <n v="3557"/>
    <s v="Fruitland Elementary"/>
    <n v="578.54"/>
    <n v="0"/>
    <n v="0"/>
    <n v="0"/>
    <n v="0"/>
    <n v="578.54"/>
    <s v="No"/>
    <s v="Yes"/>
    <s v="No"/>
    <s v="No"/>
    <x v="1"/>
  </r>
  <r>
    <x v="192"/>
    <s v="Puyallup"/>
    <n v="3558"/>
    <s v="Wildwood Elementary"/>
    <n v="340.27"/>
    <n v="13.9"/>
    <n v="0"/>
    <n v="0"/>
    <n v="0"/>
    <n v="354.16999999999996"/>
    <s v="Yes"/>
    <s v="Yes"/>
    <s v="Yes"/>
    <s v="Yes"/>
    <x v="0"/>
  </r>
  <r>
    <x v="192"/>
    <s v="Puyallup"/>
    <n v="3572"/>
    <s v="Mt View Elementary"/>
    <n v="269.24"/>
    <n v="14.7"/>
    <n v="0"/>
    <n v="0"/>
    <n v="0"/>
    <n v="283.94"/>
    <s v="No"/>
    <s v="Yes"/>
    <s v="No"/>
    <s v="No"/>
    <x v="1"/>
  </r>
  <r>
    <x v="192"/>
    <s v="Puyallup"/>
    <n v="3645"/>
    <s v="Rogers High School"/>
    <n v="1489.36"/>
    <n v="0"/>
    <n v="270.59999999999997"/>
    <n v="0"/>
    <n v="0"/>
    <n v="1759.9599999999998"/>
    <s v="No"/>
    <s v="Yes"/>
    <s v="No"/>
    <s v="No"/>
    <x v="1"/>
  </r>
  <r>
    <x v="192"/>
    <s v="Puyallup"/>
    <n v="3750"/>
    <s v="Ballou Jr High"/>
    <n v="853.65"/>
    <n v="0"/>
    <n v="0"/>
    <n v="0"/>
    <n v="0"/>
    <n v="853.65"/>
    <s v="No"/>
    <s v="Yes"/>
    <s v="No"/>
    <s v="No"/>
    <x v="1"/>
  </r>
  <r>
    <x v="192"/>
    <s v="Puyallup"/>
    <n v="3896"/>
    <s v="Sunrise Elementary"/>
    <n v="673.64"/>
    <n v="0"/>
    <n v="0"/>
    <n v="0"/>
    <n v="0"/>
    <n v="673.64"/>
    <s v="Yes"/>
    <s v="Yes"/>
    <s v="Yes"/>
    <s v="Yes"/>
    <x v="0"/>
  </r>
  <r>
    <x v="192"/>
    <s v="Puyallup"/>
    <n v="3927"/>
    <s v="Northwood Elementary"/>
    <n v="718.55"/>
    <n v="0"/>
    <n v="0"/>
    <n v="0"/>
    <n v="0"/>
    <n v="718.55"/>
    <s v="No"/>
    <s v="Yes"/>
    <s v="No"/>
    <s v="No"/>
    <x v="1"/>
  </r>
  <r>
    <x v="192"/>
    <s v="Puyallup"/>
    <n v="3972"/>
    <s v="Walker High School"/>
    <n v="122.74"/>
    <n v="0"/>
    <n v="37.129999999999995"/>
    <n v="0"/>
    <n v="0"/>
    <n v="159.87"/>
    <s v="Yes"/>
    <s v="Yes"/>
    <s v="Yes"/>
    <s v="Yes"/>
    <x v="0"/>
  </r>
  <r>
    <x v="192"/>
    <s v="Puyallup"/>
    <n v="4121"/>
    <s v="Ridgecrest Elementary"/>
    <n v="465.7"/>
    <n v="0"/>
    <n v="0"/>
    <n v="0"/>
    <n v="0"/>
    <n v="465.7"/>
    <s v="No"/>
    <s v="Yes"/>
    <s v="No"/>
    <s v="No"/>
    <x v="1"/>
  </r>
  <r>
    <x v="192"/>
    <s v="Puyallup"/>
    <n v="4146"/>
    <s v="Pope Elementary"/>
    <n v="708.91"/>
    <n v="14.3"/>
    <n v="0"/>
    <n v="0"/>
    <n v="0"/>
    <n v="723.20999999999992"/>
    <s v="No"/>
    <s v="Yes"/>
    <s v="No"/>
    <s v="No"/>
    <x v="1"/>
  </r>
  <r>
    <x v="192"/>
    <s v="Puyallup"/>
    <n v="4183"/>
    <s v="Ferrucci Jr High"/>
    <n v="815.83"/>
    <n v="0"/>
    <n v="0"/>
    <n v="0"/>
    <n v="0"/>
    <n v="815.83"/>
    <s v="No"/>
    <s v="Yes"/>
    <s v="No"/>
    <s v="No"/>
    <x v="1"/>
  </r>
  <r>
    <x v="192"/>
    <s v="Puyallup"/>
    <n v="4360"/>
    <s v="Hunt Elementary"/>
    <n v="697.9"/>
    <n v="15.2"/>
    <n v="0"/>
    <n v="0"/>
    <n v="0"/>
    <n v="713.1"/>
    <s v="No"/>
    <s v="Yes"/>
    <s v="No"/>
    <s v="No"/>
    <x v="1"/>
  </r>
  <r>
    <x v="192"/>
    <s v="Puyallup"/>
    <n v="4361"/>
    <s v="Brouillet Elementary"/>
    <n v="548.92999999999995"/>
    <n v="0"/>
    <n v="0"/>
    <n v="0"/>
    <n v="0"/>
    <n v="548.92999999999995"/>
    <s v="No"/>
    <s v="Yes"/>
    <s v="No"/>
    <s v="No"/>
    <x v="1"/>
  </r>
  <r>
    <x v="192"/>
    <s v="Puyallup"/>
    <n v="4414"/>
    <s v="Shaw Road Elementary"/>
    <n v="618.92999999999995"/>
    <n v="14.3"/>
    <n v="0"/>
    <n v="0"/>
    <n v="0"/>
    <n v="633.2299999999999"/>
    <s v="No"/>
    <s v="Yes"/>
    <s v="No"/>
    <s v="No"/>
    <x v="1"/>
  </r>
  <r>
    <x v="192"/>
    <s v="Puyallup"/>
    <n v="4443"/>
    <s v="Stahl Junior High"/>
    <n v="890.69"/>
    <n v="0"/>
    <n v="0"/>
    <n v="0"/>
    <n v="0"/>
    <n v="890.69"/>
    <s v="No"/>
    <s v="Yes"/>
    <s v="No"/>
    <s v="No"/>
    <x v="1"/>
  </r>
  <r>
    <x v="192"/>
    <s v="Puyallup"/>
    <n v="4496"/>
    <s v="Zeiger Elementary"/>
    <n v="466.41"/>
    <n v="14.4"/>
    <n v="0"/>
    <n v="0"/>
    <n v="0"/>
    <n v="480.81"/>
    <s v="Yes"/>
    <s v="Yes"/>
    <s v="Yes"/>
    <s v="Yes"/>
    <x v="0"/>
  </r>
  <r>
    <x v="192"/>
    <s v="Puyallup"/>
    <n v="4540"/>
    <s v="Emerald Ridge High School"/>
    <n v="1371.9"/>
    <n v="0"/>
    <n v="200.41"/>
    <n v="0"/>
    <n v="0"/>
    <n v="1572.3100000000002"/>
    <s v="No"/>
    <s v="Yes"/>
    <s v="No"/>
    <s v="No"/>
    <x v="1"/>
  </r>
  <r>
    <x v="192"/>
    <s v="Puyallup"/>
    <n v="5088"/>
    <s v="Carson Elementary"/>
    <n v="674.4"/>
    <n v="14.3"/>
    <n v="0"/>
    <n v="0"/>
    <n v="0"/>
    <n v="688.69999999999993"/>
    <s v="No"/>
    <s v="Yes"/>
    <s v="No"/>
    <s v="No"/>
    <x v="1"/>
  </r>
  <r>
    <x v="192"/>
    <s v="Puyallup"/>
    <n v="5093"/>
    <s v="Edgerton Elementary"/>
    <n v="715.33"/>
    <n v="14.1"/>
    <n v="0"/>
    <n v="0"/>
    <n v="0"/>
    <n v="729.43000000000006"/>
    <s v="No"/>
    <s v="Yes"/>
    <s v="No"/>
    <s v="No"/>
    <x v="1"/>
  </r>
  <r>
    <x v="192"/>
    <s v="Puyallup"/>
    <n v="5142"/>
    <s v="Glacier View Junior High"/>
    <n v="835.97"/>
    <n v="0"/>
    <n v="0"/>
    <n v="0"/>
    <n v="0"/>
    <n v="835.97"/>
    <s v="No"/>
    <s v="Yes"/>
    <s v="No"/>
    <s v="No"/>
    <x v="1"/>
  </r>
  <r>
    <x v="192"/>
    <s v="Puyallup"/>
    <n v="5322"/>
    <s v="Puyallup Parent Partnership Program"/>
    <n v="116.01"/>
    <n v="0"/>
    <n v="0"/>
    <n v="0"/>
    <n v="0"/>
    <n v="116.01"/>
    <s v="No"/>
    <s v="Yes"/>
    <s v="No"/>
    <s v="No"/>
    <x v="1"/>
  </r>
  <r>
    <x v="192"/>
    <s v="Puyallup"/>
    <n v="5557"/>
    <s v="Dessie F Evans Elementary "/>
    <n v="892.43"/>
    <n v="14.1"/>
    <n v="0"/>
    <n v="0"/>
    <n v="0"/>
    <n v="906.53"/>
    <s v="No"/>
    <s v="Yes"/>
    <s v="No"/>
    <s v="No"/>
    <x v="1"/>
  </r>
  <r>
    <x v="193"/>
    <s v="Tacoma"/>
    <n v="1514"/>
    <s v="Alternative Spcl Needs Div Occ"/>
    <n v="7.56"/>
    <n v="0"/>
    <n v="0"/>
    <n v="0"/>
    <n v="0"/>
    <n v="7.56"/>
    <s v="No"/>
    <s v="Yes"/>
    <s v="No"/>
    <s v="No"/>
    <x v="1"/>
  </r>
  <r>
    <x v="193"/>
    <s v="Tacoma"/>
    <n v="1585"/>
    <s v="Comm Based Trans Program"/>
    <n v="44.46"/>
    <n v="0"/>
    <n v="0"/>
    <n v="0"/>
    <n v="0"/>
    <n v="44.46"/>
    <s v="Yes"/>
    <s v="Yes"/>
    <s v="Yes"/>
    <s v="Yes"/>
    <x v="0"/>
  </r>
  <r>
    <x v="193"/>
    <s v="Tacoma"/>
    <n v="1860"/>
    <s v="Tacoma School of the Arts"/>
    <n v="596.08000000000004"/>
    <n v="0"/>
    <n v="19.669999999999998"/>
    <n v="0"/>
    <n v="0"/>
    <n v="615.75"/>
    <s v="No"/>
    <s v="Yes"/>
    <s v="No"/>
    <s v="No"/>
    <x v="1"/>
  </r>
  <r>
    <x v="193"/>
    <s v="Tacoma"/>
    <n v="2036"/>
    <s v="Larchmont"/>
    <n v="261.5"/>
    <n v="0"/>
    <n v="0"/>
    <n v="0"/>
    <n v="0"/>
    <n v="261.5"/>
    <s v="Yes"/>
    <s v="Yes"/>
    <s v="Yes"/>
    <s v="Yes"/>
    <x v="0"/>
  </r>
  <r>
    <x v="193"/>
    <s v="Tacoma"/>
    <n v="2083"/>
    <s v="Washington Elementary"/>
    <n v="334.3"/>
    <n v="0"/>
    <n v="0"/>
    <n v="0"/>
    <n v="0"/>
    <n v="334.3"/>
    <s v="No"/>
    <s v="Yes"/>
    <s v="No"/>
    <s v="No"/>
    <x v="1"/>
  </r>
  <r>
    <x v="193"/>
    <s v="Tacoma"/>
    <n v="2084"/>
    <s v="Stadium"/>
    <n v="1450.5"/>
    <n v="0"/>
    <n v="94.25"/>
    <n v="0"/>
    <n v="0"/>
    <n v="1544.75"/>
    <s v="No"/>
    <s v="Yes"/>
    <s v="No"/>
    <s v="No"/>
    <x v="1"/>
  </r>
  <r>
    <x v="193"/>
    <s v="Tacoma"/>
    <n v="2094"/>
    <s v="Blix Elementary"/>
    <n v="410.23"/>
    <n v="0"/>
    <n v="0"/>
    <n v="0"/>
    <n v="0"/>
    <n v="410.23"/>
    <s v="Yes"/>
    <s v="Yes"/>
    <s v="Yes"/>
    <s v="Yes"/>
    <x v="0"/>
  </r>
  <r>
    <x v="193"/>
    <s v="Tacoma"/>
    <n v="2103"/>
    <s v="Jefferson"/>
    <n v="294.64"/>
    <n v="0"/>
    <n v="0"/>
    <n v="0"/>
    <n v="0"/>
    <n v="294.64"/>
    <s v="No"/>
    <s v="Yes"/>
    <s v="No"/>
    <s v="No"/>
    <x v="1"/>
  </r>
  <r>
    <x v="193"/>
    <s v="Tacoma"/>
    <n v="2148"/>
    <s v="Franklin"/>
    <n v="233.4"/>
    <n v="0"/>
    <n v="0"/>
    <n v="0"/>
    <n v="0"/>
    <n v="233.4"/>
    <s v="Yes"/>
    <s v="Yes"/>
    <s v="Yes"/>
    <s v="Yes"/>
    <x v="0"/>
  </r>
  <r>
    <x v="193"/>
    <s v="Tacoma"/>
    <n v="2167"/>
    <s v="Fern Hill"/>
    <n v="243.7"/>
    <n v="18.399999999999999"/>
    <n v="0"/>
    <n v="0"/>
    <n v="0"/>
    <n v="262.09999999999997"/>
    <s v="Yes"/>
    <s v="Yes"/>
    <s v="Yes"/>
    <s v="Yes"/>
    <x v="0"/>
  </r>
  <r>
    <x v="193"/>
    <s v="Tacoma"/>
    <n v="2168"/>
    <s v="Sheridan"/>
    <n v="437.9"/>
    <n v="0"/>
    <n v="0"/>
    <n v="0"/>
    <n v="0"/>
    <n v="437.9"/>
    <s v="Yes"/>
    <s v="Yes"/>
    <s v="Yes"/>
    <s v="Yes"/>
    <x v="0"/>
  </r>
  <r>
    <x v="193"/>
    <s v="Tacoma"/>
    <n v="2169"/>
    <s v="Point Defiance"/>
    <n v="299.89999999999998"/>
    <n v="0"/>
    <n v="0"/>
    <n v="0"/>
    <n v="0"/>
    <n v="299.89999999999998"/>
    <s v="No"/>
    <s v="Yes"/>
    <s v="No"/>
    <s v="No"/>
    <x v="1"/>
  </r>
  <r>
    <x v="193"/>
    <s v="Tacoma"/>
    <n v="2215"/>
    <s v="Lincoln"/>
    <n v="1419.89"/>
    <n v="0"/>
    <n v="55.5"/>
    <n v="0"/>
    <n v="0"/>
    <n v="1475.39"/>
    <s v="Yes"/>
    <s v="Yes"/>
    <s v="Yes"/>
    <s v="Yes"/>
    <x v="0"/>
  </r>
  <r>
    <x v="193"/>
    <s v="Tacoma"/>
    <n v="2247"/>
    <s v="Northeast Tacoma"/>
    <n v="357.85"/>
    <n v="18.600000000000001"/>
    <n v="0"/>
    <n v="0"/>
    <n v="0"/>
    <n v="376.45000000000005"/>
    <s v="Yes"/>
    <s v="Yes"/>
    <s v="Yes"/>
    <s v="Yes"/>
    <x v="0"/>
  </r>
  <r>
    <x v="193"/>
    <s v="Tacoma"/>
    <n v="2252"/>
    <s v="Manitou Park"/>
    <n v="411.1"/>
    <n v="0"/>
    <n v="0"/>
    <n v="0"/>
    <n v="0"/>
    <n v="411.1"/>
    <s v="Yes"/>
    <s v="Yes"/>
    <s v="Yes"/>
    <s v="Yes"/>
    <x v="0"/>
  </r>
  <r>
    <x v="193"/>
    <s v="Tacoma"/>
    <n v="2275"/>
    <s v="Roosevelt"/>
    <n v="220.8"/>
    <n v="0"/>
    <n v="0"/>
    <n v="0"/>
    <n v="0"/>
    <n v="220.8"/>
    <s v="Yes"/>
    <s v="Yes"/>
    <s v="Yes"/>
    <s v="Yes"/>
    <x v="0"/>
  </r>
  <r>
    <x v="193"/>
    <s v="Tacoma"/>
    <n v="2336"/>
    <s v="Lyon"/>
    <n v="336.9"/>
    <n v="0"/>
    <n v="0"/>
    <n v="0"/>
    <n v="0"/>
    <n v="336.9"/>
    <s v="Yes"/>
    <s v="Yes"/>
    <s v="Yes"/>
    <s v="Yes"/>
    <x v="0"/>
  </r>
  <r>
    <x v="193"/>
    <s v="Tacoma"/>
    <n v="2338"/>
    <s v="Jason Lee"/>
    <n v="472.06"/>
    <n v="0"/>
    <n v="0"/>
    <n v="0"/>
    <n v="0"/>
    <n v="472.06"/>
    <s v="Yes"/>
    <s v="Yes"/>
    <s v="Yes"/>
    <s v="Yes"/>
    <x v="0"/>
  </r>
  <r>
    <x v="193"/>
    <s v="Tacoma"/>
    <n v="2358"/>
    <s v="Stanley"/>
    <n v="284.89999999999998"/>
    <n v="0"/>
    <n v="0"/>
    <n v="0"/>
    <n v="0"/>
    <n v="284.89999999999998"/>
    <s v="Yes"/>
    <s v="Yes"/>
    <s v="Yes"/>
    <s v="Yes"/>
    <x v="0"/>
  </r>
  <r>
    <x v="193"/>
    <s v="Tacoma"/>
    <n v="2359"/>
    <s v="Stewart"/>
    <n v="607.95000000000005"/>
    <n v="0"/>
    <n v="0"/>
    <n v="0"/>
    <n v="0"/>
    <n v="607.95000000000005"/>
    <s v="Yes"/>
    <s v="Yes"/>
    <s v="Yes"/>
    <s v="Yes"/>
    <x v="0"/>
  </r>
  <r>
    <x v="193"/>
    <s v="Tacoma"/>
    <n v="2376"/>
    <s v="Mason"/>
    <n v="606.62"/>
    <n v="0"/>
    <n v="0"/>
    <n v="0"/>
    <n v="0"/>
    <n v="606.62"/>
    <s v="No"/>
    <s v="Yes"/>
    <s v="No"/>
    <s v="No"/>
    <x v="1"/>
  </r>
  <r>
    <x v="193"/>
    <s v="Tacoma"/>
    <n v="2377"/>
    <s v="Gray"/>
    <n v="518.48"/>
    <n v="0"/>
    <n v="0"/>
    <n v="0"/>
    <n v="0"/>
    <n v="518.48"/>
    <s v="Yes"/>
    <s v="Yes"/>
    <s v="Yes"/>
    <s v="Yes"/>
    <x v="0"/>
  </r>
  <r>
    <x v="193"/>
    <s v="Tacoma"/>
    <n v="2746"/>
    <s v="Geiger"/>
    <n v="465.18"/>
    <n v="43.2"/>
    <n v="0"/>
    <n v="0"/>
    <n v="0"/>
    <n v="508.38"/>
    <s v="No"/>
    <s v="Yes"/>
    <s v="No"/>
    <s v="No"/>
    <x v="1"/>
  </r>
  <r>
    <x v="193"/>
    <s v="Tacoma"/>
    <n v="2747"/>
    <s v="Downing"/>
    <n v="250.4"/>
    <n v="16.899999999999999"/>
    <n v="0"/>
    <n v="0"/>
    <n v="0"/>
    <n v="267.3"/>
    <s v="No"/>
    <s v="Yes"/>
    <s v="No"/>
    <s v="No"/>
    <x v="1"/>
  </r>
  <r>
    <x v="193"/>
    <s v="Tacoma"/>
    <n v="2771"/>
    <s v="Lister"/>
    <n v="349.2"/>
    <n v="0"/>
    <n v="0"/>
    <n v="0"/>
    <n v="0"/>
    <n v="349.2"/>
    <s v="Yes"/>
    <s v="Yes"/>
    <s v="Yes"/>
    <s v="Yes"/>
    <x v="0"/>
  </r>
  <r>
    <x v="193"/>
    <s v="Tacoma"/>
    <n v="2772"/>
    <s v="Fawcett"/>
    <n v="373.23"/>
    <n v="18.399999999999999"/>
    <n v="0"/>
    <n v="0"/>
    <n v="0"/>
    <n v="391.63"/>
    <s v="Yes"/>
    <s v="Yes"/>
    <s v="Yes"/>
    <s v="Yes"/>
    <x v="0"/>
  </r>
  <r>
    <x v="193"/>
    <s v="Tacoma"/>
    <n v="2805"/>
    <s v="Lowell"/>
    <n v="322.60000000000002"/>
    <n v="0"/>
    <n v="0"/>
    <n v="0"/>
    <n v="0"/>
    <n v="322.60000000000002"/>
    <s v="No"/>
    <s v="Yes"/>
    <s v="No"/>
    <s v="No"/>
    <x v="1"/>
  </r>
  <r>
    <x v="193"/>
    <s v="Tacoma"/>
    <n v="2806"/>
    <s v="Reed"/>
    <n v="351.1"/>
    <n v="0"/>
    <n v="0"/>
    <n v="0"/>
    <n v="0"/>
    <n v="351.1"/>
    <s v="Yes"/>
    <s v="Yes"/>
    <s v="Yes"/>
    <s v="Yes"/>
    <x v="0"/>
  </r>
  <r>
    <x v="193"/>
    <s v="Tacoma"/>
    <n v="2871"/>
    <s v="Edison"/>
    <n v="373.9"/>
    <n v="0"/>
    <n v="0"/>
    <n v="0"/>
    <n v="0"/>
    <n v="373.9"/>
    <s v="Yes"/>
    <s v="Yes"/>
    <s v="Yes"/>
    <s v="Yes"/>
    <x v="0"/>
  </r>
  <r>
    <x v="193"/>
    <s v="Tacoma"/>
    <n v="2872"/>
    <s v="Browns Point"/>
    <n v="414.13"/>
    <n v="0"/>
    <n v="0"/>
    <n v="0"/>
    <n v="0"/>
    <n v="414.13"/>
    <s v="No"/>
    <s v="Yes"/>
    <s v="No"/>
    <s v="No"/>
    <x v="1"/>
  </r>
  <r>
    <x v="193"/>
    <s v="Tacoma"/>
    <n v="2874"/>
    <s v="Whitman"/>
    <n v="297.39999999999998"/>
    <n v="18"/>
    <n v="0"/>
    <n v="0"/>
    <n v="0"/>
    <n v="315.39999999999998"/>
    <s v="Yes"/>
    <s v="Yes"/>
    <s v="Yes"/>
    <s v="Yes"/>
    <x v="0"/>
  </r>
  <r>
    <x v="193"/>
    <s v="Tacoma"/>
    <n v="2938"/>
    <s v="Sherman"/>
    <n v="421.8"/>
    <n v="0"/>
    <n v="0"/>
    <n v="0"/>
    <n v="0"/>
    <n v="421.8"/>
    <s v="No"/>
    <s v="Yes"/>
    <s v="No"/>
    <s v="No"/>
    <x v="1"/>
  </r>
  <r>
    <x v="193"/>
    <s v="Tacoma"/>
    <n v="2939"/>
    <s v="Delong"/>
    <n v="332.48"/>
    <n v="17.3"/>
    <n v="0"/>
    <n v="0"/>
    <n v="0"/>
    <n v="349.78000000000003"/>
    <s v="Yes"/>
    <s v="Yes"/>
    <s v="Yes"/>
    <s v="Yes"/>
    <x v="0"/>
  </r>
  <r>
    <x v="193"/>
    <s v="Tacoma"/>
    <n v="2940"/>
    <s v="Arlington"/>
    <n v="346.9"/>
    <n v="0"/>
    <n v="0"/>
    <n v="0"/>
    <n v="0"/>
    <n v="346.9"/>
    <s v="Yes"/>
    <s v="Yes"/>
    <s v="Yes"/>
    <s v="Yes"/>
    <x v="0"/>
  </r>
  <r>
    <x v="193"/>
    <s v="Tacoma"/>
    <n v="2941"/>
    <s v="Mann"/>
    <n v="289.10000000000002"/>
    <n v="0"/>
    <n v="0"/>
    <n v="0"/>
    <n v="0"/>
    <n v="289.10000000000002"/>
    <s v="Yes"/>
    <s v="Yes"/>
    <s v="Yes"/>
    <s v="Yes"/>
    <x v="0"/>
  </r>
  <r>
    <x v="193"/>
    <s v="Tacoma"/>
    <n v="3053"/>
    <s v="Grant"/>
    <n v="368.5"/>
    <n v="0"/>
    <n v="0"/>
    <n v="0"/>
    <n v="0"/>
    <n v="368.5"/>
    <s v="No"/>
    <s v="Yes"/>
    <s v="No"/>
    <s v="No"/>
    <x v="1"/>
  </r>
  <r>
    <x v="193"/>
    <s v="Tacoma"/>
    <n v="3054"/>
    <s v="Baker"/>
    <n v="655.22"/>
    <n v="0"/>
    <n v="0"/>
    <n v="0"/>
    <n v="0"/>
    <n v="655.22"/>
    <s v="Yes"/>
    <s v="Yes"/>
    <s v="Yes"/>
    <s v="Yes"/>
    <x v="0"/>
  </r>
  <r>
    <x v="193"/>
    <s v="Tacoma"/>
    <n v="3116"/>
    <s v="Wainwright"/>
    <n v="356.77"/>
    <n v="0"/>
    <n v="0"/>
    <n v="0"/>
    <n v="0"/>
    <n v="356.77"/>
    <s v="Yes"/>
    <s v="Yes"/>
    <s v="Yes"/>
    <s v="Yes"/>
    <x v="0"/>
  </r>
  <r>
    <x v="193"/>
    <s v="Tacoma"/>
    <n v="3244"/>
    <s v="Meeker"/>
    <n v="581.98"/>
    <n v="0"/>
    <n v="0"/>
    <n v="0"/>
    <n v="0"/>
    <n v="581.98"/>
    <s v="No"/>
    <s v="Yes"/>
    <s v="No"/>
    <s v="No"/>
    <x v="1"/>
  </r>
  <r>
    <x v="193"/>
    <s v="Tacoma"/>
    <n v="3246"/>
    <s v="Wilson"/>
    <n v="975.09"/>
    <n v="0"/>
    <n v="116.07000000000001"/>
    <n v="0"/>
    <n v="0"/>
    <n v="1091.1600000000001"/>
    <s v="No"/>
    <s v="Yes"/>
    <s v="No"/>
    <s v="No"/>
    <x v="1"/>
  </r>
  <r>
    <x v="193"/>
    <s v="Tacoma"/>
    <n v="3397"/>
    <s v="Bryant"/>
    <n v="229.14"/>
    <n v="20.8"/>
    <n v="0"/>
    <n v="0"/>
    <n v="0"/>
    <n v="249.94"/>
    <s v="No"/>
    <s v="Yes"/>
    <s v="No"/>
    <s v="No"/>
    <x v="1"/>
  </r>
  <r>
    <x v="193"/>
    <s v="Tacoma"/>
    <n v="3398"/>
    <s v="Mt Tahoma"/>
    <n v="1288.0999999999999"/>
    <n v="0"/>
    <n v="72.570000000000007"/>
    <n v="0"/>
    <n v="0"/>
    <n v="1360.6699999999998"/>
    <s v="Yes"/>
    <s v="Yes"/>
    <s v="Yes"/>
    <s v="Yes"/>
    <x v="0"/>
  </r>
  <r>
    <x v="193"/>
    <s v="Tacoma"/>
    <n v="3448"/>
    <s v="Truman"/>
    <n v="420.2"/>
    <n v="0"/>
    <n v="0"/>
    <n v="0"/>
    <n v="0"/>
    <n v="420.2"/>
    <s v="Yes"/>
    <s v="Yes"/>
    <s v="Yes"/>
    <s v="Yes"/>
    <x v="0"/>
  </r>
  <r>
    <x v="193"/>
    <s v="Tacoma"/>
    <n v="3449"/>
    <s v="Birney"/>
    <n v="445.5"/>
    <n v="0"/>
    <n v="0"/>
    <n v="0"/>
    <n v="0"/>
    <n v="445.5"/>
    <s v="Yes"/>
    <s v="Yes"/>
    <s v="Yes"/>
    <s v="Yes"/>
    <x v="0"/>
  </r>
  <r>
    <x v="193"/>
    <s v="Tacoma"/>
    <n v="3452"/>
    <s v="Whittier"/>
    <n v="265.75"/>
    <n v="16.399999999999999"/>
    <n v="0"/>
    <n v="0"/>
    <n v="0"/>
    <n v="282.14999999999998"/>
    <s v="No"/>
    <s v="Yes"/>
    <s v="No"/>
    <s v="No"/>
    <x v="1"/>
  </r>
  <r>
    <x v="193"/>
    <s v="Tacoma"/>
    <n v="3453"/>
    <s v="McCarver"/>
    <n v="328.6"/>
    <n v="0"/>
    <n v="0"/>
    <n v="0"/>
    <n v="0"/>
    <n v="328.6"/>
    <s v="Yes"/>
    <s v="Yes"/>
    <s v="Yes"/>
    <s v="Yes"/>
    <x v="0"/>
  </r>
  <r>
    <x v="193"/>
    <s v="Tacoma"/>
    <n v="3498"/>
    <s v="Skyline"/>
    <n v="320.60000000000002"/>
    <n v="18.600000000000001"/>
    <n v="0"/>
    <n v="0"/>
    <n v="0"/>
    <n v="339.20000000000005"/>
    <s v="Yes"/>
    <s v="Yes"/>
    <s v="Yes"/>
    <s v="Yes"/>
    <x v="0"/>
  </r>
  <r>
    <x v="193"/>
    <s v="Tacoma"/>
    <n v="3646"/>
    <s v="Boze"/>
    <n v="404.4"/>
    <n v="0"/>
    <n v="0"/>
    <n v="0"/>
    <n v="0"/>
    <n v="404.4"/>
    <s v="Yes"/>
    <s v="Yes"/>
    <s v="Yes"/>
    <s v="Yes"/>
    <x v="0"/>
  </r>
  <r>
    <x v="193"/>
    <s v="Tacoma"/>
    <n v="3880"/>
    <s v="Foss"/>
    <n v="521.88"/>
    <n v="0"/>
    <n v="30.59"/>
    <n v="0"/>
    <n v="0"/>
    <n v="552.47"/>
    <s v="Yes"/>
    <s v="Yes"/>
    <s v="Yes"/>
    <s v="Yes"/>
    <x v="0"/>
  </r>
  <r>
    <x v="193"/>
    <s v="Tacoma"/>
    <n v="4109"/>
    <s v="Oakland High School"/>
    <n v="100.24"/>
    <n v="0"/>
    <n v="2.2599999999999998"/>
    <n v="0"/>
    <n v="0"/>
    <n v="102.5"/>
    <s v="Yes"/>
    <s v="Yes"/>
    <s v="Yes"/>
    <s v="Yes"/>
    <x v="0"/>
  </r>
  <r>
    <x v="193"/>
    <s v="Tacoma"/>
    <n v="4283"/>
    <s v="Pearl Street Center"/>
    <n v="15.92"/>
    <n v="0"/>
    <n v="0"/>
    <n v="0"/>
    <n v="0"/>
    <n v="15.92"/>
    <s v="Yes"/>
    <s v="Yes"/>
    <s v="Yes"/>
    <s v="Yes"/>
    <x v="0"/>
  </r>
  <r>
    <x v="193"/>
    <s v="Tacoma"/>
    <n v="4537"/>
    <s v="Crescent Heights"/>
    <n v="432.5"/>
    <n v="18.5"/>
    <n v="0"/>
    <n v="0"/>
    <n v="0"/>
    <n v="451"/>
    <s v="No"/>
    <s v="Yes"/>
    <s v="No"/>
    <s v="No"/>
    <x v="1"/>
  </r>
  <r>
    <x v="193"/>
    <s v="Tacoma"/>
    <n v="4575"/>
    <s v="Angelo Giaudrone Middle School"/>
    <n v="432.95"/>
    <n v="0"/>
    <n v="0"/>
    <n v="0"/>
    <n v="0"/>
    <n v="432.95"/>
    <s v="Yes"/>
    <s v="Yes"/>
    <s v="Yes"/>
    <s v="Yes"/>
    <x v="0"/>
  </r>
  <r>
    <x v="193"/>
    <s v="Tacoma"/>
    <n v="5066"/>
    <s v="Helen B. Stafford Elementary"/>
    <n v="411.4"/>
    <n v="0"/>
    <n v="0"/>
    <n v="0"/>
    <n v="0"/>
    <n v="411.4"/>
    <s v="Yes"/>
    <s v="Yes"/>
    <s v="Yes"/>
    <s v="Yes"/>
    <x v="0"/>
  </r>
  <r>
    <x v="193"/>
    <s v="Tacoma"/>
    <n v="5169"/>
    <s v="Science and Math Institute"/>
    <n v="532.36"/>
    <n v="0"/>
    <n v="27.830000000000002"/>
    <n v="0"/>
    <n v="0"/>
    <n v="560.19000000000005"/>
    <s v="No"/>
    <s v="Yes"/>
    <s v="No"/>
    <s v="No"/>
    <x v="1"/>
  </r>
  <r>
    <x v="193"/>
    <s v="Tacoma"/>
    <n v="5170"/>
    <s v="First Creek Middle School"/>
    <n v="555.04"/>
    <n v="0"/>
    <n v="0"/>
    <n v="0"/>
    <n v="0"/>
    <n v="555.04"/>
    <s v="Yes"/>
    <s v="Yes"/>
    <s v="Yes"/>
    <s v="Yes"/>
    <x v="0"/>
  </r>
  <r>
    <x v="193"/>
    <s v="Tacoma"/>
    <n v="5458"/>
    <s v="Industrial Design Engineering and Art"/>
    <n v="360.07"/>
    <n v="0"/>
    <n v="6.04"/>
    <n v="0"/>
    <n v="0"/>
    <n v="366.11"/>
    <s v="No"/>
    <s v="Yes"/>
    <s v="No"/>
    <s v="No"/>
    <x v="1"/>
  </r>
  <r>
    <x v="193"/>
    <s v="Tacoma"/>
    <n v="5627"/>
    <s v="Bryant Montessori Middle School"/>
    <n v="130.68"/>
    <n v="0"/>
    <n v="0"/>
    <n v="0"/>
    <n v="0"/>
    <n v="130.68"/>
    <s v="No"/>
    <s v="Yes"/>
    <s v="No"/>
    <s v="No"/>
    <x v="1"/>
  </r>
  <r>
    <x v="193"/>
    <s v="Tacoma"/>
    <n v="5697"/>
    <s v="Hunt Middle School"/>
    <n v="473.71"/>
    <n v="0"/>
    <n v="0"/>
    <n v="0"/>
    <n v="0"/>
    <n v="473.71"/>
    <s v="Yes"/>
    <s v="Yes"/>
    <s v="Yes"/>
    <s v="Yes"/>
    <x v="0"/>
  </r>
  <r>
    <x v="193"/>
    <s v="Tacoma"/>
    <n v="5720"/>
    <s v="Tacoma Online Elementary School"/>
    <n v="178.6"/>
    <n v="0"/>
    <n v="0"/>
    <n v="0"/>
    <n v="0"/>
    <n v="178.6"/>
    <s v="Yes"/>
    <s v="Yes"/>
    <s v="Yes"/>
    <s v="Yes"/>
    <x v="0"/>
  </r>
  <r>
    <x v="193"/>
    <s v="Tacoma"/>
    <n v="5721"/>
    <s v="Tacoma Online Middle School"/>
    <n v="234.91"/>
    <n v="0"/>
    <n v="0"/>
    <n v="0"/>
    <n v="0"/>
    <n v="234.91"/>
    <s v="Yes"/>
    <s v="Yes"/>
    <s v="Yes"/>
    <s v="Yes"/>
    <x v="0"/>
  </r>
  <r>
    <x v="193"/>
    <s v="Tacoma"/>
    <n v="5722"/>
    <s v="Tacoma Online High School"/>
    <n v="617.04999999999995"/>
    <n v="0"/>
    <n v="25.54"/>
    <n v="0"/>
    <n v="0"/>
    <n v="642.58999999999992"/>
    <s v="Yes"/>
    <s v="Yes"/>
    <s v="Yes"/>
    <s v="Yes"/>
    <x v="0"/>
  </r>
  <r>
    <x v="194"/>
    <s v="Carbonado"/>
    <n v="2466"/>
    <s v="Carbonado Historical School 19"/>
    <n v="175.04"/>
    <n v="0"/>
    <n v="0"/>
    <n v="0"/>
    <n v="0"/>
    <n v="175.04"/>
    <s v="No"/>
    <s v="Yes"/>
    <s v="No"/>
    <s v="No"/>
    <x v="1"/>
  </r>
  <r>
    <x v="195"/>
    <s v="University Place"/>
    <n v="2223"/>
    <s v="University Place Primary"/>
    <n v="508.99"/>
    <n v="0"/>
    <n v="0"/>
    <n v="0"/>
    <n v="0"/>
    <n v="508.99"/>
    <s v="No"/>
    <s v="Yes"/>
    <s v="No"/>
    <s v="No"/>
    <x v="1"/>
  </r>
  <r>
    <x v="195"/>
    <s v="University Place"/>
    <n v="3179"/>
    <s v="Curtis Junior High"/>
    <n v="868.23"/>
    <n v="0"/>
    <n v="0"/>
    <n v="0"/>
    <n v="0"/>
    <n v="868.23"/>
    <s v="No"/>
    <s v="Yes"/>
    <s v="No"/>
    <s v="No"/>
    <x v="1"/>
  </r>
  <r>
    <x v="195"/>
    <s v="University Place"/>
    <n v="3296"/>
    <s v="Narrows View Intermediate"/>
    <n v="692.73"/>
    <n v="0"/>
    <n v="0"/>
    <n v="0"/>
    <n v="0"/>
    <n v="692.73"/>
    <s v="No"/>
    <s v="Yes"/>
    <s v="No"/>
    <s v="No"/>
    <x v="1"/>
  </r>
  <r>
    <x v="195"/>
    <s v="University Place"/>
    <n v="3600"/>
    <s v="Curtis Senior High"/>
    <n v="1071.0999999999999"/>
    <n v="0"/>
    <n v="245.92999999999998"/>
    <n v="0"/>
    <n v="0.1"/>
    <n v="1317.1299999999999"/>
    <s v="No"/>
    <s v="Yes"/>
    <s v="No"/>
    <s v="No"/>
    <x v="1"/>
  </r>
  <r>
    <x v="195"/>
    <s v="University Place"/>
    <n v="3601"/>
    <s v="Sunset Primary"/>
    <n v="455.66"/>
    <n v="0"/>
    <n v="0"/>
    <n v="0"/>
    <n v="0"/>
    <n v="455.66"/>
    <s v="No"/>
    <s v="Yes"/>
    <s v="No"/>
    <s v="No"/>
    <x v="1"/>
  </r>
  <r>
    <x v="195"/>
    <s v="University Place"/>
    <n v="3792"/>
    <s v="Chambers Elementary"/>
    <n v="483.4"/>
    <n v="0"/>
    <n v="0"/>
    <n v="0"/>
    <n v="0"/>
    <n v="483.4"/>
    <s v="No"/>
    <s v="Yes"/>
    <s v="No"/>
    <s v="No"/>
    <x v="1"/>
  </r>
  <r>
    <x v="195"/>
    <s v="University Place"/>
    <n v="4325"/>
    <s v="Drum Intermediate"/>
    <n v="637.54"/>
    <n v="0"/>
    <n v="0"/>
    <n v="0"/>
    <n v="0"/>
    <n v="637.54"/>
    <s v="No"/>
    <s v="Yes"/>
    <s v="No"/>
    <s v="No"/>
    <x v="1"/>
  </r>
  <r>
    <x v="195"/>
    <s v="University Place"/>
    <n v="4447"/>
    <s v="Evergreen Primary"/>
    <n v="533.52"/>
    <n v="0"/>
    <n v="0"/>
    <n v="0"/>
    <n v="0"/>
    <n v="533.52"/>
    <s v="No"/>
    <s v="Yes"/>
    <s v="No"/>
    <s v="No"/>
    <x v="1"/>
  </r>
  <r>
    <x v="196"/>
    <s v="Sumner"/>
    <n v="2875"/>
    <s v="Maple Lawn Elementary"/>
    <n v="584.36"/>
    <n v="0"/>
    <n v="0"/>
    <n v="0"/>
    <n v="0"/>
    <n v="584.36"/>
    <s v="No"/>
    <s v="Yes"/>
    <s v="No"/>
    <s v="No"/>
    <x v="1"/>
  </r>
  <r>
    <x v="196"/>
    <s v="Sumner"/>
    <n v="3247"/>
    <s v="Sumner High School"/>
    <n v="1637.89"/>
    <n v="0"/>
    <n v="230.87"/>
    <n v="17.100000000000001"/>
    <n v="1.64"/>
    <n v="1887.5000000000002"/>
    <s v="No"/>
    <s v="Yes"/>
    <s v="No"/>
    <s v="No"/>
    <x v="1"/>
  </r>
  <r>
    <x v="196"/>
    <s v="Sumner"/>
    <n v="3349"/>
    <s v="Bonney Lake Elementary"/>
    <n v="428.34"/>
    <n v="0"/>
    <n v="0"/>
    <n v="0"/>
    <n v="0"/>
    <n v="428.34"/>
    <s v="No"/>
    <s v="Yes"/>
    <s v="No"/>
    <s v="No"/>
    <x v="1"/>
  </r>
  <r>
    <x v="196"/>
    <s v="Sumner"/>
    <n v="3399"/>
    <s v="Eismann Elementary"/>
    <n v="711.82"/>
    <n v="0"/>
    <n v="0"/>
    <n v="0"/>
    <n v="0"/>
    <n v="711.82"/>
    <s v="No"/>
    <s v="Yes"/>
    <s v="No"/>
    <s v="No"/>
    <x v="1"/>
  </r>
  <r>
    <x v="196"/>
    <s v="Sumner"/>
    <n v="3499"/>
    <s v="Sumner Middle School"/>
    <n v="697.99"/>
    <n v="0"/>
    <n v="0"/>
    <n v="0"/>
    <n v="0"/>
    <n v="697.99"/>
    <s v="No"/>
    <s v="Yes"/>
    <s v="No"/>
    <s v="No"/>
    <x v="1"/>
  </r>
  <r>
    <x v="196"/>
    <s v="Sumner"/>
    <n v="4132"/>
    <s v="Lakeridge Middle School"/>
    <n v="739.79"/>
    <n v="0"/>
    <n v="0"/>
    <n v="0"/>
    <n v="0"/>
    <n v="739.79"/>
    <s v="No"/>
    <s v="Yes"/>
    <s v="No"/>
    <s v="No"/>
    <x v="1"/>
  </r>
  <r>
    <x v="196"/>
    <s v="Sumner"/>
    <n v="4166"/>
    <s v="Victor Falls Elementary"/>
    <n v="513.33000000000004"/>
    <n v="0"/>
    <n v="0"/>
    <n v="0"/>
    <n v="0"/>
    <n v="513.33000000000004"/>
    <s v="No"/>
    <s v="Yes"/>
    <s v="No"/>
    <s v="No"/>
    <x v="1"/>
  </r>
  <r>
    <x v="196"/>
    <s v="Sumner"/>
    <n v="4250"/>
    <s v="Emerald Hills Elementary"/>
    <n v="543.62"/>
    <n v="0"/>
    <n v="0"/>
    <n v="0"/>
    <n v="0"/>
    <n v="543.62"/>
    <s v="No"/>
    <s v="Yes"/>
    <s v="No"/>
    <s v="No"/>
    <x v="1"/>
  </r>
  <r>
    <x v="196"/>
    <s v="Sumner"/>
    <n v="4402"/>
    <s v="Liberty Ridge Elementary"/>
    <n v="442.71"/>
    <n v="0"/>
    <n v="0"/>
    <n v="0"/>
    <n v="0"/>
    <n v="442.71"/>
    <s v="Yes"/>
    <s v="Yes"/>
    <s v="Yes"/>
    <s v="Yes"/>
    <x v="0"/>
  </r>
  <r>
    <x v="196"/>
    <s v="Sumner"/>
    <n v="4435"/>
    <s v="Crestwood Elementary"/>
    <n v="367.2"/>
    <n v="0"/>
    <n v="0"/>
    <n v="0"/>
    <n v="0"/>
    <n v="367.2"/>
    <s v="No"/>
    <s v="Yes"/>
    <s v="No"/>
    <s v="No"/>
    <x v="1"/>
  </r>
  <r>
    <x v="196"/>
    <s v="Sumner"/>
    <n v="4502"/>
    <s v="Mountain View Middle School"/>
    <n v="862.02"/>
    <n v="0"/>
    <n v="0"/>
    <n v="0"/>
    <n v="0"/>
    <n v="862.02"/>
    <s v="No"/>
    <s v="Yes"/>
    <s v="No"/>
    <s v="No"/>
    <x v="1"/>
  </r>
  <r>
    <x v="196"/>
    <s v="Sumner"/>
    <n v="4541"/>
    <s v="Daffodil Valley Elementary"/>
    <n v="428.77"/>
    <n v="0"/>
    <n v="0"/>
    <n v="0"/>
    <n v="0"/>
    <n v="428.77"/>
    <s v="Yes"/>
    <s v="Yes"/>
    <s v="Yes"/>
    <s v="Yes"/>
    <x v="0"/>
  </r>
  <r>
    <x v="196"/>
    <s v="Sumner"/>
    <n v="4585"/>
    <s v="Bonney Lake High School"/>
    <n v="1486.52"/>
    <n v="0"/>
    <n v="168.96"/>
    <n v="0"/>
    <n v="0.9"/>
    <n v="1656.38"/>
    <s v="No"/>
    <s v="Yes"/>
    <s v="No"/>
    <s v="No"/>
    <x v="1"/>
  </r>
  <r>
    <x v="196"/>
    <s v="Sumner"/>
    <n v="5524"/>
    <s v="Tehaleh Heights Elementary"/>
    <n v="448.16"/>
    <n v="0"/>
    <n v="0"/>
    <n v="0"/>
    <n v="0"/>
    <n v="448.16"/>
    <s v="No"/>
    <s v="Yes"/>
    <s v="No"/>
    <s v="No"/>
    <x v="1"/>
  </r>
  <r>
    <x v="197"/>
    <s v="Dieringer"/>
    <n v="3683"/>
    <s v="Lake Tapps Elementary"/>
    <n v="451.41"/>
    <n v="0"/>
    <n v="0"/>
    <n v="0"/>
    <n v="0"/>
    <n v="451.41"/>
    <s v="No"/>
    <s v="Yes"/>
    <s v="No"/>
    <s v="No"/>
    <x v="1"/>
  </r>
  <r>
    <x v="197"/>
    <s v="Dieringer"/>
    <n v="4416"/>
    <s v="North Tapps Middle School"/>
    <n v="511.08"/>
    <n v="0"/>
    <n v="0"/>
    <n v="0"/>
    <n v="0"/>
    <n v="511.08"/>
    <s v="No"/>
    <s v="Yes"/>
    <s v="No"/>
    <s v="No"/>
    <x v="1"/>
  </r>
  <r>
    <x v="197"/>
    <s v="Dieringer"/>
    <n v="4548"/>
    <s v="Dieringer Heights Elementary"/>
    <n v="439.1"/>
    <n v="0"/>
    <n v="0"/>
    <n v="0"/>
    <n v="0"/>
    <n v="439.1"/>
    <s v="No"/>
    <s v="Yes"/>
    <s v="No"/>
    <s v="No"/>
    <x v="1"/>
  </r>
  <r>
    <x v="198"/>
    <s v="Orting"/>
    <n v="2360"/>
    <s v="Orting Primary School"/>
    <n v="527.94000000000005"/>
    <n v="0"/>
    <n v="0"/>
    <n v="0"/>
    <n v="0"/>
    <n v="527.94000000000005"/>
    <s v="No"/>
    <s v="Yes"/>
    <s v="No"/>
    <s v="No"/>
    <x v="1"/>
  </r>
  <r>
    <x v="198"/>
    <s v="Orting"/>
    <n v="2942"/>
    <s v="Orting High School"/>
    <n v="830.81"/>
    <n v="0"/>
    <n v="38.880000000000003"/>
    <n v="14.9"/>
    <n v="0.72"/>
    <n v="885.31"/>
    <s v="No"/>
    <s v="Yes"/>
    <s v="No"/>
    <s v="No"/>
    <x v="1"/>
  </r>
  <r>
    <x v="198"/>
    <s v="Orting"/>
    <n v="4262"/>
    <s v="Orting Middle School"/>
    <n v="631.75"/>
    <n v="0"/>
    <n v="0"/>
    <n v="0"/>
    <n v="0"/>
    <n v="631.75"/>
    <s v="No"/>
    <s v="Yes"/>
    <s v="No"/>
    <s v="No"/>
    <x v="1"/>
  </r>
  <r>
    <x v="198"/>
    <s v="Orting"/>
    <n v="4547"/>
    <s v="Ptarmigan Ridge Elementary School"/>
    <n v="726.7"/>
    <n v="0"/>
    <n v="0"/>
    <n v="0"/>
    <n v="0"/>
    <n v="726.7"/>
    <s v="No"/>
    <s v="Yes"/>
    <s v="No"/>
    <s v="No"/>
    <x v="1"/>
  </r>
  <r>
    <x v="199"/>
    <s v="Clover Park"/>
    <n v="1825"/>
    <s v="Alfaretta House"/>
    <n v="20.7"/>
    <n v="0"/>
    <n v="10.48"/>
    <n v="0"/>
    <n v="0"/>
    <n v="31.18"/>
    <s v="Yes"/>
    <s v="Yes"/>
    <s v="Yes"/>
    <s v="Yes"/>
    <x v="0"/>
  </r>
  <r>
    <x v="199"/>
    <s v="Clover Park"/>
    <n v="1880"/>
    <s v="Re-Entry High School"/>
    <n v="7.9"/>
    <n v="0"/>
    <n v="0"/>
    <n v="0"/>
    <n v="0"/>
    <n v="7.9"/>
    <s v="Yes"/>
    <s v="Yes"/>
    <s v="Yes"/>
    <s v="Yes"/>
    <x v="0"/>
  </r>
  <r>
    <x v="199"/>
    <s v="Clover Park"/>
    <n v="1881"/>
    <s v="Re-Entry Middle School"/>
    <n v="2"/>
    <n v="0"/>
    <n v="0"/>
    <n v="0"/>
    <n v="0"/>
    <n v="2"/>
    <s v="No"/>
    <s v="Yes"/>
    <s v="No"/>
    <s v="No"/>
    <x v="1"/>
  </r>
  <r>
    <x v="199"/>
    <s v="Clover Park"/>
    <n v="1882"/>
    <s v="Special Education Services/relife"/>
    <n v="1.35"/>
    <n v="0"/>
    <n v="0"/>
    <n v="0"/>
    <n v="0"/>
    <n v="1.35"/>
    <s v="No"/>
    <s v="Yes"/>
    <s v="No"/>
    <s v="No"/>
    <x v="1"/>
  </r>
  <r>
    <x v="199"/>
    <s v="Clover Park"/>
    <n v="2189"/>
    <s v="Park Lodge Elementary School"/>
    <n v="354.3"/>
    <n v="0"/>
    <n v="0"/>
    <n v="0"/>
    <n v="0"/>
    <n v="354.3"/>
    <s v="Yes"/>
    <s v="Yes"/>
    <s v="Yes"/>
    <s v="Yes"/>
    <x v="0"/>
  </r>
  <r>
    <x v="199"/>
    <s v="Clover Park"/>
    <n v="2425"/>
    <s v="Clover Park High School"/>
    <n v="1086.6600000000001"/>
    <n v="0"/>
    <n v="40.17"/>
    <n v="0"/>
    <n v="0"/>
    <n v="1126.8300000000002"/>
    <s v="Yes"/>
    <s v="Yes"/>
    <s v="Yes"/>
    <s v="Yes"/>
    <x v="0"/>
  </r>
  <r>
    <x v="199"/>
    <s v="Clover Park"/>
    <n v="2651"/>
    <s v="Tillicum Elementary School"/>
    <n v="231.5"/>
    <n v="0"/>
    <n v="0"/>
    <n v="0"/>
    <n v="0"/>
    <n v="231.5"/>
    <s v="Yes"/>
    <s v="Yes"/>
    <s v="Yes"/>
    <s v="Yes"/>
    <x v="0"/>
  </r>
  <r>
    <x v="199"/>
    <s v="Clover Park"/>
    <n v="2652"/>
    <s v="Lakeview Hope Academy"/>
    <n v="544.4"/>
    <n v="0"/>
    <n v="0"/>
    <n v="0"/>
    <n v="0"/>
    <n v="544.4"/>
    <s v="Yes"/>
    <s v="Yes"/>
    <s v="Yes"/>
    <s v="Yes"/>
    <x v="0"/>
  </r>
  <r>
    <x v="199"/>
    <s v="Clover Park"/>
    <n v="2943"/>
    <s v="Custer Elementary School"/>
    <n v="241.65"/>
    <n v="0"/>
    <n v="0"/>
    <n v="0"/>
    <n v="0"/>
    <n v="241.65"/>
    <s v="Yes"/>
    <s v="Yes"/>
    <s v="Yes"/>
    <s v="Yes"/>
    <x v="0"/>
  </r>
  <r>
    <x v="199"/>
    <s v="Clover Park"/>
    <n v="3117"/>
    <s v="Idlewild Elementary School"/>
    <n v="441.32"/>
    <n v="0"/>
    <n v="0"/>
    <n v="0"/>
    <n v="0"/>
    <n v="441.32"/>
    <s v="No"/>
    <s v="Yes"/>
    <s v="No"/>
    <s v="No"/>
    <x v="1"/>
  </r>
  <r>
    <x v="199"/>
    <s v="Clover Park"/>
    <n v="3248"/>
    <s v="Hudtloff Middle School"/>
    <n v="579.14"/>
    <n v="0"/>
    <n v="0"/>
    <n v="0"/>
    <n v="0"/>
    <n v="579.14"/>
    <s v="Yes"/>
    <s v="Yes"/>
    <s v="Yes"/>
    <s v="Yes"/>
    <x v="0"/>
  </r>
  <r>
    <x v="199"/>
    <s v="Clover Park"/>
    <n v="3249"/>
    <s v="Tyee Park Elementary School"/>
    <n v="341.89"/>
    <n v="0"/>
    <n v="0"/>
    <n v="0"/>
    <n v="0"/>
    <n v="341.89"/>
    <s v="Yes"/>
    <s v="Yes"/>
    <s v="Yes"/>
    <s v="Yes"/>
    <x v="0"/>
  </r>
  <r>
    <x v="199"/>
    <s v="Clover Park"/>
    <n v="3298"/>
    <s v="Hillside Elementary School"/>
    <n v="474.95"/>
    <n v="0"/>
    <n v="0"/>
    <n v="0"/>
    <n v="0"/>
    <n v="474.95"/>
    <s v="Yes"/>
    <s v="Yes"/>
    <s v="Yes"/>
    <s v="Yes"/>
    <x v="0"/>
  </r>
  <r>
    <x v="199"/>
    <s v="Clover Park"/>
    <n v="3351"/>
    <s v="Lake Louise Elementary School"/>
    <n v="500.95"/>
    <n v="0"/>
    <n v="0"/>
    <n v="0"/>
    <n v="0"/>
    <n v="500.95"/>
    <s v="Yes"/>
    <s v="Yes"/>
    <s v="Yes"/>
    <s v="Yes"/>
    <x v="0"/>
  </r>
  <r>
    <x v="199"/>
    <s v="Clover Park"/>
    <n v="3454"/>
    <s v="Beachwood Elementary School"/>
    <n v="340.3"/>
    <n v="0"/>
    <n v="0"/>
    <n v="0"/>
    <n v="0"/>
    <n v="340.3"/>
    <s v="No"/>
    <s v="Yes"/>
    <s v="No"/>
    <s v="No"/>
    <x v="1"/>
  </r>
  <r>
    <x v="199"/>
    <s v="Clover Park"/>
    <n v="3455"/>
    <s v="Dower Elementary School"/>
    <n v="263.31"/>
    <n v="0"/>
    <n v="0"/>
    <n v="0"/>
    <n v="0"/>
    <n v="263.31"/>
    <s v="Yes"/>
    <s v="Yes"/>
    <s v="Yes"/>
    <s v="Yes"/>
    <x v="0"/>
  </r>
  <r>
    <x v="199"/>
    <s v="Clover Park"/>
    <n v="3456"/>
    <s v="Lakes High School"/>
    <n v="1034.48"/>
    <n v="0"/>
    <n v="122.63"/>
    <n v="0"/>
    <n v="0"/>
    <n v="1157.1100000000001"/>
    <s v="Yes"/>
    <s v="Yes"/>
    <s v="Yes"/>
    <s v="Yes"/>
    <x v="0"/>
  </r>
  <r>
    <x v="199"/>
    <s v="Clover Park"/>
    <n v="3457"/>
    <s v="Carter Lake Elementary School"/>
    <n v="435.4"/>
    <n v="0"/>
    <n v="0"/>
    <n v="0"/>
    <n v="0"/>
    <n v="435.4"/>
    <s v="No"/>
    <s v="Yes"/>
    <s v="No"/>
    <s v="No"/>
    <x v="1"/>
  </r>
  <r>
    <x v="199"/>
    <s v="Clover Park"/>
    <n v="3500"/>
    <s v="Thomas Middle School"/>
    <n v="942.43"/>
    <n v="0"/>
    <n v="0"/>
    <n v="0"/>
    <n v="0"/>
    <n v="942.43"/>
    <s v="Yes"/>
    <s v="Yes"/>
    <s v="Yes"/>
    <s v="Yes"/>
    <x v="0"/>
  </r>
  <r>
    <x v="199"/>
    <s v="Clover Park"/>
    <n v="3602"/>
    <s v="Lochburn Middle School"/>
    <n v="470.9"/>
    <n v="0"/>
    <n v="0"/>
    <n v="0"/>
    <n v="0"/>
    <n v="470.9"/>
    <s v="Yes"/>
    <s v="Yes"/>
    <s v="Yes"/>
    <s v="Yes"/>
    <x v="0"/>
  </r>
  <r>
    <x v="199"/>
    <s v="Clover Park"/>
    <n v="3763"/>
    <s v="Oakbrook Elementary School"/>
    <n v="275.5"/>
    <n v="0"/>
    <n v="0"/>
    <n v="0"/>
    <n v="0"/>
    <n v="275.5"/>
    <s v="Yes"/>
    <s v="Yes"/>
    <s v="Yes"/>
    <s v="Yes"/>
    <x v="0"/>
  </r>
  <r>
    <x v="199"/>
    <s v="Clover Park"/>
    <n v="4396"/>
    <s v="Evergreen Elementary School"/>
    <n v="349"/>
    <n v="0"/>
    <n v="0"/>
    <n v="0"/>
    <n v="0"/>
    <n v="349"/>
    <s v="Yes"/>
    <s v="Yes"/>
    <s v="Yes"/>
    <s v="Yes"/>
    <x v="0"/>
  </r>
  <r>
    <x v="199"/>
    <s v="Clover Park"/>
    <n v="5027"/>
    <s v="Harrison Prep School"/>
    <n v="732.87"/>
    <n v="0"/>
    <n v="0.3"/>
    <n v="0"/>
    <n v="0"/>
    <n v="733.17"/>
    <s v="Yes"/>
    <s v="Yes"/>
    <s v="Yes"/>
    <s v="Yes"/>
    <x v="0"/>
  </r>
  <r>
    <x v="199"/>
    <s v="Clover Park"/>
    <n v="5297"/>
    <s v="Transition Day Students"/>
    <n v="11"/>
    <n v="0"/>
    <n v="0"/>
    <n v="0"/>
    <n v="0"/>
    <n v="11"/>
    <s v="Yes"/>
    <s v="Yes"/>
    <s v="Yes"/>
    <s v="Yes"/>
    <x v="0"/>
  </r>
  <r>
    <x v="199"/>
    <s v="Clover Park"/>
    <n v="5364"/>
    <s v="Meriwether Elementary School"/>
    <n v="244.6"/>
    <n v="0"/>
    <n v="0"/>
    <n v="0"/>
    <n v="0"/>
    <n v="244.6"/>
    <s v="No"/>
    <s v="Yes"/>
    <s v="No"/>
    <s v="No"/>
    <x v="1"/>
  </r>
  <r>
    <x v="199"/>
    <s v="Clover Park"/>
    <n v="5365"/>
    <s v="Rainier Elementary School"/>
    <n v="594.15"/>
    <n v="0"/>
    <n v="0"/>
    <n v="0"/>
    <n v="0"/>
    <n v="594.15"/>
    <s v="No"/>
    <s v="Yes"/>
    <s v="No"/>
    <s v="No"/>
    <x v="1"/>
  </r>
  <r>
    <x v="199"/>
    <s v="Clover Park"/>
    <n v="5387"/>
    <s v="Four Heroes Elementary"/>
    <n v="535.54999999999995"/>
    <n v="0"/>
    <n v="0"/>
    <n v="0"/>
    <n v="0"/>
    <n v="535.54999999999995"/>
    <s v="Yes"/>
    <s v="Yes"/>
    <s v="Yes"/>
    <s v="Yes"/>
    <x v="0"/>
  </r>
  <r>
    <x v="199"/>
    <s v="Clover Park"/>
    <n v="5751"/>
    <s v="Gravelly Lake K-12 Academy"/>
    <n v="213.05"/>
    <n v="0"/>
    <n v="2.0700000000000003"/>
    <n v="0"/>
    <n v="0.24"/>
    <n v="215.36"/>
    <s v="Yes"/>
    <s v="Yes"/>
    <s v="Yes"/>
    <s v="Yes"/>
    <x v="0"/>
  </r>
  <r>
    <x v="200"/>
    <s v="Peninsula"/>
    <n v="1516"/>
    <s v="Henderson Bay Alt High School"/>
    <n v="109.92"/>
    <n v="0"/>
    <n v="4.5999999999999996"/>
    <n v="28.299999999999997"/>
    <n v="0"/>
    <n v="142.82"/>
    <s v="No"/>
    <s v="Yes"/>
    <s v="No"/>
    <s v="No"/>
    <x v="1"/>
  </r>
  <r>
    <x v="200"/>
    <s v="Peninsula"/>
    <n v="2294"/>
    <s v="Goodman Middle School"/>
    <n v="485.76"/>
    <n v="0"/>
    <n v="0"/>
    <n v="0"/>
    <n v="0"/>
    <n v="485.76"/>
    <s v="No"/>
    <s v="Yes"/>
    <s v="No"/>
    <s v="No"/>
    <x v="1"/>
  </r>
  <r>
    <x v="200"/>
    <s v="Peninsula"/>
    <n v="2681"/>
    <s v="Peninsula High School"/>
    <n v="1205.78"/>
    <n v="0"/>
    <n v="127.66"/>
    <n v="0"/>
    <n v="0"/>
    <n v="1333.44"/>
    <s v="No"/>
    <s v="Yes"/>
    <s v="No"/>
    <s v="No"/>
    <x v="1"/>
  </r>
  <r>
    <x v="200"/>
    <s v="Peninsula"/>
    <n v="2944"/>
    <s v="Harbor Heights Elementary School"/>
    <n v="388.71"/>
    <n v="16.2"/>
    <n v="0"/>
    <n v="0"/>
    <n v="0"/>
    <n v="404.90999999999997"/>
    <s v="No"/>
    <s v="Yes"/>
    <s v="No"/>
    <s v="No"/>
    <x v="1"/>
  </r>
  <r>
    <x v="200"/>
    <s v="Peninsula"/>
    <n v="3055"/>
    <s v="Evergreen Elementary"/>
    <n v="295.47000000000003"/>
    <n v="15.9"/>
    <n v="0"/>
    <n v="0"/>
    <n v="0"/>
    <n v="311.37"/>
    <s v="Yes"/>
    <s v="Yes"/>
    <s v="Yes"/>
    <s v="Yes"/>
    <x v="0"/>
  </r>
  <r>
    <x v="200"/>
    <s v="Peninsula"/>
    <n v="3056"/>
    <s v="Vaughn Elementary School"/>
    <n v="281.93"/>
    <n v="0"/>
    <n v="0"/>
    <n v="0"/>
    <n v="0"/>
    <n v="281.93"/>
    <s v="Yes"/>
    <s v="Yes"/>
    <s v="Yes"/>
    <s v="Yes"/>
    <x v="0"/>
  </r>
  <r>
    <x v="200"/>
    <s v="Peninsula"/>
    <n v="3299"/>
    <s v="Artondale Elementary School"/>
    <n v="355.5"/>
    <n v="0"/>
    <n v="0"/>
    <n v="0"/>
    <n v="0"/>
    <n v="355.5"/>
    <s v="No"/>
    <s v="Yes"/>
    <s v="No"/>
    <s v="No"/>
    <x v="1"/>
  </r>
  <r>
    <x v="200"/>
    <s v="Peninsula"/>
    <n v="3685"/>
    <s v="Purdy Elementary School"/>
    <n v="464.34"/>
    <n v="0"/>
    <n v="0"/>
    <n v="0"/>
    <n v="0"/>
    <n v="464.34"/>
    <s v="No"/>
    <s v="Yes"/>
    <s v="No"/>
    <s v="No"/>
    <x v="1"/>
  </r>
  <r>
    <x v="200"/>
    <s v="Peninsula"/>
    <n v="4080"/>
    <s v="Discovery Elementary School"/>
    <n v="328.13"/>
    <n v="31.7"/>
    <n v="0"/>
    <n v="0"/>
    <n v="0"/>
    <n v="359.83"/>
    <s v="No"/>
    <s v="Yes"/>
    <s v="No"/>
    <s v="No"/>
    <x v="1"/>
  </r>
  <r>
    <x v="200"/>
    <s v="Peninsula"/>
    <n v="4081"/>
    <s v="Gig Harbor High"/>
    <n v="1148.3399999999999"/>
    <n v="0"/>
    <n v="224.56"/>
    <n v="0"/>
    <n v="0"/>
    <n v="1372.8999999999999"/>
    <s v="No"/>
    <s v="Yes"/>
    <s v="No"/>
    <s v="No"/>
    <x v="1"/>
  </r>
  <r>
    <x v="200"/>
    <s v="Peninsula"/>
    <n v="4156"/>
    <s v="Key Peninsula Middle School"/>
    <n v="458.3"/>
    <n v="0"/>
    <n v="0"/>
    <n v="0"/>
    <n v="0"/>
    <n v="458.3"/>
    <s v="No"/>
    <s v="Yes"/>
    <s v="No"/>
    <s v="No"/>
    <x v="1"/>
  </r>
  <r>
    <x v="200"/>
    <s v="Peninsula"/>
    <n v="4189"/>
    <s v="Minter Creek Elementary"/>
    <n v="266.12"/>
    <n v="16.2"/>
    <n v="0"/>
    <n v="0"/>
    <n v="0"/>
    <n v="282.32"/>
    <s v="No"/>
    <s v="Yes"/>
    <s v="No"/>
    <s v="No"/>
    <x v="1"/>
  </r>
  <r>
    <x v="200"/>
    <s v="Peninsula"/>
    <n v="4219"/>
    <s v="Kopachuck Middle School"/>
    <n v="484.04"/>
    <n v="0"/>
    <n v="0"/>
    <n v="0"/>
    <n v="0"/>
    <n v="484.04"/>
    <s v="No"/>
    <s v="Yes"/>
    <s v="No"/>
    <s v="No"/>
    <x v="1"/>
  </r>
  <r>
    <x v="200"/>
    <s v="Peninsula"/>
    <n v="4307"/>
    <s v="Voyager Elementary"/>
    <n v="452.12"/>
    <n v="16.2"/>
    <n v="0"/>
    <n v="0"/>
    <n v="0"/>
    <n v="468.32"/>
    <s v="No"/>
    <s v="Yes"/>
    <s v="No"/>
    <s v="No"/>
    <x v="1"/>
  </r>
  <r>
    <x v="200"/>
    <s v="Peninsula"/>
    <n v="4387"/>
    <s v="Harbor Ridge Middle School"/>
    <n v="594.99"/>
    <n v="0"/>
    <n v="0"/>
    <n v="0"/>
    <n v="0"/>
    <n v="594.99"/>
    <s v="No"/>
    <s v="Yes"/>
    <s v="No"/>
    <s v="No"/>
    <x v="1"/>
  </r>
  <r>
    <x v="200"/>
    <s v="Peninsula"/>
    <n v="5631"/>
    <s v="Pioneer Elementary School"/>
    <n v="492.93"/>
    <n v="0"/>
    <n v="0"/>
    <n v="0"/>
    <n v="0"/>
    <n v="492.93"/>
    <s v="No"/>
    <s v="Yes"/>
    <s v="No"/>
    <s v="No"/>
    <x v="1"/>
  </r>
  <r>
    <x v="200"/>
    <s v="Peninsula"/>
    <n v="5685"/>
    <s v="Swift Water Elementary"/>
    <n v="522.70000000000005"/>
    <n v="0"/>
    <n v="0"/>
    <n v="0"/>
    <n v="0"/>
    <n v="522.70000000000005"/>
    <s v="No"/>
    <s v="Yes"/>
    <s v="No"/>
    <s v="No"/>
    <x v="1"/>
  </r>
  <r>
    <x v="201"/>
    <s v="Franklin Pierce"/>
    <n v="2257"/>
    <s v="Collins Elementary"/>
    <n v="493.1"/>
    <n v="0"/>
    <n v="0"/>
    <n v="0"/>
    <n v="0"/>
    <n v="493.1"/>
    <s v="Yes"/>
    <s v="Yes"/>
    <s v="Yes"/>
    <s v="Yes"/>
    <x v="0"/>
  </r>
  <r>
    <x v="201"/>
    <s v="Franklin Pierce"/>
    <n v="2340"/>
    <s v="Midland Elementary"/>
    <n v="420.2"/>
    <n v="0"/>
    <n v="0"/>
    <n v="0"/>
    <n v="0"/>
    <n v="420.2"/>
    <s v="Yes"/>
    <s v="Yes"/>
    <s v="Yes"/>
    <s v="Yes"/>
    <x v="0"/>
  </r>
  <r>
    <x v="201"/>
    <s v="Franklin Pierce"/>
    <n v="2398"/>
    <s v="Central Avenue Elementary"/>
    <n v="355.6"/>
    <n v="0"/>
    <n v="0"/>
    <n v="0"/>
    <n v="0"/>
    <n v="355.6"/>
    <s v="Yes"/>
    <s v="Yes"/>
    <s v="Yes"/>
    <s v="Yes"/>
    <x v="0"/>
  </r>
  <r>
    <x v="201"/>
    <s v="Franklin Pierce"/>
    <n v="2876"/>
    <s v="Franklin Pierce High School"/>
    <n v="991.39"/>
    <n v="0"/>
    <n v="81.09"/>
    <n v="0"/>
    <n v="0"/>
    <n v="1072.48"/>
    <s v="Yes"/>
    <s v="Yes"/>
    <s v="Yes"/>
    <s v="Yes"/>
    <x v="0"/>
  </r>
  <r>
    <x v="201"/>
    <s v="Franklin Pierce"/>
    <n v="2945"/>
    <s v="James Sales Elementary"/>
    <n v="388.9"/>
    <n v="0"/>
    <n v="0"/>
    <n v="0"/>
    <n v="0"/>
    <n v="388.9"/>
    <s v="Yes"/>
    <s v="Yes"/>
    <s v="Yes"/>
    <s v="Yes"/>
    <x v="0"/>
  </r>
  <r>
    <x v="201"/>
    <s v="Franklin Pierce"/>
    <n v="3000"/>
    <s v="Harvard Elementary"/>
    <n v="427.1"/>
    <n v="0"/>
    <n v="0"/>
    <n v="0"/>
    <n v="0"/>
    <n v="427.1"/>
    <s v="Yes"/>
    <s v="Yes"/>
    <s v="Yes"/>
    <s v="Yes"/>
    <x v="0"/>
  </r>
  <r>
    <x v="201"/>
    <s v="Franklin Pierce"/>
    <n v="3180"/>
    <s v="Brookdale Elementary"/>
    <n v="502.4"/>
    <n v="0"/>
    <n v="0"/>
    <n v="0"/>
    <n v="0"/>
    <n v="502.4"/>
    <s v="Yes"/>
    <s v="Yes"/>
    <s v="Yes"/>
    <s v="Yes"/>
    <x v="0"/>
  </r>
  <r>
    <x v="201"/>
    <s v="Franklin Pierce"/>
    <n v="3300"/>
    <s v="Morris Ford Middle School"/>
    <n v="813.8"/>
    <n v="0"/>
    <n v="0"/>
    <n v="0"/>
    <n v="0"/>
    <n v="813.8"/>
    <s v="Yes"/>
    <s v="Yes"/>
    <s v="Yes"/>
    <s v="Yes"/>
    <x v="0"/>
  </r>
  <r>
    <x v="201"/>
    <s v="Franklin Pierce"/>
    <n v="3301"/>
    <s v="Christensen Elementary"/>
    <n v="348.8"/>
    <n v="0"/>
    <n v="0"/>
    <n v="0"/>
    <n v="0"/>
    <n v="348.8"/>
    <s v="Yes"/>
    <s v="Yes"/>
    <s v="Yes"/>
    <s v="Yes"/>
    <x v="0"/>
  </r>
  <r>
    <x v="201"/>
    <s v="Franklin Pierce"/>
    <n v="3401"/>
    <s v="Perry G Keithley Middle School"/>
    <n v="781"/>
    <n v="0"/>
    <n v="0"/>
    <n v="0"/>
    <n v="0"/>
    <n v="781"/>
    <s v="Yes"/>
    <s v="Yes"/>
    <s v="Yes"/>
    <s v="Yes"/>
    <x v="0"/>
  </r>
  <r>
    <x v="201"/>
    <s v="Franklin Pierce"/>
    <n v="3532"/>
    <s v="Elmhurst Elementary School"/>
    <n v="329.6"/>
    <n v="0"/>
    <n v="0"/>
    <n v="0"/>
    <n v="0"/>
    <n v="329.6"/>
    <s v="Yes"/>
    <s v="Yes"/>
    <s v="Yes"/>
    <s v="Yes"/>
    <x v="0"/>
  </r>
  <r>
    <x v="201"/>
    <s v="Franklin Pierce"/>
    <n v="3648"/>
    <s v="Washington High School"/>
    <n v="949.2"/>
    <n v="0"/>
    <n v="53.43"/>
    <n v="0"/>
    <n v="0"/>
    <n v="1002.63"/>
    <s v="Yes"/>
    <s v="Yes"/>
    <s v="Yes"/>
    <s v="Yes"/>
    <x v="0"/>
  </r>
  <r>
    <x v="201"/>
    <s v="Franklin Pierce"/>
    <n v="4063"/>
    <s v="Gates Secondary School"/>
    <n v="115.04"/>
    <n v="0"/>
    <n v="0.11"/>
    <n v="0"/>
    <n v="0"/>
    <n v="115.15"/>
    <s v="Yes"/>
    <s v="Yes"/>
    <s v="Yes"/>
    <s v="Yes"/>
    <x v="0"/>
  </r>
  <r>
    <x v="202"/>
    <s v="Bethel"/>
    <n v="1510"/>
    <s v="Challenger High School"/>
    <n v="333.7"/>
    <n v="0"/>
    <n v="8.33"/>
    <n v="0"/>
    <n v="0"/>
    <n v="342.03"/>
    <s v="Yes"/>
    <s v="Yes"/>
    <s v="Yes"/>
    <s v="Yes"/>
    <x v="0"/>
  </r>
  <r>
    <x v="202"/>
    <s v="Bethel"/>
    <n v="2399"/>
    <s v="Spanaway Elementary"/>
    <n v="352.2"/>
    <n v="0"/>
    <n v="0"/>
    <n v="0"/>
    <n v="0"/>
    <n v="352.2"/>
    <s v="Yes"/>
    <s v="Yes"/>
    <s v="Yes"/>
    <s v="Yes"/>
    <x v="0"/>
  </r>
  <r>
    <x v="202"/>
    <s v="Bethel"/>
    <n v="2543"/>
    <s v="Roy Elementary"/>
    <n v="267.8"/>
    <n v="0"/>
    <n v="0"/>
    <n v="0"/>
    <n v="0"/>
    <n v="267.8"/>
    <s v="Yes"/>
    <s v="Yes"/>
    <s v="Yes"/>
    <s v="Yes"/>
    <x v="0"/>
  </r>
  <r>
    <x v="202"/>
    <s v="Bethel"/>
    <n v="2576"/>
    <s v="Clover Creek Elementary"/>
    <n v="637.62"/>
    <n v="0"/>
    <n v="0"/>
    <n v="0"/>
    <n v="0"/>
    <n v="637.62"/>
    <s v="No"/>
    <s v="Yes"/>
    <s v="No"/>
    <s v="No"/>
    <x v="1"/>
  </r>
  <r>
    <x v="202"/>
    <s v="Bethel"/>
    <n v="2748"/>
    <s v="Kapowsin Elementary"/>
    <n v="357.5"/>
    <n v="0"/>
    <n v="0"/>
    <n v="0"/>
    <n v="0"/>
    <n v="357.5"/>
    <s v="No"/>
    <s v="Yes"/>
    <s v="No"/>
    <s v="No"/>
    <x v="1"/>
  </r>
  <r>
    <x v="202"/>
    <s v="Bethel"/>
    <n v="2807"/>
    <s v="Bethel High School"/>
    <n v="1463.17"/>
    <n v="0"/>
    <n v="111.1"/>
    <n v="0"/>
    <n v="0"/>
    <n v="1574.27"/>
    <s v="No"/>
    <s v="Yes"/>
    <s v="No"/>
    <s v="No"/>
    <x v="1"/>
  </r>
  <r>
    <x v="202"/>
    <s v="Bethel"/>
    <n v="2877"/>
    <s v="Elk Plain School of Choice"/>
    <n v="567.20000000000005"/>
    <n v="0"/>
    <n v="0"/>
    <n v="0"/>
    <n v="0"/>
    <n v="567.20000000000005"/>
    <s v="No"/>
    <s v="Yes"/>
    <s v="No"/>
    <s v="No"/>
    <x v="1"/>
  </r>
  <r>
    <x v="202"/>
    <s v="Bethel"/>
    <n v="3250"/>
    <s v="Bethel Middle School"/>
    <n v="653.78"/>
    <n v="0"/>
    <n v="0"/>
    <n v="0"/>
    <n v="0"/>
    <n v="653.78"/>
    <s v="Yes"/>
    <s v="Yes"/>
    <s v="Yes"/>
    <s v="Yes"/>
    <x v="0"/>
  </r>
  <r>
    <x v="202"/>
    <s v="Bethel"/>
    <n v="3649"/>
    <s v="Chester H Thompson Elementary"/>
    <n v="657.4"/>
    <n v="0"/>
    <n v="0"/>
    <n v="0"/>
    <n v="0"/>
    <n v="657.4"/>
    <s v="Yes"/>
    <s v="Yes"/>
    <s v="Yes"/>
    <s v="Yes"/>
    <x v="0"/>
  </r>
  <r>
    <x v="202"/>
    <s v="Bethel"/>
    <n v="3751"/>
    <s v="Spanaway Middle School"/>
    <n v="741.32"/>
    <n v="0"/>
    <n v="0"/>
    <n v="0"/>
    <n v="0"/>
    <n v="741.32"/>
    <s v="Yes"/>
    <s v="Yes"/>
    <s v="Yes"/>
    <s v="Yes"/>
    <x v="0"/>
  </r>
  <r>
    <x v="202"/>
    <s v="Bethel"/>
    <n v="4099"/>
    <s v="Evergreen Elementary"/>
    <n v="543.37"/>
    <n v="0"/>
    <n v="0"/>
    <n v="0"/>
    <n v="0"/>
    <n v="543.37"/>
    <s v="Yes"/>
    <s v="Yes"/>
    <s v="Yes"/>
    <s v="Yes"/>
    <x v="0"/>
  </r>
  <r>
    <x v="202"/>
    <s v="Bethel"/>
    <n v="4102"/>
    <s v="Naches Trail Elementary"/>
    <n v="447.1"/>
    <n v="0"/>
    <n v="0"/>
    <n v="0"/>
    <n v="0"/>
    <n v="447.1"/>
    <s v="Yes"/>
    <s v="Yes"/>
    <s v="Yes"/>
    <s v="Yes"/>
    <x v="0"/>
  </r>
  <r>
    <x v="202"/>
    <s v="Bethel"/>
    <n v="4103"/>
    <s v="Shining Mountain Elementary"/>
    <n v="614.1"/>
    <n v="0"/>
    <n v="0"/>
    <n v="0"/>
    <n v="0"/>
    <n v="614.1"/>
    <s v="Yes"/>
    <s v="Yes"/>
    <s v="Yes"/>
    <s v="Yes"/>
    <x v="0"/>
  </r>
  <r>
    <x v="202"/>
    <s v="Bethel"/>
    <n v="4158"/>
    <s v="Spanaway Lake High School"/>
    <n v="1571.82"/>
    <n v="0"/>
    <n v="131.77000000000001"/>
    <n v="0"/>
    <n v="0"/>
    <n v="1703.59"/>
    <s v="Yes"/>
    <s v="Yes"/>
    <s v="Yes"/>
    <s v="Yes"/>
    <x v="0"/>
  </r>
  <r>
    <x v="202"/>
    <s v="Bethel"/>
    <n v="4186"/>
    <s v="Cedarcrest Middle School"/>
    <n v="691.65"/>
    <n v="0"/>
    <n v="0"/>
    <n v="0"/>
    <n v="0"/>
    <n v="691.65"/>
    <s v="Yes"/>
    <s v="Yes"/>
    <s v="Yes"/>
    <s v="Yes"/>
    <x v="0"/>
  </r>
  <r>
    <x v="202"/>
    <s v="Bethel"/>
    <n v="4227"/>
    <s v="Rocky Ridge Elementary"/>
    <n v="434.2"/>
    <n v="0"/>
    <n v="0"/>
    <n v="0"/>
    <n v="0"/>
    <n v="434.2"/>
    <s v="No"/>
    <s v="Yes"/>
    <s v="No"/>
    <s v="No"/>
    <x v="1"/>
  </r>
  <r>
    <x v="202"/>
    <s v="Bethel"/>
    <n v="4296"/>
    <s v="Camas Prairie Elementary"/>
    <n v="511.5"/>
    <n v="0"/>
    <n v="0"/>
    <n v="0"/>
    <n v="0"/>
    <n v="511.5"/>
    <s v="Yes"/>
    <s v="Yes"/>
    <s v="Yes"/>
    <s v="Yes"/>
    <x v="0"/>
  </r>
  <r>
    <x v="202"/>
    <s v="Bethel"/>
    <n v="4297"/>
    <s v="Graham Elementary"/>
    <n v="606.6"/>
    <n v="0"/>
    <n v="0"/>
    <n v="0"/>
    <n v="0"/>
    <n v="606.6"/>
    <s v="No"/>
    <s v="Yes"/>
    <s v="No"/>
    <s v="No"/>
    <x v="1"/>
  </r>
  <r>
    <x v="202"/>
    <s v="Bethel"/>
    <n v="4331"/>
    <s v="Centennial Elementary Bethel"/>
    <n v="558.1"/>
    <n v="0"/>
    <n v="0"/>
    <n v="0"/>
    <n v="0"/>
    <n v="558.1"/>
    <s v="Yes"/>
    <s v="Yes"/>
    <s v="Yes"/>
    <s v="Yes"/>
    <x v="0"/>
  </r>
  <r>
    <x v="202"/>
    <s v="Bethel"/>
    <n v="4381"/>
    <s v="Pioneer Valley Elementary"/>
    <n v="529.12"/>
    <n v="0"/>
    <n v="0"/>
    <n v="0"/>
    <n v="0"/>
    <n v="529.12"/>
    <s v="No"/>
    <s v="Yes"/>
    <s v="No"/>
    <s v="No"/>
    <x v="1"/>
  </r>
  <r>
    <x v="202"/>
    <s v="Bethel"/>
    <n v="4407"/>
    <s v="Frontier Middle School"/>
    <n v="613.71"/>
    <n v="0"/>
    <n v="0"/>
    <n v="0"/>
    <n v="0"/>
    <n v="613.71"/>
    <s v="No"/>
    <s v="Yes"/>
    <s v="No"/>
    <s v="No"/>
    <x v="1"/>
  </r>
  <r>
    <x v="202"/>
    <s v="Bethel"/>
    <n v="4538"/>
    <s v="North Star Elementary"/>
    <n v="465.39"/>
    <n v="0"/>
    <n v="0"/>
    <n v="0"/>
    <n v="0"/>
    <n v="465.39"/>
    <s v="No"/>
    <s v="Yes"/>
    <s v="No"/>
    <s v="No"/>
    <x v="1"/>
  </r>
  <r>
    <x v="202"/>
    <s v="Bethel"/>
    <n v="4578"/>
    <s v="Cougar Mountain Middle School"/>
    <n v="597.51"/>
    <n v="0"/>
    <n v="0"/>
    <n v="0"/>
    <n v="0"/>
    <n v="597.51"/>
    <s v="No"/>
    <s v="Yes"/>
    <s v="No"/>
    <s v="No"/>
    <x v="1"/>
  </r>
  <r>
    <x v="202"/>
    <s v="Bethel"/>
    <n v="5033"/>
    <s v="Graham Kapowsin High School"/>
    <n v="1805.32"/>
    <n v="0"/>
    <n v="214.82"/>
    <n v="0"/>
    <n v="0"/>
    <n v="2020.1399999999999"/>
    <s v="No"/>
    <s v="Yes"/>
    <s v="No"/>
    <s v="No"/>
    <x v="1"/>
  </r>
  <r>
    <x v="202"/>
    <s v="Bethel"/>
    <n v="5159"/>
    <s v="Frederickson Elementary"/>
    <n v="548.1"/>
    <n v="0"/>
    <n v="0"/>
    <n v="0"/>
    <n v="0"/>
    <n v="548.1"/>
    <s v="No"/>
    <s v="Yes"/>
    <s v="No"/>
    <s v="No"/>
    <x v="1"/>
  </r>
  <r>
    <x v="202"/>
    <s v="Bethel"/>
    <n v="5160"/>
    <s v="Nelson Elementary School"/>
    <n v="735.62"/>
    <n v="0"/>
    <n v="0"/>
    <n v="0"/>
    <n v="0"/>
    <n v="735.62"/>
    <s v="No"/>
    <s v="Yes"/>
    <s v="No"/>
    <s v="No"/>
    <x v="1"/>
  </r>
  <r>
    <x v="202"/>
    <s v="Bethel"/>
    <n v="5206"/>
    <s v="Liberty Middle School"/>
    <n v="891.92"/>
    <n v="0"/>
    <n v="0"/>
    <n v="0"/>
    <n v="0"/>
    <n v="891.92"/>
    <s v="Yes"/>
    <s v="Yes"/>
    <s v="Yes"/>
    <s v="Yes"/>
    <x v="0"/>
  </r>
  <r>
    <x v="202"/>
    <s v="Bethel"/>
    <n v="5471"/>
    <s v="Bethel Elementary Learning Academy"/>
    <n v="16.34"/>
    <n v="0"/>
    <n v="0"/>
    <n v="0"/>
    <n v="0"/>
    <n v="16.34"/>
    <s v="No"/>
    <s v="Yes"/>
    <s v="No"/>
    <s v="No"/>
    <x v="1"/>
  </r>
  <r>
    <x v="202"/>
    <s v="Bethel"/>
    <n v="5633"/>
    <s v="Bethel Virtual Academy"/>
    <n v="526.34"/>
    <n v="0"/>
    <n v="13.469999999999999"/>
    <n v="0"/>
    <n v="0"/>
    <n v="539.81000000000006"/>
    <s v="Yes"/>
    <s v="Yes"/>
    <s v="Yes"/>
    <s v="Yes"/>
    <x v="0"/>
  </r>
  <r>
    <x v="202"/>
    <s v="Bethel"/>
    <n v="5635"/>
    <s v="Katherine G. Johnson Elementary School"/>
    <n v="592.21"/>
    <n v="0"/>
    <n v="0"/>
    <n v="0"/>
    <n v="0"/>
    <n v="592.21"/>
    <s v="No"/>
    <s v="Yes"/>
    <s v="No"/>
    <s v="No"/>
    <x v="1"/>
  </r>
  <r>
    <x v="202"/>
    <s v="Bethel"/>
    <n v="5754"/>
    <s v="Transition 18-21 Program"/>
    <n v="48.71"/>
    <n v="0"/>
    <n v="0"/>
    <n v="0"/>
    <n v="0"/>
    <n v="48.71"/>
    <s v="Yes"/>
    <s v="Yes"/>
    <s v="Yes"/>
    <s v="Yes"/>
    <x v="0"/>
  </r>
  <r>
    <x v="202"/>
    <s v="Bethel"/>
    <n v="5961"/>
    <s v="Pierce County Skills Center"/>
    <n v="331.71"/>
    <n v="0"/>
    <n v="0"/>
    <n v="0"/>
    <n v="74.800000000000011"/>
    <n v="406.51"/>
    <s v="No"/>
    <s v="Yes"/>
    <s v="No"/>
    <s v="No"/>
    <x v="1"/>
  </r>
  <r>
    <x v="203"/>
    <s v="Eatonville"/>
    <n v="2205"/>
    <s v="Eatonville Elementary School"/>
    <n v="405.43"/>
    <n v="0"/>
    <n v="0"/>
    <n v="0"/>
    <n v="0"/>
    <n v="405.43"/>
    <s v="No"/>
    <s v="Yes"/>
    <s v="No"/>
    <s v="No"/>
    <x v="1"/>
  </r>
  <r>
    <x v="203"/>
    <s v="Eatonville"/>
    <n v="2206"/>
    <s v="Eatonville High School"/>
    <n v="535.99"/>
    <n v="0"/>
    <n v="53.05"/>
    <n v="0"/>
    <n v="0"/>
    <n v="589.04"/>
    <s v="No"/>
    <s v="Yes"/>
    <s v="No"/>
    <s v="No"/>
    <x v="1"/>
  </r>
  <r>
    <x v="203"/>
    <s v="Eatonville"/>
    <n v="2361"/>
    <s v="Weyerhaeuser Elementary"/>
    <n v="364.26"/>
    <n v="0"/>
    <n v="0"/>
    <n v="0"/>
    <n v="0"/>
    <n v="364.26"/>
    <s v="No"/>
    <s v="Yes"/>
    <s v="No"/>
    <s v="No"/>
    <x v="1"/>
  </r>
  <r>
    <x v="203"/>
    <s v="Eatonville"/>
    <n v="2808"/>
    <s v="Columbia Crest A-STEM Academy"/>
    <n v="140.66999999999999"/>
    <n v="16.5"/>
    <n v="0"/>
    <n v="0"/>
    <n v="0"/>
    <n v="157.16999999999999"/>
    <s v="Yes"/>
    <s v="Yes"/>
    <s v="Yes"/>
    <s v="Yes"/>
    <x v="0"/>
  </r>
  <r>
    <x v="203"/>
    <s v="Eatonville"/>
    <n v="4230"/>
    <s v="Eatonville Middle School"/>
    <n v="403.4"/>
    <n v="0"/>
    <n v="0"/>
    <n v="0"/>
    <n v="0"/>
    <n v="403.4"/>
    <s v="No"/>
    <s v="Yes"/>
    <s v="No"/>
    <s v="No"/>
    <x v="1"/>
  </r>
  <r>
    <x v="203"/>
    <s v="Eatonville"/>
    <n v="5531"/>
    <s v="Eatonville Online Academy"/>
    <n v="7.6"/>
    <n v="0"/>
    <n v="0"/>
    <n v="0"/>
    <n v="0"/>
    <n v="7.6"/>
    <s v="No"/>
    <s v="Yes"/>
    <s v="No"/>
    <s v="No"/>
    <x v="1"/>
  </r>
  <r>
    <x v="204"/>
    <s v="White River"/>
    <n v="2190"/>
    <s v="Elk Ridge Elementary"/>
    <n v="570.67999999999995"/>
    <n v="0"/>
    <n v="0"/>
    <n v="0"/>
    <n v="0"/>
    <n v="570.67999999999995"/>
    <s v="No"/>
    <s v="Yes"/>
    <s v="No"/>
    <s v="No"/>
    <x v="1"/>
  </r>
  <r>
    <x v="204"/>
    <s v="White River"/>
    <n v="3458"/>
    <s v="Glacier Middle School"/>
    <n v="954.27"/>
    <n v="0"/>
    <n v="0"/>
    <n v="0"/>
    <n v="0"/>
    <n v="954.27"/>
    <s v="No"/>
    <s v="Yes"/>
    <s v="No"/>
    <s v="No"/>
    <x v="1"/>
  </r>
  <r>
    <x v="204"/>
    <s v="White River"/>
    <n v="4170"/>
    <s v="Wilkeson Elementary School"/>
    <n v="264.44"/>
    <n v="0"/>
    <n v="0"/>
    <n v="0"/>
    <n v="0"/>
    <n v="264.44"/>
    <s v="No"/>
    <s v="Yes"/>
    <s v="No"/>
    <s v="No"/>
    <x v="1"/>
  </r>
  <r>
    <x v="204"/>
    <s v="White River"/>
    <n v="4309"/>
    <s v="Foothills Elementary"/>
    <n v="487.07"/>
    <n v="0"/>
    <n v="0"/>
    <n v="0"/>
    <n v="0"/>
    <n v="487.07"/>
    <s v="No"/>
    <s v="Yes"/>
    <s v="No"/>
    <s v="No"/>
    <x v="1"/>
  </r>
  <r>
    <x v="204"/>
    <s v="White River"/>
    <n v="4471"/>
    <s v="Mountain Meadow Elementary"/>
    <n v="402.1"/>
    <n v="0"/>
    <n v="0"/>
    <n v="0"/>
    <n v="0"/>
    <n v="402.1"/>
    <s v="No"/>
    <s v="Yes"/>
    <s v="No"/>
    <s v="No"/>
    <x v="1"/>
  </r>
  <r>
    <x v="204"/>
    <s v="White River"/>
    <n v="4569"/>
    <s v="White River High School"/>
    <n v="1211.08"/>
    <n v="0"/>
    <n v="123.78"/>
    <n v="0"/>
    <n v="0"/>
    <n v="1334.86"/>
    <s v="No"/>
    <s v="Yes"/>
    <s v="No"/>
    <s v="No"/>
    <x v="1"/>
  </r>
  <r>
    <x v="204"/>
    <s v="White River"/>
    <n v="5564"/>
    <s v="White River Early Learning Center"/>
    <n v="255.42"/>
    <n v="0"/>
    <n v="0"/>
    <n v="0"/>
    <n v="0"/>
    <n v="255.42"/>
    <s v="No"/>
    <s v="Yes"/>
    <s v="No"/>
    <s v="No"/>
    <x v="1"/>
  </r>
  <r>
    <x v="205"/>
    <s v="Fife"/>
    <n v="2773"/>
    <s v="Fife High School"/>
    <n v="781.58"/>
    <n v="0"/>
    <n v="87.19"/>
    <n v="0"/>
    <n v="0"/>
    <n v="868.77"/>
    <s v="No"/>
    <s v="Yes"/>
    <s v="No"/>
    <s v="No"/>
    <x v="1"/>
  </r>
  <r>
    <x v="205"/>
    <s v="Fife"/>
    <n v="2878"/>
    <s v="Discovery Primary School"/>
    <n v="444.7"/>
    <n v="0"/>
    <n v="0"/>
    <n v="0"/>
    <n v="0"/>
    <n v="444.7"/>
    <s v="Yes"/>
    <s v="Yes"/>
    <s v="Yes"/>
    <s v="Yes"/>
    <x v="0"/>
  </r>
  <r>
    <x v="205"/>
    <s v="Fife"/>
    <n v="3798"/>
    <s v="Surprise Lake Middle School"/>
    <n v="648.48"/>
    <n v="0"/>
    <n v="0"/>
    <n v="0"/>
    <n v="0"/>
    <n v="648.48"/>
    <s v="Yes"/>
    <s v="Yes"/>
    <s v="Yes"/>
    <s v="Yes"/>
    <x v="0"/>
  </r>
  <r>
    <x v="205"/>
    <s v="Fife"/>
    <n v="4557"/>
    <s v="Hedden Elementary School"/>
    <n v="475.35"/>
    <n v="0"/>
    <n v="0"/>
    <n v="0"/>
    <n v="0"/>
    <n v="475.35"/>
    <s v="Yes"/>
    <s v="Yes"/>
    <s v="Yes"/>
    <s v="Yes"/>
    <x v="0"/>
  </r>
  <r>
    <x v="205"/>
    <s v="Fife"/>
    <n v="4582"/>
    <s v="Columbia Junior High School"/>
    <n v="596.21"/>
    <n v="0"/>
    <n v="0"/>
    <n v="0"/>
    <n v="0"/>
    <n v="596.21"/>
    <s v="No"/>
    <s v="Yes"/>
    <s v="No"/>
    <s v="No"/>
    <x v="1"/>
  </r>
  <r>
    <x v="205"/>
    <s v="Fife"/>
    <n v="5671"/>
    <s v="Fife Elementary School"/>
    <n v="820.98"/>
    <n v="0"/>
    <n v="0"/>
    <n v="0"/>
    <n v="0"/>
    <n v="820.98"/>
    <s v="Yes"/>
    <s v="Yes"/>
    <s v="Yes"/>
    <s v="Yes"/>
    <x v="0"/>
  </r>
  <r>
    <x v="206"/>
    <s v="Chief Leschi Tribal"/>
    <n v="5549"/>
    <s v="Chief Leschi Schools"/>
    <n v="633.66999999999996"/>
    <n v="9.1999999999999993"/>
    <n v="2.08"/>
    <n v="0"/>
    <n v="0"/>
    <n v="644.95000000000005"/>
    <s v="Yes"/>
    <s v="Yes"/>
    <s v="Yes"/>
    <s v="Yes"/>
    <x v="0"/>
  </r>
  <r>
    <x v="207"/>
    <s v="Impact Com Bay Charter"/>
    <n v="5661"/>
    <s v="Impact Public Schools"/>
    <n v="250.6"/>
    <n v="0"/>
    <n v="0"/>
    <n v="0"/>
    <n v="0"/>
    <n v="250.6"/>
    <s v="Yes"/>
    <s v="Yes"/>
    <s v="Yes"/>
    <s v="Yes"/>
    <x v="0"/>
  </r>
  <r>
    <x v="208"/>
    <s v="Summit Olympus Charter"/>
    <n v="5376"/>
    <s v="Summit Public School: Olympus"/>
    <n v="153.19999999999999"/>
    <n v="0"/>
    <n v="0"/>
    <n v="0"/>
    <n v="0"/>
    <n v="153.19999999999999"/>
    <s v="Yes"/>
    <s v="Yes"/>
    <s v="Yes"/>
    <s v="Yes"/>
    <x v="0"/>
  </r>
  <r>
    <x v="209"/>
    <s v="Bates TC"/>
    <n v="5950"/>
    <s v="Bates Technical High School"/>
    <n v="503.23"/>
    <n v="0"/>
    <n v="0"/>
    <n v="0"/>
    <n v="0"/>
    <n v="503.23"/>
    <s v="No"/>
    <e v="#N/A"/>
    <s v="No"/>
    <s v="No"/>
    <x v="1"/>
  </r>
  <r>
    <x v="210"/>
    <s v="Clover Park TC"/>
    <n v="5951"/>
    <s v="Northwest Career and Technical High School"/>
    <n v="262.01"/>
    <n v="0"/>
    <n v="0"/>
    <n v="0"/>
    <n v="0"/>
    <n v="262.01"/>
    <s v="No"/>
    <e v="#N/A"/>
    <s v="No"/>
    <s v="No"/>
    <x v="1"/>
  </r>
  <r>
    <x v="211"/>
    <s v="Shaw"/>
    <n v="3725"/>
    <s v="Shaw Island Elementary School"/>
    <n v="9"/>
    <n v="0.97"/>
    <n v="0"/>
    <n v="0"/>
    <n v="0"/>
    <n v="9.9700000000000006"/>
    <s v="No"/>
    <s v="No"/>
    <s v="No"/>
    <s v="No"/>
    <x v="1"/>
  </r>
  <r>
    <x v="212"/>
    <s v="Orcas"/>
    <n v="1892"/>
    <s v="OASIS K-12"/>
    <n v="327.64"/>
    <n v="0"/>
    <n v="0"/>
    <n v="0"/>
    <n v="0"/>
    <n v="327.64"/>
    <s v="No"/>
    <s v="Yes"/>
    <s v="No"/>
    <s v="No"/>
    <x v="1"/>
  </r>
  <r>
    <x v="212"/>
    <s v="Orcas"/>
    <n v="2749"/>
    <s v="Orcas Island Elementary School"/>
    <n v="150.38999999999999"/>
    <n v="0"/>
    <n v="0"/>
    <n v="0"/>
    <n v="0"/>
    <n v="150.38999999999999"/>
    <s v="No"/>
    <s v="Yes"/>
    <s v="No"/>
    <s v="No"/>
    <x v="1"/>
  </r>
  <r>
    <x v="212"/>
    <s v="Orcas"/>
    <n v="2750"/>
    <s v="Orcas Island High School"/>
    <n v="160.47"/>
    <n v="0"/>
    <n v="0.66"/>
    <n v="0"/>
    <n v="0"/>
    <n v="161.13"/>
    <s v="No"/>
    <s v="Yes"/>
    <s v="No"/>
    <s v="No"/>
    <x v="1"/>
  </r>
  <r>
    <x v="212"/>
    <s v="Orcas"/>
    <n v="3808"/>
    <s v="Waldron Island School"/>
    <n v="5.2"/>
    <n v="1.2"/>
    <n v="0"/>
    <n v="0"/>
    <n v="0"/>
    <n v="6.4"/>
    <s v="No"/>
    <s v="Yes"/>
    <s v="No"/>
    <s v="No"/>
    <x v="1"/>
  </r>
  <r>
    <x v="212"/>
    <s v="Orcas"/>
    <n v="4558"/>
    <s v="Orcas Island Middle School"/>
    <n v="91.33"/>
    <n v="0"/>
    <n v="0"/>
    <n v="0"/>
    <n v="0"/>
    <n v="91.33"/>
    <s v="No"/>
    <s v="Yes"/>
    <s v="No"/>
    <s v="No"/>
    <x v="1"/>
  </r>
  <r>
    <x v="212"/>
    <s v="Orcas"/>
    <n v="5555"/>
    <s v="Orcas Island Montessori Public"/>
    <n v="18.5"/>
    <n v="0"/>
    <n v="0"/>
    <n v="0"/>
    <n v="0"/>
    <n v="18.5"/>
    <s v="No"/>
    <s v="Yes"/>
    <s v="No"/>
    <s v="No"/>
    <x v="1"/>
  </r>
  <r>
    <x v="213"/>
    <s v="Lopez"/>
    <n v="2632"/>
    <s v="Lopez Middle High School"/>
    <n v="112.22"/>
    <n v="0"/>
    <n v="2.8"/>
    <n v="0"/>
    <n v="0"/>
    <n v="115.02"/>
    <s v="Yes"/>
    <s v="Yes"/>
    <s v="Yes"/>
    <s v="Yes"/>
    <x v="0"/>
  </r>
  <r>
    <x v="213"/>
    <s v="Lopez"/>
    <n v="4107"/>
    <s v="Lopez Elementary School"/>
    <n v="98.77"/>
    <n v="0"/>
    <n v="0"/>
    <n v="0"/>
    <n v="0"/>
    <n v="98.77"/>
    <s v="Yes"/>
    <s v="Yes"/>
    <s v="Yes"/>
    <s v="Yes"/>
    <x v="0"/>
  </r>
  <r>
    <x v="213"/>
    <s v="Lopez"/>
    <n v="4178"/>
    <s v="Decatur Elementary"/>
    <n v="5.7"/>
    <n v="0"/>
    <n v="0"/>
    <n v="0"/>
    <n v="0"/>
    <n v="5.7"/>
    <s v="No"/>
    <s v="Yes"/>
    <s v="No"/>
    <s v="No"/>
    <x v="1"/>
  </r>
  <r>
    <x v="214"/>
    <s v="San Juan"/>
    <n v="1963"/>
    <s v="Griffin Bay School"/>
    <n v="43.71"/>
    <n v="0"/>
    <n v="1.32"/>
    <n v="0"/>
    <n v="0"/>
    <n v="45.03"/>
    <s v="No"/>
    <s v="Yes"/>
    <s v="No"/>
    <s v="No"/>
    <x v="1"/>
  </r>
  <r>
    <x v="214"/>
    <s v="San Juan"/>
    <n v="2520"/>
    <s v="Friday Harbor Elementary School"/>
    <n v="310.11"/>
    <n v="0"/>
    <n v="0"/>
    <n v="0"/>
    <n v="0"/>
    <n v="310.11"/>
    <s v="No"/>
    <s v="Yes"/>
    <s v="No"/>
    <s v="No"/>
    <x v="1"/>
  </r>
  <r>
    <x v="214"/>
    <s v="San Juan"/>
    <n v="2879"/>
    <s v="Friday Harbor High School"/>
    <n v="242.74"/>
    <n v="0"/>
    <n v="6.03"/>
    <n v="0"/>
    <n v="0"/>
    <n v="248.77"/>
    <s v="No"/>
    <s v="Yes"/>
    <s v="No"/>
    <s v="No"/>
    <x v="1"/>
  </r>
  <r>
    <x v="214"/>
    <s v="San Juan"/>
    <n v="3011"/>
    <s v="Friday Harbor Middle School"/>
    <n v="175.34"/>
    <n v="0"/>
    <n v="0"/>
    <n v="0"/>
    <n v="0"/>
    <n v="175.34"/>
    <s v="No"/>
    <s v="Yes"/>
    <s v="No"/>
    <s v="No"/>
    <x v="1"/>
  </r>
  <r>
    <x v="215"/>
    <s v="Concrete"/>
    <n v="2577"/>
    <s v="Concrete Elementary"/>
    <n v="285.48"/>
    <n v="27.6"/>
    <n v="0"/>
    <n v="0"/>
    <n v="0"/>
    <n v="313.08000000000004"/>
    <s v="Yes"/>
    <s v="Yes"/>
    <s v="Yes"/>
    <s v="Yes"/>
    <x v="0"/>
  </r>
  <r>
    <x v="215"/>
    <s v="Concrete"/>
    <n v="2810"/>
    <s v="Concrete High School"/>
    <n v="197.27"/>
    <n v="0"/>
    <n v="15.06"/>
    <n v="4.2"/>
    <n v="0"/>
    <n v="216.53"/>
    <s v="Yes"/>
    <s v="Yes"/>
    <s v="Yes"/>
    <s v="Yes"/>
    <x v="0"/>
  </r>
  <r>
    <x v="216"/>
    <s v="Burlington Edison"/>
    <n v="1928"/>
    <s v="Burlington-Edison Alternative School"/>
    <n v="19.899999999999999"/>
    <n v="0"/>
    <n v="0"/>
    <n v="0"/>
    <n v="0"/>
    <n v="19.899999999999999"/>
    <s v="Yes"/>
    <s v="Yes"/>
    <s v="Yes"/>
    <s v="Yes"/>
    <x v="0"/>
  </r>
  <r>
    <x v="216"/>
    <s v="Burlington Edison"/>
    <n v="2362"/>
    <s v="Burlington Edison High School"/>
    <n v="998.56"/>
    <n v="0"/>
    <n v="63.03"/>
    <n v="0"/>
    <n v="0"/>
    <n v="1061.5899999999999"/>
    <s v="Yes"/>
    <s v="Yes"/>
    <s v="Yes"/>
    <s v="Yes"/>
    <x v="0"/>
  </r>
  <r>
    <x v="216"/>
    <s v="Burlington Edison"/>
    <n v="2379"/>
    <s v="Edison Elementary - Burlington/Edison"/>
    <n v="386.94"/>
    <n v="0"/>
    <n v="0"/>
    <n v="0"/>
    <n v="0"/>
    <n v="386.94"/>
    <s v="No"/>
    <s v="Yes"/>
    <s v="No"/>
    <s v="No"/>
    <x v="1"/>
  </r>
  <r>
    <x v="216"/>
    <s v="Burlington Edison"/>
    <n v="2946"/>
    <s v="West View Elementary"/>
    <n v="389.8"/>
    <n v="0"/>
    <n v="0"/>
    <n v="0"/>
    <n v="0"/>
    <n v="389.8"/>
    <s v="Yes"/>
    <s v="Yes"/>
    <s v="Yes"/>
    <s v="Yes"/>
    <x v="0"/>
  </r>
  <r>
    <x v="216"/>
    <s v="Burlington Edison"/>
    <n v="3251"/>
    <s v="Lucille Umbarger Elementary"/>
    <n v="591.44000000000005"/>
    <n v="0"/>
    <n v="0"/>
    <n v="0"/>
    <n v="0"/>
    <n v="591.44000000000005"/>
    <s v="Yes"/>
    <s v="Yes"/>
    <s v="Yes"/>
    <s v="Yes"/>
    <x v="0"/>
  </r>
  <r>
    <x v="216"/>
    <s v="Burlington Edison"/>
    <n v="3603"/>
    <s v="Allen Elementary"/>
    <n v="394"/>
    <n v="0"/>
    <n v="0"/>
    <n v="0"/>
    <n v="0"/>
    <n v="394"/>
    <s v="Yes"/>
    <s v="Yes"/>
    <s v="Yes"/>
    <s v="Yes"/>
    <x v="0"/>
  </r>
  <r>
    <x v="216"/>
    <s v="Burlington Edison"/>
    <n v="4412"/>
    <s v="Bay View Elementary"/>
    <n v="404.6"/>
    <n v="7.6"/>
    <n v="0"/>
    <n v="0"/>
    <n v="0"/>
    <n v="412.20000000000005"/>
    <s v="No"/>
    <s v="Yes"/>
    <s v="No"/>
    <s v="No"/>
    <x v="1"/>
  </r>
  <r>
    <x v="217"/>
    <s v="Sedro Woolley"/>
    <n v="1537"/>
    <s v="State Street High School"/>
    <n v="121.21"/>
    <n v="0"/>
    <n v="4.21"/>
    <n v="24.98"/>
    <n v="0"/>
    <n v="150.39999999999998"/>
    <s v="Yes"/>
    <s v="Yes"/>
    <s v="Yes"/>
    <s v="Yes"/>
    <x v="0"/>
  </r>
  <r>
    <x v="217"/>
    <s v="Sedro Woolley"/>
    <n v="2150"/>
    <s v="Sedro Woolley Senior High School"/>
    <n v="1068.17"/>
    <n v="0"/>
    <n v="96.31"/>
    <n v="0"/>
    <n v="0"/>
    <n v="1164.48"/>
    <s v="No"/>
    <s v="Yes"/>
    <s v="No"/>
    <s v="No"/>
    <x v="1"/>
  </r>
  <r>
    <x v="217"/>
    <s v="Sedro Woolley"/>
    <n v="2380"/>
    <s v="Central Elementary School"/>
    <n v="467.7"/>
    <n v="10"/>
    <n v="0"/>
    <n v="0"/>
    <n v="0"/>
    <n v="477.7"/>
    <s v="Yes"/>
    <s v="Yes"/>
    <s v="Yes"/>
    <s v="Yes"/>
    <x v="0"/>
  </r>
  <r>
    <x v="217"/>
    <s v="Sedro Woolley"/>
    <n v="2521"/>
    <s v="Big Lake Elementary School"/>
    <n v="267.06"/>
    <n v="9.9"/>
    <n v="0"/>
    <n v="0"/>
    <n v="0"/>
    <n v="276.95999999999998"/>
    <s v="No"/>
    <s v="Yes"/>
    <s v="No"/>
    <s v="No"/>
    <x v="1"/>
  </r>
  <r>
    <x v="217"/>
    <s v="Sedro Woolley"/>
    <n v="2620"/>
    <s v="Lyman Elementary School"/>
    <n v="150.80000000000001"/>
    <n v="9.9499999999999993"/>
    <n v="0"/>
    <n v="0"/>
    <n v="0"/>
    <n v="160.75"/>
    <s v="No"/>
    <s v="Yes"/>
    <s v="No"/>
    <s v="No"/>
    <x v="1"/>
  </r>
  <r>
    <x v="217"/>
    <s v="Sedro Woolley"/>
    <n v="2774"/>
    <s v="Mary Purcell Elementary School"/>
    <n v="377"/>
    <n v="25"/>
    <n v="0"/>
    <n v="0"/>
    <n v="0"/>
    <n v="402"/>
    <s v="Yes"/>
    <s v="Yes"/>
    <s v="Yes"/>
    <s v="Yes"/>
    <x v="0"/>
  </r>
  <r>
    <x v="217"/>
    <s v="Sedro Woolley"/>
    <n v="3181"/>
    <s v="Cascade Middle School"/>
    <n v="669.99"/>
    <n v="0"/>
    <n v="0"/>
    <n v="0"/>
    <n v="0"/>
    <n v="669.99"/>
    <s v="Yes"/>
    <s v="Yes"/>
    <s v="Yes"/>
    <s v="Yes"/>
    <x v="0"/>
  </r>
  <r>
    <x v="217"/>
    <s v="Sedro Woolley"/>
    <n v="3402"/>
    <s v="Samish Elementary School"/>
    <n v="167.72"/>
    <n v="0"/>
    <n v="0"/>
    <n v="0"/>
    <n v="0"/>
    <n v="167.72"/>
    <s v="No"/>
    <s v="Yes"/>
    <s v="No"/>
    <s v="No"/>
    <x v="1"/>
  </r>
  <r>
    <x v="217"/>
    <s v="Sedro Woolley"/>
    <n v="3403"/>
    <s v="Clear Lake Elementary School"/>
    <n v="297.35000000000002"/>
    <n v="0"/>
    <n v="0"/>
    <n v="0"/>
    <n v="0"/>
    <n v="297.35000000000002"/>
    <s v="No"/>
    <s v="Yes"/>
    <s v="No"/>
    <s v="No"/>
    <x v="1"/>
  </r>
  <r>
    <x v="217"/>
    <s v="Sedro Woolley"/>
    <n v="3942"/>
    <s v="Evergreen Elementary School"/>
    <n v="543.95000000000005"/>
    <n v="0"/>
    <n v="0"/>
    <n v="0"/>
    <n v="0"/>
    <n v="543.95000000000005"/>
    <s v="Yes"/>
    <s v="Yes"/>
    <s v="Yes"/>
    <s v="Yes"/>
    <x v="0"/>
  </r>
  <r>
    <x v="218"/>
    <s v="Anacortes"/>
    <n v="2467"/>
    <s v="Anacortes High School"/>
    <n v="680.22"/>
    <n v="0"/>
    <n v="46.54"/>
    <n v="0"/>
    <n v="0"/>
    <n v="726.76"/>
    <s v="No"/>
    <s v="Yes"/>
    <s v="No"/>
    <s v="No"/>
    <x v="1"/>
  </r>
  <r>
    <x v="218"/>
    <s v="Anacortes"/>
    <n v="2707"/>
    <s v="Anacortes Middle School"/>
    <n v="588.32000000000005"/>
    <n v="0"/>
    <n v="0"/>
    <n v="0"/>
    <n v="0"/>
    <n v="588.32000000000005"/>
    <s v="No"/>
    <s v="Yes"/>
    <s v="No"/>
    <s v="No"/>
    <x v="1"/>
  </r>
  <r>
    <x v="218"/>
    <s v="Anacortes"/>
    <n v="3057"/>
    <s v="Mount Erie Elementary"/>
    <n v="352.1"/>
    <n v="0"/>
    <n v="0"/>
    <n v="0"/>
    <n v="0"/>
    <n v="352.1"/>
    <s v="No"/>
    <s v="Yes"/>
    <s v="No"/>
    <s v="No"/>
    <x v="1"/>
  </r>
  <r>
    <x v="218"/>
    <s v="Anacortes"/>
    <n v="3182"/>
    <s v="Fidalgo Elementary"/>
    <n v="358.4"/>
    <n v="0"/>
    <n v="0"/>
    <n v="0"/>
    <n v="0"/>
    <n v="358.4"/>
    <s v="No"/>
    <s v="Yes"/>
    <s v="No"/>
    <s v="No"/>
    <x v="1"/>
  </r>
  <r>
    <x v="218"/>
    <s v="Anacortes"/>
    <n v="3252"/>
    <s v="Island View Elementary"/>
    <n v="459.53"/>
    <n v="0"/>
    <n v="0"/>
    <n v="0"/>
    <n v="0"/>
    <n v="459.53"/>
    <s v="No"/>
    <s v="Yes"/>
    <s v="No"/>
    <s v="No"/>
    <x v="1"/>
  </r>
  <r>
    <x v="218"/>
    <s v="Anacortes"/>
    <n v="5176"/>
    <s v="Cap Sante High School"/>
    <n v="53.65"/>
    <n v="0"/>
    <n v="0.8"/>
    <n v="0"/>
    <n v="0"/>
    <n v="54.449999999999996"/>
    <s v="Yes"/>
    <s v="Yes"/>
    <s v="Yes"/>
    <s v="Yes"/>
    <x v="0"/>
  </r>
  <r>
    <x v="219"/>
    <s v="La Conner"/>
    <n v="2276"/>
    <s v="La Conner High School"/>
    <n v="157.55000000000001"/>
    <n v="0"/>
    <n v="9.3699999999999992"/>
    <n v="0.8"/>
    <n v="0"/>
    <n v="167.72000000000003"/>
    <s v="Yes"/>
    <s v="Yes"/>
    <s v="Yes"/>
    <s v="Yes"/>
    <x v="0"/>
  </r>
  <r>
    <x v="219"/>
    <s v="La Conner"/>
    <n v="2522"/>
    <s v="La Conner Elementary"/>
    <n v="206.1"/>
    <n v="0"/>
    <n v="0"/>
    <n v="0"/>
    <n v="0"/>
    <n v="206.1"/>
    <s v="Yes"/>
    <s v="Yes"/>
    <s v="Yes"/>
    <s v="Yes"/>
    <x v="0"/>
  </r>
  <r>
    <x v="219"/>
    <s v="La Conner"/>
    <n v="3900"/>
    <s v="La Conner Middle"/>
    <n v="128.62"/>
    <n v="0"/>
    <n v="0"/>
    <n v="0"/>
    <n v="0"/>
    <n v="128.62"/>
    <s v="Yes"/>
    <s v="Yes"/>
    <s v="Yes"/>
    <s v="Yes"/>
    <x v="0"/>
  </r>
  <r>
    <x v="220"/>
    <s v="Conway"/>
    <n v="2578"/>
    <s v="Conway School"/>
    <n v="420.2"/>
    <n v="0"/>
    <n v="0"/>
    <n v="0"/>
    <n v="0"/>
    <n v="420.2"/>
    <s v="No"/>
    <s v="Yes"/>
    <s v="No"/>
    <s v="No"/>
    <x v="1"/>
  </r>
  <r>
    <x v="221"/>
    <s v="Mt Vernon"/>
    <n v="1992"/>
    <s v="Skagit Academy"/>
    <n v="226.77"/>
    <n v="0"/>
    <n v="0"/>
    <n v="0"/>
    <n v="0"/>
    <n v="226.77"/>
    <s v="No"/>
    <s v="Yes"/>
    <s v="No"/>
    <s v="No"/>
    <x v="1"/>
  </r>
  <r>
    <x v="221"/>
    <s v="Mt Vernon"/>
    <n v="2295"/>
    <s v="Mount Vernon High School"/>
    <n v="1758.23"/>
    <n v="0"/>
    <n v="124.82"/>
    <n v="0"/>
    <n v="0"/>
    <n v="1883.05"/>
    <s v="Yes"/>
    <s v="Yes"/>
    <s v="Yes"/>
    <s v="Yes"/>
    <x v="0"/>
  </r>
  <r>
    <x v="221"/>
    <s v="Mt Vernon"/>
    <n v="2880"/>
    <s v="Washington Elementary School"/>
    <n v="334.05"/>
    <n v="10.6"/>
    <n v="0"/>
    <n v="0"/>
    <n v="0"/>
    <n v="344.65000000000003"/>
    <s v="Yes"/>
    <s v="Yes"/>
    <s v="Yes"/>
    <s v="Yes"/>
    <x v="0"/>
  </r>
  <r>
    <x v="221"/>
    <s v="Mt Vernon"/>
    <n v="3001"/>
    <s v="Madison Elementary"/>
    <n v="498.4"/>
    <n v="24"/>
    <n v="0"/>
    <n v="0"/>
    <n v="0"/>
    <n v="522.4"/>
    <s v="Yes"/>
    <s v="Yes"/>
    <s v="Yes"/>
    <s v="Yes"/>
    <x v="0"/>
  </r>
  <r>
    <x v="221"/>
    <s v="Mt Vernon"/>
    <n v="3183"/>
    <s v="Jefferson Elementary"/>
    <n v="458.72"/>
    <n v="20"/>
    <n v="0"/>
    <n v="0"/>
    <n v="0"/>
    <n v="478.72"/>
    <s v="Yes"/>
    <s v="Yes"/>
    <s v="Yes"/>
    <s v="Yes"/>
    <x v="0"/>
  </r>
  <r>
    <x v="221"/>
    <s v="Mt Vernon"/>
    <n v="3821"/>
    <s v="La Venture Middle School"/>
    <n v="677.21"/>
    <n v="0"/>
    <n v="0"/>
    <n v="0"/>
    <n v="0"/>
    <n v="677.21"/>
    <s v="Yes"/>
    <s v="Yes"/>
    <s v="Yes"/>
    <s v="Yes"/>
    <x v="0"/>
  </r>
  <r>
    <x v="221"/>
    <s v="Mt Vernon"/>
    <n v="3829"/>
    <s v="Mount Vernon Special Ed"/>
    <n v="35.81"/>
    <n v="0"/>
    <n v="0"/>
    <n v="0"/>
    <n v="0"/>
    <n v="35.81"/>
    <s v="Yes"/>
    <s v="Yes"/>
    <s v="No"/>
    <s v="No"/>
    <x v="1"/>
  </r>
  <r>
    <x v="221"/>
    <s v="Mt Vernon"/>
    <n v="4013"/>
    <s v="Little Mountain Elementary"/>
    <n v="365.7"/>
    <n v="19.5"/>
    <n v="0"/>
    <n v="0"/>
    <n v="0"/>
    <n v="385.2"/>
    <s v="Yes"/>
    <s v="Yes"/>
    <s v="Yes"/>
    <s v="Yes"/>
    <x v="0"/>
  </r>
  <r>
    <x v="221"/>
    <s v="Mt Vernon"/>
    <n v="4329"/>
    <s v="Centennial Elementary School "/>
    <n v="431.3"/>
    <n v="11"/>
    <n v="0"/>
    <n v="0"/>
    <n v="0"/>
    <n v="442.3"/>
    <s v="Yes"/>
    <s v="Yes"/>
    <s v="Yes"/>
    <s v="Yes"/>
    <x v="0"/>
  </r>
  <r>
    <x v="221"/>
    <s v="Mt Vernon"/>
    <n v="4511"/>
    <s v="Mount Baker Middle School"/>
    <n v="593.21"/>
    <n v="0"/>
    <n v="0"/>
    <n v="0"/>
    <n v="0"/>
    <n v="593.21"/>
    <s v="Yes"/>
    <s v="Yes"/>
    <s v="Yes"/>
    <s v="Yes"/>
    <x v="0"/>
  </r>
  <r>
    <x v="221"/>
    <s v="Mt Vernon"/>
    <n v="5589"/>
    <s v="Harriet Rowley Elementary"/>
    <n v="485.5"/>
    <n v="20.8"/>
    <n v="0"/>
    <n v="0"/>
    <n v="0"/>
    <n v="506.3"/>
    <s v="Yes"/>
    <s v="Yes"/>
    <s v="Yes"/>
    <s v="Yes"/>
    <x v="0"/>
  </r>
  <r>
    <x v="221"/>
    <s v="Mt Vernon"/>
    <n v="5625"/>
    <s v="Aspire Academy"/>
    <n v="155.36000000000001"/>
    <n v="0"/>
    <n v="0.45"/>
    <n v="0"/>
    <n v="0"/>
    <n v="155.81"/>
    <s v="Yes"/>
    <s v="Yes"/>
    <s v="Yes"/>
    <s v="Yes"/>
    <x v="0"/>
  </r>
  <r>
    <x v="221"/>
    <s v="Mt Vernon"/>
    <n v="5960"/>
    <s v="Northwest Career &amp; Technical Academy"/>
    <n v="304.20999999999998"/>
    <n v="0"/>
    <n v="0"/>
    <n v="0"/>
    <n v="10.000000000000002"/>
    <n v="314.20999999999998"/>
    <s v="No"/>
    <s v="Yes"/>
    <s v="No"/>
    <s v="No"/>
    <x v="1"/>
  </r>
  <r>
    <x v="222"/>
    <s v="Skamania"/>
    <n v="3405"/>
    <s v="Skamania Elementary"/>
    <n v="76"/>
    <n v="6.14"/>
    <n v="0"/>
    <n v="0"/>
    <n v="0"/>
    <n v="82.14"/>
    <s v="Yes"/>
    <s v="Yes"/>
    <s v="Yes"/>
    <s v="Yes"/>
    <x v="0"/>
  </r>
  <r>
    <x v="223"/>
    <s v="Mount Pleasant"/>
    <n v="3459"/>
    <s v="Mount Pleasant School"/>
    <n v="66"/>
    <n v="0"/>
    <n v="0"/>
    <n v="0"/>
    <n v="0"/>
    <n v="66"/>
    <s v="No"/>
    <s v="Yes"/>
    <s v="No"/>
    <s v="No"/>
    <x v="1"/>
  </r>
  <r>
    <x v="224"/>
    <s v="Mill A"/>
    <n v="3406"/>
    <s v="Mill A Elementary School"/>
    <n v="44.9"/>
    <n v="0"/>
    <n v="0"/>
    <n v="0"/>
    <n v="0"/>
    <n v="44.9"/>
    <s v="Yes"/>
    <s v="Yes"/>
    <s v="Yes"/>
    <s v="Yes"/>
    <x v="0"/>
  </r>
  <r>
    <x v="224"/>
    <s v="Mill A"/>
    <n v="5480"/>
    <s v="Pacific Crest Innovation Academy"/>
    <n v="22.84"/>
    <n v="0"/>
    <n v="0"/>
    <n v="0"/>
    <n v="0"/>
    <n v="22.84"/>
    <s v="No"/>
    <s v="Yes"/>
    <s v="No"/>
    <s v="No"/>
    <x v="1"/>
  </r>
  <r>
    <x v="225"/>
    <s v="Stevenson-Carson"/>
    <n v="2682"/>
    <s v="Stevenson Elementary"/>
    <n v="145.36000000000001"/>
    <n v="27.5"/>
    <n v="0"/>
    <n v="0"/>
    <n v="0"/>
    <n v="172.86"/>
    <s v="Yes"/>
    <s v="Yes"/>
    <s v="Yes"/>
    <s v="Yes"/>
    <x v="0"/>
  </r>
  <r>
    <x v="225"/>
    <s v="Stevenson-Carson"/>
    <n v="2882"/>
    <s v="Carson Elementary"/>
    <n v="172.33"/>
    <n v="0"/>
    <n v="0"/>
    <n v="0"/>
    <n v="0"/>
    <n v="172.33"/>
    <s v="Yes"/>
    <s v="Yes"/>
    <s v="Yes"/>
    <s v="Yes"/>
    <x v="0"/>
  </r>
  <r>
    <x v="225"/>
    <s v="Stevenson-Carson"/>
    <n v="3119"/>
    <s v="Stevenson High School"/>
    <n v="255.47"/>
    <n v="0"/>
    <n v="5.01"/>
    <n v="0.3"/>
    <n v="0"/>
    <n v="260.78000000000003"/>
    <s v="Yes"/>
    <s v="Yes"/>
    <s v="Yes"/>
    <s v="Yes"/>
    <x v="0"/>
  </r>
  <r>
    <x v="225"/>
    <s v="Stevenson-Carson"/>
    <n v="3800"/>
    <s v="Wind River Middle School"/>
    <n v="180.32"/>
    <n v="0"/>
    <n v="0"/>
    <n v="0"/>
    <n v="0"/>
    <n v="180.32"/>
    <s v="Yes"/>
    <s v="Yes"/>
    <s v="Yes"/>
    <s v="Yes"/>
    <x v="0"/>
  </r>
  <r>
    <x v="226"/>
    <s v="Everett"/>
    <n v="1663"/>
    <s v="NW Learning Center"/>
    <n v="2"/>
    <n v="0"/>
    <n v="0"/>
    <n v="0"/>
    <n v="0"/>
    <n v="2"/>
    <s v="Yes"/>
    <s v="Yes"/>
    <s v="No"/>
    <s v="No"/>
    <x v="1"/>
  </r>
  <r>
    <x v="226"/>
    <s v="Everett"/>
    <n v="1907"/>
    <s v="Port Gardner"/>
    <n v="84.46"/>
    <n v="0"/>
    <n v="9.2900000000000009"/>
    <n v="0"/>
    <n v="0"/>
    <n v="93.75"/>
    <s v="No"/>
    <s v="Yes"/>
    <s v="No"/>
    <s v="No"/>
    <x v="1"/>
  </r>
  <r>
    <x v="226"/>
    <s v="Everett"/>
    <n v="2065"/>
    <s v="Garfield Elementary School"/>
    <n v="401.83"/>
    <n v="0"/>
    <n v="0"/>
    <n v="0"/>
    <n v="0"/>
    <n v="401.83"/>
    <s v="Yes"/>
    <s v="Yes"/>
    <s v="Yes"/>
    <s v="Yes"/>
    <x v="0"/>
  </r>
  <r>
    <x v="226"/>
    <s v="Everett"/>
    <n v="2126"/>
    <s v="Everett High School"/>
    <n v="1465.39"/>
    <n v="0"/>
    <n v="101.24"/>
    <n v="0"/>
    <n v="0"/>
    <n v="1566.63"/>
    <s v="Yes"/>
    <s v="Yes"/>
    <s v="Yes"/>
    <s v="Yes"/>
    <x v="0"/>
  </r>
  <r>
    <x v="226"/>
    <s v="Everett"/>
    <n v="2364"/>
    <s v="North Middle School"/>
    <n v="670.57"/>
    <n v="0"/>
    <n v="0"/>
    <n v="0"/>
    <n v="0"/>
    <n v="670.57"/>
    <s v="Yes"/>
    <s v="Yes"/>
    <s v="Yes"/>
    <s v="Yes"/>
    <x v="0"/>
  </r>
  <r>
    <x v="226"/>
    <s v="Everett"/>
    <n v="2545"/>
    <s v="Silver Lake Elementary - Everett"/>
    <n v="513.86"/>
    <n v="9.1"/>
    <n v="0"/>
    <n v="0"/>
    <n v="0"/>
    <n v="522.96"/>
    <s v="Yes"/>
    <s v="Yes"/>
    <s v="Yes"/>
    <s v="Yes"/>
    <x v="0"/>
  </r>
  <r>
    <x v="226"/>
    <s v="Everett"/>
    <n v="2669"/>
    <s v="Madison Elementary"/>
    <n v="391"/>
    <n v="10"/>
    <n v="0"/>
    <n v="0"/>
    <n v="0"/>
    <n v="401"/>
    <s v="Yes"/>
    <s v="Yes"/>
    <s v="Yes"/>
    <s v="Yes"/>
    <x v="0"/>
  </r>
  <r>
    <x v="226"/>
    <s v="Everett"/>
    <n v="2751"/>
    <s v="Jackson Elementary School"/>
    <n v="293.91000000000003"/>
    <n v="0"/>
    <n v="0"/>
    <n v="0"/>
    <n v="0"/>
    <n v="293.91000000000003"/>
    <s v="Yes"/>
    <s v="Yes"/>
    <s v="Yes"/>
    <s v="Yes"/>
    <x v="0"/>
  </r>
  <r>
    <x v="226"/>
    <s v="Everett"/>
    <n v="2752"/>
    <s v="Whittier Elementary"/>
    <n v="429.53"/>
    <n v="0"/>
    <n v="0"/>
    <n v="0"/>
    <n v="0"/>
    <n v="429.53"/>
    <s v="No"/>
    <s v="Yes"/>
    <s v="No"/>
    <s v="No"/>
    <x v="1"/>
  </r>
  <r>
    <x v="226"/>
    <s v="Everett"/>
    <n v="2811"/>
    <s v="Lowell Elementary - Everett"/>
    <n v="497.12"/>
    <n v="0"/>
    <n v="0"/>
    <n v="0"/>
    <n v="0"/>
    <n v="497.12"/>
    <s v="Yes"/>
    <s v="Yes"/>
    <s v="Yes"/>
    <s v="Yes"/>
    <x v="0"/>
  </r>
  <r>
    <x v="226"/>
    <s v="Everett"/>
    <n v="2883"/>
    <s v="Hawthorne Elementary School - Everett"/>
    <n v="359.2"/>
    <n v="0"/>
    <n v="0"/>
    <n v="0"/>
    <n v="0"/>
    <n v="359.2"/>
    <s v="Yes"/>
    <s v="Yes"/>
    <s v="Yes"/>
    <s v="Yes"/>
    <x v="0"/>
  </r>
  <r>
    <x v="226"/>
    <s v="Everett"/>
    <n v="3002"/>
    <s v="View Ridge Elementary"/>
    <n v="465.65"/>
    <n v="0"/>
    <n v="0"/>
    <n v="0"/>
    <n v="0"/>
    <n v="465.65"/>
    <s v="No"/>
    <s v="Yes"/>
    <s v="No"/>
    <s v="No"/>
    <x v="1"/>
  </r>
  <r>
    <x v="226"/>
    <s v="Everett"/>
    <n v="3184"/>
    <s v="Emerson Elementary School"/>
    <n v="613.20000000000005"/>
    <n v="0"/>
    <n v="0"/>
    <n v="0"/>
    <n v="0"/>
    <n v="613.20000000000005"/>
    <s v="Yes"/>
    <s v="Yes"/>
    <s v="Yes"/>
    <s v="Yes"/>
    <x v="0"/>
  </r>
  <r>
    <x v="226"/>
    <s v="Everett"/>
    <n v="3253"/>
    <s v="Evergreen Middle School"/>
    <n v="889.6"/>
    <n v="0"/>
    <n v="0"/>
    <n v="0"/>
    <n v="0"/>
    <n v="889.6"/>
    <s v="Yes"/>
    <s v="Yes"/>
    <s v="Yes"/>
    <s v="Yes"/>
    <x v="0"/>
  </r>
  <r>
    <x v="226"/>
    <s v="Everett"/>
    <n v="3407"/>
    <s v="Cascade High School"/>
    <n v="1527.73"/>
    <n v="0"/>
    <n v="118.34"/>
    <n v="0"/>
    <n v="0"/>
    <n v="1646.07"/>
    <s v="Yes"/>
    <s v="Yes"/>
    <s v="Yes"/>
    <s v="Yes"/>
    <x v="0"/>
  </r>
  <r>
    <x v="226"/>
    <s v="Everett"/>
    <n v="3533"/>
    <s v="Jefferson Elementary"/>
    <n v="489"/>
    <n v="10.4"/>
    <n v="0"/>
    <n v="0"/>
    <n v="0"/>
    <n v="499.4"/>
    <s v="No"/>
    <s v="Yes"/>
    <s v="No"/>
    <s v="No"/>
    <x v="1"/>
  </r>
  <r>
    <x v="226"/>
    <s v="Everett"/>
    <n v="3686"/>
    <s v="Monroe Elementary"/>
    <n v="502.05"/>
    <n v="0"/>
    <n v="0"/>
    <n v="0"/>
    <n v="0"/>
    <n v="502.05"/>
    <s v="No"/>
    <s v="Yes"/>
    <s v="No"/>
    <s v="No"/>
    <x v="1"/>
  </r>
  <r>
    <x v="226"/>
    <s v="Everett"/>
    <n v="3752"/>
    <s v="Eisenhower Middle School"/>
    <n v="864.88"/>
    <n v="0"/>
    <n v="0"/>
    <n v="0"/>
    <n v="0"/>
    <n v="864.88"/>
    <s v="No"/>
    <s v="Yes"/>
    <s v="No"/>
    <s v="No"/>
    <x v="1"/>
  </r>
  <r>
    <x v="226"/>
    <s v="Everett"/>
    <n v="3903"/>
    <s v="Special Services"/>
    <n v="22.4"/>
    <n v="0"/>
    <n v="0"/>
    <n v="0"/>
    <n v="0"/>
    <n v="22.4"/>
    <s v="No"/>
    <s v="Yes"/>
    <s v="No"/>
    <s v="No"/>
    <x v="1"/>
  </r>
  <r>
    <x v="226"/>
    <s v="Everett"/>
    <n v="4125"/>
    <s v="Woodside Elementary"/>
    <n v="574.08000000000004"/>
    <n v="8.4"/>
    <n v="0"/>
    <n v="0"/>
    <n v="0"/>
    <n v="582.48"/>
    <s v="No"/>
    <s v="Yes"/>
    <s v="No"/>
    <s v="No"/>
    <x v="1"/>
  </r>
  <r>
    <x v="226"/>
    <s v="Everett"/>
    <n v="4137"/>
    <s v="Sequoia High School"/>
    <n v="139.57"/>
    <n v="0"/>
    <n v="2.46"/>
    <n v="0"/>
    <n v="0"/>
    <n v="142.03"/>
    <s v="Yes"/>
    <s v="Yes"/>
    <s v="Yes"/>
    <s v="Yes"/>
    <x v="0"/>
  </r>
  <r>
    <x v="226"/>
    <s v="Everett"/>
    <n v="4298"/>
    <s v="Silver Firs Elementary"/>
    <n v="500.2"/>
    <n v="0"/>
    <n v="0"/>
    <n v="0"/>
    <n v="0"/>
    <n v="500.2"/>
    <s v="No"/>
    <s v="Yes"/>
    <s v="No"/>
    <s v="No"/>
    <x v="1"/>
  </r>
  <r>
    <x v="226"/>
    <s v="Everett"/>
    <n v="4316"/>
    <s v="Mill Creek Elementary"/>
    <n v="663.6"/>
    <n v="0"/>
    <n v="0"/>
    <n v="0"/>
    <n v="0"/>
    <n v="663.6"/>
    <s v="No"/>
    <s v="Yes"/>
    <s v="No"/>
    <s v="No"/>
    <x v="1"/>
  </r>
  <r>
    <x v="226"/>
    <s v="Everett"/>
    <n v="4334"/>
    <s v="Heatherwood Middle School"/>
    <n v="1006.91"/>
    <n v="0"/>
    <n v="0"/>
    <n v="0"/>
    <n v="0"/>
    <n v="1006.91"/>
    <s v="No"/>
    <s v="Yes"/>
    <s v="No"/>
    <s v="No"/>
    <x v="1"/>
  </r>
  <r>
    <x v="226"/>
    <s v="Everett"/>
    <n v="4382"/>
    <s v="Cedar Wood Elementary"/>
    <n v="664.54"/>
    <n v="0"/>
    <n v="0"/>
    <n v="0"/>
    <n v="0"/>
    <n v="664.54"/>
    <s v="No"/>
    <s v="Yes"/>
    <s v="No"/>
    <s v="No"/>
    <x v="1"/>
  </r>
  <r>
    <x v="226"/>
    <s v="Everett"/>
    <n v="4437"/>
    <s v="Gateway Middle School"/>
    <n v="1010.27"/>
    <n v="0"/>
    <n v="0"/>
    <n v="0"/>
    <n v="0"/>
    <n v="1010.27"/>
    <s v="No"/>
    <s v="Yes"/>
    <s v="No"/>
    <s v="No"/>
    <x v="1"/>
  </r>
  <r>
    <x v="226"/>
    <s v="Everett"/>
    <n v="4438"/>
    <s v="Henry M. Jackson High School"/>
    <n v="1966.21"/>
    <n v="0"/>
    <n v="133.94999999999999"/>
    <n v="0"/>
    <n v="0"/>
    <n v="2100.16"/>
    <s v="No"/>
    <s v="Yes"/>
    <s v="No"/>
    <s v="No"/>
    <x v="1"/>
  </r>
  <r>
    <x v="226"/>
    <s v="Everett"/>
    <n v="4530"/>
    <s v="Penny Creek Elementary"/>
    <n v="787.2"/>
    <n v="0"/>
    <n v="0"/>
    <n v="0"/>
    <n v="0"/>
    <n v="787.2"/>
    <s v="No"/>
    <s v="Yes"/>
    <s v="No"/>
    <s v="No"/>
    <x v="1"/>
  </r>
  <r>
    <x v="226"/>
    <s v="Everett"/>
    <n v="5091"/>
    <s v="Forest View Elementary School"/>
    <n v="645.02"/>
    <n v="0"/>
    <n v="0"/>
    <n v="0"/>
    <n v="0"/>
    <n v="645.02"/>
    <s v="No"/>
    <s v="Yes"/>
    <s v="No"/>
    <s v="No"/>
    <x v="1"/>
  </r>
  <r>
    <x v="226"/>
    <s v="Everett"/>
    <n v="5570"/>
    <s v="Tambark Creek Elementary School"/>
    <n v="719.7"/>
    <n v="9.2200000000000006"/>
    <n v="0"/>
    <n v="0"/>
    <n v="0"/>
    <n v="728.92000000000007"/>
    <s v="No"/>
    <s v="Yes"/>
    <s v="No"/>
    <s v="No"/>
    <x v="1"/>
  </r>
  <r>
    <x v="226"/>
    <s v="Everett"/>
    <n v="5735"/>
    <s v="Everett Virtual Academy"/>
    <n v="32.5"/>
    <n v="0"/>
    <n v="0"/>
    <n v="0"/>
    <n v="4.84"/>
    <n v="37.340000000000003"/>
    <s v="Yes"/>
    <s v="Yes"/>
    <s v="No"/>
    <s v="No"/>
    <x v="1"/>
  </r>
  <r>
    <x v="227"/>
    <s v="Lake Stevens"/>
    <n v="1753"/>
    <s v="Homelink"/>
    <n v="26.86"/>
    <n v="0"/>
    <n v="0"/>
    <n v="0"/>
    <n v="0"/>
    <n v="26.86"/>
    <s v="No"/>
    <s v="Yes"/>
    <s v="No"/>
    <s v="No"/>
    <x v="1"/>
  </r>
  <r>
    <x v="227"/>
    <s v="Lake Stevens"/>
    <n v="2426"/>
    <s v="Lake Stevens Sr High School"/>
    <n v="1858.17"/>
    <n v="0"/>
    <n v="206.63"/>
    <n v="0"/>
    <n v="3.95"/>
    <n v="2068.75"/>
    <s v="No"/>
    <s v="Yes"/>
    <s v="No"/>
    <s v="No"/>
    <x v="1"/>
  </r>
  <r>
    <x v="227"/>
    <s v="Lake Stevens"/>
    <n v="2884"/>
    <s v="Mt. Pilchuck Elementary School"/>
    <n v="527.86"/>
    <n v="0"/>
    <n v="0"/>
    <n v="0"/>
    <n v="0"/>
    <n v="527.86"/>
    <s v="No"/>
    <s v="Yes"/>
    <s v="No"/>
    <s v="No"/>
    <x v="1"/>
  </r>
  <r>
    <x v="227"/>
    <s v="Lake Stevens"/>
    <n v="2885"/>
    <s v="Hillcrest Elementary School"/>
    <n v="776.95"/>
    <n v="0"/>
    <n v="0"/>
    <n v="0"/>
    <n v="0"/>
    <n v="776.95"/>
    <s v="No"/>
    <s v="Yes"/>
    <s v="No"/>
    <s v="No"/>
    <x v="1"/>
  </r>
  <r>
    <x v="227"/>
    <s v="Lake Stevens"/>
    <n v="3408"/>
    <s v="Lake Stevens Middle School"/>
    <n v="699.5"/>
    <n v="0"/>
    <n v="0"/>
    <n v="0"/>
    <n v="0"/>
    <n v="699.5"/>
    <s v="No"/>
    <s v="Yes"/>
    <s v="No"/>
    <s v="No"/>
    <x v="1"/>
  </r>
  <r>
    <x v="227"/>
    <s v="Lake Stevens"/>
    <n v="3753"/>
    <s v="Sunnycrest Elementary School"/>
    <n v="663.81"/>
    <n v="0"/>
    <n v="0"/>
    <n v="0"/>
    <n v="0"/>
    <n v="663.81"/>
    <s v="No"/>
    <s v="Yes"/>
    <s v="No"/>
    <s v="No"/>
    <x v="1"/>
  </r>
  <r>
    <x v="227"/>
    <s v="Lake Stevens"/>
    <n v="4139"/>
    <s v="North Lake Middle School"/>
    <n v="809.45"/>
    <n v="0"/>
    <n v="0"/>
    <n v="0"/>
    <n v="0"/>
    <n v="809.45"/>
    <s v="No"/>
    <s v="Yes"/>
    <s v="No"/>
    <s v="No"/>
    <x v="1"/>
  </r>
  <r>
    <x v="227"/>
    <s v="Lake Stevens"/>
    <n v="4391"/>
    <s v="Glenwood Elementary"/>
    <n v="647.58000000000004"/>
    <n v="0"/>
    <n v="0"/>
    <n v="0"/>
    <n v="0"/>
    <n v="647.58000000000004"/>
    <s v="No"/>
    <s v="Yes"/>
    <s v="No"/>
    <s v="No"/>
    <x v="1"/>
  </r>
  <r>
    <x v="227"/>
    <s v="Lake Stevens"/>
    <n v="4392"/>
    <s v="Skyline Elementary"/>
    <n v="557.29999999999995"/>
    <n v="0"/>
    <n v="0"/>
    <n v="0"/>
    <n v="0"/>
    <n v="557.29999999999995"/>
    <s v="No"/>
    <s v="Yes"/>
    <s v="No"/>
    <s v="No"/>
    <x v="1"/>
  </r>
  <r>
    <x v="227"/>
    <s v="Lake Stevens"/>
    <n v="4534"/>
    <s v="Highland Elementary"/>
    <n v="564.30999999999995"/>
    <n v="0"/>
    <n v="0"/>
    <n v="0"/>
    <n v="0"/>
    <n v="564.30999999999995"/>
    <s v="No"/>
    <s v="Yes"/>
    <s v="No"/>
    <s v="No"/>
    <x v="1"/>
  </r>
  <r>
    <x v="227"/>
    <s v="Lake Stevens"/>
    <n v="5099"/>
    <s v="Cavelero Mid High School"/>
    <n v="1434.5"/>
    <n v="0"/>
    <n v="0"/>
    <n v="0"/>
    <n v="2.38"/>
    <n v="1436.88"/>
    <s v="No"/>
    <s v="Yes"/>
    <s v="No"/>
    <s v="No"/>
    <x v="1"/>
  </r>
  <r>
    <x v="227"/>
    <s v="Lake Stevens"/>
    <n v="5477"/>
    <s v="Stevens Creek Elementary"/>
    <n v="625.35"/>
    <n v="0"/>
    <n v="0"/>
    <n v="0"/>
    <n v="0"/>
    <n v="625.35"/>
    <s v="No"/>
    <s v="Yes"/>
    <s v="No"/>
    <s v="No"/>
    <x v="1"/>
  </r>
  <r>
    <x v="228"/>
    <s v="Mukilteo"/>
    <n v="1848"/>
    <s v="Special Services"/>
    <n v="27.82"/>
    <n v="0"/>
    <n v="0"/>
    <n v="0"/>
    <n v="0"/>
    <n v="27.82"/>
    <s v="No"/>
    <s v="Yes"/>
    <s v="No"/>
    <s v="No"/>
    <x v="1"/>
  </r>
  <r>
    <x v="228"/>
    <s v="Mukilteo"/>
    <n v="2886"/>
    <s v="Fairmount Elementary"/>
    <n v="515.1"/>
    <n v="0"/>
    <n v="0"/>
    <n v="0"/>
    <n v="0"/>
    <n v="515.1"/>
    <s v="Yes"/>
    <s v="Yes"/>
    <s v="Yes"/>
    <s v="Yes"/>
    <x v="0"/>
  </r>
  <r>
    <x v="228"/>
    <s v="Mukilteo"/>
    <n v="3120"/>
    <s v="Olympic View Middle School"/>
    <n v="814.6"/>
    <n v="0"/>
    <n v="0"/>
    <n v="0"/>
    <n v="0"/>
    <n v="814.6"/>
    <s v="No"/>
    <s v="Yes"/>
    <s v="No"/>
    <s v="No"/>
    <x v="1"/>
  </r>
  <r>
    <x v="228"/>
    <s v="Mukilteo"/>
    <n v="3121"/>
    <s v="Olivia Park Elementary"/>
    <n v="583"/>
    <n v="0"/>
    <n v="0"/>
    <n v="0"/>
    <n v="0"/>
    <n v="583"/>
    <s v="Yes"/>
    <s v="Yes"/>
    <s v="Yes"/>
    <s v="Yes"/>
    <x v="0"/>
  </r>
  <r>
    <x v="228"/>
    <s v="Mukilteo"/>
    <n v="3687"/>
    <s v="Serene Lake Elementary"/>
    <n v="469.35"/>
    <n v="0"/>
    <n v="0"/>
    <n v="0"/>
    <n v="0"/>
    <n v="469.35"/>
    <s v="No"/>
    <s v="Yes"/>
    <s v="No"/>
    <s v="No"/>
    <x v="1"/>
  </r>
  <r>
    <x v="228"/>
    <s v="Mukilteo"/>
    <n v="3688"/>
    <s v="Mariner High School"/>
    <n v="1877.95"/>
    <n v="0"/>
    <n v="117.10000000000001"/>
    <n v="0"/>
    <n v="0"/>
    <n v="1995.05"/>
    <s v="Yes"/>
    <s v="Yes"/>
    <s v="Yes"/>
    <s v="Yes"/>
    <x v="0"/>
  </r>
  <r>
    <x v="228"/>
    <s v="Mukilteo"/>
    <n v="4019"/>
    <s v="Sno-Isle Skills Center "/>
    <n v="525.39"/>
    <n v="0"/>
    <n v="0"/>
    <n v="0"/>
    <n v="24.580000000000002"/>
    <n v="549.97"/>
    <s v="No"/>
    <s v="Yes"/>
    <s v="No"/>
    <s v="No"/>
    <x v="1"/>
  </r>
  <r>
    <x v="228"/>
    <s v="Mukilteo"/>
    <n v="4164"/>
    <s v="Mukilteo Elementary"/>
    <n v="523.78"/>
    <n v="0"/>
    <n v="0"/>
    <n v="0"/>
    <n v="0"/>
    <n v="523.78"/>
    <s v="No"/>
    <s v="Yes"/>
    <s v="No"/>
    <s v="No"/>
    <x v="1"/>
  </r>
  <r>
    <x v="228"/>
    <s v="Mukilteo"/>
    <n v="4165"/>
    <s v="Picnic Point Elementary"/>
    <n v="468.76"/>
    <n v="0"/>
    <n v="0"/>
    <n v="0"/>
    <n v="0"/>
    <n v="468.76"/>
    <s v="No"/>
    <s v="Yes"/>
    <s v="No"/>
    <s v="No"/>
    <x v="1"/>
  </r>
  <r>
    <x v="228"/>
    <s v="Mukilteo"/>
    <n v="4231"/>
    <s v="Explorer Middle School"/>
    <n v="802.82"/>
    <n v="0"/>
    <n v="0"/>
    <n v="0"/>
    <n v="0"/>
    <n v="802.82"/>
    <s v="Yes"/>
    <s v="Yes"/>
    <s v="Yes"/>
    <s v="Yes"/>
    <x v="0"/>
  </r>
  <r>
    <x v="228"/>
    <s v="Mukilteo"/>
    <n v="4247"/>
    <s v="ACES High School"/>
    <n v="173.86"/>
    <n v="0"/>
    <n v="0.91999999999999993"/>
    <n v="0"/>
    <n v="0"/>
    <n v="174.78"/>
    <s v="Yes"/>
    <s v="Yes"/>
    <s v="Yes"/>
    <s v="Yes"/>
    <x v="0"/>
  </r>
  <r>
    <x v="228"/>
    <s v="Mukilteo"/>
    <n v="4303"/>
    <s v="Challenger Elementary"/>
    <n v="550.48"/>
    <n v="0"/>
    <n v="0"/>
    <n v="0"/>
    <n v="0"/>
    <n v="550.48"/>
    <s v="Yes"/>
    <s v="Yes"/>
    <s v="Yes"/>
    <s v="Yes"/>
    <x v="0"/>
  </r>
  <r>
    <x v="228"/>
    <s v="Mukilteo"/>
    <n v="4304"/>
    <s v="Discovery Elementary"/>
    <n v="593.94000000000005"/>
    <n v="0"/>
    <n v="0"/>
    <n v="0"/>
    <n v="0"/>
    <n v="593.94000000000005"/>
    <s v="Yes"/>
    <s v="Yes"/>
    <s v="Yes"/>
    <s v="Yes"/>
    <x v="0"/>
  </r>
  <r>
    <x v="228"/>
    <s v="Mukilteo"/>
    <n v="4342"/>
    <s v="Columbia Elementary"/>
    <n v="500.8"/>
    <n v="0"/>
    <n v="0"/>
    <n v="0"/>
    <n v="0"/>
    <n v="500.8"/>
    <s v="No"/>
    <s v="Yes"/>
    <s v="No"/>
    <s v="No"/>
    <x v="1"/>
  </r>
  <r>
    <x v="228"/>
    <s v="Mukilteo"/>
    <n v="4344"/>
    <s v="Horizon Elementary"/>
    <n v="532.70000000000005"/>
    <n v="0"/>
    <n v="0"/>
    <n v="0"/>
    <n v="0"/>
    <n v="532.70000000000005"/>
    <s v="Yes"/>
    <s v="Yes"/>
    <s v="Yes"/>
    <s v="Yes"/>
    <x v="0"/>
  </r>
  <r>
    <x v="228"/>
    <s v="Mukilteo"/>
    <n v="4425"/>
    <s v="Voyager Middle School"/>
    <n v="906.11"/>
    <n v="0"/>
    <n v="0"/>
    <n v="0"/>
    <n v="0"/>
    <n v="906.11"/>
    <s v="Yes"/>
    <s v="Yes"/>
    <s v="Yes"/>
    <s v="Yes"/>
    <x v="0"/>
  </r>
  <r>
    <x v="228"/>
    <s v="Mukilteo"/>
    <n v="4430"/>
    <s v="Harbour Pointe Middle School"/>
    <n v="799.96"/>
    <n v="0"/>
    <n v="0"/>
    <n v="0"/>
    <n v="0"/>
    <n v="799.96"/>
    <s v="No"/>
    <s v="Yes"/>
    <s v="No"/>
    <s v="No"/>
    <x v="1"/>
  </r>
  <r>
    <x v="228"/>
    <s v="Mukilteo"/>
    <n v="4433"/>
    <s v="Kamiak High School"/>
    <n v="2069.4"/>
    <n v="0"/>
    <n v="253.15"/>
    <n v="0"/>
    <n v="0"/>
    <n v="2322.5500000000002"/>
    <s v="No"/>
    <s v="Yes"/>
    <s v="No"/>
    <s v="No"/>
    <x v="1"/>
  </r>
  <r>
    <x v="228"/>
    <s v="Mukilteo"/>
    <n v="4469"/>
    <s v="Endeavour Elementary"/>
    <n v="449.7"/>
    <n v="0"/>
    <n v="0"/>
    <n v="0"/>
    <n v="0"/>
    <n v="449.7"/>
    <s v="No"/>
    <s v="Yes"/>
    <s v="No"/>
    <s v="No"/>
    <x v="1"/>
  </r>
  <r>
    <x v="228"/>
    <s v="Mukilteo"/>
    <n v="4583"/>
    <s v="Odyssey Elementary"/>
    <n v="523.52"/>
    <n v="0"/>
    <n v="0"/>
    <n v="0"/>
    <n v="0"/>
    <n v="523.52"/>
    <s v="Yes"/>
    <s v="Yes"/>
    <s v="Yes"/>
    <s v="Yes"/>
    <x v="0"/>
  </r>
  <r>
    <x v="228"/>
    <s v="Mukilteo"/>
    <n v="5450"/>
    <s v="Lake Stickney Elementary School"/>
    <n v="626.6"/>
    <n v="0"/>
    <n v="0"/>
    <n v="0"/>
    <n v="0"/>
    <n v="626.6"/>
    <s v="Yes"/>
    <s v="Yes"/>
    <s v="Yes"/>
    <s v="Yes"/>
    <x v="0"/>
  </r>
  <r>
    <x v="228"/>
    <s v="Mukilteo"/>
    <n v="5482"/>
    <s v="Pathfinder Kindergarten Center"/>
    <n v="459.29"/>
    <n v="0"/>
    <n v="0"/>
    <n v="0"/>
    <n v="0"/>
    <n v="459.29"/>
    <s v="Yes"/>
    <s v="Yes"/>
    <s v="Yes"/>
    <s v="Yes"/>
    <x v="0"/>
  </r>
  <r>
    <x v="229"/>
    <s v="Edmonds"/>
    <n v="1519"/>
    <s v="Edmonds eLearning Academy"/>
    <n v="397.58"/>
    <n v="0"/>
    <n v="4.2"/>
    <n v="0"/>
    <n v="0"/>
    <n v="401.78"/>
    <s v="No"/>
    <s v="Yes"/>
    <s v="No"/>
    <s v="No"/>
    <x v="1"/>
  </r>
  <r>
    <x v="229"/>
    <s v="Edmonds"/>
    <n v="1520"/>
    <s v="Challenge Elementary"/>
    <n v="410.2"/>
    <n v="0"/>
    <n v="0"/>
    <n v="0"/>
    <n v="0"/>
    <n v="410.2"/>
    <s v="No"/>
    <s v="Yes"/>
    <s v="No"/>
    <s v="No"/>
    <x v="1"/>
  </r>
  <r>
    <x v="229"/>
    <s v="Edmonds"/>
    <n v="1685"/>
    <s v="Maplewood Parent Coop"/>
    <n v="468.4"/>
    <n v="0"/>
    <n v="0"/>
    <n v="0"/>
    <n v="0"/>
    <n v="468.4"/>
    <s v="No"/>
    <s v="Yes"/>
    <s v="No"/>
    <s v="No"/>
    <x v="1"/>
  </r>
  <r>
    <x v="229"/>
    <s v="Edmonds"/>
    <n v="1830"/>
    <s v="Contracted Schools"/>
    <n v="10.76"/>
    <n v="0"/>
    <n v="0"/>
    <n v="0"/>
    <n v="0"/>
    <n v="10.76"/>
    <s v="No"/>
    <s v="Yes"/>
    <s v="No"/>
    <s v="No"/>
    <x v="1"/>
  </r>
  <r>
    <x v="229"/>
    <s v="Edmonds"/>
    <n v="1966"/>
    <s v="Edmonds Heights K-12"/>
    <n v="514.91"/>
    <n v="0"/>
    <n v="44.12"/>
    <n v="0"/>
    <n v="0"/>
    <n v="559.03"/>
    <s v="No"/>
    <s v="Yes"/>
    <s v="No"/>
    <s v="No"/>
    <x v="1"/>
  </r>
  <r>
    <x v="229"/>
    <s v="Edmonds"/>
    <n v="2887"/>
    <s v="Martha Lake Elementary"/>
    <n v="531.36"/>
    <n v="0"/>
    <n v="0"/>
    <n v="0"/>
    <n v="0"/>
    <n v="531.36"/>
    <s v="No"/>
    <s v="Yes"/>
    <s v="No"/>
    <s v="No"/>
    <x v="1"/>
  </r>
  <r>
    <x v="229"/>
    <s v="Edmonds"/>
    <n v="2888"/>
    <s v="Terrace Park Elementary"/>
    <n v="307.8"/>
    <n v="0"/>
    <n v="0"/>
    <n v="0"/>
    <n v="0"/>
    <n v="307.8"/>
    <s v="No"/>
    <s v="Yes"/>
    <s v="No"/>
    <s v="No"/>
    <x v="1"/>
  </r>
  <r>
    <x v="229"/>
    <s v="Edmonds"/>
    <n v="3122"/>
    <s v="Lynndale Elementary"/>
    <n v="385.4"/>
    <n v="0"/>
    <n v="0"/>
    <n v="0"/>
    <n v="0"/>
    <n v="385.4"/>
    <s v="No"/>
    <s v="Yes"/>
    <s v="No"/>
    <s v="No"/>
    <x v="1"/>
  </r>
  <r>
    <x v="229"/>
    <s v="Edmonds"/>
    <n v="3123"/>
    <s v="Edmonds Woodway High School"/>
    <n v="1327.79"/>
    <n v="0"/>
    <n v="153.36999999999998"/>
    <n v="0"/>
    <n v="0"/>
    <n v="1481.1599999999999"/>
    <s v="No"/>
    <s v="Yes"/>
    <s v="No"/>
    <s v="No"/>
    <x v="1"/>
  </r>
  <r>
    <x v="229"/>
    <s v="Edmonds"/>
    <n v="3186"/>
    <s v="Westgate Elementary"/>
    <n v="492.26"/>
    <n v="0"/>
    <n v="0"/>
    <n v="0"/>
    <n v="0"/>
    <n v="492.26"/>
    <s v="No"/>
    <s v="Yes"/>
    <s v="No"/>
    <s v="No"/>
    <x v="1"/>
  </r>
  <r>
    <x v="229"/>
    <s v="Edmonds"/>
    <n v="3254"/>
    <s v="Mountlake Terrace Elementary"/>
    <n v="419.35"/>
    <n v="0"/>
    <n v="0"/>
    <n v="0"/>
    <n v="0"/>
    <n v="419.35"/>
    <s v="Yes"/>
    <s v="Yes"/>
    <s v="Yes"/>
    <s v="Yes"/>
    <x v="0"/>
  </r>
  <r>
    <x v="229"/>
    <s v="Edmonds"/>
    <n v="3302"/>
    <s v="Beverly Elementary"/>
    <n v="437.7"/>
    <n v="0"/>
    <n v="0"/>
    <n v="0"/>
    <n v="0"/>
    <n v="437.7"/>
    <s v="No"/>
    <s v="Yes"/>
    <s v="No"/>
    <s v="No"/>
    <x v="1"/>
  </r>
  <r>
    <x v="229"/>
    <s v="Edmonds"/>
    <n v="3303"/>
    <s v="Mountlake Terrace High School"/>
    <n v="1248.99"/>
    <n v="0"/>
    <n v="97.72"/>
    <n v="0"/>
    <n v="0"/>
    <n v="1346.71"/>
    <s v="No"/>
    <s v="Yes"/>
    <s v="No"/>
    <s v="No"/>
    <x v="1"/>
  </r>
  <r>
    <x v="229"/>
    <s v="Edmonds"/>
    <n v="3304"/>
    <s v="Cedar Way Elementary"/>
    <n v="544.75"/>
    <n v="0"/>
    <n v="0"/>
    <n v="0"/>
    <n v="0"/>
    <n v="544.75"/>
    <s v="Yes"/>
    <s v="Yes"/>
    <s v="Yes"/>
    <s v="Yes"/>
    <x v="0"/>
  </r>
  <r>
    <x v="229"/>
    <s v="Edmonds"/>
    <n v="3353"/>
    <s v="Meadowdale Middle School"/>
    <n v="730.52"/>
    <n v="0"/>
    <n v="0"/>
    <n v="0"/>
    <n v="0"/>
    <n v="730.52"/>
    <s v="No"/>
    <s v="Yes"/>
    <s v="No"/>
    <s v="No"/>
    <x v="1"/>
  </r>
  <r>
    <x v="229"/>
    <s v="Edmonds"/>
    <n v="3409"/>
    <s v="Cedar Valley Community School"/>
    <n v="440.4"/>
    <n v="0"/>
    <n v="0"/>
    <n v="0"/>
    <n v="0"/>
    <n v="440.4"/>
    <s v="Yes"/>
    <s v="Yes"/>
    <s v="Yes"/>
    <s v="Yes"/>
    <x v="0"/>
  </r>
  <r>
    <x v="229"/>
    <s v="Edmonds"/>
    <n v="3410"/>
    <s v="Spruce Elementary"/>
    <n v="626.14"/>
    <n v="0"/>
    <n v="0"/>
    <n v="0"/>
    <n v="0"/>
    <n v="626.14"/>
    <s v="Yes"/>
    <s v="Yes"/>
    <s v="Yes"/>
    <s v="Yes"/>
    <x v="0"/>
  </r>
  <r>
    <x v="229"/>
    <s v="Edmonds"/>
    <n v="3461"/>
    <s v="Seaview Elementary"/>
    <n v="403.29"/>
    <n v="0"/>
    <n v="0"/>
    <n v="0"/>
    <n v="0"/>
    <n v="403.29"/>
    <s v="No"/>
    <s v="Yes"/>
    <s v="No"/>
    <s v="No"/>
    <x v="1"/>
  </r>
  <r>
    <x v="229"/>
    <s v="Edmonds"/>
    <n v="3463"/>
    <s v="Madrona K-8 School"/>
    <n v="602.92999999999995"/>
    <n v="0"/>
    <n v="0"/>
    <n v="0"/>
    <n v="0"/>
    <n v="602.92999999999995"/>
    <s v="No"/>
    <s v="Yes"/>
    <s v="No"/>
    <s v="No"/>
    <x v="1"/>
  </r>
  <r>
    <x v="229"/>
    <s v="Edmonds"/>
    <n v="3464"/>
    <s v="Meadowdale High School"/>
    <n v="1354.69"/>
    <n v="0"/>
    <n v="98.429999999999993"/>
    <n v="0"/>
    <n v="0"/>
    <n v="1453.1200000000001"/>
    <s v="No"/>
    <s v="Yes"/>
    <s v="No"/>
    <s v="No"/>
    <x v="1"/>
  </r>
  <r>
    <x v="229"/>
    <s v="Edmonds"/>
    <n v="3503"/>
    <s v="Lynnwood Elementary"/>
    <n v="583.85"/>
    <n v="0"/>
    <n v="0"/>
    <n v="0"/>
    <n v="0"/>
    <n v="583.85"/>
    <s v="No"/>
    <s v="Yes"/>
    <s v="No"/>
    <s v="No"/>
    <x v="1"/>
  </r>
  <r>
    <x v="229"/>
    <s v="Edmonds"/>
    <n v="3504"/>
    <s v="Meadowdale Elementary"/>
    <n v="461.3"/>
    <n v="0"/>
    <n v="0"/>
    <n v="0"/>
    <n v="0"/>
    <n v="461.3"/>
    <s v="No"/>
    <s v="Yes"/>
    <s v="No"/>
    <s v="No"/>
    <x v="1"/>
  </r>
  <r>
    <x v="229"/>
    <s v="Edmonds"/>
    <n v="3534"/>
    <s v="Chase Lake Elementary"/>
    <n v="348.1"/>
    <n v="0"/>
    <n v="0"/>
    <n v="0"/>
    <n v="0"/>
    <n v="348.1"/>
    <s v="Yes"/>
    <s v="Yes"/>
    <s v="Yes"/>
    <s v="Yes"/>
    <x v="0"/>
  </r>
  <r>
    <x v="229"/>
    <s v="Edmonds"/>
    <n v="3536"/>
    <s v="Brier Elementary"/>
    <n v="400.6"/>
    <n v="0"/>
    <n v="0"/>
    <n v="0"/>
    <n v="0"/>
    <n v="400.6"/>
    <s v="No"/>
    <s v="Yes"/>
    <s v="No"/>
    <s v="No"/>
    <x v="1"/>
  </r>
  <r>
    <x v="229"/>
    <s v="Edmonds"/>
    <n v="3560"/>
    <s v="Alderwood Middle School"/>
    <n v="687.36"/>
    <n v="0"/>
    <n v="0"/>
    <n v="0"/>
    <n v="0"/>
    <n v="687.36"/>
    <s v="Yes"/>
    <s v="Yes"/>
    <s v="Yes"/>
    <s v="Yes"/>
    <x v="0"/>
  </r>
  <r>
    <x v="229"/>
    <s v="Edmonds"/>
    <n v="3605"/>
    <s v="Sherwood Elementary"/>
    <n v="485.16"/>
    <n v="0"/>
    <n v="0"/>
    <n v="0"/>
    <n v="0"/>
    <n v="485.16"/>
    <s v="No"/>
    <s v="Yes"/>
    <s v="No"/>
    <s v="No"/>
    <x v="1"/>
  </r>
  <r>
    <x v="229"/>
    <s v="Edmonds"/>
    <n v="3606"/>
    <s v="Edmonds Elementary"/>
    <n v="268.62"/>
    <n v="0"/>
    <n v="0"/>
    <n v="0"/>
    <n v="0"/>
    <n v="268.62"/>
    <s v="No"/>
    <s v="Yes"/>
    <s v="No"/>
    <s v="No"/>
    <x v="1"/>
  </r>
  <r>
    <x v="229"/>
    <s v="Edmonds"/>
    <n v="3607"/>
    <s v="Hazelwood Elementary"/>
    <n v="403.86"/>
    <n v="0"/>
    <n v="0"/>
    <n v="0"/>
    <n v="0"/>
    <n v="403.86"/>
    <s v="No"/>
    <s v="Yes"/>
    <s v="No"/>
    <s v="No"/>
    <x v="1"/>
  </r>
  <r>
    <x v="229"/>
    <s v="Edmonds"/>
    <n v="3608"/>
    <s v="Oak Heights Elementary"/>
    <n v="546.75"/>
    <n v="0"/>
    <n v="0"/>
    <n v="0"/>
    <n v="0"/>
    <n v="546.75"/>
    <s v="No"/>
    <s v="Yes"/>
    <s v="No"/>
    <s v="No"/>
    <x v="1"/>
  </r>
  <r>
    <x v="229"/>
    <s v="Edmonds"/>
    <n v="3650"/>
    <s v="Brier Terrace Middle School"/>
    <n v="663.63"/>
    <n v="0"/>
    <n v="0"/>
    <n v="0"/>
    <n v="0"/>
    <n v="663.63"/>
    <s v="No"/>
    <s v="Yes"/>
    <s v="No"/>
    <s v="No"/>
    <x v="1"/>
  </r>
  <r>
    <x v="229"/>
    <s v="Edmonds"/>
    <n v="3689"/>
    <s v="Hilltop Elementary"/>
    <n v="580.5"/>
    <n v="0"/>
    <n v="0"/>
    <n v="0"/>
    <n v="0"/>
    <n v="580.5"/>
    <s v="No"/>
    <s v="Yes"/>
    <s v="No"/>
    <s v="No"/>
    <x v="1"/>
  </r>
  <r>
    <x v="229"/>
    <s v="Edmonds"/>
    <n v="3691"/>
    <s v="College Place Elementary"/>
    <n v="444.8"/>
    <n v="0"/>
    <n v="0"/>
    <n v="0"/>
    <n v="0"/>
    <n v="444.8"/>
    <s v="Yes"/>
    <s v="Yes"/>
    <s v="Yes"/>
    <s v="Yes"/>
    <x v="0"/>
  </r>
  <r>
    <x v="229"/>
    <s v="Edmonds"/>
    <n v="3754"/>
    <s v="College Place Middle School"/>
    <n v="471.75"/>
    <n v="0"/>
    <n v="0"/>
    <n v="0"/>
    <n v="0"/>
    <n v="471.75"/>
    <s v="No"/>
    <s v="Yes"/>
    <s v="No"/>
    <s v="No"/>
    <x v="1"/>
  </r>
  <r>
    <x v="229"/>
    <s v="Edmonds"/>
    <n v="3755"/>
    <s v="Lynnwood High School"/>
    <n v="1197.4100000000001"/>
    <n v="0"/>
    <n v="126.91"/>
    <n v="0"/>
    <n v="0"/>
    <n v="1324.3200000000002"/>
    <s v="No"/>
    <s v="Yes"/>
    <s v="No"/>
    <s v="No"/>
    <x v="1"/>
  </r>
  <r>
    <x v="229"/>
    <s v="Edmonds"/>
    <n v="3854"/>
    <s v="Scriber Lake High School"/>
    <n v="172.1"/>
    <n v="0"/>
    <n v="1.03"/>
    <n v="0"/>
    <n v="0"/>
    <n v="173.13"/>
    <s v="Yes"/>
    <s v="Yes"/>
    <s v="Yes"/>
    <s v="Yes"/>
    <x v="0"/>
  </r>
  <r>
    <x v="230"/>
    <s v="Arlington"/>
    <n v="1714"/>
    <s v="Stillaguamish Valley Learning Center"/>
    <n v="233.23"/>
    <n v="0"/>
    <n v="0"/>
    <n v="0"/>
    <n v="0"/>
    <n v="233.23"/>
    <s v="No"/>
    <s v="Yes"/>
    <s v="No"/>
    <s v="No"/>
    <x v="1"/>
  </r>
  <r>
    <x v="230"/>
    <s v="Arlington"/>
    <n v="2523"/>
    <s v="Arlington High School"/>
    <n v="1504.6"/>
    <n v="0"/>
    <n v="46.82"/>
    <n v="0"/>
    <n v="0"/>
    <n v="1551.4199999999998"/>
    <s v="No"/>
    <s v="Yes"/>
    <s v="No"/>
    <s v="No"/>
    <x v="1"/>
  </r>
  <r>
    <x v="230"/>
    <s v="Arlington"/>
    <n v="3124"/>
    <s v="Post Middle School"/>
    <n v="627.21"/>
    <n v="0"/>
    <n v="0"/>
    <n v="0"/>
    <n v="0"/>
    <n v="627.21"/>
    <s v="No"/>
    <s v="Yes"/>
    <s v="No"/>
    <s v="No"/>
    <x v="1"/>
  </r>
  <r>
    <x v="230"/>
    <s v="Arlington"/>
    <n v="4154"/>
    <s v="Presidents Elementary"/>
    <n v="535.05999999999995"/>
    <n v="0"/>
    <n v="0"/>
    <n v="0"/>
    <n v="0"/>
    <n v="535.05999999999995"/>
    <s v="No"/>
    <s v="Yes"/>
    <s v="No"/>
    <s v="No"/>
    <x v="1"/>
  </r>
  <r>
    <x v="230"/>
    <s v="Arlington"/>
    <n v="4287"/>
    <s v="Weston High School"/>
    <n v="105.21"/>
    <n v="0"/>
    <n v="0"/>
    <n v="0"/>
    <n v="0"/>
    <n v="105.21"/>
    <s v="No"/>
    <s v="Yes"/>
    <s v="No"/>
    <s v="No"/>
    <x v="1"/>
  </r>
  <r>
    <x v="230"/>
    <s v="Arlington"/>
    <n v="4327"/>
    <s v="Eagle Creek Elementary"/>
    <n v="672.89"/>
    <n v="0"/>
    <n v="0"/>
    <n v="0"/>
    <n v="0"/>
    <n v="672.89"/>
    <s v="No"/>
    <s v="Yes"/>
    <s v="No"/>
    <s v="No"/>
    <x v="1"/>
  </r>
  <r>
    <x v="230"/>
    <s v="Arlington"/>
    <n v="4436"/>
    <s v="Kent Prairie Elementary"/>
    <n v="605.9"/>
    <n v="0"/>
    <n v="0"/>
    <n v="0"/>
    <n v="0"/>
    <n v="605.9"/>
    <s v="No"/>
    <s v="Yes"/>
    <s v="No"/>
    <s v="No"/>
    <x v="1"/>
  </r>
  <r>
    <x v="230"/>
    <s v="Arlington"/>
    <n v="4573"/>
    <s v="Pioneer Elementary"/>
    <n v="505.6"/>
    <n v="0"/>
    <n v="0"/>
    <n v="0"/>
    <n v="0"/>
    <n v="505.6"/>
    <s v="No"/>
    <s v="Yes"/>
    <s v="No"/>
    <s v="No"/>
    <x v="1"/>
  </r>
  <r>
    <x v="230"/>
    <s v="Arlington"/>
    <n v="5010"/>
    <s v="Haller Middle School"/>
    <n v="571.78"/>
    <n v="0"/>
    <n v="0"/>
    <n v="0"/>
    <n v="0"/>
    <n v="571.78"/>
    <s v="No"/>
    <s v="Yes"/>
    <s v="No"/>
    <s v="No"/>
    <x v="1"/>
  </r>
  <r>
    <x v="231"/>
    <s v="Marysville"/>
    <n v="1656"/>
    <s v="10th Street School"/>
    <n v="160.1"/>
    <n v="0"/>
    <n v="0"/>
    <n v="0"/>
    <n v="0"/>
    <n v="160.1"/>
    <s v="No"/>
    <s v="Yes"/>
    <s v="No"/>
    <s v="No"/>
    <x v="1"/>
  </r>
  <r>
    <x v="231"/>
    <s v="Marysville"/>
    <n v="1657"/>
    <s v="Heritage School"/>
    <n v="102.6"/>
    <n v="0"/>
    <n v="1.8399999999999999"/>
    <n v="0"/>
    <n v="0"/>
    <n v="104.44"/>
    <s v="Yes"/>
    <s v="Yes"/>
    <s v="Yes"/>
    <s v="Yes"/>
    <x v="0"/>
  </r>
  <r>
    <x v="231"/>
    <s v="Marysville"/>
    <n v="1744"/>
    <s v="School Home Partnership Program"/>
    <n v="21.8"/>
    <n v="0"/>
    <n v="0"/>
    <n v="0"/>
    <n v="0"/>
    <n v="21.8"/>
    <s v="No"/>
    <s v="Yes"/>
    <s v="No"/>
    <s v="No"/>
    <x v="1"/>
  </r>
  <r>
    <x v="231"/>
    <s v="Marysville"/>
    <n v="1862"/>
    <s v="Marysville Coop Program"/>
    <n v="114.4"/>
    <n v="0"/>
    <n v="0"/>
    <n v="0"/>
    <n v="0"/>
    <n v="114.4"/>
    <s v="No"/>
    <s v="Yes"/>
    <s v="No"/>
    <s v="No"/>
    <x v="1"/>
  </r>
  <r>
    <x v="231"/>
    <s v="Marysville"/>
    <n v="1910"/>
    <s v="Marysville SD Special"/>
    <n v="18.93"/>
    <n v="0"/>
    <n v="0"/>
    <n v="0"/>
    <n v="0"/>
    <n v="18.93"/>
    <s v="No"/>
    <s v="Yes"/>
    <s v="No"/>
    <s v="No"/>
    <x v="1"/>
  </r>
  <r>
    <x v="231"/>
    <s v="Marysville"/>
    <n v="1927"/>
    <s v="Legacy High School"/>
    <n v="141.16"/>
    <n v="0"/>
    <n v="4.76"/>
    <n v="0"/>
    <n v="0"/>
    <n v="145.91999999999999"/>
    <s v="Yes"/>
    <s v="Yes"/>
    <s v="Yes"/>
    <s v="Yes"/>
    <x v="0"/>
  </r>
  <r>
    <x v="231"/>
    <s v="Marysville"/>
    <n v="2813"/>
    <s v="Totem Middle School"/>
    <n v="578.73"/>
    <n v="0"/>
    <n v="0"/>
    <n v="0"/>
    <n v="0"/>
    <n v="578.73"/>
    <s v="Yes"/>
    <s v="Yes"/>
    <s v="Yes"/>
    <s v="Yes"/>
    <x v="0"/>
  </r>
  <r>
    <x v="231"/>
    <s v="Marysville"/>
    <n v="3059"/>
    <s v="Cascade Elementary"/>
    <n v="406.05"/>
    <n v="0"/>
    <n v="0"/>
    <n v="0"/>
    <n v="0"/>
    <n v="406.05"/>
    <s v="Yes"/>
    <s v="Yes"/>
    <s v="Yes"/>
    <s v="Yes"/>
    <x v="0"/>
  </r>
  <r>
    <x v="231"/>
    <s v="Marysville"/>
    <n v="3187"/>
    <s v="Shoultes Elementary"/>
    <n v="368.88"/>
    <n v="0"/>
    <n v="0"/>
    <n v="0"/>
    <n v="0"/>
    <n v="368.88"/>
    <s v="Yes"/>
    <s v="Yes"/>
    <s v="Yes"/>
    <s v="Yes"/>
    <x v="0"/>
  </r>
  <r>
    <x v="231"/>
    <s v="Marysville"/>
    <n v="3355"/>
    <s v="Marysville Middle School"/>
    <n v="648.9"/>
    <n v="0"/>
    <n v="0"/>
    <n v="0"/>
    <n v="0"/>
    <n v="648.9"/>
    <s v="Yes"/>
    <s v="Yes"/>
    <s v="Yes"/>
    <s v="Yes"/>
    <x v="0"/>
  </r>
  <r>
    <x v="231"/>
    <s v="Marysville"/>
    <n v="3537"/>
    <s v="Sunnyside Elementary"/>
    <n v="466.3"/>
    <n v="0"/>
    <n v="0"/>
    <n v="0"/>
    <n v="0"/>
    <n v="466.3"/>
    <s v="No"/>
    <s v="Yes"/>
    <s v="No"/>
    <s v="No"/>
    <x v="1"/>
  </r>
  <r>
    <x v="231"/>
    <s v="Marysville"/>
    <n v="3651"/>
    <s v="Pinewood Elementary"/>
    <n v="419.2"/>
    <n v="0"/>
    <n v="0"/>
    <n v="0"/>
    <n v="0"/>
    <n v="419.2"/>
    <s v="No"/>
    <s v="Yes"/>
    <s v="No"/>
    <s v="No"/>
    <x v="1"/>
  </r>
  <r>
    <x v="231"/>
    <s v="Marysville"/>
    <n v="3964"/>
    <s v="Liberty Elementary"/>
    <n v="416.11"/>
    <n v="0"/>
    <n v="0"/>
    <n v="0"/>
    <n v="0"/>
    <n v="416.11"/>
    <s v="Yes"/>
    <s v="Yes"/>
    <s v="Yes"/>
    <s v="Yes"/>
    <x v="0"/>
  </r>
  <r>
    <x v="231"/>
    <s v="Marysville"/>
    <n v="4150"/>
    <s v="Marshall Elementary"/>
    <n v="364.84"/>
    <n v="0"/>
    <n v="0"/>
    <n v="0"/>
    <n v="0"/>
    <n v="364.84"/>
    <s v="Yes"/>
    <s v="Yes"/>
    <s v="Yes"/>
    <s v="Yes"/>
    <x v="0"/>
  </r>
  <r>
    <x v="231"/>
    <s v="Marysville"/>
    <n v="4323"/>
    <s v="Kellogg Marsh Elementary School"/>
    <n v="452.63"/>
    <n v="0"/>
    <n v="0"/>
    <n v="0"/>
    <n v="0"/>
    <n v="452.63"/>
    <s v="Yes"/>
    <s v="Yes"/>
    <s v="Yes"/>
    <s v="Yes"/>
    <x v="0"/>
  </r>
  <r>
    <x v="231"/>
    <s v="Marysville"/>
    <n v="4357"/>
    <s v="Cedarcrest School"/>
    <n v="737.34"/>
    <n v="0"/>
    <n v="0"/>
    <n v="0"/>
    <n v="0"/>
    <n v="737.34"/>
    <s v="Yes"/>
    <s v="Yes"/>
    <s v="Yes"/>
    <s v="Yes"/>
    <x v="0"/>
  </r>
  <r>
    <x v="231"/>
    <s v="Marysville"/>
    <n v="4454"/>
    <s v="Allen Creek Elementary School"/>
    <n v="466.61"/>
    <n v="0"/>
    <n v="0"/>
    <n v="0"/>
    <n v="0"/>
    <n v="466.61"/>
    <s v="No"/>
    <s v="Yes"/>
    <s v="No"/>
    <s v="No"/>
    <x v="1"/>
  </r>
  <r>
    <x v="231"/>
    <s v="Marysville"/>
    <n v="5123"/>
    <s v="Grove Elementary"/>
    <n v="375.24"/>
    <n v="0"/>
    <n v="0"/>
    <n v="0"/>
    <n v="0"/>
    <n v="375.24"/>
    <s v="No"/>
    <s v="Yes"/>
    <s v="No"/>
    <s v="No"/>
    <x v="1"/>
  </r>
  <r>
    <x v="231"/>
    <s v="Marysville"/>
    <n v="5213"/>
    <s v="Marysville Pilchuck High School"/>
    <n v="1072.3800000000001"/>
    <n v="0"/>
    <n v="34.880000000000003"/>
    <n v="0"/>
    <n v="0"/>
    <n v="1107.2600000000002"/>
    <s v="Yes"/>
    <s v="Yes"/>
    <s v="Yes"/>
    <s v="Yes"/>
    <x v="0"/>
  </r>
  <r>
    <x v="231"/>
    <s v="Marysville"/>
    <n v="5350"/>
    <s v="Quil Ceda Tulalip Elementary"/>
    <n v="491.66"/>
    <n v="0"/>
    <n v="0"/>
    <n v="0"/>
    <n v="0"/>
    <n v="491.66"/>
    <s v="Yes"/>
    <s v="Yes"/>
    <s v="Yes"/>
    <s v="Yes"/>
    <x v="0"/>
  </r>
  <r>
    <x v="231"/>
    <s v="Marysville"/>
    <n v="5478"/>
    <s v="Marysville Getchell High School"/>
    <n v="1256.3699999999999"/>
    <n v="0"/>
    <n v="130.55000000000001"/>
    <n v="0"/>
    <n v="0"/>
    <n v="1386.9199999999998"/>
    <s v="No"/>
    <s v="Yes"/>
    <s v="No"/>
    <s v="No"/>
    <x v="1"/>
  </r>
  <r>
    <x v="232"/>
    <s v="Index"/>
    <n v="2948"/>
    <s v="Index Elementary School"/>
    <n v="23.98"/>
    <n v="0"/>
    <n v="0"/>
    <n v="0"/>
    <n v="0"/>
    <n v="23.98"/>
    <s v="Yes"/>
    <s v="Yes"/>
    <s v="Yes"/>
    <s v="Yes"/>
    <x v="0"/>
  </r>
  <r>
    <x v="233"/>
    <s v="Monroe"/>
    <n v="1643"/>
    <s v="Out Of District Special Ed"/>
    <n v="19.2"/>
    <n v="0"/>
    <n v="0"/>
    <n v="0"/>
    <n v="0"/>
    <n v="19.2"/>
    <s v="No"/>
    <s v="Yes"/>
    <s v="No"/>
    <s v="No"/>
    <x v="1"/>
  </r>
  <r>
    <x v="233"/>
    <s v="Monroe"/>
    <n v="1777"/>
    <s v="Sky Valley Education Center"/>
    <n v="788.94"/>
    <n v="0"/>
    <n v="39.08"/>
    <n v="0"/>
    <n v="0"/>
    <n v="828.0200000000001"/>
    <s v="No"/>
    <s v="Yes"/>
    <s v="No"/>
    <s v="No"/>
    <x v="1"/>
  </r>
  <r>
    <x v="233"/>
    <s v="Monroe"/>
    <n v="1806"/>
    <s v="Leaders In Learning"/>
    <n v="43.9"/>
    <n v="0"/>
    <n v="0.22"/>
    <n v="0"/>
    <n v="0"/>
    <n v="44.12"/>
    <s v="Yes"/>
    <s v="Yes"/>
    <s v="Yes"/>
    <s v="Yes"/>
    <x v="0"/>
  </r>
  <r>
    <x v="233"/>
    <s v="Monroe"/>
    <n v="2546"/>
    <s v="Maltby Elementary"/>
    <n v="316.31"/>
    <n v="0"/>
    <n v="0"/>
    <n v="0"/>
    <n v="0"/>
    <n v="316.31"/>
    <s v="No"/>
    <s v="Yes"/>
    <s v="No"/>
    <s v="No"/>
    <x v="1"/>
  </r>
  <r>
    <x v="233"/>
    <s v="Monroe"/>
    <n v="3060"/>
    <s v="Frank Wagner Elementary"/>
    <n v="544"/>
    <n v="16.899999999999999"/>
    <n v="0"/>
    <n v="0"/>
    <n v="0"/>
    <n v="560.9"/>
    <s v="Yes"/>
    <s v="Yes"/>
    <s v="Yes"/>
    <s v="Yes"/>
    <x v="0"/>
  </r>
  <r>
    <x v="233"/>
    <s v="Monroe"/>
    <n v="4159"/>
    <s v="Salem Woods Elementary School"/>
    <n v="483.42"/>
    <n v="0"/>
    <n v="0"/>
    <n v="0"/>
    <n v="0"/>
    <n v="483.42"/>
    <s v="No"/>
    <s v="Yes"/>
    <s v="No"/>
    <s v="No"/>
    <x v="1"/>
  </r>
  <r>
    <x v="233"/>
    <s v="Monroe"/>
    <n v="4362"/>
    <s v="Chain Lake Elementary School"/>
    <n v="435.94"/>
    <n v="0"/>
    <n v="0"/>
    <n v="0"/>
    <n v="0"/>
    <n v="435.94"/>
    <s v="No"/>
    <s v="Yes"/>
    <s v="No"/>
    <s v="No"/>
    <x v="1"/>
  </r>
  <r>
    <x v="233"/>
    <s v="Monroe"/>
    <n v="4528"/>
    <s v="Monroe High School"/>
    <n v="1316.09"/>
    <n v="0"/>
    <n v="99.55"/>
    <n v="0"/>
    <n v="0"/>
    <n v="1415.6399999999999"/>
    <s v="No"/>
    <s v="Yes"/>
    <s v="No"/>
    <s v="No"/>
    <x v="1"/>
  </r>
  <r>
    <x v="233"/>
    <s v="Monroe"/>
    <n v="4544"/>
    <s v="Hidden River Middle School"/>
    <n v="294.97000000000003"/>
    <n v="0"/>
    <n v="0"/>
    <n v="0"/>
    <n v="0"/>
    <n v="294.97000000000003"/>
    <s v="No"/>
    <s v="Yes"/>
    <s v="No"/>
    <s v="No"/>
    <x v="1"/>
  </r>
  <r>
    <x v="233"/>
    <s v="Monroe"/>
    <n v="4594"/>
    <s v="Fryelands Elementary"/>
    <n v="351.6"/>
    <n v="17.7"/>
    <n v="0"/>
    <n v="0"/>
    <n v="0"/>
    <n v="369.3"/>
    <s v="No"/>
    <s v="Yes"/>
    <s v="No"/>
    <s v="No"/>
    <x v="1"/>
  </r>
  <r>
    <x v="233"/>
    <s v="Monroe"/>
    <n v="5040"/>
    <s v="Park Place Middle School"/>
    <n v="718.03"/>
    <n v="0"/>
    <n v="0"/>
    <n v="0"/>
    <n v="0"/>
    <n v="718.03"/>
    <s v="No"/>
    <s v="Yes"/>
    <s v="No"/>
    <s v="No"/>
    <x v="1"/>
  </r>
  <r>
    <x v="234"/>
    <s v="Snohomish"/>
    <n v="1730"/>
    <s v="Snohomish Center"/>
    <n v="5.95"/>
    <n v="0"/>
    <n v="0"/>
    <n v="0"/>
    <n v="0"/>
    <n v="5.95"/>
    <s v="No"/>
    <s v="Yes"/>
    <s v="No"/>
    <s v="No"/>
    <x v="1"/>
  </r>
  <r>
    <x v="234"/>
    <s v="Snohomish"/>
    <n v="1904"/>
    <s v="Parent Partnership"/>
    <n v="84.89"/>
    <n v="0"/>
    <n v="12.139999999999999"/>
    <n v="0"/>
    <n v="0"/>
    <n v="97.03"/>
    <s v="No"/>
    <s v="Yes"/>
    <s v="No"/>
    <s v="No"/>
    <x v="1"/>
  </r>
  <r>
    <x v="234"/>
    <s v="Snohomish"/>
    <n v="2073"/>
    <s v="Machias Elementary"/>
    <n v="615.80999999999995"/>
    <n v="0"/>
    <n v="0"/>
    <n v="0"/>
    <n v="0"/>
    <n v="615.80999999999995"/>
    <s v="No"/>
    <s v="Yes"/>
    <s v="No"/>
    <s v="No"/>
    <x v="1"/>
  </r>
  <r>
    <x v="234"/>
    <s v="Snohomish"/>
    <n v="2428"/>
    <s v="Snohomish High School"/>
    <n v="1375.34"/>
    <n v="0"/>
    <n v="95.86"/>
    <n v="6.75"/>
    <n v="0"/>
    <n v="1477.9499999999998"/>
    <s v="No"/>
    <s v="Yes"/>
    <s v="No"/>
    <s v="No"/>
    <x v="1"/>
  </r>
  <r>
    <x v="234"/>
    <s v="Snohomish"/>
    <n v="3005"/>
    <s v="Emerson Elementary"/>
    <n v="470.08"/>
    <n v="0"/>
    <n v="0"/>
    <n v="0"/>
    <n v="0"/>
    <n v="470.08"/>
    <s v="No"/>
    <s v="Yes"/>
    <s v="No"/>
    <s v="No"/>
    <x v="1"/>
  </r>
  <r>
    <x v="234"/>
    <s v="Snohomish"/>
    <n v="3305"/>
    <s v="Cathcart Elementary"/>
    <n v="435.26"/>
    <n v="0"/>
    <n v="0"/>
    <n v="0"/>
    <n v="0"/>
    <n v="435.26"/>
    <s v="No"/>
    <s v="Yes"/>
    <s v="No"/>
    <s v="No"/>
    <x v="1"/>
  </r>
  <r>
    <x v="234"/>
    <s v="Snohomish"/>
    <n v="3561"/>
    <s v="Riverview Elementary"/>
    <n v="460.37"/>
    <n v="0"/>
    <n v="0"/>
    <n v="0"/>
    <n v="0"/>
    <n v="460.37"/>
    <s v="No"/>
    <s v="Yes"/>
    <s v="No"/>
    <s v="No"/>
    <x v="1"/>
  </r>
  <r>
    <x v="234"/>
    <s v="Snohomish"/>
    <n v="3981"/>
    <s v="High School Re Entry"/>
    <n v="40.9"/>
    <n v="0"/>
    <n v="0"/>
    <n v="0"/>
    <n v="0"/>
    <n v="40.9"/>
    <s v="No"/>
    <s v="Yes"/>
    <s v="No"/>
    <s v="No"/>
    <x v="1"/>
  </r>
  <r>
    <x v="234"/>
    <s v="Snohomish"/>
    <n v="4145"/>
    <s v="Valley View Middle School"/>
    <n v="623.29"/>
    <n v="0"/>
    <n v="0"/>
    <n v="0"/>
    <n v="0"/>
    <n v="623.29"/>
    <s v="No"/>
    <s v="Yes"/>
    <s v="No"/>
    <s v="No"/>
    <x v="1"/>
  </r>
  <r>
    <x v="234"/>
    <s v="Snohomish"/>
    <n v="4184"/>
    <s v="Seattle Hill Elementary"/>
    <n v="575.46"/>
    <n v="0"/>
    <n v="0"/>
    <n v="0"/>
    <n v="0"/>
    <n v="575.46"/>
    <s v="No"/>
    <s v="Yes"/>
    <s v="No"/>
    <s v="No"/>
    <x v="1"/>
  </r>
  <r>
    <x v="234"/>
    <s v="Snohomish"/>
    <n v="4241"/>
    <s v="Dutch Hill Elementary"/>
    <n v="685.64"/>
    <n v="0"/>
    <n v="0"/>
    <n v="0"/>
    <n v="0"/>
    <n v="685.64"/>
    <s v="No"/>
    <s v="Yes"/>
    <s v="No"/>
    <s v="No"/>
    <x v="1"/>
  </r>
  <r>
    <x v="234"/>
    <s v="Snohomish"/>
    <n v="4265"/>
    <s v="AIM High School"/>
    <n v="161.21"/>
    <n v="0"/>
    <n v="1.08"/>
    <n v="0"/>
    <n v="0"/>
    <n v="162.29000000000002"/>
    <s v="No"/>
    <s v="Yes"/>
    <s v="No"/>
    <s v="No"/>
    <x v="1"/>
  </r>
  <r>
    <x v="234"/>
    <s v="Snohomish"/>
    <n v="4366"/>
    <s v="Cascade View Elementary"/>
    <n v="373.46"/>
    <n v="0"/>
    <n v="0"/>
    <n v="0"/>
    <n v="0"/>
    <n v="373.46"/>
    <s v="No"/>
    <s v="Yes"/>
    <s v="No"/>
    <s v="No"/>
    <x v="1"/>
  </r>
  <r>
    <x v="234"/>
    <s v="Snohomish"/>
    <n v="4383"/>
    <s v="Totem Falls"/>
    <n v="395.21"/>
    <n v="0"/>
    <n v="0"/>
    <n v="0"/>
    <n v="0"/>
    <n v="395.21"/>
    <s v="No"/>
    <s v="Yes"/>
    <s v="No"/>
    <s v="No"/>
    <x v="1"/>
  </r>
  <r>
    <x v="234"/>
    <s v="Snohomish"/>
    <n v="4395"/>
    <s v="Centennial Middle School"/>
    <n v="727.1"/>
    <n v="0"/>
    <n v="0"/>
    <n v="0"/>
    <n v="0"/>
    <n v="727.1"/>
    <s v="No"/>
    <s v="Yes"/>
    <s v="No"/>
    <s v="No"/>
    <x v="1"/>
  </r>
  <r>
    <x v="234"/>
    <s v="Snohomish"/>
    <n v="5100"/>
    <s v="Little Cedars Elementary School"/>
    <n v="652.41"/>
    <n v="0.1"/>
    <n v="0"/>
    <n v="0"/>
    <n v="0"/>
    <n v="652.51"/>
    <s v="No"/>
    <s v="Yes"/>
    <s v="No"/>
    <s v="No"/>
    <x v="1"/>
  </r>
  <r>
    <x v="234"/>
    <s v="Snohomish"/>
    <n v="5128"/>
    <s v="Glacier Peak High School"/>
    <n v="1484.17"/>
    <n v="0"/>
    <n v="105.44"/>
    <n v="0"/>
    <n v="0"/>
    <n v="1589.6100000000001"/>
    <s v="No"/>
    <s v="Yes"/>
    <s v="No"/>
    <s v="No"/>
    <x v="1"/>
  </r>
  <r>
    <x v="235"/>
    <s v="Lakewood"/>
    <n v="3255"/>
    <s v="Lakewood Elementary School"/>
    <n v="420.83"/>
    <n v="8.1999999999999993"/>
    <n v="0"/>
    <n v="0"/>
    <n v="0"/>
    <n v="429.03"/>
    <s v="Yes"/>
    <s v="Yes"/>
    <s v="Yes"/>
    <s v="Yes"/>
    <x v="0"/>
  </r>
  <r>
    <x v="235"/>
    <s v="Lakewood"/>
    <n v="3893"/>
    <s v="Lakewood Middle School"/>
    <n v="619.09"/>
    <n v="0"/>
    <n v="0"/>
    <n v="0"/>
    <n v="0"/>
    <n v="619.09"/>
    <s v="No"/>
    <s v="Yes"/>
    <s v="No"/>
    <s v="No"/>
    <x v="1"/>
  </r>
  <r>
    <x v="235"/>
    <s v="Lakewood"/>
    <n v="4204"/>
    <s v="Lakewood High School"/>
    <n v="730.8"/>
    <n v="0"/>
    <n v="35.619999999999997"/>
    <n v="4.67"/>
    <n v="0"/>
    <n v="771.08999999999992"/>
    <s v="No"/>
    <s v="Yes"/>
    <s v="No"/>
    <s v="No"/>
    <x v="1"/>
  </r>
  <r>
    <x v="235"/>
    <s v="Lakewood"/>
    <n v="4477"/>
    <s v="English Crossing Elementary"/>
    <n v="326.24"/>
    <n v="0"/>
    <n v="0"/>
    <n v="0"/>
    <n v="0"/>
    <n v="326.24"/>
    <s v="No"/>
    <s v="Yes"/>
    <s v="No"/>
    <s v="No"/>
    <x v="1"/>
  </r>
  <r>
    <x v="235"/>
    <s v="Lakewood"/>
    <n v="4576"/>
    <s v="Cougar Creek Elementary School"/>
    <n v="434.61"/>
    <n v="0"/>
    <n v="0"/>
    <n v="0"/>
    <n v="0"/>
    <n v="434.61"/>
    <s v="No"/>
    <s v="Yes"/>
    <s v="No"/>
    <s v="No"/>
    <x v="1"/>
  </r>
  <r>
    <x v="236"/>
    <s v="Sultan"/>
    <n v="2105"/>
    <s v="Sultan Middle School"/>
    <n v="427.14"/>
    <n v="0"/>
    <n v="0"/>
    <n v="0"/>
    <n v="0"/>
    <n v="427.14"/>
    <s v="Yes"/>
    <s v="Yes"/>
    <s v="Yes"/>
    <s v="Yes"/>
    <x v="0"/>
  </r>
  <r>
    <x v="236"/>
    <s v="Sultan"/>
    <n v="2229"/>
    <s v="Sultan Elementary School"/>
    <n v="630.22"/>
    <n v="0"/>
    <n v="0"/>
    <n v="0"/>
    <n v="0"/>
    <n v="630.22"/>
    <s v="Yes"/>
    <s v="Yes"/>
    <s v="Yes"/>
    <s v="Yes"/>
    <x v="0"/>
  </r>
  <r>
    <x v="236"/>
    <s v="Sultan"/>
    <n v="4274"/>
    <s v="Sultan Senior High School"/>
    <n v="535.38"/>
    <n v="0"/>
    <n v="31.41"/>
    <n v="0"/>
    <n v="0"/>
    <n v="566.79"/>
    <s v="Yes"/>
    <s v="Yes"/>
    <s v="Yes"/>
    <s v="Yes"/>
    <x v="0"/>
  </r>
  <r>
    <x v="236"/>
    <s v="Sultan"/>
    <n v="4399"/>
    <s v="Gold Bar Elementary"/>
    <n v="326.14"/>
    <n v="17"/>
    <n v="0"/>
    <n v="0"/>
    <n v="0"/>
    <n v="343.14"/>
    <s v="Yes"/>
    <s v="Yes"/>
    <s v="Yes"/>
    <s v="Yes"/>
    <x v="0"/>
  </r>
  <r>
    <x v="236"/>
    <s v="Sultan"/>
    <n v="5114"/>
    <s v="Sky Valley Options"/>
    <n v="32.75"/>
    <n v="0"/>
    <n v="0"/>
    <n v="0"/>
    <n v="0"/>
    <n v="32.75"/>
    <s v="No"/>
    <s v="Yes"/>
    <s v="No"/>
    <s v="No"/>
    <x v="1"/>
  </r>
  <r>
    <x v="236"/>
    <s v="Sultan"/>
    <n v="5642"/>
    <s v="Sultan Virtual Academy"/>
    <n v="34.159999999999997"/>
    <n v="0"/>
    <n v="0"/>
    <n v="0"/>
    <n v="0"/>
    <n v="34.159999999999997"/>
    <s v="No"/>
    <s v="Yes"/>
    <s v="No"/>
    <s v="No"/>
    <x v="1"/>
  </r>
  <r>
    <x v="237"/>
    <s v="Darrington"/>
    <n v="3188"/>
    <s v="Darrington High School"/>
    <n v="102.67"/>
    <n v="0"/>
    <n v="0.22"/>
    <n v="1.6400000000000001"/>
    <n v="0"/>
    <n v="104.53"/>
    <s v="No"/>
    <s v="Yes"/>
    <s v="No"/>
    <s v="No"/>
    <x v="1"/>
  </r>
  <r>
    <x v="237"/>
    <s v="Darrington"/>
    <n v="3609"/>
    <s v="Darrington Elementary School"/>
    <n v="319.19"/>
    <n v="14.44"/>
    <n v="0"/>
    <n v="0"/>
    <n v="0"/>
    <n v="333.63"/>
    <s v="Yes"/>
    <s v="Yes"/>
    <s v="Yes"/>
    <s v="Yes"/>
    <x v="0"/>
  </r>
  <r>
    <x v="238"/>
    <s v="Granite Falls"/>
    <n v="2580"/>
    <s v="Granite Falls High School"/>
    <n v="530.41"/>
    <n v="0"/>
    <n v="18.330000000000002"/>
    <n v="0"/>
    <n v="0"/>
    <n v="548.74"/>
    <s v="No"/>
    <s v="Yes"/>
    <s v="No"/>
    <s v="No"/>
    <x v="1"/>
  </r>
  <r>
    <x v="238"/>
    <s v="Granite Falls"/>
    <n v="4113"/>
    <s v="Granite Falls Middle School"/>
    <n v="458.28"/>
    <n v="0"/>
    <n v="0"/>
    <n v="0"/>
    <n v="0"/>
    <n v="458.28"/>
    <s v="No"/>
    <s v="Yes"/>
    <s v="No"/>
    <s v="No"/>
    <x v="1"/>
  </r>
  <r>
    <x v="238"/>
    <s v="Granite Falls"/>
    <n v="4330"/>
    <s v="Mountain Way Elementary"/>
    <n v="501.95"/>
    <n v="0"/>
    <n v="0"/>
    <n v="0"/>
    <n v="0"/>
    <n v="501.95"/>
    <s v="No"/>
    <s v="Yes"/>
    <s v="No"/>
    <s v="No"/>
    <x v="1"/>
  </r>
  <r>
    <x v="238"/>
    <s v="Granite Falls"/>
    <n v="4479"/>
    <s v="Monte Cristo Elementary"/>
    <n v="486.06"/>
    <n v="0"/>
    <n v="0"/>
    <n v="0"/>
    <n v="0"/>
    <n v="486.06"/>
    <s v="Yes"/>
    <s v="Yes"/>
    <s v="Yes"/>
    <s v="Yes"/>
    <x v="0"/>
  </r>
  <r>
    <x v="238"/>
    <s v="Granite Falls"/>
    <n v="5171"/>
    <s v="Crossroads High School"/>
    <n v="206.81"/>
    <n v="0"/>
    <n v="0"/>
    <n v="0"/>
    <n v="0"/>
    <n v="206.81"/>
    <s v="Yes"/>
    <s v="Yes"/>
    <s v="Yes"/>
    <s v="Yes"/>
    <x v="0"/>
  </r>
  <r>
    <x v="239"/>
    <s v="Stanwood"/>
    <n v="1707"/>
    <s v="Lincoln Hill High School"/>
    <n v="111.39"/>
    <n v="0"/>
    <n v="1.0900000000000001"/>
    <n v="10.73"/>
    <n v="0"/>
    <n v="123.21000000000001"/>
    <s v="No"/>
    <s v="Yes"/>
    <s v="No"/>
    <s v="No"/>
    <x v="1"/>
  </r>
  <r>
    <x v="239"/>
    <s v="Stanwood"/>
    <n v="2400"/>
    <s v="Stanwood Middle School"/>
    <n v="474.86"/>
    <n v="0"/>
    <n v="0"/>
    <n v="0"/>
    <n v="0"/>
    <n v="474.86"/>
    <s v="No"/>
    <s v="Yes"/>
    <s v="No"/>
    <s v="No"/>
    <x v="1"/>
  </r>
  <r>
    <x v="239"/>
    <s v="Stanwood"/>
    <n v="2581"/>
    <s v="Stanwood High School"/>
    <n v="1246.81"/>
    <n v="0"/>
    <n v="70.56"/>
    <n v="0"/>
    <n v="0"/>
    <n v="1317.37"/>
    <s v="No"/>
    <s v="Yes"/>
    <s v="No"/>
    <s v="No"/>
    <x v="1"/>
  </r>
  <r>
    <x v="239"/>
    <s v="Stanwood"/>
    <n v="3125"/>
    <s v="Stanwood Elementary School"/>
    <n v="423.47"/>
    <n v="0"/>
    <n v="0"/>
    <n v="0"/>
    <n v="0"/>
    <n v="423.47"/>
    <s v="No"/>
    <s v="Yes"/>
    <s v="No"/>
    <s v="No"/>
    <x v="1"/>
  </r>
  <r>
    <x v="239"/>
    <s v="Stanwood"/>
    <n v="4364"/>
    <s v="Twin City Elementary"/>
    <n v="420.13"/>
    <n v="13.5"/>
    <n v="0"/>
    <n v="0"/>
    <n v="0"/>
    <n v="433.63"/>
    <s v="No"/>
    <s v="Yes"/>
    <s v="No"/>
    <s v="No"/>
    <x v="1"/>
  </r>
  <r>
    <x v="239"/>
    <s v="Stanwood"/>
    <n v="4512"/>
    <s v="Port Susan Middle School"/>
    <n v="518.61"/>
    <n v="0"/>
    <n v="0"/>
    <n v="0"/>
    <n v="0"/>
    <n v="518.61"/>
    <s v="No"/>
    <s v="Yes"/>
    <s v="No"/>
    <s v="No"/>
    <x v="1"/>
  </r>
  <r>
    <x v="239"/>
    <s v="Stanwood"/>
    <n v="4513"/>
    <s v="Cedarhome Elementary School"/>
    <n v="442.03"/>
    <n v="7.1"/>
    <n v="0"/>
    <n v="0"/>
    <n v="0"/>
    <n v="449.13"/>
    <s v="No"/>
    <s v="Yes"/>
    <s v="No"/>
    <s v="No"/>
    <x v="1"/>
  </r>
  <r>
    <x v="239"/>
    <s v="Stanwood"/>
    <n v="4551"/>
    <s v="Utsalady Elementary"/>
    <n v="383"/>
    <n v="13.7"/>
    <n v="0"/>
    <n v="0"/>
    <n v="0"/>
    <n v="396.7"/>
    <s v="No"/>
    <s v="Yes"/>
    <s v="No"/>
    <s v="No"/>
    <x v="1"/>
  </r>
  <r>
    <x v="239"/>
    <s v="Stanwood"/>
    <n v="4553"/>
    <s v="Elger Bay Elementary"/>
    <n v="387.04"/>
    <n v="0"/>
    <n v="0"/>
    <n v="0"/>
    <n v="0"/>
    <n v="387.04"/>
    <s v="No"/>
    <s v="Yes"/>
    <s v="No"/>
    <s v="No"/>
    <x v="1"/>
  </r>
  <r>
    <x v="239"/>
    <s v="Stanwood"/>
    <n v="5004"/>
    <s v="Saratoga School"/>
    <n v="199.32"/>
    <n v="0"/>
    <n v="0"/>
    <n v="0"/>
    <n v="0"/>
    <n v="199.32"/>
    <s v="No"/>
    <s v="Yes"/>
    <s v="No"/>
    <s v="No"/>
    <x v="1"/>
  </r>
  <r>
    <x v="239"/>
    <s v="Stanwood"/>
    <n v="5108"/>
    <s v="Lincoln Academy"/>
    <n v="15.73"/>
    <n v="0"/>
    <n v="0"/>
    <n v="0"/>
    <n v="0"/>
    <n v="15.73"/>
    <s v="Yes"/>
    <s v="Yes"/>
    <s v="No"/>
    <s v="No"/>
    <x v="1"/>
  </r>
  <r>
    <x v="240"/>
    <s v="Spokane"/>
    <n v="1533"/>
    <s v="A-3 Multiagency Adolescent Prog"/>
    <n v="29.94"/>
    <n v="0"/>
    <n v="0"/>
    <n v="0"/>
    <n v="0"/>
    <n v="29.94"/>
    <s v="Yes"/>
    <s v="Yes"/>
    <s v="No"/>
    <s v="No"/>
    <x v="1"/>
  </r>
  <r>
    <x v="240"/>
    <s v="Spokane"/>
    <n v="1567"/>
    <s v="Pratt Academy"/>
    <n v="106.4"/>
    <n v="0"/>
    <n v="0"/>
    <n v="0"/>
    <n v="0"/>
    <n v="106.4"/>
    <s v="Yes"/>
    <s v="Yes"/>
    <s v="Yes"/>
    <s v="Yes"/>
    <x v="0"/>
  </r>
  <r>
    <x v="240"/>
    <s v="Spokane"/>
    <n v="1604"/>
    <s v="Alternative Tamarack School"/>
    <n v="12.7"/>
    <n v="0"/>
    <n v="0"/>
    <n v="0"/>
    <n v="0"/>
    <n v="12.7"/>
    <s v="No"/>
    <s v="Yes"/>
    <s v="No"/>
    <s v="No"/>
    <x v="1"/>
  </r>
  <r>
    <x v="240"/>
    <s v="Spokane"/>
    <n v="1698"/>
    <s v="SCCP Images"/>
    <n v="60.4"/>
    <n v="0"/>
    <n v="0"/>
    <n v="0"/>
    <n v="0"/>
    <n v="60.4"/>
    <s v="Yes"/>
    <s v="Yes"/>
    <s v="No"/>
    <s v="No"/>
    <x v="1"/>
  </r>
  <r>
    <x v="240"/>
    <s v="Spokane"/>
    <n v="1767"/>
    <s v="The Healing Lodge"/>
    <n v="21.8"/>
    <n v="0"/>
    <n v="0"/>
    <n v="0"/>
    <n v="0"/>
    <n v="21.8"/>
    <s v="No"/>
    <s v="Yes"/>
    <s v="No"/>
    <s v="No"/>
    <x v="1"/>
  </r>
  <r>
    <x v="240"/>
    <s v="Spokane"/>
    <n v="2056"/>
    <s v="Holmes Elementary"/>
    <n v="335.6"/>
    <n v="0"/>
    <n v="0"/>
    <n v="0"/>
    <n v="0"/>
    <n v="335.6"/>
    <s v="Yes"/>
    <s v="Yes"/>
    <s v="Yes"/>
    <s v="Yes"/>
    <x v="0"/>
  </r>
  <r>
    <x v="240"/>
    <s v="Spokane"/>
    <n v="2086"/>
    <s v="Roosevelt Elementary"/>
    <n v="414.64"/>
    <n v="1"/>
    <n v="0"/>
    <n v="0"/>
    <n v="0"/>
    <n v="415.64"/>
    <s v="Yes"/>
    <s v="Yes"/>
    <s v="Yes"/>
    <s v="Yes"/>
    <x v="0"/>
  </r>
  <r>
    <x v="240"/>
    <s v="Spokane"/>
    <n v="2096"/>
    <s v="Regal Elementary"/>
    <n v="369.7"/>
    <n v="0"/>
    <n v="0"/>
    <n v="0"/>
    <n v="0"/>
    <n v="369.7"/>
    <s v="Yes"/>
    <s v="Yes"/>
    <s v="Yes"/>
    <s v="Yes"/>
    <x v="0"/>
  </r>
  <r>
    <x v="240"/>
    <s v="Spokane"/>
    <n v="2106"/>
    <s v="North Central High School"/>
    <n v="1490.46"/>
    <n v="0"/>
    <n v="82.96"/>
    <n v="0"/>
    <n v="0"/>
    <n v="1573.42"/>
    <s v="Yes"/>
    <s v="Yes"/>
    <s v="Yes"/>
    <s v="Yes"/>
    <x v="0"/>
  </r>
  <r>
    <x v="240"/>
    <s v="Spokane"/>
    <n v="2108"/>
    <s v="Stevens Elementary"/>
    <n v="395.8"/>
    <n v="0"/>
    <n v="0"/>
    <n v="0"/>
    <n v="0"/>
    <n v="395.8"/>
    <s v="Yes"/>
    <s v="Yes"/>
    <s v="Yes"/>
    <s v="Yes"/>
    <x v="0"/>
  </r>
  <r>
    <x v="240"/>
    <s v="Spokane"/>
    <n v="2109"/>
    <s v="Willard Elementary"/>
    <n v="387.62"/>
    <n v="2.8"/>
    <n v="0"/>
    <n v="0"/>
    <n v="0"/>
    <n v="390.42"/>
    <s v="Yes"/>
    <s v="Yes"/>
    <s v="Yes"/>
    <s v="Yes"/>
    <x v="0"/>
  </r>
  <r>
    <x v="240"/>
    <s v="Spokane"/>
    <n v="2110"/>
    <s v="Sheridan Elementary"/>
    <n v="349.99"/>
    <n v="0"/>
    <n v="0"/>
    <n v="0"/>
    <n v="0"/>
    <n v="349.99"/>
    <s v="Yes"/>
    <s v="Yes"/>
    <s v="Yes"/>
    <s v="Yes"/>
    <x v="0"/>
  </r>
  <r>
    <x v="240"/>
    <s v="Spokane"/>
    <n v="2111"/>
    <s v="Jefferson Elementary"/>
    <n v="337.4"/>
    <n v="0"/>
    <n v="0"/>
    <n v="0"/>
    <n v="0"/>
    <n v="337.4"/>
    <s v="No"/>
    <s v="Yes"/>
    <s v="No"/>
    <s v="No"/>
    <x v="1"/>
  </r>
  <r>
    <x v="240"/>
    <s v="Spokane"/>
    <n v="2127"/>
    <s v="Franklin Elementary"/>
    <n v="407.62"/>
    <n v="0"/>
    <n v="0"/>
    <n v="0"/>
    <n v="0"/>
    <n v="407.62"/>
    <s v="No"/>
    <s v="Yes"/>
    <s v="No"/>
    <s v="No"/>
    <x v="1"/>
  </r>
  <r>
    <x v="240"/>
    <s v="Spokane"/>
    <n v="2128"/>
    <s v="Audubon Elementary"/>
    <n v="390.48"/>
    <n v="2"/>
    <n v="0"/>
    <n v="0"/>
    <n v="0"/>
    <n v="392.48"/>
    <s v="Yes"/>
    <s v="Yes"/>
    <s v="Yes"/>
    <s v="Yes"/>
    <x v="0"/>
  </r>
  <r>
    <x v="240"/>
    <s v="Spokane"/>
    <n v="2129"/>
    <s v="Cooper Elementary"/>
    <n v="380.8"/>
    <n v="4.4000000000000004"/>
    <n v="0"/>
    <n v="0"/>
    <n v="0"/>
    <n v="385.2"/>
    <s v="Yes"/>
    <s v="Yes"/>
    <s v="Yes"/>
    <s v="Yes"/>
    <x v="0"/>
  </r>
  <r>
    <x v="240"/>
    <s v="Spokane"/>
    <n v="2155"/>
    <s v="Bemiss Elementary"/>
    <n v="356.9"/>
    <n v="0"/>
    <n v="0"/>
    <n v="0"/>
    <n v="0"/>
    <n v="356.9"/>
    <s v="Yes"/>
    <s v="Yes"/>
    <s v="Yes"/>
    <s v="Yes"/>
    <x v="0"/>
  </r>
  <r>
    <x v="240"/>
    <s v="Spokane"/>
    <n v="2156"/>
    <s v="Adams Elementary"/>
    <n v="303.2"/>
    <n v="0"/>
    <n v="0"/>
    <n v="0"/>
    <n v="0"/>
    <n v="303.2"/>
    <s v="Yes"/>
    <s v="Yes"/>
    <s v="Yes"/>
    <s v="Yes"/>
    <x v="0"/>
  </r>
  <r>
    <x v="240"/>
    <s v="Spokane"/>
    <n v="2172"/>
    <s v="Lewis &amp; Clark High School"/>
    <n v="1531.39"/>
    <n v="0"/>
    <n v="90.29"/>
    <n v="0"/>
    <n v="0"/>
    <n v="1621.68"/>
    <s v="No"/>
    <s v="Yes"/>
    <s v="No"/>
    <s v="No"/>
    <x v="1"/>
  </r>
  <r>
    <x v="240"/>
    <s v="Spokane"/>
    <n v="2191"/>
    <s v="Whitman Elementary"/>
    <n v="362.5"/>
    <n v="0"/>
    <n v="0"/>
    <n v="0"/>
    <n v="0"/>
    <n v="362.5"/>
    <s v="Yes"/>
    <s v="Yes"/>
    <s v="Yes"/>
    <s v="Yes"/>
    <x v="0"/>
  </r>
  <r>
    <x v="240"/>
    <s v="Spokane"/>
    <n v="2218"/>
    <s v="Browne Elementary"/>
    <n v="302.27999999999997"/>
    <n v="0"/>
    <n v="0"/>
    <n v="0"/>
    <n v="0"/>
    <n v="302.27999999999997"/>
    <s v="Yes"/>
    <s v="Yes"/>
    <s v="Yes"/>
    <s v="Yes"/>
    <x v="0"/>
  </r>
  <r>
    <x v="240"/>
    <s v="Spokane"/>
    <n v="2258"/>
    <s v="Hutton Elementary"/>
    <n v="479.23"/>
    <n v="0"/>
    <n v="0"/>
    <n v="0"/>
    <n v="0"/>
    <n v="479.23"/>
    <s v="No"/>
    <s v="Yes"/>
    <s v="No"/>
    <s v="No"/>
    <x v="1"/>
  </r>
  <r>
    <x v="240"/>
    <s v="Spokane"/>
    <n v="2296"/>
    <s v="Wilson Elementary"/>
    <n v="303.89999999999998"/>
    <n v="0"/>
    <n v="0"/>
    <n v="0"/>
    <n v="0"/>
    <n v="303.89999999999998"/>
    <s v="No"/>
    <s v="Yes"/>
    <s v="No"/>
    <s v="No"/>
    <x v="1"/>
  </r>
  <r>
    <x v="240"/>
    <s v="Spokane"/>
    <n v="2312"/>
    <s v="Finch Elementary"/>
    <n v="348.79"/>
    <n v="0"/>
    <n v="0"/>
    <n v="0"/>
    <n v="0"/>
    <n v="348.79"/>
    <s v="Yes"/>
    <s v="Yes"/>
    <s v="Yes"/>
    <s v="Yes"/>
    <x v="0"/>
  </r>
  <r>
    <x v="240"/>
    <s v="Spokane"/>
    <n v="2381"/>
    <s v="Arlington Elementary"/>
    <n v="363.9"/>
    <n v="0"/>
    <n v="0"/>
    <n v="0"/>
    <n v="0"/>
    <n v="363.9"/>
    <s v="Yes"/>
    <s v="Yes"/>
    <s v="Yes"/>
    <s v="Yes"/>
    <x v="0"/>
  </r>
  <r>
    <x v="240"/>
    <s v="Spokane"/>
    <n v="2401"/>
    <s v="Libby Center"/>
    <n v="292.04000000000002"/>
    <n v="0"/>
    <n v="0"/>
    <n v="0"/>
    <n v="0"/>
    <n v="292.04000000000002"/>
    <s v="No"/>
    <s v="Yes"/>
    <s v="No"/>
    <s v="No"/>
    <x v="1"/>
  </r>
  <r>
    <x v="240"/>
    <s v="Spokane"/>
    <n v="2479"/>
    <s v="Rogers High School"/>
    <n v="1398.64"/>
    <n v="0"/>
    <n v="55.75"/>
    <n v="0"/>
    <n v="0"/>
    <n v="1454.39"/>
    <s v="Yes"/>
    <s v="Yes"/>
    <s v="Yes"/>
    <s v="Yes"/>
    <x v="0"/>
  </r>
  <r>
    <x v="240"/>
    <s v="Spokane"/>
    <n v="2708"/>
    <s v="Madison Elementary"/>
    <n v="250.9"/>
    <n v="0"/>
    <n v="0"/>
    <n v="0"/>
    <n v="0"/>
    <n v="250.9"/>
    <s v="Yes"/>
    <s v="Yes"/>
    <s v="Yes"/>
    <s v="Yes"/>
    <x v="0"/>
  </r>
  <r>
    <x v="240"/>
    <s v="Spokane"/>
    <n v="2950"/>
    <s v="Ridgeview Elementary"/>
    <n v="283.87"/>
    <n v="0"/>
    <n v="0"/>
    <n v="0"/>
    <n v="0"/>
    <n v="283.87"/>
    <s v="Yes"/>
    <s v="Yes"/>
    <s v="Yes"/>
    <s v="Yes"/>
    <x v="0"/>
  </r>
  <r>
    <x v="240"/>
    <s v="Spokane"/>
    <n v="2951"/>
    <s v="Lincoln Heights Elementary"/>
    <n v="406.31"/>
    <n v="0"/>
    <n v="0"/>
    <n v="0"/>
    <n v="0"/>
    <n v="406.31"/>
    <s v="Yes"/>
    <s v="Yes"/>
    <s v="Yes"/>
    <s v="Yes"/>
    <x v="0"/>
  </r>
  <r>
    <x v="240"/>
    <s v="Spokane"/>
    <n v="2952"/>
    <s v="Lidgerwood Elementary"/>
    <n v="298.89999999999998"/>
    <n v="0"/>
    <n v="0"/>
    <n v="0"/>
    <n v="0"/>
    <n v="298.89999999999998"/>
    <s v="Yes"/>
    <s v="Yes"/>
    <s v="Yes"/>
    <s v="Yes"/>
    <x v="0"/>
  </r>
  <r>
    <x v="240"/>
    <s v="Spokane"/>
    <n v="3007"/>
    <s v="Hamblen Elementary"/>
    <n v="463.34"/>
    <n v="0"/>
    <n v="0"/>
    <n v="0"/>
    <n v="0"/>
    <n v="463.34"/>
    <s v="No"/>
    <s v="Yes"/>
    <s v="No"/>
    <s v="No"/>
    <x v="1"/>
  </r>
  <r>
    <x v="240"/>
    <s v="Spokane"/>
    <n v="3008"/>
    <s v="Bryant Center"/>
    <n v="323.05"/>
    <n v="0"/>
    <n v="17.349999999999998"/>
    <n v="0"/>
    <n v="0"/>
    <n v="340.40000000000003"/>
    <s v="No"/>
    <s v="Yes"/>
    <s v="No"/>
    <s v="No"/>
    <x v="1"/>
  </r>
  <r>
    <x v="240"/>
    <s v="Spokane"/>
    <n v="3063"/>
    <s v="Westview Elementary"/>
    <n v="333.55"/>
    <n v="0"/>
    <n v="0"/>
    <n v="0"/>
    <n v="0"/>
    <n v="333.55"/>
    <s v="Yes"/>
    <s v="Yes"/>
    <s v="Yes"/>
    <s v="Yes"/>
    <x v="0"/>
  </r>
  <r>
    <x v="240"/>
    <s v="Spokane"/>
    <n v="3189"/>
    <s v="Shadle Park High School"/>
    <n v="1322.27"/>
    <n v="0"/>
    <n v="56.36"/>
    <n v="0"/>
    <n v="0"/>
    <n v="1378.6299999999999"/>
    <s v="Yes"/>
    <s v="Yes"/>
    <s v="Yes"/>
    <s v="Yes"/>
    <x v="0"/>
  </r>
  <r>
    <x v="240"/>
    <s v="Spokane"/>
    <n v="3190"/>
    <s v="Linwood Elementary"/>
    <n v="438.17"/>
    <n v="1.7"/>
    <n v="0"/>
    <n v="0"/>
    <n v="0"/>
    <n v="439.87"/>
    <s v="Yes"/>
    <s v="Yes"/>
    <s v="Yes"/>
    <s v="Yes"/>
    <x v="0"/>
  </r>
  <r>
    <x v="240"/>
    <s v="Spokane"/>
    <n v="3257"/>
    <s v="Shaw Middle School"/>
    <n v="670.31"/>
    <n v="0"/>
    <n v="0"/>
    <n v="0"/>
    <n v="0"/>
    <n v="670.31"/>
    <s v="Yes"/>
    <s v="Yes"/>
    <s v="Yes"/>
    <s v="Yes"/>
    <x v="0"/>
  </r>
  <r>
    <x v="240"/>
    <s v="Spokane"/>
    <n v="3258"/>
    <s v="Glover Middle School"/>
    <n v="487.62"/>
    <n v="0"/>
    <n v="0"/>
    <n v="0"/>
    <n v="0"/>
    <n v="487.62"/>
    <s v="Yes"/>
    <s v="Yes"/>
    <s v="Yes"/>
    <s v="Yes"/>
    <x v="0"/>
  </r>
  <r>
    <x v="240"/>
    <s v="Spokane"/>
    <n v="3356"/>
    <s v="Sacajawea Middle School"/>
    <n v="974.01"/>
    <n v="0"/>
    <n v="0"/>
    <n v="0"/>
    <n v="0"/>
    <n v="974.01"/>
    <s v="No"/>
    <s v="Yes"/>
    <s v="No"/>
    <s v="No"/>
    <x v="1"/>
  </r>
  <r>
    <x v="240"/>
    <s v="Spokane"/>
    <n v="3357"/>
    <s v="Balboa Elementary"/>
    <n v="234.26"/>
    <n v="3.7"/>
    <n v="0"/>
    <n v="0"/>
    <n v="0"/>
    <n v="237.95999999999998"/>
    <s v="No"/>
    <s v="Yes"/>
    <s v="No"/>
    <s v="No"/>
    <x v="1"/>
  </r>
  <r>
    <x v="240"/>
    <s v="Spokane"/>
    <n v="3412"/>
    <s v="Ferris High School"/>
    <n v="1527.8"/>
    <n v="0"/>
    <n v="105.5"/>
    <n v="0"/>
    <n v="0"/>
    <n v="1633.3"/>
    <s v="No"/>
    <s v="Yes"/>
    <s v="No"/>
    <s v="No"/>
    <x v="1"/>
  </r>
  <r>
    <x v="240"/>
    <s v="Spokane"/>
    <n v="3413"/>
    <s v="Salk Middle School"/>
    <n v="614.08000000000004"/>
    <n v="0"/>
    <n v="0"/>
    <n v="0"/>
    <n v="0"/>
    <n v="614.08000000000004"/>
    <s v="Yes"/>
    <s v="Yes"/>
    <s v="Yes"/>
    <s v="Yes"/>
    <x v="0"/>
  </r>
  <r>
    <x v="240"/>
    <s v="Spokane"/>
    <n v="3506"/>
    <s v="Indian Trail Elementary"/>
    <n v="278.14"/>
    <n v="5.8"/>
    <n v="0"/>
    <n v="0"/>
    <n v="0"/>
    <n v="283.94"/>
    <s v="No"/>
    <s v="Yes"/>
    <s v="No"/>
    <s v="No"/>
    <x v="1"/>
  </r>
  <r>
    <x v="240"/>
    <s v="Spokane"/>
    <n v="3718"/>
    <s v="Longfellow Elementary"/>
    <n v="413"/>
    <n v="2.5"/>
    <n v="0"/>
    <n v="0"/>
    <n v="0"/>
    <n v="415.5"/>
    <s v="Yes"/>
    <s v="Yes"/>
    <s v="Yes"/>
    <s v="Yes"/>
    <x v="0"/>
  </r>
  <r>
    <x v="240"/>
    <s v="Spokane"/>
    <n v="3719"/>
    <s v="Logan Elementary"/>
    <n v="279.3"/>
    <n v="0.5"/>
    <n v="0"/>
    <n v="0"/>
    <n v="0"/>
    <n v="279.8"/>
    <s v="Yes"/>
    <s v="Yes"/>
    <s v="Yes"/>
    <s v="Yes"/>
    <x v="0"/>
  </r>
  <r>
    <x v="240"/>
    <s v="Spokane"/>
    <n v="3727"/>
    <s v="Garfield Elementary"/>
    <n v="325"/>
    <n v="0"/>
    <n v="0"/>
    <n v="0"/>
    <n v="0"/>
    <n v="325"/>
    <s v="Yes"/>
    <s v="Yes"/>
    <s v="Yes"/>
    <s v="Yes"/>
    <x v="0"/>
  </r>
  <r>
    <x v="240"/>
    <s v="Spokane"/>
    <n v="3729"/>
    <s v="Grant Elementary"/>
    <n v="271.5"/>
    <n v="0"/>
    <n v="0"/>
    <n v="0"/>
    <n v="0"/>
    <n v="271.5"/>
    <s v="Yes"/>
    <s v="Yes"/>
    <s v="Yes"/>
    <s v="Yes"/>
    <x v="0"/>
  </r>
  <r>
    <x v="240"/>
    <s v="Spokane"/>
    <n v="3758"/>
    <s v="Garry Middle School"/>
    <n v="407.19"/>
    <n v="0"/>
    <n v="0"/>
    <n v="0"/>
    <n v="0"/>
    <n v="407.19"/>
    <s v="Yes"/>
    <s v="Yes"/>
    <s v="Yes"/>
    <s v="Yes"/>
    <x v="0"/>
  </r>
  <r>
    <x v="240"/>
    <s v="Spokane"/>
    <n v="4035"/>
    <s v="Mullan Road Elementary"/>
    <n v="472.48"/>
    <n v="1.8"/>
    <n v="0"/>
    <n v="0"/>
    <n v="0"/>
    <n v="474.28000000000003"/>
    <s v="No"/>
    <s v="Yes"/>
    <s v="No"/>
    <s v="No"/>
    <x v="1"/>
  </r>
  <r>
    <x v="240"/>
    <s v="Spokane"/>
    <n v="4191"/>
    <s v="Spokane Area Professional-Technical Skills Center "/>
    <n v="441.02"/>
    <n v="0"/>
    <n v="0"/>
    <n v="0"/>
    <n v="20.6"/>
    <n v="461.62"/>
    <s v="No"/>
    <s v="Yes"/>
    <s v="No"/>
    <s v="No"/>
    <x v="1"/>
  </r>
  <r>
    <x v="240"/>
    <s v="Spokane"/>
    <n v="4192"/>
    <s v="Woodridge Elementary"/>
    <n v="351.31"/>
    <n v="2.1"/>
    <n v="0"/>
    <n v="0"/>
    <n v="0"/>
    <n v="353.41"/>
    <s v="No"/>
    <s v="Yes"/>
    <s v="No"/>
    <s v="No"/>
    <x v="1"/>
  </r>
  <r>
    <x v="240"/>
    <s v="Spokane"/>
    <n v="4389"/>
    <s v="Moran Prairie Elementary"/>
    <n v="449.9"/>
    <n v="0"/>
    <n v="0"/>
    <n v="0"/>
    <n v="0"/>
    <n v="449.9"/>
    <s v="No"/>
    <s v="Yes"/>
    <s v="No"/>
    <s v="No"/>
    <x v="1"/>
  </r>
  <r>
    <x v="240"/>
    <s v="Spokane"/>
    <n v="4457"/>
    <s v="Chase Middle School"/>
    <n v="809.92"/>
    <n v="0"/>
    <n v="0"/>
    <n v="0"/>
    <n v="0"/>
    <n v="809.92"/>
    <s v="Yes"/>
    <s v="Yes"/>
    <s v="Yes"/>
    <s v="Yes"/>
    <x v="0"/>
  </r>
  <r>
    <x v="240"/>
    <s v="Spokane"/>
    <n v="5250"/>
    <s v="On Track Academy"/>
    <n v="429.78"/>
    <n v="0"/>
    <n v="9.379999999999999"/>
    <n v="0"/>
    <n v="0"/>
    <n v="439.15999999999997"/>
    <s v="Yes"/>
    <s v="Yes"/>
    <s v="Yes"/>
    <s v="Yes"/>
    <x v="0"/>
  </r>
  <r>
    <x v="240"/>
    <s v="Spokane"/>
    <n v="5301"/>
    <s v="The Community School"/>
    <n v="144.94"/>
    <n v="0"/>
    <n v="9.7899999999999991"/>
    <n v="0"/>
    <n v="0"/>
    <n v="154.72999999999999"/>
    <s v="Yes"/>
    <s v="Yes"/>
    <s v="Yes"/>
    <s v="Yes"/>
    <x v="0"/>
  </r>
  <r>
    <x v="240"/>
    <s v="Spokane"/>
    <n v="5361"/>
    <s v="Spokane Public Montessori"/>
    <n v="384.2"/>
    <n v="0"/>
    <n v="0"/>
    <n v="0"/>
    <n v="0"/>
    <n v="384.2"/>
    <s v="No"/>
    <s v="Yes"/>
    <s v="No"/>
    <s v="No"/>
    <x v="1"/>
  </r>
  <r>
    <x v="240"/>
    <s v="Spokane"/>
    <n v="5693"/>
    <s v="Flett Middle School"/>
    <n v="582.07000000000005"/>
    <n v="0"/>
    <n v="0"/>
    <n v="0"/>
    <n v="0"/>
    <n v="582.07000000000005"/>
    <s v="Yes"/>
    <s v="Yes"/>
    <s v="Yes"/>
    <s v="Yes"/>
    <x v="0"/>
  </r>
  <r>
    <x v="240"/>
    <s v="Spokane"/>
    <n v="5694"/>
    <s v="Spokane Virtual Academy"/>
    <n v="447.19"/>
    <n v="0"/>
    <n v="0"/>
    <n v="0"/>
    <n v="0"/>
    <n v="447.19"/>
    <s v="No"/>
    <s v="Yes"/>
    <s v="No"/>
    <s v="No"/>
    <x v="1"/>
  </r>
  <r>
    <x v="240"/>
    <s v="Spokane"/>
    <n v="5695"/>
    <s v="Yasuhara Middle School"/>
    <n v="552.6"/>
    <n v="0"/>
    <n v="0"/>
    <n v="0"/>
    <n v="0"/>
    <n v="552.6"/>
    <s v="Yes"/>
    <s v="Yes"/>
    <s v="Yes"/>
    <s v="Yes"/>
    <x v="0"/>
  </r>
  <r>
    <x v="240"/>
    <s v="Spokane"/>
    <n v="5730"/>
    <s v="Peperzak Middle School"/>
    <n v="494.48"/>
    <n v="0"/>
    <n v="0"/>
    <n v="0"/>
    <n v="0"/>
    <n v="494.48"/>
    <s v="No"/>
    <s v="Yes"/>
    <s v="No"/>
    <s v="No"/>
    <x v="1"/>
  </r>
  <r>
    <x v="240"/>
    <s v="Spokane"/>
    <n v="5743"/>
    <s v="Spokane Public Language Immersion"/>
    <n v="269.89999999999998"/>
    <n v="0"/>
    <n v="0"/>
    <n v="0"/>
    <n v="0"/>
    <n v="269.89999999999998"/>
    <s v="No"/>
    <s v="Yes"/>
    <s v="No"/>
    <s v="No"/>
    <x v="1"/>
  </r>
  <r>
    <x v="241"/>
    <s v="Orchard Prairie"/>
    <n v="3723"/>
    <s v="Orchard Prairie Elementary"/>
    <n v="72.599999999999994"/>
    <n v="0"/>
    <n v="0"/>
    <n v="0"/>
    <n v="0"/>
    <n v="72.599999999999994"/>
    <s v="No"/>
    <s v="Yes"/>
    <s v="No"/>
    <s v="No"/>
    <x v="1"/>
  </r>
  <r>
    <x v="242"/>
    <s v="Great Northern"/>
    <n v="2097"/>
    <s v="Great Northern Elementary"/>
    <n v="37.6"/>
    <n v="0"/>
    <n v="0"/>
    <n v="0"/>
    <n v="0"/>
    <n v="37.6"/>
    <s v="No"/>
    <s v="Yes"/>
    <s v="No"/>
    <s v="No"/>
    <x v="1"/>
  </r>
  <r>
    <x v="243"/>
    <s v="Nine Mile Falls"/>
    <n v="2341"/>
    <s v="Nine Mile Falls Elementary"/>
    <n v="121.71"/>
    <n v="0"/>
    <n v="0"/>
    <n v="0"/>
    <n v="0"/>
    <n v="121.71"/>
    <s v="No"/>
    <s v="Yes"/>
    <s v="No"/>
    <s v="No"/>
    <x v="1"/>
  </r>
  <r>
    <x v="243"/>
    <s v="Nine Mile Falls"/>
    <n v="4036"/>
    <s v="Lake Spokane Elementary"/>
    <n v="439.4"/>
    <n v="0"/>
    <n v="0"/>
    <n v="0"/>
    <n v="0"/>
    <n v="439.4"/>
    <s v="No"/>
    <s v="Yes"/>
    <s v="No"/>
    <s v="No"/>
    <x v="1"/>
  </r>
  <r>
    <x v="243"/>
    <s v="Nine Mile Falls"/>
    <n v="4333"/>
    <s v="Lakeside High School"/>
    <n v="450.06"/>
    <n v="0"/>
    <n v="55.63"/>
    <n v="0.59"/>
    <n v="0"/>
    <n v="506.28"/>
    <s v="No"/>
    <s v="Yes"/>
    <s v="No"/>
    <s v="No"/>
    <x v="1"/>
  </r>
  <r>
    <x v="243"/>
    <s v="Nine Mile Falls"/>
    <n v="4521"/>
    <s v="Lakeside Middle School"/>
    <n v="306.02"/>
    <n v="0"/>
    <n v="0"/>
    <n v="0"/>
    <n v="0"/>
    <n v="306.02"/>
    <s v="No"/>
    <s v="Yes"/>
    <s v="No"/>
    <s v="No"/>
    <x v="1"/>
  </r>
  <r>
    <x v="243"/>
    <s v="Nine Mile Falls"/>
    <n v="5752"/>
    <s v="Nine Mile Family Partnership Program"/>
    <n v="34.799999999999997"/>
    <n v="0"/>
    <n v="0"/>
    <n v="0"/>
    <n v="0"/>
    <n v="34.799999999999997"/>
    <s v="No"/>
    <s v="Yes"/>
    <s v="No"/>
    <s v="No"/>
    <x v="1"/>
  </r>
  <r>
    <x v="244"/>
    <s v="Medical Lake"/>
    <n v="2890"/>
    <s v="Medical Lake High School"/>
    <n v="456.16"/>
    <n v="0"/>
    <n v="38.940000000000005"/>
    <n v="2.2999999999999998"/>
    <n v="0"/>
    <n v="497.40000000000003"/>
    <s v="No"/>
    <s v="Yes"/>
    <s v="No"/>
    <s v="No"/>
    <x v="1"/>
  </r>
  <r>
    <x v="244"/>
    <s v="Medical Lake"/>
    <n v="3965"/>
    <s v="Medical Lake Middle School"/>
    <n v="371"/>
    <n v="0"/>
    <n v="0"/>
    <n v="0"/>
    <n v="0"/>
    <n v="371"/>
    <s v="No"/>
    <s v="Yes"/>
    <s v="No"/>
    <s v="No"/>
    <x v="1"/>
  </r>
  <r>
    <x v="244"/>
    <s v="Medical Lake"/>
    <n v="4483"/>
    <s v="Hallett Elementary"/>
    <n v="461.82"/>
    <n v="0"/>
    <n v="0"/>
    <n v="0"/>
    <n v="0"/>
    <n v="461.82"/>
    <s v="Yes"/>
    <s v="Yes"/>
    <s v="Yes"/>
    <s v="Yes"/>
    <x v="0"/>
  </r>
  <r>
    <x v="244"/>
    <s v="Medical Lake"/>
    <n v="4577"/>
    <s v="Michael Anderson Elementary"/>
    <n v="380.04"/>
    <n v="16.2"/>
    <n v="0"/>
    <n v="0"/>
    <n v="0"/>
    <n v="396.24"/>
    <s v="No"/>
    <s v="Yes"/>
    <s v="No"/>
    <s v="No"/>
    <x v="1"/>
  </r>
  <r>
    <x v="245"/>
    <s v="Mead"/>
    <n v="1858"/>
    <s v="Mead Education Partnership Prog"/>
    <n v="635.59"/>
    <n v="0"/>
    <n v="43.78"/>
    <n v="0"/>
    <n v="0"/>
    <n v="679.37"/>
    <s v="No"/>
    <s v="Yes"/>
    <s v="No"/>
    <s v="No"/>
    <x v="1"/>
  </r>
  <r>
    <x v="245"/>
    <s v="Mead"/>
    <n v="2402"/>
    <s v="Mead Senior High School"/>
    <n v="1624.25"/>
    <n v="0"/>
    <n v="141.34"/>
    <n v="0"/>
    <n v="0.12"/>
    <n v="1765.7099999999998"/>
    <s v="No"/>
    <s v="Yes"/>
    <s v="No"/>
    <s v="No"/>
    <x v="1"/>
  </r>
  <r>
    <x v="245"/>
    <s v="Mead"/>
    <n v="3191"/>
    <s v="Mountainside Middle School"/>
    <n v="766.96"/>
    <n v="0"/>
    <n v="0"/>
    <n v="0"/>
    <n v="0"/>
    <n v="766.96"/>
    <s v="No"/>
    <s v="Yes"/>
    <s v="No"/>
    <s v="No"/>
    <x v="1"/>
  </r>
  <r>
    <x v="245"/>
    <s v="Mead"/>
    <n v="3414"/>
    <s v="Evergreen Elementary School"/>
    <n v="453.4"/>
    <n v="0"/>
    <n v="0"/>
    <n v="0"/>
    <n v="0"/>
    <n v="453.4"/>
    <s v="No"/>
    <s v="Yes"/>
    <s v="No"/>
    <s v="No"/>
    <x v="1"/>
  </r>
  <r>
    <x v="245"/>
    <s v="Mead"/>
    <n v="3562"/>
    <s v="Colbert Elementary School"/>
    <n v="406.5"/>
    <n v="0"/>
    <n v="0"/>
    <n v="0"/>
    <n v="0"/>
    <n v="406.5"/>
    <s v="No"/>
    <s v="Yes"/>
    <s v="No"/>
    <s v="No"/>
    <x v="1"/>
  </r>
  <r>
    <x v="245"/>
    <s v="Mead"/>
    <n v="3693"/>
    <s v="Brentwood Elementary School"/>
    <n v="488.5"/>
    <n v="0"/>
    <n v="0"/>
    <n v="0"/>
    <n v="0"/>
    <n v="488.5"/>
    <s v="No"/>
    <s v="Yes"/>
    <s v="No"/>
    <s v="No"/>
    <x v="1"/>
  </r>
  <r>
    <x v="245"/>
    <s v="Mead"/>
    <n v="3759"/>
    <s v="Farwell Elementary School"/>
    <n v="495"/>
    <n v="36.700000000000003"/>
    <n v="0"/>
    <n v="0"/>
    <n v="0"/>
    <n v="531.70000000000005"/>
    <s v="No"/>
    <s v="Yes"/>
    <s v="No"/>
    <s v="No"/>
    <x v="1"/>
  </r>
  <r>
    <x v="245"/>
    <s v="Mead"/>
    <n v="3851"/>
    <s v="Northwood Middle School"/>
    <n v="771.82"/>
    <n v="0"/>
    <n v="0"/>
    <n v="0"/>
    <n v="0"/>
    <n v="771.82"/>
    <s v="No"/>
    <s v="Yes"/>
    <s v="No"/>
    <s v="No"/>
    <x v="1"/>
  </r>
  <r>
    <x v="245"/>
    <s v="Mead"/>
    <n v="4133"/>
    <s v="Midway Elementary"/>
    <n v="402.1"/>
    <n v="0"/>
    <n v="0"/>
    <n v="0"/>
    <n v="0"/>
    <n v="402.1"/>
    <s v="No"/>
    <s v="Yes"/>
    <s v="No"/>
    <s v="No"/>
    <x v="1"/>
  </r>
  <r>
    <x v="245"/>
    <s v="Mead"/>
    <n v="4134"/>
    <s v="Shiloh Hills Elementary"/>
    <n v="403.2"/>
    <n v="40"/>
    <n v="0"/>
    <n v="0"/>
    <n v="0"/>
    <n v="443.2"/>
    <s v="Yes"/>
    <s v="Yes"/>
    <s v="Yes"/>
    <s v="Yes"/>
    <x v="0"/>
  </r>
  <r>
    <x v="245"/>
    <s v="Mead"/>
    <n v="4400"/>
    <s v="Meadow Ridge Elementary"/>
    <n v="388.61"/>
    <n v="36.200000000000003"/>
    <n v="0"/>
    <n v="0"/>
    <n v="0"/>
    <n v="424.81"/>
    <s v="No"/>
    <s v="Yes"/>
    <s v="No"/>
    <s v="No"/>
    <x v="1"/>
  </r>
  <r>
    <x v="245"/>
    <s v="Mead"/>
    <n v="4491"/>
    <s v="Mt Spokane High School"/>
    <n v="1257.26"/>
    <n v="0"/>
    <n v="166.67"/>
    <n v="0"/>
    <n v="2.11"/>
    <n v="1426.04"/>
    <s v="No"/>
    <s v="Yes"/>
    <s v="No"/>
    <s v="No"/>
    <x v="1"/>
  </r>
  <r>
    <x v="245"/>
    <s v="Mead"/>
    <n v="5094"/>
    <s v="Prairie View Elementary"/>
    <n v="377.88"/>
    <n v="0"/>
    <n v="0"/>
    <n v="0"/>
    <n v="0"/>
    <n v="377.88"/>
    <s v="No"/>
    <s v="Yes"/>
    <s v="No"/>
    <s v="No"/>
    <x v="1"/>
  </r>
  <r>
    <x v="245"/>
    <s v="Mead"/>
    <n v="5571"/>
    <s v="Highland Middle School"/>
    <n v="695.19"/>
    <n v="0"/>
    <n v="0"/>
    <n v="0"/>
    <n v="0"/>
    <n v="695.19"/>
    <s v="No"/>
    <s v="Yes"/>
    <s v="No"/>
    <s v="No"/>
    <x v="1"/>
  </r>
  <r>
    <x v="245"/>
    <s v="Mead"/>
    <n v="5572"/>
    <s v="Creekside Elementary School"/>
    <n v="214.87"/>
    <n v="0"/>
    <n v="0"/>
    <n v="0"/>
    <n v="0"/>
    <n v="214.87"/>
    <s v="Yes"/>
    <s v="Yes"/>
    <s v="Yes"/>
    <s v="Yes"/>
    <x v="0"/>
  </r>
  <r>
    <x v="245"/>
    <s v="Mead"/>
    <n v="5658"/>
    <s v="Skyline Elementary"/>
    <n v="379.6"/>
    <n v="17.399999999999999"/>
    <n v="0"/>
    <n v="0"/>
    <n v="0"/>
    <n v="397"/>
    <s v="No"/>
    <s v="Yes"/>
    <s v="No"/>
    <s v="No"/>
    <x v="1"/>
  </r>
  <r>
    <x v="246"/>
    <s v="Central Valley"/>
    <n v="1964"/>
    <s v="Spokane Valley Learning Academy"/>
    <n v="59.5"/>
    <n v="0"/>
    <n v="0"/>
    <n v="0"/>
    <n v="0"/>
    <n v="59.5"/>
    <s v="No"/>
    <s v="Yes"/>
    <s v="No"/>
    <s v="No"/>
    <x v="1"/>
  </r>
  <r>
    <x v="246"/>
    <s v="Central Valley"/>
    <n v="2113"/>
    <s v="Opportunity Elementary"/>
    <n v="625.20000000000005"/>
    <n v="0"/>
    <n v="0"/>
    <n v="0"/>
    <n v="0"/>
    <n v="625.20000000000005"/>
    <s v="Yes"/>
    <s v="Yes"/>
    <s v="Yes"/>
    <s v="Yes"/>
    <x v="0"/>
  </r>
  <r>
    <x v="246"/>
    <s v="Central Valley"/>
    <n v="2157"/>
    <s v="Greenacres Elementary"/>
    <n v="615.29"/>
    <n v="0"/>
    <n v="0"/>
    <n v="0"/>
    <n v="0"/>
    <n v="615.29"/>
    <s v="Yes"/>
    <s v="Yes"/>
    <s v="Yes"/>
    <s v="Yes"/>
    <x v="0"/>
  </r>
  <r>
    <x v="246"/>
    <s v="Central Valley"/>
    <n v="2776"/>
    <s v="North Pines Middle School"/>
    <n v="519.86"/>
    <n v="0"/>
    <n v="0"/>
    <n v="0"/>
    <n v="0"/>
    <n v="519.86"/>
    <s v="Yes"/>
    <s v="Yes"/>
    <s v="Yes"/>
    <s v="Yes"/>
    <x v="0"/>
  </r>
  <r>
    <x v="246"/>
    <s v="Central Valley"/>
    <n v="2892"/>
    <s v="Broadway Elementary"/>
    <n v="297.64"/>
    <n v="0"/>
    <n v="0"/>
    <n v="0"/>
    <n v="0"/>
    <n v="297.64"/>
    <s v="Yes"/>
    <s v="Yes"/>
    <s v="Yes"/>
    <s v="Yes"/>
    <x v="0"/>
  </r>
  <r>
    <x v="246"/>
    <s v="Central Valley"/>
    <n v="2953"/>
    <s v="Progress Elementary School"/>
    <n v="259.72000000000003"/>
    <n v="0"/>
    <n v="0"/>
    <n v="0"/>
    <n v="0"/>
    <n v="259.72000000000003"/>
    <s v="Yes"/>
    <s v="Yes"/>
    <s v="Yes"/>
    <s v="Yes"/>
    <x v="0"/>
  </r>
  <r>
    <x v="246"/>
    <s v="Central Valley"/>
    <n v="3064"/>
    <s v="University Elementary School"/>
    <n v="252.71"/>
    <n v="0"/>
    <n v="0"/>
    <n v="0"/>
    <n v="0"/>
    <n v="252.71"/>
    <s v="Yes"/>
    <s v="Yes"/>
    <s v="Yes"/>
    <s v="Yes"/>
    <x v="0"/>
  </r>
  <r>
    <x v="246"/>
    <s v="Central Valley"/>
    <n v="3065"/>
    <s v="Central Valley High School"/>
    <n v="1193.1199999999999"/>
    <n v="0"/>
    <n v="77.77"/>
    <n v="0"/>
    <n v="0"/>
    <n v="1270.8899999999999"/>
    <s v="No"/>
    <s v="Yes"/>
    <s v="No"/>
    <s v="No"/>
    <x v="1"/>
  </r>
  <r>
    <x v="246"/>
    <s v="Central Valley"/>
    <n v="3127"/>
    <s v="McDonald Elementary School"/>
    <n v="282.91000000000003"/>
    <n v="0"/>
    <n v="0"/>
    <n v="0"/>
    <n v="0"/>
    <n v="282.91000000000003"/>
    <s v="Yes"/>
    <s v="Yes"/>
    <s v="Yes"/>
    <s v="Yes"/>
    <x v="0"/>
  </r>
  <r>
    <x v="246"/>
    <s v="Central Valley"/>
    <n v="3259"/>
    <s v="Adams Elementary"/>
    <n v="377.87"/>
    <n v="0"/>
    <n v="0"/>
    <n v="0"/>
    <n v="0"/>
    <n v="377.87"/>
    <s v="Yes"/>
    <s v="Yes"/>
    <s v="Yes"/>
    <s v="Yes"/>
    <x v="0"/>
  </r>
  <r>
    <x v="246"/>
    <s v="Central Valley"/>
    <n v="3260"/>
    <s v="Bowdish Middle School"/>
    <n v="374.07"/>
    <n v="0"/>
    <n v="0"/>
    <n v="0"/>
    <n v="0"/>
    <n v="374.07"/>
    <s v="Yes"/>
    <s v="Yes"/>
    <s v="Yes"/>
    <s v="Yes"/>
    <x v="0"/>
  </r>
  <r>
    <x v="246"/>
    <s v="Central Valley"/>
    <n v="3307"/>
    <s v="South Pines Elementary"/>
    <n v="264.94"/>
    <n v="0"/>
    <n v="0"/>
    <n v="0"/>
    <n v="0"/>
    <n v="264.94"/>
    <s v="No"/>
    <s v="Yes"/>
    <s v="No"/>
    <s v="No"/>
    <x v="1"/>
  </r>
  <r>
    <x v="246"/>
    <s v="Central Valley"/>
    <n v="3415"/>
    <s v="University High School"/>
    <n v="1257.97"/>
    <n v="0"/>
    <n v="96.589999999999989"/>
    <n v="0"/>
    <n v="0"/>
    <n v="1354.56"/>
    <s v="No"/>
    <s v="Yes"/>
    <s v="No"/>
    <s v="No"/>
    <x v="1"/>
  </r>
  <r>
    <x v="246"/>
    <s v="Central Valley"/>
    <n v="3465"/>
    <s v="Summit School"/>
    <n v="374.3"/>
    <n v="0"/>
    <n v="0"/>
    <n v="0"/>
    <n v="0"/>
    <n v="374.3"/>
    <s v="No"/>
    <s v="Yes"/>
    <s v="No"/>
    <s v="No"/>
    <x v="1"/>
  </r>
  <r>
    <x v="246"/>
    <s v="Central Valley"/>
    <n v="3573"/>
    <s v="Greenacres Middle School"/>
    <n v="500.97"/>
    <n v="0"/>
    <n v="0"/>
    <n v="0"/>
    <n v="0"/>
    <n v="500.97"/>
    <s v="No"/>
    <s v="Yes"/>
    <s v="No"/>
    <s v="No"/>
    <x v="1"/>
  </r>
  <r>
    <x v="246"/>
    <s v="Central Valley"/>
    <n v="3890"/>
    <s v="Evergreen Middle School"/>
    <n v="630.80999999999995"/>
    <n v="0"/>
    <n v="0"/>
    <n v="0"/>
    <n v="0"/>
    <n v="630.80999999999995"/>
    <s v="No"/>
    <s v="Yes"/>
    <s v="No"/>
    <s v="No"/>
    <x v="1"/>
  </r>
  <r>
    <x v="246"/>
    <s v="Central Valley"/>
    <n v="3918"/>
    <s v="Mica Peak High School"/>
    <n v="112.65"/>
    <n v="0"/>
    <n v="0.63"/>
    <n v="0"/>
    <n v="0"/>
    <n v="113.28"/>
    <s v="Yes"/>
    <s v="Yes"/>
    <s v="Yes"/>
    <s v="Yes"/>
    <x v="0"/>
  </r>
  <r>
    <x v="246"/>
    <s v="Central Valley"/>
    <n v="3929"/>
    <s v="Chester Elementary School"/>
    <n v="388.74"/>
    <n v="0"/>
    <n v="0"/>
    <n v="0"/>
    <n v="0"/>
    <n v="388.74"/>
    <s v="No"/>
    <s v="Yes"/>
    <s v="No"/>
    <s v="No"/>
    <x v="1"/>
  </r>
  <r>
    <x v="246"/>
    <s v="Central Valley"/>
    <n v="4098"/>
    <s v="Ponderosa Elementary"/>
    <n v="370.72"/>
    <n v="0"/>
    <n v="0"/>
    <n v="0"/>
    <n v="0"/>
    <n v="370.72"/>
    <s v="No"/>
    <s v="Yes"/>
    <s v="No"/>
    <s v="No"/>
    <x v="1"/>
  </r>
  <r>
    <x v="246"/>
    <s v="Central Valley"/>
    <n v="4160"/>
    <s v="Sunrise Elementary"/>
    <n v="652.5"/>
    <n v="0"/>
    <n v="0"/>
    <n v="0"/>
    <n v="0"/>
    <n v="652.5"/>
    <s v="No"/>
    <s v="Yes"/>
    <s v="No"/>
    <s v="No"/>
    <x v="1"/>
  </r>
  <r>
    <x v="246"/>
    <s v="Central Valley"/>
    <n v="4185"/>
    <s v="Horizon Middle School"/>
    <n v="480.94"/>
    <n v="0"/>
    <n v="0"/>
    <n v="0"/>
    <n v="0"/>
    <n v="480.94"/>
    <s v="No"/>
    <s v="Yes"/>
    <s v="No"/>
    <s v="No"/>
    <x v="1"/>
  </r>
  <r>
    <x v="246"/>
    <s v="Central Valley"/>
    <n v="4529"/>
    <s v="Liberty Lake Elementary"/>
    <n v="489.14"/>
    <n v="0"/>
    <n v="0"/>
    <n v="0"/>
    <n v="0"/>
    <n v="489.14"/>
    <s v="No"/>
    <s v="Yes"/>
    <s v="No"/>
    <s v="No"/>
    <x v="1"/>
  </r>
  <r>
    <x v="246"/>
    <s v="Central Valley"/>
    <n v="5003"/>
    <s v="School to Life"/>
    <n v="26.67"/>
    <n v="0"/>
    <n v="0"/>
    <n v="0"/>
    <n v="0"/>
    <n v="26.67"/>
    <s v="Yes"/>
    <s v="Yes"/>
    <s v="Yes"/>
    <s v="Yes"/>
    <x v="0"/>
  </r>
  <r>
    <x v="246"/>
    <s v="Central Valley"/>
    <n v="5278"/>
    <s v="Spokane Valley Tech"/>
    <n v="41.27"/>
    <n v="0"/>
    <n v="0"/>
    <n v="0"/>
    <n v="2.65"/>
    <n v="43.92"/>
    <s v="No"/>
    <s v="Yes"/>
    <s v="No"/>
    <s v="No"/>
    <x v="1"/>
  </r>
  <r>
    <x v="246"/>
    <s v="Central Valley"/>
    <n v="5507"/>
    <s v="Liberty Creek Elementary School"/>
    <n v="506.01"/>
    <n v="0"/>
    <n v="0"/>
    <n v="0"/>
    <n v="0"/>
    <n v="506.01"/>
    <s v="No"/>
    <s v="Yes"/>
    <s v="No"/>
    <s v="No"/>
    <x v="1"/>
  </r>
  <r>
    <x v="246"/>
    <s v="Central Valley"/>
    <n v="5541"/>
    <s v="Riverbend Elementary School"/>
    <n v="616.41999999999996"/>
    <n v="0"/>
    <n v="0"/>
    <n v="0"/>
    <n v="0"/>
    <n v="616.41999999999996"/>
    <s v="No"/>
    <s v="Yes"/>
    <s v="No"/>
    <s v="No"/>
    <x v="1"/>
  </r>
  <r>
    <x v="246"/>
    <s v="Central Valley"/>
    <n v="5542"/>
    <s v="STEM Academy at SVT"/>
    <n v="143.01"/>
    <n v="0"/>
    <n v="23.37"/>
    <n v="0"/>
    <n v="0"/>
    <n v="166.38"/>
    <s v="No"/>
    <s v="Yes"/>
    <s v="No"/>
    <s v="No"/>
    <x v="1"/>
  </r>
  <r>
    <x v="246"/>
    <s v="Central Valley"/>
    <n v="5552"/>
    <s v="Selkirk Middle School"/>
    <n v="571.75"/>
    <n v="0"/>
    <n v="0"/>
    <n v="0"/>
    <n v="0"/>
    <n v="571.75"/>
    <s v="No"/>
    <s v="Yes"/>
    <s v="No"/>
    <s v="No"/>
    <x v="1"/>
  </r>
  <r>
    <x v="246"/>
    <s v="Central Valley"/>
    <n v="5660"/>
    <s v="Ridgeline High School"/>
    <n v="1378.98"/>
    <n v="0"/>
    <n v="86.02"/>
    <n v="0"/>
    <n v="0"/>
    <n v="1465"/>
    <s v="No"/>
    <s v="Yes"/>
    <s v="No"/>
    <s v="No"/>
    <x v="1"/>
  </r>
  <r>
    <x v="246"/>
    <s v="Central Valley"/>
    <n v="5667"/>
    <s v="Central Valley Virtual Learning"/>
    <n v="118.1"/>
    <n v="0"/>
    <n v="0"/>
    <n v="0"/>
    <n v="0"/>
    <n v="118.1"/>
    <s v="Yes"/>
    <s v="Yes"/>
    <s v="Yes"/>
    <s v="Yes"/>
    <x v="0"/>
  </r>
  <r>
    <x v="247"/>
    <s v="Freeman"/>
    <n v="3192"/>
    <s v="Freeman High School"/>
    <n v="277.32"/>
    <n v="0"/>
    <n v="21.07"/>
    <n v="0"/>
    <n v="0"/>
    <n v="298.39"/>
    <s v="No"/>
    <s v="Yes"/>
    <s v="No"/>
    <s v="No"/>
    <x v="1"/>
  </r>
  <r>
    <x v="247"/>
    <s v="Freeman"/>
    <n v="3794"/>
    <s v="Freeman Elementary School"/>
    <n v="346.05"/>
    <n v="27.3"/>
    <n v="0"/>
    <n v="0"/>
    <n v="0"/>
    <n v="373.35"/>
    <s v="No"/>
    <s v="Yes"/>
    <s v="No"/>
    <s v="No"/>
    <x v="1"/>
  </r>
  <r>
    <x v="247"/>
    <s v="Freeman"/>
    <n v="4593"/>
    <s v="Freeman Middle School"/>
    <n v="198.14"/>
    <n v="0"/>
    <n v="0"/>
    <n v="0"/>
    <n v="0"/>
    <n v="198.14"/>
    <s v="No"/>
    <s v="Yes"/>
    <s v="No"/>
    <s v="No"/>
    <x v="1"/>
  </r>
  <r>
    <x v="248"/>
    <s v="Cheney"/>
    <n v="1769"/>
    <s v="Three Springs High School"/>
    <n v="90.13"/>
    <n v="0"/>
    <n v="3.08"/>
    <n v="0"/>
    <n v="0"/>
    <n v="93.21"/>
    <s v="Yes"/>
    <s v="Yes"/>
    <s v="Yes"/>
    <s v="Yes"/>
    <x v="0"/>
  </r>
  <r>
    <x v="248"/>
    <s v="Cheney"/>
    <n v="2447"/>
    <s v="Cheney Middle School"/>
    <n v="602.04999999999995"/>
    <n v="0"/>
    <n v="0"/>
    <n v="0"/>
    <n v="0"/>
    <n v="602.04999999999995"/>
    <s v="Yes"/>
    <s v="Yes"/>
    <s v="Yes"/>
    <s v="Yes"/>
    <x v="0"/>
  </r>
  <r>
    <x v="248"/>
    <s v="Cheney"/>
    <n v="2814"/>
    <s v="Sunset Elementary"/>
    <n v="586.79999999999995"/>
    <n v="0"/>
    <n v="0"/>
    <n v="0"/>
    <n v="0"/>
    <n v="586.79999999999995"/>
    <s v="Yes"/>
    <s v="Yes"/>
    <s v="Yes"/>
    <s v="Yes"/>
    <x v="0"/>
  </r>
  <r>
    <x v="248"/>
    <s v="Cheney"/>
    <n v="2954"/>
    <s v="Betz Elementary"/>
    <n v="487.6"/>
    <n v="0"/>
    <n v="0"/>
    <n v="0"/>
    <n v="0"/>
    <n v="487.6"/>
    <s v="Yes"/>
    <s v="Yes"/>
    <s v="Yes"/>
    <s v="Yes"/>
    <x v="0"/>
  </r>
  <r>
    <x v="248"/>
    <s v="Cheney"/>
    <n v="3309"/>
    <s v="Windsor Elementary"/>
    <n v="535.45000000000005"/>
    <n v="0"/>
    <n v="0"/>
    <n v="0"/>
    <n v="0"/>
    <n v="535.45000000000005"/>
    <s v="No"/>
    <s v="Yes"/>
    <s v="No"/>
    <s v="No"/>
    <x v="1"/>
  </r>
  <r>
    <x v="248"/>
    <s v="Cheney"/>
    <n v="3610"/>
    <s v="Cheney High School"/>
    <n v="1248.4000000000001"/>
    <n v="0"/>
    <n v="175.87"/>
    <n v="0"/>
    <n v="0"/>
    <n v="1424.27"/>
    <s v="No"/>
    <s v="Yes"/>
    <s v="No"/>
    <s v="No"/>
    <x v="1"/>
  </r>
  <r>
    <x v="248"/>
    <s v="Cheney"/>
    <n v="3761"/>
    <s v="Salnave Elementary"/>
    <n v="328.4"/>
    <n v="0"/>
    <n v="0"/>
    <n v="0"/>
    <n v="0"/>
    <n v="328.4"/>
    <s v="Yes"/>
    <s v="Yes"/>
    <s v="Yes"/>
    <s v="Yes"/>
    <x v="0"/>
  </r>
  <r>
    <x v="248"/>
    <s v="Cheney"/>
    <n v="5035"/>
    <s v="HomeWorks"/>
    <n v="131.6"/>
    <n v="0"/>
    <n v="0"/>
    <n v="0"/>
    <n v="0"/>
    <n v="131.6"/>
    <s v="No"/>
    <s v="Yes"/>
    <s v="No"/>
    <s v="No"/>
    <x v="1"/>
  </r>
  <r>
    <x v="248"/>
    <s v="Cheney"/>
    <n v="5269"/>
    <s v="Westwood Middle School"/>
    <n v="613.79"/>
    <n v="0"/>
    <n v="0"/>
    <n v="0"/>
    <n v="0"/>
    <n v="613.79"/>
    <s v="Yes"/>
    <s v="Yes"/>
    <s v="Yes"/>
    <s v="Yes"/>
    <x v="0"/>
  </r>
  <r>
    <x v="248"/>
    <s v="Cheney"/>
    <n v="5294"/>
    <s v="Phil Snowdon Elementary"/>
    <n v="507.5"/>
    <n v="0"/>
    <n v="0"/>
    <n v="0"/>
    <n v="0"/>
    <n v="507.5"/>
    <s v="No"/>
    <s v="Yes"/>
    <s v="No"/>
    <s v="No"/>
    <x v="1"/>
  </r>
  <r>
    <x v="248"/>
    <s v="Cheney"/>
    <n v="5750"/>
    <s v="WIN Academy"/>
    <n v="57.08"/>
    <n v="0"/>
    <n v="0.84"/>
    <n v="0"/>
    <n v="0"/>
    <n v="57.92"/>
    <s v="Yes"/>
    <s v="Yes"/>
    <s v="Yes"/>
    <s v="Yes"/>
    <x v="0"/>
  </r>
  <r>
    <x v="249"/>
    <s v="East Valley (Spok"/>
    <n v="1712"/>
    <s v="Continuous Curriculum School"/>
    <n v="383.83"/>
    <n v="0"/>
    <n v="0"/>
    <n v="0"/>
    <n v="0"/>
    <n v="383.83"/>
    <s v="No"/>
    <s v="Yes"/>
    <s v="No"/>
    <s v="No"/>
    <x v="1"/>
  </r>
  <r>
    <x v="249"/>
    <s v="East Valley (Spok"/>
    <n v="2653"/>
    <s v="Trent School"/>
    <n v="428.66"/>
    <n v="0"/>
    <n v="0"/>
    <n v="0"/>
    <n v="0"/>
    <n v="428.66"/>
    <s v="Yes"/>
    <s v="Yes"/>
    <s v="Yes"/>
    <s v="Yes"/>
    <x v="0"/>
  </r>
  <r>
    <x v="249"/>
    <s v="East Valley (Spok"/>
    <n v="2955"/>
    <s v="Otis Orchards School"/>
    <n v="341.3"/>
    <n v="0"/>
    <n v="0"/>
    <n v="0"/>
    <n v="0"/>
    <n v="341.3"/>
    <s v="Yes"/>
    <s v="Yes"/>
    <s v="Yes"/>
    <s v="Yes"/>
    <x v="0"/>
  </r>
  <r>
    <x v="249"/>
    <s v="East Valley (Spok"/>
    <n v="3128"/>
    <s v="Trentwood School"/>
    <n v="387.28"/>
    <n v="0"/>
    <n v="0"/>
    <n v="0"/>
    <n v="0"/>
    <n v="387.28"/>
    <s v="Yes"/>
    <s v="Yes"/>
    <s v="Yes"/>
    <s v="Yes"/>
    <x v="0"/>
  </r>
  <r>
    <x v="249"/>
    <s v="East Valley (Spok"/>
    <n v="3360"/>
    <s v="East Valley High School"/>
    <n v="849.13"/>
    <n v="0"/>
    <n v="53.3"/>
    <n v="13.8"/>
    <n v="0"/>
    <n v="916.2299999999999"/>
    <s v="Yes"/>
    <s v="Yes"/>
    <s v="Yes"/>
    <s v="Yes"/>
    <x v="0"/>
  </r>
  <r>
    <x v="249"/>
    <s v="East Valley (Spok"/>
    <n v="4097"/>
    <s v="East Farms STEAM School"/>
    <n v="348.08"/>
    <n v="0"/>
    <n v="0"/>
    <n v="0"/>
    <n v="0"/>
    <n v="348.08"/>
    <s v="Yes"/>
    <s v="Yes"/>
    <s v="Yes"/>
    <s v="Yes"/>
    <x v="0"/>
  </r>
  <r>
    <x v="249"/>
    <s v="East Valley (Spok"/>
    <n v="5346"/>
    <s v="East Valley Middle School"/>
    <n v="380.7"/>
    <n v="0"/>
    <n v="0"/>
    <n v="0"/>
    <n v="0"/>
    <n v="380.7"/>
    <s v="Yes"/>
    <s v="Yes"/>
    <s v="Yes"/>
    <s v="Yes"/>
    <x v="0"/>
  </r>
  <r>
    <x v="249"/>
    <s v="East Valley (Spok"/>
    <n v="5432"/>
    <s v="EV Online"/>
    <n v="59.88"/>
    <n v="0"/>
    <n v="2.99"/>
    <n v="0"/>
    <n v="0"/>
    <n v="62.870000000000005"/>
    <s v="Yes"/>
    <s v="Yes"/>
    <s v="Yes"/>
    <s v="Yes"/>
    <x v="0"/>
  </r>
  <r>
    <x v="249"/>
    <s v="East Valley (Spok"/>
    <n v="5433"/>
    <s v="EV Parent Partnership"/>
    <n v="172.02"/>
    <n v="0"/>
    <n v="9.0399999999999991"/>
    <n v="0"/>
    <n v="0"/>
    <n v="181.06"/>
    <s v="Yes"/>
    <s v="Yes"/>
    <s v="Yes"/>
    <s v="Yes"/>
    <x v="0"/>
  </r>
  <r>
    <x v="250"/>
    <s v="Liberty"/>
    <n v="3416"/>
    <s v="Liberty High School"/>
    <n v="151.96"/>
    <n v="0"/>
    <n v="23.62"/>
    <n v="0"/>
    <n v="0"/>
    <n v="175.58"/>
    <s v="No"/>
    <s v="Yes"/>
    <s v="No"/>
    <s v="No"/>
    <x v="1"/>
  </r>
  <r>
    <x v="250"/>
    <s v="Liberty"/>
    <n v="4226"/>
    <s v="Liberty Jr High &amp; Elementary"/>
    <n v="417.71"/>
    <n v="0"/>
    <n v="0"/>
    <n v="0"/>
    <n v="0"/>
    <n v="417.71"/>
    <s v="No"/>
    <s v="Yes"/>
    <s v="No"/>
    <s v="No"/>
    <x v="1"/>
  </r>
  <r>
    <x v="251"/>
    <s v="West Valley (Spok"/>
    <n v="1628"/>
    <s v="Dishman Hills High School"/>
    <n v="296.08"/>
    <n v="0"/>
    <n v="0"/>
    <n v="0"/>
    <n v="0"/>
    <n v="296.08"/>
    <s v="Yes"/>
    <s v="Yes"/>
    <s v="Yes"/>
    <s v="Yes"/>
    <x v="0"/>
  </r>
  <r>
    <x v="251"/>
    <s v="West Valley (Spok"/>
    <n v="1755"/>
    <s v="West Valley City School"/>
    <n v="178.3"/>
    <n v="0"/>
    <n v="0"/>
    <n v="0"/>
    <n v="0"/>
    <n v="178.3"/>
    <s v="No"/>
    <s v="Yes"/>
    <s v="No"/>
    <s v="No"/>
    <x v="1"/>
  </r>
  <r>
    <x v="251"/>
    <s v="West Valley (Spok"/>
    <n v="2711"/>
    <s v="Millwood Kindergarten Center"/>
    <n v="188.17"/>
    <n v="0"/>
    <n v="0"/>
    <n v="0"/>
    <n v="0"/>
    <n v="188.17"/>
    <s v="No"/>
    <s v="Yes"/>
    <s v="No"/>
    <s v="No"/>
    <x v="1"/>
  </r>
  <r>
    <x v="251"/>
    <s v="West Valley (Spok"/>
    <n v="2956"/>
    <s v="Seth Woodard Elementary"/>
    <n v="273.33999999999997"/>
    <n v="0"/>
    <n v="0"/>
    <n v="0"/>
    <n v="0"/>
    <n v="273.33999999999997"/>
    <s v="Yes"/>
    <s v="Yes"/>
    <s v="Yes"/>
    <s v="Yes"/>
    <x v="0"/>
  </r>
  <r>
    <x v="251"/>
    <s v="West Valley (Spok"/>
    <n v="3129"/>
    <s v="Orchard Center Elementary"/>
    <n v="196.5"/>
    <n v="0"/>
    <n v="0"/>
    <n v="0"/>
    <n v="0"/>
    <n v="196.5"/>
    <s v="Yes"/>
    <s v="Yes"/>
    <s v="Yes"/>
    <s v="Yes"/>
    <x v="0"/>
  </r>
  <r>
    <x v="251"/>
    <s v="West Valley (Spok"/>
    <n v="3194"/>
    <s v="Pasadena Park Elementary"/>
    <n v="350.5"/>
    <n v="0"/>
    <n v="0"/>
    <n v="0"/>
    <n v="0"/>
    <n v="350.5"/>
    <s v="No"/>
    <s v="Yes"/>
    <s v="No"/>
    <s v="No"/>
    <x v="1"/>
  </r>
  <r>
    <x v="251"/>
    <s v="West Valley (Spok"/>
    <n v="3195"/>
    <s v="West Valley High School"/>
    <n v="762.93"/>
    <n v="0"/>
    <n v="44.08"/>
    <n v="0"/>
    <n v="0"/>
    <n v="807.01"/>
    <s v="No"/>
    <s v="Yes"/>
    <s v="No"/>
    <s v="No"/>
    <x v="1"/>
  </r>
  <r>
    <x v="251"/>
    <s v="West Valley (Spok"/>
    <n v="3196"/>
    <s v="Ness Elementary"/>
    <n v="244.01"/>
    <n v="0"/>
    <n v="0"/>
    <n v="0"/>
    <n v="0"/>
    <n v="244.01"/>
    <s v="Yes"/>
    <s v="Yes"/>
    <s v="Yes"/>
    <s v="Yes"/>
    <x v="0"/>
  </r>
  <r>
    <x v="251"/>
    <s v="West Valley (Spok"/>
    <n v="3538"/>
    <s v="Centennial Middle School"/>
    <n v="526.71"/>
    <n v="0"/>
    <n v="0"/>
    <n v="0"/>
    <n v="0"/>
    <n v="526.71"/>
    <s v="Yes"/>
    <s v="Yes"/>
    <s v="Yes"/>
    <s v="Yes"/>
    <x v="0"/>
  </r>
  <r>
    <x v="251"/>
    <s v="West Valley (Spok"/>
    <n v="5645"/>
    <s v="Spokane Valley High School"/>
    <n v="247.56"/>
    <n v="0"/>
    <n v="5.3100000000000005"/>
    <n v="0"/>
    <n v="0"/>
    <n v="252.87"/>
    <s v="Yes"/>
    <s v="Yes"/>
    <s v="Yes"/>
    <s v="Yes"/>
    <x v="0"/>
  </r>
  <r>
    <x v="251"/>
    <s v="West Valley (Spok"/>
    <n v="5698"/>
    <s v="West Valley Virtual Learning Center"/>
    <n v="46.94"/>
    <n v="0"/>
    <n v="0"/>
    <n v="0"/>
    <n v="0"/>
    <n v="46.94"/>
    <s v="Yes"/>
    <s v="Yes"/>
    <s v="Yes"/>
    <s v="Yes"/>
    <x v="0"/>
  </r>
  <r>
    <x v="252"/>
    <s v="Deer Park"/>
    <n v="1852"/>
    <s v="Deer Park Home Link Program"/>
    <n v="522.46"/>
    <n v="0"/>
    <n v="34.909999999999997"/>
    <n v="0"/>
    <n v="0"/>
    <n v="557.37"/>
    <s v="No"/>
    <s v="Yes"/>
    <s v="No"/>
    <s v="No"/>
    <x v="1"/>
  </r>
  <r>
    <x v="252"/>
    <s v="Deer Park"/>
    <n v="2173"/>
    <s v="Arcadia Elementary"/>
    <n v="461.83"/>
    <n v="0"/>
    <n v="0"/>
    <n v="0"/>
    <n v="0"/>
    <n v="461.83"/>
    <s v="Yes"/>
    <s v="Yes"/>
    <s v="Yes"/>
    <s v="Yes"/>
    <x v="0"/>
  </r>
  <r>
    <x v="252"/>
    <s v="Deer Park"/>
    <n v="2430"/>
    <s v="Deer Park Elementary"/>
    <n v="431.15"/>
    <n v="0"/>
    <n v="0"/>
    <n v="0"/>
    <n v="0"/>
    <n v="431.15"/>
    <s v="Yes"/>
    <s v="Yes"/>
    <s v="Yes"/>
    <s v="Yes"/>
    <x v="0"/>
  </r>
  <r>
    <x v="252"/>
    <s v="Deer Park"/>
    <n v="3261"/>
    <s v="Deer Park Middle School"/>
    <n v="490.56"/>
    <n v="0"/>
    <n v="0"/>
    <n v="0"/>
    <n v="0"/>
    <n v="490.56"/>
    <s v="Yes"/>
    <s v="Yes"/>
    <s v="Yes"/>
    <s v="Yes"/>
    <x v="0"/>
  </r>
  <r>
    <x v="252"/>
    <s v="Deer Park"/>
    <n v="4123"/>
    <s v="Deer Park High School"/>
    <n v="541.07000000000005"/>
    <n v="0"/>
    <n v="57.62"/>
    <n v="3.7"/>
    <n v="0"/>
    <n v="602.3900000000001"/>
    <s v="No"/>
    <s v="Yes"/>
    <s v="No"/>
    <s v="No"/>
    <x v="1"/>
  </r>
  <r>
    <x v="252"/>
    <s v="Deer Park"/>
    <n v="5734"/>
    <s v="Deer Park Achievement High School"/>
    <n v="91.42"/>
    <n v="0"/>
    <n v="4.45"/>
    <n v="0"/>
    <n v="0"/>
    <n v="95.87"/>
    <s v="Yes"/>
    <s v="Yes"/>
    <s v="Yes"/>
    <s v="Yes"/>
    <x v="0"/>
  </r>
  <r>
    <x v="253"/>
    <s v="Riverside"/>
    <n v="1919"/>
    <s v="Independent Scholar"/>
    <n v="98.55"/>
    <n v="0"/>
    <n v="4.5200000000000005"/>
    <n v="0"/>
    <n v="0"/>
    <n v="103.07"/>
    <s v="Yes"/>
    <s v="Yes"/>
    <s v="Yes"/>
    <s v="Yes"/>
    <x v="0"/>
  </r>
  <r>
    <x v="253"/>
    <s v="Riverside"/>
    <n v="2525"/>
    <s v="Chattaroy Elementary"/>
    <n v="230.7"/>
    <n v="0"/>
    <n v="0"/>
    <n v="0"/>
    <n v="0"/>
    <n v="230.7"/>
    <s v="No"/>
    <s v="Yes"/>
    <s v="No"/>
    <s v="No"/>
    <x v="1"/>
  </r>
  <r>
    <x v="253"/>
    <s v="Riverside"/>
    <n v="3466"/>
    <s v="Riverside Middle School"/>
    <n v="331.45"/>
    <n v="0"/>
    <n v="0"/>
    <n v="0"/>
    <n v="0"/>
    <n v="331.45"/>
    <s v="Yes"/>
    <s v="Yes"/>
    <s v="Yes"/>
    <s v="Yes"/>
    <x v="0"/>
  </r>
  <r>
    <x v="253"/>
    <s v="Riverside"/>
    <n v="4033"/>
    <s v="Riverside Elementary"/>
    <n v="394.17"/>
    <n v="0"/>
    <n v="0"/>
    <n v="0"/>
    <n v="0"/>
    <n v="394.17"/>
    <s v="Yes"/>
    <s v="Yes"/>
    <s v="Yes"/>
    <s v="Yes"/>
    <x v="0"/>
  </r>
  <r>
    <x v="253"/>
    <s v="Riverside"/>
    <n v="4228"/>
    <s v="Riverside High School"/>
    <n v="417.91"/>
    <n v="0"/>
    <n v="23.17"/>
    <n v="3.5"/>
    <n v="0"/>
    <n v="444.58000000000004"/>
    <s v="No"/>
    <s v="Yes"/>
    <s v="No"/>
    <s v="No"/>
    <x v="1"/>
  </r>
  <r>
    <x v="254"/>
    <s v="Spokane Int'l Charter"/>
    <n v="5381"/>
    <s v="Spokane International Academy"/>
    <n v="757.37"/>
    <n v="0"/>
    <n v="3.96"/>
    <n v="0"/>
    <n v="0"/>
    <n v="761.33"/>
    <s v="No"/>
    <s v="Yes"/>
    <s v="No"/>
    <s v="No"/>
    <x v="1"/>
  </r>
  <r>
    <x v="255"/>
    <s v="Lumen Charter"/>
    <n v="5609"/>
    <s v="Lumen High School"/>
    <n v="26.49"/>
    <n v="0"/>
    <n v="0"/>
    <n v="1.2"/>
    <n v="0"/>
    <n v="27.689999999999998"/>
    <s v="Yes"/>
    <s v="Yes"/>
    <s v="Yes"/>
    <s v="Yes"/>
    <x v="0"/>
  </r>
  <r>
    <x v="256"/>
    <s v="Innovation Spokane Charter"/>
    <n v="5339"/>
    <s v="PRIDE Prep School "/>
    <n v="413.1"/>
    <n v="0"/>
    <n v="13.290000000000001"/>
    <n v="0.6"/>
    <n v="0"/>
    <n v="426.99000000000007"/>
    <s v="Yes"/>
    <s v="Yes"/>
    <s v="Yes"/>
    <s v="Yes"/>
    <x v="0"/>
  </r>
  <r>
    <x v="257"/>
    <s v="Onion Creek"/>
    <n v="2049"/>
    <s v="Onion Creek Elementary"/>
    <n v="39.5"/>
    <n v="0"/>
    <n v="0"/>
    <n v="0"/>
    <n v="0"/>
    <n v="39.5"/>
    <s v="Yes"/>
    <s v="Yes"/>
    <s v="Yes"/>
    <s v="Yes"/>
    <x v="0"/>
  </r>
  <r>
    <x v="258"/>
    <s v="Chewelah"/>
    <n v="1763"/>
    <s v="Quartzite Learning"/>
    <n v="117.93"/>
    <n v="0"/>
    <n v="0"/>
    <n v="0"/>
    <n v="0"/>
    <n v="117.93"/>
    <s v="Yes"/>
    <s v="Yes"/>
    <s v="Yes"/>
    <s v="Yes"/>
    <x v="0"/>
  </r>
  <r>
    <x v="258"/>
    <s v="Chewelah"/>
    <n v="2404"/>
    <s v="Jenkins Junior/Senior High"/>
    <n v="319.35000000000002"/>
    <n v="0"/>
    <n v="24.31"/>
    <n v="0"/>
    <n v="0"/>
    <n v="343.66"/>
    <s v="Yes"/>
    <s v="Yes"/>
    <s v="Yes"/>
    <s v="Yes"/>
    <x v="0"/>
  </r>
  <r>
    <x v="258"/>
    <s v="Chewelah"/>
    <n v="2664"/>
    <s v="Gess Elementary"/>
    <n v="333.06"/>
    <n v="14.4"/>
    <n v="0"/>
    <n v="0"/>
    <n v="0"/>
    <n v="347.46"/>
    <s v="Yes"/>
    <s v="Yes"/>
    <s v="Yes"/>
    <s v="Yes"/>
    <x v="0"/>
  </r>
  <r>
    <x v="259"/>
    <s v="Wellpinit"/>
    <n v="2549"/>
    <s v="Wellpinit Elementary School"/>
    <n v="149.4"/>
    <n v="0"/>
    <n v="0"/>
    <n v="0"/>
    <n v="0"/>
    <n v="149.4"/>
    <s v="Yes"/>
    <s v="Yes"/>
    <s v="Yes"/>
    <s v="Yes"/>
    <x v="0"/>
  </r>
  <r>
    <x v="259"/>
    <s v="Wellpinit"/>
    <n v="2550"/>
    <s v="Wellpinit High School"/>
    <n v="84.37"/>
    <n v="0"/>
    <n v="8.75"/>
    <n v="8.3000000000000007"/>
    <n v="0"/>
    <n v="101.42"/>
    <s v="Yes"/>
    <s v="Yes"/>
    <s v="Yes"/>
    <s v="Yes"/>
    <x v="0"/>
  </r>
  <r>
    <x v="259"/>
    <s v="Wellpinit"/>
    <n v="4232"/>
    <s v="Wellpinit Middle School"/>
    <n v="88.24"/>
    <n v="0"/>
    <n v="0"/>
    <n v="0"/>
    <n v="0"/>
    <n v="88.24"/>
    <s v="Yes"/>
    <s v="Yes"/>
    <s v="Yes"/>
    <s v="Yes"/>
    <x v="0"/>
  </r>
  <r>
    <x v="260"/>
    <s v="Valley"/>
    <n v="1932"/>
    <s v="Columbia Virtual Academy"/>
    <n v="807.61"/>
    <n v="0"/>
    <n v="0"/>
    <n v="0"/>
    <n v="0"/>
    <n v="807.61"/>
    <s v="No"/>
    <s v="Yes"/>
    <s v="No"/>
    <s v="No"/>
    <x v="1"/>
  </r>
  <r>
    <x v="260"/>
    <s v="Valley"/>
    <n v="2405"/>
    <s v="Valley School"/>
    <n v="160.56"/>
    <n v="13"/>
    <n v="0"/>
    <n v="0"/>
    <n v="0"/>
    <n v="173.56"/>
    <s v="Yes"/>
    <s v="Yes"/>
    <s v="Yes"/>
    <s v="Yes"/>
    <x v="0"/>
  </r>
  <r>
    <x v="260"/>
    <s v="Valley"/>
    <n v="5223"/>
    <s v="Paideia High School"/>
    <n v="26.25"/>
    <n v="0"/>
    <n v="0.17"/>
    <n v="0"/>
    <n v="0"/>
    <n v="26.42"/>
    <s v="Yes"/>
    <s v="Yes"/>
    <s v="Yes"/>
    <s v="Yes"/>
    <x v="0"/>
  </r>
  <r>
    <x v="261"/>
    <s v="Colville"/>
    <n v="1594"/>
    <s v="Panorama School"/>
    <n v="34.75"/>
    <n v="0"/>
    <n v="5.01"/>
    <n v="11.7"/>
    <n v="0"/>
    <n v="51.459999999999994"/>
    <s v="Yes"/>
    <s v="Yes"/>
    <s v="Yes"/>
    <s v="Yes"/>
    <x v="0"/>
  </r>
  <r>
    <x v="261"/>
    <s v="Colville"/>
    <n v="2957"/>
    <s v="Hofstetter Elementary"/>
    <n v="339.63"/>
    <n v="55.7"/>
    <n v="0"/>
    <n v="0"/>
    <n v="0"/>
    <n v="395.33"/>
    <s v="Yes"/>
    <s v="Yes"/>
    <s v="Yes"/>
    <s v="Yes"/>
    <x v="0"/>
  </r>
  <r>
    <x v="261"/>
    <s v="Colville"/>
    <n v="3310"/>
    <s v="Colville Senior High School"/>
    <n v="463.31"/>
    <n v="0"/>
    <n v="36.69"/>
    <n v="0"/>
    <n v="0"/>
    <n v="500"/>
    <s v="Yes"/>
    <s v="Yes"/>
    <s v="Yes"/>
    <s v="Yes"/>
    <x v="0"/>
  </r>
  <r>
    <x v="261"/>
    <s v="Colville"/>
    <n v="3831"/>
    <s v="Colville Junior High School"/>
    <n v="377.34"/>
    <n v="0"/>
    <n v="0"/>
    <n v="0"/>
    <n v="0"/>
    <n v="377.34"/>
    <s v="Yes"/>
    <s v="Yes"/>
    <s v="Yes"/>
    <s v="Yes"/>
    <x v="0"/>
  </r>
  <r>
    <x v="261"/>
    <s v="Colville"/>
    <n v="4180"/>
    <s v="Fort Colville Elementary"/>
    <n v="354.16"/>
    <n v="0"/>
    <n v="0"/>
    <n v="0"/>
    <n v="0"/>
    <n v="354.16"/>
    <s v="Yes"/>
    <s v="Yes"/>
    <s v="Yes"/>
    <s v="Yes"/>
    <x v="0"/>
  </r>
  <r>
    <x v="261"/>
    <s v="Colville"/>
    <n v="5604"/>
    <s v="Colville Fish Hatchery"/>
    <n v="15.07"/>
    <n v="0"/>
    <n v="0"/>
    <n v="0"/>
    <n v="0"/>
    <n v="15.07"/>
    <s v="No"/>
    <s v="Yes"/>
    <s v="No"/>
    <s v="No"/>
    <x v="1"/>
  </r>
  <r>
    <x v="262"/>
    <s v="Loon Lake"/>
    <n v="1922"/>
    <s v="Loon Lake Homelink Program"/>
    <n v="146.81"/>
    <n v="0"/>
    <n v="0"/>
    <n v="0"/>
    <n v="0"/>
    <n v="146.81"/>
    <s v="No"/>
    <s v="Yes"/>
    <s v="No"/>
    <s v="No"/>
    <x v="1"/>
  </r>
  <r>
    <x v="262"/>
    <s v="Loon Lake"/>
    <n v="2480"/>
    <s v="Loon Lake Elementary School"/>
    <n v="99.2"/>
    <n v="0"/>
    <n v="0"/>
    <n v="0"/>
    <n v="0"/>
    <n v="99.2"/>
    <s v="Yes"/>
    <s v="Yes"/>
    <s v="Yes"/>
    <s v="Yes"/>
    <x v="0"/>
  </r>
  <r>
    <x v="263"/>
    <s v="Summit Valley"/>
    <n v="4394"/>
    <s v="Summit Valley School"/>
    <n v="82"/>
    <n v="0"/>
    <n v="0"/>
    <n v="0"/>
    <n v="0"/>
    <n v="82"/>
    <s v="Yes"/>
    <s v="Yes"/>
    <s v="Yes"/>
    <s v="Yes"/>
    <x v="0"/>
  </r>
  <r>
    <x v="264"/>
    <s v="Evergreen (Stev)"/>
    <n v="3197"/>
    <s v="Evergreen School"/>
    <n v="34.799999999999997"/>
    <n v="0"/>
    <n v="0"/>
    <n v="0"/>
    <n v="0"/>
    <n v="34.799999999999997"/>
    <s v="Yes"/>
    <s v="Yes"/>
    <s v="Yes"/>
    <s v="Yes"/>
    <x v="0"/>
  </r>
  <r>
    <x v="265"/>
    <s v="Columbia (Stev)"/>
    <n v="3508"/>
    <s v="Columbia High And Elementary"/>
    <n v="106.23"/>
    <n v="4.45"/>
    <n v="1.46"/>
    <n v="0"/>
    <n v="0"/>
    <n v="112.14"/>
    <s v="Yes"/>
    <s v="Yes"/>
    <s v="Yes"/>
    <s v="Yes"/>
    <x v="0"/>
  </r>
  <r>
    <x v="266"/>
    <s v="Mary Walker"/>
    <n v="2297"/>
    <s v="Springdale Elementary"/>
    <n v="186"/>
    <n v="0"/>
    <n v="0"/>
    <n v="0"/>
    <n v="0"/>
    <n v="186"/>
    <s v="Yes"/>
    <s v="Yes"/>
    <s v="Yes"/>
    <s v="Yes"/>
    <x v="0"/>
  </r>
  <r>
    <x v="266"/>
    <s v="Mary Walker"/>
    <n v="3311"/>
    <s v="Mary Walker High School"/>
    <n v="137.30000000000001"/>
    <n v="0"/>
    <n v="8.41"/>
    <n v="0"/>
    <n v="0"/>
    <n v="145.71"/>
    <s v="Yes"/>
    <s v="Yes"/>
    <s v="Yes"/>
    <s v="Yes"/>
    <x v="0"/>
  </r>
  <r>
    <x v="266"/>
    <s v="Mary Walker"/>
    <n v="3894"/>
    <s v="Springdale Middle School"/>
    <n v="92.5"/>
    <n v="0"/>
    <n v="0"/>
    <n v="0"/>
    <n v="0"/>
    <n v="92.5"/>
    <s v="Yes"/>
    <s v="Yes"/>
    <s v="Yes"/>
    <s v="Yes"/>
    <x v="0"/>
  </r>
  <r>
    <x v="266"/>
    <s v="Mary Walker"/>
    <n v="5446"/>
    <s v="Mary Walker Alternative Learning Experience"/>
    <n v="73.08"/>
    <n v="0"/>
    <n v="0"/>
    <n v="0"/>
    <n v="0"/>
    <n v="73.08"/>
    <s v="Yes"/>
    <s v="Yes"/>
    <s v="Yes"/>
    <s v="Yes"/>
    <x v="0"/>
  </r>
  <r>
    <x v="267"/>
    <s v="Northport"/>
    <n v="2062"/>
    <s v="Northport Elementary School"/>
    <n v="109.4"/>
    <n v="0"/>
    <n v="0"/>
    <n v="0"/>
    <n v="0"/>
    <n v="109.4"/>
    <s v="Yes"/>
    <s v="Yes"/>
    <s v="Yes"/>
    <s v="Yes"/>
    <x v="0"/>
  </r>
  <r>
    <x v="267"/>
    <s v="Northport"/>
    <n v="2958"/>
    <s v="Northport High School"/>
    <n v="48.61"/>
    <n v="0"/>
    <n v="0.44"/>
    <n v="0"/>
    <n v="0"/>
    <n v="49.05"/>
    <s v="Yes"/>
    <s v="Yes"/>
    <s v="Yes"/>
    <s v="Yes"/>
    <x v="0"/>
  </r>
  <r>
    <x v="267"/>
    <s v="Northport"/>
    <n v="5252"/>
    <s v="Northport Homelink Program"/>
    <n v="105.04"/>
    <n v="0"/>
    <n v="0"/>
    <n v="0"/>
    <n v="0"/>
    <n v="105.04"/>
    <s v="No"/>
    <s v="Yes"/>
    <s v="No"/>
    <s v="No"/>
    <x v="1"/>
  </r>
  <r>
    <x v="268"/>
    <s v="Kettle Falls"/>
    <n v="2385"/>
    <s v="Kettle Falls Elementary School"/>
    <n v="270.5"/>
    <n v="17.899999999999999"/>
    <n v="0"/>
    <n v="0"/>
    <n v="0"/>
    <n v="288.39999999999998"/>
    <s v="Yes"/>
    <s v="Yes"/>
    <s v="Yes"/>
    <s v="Yes"/>
    <x v="0"/>
  </r>
  <r>
    <x v="268"/>
    <s v="Kettle Falls"/>
    <n v="3198"/>
    <s v="Kettle Falls Middle School"/>
    <n v="210.23"/>
    <n v="0"/>
    <n v="0"/>
    <n v="0"/>
    <n v="0"/>
    <n v="210.23"/>
    <s v="Yes"/>
    <s v="Yes"/>
    <s v="Yes"/>
    <s v="Yes"/>
    <x v="0"/>
  </r>
  <r>
    <x v="268"/>
    <s v="Kettle Falls"/>
    <n v="4206"/>
    <s v="Kettle Falls High School"/>
    <n v="217.06"/>
    <n v="0"/>
    <n v="22.55"/>
    <n v="0"/>
    <n v="0"/>
    <n v="239.61"/>
    <s v="Yes"/>
    <s v="Yes"/>
    <s v="Yes"/>
    <s v="Yes"/>
    <x v="0"/>
  </r>
  <r>
    <x v="268"/>
    <s v="Kettle Falls"/>
    <n v="5180"/>
    <s v="Columbia Virtual Academy - Kettle Falls"/>
    <n v="359.16"/>
    <n v="0"/>
    <n v="0"/>
    <n v="0"/>
    <n v="0"/>
    <n v="359.16"/>
    <s v="No"/>
    <s v="Yes"/>
    <s v="No"/>
    <s v="No"/>
    <x v="1"/>
  </r>
  <r>
    <x v="269"/>
    <s v="Yelm"/>
    <n v="1627"/>
    <s v="Yelm Extension School"/>
    <n v="132.74"/>
    <n v="0"/>
    <n v="0.37"/>
    <n v="34.9"/>
    <n v="0"/>
    <n v="168.01000000000002"/>
    <s v="Yes"/>
    <s v="Yes"/>
    <s v="Yes"/>
    <s v="Yes"/>
    <x v="0"/>
  </r>
  <r>
    <x v="269"/>
    <s v="Yelm"/>
    <n v="2260"/>
    <s v="McKenna Elementary"/>
    <n v="389.46"/>
    <n v="0"/>
    <n v="0"/>
    <n v="0"/>
    <n v="0"/>
    <n v="389.46"/>
    <s v="No"/>
    <s v="Yes"/>
    <s v="No"/>
    <s v="No"/>
    <x v="1"/>
  </r>
  <r>
    <x v="269"/>
    <s v="Yelm"/>
    <n v="2481"/>
    <s v="Yelm Middle School"/>
    <n v="684.28"/>
    <n v="0"/>
    <n v="0"/>
    <n v="0"/>
    <n v="0"/>
    <n v="684.28"/>
    <s v="No"/>
    <s v="Yes"/>
    <s v="No"/>
    <s v="No"/>
    <x v="1"/>
  </r>
  <r>
    <x v="269"/>
    <s v="Yelm"/>
    <n v="2633"/>
    <s v="Yelm High School 12"/>
    <n v="1513.07"/>
    <n v="0"/>
    <n v="120.46"/>
    <n v="0"/>
    <n v="0"/>
    <n v="1633.53"/>
    <s v="No"/>
    <s v="Yes"/>
    <s v="No"/>
    <s v="No"/>
    <x v="1"/>
  </r>
  <r>
    <x v="269"/>
    <s v="Yelm"/>
    <n v="3848"/>
    <s v="Southworth Elementary"/>
    <n v="670.15"/>
    <n v="0"/>
    <n v="0"/>
    <n v="0"/>
    <n v="0"/>
    <n v="670.15"/>
    <s v="No"/>
    <s v="Yes"/>
    <s v="No"/>
    <s v="No"/>
    <x v="1"/>
  </r>
  <r>
    <x v="269"/>
    <s v="Yelm"/>
    <n v="4224"/>
    <s v="Yelm Prairie Elementary"/>
    <n v="426.21"/>
    <n v="0"/>
    <n v="0"/>
    <n v="0"/>
    <n v="0"/>
    <n v="426.21"/>
    <s v="No"/>
    <s v="Yes"/>
    <s v="No"/>
    <s v="No"/>
    <x v="1"/>
  </r>
  <r>
    <x v="269"/>
    <s v="Yelm"/>
    <n v="4346"/>
    <s v="Fort Stevens Elementary"/>
    <n v="461.56"/>
    <n v="16"/>
    <n v="0"/>
    <n v="0"/>
    <n v="0"/>
    <n v="477.56"/>
    <s v="Yes"/>
    <s v="Yes"/>
    <s v="Yes"/>
    <s v="Yes"/>
    <x v="0"/>
  </r>
  <r>
    <x v="269"/>
    <s v="Yelm"/>
    <n v="4451"/>
    <s v="Mill Pond Elementary School"/>
    <n v="363.06"/>
    <n v="16.3"/>
    <n v="0"/>
    <n v="0"/>
    <n v="0"/>
    <n v="379.36"/>
    <s v="No"/>
    <s v="Yes"/>
    <s v="No"/>
    <s v="No"/>
    <x v="1"/>
  </r>
  <r>
    <x v="269"/>
    <s v="Yelm"/>
    <n v="5018"/>
    <s v="Lackamas Elementary"/>
    <n v="288.10000000000002"/>
    <n v="0"/>
    <n v="0"/>
    <n v="0"/>
    <n v="0"/>
    <n v="288.10000000000002"/>
    <s v="No"/>
    <s v="Yes"/>
    <s v="No"/>
    <s v="No"/>
    <x v="1"/>
  </r>
  <r>
    <x v="269"/>
    <s v="Yelm"/>
    <n v="5052"/>
    <s v="Ridgeline Middle School"/>
    <n v="577.38"/>
    <n v="0"/>
    <n v="0"/>
    <n v="0"/>
    <n v="0"/>
    <n v="577.38"/>
    <s v="No"/>
    <s v="Yes"/>
    <s v="No"/>
    <s v="No"/>
    <x v="1"/>
  </r>
  <r>
    <x v="270"/>
    <s v="North Thurston"/>
    <n v="2754"/>
    <s v="South Bay Elementary"/>
    <n v="574.04"/>
    <n v="0"/>
    <n v="0"/>
    <n v="0"/>
    <n v="0"/>
    <n v="574.04"/>
    <s v="No"/>
    <s v="Yes"/>
    <s v="No"/>
    <s v="No"/>
    <x v="1"/>
  </r>
  <r>
    <x v="270"/>
    <s v="North Thurston"/>
    <n v="3010"/>
    <s v="North Thurston High School"/>
    <n v="1194.46"/>
    <n v="0"/>
    <n v="146.72"/>
    <n v="0"/>
    <n v="0"/>
    <n v="1341.18"/>
    <s v="No"/>
    <s v="Yes"/>
    <s v="No"/>
    <s v="No"/>
    <x v="1"/>
  </r>
  <r>
    <x v="270"/>
    <s v="North Thurston"/>
    <n v="3130"/>
    <s v="Mountain View Elementary"/>
    <n v="603.63"/>
    <n v="0"/>
    <n v="0"/>
    <n v="0"/>
    <n v="0"/>
    <n v="603.63"/>
    <s v="Yes"/>
    <s v="Yes"/>
    <s v="Yes"/>
    <s v="Yes"/>
    <x v="0"/>
  </r>
  <r>
    <x v="270"/>
    <s v="North Thurston"/>
    <n v="3262"/>
    <s v="Lydia Hawk Elementary"/>
    <n v="496.92"/>
    <n v="0"/>
    <n v="0"/>
    <n v="0"/>
    <n v="0"/>
    <n v="496.92"/>
    <s v="Yes"/>
    <s v="Yes"/>
    <s v="Yes"/>
    <s v="Yes"/>
    <x v="0"/>
  </r>
  <r>
    <x v="270"/>
    <s v="North Thurston"/>
    <n v="3361"/>
    <s v="Chinook Middle School"/>
    <n v="705.54"/>
    <n v="0"/>
    <n v="0"/>
    <n v="0"/>
    <n v="0"/>
    <n v="705.54"/>
    <s v="No"/>
    <s v="Yes"/>
    <s v="No"/>
    <s v="No"/>
    <x v="1"/>
  </r>
  <r>
    <x v="270"/>
    <s v="North Thurston"/>
    <n v="3539"/>
    <s v="Lakes Elementary School"/>
    <n v="501.89"/>
    <n v="10.9"/>
    <n v="0"/>
    <n v="0"/>
    <n v="0"/>
    <n v="512.79"/>
    <s v="No"/>
    <s v="Yes"/>
    <s v="No"/>
    <s v="No"/>
    <x v="1"/>
  </r>
  <r>
    <x v="270"/>
    <s v="North Thurston"/>
    <n v="3611"/>
    <s v="Nisqually Middle School"/>
    <n v="798.02"/>
    <n v="0"/>
    <n v="0"/>
    <n v="0"/>
    <n v="0"/>
    <n v="798.02"/>
    <s v="Yes"/>
    <s v="Yes"/>
    <s v="Yes"/>
    <s v="Yes"/>
    <x v="0"/>
  </r>
  <r>
    <x v="270"/>
    <s v="North Thurston"/>
    <n v="3653"/>
    <s v="Lacey Elementary"/>
    <n v="373.51"/>
    <n v="10.199999999999999"/>
    <n v="0"/>
    <n v="0"/>
    <n v="0"/>
    <n v="383.71"/>
    <s v="Yes"/>
    <s v="Yes"/>
    <s v="Yes"/>
    <s v="Yes"/>
    <x v="0"/>
  </r>
  <r>
    <x v="270"/>
    <s v="North Thurston"/>
    <n v="3709"/>
    <s v="Olympic View Elementary"/>
    <n v="606.83000000000004"/>
    <n v="0"/>
    <n v="0"/>
    <n v="0"/>
    <n v="0"/>
    <n v="606.83000000000004"/>
    <s v="No"/>
    <s v="Yes"/>
    <s v="No"/>
    <s v="No"/>
    <x v="1"/>
  </r>
  <r>
    <x v="270"/>
    <s v="North Thurston"/>
    <n v="3710"/>
    <s v="Timberline High School"/>
    <n v="1254.3800000000001"/>
    <n v="0"/>
    <n v="111.89000000000001"/>
    <n v="0"/>
    <n v="0"/>
    <n v="1366.2700000000002"/>
    <s v="No"/>
    <s v="Yes"/>
    <s v="No"/>
    <s v="No"/>
    <x v="1"/>
  </r>
  <r>
    <x v="270"/>
    <s v="North Thurston"/>
    <n v="4058"/>
    <s v="Evergreen Forest Elementary"/>
    <n v="474.5"/>
    <n v="0"/>
    <n v="0"/>
    <n v="0"/>
    <n v="0"/>
    <n v="474.5"/>
    <s v="No"/>
    <s v="Yes"/>
    <s v="No"/>
    <s v="No"/>
    <x v="1"/>
  </r>
  <r>
    <x v="270"/>
    <s v="North Thurston"/>
    <n v="4122"/>
    <s v="Woodland Elementary"/>
    <n v="404.66"/>
    <n v="0"/>
    <n v="0"/>
    <n v="0"/>
    <n v="0"/>
    <n v="404.66"/>
    <s v="No"/>
    <s v="Yes"/>
    <s v="No"/>
    <s v="No"/>
    <x v="1"/>
  </r>
  <r>
    <x v="270"/>
    <s v="North Thurston"/>
    <n v="4255"/>
    <s v="Meadows Elementary"/>
    <n v="630.54999999999995"/>
    <n v="0"/>
    <n v="0"/>
    <n v="0"/>
    <n v="0"/>
    <n v="630.54999999999995"/>
    <s v="No"/>
    <s v="Yes"/>
    <s v="No"/>
    <s v="No"/>
    <x v="1"/>
  </r>
  <r>
    <x v="270"/>
    <s v="North Thurston"/>
    <n v="4271"/>
    <s v="Pleasant Glade Elementary"/>
    <n v="450.83"/>
    <n v="0"/>
    <n v="0"/>
    <n v="0"/>
    <n v="0"/>
    <n v="450.83"/>
    <s v="Yes"/>
    <s v="Yes"/>
    <s v="Yes"/>
    <s v="Yes"/>
    <x v="0"/>
  </r>
  <r>
    <x v="270"/>
    <s v="North Thurston"/>
    <n v="4368"/>
    <s v="Seven Oaks Elementary"/>
    <n v="442.12"/>
    <n v="24.7"/>
    <n v="0"/>
    <n v="0"/>
    <n v="0"/>
    <n v="466.82"/>
    <s v="Yes"/>
    <s v="Yes"/>
    <s v="Yes"/>
    <s v="Yes"/>
    <x v="0"/>
  </r>
  <r>
    <x v="270"/>
    <s v="North Thurston"/>
    <n v="4408"/>
    <s v="Horizons Elementary"/>
    <n v="561.91"/>
    <n v="11.2"/>
    <n v="0"/>
    <n v="0"/>
    <n v="0"/>
    <n v="573.11"/>
    <s v="No"/>
    <s v="Yes"/>
    <s v="No"/>
    <s v="No"/>
    <x v="1"/>
  </r>
  <r>
    <x v="270"/>
    <s v="North Thurston"/>
    <n v="4409"/>
    <s v="Komachin Middle School"/>
    <n v="637.65"/>
    <n v="0"/>
    <n v="0"/>
    <n v="0"/>
    <n v="0"/>
    <n v="637.65"/>
    <s v="No"/>
    <s v="Yes"/>
    <s v="No"/>
    <s v="No"/>
    <x v="1"/>
  </r>
  <r>
    <x v="270"/>
    <s v="North Thurston"/>
    <n v="4427"/>
    <s v="River Ridge High School"/>
    <n v="1341.17"/>
    <n v="0"/>
    <n v="112.60000000000001"/>
    <n v="0"/>
    <n v="0"/>
    <n v="1453.77"/>
    <s v="No"/>
    <s v="Yes"/>
    <s v="No"/>
    <s v="No"/>
    <x v="1"/>
  </r>
  <r>
    <x v="270"/>
    <s v="North Thurston"/>
    <n v="5167"/>
    <s v="Chambers Prairie Elementary School"/>
    <n v="494.78"/>
    <n v="11"/>
    <n v="0"/>
    <n v="0"/>
    <n v="0"/>
    <n v="505.78"/>
    <s v="Yes"/>
    <s v="Yes"/>
    <s v="Yes"/>
    <s v="Yes"/>
    <x v="0"/>
  </r>
  <r>
    <x v="270"/>
    <s v="North Thurston"/>
    <n v="5168"/>
    <s v="Aspire Middle School"/>
    <n v="309.06"/>
    <n v="0"/>
    <n v="0"/>
    <n v="0"/>
    <n v="0"/>
    <n v="309.06"/>
    <s v="No"/>
    <s v="Yes"/>
    <s v="No"/>
    <s v="No"/>
    <x v="1"/>
  </r>
  <r>
    <x v="270"/>
    <s v="North Thurston"/>
    <n v="5452"/>
    <s v="Salish Middle School"/>
    <n v="775.93"/>
    <n v="0"/>
    <n v="0"/>
    <n v="0"/>
    <n v="0"/>
    <n v="775.93"/>
    <s v="No"/>
    <s v="Yes"/>
    <s v="No"/>
    <s v="No"/>
    <x v="1"/>
  </r>
  <r>
    <x v="270"/>
    <s v="North Thurston"/>
    <n v="5654"/>
    <s v="Envision Career Academy"/>
    <n v="129.18"/>
    <n v="0"/>
    <n v="1.1300000000000001"/>
    <n v="106.64"/>
    <n v="0"/>
    <n v="236.95"/>
    <s v="Yes"/>
    <s v="Yes"/>
    <s v="Yes"/>
    <s v="Yes"/>
    <x v="0"/>
  </r>
  <r>
    <x v="270"/>
    <s v="North Thurston"/>
    <n v="5682"/>
    <s v="Ignite Family Academy"/>
    <n v="96.39"/>
    <n v="0"/>
    <n v="0"/>
    <n v="0"/>
    <n v="0"/>
    <n v="96.39"/>
    <s v="No"/>
    <s v="Yes"/>
    <s v="No"/>
    <s v="No"/>
    <x v="1"/>
  </r>
  <r>
    <x v="270"/>
    <s v="North Thurston"/>
    <n v="5683"/>
    <s v="Summit Virtual Academy"/>
    <n v="369.7"/>
    <n v="0"/>
    <n v="8.64"/>
    <n v="0"/>
    <n v="0"/>
    <n v="378.34"/>
    <s v="No"/>
    <s v="Yes"/>
    <s v="No"/>
    <s v="No"/>
    <x v="1"/>
  </r>
  <r>
    <x v="271"/>
    <s v="Tumwater"/>
    <n v="1713"/>
    <s v="Cascadia High School"/>
    <n v="110.48"/>
    <n v="0"/>
    <n v="6.8100000000000005"/>
    <n v="19.36"/>
    <n v="0"/>
    <n v="136.65"/>
    <s v="No"/>
    <s v="Yes"/>
    <s v="No"/>
    <s v="No"/>
    <x v="1"/>
  </r>
  <r>
    <x v="271"/>
    <s v="Tumwater"/>
    <n v="2552"/>
    <s v="Michael T Simmons Elementary"/>
    <n v="425.63"/>
    <n v="0"/>
    <n v="0"/>
    <n v="0"/>
    <n v="0"/>
    <n v="425.63"/>
    <s v="No"/>
    <s v="Yes"/>
    <s v="No"/>
    <s v="No"/>
    <x v="1"/>
  </r>
  <r>
    <x v="271"/>
    <s v="Tumwater"/>
    <n v="2816"/>
    <s v="Littlerock Elementary School"/>
    <n v="346.4"/>
    <n v="0"/>
    <n v="0"/>
    <n v="0"/>
    <n v="0"/>
    <n v="346.4"/>
    <s v="No"/>
    <s v="Yes"/>
    <s v="No"/>
    <s v="No"/>
    <x v="1"/>
  </r>
  <r>
    <x v="271"/>
    <s v="Tumwater"/>
    <n v="3199"/>
    <s v="Peter G Schmidt Elementary"/>
    <n v="578.07000000000005"/>
    <n v="0"/>
    <n v="0"/>
    <n v="0"/>
    <n v="0"/>
    <n v="578.07000000000005"/>
    <s v="No"/>
    <s v="Yes"/>
    <s v="No"/>
    <s v="No"/>
    <x v="1"/>
  </r>
  <r>
    <x v="271"/>
    <s v="Tumwater"/>
    <n v="3362"/>
    <s v="Tumwater High School"/>
    <n v="989.02"/>
    <n v="0"/>
    <n v="87.11"/>
    <n v="1.2"/>
    <n v="0"/>
    <n v="1077.33"/>
    <s v="No"/>
    <s v="Yes"/>
    <s v="No"/>
    <s v="No"/>
    <x v="1"/>
  </r>
  <r>
    <x v="271"/>
    <s v="Tumwater"/>
    <n v="3612"/>
    <s v="Tumwater Middle School"/>
    <n v="628.04"/>
    <n v="0"/>
    <n v="0"/>
    <n v="0"/>
    <n v="0"/>
    <n v="628.04"/>
    <s v="No"/>
    <s v="Yes"/>
    <s v="No"/>
    <s v="No"/>
    <x v="1"/>
  </r>
  <r>
    <x v="271"/>
    <s v="Tumwater"/>
    <n v="4205"/>
    <s v="Black Lake Elementary"/>
    <n v="386.95"/>
    <n v="0"/>
    <n v="0"/>
    <n v="0"/>
    <n v="0"/>
    <n v="386.95"/>
    <s v="No"/>
    <s v="Yes"/>
    <s v="No"/>
    <s v="No"/>
    <x v="1"/>
  </r>
  <r>
    <x v="271"/>
    <s v="Tumwater"/>
    <n v="4225"/>
    <s v="New Market Skills Center"/>
    <n v="428.69"/>
    <n v="0"/>
    <n v="0"/>
    <n v="0"/>
    <n v="76.91"/>
    <n v="505.6"/>
    <s v="No"/>
    <s v="Yes"/>
    <s v="No"/>
    <s v="No"/>
    <x v="1"/>
  </r>
  <r>
    <x v="271"/>
    <s v="Tumwater"/>
    <n v="4365"/>
    <s v="East Olympia Elementary"/>
    <n v="596.12"/>
    <n v="0"/>
    <n v="0"/>
    <n v="0"/>
    <n v="0"/>
    <n v="596.12"/>
    <s v="No"/>
    <s v="Yes"/>
    <s v="No"/>
    <s v="No"/>
    <x v="1"/>
  </r>
  <r>
    <x v="271"/>
    <s v="Tumwater"/>
    <n v="4373"/>
    <s v="Tumwater Hill Elementary"/>
    <n v="366.95"/>
    <n v="0"/>
    <n v="0"/>
    <n v="0"/>
    <n v="0"/>
    <n v="366.95"/>
    <s v="No"/>
    <s v="Yes"/>
    <s v="No"/>
    <s v="No"/>
    <x v="1"/>
  </r>
  <r>
    <x v="271"/>
    <s v="Tumwater"/>
    <n v="4452"/>
    <s v="George Washington Bush Middle Sch"/>
    <n v="754.51"/>
    <n v="0"/>
    <n v="0"/>
    <n v="0"/>
    <n v="0"/>
    <n v="754.51"/>
    <s v="No"/>
    <s v="Yes"/>
    <s v="No"/>
    <s v="No"/>
    <x v="1"/>
  </r>
  <r>
    <x v="271"/>
    <s v="Tumwater"/>
    <n v="4500"/>
    <s v="A G West Black Hills High School"/>
    <n v="650.73"/>
    <n v="0"/>
    <n v="90.81"/>
    <n v="0"/>
    <n v="0"/>
    <n v="741.54"/>
    <s v="No"/>
    <s v="Yes"/>
    <s v="No"/>
    <s v="No"/>
    <x v="1"/>
  </r>
  <r>
    <x v="271"/>
    <s v="Tumwater"/>
    <n v="5014"/>
    <s v="New Market High School"/>
    <n v="59.6"/>
    <n v="0"/>
    <n v="0"/>
    <n v="0"/>
    <n v="0"/>
    <n v="59.6"/>
    <s v="No"/>
    <s v="Yes"/>
    <s v="No"/>
    <s v="No"/>
    <x v="1"/>
  </r>
  <r>
    <x v="272"/>
    <s v="Olympia"/>
    <n v="1768"/>
    <s v="Avanti High School"/>
    <n v="184.32"/>
    <n v="0"/>
    <n v="7.1499999999999995"/>
    <n v="57.38"/>
    <n v="0"/>
    <n v="248.85"/>
    <s v="No"/>
    <s v="Yes"/>
    <s v="No"/>
    <s v="No"/>
    <x v="1"/>
  </r>
  <r>
    <x v="272"/>
    <s v="Olympia"/>
    <n v="2342"/>
    <s v="Lincoln Elementary School"/>
    <n v="284.75"/>
    <n v="0"/>
    <n v="0"/>
    <n v="0"/>
    <n v="0"/>
    <n v="284.75"/>
    <s v="No"/>
    <s v="Yes"/>
    <s v="No"/>
    <s v="No"/>
    <x v="1"/>
  </r>
  <r>
    <x v="272"/>
    <s v="Olympia"/>
    <n v="2448"/>
    <s v="Garfield Elementary School"/>
    <n v="299.73"/>
    <n v="0"/>
    <n v="0"/>
    <n v="0"/>
    <n v="0"/>
    <n v="299.73"/>
    <s v="Yes"/>
    <s v="Yes"/>
    <s v="Yes"/>
    <s v="Yes"/>
    <x v="0"/>
  </r>
  <r>
    <x v="272"/>
    <s v="Olympia"/>
    <n v="2487"/>
    <s v="Boston Harbor Elementary"/>
    <n v="175.42"/>
    <n v="0"/>
    <n v="0"/>
    <n v="0"/>
    <n v="0"/>
    <n v="175.42"/>
    <s v="No"/>
    <s v="Yes"/>
    <s v="No"/>
    <s v="No"/>
    <x v="1"/>
  </r>
  <r>
    <x v="272"/>
    <s v="Olympia"/>
    <n v="2621"/>
    <s v="McLane Elementary School"/>
    <n v="391.05"/>
    <n v="0"/>
    <n v="0"/>
    <n v="0"/>
    <n v="0"/>
    <n v="391.05"/>
    <s v="No"/>
    <s v="Yes"/>
    <s v="No"/>
    <s v="No"/>
    <x v="1"/>
  </r>
  <r>
    <x v="272"/>
    <s v="Olympia"/>
    <n v="2778"/>
    <s v="Roosevelt Elementary School"/>
    <n v="368.33"/>
    <n v="0"/>
    <n v="0"/>
    <n v="0"/>
    <n v="0"/>
    <n v="368.33"/>
    <s v="No"/>
    <s v="Yes"/>
    <s v="No"/>
    <s v="No"/>
    <x v="1"/>
  </r>
  <r>
    <x v="272"/>
    <s v="Olympia"/>
    <n v="3066"/>
    <s v="Madison Elementary School"/>
    <n v="187.4"/>
    <n v="16.899999999999999"/>
    <n v="0"/>
    <n v="0"/>
    <n v="0"/>
    <n v="204.3"/>
    <s v="No"/>
    <s v="Yes"/>
    <s v="No"/>
    <s v="No"/>
    <x v="1"/>
  </r>
  <r>
    <x v="272"/>
    <s v="Olympia"/>
    <n v="3132"/>
    <s v="Olympia High School"/>
    <n v="1611.62"/>
    <n v="0"/>
    <n v="214.31"/>
    <n v="0"/>
    <n v="0"/>
    <n v="1825.9299999999998"/>
    <s v="No"/>
    <s v="Yes"/>
    <s v="No"/>
    <s v="No"/>
    <x v="1"/>
  </r>
  <r>
    <x v="272"/>
    <s v="Olympia"/>
    <n v="3133"/>
    <s v="Jefferson Middle School"/>
    <n v="429.61"/>
    <n v="0"/>
    <n v="0"/>
    <n v="0"/>
    <n v="0"/>
    <n v="429.61"/>
    <s v="No"/>
    <s v="Yes"/>
    <s v="No"/>
    <s v="No"/>
    <x v="1"/>
  </r>
  <r>
    <x v="272"/>
    <s v="Olympia"/>
    <n v="3540"/>
    <s v="Leland P Brown Elementary"/>
    <n v="310.92"/>
    <n v="0"/>
    <n v="0"/>
    <n v="0"/>
    <n v="0"/>
    <n v="310.92"/>
    <s v="Yes"/>
    <s v="Yes"/>
    <s v="Yes"/>
    <s v="Yes"/>
    <x v="0"/>
  </r>
  <r>
    <x v="272"/>
    <s v="Olympia"/>
    <n v="3696"/>
    <s v="Reeves Middle School"/>
    <n v="391.12"/>
    <n v="0"/>
    <n v="0"/>
    <n v="0"/>
    <n v="0"/>
    <n v="391.12"/>
    <s v="No"/>
    <s v="Yes"/>
    <s v="No"/>
    <s v="No"/>
    <x v="1"/>
  </r>
  <r>
    <x v="272"/>
    <s v="Olympia"/>
    <n v="3697"/>
    <s v="Pioneer Elementary School"/>
    <n v="361.37"/>
    <n v="0"/>
    <n v="0"/>
    <n v="0"/>
    <n v="0"/>
    <n v="361.37"/>
    <s v="No"/>
    <s v="Yes"/>
    <s v="No"/>
    <s v="No"/>
    <x v="1"/>
  </r>
  <r>
    <x v="272"/>
    <s v="Olympia"/>
    <n v="3711"/>
    <s v="Washington Middle School"/>
    <n v="746.23"/>
    <n v="0"/>
    <n v="0"/>
    <n v="0"/>
    <n v="0"/>
    <n v="746.23"/>
    <s v="No"/>
    <s v="Yes"/>
    <s v="No"/>
    <s v="No"/>
    <x v="1"/>
  </r>
  <r>
    <x v="272"/>
    <s v="Olympia"/>
    <n v="3960"/>
    <s v="Capital High School"/>
    <n v="1112.26"/>
    <n v="0"/>
    <n v="195.79"/>
    <n v="0"/>
    <n v="0"/>
    <n v="1308.05"/>
    <s v="No"/>
    <s v="Yes"/>
    <s v="No"/>
    <s v="No"/>
    <x v="1"/>
  </r>
  <r>
    <x v="272"/>
    <s v="Olympia"/>
    <n v="4367"/>
    <s v="Centennial Elementary Olympia"/>
    <n v="451.6"/>
    <n v="0"/>
    <n v="0"/>
    <n v="0"/>
    <n v="0"/>
    <n v="451.6"/>
    <s v="No"/>
    <s v="Yes"/>
    <s v="No"/>
    <s v="No"/>
    <x v="1"/>
  </r>
  <r>
    <x v="272"/>
    <s v="Olympia"/>
    <n v="4458"/>
    <s v="McKenny Elementary"/>
    <n v="273.7"/>
    <n v="0"/>
    <n v="0"/>
    <n v="0"/>
    <n v="0"/>
    <n v="273.7"/>
    <s v="No"/>
    <s v="Yes"/>
    <s v="No"/>
    <s v="No"/>
    <x v="1"/>
  </r>
  <r>
    <x v="272"/>
    <s v="Olympia"/>
    <n v="4472"/>
    <s v="Julia Butler Hansen Elementary"/>
    <n v="400.19"/>
    <n v="0"/>
    <n v="0"/>
    <n v="0"/>
    <n v="0"/>
    <n v="400.19"/>
    <s v="No"/>
    <s v="Yes"/>
    <s v="No"/>
    <s v="No"/>
    <x v="1"/>
  </r>
  <r>
    <x v="272"/>
    <s v="Olympia"/>
    <n v="4473"/>
    <s v="Thurgood Marshall Middle School"/>
    <n v="485.44"/>
    <n v="0"/>
    <n v="0"/>
    <n v="0"/>
    <n v="0"/>
    <n v="485.44"/>
    <s v="No"/>
    <s v="Yes"/>
    <s v="No"/>
    <s v="No"/>
    <x v="1"/>
  </r>
  <r>
    <x v="272"/>
    <s v="Olympia"/>
    <n v="5078"/>
    <s v="Olympia Regional Learning Academy"/>
    <n v="484.86"/>
    <n v="0"/>
    <n v="20.369999999999997"/>
    <n v="0"/>
    <n v="0"/>
    <n v="505.23"/>
    <s v="No"/>
    <s v="Yes"/>
    <s v="No"/>
    <s v="No"/>
    <x v="1"/>
  </r>
  <r>
    <x v="273"/>
    <s v="Rainier"/>
    <n v="2158"/>
    <s v="Rainier Middle School"/>
    <n v="238.79"/>
    <n v="0"/>
    <n v="0"/>
    <n v="0"/>
    <n v="0"/>
    <n v="238.79"/>
    <s v="No"/>
    <s v="Yes"/>
    <s v="No"/>
    <s v="No"/>
    <x v="1"/>
  </r>
  <r>
    <x v="273"/>
    <s v="Rainier"/>
    <n v="2468"/>
    <s v="Rainier Senior High School"/>
    <n v="247.04"/>
    <n v="0"/>
    <n v="14.940000000000001"/>
    <n v="2.4"/>
    <n v="0"/>
    <n v="264.38"/>
    <s v="No"/>
    <s v="Yes"/>
    <s v="No"/>
    <s v="No"/>
    <x v="1"/>
  </r>
  <r>
    <x v="273"/>
    <s v="Rainier"/>
    <n v="4486"/>
    <s v="Rainier Elementary School"/>
    <n v="426.45"/>
    <n v="0"/>
    <n v="0"/>
    <n v="0"/>
    <n v="0"/>
    <n v="426.45"/>
    <s v="No"/>
    <s v="Yes"/>
    <s v="No"/>
    <s v="No"/>
    <x v="1"/>
  </r>
  <r>
    <x v="274"/>
    <s v="Griffin"/>
    <n v="2406"/>
    <s v="Griffin School"/>
    <n v="553.72"/>
    <n v="13.5"/>
    <n v="0"/>
    <n v="0"/>
    <n v="0"/>
    <n v="567.22"/>
    <s v="No"/>
    <s v="Yes"/>
    <s v="No"/>
    <s v="No"/>
    <x v="1"/>
  </r>
  <r>
    <x v="275"/>
    <s v="Rochester"/>
    <n v="1735"/>
    <s v="H.e.a.r.t. High School"/>
    <n v="38.03"/>
    <n v="0"/>
    <n v="0"/>
    <n v="6.3"/>
    <n v="0.48"/>
    <n v="44.809999999999995"/>
    <s v="Yes"/>
    <s v="Yes"/>
    <s v="Yes"/>
    <s v="Yes"/>
    <x v="0"/>
  </r>
  <r>
    <x v="275"/>
    <s v="Rochester"/>
    <n v="2527"/>
    <s v="Rochester Primary School"/>
    <n v="454.31"/>
    <n v="32.93"/>
    <n v="0"/>
    <n v="0"/>
    <n v="0"/>
    <n v="487.24"/>
    <s v="Yes"/>
    <s v="Yes"/>
    <s v="Yes"/>
    <s v="Yes"/>
    <x v="0"/>
  </r>
  <r>
    <x v="275"/>
    <s v="Rochester"/>
    <n v="3067"/>
    <s v="Rochester Middle School"/>
    <n v="490.61"/>
    <n v="0"/>
    <n v="0"/>
    <n v="0"/>
    <n v="0"/>
    <n v="490.61"/>
    <s v="Yes"/>
    <s v="Yes"/>
    <s v="Yes"/>
    <s v="Yes"/>
    <x v="0"/>
  </r>
  <r>
    <x v="275"/>
    <s v="Rochester"/>
    <n v="3801"/>
    <s v="Grand Mound Elementary"/>
    <n v="512.30999999999995"/>
    <n v="0"/>
    <n v="0"/>
    <n v="0"/>
    <n v="0"/>
    <n v="512.30999999999995"/>
    <s v="Yes"/>
    <s v="Yes"/>
    <s v="Yes"/>
    <s v="Yes"/>
    <x v="0"/>
  </r>
  <r>
    <x v="275"/>
    <s v="Rochester"/>
    <n v="4326"/>
    <s v="Rochester High School"/>
    <n v="500.92"/>
    <n v="0"/>
    <n v="76.989999999999995"/>
    <n v="0.4"/>
    <n v="0"/>
    <n v="578.30999999999995"/>
    <s v="No"/>
    <s v="Yes"/>
    <s v="No"/>
    <s v="No"/>
    <x v="1"/>
  </r>
  <r>
    <x v="276"/>
    <s v="Tenino"/>
    <n v="2457"/>
    <s v="Parkside Elementary"/>
    <n v="292.41000000000003"/>
    <n v="0"/>
    <n v="0"/>
    <n v="0"/>
    <n v="0"/>
    <n v="292.41000000000003"/>
    <s v="Yes"/>
    <s v="Yes"/>
    <s v="Yes"/>
    <s v="Yes"/>
    <x v="0"/>
  </r>
  <r>
    <x v="276"/>
    <s v="Tenino"/>
    <n v="3509"/>
    <s v="Tenino High School"/>
    <n v="341.83"/>
    <n v="0"/>
    <n v="26.79"/>
    <n v="6.5"/>
    <n v="0"/>
    <n v="375.12"/>
    <s v="No"/>
    <s v="Yes"/>
    <s v="No"/>
    <s v="No"/>
    <x v="1"/>
  </r>
  <r>
    <x v="276"/>
    <s v="Tenino"/>
    <n v="3795"/>
    <s v="Tenino Middle School"/>
    <n v="305.51"/>
    <n v="0"/>
    <n v="0"/>
    <n v="0"/>
    <n v="0"/>
    <n v="305.51"/>
    <s v="Yes"/>
    <s v="Yes"/>
    <s v="Yes"/>
    <s v="Yes"/>
    <x v="0"/>
  </r>
  <r>
    <x v="276"/>
    <s v="Tenino"/>
    <n v="4238"/>
    <s v="Tenino Elementary School"/>
    <n v="277.39"/>
    <n v="0"/>
    <n v="0"/>
    <n v="0"/>
    <n v="0"/>
    <n v="277.39"/>
    <s v="Yes"/>
    <s v="Yes"/>
    <s v="Yes"/>
    <s v="Yes"/>
    <x v="0"/>
  </r>
  <r>
    <x v="277"/>
    <s v="Wa He Lut Tribal"/>
    <n v="5496"/>
    <s v="Wa He Lut Indian School"/>
    <n v="131.4"/>
    <n v="0"/>
    <n v="0"/>
    <n v="0"/>
    <n v="0"/>
    <n v="131.4"/>
    <s v="Yes"/>
    <s v="Yes"/>
    <s v="Yes"/>
    <s v="Yes"/>
    <x v="0"/>
  </r>
  <r>
    <x v="278"/>
    <s v="Wahkiakum"/>
    <n v="2893"/>
    <s v="Julius A Wendt Elementary/John C Thomas Middle School"/>
    <n v="263.45"/>
    <n v="0"/>
    <n v="0"/>
    <n v="0"/>
    <n v="0"/>
    <n v="263.45"/>
    <s v="Yes"/>
    <s v="Yes"/>
    <s v="Yes"/>
    <s v="Yes"/>
    <x v="0"/>
  </r>
  <r>
    <x v="278"/>
    <s v="Wahkiakum"/>
    <n v="3467"/>
    <s v="Wahkiakum High School"/>
    <n v="139.77000000000001"/>
    <n v="0"/>
    <n v="6.84"/>
    <n v="0"/>
    <n v="0"/>
    <n v="146.61000000000001"/>
    <s v="Yes"/>
    <s v="Yes"/>
    <s v="Yes"/>
    <s v="Yes"/>
    <x v="0"/>
  </r>
  <r>
    <x v="279"/>
    <s v="Dixie"/>
    <n v="2278"/>
    <s v="Dixie Elementary School"/>
    <n v="19"/>
    <n v="0"/>
    <n v="0"/>
    <n v="0"/>
    <n v="0"/>
    <n v="19"/>
    <s v="Yes"/>
    <s v="Yes"/>
    <s v="Yes"/>
    <s v="Yes"/>
    <x v="0"/>
  </r>
  <r>
    <x v="280"/>
    <s v="Walla Walla"/>
    <n v="1772"/>
    <s v="HomeLink"/>
    <n v="31.67"/>
    <n v="0"/>
    <n v="0"/>
    <n v="0"/>
    <n v="0"/>
    <n v="31.67"/>
    <s v="No"/>
    <s v="Yes"/>
    <s v="No"/>
    <s v="No"/>
    <x v="1"/>
  </r>
  <r>
    <x v="280"/>
    <s v="Walla Walla"/>
    <n v="2074"/>
    <s v="Berney Elementary School"/>
    <n v="357.98"/>
    <n v="0"/>
    <n v="0"/>
    <n v="0"/>
    <n v="0"/>
    <n v="357.98"/>
    <s v="Yes"/>
    <s v="Yes"/>
    <s v="Yes"/>
    <s v="Yes"/>
    <x v="0"/>
  </r>
  <r>
    <x v="280"/>
    <s v="Walla Walla"/>
    <n v="2078"/>
    <s v="Green Park Elementary School"/>
    <n v="518.74"/>
    <n v="0"/>
    <n v="0"/>
    <n v="0"/>
    <n v="0"/>
    <n v="518.74"/>
    <s v="Yes"/>
    <s v="Yes"/>
    <s v="Yes"/>
    <s v="Yes"/>
    <x v="0"/>
  </r>
  <r>
    <x v="280"/>
    <s v="Walla Walla"/>
    <n v="2159"/>
    <s v="Prospect Point Elementary"/>
    <n v="467.42"/>
    <n v="0"/>
    <n v="0"/>
    <n v="0"/>
    <n v="0"/>
    <n v="467.42"/>
    <s v="No"/>
    <s v="Yes"/>
    <s v="No"/>
    <s v="No"/>
    <x v="1"/>
  </r>
  <r>
    <x v="280"/>
    <s v="Walla Walla"/>
    <n v="2528"/>
    <s v="Edison Elementary School - Walla Walla"/>
    <n v="458.4"/>
    <n v="0"/>
    <n v="0"/>
    <n v="0"/>
    <n v="0"/>
    <n v="458.4"/>
    <s v="Yes"/>
    <s v="Yes"/>
    <s v="Yes"/>
    <s v="Yes"/>
    <x v="0"/>
  </r>
  <r>
    <x v="280"/>
    <s v="Walla Walla"/>
    <n v="2780"/>
    <s v="Pioneer Middle School"/>
    <n v="571.72"/>
    <n v="0"/>
    <n v="0"/>
    <n v="0"/>
    <n v="0"/>
    <n v="571.72"/>
    <s v="Yes"/>
    <s v="Yes"/>
    <s v="Yes"/>
    <s v="Yes"/>
    <x v="0"/>
  </r>
  <r>
    <x v="280"/>
    <s v="Walla Walla"/>
    <n v="3468"/>
    <s v="Walla Walla High School"/>
    <n v="1388.13"/>
    <n v="0"/>
    <n v="111.19"/>
    <n v="0"/>
    <n v="0"/>
    <n v="1499.3200000000002"/>
    <s v="Yes"/>
    <s v="Yes"/>
    <s v="Yes"/>
    <s v="Yes"/>
    <x v="0"/>
  </r>
  <r>
    <x v="280"/>
    <s v="Walla Walla"/>
    <n v="3510"/>
    <s v="Garrison Middle School"/>
    <n v="536.64"/>
    <n v="0"/>
    <n v="0"/>
    <n v="0"/>
    <n v="0"/>
    <n v="536.64"/>
    <s v="Yes"/>
    <s v="Yes"/>
    <s v="Yes"/>
    <s v="Yes"/>
    <x v="0"/>
  </r>
  <r>
    <x v="280"/>
    <s v="Walla Walla"/>
    <n v="3728"/>
    <s v="Sharpstein Elementary School"/>
    <n v="350.5"/>
    <n v="0"/>
    <n v="0"/>
    <n v="0"/>
    <n v="0"/>
    <n v="350.5"/>
    <s v="Yes"/>
    <s v="Yes"/>
    <s v="Yes"/>
    <s v="Yes"/>
    <x v="0"/>
  </r>
  <r>
    <x v="280"/>
    <s v="Walla Walla"/>
    <n v="4071"/>
    <s v="Lincoln High School"/>
    <n v="189.61"/>
    <n v="0"/>
    <n v="1.22"/>
    <n v="0"/>
    <n v="0"/>
    <n v="190.83"/>
    <s v="Yes"/>
    <s v="Yes"/>
    <s v="Yes"/>
    <s v="Yes"/>
    <x v="0"/>
  </r>
  <r>
    <x v="280"/>
    <s v="Walla Walla"/>
    <n v="5337"/>
    <s v="SE AREA TECHNICAL SKILLS CENTER"/>
    <n v="111.14"/>
    <n v="0"/>
    <n v="0"/>
    <n v="0"/>
    <n v="6.3699999999999992"/>
    <n v="117.51"/>
    <s v="No"/>
    <s v="Yes"/>
    <s v="No"/>
    <s v="No"/>
    <x v="1"/>
  </r>
  <r>
    <x v="280"/>
    <s v="Walla Walla"/>
    <n v="5636"/>
    <s v="Walla Walla Online"/>
    <n v="105.04"/>
    <n v="0"/>
    <n v="7.49"/>
    <n v="0"/>
    <n v="0"/>
    <n v="112.53"/>
    <s v="Yes"/>
    <s v="Yes"/>
    <s v="Yes"/>
    <s v="Yes"/>
    <x v="0"/>
  </r>
  <r>
    <x v="281"/>
    <s v="College Place"/>
    <n v="2114"/>
    <s v="Davis Elementary"/>
    <n v="650.39"/>
    <n v="15.3"/>
    <n v="0"/>
    <n v="0"/>
    <n v="0"/>
    <n v="665.68999999999994"/>
    <s v="Yes"/>
    <s v="Yes"/>
    <s v="Yes"/>
    <s v="Yes"/>
    <x v="0"/>
  </r>
  <r>
    <x v="281"/>
    <s v="College Place"/>
    <n v="3541"/>
    <s v="John Sager Middle School"/>
    <n v="346.84"/>
    <n v="0"/>
    <n v="0"/>
    <n v="0"/>
    <n v="0"/>
    <n v="346.84"/>
    <s v="Yes"/>
    <s v="Yes"/>
    <s v="Yes"/>
    <s v="Yes"/>
    <x v="0"/>
  </r>
  <r>
    <x v="281"/>
    <s v="College Place"/>
    <n v="5362"/>
    <s v="College Place High School"/>
    <n v="431.79"/>
    <n v="0"/>
    <n v="39.22"/>
    <n v="0"/>
    <n v="0"/>
    <n v="471.01"/>
    <s v="Yes"/>
    <s v="Yes"/>
    <s v="Yes"/>
    <s v="Yes"/>
    <x v="0"/>
  </r>
  <r>
    <x v="282"/>
    <s v="Touchet"/>
    <n v="2160"/>
    <s v="Touchet Elem &amp; High School"/>
    <n v="224.92"/>
    <n v="8.1999999999999993"/>
    <n v="2.74"/>
    <n v="0"/>
    <n v="0"/>
    <n v="235.85999999999999"/>
    <s v="Yes"/>
    <s v="Yes"/>
    <s v="Yes"/>
    <s v="Yes"/>
    <x v="0"/>
  </r>
  <r>
    <x v="283"/>
    <s v="Columbia (Walla)"/>
    <n v="3012"/>
    <s v="Columbia Middle School"/>
    <n v="182.07"/>
    <n v="0"/>
    <n v="0"/>
    <n v="0"/>
    <n v="0"/>
    <n v="182.07"/>
    <s v="Yes"/>
    <s v="Yes"/>
    <s v="Yes"/>
    <s v="Yes"/>
    <x v="0"/>
  </r>
  <r>
    <x v="283"/>
    <s v="Columbia (Walla)"/>
    <n v="3613"/>
    <s v="Columbia Elementary"/>
    <n v="358.5"/>
    <n v="15.4"/>
    <n v="0"/>
    <n v="0"/>
    <n v="0"/>
    <n v="373.9"/>
    <s v="Yes"/>
    <s v="Yes"/>
    <s v="Yes"/>
    <s v="Yes"/>
    <x v="0"/>
  </r>
  <r>
    <x v="283"/>
    <s v="Columbia (Walla)"/>
    <n v="4049"/>
    <s v="Columbia High School"/>
    <n v="198.7"/>
    <n v="0"/>
    <n v="19.68"/>
    <n v="4.5999999999999996"/>
    <n v="0"/>
    <n v="222.98"/>
    <s v="Yes"/>
    <s v="Yes"/>
    <s v="Yes"/>
    <s v="Yes"/>
    <x v="0"/>
  </r>
  <r>
    <x v="284"/>
    <s v="Waitsburg"/>
    <n v="2174"/>
    <s v="Preston Hall Middle School"/>
    <n v="65.8"/>
    <n v="0"/>
    <n v="0"/>
    <n v="0"/>
    <n v="0"/>
    <n v="65.8"/>
    <s v="Yes"/>
    <s v="Yes"/>
    <s v="Yes"/>
    <s v="Yes"/>
    <x v="0"/>
  </r>
  <r>
    <x v="284"/>
    <s v="Waitsburg"/>
    <n v="2386"/>
    <s v="Waitsburg High School"/>
    <n v="84.61"/>
    <n v="0"/>
    <n v="9.68"/>
    <n v="0"/>
    <n v="0"/>
    <n v="94.289999999999992"/>
    <s v="No"/>
    <s v="Yes"/>
    <s v="No"/>
    <s v="No"/>
    <x v="1"/>
  </r>
  <r>
    <x v="284"/>
    <s v="Waitsburg"/>
    <n v="2712"/>
    <s v="Waitsburg Elementary School"/>
    <n v="122.98"/>
    <n v="0"/>
    <n v="0"/>
    <n v="0"/>
    <n v="0"/>
    <n v="122.98"/>
    <s v="Yes"/>
    <s v="Yes"/>
    <s v="Yes"/>
    <s v="Yes"/>
    <x v="0"/>
  </r>
  <r>
    <x v="285"/>
    <s v="Prescott"/>
    <n v="3574"/>
    <s v="Prescott Elementary School"/>
    <n v="132.9"/>
    <n v="11.1"/>
    <n v="0"/>
    <n v="0"/>
    <n v="0"/>
    <n v="144"/>
    <s v="Yes"/>
    <s v="Yes"/>
    <s v="Yes"/>
    <s v="Yes"/>
    <x v="0"/>
  </r>
  <r>
    <x v="285"/>
    <s v="Prescott"/>
    <n v="3575"/>
    <s v="Prescott Jr Sr High"/>
    <n v="67.97"/>
    <n v="0"/>
    <n v="0.52"/>
    <n v="0"/>
    <n v="0"/>
    <n v="68.489999999999995"/>
    <s v="Yes"/>
    <s v="Yes"/>
    <s v="Yes"/>
    <s v="Yes"/>
    <x v="0"/>
  </r>
  <r>
    <x v="285"/>
    <s v="Prescott"/>
    <n v="5687"/>
    <s v="Prescott Middle School"/>
    <n v="53.09"/>
    <n v="0"/>
    <n v="0"/>
    <n v="0"/>
    <n v="0"/>
    <n v="53.09"/>
    <s v="Yes"/>
    <s v="Yes"/>
    <s v="Yes"/>
    <s v="Yes"/>
    <x v="0"/>
  </r>
  <r>
    <x v="286"/>
    <s v="Bellingham"/>
    <n v="1647"/>
    <s v="Options High School"/>
    <n v="205.71"/>
    <n v="0"/>
    <n v="7.08"/>
    <n v="0"/>
    <n v="0"/>
    <n v="212.79000000000002"/>
    <s v="Yes"/>
    <s v="Yes"/>
    <s v="Yes"/>
    <s v="Yes"/>
    <x v="0"/>
  </r>
  <r>
    <x v="286"/>
    <s v="Bellingham"/>
    <n v="1799"/>
    <s v="Visions (Seamar Youth Center)"/>
    <n v="4.72"/>
    <n v="0"/>
    <n v="0"/>
    <n v="0"/>
    <n v="0"/>
    <n v="4.72"/>
    <s v="No"/>
    <s v="Yes"/>
    <s v="No"/>
    <s v="No"/>
    <x v="1"/>
  </r>
  <r>
    <x v="286"/>
    <s v="Bellingham"/>
    <n v="2066"/>
    <s v="Fairhaven Middle School"/>
    <n v="574.37"/>
    <n v="0"/>
    <n v="0"/>
    <n v="0"/>
    <n v="0"/>
    <n v="574.37"/>
    <s v="No"/>
    <s v="Yes"/>
    <s v="No"/>
    <s v="No"/>
    <x v="1"/>
  </r>
  <r>
    <x v="286"/>
    <s v="Bellingham"/>
    <n v="2067"/>
    <s v="Roosevelt Elementary School"/>
    <n v="345.67"/>
    <n v="17.7"/>
    <n v="0"/>
    <n v="0"/>
    <n v="0"/>
    <n v="363.37"/>
    <s v="No"/>
    <s v="Yes"/>
    <s v="No"/>
    <s v="No"/>
    <x v="1"/>
  </r>
  <r>
    <x v="286"/>
    <s v="Bellingham"/>
    <n v="2075"/>
    <s v="Whatcom Middle School"/>
    <n v="627.79999999999995"/>
    <n v="0"/>
    <n v="0"/>
    <n v="0"/>
    <n v="0"/>
    <n v="627.79999999999995"/>
    <s v="No"/>
    <s v="Yes"/>
    <s v="No"/>
    <s v="No"/>
    <x v="1"/>
  </r>
  <r>
    <x v="286"/>
    <s v="Bellingham"/>
    <n v="2175"/>
    <s v="Silver Beach Elementary School"/>
    <n v="302.5"/>
    <n v="11.56"/>
    <n v="0"/>
    <n v="0"/>
    <n v="0"/>
    <n v="314.06"/>
    <s v="No"/>
    <s v="Yes"/>
    <s v="No"/>
    <s v="No"/>
    <x v="1"/>
  </r>
  <r>
    <x v="286"/>
    <s v="Bellingham"/>
    <n v="2225"/>
    <s v="Lowell Elementary School "/>
    <n v="296.58"/>
    <n v="13"/>
    <n v="0"/>
    <n v="0"/>
    <n v="0"/>
    <n v="309.58"/>
    <s v="No"/>
    <s v="Yes"/>
    <s v="No"/>
    <s v="No"/>
    <x v="1"/>
  </r>
  <r>
    <x v="286"/>
    <s v="Bellingham"/>
    <n v="2262"/>
    <s v="Geneva Elementary School"/>
    <n v="396.03"/>
    <n v="28"/>
    <n v="0"/>
    <n v="0"/>
    <n v="0"/>
    <n v="424.03"/>
    <s v="No"/>
    <s v="Yes"/>
    <s v="No"/>
    <s v="No"/>
    <x v="1"/>
  </r>
  <r>
    <x v="286"/>
    <s v="Bellingham"/>
    <n v="2365"/>
    <s v="Columbia Elementary School"/>
    <n v="212.73"/>
    <n v="0"/>
    <n v="0"/>
    <n v="0"/>
    <n v="0"/>
    <n v="212.73"/>
    <s v="No"/>
    <s v="Yes"/>
    <s v="No"/>
    <s v="No"/>
    <x v="1"/>
  </r>
  <r>
    <x v="286"/>
    <s v="Bellingham"/>
    <n v="2387"/>
    <s v="Sunnyland Elementary School"/>
    <n v="289.41000000000003"/>
    <n v="18.3"/>
    <n v="0"/>
    <n v="0"/>
    <n v="0"/>
    <n v="307.71000000000004"/>
    <s v="No"/>
    <s v="Yes"/>
    <s v="No"/>
    <s v="No"/>
    <x v="1"/>
  </r>
  <r>
    <x v="286"/>
    <s v="Bellingham"/>
    <n v="2431"/>
    <s v="Birchwood Elementary School"/>
    <n v="340.2"/>
    <n v="18.5"/>
    <n v="0"/>
    <n v="0"/>
    <n v="0"/>
    <n v="358.7"/>
    <s v="Yes"/>
    <s v="Yes"/>
    <s v="Yes"/>
    <s v="Yes"/>
    <x v="0"/>
  </r>
  <r>
    <x v="286"/>
    <s v="Bellingham"/>
    <n v="2553"/>
    <s v="Bellingham High School"/>
    <n v="991.52"/>
    <n v="0"/>
    <n v="105.91000000000001"/>
    <n v="0"/>
    <n v="0"/>
    <n v="1097.43"/>
    <s v="No"/>
    <s v="Yes"/>
    <s v="No"/>
    <s v="No"/>
    <x v="1"/>
  </r>
  <r>
    <x v="286"/>
    <s v="Bellingham"/>
    <n v="2817"/>
    <s v="Carl Cozier Elementary School"/>
    <n v="328.73"/>
    <n v="15.6"/>
    <n v="0"/>
    <n v="0"/>
    <n v="0"/>
    <n v="344.33000000000004"/>
    <s v="No"/>
    <s v="Yes"/>
    <s v="No"/>
    <s v="No"/>
    <x v="1"/>
  </r>
  <r>
    <x v="286"/>
    <s v="Bellingham"/>
    <n v="3134"/>
    <s v="Happy Valley Elementary School"/>
    <n v="421.66"/>
    <n v="28.5"/>
    <n v="0"/>
    <n v="0"/>
    <n v="0"/>
    <n v="450.16"/>
    <s v="No"/>
    <s v="Yes"/>
    <s v="No"/>
    <s v="No"/>
    <x v="1"/>
  </r>
  <r>
    <x v="286"/>
    <s v="Bellingham"/>
    <n v="3200"/>
    <s v="Alderwood Elementary School"/>
    <n v="249.54"/>
    <n v="27.7"/>
    <n v="0"/>
    <n v="0"/>
    <n v="0"/>
    <n v="277.24"/>
    <s v="Yes"/>
    <s v="Yes"/>
    <s v="Yes"/>
    <s v="Yes"/>
    <x v="0"/>
  </r>
  <r>
    <x v="286"/>
    <s v="Bellingham"/>
    <n v="3201"/>
    <s v="Shuksan Middle School"/>
    <n v="574.38"/>
    <n v="0"/>
    <n v="0"/>
    <n v="0"/>
    <n v="0"/>
    <n v="574.38"/>
    <s v="Yes"/>
    <s v="Yes"/>
    <s v="Yes"/>
    <s v="Yes"/>
    <x v="0"/>
  </r>
  <r>
    <x v="286"/>
    <s v="Bellingham"/>
    <n v="3202"/>
    <s v="Parkview Elementary School"/>
    <n v="359.05"/>
    <n v="19.899999999999999"/>
    <n v="0"/>
    <n v="0"/>
    <n v="0"/>
    <n v="378.95"/>
    <s v="No"/>
    <s v="Yes"/>
    <s v="No"/>
    <s v="No"/>
    <x v="1"/>
  </r>
  <r>
    <x v="286"/>
    <s v="Bellingham"/>
    <n v="3576"/>
    <s v="Sehome High School"/>
    <n v="999.04"/>
    <n v="0"/>
    <n v="101.67"/>
    <n v="0"/>
    <n v="0"/>
    <n v="1100.71"/>
    <s v="No"/>
    <s v="Yes"/>
    <s v="No"/>
    <s v="No"/>
    <x v="1"/>
  </r>
  <r>
    <x v="286"/>
    <s v="Bellingham"/>
    <n v="4442"/>
    <s v="Kulshan Middle School"/>
    <n v="589.16999999999996"/>
    <n v="0"/>
    <n v="0"/>
    <n v="0"/>
    <n v="0"/>
    <n v="589.16999999999996"/>
    <s v="No"/>
    <s v="Yes"/>
    <s v="No"/>
    <s v="No"/>
    <x v="1"/>
  </r>
  <r>
    <x v="286"/>
    <s v="Bellingham"/>
    <n v="4515"/>
    <s v="Squalicum High School"/>
    <n v="1040.57"/>
    <n v="0"/>
    <n v="128.5"/>
    <n v="0"/>
    <n v="0"/>
    <n v="1169.07"/>
    <s v="No"/>
    <s v="Yes"/>
    <s v="No"/>
    <s v="No"/>
    <x v="1"/>
  </r>
  <r>
    <x v="286"/>
    <s v="Bellingham"/>
    <n v="4571"/>
    <s v="Northern Heights Elementary Schl"/>
    <n v="396.46"/>
    <n v="25.1"/>
    <n v="0"/>
    <n v="0"/>
    <n v="0"/>
    <n v="421.56"/>
    <s v="No"/>
    <s v="Yes"/>
    <s v="No"/>
    <s v="No"/>
    <x v="1"/>
  </r>
  <r>
    <x v="286"/>
    <s v="Bellingham"/>
    <n v="5125"/>
    <s v="Wade King Elementary School"/>
    <n v="303.43"/>
    <n v="10.5"/>
    <n v="0"/>
    <n v="0"/>
    <n v="0"/>
    <n v="313.93"/>
    <s v="No"/>
    <s v="Yes"/>
    <s v="No"/>
    <s v="No"/>
    <x v="1"/>
  </r>
  <r>
    <x v="286"/>
    <s v="Bellingham"/>
    <n v="5239"/>
    <s v="Cordata Elementary School"/>
    <n v="308.58"/>
    <n v="27.2"/>
    <n v="0"/>
    <n v="0"/>
    <n v="0"/>
    <n v="335.78"/>
    <s v="Yes"/>
    <s v="Yes"/>
    <s v="Yes"/>
    <s v="Yes"/>
    <x v="0"/>
  </r>
  <r>
    <x v="286"/>
    <s v="Bellingham"/>
    <n v="5366"/>
    <s v="Bellingham Family Partnership Program"/>
    <n v="273.14999999999998"/>
    <n v="0"/>
    <n v="0"/>
    <n v="0"/>
    <n v="0"/>
    <n v="273.14999999999998"/>
    <s v="No"/>
    <s v="Yes"/>
    <s v="No"/>
    <s v="No"/>
    <x v="1"/>
  </r>
  <r>
    <x v="287"/>
    <s v="Ferndale"/>
    <n v="2263"/>
    <s v="Beach Elem"/>
    <n v="36.700000000000003"/>
    <n v="0"/>
    <n v="0"/>
    <n v="0"/>
    <n v="0"/>
    <n v="36.700000000000003"/>
    <s v="Yes"/>
    <s v="Yes"/>
    <s v="Yes"/>
    <s v="Yes"/>
    <x v="0"/>
  </r>
  <r>
    <x v="287"/>
    <s v="Ferndale"/>
    <n v="2458"/>
    <s v="Central Elementary"/>
    <n v="306.3"/>
    <n v="17.899999999999999"/>
    <n v="0"/>
    <n v="0"/>
    <n v="0"/>
    <n v="324.2"/>
    <s v="Yes"/>
    <s v="Yes"/>
    <s v="Yes"/>
    <s v="Yes"/>
    <x v="0"/>
  </r>
  <r>
    <x v="287"/>
    <s v="Ferndale"/>
    <n v="2488"/>
    <s v="Ferndale High School"/>
    <n v="1199.8599999999999"/>
    <n v="0"/>
    <n v="130.47"/>
    <n v="0"/>
    <n v="0"/>
    <n v="1330.33"/>
    <s v="No"/>
    <s v="Yes"/>
    <s v="No"/>
    <s v="No"/>
    <x v="1"/>
  </r>
  <r>
    <x v="287"/>
    <s v="Ferndale"/>
    <n v="2607"/>
    <s v="Custer Elem"/>
    <n v="350.5"/>
    <n v="18"/>
    <n v="0"/>
    <n v="0"/>
    <n v="0"/>
    <n v="368.5"/>
    <s v="No"/>
    <s v="Yes"/>
    <s v="No"/>
    <s v="No"/>
    <x v="1"/>
  </r>
  <r>
    <x v="287"/>
    <s v="Ferndale"/>
    <n v="3762"/>
    <s v="Vista Middle School"/>
    <n v="529.29"/>
    <n v="0"/>
    <n v="0"/>
    <n v="0"/>
    <n v="0"/>
    <n v="529.29"/>
    <s v="Yes"/>
    <s v="Yes"/>
    <s v="Yes"/>
    <s v="Yes"/>
    <x v="0"/>
  </r>
  <r>
    <x v="287"/>
    <s v="Ferndale"/>
    <n v="4130"/>
    <s v="Skyline Elementary School"/>
    <n v="476.64"/>
    <n v="17.600000000000001"/>
    <n v="0"/>
    <n v="0"/>
    <n v="0"/>
    <n v="494.24"/>
    <s v="Yes"/>
    <s v="Yes"/>
    <s v="Yes"/>
    <s v="Yes"/>
    <x v="0"/>
  </r>
  <r>
    <x v="287"/>
    <s v="Ferndale"/>
    <n v="4482"/>
    <s v="Eagleridge Elementary"/>
    <n v="465.9"/>
    <n v="18.2"/>
    <n v="0"/>
    <n v="0"/>
    <n v="0"/>
    <n v="484.09999999999997"/>
    <s v="Yes"/>
    <s v="Yes"/>
    <s v="Yes"/>
    <s v="Yes"/>
    <x v="0"/>
  </r>
  <r>
    <x v="287"/>
    <s v="Ferndale"/>
    <n v="4554"/>
    <s v="Horizon Middle School"/>
    <n v="421.79"/>
    <n v="0"/>
    <n v="0"/>
    <n v="0"/>
    <n v="0"/>
    <n v="421.79"/>
    <s v="Yes"/>
    <s v="Yes"/>
    <s v="Yes"/>
    <s v="Yes"/>
    <x v="0"/>
  </r>
  <r>
    <x v="287"/>
    <s v="Ferndale"/>
    <n v="5207"/>
    <s v="Cascadia Elementary"/>
    <n v="425.35"/>
    <n v="17.899999999999999"/>
    <n v="0"/>
    <n v="0"/>
    <n v="0"/>
    <n v="443.25"/>
    <s v="Yes"/>
    <s v="Yes"/>
    <s v="Yes"/>
    <s v="Yes"/>
    <x v="0"/>
  </r>
  <r>
    <x v="287"/>
    <s v="Ferndale"/>
    <n v="5579"/>
    <s v="Ferndale Virtual Academy"/>
    <n v="144.87"/>
    <n v="0"/>
    <n v="3.28"/>
    <n v="0"/>
    <n v="0"/>
    <n v="148.15"/>
    <s v="Yes"/>
    <s v="Yes"/>
    <s v="Yes"/>
    <s v="Yes"/>
    <x v="0"/>
  </r>
  <r>
    <x v="288"/>
    <s v="Blaine"/>
    <n v="2713"/>
    <s v="Blaine Elementary School"/>
    <n v="475.39"/>
    <n v="0"/>
    <n v="0"/>
    <n v="0"/>
    <n v="0"/>
    <n v="475.39"/>
    <s v="Yes"/>
    <s v="Yes"/>
    <s v="Yes"/>
    <s v="Yes"/>
    <x v="0"/>
  </r>
  <r>
    <x v="288"/>
    <s v="Blaine"/>
    <n v="3136"/>
    <s v="Blaine High School"/>
    <n v="526.19000000000005"/>
    <n v="0"/>
    <n v="62.36"/>
    <n v="0"/>
    <n v="0"/>
    <n v="588.55000000000007"/>
    <s v="No"/>
    <s v="Yes"/>
    <s v="No"/>
    <s v="No"/>
    <x v="1"/>
  </r>
  <r>
    <x v="288"/>
    <s v="Blaine"/>
    <n v="3796"/>
    <s v="Blaine Middle School"/>
    <n v="448.84"/>
    <n v="0"/>
    <n v="0"/>
    <n v="0"/>
    <n v="0"/>
    <n v="448.84"/>
    <s v="No"/>
    <s v="Yes"/>
    <s v="No"/>
    <s v="No"/>
    <x v="1"/>
  </r>
  <r>
    <x v="288"/>
    <s v="Blaine"/>
    <n v="4459"/>
    <s v="Point Roberts Primary"/>
    <n v="6.76"/>
    <n v="0"/>
    <n v="0"/>
    <n v="0"/>
    <n v="0"/>
    <n v="6.76"/>
    <s v="No"/>
    <s v="Yes"/>
    <s v="No"/>
    <s v="No"/>
    <x v="1"/>
  </r>
  <r>
    <x v="288"/>
    <s v="Blaine"/>
    <n v="4476"/>
    <s v="Blaine Primary School"/>
    <n v="391.21"/>
    <n v="48.2"/>
    <n v="0"/>
    <n v="0"/>
    <n v="0"/>
    <n v="439.40999999999997"/>
    <s v="Yes"/>
    <s v="Yes"/>
    <s v="Yes"/>
    <s v="Yes"/>
    <x v="0"/>
  </r>
  <r>
    <x v="288"/>
    <s v="Blaine"/>
    <n v="5021"/>
    <s v="Blaine Home Connections"/>
    <n v="50.35"/>
    <n v="0"/>
    <n v="0"/>
    <n v="0"/>
    <n v="0"/>
    <n v="50.35"/>
    <s v="No"/>
    <s v="Yes"/>
    <s v="No"/>
    <s v="No"/>
    <x v="1"/>
  </r>
  <r>
    <x v="289"/>
    <s v="Lynden"/>
    <n v="1983"/>
    <s v="Lynden Academy"/>
    <n v="374.61"/>
    <n v="0"/>
    <n v="20.88"/>
    <n v="0"/>
    <n v="0"/>
    <n v="395.49"/>
    <s v="No"/>
    <s v="Yes"/>
    <s v="No"/>
    <s v="No"/>
    <x v="1"/>
  </r>
  <r>
    <x v="289"/>
    <s v="Lynden"/>
    <n v="2219"/>
    <s v="Lynden Middle School"/>
    <n v="706.27"/>
    <n v="0"/>
    <n v="0"/>
    <n v="0"/>
    <n v="0"/>
    <n v="706.27"/>
    <s v="No"/>
    <s v="Yes"/>
    <s v="No"/>
    <s v="No"/>
    <x v="1"/>
  </r>
  <r>
    <x v="289"/>
    <s v="Lynden"/>
    <n v="3417"/>
    <s v="Fisher Elementary School"/>
    <n v="506.9"/>
    <n v="30.1"/>
    <n v="0"/>
    <n v="0"/>
    <n v="0"/>
    <n v="537"/>
    <s v="Yes"/>
    <s v="Yes"/>
    <s v="Yes"/>
    <s v="Yes"/>
    <x v="0"/>
  </r>
  <r>
    <x v="289"/>
    <s v="Lynden"/>
    <n v="4201"/>
    <s v="Lynden High School"/>
    <n v="845.68"/>
    <n v="0"/>
    <n v="96.38000000000001"/>
    <n v="0"/>
    <n v="0"/>
    <n v="942.06"/>
    <s v="No"/>
    <s v="Yes"/>
    <s v="No"/>
    <s v="No"/>
    <x v="1"/>
  </r>
  <r>
    <x v="289"/>
    <s v="Lynden"/>
    <n v="4324"/>
    <s v="Isom Elementary School"/>
    <n v="397.16"/>
    <n v="15.9"/>
    <n v="0"/>
    <n v="0"/>
    <n v="0"/>
    <n v="413.06"/>
    <s v="No"/>
    <s v="Yes"/>
    <s v="No"/>
    <s v="No"/>
    <x v="1"/>
  </r>
  <r>
    <x v="289"/>
    <s v="Lynden"/>
    <n v="4517"/>
    <s v="Vossbeck Elementary School"/>
    <n v="461.84"/>
    <n v="15.1"/>
    <n v="0"/>
    <n v="0"/>
    <n v="0"/>
    <n v="476.94"/>
    <s v="No"/>
    <s v="Yes"/>
    <s v="No"/>
    <s v="No"/>
    <x v="1"/>
  </r>
  <r>
    <x v="290"/>
    <s v="Meridian"/>
    <n v="2554"/>
    <s v="Meridian High School"/>
    <n v="438.22"/>
    <n v="0"/>
    <n v="59.48"/>
    <n v="0"/>
    <n v="0"/>
    <n v="497.70000000000005"/>
    <s v="No"/>
    <s v="Yes"/>
    <s v="No"/>
    <s v="No"/>
    <x v="1"/>
  </r>
  <r>
    <x v="290"/>
    <s v="Meridian"/>
    <n v="2584"/>
    <s v="Irene Reither Elementary School"/>
    <n v="725.87"/>
    <n v="30"/>
    <n v="0"/>
    <n v="0"/>
    <n v="0"/>
    <n v="755.87"/>
    <s v="Yes"/>
    <s v="Yes"/>
    <s v="Yes"/>
    <s v="Yes"/>
    <x v="0"/>
  </r>
  <r>
    <x v="290"/>
    <s v="Meridian"/>
    <n v="3930"/>
    <s v="Meridian Middle School"/>
    <n v="357.08"/>
    <n v="0"/>
    <n v="0"/>
    <n v="0"/>
    <n v="0"/>
    <n v="357.08"/>
    <s v="No"/>
    <s v="Yes"/>
    <s v="No"/>
    <s v="No"/>
    <x v="1"/>
  </r>
  <r>
    <x v="290"/>
    <s v="Meridian"/>
    <n v="5047"/>
    <s v="Meridian Parent Partnership Program"/>
    <n v="218.72"/>
    <n v="0"/>
    <n v="0"/>
    <n v="0"/>
    <n v="0"/>
    <n v="218.72"/>
    <s v="No"/>
    <s v="Yes"/>
    <s v="No"/>
    <s v="No"/>
    <x v="1"/>
  </r>
  <r>
    <x v="291"/>
    <s v="Nooksack Valley"/>
    <n v="2459"/>
    <s v="Nooksack Valley High School"/>
    <n v="477.33"/>
    <n v="0"/>
    <n v="21.990000000000002"/>
    <n v="0"/>
    <n v="0"/>
    <n v="499.32"/>
    <s v="Yes"/>
    <s v="Yes"/>
    <s v="Yes"/>
    <s v="Yes"/>
    <x v="0"/>
  </r>
  <r>
    <x v="291"/>
    <s v="Nooksack Valley"/>
    <n v="2489"/>
    <s v="Sumas Elementary"/>
    <n v="280.56"/>
    <n v="8.1999999999999993"/>
    <n v="0"/>
    <n v="0"/>
    <n v="0"/>
    <n v="288.76"/>
    <s v="Yes"/>
    <s v="Yes"/>
    <s v="Yes"/>
    <s v="Yes"/>
    <x v="0"/>
  </r>
  <r>
    <x v="291"/>
    <s v="Nooksack Valley"/>
    <n v="2687"/>
    <s v="Nooksack Valley Middle School"/>
    <n v="451.53"/>
    <n v="0"/>
    <n v="0"/>
    <n v="0"/>
    <n v="0"/>
    <n v="451.53"/>
    <s v="Yes"/>
    <s v="Yes"/>
    <s v="Yes"/>
    <s v="Yes"/>
    <x v="0"/>
  </r>
  <r>
    <x v="291"/>
    <s v="Nooksack Valley"/>
    <n v="4428"/>
    <s v="Everson Elementary"/>
    <n v="269.29000000000002"/>
    <n v="16.2"/>
    <n v="0"/>
    <n v="0"/>
    <n v="0"/>
    <n v="285.49"/>
    <s v="Yes"/>
    <s v="Yes"/>
    <s v="Yes"/>
    <s v="Yes"/>
    <x v="0"/>
  </r>
  <r>
    <x v="291"/>
    <s v="Nooksack Valley"/>
    <n v="4525"/>
    <s v="Nooksack Elementary"/>
    <n v="368.7"/>
    <n v="19"/>
    <n v="0"/>
    <n v="0"/>
    <n v="0"/>
    <n v="387.7"/>
    <s v="Yes"/>
    <s v="Yes"/>
    <s v="Yes"/>
    <s v="Yes"/>
    <x v="0"/>
  </r>
  <r>
    <x v="292"/>
    <s v="Mount Baker"/>
    <n v="2343"/>
    <s v="Mount Baker Senior High"/>
    <n v="412.61"/>
    <n v="0"/>
    <n v="37.43"/>
    <n v="18.2"/>
    <n v="0"/>
    <n v="468.24"/>
    <s v="No"/>
    <s v="Yes"/>
    <s v="No"/>
    <s v="No"/>
    <x v="1"/>
  </r>
  <r>
    <x v="292"/>
    <s v="Mount Baker"/>
    <n v="2585"/>
    <s v="Acme Elementary"/>
    <n v="185.26"/>
    <n v="0"/>
    <n v="0"/>
    <n v="0"/>
    <n v="0"/>
    <n v="185.26"/>
    <s v="Yes"/>
    <s v="Yes"/>
    <s v="Yes"/>
    <s v="Yes"/>
    <x v="0"/>
  </r>
  <r>
    <x v="292"/>
    <s v="Mount Baker"/>
    <n v="3003"/>
    <s v="Mount Baker Junior High"/>
    <n v="248.51"/>
    <n v="0"/>
    <n v="1"/>
    <n v="0"/>
    <n v="0"/>
    <n v="249.51"/>
    <s v="Yes"/>
    <s v="Yes"/>
    <s v="Yes"/>
    <s v="Yes"/>
    <x v="0"/>
  </r>
  <r>
    <x v="292"/>
    <s v="Mount Baker"/>
    <n v="3365"/>
    <s v="Harmony Elementary"/>
    <n v="292"/>
    <n v="0"/>
    <n v="0"/>
    <n v="0"/>
    <n v="0"/>
    <n v="292"/>
    <s v="No"/>
    <s v="Yes"/>
    <s v="No"/>
    <s v="No"/>
    <x v="1"/>
  </r>
  <r>
    <x v="292"/>
    <s v="Mount Baker"/>
    <n v="4533"/>
    <s v="Kendall Elementary"/>
    <n v="340.23"/>
    <n v="0"/>
    <n v="0"/>
    <n v="0"/>
    <n v="0"/>
    <n v="340.23"/>
    <s v="Yes"/>
    <s v="Yes"/>
    <s v="Yes"/>
    <s v="Yes"/>
    <x v="0"/>
  </r>
  <r>
    <x v="292"/>
    <s v="Mount Baker"/>
    <n v="5112"/>
    <s v="Mount Baker Academy"/>
    <n v="26.77"/>
    <n v="0"/>
    <n v="0"/>
    <n v="0"/>
    <n v="0"/>
    <n v="26.77"/>
    <s v="Yes"/>
    <s v="Yes"/>
    <s v="Yes"/>
    <s v="Yes"/>
    <x v="0"/>
  </r>
  <r>
    <x v="293"/>
    <s v="Whatcom Interg'l Charter"/>
    <n v="5710"/>
    <s v="Whatcom Intergenerational High School"/>
    <n v="62.93"/>
    <n v="0"/>
    <n v="12.020000000000001"/>
    <n v="0"/>
    <n v="0"/>
    <n v="74.95"/>
    <s v="No"/>
    <s v="Yes"/>
    <s v="No"/>
    <s v="No"/>
    <x v="1"/>
  </r>
  <r>
    <x v="294"/>
    <s v="Lummi Tribal"/>
    <n v="5373"/>
    <s v="Lummi Nation School"/>
    <n v="399.28"/>
    <n v="0"/>
    <n v="3.06"/>
    <n v="0"/>
    <n v="0"/>
    <n v="402.34"/>
    <s v="Yes"/>
    <s v="Yes"/>
    <s v="Yes"/>
    <s v="Yes"/>
    <x v="0"/>
  </r>
  <r>
    <x v="295"/>
    <s v="Lacrosse Joint"/>
    <n v="2087"/>
    <s v="Lacrosse Elementary School"/>
    <n v="31.9"/>
    <n v="2.4300000000000002"/>
    <n v="0"/>
    <n v="0"/>
    <n v="0"/>
    <n v="34.33"/>
    <s v="Yes"/>
    <s v="Yes"/>
    <s v="Yes"/>
    <s v="Yes"/>
    <x v="0"/>
  </r>
  <r>
    <x v="295"/>
    <s v="Lacrosse Joint"/>
    <n v="2088"/>
    <s v="Lacrosse High School"/>
    <n v="41.25"/>
    <n v="0"/>
    <n v="1.1599999999999999"/>
    <n v="0"/>
    <n v="0"/>
    <n v="42.41"/>
    <s v="No"/>
    <s v="Yes"/>
    <s v="No"/>
    <s v="No"/>
    <x v="1"/>
  </r>
  <r>
    <x v="296"/>
    <s v="Lamont"/>
    <n v="3137"/>
    <s v="Lamont Middle School"/>
    <n v="24.2"/>
    <n v="0"/>
    <n v="0"/>
    <n v="0"/>
    <n v="0"/>
    <n v="24.2"/>
    <s v="Yes"/>
    <s v="Yes"/>
    <s v="Yes"/>
    <s v="Yes"/>
    <x v="0"/>
  </r>
  <r>
    <x v="297"/>
    <s v="Tekoa"/>
    <n v="2052"/>
    <s v="Tekoa Elementary School"/>
    <n v="97.7"/>
    <n v="5.9"/>
    <n v="0"/>
    <n v="0"/>
    <n v="0"/>
    <n v="103.60000000000001"/>
    <s v="Yes"/>
    <s v="Yes"/>
    <s v="Yes"/>
    <s v="Yes"/>
    <x v="0"/>
  </r>
  <r>
    <x v="297"/>
    <s v="Tekoa"/>
    <n v="3418"/>
    <s v="Tekoa High School"/>
    <n v="88.44"/>
    <n v="0"/>
    <n v="4.9000000000000004"/>
    <n v="0"/>
    <n v="0"/>
    <n v="93.34"/>
    <s v="Yes"/>
    <s v="Yes"/>
    <s v="Yes"/>
    <s v="Yes"/>
    <x v="0"/>
  </r>
  <r>
    <x v="298"/>
    <s v="Pullman"/>
    <n v="2499"/>
    <s v="Pullman High School"/>
    <n v="779.64"/>
    <n v="0"/>
    <n v="44.52"/>
    <n v="2.2999999999999998"/>
    <n v="0"/>
    <n v="826.45999999999992"/>
    <s v="No"/>
    <s v="Yes"/>
    <s v="No"/>
    <s v="No"/>
    <x v="1"/>
  </r>
  <r>
    <x v="298"/>
    <s v="Pullman"/>
    <n v="2587"/>
    <s v="Franklin Elementary"/>
    <n v="254.3"/>
    <n v="0"/>
    <n v="0"/>
    <n v="0"/>
    <n v="0"/>
    <n v="254.3"/>
    <s v="No"/>
    <s v="Yes"/>
    <s v="No"/>
    <s v="No"/>
    <x v="1"/>
  </r>
  <r>
    <x v="298"/>
    <s v="Pullman"/>
    <n v="3203"/>
    <s v="Jefferson Elementary"/>
    <n v="311.72000000000003"/>
    <n v="0"/>
    <n v="0"/>
    <n v="0"/>
    <n v="0"/>
    <n v="311.72000000000003"/>
    <s v="Yes"/>
    <s v="Yes"/>
    <s v="Yes"/>
    <s v="Yes"/>
    <x v="0"/>
  </r>
  <r>
    <x v="298"/>
    <s v="Pullman"/>
    <n v="3419"/>
    <s v="Lincoln Middle School"/>
    <n v="614.73"/>
    <n v="0"/>
    <n v="0"/>
    <n v="0"/>
    <n v="0"/>
    <n v="614.73"/>
    <s v="No"/>
    <s v="Yes"/>
    <s v="No"/>
    <s v="No"/>
    <x v="1"/>
  </r>
  <r>
    <x v="298"/>
    <s v="Pullman"/>
    <n v="3614"/>
    <s v="Sunnyside Elementary"/>
    <n v="277.8"/>
    <n v="0"/>
    <n v="0"/>
    <n v="0"/>
    <n v="0"/>
    <n v="277.8"/>
    <s v="No"/>
    <s v="Yes"/>
    <s v="No"/>
    <s v="No"/>
    <x v="1"/>
  </r>
  <r>
    <x v="298"/>
    <s v="Pullman"/>
    <n v="5574"/>
    <s v="Kamiak Elementary"/>
    <n v="335.7"/>
    <n v="0"/>
    <n v="0"/>
    <n v="0"/>
    <n v="0"/>
    <n v="335.7"/>
    <s v="No"/>
    <s v="Yes"/>
    <s v="No"/>
    <s v="No"/>
    <x v="1"/>
  </r>
  <r>
    <x v="299"/>
    <s v="Colfax"/>
    <n v="2894"/>
    <s v="Leonard M Jennings Elementary"/>
    <n v="257"/>
    <n v="17.25"/>
    <n v="0"/>
    <n v="0"/>
    <n v="0"/>
    <n v="274.25"/>
    <s v="No"/>
    <s v="Yes"/>
    <s v="No"/>
    <s v="No"/>
    <x v="1"/>
  </r>
  <r>
    <x v="299"/>
    <s v="Colfax"/>
    <n v="3366"/>
    <s v="Colfax High School"/>
    <n v="251.26"/>
    <n v="0"/>
    <n v="3.08"/>
    <n v="0"/>
    <n v="0"/>
    <n v="254.34"/>
    <s v="No"/>
    <s v="Yes"/>
    <s v="No"/>
    <s v="No"/>
    <x v="1"/>
  </r>
  <r>
    <x v="300"/>
    <s v="Palouse"/>
    <n v="1961"/>
    <s v="Palouse at Garfield Middle School"/>
    <n v="34.799999999999997"/>
    <n v="0"/>
    <n v="0"/>
    <n v="0"/>
    <n v="0"/>
    <n v="34.799999999999997"/>
    <s v="No"/>
    <s v="Yes"/>
    <s v="No"/>
    <s v="No"/>
    <x v="1"/>
  </r>
  <r>
    <x v="300"/>
    <s v="Palouse"/>
    <n v="2622"/>
    <s v="Palouse Elementary"/>
    <n v="76.7"/>
    <n v="12.15"/>
    <n v="0"/>
    <n v="0"/>
    <n v="0"/>
    <n v="88.850000000000009"/>
    <s v="No"/>
    <s v="Yes"/>
    <s v="No"/>
    <s v="No"/>
    <x v="1"/>
  </r>
  <r>
    <x v="300"/>
    <s v="Palouse"/>
    <n v="2634"/>
    <s v="Palouse High School"/>
    <n v="44.15"/>
    <n v="0"/>
    <n v="3.62"/>
    <n v="0"/>
    <n v="0"/>
    <n v="47.769999999999996"/>
    <s v="No"/>
    <s v="Yes"/>
    <s v="No"/>
    <s v="No"/>
    <x v="1"/>
  </r>
  <r>
    <x v="301"/>
    <s v="Garfield"/>
    <n v="1962"/>
    <s v="Garfield at Palouse High School"/>
    <n v="36.57"/>
    <n v="0"/>
    <n v="1.31"/>
    <n v="0"/>
    <n v="0"/>
    <n v="37.880000000000003"/>
    <s v="Yes"/>
    <s v="Yes"/>
    <s v="No"/>
    <s v="No"/>
    <x v="1"/>
  </r>
  <r>
    <x v="301"/>
    <s v="Garfield"/>
    <n v="2895"/>
    <s v="Garfield Elementary"/>
    <n v="46.6"/>
    <n v="0"/>
    <n v="0"/>
    <n v="0"/>
    <n v="0"/>
    <n v="46.6"/>
    <s v="Yes"/>
    <s v="Yes"/>
    <s v="Yes"/>
    <s v="Yes"/>
    <x v="0"/>
  </r>
  <r>
    <x v="301"/>
    <s v="Garfield"/>
    <n v="2896"/>
    <s v="Garfield Middle School"/>
    <n v="26.7"/>
    <n v="0"/>
    <n v="0"/>
    <n v="0"/>
    <n v="0"/>
    <n v="26.7"/>
    <s v="No"/>
    <s v="Yes"/>
    <s v="No"/>
    <s v="No"/>
    <x v="1"/>
  </r>
  <r>
    <x v="302"/>
    <s v="Steptoe"/>
    <n v="2115"/>
    <s v="Steptoe Elementary School"/>
    <n v="26.3"/>
    <n v="4"/>
    <n v="0"/>
    <n v="0"/>
    <n v="0"/>
    <n v="30.3"/>
    <s v="No"/>
    <s v="No"/>
    <s v="No"/>
    <s v="No"/>
    <x v="1"/>
  </r>
  <r>
    <x v="303"/>
    <s v="Colton"/>
    <n v="2588"/>
    <s v="Colton School"/>
    <n v="127.33"/>
    <n v="14.7"/>
    <n v="0"/>
    <n v="0"/>
    <n v="0"/>
    <n v="142.03"/>
    <s v="No"/>
    <s v="Yes"/>
    <s v="No"/>
    <s v="No"/>
    <x v="1"/>
  </r>
  <r>
    <x v="304"/>
    <s v="Endicott"/>
    <n v="2207"/>
    <s v="Endicott/St John Elem and Middle"/>
    <n v="76.73"/>
    <n v="0"/>
    <n v="0.74"/>
    <n v="0"/>
    <n v="0"/>
    <n v="77.47"/>
    <s v="Yes"/>
    <s v="Yes"/>
    <s v="Yes"/>
    <s v="Yes"/>
    <x v="0"/>
  </r>
  <r>
    <x v="305"/>
    <s v="Rosalia"/>
    <n v="3204"/>
    <s v="Rosalia Elementary &amp; Secondary School"/>
    <n v="144.22999999999999"/>
    <n v="0"/>
    <n v="2.19"/>
    <n v="0.9"/>
    <n v="0"/>
    <n v="147.32"/>
    <s v="Yes"/>
    <s v="Yes"/>
    <s v="Yes"/>
    <s v="Yes"/>
    <x v="0"/>
  </r>
  <r>
    <x v="306"/>
    <s v="St John"/>
    <n v="3068"/>
    <s v="St John/Endicott High"/>
    <n v="38.159999999999997"/>
    <n v="0"/>
    <n v="3.16"/>
    <n v="0"/>
    <n v="0"/>
    <n v="41.319999999999993"/>
    <s v="Yes"/>
    <s v="Yes"/>
    <s v="Yes"/>
    <s v="Yes"/>
    <x v="0"/>
  </r>
  <r>
    <x v="306"/>
    <s v="St John"/>
    <n v="3069"/>
    <s v="St John Elementary"/>
    <n v="91.1"/>
    <n v="0"/>
    <n v="0"/>
    <n v="0"/>
    <n v="0"/>
    <n v="91.1"/>
    <s v="No"/>
    <s v="Yes"/>
    <s v="No"/>
    <s v="No"/>
    <x v="1"/>
  </r>
  <r>
    <x v="307"/>
    <s v="Oakesdale"/>
    <n v="2432"/>
    <s v="Oakesdale High School"/>
    <n v="78.739999999999995"/>
    <n v="0"/>
    <n v="4.79"/>
    <n v="0"/>
    <n v="0"/>
    <n v="83.53"/>
    <s v="No"/>
    <s v="Yes"/>
    <s v="No"/>
    <s v="No"/>
    <x v="1"/>
  </r>
  <r>
    <x v="307"/>
    <s v="Oakesdale"/>
    <n v="3205"/>
    <s v="Oakesdale Elementary School"/>
    <n v="68.819999999999993"/>
    <n v="0"/>
    <n v="0"/>
    <n v="0"/>
    <n v="0"/>
    <n v="68.819999999999993"/>
    <s v="No"/>
    <s v="Yes"/>
    <s v="No"/>
    <s v="No"/>
    <x v="1"/>
  </r>
  <r>
    <x v="308"/>
    <s v="Pullman Com Monte Charter"/>
    <n v="5659"/>
    <s v="Pullman Community Montessori"/>
    <n v="102.4"/>
    <n v="0"/>
    <n v="0"/>
    <n v="0"/>
    <n v="0"/>
    <n v="102.4"/>
    <s v="No"/>
    <s v="No"/>
    <s v="No"/>
    <s v="No"/>
    <x v="1"/>
  </r>
  <r>
    <x v="309"/>
    <s v="Union Gap"/>
    <n v="2714"/>
    <s v="Union Gap School"/>
    <n v="543.4"/>
    <n v="17.100000000000001"/>
    <n v="0"/>
    <n v="0"/>
    <n v="0"/>
    <n v="560.5"/>
    <s v="Yes"/>
    <s v="Yes"/>
    <s v="Yes"/>
    <s v="Yes"/>
    <x v="0"/>
  </r>
  <r>
    <x v="310"/>
    <s v="Naches Valley"/>
    <n v="2591"/>
    <s v="Naches Valley High School"/>
    <n v="389.22"/>
    <n v="0"/>
    <n v="17.46"/>
    <n v="0.2"/>
    <n v="0"/>
    <n v="406.88"/>
    <s v="Yes"/>
    <s v="Yes"/>
    <s v="Yes"/>
    <s v="Yes"/>
    <x v="0"/>
  </r>
  <r>
    <x v="310"/>
    <s v="Naches Valley"/>
    <n v="2898"/>
    <s v="Naches Valley Middle School"/>
    <n v="399.51"/>
    <n v="0"/>
    <n v="0"/>
    <n v="0"/>
    <n v="0"/>
    <n v="399.51"/>
    <s v="Yes"/>
    <s v="Yes"/>
    <s v="Yes"/>
    <s v="Yes"/>
    <x v="0"/>
  </r>
  <r>
    <x v="310"/>
    <s v="Naches Valley"/>
    <n v="5451"/>
    <s v="Naches Valley Elementary School"/>
    <n v="473"/>
    <n v="16"/>
    <n v="0"/>
    <n v="0"/>
    <n v="0"/>
    <n v="489"/>
    <s v="Yes"/>
    <s v="Yes"/>
    <s v="Yes"/>
    <s v="Yes"/>
    <x v="0"/>
  </r>
  <r>
    <x v="311"/>
    <s v="Yakima"/>
    <n v="2116"/>
    <s v="Davis High School"/>
    <n v="2015.32"/>
    <n v="0"/>
    <n v="111.74"/>
    <n v="0"/>
    <n v="0"/>
    <n v="2127.06"/>
    <s v="Yes"/>
    <s v="Yes"/>
    <s v="Yes"/>
    <s v="Yes"/>
    <x v="0"/>
  </r>
  <r>
    <x v="311"/>
    <s v="Yakima"/>
    <n v="2176"/>
    <s v="Garfield Elementary School"/>
    <n v="510.2"/>
    <n v="0"/>
    <n v="0"/>
    <n v="0"/>
    <n v="0"/>
    <n v="510.2"/>
    <s v="Yes"/>
    <s v="Yes"/>
    <s v="Yes"/>
    <s v="Yes"/>
    <x v="0"/>
  </r>
  <r>
    <x v="311"/>
    <s v="Yakima"/>
    <n v="2177"/>
    <s v="Mckinley Elementary School"/>
    <n v="410.72"/>
    <n v="0"/>
    <n v="0"/>
    <n v="0"/>
    <n v="0"/>
    <n v="410.72"/>
    <s v="Yes"/>
    <s v="Yes"/>
    <s v="Yes"/>
    <s v="Yes"/>
    <x v="0"/>
  </r>
  <r>
    <x v="311"/>
    <s v="Yakima"/>
    <n v="2314"/>
    <s v="Washington Middle School"/>
    <n v="754.03"/>
    <n v="0"/>
    <n v="0"/>
    <n v="0"/>
    <n v="0"/>
    <n v="754.03"/>
    <s v="Yes"/>
    <s v="Yes"/>
    <s v="Yes"/>
    <s v="Yes"/>
    <x v="0"/>
  </r>
  <r>
    <x v="311"/>
    <s v="Yakima"/>
    <n v="2410"/>
    <s v="Franklin Middle School"/>
    <n v="840.84"/>
    <n v="0"/>
    <n v="0"/>
    <n v="0"/>
    <n v="0"/>
    <n v="840.84"/>
    <s v="Yes"/>
    <s v="Yes"/>
    <s v="Yes"/>
    <s v="Yes"/>
    <x v="0"/>
  </r>
  <r>
    <x v="311"/>
    <s v="Yakima"/>
    <n v="2433"/>
    <s v="Ridgeview Elementary"/>
    <n v="537.41"/>
    <n v="0"/>
    <n v="0"/>
    <n v="0"/>
    <n v="0"/>
    <n v="537.41"/>
    <s v="Yes"/>
    <s v="Yes"/>
    <s v="Yes"/>
    <s v="Yes"/>
    <x v="0"/>
  </r>
  <r>
    <x v="311"/>
    <s v="Yakima"/>
    <n v="2529"/>
    <s v="Roosevelt Elementary School"/>
    <n v="475.41"/>
    <n v="0"/>
    <n v="0"/>
    <n v="0"/>
    <n v="0"/>
    <n v="475.41"/>
    <s v="Yes"/>
    <s v="Yes"/>
    <s v="Yes"/>
    <s v="Yes"/>
    <x v="0"/>
  </r>
  <r>
    <x v="311"/>
    <s v="Yakima"/>
    <n v="2592"/>
    <s v="Adams Elementary School"/>
    <n v="622.70000000000005"/>
    <n v="0"/>
    <n v="0"/>
    <n v="0"/>
    <n v="0"/>
    <n v="622.70000000000005"/>
    <s v="Yes"/>
    <s v="Yes"/>
    <s v="Yes"/>
    <s v="Yes"/>
    <x v="0"/>
  </r>
  <r>
    <x v="311"/>
    <s v="Yakima"/>
    <n v="2715"/>
    <s v="Hoover Elementary School"/>
    <n v="598.95000000000005"/>
    <n v="0"/>
    <n v="0"/>
    <n v="0"/>
    <n v="0"/>
    <n v="598.95000000000005"/>
    <s v="Yes"/>
    <s v="Yes"/>
    <s v="Yes"/>
    <s v="Yes"/>
    <x v="0"/>
  </r>
  <r>
    <x v="311"/>
    <s v="Yakima"/>
    <n v="2818"/>
    <s v="Gilbert Elementary School"/>
    <n v="404.71"/>
    <n v="0"/>
    <n v="0"/>
    <n v="0"/>
    <n v="0"/>
    <n v="404.71"/>
    <s v="Yes"/>
    <s v="Yes"/>
    <s v="Yes"/>
    <s v="Yes"/>
    <x v="0"/>
  </r>
  <r>
    <x v="311"/>
    <s v="Yakima"/>
    <n v="2819"/>
    <s v="Nob Hill Elementary School"/>
    <n v="377.52"/>
    <n v="0"/>
    <n v="0"/>
    <n v="0"/>
    <n v="0"/>
    <n v="377.52"/>
    <s v="Yes"/>
    <s v="Yes"/>
    <s v="Yes"/>
    <s v="Yes"/>
    <x v="0"/>
  </r>
  <r>
    <x v="311"/>
    <s v="Yakima"/>
    <n v="2899"/>
    <s v="Mcclure Elementary School Yakima"/>
    <n v="545.70000000000005"/>
    <n v="0"/>
    <n v="0"/>
    <n v="0"/>
    <n v="0"/>
    <n v="545.70000000000005"/>
    <s v="Yes"/>
    <s v="Yes"/>
    <s v="Yes"/>
    <s v="Yes"/>
    <x v="0"/>
  </r>
  <r>
    <x v="311"/>
    <s v="Yakima"/>
    <n v="3023"/>
    <s v="K-8 Learning Lab"/>
    <n v="168.33"/>
    <n v="0"/>
    <n v="0"/>
    <n v="0"/>
    <n v="0"/>
    <n v="168.33"/>
    <s v="Yes"/>
    <s v="Yes"/>
    <s v="Yes"/>
    <s v="Yes"/>
    <x v="0"/>
  </r>
  <r>
    <x v="311"/>
    <s v="Yakima"/>
    <n v="3138"/>
    <s v="Barge-Lincoln Elementary School"/>
    <n v="518.12"/>
    <n v="0"/>
    <n v="0"/>
    <n v="0"/>
    <n v="0"/>
    <n v="518.12"/>
    <s v="Yes"/>
    <s v="Yes"/>
    <s v="Yes"/>
    <s v="Yes"/>
    <x v="0"/>
  </r>
  <r>
    <x v="311"/>
    <s v="Yakima"/>
    <n v="3206"/>
    <s v="Eisenhower High School"/>
    <n v="2063.39"/>
    <n v="0"/>
    <n v="98.149999999999991"/>
    <n v="0"/>
    <n v="0"/>
    <n v="2161.54"/>
    <s v="Yes"/>
    <s v="Yes"/>
    <s v="Yes"/>
    <s v="Yes"/>
    <x v="0"/>
  </r>
  <r>
    <x v="311"/>
    <s v="Yakima"/>
    <n v="3264"/>
    <s v="Robertson Elementary"/>
    <n v="466.97"/>
    <n v="0"/>
    <n v="0"/>
    <n v="0"/>
    <n v="0"/>
    <n v="466.97"/>
    <s v="Yes"/>
    <s v="Yes"/>
    <s v="Yes"/>
    <s v="Yes"/>
    <x v="0"/>
  </r>
  <r>
    <x v="311"/>
    <s v="Yakima"/>
    <n v="3312"/>
    <s v="Whitney Elementary Yakima"/>
    <n v="431.4"/>
    <n v="0"/>
    <n v="0"/>
    <n v="0"/>
    <n v="0"/>
    <n v="431.4"/>
    <s v="Yes"/>
    <s v="Yes"/>
    <s v="Yes"/>
    <s v="Yes"/>
    <x v="0"/>
  </r>
  <r>
    <x v="311"/>
    <s v="Yakima"/>
    <n v="3368"/>
    <s v="Wilson Middle School"/>
    <n v="830.31"/>
    <n v="0"/>
    <n v="0"/>
    <n v="0"/>
    <n v="0"/>
    <n v="830.31"/>
    <s v="Yes"/>
    <s v="Yes"/>
    <s v="Yes"/>
    <s v="Yes"/>
    <x v="0"/>
  </r>
  <r>
    <x v="311"/>
    <s v="Yakima"/>
    <n v="3615"/>
    <s v="Lewis &amp; Clark Middle School"/>
    <n v="833.37"/>
    <n v="0"/>
    <n v="0"/>
    <n v="0"/>
    <n v="0"/>
    <n v="833.37"/>
    <s v="Yes"/>
    <s v="Yes"/>
    <s v="Yes"/>
    <s v="Yes"/>
    <x v="0"/>
  </r>
  <r>
    <x v="311"/>
    <s v="Yakima"/>
    <n v="3817"/>
    <s v="Martin Luther King Jr Elementary"/>
    <n v="529.6"/>
    <n v="0"/>
    <n v="0"/>
    <n v="0"/>
    <n v="0"/>
    <n v="529.6"/>
    <s v="Yes"/>
    <s v="Yes"/>
    <s v="Yes"/>
    <s v="Yes"/>
    <x v="0"/>
  </r>
  <r>
    <x v="311"/>
    <s v="Yakima"/>
    <n v="4020"/>
    <s v="Yakima Valley Technical Skills Center"/>
    <n v="448.94"/>
    <n v="0"/>
    <n v="0"/>
    <n v="0"/>
    <n v="24.66"/>
    <n v="473.6"/>
    <s v="No"/>
    <s v="Yes"/>
    <s v="No"/>
    <s v="No"/>
    <x v="1"/>
  </r>
  <r>
    <x v="311"/>
    <s v="Yakima"/>
    <n v="4093"/>
    <s v="Stanton Academy"/>
    <n v="174.94"/>
    <n v="0"/>
    <n v="0.56000000000000005"/>
    <n v="0"/>
    <n v="0"/>
    <n v="175.5"/>
    <s v="Yes"/>
    <s v="Yes"/>
    <s v="Yes"/>
    <s v="Yes"/>
    <x v="0"/>
  </r>
  <r>
    <x v="311"/>
    <s v="Yakima"/>
    <n v="5153"/>
    <s v="Yakima Online"/>
    <n v="351.79"/>
    <n v="0"/>
    <n v="3.1900000000000004"/>
    <n v="0"/>
    <n v="0"/>
    <n v="354.98"/>
    <s v="Yes"/>
    <s v="Yes"/>
    <s v="Yes"/>
    <s v="Yes"/>
    <x v="0"/>
  </r>
  <r>
    <x v="311"/>
    <s v="Yakima"/>
    <n v="5224"/>
    <s v="Yakima Satellite Alternative Programs"/>
    <n v="75.709999999999994"/>
    <n v="0"/>
    <n v="0"/>
    <n v="0"/>
    <n v="0"/>
    <n v="75.709999999999994"/>
    <s v="Yes"/>
    <s v="Yes"/>
    <s v="Yes"/>
    <s v="Yes"/>
    <x v="0"/>
  </r>
  <r>
    <x v="312"/>
    <s v="East Valley (Yak)"/>
    <n v="2344"/>
    <s v="East Valley High School"/>
    <n v="955.24"/>
    <n v="0"/>
    <n v="66.02"/>
    <n v="27.7"/>
    <n v="0"/>
    <n v="1048.96"/>
    <s v="Yes"/>
    <s v="Yes"/>
    <s v="Yes"/>
    <s v="Yes"/>
    <x v="0"/>
  </r>
  <r>
    <x v="312"/>
    <s v="East Valley (Yak)"/>
    <n v="2530"/>
    <s v="Moxee Elementary"/>
    <n v="503.2"/>
    <n v="18"/>
    <n v="0"/>
    <n v="0"/>
    <n v="0"/>
    <n v="521.20000000000005"/>
    <s v="Yes"/>
    <s v="Yes"/>
    <s v="Yes"/>
    <s v="Yes"/>
    <x v="0"/>
  </r>
  <r>
    <x v="312"/>
    <s v="East Valley (Yak)"/>
    <n v="2821"/>
    <s v="Terrace Heights Elementary"/>
    <n v="441.8"/>
    <n v="17.8"/>
    <n v="0"/>
    <n v="0"/>
    <n v="0"/>
    <n v="459.6"/>
    <s v="Yes"/>
    <s v="Yes"/>
    <s v="Yes"/>
    <s v="Yes"/>
    <x v="0"/>
  </r>
  <r>
    <x v="312"/>
    <s v="East Valley (Yak)"/>
    <n v="4055"/>
    <s v="East Valley Central Middle School"/>
    <n v="827.52"/>
    <n v="0"/>
    <n v="0"/>
    <n v="0"/>
    <n v="0"/>
    <n v="827.52"/>
    <s v="Yes"/>
    <s v="Yes"/>
    <s v="Yes"/>
    <s v="Yes"/>
    <x v="0"/>
  </r>
  <r>
    <x v="312"/>
    <s v="East Valley (Yak)"/>
    <n v="4487"/>
    <s v="East Valley Elementary"/>
    <n v="492.5"/>
    <n v="33.6"/>
    <n v="0"/>
    <n v="0"/>
    <n v="0"/>
    <n v="526.1"/>
    <s v="Yes"/>
    <s v="Yes"/>
    <s v="Yes"/>
    <s v="Yes"/>
    <x v="0"/>
  </r>
  <r>
    <x v="313"/>
    <s v="Selah"/>
    <n v="2388"/>
    <s v="Selah High School"/>
    <n v="1048.6300000000001"/>
    <n v="0"/>
    <n v="53.21"/>
    <n v="0"/>
    <n v="0"/>
    <n v="1101.8400000000001"/>
    <s v="Yes"/>
    <s v="Yes"/>
    <s v="Yes"/>
    <s v="Yes"/>
    <x v="0"/>
  </r>
  <r>
    <x v="313"/>
    <s v="Selah"/>
    <n v="4272"/>
    <s v="Selah Academy Online"/>
    <n v="4.0599999999999996"/>
    <n v="0"/>
    <n v="0"/>
    <n v="0"/>
    <n v="0"/>
    <n v="4.0599999999999996"/>
    <s v="No"/>
    <s v="Yes"/>
    <s v="No"/>
    <s v="No"/>
    <x v="1"/>
  </r>
  <r>
    <x v="313"/>
    <s v="Selah"/>
    <n v="5231"/>
    <s v="Selah HomeLink"/>
    <n v="28.8"/>
    <n v="0"/>
    <n v="0"/>
    <n v="0"/>
    <n v="0"/>
    <n v="28.8"/>
    <s v="Yes"/>
    <s v="Yes"/>
    <s v="Yes"/>
    <s v="Yes"/>
    <x v="0"/>
  </r>
  <r>
    <x v="313"/>
    <s v="Selah"/>
    <n v="5232"/>
    <s v="Robert Lince Early Learning Center"/>
    <n v="240.02"/>
    <n v="17.3"/>
    <n v="0"/>
    <n v="0"/>
    <n v="0"/>
    <n v="257.32"/>
    <s v="Yes"/>
    <s v="Yes"/>
    <s v="Yes"/>
    <s v="Yes"/>
    <x v="0"/>
  </r>
  <r>
    <x v="313"/>
    <s v="Selah"/>
    <n v="5383"/>
    <s v="John Campbell Primary School"/>
    <n v="528.45000000000005"/>
    <n v="0"/>
    <n v="0"/>
    <n v="0"/>
    <n v="0"/>
    <n v="528.45000000000005"/>
    <s v="Yes"/>
    <s v="Yes"/>
    <s v="Yes"/>
    <s v="Yes"/>
    <x v="0"/>
  </r>
  <r>
    <x v="313"/>
    <s v="Selah"/>
    <n v="5384"/>
    <s v="Selah Intermediate School"/>
    <n v="807.93"/>
    <n v="0"/>
    <n v="0"/>
    <n v="0"/>
    <n v="0"/>
    <n v="807.93"/>
    <s v="Yes"/>
    <s v="Yes"/>
    <s v="Yes"/>
    <s v="Yes"/>
    <x v="0"/>
  </r>
  <r>
    <x v="313"/>
    <s v="Selah"/>
    <n v="5385"/>
    <s v="Selah Middle School"/>
    <n v="902.09"/>
    <n v="0"/>
    <n v="0"/>
    <n v="0"/>
    <n v="0"/>
    <n v="902.09"/>
    <s v="Yes"/>
    <s v="Yes"/>
    <s v="Yes"/>
    <s v="Yes"/>
    <x v="0"/>
  </r>
  <r>
    <x v="313"/>
    <s v="Selah"/>
    <n v="5560"/>
    <s v="Selah Academy Auxiliary"/>
    <n v="10.9"/>
    <n v="0"/>
    <n v="0"/>
    <n v="0"/>
    <n v="0"/>
    <n v="10.9"/>
    <s v="Yes"/>
    <s v="Yes"/>
    <s v="Yes"/>
    <s v="Yes"/>
    <x v="0"/>
  </r>
  <r>
    <x v="313"/>
    <s v="Selah"/>
    <n v="5561"/>
    <s v="Selah Academy BPL"/>
    <n v="16.850000000000001"/>
    <n v="0"/>
    <n v="0"/>
    <n v="0"/>
    <n v="0"/>
    <n v="16.850000000000001"/>
    <s v="Yes"/>
    <s v="Yes"/>
    <s v="Yes"/>
    <s v="Yes"/>
    <x v="0"/>
  </r>
  <r>
    <x v="314"/>
    <s v="Mabton"/>
    <n v="3070"/>
    <s v="Artz Fox Elementary"/>
    <n v="343.2"/>
    <n v="42.4"/>
    <n v="0"/>
    <n v="0"/>
    <n v="0"/>
    <n v="385.59999999999997"/>
    <s v="Yes"/>
    <s v="Yes"/>
    <s v="Yes"/>
    <s v="Yes"/>
    <x v="0"/>
  </r>
  <r>
    <x v="314"/>
    <s v="Mabton"/>
    <n v="5289"/>
    <s v="Mabton Jr. Sr. High"/>
    <n v="347.74"/>
    <n v="0"/>
    <n v="0"/>
    <n v="0"/>
    <n v="0"/>
    <n v="347.74"/>
    <s v="Yes"/>
    <s v="Yes"/>
    <s v="Yes"/>
    <s v="Yes"/>
    <x v="0"/>
  </r>
  <r>
    <x v="315"/>
    <s v="Grandview"/>
    <n v="1776"/>
    <s v="Contract Learning Center"/>
    <n v="33.299999999999997"/>
    <n v="0"/>
    <n v="0"/>
    <n v="0"/>
    <n v="0"/>
    <n v="33.299999999999997"/>
    <s v="Yes"/>
    <s v="Yes"/>
    <s v="Yes"/>
    <s v="Yes"/>
    <x v="0"/>
  </r>
  <r>
    <x v="315"/>
    <s v="Grandview"/>
    <n v="2345"/>
    <s v="Mcclure Elementary School"/>
    <n v="509.7"/>
    <n v="32.6"/>
    <n v="0"/>
    <n v="0"/>
    <n v="0"/>
    <n v="542.29999999999995"/>
    <s v="Yes"/>
    <s v="Yes"/>
    <s v="Yes"/>
    <s v="Yes"/>
    <x v="0"/>
  </r>
  <r>
    <x v="315"/>
    <s v="Grandview"/>
    <n v="2555"/>
    <s v="Grandview High School"/>
    <n v="1068.68"/>
    <n v="0"/>
    <n v="62.480000000000004"/>
    <n v="0"/>
    <n v="0"/>
    <n v="1131.1600000000001"/>
    <s v="Yes"/>
    <s v="Yes"/>
    <s v="Yes"/>
    <s v="Yes"/>
    <x v="0"/>
  </r>
  <r>
    <x v="315"/>
    <s v="Grandview"/>
    <n v="2756"/>
    <s v="Thompson Elementary School"/>
    <n v="532.5"/>
    <n v="24.6"/>
    <n v="0"/>
    <n v="0"/>
    <n v="0"/>
    <n v="557.1"/>
    <s v="Yes"/>
    <s v="Yes"/>
    <s v="Yes"/>
    <s v="Yes"/>
    <x v="0"/>
  </r>
  <r>
    <x v="315"/>
    <s v="Grandview"/>
    <n v="3013"/>
    <s v="Smith Elementary School"/>
    <n v="448.21"/>
    <n v="22.6"/>
    <n v="0"/>
    <n v="0"/>
    <n v="0"/>
    <n v="470.81"/>
    <s v="Yes"/>
    <s v="Yes"/>
    <s v="Yes"/>
    <s v="Yes"/>
    <x v="0"/>
  </r>
  <r>
    <x v="315"/>
    <s v="Grandview"/>
    <n v="3071"/>
    <s v="Grandview Middle School"/>
    <n v="834.58"/>
    <n v="0"/>
    <n v="0"/>
    <n v="0"/>
    <n v="0"/>
    <n v="834.58"/>
    <s v="Yes"/>
    <s v="Yes"/>
    <s v="Yes"/>
    <s v="Yes"/>
    <x v="0"/>
  </r>
  <r>
    <x v="316"/>
    <s v="Sunnyside"/>
    <n v="2469"/>
    <s v="Outlook Elementary School"/>
    <n v="434.7"/>
    <n v="0"/>
    <n v="0"/>
    <n v="0"/>
    <n v="0"/>
    <n v="434.7"/>
    <s v="Yes"/>
    <s v="Yes"/>
    <s v="Yes"/>
    <s v="Yes"/>
    <x v="0"/>
  </r>
  <r>
    <x v="316"/>
    <s v="Sunnyside"/>
    <n v="2717"/>
    <s v="Washington Elementary"/>
    <n v="602"/>
    <n v="0"/>
    <n v="0"/>
    <n v="0"/>
    <n v="0"/>
    <n v="602"/>
    <s v="Yes"/>
    <s v="Yes"/>
    <s v="Yes"/>
    <s v="Yes"/>
    <x v="0"/>
  </r>
  <r>
    <x v="316"/>
    <s v="Sunnyside"/>
    <n v="2959"/>
    <s v="Sunnyside High School"/>
    <n v="1992.45"/>
    <n v="0"/>
    <n v="111.60000000000001"/>
    <n v="0"/>
    <n v="0"/>
    <n v="2104.0500000000002"/>
    <s v="Yes"/>
    <s v="Yes"/>
    <s v="Yes"/>
    <s v="Yes"/>
    <x v="0"/>
  </r>
  <r>
    <x v="316"/>
    <s v="Sunnyside"/>
    <n v="3313"/>
    <s v="Harrison Middle School"/>
    <n v="816.47"/>
    <n v="0"/>
    <n v="0"/>
    <n v="0"/>
    <n v="0"/>
    <n v="816.47"/>
    <s v="Yes"/>
    <s v="Yes"/>
    <s v="Yes"/>
    <s v="Yes"/>
    <x v="0"/>
  </r>
  <r>
    <x v="316"/>
    <s v="Sunnyside"/>
    <n v="4000"/>
    <s v="Chief Kamiakin Elementary School"/>
    <n v="573.9"/>
    <n v="0"/>
    <n v="0"/>
    <n v="0"/>
    <n v="0"/>
    <n v="573.9"/>
    <s v="Yes"/>
    <s v="Yes"/>
    <s v="Yes"/>
    <s v="Yes"/>
    <x v="0"/>
  </r>
  <r>
    <x v="316"/>
    <s v="Sunnyside"/>
    <n v="4497"/>
    <s v="Pioneer Elementary School"/>
    <n v="590"/>
    <n v="0"/>
    <n v="0"/>
    <n v="0"/>
    <n v="0"/>
    <n v="590"/>
    <s v="Yes"/>
    <s v="Yes"/>
    <s v="Yes"/>
    <s v="Yes"/>
    <x v="0"/>
  </r>
  <r>
    <x v="316"/>
    <s v="Sunnyside"/>
    <n v="5049"/>
    <s v="Sierra Vista Middle School"/>
    <n v="589.67999999999995"/>
    <n v="0"/>
    <n v="0"/>
    <n v="0"/>
    <n v="0"/>
    <n v="589.67999999999995"/>
    <s v="Yes"/>
    <s v="Yes"/>
    <s v="Yes"/>
    <s v="Yes"/>
    <x v="0"/>
  </r>
  <r>
    <x v="316"/>
    <s v="Sunnyside"/>
    <n v="5137"/>
    <s v="Sun Valley Elementary"/>
    <n v="378.2"/>
    <n v="34"/>
    <n v="0"/>
    <n v="0"/>
    <n v="0"/>
    <n v="412.2"/>
    <s v="Yes"/>
    <s v="Yes"/>
    <s v="Yes"/>
    <s v="Yes"/>
    <x v="0"/>
  </r>
  <r>
    <x v="317"/>
    <s v="Toppenish"/>
    <n v="1508"/>
    <s v="Computer Academy Toppenish High School"/>
    <n v="235.9"/>
    <n v="0"/>
    <n v="0"/>
    <n v="0"/>
    <n v="0"/>
    <n v="235.9"/>
    <s v="Yes"/>
    <s v="Yes"/>
    <s v="Yes"/>
    <s v="Yes"/>
    <x v="0"/>
  </r>
  <r>
    <x v="317"/>
    <s v="Toppenish"/>
    <n v="2264"/>
    <s v="Toppenish Middle School"/>
    <n v="767.88"/>
    <n v="0"/>
    <n v="0"/>
    <n v="0"/>
    <n v="0"/>
    <n v="767.88"/>
    <s v="Yes"/>
    <s v="Yes"/>
    <s v="Yes"/>
    <s v="Yes"/>
    <x v="0"/>
  </r>
  <r>
    <x v="317"/>
    <s v="Toppenish"/>
    <n v="2608"/>
    <s v="Garfield Elementary School"/>
    <n v="342.8"/>
    <n v="0"/>
    <n v="0"/>
    <n v="0"/>
    <n v="0"/>
    <n v="342.8"/>
    <s v="Yes"/>
    <s v="Yes"/>
    <s v="Yes"/>
    <s v="Yes"/>
    <x v="0"/>
  </r>
  <r>
    <x v="317"/>
    <s v="Toppenish"/>
    <n v="2635"/>
    <s v="Lincoln Elementary School"/>
    <n v="277.94"/>
    <n v="0"/>
    <n v="0"/>
    <n v="0"/>
    <n v="0"/>
    <n v="277.94"/>
    <s v="Yes"/>
    <s v="Yes"/>
    <s v="Yes"/>
    <s v="Yes"/>
    <x v="0"/>
  </r>
  <r>
    <x v="317"/>
    <s v="Toppenish"/>
    <n v="2900"/>
    <s v="Toppenish High School"/>
    <n v="909.97"/>
    <n v="0"/>
    <n v="29.57"/>
    <n v="0"/>
    <n v="0"/>
    <n v="939.54000000000008"/>
    <s v="Yes"/>
    <s v="Yes"/>
    <s v="Yes"/>
    <s v="Yes"/>
    <x v="0"/>
  </r>
  <r>
    <x v="317"/>
    <s v="Toppenish"/>
    <n v="4106"/>
    <s v="Kirkwood Elementary School"/>
    <n v="402.9"/>
    <n v="0"/>
    <n v="0"/>
    <n v="0"/>
    <n v="0"/>
    <n v="402.9"/>
    <s v="Yes"/>
    <s v="Yes"/>
    <s v="Yes"/>
    <s v="Yes"/>
    <x v="0"/>
  </r>
  <r>
    <x v="317"/>
    <s v="Toppenish"/>
    <n v="4588"/>
    <s v="Valley View Elementary"/>
    <n v="460.5"/>
    <n v="0"/>
    <n v="0"/>
    <n v="0"/>
    <n v="0"/>
    <n v="460.5"/>
    <s v="Yes"/>
    <s v="Yes"/>
    <s v="Yes"/>
    <s v="Yes"/>
    <x v="0"/>
  </r>
  <r>
    <x v="317"/>
    <s v="Toppenish"/>
    <n v="5262"/>
    <s v="NW Allprep"/>
    <n v="509.79"/>
    <n v="0"/>
    <n v="2.9499999999999997"/>
    <n v="0"/>
    <n v="0"/>
    <n v="512.74"/>
    <s v="No"/>
    <s v="Yes"/>
    <s v="No"/>
    <s v="No"/>
    <x v="1"/>
  </r>
  <r>
    <x v="318"/>
    <s v="Highland"/>
    <n v="2718"/>
    <s v="Highland Junior High School"/>
    <n v="253.9"/>
    <n v="0"/>
    <n v="0"/>
    <n v="0"/>
    <n v="0"/>
    <n v="253.9"/>
    <s v="Yes"/>
    <s v="Yes"/>
    <s v="Yes"/>
    <s v="Yes"/>
    <x v="0"/>
  </r>
  <r>
    <x v="318"/>
    <s v="Highland"/>
    <n v="3072"/>
    <s v="Marcus Whitman-Cowiche Elementary"/>
    <n v="232.1"/>
    <n v="30.1"/>
    <n v="0"/>
    <n v="0"/>
    <n v="0"/>
    <n v="262.2"/>
    <s v="Yes"/>
    <s v="Yes"/>
    <s v="Yes"/>
    <s v="Yes"/>
    <x v="0"/>
  </r>
  <r>
    <x v="318"/>
    <s v="Highland"/>
    <n v="3073"/>
    <s v="Tieton Intermediate School"/>
    <n v="197.8"/>
    <n v="0"/>
    <n v="0"/>
    <n v="0"/>
    <n v="0"/>
    <n v="197.8"/>
    <s v="Yes"/>
    <s v="Yes"/>
    <s v="Yes"/>
    <s v="Yes"/>
    <x v="0"/>
  </r>
  <r>
    <x v="318"/>
    <s v="Highland"/>
    <n v="4559"/>
    <s v="Highland High School"/>
    <n v="346.82"/>
    <n v="0"/>
    <n v="2.85"/>
    <n v="18.3"/>
    <n v="0"/>
    <n v="367.97"/>
    <s v="Yes"/>
    <s v="Yes"/>
    <s v="Yes"/>
    <s v="Yes"/>
    <x v="0"/>
  </r>
  <r>
    <x v="319"/>
    <s v="Granger"/>
    <n v="2531"/>
    <s v="Granger Middle School"/>
    <n v="424.7"/>
    <n v="0"/>
    <n v="0"/>
    <n v="0"/>
    <n v="0"/>
    <n v="424.7"/>
    <s v="Yes"/>
    <s v="Yes"/>
    <s v="Yes"/>
    <s v="Yes"/>
    <x v="0"/>
  </r>
  <r>
    <x v="319"/>
    <s v="Granger"/>
    <n v="3314"/>
    <s v="Granger High School"/>
    <n v="398.09"/>
    <n v="0"/>
    <n v="7.84"/>
    <n v="0"/>
    <n v="0"/>
    <n v="405.92999999999995"/>
    <s v="Yes"/>
    <s v="Yes"/>
    <s v="Yes"/>
    <s v="Yes"/>
    <x v="0"/>
  </r>
  <r>
    <x v="319"/>
    <s v="Granger"/>
    <n v="4535"/>
    <s v="Roosevelt Elementary"/>
    <n v="532.9"/>
    <n v="0"/>
    <n v="0"/>
    <n v="0"/>
    <n v="0"/>
    <n v="532.9"/>
    <s v="Yes"/>
    <s v="Yes"/>
    <s v="Yes"/>
    <s v="Yes"/>
    <x v="0"/>
  </r>
  <r>
    <x v="320"/>
    <s v="Zillah"/>
    <n v="2240"/>
    <s v="Zillah High School"/>
    <n v="425.44"/>
    <n v="0"/>
    <n v="15.219999999999999"/>
    <n v="0"/>
    <n v="0"/>
    <n v="440.65999999999997"/>
    <s v="Yes"/>
    <s v="Yes"/>
    <s v="Yes"/>
    <s v="Yes"/>
    <x v="0"/>
  </r>
  <r>
    <x v="320"/>
    <s v="Zillah"/>
    <n v="2783"/>
    <s v="Hilton Elementary School"/>
    <n v="269.64"/>
    <n v="47.79"/>
    <n v="0"/>
    <n v="0"/>
    <n v="0"/>
    <n v="317.43"/>
    <s v="Yes"/>
    <s v="Yes"/>
    <s v="Yes"/>
    <s v="Yes"/>
    <x v="0"/>
  </r>
  <r>
    <x v="320"/>
    <s v="Zillah"/>
    <n v="4221"/>
    <s v="Zillah Intermediate School"/>
    <n v="265"/>
    <n v="0"/>
    <n v="0"/>
    <n v="0"/>
    <n v="0"/>
    <n v="265"/>
    <s v="Yes"/>
    <s v="Yes"/>
    <s v="Yes"/>
    <s v="Yes"/>
    <x v="0"/>
  </r>
  <r>
    <x v="320"/>
    <s v="Zillah"/>
    <n v="4481"/>
    <s v="Zillah Middle School"/>
    <n v="313.18"/>
    <n v="0"/>
    <n v="0"/>
    <n v="0"/>
    <n v="0"/>
    <n v="313.18"/>
    <s v="Yes"/>
    <s v="Yes"/>
    <s v="Yes"/>
    <s v="Yes"/>
    <x v="0"/>
  </r>
  <r>
    <x v="321"/>
    <s v="Wapato"/>
    <n v="2131"/>
    <s v="Wapato Middle School"/>
    <n v="699.21"/>
    <n v="0"/>
    <n v="0"/>
    <n v="0"/>
    <n v="0"/>
    <n v="699.21"/>
    <s v="Yes"/>
    <s v="Yes"/>
    <s v="Yes"/>
    <s v="Yes"/>
    <x v="0"/>
  </r>
  <r>
    <x v="321"/>
    <s v="Wapato"/>
    <n v="2757"/>
    <s v="Satus Elementary"/>
    <n v="308.5"/>
    <n v="0"/>
    <n v="0"/>
    <n v="0"/>
    <n v="0"/>
    <n v="308.5"/>
    <s v="Yes"/>
    <s v="Yes"/>
    <s v="Yes"/>
    <s v="Yes"/>
    <x v="0"/>
  </r>
  <r>
    <x v="321"/>
    <s v="Wapato"/>
    <n v="3141"/>
    <s v="Wapato High School"/>
    <n v="813.39"/>
    <n v="0"/>
    <n v="22.599999999999998"/>
    <n v="0"/>
    <n v="0"/>
    <n v="835.99"/>
    <s v="Yes"/>
    <s v="Yes"/>
    <s v="Yes"/>
    <s v="Yes"/>
    <x v="0"/>
  </r>
  <r>
    <x v="321"/>
    <s v="Wapato"/>
    <n v="4022"/>
    <s v="Pace Alternative High School"/>
    <n v="70.92"/>
    <n v="0"/>
    <n v="0"/>
    <n v="0"/>
    <n v="0"/>
    <n v="70.92"/>
    <s v="Yes"/>
    <s v="Yes"/>
    <s v="Yes"/>
    <s v="Yes"/>
    <x v="0"/>
  </r>
  <r>
    <x v="321"/>
    <s v="Wapato"/>
    <n v="4518"/>
    <s v="Adams Elementary"/>
    <n v="381.9"/>
    <n v="0"/>
    <n v="0"/>
    <n v="0"/>
    <n v="0"/>
    <n v="381.9"/>
    <s v="Yes"/>
    <s v="Yes"/>
    <s v="Yes"/>
    <s v="Yes"/>
    <x v="0"/>
  </r>
  <r>
    <x v="321"/>
    <s v="Wapato"/>
    <n v="5543"/>
    <s v="Simcoe Elementary School"/>
    <n v="382.6"/>
    <n v="0"/>
    <n v="0"/>
    <n v="0"/>
    <n v="0"/>
    <n v="382.6"/>
    <s v="Yes"/>
    <s v="Yes"/>
    <s v="Yes"/>
    <s v="Yes"/>
    <x v="0"/>
  </r>
  <r>
    <x v="321"/>
    <s v="Wapato"/>
    <n v="5544"/>
    <s v="Camas Elementary"/>
    <n v="293.89999999999998"/>
    <n v="85.1"/>
    <n v="0"/>
    <n v="0"/>
    <n v="0"/>
    <n v="379"/>
    <s v="Yes"/>
    <s v="Yes"/>
    <s v="Yes"/>
    <s v="Yes"/>
    <x v="0"/>
  </r>
  <r>
    <x v="321"/>
    <s v="Wapato"/>
    <n v="5723"/>
    <s v="Wapato Online Academy K-5"/>
    <n v="4.17"/>
    <n v="0"/>
    <n v="0"/>
    <n v="0"/>
    <n v="0"/>
    <n v="4.17"/>
    <s v="Yes"/>
    <s v="Yes"/>
    <s v="Yes"/>
    <s v="Yes"/>
    <x v="0"/>
  </r>
  <r>
    <x v="321"/>
    <s v="Wapato"/>
    <n v="5724"/>
    <s v="Wapato Online Academy 6-8"/>
    <n v="11"/>
    <n v="0"/>
    <n v="0"/>
    <n v="0"/>
    <n v="0"/>
    <n v="11"/>
    <s v="Yes"/>
    <s v="Yes"/>
    <s v="Yes"/>
    <s v="Yes"/>
    <x v="0"/>
  </r>
  <r>
    <x v="321"/>
    <s v="Wapato"/>
    <n v="5725"/>
    <s v="Wapato Online Academy 9-12"/>
    <n v="41.5"/>
    <n v="0"/>
    <n v="0"/>
    <n v="0"/>
    <n v="0"/>
    <n v="41.5"/>
    <s v="Yes"/>
    <s v="Yes"/>
    <s v="Yes"/>
    <s v="Yes"/>
    <x v="0"/>
  </r>
  <r>
    <x v="322"/>
    <s v="West Valley (Yak)"/>
    <n v="2505"/>
    <s v="Wide Hollow Elementary"/>
    <n v="438.94"/>
    <n v="0"/>
    <n v="0"/>
    <n v="0"/>
    <n v="0"/>
    <n v="438.94"/>
    <s v="Yes"/>
    <s v="Yes"/>
    <s v="Yes"/>
    <s v="Yes"/>
    <x v="0"/>
  </r>
  <r>
    <x v="322"/>
    <s v="West Valley (Yak)"/>
    <n v="2758"/>
    <s v="Mountainview Elementary"/>
    <n v="246.2"/>
    <n v="0"/>
    <n v="0"/>
    <n v="0"/>
    <n v="0"/>
    <n v="246.2"/>
    <s v="Yes"/>
    <s v="Yes"/>
    <s v="Yes"/>
    <s v="Yes"/>
    <x v="0"/>
  </r>
  <r>
    <x v="322"/>
    <s v="West Valley (Yak)"/>
    <n v="2822"/>
    <s v="Ahtanum Valley Elementary"/>
    <n v="379.16"/>
    <n v="0"/>
    <n v="0"/>
    <n v="0"/>
    <n v="0"/>
    <n v="379.16"/>
    <s v="Yes"/>
    <s v="Yes"/>
    <s v="Yes"/>
    <s v="Yes"/>
    <x v="0"/>
  </r>
  <r>
    <x v="322"/>
    <s v="West Valley (Yak)"/>
    <n v="3074"/>
    <s v="West Valley High School"/>
    <n v="1332.57"/>
    <n v="0"/>
    <n v="104.73"/>
    <n v="0"/>
    <n v="0"/>
    <n v="1437.3"/>
    <s v="No"/>
    <s v="Yes"/>
    <s v="No"/>
    <s v="No"/>
    <x v="1"/>
  </r>
  <r>
    <x v="322"/>
    <s v="West Valley (Yak)"/>
    <n v="3207"/>
    <s v="Summitview Elementary"/>
    <n v="499.82"/>
    <n v="0"/>
    <n v="0"/>
    <n v="0"/>
    <n v="0"/>
    <n v="499.82"/>
    <s v="Yes"/>
    <s v="Yes"/>
    <s v="Yes"/>
    <s v="Yes"/>
    <x v="0"/>
  </r>
  <r>
    <x v="322"/>
    <s v="West Valley (Yak)"/>
    <n v="3699"/>
    <s v="Apple Valley Elementary"/>
    <n v="427.54"/>
    <n v="29.61"/>
    <n v="0"/>
    <n v="0"/>
    <n v="0"/>
    <n v="457.15000000000003"/>
    <s v="No"/>
    <s v="Yes"/>
    <s v="No"/>
    <s v="No"/>
    <x v="1"/>
  </r>
  <r>
    <x v="322"/>
    <s v="West Valley (Yak)"/>
    <n v="4040"/>
    <s v="West Valley Jr High"/>
    <n v="1160.8399999999999"/>
    <n v="0"/>
    <n v="0"/>
    <n v="0"/>
    <n v="0"/>
    <n v="1160.8399999999999"/>
    <s v="Yes"/>
    <s v="Yes"/>
    <s v="Yes"/>
    <s v="Yes"/>
    <x v="0"/>
  </r>
  <r>
    <x v="322"/>
    <s v="West Valley (Yak)"/>
    <n v="4448"/>
    <s v="Cottonwood Elementary School"/>
    <n v="352.56"/>
    <n v="16.3"/>
    <n v="0"/>
    <n v="0"/>
    <n v="0"/>
    <n v="368.86"/>
    <s v="No"/>
    <s v="Yes"/>
    <s v="No"/>
    <s v="No"/>
    <x v="1"/>
  </r>
  <r>
    <x v="322"/>
    <s v="West Valley (Yak)"/>
    <n v="5504"/>
    <s v="WEST VALLEY VIRTUAL ACADEMY K-6"/>
    <n v="27.4"/>
    <n v="0"/>
    <n v="0"/>
    <n v="0"/>
    <n v="0"/>
    <n v="27.4"/>
    <s v="Yes"/>
    <s v="Yes"/>
    <s v="Yes"/>
    <s v="Yes"/>
    <x v="0"/>
  </r>
  <r>
    <x v="322"/>
    <s v="West Valley (Yak)"/>
    <n v="5505"/>
    <s v="WEST VALLEY VIRTUAL ACADEMY 7-8"/>
    <n v="26.27"/>
    <n v="0"/>
    <n v="0"/>
    <n v="0"/>
    <n v="0"/>
    <n v="26.27"/>
    <s v="No"/>
    <s v="Yes"/>
    <s v="No"/>
    <s v="No"/>
    <x v="1"/>
  </r>
  <r>
    <x v="322"/>
    <s v="West Valley (Yak)"/>
    <n v="5506"/>
    <s v="WEST VALLEY VIRTUAL ACADEMY 9-12"/>
    <n v="154.47999999999999"/>
    <n v="0"/>
    <n v="0"/>
    <n v="0"/>
    <n v="0"/>
    <n v="154.47999999999999"/>
    <s v="No"/>
    <s v="Yes"/>
    <s v="No"/>
    <s v="No"/>
    <x v="1"/>
  </r>
  <r>
    <x v="322"/>
    <s v="West Valley (Yak)"/>
    <n v="5620"/>
    <s v="West Valley Virtual University"/>
    <n v="12.85"/>
    <n v="0"/>
    <n v="0"/>
    <n v="0"/>
    <n v="0"/>
    <n v="12.85"/>
    <s v="No"/>
    <s v="Yes"/>
    <s v="No"/>
    <s v="No"/>
    <x v="1"/>
  </r>
  <r>
    <x v="322"/>
    <s v="West Valley (Yak)"/>
    <n v="5699"/>
    <s v="West Valley Innovation Center"/>
    <n v="185.7"/>
    <n v="0"/>
    <n v="0"/>
    <n v="0"/>
    <n v="0"/>
    <n v="185.7"/>
    <s v="Yes"/>
    <s v="Yes"/>
    <s v="Yes"/>
    <s v="Yes"/>
    <x v="0"/>
  </r>
  <r>
    <x v="323"/>
    <s v="Mount Adams"/>
    <n v="2389"/>
    <s v="Mount Adams Middle School"/>
    <n v="126.7"/>
    <n v="0"/>
    <n v="0"/>
    <n v="0"/>
    <n v="0"/>
    <n v="126.7"/>
    <s v="Yes"/>
    <s v="Yes"/>
    <s v="Yes"/>
    <s v="Yes"/>
    <x v="0"/>
  </r>
  <r>
    <x v="323"/>
    <s v="Mount Adams"/>
    <n v="2506"/>
    <s v="Harrah Elementary School"/>
    <n v="467.1"/>
    <n v="0"/>
    <n v="0"/>
    <n v="0"/>
    <n v="0"/>
    <n v="467.1"/>
    <s v="Yes"/>
    <s v="Yes"/>
    <s v="Yes"/>
    <s v="Yes"/>
    <x v="0"/>
  </r>
  <r>
    <x v="323"/>
    <s v="Mount Adams"/>
    <n v="2532"/>
    <s v="White Swan High School"/>
    <n v="263.60000000000002"/>
    <n v="0"/>
    <n v="0"/>
    <n v="13.2"/>
    <n v="0"/>
    <n v="276.8"/>
    <s v="Yes"/>
    <s v="Yes"/>
    <s v="Yes"/>
    <s v="Yes"/>
    <x v="0"/>
  </r>
  <r>
    <x v="324"/>
    <s v="Yakama Nation Tribal"/>
    <n v="5550"/>
    <s v="Yakama Nation School"/>
    <n v="138.6"/>
    <n v="0"/>
    <n v="0"/>
    <n v="0"/>
    <n v="0"/>
    <n v="138.6"/>
    <s v="No"/>
    <s v="No"/>
    <s v="No"/>
    <s v="No"/>
    <x v="1"/>
  </r>
  <r>
    <x v="2"/>
    <s v="Othello"/>
    <n v="5528"/>
    <s v="Early Childhood Center"/>
    <n v="0"/>
    <n v="16.170000000000002"/>
    <n v="0"/>
    <n v="0"/>
    <n v="0"/>
    <n v="16.170000000000002"/>
    <s v="Yes"/>
    <s v="Yes"/>
    <s v="Yes"/>
    <s v="Yes"/>
    <x v="0"/>
  </r>
  <r>
    <x v="2"/>
    <s v="Othello"/>
    <n v="5634"/>
    <s v="Open Door Re-Engagement"/>
    <n v="0"/>
    <n v="0"/>
    <n v="0"/>
    <n v="27.1"/>
    <n v="0"/>
    <n v="27.1"/>
    <s v="Yes"/>
    <s v="Yes"/>
    <s v="Yes"/>
    <s v="Yes"/>
    <x v="0"/>
  </r>
  <r>
    <x v="5"/>
    <s v="Clarkston"/>
    <n v="5413"/>
    <s v="Educational Opportunity Center Reengagement"/>
    <n v="0"/>
    <n v="0"/>
    <n v="0"/>
    <n v="13.4"/>
    <n v="0"/>
    <n v="13.4"/>
    <s v="Yes"/>
    <s v="Yes"/>
    <s v="Yes"/>
    <s v="Yes"/>
    <x v="0"/>
  </r>
  <r>
    <x v="7"/>
    <s v="Kennewick"/>
    <n v="2000"/>
    <s v="Keewaydin Discovery Center"/>
    <n v="0"/>
    <n v="0"/>
    <n v="0"/>
    <n v="0"/>
    <n v="0"/>
    <n v="0"/>
    <s v="No"/>
    <s v="Yes"/>
    <s v="No"/>
    <s v="No"/>
    <x v="1"/>
  </r>
  <r>
    <x v="11"/>
    <s v="Prosser"/>
    <n v="5537"/>
    <s v="Prosser Opportunity Academy"/>
    <n v="0"/>
    <n v="0"/>
    <n v="0"/>
    <n v="45.3"/>
    <n v="0"/>
    <n v="45.3"/>
    <s v="Yes"/>
    <s v="Yes"/>
    <s v="Yes"/>
    <s v="Yes"/>
    <x v="0"/>
  </r>
  <r>
    <x v="16"/>
    <s v="Lake Chelan"/>
    <n v="1675"/>
    <s v="Lake Chelan Preschool"/>
    <n v="0"/>
    <n v="0"/>
    <n v="0"/>
    <n v="0"/>
    <n v="0"/>
    <n v="0"/>
    <s v="No"/>
    <s v="Yes"/>
    <s v="No"/>
    <s v="No"/>
    <x v="1"/>
  </r>
  <r>
    <x v="19"/>
    <s v="Wenatchee"/>
    <n v="5316"/>
    <s v="Open Doors  Re-Engagement Wenatchee"/>
    <n v="0"/>
    <n v="0"/>
    <n v="0.63"/>
    <n v="90.82"/>
    <n v="0"/>
    <n v="91.449999999999989"/>
    <s v="Yes"/>
    <s v="Yes"/>
    <s v="Yes"/>
    <s v="Yes"/>
    <x v="0"/>
  </r>
  <r>
    <x v="21"/>
    <s v="Port Angeles"/>
    <n v="1897"/>
    <s v="Special Education"/>
    <n v="0"/>
    <n v="0"/>
    <n v="0"/>
    <n v="0"/>
    <n v="0"/>
    <n v="0"/>
    <s v="No"/>
    <s v="Yes"/>
    <s v="No"/>
    <s v="No"/>
    <x v="1"/>
  </r>
  <r>
    <x v="24"/>
    <s v="Cape Flattery"/>
    <n v="1787"/>
    <s v="Cape Flattery Preschool"/>
    <n v="0"/>
    <n v="0"/>
    <n v="0"/>
    <n v="0"/>
    <n v="0"/>
    <n v="0"/>
    <s v="No"/>
    <s v="Yes"/>
    <s v="No"/>
    <s v="No"/>
    <x v="1"/>
  </r>
  <r>
    <x v="25"/>
    <s v="Quillayute Valley"/>
    <n v="5529"/>
    <s v="Insight School of WA Open Doors Program"/>
    <n v="0"/>
    <n v="0"/>
    <n v="0"/>
    <n v="9.5"/>
    <n v="0"/>
    <n v="9.5"/>
    <s v="Yes"/>
    <s v="Yes"/>
    <s v="Yes"/>
    <s v="Yes"/>
    <x v="0"/>
  </r>
  <r>
    <x v="27"/>
    <s v="Vancouver"/>
    <n v="2636"/>
    <s v="Early Childhood Education Center"/>
    <n v="0"/>
    <n v="0"/>
    <n v="0"/>
    <n v="0"/>
    <n v="0"/>
    <n v="0"/>
    <s v="No"/>
    <s v="Yes"/>
    <s v="No"/>
    <s v="No"/>
    <x v="1"/>
  </r>
  <r>
    <x v="27"/>
    <s v="Vancouver"/>
    <n v="5342"/>
    <s v="Open Doors Vancouver"/>
    <n v="0"/>
    <n v="0"/>
    <n v="0"/>
    <n v="236.5"/>
    <n v="0"/>
    <n v="236.5"/>
    <s v="Yes"/>
    <s v="Yes"/>
    <s v="Yes"/>
    <s v="Yes"/>
    <x v="0"/>
  </r>
  <r>
    <x v="27"/>
    <s v="Vancouver"/>
    <n v="5716"/>
    <s v="Vancouver Intensive Communications Center"/>
    <n v="0"/>
    <n v="0"/>
    <n v="0"/>
    <n v="0"/>
    <n v="0"/>
    <n v="0"/>
    <s v="No"/>
    <s v="Yes"/>
    <s v="No"/>
    <s v="No"/>
    <x v="1"/>
  </r>
  <r>
    <x v="31"/>
    <s v="Washougal"/>
    <n v="1899"/>
    <s v="Washougal Special Services"/>
    <n v="0"/>
    <n v="0"/>
    <n v="0"/>
    <n v="0"/>
    <n v="0"/>
    <n v="0"/>
    <s v="No"/>
    <s v="Yes"/>
    <s v="No"/>
    <s v="No"/>
    <x v="1"/>
  </r>
  <r>
    <x v="32"/>
    <s v="Evergreen (Clark)"/>
    <n v="1530"/>
    <s v="Early Childhood Center"/>
    <n v="0"/>
    <n v="0"/>
    <n v="0"/>
    <n v="0"/>
    <n v="0"/>
    <n v="0"/>
    <s v="No"/>
    <s v="Yes"/>
    <s v="No"/>
    <s v="No"/>
    <x v="1"/>
  </r>
  <r>
    <x v="32"/>
    <s v="Evergreen (Clark)"/>
    <n v="5435"/>
    <s v="Open Doors Evergreen"/>
    <n v="0"/>
    <n v="0"/>
    <n v="0"/>
    <n v="150.1"/>
    <n v="0"/>
    <n v="150.1"/>
    <s v="Yes"/>
    <s v="Yes"/>
    <s v="Yes"/>
    <s v="Yes"/>
    <x v="0"/>
  </r>
  <r>
    <x v="33"/>
    <s v="Camas"/>
    <n v="5055"/>
    <s v="Papermaker Preschool"/>
    <n v="0"/>
    <n v="0"/>
    <n v="0"/>
    <n v="0"/>
    <n v="0"/>
    <n v="0"/>
    <s v="No"/>
    <s v="Yes"/>
    <s v="No"/>
    <s v="No"/>
    <x v="1"/>
  </r>
  <r>
    <x v="33"/>
    <s v="Camas"/>
    <n v="5532"/>
    <s v="Camas School District Open Doors"/>
    <n v="0"/>
    <n v="0"/>
    <n v="0"/>
    <n v="4.5"/>
    <n v="0"/>
    <n v="4.5"/>
    <s v="No"/>
    <s v="Yes"/>
    <s v="No"/>
    <s v="No"/>
    <x v="1"/>
  </r>
  <r>
    <x v="33"/>
    <s v="Camas"/>
    <n v="5573"/>
    <s v="The Heights Learning Center"/>
    <n v="0"/>
    <n v="0"/>
    <n v="0"/>
    <n v="0"/>
    <n v="0"/>
    <n v="0"/>
    <s v="No"/>
    <s v="Yes"/>
    <s v="No"/>
    <s v="No"/>
    <x v="1"/>
  </r>
  <r>
    <x v="34"/>
    <s v="Battle Ground"/>
    <n v="4108"/>
    <s v="Preschool Infant Other"/>
    <n v="0"/>
    <n v="0"/>
    <n v="0"/>
    <n v="0"/>
    <n v="0"/>
    <n v="0"/>
    <s v="No"/>
    <s v="Yes"/>
    <s v="No"/>
    <s v="No"/>
    <x v="1"/>
  </r>
  <r>
    <x v="34"/>
    <s v="Battle Ground"/>
    <n v="5360"/>
    <s v="Open Doors Battle Ground"/>
    <n v="0"/>
    <n v="0"/>
    <n v="0"/>
    <n v="32.200000000000003"/>
    <n v="0"/>
    <n v="32.200000000000003"/>
    <s v="No"/>
    <s v="Yes"/>
    <s v="No"/>
    <s v="No"/>
    <x v="1"/>
  </r>
  <r>
    <x v="35"/>
    <s v="Ridgefield"/>
    <n v="5558"/>
    <s v="Ridgefield Early Learning Center"/>
    <n v="0"/>
    <n v="0"/>
    <n v="0"/>
    <n v="0"/>
    <n v="0"/>
    <n v="0"/>
    <s v="No"/>
    <s v="Yes"/>
    <s v="No"/>
    <s v="No"/>
    <x v="1"/>
  </r>
  <r>
    <x v="325"/>
    <s v="ESA 112"/>
    <n v="5467"/>
    <s v="ESA 112 Special Ed Co-Op"/>
    <n v="0"/>
    <n v="0"/>
    <n v="0"/>
    <n v="0"/>
    <n v="0"/>
    <n v="0"/>
    <s v="No"/>
    <e v="#N/A"/>
    <s v="No"/>
    <s v="No"/>
    <x v="1"/>
  </r>
  <r>
    <x v="37"/>
    <s v="Dayton"/>
    <n v="5617"/>
    <s v="Dayton School District Alternative Program"/>
    <n v="0"/>
    <n v="0"/>
    <n v="0"/>
    <n v="5.8"/>
    <n v="0"/>
    <n v="5.8"/>
    <s v="Yes"/>
    <s v="Yes"/>
    <s v="No"/>
    <s v="No"/>
    <x v="1"/>
  </r>
  <r>
    <x v="39"/>
    <s v="Longview"/>
    <n v="2665"/>
    <s v="Broadway Learning Center"/>
    <n v="0"/>
    <n v="59.1"/>
    <n v="0"/>
    <n v="0"/>
    <n v="0"/>
    <n v="59.1"/>
    <s v="No"/>
    <s v="Yes"/>
    <s v="No"/>
    <s v="No"/>
    <x v="1"/>
  </r>
  <r>
    <x v="39"/>
    <s v="Longview"/>
    <n v="5400"/>
    <s v="Discovery High School-Achieve"/>
    <n v="0"/>
    <n v="0"/>
    <n v="0"/>
    <n v="45"/>
    <n v="0"/>
    <n v="45"/>
    <s v="Yes"/>
    <s v="Yes"/>
    <s v="Yes"/>
    <s v="Yes"/>
    <x v="0"/>
  </r>
  <r>
    <x v="44"/>
    <s v="Kelso"/>
    <n v="5076"/>
    <s v="Special Education"/>
    <n v="0"/>
    <n v="0"/>
    <n v="0"/>
    <n v="0"/>
    <n v="0"/>
    <n v="0"/>
    <s v="No"/>
    <s v="Yes"/>
    <s v="No"/>
    <s v="No"/>
    <x v="1"/>
  </r>
  <r>
    <x v="44"/>
    <s v="Kelso"/>
    <n v="5547"/>
    <s v="Kelso Goal Oriented Learning Design"/>
    <n v="0"/>
    <n v="0"/>
    <n v="0"/>
    <n v="36.799999999999997"/>
    <n v="0"/>
    <n v="36.799999999999997"/>
    <s v="Yes"/>
    <s v="Yes"/>
    <s v="Yes"/>
    <s v="Yes"/>
    <x v="0"/>
  </r>
  <r>
    <x v="48"/>
    <s v="Eastmont"/>
    <n v="5130"/>
    <s v="Eastmont Preschools"/>
    <n v="0"/>
    <n v="0"/>
    <n v="0"/>
    <n v="0"/>
    <n v="0"/>
    <n v="0"/>
    <s v="No"/>
    <s v="Yes"/>
    <s v="No"/>
    <s v="No"/>
    <x v="1"/>
  </r>
  <r>
    <x v="52"/>
    <s v="Curlew"/>
    <n v="5530"/>
    <s v="Ferry County Open Doors"/>
    <n v="0"/>
    <n v="0"/>
    <n v="0"/>
    <n v="57"/>
    <n v="0"/>
    <n v="57"/>
    <s v="No"/>
    <s v="Yes"/>
    <s v="No"/>
    <s v="No"/>
    <x v="1"/>
  </r>
  <r>
    <x v="56"/>
    <s v="Pasco"/>
    <n v="1970"/>
    <s v="Pasco Early Childhood"/>
    <n v="0"/>
    <n v="0"/>
    <n v="0"/>
    <n v="0"/>
    <n v="0"/>
    <n v="0"/>
    <s v="Yes"/>
    <s v="Yes"/>
    <s v="No"/>
    <s v="No"/>
    <x v="1"/>
  </r>
  <r>
    <x v="56"/>
    <s v="Pasco"/>
    <n v="5483"/>
    <s v="Pasco Early Learning Center"/>
    <n v="0"/>
    <n v="0"/>
    <n v="0"/>
    <n v="0"/>
    <n v="0"/>
    <n v="0"/>
    <s v="No"/>
    <s v="Yes"/>
    <s v="No"/>
    <s v="No"/>
    <x v="1"/>
  </r>
  <r>
    <x v="56"/>
    <s v="Pasco"/>
    <n v="5596"/>
    <s v="Soar to Success"/>
    <n v="0"/>
    <n v="0"/>
    <n v="0"/>
    <n v="50.83"/>
    <n v="0"/>
    <n v="50.83"/>
    <s v="No"/>
    <s v="Yes"/>
    <s v="No"/>
    <s v="No"/>
    <x v="1"/>
  </r>
  <r>
    <x v="57"/>
    <s v="North Franklin"/>
    <n v="1889"/>
    <s v="Connell Preschool"/>
    <n v="0"/>
    <n v="0"/>
    <n v="0"/>
    <n v="0"/>
    <n v="0"/>
    <n v="0"/>
    <s v="No"/>
    <s v="Yes"/>
    <s v="No"/>
    <s v="No"/>
    <x v="1"/>
  </r>
  <r>
    <x v="57"/>
    <s v="North Franklin"/>
    <n v="5499"/>
    <s v="CRCC-Open Doors"/>
    <n v="0"/>
    <n v="0"/>
    <n v="0"/>
    <n v="6.8"/>
    <n v="0"/>
    <n v="6.8"/>
    <s v="No"/>
    <s v="Yes"/>
    <s v="No"/>
    <s v="No"/>
    <x v="1"/>
  </r>
  <r>
    <x v="61"/>
    <s v="Wahluke"/>
    <n v="1981"/>
    <s v="Developmental Pre-School"/>
    <n v="0"/>
    <n v="0"/>
    <n v="0"/>
    <n v="0"/>
    <n v="0"/>
    <n v="0"/>
    <s v="No"/>
    <s v="Yes"/>
    <s v="No"/>
    <s v="No"/>
    <x v="1"/>
  </r>
  <r>
    <x v="61"/>
    <s v="Wahluke"/>
    <n v="5120"/>
    <s v="Mattawa Elementary Pre-School"/>
    <n v="0"/>
    <n v="0"/>
    <n v="0"/>
    <n v="0"/>
    <n v="0"/>
    <n v="0"/>
    <s v="No"/>
    <s v="Yes"/>
    <s v="No"/>
    <s v="No"/>
    <x v="1"/>
  </r>
  <r>
    <x v="67"/>
    <s v="Moses Lake"/>
    <n v="5323"/>
    <s v="MLSD Open Doors Re-Engagement Program"/>
    <n v="0"/>
    <n v="0"/>
    <n v="1.7200000000000002"/>
    <n v="69.73"/>
    <n v="0"/>
    <n v="71.45"/>
    <s v="Yes"/>
    <s v="Yes"/>
    <s v="Yes"/>
    <s v="Yes"/>
    <x v="0"/>
  </r>
  <r>
    <x v="67"/>
    <s v="Moses Lake"/>
    <n v="5652"/>
    <s v="Moses Lake Early Learning Center"/>
    <n v="0"/>
    <n v="0"/>
    <n v="0"/>
    <n v="0"/>
    <n v="0"/>
    <n v="0"/>
    <s v="No"/>
    <s v="Yes"/>
    <s v="No"/>
    <s v="No"/>
    <x v="1"/>
  </r>
  <r>
    <x v="68"/>
    <s v="Ephrata"/>
    <n v="4229"/>
    <s v="Beezley Springs Elementary"/>
    <n v="0"/>
    <n v="0"/>
    <n v="0"/>
    <n v="0"/>
    <n v="0"/>
    <n v="0"/>
    <s v="No"/>
    <s v="Yes"/>
    <s v="No"/>
    <s v="No"/>
    <x v="1"/>
  </r>
  <r>
    <x v="68"/>
    <s v="Ephrata"/>
    <n v="5497"/>
    <s v="Sage Hills Open Doors"/>
    <n v="0"/>
    <n v="0"/>
    <n v="0"/>
    <n v="32.799999999999997"/>
    <n v="0"/>
    <n v="32.799999999999997"/>
    <s v="Yes"/>
    <s v="Yes"/>
    <s v="Yes"/>
    <s v="Yes"/>
    <x v="0"/>
  </r>
  <r>
    <x v="68"/>
    <s v="Ephrata"/>
    <n v="5553"/>
    <s v="Sage Hills ECEAP"/>
    <n v="0"/>
    <n v="0"/>
    <n v="0"/>
    <n v="0"/>
    <n v="0"/>
    <n v="0"/>
    <s v="No"/>
    <s v="Yes"/>
    <s v="No"/>
    <s v="No"/>
    <x v="1"/>
  </r>
  <r>
    <x v="71"/>
    <s v="Aberdeen"/>
    <n v="3154"/>
    <s v="Hopkins Elementary"/>
    <n v="0"/>
    <n v="0"/>
    <n v="0"/>
    <n v="0"/>
    <n v="0"/>
    <n v="0"/>
    <s v="No"/>
    <s v="Yes"/>
    <s v="No"/>
    <s v="No"/>
    <x v="1"/>
  </r>
  <r>
    <x v="71"/>
    <s v="Aberdeen"/>
    <n v="4267"/>
    <s v="Grays Harbor Juvenile Detention"/>
    <n v="0"/>
    <n v="0"/>
    <n v="0"/>
    <n v="0"/>
    <n v="0"/>
    <n v="0"/>
    <s v="No"/>
    <s v="Yes"/>
    <s v="No"/>
    <s v="No"/>
    <x v="1"/>
  </r>
  <r>
    <x v="71"/>
    <s v="Aberdeen"/>
    <n v="5663"/>
    <s v="Harbor Open Doors"/>
    <n v="0"/>
    <n v="0"/>
    <n v="0"/>
    <n v="53.77"/>
    <n v="0"/>
    <n v="53.77"/>
    <s v="Yes"/>
    <s v="Yes"/>
    <s v="Yes"/>
    <s v="Yes"/>
    <x v="0"/>
  </r>
  <r>
    <x v="76"/>
    <s v="Elma"/>
    <n v="5416"/>
    <s v="East Grays Harbor Open Doors"/>
    <n v="0"/>
    <n v="0"/>
    <n v="0.11"/>
    <n v="54.1"/>
    <n v="0"/>
    <n v="54.21"/>
    <s v="Yes"/>
    <s v="Yes"/>
    <s v="Yes"/>
    <s v="Yes"/>
    <x v="0"/>
  </r>
  <r>
    <x v="84"/>
    <s v="Oak Harbor"/>
    <n v="3662"/>
    <s v="Special Education"/>
    <n v="0"/>
    <n v="0"/>
    <n v="0"/>
    <n v="0"/>
    <n v="0"/>
    <n v="0"/>
    <s v="No"/>
    <s v="Yes"/>
    <s v="No"/>
    <s v="No"/>
    <x v="1"/>
  </r>
  <r>
    <x v="84"/>
    <s v="Oak Harbor"/>
    <n v="5343"/>
    <s v="iGrad Academy"/>
    <n v="0"/>
    <n v="0"/>
    <n v="0"/>
    <n v="18.5"/>
    <n v="0"/>
    <n v="18.5"/>
    <s v="Yes"/>
    <s v="Yes"/>
    <s v="No"/>
    <s v="No"/>
    <x v="1"/>
  </r>
  <r>
    <x v="85"/>
    <s v="Coupeville"/>
    <n v="5412"/>
    <s v="Open Den"/>
    <n v="0"/>
    <n v="0"/>
    <n v="0"/>
    <n v="49.5"/>
    <n v="0"/>
    <n v="49.5"/>
    <s v="No"/>
    <s v="Yes"/>
    <s v="No"/>
    <s v="No"/>
    <x v="1"/>
  </r>
  <r>
    <x v="92"/>
    <s v="Seattle"/>
    <n v="5405"/>
    <s v="Interagency Open Doors"/>
    <n v="0"/>
    <n v="0"/>
    <n v="0.11"/>
    <n v="92.94"/>
    <n v="0"/>
    <n v="93.05"/>
    <s v="Yes"/>
    <s v="Yes"/>
    <s v="Yes"/>
    <s v="Yes"/>
    <x v="0"/>
  </r>
  <r>
    <x v="93"/>
    <s v="Federal Way"/>
    <n v="5107"/>
    <s v="Federal Way Running Start Home School"/>
    <n v="0"/>
    <n v="0"/>
    <n v="11.19"/>
    <n v="0"/>
    <n v="0"/>
    <n v="11.19"/>
    <s v="No"/>
    <s v="Yes"/>
    <s v="No"/>
    <s v="No"/>
    <x v="1"/>
  </r>
  <r>
    <x v="93"/>
    <s v="Federal Way"/>
    <n v="5218"/>
    <s v="Federal Way Public School ECEAP"/>
    <n v="0"/>
    <n v="0"/>
    <n v="0"/>
    <n v="0"/>
    <n v="0"/>
    <n v="0"/>
    <s v="No"/>
    <s v="Yes"/>
    <s v="No"/>
    <s v="No"/>
    <x v="1"/>
  </r>
  <r>
    <x v="93"/>
    <s v="Federal Way"/>
    <n v="5348"/>
    <s v="Open Doors Youth Reengagement (1418)"/>
    <n v="0"/>
    <n v="0"/>
    <n v="0.48"/>
    <n v="156.01"/>
    <n v="0"/>
    <n v="156.48999999999998"/>
    <s v="Yes"/>
    <s v="Yes"/>
    <s v="Yes"/>
    <s v="Yes"/>
    <x v="0"/>
  </r>
  <r>
    <x v="94"/>
    <s v="Enumclaw"/>
    <n v="5491"/>
    <s v="JJ Smith Elementary"/>
    <n v="0"/>
    <n v="39.700000000000003"/>
    <n v="0"/>
    <n v="0"/>
    <n v="0"/>
    <n v="39.700000000000003"/>
    <s v="No"/>
    <s v="Yes"/>
    <s v="No"/>
    <s v="No"/>
    <x v="1"/>
  </r>
  <r>
    <x v="96"/>
    <s v="Highline"/>
    <n v="5119"/>
    <s v="Valley View Early Childhood Center"/>
    <n v="0"/>
    <n v="0"/>
    <n v="0"/>
    <n v="0"/>
    <n v="0"/>
    <n v="0"/>
    <s v="No"/>
    <s v="Yes"/>
    <s v="No"/>
    <s v="No"/>
    <x v="1"/>
  </r>
  <r>
    <x v="96"/>
    <s v="Highline"/>
    <n v="5370"/>
    <s v="Highline Open Doors 1418"/>
    <n v="0"/>
    <n v="0"/>
    <n v="0"/>
    <n v="199.14"/>
    <n v="0"/>
    <n v="199.14"/>
    <s v="No"/>
    <s v="Yes"/>
    <s v="No"/>
    <s v="No"/>
    <x v="1"/>
  </r>
  <r>
    <x v="98"/>
    <s v="Renton"/>
    <n v="5313"/>
    <s v="Meadow Crest Early Childhood Education Center"/>
    <n v="0"/>
    <n v="0"/>
    <n v="0"/>
    <n v="0"/>
    <n v="0"/>
    <n v="0"/>
    <s v="No"/>
    <s v="Yes"/>
    <s v="No"/>
    <s v="No"/>
    <x v="1"/>
  </r>
  <r>
    <x v="98"/>
    <s v="Renton"/>
    <n v="5335"/>
    <s v="Open Door Youth Reengagement Renton"/>
    <n v="0"/>
    <n v="0"/>
    <n v="0"/>
    <n v="52"/>
    <n v="0"/>
    <n v="52"/>
    <s v="Yes"/>
    <s v="Yes"/>
    <s v="No"/>
    <s v="No"/>
    <x v="1"/>
  </r>
  <r>
    <x v="100"/>
    <s v="Bellevue"/>
    <n v="5281"/>
    <s v="Central Educational Services"/>
    <n v="0"/>
    <n v="0"/>
    <n v="0"/>
    <n v="0"/>
    <n v="0"/>
    <n v="0"/>
    <s v="No"/>
    <s v="Yes"/>
    <s v="No"/>
    <s v="No"/>
    <x v="1"/>
  </r>
  <r>
    <x v="100"/>
    <s v="Bellevue"/>
    <n v="5325"/>
    <s v="Grad Alliance Program"/>
    <n v="0"/>
    <n v="0"/>
    <n v="0"/>
    <n v="31.5"/>
    <n v="0"/>
    <n v="31.5"/>
    <s v="No"/>
    <s v="Yes"/>
    <s v="No"/>
    <s v="No"/>
    <x v="1"/>
  </r>
  <r>
    <x v="103"/>
    <s v="Auburn"/>
    <n v="1915"/>
    <s v="Special Ed School"/>
    <n v="0"/>
    <n v="0"/>
    <n v="0"/>
    <n v="0"/>
    <n v="0"/>
    <n v="0"/>
    <s v="No"/>
    <s v="Yes"/>
    <s v="No"/>
    <s v="No"/>
    <x v="1"/>
  </r>
  <r>
    <x v="103"/>
    <s v="Auburn"/>
    <n v="5522"/>
    <s v="Auburn Opportunity Project"/>
    <n v="0"/>
    <n v="0"/>
    <n v="0"/>
    <n v="90.21"/>
    <n v="0"/>
    <n v="90.21"/>
    <s v="Yes"/>
    <s v="Yes"/>
    <s v="Yes"/>
    <s v="Yes"/>
    <x v="0"/>
  </r>
  <r>
    <x v="104"/>
    <s v="Tahoma"/>
    <n v="5563"/>
    <s v="Tahoma Open Doors"/>
    <n v="0"/>
    <n v="0"/>
    <n v="0"/>
    <n v="56.98"/>
    <n v="0"/>
    <n v="56.98"/>
    <s v="No"/>
    <s v="Yes"/>
    <s v="No"/>
    <s v="No"/>
    <x v="1"/>
  </r>
  <r>
    <x v="106"/>
    <s v="Issaquah"/>
    <n v="3569"/>
    <s v="Echo Glen School"/>
    <n v="0"/>
    <n v="0"/>
    <n v="0"/>
    <n v="10.86"/>
    <n v="0"/>
    <n v="10.86"/>
    <s v="No"/>
    <s v="Yes"/>
    <s v="No"/>
    <s v="No"/>
    <x v="1"/>
  </r>
  <r>
    <x v="106"/>
    <s v="Issaquah"/>
    <n v="5577"/>
    <s v="Issaquah Preschool"/>
    <n v="0"/>
    <n v="0"/>
    <n v="0"/>
    <n v="0"/>
    <n v="0"/>
    <n v="0"/>
    <s v="No"/>
    <s v="Yes"/>
    <s v="No"/>
    <s v="No"/>
    <x v="1"/>
  </r>
  <r>
    <x v="107"/>
    <s v="Shoreline"/>
    <n v="5593"/>
    <s v="Edwin Pratt Learning Center"/>
    <n v="0"/>
    <n v="0"/>
    <n v="0"/>
    <n v="0"/>
    <n v="0"/>
    <n v="0"/>
    <s v="No"/>
    <s v="Yes"/>
    <s v="No"/>
    <s v="No"/>
    <x v="1"/>
  </r>
  <r>
    <x v="108"/>
    <s v="Lake Washington"/>
    <n v="5598"/>
    <s v="Old Redmond Schoolhouse"/>
    <n v="0"/>
    <n v="0"/>
    <n v="0"/>
    <n v="0"/>
    <n v="0"/>
    <n v="0"/>
    <s v="No"/>
    <s v="Yes"/>
    <s v="No"/>
    <s v="No"/>
    <x v="1"/>
  </r>
  <r>
    <x v="109"/>
    <s v="Kent"/>
    <n v="5275"/>
    <s v="iGrad"/>
    <n v="0"/>
    <n v="0"/>
    <n v="0"/>
    <n v="424.87"/>
    <n v="0"/>
    <n v="424.87"/>
    <s v="Yes"/>
    <s v="Yes"/>
    <s v="Yes"/>
    <s v="Yes"/>
    <x v="0"/>
  </r>
  <r>
    <x v="110"/>
    <s v="Northshore"/>
    <n v="2493"/>
    <s v="C O Sorenson"/>
    <n v="0"/>
    <n v="0"/>
    <n v="0"/>
    <n v="0"/>
    <n v="0"/>
    <n v="0"/>
    <s v="No"/>
    <s v="Yes"/>
    <s v="No"/>
    <s v="No"/>
    <x v="1"/>
  </r>
  <r>
    <x v="110"/>
    <s v="Northshore"/>
    <n v="3396"/>
    <s v="Woodinville Community Center"/>
    <n v="0"/>
    <n v="0"/>
    <n v="0"/>
    <n v="0"/>
    <n v="0"/>
    <n v="0"/>
    <s v="No"/>
    <s v="Yes"/>
    <s v="No"/>
    <s v="No"/>
    <x v="1"/>
  </r>
  <r>
    <x v="110"/>
    <s v="Northshore"/>
    <n v="5331"/>
    <s v="Northshore Online School"/>
    <n v="0"/>
    <n v="0"/>
    <n v="0"/>
    <n v="14.4"/>
    <n v="0"/>
    <n v="14.4"/>
    <s v="No"/>
    <s v="Yes"/>
    <s v="No"/>
    <s v="No"/>
    <x v="1"/>
  </r>
  <r>
    <x v="120"/>
    <s v="Lake Wa Inst Tech"/>
    <n v="5306"/>
    <s v="Open Doors at LWIT"/>
    <n v="0"/>
    <n v="0"/>
    <n v="0"/>
    <n v="555.6400000000001"/>
    <n v="0"/>
    <n v="555.6400000000001"/>
    <s v="No"/>
    <e v="#N/A"/>
    <s v="No"/>
    <s v="No"/>
    <x v="1"/>
  </r>
  <r>
    <x v="121"/>
    <s v="Renton TC"/>
    <n v="5590"/>
    <s v="Ella Baker High School (Open Doors)"/>
    <n v="0"/>
    <n v="0"/>
    <n v="0"/>
    <n v="221.52"/>
    <n v="0"/>
    <n v="221.52"/>
    <s v="No"/>
    <e v="#N/A"/>
    <s v="No"/>
    <s v="No"/>
    <x v="1"/>
  </r>
  <r>
    <x v="122"/>
    <s v="Bremerton"/>
    <n v="5161"/>
    <s v="Special Services"/>
    <n v="0"/>
    <n v="0"/>
    <n v="0"/>
    <n v="0"/>
    <n v="0"/>
    <n v="0"/>
    <s v="No"/>
    <s v="Yes"/>
    <s v="No"/>
    <s v="No"/>
    <x v="1"/>
  </r>
  <r>
    <x v="126"/>
    <s v="South Kitsap"/>
    <n v="5072"/>
    <s v="Madrona Heights PreSchool Program"/>
    <n v="0"/>
    <n v="0"/>
    <n v="0"/>
    <n v="0"/>
    <n v="0"/>
    <n v="0"/>
    <s v="No"/>
    <s v="Yes"/>
    <s v="No"/>
    <s v="No"/>
    <x v="1"/>
  </r>
  <r>
    <x v="132"/>
    <s v="Ellensburg"/>
    <n v="1924"/>
    <s v="Ellensburg Developmental Preschool"/>
    <n v="0"/>
    <n v="0"/>
    <n v="0"/>
    <n v="0"/>
    <n v="0"/>
    <n v="0"/>
    <s v="No"/>
    <s v="Yes"/>
    <s v="No"/>
    <s v="No"/>
    <x v="1"/>
  </r>
  <r>
    <x v="133"/>
    <s v="Kittitas"/>
    <n v="5086"/>
    <s v="Kittitas B-5 Special Ed Program"/>
    <n v="0"/>
    <n v="0"/>
    <n v="0"/>
    <n v="0"/>
    <n v="0"/>
    <n v="0"/>
    <s v="No"/>
    <s v="Yes"/>
    <s v="No"/>
    <s v="No"/>
    <x v="1"/>
  </r>
  <r>
    <x v="155"/>
    <s v="Chehalis"/>
    <n v="2027"/>
    <s v="Green Hill Academic School"/>
    <n v="0"/>
    <n v="0"/>
    <n v="0"/>
    <n v="0"/>
    <n v="0"/>
    <n v="0"/>
    <s v="No"/>
    <s v="Yes"/>
    <s v="No"/>
    <s v="No"/>
    <x v="1"/>
  </r>
  <r>
    <x v="157"/>
    <s v="Centralia"/>
    <n v="5463"/>
    <s v="Early Learning Center"/>
    <n v="0"/>
    <n v="0"/>
    <n v="0"/>
    <n v="0"/>
    <n v="0"/>
    <n v="0"/>
    <s v="No"/>
    <s v="Yes"/>
    <s v="No"/>
    <s v="No"/>
    <x v="1"/>
  </r>
  <r>
    <x v="168"/>
    <s v="Shelton"/>
    <n v="1888"/>
    <s v="Mason County Detention Center"/>
    <n v="0"/>
    <n v="0"/>
    <n v="0"/>
    <n v="0"/>
    <n v="0"/>
    <n v="0"/>
    <s v="No"/>
    <s v="Yes"/>
    <s v="No"/>
    <s v="No"/>
    <x v="1"/>
  </r>
  <r>
    <x v="168"/>
    <s v="Shelton"/>
    <n v="5548"/>
    <s v="Shelton Open Doors"/>
    <n v="0"/>
    <n v="0"/>
    <n v="0"/>
    <n v="102.26"/>
    <n v="0"/>
    <n v="102.26"/>
    <s v="No"/>
    <s v="Yes"/>
    <s v="No"/>
    <s v="No"/>
    <x v="1"/>
  </r>
  <r>
    <x v="171"/>
    <s v="North Mason"/>
    <n v="5513"/>
    <s v="Mary E. Theler Early Learning Center"/>
    <n v="0"/>
    <n v="31.25"/>
    <n v="0"/>
    <n v="0"/>
    <n v="0"/>
    <n v="31.25"/>
    <s v="No"/>
    <s v="Yes"/>
    <s v="No"/>
    <s v="No"/>
    <x v="1"/>
  </r>
  <r>
    <x v="175"/>
    <s v="Okanogan"/>
    <n v="3193"/>
    <s v="Okanogan Co Juvenile Detention"/>
    <n v="0"/>
    <n v="0"/>
    <n v="0"/>
    <n v="0"/>
    <n v="0"/>
    <n v="0"/>
    <s v="No"/>
    <s v="Yes"/>
    <s v="No"/>
    <s v="No"/>
    <x v="1"/>
  </r>
  <r>
    <x v="183"/>
    <s v="Raymond"/>
    <n v="1672"/>
    <s v="Developmental Preschool"/>
    <n v="0"/>
    <n v="0"/>
    <n v="0"/>
    <n v="0"/>
    <n v="0"/>
    <n v="0"/>
    <s v="No"/>
    <s v="Yes"/>
    <s v="No"/>
    <s v="No"/>
    <x v="1"/>
  </r>
  <r>
    <x v="191"/>
    <s v="Steilacoom Hist."/>
    <n v="5013"/>
    <s v="Developmental Preschool "/>
    <n v="0"/>
    <n v="0"/>
    <n v="0"/>
    <n v="0"/>
    <n v="0"/>
    <n v="0"/>
    <s v="No"/>
    <s v="Yes"/>
    <s v="No"/>
    <s v="No"/>
    <x v="1"/>
  </r>
  <r>
    <x v="192"/>
    <s v="Puyallup"/>
    <n v="3951"/>
    <s v="PSD Special Services"/>
    <n v="0"/>
    <n v="0"/>
    <n v="0"/>
    <n v="0"/>
    <n v="0"/>
    <n v="0"/>
    <s v="No"/>
    <s v="Yes"/>
    <s v="No"/>
    <s v="No"/>
    <x v="1"/>
  </r>
  <r>
    <x v="192"/>
    <s v="Puyallup"/>
    <n v="5321"/>
    <s v="Puyallup Open Doors/POD"/>
    <n v="0"/>
    <n v="0"/>
    <n v="0"/>
    <n v="100"/>
    <n v="0"/>
    <n v="100"/>
    <s v="Yes"/>
    <s v="Yes"/>
    <s v="Yes"/>
    <s v="Yes"/>
    <x v="0"/>
  </r>
  <r>
    <x v="193"/>
    <s v="Tacoma"/>
    <n v="2335"/>
    <s v="Madison Headstart"/>
    <n v="0"/>
    <n v="0"/>
    <n v="0"/>
    <n v="0"/>
    <n v="0"/>
    <n v="0"/>
    <s v="No"/>
    <s v="Yes"/>
    <s v="No"/>
    <s v="No"/>
    <x v="1"/>
  </r>
  <r>
    <x v="193"/>
    <s v="Tacoma"/>
    <n v="5184"/>
    <s v="Tacoma Pierce County Education Center"/>
    <n v="0"/>
    <n v="0"/>
    <n v="0"/>
    <n v="0"/>
    <n v="0"/>
    <n v="0"/>
    <s v="No"/>
    <s v="Yes"/>
    <s v="No"/>
    <s v="No"/>
    <x v="1"/>
  </r>
  <r>
    <x v="193"/>
    <s v="Tacoma"/>
    <n v="5192"/>
    <s v="Special Services"/>
    <n v="0"/>
    <n v="0"/>
    <n v="0"/>
    <n v="0"/>
    <n v="0"/>
    <n v="0"/>
    <s v="No"/>
    <s v="Yes"/>
    <s v="No"/>
    <s v="No"/>
    <x v="1"/>
  </r>
  <r>
    <x v="193"/>
    <s v="Tacoma"/>
    <n v="5307"/>
    <s v="Tacoma Open Doors"/>
    <n v="0"/>
    <n v="0"/>
    <n v="0.28999999999999998"/>
    <n v="334.31"/>
    <n v="0"/>
    <n v="334.6"/>
    <s v="No"/>
    <s v="Yes"/>
    <s v="No"/>
    <s v="No"/>
    <x v="1"/>
  </r>
  <r>
    <x v="193"/>
    <s v="Tacoma"/>
    <n v="5459"/>
    <s v="Hoyt Early Learning Center"/>
    <n v="0"/>
    <n v="0"/>
    <n v="0"/>
    <n v="0"/>
    <n v="0"/>
    <n v="0"/>
    <s v="No"/>
    <s v="Yes"/>
    <s v="No"/>
    <s v="No"/>
    <x v="1"/>
  </r>
  <r>
    <x v="193"/>
    <s v="Tacoma"/>
    <n v="5568"/>
    <s v="Willard Early Learning Center"/>
    <n v="0"/>
    <n v="0"/>
    <n v="0"/>
    <n v="0"/>
    <n v="0"/>
    <n v="0"/>
    <s v="No"/>
    <s v="Yes"/>
    <s v="No"/>
    <s v="No"/>
    <x v="1"/>
  </r>
  <r>
    <x v="198"/>
    <s v="Orting"/>
    <n v="5011"/>
    <s v="Orting Special Education"/>
    <n v="0"/>
    <n v="0"/>
    <n v="0"/>
    <n v="0"/>
    <n v="0"/>
    <n v="0"/>
    <s v="No"/>
    <s v="Yes"/>
    <s v="No"/>
    <s v="No"/>
    <x v="1"/>
  </r>
  <r>
    <x v="199"/>
    <s v="Clover Park"/>
    <n v="5386"/>
    <s v="Clover Park Early Learning Program"/>
    <n v="0"/>
    <n v="0"/>
    <n v="0"/>
    <n v="0"/>
    <n v="0"/>
    <n v="0"/>
    <s v="Yes"/>
    <s v="Yes"/>
    <s v="No"/>
    <s v="No"/>
    <x v="1"/>
  </r>
  <r>
    <x v="199"/>
    <s v="Clover Park"/>
    <n v="5411"/>
    <s v="CPSD Open Doors Program"/>
    <n v="0"/>
    <n v="0"/>
    <n v="2.4899999999999998"/>
    <n v="271.8"/>
    <n v="0"/>
    <n v="274.29000000000002"/>
    <s v="Yes"/>
    <s v="Yes"/>
    <s v="Yes"/>
    <s v="Yes"/>
    <x v="0"/>
  </r>
  <r>
    <x v="201"/>
    <s v="Franklin Pierce"/>
    <n v="5129"/>
    <s v="Learning Support"/>
    <n v="0"/>
    <n v="0"/>
    <n v="0"/>
    <n v="0"/>
    <n v="0"/>
    <n v="0"/>
    <s v="No"/>
    <s v="Yes"/>
    <s v="No"/>
    <s v="No"/>
    <x v="1"/>
  </r>
  <r>
    <x v="202"/>
    <s v="Bethel"/>
    <n v="1560"/>
    <s v="Thompson Preschool"/>
    <n v="0"/>
    <n v="39.6"/>
    <n v="0"/>
    <n v="0"/>
    <n v="0"/>
    <n v="39.6"/>
    <s v="No"/>
    <s v="Yes"/>
    <s v="No"/>
    <s v="No"/>
    <x v="1"/>
  </r>
  <r>
    <x v="202"/>
    <s v="Bethel"/>
    <n v="1943"/>
    <s v="Pioneer Valley Preschool"/>
    <n v="0"/>
    <n v="0"/>
    <n v="0"/>
    <n v="0"/>
    <n v="0"/>
    <n v="0"/>
    <s v="No"/>
    <s v="Yes"/>
    <s v="No"/>
    <s v="No"/>
    <x v="1"/>
  </r>
  <r>
    <x v="202"/>
    <s v="Bethel"/>
    <n v="1945"/>
    <s v="Elk Plain Head Start"/>
    <n v="0"/>
    <n v="0"/>
    <n v="0"/>
    <n v="0"/>
    <n v="0"/>
    <n v="0"/>
    <s v="No"/>
    <s v="Yes"/>
    <s v="No"/>
    <s v="No"/>
    <x v="1"/>
  </r>
  <r>
    <x v="202"/>
    <s v="Bethel"/>
    <n v="5141"/>
    <s v="Spanaway Elementary Preschool"/>
    <n v="0"/>
    <n v="0"/>
    <n v="0"/>
    <n v="0"/>
    <n v="0"/>
    <n v="0"/>
    <s v="No"/>
    <s v="Yes"/>
    <s v="No"/>
    <s v="No"/>
    <x v="1"/>
  </r>
  <r>
    <x v="202"/>
    <s v="Bethel"/>
    <n v="5372"/>
    <s v="Acceleration Academy"/>
    <n v="0"/>
    <n v="0"/>
    <n v="0"/>
    <n v="438.8"/>
    <n v="0"/>
    <n v="438.8"/>
    <s v="Yes"/>
    <s v="Yes"/>
    <s v="Yes"/>
    <s v="Yes"/>
    <x v="0"/>
  </r>
  <r>
    <x v="202"/>
    <s v="Bethel"/>
    <n v="5665"/>
    <s v="Pre-Primary School"/>
    <n v="0"/>
    <n v="55.6"/>
    <n v="0"/>
    <n v="0"/>
    <n v="0"/>
    <n v="55.6"/>
    <s v="No"/>
    <s v="Yes"/>
    <s v="No"/>
    <s v="No"/>
    <x v="1"/>
  </r>
  <r>
    <x v="202"/>
    <s v="Bethel"/>
    <n v="5737"/>
    <s v="Naches Trail Preschool"/>
    <n v="0"/>
    <n v="0"/>
    <n v="0"/>
    <n v="0"/>
    <n v="0"/>
    <n v="0"/>
    <s v="No"/>
    <s v="Yes"/>
    <s v="No"/>
    <s v="No"/>
    <x v="1"/>
  </r>
  <r>
    <x v="203"/>
    <s v="Eatonville"/>
    <n v="5332"/>
    <s v="New Beginnings"/>
    <n v="0"/>
    <n v="0"/>
    <n v="0"/>
    <n v="31.5"/>
    <n v="0"/>
    <n v="31.5"/>
    <s v="Yes"/>
    <s v="Yes"/>
    <s v="Yes"/>
    <s v="Yes"/>
    <x v="0"/>
  </r>
  <r>
    <x v="204"/>
    <s v="White River"/>
    <n v="5045"/>
    <s v="White River Special Ed Services"/>
    <n v="0"/>
    <n v="0"/>
    <n v="0"/>
    <n v="0"/>
    <n v="0"/>
    <n v="0"/>
    <s v="No"/>
    <s v="Yes"/>
    <s v="No"/>
    <s v="No"/>
    <x v="1"/>
  </r>
  <r>
    <x v="204"/>
    <s v="White River"/>
    <n v="5338"/>
    <s v="White River Reengagement Program"/>
    <n v="0"/>
    <n v="0"/>
    <n v="0"/>
    <n v="33.200000000000003"/>
    <n v="0"/>
    <n v="33.200000000000003"/>
    <s v="Yes"/>
    <s v="Yes"/>
    <s v="No"/>
    <s v="No"/>
    <x v="1"/>
  </r>
  <r>
    <x v="205"/>
    <s v="Fife"/>
    <n v="5582"/>
    <s v="Fife Open Doors"/>
    <n v="0"/>
    <n v="0"/>
    <n v="0"/>
    <n v="18.8"/>
    <n v="0"/>
    <n v="18.8"/>
    <s v="Yes"/>
    <s v="Yes"/>
    <s v="No"/>
    <s v="No"/>
    <x v="1"/>
  </r>
  <r>
    <x v="214"/>
    <s v="San Juan"/>
    <n v="5559"/>
    <s v="Griffin Bay School Open Doors"/>
    <n v="0"/>
    <n v="0"/>
    <n v="0"/>
    <n v="4.2"/>
    <n v="0"/>
    <n v="4.2"/>
    <s v="No"/>
    <s v="Yes"/>
    <s v="No"/>
    <s v="No"/>
    <x v="1"/>
  </r>
  <r>
    <x v="215"/>
    <s v="Concrete"/>
    <n v="5087"/>
    <s v="Special Services School"/>
    <n v="0"/>
    <n v="0"/>
    <n v="0"/>
    <n v="0"/>
    <n v="0"/>
    <n v="0"/>
    <s v="No"/>
    <s v="Yes"/>
    <s v="No"/>
    <s v="No"/>
    <x v="1"/>
  </r>
  <r>
    <x v="216"/>
    <s v="Burlington Edison"/>
    <n v="1650"/>
    <s v="BECC"/>
    <n v="0"/>
    <n v="0"/>
    <n v="0"/>
    <n v="0"/>
    <n v="0"/>
    <n v="0"/>
    <s v="No"/>
    <s v="Yes"/>
    <s v="No"/>
    <s v="No"/>
    <x v="1"/>
  </r>
  <r>
    <x v="216"/>
    <s v="Burlington Edison"/>
    <n v="5525"/>
    <s v="Open Doors"/>
    <n v="0"/>
    <n v="0"/>
    <n v="0"/>
    <n v="13.690000000000001"/>
    <n v="0"/>
    <n v="13.690000000000001"/>
    <s v="Yes"/>
    <s v="Yes"/>
    <s v="No"/>
    <s v="No"/>
    <x v="1"/>
  </r>
  <r>
    <x v="217"/>
    <s v="Sedro Woolley"/>
    <n v="5058"/>
    <s v="Good Beginnings Center"/>
    <n v="0"/>
    <n v="0"/>
    <n v="0"/>
    <n v="0"/>
    <n v="0"/>
    <n v="0"/>
    <s v="Yes"/>
    <s v="Yes"/>
    <s v="No"/>
    <s v="No"/>
    <x v="1"/>
  </r>
  <r>
    <x v="218"/>
    <s v="Anacortes"/>
    <n v="3404"/>
    <s v="Whitney Early Childhood Education Center"/>
    <n v="0"/>
    <n v="0"/>
    <n v="0"/>
    <n v="0"/>
    <n v="0"/>
    <n v="0"/>
    <s v="No"/>
    <s v="Yes"/>
    <s v="No"/>
    <s v="No"/>
    <x v="1"/>
  </r>
  <r>
    <x v="218"/>
    <s v="Anacortes"/>
    <n v="5588"/>
    <s v="Open Doors"/>
    <n v="0"/>
    <n v="0"/>
    <n v="0"/>
    <n v="2.8"/>
    <n v="0"/>
    <n v="2.8"/>
    <s v="No"/>
    <s v="Yes"/>
    <s v="No"/>
    <s v="No"/>
    <x v="1"/>
  </r>
  <r>
    <x v="221"/>
    <s v="Mt Vernon"/>
    <n v="5449"/>
    <s v="Mount Vernon Open Doors"/>
    <n v="0"/>
    <n v="0"/>
    <n v="0"/>
    <n v="52.4"/>
    <n v="0"/>
    <n v="52.4"/>
    <s v="Yes"/>
    <s v="Yes"/>
    <s v="Yes"/>
    <s v="Yes"/>
    <x v="0"/>
  </r>
  <r>
    <x v="225"/>
    <s v="Stevenson-Carson"/>
    <n v="5581"/>
    <s v="Open Doors for SHS"/>
    <n v="0"/>
    <n v="0"/>
    <n v="0"/>
    <n v="8.6999999999999993"/>
    <n v="0"/>
    <n v="8.6999999999999993"/>
    <s v="No"/>
    <s v="Yes"/>
    <s v="No"/>
    <s v="No"/>
    <x v="1"/>
  </r>
  <r>
    <x v="226"/>
    <s v="Everett"/>
    <n v="5330"/>
    <s v="Everett Reengagement Academy"/>
    <n v="0"/>
    <n v="0"/>
    <n v="0.15"/>
    <n v="183.76"/>
    <n v="0"/>
    <n v="183.91"/>
    <s v="Yes"/>
    <s v="Yes"/>
    <s v="Yes"/>
    <s v="Yes"/>
    <x v="0"/>
  </r>
  <r>
    <x v="227"/>
    <s v="Lake Stevens"/>
    <n v="5441"/>
    <s v="Early Learning Center"/>
    <n v="0"/>
    <n v="0"/>
    <n v="0"/>
    <n v="0"/>
    <n v="0"/>
    <n v="0"/>
    <s v="No"/>
    <s v="Yes"/>
    <s v="No"/>
    <s v="No"/>
    <x v="1"/>
  </r>
  <r>
    <x v="227"/>
    <s v="Lake Stevens"/>
    <n v="5742"/>
    <s v="LSSD Open Doors"/>
    <n v="0"/>
    <n v="0"/>
    <n v="0"/>
    <n v="29.63"/>
    <n v="0"/>
    <n v="29.63"/>
    <s v="No"/>
    <s v="Yes"/>
    <s v="No"/>
    <s v="No"/>
    <x v="1"/>
  </r>
  <r>
    <x v="228"/>
    <s v="Mukilteo"/>
    <n v="1960"/>
    <s v="ECEAP"/>
    <n v="0"/>
    <n v="0"/>
    <n v="0"/>
    <n v="0"/>
    <n v="0"/>
    <n v="0"/>
    <s v="No"/>
    <s v="Yes"/>
    <s v="No"/>
    <s v="No"/>
    <x v="1"/>
  </r>
  <r>
    <x v="228"/>
    <s v="Mukilteo"/>
    <n v="5498"/>
    <s v="Mukilteo Reengagement Academy Open Doors"/>
    <n v="0"/>
    <n v="0"/>
    <n v="0"/>
    <n v="80.8"/>
    <n v="0"/>
    <n v="80.8"/>
    <s v="Yes"/>
    <s v="Yes"/>
    <s v="No"/>
    <s v="No"/>
    <x v="1"/>
  </r>
  <r>
    <x v="229"/>
    <s v="Edmonds"/>
    <n v="3185"/>
    <s v="Early Childhood Center"/>
    <n v="0"/>
    <n v="0"/>
    <n v="0"/>
    <n v="0"/>
    <n v="0"/>
    <n v="0"/>
    <s v="No"/>
    <s v="Yes"/>
    <s v="No"/>
    <s v="No"/>
    <x v="1"/>
  </r>
  <r>
    <x v="229"/>
    <s v="Edmonds"/>
    <n v="5358"/>
    <s v="Edmonds Career Access Program"/>
    <n v="0"/>
    <n v="0"/>
    <n v="0"/>
    <n v="207.63"/>
    <n v="0"/>
    <n v="207.63"/>
    <s v="No"/>
    <s v="Yes"/>
    <s v="No"/>
    <s v="No"/>
    <x v="1"/>
  </r>
  <r>
    <x v="230"/>
    <s v="Arlington"/>
    <n v="5495"/>
    <s v="Arlington Open Doors"/>
    <n v="0"/>
    <n v="0"/>
    <n v="0"/>
    <n v="61.8"/>
    <n v="0"/>
    <n v="61.8"/>
    <s v="Yes"/>
    <s v="Yes"/>
    <s v="Yes"/>
    <s v="Yes"/>
    <x v="0"/>
  </r>
  <r>
    <x v="231"/>
    <s v="Marysville"/>
    <n v="1895"/>
    <s v="ECEAP"/>
    <n v="0"/>
    <n v="0"/>
    <n v="0"/>
    <n v="0"/>
    <n v="0"/>
    <n v="0"/>
    <s v="No"/>
    <s v="Yes"/>
    <s v="No"/>
    <s v="No"/>
    <x v="1"/>
  </r>
  <r>
    <x v="231"/>
    <s v="Marysville"/>
    <n v="5402"/>
    <s v="Marysville NWESD 189 Youth Engagement"/>
    <n v="0"/>
    <n v="0"/>
    <n v="0.45"/>
    <n v="181.98000000000002"/>
    <n v="0"/>
    <n v="182.43"/>
    <s v="Yes"/>
    <s v="Yes"/>
    <s v="Yes"/>
    <s v="Yes"/>
    <x v="0"/>
  </r>
  <r>
    <x v="233"/>
    <s v="Monroe"/>
    <n v="1570"/>
    <s v="Monroe Special Ed Preschool"/>
    <n v="0"/>
    <n v="0"/>
    <n v="0"/>
    <n v="0"/>
    <n v="0"/>
    <n v="0"/>
    <s v="No"/>
    <s v="Yes"/>
    <s v="No"/>
    <s v="No"/>
    <x v="1"/>
  </r>
  <r>
    <x v="234"/>
    <s v="Snohomish"/>
    <n v="5712"/>
    <s v="Central Primary Center"/>
    <n v="0"/>
    <n v="32.1"/>
    <n v="0"/>
    <n v="0"/>
    <n v="0"/>
    <n v="32.1"/>
    <s v="Yes"/>
    <s v="Yes"/>
    <s v="Yes"/>
    <s v="Yes"/>
    <x v="0"/>
  </r>
  <r>
    <x v="236"/>
    <s v="Sultan"/>
    <n v="1670"/>
    <s v="Student Services School"/>
    <n v="0"/>
    <n v="0"/>
    <n v="0"/>
    <n v="0"/>
    <n v="0"/>
    <n v="0"/>
    <s v="No"/>
    <s v="Yes"/>
    <s v="No"/>
    <s v="No"/>
    <x v="1"/>
  </r>
  <r>
    <x v="236"/>
    <s v="Sultan"/>
    <n v="5329"/>
    <s v="Open Doors Youth Reengagement Sultan"/>
    <n v="0"/>
    <n v="0"/>
    <n v="0"/>
    <n v="10.3"/>
    <n v="0"/>
    <n v="10.3"/>
    <s v="No"/>
    <s v="Yes"/>
    <s v="No"/>
    <s v="No"/>
    <x v="1"/>
  </r>
  <r>
    <x v="238"/>
    <s v="Granite Falls"/>
    <n v="5349"/>
    <s v="Granite Falls Open Doors"/>
    <n v="0"/>
    <n v="0"/>
    <n v="0"/>
    <n v="47.8"/>
    <n v="0"/>
    <n v="47.8"/>
    <s v="Yes"/>
    <s v="Yes"/>
    <s v="Yes"/>
    <s v="Yes"/>
    <x v="0"/>
  </r>
  <r>
    <x v="240"/>
    <s v="Spokane"/>
    <n v="1566"/>
    <s v="Alternative Northeast Community Center Preschool"/>
    <n v="0"/>
    <n v="0"/>
    <n v="0"/>
    <n v="0"/>
    <n v="0"/>
    <n v="0"/>
    <s v="No"/>
    <s v="Yes"/>
    <s v="No"/>
    <s v="No"/>
    <x v="1"/>
  </r>
  <r>
    <x v="240"/>
    <s v="Spokane"/>
    <n v="5344"/>
    <s v="Open Doors Youth Re-Engagement Spokane"/>
    <n v="0"/>
    <n v="0"/>
    <n v="0"/>
    <n v="184.56"/>
    <n v="0"/>
    <n v="184.56"/>
    <s v="Yes"/>
    <s v="Yes"/>
    <s v="Yes"/>
    <s v="Yes"/>
    <x v="0"/>
  </r>
  <r>
    <x v="240"/>
    <s v="Spokane"/>
    <n v="5630"/>
    <s v="West Central Community Center"/>
    <n v="0"/>
    <n v="0"/>
    <n v="0"/>
    <n v="0"/>
    <n v="0"/>
    <n v="0"/>
    <s v="No"/>
    <s v="Yes"/>
    <s v="No"/>
    <s v="No"/>
    <x v="1"/>
  </r>
  <r>
    <x v="243"/>
    <s v="Nine Mile Falls"/>
    <n v="5417"/>
    <s v="Re-Engagement School (Nine Mile Falls)"/>
    <n v="0"/>
    <n v="0"/>
    <n v="0"/>
    <n v="2.21"/>
    <n v="0"/>
    <n v="2.21"/>
    <s v="No"/>
    <s v="Yes"/>
    <s v="No"/>
    <s v="No"/>
    <x v="1"/>
  </r>
  <r>
    <x v="245"/>
    <s v="Mead"/>
    <n v="5401"/>
    <s v="Mead Open Doors"/>
    <n v="0"/>
    <n v="0"/>
    <n v="0"/>
    <n v="17.829999999999998"/>
    <n v="0"/>
    <n v="17.829999999999998"/>
    <s v="No"/>
    <s v="Yes"/>
    <s v="No"/>
    <s v="No"/>
    <x v="1"/>
  </r>
  <r>
    <x v="246"/>
    <s v="Central Valley"/>
    <n v="5043"/>
    <s v="Central Valley Early Learning Center"/>
    <n v="0"/>
    <n v="0"/>
    <n v="0"/>
    <n v="0"/>
    <n v="0"/>
    <n v="0"/>
    <s v="No"/>
    <s v="Yes"/>
    <s v="No"/>
    <s v="No"/>
    <x v="1"/>
  </r>
  <r>
    <x v="246"/>
    <s v="Central Valley"/>
    <n v="5328"/>
    <s v="CVSD Open Doors Programs"/>
    <n v="0"/>
    <n v="0"/>
    <n v="0"/>
    <n v="114.47"/>
    <n v="0"/>
    <n v="114.47"/>
    <s v="No"/>
    <s v="Yes"/>
    <s v="No"/>
    <s v="No"/>
    <x v="1"/>
  </r>
  <r>
    <x v="248"/>
    <s v="Cheney"/>
    <n v="5396"/>
    <s v="Cheney Open Doors"/>
    <n v="0"/>
    <n v="0"/>
    <n v="0"/>
    <n v="15.7"/>
    <n v="0"/>
    <n v="15.7"/>
    <s v="Yes"/>
    <s v="Yes"/>
    <s v="No"/>
    <s v="No"/>
    <x v="1"/>
  </r>
  <r>
    <x v="251"/>
    <s v="West Valley (Spok"/>
    <n v="5356"/>
    <s v="re-engagement "/>
    <n v="0"/>
    <n v="0"/>
    <n v="0"/>
    <n v="2.9"/>
    <n v="0"/>
    <n v="2.9"/>
    <s v="Yes"/>
    <s v="Yes"/>
    <s v="No"/>
    <s v="No"/>
    <x v="1"/>
  </r>
  <r>
    <x v="251"/>
    <s v="West Valley (Spok"/>
    <n v="5462"/>
    <s v="West Valley Early Learning Center"/>
    <n v="0"/>
    <n v="0"/>
    <n v="0"/>
    <n v="0"/>
    <n v="0"/>
    <n v="0"/>
    <s v="No"/>
    <s v="Yes"/>
    <s v="No"/>
    <s v="No"/>
    <x v="1"/>
  </r>
  <r>
    <x v="252"/>
    <s v="Deer Park"/>
    <n v="5270"/>
    <s v="Deer Park Early Learning Center"/>
    <n v="0"/>
    <n v="0"/>
    <n v="0"/>
    <n v="0"/>
    <n v="0"/>
    <n v="0"/>
    <s v="No"/>
    <s v="Yes"/>
    <s v="No"/>
    <s v="No"/>
    <x v="1"/>
  </r>
  <r>
    <x v="258"/>
    <s v="Chewelah"/>
    <n v="5523"/>
    <s v="Chewelah Open Doors Reengagement Program"/>
    <n v="0"/>
    <n v="0"/>
    <n v="0"/>
    <n v="23.2"/>
    <n v="0"/>
    <n v="23.2"/>
    <s v="Yes"/>
    <s v="Yes"/>
    <s v="Yes"/>
    <s v="Yes"/>
    <x v="0"/>
  </r>
  <r>
    <x v="259"/>
    <s v="Wellpinit"/>
    <n v="5461"/>
    <s v="Wellpinit Fort Simcoe SEA"/>
    <n v="0"/>
    <n v="0"/>
    <n v="0"/>
    <n v="73.099999999999994"/>
    <n v="0"/>
    <n v="73.099999999999994"/>
    <s v="Yes"/>
    <s v="Yes"/>
    <s v="No"/>
    <s v="No"/>
    <x v="1"/>
  </r>
  <r>
    <x v="260"/>
    <s v="Valley"/>
    <n v="5357"/>
    <s v="Valley Early Learning Center"/>
    <n v="0"/>
    <n v="0"/>
    <n v="0"/>
    <n v="0"/>
    <n v="0"/>
    <n v="0"/>
    <s v="No"/>
    <s v="Yes"/>
    <s v="No"/>
    <s v="No"/>
    <x v="1"/>
  </r>
  <r>
    <x v="268"/>
    <s v="Kettle Falls"/>
    <n v="5516"/>
    <s v="Kettle Falls Early Learning Center"/>
    <n v="0"/>
    <n v="0"/>
    <n v="0"/>
    <n v="0"/>
    <n v="0"/>
    <n v="0"/>
    <s v="No"/>
    <s v="Yes"/>
    <s v="No"/>
    <s v="No"/>
    <x v="1"/>
  </r>
  <r>
    <x v="280"/>
    <s v="Walla Walla"/>
    <n v="5187"/>
    <s v="HEAD START/ECEAP PRESCHOOL"/>
    <n v="0"/>
    <n v="0"/>
    <n v="0"/>
    <n v="0"/>
    <n v="0"/>
    <n v="0"/>
    <s v="Yes"/>
    <s v="Yes"/>
    <s v="No"/>
    <s v="No"/>
    <x v="1"/>
  </r>
  <r>
    <x v="280"/>
    <s v="Walla Walla"/>
    <n v="5460"/>
    <s v="Walla Walla Open Doors"/>
    <n v="0"/>
    <n v="0"/>
    <n v="0"/>
    <n v="101.19999999999999"/>
    <n v="0"/>
    <n v="101.19999999999999"/>
    <s v="Yes"/>
    <s v="Yes"/>
    <s v="Yes"/>
    <s v="Yes"/>
    <x v="0"/>
  </r>
  <r>
    <x v="280"/>
    <s v="Walla Walla"/>
    <n v="5567"/>
    <s v="ECEAP"/>
    <n v="0"/>
    <n v="0"/>
    <n v="0"/>
    <n v="0"/>
    <n v="0"/>
    <n v="0"/>
    <s v="No"/>
    <s v="Yes"/>
    <s v="No"/>
    <s v="No"/>
    <x v="1"/>
  </r>
  <r>
    <x v="280"/>
    <s v="Walla Walla"/>
    <n v="5616"/>
    <s v="Walla Walla Center for Children and Families"/>
    <n v="0"/>
    <n v="65.260000000000005"/>
    <n v="0"/>
    <n v="0"/>
    <n v="0"/>
    <n v="65.260000000000005"/>
    <s v="Yes"/>
    <s v="Yes"/>
    <s v="Yes"/>
    <s v="Yes"/>
    <x v="0"/>
  </r>
  <r>
    <x v="280"/>
    <s v="Walla Walla"/>
    <n v="5705"/>
    <s v="Walla Walla County Juvenile Detention"/>
    <n v="0"/>
    <n v="0"/>
    <n v="0"/>
    <n v="0"/>
    <n v="0"/>
    <n v="0"/>
    <s v="No"/>
    <s v="Yes"/>
    <s v="No"/>
    <s v="No"/>
    <x v="1"/>
  </r>
  <r>
    <x v="281"/>
    <s v="College Place"/>
    <n v="5575"/>
    <s v="College Place Open Doors Program"/>
    <n v="0"/>
    <n v="0"/>
    <n v="0"/>
    <n v="11.709999999999999"/>
    <n v="0"/>
    <n v="11.709999999999999"/>
    <s v="Yes"/>
    <s v="Yes"/>
    <s v="No"/>
    <s v="No"/>
    <x v="1"/>
  </r>
  <r>
    <x v="286"/>
    <s v="Bellingham"/>
    <n v="5340"/>
    <s v="Bellingham Re-Engagement Program"/>
    <n v="0"/>
    <n v="0"/>
    <n v="0"/>
    <n v="104.63"/>
    <n v="0"/>
    <n v="104.63"/>
    <s v="Yes"/>
    <s v="Yes"/>
    <s v="Yes"/>
    <s v="Yes"/>
    <x v="0"/>
  </r>
  <r>
    <x v="287"/>
    <s v="Ferndale"/>
    <n v="5464"/>
    <s v="FERNDALE RE-ENGAGEMENT"/>
    <n v="0"/>
    <n v="0"/>
    <n v="0"/>
    <n v="38.339999999999996"/>
    <n v="0"/>
    <n v="38.339999999999996"/>
    <s v="Yes"/>
    <s v="Yes"/>
    <s v="Yes"/>
    <s v="Yes"/>
    <x v="0"/>
  </r>
  <r>
    <x v="287"/>
    <s v="Ferndale"/>
    <n v="5747"/>
    <s v="Mountain View Elementary"/>
    <n v="0"/>
    <n v="0"/>
    <n v="0"/>
    <n v="0"/>
    <n v="0"/>
    <n v="0"/>
    <s v="No"/>
    <s v="Yes"/>
    <s v="No"/>
    <s v="No"/>
    <x v="1"/>
  </r>
  <r>
    <x v="288"/>
    <s v="Blaine"/>
    <n v="5465"/>
    <s v="Blaine Re-Engagement"/>
    <n v="0"/>
    <n v="0"/>
    <n v="0"/>
    <n v="14.4"/>
    <n v="0"/>
    <n v="14.4"/>
    <s v="Yes"/>
    <s v="Yes"/>
    <s v="Yes"/>
    <s v="Yes"/>
    <x v="0"/>
  </r>
  <r>
    <x v="289"/>
    <s v="Lynden"/>
    <n v="1914"/>
    <s v="Lynden Special Services"/>
    <n v="0"/>
    <n v="0"/>
    <n v="0"/>
    <n v="0"/>
    <n v="0"/>
    <n v="0"/>
    <s v="No"/>
    <s v="Yes"/>
    <s v="No"/>
    <s v="No"/>
    <x v="1"/>
  </r>
  <r>
    <x v="289"/>
    <s v="Lynden"/>
    <n v="5466"/>
    <s v="IMPACT Reengagement Program"/>
    <n v="0"/>
    <n v="0"/>
    <n v="0"/>
    <n v="25.5"/>
    <n v="0"/>
    <n v="25.5"/>
    <s v="No"/>
    <s v="Yes"/>
    <s v="No"/>
    <s v="No"/>
    <x v="1"/>
  </r>
  <r>
    <x v="290"/>
    <s v="Meridian"/>
    <n v="1743"/>
    <s v="Meridian Special Programs"/>
    <n v="0"/>
    <n v="0"/>
    <n v="0"/>
    <n v="0"/>
    <n v="0"/>
    <n v="0"/>
    <s v="No"/>
    <s v="Yes"/>
    <s v="No"/>
    <s v="No"/>
    <x v="1"/>
  </r>
  <r>
    <x v="290"/>
    <s v="Meridian"/>
    <n v="5448"/>
    <s v="Meridian Impact Re-Engagement"/>
    <n v="0"/>
    <n v="0"/>
    <n v="0"/>
    <n v="17"/>
    <n v="0"/>
    <n v="17"/>
    <s v="No"/>
    <s v="Yes"/>
    <s v="No"/>
    <s v="No"/>
    <x v="1"/>
  </r>
  <r>
    <x v="291"/>
    <s v="Nooksack Valley"/>
    <n v="1823"/>
    <s v="Nooksack Valley Special Services"/>
    <n v="0"/>
    <n v="0"/>
    <n v="0"/>
    <n v="0"/>
    <n v="0"/>
    <n v="0"/>
    <s v="No"/>
    <s v="Yes"/>
    <s v="No"/>
    <s v="No"/>
    <x v="1"/>
  </r>
  <r>
    <x v="291"/>
    <s v="Nooksack Valley"/>
    <n v="5554"/>
    <s v="Nooksack Reengagement"/>
    <n v="0"/>
    <n v="0"/>
    <n v="0"/>
    <n v="14.6"/>
    <n v="0"/>
    <n v="14.6"/>
    <s v="Yes"/>
    <s v="Yes"/>
    <s v="Yes"/>
    <s v="Yes"/>
    <x v="0"/>
  </r>
  <r>
    <x v="292"/>
    <s v="Mount Baker"/>
    <n v="1936"/>
    <s v="Educational Resource Center"/>
    <n v="0"/>
    <n v="0"/>
    <n v="0"/>
    <n v="0"/>
    <n v="0"/>
    <n v="0"/>
    <s v="No"/>
    <s v="Yes"/>
    <s v="No"/>
    <s v="No"/>
    <x v="1"/>
  </r>
  <r>
    <x v="311"/>
    <s v="Yakima"/>
    <n v="5019"/>
    <s v="Early Childhood Center"/>
    <n v="0"/>
    <n v="0"/>
    <n v="0"/>
    <n v="0"/>
    <n v="0"/>
    <n v="0"/>
    <s v="No"/>
    <s v="Yes"/>
    <s v="No"/>
    <s v="No"/>
    <x v="1"/>
  </r>
  <r>
    <x v="311"/>
    <s v="Yakima"/>
    <n v="5355"/>
    <s v="Yakima Open Doors"/>
    <n v="0"/>
    <n v="0"/>
    <n v="0"/>
    <n v="111"/>
    <n v="0"/>
    <n v="111"/>
    <s v="Yes"/>
    <s v="Yes"/>
    <s v="Yes"/>
    <s v="Yes"/>
    <x v="0"/>
  </r>
  <r>
    <x v="313"/>
    <s v="Selah"/>
    <n v="5334"/>
    <s v="SELAH ACADEMY REENGAGEMENT PROGRAM "/>
    <n v="0"/>
    <n v="0"/>
    <n v="0"/>
    <n v="34.5"/>
    <n v="0"/>
    <n v="34.5"/>
    <s v="No"/>
    <s v="Yes"/>
    <s v="No"/>
    <s v="No"/>
    <x v="1"/>
  </r>
  <r>
    <x v="314"/>
    <s v="Mabton"/>
    <n v="5443"/>
    <s v="Mabton Step Up To College"/>
    <n v="0"/>
    <n v="0"/>
    <n v="21.16"/>
    <n v="2.6"/>
    <n v="0"/>
    <n v="23.76"/>
    <s v="Yes"/>
    <s v="Yes"/>
    <s v="Yes"/>
    <s v="Yes"/>
    <x v="0"/>
  </r>
  <r>
    <x v="315"/>
    <s v="Grandview"/>
    <n v="5399"/>
    <s v="Step Up to College Open Doors High School"/>
    <n v="0"/>
    <n v="0"/>
    <n v="0"/>
    <n v="4.0999999999999996"/>
    <n v="0"/>
    <n v="4.0999999999999996"/>
    <s v="Yes"/>
    <s v="Yes"/>
    <s v="Yes"/>
    <s v="Yes"/>
    <x v="0"/>
  </r>
  <r>
    <x v="316"/>
    <s v="Sunnyside"/>
    <n v="5352"/>
    <s v="SHS Graduation Alliance"/>
    <n v="0"/>
    <n v="0"/>
    <n v="0"/>
    <n v="3.4"/>
    <n v="0"/>
    <n v="3.4"/>
    <s v="Yes"/>
    <s v="Yes"/>
    <s v="No"/>
    <s v="No"/>
    <x v="1"/>
  </r>
  <r>
    <x v="317"/>
    <s v="Toppenish"/>
    <n v="1831"/>
    <s v="Toppenish Pre School"/>
    <n v="0"/>
    <n v="0"/>
    <n v="0"/>
    <n v="0"/>
    <n v="0"/>
    <n v="0"/>
    <s v="No"/>
    <s v="Yes"/>
    <s v="No"/>
    <s v="No"/>
    <x v="1"/>
  </r>
  <r>
    <x v="321"/>
    <s v="Wapato"/>
    <n v="5595"/>
    <s v="Wapato ESD 105 Open Doors"/>
    <n v="0"/>
    <n v="0"/>
    <n v="0"/>
    <n v="25.4"/>
    <n v="0"/>
    <n v="25.4"/>
    <s v="No"/>
    <s v="Yes"/>
    <s v="No"/>
    <s v="No"/>
    <x v="1"/>
  </r>
  <r>
    <x v="322"/>
    <s v="West Valley (Yak)"/>
    <n v="5008"/>
    <s v="West Valley Preschool"/>
    <n v="0"/>
    <n v="0"/>
    <n v="0"/>
    <n v="0"/>
    <n v="0"/>
    <n v="0"/>
    <s v="No"/>
    <s v="Yes"/>
    <s v="No"/>
    <s v="No"/>
    <x v="1"/>
  </r>
  <r>
    <x v="322"/>
    <s v="West Valley (Yak)"/>
    <n v="5540"/>
    <s v="West Valley Open Doors"/>
    <n v="0"/>
    <n v="0"/>
    <n v="0"/>
    <n v="17.2"/>
    <n v="0"/>
    <n v="17.2"/>
    <s v="Yes"/>
    <s v="Yes"/>
    <s v="Yes"/>
    <s v="Yes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6">
  <r>
    <x v="0"/>
    <x v="0"/>
    <n v="2834"/>
    <s v="A J West Elementary"/>
    <s v="Yes"/>
    <x v="0"/>
    <n v="304.99"/>
    <n v="1"/>
    <n v="1"/>
    <n v="304.99"/>
    <n v="0.89500000000000002"/>
    <n v="72728"/>
    <n v="78209"/>
    <n v="65091.56"/>
    <n v="4905.5"/>
    <n v="14418.72"/>
    <n v="0.18149999999999999"/>
    <n v="0.17510000000000001"/>
    <n v="25577.83"/>
    <n v="1166.6199999999999"/>
    <n v="204.28"/>
    <n v="1370.8999999999999"/>
    <n v="96945.79"/>
    <s v=""/>
    <n v="96945.79"/>
  </r>
  <r>
    <x v="0"/>
    <x v="0"/>
    <n v="3216"/>
    <s v="Central Park Elementary"/>
    <s v="Yes"/>
    <x v="0"/>
    <n v="120.1"/>
    <n v="1"/>
    <n v="1"/>
    <n v="120.1"/>
    <n v="0.35199999999999998"/>
    <n v="72728"/>
    <n v="78209"/>
    <n v="25600.26"/>
    <n v="1929.31"/>
    <n v="14418.72"/>
    <n v="0.18149999999999999"/>
    <n v="0.17510000000000001"/>
    <n v="10059.66"/>
    <n v="458.83"/>
    <n v="80.34"/>
    <n v="539.16999999999996"/>
    <n v="38128.399999999994"/>
    <s v=""/>
    <n v="38128.399999999994"/>
  </r>
  <r>
    <x v="0"/>
    <x v="0"/>
    <n v="5514"/>
    <s v="Grays Harbor Academy"/>
    <s v="Yes"/>
    <x v="0"/>
    <n v="76.06"/>
    <n v="1"/>
    <n v="1"/>
    <n v="76.06"/>
    <n v="0.223"/>
    <n v="72728"/>
    <n v="78209"/>
    <n v="16218.34"/>
    <n v="1222.27"/>
    <n v="14418.72"/>
    <n v="0.18149999999999999"/>
    <n v="0.17510000000000001"/>
    <n v="6373.02"/>
    <n v="290.68"/>
    <n v="50.9"/>
    <n v="341.58"/>
    <n v="24155.210000000003"/>
    <s v=""/>
    <n v="24155.210000000003"/>
  </r>
  <r>
    <x v="0"/>
    <x v="0"/>
    <n v="3857"/>
    <s v="Harbor High School"/>
    <s v="Yes"/>
    <x v="0"/>
    <n v="113.86999999999999"/>
    <n v="1"/>
    <n v="1"/>
    <n v="113.86999999999999"/>
    <n v="0.33400000000000002"/>
    <n v="72728"/>
    <n v="78209"/>
    <n v="24291.15"/>
    <n v="1830.66"/>
    <n v="14418.72"/>
    <n v="0.18149999999999999"/>
    <n v="0.17510000000000001"/>
    <n v="9545.24"/>
    <n v="435.36"/>
    <n v="76.23"/>
    <n v="511.59000000000003"/>
    <n v="36178.639999999999"/>
    <s v=""/>
    <n v="36178.639999999999"/>
  </r>
  <r>
    <x v="0"/>
    <x v="0"/>
    <n v="5663"/>
    <s v="Harbor Open Doors"/>
    <s v="Yes"/>
    <x v="0"/>
    <n v="53.77"/>
    <n v="1"/>
    <n v="1"/>
    <n v="53.77"/>
    <n v="0.158"/>
    <n v="72728"/>
    <n v="78209"/>
    <n v="11491.02"/>
    <n v="866"/>
    <n v="14418.72"/>
    <n v="0.18149999999999999"/>
    <n v="0.17510000000000001"/>
    <n v="4515.41"/>
    <n v="205.95"/>
    <n v="36.06"/>
    <n v="242.01"/>
    <n v="17114.439999999999"/>
    <s v=""/>
    <n v="17114.439999999999"/>
  </r>
  <r>
    <x v="0"/>
    <x v="0"/>
    <n v="3476"/>
    <s v="J M Weatherwax High School"/>
    <s v="Yes"/>
    <x v="0"/>
    <n v="909.77"/>
    <n v="1"/>
    <n v="1"/>
    <n v="909.77"/>
    <n v="2.669"/>
    <n v="72728"/>
    <n v="78209"/>
    <n v="194111.03"/>
    <n v="14628.79"/>
    <n v="14418.72"/>
    <n v="0.18149999999999999"/>
    <n v="0.17510000000000001"/>
    <n v="76276.22"/>
    <n v="3479"/>
    <n v="609.16999999999996"/>
    <n v="4088.17"/>
    <n v="289104.20999999996"/>
    <s v=""/>
    <n v="289104.20999999996"/>
  </r>
  <r>
    <x v="0"/>
    <x v="0"/>
    <n v="2449"/>
    <s v="McDermoth Elementary"/>
    <s v="Yes"/>
    <x v="0"/>
    <n v="298.83999999999997"/>
    <n v="1"/>
    <n v="1"/>
    <n v="298.83999999999997"/>
    <n v="0.877"/>
    <n v="72728"/>
    <n v="78209"/>
    <n v="63782.46"/>
    <n v="4806.83"/>
    <n v="14418.72"/>
    <n v="0.18149999999999999"/>
    <n v="0.17510000000000001"/>
    <n v="25063.41"/>
    <n v="1143.1500000000001"/>
    <n v="200.17"/>
    <n v="1343.3200000000002"/>
    <n v="94996.02"/>
    <s v=""/>
    <n v="94996.02"/>
  </r>
  <r>
    <x v="0"/>
    <x v="0"/>
    <n v="2305"/>
    <s v="Miller Junior High"/>
    <s v="Yes"/>
    <x v="0"/>
    <n v="666.54"/>
    <n v="1"/>
    <n v="1"/>
    <n v="666.54"/>
    <n v="1.9550000000000001"/>
    <n v="72728"/>
    <n v="78209"/>
    <n v="142183.24"/>
    <n v="10715.36"/>
    <n v="14418.72"/>
    <n v="0.18149999999999999"/>
    <n v="0.17510000000000001"/>
    <n v="55871.12"/>
    <n v="2548.31"/>
    <n v="446.21"/>
    <n v="2994.52"/>
    <n v="211764.23999999996"/>
    <n v="-108.33999999985099"/>
    <n v="211655.90000000011"/>
  </r>
  <r>
    <x v="0"/>
    <x v="0"/>
    <n v="2763"/>
    <s v="Robert Gray Elementary"/>
    <s v="Yes"/>
    <x v="0"/>
    <n v="255.04"/>
    <n v="1"/>
    <n v="1"/>
    <n v="255.04"/>
    <n v="0.748"/>
    <n v="72728"/>
    <n v="78209"/>
    <n v="54400.54"/>
    <n v="4099.79"/>
    <n v="14418.72"/>
    <n v="0.18149999999999999"/>
    <n v="0.17510000000000001"/>
    <n v="21376.77"/>
    <n v="975.01"/>
    <n v="170.72"/>
    <n v="1145.73"/>
    <n v="81022.829999999987"/>
    <s v=""/>
    <n v="81022.829999999987"/>
  </r>
  <r>
    <x v="0"/>
    <x v="0"/>
    <n v="2971"/>
    <s v="Stevens Elementary School"/>
    <s v="Yes"/>
    <x v="0"/>
    <n v="292.36"/>
    <n v="1"/>
    <n v="1"/>
    <n v="292.36"/>
    <n v="0.85799999999999998"/>
    <n v="72728"/>
    <n v="78209"/>
    <n v="62400.62"/>
    <n v="4702.7"/>
    <n v="14418.72"/>
    <n v="0.18149999999999999"/>
    <n v="0.17510000000000001"/>
    <n v="24520.42"/>
    <n v="1118.3900000000001"/>
    <n v="195.83"/>
    <n v="1314.22"/>
    <n v="92937.96"/>
    <s v=""/>
    <n v="92937.96"/>
  </r>
  <r>
    <x v="0"/>
    <x v="0"/>
    <n v="5208"/>
    <s v="Twin Harbors - A Branch of New Market Skills Center"/>
    <s v="No"/>
    <x v="1"/>
    <n v="57.18000000000000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"/>
    <x v="1"/>
    <n v="2227"/>
    <s v="Adna Elementary School"/>
    <s v="No"/>
    <x v="1"/>
    <n v="249.0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"/>
    <x v="1"/>
    <n v="2441"/>
    <s v="Adna Middle/High School"/>
    <s v="No"/>
    <x v="1"/>
    <n v="377.4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"/>
    <x v="2"/>
    <n v="2860"/>
    <s v="Almira Elementary School"/>
    <s v="No"/>
    <x v="1"/>
    <n v="102.34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3404"/>
    <s v="Whitney Early Childhood Education Center"/>
    <s v="No"/>
    <x v="1"/>
    <n v="0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2467"/>
    <s v="Anacortes High School"/>
    <s v="No"/>
    <x v="1"/>
    <n v="726.76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2707"/>
    <s v="Anacortes Middle School"/>
    <s v="No"/>
    <x v="1"/>
    <n v="588.32000000000005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5176"/>
    <s v="Cap Sante High School"/>
    <s v="Yes"/>
    <x v="0"/>
    <n v="54.449999999999996"/>
    <n v="1.1200000000000001"/>
    <n v="1.1600000000000001"/>
    <n v="54.449999999999996"/>
    <n v="0.16"/>
    <n v="72728"/>
    <n v="78209"/>
    <n v="13032.86"/>
    <n v="1482.73"/>
    <n v="14418.72"/>
    <n v="0.18149999999999999"/>
    <n v="0.17510000000000001"/>
    <n v="4932.09"/>
    <n v="241.93"/>
    <n v="42.36"/>
    <n v="284.29000000000002"/>
    <n v="19731.97"/>
    <n v="0"/>
    <n v="19731.97"/>
  </r>
  <r>
    <x v="3"/>
    <x v="3"/>
    <n v="3182"/>
    <s v="Fidalgo Elementary"/>
    <s v="No"/>
    <x v="1"/>
    <n v="358.4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3252"/>
    <s v="Island View Elementary"/>
    <s v="No"/>
    <x v="1"/>
    <n v="459.5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3057"/>
    <s v="Mount Erie Elementary"/>
    <s v="No"/>
    <x v="1"/>
    <n v="352.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"/>
    <x v="3"/>
    <n v="5588"/>
    <s v="Open Doors"/>
    <s v="No"/>
    <x v="1"/>
    <n v="2.8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2523"/>
    <s v="Arlington High School"/>
    <s v="No"/>
    <x v="1"/>
    <n v="1551.4199999999998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5495"/>
    <s v="Arlington Open Doors"/>
    <s v="Yes"/>
    <x v="0"/>
    <n v="61.8"/>
    <n v="1.1200000000000001"/>
    <n v="1.1600000000000001"/>
    <n v="61.8"/>
    <n v="0.18099999999999999"/>
    <n v="72728"/>
    <n v="78209"/>
    <n v="14743.42"/>
    <n v="1677.34"/>
    <n v="14418.72"/>
    <n v="0.18149999999999999"/>
    <n v="0.17510000000000001"/>
    <n v="5579.42"/>
    <n v="273.68"/>
    <n v="47.92"/>
    <n v="321.60000000000002"/>
    <n v="22321.78"/>
    <n v="0"/>
    <n v="22321.78"/>
  </r>
  <r>
    <x v="4"/>
    <x v="4"/>
    <n v="4327"/>
    <s v="Eagle Creek Elementary"/>
    <s v="No"/>
    <x v="1"/>
    <n v="672.89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5010"/>
    <s v="Haller Middle School"/>
    <s v="No"/>
    <x v="1"/>
    <n v="571.78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4436"/>
    <s v="Kent Prairie Elementary"/>
    <s v="No"/>
    <x v="1"/>
    <n v="605.9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4573"/>
    <s v="Pioneer Elementary"/>
    <s v="No"/>
    <x v="1"/>
    <n v="505.6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3124"/>
    <s v="Post Middle School"/>
    <s v="No"/>
    <x v="1"/>
    <n v="627.2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4154"/>
    <s v="Presidents Elementary"/>
    <s v="No"/>
    <x v="1"/>
    <n v="535.05999999999995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1714"/>
    <s v="Stillaguamish Valley Learning Center"/>
    <s v="No"/>
    <x v="1"/>
    <n v="233.2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"/>
    <x v="4"/>
    <n v="4287"/>
    <s v="Weston High School"/>
    <s v="No"/>
    <x v="1"/>
    <n v="105.2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"/>
    <x v="5"/>
    <n v="2507"/>
    <s v="Asotin Elementary"/>
    <s v="No"/>
    <x v="1"/>
    <n v="317.4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"/>
    <x v="5"/>
    <n v="2434"/>
    <s v="Asotin Jr Sr High"/>
    <s v="No"/>
    <x v="1"/>
    <n v="299.3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1915"/>
    <s v="Special Ed School"/>
    <s v="No"/>
    <x v="1"/>
    <n v="0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5733"/>
    <s v="West Auburn Senior High School"/>
    <s v="Yes"/>
    <x v="0"/>
    <n v="454.46000000000004"/>
    <n v="1.1200000000000001"/>
    <n v="1.1200000000000001"/>
    <n v="454.46000000000004"/>
    <n v="1.333"/>
    <n v="72728"/>
    <n v="78209"/>
    <n v="108579.99"/>
    <n v="8182.92"/>
    <n v="14418.72"/>
    <n v="0.18149999999999999"/>
    <n v="0.17510000000000001"/>
    <n v="40360.25"/>
    <n v="1946.05"/>
    <n v="340.75"/>
    <n v="2286.8000000000002"/>
    <n v="159409.96"/>
    <s v=""/>
    <n v="159409.96"/>
  </r>
  <r>
    <x v="6"/>
    <x v="6"/>
    <n v="3825"/>
    <s v="Alpac Elementary School"/>
    <s v="Yes"/>
    <x v="0"/>
    <n v="556.6"/>
    <n v="1.1200000000000001"/>
    <n v="1.1200000000000001"/>
    <n v="556.6"/>
    <n v="1.633"/>
    <n v="72728"/>
    <n v="78209"/>
    <n v="133016.6"/>
    <n v="10024.530000000001"/>
    <n v="14418.72"/>
    <n v="0.18149999999999999"/>
    <n v="0.17510000000000001"/>
    <n v="49443.58"/>
    <n v="2384.02"/>
    <n v="417.44"/>
    <n v="2801.46"/>
    <n v="195286.16999999998"/>
    <s v=""/>
    <n v="195286.16999999998"/>
  </r>
  <r>
    <x v="6"/>
    <x v="6"/>
    <n v="5082"/>
    <s v="Arthur Jacobsen Elementary"/>
    <s v="Yes"/>
    <x v="0"/>
    <n v="334.8"/>
    <n v="1.1200000000000001"/>
    <n v="1.1200000000000001"/>
    <n v="334.8"/>
    <n v="0.98199999999999998"/>
    <n v="72728"/>
    <n v="78209"/>
    <n v="79989.16"/>
    <n v="6028.23"/>
    <n v="14418.72"/>
    <n v="0.18149999999999999"/>
    <n v="0.17510000000000001"/>
    <n v="29732.76"/>
    <n v="1433.62"/>
    <n v="251.03"/>
    <n v="1684.6499999999999"/>
    <n v="117434.79999999999"/>
    <s v=""/>
    <n v="117434.79999999999"/>
  </r>
  <r>
    <x v="6"/>
    <x v="6"/>
    <n v="5037"/>
    <s v="Auburn Mountainview High School"/>
    <s v="Yes"/>
    <x v="0"/>
    <n v="1604.16"/>
    <n v="1.1200000000000001"/>
    <n v="1.1200000000000001"/>
    <n v="1604.16"/>
    <n v="4.7060000000000004"/>
    <n v="72728"/>
    <n v="78209"/>
    <n v="383328.92"/>
    <n v="28888.82"/>
    <n v="14418.72"/>
    <n v="0.18149999999999999"/>
    <n v="0.17510000000000001"/>
    <n v="142487.13"/>
    <n v="6870.3"/>
    <n v="1202.99"/>
    <n v="8073.29"/>
    <n v="562778.16"/>
    <s v=""/>
    <n v="562778.16"/>
  </r>
  <r>
    <x v="6"/>
    <x v="6"/>
    <n v="5522"/>
    <s v="Auburn Opportunity Project"/>
    <s v="Yes"/>
    <x v="0"/>
    <n v="90.21"/>
    <n v="1.1200000000000001"/>
    <n v="1.1200000000000001"/>
    <n v="90.21"/>
    <n v="0.26500000000000001"/>
    <n v="72728"/>
    <n v="78209"/>
    <n v="21585.67"/>
    <n v="1626.76"/>
    <n v="14418.72"/>
    <n v="0.18149999999999999"/>
    <n v="0.17510000000000001"/>
    <n v="8023.61"/>
    <n v="386.87"/>
    <n v="67.739999999999995"/>
    <n v="454.61"/>
    <n v="31690.649999999998"/>
    <s v=""/>
    <n v="31690.649999999998"/>
  </r>
  <r>
    <x v="6"/>
    <x v="6"/>
    <n v="4474"/>
    <s v="Auburn Riverside High School"/>
    <s v="No"/>
    <x v="1"/>
    <n v="1848.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2795"/>
    <s v="Auburn Senior High School"/>
    <s v="Yes"/>
    <x v="0"/>
    <n v="1892.8"/>
    <n v="1.1200000000000001"/>
    <n v="1.1200000000000001"/>
    <n v="1892.8"/>
    <n v="5.5519999999999996"/>
    <n v="72728"/>
    <n v="78209"/>
    <n v="452240.16"/>
    <n v="34082.17"/>
    <n v="14418.72"/>
    <n v="0.18149999999999999"/>
    <n v="0.17510000000000001"/>
    <n v="168102.11"/>
    <n v="8105.37"/>
    <n v="1419.25"/>
    <n v="9524.619999999999"/>
    <n v="663949.06000000006"/>
    <s v=""/>
    <n v="663949.06000000006"/>
  </r>
  <r>
    <x v="6"/>
    <x v="6"/>
    <n v="5610"/>
    <s v="Bowman Creek Elementary"/>
    <s v="No"/>
    <x v="1"/>
    <n v="411.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2394"/>
    <s v="Cascade Middle School"/>
    <s v="Yes"/>
    <x v="0"/>
    <n v="868.95"/>
    <n v="1.1200000000000001"/>
    <n v="1.1200000000000001"/>
    <n v="868.95"/>
    <n v="2.5489999999999999"/>
    <n v="72728"/>
    <n v="78209"/>
    <n v="207629.71"/>
    <n v="15647.6"/>
    <n v="14418.72"/>
    <n v="0.18149999999999999"/>
    <n v="0.17510000000000001"/>
    <n v="77178"/>
    <n v="3721.29"/>
    <n v="651.6"/>
    <n v="4372.8900000000003"/>
    <n v="304828.19999999995"/>
    <s v=""/>
    <n v="304828.19999999995"/>
  </r>
  <r>
    <x v="6"/>
    <x v="6"/>
    <n v="3439"/>
    <s v="Chinook Elementary School"/>
    <s v="Yes"/>
    <x v="0"/>
    <n v="589.99"/>
    <n v="1.1200000000000001"/>
    <n v="1.1200000000000001"/>
    <n v="589.99"/>
    <n v="1.7310000000000001"/>
    <n v="72728"/>
    <n v="78209"/>
    <n v="140999.23000000001"/>
    <n v="10626.12"/>
    <n v="14418.72"/>
    <n v="0.18149999999999999"/>
    <n v="0.17510000000000001"/>
    <n v="52410.8"/>
    <n v="2527.09"/>
    <n v="442.49"/>
    <n v="2969.58"/>
    <n v="207005.73"/>
    <s v=""/>
    <n v="207005.73"/>
  </r>
  <r>
    <x v="6"/>
    <x v="6"/>
    <n v="2932"/>
    <s v="Dick Scobee Elementary School"/>
    <s v="Yes"/>
    <x v="0"/>
    <n v="602.14"/>
    <n v="1.1200000000000001"/>
    <n v="1.1200000000000001"/>
    <n v="602.14"/>
    <n v="1.766"/>
    <n v="72728"/>
    <n v="78209"/>
    <n v="143850.17000000001"/>
    <n v="10840.98"/>
    <n v="14418.72"/>
    <n v="0.18149999999999999"/>
    <n v="0.17510000000000001"/>
    <n v="53470.52"/>
    <n v="2578.19"/>
    <n v="451.44"/>
    <n v="3029.63"/>
    <n v="211191.30000000002"/>
    <s v=""/>
    <n v="211191.30000000002"/>
  </r>
  <r>
    <x v="6"/>
    <x v="6"/>
    <n v="3745"/>
    <s v="Evergreen Heights Elementary"/>
    <s v="No"/>
    <x v="1"/>
    <n v="422.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3669"/>
    <s v="Gildo Rey Elementary School"/>
    <s v="Yes"/>
    <x v="0"/>
    <n v="385"/>
    <n v="1.1200000000000001"/>
    <n v="1.1200000000000001"/>
    <n v="385"/>
    <n v="1.129"/>
    <n v="72728"/>
    <n v="78209"/>
    <n v="91963.1"/>
    <n v="6930.62"/>
    <n v="14418.72"/>
    <n v="0.18149999999999999"/>
    <n v="0.17510000000000001"/>
    <n v="34183.589999999997"/>
    <n v="1648.23"/>
    <n v="288.61"/>
    <n v="1936.8400000000001"/>
    <n v="135014.15"/>
    <s v=""/>
    <n v="135014.15"/>
  </r>
  <r>
    <x v="6"/>
    <x v="6"/>
    <n v="4347"/>
    <s v="Hazelwood Elementary School"/>
    <s v="No"/>
    <x v="1"/>
    <n v="509.2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4417"/>
    <s v="Ilalko Elementary School"/>
    <s v="Yes"/>
    <x v="0"/>
    <n v="444.5"/>
    <n v="1.1200000000000001"/>
    <n v="1.1200000000000001"/>
    <n v="444.5"/>
    <n v="1.304"/>
    <n v="72728"/>
    <n v="78209"/>
    <n v="106217.79"/>
    <n v="8004.89"/>
    <n v="14418.72"/>
    <n v="0.18149999999999999"/>
    <n v="0.17510000000000001"/>
    <n v="39482.199999999997"/>
    <n v="1903.71"/>
    <n v="333.34"/>
    <n v="2237.0500000000002"/>
    <n v="155941.93"/>
    <s v=""/>
    <n v="155941.93"/>
  </r>
  <r>
    <x v="6"/>
    <x v="6"/>
    <n v="4120"/>
    <s v="Lake View Elementary School"/>
    <s v="No"/>
    <x v="1"/>
    <n v="419.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5051"/>
    <s v="Lakeland Hills Elementary"/>
    <s v="No"/>
    <x v="1"/>
    <n v="523.7999999999999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"/>
    <x v="6"/>
    <n v="3525"/>
    <s v="Lea Hill Elementary School"/>
    <s v="Yes"/>
    <x v="0"/>
    <n v="555.30000000000007"/>
    <n v="1.1200000000000001"/>
    <n v="1.1200000000000001"/>
    <n v="555.30000000000007"/>
    <n v="1.629"/>
    <n v="72728"/>
    <n v="78209"/>
    <n v="132690.78"/>
    <n v="9999.98"/>
    <n v="14418.72"/>
    <n v="0.18149999999999999"/>
    <n v="0.17510000000000001"/>
    <n v="49322.47"/>
    <n v="2378.1799999999998"/>
    <n v="416.42"/>
    <n v="2794.6"/>
    <n v="194807.83000000002"/>
    <s v=""/>
    <n v="194807.83000000002"/>
  </r>
  <r>
    <x v="6"/>
    <x v="6"/>
    <n v="4462"/>
    <s v="Mt Baker Middle School"/>
    <s v="Yes"/>
    <x v="0"/>
    <n v="921.56"/>
    <n v="1.1200000000000001"/>
    <n v="1.1200000000000001"/>
    <n v="921.56"/>
    <n v="2.7029999999999998"/>
    <n v="72728"/>
    <n v="78209"/>
    <n v="220173.84"/>
    <n v="16592.96"/>
    <n v="14418.72"/>
    <n v="0.18149999999999999"/>
    <n v="0.17510000000000001"/>
    <n v="81840.78"/>
    <n v="3946.11"/>
    <n v="690.96"/>
    <n v="4637.07"/>
    <n v="323244.65000000002"/>
    <s v=""/>
    <n v="323244.65000000002"/>
  </r>
  <r>
    <x v="6"/>
    <x v="6"/>
    <n v="3169"/>
    <s v="Olympic Middle School"/>
    <s v="Yes"/>
    <x v="0"/>
    <n v="946.69"/>
    <n v="1.1200000000000001"/>
    <n v="1.1200000000000001"/>
    <n v="946.69"/>
    <n v="2.7770000000000001"/>
    <n v="72728"/>
    <n v="78209"/>
    <n v="226201.53"/>
    <n v="17047.23"/>
    <n v="14418.72"/>
    <n v="0.18149999999999999"/>
    <n v="0.17510000000000001"/>
    <n v="84081.33"/>
    <n v="4054.15"/>
    <n v="709.88"/>
    <n v="4764.03"/>
    <n v="332094.12"/>
    <s v=""/>
    <n v="332094.12"/>
  </r>
  <r>
    <x v="6"/>
    <x v="6"/>
    <n v="3227"/>
    <s v="Pioneer Elementary School"/>
    <s v="Yes"/>
    <x v="0"/>
    <n v="597.47"/>
    <n v="1.1200000000000001"/>
    <n v="1.1200000000000001"/>
    <n v="597.47"/>
    <n v="1.7529999999999999"/>
    <n v="72728"/>
    <n v="78209"/>
    <n v="142791.25"/>
    <n v="10761.17"/>
    <n v="14418.72"/>
    <n v="0.18149999999999999"/>
    <n v="0.17510000000000001"/>
    <n v="53076.91"/>
    <n v="2559.21"/>
    <n v="448.12"/>
    <n v="3007.33"/>
    <n v="209636.66"/>
    <s v=""/>
    <n v="209636.66"/>
  </r>
  <r>
    <x v="6"/>
    <x v="6"/>
    <n v="4385"/>
    <s v="Rainier Middle School"/>
    <s v="Yes"/>
    <x v="0"/>
    <n v="930.88"/>
    <n v="1.1200000000000001"/>
    <n v="1.1200000000000001"/>
    <n v="930.88"/>
    <n v="2.7309999999999999"/>
    <n v="72728"/>
    <n v="78209"/>
    <n v="222454.59"/>
    <n v="16764.84"/>
    <n v="14418.72"/>
    <n v="0.18149999999999999"/>
    <n v="0.17510000000000001"/>
    <n v="82688.56"/>
    <n v="3986.99"/>
    <n v="698.12"/>
    <n v="4685.1099999999997"/>
    <n v="326593.10000000003"/>
    <s v=""/>
    <n v="326593.10000000003"/>
  </r>
  <r>
    <x v="6"/>
    <x v="6"/>
    <n v="2659"/>
    <s v="Terminal Park Elementary School"/>
    <s v="Yes"/>
    <x v="0"/>
    <n v="502.85"/>
    <n v="1.1200000000000001"/>
    <n v="1.1200000000000001"/>
    <n v="502.85"/>
    <n v="1.4750000000000001"/>
    <n v="72728"/>
    <n v="78209"/>
    <n v="120146.66"/>
    <n v="9054.61"/>
    <n v="14418.72"/>
    <n v="0.18149999999999999"/>
    <n v="0.17510000000000001"/>
    <n v="44659.69"/>
    <n v="2153.35"/>
    <n v="377.05"/>
    <n v="2530.4"/>
    <n v="176391.36000000002"/>
    <s v=""/>
    <n v="176391.36000000002"/>
  </r>
  <r>
    <x v="6"/>
    <x v="6"/>
    <n v="2326"/>
    <s v="Washington Elementary School"/>
    <s v="Yes"/>
    <x v="0"/>
    <n v="472.8"/>
    <n v="1.1200000000000001"/>
    <n v="1.1200000000000001"/>
    <n v="472.8"/>
    <n v="1.387"/>
    <n v="72728"/>
    <n v="78209"/>
    <n v="112978.58"/>
    <n v="8514.41"/>
    <n v="14418.72"/>
    <n v="0.18149999999999999"/>
    <n v="0.17510000000000001"/>
    <n v="41995.25"/>
    <n v="2024.88"/>
    <n v="354.56"/>
    <n v="2379.44"/>
    <n v="165867.68000000002"/>
    <n v="-239.20000000018626"/>
    <n v="165628.47999999984"/>
  </r>
  <r>
    <x v="6"/>
    <x v="6"/>
    <n v="5717"/>
    <s v="Willow Crest Elementary"/>
    <s v="No"/>
    <x v="1"/>
    <n v="568.8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2395"/>
    <s v="Bainbridge High School"/>
    <s v="No"/>
    <x v="1"/>
    <n v="1160.070000000000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1939"/>
    <s v="Bainbridge Special Education Services"/>
    <s v="No"/>
    <x v="1"/>
    <n v="6.8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3552"/>
    <s v="Capt Johnston Blakely Elem Sch"/>
    <s v="No"/>
    <x v="1"/>
    <n v="350.2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3043"/>
    <s v="Capt. Charles Wilkes Elem School"/>
    <s v="No"/>
    <x v="1"/>
    <n v="321.3999999999999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1935"/>
    <s v="Eagle Harbor High School"/>
    <s v="No"/>
    <x v="1"/>
    <n v="70.34999999999999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1841"/>
    <s v="Mosaic Home Education Partnership"/>
    <s v="No"/>
    <x v="1"/>
    <n v="49.1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1699"/>
    <s v="Odyssey Multiage Program"/>
    <s v="No"/>
    <x v="1"/>
    <n v="19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4062"/>
    <s v="Ordway Elementary"/>
    <s v="No"/>
    <x v="1"/>
    <n v="34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4542"/>
    <s v="Sakai Intermediate"/>
    <s v="No"/>
    <x v="1"/>
    <n v="460.2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"/>
    <x v="7"/>
    <n v="4505"/>
    <s v="Woodward Middle School"/>
    <s v="No"/>
    <x v="1"/>
    <n v="502.0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749"/>
    <s v="Battle Ground Virtual Academy"/>
    <s v="No"/>
    <x v="1"/>
    <n v="326.07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2671"/>
    <s v="Amboy Middle School"/>
    <s v="No"/>
    <x v="1"/>
    <n v="511.2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2415"/>
    <s v="Battle Ground High School"/>
    <s v="No"/>
    <x v="1"/>
    <n v="1692.050000000000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1836"/>
    <s v="CAM Academy"/>
    <s v="No"/>
    <x v="1"/>
    <n v="503.57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4352"/>
    <s v="Captain Strong"/>
    <s v="No"/>
    <x v="1"/>
    <n v="594.25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133"/>
    <s v="Chief Umtuch Middle"/>
    <s v="No"/>
    <x v="1"/>
    <n v="556.76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089"/>
    <s v="Daybreak Middle"/>
    <s v="No"/>
    <x v="1"/>
    <n v="484.1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090"/>
    <s v="Daybreak Primary"/>
    <s v="Yes"/>
    <x v="0"/>
    <n v="517.1"/>
    <n v="1.06"/>
    <n v="1.1000000000000001"/>
    <n v="517.1"/>
    <n v="1.5169999999999999"/>
    <n v="72728"/>
    <n v="78209"/>
    <n v="116948.08"/>
    <n v="13559.28"/>
    <n v="14418.72"/>
    <n v="0.18149999999999999"/>
    <n v="0.17510000000000001"/>
    <n v="45473.5"/>
    <n v="2175.12"/>
    <n v="380.86"/>
    <n v="2555.98"/>
    <n v="178536.84000000003"/>
    <s v=""/>
    <n v="178536.84000000003"/>
  </r>
  <r>
    <x v="8"/>
    <x v="8"/>
    <n v="3018"/>
    <s v="Glenwood Heights Primary"/>
    <s v="No"/>
    <x v="1"/>
    <n v="589.8299999999999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1875"/>
    <s v="Homelink River"/>
    <s v="No"/>
    <x v="1"/>
    <n v="890.89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3545"/>
    <s v="Laurin Middle School"/>
    <s v="No"/>
    <x v="1"/>
    <n v="744.4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4144"/>
    <s v="Maple Grove Primary"/>
    <s v="Yes"/>
    <x v="0"/>
    <n v="523.32000000000005"/>
    <n v="1.06"/>
    <n v="1.1000000000000001"/>
    <n v="523.32000000000005"/>
    <n v="1.5349999999999999"/>
    <n v="72728"/>
    <n v="78209"/>
    <n v="118335.73"/>
    <n v="13720.17"/>
    <n v="14418.72"/>
    <n v="0.18149999999999999"/>
    <n v="0.17510000000000001"/>
    <n v="46013.07"/>
    <n v="2200.9299999999998"/>
    <n v="385.38"/>
    <n v="2586.31"/>
    <n v="180655.28"/>
    <n v="0"/>
    <n v="180655.28"/>
  </r>
  <r>
    <x v="8"/>
    <x v="8"/>
    <n v="5360"/>
    <s v="Open Doors Battle Ground"/>
    <s v="No"/>
    <x v="1"/>
    <n v="32.20000000000000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3997"/>
    <s v="Pleasant Valley Middle"/>
    <s v="No"/>
    <x v="1"/>
    <n v="408.5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3996"/>
    <s v="Pleasant Valley Primary"/>
    <s v="No"/>
    <x v="1"/>
    <n v="546.80999999999995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4104"/>
    <s v="Prairie High School"/>
    <s v="No"/>
    <x v="1"/>
    <n v="1504.2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4450"/>
    <s v="Summit View High School"/>
    <s v="No"/>
    <x v="1"/>
    <n v="269.1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131"/>
    <s v="Tukes Valley Middle School"/>
    <s v="No"/>
    <x v="1"/>
    <n v="463.1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5132"/>
    <s v="Tukes Valley Primary "/>
    <s v="No"/>
    <x v="1"/>
    <n v="530.1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"/>
    <x v="8"/>
    <n v="2910"/>
    <s v="Yacolt Primary"/>
    <s v="No"/>
    <x v="1"/>
    <n v="698.77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5281"/>
    <s v="Central Educational Services"/>
    <s v="No"/>
    <x v="1"/>
    <n v="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633"/>
    <s v="Ardmore Elementary School"/>
    <s v="No"/>
    <x v="1"/>
    <n v="305.100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5240"/>
    <s v="Bellevue Big Picture School"/>
    <s v="No"/>
    <x v="1"/>
    <n v="385.1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5714"/>
    <s v="Bellevue Digital Discovery"/>
    <s v="No"/>
    <x v="1"/>
    <n v="225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2701"/>
    <s v="Bellevue High School"/>
    <s v="No"/>
    <x v="1"/>
    <n v="1641.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705"/>
    <s v="Bennett Elementary School"/>
    <s v="No"/>
    <x v="1"/>
    <n v="479.2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742"/>
    <s v="Cherry Crest Elementary School"/>
    <s v="No"/>
    <x v="1"/>
    <n v="547.3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338"/>
    <s v="Chinook Middle School"/>
    <s v="No"/>
    <x v="1"/>
    <n v="746.6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2847"/>
    <s v="Clyde Hill Elementary"/>
    <s v="No"/>
    <x v="1"/>
    <n v="567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2846"/>
    <s v="Enatai Elementary School"/>
    <s v="No"/>
    <x v="1"/>
    <n v="466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5325"/>
    <s v="Grad Alliance Program"/>
    <s v="No"/>
    <x v="1"/>
    <n v="31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166"/>
    <s v="Highland Middle School"/>
    <s v="Yes"/>
    <x v="0"/>
    <n v="594.15"/>
    <n v="1.18"/>
    <n v="1.18"/>
    <n v="594.15"/>
    <n v="1.7430000000000001"/>
    <n v="72728"/>
    <n v="78209"/>
    <n v="149582.59"/>
    <n v="11272.99"/>
    <n v="14418.72"/>
    <n v="0.18149999999999999"/>
    <n v="0.17510000000000001"/>
    <n v="54254.97"/>
    <n v="2680.93"/>
    <n v="469.43"/>
    <n v="3150.3599999999997"/>
    <n v="218260.90999999997"/>
    <n v="1.0000000009313226E-2"/>
    <n v="218260.91999999998"/>
  </r>
  <r>
    <x v="9"/>
    <x v="9"/>
    <n v="3588"/>
    <s v="Interlake Senior High School"/>
    <s v="No"/>
    <x v="1"/>
    <n v="1584.4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522"/>
    <s v="International School"/>
    <s v="No"/>
    <x v="1"/>
    <n v="593.7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5308"/>
    <s v="Jing Mei Elementary School"/>
    <s v="No"/>
    <x v="1"/>
    <n v="472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225"/>
    <s v="Lake Hills Elementary"/>
    <s v="Yes"/>
    <x v="0"/>
    <n v="400.9"/>
    <n v="1.18"/>
    <n v="1.18"/>
    <n v="400.9"/>
    <n v="1.1759999999999999"/>
    <n v="72728"/>
    <n v="78209"/>
    <n v="100923.19"/>
    <n v="7605.88"/>
    <n v="14418.72"/>
    <n v="0.18149999999999999"/>
    <n v="0.17510000000000001"/>
    <n v="36605.760000000002"/>
    <n v="1808.82"/>
    <n v="316.72000000000003"/>
    <n v="2125.54"/>
    <n v="147260.37000000002"/>
    <s v=""/>
    <n v="147260.37000000002"/>
  </r>
  <r>
    <x v="9"/>
    <x v="9"/>
    <n v="3436"/>
    <s v="Medina Elementary School"/>
    <s v="No"/>
    <x v="1"/>
    <n v="520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437"/>
    <s v="Newport Heights Elementary"/>
    <s v="No"/>
    <x v="1"/>
    <n v="404.5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486"/>
    <s v="Newport Senior High School"/>
    <s v="No"/>
    <x v="1"/>
    <n v="1851.62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631"/>
    <s v="Odle Middle School"/>
    <s v="No"/>
    <x v="1"/>
    <n v="919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168"/>
    <s v="Phantom Lake Elementary"/>
    <s v="No"/>
    <x v="1"/>
    <n v="348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224"/>
    <s v="Puesta del Sol Elementary School"/>
    <s v="No"/>
    <x v="1"/>
    <n v="447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282"/>
    <s v="Sammamish Senior High"/>
    <s v="No"/>
    <x v="1"/>
    <n v="1317.90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339"/>
    <s v="Sherwood Forest Elementary"/>
    <s v="Yes"/>
    <x v="0"/>
    <n v="355.67"/>
    <n v="1.18"/>
    <n v="1.18"/>
    <n v="355.67"/>
    <n v="1.0429999999999999"/>
    <n v="72728"/>
    <n v="78209"/>
    <n v="89509.26"/>
    <n v="6745.68"/>
    <n v="14418.72"/>
    <n v="0.18149999999999999"/>
    <n v="0.17510000000000001"/>
    <n v="32465.82"/>
    <n v="1604.25"/>
    <n v="280.89999999999998"/>
    <n v="1885.15"/>
    <n v="130605.90999999997"/>
    <s v=""/>
    <n v="130605.90999999997"/>
  </r>
  <r>
    <x v="9"/>
    <x v="9"/>
    <n v="3789"/>
    <s v="Somerset Elementary School"/>
    <s v="No"/>
    <x v="1"/>
    <n v="73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634"/>
    <s v="Spiritridge Elementary School"/>
    <s v="No"/>
    <x v="1"/>
    <n v="567.2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100"/>
    <s v="Stevenson Elementary"/>
    <s v="No"/>
    <x v="1"/>
    <n v="501.6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435"/>
    <s v="Tillicum Middle School"/>
    <s v="No"/>
    <x v="1"/>
    <n v="701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283"/>
    <s v="Tyee Middle School"/>
    <s v="No"/>
    <x v="1"/>
    <n v="918.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"/>
    <x v="9"/>
    <n v="3167"/>
    <s v="Woodridge Elementary"/>
    <s v="No"/>
    <x v="1"/>
    <n v="526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3200"/>
    <s v="Alderwood Elementary School"/>
    <s v="Yes"/>
    <x v="0"/>
    <n v="277.24"/>
    <n v="1.06"/>
    <n v="1.06"/>
    <n v="277.24"/>
    <n v="0.81299999999999994"/>
    <n v="72728"/>
    <n v="78209"/>
    <n v="62675.54"/>
    <n v="4723.41"/>
    <n v="14418.72"/>
    <n v="0.18149999999999999"/>
    <n v="0.17510000000000001"/>
    <n v="23925.1"/>
    <n v="1123.32"/>
    <n v="196.69"/>
    <n v="1320.01"/>
    <n v="92644.06"/>
    <s v=""/>
    <n v="92644.06"/>
  </r>
  <r>
    <x v="10"/>
    <x v="10"/>
    <n v="5366"/>
    <s v="Bellingham Family Partnership Program"/>
    <s v="No"/>
    <x v="1"/>
    <n v="273.1499999999999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553"/>
    <s v="Bellingham High School"/>
    <s v="No"/>
    <x v="1"/>
    <n v="1097.4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5340"/>
    <s v="Bellingham Re-Engagement Program"/>
    <s v="Yes"/>
    <x v="0"/>
    <n v="104.63"/>
    <n v="1.06"/>
    <n v="1.06"/>
    <n v="104.63"/>
    <n v="0.307"/>
    <n v="72728"/>
    <n v="78209"/>
    <n v="23667.15"/>
    <n v="1783.62"/>
    <n v="14418.72"/>
    <n v="0.18149999999999999"/>
    <n v="0.17510000000000001"/>
    <n v="9034.4500000000007"/>
    <n v="424.18"/>
    <n v="74.27"/>
    <n v="498.45"/>
    <n v="34983.67"/>
    <s v=""/>
    <n v="34983.67"/>
  </r>
  <r>
    <x v="10"/>
    <x v="10"/>
    <n v="2431"/>
    <s v="Birchwood Elementary School"/>
    <s v="Yes"/>
    <x v="0"/>
    <n v="358.7"/>
    <n v="1.06"/>
    <n v="1.06"/>
    <n v="358.7"/>
    <n v="1.052"/>
    <n v="72728"/>
    <n v="78209"/>
    <n v="81100.45"/>
    <n v="6111.97"/>
    <n v="14418.72"/>
    <n v="0.18149999999999999"/>
    <n v="0.17510000000000001"/>
    <n v="30958.43"/>
    <n v="1453.54"/>
    <n v="254.51"/>
    <n v="1708.05"/>
    <n v="119878.90000000001"/>
    <s v=""/>
    <n v="119878.90000000001"/>
  </r>
  <r>
    <x v="10"/>
    <x v="10"/>
    <n v="2817"/>
    <s v="Carl Cozier Elementary School"/>
    <s v="No"/>
    <x v="1"/>
    <n v="344.3300000000000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365"/>
    <s v="Columbia Elementary School"/>
    <s v="No"/>
    <x v="1"/>
    <n v="212.7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5239"/>
    <s v="Cordata Elementary School"/>
    <s v="Yes"/>
    <x v="0"/>
    <n v="335.78"/>
    <n v="1.06"/>
    <n v="1.06"/>
    <n v="335.78"/>
    <n v="0.98499999999999999"/>
    <n v="72728"/>
    <n v="78209"/>
    <n v="75935.3"/>
    <n v="5722.72"/>
    <n v="14418.72"/>
    <n v="0.18149999999999999"/>
    <n v="0.17510000000000001"/>
    <n v="28986.74"/>
    <n v="1360.97"/>
    <n v="238.31"/>
    <n v="1599.28"/>
    <n v="112244.04000000001"/>
    <s v=""/>
    <n v="112244.04000000001"/>
  </r>
  <r>
    <x v="10"/>
    <x v="10"/>
    <n v="2066"/>
    <s v="Fairhaven Middle School"/>
    <s v="No"/>
    <x v="1"/>
    <n v="574.3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262"/>
    <s v="Geneva Elementary School"/>
    <s v="No"/>
    <x v="1"/>
    <n v="424.0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3134"/>
    <s v="Happy Valley Elementary School"/>
    <s v="No"/>
    <x v="1"/>
    <n v="450.1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4442"/>
    <s v="Kulshan Middle School"/>
    <s v="No"/>
    <x v="1"/>
    <n v="589.1699999999999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225"/>
    <s v="Lowell Elementary School "/>
    <s v="No"/>
    <x v="1"/>
    <n v="309.5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4571"/>
    <s v="Northern Heights Elementary Schl"/>
    <s v="No"/>
    <x v="1"/>
    <n v="421.5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1647"/>
    <s v="Options High School"/>
    <s v="Yes"/>
    <x v="0"/>
    <n v="212.79000000000002"/>
    <n v="1.06"/>
    <n v="1.06"/>
    <n v="212.79000000000002"/>
    <n v="0.624"/>
    <n v="72728"/>
    <n v="78209"/>
    <n v="48105.21"/>
    <n v="3625.35"/>
    <n v="14418.72"/>
    <n v="0.18149999999999999"/>
    <n v="0.17510000000000001"/>
    <n v="18363.18"/>
    <n v="862.18"/>
    <n v="150.97"/>
    <n v="1013.15"/>
    <n v="71106.89"/>
    <n v="0"/>
    <n v="71106.89"/>
  </r>
  <r>
    <x v="10"/>
    <x v="10"/>
    <n v="3202"/>
    <s v="Parkview Elementary School"/>
    <s v="No"/>
    <x v="1"/>
    <n v="378.9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067"/>
    <s v="Roosevelt Elementary School"/>
    <s v="No"/>
    <x v="1"/>
    <n v="363.3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3576"/>
    <s v="Sehome High School"/>
    <s v="No"/>
    <x v="1"/>
    <n v="1100.7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3201"/>
    <s v="Shuksan Middle School"/>
    <s v="Yes"/>
    <x v="0"/>
    <n v="574.38"/>
    <n v="1.06"/>
    <n v="1.06"/>
    <n v="574.38"/>
    <n v="1.6850000000000001"/>
    <n v="72728"/>
    <n v="78209"/>
    <n v="129899.48"/>
    <n v="9789.61"/>
    <n v="14418.72"/>
    <n v="0.18149999999999999"/>
    <n v="0.17510000000000001"/>
    <n v="49586.46"/>
    <n v="2328.15"/>
    <n v="407.66"/>
    <n v="2735.81"/>
    <n v="192011.36"/>
    <s v=""/>
    <n v="192011.36"/>
  </r>
  <r>
    <x v="10"/>
    <x v="10"/>
    <n v="2175"/>
    <s v="Silver Beach Elementary School"/>
    <s v="No"/>
    <x v="1"/>
    <n v="314.0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4515"/>
    <s v="Squalicum High School"/>
    <s v="No"/>
    <x v="1"/>
    <n v="1169.0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387"/>
    <s v="Sunnyland Elementary School"/>
    <s v="No"/>
    <x v="1"/>
    <n v="307.7100000000000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1799"/>
    <s v="Visions (Seamar Youth Center)"/>
    <s v="No"/>
    <x v="1"/>
    <n v="4.7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5125"/>
    <s v="Wade King Elementary School"/>
    <s v="No"/>
    <x v="1"/>
    <n v="313.9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"/>
    <x v="10"/>
    <n v="2075"/>
    <s v="Whatcom Middle School"/>
    <s v="No"/>
    <x v="1"/>
    <n v="627.7999999999999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"/>
    <x v="11"/>
    <n v="3142"/>
    <s v="Benge Elementary"/>
    <s v="No"/>
    <x v="1"/>
    <n v="1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754"/>
    <s v="Transition 18-21 Program"/>
    <s v="Yes"/>
    <x v="0"/>
    <n v="48.71"/>
    <n v="1.06"/>
    <n v="1.06"/>
    <n v="48.71"/>
    <n v="0.14299999999999999"/>
    <n v="72728"/>
    <n v="78209"/>
    <n v="11024.11"/>
    <n v="830.81"/>
    <n v="14418.72"/>
    <n v="0.18149999999999999"/>
    <n v="0.17510000000000001"/>
    <n v="4208.2299999999996"/>
    <n v="197.58"/>
    <n v="34.6"/>
    <n v="232.18"/>
    <n v="16295.33"/>
    <s v=""/>
    <n v="16295.33"/>
  </r>
  <r>
    <x v="12"/>
    <x v="12"/>
    <n v="5372"/>
    <s v="Acceleration Academy"/>
    <s v="Yes"/>
    <x v="0"/>
    <n v="438.8"/>
    <n v="1.06"/>
    <n v="1.06"/>
    <n v="438.8"/>
    <n v="1.2869999999999999"/>
    <n v="72728"/>
    <n v="78209"/>
    <n v="99216.99"/>
    <n v="7477.29"/>
    <n v="14418.72"/>
    <n v="0.18149999999999999"/>
    <n v="0.17510000000000001"/>
    <n v="37874.050000000003"/>
    <n v="1778.24"/>
    <n v="311.37"/>
    <n v="2089.61"/>
    <n v="146657.94"/>
    <s v=""/>
    <n v="146657.94"/>
  </r>
  <r>
    <x v="12"/>
    <x v="12"/>
    <n v="5471"/>
    <s v="Bethel Elementary Learning Academy"/>
    <s v="No"/>
    <x v="1"/>
    <n v="16.3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2807"/>
    <s v="Bethel High School"/>
    <s v="No"/>
    <x v="1"/>
    <n v="1574.2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3250"/>
    <s v="Bethel Middle School"/>
    <s v="Yes"/>
    <x v="0"/>
    <n v="653.78"/>
    <n v="1.06"/>
    <n v="1.06"/>
    <n v="653.78"/>
    <n v="1.9179999999999999"/>
    <n v="72728"/>
    <n v="78209"/>
    <n v="147861.84"/>
    <n v="11143.31"/>
    <n v="14418.72"/>
    <n v="0.18149999999999999"/>
    <n v="0.17510000000000001"/>
    <n v="56443.22"/>
    <n v="2650.09"/>
    <n v="464.03"/>
    <n v="3114.12"/>
    <n v="218562.49"/>
    <s v=""/>
    <n v="218562.49"/>
  </r>
  <r>
    <x v="12"/>
    <x v="12"/>
    <n v="5633"/>
    <s v="Bethel Virtual Academy"/>
    <s v="Yes"/>
    <x v="0"/>
    <n v="539.81000000000006"/>
    <n v="1.06"/>
    <n v="1.06"/>
    <n v="539.81000000000006"/>
    <n v="1.583"/>
    <n v="72728"/>
    <n v="78209"/>
    <n v="122036.13"/>
    <n v="9197.01"/>
    <n v="14418.72"/>
    <n v="0.18149999999999999"/>
    <n v="0.17510000000000001"/>
    <n v="46584.79"/>
    <n v="2187.2199999999998"/>
    <n v="382.98"/>
    <n v="2570.1999999999998"/>
    <n v="180388.13000000003"/>
    <s v=""/>
    <n v="180388.13000000003"/>
  </r>
  <r>
    <x v="12"/>
    <x v="12"/>
    <n v="4296"/>
    <s v="Camas Prairie Elementary"/>
    <s v="Yes"/>
    <x v="0"/>
    <n v="511.5"/>
    <n v="1.06"/>
    <n v="1.06"/>
    <n v="511.5"/>
    <n v="1.5"/>
    <n v="72728"/>
    <n v="78209"/>
    <n v="115637.52"/>
    <n v="8714.7900000000009"/>
    <n v="14418.72"/>
    <n v="0.18149999999999999"/>
    <n v="0.17510000000000001"/>
    <n v="44142.25"/>
    <n v="2072.54"/>
    <n v="362.9"/>
    <n v="2435.44"/>
    <n v="170930.00000000003"/>
    <s v=""/>
    <n v="170930.00000000003"/>
  </r>
  <r>
    <x v="12"/>
    <x v="12"/>
    <n v="4186"/>
    <s v="Cedarcrest Middle School"/>
    <s v="Yes"/>
    <x v="0"/>
    <n v="691.65"/>
    <n v="1.06"/>
    <n v="1.06"/>
    <n v="691.65"/>
    <n v="2.0289999999999999"/>
    <n v="72728"/>
    <n v="78209"/>
    <n v="156419.01999999999"/>
    <n v="11788.2"/>
    <n v="14418.72"/>
    <n v="0.18149999999999999"/>
    <n v="0.17510000000000001"/>
    <n v="59709.75"/>
    <n v="2803.45"/>
    <n v="490.88"/>
    <n v="3294.33"/>
    <n v="231211.3"/>
    <s v=""/>
    <n v="231211.3"/>
  </r>
  <r>
    <x v="12"/>
    <x v="12"/>
    <n v="4331"/>
    <s v="Centennial Elementary Bethel"/>
    <s v="Yes"/>
    <x v="0"/>
    <n v="558.1"/>
    <n v="1.06"/>
    <n v="1.06"/>
    <n v="558.1"/>
    <n v="1.637"/>
    <n v="72728"/>
    <n v="78209"/>
    <n v="126199.08"/>
    <n v="9510.74"/>
    <n v="14418.72"/>
    <n v="0.18149999999999999"/>
    <n v="0.17510000000000001"/>
    <n v="48173.91"/>
    <n v="2261.83"/>
    <n v="396.05"/>
    <n v="2657.88"/>
    <n v="186541.61"/>
    <s v=""/>
    <n v="186541.61"/>
  </r>
  <r>
    <x v="12"/>
    <x v="12"/>
    <n v="1510"/>
    <s v="Challenger High School"/>
    <s v="Yes"/>
    <x v="0"/>
    <n v="342.03"/>
    <n v="1.06"/>
    <n v="1.06"/>
    <n v="342.03"/>
    <n v="1.0029999999999999"/>
    <n v="72728"/>
    <n v="78209"/>
    <n v="77322.960000000006"/>
    <n v="5827.28"/>
    <n v="14418.72"/>
    <n v="0.18149999999999999"/>
    <n v="0.17510000000000001"/>
    <n v="29516.45"/>
    <n v="1385.84"/>
    <n v="242.66"/>
    <n v="1628.5"/>
    <n v="114295.19"/>
    <n v="227.89000000059605"/>
    <n v="114523.0800000006"/>
  </r>
  <r>
    <x v="12"/>
    <x v="12"/>
    <n v="3649"/>
    <s v="Chester H Thompson Elementary"/>
    <s v="Yes"/>
    <x v="0"/>
    <n v="657.4"/>
    <n v="1.06"/>
    <n v="1.06"/>
    <n v="657.4"/>
    <n v="1.9279999999999999"/>
    <n v="72728"/>
    <n v="78209"/>
    <n v="148632.76"/>
    <n v="11201.41"/>
    <n v="14418.72"/>
    <n v="0.18149999999999999"/>
    <n v="0.17510000000000001"/>
    <n v="56737.5"/>
    <n v="2663.9"/>
    <n v="466.45"/>
    <n v="3130.35"/>
    <n v="219702.02000000002"/>
    <s v=""/>
    <n v="219702.02000000002"/>
  </r>
  <r>
    <x v="12"/>
    <x v="12"/>
    <n v="2576"/>
    <s v="Clover Creek Elementary"/>
    <s v="No"/>
    <x v="1"/>
    <n v="637.6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578"/>
    <s v="Cougar Mountain Middle School"/>
    <s v="No"/>
    <x v="1"/>
    <n v="597.5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2877"/>
    <s v="Elk Plain School of Choice"/>
    <s v="No"/>
    <x v="1"/>
    <n v="567.2000000000000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099"/>
    <s v="Evergreen Elementary"/>
    <s v="Yes"/>
    <x v="0"/>
    <n v="543.37"/>
    <n v="1.06"/>
    <n v="1.06"/>
    <n v="543.37"/>
    <n v="1.5940000000000001"/>
    <n v="72728"/>
    <n v="78209"/>
    <n v="122884.14"/>
    <n v="9260.91"/>
    <n v="14418.72"/>
    <n v="0.18149999999999999"/>
    <n v="0.17510000000000001"/>
    <n v="46908.5"/>
    <n v="2202.42"/>
    <n v="385.64"/>
    <n v="2588.06"/>
    <n v="181641.61000000002"/>
    <s v=""/>
    <n v="181641.61000000002"/>
  </r>
  <r>
    <x v="12"/>
    <x v="12"/>
    <n v="5159"/>
    <s v="Frederickson Elementary"/>
    <s v="No"/>
    <x v="1"/>
    <n v="548.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407"/>
    <s v="Frontier Middle School"/>
    <s v="No"/>
    <x v="1"/>
    <n v="613.7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297"/>
    <s v="Graham Elementary"/>
    <s v="No"/>
    <x v="1"/>
    <n v="606.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033"/>
    <s v="Graham Kapowsin High School"/>
    <s v="No"/>
    <x v="1"/>
    <n v="2020.139999999999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2748"/>
    <s v="Kapowsin Elementary"/>
    <s v="No"/>
    <x v="1"/>
    <n v="357.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635"/>
    <s v="Katherine G. Johnson Elementary School"/>
    <s v="No"/>
    <x v="1"/>
    <n v="592.2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206"/>
    <s v="Liberty Middle School"/>
    <s v="Yes"/>
    <x v="0"/>
    <n v="891.92"/>
    <n v="1.06"/>
    <n v="1.06"/>
    <n v="891.92"/>
    <n v="2.6160000000000001"/>
    <n v="72728"/>
    <n v="78209"/>
    <n v="201671.83"/>
    <n v="15198.6"/>
    <n v="14418.72"/>
    <n v="0.18149999999999999"/>
    <n v="0.17510000000000001"/>
    <n v="76984.08"/>
    <n v="3614.51"/>
    <n v="632.9"/>
    <n v="4247.41"/>
    <n v="298101.91999999993"/>
    <s v=""/>
    <n v="298101.91999999993"/>
  </r>
  <r>
    <x v="12"/>
    <x v="12"/>
    <n v="4102"/>
    <s v="Naches Trail Elementary"/>
    <s v="Yes"/>
    <x v="0"/>
    <n v="447.1"/>
    <n v="1.06"/>
    <n v="1.06"/>
    <n v="447.1"/>
    <n v="1.3109999999999999"/>
    <n v="72728"/>
    <n v="78209"/>
    <n v="101067.19"/>
    <n v="7616.73"/>
    <n v="14418.72"/>
    <n v="0.18149999999999999"/>
    <n v="0.17510000000000001"/>
    <n v="38580.33"/>
    <n v="1811.4"/>
    <n v="317.18"/>
    <n v="2128.58"/>
    <n v="149392.83000000002"/>
    <s v=""/>
    <n v="149392.83000000002"/>
  </r>
  <r>
    <x v="12"/>
    <x v="12"/>
    <n v="5160"/>
    <s v="Nelson Elementary School"/>
    <s v="No"/>
    <x v="1"/>
    <n v="735.6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538"/>
    <s v="North Star Elementary"/>
    <s v="No"/>
    <x v="1"/>
    <n v="465.3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961"/>
    <s v="Pierce County Skills Center"/>
    <s v="No"/>
    <x v="1"/>
    <n v="406.5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381"/>
    <s v="Pioneer Valley Elementary"/>
    <s v="No"/>
    <x v="1"/>
    <n v="529.1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5665"/>
    <s v="Pre-Primary School"/>
    <s v="No"/>
    <x v="1"/>
    <n v="55.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4227"/>
    <s v="Rocky Ridge Elementary"/>
    <s v="No"/>
    <x v="1"/>
    <n v="434.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"/>
    <x v="12"/>
    <n v="2543"/>
    <s v="Roy Elementary"/>
    <s v="Yes"/>
    <x v="0"/>
    <n v="267.8"/>
    <n v="1.06"/>
    <n v="1.06"/>
    <n v="267.8"/>
    <n v="0.78600000000000003"/>
    <n v="72728"/>
    <n v="78209"/>
    <n v="60594.06"/>
    <n v="4566.55"/>
    <n v="14418.72"/>
    <n v="0.18149999999999999"/>
    <n v="0.17510000000000001"/>
    <n v="23130.54"/>
    <n v="1086.01"/>
    <n v="190.16"/>
    <n v="1276.17"/>
    <n v="89567.32"/>
    <s v=""/>
    <n v="89567.32"/>
  </r>
  <r>
    <x v="12"/>
    <x v="12"/>
    <n v="4103"/>
    <s v="Shining Mountain Elementary"/>
    <s v="Yes"/>
    <x v="0"/>
    <n v="614.1"/>
    <n v="1.06"/>
    <n v="1.06"/>
    <n v="614.1"/>
    <n v="1.8009999999999999"/>
    <n v="72728"/>
    <n v="78209"/>
    <n v="138842.12"/>
    <n v="10463.549999999999"/>
    <n v="14418.72"/>
    <n v="0.18149999999999999"/>
    <n v="0.17510000000000001"/>
    <n v="53000.13"/>
    <n v="2488.4299999999998"/>
    <n v="435.72"/>
    <n v="2924.1499999999996"/>
    <n v="205229.94999999998"/>
    <s v=""/>
    <n v="205229.94999999998"/>
  </r>
  <r>
    <x v="12"/>
    <x v="12"/>
    <n v="2399"/>
    <s v="Spanaway Elementary"/>
    <s v="Yes"/>
    <x v="0"/>
    <n v="352.2"/>
    <n v="1.06"/>
    <n v="1.06"/>
    <n v="352.2"/>
    <n v="1.0329999999999999"/>
    <n v="72728"/>
    <n v="78209"/>
    <n v="79635.710000000006"/>
    <n v="6001.58"/>
    <n v="14418.72"/>
    <n v="0.18149999999999999"/>
    <n v="0.17510000000000001"/>
    <n v="30399.3"/>
    <n v="1427.29"/>
    <n v="249.92"/>
    <n v="1677.21"/>
    <n v="117713.80000000002"/>
    <s v=""/>
    <n v="117713.80000000002"/>
  </r>
  <r>
    <x v="12"/>
    <x v="12"/>
    <n v="4158"/>
    <s v="Spanaway Lake High School"/>
    <s v="Yes"/>
    <x v="0"/>
    <n v="1703.59"/>
    <n v="1.06"/>
    <n v="1.06"/>
    <n v="1703.59"/>
    <n v="4.9969999999999999"/>
    <n v="72728"/>
    <n v="78209"/>
    <n v="385227.12"/>
    <n v="29031.88"/>
    <n v="14418.72"/>
    <n v="0.18149999999999999"/>
    <n v="0.17510000000000001"/>
    <n v="147052.54999999999"/>
    <n v="6904.32"/>
    <n v="1208.95"/>
    <n v="8113.2699999999995"/>
    <n v="569424.81999999995"/>
    <s v=""/>
    <n v="569424.81999999995"/>
  </r>
  <r>
    <x v="12"/>
    <x v="12"/>
    <n v="3751"/>
    <s v="Spanaway Middle School"/>
    <s v="Yes"/>
    <x v="0"/>
    <n v="741.32"/>
    <n v="1.06"/>
    <n v="1.06"/>
    <n v="741.32"/>
    <n v="2.1749999999999998"/>
    <n v="72728"/>
    <n v="78209"/>
    <n v="167674.4"/>
    <n v="12636.45"/>
    <n v="14418.72"/>
    <n v="0.18149999999999999"/>
    <n v="0.17510000000000001"/>
    <n v="64006.26"/>
    <n v="3005.18"/>
    <n v="526.21"/>
    <n v="3531.39"/>
    <n v="247848.50000000003"/>
    <s v=""/>
    <n v="247848.50000000003"/>
  </r>
  <r>
    <x v="12"/>
    <x v="12"/>
    <n v="1560"/>
    <s v="Thompson Preschool"/>
    <s v="No"/>
    <x v="1"/>
    <n v="39.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"/>
    <x v="13"/>
    <n v="3392"/>
    <s v="Bickleton Elementary &amp; High Schl"/>
    <s v="No"/>
    <x v="1"/>
    <n v="99.0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"/>
    <x v="14"/>
    <n v="2713"/>
    <s v="Blaine Elementary School"/>
    <s v="Yes"/>
    <x v="0"/>
    <n v="475.39"/>
    <n v="1.1299999999999999"/>
    <n v="1.1299999999999999"/>
    <n v="475.39"/>
    <n v="1.3939999999999999"/>
    <n v="72728"/>
    <n v="78209"/>
    <n v="114562.6"/>
    <n v="8633.7800000000007"/>
    <n v="14418.72"/>
    <n v="0.18149999999999999"/>
    <n v="0.17510000000000001"/>
    <n v="42404.58"/>
    <n v="2053.27"/>
    <n v="359.53"/>
    <n v="2412.8000000000002"/>
    <n v="168013.75999999998"/>
    <n v="107.86000000004424"/>
    <n v="168121.62000000002"/>
  </r>
  <r>
    <x v="14"/>
    <x v="14"/>
    <n v="3136"/>
    <s v="Blaine High School"/>
    <s v="No"/>
    <x v="1"/>
    <n v="588.55000000000007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"/>
    <x v="14"/>
    <n v="5021"/>
    <s v="Blaine Home Connections"/>
    <s v="No"/>
    <x v="1"/>
    <n v="50.35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"/>
    <x v="14"/>
    <n v="3796"/>
    <s v="Blaine Middle School"/>
    <s v="No"/>
    <x v="1"/>
    <n v="448.84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"/>
    <x v="14"/>
    <n v="4476"/>
    <s v="Blaine Primary School"/>
    <s v="Yes"/>
    <x v="0"/>
    <n v="439.40999999999997"/>
    <n v="1.1299999999999999"/>
    <n v="1.1299999999999999"/>
    <n v="439.40999999999997"/>
    <n v="1.2889999999999999"/>
    <n v="72728"/>
    <n v="78209"/>
    <n v="105933.42"/>
    <n v="7983.46"/>
    <n v="14418.72"/>
    <n v="0.18149999999999999"/>
    <n v="0.17510000000000001"/>
    <n v="39210.550000000003"/>
    <n v="1898.61"/>
    <n v="332.45"/>
    <n v="2231.06"/>
    <n v="155358.49"/>
    <s v=""/>
    <n v="155358.49"/>
  </r>
  <r>
    <x v="14"/>
    <x v="14"/>
    <n v="5465"/>
    <s v="Blaine Re-Engagement"/>
    <s v="Yes"/>
    <x v="0"/>
    <n v="14.4"/>
    <n v="1.1299999999999999"/>
    <n v="1.1299999999999999"/>
    <n v="14.4"/>
    <n v="4.2000000000000003E-2"/>
    <n v="72728"/>
    <n v="78209"/>
    <n v="3451.67"/>
    <n v="260.13"/>
    <n v="14418.72"/>
    <n v="0.18149999999999999"/>
    <n v="0.17510000000000001"/>
    <n v="1277.6099999999999"/>
    <n v="61.86"/>
    <n v="10.83"/>
    <n v="72.69"/>
    <n v="5062.0999999999995"/>
    <s v=""/>
    <n v="5062.0999999999995"/>
  </r>
  <r>
    <x v="14"/>
    <x v="14"/>
    <n v="4459"/>
    <s v="Point Roberts Primary"/>
    <s v="No"/>
    <x v="1"/>
    <n v="6.76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"/>
    <x v="15"/>
    <n v="5748"/>
    <s v="Boistfort Online School"/>
    <s v="No"/>
    <x v="1"/>
    <n v="245.3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"/>
    <x v="15"/>
    <n v="2516"/>
    <s v="Boistfort Elem"/>
    <s v="Yes"/>
    <x v="0"/>
    <n v="83.39"/>
    <n v="1"/>
    <n v="1"/>
    <n v="83.39"/>
    <n v="0.245"/>
    <n v="72728"/>
    <n v="78209"/>
    <n v="17818.36"/>
    <n v="1342.85"/>
    <n v="14418.72"/>
    <n v="0.18149999999999999"/>
    <n v="0.17510000000000001"/>
    <n v="7001.75"/>
    <n v="319.35000000000002"/>
    <n v="55.92"/>
    <n v="375.27000000000004"/>
    <n v="26538.23"/>
    <n v="0"/>
    <n v="26538.23"/>
  </r>
  <r>
    <x v="16"/>
    <x v="16"/>
    <n v="3641"/>
    <s v="Armin Jahr Elementary"/>
    <s v="Yes"/>
    <x v="0"/>
    <n v="474.6"/>
    <n v="1.18"/>
    <n v="1.18"/>
    <n v="474.6"/>
    <n v="1.3919999999999999"/>
    <n v="72728"/>
    <n v="78209"/>
    <n v="119460.1"/>
    <n v="9002.8799999999992"/>
    <n v="14418.72"/>
    <n v="0.18149999999999999"/>
    <n v="0.17510000000000001"/>
    <n v="43329.27"/>
    <n v="2141.0500000000002"/>
    <n v="374.9"/>
    <n v="2515.9500000000003"/>
    <n v="174308.2"/>
    <s v=""/>
    <n v="174308.2"/>
  </r>
  <r>
    <x v="16"/>
    <x v="16"/>
    <n v="3109"/>
    <s v="Bremerton High School"/>
    <s v="Yes"/>
    <x v="0"/>
    <n v="1195.6099999999999"/>
    <n v="1.18"/>
    <n v="1.18"/>
    <n v="1195.6099999999999"/>
    <n v="3.5070000000000001"/>
    <n v="72728"/>
    <n v="78209"/>
    <n v="300967.37"/>
    <n v="22681.81"/>
    <n v="14418.72"/>
    <n v="0.18149999999999999"/>
    <n v="0.17510000000000001"/>
    <n v="109163.61"/>
    <n v="5394.15"/>
    <n v="944.52"/>
    <n v="6338.67"/>
    <n v="439151.45999999996"/>
    <s v=""/>
    <n v="439151.45999999996"/>
  </r>
  <r>
    <x v="16"/>
    <x v="16"/>
    <n v="1749"/>
    <s v="Bremerton Home Link Program"/>
    <s v="No"/>
    <x v="1"/>
    <n v="61.1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"/>
    <x v="16"/>
    <n v="3108"/>
    <s v="Crownhill Elementary School"/>
    <s v="Yes"/>
    <x v="0"/>
    <n v="308.39999999999998"/>
    <n v="1.18"/>
    <n v="1.18"/>
    <n v="308.39999999999998"/>
    <n v="0.90500000000000003"/>
    <n v="72728"/>
    <n v="78209"/>
    <n v="77666.23"/>
    <n v="5853.16"/>
    <n v="14418.72"/>
    <n v="0.18149999999999999"/>
    <n v="0.17510000000000001"/>
    <n v="28170.25"/>
    <n v="1391.99"/>
    <n v="243.74"/>
    <n v="1635.73"/>
    <n v="113325.37"/>
    <s v=""/>
    <n v="113325.37"/>
  </r>
  <r>
    <x v="16"/>
    <x v="16"/>
    <n v="4421"/>
    <s v="Kitsap Lake Elementary"/>
    <s v="No"/>
    <x v="1"/>
    <n v="315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"/>
    <x v="16"/>
    <n v="4441"/>
    <s v="Mountain View Middle School"/>
    <s v="Yes"/>
    <x v="0"/>
    <n v="801.44"/>
    <n v="1.18"/>
    <n v="1.18"/>
    <n v="801.44"/>
    <n v="2.351"/>
    <n v="72728"/>
    <n v="78209"/>
    <n v="201760.56"/>
    <n v="15205.28"/>
    <n v="14418.72"/>
    <n v="0.18149999999999999"/>
    <n v="0.17510000000000001"/>
    <n v="73180.399999999994"/>
    <n v="3616.1"/>
    <n v="633.17999999999995"/>
    <n v="4249.28"/>
    <n v="294395.52000000002"/>
    <s v=""/>
    <n v="294395.52000000002"/>
  </r>
  <r>
    <x v="16"/>
    <x v="16"/>
    <n v="3171"/>
    <s v="Naval Avenue Elementary School"/>
    <s v="Yes"/>
    <x v="0"/>
    <n v="231.1"/>
    <n v="1.18"/>
    <n v="1.18"/>
    <n v="231.1"/>
    <n v="0.67800000000000005"/>
    <n v="72728"/>
    <n v="78209"/>
    <n v="58185.31"/>
    <n v="4385.0200000000004"/>
    <n v="14418.72"/>
    <n v="0.18149999999999999"/>
    <n v="0.17510000000000001"/>
    <n v="21104.34"/>
    <n v="1042.8399999999999"/>
    <n v="182.6"/>
    <n v="1225.4399999999998"/>
    <n v="84900.11"/>
    <s v=""/>
    <n v="84900.11"/>
  </r>
  <r>
    <x v="16"/>
    <x v="16"/>
    <n v="1737"/>
    <s v="Renaissance Alternative High School"/>
    <s v="Yes"/>
    <x v="0"/>
    <n v="100.93"/>
    <n v="1.18"/>
    <n v="1.18"/>
    <n v="100.93"/>
    <n v="0.29599999999999999"/>
    <n v="72728"/>
    <n v="78209"/>
    <n v="25402.44"/>
    <n v="1914.4"/>
    <n v="14418.72"/>
    <n v="0.18149999999999999"/>
    <n v="0.17510000000000001"/>
    <n v="9213.7000000000007"/>
    <n v="455.28"/>
    <n v="79.72"/>
    <n v="535"/>
    <n v="37065.54"/>
    <n v="-125.23999999999069"/>
    <n v="36940.30000000001"/>
  </r>
  <r>
    <x v="16"/>
    <x v="16"/>
    <n v="2853"/>
    <s v="View Ridge Elementary Arts Academy"/>
    <s v="Yes"/>
    <x v="0"/>
    <n v="396.4"/>
    <n v="1.18"/>
    <n v="1.18"/>
    <n v="396.4"/>
    <n v="1.163"/>
    <n v="72728"/>
    <n v="78209"/>
    <n v="99807.54"/>
    <n v="7521.8"/>
    <n v="14418.72"/>
    <n v="0.18149999999999999"/>
    <n v="0.17510000000000001"/>
    <n v="36201.11"/>
    <n v="1788.82"/>
    <n v="313.22000000000003"/>
    <n v="2102.04"/>
    <n v="145632.49"/>
    <s v=""/>
    <n v="145632.49"/>
  </r>
  <r>
    <x v="16"/>
    <x v="16"/>
    <n v="2613"/>
    <s v="West Hills S.T.E.M. Academy"/>
    <s v="Yes"/>
    <x v="0"/>
    <n v="307.7"/>
    <n v="1.18"/>
    <n v="1.18"/>
    <n v="307.7"/>
    <n v="0.90300000000000002"/>
    <n v="72728"/>
    <n v="78209"/>
    <n v="77494.59"/>
    <n v="5840.23"/>
    <n v="14418.72"/>
    <n v="0.18149999999999999"/>
    <n v="0.17510000000000001"/>
    <n v="28108"/>
    <n v="1388.91"/>
    <n v="243.2"/>
    <n v="1632.1100000000001"/>
    <n v="113074.93"/>
    <s v=""/>
    <n v="113074.93"/>
  </r>
  <r>
    <x v="16"/>
    <x v="16"/>
    <n v="4038"/>
    <s v="West Sound Technical Skills Center"/>
    <s v="No"/>
    <x v="1"/>
    <n v="253.7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"/>
    <x v="17"/>
    <n v="5272"/>
    <s v="Brewster Alternative School"/>
    <s v="Yes"/>
    <x v="1"/>
    <n v="17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"/>
    <x v="17"/>
    <n v="3293"/>
    <s v="Brewster Elementary School"/>
    <s v="Yes"/>
    <x v="0"/>
    <n v="418.20000000000005"/>
    <n v="1"/>
    <n v="1"/>
    <n v="418.20000000000005"/>
    <n v="1.2270000000000001"/>
    <n v="72728"/>
    <n v="78209"/>
    <n v="89237.26"/>
    <n v="6725.18"/>
    <n v="14418.72"/>
    <n v="0.18149999999999999"/>
    <n v="0.17510000000000001"/>
    <n v="35065.910000000003"/>
    <n v="1599.37"/>
    <n v="280.05"/>
    <n v="1879.4199999999998"/>
    <n v="132907.77000000002"/>
    <s v=""/>
    <n v="132907.77000000002"/>
  </r>
  <r>
    <x v="17"/>
    <x v="17"/>
    <n v="2800"/>
    <s v="Brewster High School"/>
    <s v="Yes"/>
    <x v="0"/>
    <n v="332.17"/>
    <n v="1"/>
    <n v="1"/>
    <n v="332.17"/>
    <n v="0.97399999999999998"/>
    <n v="72728"/>
    <n v="78209"/>
    <n v="70837.070000000007"/>
    <n v="5338.5"/>
    <n v="14418.72"/>
    <n v="0.18149999999999999"/>
    <n v="0.17510000000000001"/>
    <n v="27835.53"/>
    <n v="1269.5899999999999"/>
    <n v="222.31"/>
    <n v="1491.8999999999999"/>
    <n v="105503"/>
    <n v="0"/>
    <n v="105503"/>
  </r>
  <r>
    <x v="17"/>
    <x v="17"/>
    <n v="4223"/>
    <s v="Brewster Middle School"/>
    <s v="Yes"/>
    <x v="0"/>
    <n v="242"/>
    <n v="1"/>
    <n v="1"/>
    <n v="242"/>
    <n v="0.71"/>
    <n v="72728"/>
    <n v="78209"/>
    <n v="51636.88"/>
    <n v="3891.51"/>
    <n v="14418.72"/>
    <n v="0.18149999999999999"/>
    <n v="0.17510000000000001"/>
    <n v="20290.79"/>
    <n v="925.47"/>
    <n v="162.05000000000001"/>
    <n v="1087.52"/>
    <n v="76906.7"/>
    <s v=""/>
    <n v="76906.7"/>
  </r>
  <r>
    <x v="18"/>
    <x v="18"/>
    <n v="1900"/>
    <s v="Bridgeport Aurora High School"/>
    <s v="Yes"/>
    <x v="0"/>
    <n v="31"/>
    <n v="1"/>
    <n v="1"/>
    <n v="31"/>
    <n v="9.0999999999999998E-2"/>
    <n v="72728"/>
    <n v="78209"/>
    <n v="6618.25"/>
    <n v="498.77"/>
    <n v="14418.72"/>
    <n v="0.18149999999999999"/>
    <n v="0.17510000000000001"/>
    <n v="2600.65"/>
    <n v="118.62"/>
    <n v="20.77"/>
    <n v="139.39000000000001"/>
    <n v="9857.06"/>
    <n v="-108.34999999997672"/>
    <n v="9748.7100000000228"/>
  </r>
  <r>
    <x v="18"/>
    <x v="18"/>
    <n v="2562"/>
    <s v="Bridgeport Elementary"/>
    <s v="Yes"/>
    <x v="0"/>
    <n v="325.40000000000003"/>
    <n v="1"/>
    <n v="1"/>
    <n v="325.40000000000003"/>
    <n v="0.95499999999999996"/>
    <n v="72728"/>
    <n v="78209"/>
    <n v="69455.240000000005"/>
    <n v="5234.3599999999997"/>
    <n v="14418.72"/>
    <n v="0.18149999999999999"/>
    <n v="0.17510000000000001"/>
    <n v="27292.54"/>
    <n v="1244.83"/>
    <n v="217.97"/>
    <n v="1462.8"/>
    <n v="103444.94"/>
    <s v=""/>
    <n v="103444.94"/>
  </r>
  <r>
    <x v="18"/>
    <x v="18"/>
    <n v="2788"/>
    <s v="Bridgeport High School"/>
    <s v="Yes"/>
    <x v="0"/>
    <n v="219.57999999999998"/>
    <n v="1"/>
    <n v="1"/>
    <n v="219.57999999999998"/>
    <n v="0.64400000000000002"/>
    <n v="72728"/>
    <n v="78209"/>
    <n v="46836.83"/>
    <n v="3529.77"/>
    <n v="14418.72"/>
    <n v="0.18149999999999999"/>
    <n v="0.17510000000000001"/>
    <n v="18404.599999999999"/>
    <n v="839.44"/>
    <n v="146.99"/>
    <n v="986.43000000000006"/>
    <n v="69757.62999999999"/>
    <s v=""/>
    <n v="69757.62999999999"/>
  </r>
  <r>
    <x v="18"/>
    <x v="18"/>
    <n v="4213"/>
    <s v="Bridgeport Middle School"/>
    <s v="Yes"/>
    <x v="0"/>
    <n v="161.1"/>
    <n v="1"/>
    <n v="1"/>
    <n v="161.1"/>
    <n v="0.47299999999999998"/>
    <n v="72728"/>
    <n v="78209"/>
    <n v="34400.339999999997"/>
    <n v="2592.52"/>
    <n v="14418.72"/>
    <n v="0.18149999999999999"/>
    <n v="0.17510000000000001"/>
    <n v="13517.67"/>
    <n v="616.54999999999995"/>
    <n v="107.96"/>
    <n v="724.51"/>
    <n v="51235.039999999994"/>
    <s v=""/>
    <n v="51235.039999999994"/>
  </r>
  <r>
    <x v="19"/>
    <x v="19"/>
    <n v="2836"/>
    <s v="Brinnon Elementary"/>
    <s v="Yes"/>
    <x v="0"/>
    <n v="73.45"/>
    <n v="1"/>
    <n v="1"/>
    <n v="73.45"/>
    <n v="0.215"/>
    <n v="72728"/>
    <n v="78209"/>
    <n v="15636.52"/>
    <n v="1178.42"/>
    <n v="14418.72"/>
    <n v="0.18149999999999999"/>
    <n v="0.17510000000000001"/>
    <n v="6144.39"/>
    <n v="280.25"/>
    <n v="49.07"/>
    <n v="329.32"/>
    <n v="23288.65"/>
    <n v="0"/>
    <n v="23288.65"/>
  </r>
  <r>
    <x v="20"/>
    <x v="20"/>
    <n v="3603"/>
    <s v="Allen Elementary"/>
    <s v="Yes"/>
    <x v="0"/>
    <n v="394"/>
    <n v="1.1200000000000001"/>
    <n v="1.1200000000000001"/>
    <n v="394"/>
    <n v="1.1559999999999999"/>
    <n v="72728"/>
    <n v="78209"/>
    <n v="94162.4"/>
    <n v="7096.36"/>
    <n v="14418.72"/>
    <n v="0.18149999999999999"/>
    <n v="0.17510000000000001"/>
    <n v="35001.089999999997"/>
    <n v="1687.65"/>
    <n v="295.51"/>
    <n v="1983.16"/>
    <n v="138243.00999999998"/>
    <s v=""/>
    <n v="138243.00999999998"/>
  </r>
  <r>
    <x v="20"/>
    <x v="20"/>
    <n v="4412"/>
    <s v="Bay View Elementary"/>
    <s v="No"/>
    <x v="1"/>
    <n v="412.2000000000000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"/>
    <x v="20"/>
    <n v="2362"/>
    <s v="Burlington Edison High School"/>
    <s v="Yes"/>
    <x v="0"/>
    <n v="1061.5899999999999"/>
    <n v="1.1200000000000001"/>
    <n v="1.1200000000000001"/>
    <n v="1061.5899999999999"/>
    <n v="3.1139999999999999"/>
    <n v="72728"/>
    <n v="78209"/>
    <n v="253651.99"/>
    <n v="19115.98"/>
    <n v="14418.72"/>
    <n v="0.18149999999999999"/>
    <n v="0.17510000000000001"/>
    <n v="94284.94"/>
    <n v="4546.13"/>
    <n v="796.03"/>
    <n v="5342.16"/>
    <n v="372395.06999999995"/>
    <s v=""/>
    <n v="372395.06999999995"/>
  </r>
  <r>
    <x v="20"/>
    <x v="20"/>
    <n v="1928"/>
    <s v="Burlington-Edison Alternative School"/>
    <s v="Yes"/>
    <x v="0"/>
    <n v="19.899999999999999"/>
    <n v="1.1200000000000001"/>
    <n v="1.1200000000000001"/>
    <n v="19.899999999999999"/>
    <n v="5.8000000000000003E-2"/>
    <n v="72728"/>
    <n v="78209"/>
    <n v="4724.41"/>
    <n v="356.05"/>
    <n v="14418.72"/>
    <n v="0.18149999999999999"/>
    <n v="0.17510000000000001"/>
    <n v="1756.11"/>
    <n v="84.67"/>
    <n v="14.83"/>
    <n v="99.5"/>
    <n v="6936.07"/>
    <n v="-2.0000000018626451E-2"/>
    <n v="6936.0499999999811"/>
  </r>
  <r>
    <x v="20"/>
    <x v="20"/>
    <n v="2379"/>
    <s v="Edison Elementary - Burlington/Edison"/>
    <s v="No"/>
    <x v="1"/>
    <n v="386.9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"/>
    <x v="20"/>
    <n v="3251"/>
    <s v="Lucille Umbarger Elementary"/>
    <s v="Yes"/>
    <x v="0"/>
    <n v="591.44000000000005"/>
    <n v="1.1200000000000001"/>
    <n v="1.1200000000000001"/>
    <n v="591.44000000000005"/>
    <n v="1.7350000000000001"/>
    <n v="72728"/>
    <n v="78209"/>
    <n v="141325.04999999999"/>
    <n v="10650.68"/>
    <n v="14418.72"/>
    <n v="0.18149999999999999"/>
    <n v="0.17510000000000001"/>
    <n v="52531.91"/>
    <n v="2532.9299999999998"/>
    <n v="443.52"/>
    <n v="2976.45"/>
    <n v="207484.09"/>
    <s v=""/>
    <n v="207484.09"/>
  </r>
  <r>
    <x v="20"/>
    <x v="20"/>
    <n v="5525"/>
    <s v="Open Doors"/>
    <s v="Yes"/>
    <x v="1"/>
    <n v="13.69000000000000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"/>
    <x v="20"/>
    <n v="2946"/>
    <s v="West View Elementary"/>
    <s v="Yes"/>
    <x v="0"/>
    <n v="389.8"/>
    <n v="1.1200000000000001"/>
    <n v="1.1200000000000001"/>
    <n v="389.8"/>
    <n v="1.143"/>
    <n v="72728"/>
    <n v="78209"/>
    <n v="93103.48"/>
    <n v="7016.55"/>
    <n v="14418.72"/>
    <n v="0.18149999999999999"/>
    <n v="0.17510000000000001"/>
    <n v="34607.480000000003"/>
    <n v="1668.67"/>
    <n v="292.18"/>
    <n v="1960.8500000000001"/>
    <n v="136688.35999999999"/>
    <s v=""/>
    <n v="136688.35999999999"/>
  </r>
  <r>
    <x v="21"/>
    <x v="21"/>
    <n v="5702"/>
    <s v="Camas Connect Academy"/>
    <s v="No"/>
    <x v="1"/>
    <n v="200.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4567"/>
    <s v="Camas High School"/>
    <s v="No"/>
    <x v="1"/>
    <n v="2006.219999999999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532"/>
    <s v="Camas School District Open Doors"/>
    <s v="No"/>
    <x v="1"/>
    <n v="4.5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533"/>
    <s v="Discovery High School"/>
    <s v="No"/>
    <x v="1"/>
    <n v="180.8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4182"/>
    <s v="Dorothy Fox"/>
    <s v="No"/>
    <x v="1"/>
    <n v="517.0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158"/>
    <s v="Grass Valley Elementary"/>
    <s v="No"/>
    <x v="1"/>
    <n v="476.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104"/>
    <s v="Hayes Freedom High School"/>
    <s v="No"/>
    <x v="1"/>
    <n v="174.99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2725"/>
    <s v="Helen Baller Elem"/>
    <s v="No"/>
    <x v="1"/>
    <n v="501.5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3474"/>
    <s v="Lacamas Lake Elementary"/>
    <s v="No"/>
    <x v="1"/>
    <n v="361.2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054"/>
    <s v="Liberty Middle School"/>
    <s v="No"/>
    <x v="1"/>
    <n v="689.0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534"/>
    <s v="Odyssey Middle School"/>
    <s v="No"/>
    <x v="1"/>
    <n v="269.7200000000000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4563"/>
    <s v="Prune Hill Elem"/>
    <s v="No"/>
    <x v="1"/>
    <n v="426.8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4508"/>
    <s v="Skyridge Middle School"/>
    <s v="No"/>
    <x v="1"/>
    <n v="728.17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"/>
    <x v="21"/>
    <n v="5309"/>
    <s v="Woodburn Elementary"/>
    <s v="No"/>
    <x v="1"/>
    <n v="589.11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"/>
    <x v="22"/>
    <n v="3422"/>
    <s v="Clallam Bay High &amp; Elementary"/>
    <s v="Yes"/>
    <x v="0"/>
    <n v="114.60000000000001"/>
    <n v="1"/>
    <n v="1"/>
    <n v="114.60000000000001"/>
    <n v="0.33600000000000002"/>
    <n v="72728"/>
    <n v="78209"/>
    <n v="24436.61"/>
    <n v="1841.61"/>
    <n v="14418.72"/>
    <n v="0.18149999999999999"/>
    <n v="0.17510000000000001"/>
    <n v="9602.4"/>
    <n v="437.97"/>
    <n v="76.69"/>
    <n v="514.66000000000008"/>
    <n v="36395.280000000006"/>
    <s v=""/>
    <n v="36395.280000000006"/>
  </r>
  <r>
    <x v="22"/>
    <x v="22"/>
    <n v="2594"/>
    <s v="Neah Bay Elementary School"/>
    <s v="Yes"/>
    <x v="0"/>
    <n v="177.8"/>
    <n v="1"/>
    <n v="1"/>
    <n v="177.8"/>
    <n v="0.52200000000000002"/>
    <n v="72728"/>
    <n v="78209"/>
    <n v="37964.019999999997"/>
    <n v="2861.08"/>
    <n v="14418.72"/>
    <n v="0.18149999999999999"/>
    <n v="0.17510000000000001"/>
    <n v="14918.02"/>
    <n v="680.42"/>
    <n v="119.14"/>
    <n v="799.56"/>
    <n v="56542.679999999993"/>
    <n v="-1.0000000009313226E-2"/>
    <n v="56542.669999999984"/>
  </r>
  <r>
    <x v="22"/>
    <x v="22"/>
    <n v="3145"/>
    <s v="Neah Bay Junior/ Senior High School"/>
    <s v="Yes"/>
    <x v="0"/>
    <n v="194.8"/>
    <n v="1"/>
    <n v="1"/>
    <n v="194.8"/>
    <n v="0.57099999999999995"/>
    <n v="72728"/>
    <n v="78209"/>
    <n v="41527.69"/>
    <n v="3129.65"/>
    <n v="14418.72"/>
    <n v="0.18149999999999999"/>
    <n v="0.17510000000000001"/>
    <n v="16318.37"/>
    <n v="744.29"/>
    <n v="130.33000000000001"/>
    <n v="874.62"/>
    <n v="61850.330000000009"/>
    <s v=""/>
    <n v="61850.330000000009"/>
  </r>
  <r>
    <x v="23"/>
    <x v="23"/>
    <n v="2466"/>
    <s v="Carbonado Historical School 19"/>
    <s v="No"/>
    <x v="1"/>
    <n v="175.04"/>
    <n v="1.07"/>
    <n v="1.07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"/>
    <x v="24"/>
    <n v="2827"/>
    <s v="Alpine Lakes Elementary"/>
    <s v="Yes"/>
    <x v="0"/>
    <n v="240.11"/>
    <n v="1"/>
    <n v="1"/>
    <n v="240.11"/>
    <n v="0.70399999999999996"/>
    <n v="72728"/>
    <n v="78209"/>
    <n v="51200.51"/>
    <n v="3858.63"/>
    <n v="14418.72"/>
    <n v="0.18149999999999999"/>
    <n v="0.17510000000000001"/>
    <n v="20119.32"/>
    <n v="917.65"/>
    <n v="160.68"/>
    <n v="1078.33"/>
    <n v="76256.790000000008"/>
    <n v="108.29999999998836"/>
    <n v="76365.09"/>
  </r>
  <r>
    <x v="24"/>
    <x v="24"/>
    <n v="4566"/>
    <s v="Beaver Valley School"/>
    <s v="No"/>
    <x v="1"/>
    <n v="2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"/>
    <x v="24"/>
    <n v="3564"/>
    <s v="Cascade High School"/>
    <s v="No"/>
    <x v="1"/>
    <n v="397.90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"/>
    <x v="24"/>
    <n v="5418"/>
    <s v="Cascade Home-Link"/>
    <s v="No"/>
    <x v="1"/>
    <n v="36.7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"/>
    <x v="24"/>
    <n v="4403"/>
    <s v="Icicle River Middle School"/>
    <s v="No"/>
    <x v="1"/>
    <n v="268.2799999999999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"/>
    <x v="24"/>
    <n v="5640"/>
    <s v="Kodiak Virtual Academy"/>
    <s v="Yes"/>
    <x v="0"/>
    <n v="1.1599999999999999"/>
    <n v="1"/>
    <n v="1"/>
    <n v="1.1599999999999999"/>
    <n v="3.0000000000000001E-3"/>
    <n v="72728"/>
    <n v="78209"/>
    <n v="218.18"/>
    <n v="16.45"/>
    <n v="14418.72"/>
    <n v="0.18149999999999999"/>
    <n v="0.17510000000000001"/>
    <n v="85.74"/>
    <n v="3.91"/>
    <n v="0.68"/>
    <n v="4.59"/>
    <n v="324.95999999999998"/>
    <s v=""/>
    <n v="324.95999999999998"/>
  </r>
  <r>
    <x v="24"/>
    <x v="24"/>
    <n v="2760"/>
    <s v="Peshastin Dryden Elementary"/>
    <s v="No"/>
    <x v="1"/>
    <n v="251.7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"/>
    <x v="25"/>
    <n v="3268"/>
    <s v="CASHMERE HIGH SCHOOL"/>
    <s v="No"/>
    <x v="1"/>
    <n v="521.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"/>
    <x v="25"/>
    <n v="2315"/>
    <s v="CASHMERE MIDDLE SCHOOL"/>
    <s v="No"/>
    <x v="1"/>
    <n v="494.1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"/>
    <x v="25"/>
    <n v="2787"/>
    <s v="VALE ELEMENTARY SCHOOL"/>
    <s v="Yes"/>
    <x v="0"/>
    <n v="586.29999999999995"/>
    <n v="1"/>
    <n v="1.04"/>
    <n v="586.29999999999995"/>
    <n v="1.72"/>
    <n v="72728"/>
    <n v="78209"/>
    <n v="125092.16"/>
    <n v="14808.1"/>
    <n v="14418.72"/>
    <n v="0.18149999999999999"/>
    <n v="0.17510000000000001"/>
    <n v="50097.32"/>
    <n v="2331.67"/>
    <n v="408.28"/>
    <n v="2739.95"/>
    <n v="192737.53000000003"/>
    <n v="9.9999999802093953E-3"/>
    <n v="192737.54"/>
  </r>
  <r>
    <x v="26"/>
    <x v="26"/>
    <n v="2762"/>
    <s v="Castle Rock Elementary"/>
    <s v="Yes"/>
    <x v="0"/>
    <n v="643.98"/>
    <n v="1"/>
    <n v="1"/>
    <n v="643.98"/>
    <n v="1.889"/>
    <n v="72728"/>
    <n v="78209"/>
    <n v="137383.19"/>
    <n v="10353.61"/>
    <n v="14418.72"/>
    <n v="0.18149999999999999"/>
    <n v="0.17510000000000001"/>
    <n v="53984.93"/>
    <n v="2462.2800000000002"/>
    <n v="431.15"/>
    <n v="2893.4300000000003"/>
    <n v="204615.15999999997"/>
    <n v="-1.0000000009313226E-2"/>
    <n v="204615.14999999997"/>
  </r>
  <r>
    <x v="26"/>
    <x v="26"/>
    <n v="2281"/>
    <s v="Castle Rock High School"/>
    <s v="No"/>
    <x v="1"/>
    <n v="423.1800000000000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"/>
    <x v="26"/>
    <n v="3969"/>
    <s v="Castle Rock Middle School"/>
    <s v="Yes"/>
    <x v="0"/>
    <n v="321.47000000000003"/>
    <n v="1"/>
    <n v="1"/>
    <n v="321.47000000000003"/>
    <n v="0.94299999999999995"/>
    <n v="72728"/>
    <n v="78209"/>
    <n v="68582.5"/>
    <n v="5168.59"/>
    <n v="14418.72"/>
    <n v="0.18149999999999999"/>
    <n v="0.17510000000000001"/>
    <n v="26949.599999999999"/>
    <n v="1229.18"/>
    <n v="215.23"/>
    <n v="1444.41"/>
    <n v="102145.1"/>
    <s v=""/>
    <n v="102145.1"/>
  </r>
  <r>
    <x v="26"/>
    <x v="26"/>
    <n v="5666"/>
    <s v="Rocket Virtual Academy"/>
    <s v="Yes"/>
    <x v="0"/>
    <n v="7.74"/>
    <n v="1"/>
    <n v="1"/>
    <n v="7.74"/>
    <n v="2.3E-2"/>
    <n v="72728"/>
    <n v="78209"/>
    <n v="1672.74"/>
    <n v="126.07"/>
    <n v="14418.72"/>
    <n v="0.18149999999999999"/>
    <n v="0.17510000000000001"/>
    <n v="657.31"/>
    <n v="29.98"/>
    <n v="5.25"/>
    <n v="35.230000000000004"/>
    <n v="2491.3500000000004"/>
    <s v=""/>
    <n v="2491.3500000000004"/>
  </r>
  <r>
    <x v="27"/>
    <x v="27"/>
    <n v="5607"/>
    <s v="Catalyst Public Schools"/>
    <s v="Yes"/>
    <x v="0"/>
    <n v="481.02"/>
    <n v="1.18"/>
    <n v="1.18"/>
    <n v="481.02"/>
    <n v="1.411"/>
    <n v="72728"/>
    <n v="78209"/>
    <n v="121090.67"/>
    <n v="9125.75"/>
    <n v="14418.72"/>
    <n v="0.18149999999999999"/>
    <n v="0.17510000000000001"/>
    <n v="43920.69"/>
    <n v="2170.27"/>
    <n v="380.01"/>
    <n v="2550.2799999999997"/>
    <n v="176687.38999999998"/>
    <n v="0"/>
    <n v="176687.38999999998"/>
  </r>
  <r>
    <x v="28"/>
    <x v="28"/>
    <n v="2251"/>
    <s v="Centerville Elementary"/>
    <s v="No"/>
    <x v="1"/>
    <n v="90.3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5472"/>
    <s v="Barker Creek Community School"/>
    <s v="No"/>
    <x v="1"/>
    <n v="537.9300000000000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2994"/>
    <s v="Brownsville Elementary"/>
    <s v="No"/>
    <x v="1"/>
    <n v="429.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2615"/>
    <s v="Central Kitsap High School"/>
    <s v="No"/>
    <x v="1"/>
    <n v="1560.139999999999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3237"/>
    <s v="Central Kitsap Middle School"/>
    <s v="No"/>
    <x v="1"/>
    <n v="590.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016"/>
    <s v="Clear Creek Elementary School"/>
    <s v="Yes"/>
    <x v="0"/>
    <n v="440.9"/>
    <n v="1.18"/>
    <n v="1.22"/>
    <n v="440.9"/>
    <n v="1.2929999999999999"/>
    <n v="72728"/>
    <n v="78209"/>
    <n v="110964.02"/>
    <n v="12407.55"/>
    <n v="14418.72"/>
    <n v="0.18149999999999999"/>
    <n v="0.17510000000000001"/>
    <n v="40955.94"/>
    <n v="2056.19"/>
    <n v="360.04"/>
    <n v="2416.23"/>
    <n v="166743.74000000002"/>
    <s v=""/>
    <n v="166743.74000000002"/>
  </r>
  <r>
    <x v="29"/>
    <x v="29"/>
    <n v="4014"/>
    <s v="Cottonwood Elementary School"/>
    <s v="Yes"/>
    <x v="0"/>
    <n v="367.7"/>
    <n v="1.18"/>
    <n v="1.22"/>
    <n v="367.7"/>
    <n v="1.079"/>
    <n v="72728"/>
    <n v="78209"/>
    <n v="92598.74"/>
    <n v="10354.02"/>
    <n v="14418.72"/>
    <n v="0.18149999999999999"/>
    <n v="0.17510000000000001"/>
    <n v="34177.46"/>
    <n v="1715.88"/>
    <n v="300.45"/>
    <n v="2016.3300000000002"/>
    <n v="139146.54999999999"/>
    <s v=""/>
    <n v="139146.54999999999"/>
  </r>
  <r>
    <x v="29"/>
    <x v="29"/>
    <n v="4341"/>
    <s v="Cougar Valley Elementary"/>
    <s v="No"/>
    <x v="1"/>
    <n v="402.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444"/>
    <s v="Emerald Heights Elementary"/>
    <s v="No"/>
    <x v="1"/>
    <n v="455.3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015"/>
    <s v="Esquire Hills Elementary"/>
    <s v="Yes"/>
    <x v="0"/>
    <n v="304"/>
    <n v="1.18"/>
    <n v="1.22"/>
    <n v="304"/>
    <n v="0.89200000000000002"/>
    <n v="72728"/>
    <n v="78209"/>
    <n v="76550.58"/>
    <n v="8559.58"/>
    <n v="14418.72"/>
    <n v="0.18149999999999999"/>
    <n v="0.17510000000000001"/>
    <n v="28254.21"/>
    <n v="1418.5"/>
    <n v="248.38"/>
    <n v="1666.88"/>
    <n v="115031.25000000001"/>
    <s v=""/>
    <n v="115031.25000000001"/>
  </r>
  <r>
    <x v="29"/>
    <x v="29"/>
    <n v="3791"/>
    <s v="Fairview Middle School"/>
    <s v="Yes"/>
    <x v="0"/>
    <n v="581.83000000000004"/>
    <n v="1.18"/>
    <n v="1.22"/>
    <n v="581.83000000000004"/>
    <n v="1.7070000000000001"/>
    <n v="72728"/>
    <n v="78209"/>
    <n v="146493.1"/>
    <n v="16380.27"/>
    <n v="14418.72"/>
    <n v="0.18149999999999999"/>
    <n v="0.17510000000000001"/>
    <n v="54069.440000000002"/>
    <n v="2714.56"/>
    <n v="475.32"/>
    <n v="3189.88"/>
    <n v="220132.69"/>
    <n v="0"/>
    <n v="220132.69"/>
  </r>
  <r>
    <x v="29"/>
    <x v="29"/>
    <n v="4393"/>
    <s v="Green Mountain Elementary"/>
    <s v="No"/>
    <x v="1"/>
    <n v="355.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3594"/>
    <s v="John D. Bud Hawk Elementary at Jackson Park"/>
    <s v="No"/>
    <x v="1"/>
    <n v="430.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509"/>
    <s v="Klahowya Secondary"/>
    <s v="No"/>
    <x v="1"/>
    <n v="959.3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100"/>
    <s v="Olympic High School"/>
    <s v="No"/>
    <x v="1"/>
    <n v="1098.7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527"/>
    <s v="Pinecrest Elementary"/>
    <s v="No"/>
    <x v="1"/>
    <n v="415.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249"/>
    <s v="Ridgetop Middle School"/>
    <s v="No"/>
    <x v="1"/>
    <n v="737.5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372"/>
    <s v="Silver Ridge Elementary"/>
    <s v="No"/>
    <x v="1"/>
    <n v="412.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101"/>
    <s v="Silverdale Elementary"/>
    <s v="No"/>
    <x v="1"/>
    <n v="410.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"/>
    <x v="29"/>
    <n v="4135"/>
    <s v="Woodlands Elementary"/>
    <s v="Yes"/>
    <x v="0"/>
    <n v="381.3"/>
    <n v="1.18"/>
    <n v="1.22"/>
    <n v="381.3"/>
    <n v="1.1180000000000001"/>
    <n v="72728"/>
    <n v="78209"/>
    <n v="95945.69"/>
    <n v="10728.26"/>
    <n v="14418.72"/>
    <n v="0.18149999999999999"/>
    <n v="0.17510000000000001"/>
    <n v="35412.79"/>
    <n v="1777.9"/>
    <n v="311.31"/>
    <n v="2089.21"/>
    <n v="144175.95000000001"/>
    <s v=""/>
    <n v="144175.95000000001"/>
  </r>
  <r>
    <x v="30"/>
    <x v="30"/>
    <n v="3259"/>
    <s v="Adams Elementary"/>
    <s v="Yes"/>
    <x v="0"/>
    <n v="377.87"/>
    <n v="1"/>
    <n v="1.04"/>
    <n v="377.87"/>
    <n v="1.1080000000000001"/>
    <n v="72728"/>
    <n v="78209"/>
    <n v="80582.62"/>
    <n v="9539.17"/>
    <n v="14418.72"/>
    <n v="0.18149999999999999"/>
    <n v="0.17510000000000001"/>
    <n v="32272"/>
    <n v="1502.03"/>
    <n v="263.01"/>
    <n v="1765.04"/>
    <n v="124158.82999999999"/>
    <s v=""/>
    <n v="124158.82999999999"/>
  </r>
  <r>
    <x v="30"/>
    <x v="30"/>
    <n v="3260"/>
    <s v="Bowdish Middle School"/>
    <s v="Yes"/>
    <x v="0"/>
    <n v="374.07"/>
    <n v="1"/>
    <n v="1.04"/>
    <n v="374.07"/>
    <n v="1.097"/>
    <n v="72728"/>
    <n v="78209"/>
    <n v="79782.62"/>
    <n v="9444.4599999999991"/>
    <n v="14418.72"/>
    <n v="0.18149999999999999"/>
    <n v="0.17510000000000001"/>
    <n v="31951.61"/>
    <n v="1487.12"/>
    <n v="260.39"/>
    <n v="1747.5099999999998"/>
    <n v="122926.2"/>
    <s v=""/>
    <n v="122926.2"/>
  </r>
  <r>
    <x v="30"/>
    <x v="30"/>
    <n v="2892"/>
    <s v="Broadway Elementary"/>
    <s v="Yes"/>
    <x v="0"/>
    <n v="297.64"/>
    <n v="1"/>
    <n v="1.04"/>
    <n v="297.64"/>
    <n v="0.873"/>
    <n v="72728"/>
    <n v="78209"/>
    <n v="63491.54"/>
    <n v="7515.98"/>
    <n v="14418.72"/>
    <n v="0.18149999999999999"/>
    <n v="0.17510000000000001"/>
    <n v="25427.31"/>
    <n v="1183.46"/>
    <n v="207.22"/>
    <n v="1390.68"/>
    <n v="97825.51"/>
    <s v=""/>
    <n v="97825.51"/>
  </r>
  <r>
    <x v="30"/>
    <x v="30"/>
    <n v="3065"/>
    <s v="Central Valley High School"/>
    <s v="No"/>
    <x v="1"/>
    <n v="1270.889999999999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667"/>
    <s v="Central Valley Virtual Learning"/>
    <s v="Yes"/>
    <x v="0"/>
    <n v="118.1"/>
    <n v="1"/>
    <n v="1.04"/>
    <n v="118.1"/>
    <n v="0.34599999999999997"/>
    <n v="72728"/>
    <n v="78209"/>
    <n v="25163.89"/>
    <n v="2978.84"/>
    <n v="14418.72"/>
    <n v="0.18149999999999999"/>
    <n v="0.17510000000000001"/>
    <n v="10077.719999999999"/>
    <n v="469.05"/>
    <n v="82.13"/>
    <n v="551.18000000000006"/>
    <n v="38771.629999999997"/>
    <s v=""/>
    <n v="38771.629999999997"/>
  </r>
  <r>
    <x v="30"/>
    <x v="30"/>
    <n v="3929"/>
    <s v="Chester Elementary School"/>
    <s v="No"/>
    <x v="1"/>
    <n v="388.7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328"/>
    <s v="CVSD Open Doors Programs"/>
    <s v="No"/>
    <x v="1"/>
    <n v="114.4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3890"/>
    <s v="Evergreen Middle School"/>
    <s v="No"/>
    <x v="1"/>
    <n v="630.8099999999999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2157"/>
    <s v="Greenacres Elementary"/>
    <s v="Yes"/>
    <x v="0"/>
    <n v="615.29"/>
    <n v="1"/>
    <n v="1.04"/>
    <n v="615.29"/>
    <n v="1.8049999999999999"/>
    <n v="72728"/>
    <n v="78209"/>
    <n v="131274.04"/>
    <n v="15539.89"/>
    <n v="14418.72"/>
    <n v="0.18149999999999999"/>
    <n v="0.17510000000000001"/>
    <n v="52573.06"/>
    <n v="2446.9"/>
    <n v="428.45"/>
    <n v="2875.35"/>
    <n v="202262.34"/>
    <s v=""/>
    <n v="202262.34"/>
  </r>
  <r>
    <x v="30"/>
    <x v="30"/>
    <n v="3573"/>
    <s v="Greenacres Middle School"/>
    <s v="No"/>
    <x v="1"/>
    <n v="500.9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4185"/>
    <s v="Horizon Middle School"/>
    <s v="No"/>
    <x v="1"/>
    <n v="480.9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507"/>
    <s v="Liberty Creek Elementary School"/>
    <s v="No"/>
    <x v="1"/>
    <n v="506.0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4529"/>
    <s v="Liberty Lake Elementary"/>
    <s v="No"/>
    <x v="1"/>
    <n v="489.1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3127"/>
    <s v="McDonald Elementary School"/>
    <s v="Yes"/>
    <x v="0"/>
    <n v="282.91000000000003"/>
    <n v="1"/>
    <n v="1.04"/>
    <n v="282.91000000000003"/>
    <n v="0.83"/>
    <n v="72728"/>
    <n v="78209"/>
    <n v="60364.24"/>
    <n v="7145.77"/>
    <n v="14418.72"/>
    <n v="0.18149999999999999"/>
    <n v="0.17510000000000001"/>
    <n v="24174.87"/>
    <n v="1125.17"/>
    <n v="197.02"/>
    <n v="1322.19"/>
    <n v="93007.07"/>
    <s v=""/>
    <n v="93007.07"/>
  </r>
  <r>
    <x v="30"/>
    <x v="30"/>
    <n v="3918"/>
    <s v="Mica Peak High School"/>
    <s v="Yes"/>
    <x v="0"/>
    <n v="113.28"/>
    <n v="1"/>
    <n v="1.04"/>
    <n v="113.28"/>
    <n v="0.33200000000000002"/>
    <n v="72728"/>
    <n v="78209"/>
    <n v="24145.7"/>
    <n v="2858.3"/>
    <n v="14418.72"/>
    <n v="0.18149999999999999"/>
    <n v="0.17510000000000001"/>
    <n v="9669.9500000000007"/>
    <n v="450.07"/>
    <n v="78.81"/>
    <n v="528.88"/>
    <n v="37202.83"/>
    <s v=""/>
    <n v="37202.83"/>
  </r>
  <r>
    <x v="30"/>
    <x v="30"/>
    <n v="2776"/>
    <s v="North Pines Middle School"/>
    <s v="Yes"/>
    <x v="0"/>
    <n v="519.86"/>
    <n v="1"/>
    <n v="1.04"/>
    <n v="519.86"/>
    <n v="1.5249999999999999"/>
    <n v="72728"/>
    <n v="78209"/>
    <n v="110910.2"/>
    <n v="13129.27"/>
    <n v="14418.72"/>
    <n v="0.18149999999999999"/>
    <n v="0.17510000000000001"/>
    <n v="44417.68"/>
    <n v="2067.3200000000002"/>
    <n v="361.99"/>
    <n v="2429.3100000000004"/>
    <n v="170886.46"/>
    <s v=""/>
    <n v="170886.46"/>
  </r>
  <r>
    <x v="30"/>
    <x v="30"/>
    <n v="2113"/>
    <s v="Opportunity Elementary"/>
    <s v="Yes"/>
    <x v="0"/>
    <n v="625.20000000000005"/>
    <n v="1"/>
    <n v="1.04"/>
    <n v="625.20000000000005"/>
    <n v="1.8340000000000001"/>
    <n v="72728"/>
    <n v="78209"/>
    <n v="133383.15"/>
    <n v="15789.57"/>
    <n v="14418.72"/>
    <n v="0.18149999999999999"/>
    <n v="0.17510000000000001"/>
    <n v="53417.73"/>
    <n v="2486.21"/>
    <n v="435.34"/>
    <n v="2921.55"/>
    <n v="205512"/>
    <n v="112.06000000005588"/>
    <n v="205624.06000000006"/>
  </r>
  <r>
    <x v="30"/>
    <x v="30"/>
    <n v="4098"/>
    <s v="Ponderosa Elementary"/>
    <s v="No"/>
    <x v="1"/>
    <n v="370.7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2953"/>
    <s v="Progress Elementary School"/>
    <s v="Yes"/>
    <x v="0"/>
    <n v="259.72000000000003"/>
    <n v="1"/>
    <n v="1.04"/>
    <n v="259.72000000000003"/>
    <n v="0.76200000000000001"/>
    <n v="72728"/>
    <n v="78209"/>
    <n v="55418.74"/>
    <n v="6560.33"/>
    <n v="14418.72"/>
    <n v="0.18149999999999999"/>
    <n v="0.17510000000000001"/>
    <n v="22194.28"/>
    <n v="1032.98"/>
    <n v="180.87"/>
    <n v="1213.8499999999999"/>
    <n v="85387.199999999997"/>
    <s v=""/>
    <n v="85387.199999999997"/>
  </r>
  <r>
    <x v="30"/>
    <x v="30"/>
    <n v="5660"/>
    <s v="Ridgeline High School"/>
    <s v="No"/>
    <x v="1"/>
    <n v="146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541"/>
    <s v="Riverbend Elementary School"/>
    <s v="No"/>
    <x v="1"/>
    <n v="616.4199999999999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003"/>
    <s v="School to Life"/>
    <s v="Yes"/>
    <x v="0"/>
    <n v="26.67"/>
    <n v="1"/>
    <n v="1.04"/>
    <n v="26.67"/>
    <n v="7.8E-2"/>
    <n v="72728"/>
    <n v="78209"/>
    <n v="5672.78"/>
    <n v="671.53"/>
    <n v="14418.72"/>
    <n v="0.18149999999999999"/>
    <n v="0.17510000000000001"/>
    <n v="2271.85"/>
    <n v="105.74"/>
    <n v="18.52"/>
    <n v="124.25999999999999"/>
    <n v="8740.42"/>
    <s v=""/>
    <n v="8740.42"/>
  </r>
  <r>
    <x v="30"/>
    <x v="30"/>
    <n v="5552"/>
    <s v="Selkirk Middle School"/>
    <s v="No"/>
    <x v="1"/>
    <n v="571.7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3307"/>
    <s v="South Pines Elementary"/>
    <s v="No"/>
    <x v="1"/>
    <n v="264.9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1964"/>
    <s v="Spokane Valley Learning Academy"/>
    <s v="No"/>
    <x v="1"/>
    <n v="59.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278"/>
    <s v="Spokane Valley Tech"/>
    <s v="No"/>
    <x v="1"/>
    <n v="43.9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5542"/>
    <s v="STEM Academy at SVT"/>
    <s v="No"/>
    <x v="1"/>
    <n v="166.3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3465"/>
    <s v="Summit School"/>
    <s v="No"/>
    <x v="1"/>
    <n v="374.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4160"/>
    <s v="Sunrise Elementary"/>
    <s v="No"/>
    <x v="1"/>
    <n v="652.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"/>
    <x v="30"/>
    <n v="3064"/>
    <s v="University Elementary School"/>
    <s v="Yes"/>
    <x v="0"/>
    <n v="252.71"/>
    <n v="1"/>
    <n v="1.04"/>
    <n v="252.71"/>
    <n v="0.74099999999999999"/>
    <n v="72728"/>
    <n v="78209"/>
    <n v="53891.45"/>
    <n v="6379.53"/>
    <n v="14418.72"/>
    <n v="0.18149999999999999"/>
    <n v="0.17510000000000001"/>
    <n v="21582.63"/>
    <n v="1004.52"/>
    <n v="175.89"/>
    <n v="1180.4099999999999"/>
    <n v="83034.02"/>
    <s v=""/>
    <n v="83034.02"/>
  </r>
  <r>
    <x v="30"/>
    <x v="30"/>
    <n v="3415"/>
    <s v="University High School"/>
    <s v="No"/>
    <x v="1"/>
    <n v="1354.5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"/>
    <x v="31"/>
    <n v="2166"/>
    <s v="Centralia High School"/>
    <s v="Yes"/>
    <x v="0"/>
    <n v="974.07"/>
    <n v="1"/>
    <n v="1"/>
    <n v="974.07"/>
    <n v="2.8570000000000002"/>
    <n v="72728"/>
    <n v="78209"/>
    <n v="207783.9"/>
    <n v="15659.21"/>
    <n v="14418.72"/>
    <n v="0.18149999999999999"/>
    <n v="0.17510000000000001"/>
    <n v="81648.990000000005"/>
    <n v="3724.05"/>
    <n v="652.08000000000004"/>
    <n v="4376.13"/>
    <n v="309468.23000000004"/>
    <n v="3.0000000027939677E-2"/>
    <n v="309468.26000000007"/>
  </r>
  <r>
    <x v="31"/>
    <x v="31"/>
    <n v="3240"/>
    <s v="Centralia Middle School"/>
    <s v="Yes"/>
    <x v="0"/>
    <n v="522.80999999999995"/>
    <n v="1"/>
    <n v="1"/>
    <n v="522.80999999999995"/>
    <n v="1.534"/>
    <n v="72728"/>
    <n v="78209"/>
    <n v="111564.75"/>
    <n v="8407.86"/>
    <n v="14418.72"/>
    <n v="0.18149999999999999"/>
    <n v="0.17510000000000001"/>
    <n v="43839.53"/>
    <n v="1999.54"/>
    <n v="350.12"/>
    <n v="2349.66"/>
    <n v="166161.80000000002"/>
    <s v=""/>
    <n v="166161.80000000002"/>
  </r>
  <r>
    <x v="31"/>
    <x v="31"/>
    <n v="2244"/>
    <s v="Edison Elementary"/>
    <s v="Yes"/>
    <x v="0"/>
    <n v="291.86"/>
    <n v="1"/>
    <n v="1"/>
    <n v="291.86"/>
    <n v="0.85599999999999998"/>
    <n v="72728"/>
    <n v="78209"/>
    <n v="62255.17"/>
    <n v="4691.7299999999996"/>
    <n v="14418.72"/>
    <n v="0.18149999999999999"/>
    <n v="0.17510000000000001"/>
    <n v="24463.26"/>
    <n v="1115.78"/>
    <n v="195.37"/>
    <n v="1311.15"/>
    <n v="92721.309999999983"/>
    <s v=""/>
    <n v="92721.309999999983"/>
  </r>
  <r>
    <x v="31"/>
    <x v="31"/>
    <n v="2704"/>
    <s v="Fords Prairie Elementary"/>
    <s v="Yes"/>
    <x v="0"/>
    <n v="452.44"/>
    <n v="1"/>
    <n v="1"/>
    <n v="452.44"/>
    <n v="1.327"/>
    <n v="72728"/>
    <n v="78209"/>
    <n v="96510.06"/>
    <n v="7273.28"/>
    <n v="14418.72"/>
    <n v="0.18149999999999999"/>
    <n v="0.17510000000000001"/>
    <n v="37923.769999999997"/>
    <n v="1729.72"/>
    <n v="302.87"/>
    <n v="2032.5900000000001"/>
    <n v="143739.69999999998"/>
    <s v=""/>
    <n v="143739.69999999998"/>
  </r>
  <r>
    <x v="31"/>
    <x v="31"/>
    <n v="5359"/>
    <s v="Futurus High School"/>
    <s v="Yes"/>
    <x v="0"/>
    <n v="59.53"/>
    <n v="1"/>
    <n v="1"/>
    <n v="59.53"/>
    <n v="0.17499999999999999"/>
    <n v="72728"/>
    <n v="78209"/>
    <n v="12727.4"/>
    <n v="959.17"/>
    <n v="14418.72"/>
    <n v="0.18149999999999999"/>
    <n v="0.17510000000000001"/>
    <n v="5001.25"/>
    <n v="228.11"/>
    <n v="39.94"/>
    <n v="268.05"/>
    <n v="18955.87"/>
    <s v=""/>
    <n v="18955.87"/>
  </r>
  <r>
    <x v="31"/>
    <x v="31"/>
    <n v="3172"/>
    <s v="Jefferson Lincoln Elementary"/>
    <s v="Yes"/>
    <x v="0"/>
    <n v="390.45"/>
    <n v="1"/>
    <n v="1"/>
    <n v="390.45"/>
    <n v="1.145"/>
    <n v="72728"/>
    <n v="78209"/>
    <n v="83273.56"/>
    <n v="6275.75"/>
    <n v="14418.72"/>
    <n v="0.18149999999999999"/>
    <n v="0.17510000000000001"/>
    <n v="32722.47"/>
    <n v="1492.49"/>
    <n v="261.33"/>
    <n v="1753.82"/>
    <n v="124025.60000000001"/>
    <s v=""/>
    <n v="124025.60000000001"/>
  </r>
  <r>
    <x v="31"/>
    <x v="31"/>
    <n v="2291"/>
    <s v="Oakview Elementary School"/>
    <s v="Yes"/>
    <x v="0"/>
    <n v="346.7"/>
    <n v="1"/>
    <n v="1"/>
    <n v="346.7"/>
    <n v="1.0169999999999999"/>
    <n v="72728"/>
    <n v="78209"/>
    <n v="73964.38"/>
    <n v="5574.17"/>
    <n v="14418.72"/>
    <n v="0.18149999999999999"/>
    <n v="0.17510000000000001"/>
    <n v="29064.41"/>
    <n v="1325.64"/>
    <n v="232.12"/>
    <n v="1557.7600000000002"/>
    <n v="110160.72"/>
    <s v=""/>
    <n v="110160.72"/>
  </r>
  <r>
    <x v="31"/>
    <x v="31"/>
    <n v="2768"/>
    <s v="Washington Elementary School"/>
    <s v="Yes"/>
    <x v="0"/>
    <n v="302.39999999999998"/>
    <n v="1"/>
    <n v="1"/>
    <n v="302.39999999999998"/>
    <n v="0.88700000000000001"/>
    <n v="72728"/>
    <n v="78209"/>
    <n v="64509.74"/>
    <n v="4861.6400000000003"/>
    <n v="14418.72"/>
    <n v="0.18149999999999999"/>
    <n v="0.17510000000000001"/>
    <n v="25349.200000000001"/>
    <n v="1156.19"/>
    <n v="202.45"/>
    <n v="1358.64"/>
    <n v="96079.22"/>
    <s v=""/>
    <n v="96079.22"/>
  </r>
  <r>
    <x v="32"/>
    <x v="32"/>
    <n v="4311"/>
    <s v="Chehalis Middle School"/>
    <s v="No"/>
    <x v="1"/>
    <n v="666.1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2"/>
    <x v="32"/>
    <n v="5509"/>
    <s v="James W Lintott Elementary School"/>
    <s v="No"/>
    <x v="1"/>
    <n v="603.0599999999999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2"/>
    <x v="32"/>
    <n v="5369"/>
    <s v="Lewis County Alternative School"/>
    <s v="Yes"/>
    <x v="0"/>
    <n v="40.380000000000003"/>
    <n v="1"/>
    <n v="1.04"/>
    <n v="40.380000000000003"/>
    <n v="0.11799999999999999"/>
    <n v="72728"/>
    <n v="78209"/>
    <n v="8581.9"/>
    <n v="1015.91"/>
    <n v="14418.72"/>
    <n v="0.18149999999999999"/>
    <n v="0.17510000000000001"/>
    <n v="3436.91"/>
    <n v="159.96"/>
    <n v="28.01"/>
    <n v="187.97"/>
    <n v="13222.689999999999"/>
    <n v="9.9999999802093953E-3"/>
    <n v="13222.699999999979"/>
  </r>
  <r>
    <x v="32"/>
    <x v="32"/>
    <n v="5510"/>
    <s v="Orin C Smith Elementary School"/>
    <s v="Yes"/>
    <x v="0"/>
    <n v="656.8"/>
    <n v="1"/>
    <n v="1.04"/>
    <n v="656.8"/>
    <n v="1.927"/>
    <n v="72728"/>
    <n v="78209"/>
    <n v="140146.85999999999"/>
    <n v="16590.23"/>
    <n v="14418.72"/>
    <n v="0.18149999999999999"/>
    <n v="0.17510000000000001"/>
    <n v="56126.48"/>
    <n v="2612.2800000000002"/>
    <n v="457.41"/>
    <n v="3069.69"/>
    <n v="215933.26"/>
    <s v=""/>
    <n v="215933.26"/>
  </r>
  <r>
    <x v="32"/>
    <x v="32"/>
    <n v="2799"/>
    <s v="W F West High School"/>
    <s v="No"/>
    <x v="1"/>
    <n v="964.3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3"/>
    <x v="33"/>
    <n v="5750"/>
    <s v="WIN Academy"/>
    <s v="Yes"/>
    <x v="0"/>
    <n v="57.92"/>
    <n v="1"/>
    <n v="1"/>
    <n v="57.92"/>
    <n v="0.17"/>
    <n v="72728"/>
    <n v="78209"/>
    <n v="12363.76"/>
    <n v="931.77"/>
    <n v="14418.72"/>
    <n v="0.18149999999999999"/>
    <n v="0.17510000000000001"/>
    <n v="4858.3599999999997"/>
    <n v="221.59"/>
    <n v="38.799999999999997"/>
    <n v="260.39"/>
    <n v="18414.28"/>
    <s v=""/>
    <n v="18414.28"/>
  </r>
  <r>
    <x v="33"/>
    <x v="33"/>
    <n v="2954"/>
    <s v="Betz Elementary"/>
    <s v="Yes"/>
    <x v="0"/>
    <n v="487.6"/>
    <n v="1"/>
    <n v="1"/>
    <n v="487.6"/>
    <n v="1.43"/>
    <n v="72728"/>
    <n v="78209"/>
    <n v="104001.04"/>
    <n v="7837.83"/>
    <n v="14418.72"/>
    <n v="0.18149999999999999"/>
    <n v="0.17510000000000001"/>
    <n v="40867.360000000001"/>
    <n v="1863.98"/>
    <n v="326.38"/>
    <n v="2190.36"/>
    <n v="154896.58999999997"/>
    <s v=""/>
    <n v="154896.58999999997"/>
  </r>
  <r>
    <x v="33"/>
    <x v="33"/>
    <n v="3610"/>
    <s v="Cheney High School"/>
    <s v="No"/>
    <x v="1"/>
    <n v="1424.2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3"/>
    <x v="33"/>
    <n v="2447"/>
    <s v="Cheney Middle School"/>
    <s v="Yes"/>
    <x v="0"/>
    <n v="602.04999999999995"/>
    <n v="1"/>
    <n v="1"/>
    <n v="602.04999999999995"/>
    <n v="1.766"/>
    <n v="72728"/>
    <n v="78209"/>
    <n v="128437.65"/>
    <n v="9679.44"/>
    <n v="14418.72"/>
    <n v="0.18149999999999999"/>
    <n v="0.17510000000000001"/>
    <n v="50469.760000000002"/>
    <n v="2301.9499999999998"/>
    <n v="403.07"/>
    <n v="2705.02"/>
    <n v="191291.87"/>
    <s v=""/>
    <n v="191291.87"/>
  </r>
  <r>
    <x v="33"/>
    <x v="33"/>
    <n v="5396"/>
    <s v="Cheney Open Doors"/>
    <s v="Yes"/>
    <x v="1"/>
    <n v="15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3"/>
    <x v="33"/>
    <n v="5035"/>
    <s v="HomeWorks"/>
    <s v="No"/>
    <x v="1"/>
    <n v="131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3"/>
    <x v="33"/>
    <n v="5294"/>
    <s v="Phil Snowdon Elementary"/>
    <s v="No"/>
    <x v="1"/>
    <n v="507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3"/>
    <x v="33"/>
    <n v="3761"/>
    <s v="Salnave Elementary"/>
    <s v="Yes"/>
    <x v="0"/>
    <n v="328.4"/>
    <n v="1"/>
    <n v="1"/>
    <n v="328.4"/>
    <n v="0.96299999999999997"/>
    <n v="72728"/>
    <n v="78209"/>
    <n v="70037.06"/>
    <n v="5278.21"/>
    <n v="14418.72"/>
    <n v="0.18149999999999999"/>
    <n v="0.17510000000000001"/>
    <n v="27521.17"/>
    <n v="1255.25"/>
    <n v="219.79"/>
    <n v="1475.04"/>
    <n v="104311.48"/>
    <s v=""/>
    <n v="104311.48"/>
  </r>
  <r>
    <x v="33"/>
    <x v="33"/>
    <n v="2814"/>
    <s v="Sunset Elementary"/>
    <s v="Yes"/>
    <x v="0"/>
    <n v="586.79999999999995"/>
    <n v="1"/>
    <n v="1"/>
    <n v="586.79999999999995"/>
    <n v="1.7210000000000001"/>
    <n v="72728"/>
    <n v="78209"/>
    <n v="125164.89"/>
    <n v="9432.7999999999993"/>
    <n v="14418.72"/>
    <n v="0.18149999999999999"/>
    <n v="0.17510000000000001"/>
    <n v="49183.73"/>
    <n v="2243.29"/>
    <n v="392.8"/>
    <n v="2636.09"/>
    <n v="186417.50999999998"/>
    <s v=""/>
    <n v="186417.50999999998"/>
  </r>
  <r>
    <x v="33"/>
    <x v="33"/>
    <n v="1769"/>
    <s v="Three Springs High School"/>
    <s v="Yes"/>
    <x v="0"/>
    <n v="93.21"/>
    <n v="1"/>
    <n v="1"/>
    <n v="93.21"/>
    <n v="0.27300000000000002"/>
    <n v="72728"/>
    <n v="78209"/>
    <n v="19854.740000000002"/>
    <n v="1496.32"/>
    <n v="14418.72"/>
    <n v="0.18149999999999999"/>
    <n v="0.17510000000000001"/>
    <n v="7801.95"/>
    <n v="355.85"/>
    <n v="62.31"/>
    <n v="418.16"/>
    <n v="29571.170000000002"/>
    <n v="216.6600000000326"/>
    <n v="29787.830000000034"/>
  </r>
  <r>
    <x v="33"/>
    <x v="33"/>
    <n v="5269"/>
    <s v="Westwood Middle School"/>
    <s v="Yes"/>
    <x v="0"/>
    <n v="613.79"/>
    <n v="1"/>
    <n v="1"/>
    <n v="613.79"/>
    <n v="1.8"/>
    <n v="72728"/>
    <n v="78209"/>
    <n v="130910.39999999999"/>
    <n v="9865.7999999999993"/>
    <n v="14418.72"/>
    <n v="0.18149999999999999"/>
    <n v="0.17510000000000001"/>
    <n v="51441.440000000002"/>
    <n v="2346.27"/>
    <n v="410.83"/>
    <n v="2757.1"/>
    <n v="194974.74"/>
    <s v=""/>
    <n v="194974.74"/>
  </r>
  <r>
    <x v="33"/>
    <x v="33"/>
    <n v="3309"/>
    <s v="Windsor Elementary"/>
    <s v="No"/>
    <x v="1"/>
    <n v="535.4500000000000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4"/>
    <x v="34"/>
    <n v="5523"/>
    <s v="Chewelah Open Doors Reengagement Program"/>
    <s v="Yes"/>
    <x v="0"/>
    <n v="23.2"/>
    <n v="1"/>
    <n v="1"/>
    <n v="23.2"/>
    <n v="6.8000000000000005E-2"/>
    <n v="72728"/>
    <n v="78209"/>
    <n v="4945.5"/>
    <n v="372.71"/>
    <n v="14418.72"/>
    <n v="0.18149999999999999"/>
    <n v="0.17510000000000001"/>
    <n v="1943.34"/>
    <n v="88.64"/>
    <n v="15.52"/>
    <n v="104.16"/>
    <n v="7365.71"/>
    <s v=""/>
    <n v="7365.71"/>
  </r>
  <r>
    <x v="34"/>
    <x v="34"/>
    <n v="2664"/>
    <s v="Gess Elementary"/>
    <s v="Yes"/>
    <x v="0"/>
    <n v="347.46"/>
    <n v="1"/>
    <n v="1"/>
    <n v="347.46"/>
    <n v="1.0189999999999999"/>
    <n v="72728"/>
    <n v="78209"/>
    <n v="74109.83"/>
    <n v="5585.14"/>
    <n v="14418.72"/>
    <n v="0.18149999999999999"/>
    <n v="0.17510000000000001"/>
    <n v="29121.57"/>
    <n v="1328.25"/>
    <n v="232.58"/>
    <n v="1560.83"/>
    <n v="110377.37"/>
    <s v=""/>
    <n v="110377.37"/>
  </r>
  <r>
    <x v="34"/>
    <x v="34"/>
    <n v="2404"/>
    <s v="Jenkins Junior/Senior High"/>
    <s v="Yes"/>
    <x v="0"/>
    <n v="343.66"/>
    <n v="1"/>
    <n v="1"/>
    <n v="343.66"/>
    <n v="1.008"/>
    <n v="72728"/>
    <n v="78209"/>
    <n v="73309.820000000007"/>
    <n v="5524.85"/>
    <n v="14418.72"/>
    <n v="0.18149999999999999"/>
    <n v="0.17510000000000001"/>
    <n v="28807.200000000001"/>
    <n v="1313.91"/>
    <n v="230.07"/>
    <n v="1543.98"/>
    <n v="109185.85"/>
    <s v=""/>
    <n v="109185.85"/>
  </r>
  <r>
    <x v="34"/>
    <x v="34"/>
    <n v="1763"/>
    <s v="Quartzite Learning"/>
    <s v="Yes"/>
    <x v="0"/>
    <n v="117.93"/>
    <n v="1"/>
    <n v="1"/>
    <n v="117.93"/>
    <n v="0.34599999999999997"/>
    <n v="72728"/>
    <n v="78209"/>
    <n v="25163.89"/>
    <n v="1896.42"/>
    <n v="14418.72"/>
    <n v="0.18149999999999999"/>
    <n v="0.17510000000000001"/>
    <n v="9888.19"/>
    <n v="451.01"/>
    <n v="78.97"/>
    <n v="529.98"/>
    <n v="37478.480000000003"/>
    <n v="-9.9999999511055648E-3"/>
    <n v="37478.470000000052"/>
  </r>
  <r>
    <x v="35"/>
    <x v="35"/>
    <n v="5549"/>
    <s v="Chief Leschi Schools"/>
    <s v="Yes"/>
    <x v="0"/>
    <n v="644.95000000000005"/>
    <n v="1.1200000000000001"/>
    <n v="1.1200000000000001"/>
    <n v="644.95000000000005"/>
    <n v="1.8919999999999999"/>
    <n v="72728"/>
    <n v="78209"/>
    <n v="154113.54"/>
    <n v="11614.46"/>
    <n v="14418.72"/>
    <n v="0.18149999999999999"/>
    <n v="0.17510000000000001"/>
    <n v="57285.52"/>
    <n v="2762.13"/>
    <n v="483.65"/>
    <n v="3245.78"/>
    <n v="226259.3"/>
    <n v="0"/>
    <n v="226259.3"/>
  </r>
  <r>
    <x v="36"/>
    <x v="36"/>
    <n v="4552"/>
    <s v="Chimacum Creek Primary School"/>
    <s v="Yes"/>
    <x v="0"/>
    <n v="136.5"/>
    <n v="1.1200000000000001"/>
    <n v="1.1200000000000001"/>
    <n v="136.5"/>
    <n v="0.4"/>
    <n v="72728"/>
    <n v="78209"/>
    <n v="32582.14"/>
    <n v="2455.4899999999998"/>
    <n v="14418.72"/>
    <n v="0.18149999999999999"/>
    <n v="0.17510000000000001"/>
    <n v="12111.1"/>
    <n v="583.96"/>
    <n v="102.25"/>
    <n v="686.21"/>
    <n v="47834.939999999995"/>
    <s v=""/>
    <n v="47834.939999999995"/>
  </r>
  <r>
    <x v="36"/>
    <x v="36"/>
    <n v="2697"/>
    <s v="Chimacum Elementary School"/>
    <s v="Yes"/>
    <x v="0"/>
    <n v="239.44"/>
    <n v="1.1200000000000001"/>
    <n v="1.1200000000000001"/>
    <n v="239.44"/>
    <n v="0.70199999999999996"/>
    <n v="72728"/>
    <n v="78209"/>
    <n v="57181.66"/>
    <n v="4309.38"/>
    <n v="14418.72"/>
    <n v="0.18149999999999999"/>
    <n v="0.17510000000000001"/>
    <n v="21254.99"/>
    <n v="1024.8499999999999"/>
    <n v="179.45"/>
    <n v="1204.3"/>
    <n v="83950.330000000016"/>
    <s v=""/>
    <n v="83950.330000000016"/>
  </r>
  <r>
    <x v="36"/>
    <x v="36"/>
    <n v="3275"/>
    <s v="Chimacum Junior/Senior High School"/>
    <s v="No"/>
    <x v="1"/>
    <n v="268.3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6"/>
    <x v="36"/>
    <n v="1724"/>
    <s v="PI Program"/>
    <s v="Yes"/>
    <x v="0"/>
    <n v="46.32"/>
    <n v="1.1200000000000001"/>
    <n v="1.1200000000000001"/>
    <n v="46.32"/>
    <n v="0.13600000000000001"/>
    <n v="72728"/>
    <n v="78209"/>
    <n v="11077.93"/>
    <n v="834.86"/>
    <n v="14418.72"/>
    <n v="0.18149999999999999"/>
    <n v="0.17510000000000001"/>
    <n v="4117.7700000000004"/>
    <n v="198.55"/>
    <n v="34.770000000000003"/>
    <n v="233.32000000000002"/>
    <n v="16263.880000000001"/>
    <n v="119.59999999997672"/>
    <n v="16383.479999999978"/>
  </r>
  <r>
    <x v="37"/>
    <x v="37"/>
    <n v="2299"/>
    <s v="Charles Francis Adams High School"/>
    <s v="No"/>
    <x v="1"/>
    <n v="664.7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7"/>
    <x v="37"/>
    <n v="5644"/>
    <s v="Clarkston Home Alliance"/>
    <s v="No"/>
    <x v="1"/>
    <n v="56.2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7"/>
    <x v="37"/>
    <n v="1617"/>
    <s v="Educational Opportunity Center"/>
    <s v="Yes"/>
    <x v="0"/>
    <n v="114.85000000000001"/>
    <n v="1"/>
    <n v="1"/>
    <n v="114.85000000000001"/>
    <n v="0.33700000000000002"/>
    <n v="72728"/>
    <n v="78209"/>
    <n v="24509.34"/>
    <n v="1847.09"/>
    <n v="14418.72"/>
    <n v="0.18149999999999999"/>
    <n v="0.17510000000000001"/>
    <n v="9630.98"/>
    <n v="439.27"/>
    <n v="76.92"/>
    <n v="516.18999999999994"/>
    <n v="36503.599999999999"/>
    <n v="0"/>
    <n v="36503.599999999999"/>
  </r>
  <r>
    <x v="37"/>
    <x v="37"/>
    <n v="5413"/>
    <s v="Educational Opportunity Center Reengagement"/>
    <s v="Yes"/>
    <x v="0"/>
    <n v="13.4"/>
    <n v="1"/>
    <n v="1"/>
    <n v="13.4"/>
    <n v="3.9E-2"/>
    <n v="72728"/>
    <n v="78209"/>
    <n v="2836.39"/>
    <n v="213.76"/>
    <n v="14418.72"/>
    <n v="0.18149999999999999"/>
    <n v="0.17510000000000001"/>
    <n v="1114.56"/>
    <n v="50.84"/>
    <n v="8.9"/>
    <n v="59.74"/>
    <n v="4224.45"/>
    <s v=""/>
    <n v="4224.45"/>
  </r>
  <r>
    <x v="37"/>
    <x v="37"/>
    <n v="2962"/>
    <s v="Grantham Elementary"/>
    <s v="Yes"/>
    <x v="0"/>
    <n v="274.14999999999998"/>
    <n v="1"/>
    <n v="1"/>
    <n v="274.14999999999998"/>
    <n v="0.80400000000000005"/>
    <n v="72728"/>
    <n v="78209"/>
    <n v="58473.31"/>
    <n v="4406.7299999999996"/>
    <n v="14418.72"/>
    <n v="0.18149999999999999"/>
    <n v="0.17510000000000001"/>
    <n v="22977.18"/>
    <n v="1048"/>
    <n v="183.5"/>
    <n v="1231.5"/>
    <n v="87088.719999999987"/>
    <s v=""/>
    <n v="87088.719999999987"/>
  </r>
  <r>
    <x v="37"/>
    <x v="37"/>
    <n v="4384"/>
    <s v="Heights Elementary"/>
    <s v="No"/>
    <x v="1"/>
    <n v="362.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7"/>
    <x v="37"/>
    <n v="3266"/>
    <s v="Highland Elementary"/>
    <s v="Yes"/>
    <x v="0"/>
    <n v="299.33"/>
    <n v="1"/>
    <n v="1"/>
    <n v="299.33"/>
    <n v="0.878"/>
    <n v="72728"/>
    <n v="78209"/>
    <n v="63855.18"/>
    <n v="4812.32"/>
    <n v="14418.72"/>
    <n v="0.18149999999999999"/>
    <n v="0.17510000000000001"/>
    <n v="25091.99"/>
    <n v="1144.46"/>
    <n v="200.39"/>
    <n v="1344.85"/>
    <n v="95104.34"/>
    <s v=""/>
    <n v="95104.34"/>
  </r>
  <r>
    <x v="37"/>
    <x v="37"/>
    <n v="2501"/>
    <s v="Lincoln Middle School"/>
    <s v="Yes"/>
    <x v="0"/>
    <n v="339.58"/>
    <n v="1"/>
    <n v="1"/>
    <n v="339.58"/>
    <n v="0.996"/>
    <n v="72728"/>
    <n v="78209"/>
    <n v="72437.09"/>
    <n v="5459.07"/>
    <n v="14418.72"/>
    <n v="0.18149999999999999"/>
    <n v="0.17510000000000001"/>
    <n v="28464.26"/>
    <n v="1298.27"/>
    <n v="227.33"/>
    <n v="1525.6"/>
    <n v="107886.01999999999"/>
    <s v=""/>
    <n v="107886.01999999999"/>
  </r>
  <r>
    <x v="37"/>
    <x v="37"/>
    <n v="2823"/>
    <s v="Parkway Elementary"/>
    <s v="Yes"/>
    <x v="0"/>
    <n v="331.65"/>
    <n v="1"/>
    <n v="1"/>
    <n v="331.65"/>
    <n v="0.97299999999999998"/>
    <n v="72728"/>
    <n v="78209"/>
    <n v="70764.34"/>
    <n v="5333.02"/>
    <n v="14418.72"/>
    <n v="0.18149999999999999"/>
    <n v="0.17510000000000001"/>
    <n v="27806.95"/>
    <n v="1268.29"/>
    <n v="222.08"/>
    <n v="1490.37"/>
    <n v="105394.68"/>
    <s v=""/>
    <n v="105394.68"/>
  </r>
  <r>
    <x v="37"/>
    <x v="37"/>
    <n v="3616"/>
    <s v="Special Services"/>
    <s v="No"/>
    <x v="1"/>
    <n v="6.7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8"/>
    <x v="38"/>
    <n v="2328"/>
    <s v="Cle Elum Roslyn Elementary"/>
    <s v="No"/>
    <x v="1"/>
    <n v="422.8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8"/>
    <x v="38"/>
    <n v="2329"/>
    <s v="Cle Elum Roslyn High School"/>
    <s v="No"/>
    <x v="1"/>
    <n v="274.8400000000000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8"/>
    <x v="38"/>
    <n v="1987"/>
    <s v="Swiftwater Learning Center"/>
    <s v="Yes"/>
    <x v="1"/>
    <n v="19.6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8"/>
    <x v="38"/>
    <n v="2570"/>
    <s v="Walter Strom Middle School"/>
    <s v="No"/>
    <x v="1"/>
    <n v="223.3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5386"/>
    <s v="Clover Park Early Learning Program"/>
    <s v="Yes"/>
    <x v="1"/>
    <n v="0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5751"/>
    <s v="Gravelly Lake K-12 Academy"/>
    <s v="Yes"/>
    <x v="0"/>
    <n v="215.36"/>
    <n v="1.06"/>
    <n v="1.06"/>
    <n v="215.36"/>
    <n v="0.63200000000000001"/>
    <n v="72728"/>
    <n v="78209"/>
    <n v="48721.94"/>
    <n v="3671.83"/>
    <n v="14418.72"/>
    <n v="0.18149999999999999"/>
    <n v="0.17510000000000001"/>
    <n v="18598.599999999999"/>
    <n v="873.23"/>
    <n v="152.9"/>
    <n v="1026.1300000000001"/>
    <n v="72018.500000000015"/>
    <s v=""/>
    <n v="72018.500000000015"/>
  </r>
  <r>
    <x v="39"/>
    <x v="39"/>
    <n v="1880"/>
    <s v="Re-Entry High School"/>
    <s v="Yes"/>
    <x v="0"/>
    <n v="7.9"/>
    <n v="1.06"/>
    <n v="1.06"/>
    <n v="7.9"/>
    <n v="2.3E-2"/>
    <n v="72728"/>
    <n v="78209"/>
    <n v="1773.11"/>
    <n v="133.63"/>
    <n v="14418.72"/>
    <n v="0.18149999999999999"/>
    <n v="0.17510000000000001"/>
    <n v="676.85"/>
    <n v="31.78"/>
    <n v="5.56"/>
    <n v="37.340000000000003"/>
    <n v="2620.9300000000003"/>
    <s v=""/>
    <n v="2620.9300000000003"/>
  </r>
  <r>
    <x v="39"/>
    <x v="39"/>
    <n v="1825"/>
    <s v="Alfaretta House"/>
    <s v="Yes"/>
    <x v="0"/>
    <n v="31.18"/>
    <n v="1.06"/>
    <n v="1.06"/>
    <n v="31.18"/>
    <n v="9.0999999999999998E-2"/>
    <n v="72728"/>
    <n v="78209"/>
    <n v="7015.34"/>
    <n v="528.70000000000005"/>
    <n v="14418.72"/>
    <n v="0.18149999999999999"/>
    <n v="0.17510000000000001"/>
    <n v="2677.96"/>
    <n v="125.73"/>
    <n v="22.02"/>
    <n v="147.75"/>
    <n v="10369.75"/>
    <n v="227.91000000014901"/>
    <n v="10597.660000000149"/>
  </r>
  <r>
    <x v="39"/>
    <x v="39"/>
    <n v="3454"/>
    <s v="Beachwood Elementary School"/>
    <s v="No"/>
    <x v="1"/>
    <n v="340.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3457"/>
    <s v="Carter Lake Elementary School"/>
    <s v="No"/>
    <x v="1"/>
    <n v="435.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2425"/>
    <s v="Clover Park High School"/>
    <s v="Yes"/>
    <x v="0"/>
    <n v="1126.8300000000002"/>
    <n v="1.06"/>
    <n v="1.06"/>
    <n v="1126.8300000000002"/>
    <n v="3.3050000000000002"/>
    <n v="72728"/>
    <n v="78209"/>
    <n v="254788"/>
    <n v="19201.59"/>
    <n v="14418.72"/>
    <n v="0.18149999999999999"/>
    <n v="0.17510000000000001"/>
    <n v="97260.09"/>
    <n v="4566.49"/>
    <n v="799.59"/>
    <n v="5366.08"/>
    <n v="376615.76"/>
    <s v=""/>
    <n v="376615.76"/>
  </r>
  <r>
    <x v="39"/>
    <x v="39"/>
    <n v="5411"/>
    <s v="CPSD Open Doors Program"/>
    <s v="Yes"/>
    <x v="0"/>
    <n v="274.29000000000002"/>
    <n v="1.06"/>
    <n v="1.06"/>
    <n v="274.29000000000002"/>
    <n v="0.80500000000000005"/>
    <n v="72728"/>
    <n v="78209"/>
    <n v="62058.8"/>
    <n v="4676.9399999999996"/>
    <n v="14418.72"/>
    <n v="0.18149999999999999"/>
    <n v="0.17510000000000001"/>
    <n v="23689.67"/>
    <n v="1112.26"/>
    <n v="194.76"/>
    <n v="1307.02"/>
    <n v="91732.430000000008"/>
    <s v=""/>
    <n v="91732.430000000008"/>
  </r>
  <r>
    <x v="39"/>
    <x v="39"/>
    <n v="2943"/>
    <s v="Custer Elementary School"/>
    <s v="Yes"/>
    <x v="0"/>
    <n v="241.65"/>
    <n v="1.06"/>
    <n v="1.06"/>
    <n v="241.65"/>
    <n v="0.70899999999999996"/>
    <n v="72728"/>
    <n v="78209"/>
    <n v="54658"/>
    <n v="4119.1899999999996"/>
    <n v="14418.72"/>
    <n v="0.18149999999999999"/>
    <n v="0.17510000000000001"/>
    <n v="20864.57"/>
    <n v="979.62"/>
    <n v="171.53"/>
    <n v="1151.1500000000001"/>
    <n v="80792.91"/>
    <s v=""/>
    <n v="80792.91"/>
  </r>
  <r>
    <x v="39"/>
    <x v="39"/>
    <n v="3455"/>
    <s v="Dower Elementary School"/>
    <s v="Yes"/>
    <x v="0"/>
    <n v="263.31"/>
    <n v="1.06"/>
    <n v="1.06"/>
    <n v="263.31"/>
    <n v="0.77200000000000002"/>
    <n v="72728"/>
    <n v="78209"/>
    <n v="59514.78"/>
    <n v="4485.21"/>
    <n v="14418.72"/>
    <n v="0.18149999999999999"/>
    <n v="0.17510000000000001"/>
    <n v="22718.54"/>
    <n v="1066.67"/>
    <n v="186.77"/>
    <n v="1253.44"/>
    <n v="87971.970000000016"/>
    <s v=""/>
    <n v="87971.970000000016"/>
  </r>
  <r>
    <x v="39"/>
    <x v="39"/>
    <n v="4396"/>
    <s v="Evergreen Elementary School"/>
    <s v="Yes"/>
    <x v="0"/>
    <n v="349"/>
    <n v="1.06"/>
    <n v="1.06"/>
    <n v="349"/>
    <n v="1.024"/>
    <n v="72728"/>
    <n v="78209"/>
    <n v="78941.88"/>
    <n v="5949.3"/>
    <n v="14418.72"/>
    <n v="0.18149999999999999"/>
    <n v="0.17510000000000001"/>
    <n v="30134.44"/>
    <n v="1414.85"/>
    <n v="247.74"/>
    <n v="1662.59"/>
    <n v="116688.21"/>
    <s v=""/>
    <n v="116688.21"/>
  </r>
  <r>
    <x v="39"/>
    <x v="39"/>
    <n v="5387"/>
    <s v="Four Heroes Elementary"/>
    <s v="Yes"/>
    <x v="0"/>
    <n v="535.54999999999995"/>
    <n v="1.06"/>
    <n v="1.06"/>
    <n v="535.54999999999995"/>
    <n v="1.571"/>
    <n v="72728"/>
    <n v="78209"/>
    <n v="121111.03"/>
    <n v="9127.2900000000009"/>
    <n v="14418.72"/>
    <n v="0.18149999999999999"/>
    <n v="0.17510000000000001"/>
    <n v="46231.65"/>
    <n v="2170.64"/>
    <n v="380.08"/>
    <n v="2550.7199999999998"/>
    <n v="179020.69"/>
    <s v=""/>
    <n v="179020.69"/>
  </r>
  <r>
    <x v="39"/>
    <x v="39"/>
    <n v="5027"/>
    <s v="Harrison Prep School"/>
    <s v="Yes"/>
    <x v="0"/>
    <n v="733.17"/>
    <n v="1.06"/>
    <n v="1.06"/>
    <n v="733.17"/>
    <n v="2.1509999999999998"/>
    <n v="72728"/>
    <n v="78209"/>
    <n v="165824.20000000001"/>
    <n v="12497.01"/>
    <n v="14418.72"/>
    <n v="0.18149999999999999"/>
    <n v="0.17510000000000001"/>
    <n v="63299.99"/>
    <n v="2972.02"/>
    <n v="520.4"/>
    <n v="3492.42"/>
    <n v="245113.62000000002"/>
    <s v=""/>
    <n v="245113.62000000002"/>
  </r>
  <r>
    <x v="39"/>
    <x v="39"/>
    <n v="3298"/>
    <s v="Hillside Elementary School"/>
    <s v="Yes"/>
    <x v="0"/>
    <n v="474.95"/>
    <n v="1.06"/>
    <n v="1.06"/>
    <n v="474.95"/>
    <n v="1.393"/>
    <n v="72728"/>
    <n v="78209"/>
    <n v="107388.71"/>
    <n v="8093.14"/>
    <n v="14418.72"/>
    <n v="0.18149999999999999"/>
    <n v="0.17510000000000001"/>
    <n v="40993.440000000002"/>
    <n v="1924.7"/>
    <n v="337.01"/>
    <n v="2261.71"/>
    <n v="158737.00000000003"/>
    <s v=""/>
    <n v="158737.00000000003"/>
  </r>
  <r>
    <x v="39"/>
    <x v="39"/>
    <n v="3248"/>
    <s v="Hudtloff Middle School"/>
    <s v="Yes"/>
    <x v="0"/>
    <n v="579.14"/>
    <n v="1.06"/>
    <n v="1.06"/>
    <n v="579.14"/>
    <n v="1.6990000000000001"/>
    <n v="72728"/>
    <n v="78209"/>
    <n v="130978.76"/>
    <n v="9870.9599999999991"/>
    <n v="14418.72"/>
    <n v="0.18149999999999999"/>
    <n v="0.17510000000000001"/>
    <n v="49998.46"/>
    <n v="2347.5"/>
    <n v="411.05"/>
    <n v="2758.55"/>
    <n v="193606.72999999998"/>
    <s v=""/>
    <n v="193606.72999999998"/>
  </r>
  <r>
    <x v="39"/>
    <x v="39"/>
    <n v="3117"/>
    <s v="Idlewild Elementary School"/>
    <s v="No"/>
    <x v="1"/>
    <n v="441.3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3351"/>
    <s v="Lake Louise Elementary School"/>
    <s v="Yes"/>
    <x v="0"/>
    <n v="500.95"/>
    <n v="1.06"/>
    <n v="1.06"/>
    <n v="500.95"/>
    <n v="1.4690000000000001"/>
    <n v="72728"/>
    <n v="78209"/>
    <n v="113247.67999999999"/>
    <n v="8534.68"/>
    <n v="14418.72"/>
    <n v="0.18149999999999999"/>
    <n v="0.17510000000000001"/>
    <n v="43229.98"/>
    <n v="2029.71"/>
    <n v="355.4"/>
    <n v="2385.11"/>
    <n v="167397.44999999998"/>
    <s v=""/>
    <n v="167397.44999999998"/>
  </r>
  <r>
    <x v="39"/>
    <x v="39"/>
    <n v="3456"/>
    <s v="Lakes High School"/>
    <s v="Yes"/>
    <x v="0"/>
    <n v="1157.1100000000001"/>
    <n v="1.06"/>
    <n v="1.06"/>
    <n v="1157.1100000000001"/>
    <n v="3.3940000000000001"/>
    <n v="72728"/>
    <n v="78209"/>
    <n v="261649.16"/>
    <n v="19718.669999999998"/>
    <n v="14418.72"/>
    <n v="0.18149999999999999"/>
    <n v="0.17510000000000001"/>
    <n v="99879.2"/>
    <n v="4689.46"/>
    <n v="821.12"/>
    <n v="5510.58"/>
    <n v="386757.61"/>
    <s v=""/>
    <n v="386757.61"/>
  </r>
  <r>
    <x v="39"/>
    <x v="39"/>
    <n v="2652"/>
    <s v="Lakeview Hope Academy"/>
    <s v="Yes"/>
    <x v="0"/>
    <n v="544.4"/>
    <n v="1.06"/>
    <n v="1.06"/>
    <n v="544.4"/>
    <n v="1.597"/>
    <n v="72728"/>
    <n v="78209"/>
    <n v="123115.41"/>
    <n v="9278.35"/>
    <n v="14418.72"/>
    <n v="0.18149999999999999"/>
    <n v="0.17510000000000001"/>
    <n v="46996.78"/>
    <n v="2206.56"/>
    <n v="386.37"/>
    <n v="2592.9299999999998"/>
    <n v="181983.47"/>
    <s v=""/>
    <n v="181983.47"/>
  </r>
  <r>
    <x v="39"/>
    <x v="39"/>
    <n v="3602"/>
    <s v="Lochburn Middle School"/>
    <s v="Yes"/>
    <x v="0"/>
    <n v="470.9"/>
    <n v="1.06"/>
    <n v="1.06"/>
    <n v="470.9"/>
    <n v="1.381"/>
    <n v="72728"/>
    <n v="78209"/>
    <n v="106463.61"/>
    <n v="8023.42"/>
    <n v="14418.72"/>
    <n v="0.18149999999999999"/>
    <n v="0.17510000000000001"/>
    <n v="40640.300000000003"/>
    <n v="1908.12"/>
    <n v="334.11"/>
    <n v="2242.23"/>
    <n v="157369.56000000003"/>
    <s v=""/>
    <n v="157369.56000000003"/>
  </r>
  <r>
    <x v="39"/>
    <x v="39"/>
    <n v="5364"/>
    <s v="Meriwether Elementary School"/>
    <s v="No"/>
    <x v="1"/>
    <n v="244.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3763"/>
    <s v="Oakbrook Elementary School"/>
    <s v="Yes"/>
    <x v="0"/>
    <n v="275.5"/>
    <n v="1.06"/>
    <n v="1.06"/>
    <n v="275.5"/>
    <n v="0.80800000000000005"/>
    <n v="72728"/>
    <n v="78209"/>
    <n v="62290.080000000002"/>
    <n v="4694.3599999999997"/>
    <n v="14418.72"/>
    <n v="0.18149999999999999"/>
    <n v="0.17510000000000001"/>
    <n v="23777.96"/>
    <n v="1116.4100000000001"/>
    <n v="195.48"/>
    <n v="1311.89"/>
    <n v="92074.290000000008"/>
    <s v=""/>
    <n v="92074.290000000008"/>
  </r>
  <r>
    <x v="39"/>
    <x v="39"/>
    <n v="2189"/>
    <s v="Park Lodge Elementary School"/>
    <s v="Yes"/>
    <x v="0"/>
    <n v="354.3"/>
    <n v="1.06"/>
    <n v="1.06"/>
    <n v="354.3"/>
    <n v="1.0389999999999999"/>
    <n v="72728"/>
    <n v="78209"/>
    <n v="80098.259999999995"/>
    <n v="6036.44"/>
    <n v="14418.72"/>
    <n v="0.18149999999999999"/>
    <n v="0.17510000000000001"/>
    <n v="30575.86"/>
    <n v="1435.58"/>
    <n v="251.37"/>
    <n v="1686.9499999999998"/>
    <n v="118397.51"/>
    <s v=""/>
    <n v="118397.51"/>
  </r>
  <r>
    <x v="39"/>
    <x v="39"/>
    <n v="5365"/>
    <s v="Rainier Elementary School"/>
    <s v="No"/>
    <x v="1"/>
    <n v="594.1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1881"/>
    <s v="Re-Entry Middle School"/>
    <s v="No"/>
    <x v="1"/>
    <n v="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1882"/>
    <s v="Special Education Services/relife"/>
    <s v="No"/>
    <x v="1"/>
    <n v="1.3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9"/>
    <x v="39"/>
    <n v="3500"/>
    <s v="Thomas Middle School"/>
    <s v="Yes"/>
    <x v="0"/>
    <n v="942.43"/>
    <n v="1.06"/>
    <n v="1.06"/>
    <n v="942.43"/>
    <n v="2.7639999999999998"/>
    <n v="72728"/>
    <n v="78209"/>
    <n v="213081.4"/>
    <n v="16058.46"/>
    <n v="14418.72"/>
    <n v="0.18149999999999999"/>
    <n v="0.17510000000000001"/>
    <n v="81339.45"/>
    <n v="3819"/>
    <n v="668.71"/>
    <n v="4487.71"/>
    <n v="314967.02"/>
    <s v=""/>
    <n v="314967.02"/>
  </r>
  <r>
    <x v="39"/>
    <x v="39"/>
    <n v="2651"/>
    <s v="Tillicum Elementary School"/>
    <s v="Yes"/>
    <x v="0"/>
    <n v="231.5"/>
    <n v="1.06"/>
    <n v="1.06"/>
    <n v="231.5"/>
    <n v="0.67900000000000005"/>
    <n v="72728"/>
    <n v="78209"/>
    <n v="52345.25"/>
    <n v="3944.9"/>
    <n v="14418.72"/>
    <n v="0.18149999999999999"/>
    <n v="0.17510000000000001"/>
    <n v="19981.73"/>
    <n v="938.17"/>
    <n v="164.27"/>
    <n v="1102.44"/>
    <n v="77374.319999999992"/>
    <s v=""/>
    <n v="77374.319999999992"/>
  </r>
  <r>
    <x v="39"/>
    <x v="39"/>
    <n v="5297"/>
    <s v="Transition Day Students"/>
    <s v="Yes"/>
    <x v="0"/>
    <n v="11"/>
    <n v="1.06"/>
    <n v="1.06"/>
    <n v="11"/>
    <n v="3.2000000000000001E-2"/>
    <n v="72728"/>
    <n v="78209"/>
    <n v="2466.9299999999998"/>
    <n v="185.92"/>
    <n v="14418.72"/>
    <n v="0.18149999999999999"/>
    <n v="0.17510000000000001"/>
    <n v="941.7"/>
    <n v="44.21"/>
    <n v="7.74"/>
    <n v="51.95"/>
    <n v="3646.5"/>
    <s v=""/>
    <n v="3646.5"/>
  </r>
  <r>
    <x v="39"/>
    <x v="39"/>
    <n v="3249"/>
    <s v="Tyee Park Elementary School"/>
    <s v="Yes"/>
    <x v="0"/>
    <n v="341.89"/>
    <n v="1.06"/>
    <n v="1.06"/>
    <n v="341.89"/>
    <n v="1.0029999999999999"/>
    <n v="72728"/>
    <n v="78209"/>
    <n v="77322.960000000006"/>
    <n v="5827.28"/>
    <n v="14418.72"/>
    <n v="0.18149999999999999"/>
    <n v="0.17510000000000001"/>
    <n v="29516.45"/>
    <n v="1385.84"/>
    <n v="242.66"/>
    <n v="1628.5"/>
    <n v="114295.19"/>
    <s v=""/>
    <n v="114295.19"/>
  </r>
  <r>
    <x v="40"/>
    <x v="40"/>
    <n v="3366"/>
    <s v="Colfax High School"/>
    <s v="No"/>
    <x v="1"/>
    <n v="254.3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0"/>
    <x v="40"/>
    <n v="2894"/>
    <s v="Leonard M Jennings Elementary"/>
    <s v="No"/>
    <x v="1"/>
    <n v="274.2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1"/>
    <x v="41"/>
    <n v="5575"/>
    <s v="College Place Open Doors Program"/>
    <s v="Yes"/>
    <x v="1"/>
    <n v="11.70999999999999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1"/>
    <x v="41"/>
    <n v="5362"/>
    <s v="College Place High School"/>
    <s v="Yes"/>
    <x v="0"/>
    <n v="471.01"/>
    <n v="1"/>
    <n v="1"/>
    <n v="471.01"/>
    <n v="1.3819999999999999"/>
    <n v="72728"/>
    <n v="78209"/>
    <n v="100510.1"/>
    <n v="7574.74"/>
    <n v="14418.72"/>
    <n v="0.18149999999999999"/>
    <n v="0.17510000000000001"/>
    <n v="39495.589999999997"/>
    <n v="1801.41"/>
    <n v="315.43"/>
    <n v="2116.84"/>
    <n v="149697.26999999999"/>
    <s v=""/>
    <n v="149697.26999999999"/>
  </r>
  <r>
    <x v="41"/>
    <x v="41"/>
    <n v="2114"/>
    <s v="Davis Elementary"/>
    <s v="Yes"/>
    <x v="0"/>
    <n v="665.68999999999994"/>
    <n v="1"/>
    <n v="1"/>
    <n v="665.68999999999994"/>
    <n v="1.9530000000000001"/>
    <n v="72728"/>
    <n v="78209"/>
    <n v="142037.78"/>
    <n v="10704.4"/>
    <n v="14418.72"/>
    <n v="0.18149999999999999"/>
    <n v="0.17510000000000001"/>
    <n v="55813.96"/>
    <n v="2545.6999999999998"/>
    <n v="445.75"/>
    <n v="2991.45"/>
    <n v="211547.59"/>
    <n v="1.0000000067520887E-2"/>
    <n v="211547.60000000006"/>
  </r>
  <r>
    <x v="41"/>
    <x v="41"/>
    <n v="3541"/>
    <s v="John Sager Middle School"/>
    <s v="Yes"/>
    <x v="0"/>
    <n v="346.84"/>
    <n v="1"/>
    <n v="1"/>
    <n v="346.84"/>
    <n v="1.0169999999999999"/>
    <n v="72728"/>
    <n v="78209"/>
    <n v="73964.38"/>
    <n v="5574.17"/>
    <n v="14418.72"/>
    <n v="0.18149999999999999"/>
    <n v="0.17510000000000001"/>
    <n v="29064.41"/>
    <n v="1325.64"/>
    <n v="232.12"/>
    <n v="1557.7600000000002"/>
    <n v="110160.72"/>
    <s v=""/>
    <n v="110160.72"/>
  </r>
  <r>
    <x v="42"/>
    <x v="42"/>
    <n v="2588"/>
    <s v="Colton School"/>
    <s v="No"/>
    <x v="1"/>
    <n v="142.03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3"/>
    <x v="43"/>
    <n v="3508"/>
    <s v="Columbia High And Elementary"/>
    <s v="Yes"/>
    <x v="0"/>
    <n v="112.14"/>
    <n v="1"/>
    <n v="1"/>
    <n v="112.14"/>
    <n v="0.32900000000000001"/>
    <n v="72728"/>
    <n v="78209"/>
    <n v="23927.51"/>
    <n v="1803.25"/>
    <n v="14418.72"/>
    <n v="0.18149999999999999"/>
    <n v="0.17510000000000001"/>
    <n v="9402.35"/>
    <n v="428.85"/>
    <n v="75.09"/>
    <n v="503.94000000000005"/>
    <n v="35637.050000000003"/>
    <n v="0"/>
    <n v="35637.050000000003"/>
  </r>
  <r>
    <x v="44"/>
    <x v="44"/>
    <n v="3613"/>
    <s v="Columbia Elementary"/>
    <s v="Yes"/>
    <x v="0"/>
    <n v="373.9"/>
    <n v="1.01"/>
    <n v="1.01"/>
    <n v="373.9"/>
    <n v="1.097"/>
    <n v="72728"/>
    <n v="78209"/>
    <n v="80580.44"/>
    <n v="6072.79"/>
    <n v="14418.72"/>
    <n v="0.18149999999999999"/>
    <n v="0.17510000000000001"/>
    <n v="31506.03"/>
    <n v="1444.22"/>
    <n v="252.88"/>
    <n v="1697.1"/>
    <n v="119856.36"/>
    <s v=""/>
    <n v="119856.36"/>
  </r>
  <r>
    <x v="44"/>
    <x v="44"/>
    <n v="4049"/>
    <s v="Columbia High School"/>
    <s v="Yes"/>
    <x v="0"/>
    <n v="222.98"/>
    <n v="1.01"/>
    <n v="1.01"/>
    <n v="222.98"/>
    <n v="0.65400000000000003"/>
    <n v="72728"/>
    <n v="78209"/>
    <n v="48039.75"/>
    <n v="3620.42"/>
    <n v="14418.72"/>
    <n v="0.18149999999999999"/>
    <n v="0.17510000000000001"/>
    <n v="18782.990000000002"/>
    <n v="861"/>
    <n v="150.76"/>
    <n v="1011.76"/>
    <n v="71454.92"/>
    <s v=""/>
    <n v="71454.92"/>
  </r>
  <r>
    <x v="44"/>
    <x v="44"/>
    <n v="3012"/>
    <s v="Columbia Middle School"/>
    <s v="Yes"/>
    <x v="0"/>
    <n v="182.07"/>
    <n v="1.01"/>
    <n v="1.01"/>
    <n v="182.07"/>
    <n v="0.53400000000000003"/>
    <n v="72728"/>
    <n v="78209"/>
    <n v="39225.120000000003"/>
    <n v="2956.12"/>
    <n v="14418.72"/>
    <n v="0.18149999999999999"/>
    <n v="0.17510000000000001"/>
    <n v="15336.57"/>
    <n v="703.02"/>
    <n v="123.1"/>
    <n v="826.12"/>
    <n v="58343.930000000008"/>
    <n v="-10.63000000003376"/>
    <n v="58333.299999999974"/>
  </r>
  <r>
    <x v="45"/>
    <x v="45"/>
    <n v="5604"/>
    <s v="Colville Fish Hatchery"/>
    <s v="No"/>
    <x v="1"/>
    <n v="15.0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5"/>
    <x v="45"/>
    <n v="3831"/>
    <s v="Colville Junior High School"/>
    <s v="Yes"/>
    <x v="0"/>
    <n v="377.34"/>
    <n v="1"/>
    <n v="1.04"/>
    <n v="377.34"/>
    <n v="1.107"/>
    <n v="72728"/>
    <n v="78209"/>
    <n v="80509.899999999994"/>
    <n v="9530.56"/>
    <n v="14418.72"/>
    <n v="0.18149999999999999"/>
    <n v="0.17510000000000001"/>
    <n v="32242.87"/>
    <n v="1500.67"/>
    <n v="262.77"/>
    <n v="1763.44"/>
    <n v="124046.76999999999"/>
    <s v=""/>
    <n v="124046.76999999999"/>
  </r>
  <r>
    <x v="45"/>
    <x v="45"/>
    <n v="3310"/>
    <s v="Colville Senior High School"/>
    <s v="Yes"/>
    <x v="0"/>
    <n v="500"/>
    <n v="1"/>
    <n v="1.04"/>
    <n v="500"/>
    <n v="1.4670000000000001"/>
    <n v="72728"/>
    <n v="78209"/>
    <n v="106691.98"/>
    <n v="12629.93"/>
    <n v="14418.72"/>
    <n v="0.18149999999999999"/>
    <n v="0.17510000000000001"/>
    <n v="42728.36"/>
    <n v="1988.7"/>
    <n v="348.22"/>
    <n v="2336.92"/>
    <n v="164387.19"/>
    <s v=""/>
    <n v="164387.19"/>
  </r>
  <r>
    <x v="45"/>
    <x v="45"/>
    <n v="4180"/>
    <s v="Fort Colville Elementary"/>
    <s v="Yes"/>
    <x v="0"/>
    <n v="354.16"/>
    <n v="1"/>
    <n v="1.04"/>
    <n v="354.16"/>
    <n v="1.0389999999999999"/>
    <n v="72728"/>
    <n v="78209"/>
    <n v="75564.39"/>
    <n v="8945.1299999999992"/>
    <n v="14418.72"/>
    <n v="0.18149999999999999"/>
    <n v="0.17510000000000001"/>
    <n v="30262.28"/>
    <n v="1408.49"/>
    <n v="246.63"/>
    <n v="1655.12"/>
    <n v="116426.92"/>
    <s v=""/>
    <n v="116426.92"/>
  </r>
  <r>
    <x v="45"/>
    <x v="45"/>
    <n v="2957"/>
    <s v="Hofstetter Elementary"/>
    <s v="Yes"/>
    <x v="0"/>
    <n v="395.33"/>
    <n v="1"/>
    <n v="1.04"/>
    <n v="395.33"/>
    <n v="1.1599999999999999"/>
    <n v="72728"/>
    <n v="78209"/>
    <n v="84364.479999999996"/>
    <n v="9986.86"/>
    <n v="14418.72"/>
    <n v="0.18149999999999999"/>
    <n v="0.17510000000000001"/>
    <n v="33786.57"/>
    <n v="1572.52"/>
    <n v="275.35000000000002"/>
    <n v="1847.87"/>
    <n v="129985.77999999998"/>
    <s v=""/>
    <n v="129985.77999999998"/>
  </r>
  <r>
    <x v="45"/>
    <x v="45"/>
    <n v="1594"/>
    <s v="Panorama School"/>
    <s v="Yes"/>
    <x v="0"/>
    <n v="51.459999999999994"/>
    <n v="1"/>
    <n v="1.04"/>
    <n v="51.459999999999994"/>
    <n v="0.151"/>
    <n v="72728"/>
    <n v="78209"/>
    <n v="10981.93"/>
    <n v="1300.01"/>
    <n v="14418.72"/>
    <n v="0.18149999999999999"/>
    <n v="0.17510000000000001"/>
    <n v="4398.08"/>
    <n v="204.7"/>
    <n v="35.840000000000003"/>
    <n v="240.54"/>
    <n v="16920.560000000001"/>
    <n v="-112.06999999994878"/>
    <n v="16808.490000000053"/>
  </r>
  <r>
    <x v="46"/>
    <x v="46"/>
    <n v="2577"/>
    <s v="Concrete Elementary"/>
    <s v="Yes"/>
    <x v="0"/>
    <n v="313.08000000000004"/>
    <n v="1.06"/>
    <n v="1.06"/>
    <n v="313.08000000000004"/>
    <n v="0.91800000000000004"/>
    <n v="72728"/>
    <n v="78209"/>
    <n v="70770.16"/>
    <n v="5333.45"/>
    <n v="14418.72"/>
    <n v="0.18149999999999999"/>
    <n v="0.17510000000000001"/>
    <n v="27015.06"/>
    <n v="1268.3900000000001"/>
    <n v="222.1"/>
    <n v="1490.49"/>
    <n v="104609.16"/>
    <n v="113.95000000001164"/>
    <n v="104723.11000000002"/>
  </r>
  <r>
    <x v="46"/>
    <x v="46"/>
    <n v="2810"/>
    <s v="Concrete High School"/>
    <s v="Yes"/>
    <x v="0"/>
    <n v="216.53"/>
    <n v="1.06"/>
    <n v="1.06"/>
    <n v="216.53"/>
    <n v="0.63500000000000001"/>
    <n v="72728"/>
    <n v="78209"/>
    <n v="48953.22"/>
    <n v="3689.26"/>
    <n v="14418.72"/>
    <n v="0.18149999999999999"/>
    <n v="0.17510000000000001"/>
    <n v="18686.89"/>
    <n v="877.37"/>
    <n v="153.63"/>
    <n v="1031"/>
    <n v="72360.37"/>
    <s v=""/>
    <n v="72360.37"/>
  </r>
  <r>
    <x v="47"/>
    <x v="47"/>
    <n v="2578"/>
    <s v="Conway School"/>
    <s v="No"/>
    <x v="1"/>
    <n v="420.2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8"/>
    <x v="48"/>
    <n v="3326"/>
    <s v="Cosmopolis Elementary School"/>
    <s v="Yes"/>
    <x v="0"/>
    <n v="181.48"/>
    <n v="1"/>
    <n v="1"/>
    <n v="181.48"/>
    <n v="0.53200000000000003"/>
    <n v="72728"/>
    <n v="78209"/>
    <n v="38691.300000000003"/>
    <n v="2915.89"/>
    <n v="14418.72"/>
    <n v="0.18149999999999999"/>
    <n v="0.17510000000000001"/>
    <n v="15203.8"/>
    <n v="693.45"/>
    <n v="121.42"/>
    <n v="814.87"/>
    <n v="57625.860000000008"/>
    <n v="0"/>
    <n v="57625.860000000008"/>
  </r>
  <r>
    <x v="49"/>
    <x v="49"/>
    <n v="2968"/>
    <s v="Almira Coulee Hartline High School"/>
    <s v="No"/>
    <x v="1"/>
    <n v="115.6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49"/>
    <x v="49"/>
    <n v="2693"/>
    <s v="Coulee City Elementary"/>
    <s v="No"/>
    <x v="1"/>
    <n v="85.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0"/>
    <x v="50"/>
    <n v="3664"/>
    <s v="Coupeville Elementary School"/>
    <s v="Yes"/>
    <x v="0"/>
    <n v="456.3"/>
    <n v="1.1299999999999999"/>
    <n v="1.1299999999999999"/>
    <n v="456.3"/>
    <n v="1.3380000000000001"/>
    <n v="72728"/>
    <n v="78209"/>
    <n v="109960.37"/>
    <n v="8286.9500000000007"/>
    <n v="14418.72"/>
    <n v="0.18149999999999999"/>
    <n v="0.17510000000000001"/>
    <n v="40701.1"/>
    <n v="1970.79"/>
    <n v="345.09"/>
    <n v="2315.88"/>
    <n v="161264.30000000002"/>
    <n v="-6.2300000000104774"/>
    <n v="161258.07"/>
  </r>
  <r>
    <x v="50"/>
    <x v="50"/>
    <n v="2625"/>
    <s v="Coupeville High School"/>
    <s v="No"/>
    <x v="1"/>
    <n v="263.14999999999998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0"/>
    <x v="50"/>
    <n v="4004"/>
    <s v="Coupeville Middle School"/>
    <s v="No"/>
    <x v="1"/>
    <n v="238.1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0"/>
    <x v="50"/>
    <n v="5412"/>
    <s v="Open Den"/>
    <s v="No"/>
    <x v="1"/>
    <n v="49.5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1"/>
    <x v="51"/>
    <n v="3473"/>
    <s v="Crescent School"/>
    <s v="Yes"/>
    <x v="0"/>
    <n v="217.36"/>
    <n v="1"/>
    <n v="1"/>
    <n v="217.36"/>
    <n v="0.63800000000000001"/>
    <n v="72728"/>
    <n v="78209"/>
    <n v="46400.46"/>
    <n v="3496.88"/>
    <n v="14418.72"/>
    <n v="0.18149999999999999"/>
    <n v="0.17510000000000001"/>
    <n v="18233.13"/>
    <n v="831.62"/>
    <n v="145.62"/>
    <n v="977.24"/>
    <n v="69107.710000000006"/>
    <n v="-1.0000000009313226E-2"/>
    <n v="69107.7"/>
  </r>
  <r>
    <x v="51"/>
    <x v="51"/>
    <n v="5030"/>
    <s v="HomeConnection"/>
    <s v="No"/>
    <x v="1"/>
    <n v="139.8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2"/>
    <x v="52"/>
    <n v="2862"/>
    <s v="Creston Elementary"/>
    <s v="Yes"/>
    <x v="0"/>
    <n v="41.8"/>
    <n v="1.01"/>
    <n v="1.01"/>
    <n v="41.8"/>
    <n v="0.123"/>
    <n v="72728"/>
    <n v="78209"/>
    <n v="9035"/>
    <n v="680.9"/>
    <n v="14418.72"/>
    <n v="0.18149999999999999"/>
    <n v="0.17510000000000001"/>
    <n v="3532.58"/>
    <n v="161.93"/>
    <n v="28.35"/>
    <n v="190.28"/>
    <n v="13438.76"/>
    <n v="-0.56999999999970896"/>
    <n v="13438.19"/>
  </r>
  <r>
    <x v="52"/>
    <x v="52"/>
    <n v="2863"/>
    <s v="Creston Jr-Sr High School"/>
    <s v="No"/>
    <x v="1"/>
    <n v="44.580000000000005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3"/>
    <x v="53"/>
    <n v="2006"/>
    <s v="Curlew Elem &amp; High School"/>
    <s v="Yes"/>
    <x v="0"/>
    <n v="214.57"/>
    <n v="1.01"/>
    <n v="1.01"/>
    <n v="214.57"/>
    <n v="0.629"/>
    <n v="72728"/>
    <n v="78209"/>
    <n v="46203.37"/>
    <n v="3482.03"/>
    <n v="14418.72"/>
    <n v="0.18149999999999999"/>
    <n v="0.17510000000000001"/>
    <n v="18064.990000000002"/>
    <n v="828.09"/>
    <n v="145"/>
    <n v="973.09"/>
    <n v="68723.48"/>
    <n v="-2.9400000000023283"/>
    <n v="68720.539999999994"/>
  </r>
  <r>
    <x v="53"/>
    <x v="53"/>
    <n v="5530"/>
    <s v="Ferry County Open Doors"/>
    <s v="No"/>
    <x v="1"/>
    <n v="57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4"/>
    <x v="54"/>
    <n v="2770"/>
    <s v="Bess Herian Elementary"/>
    <s v="Yes"/>
    <x v="0"/>
    <n v="120.62"/>
    <n v="1"/>
    <n v="1"/>
    <n v="120.62"/>
    <n v="0.35399999999999998"/>
    <n v="72728"/>
    <n v="78209"/>
    <n v="25745.71"/>
    <n v="1940.28"/>
    <n v="14418.72"/>
    <n v="0.18149999999999999"/>
    <n v="0.17510000000000001"/>
    <n v="10116.82"/>
    <n v="461.43"/>
    <n v="80.8"/>
    <n v="542.23"/>
    <n v="38345.040000000001"/>
    <s v=""/>
    <n v="38345.040000000001"/>
  </r>
  <r>
    <x v="54"/>
    <x v="54"/>
    <n v="2423"/>
    <s v="Cusick Jr Sr High School"/>
    <s v="Yes"/>
    <x v="0"/>
    <n v="131.25"/>
    <n v="1"/>
    <n v="1"/>
    <n v="131.25"/>
    <n v="0.38500000000000001"/>
    <n v="72728"/>
    <n v="78209"/>
    <n v="28000.28"/>
    <n v="2110.19"/>
    <n v="14418.72"/>
    <n v="0.18149999999999999"/>
    <n v="0.17510000000000001"/>
    <n v="11002.75"/>
    <n v="501.84"/>
    <n v="87.87"/>
    <n v="589.71"/>
    <n v="41702.93"/>
    <n v="-9.9999999947613105E-3"/>
    <n v="41702.920000000006"/>
  </r>
  <r>
    <x v="54"/>
    <x v="54"/>
    <n v="5538"/>
    <s v="Home Pride"/>
    <s v="Yes"/>
    <x v="1"/>
    <n v="99.9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4"/>
    <x v="54"/>
    <n v="5539"/>
    <s v="Kalispel Language Immersion School"/>
    <s v="No"/>
    <x v="1"/>
    <n v="12.1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5"/>
    <x v="55"/>
    <n v="2077"/>
    <s v="Damman Elementary"/>
    <s v="No"/>
    <x v="1"/>
    <n v="44.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6"/>
    <x v="56"/>
    <n v="3609"/>
    <s v="Darrington Elementary School"/>
    <s v="Yes"/>
    <x v="0"/>
    <n v="333.63"/>
    <n v="1.1200000000000001"/>
    <n v="1.1200000000000001"/>
    <n v="333.63"/>
    <n v="0.97899999999999998"/>
    <n v="72728"/>
    <n v="78209"/>
    <n v="79744.800000000003"/>
    <n v="6009.8"/>
    <n v="14418.72"/>
    <n v="0.18149999999999999"/>
    <n v="0.17510000000000001"/>
    <n v="29641.919999999998"/>
    <n v="1429.24"/>
    <n v="250.26"/>
    <n v="1679.5"/>
    <n v="117076.02"/>
    <n v="9.9999999947613105E-3"/>
    <n v="117076.03"/>
  </r>
  <r>
    <x v="56"/>
    <x v="56"/>
    <n v="3188"/>
    <s v="Darrington High School"/>
    <s v="No"/>
    <x v="1"/>
    <n v="104.5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7"/>
    <x v="57"/>
    <n v="2668"/>
    <s v="Davenport Elementary"/>
    <s v="Yes"/>
    <x v="0"/>
    <n v="316.13"/>
    <n v="1"/>
    <n v="1"/>
    <n v="316.13"/>
    <n v="0.92700000000000005"/>
    <n v="72728"/>
    <n v="78209"/>
    <n v="67418.86"/>
    <n v="5080.88"/>
    <n v="14418.72"/>
    <n v="0.18149999999999999"/>
    <n v="0.17510000000000001"/>
    <n v="26492.34"/>
    <n v="1208.33"/>
    <n v="211.58"/>
    <n v="1419.9099999999999"/>
    <n v="100411.99"/>
    <n v="108.31999999997788"/>
    <n v="100520.30999999998"/>
  </r>
  <r>
    <x v="57"/>
    <x v="57"/>
    <n v="3173"/>
    <s v="Davenport Senior High School"/>
    <s v="Yes"/>
    <x v="0"/>
    <n v="299.76"/>
    <n v="1"/>
    <n v="1"/>
    <n v="299.76"/>
    <n v="0.879"/>
    <n v="72728"/>
    <n v="78209"/>
    <n v="63927.91"/>
    <n v="4817.8"/>
    <n v="14418.72"/>
    <n v="0.18149999999999999"/>
    <n v="0.17510000000000001"/>
    <n v="25120.57"/>
    <n v="1145.76"/>
    <n v="200.62"/>
    <n v="1346.38"/>
    <n v="95212.660000000018"/>
    <s v=""/>
    <n v="95212.660000000018"/>
  </r>
  <r>
    <x v="57"/>
    <x v="57"/>
    <n v="5728"/>
    <s v="Lincoln County Pathways Academy"/>
    <s v="No"/>
    <x v="1"/>
    <n v="18.3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7"/>
    <x v="57"/>
    <n v="5643"/>
    <s v="Lincoln County Virtual Academy"/>
    <s v="No"/>
    <x v="1"/>
    <n v="3.9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8"/>
    <x v="58"/>
    <n v="2830"/>
    <s v="Dayton Elementary School"/>
    <s v="Yes"/>
    <x v="0"/>
    <n v="170.3"/>
    <n v="1"/>
    <n v="1.04"/>
    <n v="170.3"/>
    <n v="0.5"/>
    <n v="72728"/>
    <n v="78209"/>
    <n v="36364"/>
    <n v="4304.68"/>
    <n v="14418.72"/>
    <n v="0.18149999999999999"/>
    <n v="0.17510000000000001"/>
    <n v="14563.18"/>
    <n v="677.81"/>
    <n v="118.68"/>
    <n v="796.49"/>
    <n v="56028.35"/>
    <s v=""/>
    <n v="56028.35"/>
  </r>
  <r>
    <x v="58"/>
    <x v="58"/>
    <n v="2302"/>
    <s v="Dayton High School"/>
    <s v="Yes"/>
    <x v="0"/>
    <n v="95.54"/>
    <n v="1"/>
    <n v="1.04"/>
    <n v="95.54"/>
    <n v="0.28000000000000003"/>
    <n v="72728"/>
    <n v="78209"/>
    <n v="20363.84"/>
    <n v="2410.62"/>
    <n v="14418.72"/>
    <n v="0.18149999999999999"/>
    <n v="0.17510000000000001"/>
    <n v="8155.38"/>
    <n v="379.57"/>
    <n v="66.459999999999994"/>
    <n v="446.03"/>
    <n v="31375.87"/>
    <n v="0"/>
    <n v="31375.87"/>
  </r>
  <r>
    <x v="58"/>
    <x v="58"/>
    <n v="4011"/>
    <s v="Dayton Middle School"/>
    <s v="Yes"/>
    <x v="0"/>
    <n v="73.400000000000006"/>
    <n v="1"/>
    <n v="1.04"/>
    <n v="73.400000000000006"/>
    <n v="0.215"/>
    <n v="72728"/>
    <n v="78209"/>
    <n v="15636.52"/>
    <n v="1851.01"/>
    <n v="14418.72"/>
    <n v="0.18149999999999999"/>
    <n v="0.17510000000000001"/>
    <n v="6262.17"/>
    <n v="291.45999999999998"/>
    <n v="51.03"/>
    <n v="342.49"/>
    <n v="24092.190000000002"/>
    <s v=""/>
    <n v="24092.190000000002"/>
  </r>
  <r>
    <x v="58"/>
    <x v="58"/>
    <n v="5617"/>
    <s v="Dayton School District Alternative Program"/>
    <s v="Yes"/>
    <x v="1"/>
    <n v="5.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9"/>
    <x v="59"/>
    <n v="5734"/>
    <s v="Deer Park Achievement High School"/>
    <s v="Yes"/>
    <x v="0"/>
    <n v="95.87"/>
    <n v="1"/>
    <n v="1"/>
    <n v="95.87"/>
    <n v="0.28100000000000003"/>
    <n v="72728"/>
    <n v="78209"/>
    <n v="20436.57"/>
    <n v="1540.16"/>
    <n v="14418.72"/>
    <n v="0.18149999999999999"/>
    <n v="0.17510000000000001"/>
    <n v="8030.58"/>
    <n v="366.28"/>
    <n v="64.14"/>
    <n v="430.41999999999996"/>
    <n v="30437.73"/>
    <s v=""/>
    <n v="30437.73"/>
  </r>
  <r>
    <x v="59"/>
    <x v="59"/>
    <n v="5270"/>
    <s v="Deer Park Early Learning Center"/>
    <s v="No"/>
    <x v="1"/>
    <n v="0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9"/>
    <x v="59"/>
    <n v="2173"/>
    <s v="Arcadia Elementary"/>
    <s v="Yes"/>
    <x v="0"/>
    <n v="461.83"/>
    <n v="1"/>
    <n v="1"/>
    <n v="461.83"/>
    <n v="1.355"/>
    <n v="72728"/>
    <n v="78209"/>
    <n v="98546.44"/>
    <n v="7426.75"/>
    <n v="14418.72"/>
    <n v="0.18149999999999999"/>
    <n v="0.17510000000000001"/>
    <n v="38723.97"/>
    <n v="1766.22"/>
    <n v="309.27"/>
    <n v="2075.4899999999998"/>
    <n v="146772.65"/>
    <n v="-2.0000000018626451E-2"/>
    <n v="146772.62999999998"/>
  </r>
  <r>
    <x v="59"/>
    <x v="59"/>
    <n v="2430"/>
    <s v="Deer Park Elementary"/>
    <s v="Yes"/>
    <x v="0"/>
    <n v="431.15"/>
    <n v="1"/>
    <n v="1"/>
    <n v="431.15"/>
    <n v="1.2649999999999999"/>
    <n v="72728"/>
    <n v="78209"/>
    <n v="92000.92"/>
    <n v="6933.47"/>
    <n v="14418.72"/>
    <n v="0.18149999999999999"/>
    <n v="0.17510000000000001"/>
    <n v="36151.9"/>
    <n v="1648.91"/>
    <n v="288.72000000000003"/>
    <n v="1937.63"/>
    <n v="137023.92000000001"/>
    <s v=""/>
    <n v="137023.92000000001"/>
  </r>
  <r>
    <x v="59"/>
    <x v="59"/>
    <n v="4123"/>
    <s v="Deer Park High School"/>
    <s v="No"/>
    <x v="1"/>
    <n v="602.390000000000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9"/>
    <x v="59"/>
    <n v="1852"/>
    <s v="Deer Park Home Link Program"/>
    <s v="No"/>
    <x v="1"/>
    <n v="557.3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59"/>
    <x v="59"/>
    <n v="3261"/>
    <s v="Deer Park Middle School"/>
    <s v="Yes"/>
    <x v="0"/>
    <n v="490.56"/>
    <n v="1"/>
    <n v="1"/>
    <n v="490.56"/>
    <n v="1.4390000000000001"/>
    <n v="72728"/>
    <n v="78209"/>
    <n v="104655.59"/>
    <n v="7887.16"/>
    <n v="14418.72"/>
    <n v="0.18149999999999999"/>
    <n v="0.17510000000000001"/>
    <n v="41124.57"/>
    <n v="1875.71"/>
    <n v="328.44"/>
    <n v="2204.15"/>
    <n v="155871.47"/>
    <s v=""/>
    <n v="155871.47"/>
  </r>
  <r>
    <x v="60"/>
    <x v="60"/>
    <n v="4548"/>
    <s v="Dieringer Heights Elementary"/>
    <s v="No"/>
    <x v="1"/>
    <n v="439.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0"/>
    <x v="60"/>
    <n v="3683"/>
    <s v="Lake Tapps Elementary"/>
    <s v="No"/>
    <x v="1"/>
    <n v="451.4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0"/>
    <x v="60"/>
    <n v="4416"/>
    <s v="North Tapps Middle School"/>
    <s v="No"/>
    <x v="1"/>
    <n v="511.08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1"/>
    <x v="61"/>
    <n v="2278"/>
    <s v="Dixie Elementary School"/>
    <s v="Yes"/>
    <x v="0"/>
    <n v="19"/>
    <n v="1"/>
    <n v="1.04"/>
    <n v="19"/>
    <n v="5.6000000000000001E-2"/>
    <n v="72728"/>
    <n v="78209"/>
    <n v="4072.77"/>
    <n v="482.12"/>
    <n v="14418.72"/>
    <n v="0.18149999999999999"/>
    <n v="0.17510000000000001"/>
    <n v="1631.08"/>
    <n v="75.91"/>
    <n v="13.29"/>
    <n v="89.199999999999989"/>
    <n v="6275.17"/>
    <n v="0"/>
    <n v="6275.17"/>
  </r>
  <r>
    <x v="62"/>
    <x v="62"/>
    <n v="1712"/>
    <s v="Continuous Curriculum School"/>
    <s v="No"/>
    <x v="1"/>
    <n v="383.8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2"/>
    <x v="62"/>
    <n v="4097"/>
    <s v="East Farms STEAM School"/>
    <s v="Yes"/>
    <x v="0"/>
    <n v="348.08"/>
    <n v="1"/>
    <n v="1.04"/>
    <n v="348.08"/>
    <n v="1.0209999999999999"/>
    <n v="72728"/>
    <n v="78209"/>
    <n v="74255.289999999994"/>
    <n v="8790.15"/>
    <n v="14418.72"/>
    <n v="0.18149999999999999"/>
    <n v="0.17510000000000001"/>
    <n v="29738"/>
    <n v="1384.09"/>
    <n v="242.35"/>
    <n v="1626.4399999999998"/>
    <n v="114409.87999999999"/>
    <s v=""/>
    <n v="114409.87999999999"/>
  </r>
  <r>
    <x v="62"/>
    <x v="62"/>
    <n v="3360"/>
    <s v="East Valley High School"/>
    <s v="Yes"/>
    <x v="0"/>
    <n v="916.2299999999999"/>
    <n v="1"/>
    <n v="1.04"/>
    <n v="916.2299999999999"/>
    <n v="2.6880000000000002"/>
    <n v="72728"/>
    <n v="78209"/>
    <n v="195492.86"/>
    <n v="23141.96"/>
    <n v="14418.72"/>
    <n v="0.18149999999999999"/>
    <n v="0.17510000000000001"/>
    <n v="78291.63"/>
    <n v="3643.91"/>
    <n v="638.04999999999995"/>
    <n v="4281.96"/>
    <n v="301208.41000000003"/>
    <s v=""/>
    <n v="301208.41000000003"/>
  </r>
  <r>
    <x v="62"/>
    <x v="62"/>
    <n v="5346"/>
    <s v="East Valley Middle School"/>
    <s v="Yes"/>
    <x v="0"/>
    <n v="380.7"/>
    <n v="1"/>
    <n v="1.04"/>
    <n v="380.7"/>
    <n v="1.117"/>
    <n v="72728"/>
    <n v="78209"/>
    <n v="81237.179999999993"/>
    <n v="9616.65"/>
    <n v="14418.72"/>
    <n v="0.18149999999999999"/>
    <n v="0.17510000000000001"/>
    <n v="32534.13"/>
    <n v="1514.23"/>
    <n v="265.14"/>
    <n v="1779.37"/>
    <n v="125167.32999999999"/>
    <s v=""/>
    <n v="125167.32999999999"/>
  </r>
  <r>
    <x v="62"/>
    <x v="62"/>
    <n v="5432"/>
    <s v="EV Online"/>
    <s v="Yes"/>
    <x v="0"/>
    <n v="62.870000000000005"/>
    <n v="1"/>
    <n v="1.04"/>
    <n v="62.870000000000005"/>
    <n v="0.184"/>
    <n v="72728"/>
    <n v="78209"/>
    <n v="13381.95"/>
    <n v="1584.12"/>
    <n v="14418.72"/>
    <n v="0.18149999999999999"/>
    <n v="0.17510000000000001"/>
    <n v="5359.25"/>
    <n v="249.43"/>
    <n v="43.68"/>
    <n v="293.11"/>
    <n v="20618.43"/>
    <s v=""/>
    <n v="20618.43"/>
  </r>
  <r>
    <x v="62"/>
    <x v="62"/>
    <n v="5433"/>
    <s v="EV Parent Partnership"/>
    <s v="Yes"/>
    <x v="0"/>
    <n v="181.06"/>
    <n v="1"/>
    <n v="1.04"/>
    <n v="181.06"/>
    <n v="0.53100000000000003"/>
    <n v="72728"/>
    <n v="78209"/>
    <n v="38618.57"/>
    <n v="4571.57"/>
    <n v="14418.72"/>
    <n v="0.18149999999999999"/>
    <n v="0.17510000000000001"/>
    <n v="15466.09"/>
    <n v="719.84"/>
    <n v="126.04"/>
    <n v="845.88"/>
    <n v="59502.11"/>
    <s v=""/>
    <n v="59502.11"/>
  </r>
  <r>
    <x v="62"/>
    <x v="62"/>
    <n v="2955"/>
    <s v="Otis Orchards School"/>
    <s v="Yes"/>
    <x v="0"/>
    <n v="341.3"/>
    <n v="1"/>
    <n v="1.04"/>
    <n v="341.3"/>
    <n v="1.0009999999999999"/>
    <n v="72728"/>
    <n v="78209"/>
    <n v="72800.73"/>
    <n v="8617.9699999999993"/>
    <n v="14418.72"/>
    <n v="0.18149999999999999"/>
    <n v="0.17510000000000001"/>
    <n v="29155.48"/>
    <n v="1356.98"/>
    <n v="237.61"/>
    <n v="1594.5900000000001"/>
    <n v="112168.76999999999"/>
    <s v=""/>
    <n v="112168.76999999999"/>
  </r>
  <r>
    <x v="62"/>
    <x v="62"/>
    <n v="2653"/>
    <s v="Trent School"/>
    <s v="Yes"/>
    <x v="0"/>
    <n v="428.66"/>
    <n v="1"/>
    <n v="1.04"/>
    <n v="428.66"/>
    <n v="1.2569999999999999"/>
    <n v="72728"/>
    <n v="78209"/>
    <n v="91419.1"/>
    <n v="10821.96"/>
    <n v="14418.72"/>
    <n v="0.18149999999999999"/>
    <n v="0.17510000000000001"/>
    <n v="36611.82"/>
    <n v="1704.02"/>
    <n v="298.37"/>
    <n v="2002.3899999999999"/>
    <n v="140855.27000000002"/>
    <n v="2.9999999911524355E-2"/>
    <n v="140855.29999999993"/>
  </r>
  <r>
    <x v="62"/>
    <x v="62"/>
    <n v="3128"/>
    <s v="Trentwood School"/>
    <s v="Yes"/>
    <x v="0"/>
    <n v="387.28"/>
    <n v="1"/>
    <n v="1.04"/>
    <n v="387.28"/>
    <n v="1.1359999999999999"/>
    <n v="72728"/>
    <n v="78209"/>
    <n v="82619.009999999995"/>
    <n v="9780.23"/>
    <n v="14418.72"/>
    <n v="0.18149999999999999"/>
    <n v="0.17510000000000001"/>
    <n v="33087.53"/>
    <n v="1539.99"/>
    <n v="269.64999999999998"/>
    <n v="1809.6399999999999"/>
    <n v="127296.40999999999"/>
    <s v=""/>
    <n v="127296.40999999999"/>
  </r>
  <r>
    <x v="63"/>
    <x v="63"/>
    <n v="4055"/>
    <s v="East Valley Central Middle School"/>
    <s v="Yes"/>
    <x v="0"/>
    <n v="827.52"/>
    <n v="1"/>
    <n v="1"/>
    <n v="827.52"/>
    <n v="2.427"/>
    <n v="72728"/>
    <n v="78209"/>
    <n v="176510.86"/>
    <n v="13302.38"/>
    <n v="14418.72"/>
    <n v="0.18149999999999999"/>
    <n v="0.17510000000000001"/>
    <n v="69360.2"/>
    <n v="3163.55"/>
    <n v="553.94000000000005"/>
    <n v="3717.4900000000002"/>
    <n v="262890.93"/>
    <s v=""/>
    <n v="262890.93"/>
  </r>
  <r>
    <x v="63"/>
    <x v="63"/>
    <n v="4487"/>
    <s v="East Valley Elementary"/>
    <s v="Yes"/>
    <x v="0"/>
    <n v="526.1"/>
    <n v="1"/>
    <n v="1"/>
    <n v="526.1"/>
    <n v="1.5429999999999999"/>
    <n v="72728"/>
    <n v="78209"/>
    <n v="112219.3"/>
    <n v="8457.19"/>
    <n v="14418.72"/>
    <n v="0.18149999999999999"/>
    <n v="0.17510000000000001"/>
    <n v="44096.74"/>
    <n v="2011.27"/>
    <n v="352.17"/>
    <n v="2363.44"/>
    <n v="167136.67000000001"/>
    <s v=""/>
    <n v="167136.67000000001"/>
  </r>
  <r>
    <x v="63"/>
    <x v="63"/>
    <n v="2344"/>
    <s v="East Valley High School"/>
    <s v="Yes"/>
    <x v="0"/>
    <n v="1048.96"/>
    <n v="1"/>
    <n v="1"/>
    <n v="1048.96"/>
    <n v="3.077"/>
    <n v="72728"/>
    <n v="78209"/>
    <n v="223784.06"/>
    <n v="16865.03"/>
    <n v="14418.72"/>
    <n v="0.18149999999999999"/>
    <n v="0.17510000000000001"/>
    <n v="87936.28"/>
    <n v="4010.82"/>
    <n v="702.29"/>
    <n v="4713.1100000000006"/>
    <n v="333298.48"/>
    <n v="108.33000000007451"/>
    <n v="333406.81000000006"/>
  </r>
  <r>
    <x v="63"/>
    <x v="63"/>
    <n v="2530"/>
    <s v="Moxee Elementary"/>
    <s v="Yes"/>
    <x v="0"/>
    <n v="521.20000000000005"/>
    <n v="1"/>
    <n v="1"/>
    <n v="521.20000000000005"/>
    <n v="1.5289999999999999"/>
    <n v="72728"/>
    <n v="78209"/>
    <n v="111201.11"/>
    <n v="8380.4500000000007"/>
    <n v="14418.72"/>
    <n v="0.18149999999999999"/>
    <n v="0.17510000000000001"/>
    <n v="43696.639999999999"/>
    <n v="1993.03"/>
    <n v="348.98"/>
    <n v="2342.0100000000002"/>
    <n v="165620.21000000002"/>
    <s v=""/>
    <n v="165620.21000000002"/>
  </r>
  <r>
    <x v="63"/>
    <x v="63"/>
    <n v="2821"/>
    <s v="Terrace Heights Elementary"/>
    <s v="Yes"/>
    <x v="0"/>
    <n v="459.6"/>
    <n v="1"/>
    <n v="1"/>
    <n v="459.6"/>
    <n v="1.3480000000000001"/>
    <n v="72728"/>
    <n v="78209"/>
    <n v="98037.34"/>
    <n v="7388.39"/>
    <n v="14418.72"/>
    <n v="0.18149999999999999"/>
    <n v="0.17510000000000001"/>
    <n v="38523.919999999998"/>
    <n v="1757.1"/>
    <n v="307.67"/>
    <n v="2064.77"/>
    <n v="146014.42000000001"/>
    <s v=""/>
    <n v="146014.42000000001"/>
  </r>
  <r>
    <x v="64"/>
    <x v="64"/>
    <n v="3659"/>
    <s v="Cascade Elementary"/>
    <s v="Yes"/>
    <x v="0"/>
    <n v="595.5"/>
    <n v="1"/>
    <n v="1"/>
    <n v="595.5"/>
    <n v="1.7470000000000001"/>
    <n v="72728"/>
    <n v="78209"/>
    <n v="127055.82"/>
    <n v="9575.2999999999993"/>
    <n v="14418.72"/>
    <n v="0.18149999999999999"/>
    <n v="0.17510000000000001"/>
    <n v="49926.77"/>
    <n v="2277.19"/>
    <n v="398.74"/>
    <n v="2675.9300000000003"/>
    <n v="189233.81999999998"/>
    <s v=""/>
    <n v="189233.81999999998"/>
  </r>
  <r>
    <x v="64"/>
    <x v="64"/>
    <n v="5700"/>
    <s v="Clovis Point Elementary School"/>
    <s v="Yes"/>
    <x v="0"/>
    <n v="503.62"/>
    <n v="1"/>
    <n v="1"/>
    <n v="503.62"/>
    <n v="1.4770000000000001"/>
    <n v="72728"/>
    <n v="78209"/>
    <n v="107419.26"/>
    <n v="8095.43"/>
    <n v="14418.72"/>
    <n v="0.18149999999999999"/>
    <n v="0.17510000000000001"/>
    <n v="42210.55"/>
    <n v="1925.24"/>
    <n v="337.11"/>
    <n v="2262.35"/>
    <n v="159987.59"/>
    <s v=""/>
    <n v="159987.59"/>
  </r>
  <r>
    <x v="64"/>
    <x v="64"/>
    <n v="5668"/>
    <s v="Eastmont Academy"/>
    <s v="Yes"/>
    <x v="0"/>
    <n v="18.34"/>
    <n v="1"/>
    <n v="1"/>
    <n v="18.34"/>
    <n v="5.3999999999999999E-2"/>
    <n v="72728"/>
    <n v="78209"/>
    <n v="3927.31"/>
    <n v="295.98"/>
    <n v="14418.72"/>
    <n v="0.18149999999999999"/>
    <n v="0.17510000000000001"/>
    <n v="1543.24"/>
    <n v="70.39"/>
    <n v="12.33"/>
    <n v="82.72"/>
    <n v="5849.2500000000009"/>
    <s v=""/>
    <n v="5849.2500000000009"/>
  </r>
  <r>
    <x v="64"/>
    <x v="64"/>
    <n v="3372"/>
    <s v="Eastmont Junior High"/>
    <s v="Yes"/>
    <x v="0"/>
    <n v="716.47"/>
    <n v="1"/>
    <n v="1"/>
    <n v="716.47"/>
    <n v="2.1019999999999999"/>
    <n v="72728"/>
    <n v="78209"/>
    <n v="152874.26"/>
    <n v="11521.06"/>
    <n v="14418.72"/>
    <n v="0.18149999999999999"/>
    <n v="0.17510000000000001"/>
    <n v="60072.17"/>
    <n v="2739.92"/>
    <n v="479.76"/>
    <n v="3219.6800000000003"/>
    <n v="227687.16999999998"/>
    <s v=""/>
    <n v="227687.16999999998"/>
  </r>
  <r>
    <x v="64"/>
    <x v="64"/>
    <n v="2727"/>
    <s v="Eastmont Senior High"/>
    <s v="Yes"/>
    <x v="0"/>
    <n v="1505.86"/>
    <n v="1"/>
    <n v="1"/>
    <n v="1505.86"/>
    <n v="4.4169999999999998"/>
    <n v="72728"/>
    <n v="78209"/>
    <n v="321239.58"/>
    <n v="24209.57"/>
    <n v="14418.72"/>
    <n v="0.18149999999999999"/>
    <n v="0.17510000000000001"/>
    <n v="126231.57"/>
    <n v="5757.49"/>
    <n v="1008.14"/>
    <n v="6765.63"/>
    <n v="478446.35000000003"/>
    <s v=""/>
    <n v="478446.35000000003"/>
  </r>
  <r>
    <x v="64"/>
    <x v="64"/>
    <n v="2966"/>
    <s v="Grant Elementary School"/>
    <s v="Yes"/>
    <x v="0"/>
    <n v="517.82999999999993"/>
    <n v="1"/>
    <n v="1"/>
    <n v="517.82999999999993"/>
    <n v="1.5189999999999999"/>
    <n v="72728"/>
    <n v="78209"/>
    <n v="110473.83"/>
    <n v="8325.64"/>
    <n v="14418.72"/>
    <n v="0.18149999999999999"/>
    <n v="0.17510000000000001"/>
    <n v="43410.86"/>
    <n v="1979.99"/>
    <n v="346.7"/>
    <n v="2326.69"/>
    <n v="164537.02000000002"/>
    <s v=""/>
    <n v="164537.02000000002"/>
  </r>
  <r>
    <x v="64"/>
    <x v="64"/>
    <n v="3212"/>
    <s v="Kenroy Elementary"/>
    <s v="Yes"/>
    <x v="0"/>
    <n v="546.41999999999996"/>
    <n v="1"/>
    <n v="1"/>
    <n v="546.41999999999996"/>
    <n v="1.603"/>
    <n v="72728"/>
    <n v="78209"/>
    <n v="116582.98"/>
    <n v="8786.0499999999993"/>
    <n v="14418.72"/>
    <n v="0.18149999999999999"/>
    <n v="0.17510000000000001"/>
    <n v="45811.46"/>
    <n v="2089.48"/>
    <n v="365.87"/>
    <n v="2455.35"/>
    <n v="173635.84"/>
    <s v=""/>
    <n v="173635.84"/>
  </r>
  <r>
    <x v="64"/>
    <x v="64"/>
    <n v="3083"/>
    <s v="Lee Elementary"/>
    <s v="Yes"/>
    <x v="0"/>
    <n v="525.26"/>
    <n v="1"/>
    <n v="1"/>
    <n v="525.26"/>
    <n v="1.5409999999999999"/>
    <n v="72728"/>
    <n v="78209"/>
    <n v="112073.85"/>
    <n v="8446.2199999999993"/>
    <n v="14418.72"/>
    <n v="0.18149999999999999"/>
    <n v="0.17510000000000001"/>
    <n v="44039.58"/>
    <n v="2008.67"/>
    <n v="351.72"/>
    <n v="2360.3900000000003"/>
    <n v="166920.04"/>
    <s v=""/>
    <n v="166920.04"/>
  </r>
  <r>
    <x v="64"/>
    <x v="64"/>
    <n v="2563"/>
    <s v="Rock Island Elementary"/>
    <s v="Yes"/>
    <x v="0"/>
    <n v="310.05"/>
    <n v="1"/>
    <n v="1"/>
    <n v="310.05"/>
    <n v="0.90900000000000003"/>
    <n v="72728"/>
    <n v="78209"/>
    <n v="66109.75"/>
    <n v="4982.2299999999996"/>
    <n v="14418.72"/>
    <n v="0.18149999999999999"/>
    <n v="0.17510000000000001"/>
    <n v="25977.919999999998"/>
    <n v="1184.8699999999999"/>
    <n v="207.47"/>
    <n v="1392.34"/>
    <n v="98462.239999999991"/>
    <n v="-1.0000000009313226E-2"/>
    <n v="98462.229999999981"/>
  </r>
  <r>
    <x v="64"/>
    <x v="64"/>
    <n v="5701"/>
    <s v="Sterling Jr. High School"/>
    <s v="Yes"/>
    <x v="0"/>
    <n v="676.8"/>
    <n v="1"/>
    <n v="1"/>
    <n v="676.8"/>
    <n v="1.9850000000000001"/>
    <n v="72728"/>
    <n v="78209"/>
    <n v="144365.07999999999"/>
    <n v="10879.79"/>
    <n v="14418.72"/>
    <n v="0.18149999999999999"/>
    <n v="0.17510000000000001"/>
    <n v="56728.47"/>
    <n v="2587.41"/>
    <n v="453.06"/>
    <n v="3040.47"/>
    <n v="215013.81"/>
    <s v=""/>
    <n v="215013.81"/>
  </r>
  <r>
    <x v="65"/>
    <x v="65"/>
    <n v="3554"/>
    <s v="Easton School"/>
    <s v="Yes"/>
    <x v="0"/>
    <n v="76.64"/>
    <n v="1.1200000000000001"/>
    <n v="1.1200000000000001"/>
    <n v="76.64"/>
    <n v="0.22500000000000001"/>
    <n v="72728"/>
    <n v="78209"/>
    <n v="18327.46"/>
    <n v="1381.21"/>
    <n v="14418.72"/>
    <n v="0.18149999999999999"/>
    <n v="0.17510000000000001"/>
    <n v="6812.5"/>
    <n v="328.48"/>
    <n v="57.52"/>
    <n v="386"/>
    <n v="26907.17"/>
    <n v="-9.9999999983992893E-3"/>
    <n v="26907.16"/>
  </r>
  <r>
    <x v="65"/>
    <x v="65"/>
    <n v="5242"/>
    <s v="Easton Secondary School"/>
    <s v="No"/>
    <x v="1"/>
    <n v="9.2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6"/>
    <x v="66"/>
    <n v="2808"/>
    <s v="Columbia Crest A-STEM Academy"/>
    <s v="Yes"/>
    <x v="0"/>
    <n v="157.16999999999999"/>
    <n v="1"/>
    <n v="1"/>
    <n v="157.16999999999999"/>
    <n v="0.46100000000000002"/>
    <n v="72728"/>
    <n v="78209"/>
    <n v="33527.61"/>
    <n v="2526.7399999999998"/>
    <n v="14418.72"/>
    <n v="0.18149999999999999"/>
    <n v="0.17510000000000001"/>
    <n v="13174.72"/>
    <n v="600.91"/>
    <n v="105.22"/>
    <n v="706.13"/>
    <n v="49935.199999999997"/>
    <n v="0"/>
    <n v="49935.199999999997"/>
  </r>
  <r>
    <x v="66"/>
    <x v="66"/>
    <n v="2205"/>
    <s v="Eatonville Elementary School"/>
    <s v="No"/>
    <x v="1"/>
    <n v="405.4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6"/>
    <x v="66"/>
    <n v="2206"/>
    <s v="Eatonville High School"/>
    <s v="No"/>
    <x v="1"/>
    <n v="589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6"/>
    <x v="66"/>
    <n v="4230"/>
    <s v="Eatonville Middle School"/>
    <s v="No"/>
    <x v="1"/>
    <n v="403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6"/>
    <x v="66"/>
    <n v="5531"/>
    <s v="Eatonville Online Academy"/>
    <s v="No"/>
    <x v="1"/>
    <n v="7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6"/>
    <x v="66"/>
    <n v="5332"/>
    <s v="New Beginnings"/>
    <s v="Yes"/>
    <x v="0"/>
    <n v="31.5"/>
    <n v="1"/>
    <n v="1"/>
    <n v="31.5"/>
    <n v="9.1999999999999998E-2"/>
    <n v="72728"/>
    <n v="78209"/>
    <n v="6690.98"/>
    <n v="504.25"/>
    <n v="14418.72"/>
    <n v="0.18149999999999999"/>
    <n v="0.17510000000000001"/>
    <n v="2629.23"/>
    <n v="119.92"/>
    <n v="21"/>
    <n v="140.92000000000002"/>
    <n v="9965.3799999999992"/>
    <s v=""/>
    <n v="9965.3799999999992"/>
  </r>
  <r>
    <x v="66"/>
    <x v="66"/>
    <n v="2361"/>
    <s v="Weyerhaeuser Elementary"/>
    <s v="No"/>
    <x v="1"/>
    <n v="364.2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560"/>
    <s v="Alderwood Middle School"/>
    <s v="Yes"/>
    <x v="0"/>
    <n v="687.36"/>
    <n v="1.18"/>
    <n v="1.18"/>
    <n v="687.36"/>
    <n v="2.016"/>
    <n v="72728"/>
    <n v="78209"/>
    <n v="173011.18"/>
    <n v="13038.65"/>
    <n v="14418.72"/>
    <n v="0.18149999999999999"/>
    <n v="0.17510000000000001"/>
    <n v="62752.74"/>
    <n v="3100.83"/>
    <n v="542.96"/>
    <n v="3643.79"/>
    <n v="252446.36"/>
    <s v=""/>
    <n v="252446.36"/>
  </r>
  <r>
    <x v="67"/>
    <x v="67"/>
    <n v="3302"/>
    <s v="Beverly Elementary"/>
    <s v="No"/>
    <x v="1"/>
    <n v="437.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536"/>
    <s v="Brier Elementary"/>
    <s v="No"/>
    <x v="1"/>
    <n v="400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50"/>
    <s v="Brier Terrace Middle School"/>
    <s v="No"/>
    <x v="1"/>
    <n v="663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409"/>
    <s v="Cedar Valley Community School"/>
    <s v="Yes"/>
    <x v="0"/>
    <n v="440.4"/>
    <n v="1.18"/>
    <n v="1.18"/>
    <n v="440.4"/>
    <n v="1.292"/>
    <n v="72728"/>
    <n v="78209"/>
    <n v="110878.2"/>
    <n v="8356.11"/>
    <n v="14418.72"/>
    <n v="0.18149999999999999"/>
    <n v="0.17510000000000001"/>
    <n v="40216.53"/>
    <n v="1987.24"/>
    <n v="347.97"/>
    <n v="2335.21"/>
    <n v="161786.04999999996"/>
    <s v=""/>
    <n v="161786.04999999996"/>
  </r>
  <r>
    <x v="67"/>
    <x v="67"/>
    <n v="3304"/>
    <s v="Cedar Way Elementary"/>
    <s v="Yes"/>
    <x v="0"/>
    <n v="544.75"/>
    <n v="1.18"/>
    <n v="1.18"/>
    <n v="544.75"/>
    <n v="1.5980000000000001"/>
    <n v="72728"/>
    <n v="78209"/>
    <n v="137138.82999999999"/>
    <n v="10335.19"/>
    <n v="14418.72"/>
    <n v="0.18149999999999999"/>
    <n v="0.17510000000000001"/>
    <n v="49741.5"/>
    <n v="2457.9"/>
    <n v="430.38"/>
    <n v="2888.28"/>
    <n v="200103.8"/>
    <s v=""/>
    <n v="200103.8"/>
  </r>
  <r>
    <x v="67"/>
    <x v="67"/>
    <n v="1520"/>
    <s v="Challenge Elementary"/>
    <s v="No"/>
    <x v="1"/>
    <n v="410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534"/>
    <s v="Chase Lake Elementary"/>
    <s v="Yes"/>
    <x v="0"/>
    <n v="348.1"/>
    <n v="1.18"/>
    <n v="1.18"/>
    <n v="348.1"/>
    <n v="1.0209999999999999"/>
    <n v="72728"/>
    <n v="78209"/>
    <n v="87621.24"/>
    <n v="6603.4"/>
    <n v="14418.72"/>
    <n v="0.18149999999999999"/>
    <n v="0.17510000000000001"/>
    <n v="31781.02"/>
    <n v="1570.41"/>
    <n v="274.98"/>
    <n v="1845.39"/>
    <n v="127851.05"/>
    <s v=""/>
    <n v="127851.05"/>
  </r>
  <r>
    <x v="67"/>
    <x v="67"/>
    <n v="3691"/>
    <s v="College Place Elementary"/>
    <s v="Yes"/>
    <x v="0"/>
    <n v="444.8"/>
    <n v="1.18"/>
    <n v="1.18"/>
    <n v="444.8"/>
    <n v="1.3049999999999999"/>
    <n v="72728"/>
    <n v="78209"/>
    <n v="111993.85"/>
    <n v="8440.19"/>
    <n v="14418.72"/>
    <n v="0.18149999999999999"/>
    <n v="0.17510000000000001"/>
    <n v="40621.19"/>
    <n v="2007.23"/>
    <n v="351.47"/>
    <n v="2358.6999999999998"/>
    <n v="163413.93000000002"/>
    <s v=""/>
    <n v="163413.93000000002"/>
  </r>
  <r>
    <x v="67"/>
    <x v="67"/>
    <n v="3754"/>
    <s v="College Place Middle School"/>
    <s v="No"/>
    <x v="1"/>
    <n v="471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1830"/>
    <s v="Contracted Schools"/>
    <s v="No"/>
    <x v="1"/>
    <n v="10.7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5358"/>
    <s v="Edmonds Career Access Program"/>
    <s v="No"/>
    <x v="1"/>
    <n v="207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1519"/>
    <s v="Edmonds eLearning Academy"/>
    <s v="No"/>
    <x v="1"/>
    <n v="401.7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06"/>
    <s v="Edmonds Elementary"/>
    <s v="No"/>
    <x v="1"/>
    <n v="268.6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1966"/>
    <s v="Edmonds Heights K-12"/>
    <s v="No"/>
    <x v="1"/>
    <n v="559.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123"/>
    <s v="Edmonds Woodway High School"/>
    <s v="No"/>
    <x v="1"/>
    <n v="1481.15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07"/>
    <s v="Hazelwood Elementary"/>
    <s v="No"/>
    <x v="1"/>
    <n v="403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89"/>
    <s v="Hilltop Elementary"/>
    <s v="No"/>
    <x v="1"/>
    <n v="580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122"/>
    <s v="Lynndale Elementary"/>
    <s v="No"/>
    <x v="1"/>
    <n v="385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503"/>
    <s v="Lynnwood Elementary"/>
    <s v="No"/>
    <x v="1"/>
    <n v="583.8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755"/>
    <s v="Lynnwood High School"/>
    <s v="No"/>
    <x v="1"/>
    <n v="1324.32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463"/>
    <s v="Madrona K-8 School"/>
    <s v="No"/>
    <x v="1"/>
    <n v="602.92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1685"/>
    <s v="Maplewood Parent Coop"/>
    <s v="No"/>
    <x v="1"/>
    <n v="468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2887"/>
    <s v="Martha Lake Elementary"/>
    <s v="No"/>
    <x v="1"/>
    <n v="531.3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504"/>
    <s v="Meadowdale Elementary"/>
    <s v="No"/>
    <x v="1"/>
    <n v="461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464"/>
    <s v="Meadowdale High School"/>
    <s v="No"/>
    <x v="1"/>
    <n v="1453.12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353"/>
    <s v="Meadowdale Middle School"/>
    <s v="No"/>
    <x v="1"/>
    <n v="730.5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254"/>
    <s v="Mountlake Terrace Elementary"/>
    <s v="Yes"/>
    <x v="0"/>
    <n v="419.35"/>
    <n v="1.18"/>
    <n v="1.18"/>
    <n v="419.35"/>
    <n v="1.23"/>
    <n v="72728"/>
    <n v="78209"/>
    <n v="105557.42"/>
    <n v="7955.12"/>
    <n v="14418.72"/>
    <n v="0.18149999999999999"/>
    <n v="0.17510000000000001"/>
    <n v="38286.639999999999"/>
    <n v="1891.88"/>
    <n v="331.27"/>
    <n v="2223.15"/>
    <n v="154022.32999999999"/>
    <n v="-125.21999999997206"/>
    <n v="153897.11000000002"/>
  </r>
  <r>
    <x v="67"/>
    <x v="67"/>
    <n v="3303"/>
    <s v="Mountlake Terrace High School"/>
    <s v="No"/>
    <x v="1"/>
    <n v="1346.7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08"/>
    <s v="Oak Heights Elementary"/>
    <s v="No"/>
    <x v="1"/>
    <n v="546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854"/>
    <s v="Scriber Lake High School"/>
    <s v="Yes"/>
    <x v="0"/>
    <n v="173.13"/>
    <n v="1.18"/>
    <n v="1.18"/>
    <n v="173.13"/>
    <n v="0.50800000000000001"/>
    <n v="72728"/>
    <n v="78209"/>
    <n v="43596.07"/>
    <n v="3285.53"/>
    <n v="14418.72"/>
    <n v="0.18149999999999999"/>
    <n v="0.17510000000000001"/>
    <n v="15812.69"/>
    <n v="781.36"/>
    <n v="136.82"/>
    <n v="918.18000000000006"/>
    <n v="63612.47"/>
    <s v=""/>
    <n v="63612.47"/>
  </r>
  <r>
    <x v="67"/>
    <x v="67"/>
    <n v="3461"/>
    <s v="Seaview Elementary"/>
    <s v="No"/>
    <x v="1"/>
    <n v="403.2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605"/>
    <s v="Sherwood Elementary"/>
    <s v="No"/>
    <x v="1"/>
    <n v="485.1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410"/>
    <s v="Spruce Elementary"/>
    <s v="Yes"/>
    <x v="0"/>
    <n v="626.14"/>
    <n v="1.18"/>
    <n v="1.18"/>
    <n v="626.14"/>
    <n v="1.837"/>
    <n v="72728"/>
    <n v="78209"/>
    <n v="157649.57999999999"/>
    <n v="11880.94"/>
    <n v="14418.72"/>
    <n v="0.18149999999999999"/>
    <n v="0.17510000000000001"/>
    <n v="57180.94"/>
    <n v="2825.51"/>
    <n v="494.75"/>
    <n v="3320.26"/>
    <n v="230031.72"/>
    <s v=""/>
    <n v="230031.72"/>
  </r>
  <r>
    <x v="67"/>
    <x v="67"/>
    <n v="2888"/>
    <s v="Terrace Park Elementary"/>
    <s v="No"/>
    <x v="1"/>
    <n v="307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7"/>
    <x v="67"/>
    <n v="3186"/>
    <s v="Westgate Elementary"/>
    <s v="No"/>
    <x v="1"/>
    <n v="492.2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8"/>
    <x v="68"/>
    <n v="2996"/>
    <s v="Ellensburg High School"/>
    <s v="No"/>
    <x v="1"/>
    <n v="930.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8"/>
    <x v="68"/>
    <n v="5718"/>
    <s v="Ida Nason Aronica Elementary"/>
    <s v="Yes"/>
    <x v="0"/>
    <n v="356.5"/>
    <n v="1"/>
    <n v="1"/>
    <n v="356.5"/>
    <n v="1.046"/>
    <n v="72728"/>
    <n v="78209"/>
    <n v="76073.490000000005"/>
    <n v="5733.12"/>
    <n v="14418.72"/>
    <n v="0.18149999999999999"/>
    <n v="0.17510000000000001"/>
    <n v="29893.19"/>
    <n v="1363.44"/>
    <n v="238.74"/>
    <n v="1602.18"/>
    <n v="113301.98"/>
    <s v=""/>
    <n v="113301.98"/>
  </r>
  <r>
    <x v="68"/>
    <x v="68"/>
    <n v="5097"/>
    <s v="K-12 Ellensburg Learning Center"/>
    <s v="Yes"/>
    <x v="0"/>
    <n v="140.5"/>
    <n v="1"/>
    <n v="1"/>
    <n v="140.5"/>
    <n v="0.41199999999999998"/>
    <n v="72728"/>
    <n v="78209"/>
    <n v="29963.94"/>
    <n v="2258.17"/>
    <n v="14418.72"/>
    <n v="0.18149999999999999"/>
    <n v="0.17510000000000001"/>
    <n v="11774.37"/>
    <n v="537.04"/>
    <n v="94.04"/>
    <n v="631.07999999999993"/>
    <n v="44627.56"/>
    <s v=""/>
    <n v="44627.56"/>
  </r>
  <r>
    <x v="68"/>
    <x v="68"/>
    <n v="2741"/>
    <s v="Lincoln Elementary"/>
    <s v="No"/>
    <x v="1"/>
    <n v="324.3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8"/>
    <x v="68"/>
    <n v="2453"/>
    <s v="Morgan Middle School"/>
    <s v="No"/>
    <x v="1"/>
    <n v="757.5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8"/>
    <x v="68"/>
    <n v="3596"/>
    <s v="Mt. Stuart Elementary"/>
    <s v="Yes"/>
    <x v="0"/>
    <n v="339.25"/>
    <n v="1"/>
    <n v="1"/>
    <n v="339.25"/>
    <n v="0.995"/>
    <n v="72728"/>
    <n v="78209"/>
    <n v="72364.36"/>
    <n v="5453.6"/>
    <n v="14418.72"/>
    <n v="0.18149999999999999"/>
    <n v="0.17510000000000001"/>
    <n v="28435.68"/>
    <n v="1296.97"/>
    <n v="227.1"/>
    <n v="1524.07"/>
    <n v="107777.71000000002"/>
    <n v="-2.0000000018626451E-2"/>
    <n v="107777.69"/>
  </r>
  <r>
    <x v="68"/>
    <x v="68"/>
    <n v="4411"/>
    <s v="Valley View Elementary School"/>
    <s v="No"/>
    <x v="1"/>
    <n v="420.5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9"/>
    <x v="69"/>
    <n v="5715"/>
    <s v="Eagle Virtual Sky Acadmey"/>
    <s v="Yes"/>
    <x v="1"/>
    <n v="72.94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69"/>
    <x v="69"/>
    <n v="1629"/>
    <s v="East Grays Harbor High School"/>
    <s v="Yes"/>
    <x v="0"/>
    <n v="25.52"/>
    <n v="1.01"/>
    <n v="1.01"/>
    <n v="25.52"/>
    <n v="7.4999999999999997E-2"/>
    <n v="72728"/>
    <n v="78209"/>
    <n v="5509.15"/>
    <n v="415.18"/>
    <n v="14418.72"/>
    <n v="0.18149999999999999"/>
    <n v="0.17510000000000001"/>
    <n v="2154.0100000000002"/>
    <n v="98.74"/>
    <n v="17.29"/>
    <n v="116.03"/>
    <n v="8194.3700000000008"/>
    <n v="-21.919999999983702"/>
    <n v="8172.4500000000171"/>
  </r>
  <r>
    <x v="69"/>
    <x v="69"/>
    <n v="5416"/>
    <s v="East Grays Harbor Open Doors"/>
    <s v="Yes"/>
    <x v="0"/>
    <n v="54.21"/>
    <n v="1.01"/>
    <n v="1.01"/>
    <n v="54.21"/>
    <n v="0.159"/>
    <n v="72728"/>
    <n v="78209"/>
    <n v="11679.39"/>
    <n v="880.19"/>
    <n v="14418.72"/>
    <n v="0.18149999999999999"/>
    <n v="0.17510000000000001"/>
    <n v="4566.51"/>
    <n v="209.33"/>
    <n v="36.65"/>
    <n v="245.98000000000002"/>
    <n v="17372.07"/>
    <s v=""/>
    <n v="17372.07"/>
  </r>
  <r>
    <x v="69"/>
    <x v="69"/>
    <n v="3217"/>
    <s v="Elma Elementary School"/>
    <s v="Yes"/>
    <x v="0"/>
    <n v="665.44"/>
    <n v="1.01"/>
    <n v="1.01"/>
    <n v="665.44"/>
    <n v="1.952"/>
    <n v="72728"/>
    <n v="78209"/>
    <n v="143384.71"/>
    <n v="10805.9"/>
    <n v="14418.72"/>
    <n v="0.18149999999999999"/>
    <n v="0.17510000000000001"/>
    <n v="56061.78"/>
    <n v="2569.84"/>
    <n v="449.98"/>
    <n v="3019.82"/>
    <n v="213272.21"/>
    <s v=""/>
    <n v="213272.21"/>
  </r>
  <r>
    <x v="69"/>
    <x v="69"/>
    <n v="2137"/>
    <s v="Elma High School"/>
    <s v="Yes"/>
    <x v="0"/>
    <n v="499.52"/>
    <n v="1.01"/>
    <n v="1.01"/>
    <n v="499.52"/>
    <n v="1.4650000000000001"/>
    <n v="72728"/>
    <n v="78209"/>
    <n v="107611.99"/>
    <n v="8109.96"/>
    <n v="14418.72"/>
    <n v="0.18149999999999999"/>
    <n v="0.17510000000000001"/>
    <n v="42075.05"/>
    <n v="1928.7"/>
    <n v="337.72"/>
    <n v="2266.42"/>
    <n v="160063.42000000001"/>
    <s v=""/>
    <n v="160063.42000000001"/>
  </r>
  <r>
    <x v="69"/>
    <x v="69"/>
    <n v="4245"/>
    <s v="Elma Middle School"/>
    <s v="Yes"/>
    <x v="0"/>
    <n v="361.11"/>
    <n v="1.01"/>
    <n v="1.01"/>
    <n v="361.11"/>
    <n v="1.0589999999999999"/>
    <n v="72728"/>
    <n v="78209"/>
    <n v="77789.14"/>
    <n v="5862.42"/>
    <n v="14418.72"/>
    <n v="0.18149999999999999"/>
    <n v="0.17510000000000001"/>
    <n v="30414.66"/>
    <n v="1394.19"/>
    <n v="244.12"/>
    <n v="1638.31"/>
    <n v="115704.53"/>
    <s v=""/>
    <n v="115704.53"/>
  </r>
  <r>
    <x v="70"/>
    <x v="70"/>
    <n v="2207"/>
    <s v="Endicott/St John Elem and Middle"/>
    <s v="Yes"/>
    <x v="0"/>
    <n v="77.47"/>
    <n v="1"/>
    <n v="1"/>
    <n v="77.47"/>
    <n v="0.22700000000000001"/>
    <n v="72728"/>
    <n v="78209"/>
    <n v="16509.259999999998"/>
    <n v="1244.18"/>
    <n v="14418.72"/>
    <n v="0.18149999999999999"/>
    <n v="0.17510000000000001"/>
    <n v="6487.34"/>
    <n v="295.89"/>
    <n v="51.81"/>
    <n v="347.7"/>
    <n v="24588.48"/>
    <n v="0"/>
    <n v="24588.48"/>
  </r>
  <r>
    <x v="71"/>
    <x v="71"/>
    <n v="3317"/>
    <s v="Entiat Middle and High School"/>
    <s v="Yes"/>
    <x v="0"/>
    <n v="171.5"/>
    <n v="1"/>
    <n v="1.04"/>
    <n v="171.5"/>
    <n v="0.503"/>
    <n v="72728"/>
    <n v="78209"/>
    <n v="36582.18"/>
    <n v="4330.51"/>
    <n v="14418.72"/>
    <n v="0.18149999999999999"/>
    <n v="0.17510000000000001"/>
    <n v="14650.55"/>
    <n v="681.88"/>
    <n v="119.4"/>
    <n v="801.28"/>
    <n v="56364.52"/>
    <s v=""/>
    <n v="56364.52"/>
  </r>
  <r>
    <x v="71"/>
    <x v="71"/>
    <n v="2688"/>
    <s v="Paul Rumburg Elementary"/>
    <s v="Yes"/>
    <x v="0"/>
    <n v="208.81"/>
    <n v="1"/>
    <n v="1.04"/>
    <n v="208.81"/>
    <n v="0.61299999999999999"/>
    <n v="72728"/>
    <n v="78209"/>
    <n v="44582.26"/>
    <n v="5277.54"/>
    <n v="14418.72"/>
    <n v="0.18149999999999999"/>
    <n v="0.17510000000000001"/>
    <n v="17854.45"/>
    <n v="831"/>
    <n v="145.51"/>
    <n v="976.51"/>
    <n v="68690.759999999995"/>
    <n v="-9.9999999947613105E-3"/>
    <n v="68690.75"/>
  </r>
  <r>
    <x v="72"/>
    <x v="72"/>
    <n v="3430"/>
    <s v="Black Diamond Elementary"/>
    <s v="No"/>
    <x v="1"/>
    <n v="401.49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2980"/>
    <s v="Byron Kibler Elementary School"/>
    <s v="No"/>
    <x v="1"/>
    <n v="426.39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4210"/>
    <s v="Enumclaw Middle School"/>
    <s v="No"/>
    <x v="1"/>
    <n v="525.14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3330"/>
    <s v="Enumclaw Sr High School"/>
    <s v="No"/>
    <x v="1"/>
    <n v="1348.8999999999999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5491"/>
    <s v="JJ Smith Elementary"/>
    <s v="No"/>
    <x v="1"/>
    <n v="39.700000000000003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3739"/>
    <s v="Southwood Elementary School"/>
    <s v="No"/>
    <x v="1"/>
    <n v="341.62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1523"/>
    <s v="Special Ed School"/>
    <s v="No"/>
    <x v="1"/>
    <n v="7.65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4289"/>
    <s v="Sunrise Elementary"/>
    <s v="No"/>
    <x v="1"/>
    <n v="393.21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4550"/>
    <s v="Thunder Mountain Middle School"/>
    <s v="No"/>
    <x v="1"/>
    <n v="461.18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2"/>
    <x v="72"/>
    <n v="3585"/>
    <s v="Westwood Elementary School"/>
    <s v="No"/>
    <x v="1"/>
    <n v="410.8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3"/>
    <x v="73"/>
    <n v="4229"/>
    <s v="Beezley Springs Elementary"/>
    <s v="No"/>
    <x v="1"/>
    <n v="0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3"/>
    <x v="73"/>
    <n v="2793"/>
    <s v="Columbia Ridge Elementary"/>
    <s v="Yes"/>
    <x v="0"/>
    <n v="485"/>
    <n v="1"/>
    <n v="1.04"/>
    <n v="485"/>
    <n v="1.423"/>
    <n v="72728"/>
    <n v="78209"/>
    <n v="103491.94"/>
    <n v="12251.12"/>
    <n v="14418.72"/>
    <n v="0.18149999999999999"/>
    <n v="0.17510000000000001"/>
    <n v="41446.800000000003"/>
    <n v="1929.05"/>
    <n v="337.78"/>
    <n v="2266.83"/>
    <n v="159456.68999999997"/>
    <s v=""/>
    <n v="159456.68999999997"/>
  </r>
  <r>
    <x v="73"/>
    <x v="73"/>
    <n v="2920"/>
    <s v="Ephrata High School"/>
    <s v="Yes"/>
    <x v="0"/>
    <n v="879.91"/>
    <n v="1"/>
    <n v="1.04"/>
    <n v="879.91"/>
    <n v="2.581"/>
    <n v="72728"/>
    <n v="78209"/>
    <n v="187710.97"/>
    <n v="22220.76"/>
    <n v="14418.72"/>
    <n v="0.18149999999999999"/>
    <n v="0.17510000000000001"/>
    <n v="75175.11"/>
    <n v="3498.86"/>
    <n v="612.65"/>
    <n v="4111.51"/>
    <n v="289218.35000000003"/>
    <s v=""/>
    <n v="289218.35000000003"/>
  </r>
  <r>
    <x v="73"/>
    <x v="73"/>
    <n v="3373"/>
    <s v="Ephrata Middle School"/>
    <s v="Yes"/>
    <x v="0"/>
    <n v="454.33"/>
    <n v="1"/>
    <n v="1.04"/>
    <n v="454.33"/>
    <n v="1.333"/>
    <n v="72728"/>
    <n v="78209"/>
    <n v="96946.42"/>
    <n v="11476.28"/>
    <n v="14418.72"/>
    <n v="0.18149999999999999"/>
    <n v="0.17510000000000001"/>
    <n v="38825.43"/>
    <n v="1807.05"/>
    <n v="316.41000000000003"/>
    <n v="2123.46"/>
    <n v="149371.59"/>
    <s v=""/>
    <n v="149371.59"/>
  </r>
  <r>
    <x v="73"/>
    <x v="73"/>
    <n v="3092"/>
    <s v="Grant Elementary"/>
    <s v="Yes"/>
    <x v="0"/>
    <n v="468"/>
    <n v="1"/>
    <n v="1.04"/>
    <n v="468"/>
    <n v="1.373"/>
    <n v="72728"/>
    <n v="78209"/>
    <n v="99855.54"/>
    <n v="11820.66"/>
    <n v="14418.72"/>
    <n v="0.18149999999999999"/>
    <n v="0.17510000000000001"/>
    <n v="39990.480000000003"/>
    <n v="1861.27"/>
    <n v="325.91000000000003"/>
    <n v="2187.1799999999998"/>
    <n v="153853.85999999999"/>
    <s v=""/>
    <n v="153853.85999999999"/>
  </r>
  <r>
    <x v="73"/>
    <x v="73"/>
    <n v="2695"/>
    <s v="Parkway School"/>
    <s v="Yes"/>
    <x v="0"/>
    <n v="382.24"/>
    <n v="1"/>
    <n v="1.04"/>
    <n v="382.24"/>
    <n v="1.121"/>
    <n v="72728"/>
    <n v="78209"/>
    <n v="81528.09"/>
    <n v="9651.09"/>
    <n v="14418.72"/>
    <n v="0.18149999999999999"/>
    <n v="0.17510000000000001"/>
    <n v="32650.639999999999"/>
    <n v="1519.65"/>
    <n v="266.08999999999997"/>
    <n v="1785.74"/>
    <n v="125615.56"/>
    <n v="-2.0000000018626451E-2"/>
    <n v="125615.53999999998"/>
  </r>
  <r>
    <x v="73"/>
    <x v="73"/>
    <n v="5497"/>
    <s v="Sage Hills Open Doors"/>
    <s v="Yes"/>
    <x v="0"/>
    <n v="32.799999999999997"/>
    <n v="1"/>
    <n v="1.04"/>
    <n v="32.799999999999997"/>
    <n v="9.6000000000000002E-2"/>
    <n v="72728"/>
    <n v="78209"/>
    <n v="6981.89"/>
    <n v="826.5"/>
    <n v="14418.72"/>
    <n v="0.18149999999999999"/>
    <n v="0.17510000000000001"/>
    <n v="2796.13"/>
    <n v="130.13999999999999"/>
    <n v="22.79"/>
    <n v="152.92999999999998"/>
    <n v="10757.45"/>
    <s v=""/>
    <n v="10757.45"/>
  </r>
  <r>
    <x v="74"/>
    <x v="74"/>
    <n v="2355"/>
    <s v="Evaline Elementary School"/>
    <s v="Yes"/>
    <x v="0"/>
    <n v="58.9"/>
    <n v="1"/>
    <n v="1"/>
    <n v="58.9"/>
    <n v="0.17299999999999999"/>
    <n v="72728"/>
    <n v="78209"/>
    <n v="12581.94"/>
    <n v="948.22"/>
    <n v="14418.72"/>
    <n v="0.18149999999999999"/>
    <n v="0.17510000000000001"/>
    <n v="4944.09"/>
    <n v="225.5"/>
    <n v="39.49"/>
    <n v="264.99"/>
    <n v="18739.240000000002"/>
    <n v="0"/>
    <n v="18739.240000000002"/>
  </r>
  <r>
    <x v="75"/>
    <x v="75"/>
    <n v="5735"/>
    <s v="Everett Virtual Academy"/>
    <s v="Yes"/>
    <x v="1"/>
    <n v="37.3400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3407"/>
    <s v="Cascade High School"/>
    <s v="Yes"/>
    <x v="0"/>
    <n v="1646.07"/>
    <n v="1.18"/>
    <n v="1.18"/>
    <n v="1646.07"/>
    <n v="4.8280000000000003"/>
    <n v="72728"/>
    <n v="78209"/>
    <n v="414334.33"/>
    <n v="31225.47"/>
    <n v="14418.72"/>
    <n v="0.18149999999999999"/>
    <n v="0.17510000000000001"/>
    <n v="150282.84"/>
    <n v="7426"/>
    <n v="1300.29"/>
    <n v="8726.2900000000009"/>
    <n v="604568.93000000005"/>
    <s v=""/>
    <n v="604568.93000000005"/>
  </r>
  <r>
    <x v="75"/>
    <x v="75"/>
    <n v="4382"/>
    <s v="Cedar Wood Elementary"/>
    <s v="No"/>
    <x v="1"/>
    <n v="664.5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3752"/>
    <s v="Eisenhower Middle School"/>
    <s v="No"/>
    <x v="1"/>
    <n v="864.8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3184"/>
    <s v="Emerson Elementary School"/>
    <s v="Yes"/>
    <x v="0"/>
    <n v="613.20000000000005"/>
    <n v="1.18"/>
    <n v="1.18"/>
    <n v="613.20000000000005"/>
    <n v="1.7989999999999999"/>
    <n v="72728"/>
    <n v="78209"/>
    <n v="154388.45000000001"/>
    <n v="11635.18"/>
    <n v="14418.72"/>
    <n v="0.18149999999999999"/>
    <n v="0.17510000000000001"/>
    <n v="55998.1"/>
    <n v="2767.06"/>
    <n v="484.51"/>
    <n v="3251.5699999999997"/>
    <n v="225273.30000000002"/>
    <s v=""/>
    <n v="225273.30000000002"/>
  </r>
  <r>
    <x v="75"/>
    <x v="75"/>
    <n v="2126"/>
    <s v="Everett High School"/>
    <s v="Yes"/>
    <x v="0"/>
    <n v="1566.63"/>
    <n v="1.18"/>
    <n v="1.18"/>
    <n v="1566.63"/>
    <n v="4.5949999999999998"/>
    <n v="72728"/>
    <n v="78209"/>
    <n v="394338.49"/>
    <n v="29718.53"/>
    <n v="14418.72"/>
    <n v="0.18149999999999999"/>
    <n v="0.17510000000000001"/>
    <n v="143030.17000000001"/>
    <n v="7067.62"/>
    <n v="1237.54"/>
    <n v="8305.16"/>
    <n v="575392.35000000009"/>
    <s v=""/>
    <n v="575392.35000000009"/>
  </r>
  <r>
    <x v="75"/>
    <x v="75"/>
    <n v="5330"/>
    <s v="Everett Reengagement Academy"/>
    <s v="Yes"/>
    <x v="0"/>
    <n v="183.91"/>
    <n v="1.18"/>
    <n v="1.18"/>
    <n v="183.91"/>
    <n v="0.53900000000000003"/>
    <n v="72728"/>
    <n v="78209"/>
    <n v="46256.46"/>
    <n v="3486.03"/>
    <n v="14418.72"/>
    <n v="0.18149999999999999"/>
    <n v="0.17510000000000001"/>
    <n v="16777.64"/>
    <n v="829.04"/>
    <n v="145.16"/>
    <n v="974.19999999999993"/>
    <n v="67494.33"/>
    <s v=""/>
    <n v="67494.33"/>
  </r>
  <r>
    <x v="75"/>
    <x v="75"/>
    <n v="3253"/>
    <s v="Evergreen Middle School"/>
    <s v="Yes"/>
    <x v="0"/>
    <n v="889.6"/>
    <n v="1.18"/>
    <n v="1.18"/>
    <n v="889.6"/>
    <n v="2.609"/>
    <n v="72728"/>
    <n v="78209"/>
    <n v="223901.88"/>
    <n v="16873.91"/>
    <n v="14418.72"/>
    <n v="0.18149999999999999"/>
    <n v="0.17510000000000001"/>
    <n v="81211.25"/>
    <n v="4012.93"/>
    <n v="702.66"/>
    <n v="4715.59"/>
    <n v="326702.63"/>
    <s v=""/>
    <n v="326702.63"/>
  </r>
  <r>
    <x v="75"/>
    <x v="75"/>
    <n v="5091"/>
    <s v="Forest View Elementary School"/>
    <s v="No"/>
    <x v="1"/>
    <n v="645.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065"/>
    <s v="Garfield Elementary School"/>
    <s v="Yes"/>
    <x v="0"/>
    <n v="401.83"/>
    <n v="1.18"/>
    <n v="1.18"/>
    <n v="401.83"/>
    <n v="1.179"/>
    <n v="72728"/>
    <n v="78209"/>
    <n v="101180.65"/>
    <n v="7625.27"/>
    <n v="14418.72"/>
    <n v="0.18149999999999999"/>
    <n v="0.17510000000000001"/>
    <n v="36699.14"/>
    <n v="1813.43"/>
    <n v="317.52999999999997"/>
    <n v="2130.96"/>
    <n v="147636.01999999996"/>
    <n v="125.24000000022352"/>
    <n v="147761.26000000018"/>
  </r>
  <r>
    <x v="75"/>
    <x v="75"/>
    <n v="4437"/>
    <s v="Gateway Middle School"/>
    <s v="No"/>
    <x v="1"/>
    <n v="1010.2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883"/>
    <s v="Hawthorne Elementary School - Everett"/>
    <s v="Yes"/>
    <x v="0"/>
    <n v="359.2"/>
    <n v="1.18"/>
    <n v="1.18"/>
    <n v="359.2"/>
    <n v="1.054"/>
    <n v="72728"/>
    <n v="78209"/>
    <n v="90453.27"/>
    <n v="6816.83"/>
    <n v="14418.72"/>
    <n v="0.18149999999999999"/>
    <n v="0.17510000000000001"/>
    <n v="32808.230000000003"/>
    <n v="1621.17"/>
    <n v="283.87"/>
    <n v="1905.04"/>
    <n v="131983.37"/>
    <s v=""/>
    <n v="131983.37"/>
  </r>
  <r>
    <x v="75"/>
    <x v="75"/>
    <n v="4334"/>
    <s v="Heatherwood Middle School"/>
    <s v="No"/>
    <x v="1"/>
    <n v="1006.9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4438"/>
    <s v="Henry M. Jackson High School"/>
    <s v="No"/>
    <x v="1"/>
    <n v="2100.1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751"/>
    <s v="Jackson Elementary School"/>
    <s v="Yes"/>
    <x v="0"/>
    <n v="293.91000000000003"/>
    <n v="1.18"/>
    <n v="1.18"/>
    <n v="293.91000000000003"/>
    <n v="0.86199999999999999"/>
    <n v="72728"/>
    <n v="78209"/>
    <n v="73976.009999999995"/>
    <n v="5575.06"/>
    <n v="14418.72"/>
    <n v="0.18149999999999999"/>
    <n v="0.17510000000000001"/>
    <n v="26831.78"/>
    <n v="1325.85"/>
    <n v="232.16"/>
    <n v="1558.01"/>
    <n v="107940.85999999999"/>
    <s v=""/>
    <n v="107940.85999999999"/>
  </r>
  <r>
    <x v="75"/>
    <x v="75"/>
    <n v="3533"/>
    <s v="Jefferson Elementary"/>
    <s v="No"/>
    <x v="1"/>
    <n v="499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811"/>
    <s v="Lowell Elementary - Everett"/>
    <s v="Yes"/>
    <x v="0"/>
    <n v="497.12"/>
    <n v="1.18"/>
    <n v="1.18"/>
    <n v="497.12"/>
    <n v="1.458"/>
    <n v="72728"/>
    <n v="78209"/>
    <n v="125124.16"/>
    <n v="9429.73"/>
    <n v="14418.72"/>
    <n v="0.18149999999999999"/>
    <n v="0.17510000000000001"/>
    <n v="45383.67"/>
    <n v="2242.56"/>
    <n v="392.67"/>
    <n v="2635.23"/>
    <n v="182572.79000000004"/>
    <s v=""/>
    <n v="182572.79000000004"/>
  </r>
  <r>
    <x v="75"/>
    <x v="75"/>
    <n v="2669"/>
    <s v="Madison Elementary"/>
    <s v="Yes"/>
    <x v="0"/>
    <n v="401"/>
    <n v="1.18"/>
    <n v="1.18"/>
    <n v="401"/>
    <n v="1.1759999999999999"/>
    <n v="72728"/>
    <n v="78209"/>
    <n v="100923.19"/>
    <n v="7605.88"/>
    <n v="14418.72"/>
    <n v="0.18149999999999999"/>
    <n v="0.17510000000000001"/>
    <n v="36605.760000000002"/>
    <n v="1808.82"/>
    <n v="316.72000000000003"/>
    <n v="2125.54"/>
    <n v="147260.37000000002"/>
    <s v=""/>
    <n v="147260.37000000002"/>
  </r>
  <r>
    <x v="75"/>
    <x v="75"/>
    <n v="4316"/>
    <s v="Mill Creek Elementary"/>
    <s v="No"/>
    <x v="1"/>
    <n v="663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3686"/>
    <s v="Monroe Elementary"/>
    <s v="No"/>
    <x v="1"/>
    <n v="502.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364"/>
    <s v="North Middle School"/>
    <s v="Yes"/>
    <x v="0"/>
    <n v="670.57"/>
    <n v="1.18"/>
    <n v="1.18"/>
    <n v="670.57"/>
    <n v="1.9670000000000001"/>
    <n v="72728"/>
    <n v="78209"/>
    <n v="168806.05"/>
    <n v="12721.73"/>
    <n v="14418.72"/>
    <n v="0.18149999999999999"/>
    <n v="0.17510000000000001"/>
    <n v="61227.5"/>
    <n v="3025.46"/>
    <n v="529.76"/>
    <n v="3555.2200000000003"/>
    <n v="246310.5"/>
    <s v=""/>
    <n v="246310.5"/>
  </r>
  <r>
    <x v="75"/>
    <x v="75"/>
    <n v="1663"/>
    <s v="NW Learning Center"/>
    <s v="Yes"/>
    <x v="1"/>
    <n v="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4530"/>
    <s v="Penny Creek Elementary"/>
    <s v="No"/>
    <x v="1"/>
    <n v="787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1907"/>
    <s v="Port Gardner"/>
    <s v="No"/>
    <x v="1"/>
    <n v="93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4137"/>
    <s v="Sequoia High School"/>
    <s v="Yes"/>
    <x v="0"/>
    <n v="142.03"/>
    <n v="1.18"/>
    <n v="1.18"/>
    <n v="142.03"/>
    <n v="0.41699999999999998"/>
    <n v="72728"/>
    <n v="78209"/>
    <n v="35786.54"/>
    <n v="2696.98"/>
    <n v="14418.72"/>
    <n v="0.18149999999999999"/>
    <n v="0.17510000000000001"/>
    <n v="12980.1"/>
    <n v="641.39"/>
    <n v="112.31"/>
    <n v="753.7"/>
    <n v="52217.32"/>
    <s v=""/>
    <n v="52217.32"/>
  </r>
  <r>
    <x v="75"/>
    <x v="75"/>
    <n v="4298"/>
    <s v="Silver Firs Elementary"/>
    <s v="No"/>
    <x v="1"/>
    <n v="500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545"/>
    <s v="Silver Lake Elementary - Everett"/>
    <s v="Yes"/>
    <x v="0"/>
    <n v="522.96"/>
    <n v="1.18"/>
    <n v="1.18"/>
    <n v="522.96"/>
    <n v="1.534"/>
    <n v="72728"/>
    <n v="78209"/>
    <n v="131646.41"/>
    <n v="9921.27"/>
    <n v="14418.72"/>
    <n v="0.18149999999999999"/>
    <n v="0.17510000000000001"/>
    <n v="47749.35"/>
    <n v="2359.46"/>
    <n v="413.14"/>
    <n v="2772.6"/>
    <n v="192089.63"/>
    <s v=""/>
    <n v="192089.63"/>
  </r>
  <r>
    <x v="75"/>
    <x v="75"/>
    <n v="3903"/>
    <s v="Special Services"/>
    <s v="No"/>
    <x v="1"/>
    <n v="22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5570"/>
    <s v="Tambark Creek Elementary School"/>
    <s v="No"/>
    <x v="1"/>
    <n v="728.9200000000000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3002"/>
    <s v="View Ridge Elementary"/>
    <s v="No"/>
    <x v="1"/>
    <n v="465.6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2752"/>
    <s v="Whittier Elementary"/>
    <s v="No"/>
    <x v="1"/>
    <n v="429.5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5"/>
    <x v="75"/>
    <n v="4125"/>
    <s v="Woodside Elementary"/>
    <s v="No"/>
    <x v="1"/>
    <n v="582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1646"/>
    <s v="49th Street Academy"/>
    <s v="Yes"/>
    <x v="0"/>
    <n v="88.83"/>
    <n v="1.06"/>
    <n v="1.1000000000000001"/>
    <n v="88.83"/>
    <n v="0.26100000000000001"/>
    <n v="72728"/>
    <n v="78209"/>
    <n v="20120.93"/>
    <n v="2332.87"/>
    <n v="14418.72"/>
    <n v="0.18149999999999999"/>
    <n v="0.17510000000000001"/>
    <n v="7823.72"/>
    <n v="374.23"/>
    <n v="65.53"/>
    <n v="439.76"/>
    <n v="30717.279999999999"/>
    <n v="-353.13999999966472"/>
    <n v="30364.140000000334"/>
  </r>
  <r>
    <x v="76"/>
    <x v="76"/>
    <n v="4299"/>
    <s v="Burnt Bridge Creek Elementary Sch"/>
    <s v="Yes"/>
    <x v="0"/>
    <n v="349.1"/>
    <n v="1.06"/>
    <n v="1.1000000000000001"/>
    <n v="349.1"/>
    <n v="1.024"/>
    <n v="72728"/>
    <n v="78209"/>
    <n v="78941.88"/>
    <n v="9152.74"/>
    <n v="14418.72"/>
    <n v="0.18149999999999999"/>
    <n v="0.17510000000000001"/>
    <n v="30695.37"/>
    <n v="1468.24"/>
    <n v="257.08999999999997"/>
    <n v="1725.33"/>
    <n v="120515.32"/>
    <s v=""/>
    <n v="120515.32"/>
  </r>
  <r>
    <x v="76"/>
    <x v="76"/>
    <n v="3736"/>
    <s v="Burton Elementary School"/>
    <s v="Yes"/>
    <x v="0"/>
    <n v="451.4"/>
    <n v="1.06"/>
    <n v="1.1000000000000001"/>
    <n v="451.4"/>
    <n v="1.3240000000000001"/>
    <n v="72728"/>
    <n v="78209"/>
    <n v="102069.38"/>
    <n v="11834.21"/>
    <n v="14418.72"/>
    <n v="0.18149999999999999"/>
    <n v="0.17510000000000001"/>
    <n v="39688.15"/>
    <n v="1898.39"/>
    <n v="332.41"/>
    <n v="2230.8000000000002"/>
    <n v="155822.53999999998"/>
    <s v=""/>
    <n v="155822.53999999998"/>
  </r>
  <r>
    <x v="76"/>
    <x v="76"/>
    <n v="3785"/>
    <s v="Cascade Middle School"/>
    <s v="Yes"/>
    <x v="0"/>
    <n v="821.86"/>
    <n v="1.06"/>
    <n v="1.1000000000000001"/>
    <n v="821.86"/>
    <n v="2.411"/>
    <n v="72728"/>
    <n v="78209"/>
    <n v="185868.04"/>
    <n v="21550.05"/>
    <n v="14418.72"/>
    <n v="0.18149999999999999"/>
    <n v="0.17510000000000001"/>
    <n v="72272"/>
    <n v="3456.97"/>
    <n v="605.32000000000005"/>
    <n v="4062.29"/>
    <n v="283752.38"/>
    <s v=""/>
    <n v="283752.38"/>
  </r>
  <r>
    <x v="76"/>
    <x v="76"/>
    <n v="4203"/>
    <s v="Cascadia Technical Academy Skills Center"/>
    <s v="Yes"/>
    <x v="0"/>
    <n v="769.64"/>
    <n v="1.06"/>
    <n v="1.1000000000000001"/>
    <n v="769.64"/>
    <n v="2.258"/>
    <n v="72728"/>
    <n v="78209"/>
    <n v="174073.01"/>
    <n v="20182.5"/>
    <n v="14418.72"/>
    <n v="0.18149999999999999"/>
    <n v="0.17510000000000001"/>
    <n v="67685.679999999993"/>
    <n v="3237.59"/>
    <n v="566.9"/>
    <n v="3804.4900000000002"/>
    <n v="265745.68"/>
    <s v=""/>
    <n v="265745.68"/>
  </r>
  <r>
    <x v="76"/>
    <x v="76"/>
    <n v="4587"/>
    <s v="Columbia Valley Elementary"/>
    <s v="No"/>
    <x v="1"/>
    <n v="348.57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3320"/>
    <s v="Covington Middle School"/>
    <s v="Yes"/>
    <x v="0"/>
    <n v="876.01"/>
    <n v="1.06"/>
    <n v="1.1000000000000001"/>
    <n v="876.01"/>
    <n v="2.57"/>
    <n v="72728"/>
    <n v="78209"/>
    <n v="198125.62"/>
    <n v="22971.22"/>
    <n v="14418.72"/>
    <n v="0.18149999999999999"/>
    <n v="0.17510000000000001"/>
    <n v="77038.17"/>
    <n v="3684.95"/>
    <n v="645.23"/>
    <n v="4330.18"/>
    <n v="302465.19"/>
    <s v=""/>
    <n v="302465.19"/>
  </r>
  <r>
    <x v="76"/>
    <x v="76"/>
    <n v="3822"/>
    <s v="Crestline Elementary School"/>
    <s v="Yes"/>
    <x v="0"/>
    <n v="414.72999999999996"/>
    <n v="1.06"/>
    <n v="1.1000000000000001"/>
    <n v="414.72999999999996"/>
    <n v="1.2170000000000001"/>
    <n v="72728"/>
    <n v="78209"/>
    <n v="93820.57"/>
    <n v="10877.82"/>
    <n v="14418.72"/>
    <n v="0.18149999999999999"/>
    <n v="0.17510000000000001"/>
    <n v="36480.720000000001"/>
    <n v="1744.97"/>
    <n v="305.54000000000002"/>
    <n v="2050.5100000000002"/>
    <n v="143229.62000000002"/>
    <s v=""/>
    <n v="143229.62000000002"/>
  </r>
  <r>
    <x v="76"/>
    <x v="76"/>
    <n v="3148"/>
    <s v="Ellsworth Elementary School"/>
    <s v="Yes"/>
    <x v="0"/>
    <n v="386.49"/>
    <n v="1.06"/>
    <n v="1.1000000000000001"/>
    <n v="386.49"/>
    <n v="1.1339999999999999"/>
    <n v="72728"/>
    <n v="78209"/>
    <n v="87421.97"/>
    <n v="10135.94"/>
    <n v="14418.72"/>
    <n v="0.18149999999999999"/>
    <n v="0.17510000000000001"/>
    <n v="33992.720000000001"/>
    <n v="1625.97"/>
    <n v="284.70999999999998"/>
    <n v="1910.68"/>
    <n v="133461.31"/>
    <s v=""/>
    <n v="133461.31"/>
  </r>
  <r>
    <x v="76"/>
    <x v="76"/>
    <n v="5612"/>
    <s v="Emerald Elementary School"/>
    <s v="No"/>
    <x v="1"/>
    <n v="457.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5136"/>
    <s v="Endeavour Elementary School"/>
    <s v="Yes"/>
    <x v="0"/>
    <n v="459.5"/>
    <n v="1.06"/>
    <n v="1.1000000000000001"/>
    <n v="459.5"/>
    <n v="1.3480000000000001"/>
    <n v="72728"/>
    <n v="78209"/>
    <n v="103919.58"/>
    <n v="12048.73"/>
    <n v="14418.72"/>
    <n v="0.18149999999999999"/>
    <n v="0.17510000000000001"/>
    <n v="40407.57"/>
    <n v="1932.81"/>
    <n v="338.44"/>
    <n v="2271.25"/>
    <n v="158647.13"/>
    <s v=""/>
    <n v="158647.13"/>
  </r>
  <r>
    <x v="76"/>
    <x v="76"/>
    <n v="2724"/>
    <s v="Evergreen High School"/>
    <s v="Yes"/>
    <x v="0"/>
    <n v="1458.4"/>
    <n v="1.06"/>
    <n v="1.1000000000000001"/>
    <n v="1458.4"/>
    <n v="4.2779999999999996"/>
    <n v="72728"/>
    <n v="78209"/>
    <n v="329798.21000000002"/>
    <n v="38237.699999999997"/>
    <n v="14418.72"/>
    <n v="0.18149999999999999"/>
    <n v="0.17510000000000001"/>
    <n v="128237.08"/>
    <n v="6133.93"/>
    <n v="1074.05"/>
    <n v="7207.9800000000005"/>
    <n v="503480.97000000003"/>
    <s v=""/>
    <n v="503480.97000000003"/>
  </r>
  <r>
    <x v="76"/>
    <x v="76"/>
    <n v="3971"/>
    <s v="Fircrest Elementary School"/>
    <s v="Yes"/>
    <x v="0"/>
    <n v="355.93"/>
    <n v="1.06"/>
    <n v="1.1000000000000001"/>
    <n v="355.93"/>
    <n v="1.044"/>
    <n v="72728"/>
    <n v="78209"/>
    <n v="80483.710000000006"/>
    <n v="9331.51"/>
    <n v="14418.72"/>
    <n v="0.18149999999999999"/>
    <n v="0.17510000000000001"/>
    <n v="31294.880000000001"/>
    <n v="1496.92"/>
    <n v="262.11"/>
    <n v="1759.0300000000002"/>
    <n v="122869.13"/>
    <s v=""/>
    <n v="122869.13"/>
  </r>
  <r>
    <x v="76"/>
    <x v="76"/>
    <n v="4499"/>
    <s v="Fishers Landing Elementary School"/>
    <s v="No"/>
    <x v="1"/>
    <n v="42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498"/>
    <s v="Frontier Middle School"/>
    <s v="Yes"/>
    <x v="0"/>
    <n v="776.62"/>
    <n v="1.06"/>
    <n v="1.1000000000000001"/>
    <n v="776.62"/>
    <n v="2.278"/>
    <n v="72728"/>
    <n v="78209"/>
    <n v="175614.85"/>
    <n v="20361.259999999998"/>
    <n v="14418.72"/>
    <n v="0.18149999999999999"/>
    <n v="0.17510000000000001"/>
    <n v="68285.2"/>
    <n v="3266.27"/>
    <n v="571.91999999999996"/>
    <n v="3838.19"/>
    <n v="268099.5"/>
    <s v=""/>
    <n v="268099.5"/>
  </r>
  <r>
    <x v="76"/>
    <x v="76"/>
    <n v="4380"/>
    <s v="Harmony Elementary School"/>
    <s v="No"/>
    <x v="1"/>
    <n v="490.36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163"/>
    <s v="Hearthwood Elementary School"/>
    <s v="Yes"/>
    <x v="0"/>
    <n v="310.3"/>
    <n v="1.06"/>
    <n v="1.1000000000000001"/>
    <n v="310.3"/>
    <n v="0.91"/>
    <n v="72728"/>
    <n v="78209"/>
    <n v="70153.429999999993"/>
    <n v="8133.78"/>
    <n v="14418.72"/>
    <n v="0.18149999999999999"/>
    <n v="0.17510000000000001"/>
    <n v="27278.11"/>
    <n v="1304.79"/>
    <n v="228.47"/>
    <n v="1533.26"/>
    <n v="107098.57999999999"/>
    <s v=""/>
    <n v="107098.57999999999"/>
  </r>
  <r>
    <x v="76"/>
    <x v="76"/>
    <n v="5310"/>
    <s v="Henrietta Lacks Health and Bioscience High School"/>
    <s v="No"/>
    <x v="1"/>
    <n v="456.5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523"/>
    <s v="Heritage High School"/>
    <s v="Yes"/>
    <x v="0"/>
    <n v="1508.49"/>
    <n v="1.06"/>
    <n v="1.1000000000000001"/>
    <n v="1508.49"/>
    <n v="4.4249999999999998"/>
    <n v="72728"/>
    <n v="78209"/>
    <n v="341130.68"/>
    <n v="39551.629999999997"/>
    <n v="14418.72"/>
    <n v="0.18149999999999999"/>
    <n v="0.17510000000000001"/>
    <n v="132643.54"/>
    <n v="6344.71"/>
    <n v="1110.96"/>
    <n v="7455.67"/>
    <n v="520781.51999999996"/>
    <s v=""/>
    <n v="520781.51999999996"/>
  </r>
  <r>
    <x v="76"/>
    <x v="76"/>
    <n v="1926"/>
    <s v="Home Choice Academy"/>
    <s v="Yes"/>
    <x v="0"/>
    <n v="195.54"/>
    <n v="1.06"/>
    <n v="1.1000000000000001"/>
    <n v="195.54"/>
    <n v="0.57399999999999995"/>
    <n v="72728"/>
    <n v="78209"/>
    <n v="44250.62"/>
    <n v="5130.54"/>
    <n v="14418.72"/>
    <n v="0.18149999999999999"/>
    <n v="0.17510000000000001"/>
    <n v="17206.189999999999"/>
    <n v="823.02"/>
    <n v="144.11000000000001"/>
    <n v="967.13"/>
    <n v="67554.48"/>
    <s v=""/>
    <n v="67554.48"/>
  </r>
  <r>
    <x v="76"/>
    <x v="76"/>
    <n v="4560"/>
    <s v="Illahee Elementary School"/>
    <s v="No"/>
    <x v="1"/>
    <n v="396.58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3994"/>
    <s v="Image Elementary School"/>
    <s v="Yes"/>
    <x v="0"/>
    <n v="441"/>
    <n v="1.06"/>
    <n v="1.1000000000000001"/>
    <n v="441"/>
    <n v="1.294"/>
    <n v="72728"/>
    <n v="78209"/>
    <n v="99756.63"/>
    <n v="11566.06"/>
    <n v="14418.72"/>
    <n v="0.18149999999999999"/>
    <n v="0.17510000000000001"/>
    <n v="38788.870000000003"/>
    <n v="1855.38"/>
    <n v="324.88"/>
    <n v="2180.2600000000002"/>
    <n v="152291.82"/>
    <s v=""/>
    <n v="152291.82"/>
  </r>
  <r>
    <x v="76"/>
    <x v="76"/>
    <n v="4042"/>
    <s v="Legacy High School"/>
    <s v="Yes"/>
    <x v="0"/>
    <n v="381.21000000000004"/>
    <n v="1.06"/>
    <n v="1.1000000000000001"/>
    <n v="381.21000000000004"/>
    <n v="1.1180000000000001"/>
    <n v="72728"/>
    <n v="78209"/>
    <n v="86188.5"/>
    <n v="9992.93"/>
    <n v="14418.72"/>
    <n v="0.18149999999999999"/>
    <n v="0.17510000000000001"/>
    <n v="33513.1"/>
    <n v="1603.02"/>
    <n v="280.69"/>
    <n v="1883.71"/>
    <n v="131578.23999999999"/>
    <s v=""/>
    <n v="131578.23999999999"/>
  </r>
  <r>
    <x v="76"/>
    <x v="76"/>
    <n v="3618"/>
    <s v="Marrion Elementary School"/>
    <s v="Yes"/>
    <x v="0"/>
    <n v="522.79999999999995"/>
    <n v="1.06"/>
    <n v="1.1000000000000001"/>
    <n v="522.79999999999995"/>
    <n v="1.534"/>
    <n v="72728"/>
    <n v="78209"/>
    <n v="118258.64"/>
    <n v="13711.23"/>
    <n v="14418.72"/>
    <n v="0.18149999999999999"/>
    <n v="0.17510000000000001"/>
    <n v="45983.1"/>
    <n v="2199.5"/>
    <n v="385.13"/>
    <n v="2584.63"/>
    <n v="180537.60000000001"/>
    <s v=""/>
    <n v="180537.60000000001"/>
  </r>
  <r>
    <x v="76"/>
    <x v="76"/>
    <n v="2829"/>
    <s v="Mill Plain Elementary School"/>
    <s v="Yes"/>
    <x v="0"/>
    <n v="393.71"/>
    <n v="1.06"/>
    <n v="1.1000000000000001"/>
    <n v="393.71"/>
    <n v="1.155"/>
    <n v="72728"/>
    <n v="78209"/>
    <n v="89040.89"/>
    <n v="10323.64"/>
    <n v="14418.72"/>
    <n v="0.18149999999999999"/>
    <n v="0.17510000000000001"/>
    <n v="34622.21"/>
    <n v="1656.08"/>
    <n v="289.98"/>
    <n v="1946.06"/>
    <n v="135932.79999999999"/>
    <s v=""/>
    <n v="135932.79999999999"/>
  </r>
  <r>
    <x v="76"/>
    <x v="76"/>
    <n v="4162"/>
    <s v="Mountain View High School"/>
    <s v="No"/>
    <x v="1"/>
    <n v="1557.75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5435"/>
    <s v="Open Doors Evergreen"/>
    <s v="Yes"/>
    <x v="0"/>
    <n v="150.1"/>
    <n v="1.06"/>
    <n v="1.1000000000000001"/>
    <n v="150.1"/>
    <n v="0.44"/>
    <n v="72728"/>
    <n v="78209"/>
    <n v="33920.339999999997"/>
    <n v="3932.82"/>
    <n v="14418.72"/>
    <n v="0.18149999999999999"/>
    <n v="0.17510000000000001"/>
    <n v="13189.42"/>
    <n v="630.89"/>
    <n v="110.47"/>
    <n v="741.36"/>
    <n v="51783.939999999995"/>
    <s v=""/>
    <n v="51783.939999999995"/>
  </r>
  <r>
    <x v="76"/>
    <x v="76"/>
    <n v="2912"/>
    <s v="Orchards Elementary School"/>
    <s v="Yes"/>
    <x v="0"/>
    <n v="403.58"/>
    <n v="1.06"/>
    <n v="1.1000000000000001"/>
    <n v="403.58"/>
    <n v="1.1839999999999999"/>
    <n v="72728"/>
    <n v="78209"/>
    <n v="91276.55"/>
    <n v="10582.85"/>
    <n v="14418.72"/>
    <n v="0.18149999999999999"/>
    <n v="0.17510000000000001"/>
    <n v="35491.519999999997"/>
    <n v="1697.66"/>
    <n v="297.26"/>
    <n v="1994.92"/>
    <n v="139345.84000000003"/>
    <s v=""/>
    <n v="139345.84000000003"/>
  </r>
  <r>
    <x v="76"/>
    <x v="76"/>
    <n v="4209"/>
    <s v="Pacific Middle School"/>
    <s v="No"/>
    <x v="1"/>
    <n v="839.1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445"/>
    <s v="Pioneer Elementary School"/>
    <s v="No"/>
    <x v="1"/>
    <n v="551.16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3995"/>
    <s v="Riverview Elementary School"/>
    <s v="No"/>
    <x v="1"/>
    <n v="308.55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561"/>
    <s v="Shahala Middle School"/>
    <s v="No"/>
    <x v="1"/>
    <n v="799.39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3149"/>
    <s v="Sifton Elementary School"/>
    <s v="Yes"/>
    <x v="0"/>
    <n v="475.84000000000003"/>
    <n v="1.06"/>
    <n v="1.1000000000000001"/>
    <n v="475.84000000000003"/>
    <n v="1.3959999999999999"/>
    <n v="72728"/>
    <n v="78209"/>
    <n v="107619.99"/>
    <n v="12477.75"/>
    <n v="14418.72"/>
    <n v="0.18149999999999999"/>
    <n v="0.17510000000000001"/>
    <n v="41846.42"/>
    <n v="2001.63"/>
    <n v="350.49"/>
    <n v="2352.12"/>
    <n v="164296.28"/>
    <s v=""/>
    <n v="164296.28"/>
  </r>
  <r>
    <x v="76"/>
    <x v="76"/>
    <n v="3823"/>
    <s v="Silver Star Elementary School"/>
    <s v="Yes"/>
    <x v="0"/>
    <n v="378.02"/>
    <n v="1.06"/>
    <n v="1.1000000000000001"/>
    <n v="378.02"/>
    <n v="1.109"/>
    <n v="72728"/>
    <n v="78209"/>
    <n v="85494.67"/>
    <n v="9912.49"/>
    <n v="14418.72"/>
    <n v="0.18149999999999999"/>
    <n v="0.17510000000000001"/>
    <n v="33243.32"/>
    <n v="1590.12"/>
    <n v="278.43"/>
    <n v="1868.55"/>
    <n v="130519.03"/>
    <s v=""/>
    <n v="130519.03"/>
  </r>
  <r>
    <x v="76"/>
    <x v="76"/>
    <n v="3970"/>
    <s v="Sunset Elementary School"/>
    <s v="Yes"/>
    <x v="0"/>
    <n v="441.93"/>
    <n v="1.06"/>
    <n v="1.1000000000000001"/>
    <n v="441.93"/>
    <n v="1.296"/>
    <n v="72728"/>
    <n v="78209"/>
    <n v="99910.82"/>
    <n v="11583.93"/>
    <n v="14418.72"/>
    <n v="0.18149999999999999"/>
    <n v="0.17510000000000001"/>
    <n v="38848.82"/>
    <n v="1858.25"/>
    <n v="325.38"/>
    <n v="2183.63"/>
    <n v="152527.20000000001"/>
    <s v=""/>
    <n v="152527.20000000001"/>
  </r>
  <r>
    <x v="76"/>
    <x v="76"/>
    <n v="5111"/>
    <s v="Union High School"/>
    <s v="No"/>
    <x v="1"/>
    <n v="1928.570000000000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6"/>
    <x v="76"/>
    <n v="4051"/>
    <s v="Wyeast Middle School"/>
    <s v="Yes"/>
    <x v="0"/>
    <n v="742.66"/>
    <n v="1.06"/>
    <n v="1.1000000000000001"/>
    <n v="742.66"/>
    <n v="2.1779999999999999"/>
    <n v="72728"/>
    <n v="78209"/>
    <n v="167905.68"/>
    <n v="19467.439999999999"/>
    <n v="14418.72"/>
    <n v="0.18149999999999999"/>
    <n v="0.17510000000000001"/>
    <n v="65287.6"/>
    <n v="3122.89"/>
    <n v="546.82000000000005"/>
    <n v="3669.71"/>
    <n v="256330.43"/>
    <s v=""/>
    <n v="256330.43"/>
  </r>
  <r>
    <x v="76"/>
    <x v="76"/>
    <n v="4579"/>
    <s v="York Elementary School"/>
    <s v="No"/>
    <x v="1"/>
    <n v="358.7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7"/>
    <x v="77"/>
    <n v="3197"/>
    <s v="Evergreen School"/>
    <s v="Yes"/>
    <x v="0"/>
    <n v="34.799999999999997"/>
    <n v="1"/>
    <n v="1"/>
    <n v="34.799999999999997"/>
    <n v="0.10199999999999999"/>
    <n v="72728"/>
    <n v="78209"/>
    <n v="7418.26"/>
    <n v="559.05999999999995"/>
    <n v="14418.72"/>
    <n v="0.18149999999999999"/>
    <n v="0.17510000000000001"/>
    <n v="2915.02"/>
    <n v="132.96"/>
    <n v="23.28"/>
    <n v="156.24"/>
    <n v="11048.58"/>
    <n v="-1.0000000000218279E-2"/>
    <n v="11048.57"/>
  </r>
  <r>
    <x v="78"/>
    <x v="78"/>
    <n v="3519"/>
    <s v="Adelaide Elementary School"/>
    <s v="Yes"/>
    <x v="0"/>
    <n v="281.70999999999998"/>
    <n v="1.1200000000000001"/>
    <n v="1.1200000000000001"/>
    <n v="281.70999999999998"/>
    <n v="0.82599999999999996"/>
    <n v="72728"/>
    <n v="78209"/>
    <n v="67282.13"/>
    <n v="5070.58"/>
    <n v="14418.72"/>
    <n v="0.18149999999999999"/>
    <n v="0.17510000000000001"/>
    <n v="25009.43"/>
    <n v="1205.8800000000001"/>
    <n v="211.15"/>
    <n v="1417.0300000000002"/>
    <n v="98779.17"/>
    <s v=""/>
    <n v="98779.17"/>
  </r>
  <r>
    <x v="78"/>
    <x v="78"/>
    <n v="3700"/>
    <s v="Brigadoon Elementary School"/>
    <s v="Yes"/>
    <x v="0"/>
    <n v="311.48"/>
    <n v="1.1200000000000001"/>
    <n v="1.1200000000000001"/>
    <n v="311.48"/>
    <n v="0.91400000000000003"/>
    <n v="72728"/>
    <n v="78209"/>
    <n v="74450.2"/>
    <n v="5610.79"/>
    <n v="14418.72"/>
    <n v="0.18149999999999999"/>
    <n v="0.17510000000000001"/>
    <n v="27673.87"/>
    <n v="1334.35"/>
    <n v="233.64"/>
    <n v="1567.9899999999998"/>
    <n v="109302.84999999999"/>
    <s v=""/>
    <n v="109302.84999999999"/>
  </r>
  <r>
    <x v="78"/>
    <x v="78"/>
    <n v="3547"/>
    <s v="Camelot Elementary School"/>
    <s v="Yes"/>
    <x v="0"/>
    <n v="257.2"/>
    <n v="1.1200000000000001"/>
    <n v="1.1200000000000001"/>
    <n v="257.2"/>
    <n v="0.754"/>
    <n v="72728"/>
    <n v="78209"/>
    <n v="61417.34"/>
    <n v="4628.6000000000004"/>
    <n v="14418.72"/>
    <n v="0.18149999999999999"/>
    <n v="0.17510000000000001"/>
    <n v="22829.43"/>
    <n v="1100.77"/>
    <n v="192.74"/>
    <n v="1293.51"/>
    <n v="90168.87999999999"/>
    <s v=""/>
    <n v="90168.87999999999"/>
  </r>
  <r>
    <x v="78"/>
    <x v="78"/>
    <n v="5163"/>
    <s v="Career Academy at Truman High School"/>
    <s v="Yes"/>
    <x v="0"/>
    <n v="81.600000000000009"/>
    <n v="1.1200000000000001"/>
    <n v="1.1200000000000001"/>
    <n v="81.600000000000009"/>
    <n v="0.23899999999999999"/>
    <n v="72728"/>
    <n v="78209"/>
    <n v="19467.830000000002"/>
    <n v="1467.16"/>
    <n v="14418.72"/>
    <n v="0.18149999999999999"/>
    <n v="0.17510000000000001"/>
    <n v="7236.38"/>
    <n v="348.92"/>
    <n v="61.1"/>
    <n v="410.02000000000004"/>
    <n v="28581.390000000003"/>
    <s v=""/>
    <n v="28581.390000000003"/>
  </r>
  <r>
    <x v="78"/>
    <x v="78"/>
    <n v="3766"/>
    <s v="Decatur High School"/>
    <s v="Yes"/>
    <x v="0"/>
    <n v="1336.06"/>
    <n v="1.1200000000000001"/>
    <n v="1.1200000000000001"/>
    <n v="1336.06"/>
    <n v="3.919"/>
    <n v="72728"/>
    <n v="78209"/>
    <n v="319223.56"/>
    <n v="24057.64"/>
    <n v="14418.72"/>
    <n v="0.18149999999999999"/>
    <n v="0.17510000000000001"/>
    <n v="118658.53"/>
    <n v="5721.35"/>
    <n v="1001.81"/>
    <n v="6723.16"/>
    <n v="468662.88999999996"/>
    <s v=""/>
    <n v="468662.88999999996"/>
  </r>
  <r>
    <x v="78"/>
    <x v="78"/>
    <n v="1950"/>
    <s v="Employment Transition Program"/>
    <s v="Yes"/>
    <x v="0"/>
    <n v="55.41"/>
    <n v="1.1200000000000001"/>
    <n v="1.1200000000000001"/>
    <n v="55.41"/>
    <n v="0.16300000000000001"/>
    <n v="72728"/>
    <n v="78209"/>
    <n v="13277.22"/>
    <n v="1000.62"/>
    <n v="14418.72"/>
    <n v="0.18149999999999999"/>
    <n v="0.17510000000000001"/>
    <n v="4935.28"/>
    <n v="237.96"/>
    <n v="41.67"/>
    <n v="279.63"/>
    <n v="19492.75"/>
    <s v=""/>
    <n v="19492.75"/>
  </r>
  <r>
    <x v="78"/>
    <x v="78"/>
    <n v="4470"/>
    <s v="Enterprise Elementary School"/>
    <s v="Yes"/>
    <x v="0"/>
    <n v="385.4"/>
    <n v="1.1200000000000001"/>
    <n v="1.1200000000000001"/>
    <n v="385.4"/>
    <n v="1.131"/>
    <n v="72728"/>
    <n v="78209"/>
    <n v="92126.01"/>
    <n v="6942.89"/>
    <n v="14418.72"/>
    <n v="0.18149999999999999"/>
    <n v="0.17510000000000001"/>
    <n v="34244.14"/>
    <n v="1651.15"/>
    <n v="289.12"/>
    <n v="1940.27"/>
    <n v="135253.31"/>
    <s v=""/>
    <n v="135253.31"/>
  </r>
  <r>
    <x v="78"/>
    <x v="78"/>
    <n v="2417"/>
    <s v="Federal Way High School"/>
    <s v="Yes"/>
    <x v="0"/>
    <n v="1604.92"/>
    <n v="1.1200000000000001"/>
    <n v="1.1200000000000001"/>
    <n v="1604.92"/>
    <n v="4.7080000000000002"/>
    <n v="72728"/>
    <n v="78209"/>
    <n v="383491.83"/>
    <n v="28901.1"/>
    <n v="14418.72"/>
    <n v="0.18149999999999999"/>
    <n v="0.17510000000000001"/>
    <n v="142547.68"/>
    <n v="6873.22"/>
    <n v="1203.5"/>
    <n v="8076.72"/>
    <n v="563017.32999999996"/>
    <s v=""/>
    <n v="563017.32999999996"/>
  </r>
  <r>
    <x v="78"/>
    <x v="78"/>
    <n v="1789"/>
    <s v="Federal Way Public Academy"/>
    <s v="No"/>
    <x v="1"/>
    <n v="301.4100000000000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8"/>
    <x v="78"/>
    <n v="5107"/>
    <s v="Federal Way Running Start Home School"/>
    <s v="No"/>
    <x v="1"/>
    <n v="11.1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8"/>
    <x v="78"/>
    <n v="5255"/>
    <s v="Gateway to College"/>
    <s v="Yes"/>
    <x v="1"/>
    <n v="8.699999999999999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8"/>
    <x v="78"/>
    <n v="4426"/>
    <s v="Green Gables Elementary School"/>
    <s v="Yes"/>
    <x v="0"/>
    <n v="317.7"/>
    <n v="1.1200000000000001"/>
    <n v="1.1200000000000001"/>
    <n v="317.7"/>
    <n v="0.93200000000000005"/>
    <n v="72728"/>
    <n v="78209"/>
    <n v="75916.399999999994"/>
    <n v="5721.28"/>
    <n v="14418.72"/>
    <n v="0.18149999999999999"/>
    <n v="0.17510000000000001"/>
    <n v="28218.87"/>
    <n v="1360.63"/>
    <n v="238.25"/>
    <n v="1598.88"/>
    <n v="111455.43"/>
    <s v=""/>
    <n v="111455.43"/>
  </r>
  <r>
    <x v="78"/>
    <x v="78"/>
    <n v="3898"/>
    <s v="Illahee Middle School"/>
    <s v="Yes"/>
    <x v="0"/>
    <n v="623.35"/>
    <n v="1.1200000000000001"/>
    <n v="1.1200000000000001"/>
    <n v="623.35"/>
    <n v="1.8280000000000001"/>
    <n v="72728"/>
    <n v="78209"/>
    <n v="148900.4"/>
    <n v="11221.58"/>
    <n v="14418.72"/>
    <n v="0.18149999999999999"/>
    <n v="0.17510000000000001"/>
    <n v="55347.74"/>
    <n v="2668.7"/>
    <n v="467.29"/>
    <n v="3135.99"/>
    <n v="218605.70999999996"/>
    <s v=""/>
    <n v="218605.70999999996"/>
  </r>
  <r>
    <x v="78"/>
    <x v="78"/>
    <n v="1759"/>
    <s v="Internet Academy"/>
    <s v="Yes"/>
    <x v="0"/>
    <n v="413.04"/>
    <n v="1.1200000000000001"/>
    <n v="1.1200000000000001"/>
    <n v="413.04"/>
    <n v="1.212"/>
    <n v="72728"/>
    <n v="78209"/>
    <n v="98723.9"/>
    <n v="7440.12"/>
    <n v="14418.72"/>
    <n v="0.18149999999999999"/>
    <n v="0.17510000000000001"/>
    <n v="36696.639999999999"/>
    <n v="1769.4"/>
    <n v="309.82"/>
    <n v="2079.2200000000003"/>
    <n v="144939.87999999998"/>
    <n v="-1.999999862164259E-2"/>
    <n v="144939.86000000135"/>
  </r>
  <r>
    <x v="78"/>
    <x v="78"/>
    <n v="3701"/>
    <s v="Kilo Middle School"/>
    <s v="Yes"/>
    <x v="0"/>
    <n v="651.98"/>
    <n v="1.1200000000000001"/>
    <n v="1.1200000000000001"/>
    <n v="651.98"/>
    <n v="1.9119999999999999"/>
    <n v="72728"/>
    <n v="78209"/>
    <n v="155742.65"/>
    <n v="11737.23"/>
    <n v="14418.72"/>
    <n v="0.18149999999999999"/>
    <n v="0.17510000000000001"/>
    <n v="57891.07"/>
    <n v="2791.33"/>
    <n v="488.76"/>
    <n v="3280.09"/>
    <n v="228651.04"/>
    <s v=""/>
    <n v="228651.04"/>
  </r>
  <r>
    <x v="78"/>
    <x v="78"/>
    <n v="3738"/>
    <s v="Lake Dolloff Elementary School"/>
    <s v="Yes"/>
    <x v="0"/>
    <n v="497.79999999999995"/>
    <n v="1.1200000000000001"/>
    <n v="1.1200000000000001"/>
    <n v="497.79999999999995"/>
    <n v="1.46"/>
    <n v="72728"/>
    <n v="78209"/>
    <n v="118924.83"/>
    <n v="8962.5300000000007"/>
    <n v="14418.72"/>
    <n v="0.18149999999999999"/>
    <n v="0.17510000000000001"/>
    <n v="44205.53"/>
    <n v="2131.46"/>
    <n v="373.22"/>
    <n v="2504.6800000000003"/>
    <n v="174597.56999999998"/>
    <s v=""/>
    <n v="174597.56999999998"/>
  </r>
  <r>
    <x v="78"/>
    <x v="78"/>
    <n v="3568"/>
    <s v="Lake Grove Elementary School"/>
    <s v="Yes"/>
    <x v="0"/>
    <n v="365.1"/>
    <n v="1.1200000000000001"/>
    <n v="1.1200000000000001"/>
    <n v="365.1"/>
    <n v="1.071"/>
    <n v="72728"/>
    <n v="78209"/>
    <n v="87238.69"/>
    <n v="6574.57"/>
    <n v="14418.72"/>
    <n v="0.18149999999999999"/>
    <n v="0.17510000000000001"/>
    <n v="32427.48"/>
    <n v="1563.55"/>
    <n v="273.77999999999997"/>
    <n v="1837.33"/>
    <n v="128078.06999999999"/>
    <s v=""/>
    <n v="128078.06999999999"/>
  </r>
  <r>
    <x v="78"/>
    <x v="78"/>
    <n v="2841"/>
    <s v="Lakeland Elementary School"/>
    <s v="Yes"/>
    <x v="0"/>
    <n v="419.29"/>
    <n v="1.1200000000000001"/>
    <n v="1.1200000000000001"/>
    <n v="419.29"/>
    <n v="1.23"/>
    <n v="72728"/>
    <n v="78209"/>
    <n v="100190.09"/>
    <n v="7550.63"/>
    <n v="14418.72"/>
    <n v="0.18149999999999999"/>
    <n v="0.17510000000000001"/>
    <n v="37241.64"/>
    <n v="1795.68"/>
    <n v="314.42"/>
    <n v="2110.1"/>
    <n v="147092.46"/>
    <s v=""/>
    <n v="147092.46"/>
  </r>
  <r>
    <x v="78"/>
    <x v="78"/>
    <n v="3381"/>
    <s v="Lakota Middle School"/>
    <s v="Yes"/>
    <x v="0"/>
    <n v="621.26"/>
    <n v="1.1200000000000001"/>
    <n v="1.1200000000000001"/>
    <n v="621.26"/>
    <n v="1.8220000000000001"/>
    <n v="72728"/>
    <n v="78209"/>
    <n v="148411.67000000001"/>
    <n v="11184.74"/>
    <n v="14418.72"/>
    <n v="0.18149999999999999"/>
    <n v="0.17510000000000001"/>
    <n v="55166.07"/>
    <n v="2659.94"/>
    <n v="465.76"/>
    <n v="3125.7"/>
    <n v="217888.18000000002"/>
    <s v=""/>
    <n v="217888.18000000002"/>
  </r>
  <r>
    <x v="78"/>
    <x v="78"/>
    <n v="3627"/>
    <s v="Mark Twain Elementary School"/>
    <s v="Yes"/>
    <x v="0"/>
    <n v="536.5"/>
    <n v="1.1200000000000001"/>
    <n v="1.1200000000000001"/>
    <n v="536.5"/>
    <n v="1.5740000000000001"/>
    <n v="72728"/>
    <n v="78209"/>
    <n v="128210.74"/>
    <n v="9662.34"/>
    <n v="14418.72"/>
    <n v="0.18149999999999999"/>
    <n v="0.17510000000000001"/>
    <n v="47657.19"/>
    <n v="2297.88"/>
    <n v="402.36"/>
    <n v="2700.2400000000002"/>
    <n v="188230.50999999998"/>
    <s v=""/>
    <n v="188230.50999999998"/>
  </r>
  <r>
    <x v="78"/>
    <x v="78"/>
    <n v="4480"/>
    <s v="Meredith Hill Elementary School"/>
    <s v="Yes"/>
    <x v="0"/>
    <n v="387.45"/>
    <n v="1.1200000000000001"/>
    <n v="1.1200000000000001"/>
    <n v="387.45"/>
    <n v="1.137"/>
    <n v="72728"/>
    <n v="78209"/>
    <n v="92614.74"/>
    <n v="6979.73"/>
    <n v="14418.72"/>
    <n v="0.18149999999999999"/>
    <n v="0.17510000000000001"/>
    <n v="34425.81"/>
    <n v="1659.91"/>
    <n v="290.64999999999998"/>
    <n v="1950.56"/>
    <n v="135970.84"/>
    <s v=""/>
    <n v="135970.84"/>
  </r>
  <r>
    <x v="78"/>
    <x v="78"/>
    <n v="3159"/>
    <s v="Mirror Lake Elementary School"/>
    <s v="Yes"/>
    <x v="0"/>
    <n v="497.5"/>
    <n v="1.1200000000000001"/>
    <n v="1.1200000000000001"/>
    <n v="497.5"/>
    <n v="1.4590000000000001"/>
    <n v="72728"/>
    <n v="78209"/>
    <n v="118843.37"/>
    <n v="8956.39"/>
    <n v="14418.72"/>
    <n v="0.18149999999999999"/>
    <n v="0.17510000000000001"/>
    <n v="44175.25"/>
    <n v="2130"/>
    <n v="372.96"/>
    <n v="2502.96"/>
    <n v="174477.97"/>
    <s v=""/>
    <n v="174477.97"/>
  </r>
  <r>
    <x v="78"/>
    <x v="78"/>
    <n v="3625"/>
    <s v="Nautilus K-8 School"/>
    <s v="Yes"/>
    <x v="0"/>
    <n v="473.6"/>
    <n v="1.1200000000000001"/>
    <n v="1.1200000000000001"/>
    <n v="473.6"/>
    <n v="1.389"/>
    <n v="72728"/>
    <n v="78209"/>
    <n v="113141.5"/>
    <n v="8526.68"/>
    <n v="14418.72"/>
    <n v="0.18149999999999999"/>
    <n v="0.17510000000000001"/>
    <n v="42055.81"/>
    <n v="2027.8"/>
    <n v="355.07"/>
    <n v="2382.87"/>
    <n v="166106.85999999999"/>
    <s v=""/>
    <n v="166106.85999999999"/>
  </r>
  <r>
    <x v="78"/>
    <x v="78"/>
    <n v="3432"/>
    <s v="Olympic View Elementary School"/>
    <s v="Yes"/>
    <x v="0"/>
    <n v="483.01"/>
    <n v="1.1200000000000001"/>
    <n v="1.1200000000000001"/>
    <n v="483.01"/>
    <n v="1.417"/>
    <n v="72728"/>
    <n v="78209"/>
    <n v="115422.25"/>
    <n v="8698.56"/>
    <n v="14418.72"/>
    <n v="0.18149999999999999"/>
    <n v="0.17510000000000001"/>
    <n v="42903.58"/>
    <n v="2068.6799999999998"/>
    <n v="362.23"/>
    <n v="2430.91"/>
    <n v="169455.30000000002"/>
    <s v=""/>
    <n v="169455.30000000002"/>
  </r>
  <r>
    <x v="78"/>
    <x v="78"/>
    <n v="5348"/>
    <s v="Open Doors Youth Reengagement (1418)"/>
    <s v="Yes"/>
    <x v="0"/>
    <n v="156.48999999999998"/>
    <n v="1.1200000000000001"/>
    <n v="1.1200000000000001"/>
    <n v="156.48999999999998"/>
    <n v="0.45900000000000002"/>
    <n v="72728"/>
    <n v="78209"/>
    <n v="37388.01"/>
    <n v="2817.67"/>
    <n v="14418.72"/>
    <n v="0.18149999999999999"/>
    <n v="0.17510000000000001"/>
    <n v="13897.49"/>
    <n v="670.09"/>
    <n v="117.33"/>
    <n v="787.42000000000007"/>
    <n v="54890.59"/>
    <s v=""/>
    <n v="54890.59"/>
  </r>
  <r>
    <x v="78"/>
    <x v="78"/>
    <n v="3329"/>
    <s v="Panther Lake Elementary School"/>
    <s v="Yes"/>
    <x v="0"/>
    <n v="425.01"/>
    <n v="1.1200000000000001"/>
    <n v="1.1200000000000001"/>
    <n v="425.01"/>
    <n v="1.2470000000000001"/>
    <n v="72728"/>
    <n v="78209"/>
    <n v="101574.83"/>
    <n v="7654.99"/>
    <n v="14418.72"/>
    <n v="0.18149999999999999"/>
    <n v="0.17510000000000001"/>
    <n v="37756.36"/>
    <n v="1820.5"/>
    <n v="318.77"/>
    <n v="2139.27"/>
    <n v="149125.44999999998"/>
    <s v=""/>
    <n v="149125.44999999998"/>
  </r>
  <r>
    <x v="78"/>
    <x v="78"/>
    <n v="4422"/>
    <s v="Rainier View Elementary School"/>
    <s v="Yes"/>
    <x v="0"/>
    <n v="479.5"/>
    <n v="1.1200000000000001"/>
    <n v="1.1200000000000001"/>
    <n v="479.5"/>
    <n v="1.407"/>
    <n v="72728"/>
    <n v="78209"/>
    <n v="114607.69"/>
    <n v="8637.18"/>
    <n v="14418.72"/>
    <n v="0.18149999999999999"/>
    <n v="0.17510000000000001"/>
    <n v="42600.800000000003"/>
    <n v="2054.08"/>
    <n v="359.67"/>
    <n v="2413.75"/>
    <n v="168259.41999999998"/>
    <s v=""/>
    <n v="168259.41999999998"/>
  </r>
  <r>
    <x v="78"/>
    <x v="78"/>
    <n v="3626"/>
    <s v="Sacajawea Middle School"/>
    <s v="Yes"/>
    <x v="0"/>
    <n v="657.88"/>
    <n v="1.1200000000000001"/>
    <n v="1.1200000000000001"/>
    <n v="657.88"/>
    <n v="1.93"/>
    <n v="72728"/>
    <n v="78209"/>
    <n v="157208.84"/>
    <n v="11847.73"/>
    <n v="14418.72"/>
    <n v="0.18149999999999999"/>
    <n v="0.17510000000000001"/>
    <n v="58436.07"/>
    <n v="2817.61"/>
    <n v="493.36"/>
    <n v="3310.9700000000003"/>
    <n v="230803.61000000002"/>
    <s v=""/>
    <n v="230803.61000000002"/>
  </r>
  <r>
    <x v="78"/>
    <x v="78"/>
    <n v="5029"/>
    <s v="Sequoyah Middle School"/>
    <s v="Yes"/>
    <x v="0"/>
    <n v="532.16999999999996"/>
    <n v="1.1200000000000001"/>
    <n v="1.1200000000000001"/>
    <n v="532.16999999999996"/>
    <n v="1.5609999999999999"/>
    <n v="72728"/>
    <n v="78209"/>
    <n v="127151.82"/>
    <n v="9582.5400000000009"/>
    <n v="14418.72"/>
    <n v="0.18149999999999999"/>
    <n v="0.17510000000000001"/>
    <n v="47263.58"/>
    <n v="2278.91"/>
    <n v="399.04"/>
    <n v="2677.95"/>
    <n v="186675.89000000004"/>
    <s v=""/>
    <n v="186675.89000000004"/>
  </r>
  <r>
    <x v="78"/>
    <x v="78"/>
    <n v="4374"/>
    <s v="Sherwood Forest Elementary School"/>
    <s v="Yes"/>
    <x v="0"/>
    <n v="334.68"/>
    <n v="1.1200000000000001"/>
    <n v="1.1200000000000001"/>
    <n v="334.68"/>
    <n v="0.98199999999999998"/>
    <n v="72728"/>
    <n v="78209"/>
    <n v="79989.16"/>
    <n v="6028.23"/>
    <n v="14418.72"/>
    <n v="0.18149999999999999"/>
    <n v="0.17510000000000001"/>
    <n v="29732.76"/>
    <n v="1433.62"/>
    <n v="251.03"/>
    <n v="1684.6499999999999"/>
    <n v="117434.79999999999"/>
    <s v=""/>
    <n v="117434.79999999999"/>
  </r>
  <r>
    <x v="78"/>
    <x v="78"/>
    <n v="4343"/>
    <s v="Silver Lake Elementary School - Federal Way"/>
    <s v="Yes"/>
    <x v="0"/>
    <n v="382.22999999999996"/>
    <n v="1.1200000000000001"/>
    <n v="1.1200000000000001"/>
    <n v="382.22999999999996"/>
    <n v="1.121"/>
    <n v="72728"/>
    <n v="78209"/>
    <n v="91311.46"/>
    <n v="6881.5"/>
    <n v="14418.72"/>
    <n v="0.18149999999999999"/>
    <n v="0.17510000000000001"/>
    <n v="33941.370000000003"/>
    <n v="1636.55"/>
    <n v="286.56"/>
    <n v="1923.11"/>
    <n v="134057.44"/>
    <s v=""/>
    <n v="134057.44"/>
  </r>
  <r>
    <x v="78"/>
    <x v="78"/>
    <n v="3160"/>
    <s v="Star Lake Elementary School"/>
    <s v="Yes"/>
    <x v="0"/>
    <n v="391.86"/>
    <n v="1.1200000000000001"/>
    <n v="1.1200000000000001"/>
    <n v="391.86"/>
    <n v="1.149"/>
    <n v="72728"/>
    <n v="78209"/>
    <n v="93592.21"/>
    <n v="7053.39"/>
    <n v="14418.72"/>
    <n v="0.18149999999999999"/>
    <n v="0.17510000000000001"/>
    <n v="34789.14"/>
    <n v="1677.43"/>
    <n v="293.72000000000003"/>
    <n v="1971.15"/>
    <n v="137405.89000000001"/>
    <s v=""/>
    <n v="137405.89000000001"/>
  </r>
  <r>
    <x v="78"/>
    <x v="78"/>
    <n v="3567"/>
    <s v="Sunnycrest Elementary School"/>
    <s v="Yes"/>
    <x v="0"/>
    <n v="522.79999999999995"/>
    <n v="1.1200000000000001"/>
    <n v="1.1200000000000001"/>
    <n v="522.79999999999995"/>
    <n v="1.534"/>
    <n v="72728"/>
    <n v="78209"/>
    <n v="124952.52"/>
    <n v="9416.7999999999993"/>
    <n v="14418.72"/>
    <n v="0.18149999999999999"/>
    <n v="0.17510000000000001"/>
    <n v="46446.080000000002"/>
    <n v="2239.4899999999998"/>
    <n v="392.13"/>
    <n v="2631.62"/>
    <n v="183447.02"/>
    <s v=""/>
    <n v="183447.02"/>
  </r>
  <r>
    <x v="78"/>
    <x v="78"/>
    <n v="1951"/>
    <s v="Support School"/>
    <s v="No"/>
    <x v="1"/>
    <n v="10.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8"/>
    <x v="78"/>
    <n v="5473"/>
    <s v="TAFA at Saghalie"/>
    <s v="Yes"/>
    <x v="0"/>
    <n v="529.81999999999994"/>
    <n v="1.1200000000000001"/>
    <n v="1.1200000000000001"/>
    <n v="529.81999999999994"/>
    <n v="1.554"/>
    <n v="72728"/>
    <n v="78209"/>
    <n v="126581.63"/>
    <n v="9539.57"/>
    <n v="14418.72"/>
    <n v="0.18149999999999999"/>
    <n v="0.17510000000000001"/>
    <n v="47051.64"/>
    <n v="2268.69"/>
    <n v="397.25"/>
    <n v="2665.94"/>
    <n v="185838.78000000003"/>
    <s v=""/>
    <n v="185838.78000000003"/>
  </r>
  <r>
    <x v="78"/>
    <x v="78"/>
    <n v="3584"/>
    <s v="Thomas Jefferson High School"/>
    <s v="Yes"/>
    <x v="0"/>
    <n v="1729.51"/>
    <n v="1.1200000000000001"/>
    <n v="1.1200000000000001"/>
    <n v="1729.51"/>
    <n v="5.0730000000000004"/>
    <n v="72728"/>
    <n v="78209"/>
    <n v="413223.04"/>
    <n v="31141.73"/>
    <n v="14418.72"/>
    <n v="0.18149999999999999"/>
    <n v="0.17510000000000001"/>
    <n v="153599.07"/>
    <n v="7406.08"/>
    <n v="1296.8"/>
    <n v="8702.8799999999992"/>
    <n v="606666.72"/>
    <s v=""/>
    <n v="606666.72"/>
  </r>
  <r>
    <x v="78"/>
    <x v="78"/>
    <n v="4570"/>
    <s v="Todd Beamer High School"/>
    <s v="Yes"/>
    <x v="0"/>
    <n v="1318.31"/>
    <n v="1.1200000000000001"/>
    <n v="1.1200000000000001"/>
    <n v="1318.31"/>
    <n v="3.867"/>
    <n v="72728"/>
    <n v="78209"/>
    <n v="314987.88"/>
    <n v="23738.43"/>
    <n v="14418.72"/>
    <n v="0.18149999999999999"/>
    <n v="0.17510000000000001"/>
    <n v="117084.09"/>
    <n v="5645.44"/>
    <n v="988.52"/>
    <n v="6633.9599999999991"/>
    <n v="462444.36"/>
    <s v=""/>
    <n v="462444.36"/>
  </r>
  <r>
    <x v="78"/>
    <x v="78"/>
    <n v="3431"/>
    <s v="Totem Middle School"/>
    <s v="Yes"/>
    <x v="0"/>
    <n v="736.18"/>
    <n v="1.1200000000000001"/>
    <n v="1.1200000000000001"/>
    <n v="736.18"/>
    <n v="2.1589999999999998"/>
    <n v="72728"/>
    <n v="78209"/>
    <n v="175862.12"/>
    <n v="13253.5"/>
    <n v="14418.72"/>
    <n v="0.18149999999999999"/>
    <n v="0.17510000000000001"/>
    <n v="65369.68"/>
    <n v="3151.93"/>
    <n v="551.9"/>
    <n v="3703.83"/>
    <n v="258189.12999999998"/>
    <s v=""/>
    <n v="258189.12999999998"/>
  </r>
  <r>
    <x v="78"/>
    <x v="78"/>
    <n v="3628"/>
    <s v="Twin Lakes Elementary School"/>
    <s v="Yes"/>
    <x v="0"/>
    <n v="335.8"/>
    <n v="1.1200000000000001"/>
    <n v="1.1200000000000001"/>
    <n v="335.8"/>
    <n v="0.98499999999999999"/>
    <n v="72728"/>
    <n v="78209"/>
    <n v="80233.53"/>
    <n v="6046.64"/>
    <n v="14418.72"/>
    <n v="0.18149999999999999"/>
    <n v="0.17510000000000001"/>
    <n v="29823.59"/>
    <n v="1438"/>
    <n v="251.79"/>
    <n v="1689.79"/>
    <n v="117793.54999999999"/>
    <s v=""/>
    <n v="117793.54999999999"/>
  </r>
  <r>
    <x v="78"/>
    <x v="78"/>
    <n v="3582"/>
    <s v="Valhalla Elementary School"/>
    <s v="Yes"/>
    <x v="0"/>
    <n v="533.1"/>
    <n v="1.1200000000000001"/>
    <n v="1.1200000000000001"/>
    <n v="533.1"/>
    <n v="1.5640000000000001"/>
    <n v="72728"/>
    <n v="78209"/>
    <n v="127396.18"/>
    <n v="9600.9599999999991"/>
    <n v="14418.72"/>
    <n v="0.18149999999999999"/>
    <n v="0.17510000000000001"/>
    <n v="47354.41"/>
    <n v="2283.29"/>
    <n v="399.8"/>
    <n v="2683.09"/>
    <n v="187034.63999999998"/>
    <s v=""/>
    <n v="187034.63999999998"/>
  </r>
  <r>
    <x v="78"/>
    <x v="78"/>
    <n v="3583"/>
    <s v="Wildwood Elementary School"/>
    <s v="Yes"/>
    <x v="0"/>
    <n v="515.80999999999995"/>
    <n v="1.1200000000000001"/>
    <n v="1.1200000000000001"/>
    <n v="515.80999999999995"/>
    <n v="1.5129999999999999"/>
    <n v="72728"/>
    <n v="78209"/>
    <n v="123241.96"/>
    <n v="9287.8799999999992"/>
    <n v="14418.72"/>
    <n v="0.18149999999999999"/>
    <n v="0.17510000000000001"/>
    <n v="45810.25"/>
    <n v="2208.83"/>
    <n v="386.77"/>
    <n v="2595.6"/>
    <n v="180935.69000000003"/>
    <s v=""/>
    <n v="180935.69000000003"/>
  </r>
  <r>
    <x v="78"/>
    <x v="78"/>
    <n v="3328"/>
    <s v="Woodmont K-8 School"/>
    <s v="Yes"/>
    <x v="0"/>
    <n v="405.4"/>
    <n v="1.1200000000000001"/>
    <n v="1.1200000000000001"/>
    <n v="405.4"/>
    <n v="1.1890000000000001"/>
    <n v="72728"/>
    <n v="78209"/>
    <n v="96850.42"/>
    <n v="7298.94"/>
    <n v="14418.72"/>
    <n v="0.18149999999999999"/>
    <n v="0.17510000000000001"/>
    <n v="36000.25"/>
    <n v="1735.82"/>
    <n v="303.94"/>
    <n v="2039.76"/>
    <n v="142189.37"/>
    <s v=""/>
    <n v="142189.37"/>
  </r>
  <r>
    <x v="79"/>
    <x v="79"/>
    <n v="2263"/>
    <s v="Beach Elem"/>
    <s v="Yes"/>
    <x v="0"/>
    <n v="36.700000000000003"/>
    <n v="1.06"/>
    <n v="1.06"/>
    <n v="36.700000000000003"/>
    <n v="0.108"/>
    <n v="72728"/>
    <n v="78209"/>
    <n v="8325.9"/>
    <n v="627.47"/>
    <n v="14418.72"/>
    <n v="0.18149999999999999"/>
    <n v="0.17510000000000001"/>
    <n v="3178.24"/>
    <n v="149.22"/>
    <n v="26.13"/>
    <n v="175.35"/>
    <n v="12306.96"/>
    <n v="4.0000000037252903E-2"/>
    <n v="12307.000000000036"/>
  </r>
  <r>
    <x v="79"/>
    <x v="79"/>
    <n v="5207"/>
    <s v="Cascadia Elementary"/>
    <s v="Yes"/>
    <x v="0"/>
    <n v="443.25"/>
    <n v="1.06"/>
    <n v="1.06"/>
    <n v="443.25"/>
    <n v="1.3"/>
    <n v="72728"/>
    <n v="78209"/>
    <n v="100219.18"/>
    <n v="7552.82"/>
    <n v="14418.72"/>
    <n v="0.18149999999999999"/>
    <n v="0.17510000000000001"/>
    <n v="38256.620000000003"/>
    <n v="1796.2"/>
    <n v="314.51"/>
    <n v="2110.71"/>
    <n v="148139.32999999999"/>
    <s v=""/>
    <n v="148139.32999999999"/>
  </r>
  <r>
    <x v="79"/>
    <x v="79"/>
    <n v="2458"/>
    <s v="Central Elementary"/>
    <s v="Yes"/>
    <x v="0"/>
    <n v="324.2"/>
    <n v="1.06"/>
    <n v="1.06"/>
    <n v="324.2"/>
    <n v="0.95099999999999996"/>
    <n v="72728"/>
    <n v="78209"/>
    <n v="73314.19"/>
    <n v="5525.17"/>
    <n v="14418.72"/>
    <n v="0.18149999999999999"/>
    <n v="0.17510000000000001"/>
    <n v="27986.19"/>
    <n v="1313.99"/>
    <n v="230.08"/>
    <n v="1544.07"/>
    <n v="108369.62000000001"/>
    <s v=""/>
    <n v="108369.62000000001"/>
  </r>
  <r>
    <x v="79"/>
    <x v="79"/>
    <n v="2607"/>
    <s v="Custer Elem"/>
    <s v="No"/>
    <x v="1"/>
    <n v="368.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9"/>
    <x v="79"/>
    <n v="4482"/>
    <s v="Eagleridge Elementary"/>
    <s v="Yes"/>
    <x v="0"/>
    <n v="484.09999999999997"/>
    <n v="1.06"/>
    <n v="1.06"/>
    <n v="484.09999999999997"/>
    <n v="1.42"/>
    <n v="72728"/>
    <n v="78209"/>
    <n v="109470.19"/>
    <n v="8250"/>
    <n v="14418.72"/>
    <n v="0.18149999999999999"/>
    <n v="0.17510000000000001"/>
    <n v="41788"/>
    <n v="1962"/>
    <n v="343.55"/>
    <n v="2305.5500000000002"/>
    <n v="161813.74"/>
    <s v=""/>
    <n v="161813.74"/>
  </r>
  <r>
    <x v="79"/>
    <x v="79"/>
    <n v="2488"/>
    <s v="Ferndale High School"/>
    <s v="No"/>
    <x v="1"/>
    <n v="1330.3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79"/>
    <x v="79"/>
    <n v="5464"/>
    <s v="FERNDALE RE-ENGAGEMENT"/>
    <s v="Yes"/>
    <x v="0"/>
    <n v="38.339999999999996"/>
    <n v="1.06"/>
    <n v="1.06"/>
    <n v="38.339999999999996"/>
    <n v="0.112"/>
    <n v="72728"/>
    <n v="78209"/>
    <n v="8634.27"/>
    <n v="650.70000000000005"/>
    <n v="14418.72"/>
    <n v="0.18149999999999999"/>
    <n v="0.17510000000000001"/>
    <n v="3295.95"/>
    <n v="154.75"/>
    <n v="27.1"/>
    <n v="181.85"/>
    <n v="12762.770000000002"/>
    <s v=""/>
    <n v="12762.770000000002"/>
  </r>
  <r>
    <x v="79"/>
    <x v="79"/>
    <n v="5579"/>
    <s v="Ferndale Virtual Academy"/>
    <s v="Yes"/>
    <x v="0"/>
    <n v="148.15"/>
    <n v="1.06"/>
    <n v="1.06"/>
    <n v="148.15"/>
    <n v="0.435"/>
    <n v="72728"/>
    <n v="78209"/>
    <n v="33534.879999999997"/>
    <n v="2527.29"/>
    <n v="14418.72"/>
    <n v="0.18149999999999999"/>
    <n v="0.17510000000000001"/>
    <n v="12801.25"/>
    <n v="601.04"/>
    <n v="105.24"/>
    <n v="706.28"/>
    <n v="49569.7"/>
    <s v=""/>
    <n v="49569.7"/>
  </r>
  <r>
    <x v="79"/>
    <x v="79"/>
    <n v="4554"/>
    <s v="Horizon Middle School"/>
    <s v="Yes"/>
    <x v="0"/>
    <n v="421.79"/>
    <n v="1.06"/>
    <n v="1.06"/>
    <n v="421.79"/>
    <n v="1.2370000000000001"/>
    <n v="72728"/>
    <n v="78209"/>
    <n v="95362.41"/>
    <n v="7186.79"/>
    <n v="14418.72"/>
    <n v="0.18149999999999999"/>
    <n v="0.17510000000000001"/>
    <n v="36402.639999999999"/>
    <n v="1709.15"/>
    <n v="299.27"/>
    <n v="2008.42"/>
    <n v="140960.26"/>
    <s v=""/>
    <n v="140960.26"/>
  </r>
  <r>
    <x v="79"/>
    <x v="79"/>
    <n v="4130"/>
    <s v="Skyline Elementary School"/>
    <s v="Yes"/>
    <x v="0"/>
    <n v="494.24"/>
    <n v="1.06"/>
    <n v="1.06"/>
    <n v="494.24"/>
    <n v="1.45"/>
    <n v="72728"/>
    <n v="78209"/>
    <n v="111782.94"/>
    <n v="8424.2900000000009"/>
    <n v="14418.72"/>
    <n v="0.18149999999999999"/>
    <n v="0.17510000000000001"/>
    <n v="42670.84"/>
    <n v="2003.45"/>
    <n v="350.8"/>
    <n v="2354.25"/>
    <n v="165232.32000000001"/>
    <s v=""/>
    <n v="165232.32000000001"/>
  </r>
  <r>
    <x v="79"/>
    <x v="79"/>
    <n v="3762"/>
    <s v="Vista Middle School"/>
    <s v="Yes"/>
    <x v="0"/>
    <n v="529.29"/>
    <n v="1.06"/>
    <n v="1.06"/>
    <n v="529.29"/>
    <n v="1.5529999999999999"/>
    <n v="72728"/>
    <n v="78209"/>
    <n v="119723.38"/>
    <n v="9022.7099999999991"/>
    <n v="14418.72"/>
    <n v="0.18149999999999999"/>
    <n v="0.17510000000000001"/>
    <n v="45701.94"/>
    <n v="2145.77"/>
    <n v="375.72"/>
    <n v="2521.4899999999998"/>
    <n v="176969.52"/>
    <s v=""/>
    <n v="176969.52"/>
  </r>
  <r>
    <x v="80"/>
    <x v="80"/>
    <n v="4582"/>
    <s v="Columbia Junior High School"/>
    <s v="No"/>
    <x v="1"/>
    <n v="596.2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0"/>
    <x v="80"/>
    <n v="2878"/>
    <s v="Discovery Primary School"/>
    <s v="Yes"/>
    <x v="0"/>
    <n v="444.7"/>
    <n v="1.1200000000000001"/>
    <n v="1.1200000000000001"/>
    <n v="444.7"/>
    <n v="1.304"/>
    <n v="72728"/>
    <n v="78209"/>
    <n v="106217.79"/>
    <n v="8004.89"/>
    <n v="14418.72"/>
    <n v="0.18149999999999999"/>
    <n v="0.17510000000000001"/>
    <n v="39482.199999999997"/>
    <n v="1903.71"/>
    <n v="333.34"/>
    <n v="2237.0500000000002"/>
    <n v="155941.93"/>
    <n v="119.58999999985099"/>
    <n v="156061.51999999984"/>
  </r>
  <r>
    <x v="80"/>
    <x v="80"/>
    <n v="5671"/>
    <s v="Fife Elementary School"/>
    <s v="Yes"/>
    <x v="0"/>
    <n v="820.98"/>
    <n v="1.1200000000000001"/>
    <n v="1.1200000000000001"/>
    <n v="820.98"/>
    <n v="2.4079999999999999"/>
    <n v="72728"/>
    <n v="78209"/>
    <n v="196144.51"/>
    <n v="14782.03"/>
    <n v="14418.72"/>
    <n v="0.18149999999999999"/>
    <n v="0.17510000000000001"/>
    <n v="72908.84"/>
    <n v="3515.44"/>
    <n v="615.54999999999995"/>
    <n v="4130.99"/>
    <n v="287966.37"/>
    <s v=""/>
    <n v="287966.37"/>
  </r>
  <r>
    <x v="80"/>
    <x v="80"/>
    <n v="2773"/>
    <s v="Fife High School"/>
    <s v="No"/>
    <x v="1"/>
    <n v="868.7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0"/>
    <x v="80"/>
    <n v="5582"/>
    <s v="Fife Open Doors"/>
    <s v="Yes"/>
    <x v="1"/>
    <n v="18.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0"/>
    <x v="80"/>
    <n v="4557"/>
    <s v="Hedden Elementary School"/>
    <s v="Yes"/>
    <x v="0"/>
    <n v="475.35"/>
    <n v="1.1200000000000001"/>
    <n v="1.1200000000000001"/>
    <n v="475.35"/>
    <n v="1.3939999999999999"/>
    <n v="72728"/>
    <n v="78209"/>
    <n v="113548.77"/>
    <n v="8557.3799999999992"/>
    <n v="14418.72"/>
    <n v="0.18149999999999999"/>
    <n v="0.17510000000000001"/>
    <n v="42207.19"/>
    <n v="2035.1"/>
    <n v="356.35"/>
    <n v="2391.4499999999998"/>
    <n v="166704.79000000004"/>
    <s v=""/>
    <n v="166704.79000000004"/>
  </r>
  <r>
    <x v="80"/>
    <x v="80"/>
    <n v="3798"/>
    <s v="Surprise Lake Middle School"/>
    <s v="Yes"/>
    <x v="0"/>
    <n v="648.48"/>
    <n v="1.1200000000000001"/>
    <n v="1.1200000000000001"/>
    <n v="648.48"/>
    <n v="1.9019999999999999"/>
    <n v="72728"/>
    <n v="78209"/>
    <n v="154928.09"/>
    <n v="11675.85"/>
    <n v="14418.72"/>
    <n v="0.18149999999999999"/>
    <n v="0.17510000000000001"/>
    <n v="57588.3"/>
    <n v="2776.73"/>
    <n v="486.21"/>
    <n v="3262.94"/>
    <n v="227455.18000000002"/>
    <s v=""/>
    <n v="227455.18000000002"/>
  </r>
  <r>
    <x v="81"/>
    <x v="81"/>
    <n v="3078"/>
    <s v="Finley Elementary"/>
    <s v="Yes"/>
    <x v="0"/>
    <n v="363.06"/>
    <n v="1"/>
    <n v="1"/>
    <n v="363.06"/>
    <n v="1.0649999999999999"/>
    <n v="72728"/>
    <n v="78209"/>
    <n v="77455.320000000007"/>
    <n v="5837.26"/>
    <n v="14418.72"/>
    <n v="0.18149999999999999"/>
    <n v="0.17510000000000001"/>
    <n v="30436.18"/>
    <n v="1388.21"/>
    <n v="243.08"/>
    <n v="1631.29"/>
    <n v="115360.04999999999"/>
    <s v=""/>
    <n v="115360.04999999999"/>
  </r>
  <r>
    <x v="81"/>
    <x v="81"/>
    <n v="4031"/>
    <s v="Finley Middle School"/>
    <s v="Yes"/>
    <x v="0"/>
    <n v="214.42"/>
    <n v="1"/>
    <n v="1"/>
    <n v="214.42"/>
    <n v="0.629"/>
    <n v="72728"/>
    <n v="78209"/>
    <n v="45745.91"/>
    <n v="3447.55"/>
    <n v="14418.72"/>
    <n v="0.18149999999999999"/>
    <n v="0.17510000000000001"/>
    <n v="17975.919999999998"/>
    <n v="819.89"/>
    <n v="143.56"/>
    <n v="963.45"/>
    <n v="68132.83"/>
    <s v=""/>
    <n v="68132.83"/>
  </r>
  <r>
    <x v="81"/>
    <x v="81"/>
    <n v="2367"/>
    <s v="River View High School"/>
    <s v="Yes"/>
    <x v="0"/>
    <n v="277.68"/>
    <n v="1"/>
    <n v="1"/>
    <n v="277.68"/>
    <n v="0.81499999999999995"/>
    <n v="72728"/>
    <n v="78209"/>
    <n v="59273.32"/>
    <n v="4467.0200000000004"/>
    <n v="14418.72"/>
    <n v="0.18149999999999999"/>
    <n v="0.17510000000000001"/>
    <n v="23291.54"/>
    <n v="1062.3399999999999"/>
    <n v="186.02"/>
    <n v="1248.3599999999999"/>
    <n v="88280.24"/>
    <n v="-108.30999999999767"/>
    <n v="88171.930000000008"/>
  </r>
  <r>
    <x v="82"/>
    <x v="82"/>
    <n v="3180"/>
    <s v="Brookdale Elementary"/>
    <s v="Yes"/>
    <x v="0"/>
    <n v="502.4"/>
    <n v="1.06"/>
    <n v="1.06"/>
    <n v="502.4"/>
    <n v="1.474"/>
    <n v="72728"/>
    <n v="78209"/>
    <n v="113633.14"/>
    <n v="8563.73"/>
    <n v="14418.72"/>
    <n v="0.18149999999999999"/>
    <n v="0.17510000000000001"/>
    <n v="43377.120000000003"/>
    <n v="2036.61"/>
    <n v="356.61"/>
    <n v="2393.2199999999998"/>
    <n v="167967.21000000002"/>
    <s v=""/>
    <n v="167967.21000000002"/>
  </r>
  <r>
    <x v="82"/>
    <x v="82"/>
    <n v="2398"/>
    <s v="Central Avenue Elementary"/>
    <s v="Yes"/>
    <x v="0"/>
    <n v="355.6"/>
    <n v="1.06"/>
    <n v="1.06"/>
    <n v="355.6"/>
    <n v="1.0429999999999999"/>
    <n v="72728"/>
    <n v="78209"/>
    <n v="80406.62"/>
    <n v="6059.69"/>
    <n v="14418.72"/>
    <n v="0.18149999999999999"/>
    <n v="0.17510000000000001"/>
    <n v="30693.58"/>
    <n v="1441.11"/>
    <n v="252.34"/>
    <n v="1693.4499999999998"/>
    <n v="118853.34"/>
    <s v=""/>
    <n v="118853.34"/>
  </r>
  <r>
    <x v="82"/>
    <x v="82"/>
    <n v="3301"/>
    <s v="Christensen Elementary"/>
    <s v="Yes"/>
    <x v="0"/>
    <n v="348.8"/>
    <n v="1.06"/>
    <n v="1.06"/>
    <n v="348.8"/>
    <n v="1.0229999999999999"/>
    <n v="72728"/>
    <n v="78209"/>
    <n v="78864.789999999994"/>
    <n v="5943.49"/>
    <n v="14418.72"/>
    <n v="0.18149999999999999"/>
    <n v="0.17510000000000001"/>
    <n v="30105.02"/>
    <n v="1413.47"/>
    <n v="247.5"/>
    <n v="1660.97"/>
    <n v="116574.27"/>
    <s v=""/>
    <n v="116574.27"/>
  </r>
  <r>
    <x v="82"/>
    <x v="82"/>
    <n v="2257"/>
    <s v="Collins Elementary"/>
    <s v="Yes"/>
    <x v="0"/>
    <n v="493.1"/>
    <n v="1.06"/>
    <n v="1.06"/>
    <n v="493.1"/>
    <n v="1.446"/>
    <n v="72728"/>
    <n v="78209"/>
    <n v="111474.57"/>
    <n v="8401.06"/>
    <n v="14418.72"/>
    <n v="0.18149999999999999"/>
    <n v="0.17510000000000001"/>
    <n v="42553.13"/>
    <n v="1997.93"/>
    <n v="349.84"/>
    <n v="2347.77"/>
    <n v="164776.53"/>
    <n v="-113.99000000022352"/>
    <n v="164662.53999999978"/>
  </r>
  <r>
    <x v="82"/>
    <x v="82"/>
    <n v="3532"/>
    <s v="Elmhurst Elementary School"/>
    <s v="Yes"/>
    <x v="0"/>
    <n v="329.6"/>
    <n v="1.06"/>
    <n v="1.06"/>
    <n v="329.6"/>
    <n v="0.96699999999999997"/>
    <n v="72728"/>
    <n v="78209"/>
    <n v="74547.649999999994"/>
    <n v="5618.14"/>
    <n v="14418.72"/>
    <n v="0.18149999999999999"/>
    <n v="0.17510000000000001"/>
    <n v="28457.040000000001"/>
    <n v="1336.1"/>
    <n v="233.95"/>
    <n v="1570.05"/>
    <n v="110192.88"/>
    <s v=""/>
    <n v="110192.88"/>
  </r>
  <r>
    <x v="82"/>
    <x v="82"/>
    <n v="2876"/>
    <s v="Franklin Pierce High School"/>
    <s v="Yes"/>
    <x v="0"/>
    <n v="1072.48"/>
    <n v="1.06"/>
    <n v="1.06"/>
    <n v="1072.48"/>
    <n v="3.1459999999999999"/>
    <n v="72728"/>
    <n v="78209"/>
    <n v="242530.43"/>
    <n v="18277.810000000001"/>
    <n v="14418.72"/>
    <n v="0.18149999999999999"/>
    <n v="0.17510000000000001"/>
    <n v="92581.01"/>
    <n v="4346.8"/>
    <n v="761.12"/>
    <n v="5107.92"/>
    <n v="358497.17"/>
    <s v=""/>
    <n v="358497.17"/>
  </r>
  <r>
    <x v="82"/>
    <x v="82"/>
    <n v="4063"/>
    <s v="Gates Secondary School"/>
    <s v="Yes"/>
    <x v="0"/>
    <n v="115.15"/>
    <n v="1.06"/>
    <n v="1.06"/>
    <n v="115.15"/>
    <n v="0.33800000000000002"/>
    <n v="72728"/>
    <n v="78209"/>
    <n v="26056.99"/>
    <n v="1963.73"/>
    <n v="14418.72"/>
    <n v="0.18149999999999999"/>
    <n v="0.17510000000000001"/>
    <n v="9946.7199999999993"/>
    <n v="467.01"/>
    <n v="81.77"/>
    <n v="548.78"/>
    <n v="38516.22"/>
    <s v=""/>
    <n v="38516.22"/>
  </r>
  <r>
    <x v="82"/>
    <x v="82"/>
    <n v="3000"/>
    <s v="Harvard Elementary"/>
    <s v="Yes"/>
    <x v="0"/>
    <n v="427.1"/>
    <n v="1.06"/>
    <n v="1.06"/>
    <n v="427.1"/>
    <n v="1.2529999999999999"/>
    <n v="72728"/>
    <n v="78209"/>
    <n v="96595.88"/>
    <n v="7279.75"/>
    <n v="14418.72"/>
    <n v="0.18149999999999999"/>
    <n v="0.17510000000000001"/>
    <n v="36873.49"/>
    <n v="1731.26"/>
    <n v="303.14"/>
    <n v="2034.4"/>
    <n v="142783.51999999999"/>
    <s v=""/>
    <n v="142783.51999999999"/>
  </r>
  <r>
    <x v="82"/>
    <x v="82"/>
    <n v="2945"/>
    <s v="James Sales Elementary"/>
    <s v="Yes"/>
    <x v="0"/>
    <n v="388.9"/>
    <n v="1.06"/>
    <n v="1.06"/>
    <n v="388.9"/>
    <n v="1.141"/>
    <n v="72728"/>
    <n v="78209"/>
    <n v="87961.61"/>
    <n v="6629.05"/>
    <n v="14418.72"/>
    <n v="0.18149999999999999"/>
    <n v="0.17510000000000001"/>
    <n v="33577.54"/>
    <n v="1576.51"/>
    <n v="276.05"/>
    <n v="1852.56"/>
    <n v="130020.76"/>
    <s v=""/>
    <n v="130020.76"/>
  </r>
  <r>
    <x v="82"/>
    <x v="82"/>
    <n v="2340"/>
    <s v="Midland Elementary"/>
    <s v="Yes"/>
    <x v="0"/>
    <n v="420.2"/>
    <n v="1.06"/>
    <n v="1.06"/>
    <n v="420.2"/>
    <n v="1.2330000000000001"/>
    <n v="72728"/>
    <n v="78209"/>
    <n v="95054.04"/>
    <n v="7163.56"/>
    <n v="14418.72"/>
    <n v="0.18149999999999999"/>
    <n v="0.17510000000000001"/>
    <n v="36284.93"/>
    <n v="1703.63"/>
    <n v="298.31"/>
    <n v="2001.94"/>
    <n v="140504.47"/>
    <s v=""/>
    <n v="140504.47"/>
  </r>
  <r>
    <x v="82"/>
    <x v="82"/>
    <n v="3300"/>
    <s v="Morris Ford Middle School"/>
    <s v="Yes"/>
    <x v="0"/>
    <n v="813.8"/>
    <n v="1.06"/>
    <n v="1.06"/>
    <n v="813.8"/>
    <n v="2.387"/>
    <n v="72728"/>
    <n v="78209"/>
    <n v="184017.84"/>
    <n v="13868.14"/>
    <n v="14418.72"/>
    <n v="0.18149999999999999"/>
    <n v="0.17510000000000001"/>
    <n v="70245.03"/>
    <n v="3298.1"/>
    <n v="577.5"/>
    <n v="3875.6"/>
    <n v="272006.61"/>
    <s v=""/>
    <n v="272006.61"/>
  </r>
  <r>
    <x v="82"/>
    <x v="82"/>
    <n v="3401"/>
    <s v="Perry G Keithley Middle School"/>
    <s v="Yes"/>
    <x v="0"/>
    <n v="781"/>
    <n v="1.06"/>
    <n v="1.06"/>
    <n v="781"/>
    <n v="2.2909999999999999"/>
    <n v="72728"/>
    <n v="78209"/>
    <n v="176617.04"/>
    <n v="13310.39"/>
    <n v="14418.72"/>
    <n v="0.18149999999999999"/>
    <n v="0.17510000000000001"/>
    <n v="67419.929999999993"/>
    <n v="3165.46"/>
    <n v="554.27"/>
    <n v="3719.73"/>
    <n v="261067.09"/>
    <s v=""/>
    <n v="261067.09"/>
  </r>
  <r>
    <x v="82"/>
    <x v="82"/>
    <n v="3648"/>
    <s v="Washington High School"/>
    <s v="Yes"/>
    <x v="0"/>
    <n v="1002.63"/>
    <n v="1.06"/>
    <n v="1.06"/>
    <n v="1002.63"/>
    <n v="2.9409999999999998"/>
    <n v="72728"/>
    <n v="78209"/>
    <n v="226726.63"/>
    <n v="17086.8"/>
    <n v="14418.72"/>
    <n v="0.18149999999999999"/>
    <n v="0.17510000000000001"/>
    <n v="86548.24"/>
    <n v="4063.56"/>
    <n v="711.53"/>
    <n v="4775.09"/>
    <n v="335136.76"/>
    <s v=""/>
    <n v="335136.76"/>
  </r>
  <r>
    <x v="83"/>
    <x v="83"/>
    <n v="3794"/>
    <s v="Freeman Elementary School"/>
    <s v="No"/>
    <x v="1"/>
    <n v="373.3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3"/>
    <x v="83"/>
    <n v="3192"/>
    <s v="Freeman High School"/>
    <s v="No"/>
    <x v="1"/>
    <n v="298.3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3"/>
    <x v="83"/>
    <n v="4593"/>
    <s v="Freeman Middle School"/>
    <s v="No"/>
    <x v="1"/>
    <n v="198.1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4"/>
    <x v="84"/>
    <n v="1962"/>
    <s v="Garfield at Palouse High School"/>
    <s v="Yes"/>
    <x v="1"/>
    <n v="37.880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4"/>
    <x v="84"/>
    <n v="2895"/>
    <s v="Garfield Elementary"/>
    <s v="Yes"/>
    <x v="0"/>
    <n v="46.6"/>
    <n v="1"/>
    <n v="1"/>
    <n v="46.6"/>
    <n v="0.13700000000000001"/>
    <n v="72728"/>
    <n v="78209"/>
    <n v="9963.74"/>
    <n v="750.89"/>
    <n v="14418.72"/>
    <n v="0.18149999999999999"/>
    <n v="0.17510000000000001"/>
    <n v="3915.26"/>
    <n v="178.58"/>
    <n v="31.27"/>
    <n v="209.85000000000002"/>
    <n v="14839.74"/>
    <n v="0"/>
    <n v="14839.74"/>
  </r>
  <r>
    <x v="84"/>
    <x v="84"/>
    <n v="2896"/>
    <s v="Garfield Middle School"/>
    <s v="No"/>
    <x v="1"/>
    <n v="26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5"/>
    <x v="85"/>
    <n v="3047"/>
    <s v="Glenwood Elementary"/>
    <s v="Yes"/>
    <x v="0"/>
    <n v="26.8"/>
    <n v="1"/>
    <n v="1.04"/>
    <n v="26.8"/>
    <n v="7.9000000000000001E-2"/>
    <n v="72728"/>
    <n v="78209"/>
    <n v="5745.51"/>
    <n v="680.14"/>
    <n v="14418.72"/>
    <n v="0.18149999999999999"/>
    <n v="0.17510000000000001"/>
    <n v="2300.98"/>
    <n v="107.09"/>
    <n v="18.75"/>
    <n v="125.84"/>
    <n v="8852.4699999999993"/>
    <n v="0"/>
    <n v="8852.4699999999993"/>
  </r>
  <r>
    <x v="85"/>
    <x v="85"/>
    <n v="3048"/>
    <s v="Glenwood Secondary"/>
    <s v="No"/>
    <x v="1"/>
    <n v="34.79999999999999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6"/>
    <x v="86"/>
    <n v="2856"/>
    <s v="Goldendale High School"/>
    <s v="Yes"/>
    <x v="0"/>
    <n v="307.81"/>
    <n v="1"/>
    <n v="1"/>
    <n v="307.81"/>
    <n v="0.90300000000000002"/>
    <n v="72728"/>
    <n v="78209"/>
    <n v="65673.38"/>
    <n v="4949.3500000000004"/>
    <n v="14418.72"/>
    <n v="0.18149999999999999"/>
    <n v="0.17510000000000001"/>
    <n v="25806.45"/>
    <n v="1177.05"/>
    <n v="206.1"/>
    <n v="1383.1499999999999"/>
    <n v="97812.33"/>
    <s v=""/>
    <n v="97812.33"/>
  </r>
  <r>
    <x v="86"/>
    <x v="86"/>
    <n v="3393"/>
    <s v="Goldendale Middle School"/>
    <s v="Yes"/>
    <x v="0"/>
    <n v="254.11"/>
    <n v="1"/>
    <n v="1"/>
    <n v="254.11"/>
    <n v="0.745"/>
    <n v="72728"/>
    <n v="78209"/>
    <n v="54182.36"/>
    <n v="4083.35"/>
    <n v="14418.72"/>
    <n v="0.18149999999999999"/>
    <n v="0.17510000000000001"/>
    <n v="21291.040000000001"/>
    <n v="971.1"/>
    <n v="170.04"/>
    <n v="1141.1400000000001"/>
    <n v="80697.89"/>
    <s v=""/>
    <n v="80697.89"/>
  </r>
  <r>
    <x v="86"/>
    <x v="86"/>
    <n v="2677"/>
    <s v="Goldendale Primary School"/>
    <s v="Yes"/>
    <x v="0"/>
    <n v="297.39"/>
    <n v="1"/>
    <n v="1"/>
    <n v="297.39"/>
    <n v="0.872"/>
    <n v="72728"/>
    <n v="78209"/>
    <n v="63418.82"/>
    <n v="4779.43"/>
    <n v="14418.72"/>
    <n v="0.18149999999999999"/>
    <n v="0.17510000000000001"/>
    <n v="24920.52"/>
    <n v="1136.6400000000001"/>
    <n v="199.03"/>
    <n v="1335.67"/>
    <n v="94454.439999999988"/>
    <n v="108.28000000002794"/>
    <n v="94562.720000000016"/>
  </r>
  <r>
    <x v="86"/>
    <x v="86"/>
    <n v="5618"/>
    <s v="Washington Connections Academy Goldendale"/>
    <s v="No"/>
    <x v="1"/>
    <n v="2074.949999999999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87"/>
    <x v="87"/>
    <n v="5336"/>
    <s v="Lake Roosevelt Alternative School"/>
    <s v="Yes"/>
    <x v="0"/>
    <n v="40.659999999999997"/>
    <n v="1"/>
    <n v="1"/>
    <n v="40.659999999999997"/>
    <n v="0.11899999999999999"/>
    <n v="72728"/>
    <n v="78209"/>
    <n v="8654.6299999999992"/>
    <n v="652.24"/>
    <n v="14418.72"/>
    <n v="0.18149999999999999"/>
    <n v="0.17510000000000001"/>
    <n v="3400.85"/>
    <n v="155.11000000000001"/>
    <n v="27.16"/>
    <n v="182.27"/>
    <n v="12889.99"/>
    <s v=""/>
    <n v="12889.99"/>
  </r>
  <r>
    <x v="87"/>
    <x v="87"/>
    <n v="2802"/>
    <s v="Lake Roosevelt Elementary "/>
    <s v="Yes"/>
    <x v="0"/>
    <n v="328.69"/>
    <n v="1"/>
    <n v="1"/>
    <n v="328.69"/>
    <n v="0.96399999999999997"/>
    <n v="72728"/>
    <n v="78209"/>
    <n v="70109.789999999994"/>
    <n v="5283.69"/>
    <n v="14418.72"/>
    <n v="0.18149999999999999"/>
    <n v="0.17510000000000001"/>
    <n v="27549.75"/>
    <n v="1256.56"/>
    <n v="220.02"/>
    <n v="1476.58"/>
    <n v="104419.81"/>
    <s v=""/>
    <n v="104419.81"/>
  </r>
  <r>
    <x v="87"/>
    <x v="87"/>
    <n v="2801"/>
    <s v="Lake Roosevelt Jr/Sr High School"/>
    <s v="Yes"/>
    <x v="0"/>
    <n v="332.58"/>
    <n v="1"/>
    <n v="1"/>
    <n v="332.58"/>
    <n v="0.97599999999999998"/>
    <n v="72728"/>
    <n v="78209"/>
    <n v="70982.53"/>
    <n v="5349.45"/>
    <n v="14418.72"/>
    <n v="0.18149999999999999"/>
    <n v="0.17510000000000001"/>
    <n v="27892.69"/>
    <n v="1272.2"/>
    <n v="222.76"/>
    <n v="1494.96"/>
    <n v="105719.63"/>
    <n v="0"/>
    <n v="105719.63"/>
  </r>
  <r>
    <x v="88"/>
    <x v="88"/>
    <n v="1776"/>
    <s v="Contract Learning Center"/>
    <s v="Yes"/>
    <x v="0"/>
    <n v="33.299999999999997"/>
    <n v="1"/>
    <n v="1"/>
    <n v="33.299999999999997"/>
    <n v="9.8000000000000004E-2"/>
    <n v="72728"/>
    <n v="78209"/>
    <n v="7127.34"/>
    <n v="537.14"/>
    <n v="14418.72"/>
    <n v="0.18149999999999999"/>
    <n v="0.17510000000000001"/>
    <n v="2800.7"/>
    <n v="127.74"/>
    <n v="22.37"/>
    <n v="150.10999999999999"/>
    <n v="10615.29"/>
    <n v="9.9999997764825821E-3"/>
    <n v="10615.299999999777"/>
  </r>
  <r>
    <x v="88"/>
    <x v="88"/>
    <n v="2555"/>
    <s v="Grandview High School"/>
    <s v="Yes"/>
    <x v="0"/>
    <n v="1131.1600000000001"/>
    <n v="1"/>
    <n v="1"/>
    <n v="1131.1600000000001"/>
    <n v="3.3180000000000001"/>
    <n v="72728"/>
    <n v="78209"/>
    <n v="241311.5"/>
    <n v="18185.96"/>
    <n v="14418.72"/>
    <n v="0.18149999999999999"/>
    <n v="0.17510000000000001"/>
    <n v="94823.71"/>
    <n v="4324.96"/>
    <n v="757.3"/>
    <n v="5082.26"/>
    <n v="359403.43000000005"/>
    <s v=""/>
    <n v="359403.43000000005"/>
  </r>
  <r>
    <x v="88"/>
    <x v="88"/>
    <n v="3071"/>
    <s v="Grandview Middle School"/>
    <s v="Yes"/>
    <x v="0"/>
    <n v="834.58"/>
    <n v="1"/>
    <n v="1"/>
    <n v="834.58"/>
    <n v="2.448"/>
    <n v="72728"/>
    <n v="78209"/>
    <n v="178038.14"/>
    <n v="13417.49"/>
    <n v="14418.72"/>
    <n v="0.18149999999999999"/>
    <n v="0.17510000000000001"/>
    <n v="69960.350000000006"/>
    <n v="3190.93"/>
    <n v="558.73"/>
    <n v="3749.66"/>
    <n v="265165.64"/>
    <s v=""/>
    <n v="265165.64"/>
  </r>
  <r>
    <x v="88"/>
    <x v="88"/>
    <n v="2345"/>
    <s v="Mcclure Elementary School"/>
    <s v="Yes"/>
    <x v="0"/>
    <n v="542.29999999999995"/>
    <n v="1"/>
    <n v="1"/>
    <n v="542.29999999999995"/>
    <n v="1.591"/>
    <n v="72728"/>
    <n v="78209"/>
    <n v="115710.25"/>
    <n v="8720.27"/>
    <n v="14418.72"/>
    <n v="0.18149999999999999"/>
    <n v="0.17510000000000001"/>
    <n v="45468.51"/>
    <n v="2073.84"/>
    <n v="363.13"/>
    <n v="2436.9700000000003"/>
    <n v="172336"/>
    <s v=""/>
    <n v="172336"/>
  </r>
  <r>
    <x v="88"/>
    <x v="88"/>
    <n v="3013"/>
    <s v="Smith Elementary School"/>
    <s v="Yes"/>
    <x v="0"/>
    <n v="470.81"/>
    <n v="1"/>
    <n v="1"/>
    <n v="470.81"/>
    <n v="1.381"/>
    <n v="72728"/>
    <n v="78209"/>
    <n v="100437.37"/>
    <n v="7569.26"/>
    <n v="14418.72"/>
    <n v="0.18149999999999999"/>
    <n v="0.17510000000000001"/>
    <n v="39467.01"/>
    <n v="1800.11"/>
    <n v="315.2"/>
    <n v="2115.31"/>
    <n v="149588.95000000001"/>
    <s v=""/>
    <n v="149588.95000000001"/>
  </r>
  <r>
    <x v="88"/>
    <x v="88"/>
    <n v="5399"/>
    <s v="Step Up to College Open Doors High School"/>
    <s v="Yes"/>
    <x v="0"/>
    <n v="4.0999999999999996"/>
    <n v="1"/>
    <n v="1"/>
    <n v="4.0999999999999996"/>
    <n v="1.2E-2"/>
    <n v="72728"/>
    <n v="78209"/>
    <n v="872.74"/>
    <n v="65.77"/>
    <n v="14418.72"/>
    <n v="0.18149999999999999"/>
    <n v="0.17510000000000001"/>
    <n v="342.94"/>
    <n v="15.64"/>
    <n v="2.74"/>
    <n v="18.380000000000003"/>
    <n v="1299.8300000000002"/>
    <s v=""/>
    <n v="1299.8300000000002"/>
  </r>
  <r>
    <x v="88"/>
    <x v="88"/>
    <n v="2756"/>
    <s v="Thompson Elementary School"/>
    <s v="Yes"/>
    <x v="0"/>
    <n v="557.1"/>
    <n v="1"/>
    <n v="1"/>
    <n v="557.1"/>
    <n v="1.6339999999999999"/>
    <n v="72728"/>
    <n v="78209"/>
    <n v="118837.55"/>
    <n v="8955.9599999999991"/>
    <n v="14418.72"/>
    <n v="0.18149999999999999"/>
    <n v="0.17510000000000001"/>
    <n v="46697.39"/>
    <n v="2129.89"/>
    <n v="372.94"/>
    <n v="2502.83"/>
    <n v="176993.72999999998"/>
    <s v=""/>
    <n v="176993.72999999998"/>
  </r>
  <r>
    <x v="89"/>
    <x v="89"/>
    <n v="3314"/>
    <s v="Granger High School"/>
    <s v="Yes"/>
    <x v="0"/>
    <n v="405.92999999999995"/>
    <n v="1"/>
    <n v="1"/>
    <n v="405.92999999999995"/>
    <n v="1.1910000000000001"/>
    <n v="72728"/>
    <n v="78209"/>
    <n v="86619.05"/>
    <n v="6527.87"/>
    <n v="14418.72"/>
    <n v="0.18149999999999999"/>
    <n v="0.17510000000000001"/>
    <n v="34037.08"/>
    <n v="1552.45"/>
    <n v="271.83"/>
    <n v="1824.28"/>
    <n v="129008.28"/>
    <s v=""/>
    <n v="129008.28"/>
  </r>
  <r>
    <x v="89"/>
    <x v="89"/>
    <n v="2531"/>
    <s v="Granger Middle School"/>
    <s v="Yes"/>
    <x v="0"/>
    <n v="424.7"/>
    <n v="1"/>
    <n v="1"/>
    <n v="424.7"/>
    <n v="1.246"/>
    <n v="72728"/>
    <n v="78209"/>
    <n v="90619.09"/>
    <n v="6829.32"/>
    <n v="14418.72"/>
    <n v="0.18149999999999999"/>
    <n v="0.17510000000000001"/>
    <n v="35608.9"/>
    <n v="1624.14"/>
    <n v="284.39"/>
    <n v="1908.5300000000002"/>
    <n v="134965.84"/>
    <n v="1.0000000067520887E-2"/>
    <n v="134965.85000000006"/>
  </r>
  <r>
    <x v="89"/>
    <x v="89"/>
    <n v="4535"/>
    <s v="Roosevelt Elementary"/>
    <s v="Yes"/>
    <x v="0"/>
    <n v="532.9"/>
    <n v="1"/>
    <n v="1"/>
    <n v="532.9"/>
    <n v="1.5629999999999999"/>
    <n v="72728"/>
    <n v="78209"/>
    <n v="113673.86"/>
    <n v="8566.81"/>
    <n v="14418.72"/>
    <n v="0.18149999999999999"/>
    <n v="0.17510000000000001"/>
    <n v="44668.31"/>
    <n v="2037.34"/>
    <n v="356.74"/>
    <n v="2394.08"/>
    <n v="169303.05999999997"/>
    <s v=""/>
    <n v="169303.05999999997"/>
  </r>
  <r>
    <x v="90"/>
    <x v="90"/>
    <n v="5171"/>
    <s v="Crossroads High School"/>
    <s v="Yes"/>
    <x v="0"/>
    <n v="206.81"/>
    <n v="1.1200000000000001"/>
    <n v="1.1200000000000001"/>
    <n v="206.81"/>
    <n v="0.60699999999999998"/>
    <n v="72728"/>
    <n v="78209"/>
    <n v="49443.4"/>
    <n v="3726.21"/>
    <n v="14418.72"/>
    <n v="0.18149999999999999"/>
    <n v="0.17510000000000001"/>
    <n v="18378.599999999999"/>
    <n v="886.16"/>
    <n v="155.16999999999999"/>
    <n v="1041.33"/>
    <n v="72589.540000000008"/>
    <s v=""/>
    <n v="72589.540000000008"/>
  </r>
  <r>
    <x v="90"/>
    <x v="90"/>
    <n v="2580"/>
    <s v="Granite Falls High School"/>
    <s v="No"/>
    <x v="1"/>
    <n v="548.7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0"/>
    <x v="90"/>
    <n v="4113"/>
    <s v="Granite Falls Middle School"/>
    <s v="No"/>
    <x v="1"/>
    <n v="458.2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0"/>
    <x v="90"/>
    <n v="5349"/>
    <s v="Granite Falls Open Doors"/>
    <s v="Yes"/>
    <x v="0"/>
    <n v="47.8"/>
    <n v="1.1200000000000001"/>
    <n v="1.1200000000000001"/>
    <n v="47.8"/>
    <n v="0.14000000000000001"/>
    <n v="72728"/>
    <n v="78209"/>
    <n v="11403.75"/>
    <n v="859.42"/>
    <n v="14418.72"/>
    <n v="0.18149999999999999"/>
    <n v="0.17510000000000001"/>
    <n v="4238.8900000000003"/>
    <n v="204.39"/>
    <n v="35.79"/>
    <n v="240.17999999999998"/>
    <n v="16742.239999999998"/>
    <s v=""/>
    <n v="16742.239999999998"/>
  </r>
  <r>
    <x v="90"/>
    <x v="90"/>
    <n v="4479"/>
    <s v="Monte Cristo Elementary"/>
    <s v="Yes"/>
    <x v="0"/>
    <n v="486.06"/>
    <n v="1.1200000000000001"/>
    <n v="1.1200000000000001"/>
    <n v="486.06"/>
    <n v="1.4259999999999999"/>
    <n v="72728"/>
    <n v="78209"/>
    <n v="116155.34"/>
    <n v="8753.82"/>
    <n v="14418.72"/>
    <n v="0.18149999999999999"/>
    <n v="0.17510000000000001"/>
    <n v="43176.08"/>
    <n v="2081.8200000000002"/>
    <n v="364.53"/>
    <n v="2446.3500000000004"/>
    <n v="170531.59"/>
    <n v="-1.0000000009313226E-2"/>
    <n v="170531.58"/>
  </r>
  <r>
    <x v="90"/>
    <x v="90"/>
    <n v="4330"/>
    <s v="Mountain Way Elementary"/>
    <s v="No"/>
    <x v="1"/>
    <n v="501.9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1"/>
    <x v="91"/>
    <n v="2145"/>
    <s v="Grapeview Elementary &amp; Middle School"/>
    <s v="No"/>
    <x v="1"/>
    <n v="233.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2"/>
    <x v="92"/>
    <n v="2097"/>
    <s v="Great Northern Elementary"/>
    <s v="No"/>
    <x v="1"/>
    <n v="37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3"/>
    <x v="93"/>
    <n v="2484"/>
    <s v="Green Mountain School"/>
    <s v="No"/>
    <x v="1"/>
    <n v="167.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4"/>
    <x v="94"/>
    <n v="2406"/>
    <s v="Griffin School"/>
    <s v="No"/>
    <x v="1"/>
    <n v="567.2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5"/>
    <x v="95"/>
    <n v="2743"/>
    <s v="Harrington Elementary School"/>
    <s v="Yes"/>
    <x v="0"/>
    <n v="67.7"/>
    <n v="1"/>
    <n v="1.04"/>
    <n v="67.7"/>
    <n v="0.19900000000000001"/>
    <n v="72728"/>
    <n v="78209"/>
    <n v="14472.87"/>
    <n v="1713.26"/>
    <n v="14418.72"/>
    <n v="0.18149999999999999"/>
    <n v="0.17510000000000001"/>
    <n v="5796.14"/>
    <n v="269.77"/>
    <n v="47.24"/>
    <n v="317.01"/>
    <n v="22299.279999999999"/>
    <n v="-112.05999999999767"/>
    <n v="22187.22"/>
  </r>
  <r>
    <x v="95"/>
    <x v="95"/>
    <n v="3113"/>
    <s v="Harrington High School"/>
    <s v="Yes"/>
    <x v="0"/>
    <n v="43.58"/>
    <n v="1"/>
    <n v="1.04"/>
    <n v="43.58"/>
    <n v="0.128"/>
    <n v="72728"/>
    <n v="78209"/>
    <n v="9309.18"/>
    <n v="1102"/>
    <n v="14418.72"/>
    <n v="0.18149999999999999"/>
    <n v="0.17510000000000001"/>
    <n v="3728.17"/>
    <n v="173.52"/>
    <n v="30.38"/>
    <n v="203.9"/>
    <n v="14343.25"/>
    <s v=""/>
    <n v="14343.25"/>
  </r>
  <r>
    <x v="96"/>
    <x v="96"/>
    <n v="4559"/>
    <s v="Highland High School"/>
    <s v="Yes"/>
    <x v="0"/>
    <n v="367.97"/>
    <n v="1"/>
    <n v="1"/>
    <n v="367.97"/>
    <n v="1.079"/>
    <n v="72728"/>
    <n v="78209"/>
    <n v="78473.509999999995"/>
    <n v="5914"/>
    <n v="14418.72"/>
    <n v="0.18149999999999999"/>
    <n v="0.17510000000000001"/>
    <n v="30836.28"/>
    <n v="1406.46"/>
    <n v="246.27"/>
    <n v="1652.73"/>
    <n v="116876.51999999999"/>
    <s v=""/>
    <n v="116876.51999999999"/>
  </r>
  <r>
    <x v="96"/>
    <x v="96"/>
    <n v="2718"/>
    <s v="Highland Junior High School"/>
    <s v="Yes"/>
    <x v="0"/>
    <n v="253.9"/>
    <n v="1"/>
    <n v="1"/>
    <n v="253.9"/>
    <n v="0.745"/>
    <n v="72728"/>
    <n v="78209"/>
    <n v="54182.36"/>
    <n v="4083.35"/>
    <n v="14418.72"/>
    <n v="0.18149999999999999"/>
    <n v="0.17510000000000001"/>
    <n v="21291.040000000001"/>
    <n v="971.1"/>
    <n v="170.04"/>
    <n v="1141.1400000000001"/>
    <n v="80697.89"/>
    <n v="-9.9999999511055648E-3"/>
    <n v="80697.880000000048"/>
  </r>
  <r>
    <x v="96"/>
    <x v="96"/>
    <n v="3072"/>
    <s v="Marcus Whitman-Cowiche Elementary"/>
    <s v="Yes"/>
    <x v="0"/>
    <n v="262.2"/>
    <n v="1"/>
    <n v="1"/>
    <n v="262.2"/>
    <n v="0.76900000000000002"/>
    <n v="72728"/>
    <n v="78209"/>
    <n v="55927.83"/>
    <n v="4214.8900000000003"/>
    <n v="14418.72"/>
    <n v="0.18149999999999999"/>
    <n v="0.17510000000000001"/>
    <n v="21976.92"/>
    <n v="1002.38"/>
    <n v="175.52"/>
    <n v="1177.9000000000001"/>
    <n v="83297.539999999994"/>
    <s v=""/>
    <n v="83297.539999999994"/>
  </r>
  <r>
    <x v="96"/>
    <x v="96"/>
    <n v="3073"/>
    <s v="Tieton Intermediate School"/>
    <s v="Yes"/>
    <x v="0"/>
    <n v="197.8"/>
    <n v="1"/>
    <n v="1"/>
    <n v="197.8"/>
    <n v="0.57999999999999996"/>
    <n v="72728"/>
    <n v="78209"/>
    <n v="42182.239999999998"/>
    <n v="3178.98"/>
    <n v="14418.72"/>
    <n v="0.18149999999999999"/>
    <n v="0.17510000000000001"/>
    <n v="16575.57"/>
    <n v="756.02"/>
    <n v="132.38"/>
    <n v="888.4"/>
    <n v="62825.19"/>
    <s v=""/>
    <n v="62825.19"/>
  </r>
  <r>
    <x v="97"/>
    <x v="97"/>
    <n v="2765"/>
    <s v="Beverly Park Elem at Glendale"/>
    <s v="Yes"/>
    <x v="0"/>
    <n v="342.63"/>
    <n v="1.18"/>
    <n v="1.18"/>
    <n v="342.63"/>
    <n v="1.0049999999999999"/>
    <n v="72728"/>
    <n v="78209"/>
    <n v="86248.14"/>
    <n v="6499.91"/>
    <n v="14418.72"/>
    <n v="0.18149999999999999"/>
    <n v="0.17510000000000001"/>
    <n v="31282.99"/>
    <n v="1545.8"/>
    <n v="270.67"/>
    <n v="1816.47"/>
    <n v="125847.51000000001"/>
    <s v=""/>
    <n v="125847.51000000001"/>
  </r>
  <r>
    <x v="97"/>
    <x v="97"/>
    <n v="5028"/>
    <s v="Big Picture School"/>
    <s v="Yes"/>
    <x v="0"/>
    <n v="234.20999999999998"/>
    <n v="1.18"/>
    <n v="1.18"/>
    <n v="234.20999999999998"/>
    <n v="0.68700000000000006"/>
    <n v="72728"/>
    <n v="78209"/>
    <n v="58957.68"/>
    <n v="4443.2299999999996"/>
    <n v="14418.72"/>
    <n v="0.18149999999999999"/>
    <n v="0.17510000000000001"/>
    <n v="21384.49"/>
    <n v="1056.68"/>
    <n v="185.02"/>
    <n v="1241.7"/>
    <n v="86027.099999999991"/>
    <s v=""/>
    <n v="86027.099999999991"/>
  </r>
  <r>
    <x v="97"/>
    <x v="97"/>
    <n v="2982"/>
    <s v="Bow Lake Elementary"/>
    <s v="Yes"/>
    <x v="0"/>
    <n v="530.5"/>
    <n v="1.18"/>
    <n v="1.18"/>
    <n v="530.5"/>
    <n v="1.556"/>
    <n v="72728"/>
    <n v="78209"/>
    <n v="133534.43"/>
    <n v="10063.549999999999"/>
    <n v="14418.72"/>
    <n v="0.18149999999999999"/>
    <n v="0.17510000000000001"/>
    <n v="48434.15"/>
    <n v="2393.3000000000002"/>
    <n v="419.07"/>
    <n v="2812.3700000000003"/>
    <n v="194844.49999999997"/>
    <s v=""/>
    <n v="194844.49999999997"/>
  </r>
  <r>
    <x v="97"/>
    <x v="97"/>
    <n v="3163"/>
    <s v="Cascade Middle School"/>
    <s v="Yes"/>
    <x v="0"/>
    <n v="666.89"/>
    <n v="1.18"/>
    <n v="1.18"/>
    <n v="666.89"/>
    <n v="1.956"/>
    <n v="72728"/>
    <n v="78209"/>
    <n v="167862.04"/>
    <n v="12650.59"/>
    <n v="14418.72"/>
    <n v="0.18149999999999999"/>
    <n v="0.17510000000000001"/>
    <n v="60885.09"/>
    <n v="3008.54"/>
    <n v="526.79999999999995"/>
    <n v="3535.34"/>
    <n v="244933.06"/>
    <s v=""/>
    <n v="244933.06"/>
  </r>
  <r>
    <x v="97"/>
    <x v="97"/>
    <n v="2926"/>
    <s v="Cedarhurst Elementary"/>
    <s v="Yes"/>
    <x v="0"/>
    <n v="407.32"/>
    <n v="1.18"/>
    <n v="1.18"/>
    <n v="407.32"/>
    <n v="1.1950000000000001"/>
    <n v="72728"/>
    <n v="78209"/>
    <n v="102553.75"/>
    <n v="7728.76"/>
    <n v="14418.72"/>
    <n v="0.18149999999999999"/>
    <n v="0.17510000000000001"/>
    <n v="37197.18"/>
    <n v="1838.04"/>
    <n v="321.83999999999997"/>
    <n v="2159.88"/>
    <n v="149639.57"/>
    <s v=""/>
    <n v="149639.57"/>
  </r>
  <r>
    <x v="97"/>
    <x v="97"/>
    <n v="3098"/>
    <s v="Chinook Middle School"/>
    <s v="Yes"/>
    <x v="0"/>
    <n v="605.44000000000005"/>
    <n v="1.18"/>
    <n v="1.18"/>
    <n v="605.44000000000005"/>
    <n v="1.776"/>
    <n v="72728"/>
    <n v="78209"/>
    <n v="152414.62"/>
    <n v="11486.42"/>
    <n v="14418.72"/>
    <n v="0.18149999999999999"/>
    <n v="0.17510000000000001"/>
    <n v="55282.17"/>
    <n v="2731.68"/>
    <n v="478.32"/>
    <n v="3210"/>
    <n v="222393.21"/>
    <s v=""/>
    <n v="222393.21"/>
  </r>
  <r>
    <x v="97"/>
    <x v="97"/>
    <n v="1539"/>
    <s v="CHOICE Academy"/>
    <s v="No"/>
    <x v="1"/>
    <n v="169.5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2418"/>
    <s v="Des Moines Elementary"/>
    <s v="Yes"/>
    <x v="0"/>
    <n v="458.5"/>
    <n v="1.18"/>
    <n v="1.18"/>
    <n v="458.5"/>
    <n v="1.345"/>
    <n v="72728"/>
    <n v="78209"/>
    <n v="115426.61"/>
    <n v="8698.89"/>
    <n v="14418.72"/>
    <n v="0.18149999999999999"/>
    <n v="0.17510000000000001"/>
    <n v="41866.28"/>
    <n v="2068.7600000000002"/>
    <n v="362.24"/>
    <n v="2431"/>
    <n v="168422.78000000003"/>
    <s v=""/>
    <n v="168422.78000000003"/>
  </r>
  <r>
    <x v="97"/>
    <x v="97"/>
    <n v="3099"/>
    <s v="Evergreen High School"/>
    <s v="Yes"/>
    <x v="0"/>
    <n v="1013.16"/>
    <n v="1.18"/>
    <n v="1.18"/>
    <n v="1013.16"/>
    <n v="2.972"/>
    <n v="72728"/>
    <n v="78209"/>
    <n v="255054.19"/>
    <n v="19221.64"/>
    <n v="14418.72"/>
    <n v="0.18149999999999999"/>
    <n v="0.17510000000000001"/>
    <n v="92510.48"/>
    <n v="4571.26"/>
    <n v="800.43"/>
    <n v="5371.6900000000005"/>
    <n v="372158"/>
    <s v=""/>
    <n v="372158"/>
  </r>
  <r>
    <x v="97"/>
    <x v="97"/>
    <n v="5551"/>
    <s v="Glacier Middle School"/>
    <s v="Yes"/>
    <x v="0"/>
    <n v="801.05"/>
    <n v="1.18"/>
    <n v="1.18"/>
    <n v="801.05"/>
    <n v="2.35"/>
    <n v="72728"/>
    <n v="78209"/>
    <n v="201674.74"/>
    <n v="15198.82"/>
    <n v="14418.72"/>
    <n v="0.18149999999999999"/>
    <n v="0.17510000000000001"/>
    <n v="73149.27"/>
    <n v="3614.56"/>
    <n v="632.91"/>
    <n v="4247.47"/>
    <n v="294270.3"/>
    <s v=""/>
    <n v="294270.3"/>
  </r>
  <r>
    <x v="97"/>
    <x v="97"/>
    <n v="2844"/>
    <s v="Gregory Heights Elementary"/>
    <s v="No"/>
    <x v="1"/>
    <n v="446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2699"/>
    <s v="Hazel Valley Elementary"/>
    <s v="Yes"/>
    <x v="0"/>
    <n v="484.84"/>
    <n v="1.18"/>
    <n v="1.18"/>
    <n v="484.84"/>
    <n v="1.4219999999999999"/>
    <n v="72728"/>
    <n v="78209"/>
    <n v="122034.67"/>
    <n v="9196.9"/>
    <n v="14418.72"/>
    <n v="0.18149999999999999"/>
    <n v="0.17510000000000001"/>
    <n v="44263.09"/>
    <n v="2187.19"/>
    <n v="382.98"/>
    <n v="2570.17"/>
    <n v="178064.83000000002"/>
    <s v=""/>
    <n v="178064.83000000002"/>
  </r>
  <r>
    <x v="97"/>
    <x v="97"/>
    <n v="2325"/>
    <s v="Highline High School"/>
    <s v="Yes"/>
    <x v="0"/>
    <n v="1258.22"/>
    <n v="1.18"/>
    <n v="1.18"/>
    <n v="1258.22"/>
    <n v="3.6909999999999998"/>
    <n v="72728"/>
    <n v="78209"/>
    <n v="316758.08"/>
    <n v="23871.83"/>
    <n v="14418.72"/>
    <n v="0.18149999999999999"/>
    <n v="0.17510000000000001"/>
    <n v="114891.04"/>
    <n v="5677.17"/>
    <n v="994.07"/>
    <n v="6671.24"/>
    <n v="462192.19"/>
    <s v=""/>
    <n v="462192.19"/>
  </r>
  <r>
    <x v="97"/>
    <x v="97"/>
    <n v="5371"/>
    <s v="Highline Home School Center"/>
    <s v="No"/>
    <x v="1"/>
    <n v="8.869999999999999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5370"/>
    <s v="Highline Open Doors 1418"/>
    <s v="No"/>
    <x v="1"/>
    <n v="199.1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5622"/>
    <s v="Highline Public Schools Virtual Academy"/>
    <s v="Yes"/>
    <x v="0"/>
    <n v="206.28"/>
    <n v="1.18"/>
    <n v="1.18"/>
    <n v="206.28"/>
    <n v="0.60499999999999998"/>
    <n v="72728"/>
    <n v="78209"/>
    <n v="51920.52"/>
    <n v="3912.89"/>
    <n v="14418.72"/>
    <n v="0.18149999999999999"/>
    <n v="0.17510000000000001"/>
    <n v="18832.05"/>
    <n v="930.56"/>
    <n v="162.94"/>
    <n v="1093.5"/>
    <n v="75758.959999999992"/>
    <s v=""/>
    <n v="75758.959999999992"/>
  </r>
  <r>
    <x v="97"/>
    <x v="97"/>
    <n v="3165"/>
    <s v="Hilltop Elementary"/>
    <s v="Yes"/>
    <x v="0"/>
    <n v="449.5"/>
    <n v="1.18"/>
    <n v="1.18"/>
    <n v="449.5"/>
    <n v="1.319"/>
    <n v="72728"/>
    <n v="78209"/>
    <n v="113195.31"/>
    <n v="8530.74"/>
    <n v="14418.72"/>
    <n v="0.18149999999999999"/>
    <n v="0.17510000000000001"/>
    <n v="41056.97"/>
    <n v="2028.77"/>
    <n v="355.24"/>
    <n v="2384.0100000000002"/>
    <n v="165167.03"/>
    <s v=""/>
    <n v="165167.03"/>
  </r>
  <r>
    <x v="97"/>
    <x v="97"/>
    <n v="3278"/>
    <s v="Madrona Elementary"/>
    <s v="Yes"/>
    <x v="0"/>
    <n v="342.4"/>
    <n v="1.18"/>
    <n v="1.18"/>
    <n v="342.4"/>
    <n v="1.004"/>
    <n v="72728"/>
    <n v="78209"/>
    <n v="86162.32"/>
    <n v="6493.45"/>
    <n v="14418.72"/>
    <n v="0.18149999999999999"/>
    <n v="0.17510000000000001"/>
    <n v="31251.86"/>
    <n v="1544.26"/>
    <n v="270.39999999999998"/>
    <n v="1814.6599999999999"/>
    <n v="125722.29000000001"/>
    <s v=""/>
    <n v="125722.29000000001"/>
  </r>
  <r>
    <x v="97"/>
    <x v="97"/>
    <n v="5672"/>
    <s v="Maritime High School"/>
    <s v="No"/>
    <x v="1"/>
    <n v="111.399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3097"/>
    <s v="Marvista Elementary"/>
    <s v="No"/>
    <x v="1"/>
    <n v="532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2734"/>
    <s v="McMicken Heights Elementary"/>
    <s v="Yes"/>
    <x v="0"/>
    <n v="503.5"/>
    <n v="1.18"/>
    <n v="1.18"/>
    <n v="503.5"/>
    <n v="1.4770000000000001"/>
    <n v="72728"/>
    <n v="78209"/>
    <n v="126754.72"/>
    <n v="9552.6200000000008"/>
    <n v="14418.72"/>
    <n v="0.18149999999999999"/>
    <n v="0.17510000000000001"/>
    <n v="45975.09"/>
    <n v="2271.79"/>
    <n v="397.79"/>
    <n v="2669.58"/>
    <n v="184952.00999999998"/>
    <s v=""/>
    <n v="184952.00999999998"/>
  </r>
  <r>
    <x v="97"/>
    <x v="97"/>
    <n v="2984"/>
    <s v="Midway Elementary"/>
    <s v="Yes"/>
    <x v="0"/>
    <n v="541.29999999999995"/>
    <n v="1.18"/>
    <n v="1.18"/>
    <n v="541.29999999999995"/>
    <n v="1.5880000000000001"/>
    <n v="72728"/>
    <n v="78209"/>
    <n v="136280.64000000001"/>
    <n v="10270.51"/>
    <n v="14418.72"/>
    <n v="0.18149999999999999"/>
    <n v="0.17510000000000001"/>
    <n v="49430.23"/>
    <n v="2442.52"/>
    <n v="427.69"/>
    <n v="2870.21"/>
    <n v="198851.59000000003"/>
    <s v=""/>
    <n v="198851.59000000003"/>
  </r>
  <r>
    <x v="97"/>
    <x v="97"/>
    <n v="3279"/>
    <s v="Mount Rainier High School"/>
    <s v="Yes"/>
    <x v="0"/>
    <n v="1706.6100000000001"/>
    <n v="1.18"/>
    <n v="1.18"/>
    <n v="1706.6100000000001"/>
    <n v="5.0060000000000002"/>
    <n v="72728"/>
    <n v="78209"/>
    <n v="429610.11"/>
    <n v="32376.71"/>
    <n v="14418.72"/>
    <n v="0.18149999999999999"/>
    <n v="0.17510000000000001"/>
    <n v="155823.51"/>
    <n v="7699.78"/>
    <n v="1348.23"/>
    <n v="9048.01"/>
    <n v="626858.34"/>
    <s v=""/>
    <n v="626858.34"/>
  </r>
  <r>
    <x v="97"/>
    <x v="97"/>
    <n v="2144"/>
    <s v="Mount View Elementary"/>
    <s v="Yes"/>
    <x v="0"/>
    <n v="387.4"/>
    <n v="1.18"/>
    <n v="1.18"/>
    <n v="387.4"/>
    <n v="1.1359999999999999"/>
    <n v="72728"/>
    <n v="78209"/>
    <n v="97490.43"/>
    <n v="7347.17"/>
    <n v="14418.72"/>
    <n v="0.18149999999999999"/>
    <n v="0.17510000000000001"/>
    <n v="35360.67"/>
    <n v="1747.29"/>
    <n v="305.95"/>
    <n v="2053.2399999999998"/>
    <n v="142251.50999999998"/>
    <s v=""/>
    <n v="142251.50999999998"/>
  </r>
  <r>
    <x v="97"/>
    <x v="97"/>
    <n v="1972"/>
    <s v="New Start"/>
    <s v="Yes"/>
    <x v="0"/>
    <n v="114.15"/>
    <n v="1.18"/>
    <n v="1.18"/>
    <n v="114.15"/>
    <n v="0.33500000000000002"/>
    <n v="72728"/>
    <n v="78209"/>
    <n v="28749.38"/>
    <n v="2166.64"/>
    <n v="14418.72"/>
    <n v="0.18149999999999999"/>
    <n v="0.17510000000000001"/>
    <n v="10427.66"/>
    <n v="515.27"/>
    <n v="90.22"/>
    <n v="605.49"/>
    <n v="41949.17"/>
    <n v="3.0000000260770321E-2"/>
    <n v="41949.200000000259"/>
  </r>
  <r>
    <x v="97"/>
    <x v="97"/>
    <n v="2983"/>
    <s v="North Hill Elementary"/>
    <s v="No"/>
    <x v="1"/>
    <n v="509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3333"/>
    <s v="Pacific Middle School"/>
    <s v="Yes"/>
    <x v="0"/>
    <n v="616.38"/>
    <n v="1.18"/>
    <n v="1.18"/>
    <n v="616.38"/>
    <n v="1.8080000000000001"/>
    <n v="72728"/>
    <n v="78209"/>
    <n v="155160.82"/>
    <n v="11693.39"/>
    <n v="14418.72"/>
    <n v="0.18149999999999999"/>
    <n v="0.17510000000000001"/>
    <n v="56278.25"/>
    <n v="2780.9"/>
    <n v="486.94"/>
    <n v="3267.84"/>
    <n v="226400.30000000002"/>
    <s v=""/>
    <n v="226400.30000000002"/>
  </r>
  <r>
    <x v="97"/>
    <x v="97"/>
    <n v="3335"/>
    <s v="Parkside Elementary"/>
    <s v="Yes"/>
    <x v="0"/>
    <n v="493.2"/>
    <n v="1.18"/>
    <n v="1.18"/>
    <n v="493.2"/>
    <n v="1.4470000000000001"/>
    <n v="72728"/>
    <n v="78209"/>
    <n v="124180.15"/>
    <n v="9358.59"/>
    <n v="14418.72"/>
    <n v="0.18149999999999999"/>
    <n v="0.17510000000000001"/>
    <n v="45041.27"/>
    <n v="2225.65"/>
    <n v="389.71"/>
    <n v="2615.36"/>
    <n v="181195.36999999997"/>
    <s v=""/>
    <n v="181195.36999999997"/>
  </r>
  <r>
    <x v="97"/>
    <x v="97"/>
    <n v="2270"/>
    <s v="Puget Sound Skills Center"/>
    <s v="No"/>
    <x v="1"/>
    <n v="488.1700000000000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3553"/>
    <s v="Raisbeck Aviation High School"/>
    <s v="No"/>
    <x v="1"/>
    <n v="394.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1973"/>
    <s v="Satellite High School"/>
    <s v="No"/>
    <x v="1"/>
    <n v="105.0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3382"/>
    <s v="Seahurst Elementary School"/>
    <s v="Yes"/>
    <x v="0"/>
    <n v="402"/>
    <n v="1.18"/>
    <n v="1.18"/>
    <n v="402"/>
    <n v="1.179"/>
    <n v="72728"/>
    <n v="78209"/>
    <n v="101180.65"/>
    <n v="7625.27"/>
    <n v="14418.72"/>
    <n v="0.18149999999999999"/>
    <n v="0.17510000000000001"/>
    <n v="36699.14"/>
    <n v="1813.43"/>
    <n v="317.52999999999997"/>
    <n v="2130.96"/>
    <n v="147636.01999999996"/>
    <s v=""/>
    <n v="147636.01999999996"/>
  </r>
  <r>
    <x v="97"/>
    <x v="97"/>
    <n v="2842"/>
    <s v="Shorewood Elementary"/>
    <s v="Yes"/>
    <x v="0"/>
    <n v="418.9"/>
    <n v="1.18"/>
    <n v="1.18"/>
    <n v="418.9"/>
    <n v="1.2290000000000001"/>
    <n v="72728"/>
    <n v="78209"/>
    <n v="105471.6"/>
    <n v="7948.66"/>
    <n v="14418.72"/>
    <n v="0.18149999999999999"/>
    <n v="0.17510000000000001"/>
    <n v="38255.51"/>
    <n v="1890.34"/>
    <n v="331"/>
    <n v="2221.34"/>
    <n v="153897.11000000002"/>
    <s v=""/>
    <n v="153897.11000000002"/>
  </r>
  <r>
    <x v="97"/>
    <x v="97"/>
    <n v="2927"/>
    <s v="Sylvester Middle School"/>
    <s v="No"/>
    <x v="1"/>
    <n v="546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7"/>
    <x v="97"/>
    <n v="3483"/>
    <s v="Tyee High School"/>
    <s v="Yes"/>
    <x v="0"/>
    <n v="566.4"/>
    <n v="1.18"/>
    <n v="1.18"/>
    <n v="566.4"/>
    <n v="1.661"/>
    <n v="72728"/>
    <n v="78209"/>
    <n v="142545.43"/>
    <n v="10742.65"/>
    <n v="14418.72"/>
    <n v="0.18149999999999999"/>
    <n v="0.17510000000000001"/>
    <n v="51702.53"/>
    <n v="2554.8000000000002"/>
    <n v="447.35"/>
    <n v="3002.15"/>
    <n v="207992.75999999998"/>
    <s v=""/>
    <n v="207992.75999999998"/>
  </r>
  <r>
    <x v="97"/>
    <x v="97"/>
    <n v="2639"/>
    <s v="White Center Heights Elementary"/>
    <s v="Yes"/>
    <x v="0"/>
    <n v="539.70000000000005"/>
    <n v="1.18"/>
    <n v="1.18"/>
    <n v="539.70000000000005"/>
    <n v="1.583"/>
    <n v="72728"/>
    <n v="78209"/>
    <n v="135851.54"/>
    <n v="10238.18"/>
    <n v="14418.72"/>
    <n v="0.18149999999999999"/>
    <n v="0.17510000000000001"/>
    <n v="49274.59"/>
    <n v="2434.83"/>
    <n v="426.34"/>
    <n v="2861.17"/>
    <n v="198225.48"/>
    <s v=""/>
    <n v="198225.48"/>
  </r>
  <r>
    <x v="98"/>
    <x v="98"/>
    <n v="5311"/>
    <s v="Hockinson Heights Elementary School"/>
    <s v="No"/>
    <x v="1"/>
    <n v="905.4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8"/>
    <x v="98"/>
    <n v="4568"/>
    <s v="Hockinson High School"/>
    <s v="No"/>
    <x v="1"/>
    <n v="676.0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8"/>
    <x v="98"/>
    <n v="3319"/>
    <s v="Hockinson Middle School"/>
    <s v="No"/>
    <x v="1"/>
    <n v="467.7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99"/>
    <x v="99"/>
    <n v="2310"/>
    <s v="Hood Canal Elementary School"/>
    <s v="Yes"/>
    <x v="0"/>
    <n v="321.79000000000002"/>
    <n v="1"/>
    <n v="1"/>
    <n v="321.79000000000002"/>
    <n v="0.94399999999999995"/>
    <n v="72728"/>
    <n v="78209"/>
    <n v="68655.23"/>
    <n v="5174.07"/>
    <n v="14418.72"/>
    <n v="0.18149999999999999"/>
    <n v="0.17510000000000001"/>
    <n v="26978.18"/>
    <n v="1230.49"/>
    <n v="215.46"/>
    <n v="1445.95"/>
    <n v="102253.43000000001"/>
    <n v="-1.0000000009313226E-2"/>
    <n v="102253.42"/>
  </r>
  <r>
    <x v="100"/>
    <x v="100"/>
    <n v="2972"/>
    <s v="Central Elementary School"/>
    <s v="Yes"/>
    <x v="0"/>
    <n v="224.22"/>
    <n v="1"/>
    <n v="1"/>
    <n v="224.22"/>
    <n v="0.65800000000000003"/>
    <n v="72728"/>
    <n v="78209"/>
    <n v="47855.02"/>
    <n v="3606.5"/>
    <n v="14418.72"/>
    <n v="0.18149999999999999"/>
    <n v="0.17510000000000001"/>
    <n v="18804.7"/>
    <n v="857.69"/>
    <n v="150.18"/>
    <n v="1007.8700000000001"/>
    <n v="71274.09"/>
    <s v=""/>
    <n v="71274.09"/>
  </r>
  <r>
    <x v="100"/>
    <x v="100"/>
    <n v="2268"/>
    <s v="Emerson Elementary"/>
    <s v="Yes"/>
    <x v="0"/>
    <n v="217.9"/>
    <n v="1"/>
    <n v="1"/>
    <n v="217.9"/>
    <n v="0.63900000000000001"/>
    <n v="72728"/>
    <n v="78209"/>
    <n v="46473.19"/>
    <n v="3502.36"/>
    <n v="14418.72"/>
    <n v="0.18149999999999999"/>
    <n v="0.17510000000000001"/>
    <n v="18261.71"/>
    <n v="832.93"/>
    <n v="145.85"/>
    <n v="978.78"/>
    <n v="69216.039999999994"/>
    <n v="-108.32000000000698"/>
    <n v="69107.719999999987"/>
  </r>
  <r>
    <x v="100"/>
    <x v="100"/>
    <n v="3622"/>
    <s v="Hoquiam High School"/>
    <s v="Yes"/>
    <x v="0"/>
    <n v="461.19"/>
    <n v="1"/>
    <n v="1"/>
    <n v="461.19"/>
    <n v="1.353"/>
    <n v="72728"/>
    <n v="78209"/>
    <n v="98400.98"/>
    <n v="7415.8"/>
    <n v="14418.72"/>
    <n v="0.18149999999999999"/>
    <n v="0.17510000000000001"/>
    <n v="38666.81"/>
    <n v="1763.61"/>
    <n v="308.81"/>
    <n v="2072.42"/>
    <n v="146556.00999999998"/>
    <s v=""/>
    <n v="146556.00999999998"/>
  </r>
  <r>
    <x v="100"/>
    <x v="100"/>
    <n v="5191"/>
    <s v="Hoquiam Homelink School"/>
    <s v="Yes"/>
    <x v="0"/>
    <n v="98.48"/>
    <n v="1"/>
    <n v="1"/>
    <n v="98.48"/>
    <n v="0.28899999999999998"/>
    <n v="72728"/>
    <n v="78209"/>
    <n v="21018.39"/>
    <n v="1584.01"/>
    <n v="14418.72"/>
    <n v="0.18149999999999999"/>
    <n v="0.17510000000000001"/>
    <n v="8259.2099999999991"/>
    <n v="376.71"/>
    <n v="65.959999999999994"/>
    <n v="442.66999999999996"/>
    <n v="31304.279999999995"/>
    <s v=""/>
    <n v="31304.279999999995"/>
  </r>
  <r>
    <x v="100"/>
    <x v="100"/>
    <n v="2391"/>
    <s v="Hoquiam Middle School"/>
    <s v="Yes"/>
    <x v="0"/>
    <n v="361.2"/>
    <n v="1"/>
    <n v="1"/>
    <n v="361.2"/>
    <n v="1.06"/>
    <n v="72728"/>
    <n v="78209"/>
    <n v="77091.679999999993"/>
    <n v="5809.86"/>
    <n v="14418.72"/>
    <n v="0.18149999999999999"/>
    <n v="0.17510000000000001"/>
    <n v="30293.29"/>
    <n v="1381.69"/>
    <n v="241.93"/>
    <n v="1623.6200000000001"/>
    <n v="114818.45"/>
    <s v=""/>
    <n v="114818.45"/>
  </r>
  <r>
    <x v="100"/>
    <x v="100"/>
    <n v="3621"/>
    <s v="Lincoln Elementary"/>
    <s v="Yes"/>
    <x v="0"/>
    <n v="228.24"/>
    <n v="1"/>
    <n v="1"/>
    <n v="228.24"/>
    <n v="0.67"/>
    <n v="72728"/>
    <n v="78209"/>
    <n v="48727.76"/>
    <n v="3672.27"/>
    <n v="14418.72"/>
    <n v="0.18149999999999999"/>
    <n v="0.17510000000000001"/>
    <n v="19147.650000000001"/>
    <n v="873.33"/>
    <n v="152.91999999999999"/>
    <n v="1026.25"/>
    <n v="72573.930000000008"/>
    <s v=""/>
    <n v="72573.930000000008"/>
  </r>
  <r>
    <x v="101"/>
    <x v="101"/>
    <n v="5661"/>
    <s v="Impact Public Schools"/>
    <s v="Yes"/>
    <x v="0"/>
    <n v="250.6"/>
    <n v="1.1200000000000001"/>
    <n v="1.1200000000000001"/>
    <n v="250.6"/>
    <n v="0.73499999999999999"/>
    <n v="72728"/>
    <n v="78209"/>
    <n v="59869.69"/>
    <n v="4511.96"/>
    <n v="14418.72"/>
    <n v="0.18149999999999999"/>
    <n v="0.17510000000000001"/>
    <n v="22254.15"/>
    <n v="1073.03"/>
    <n v="187.89"/>
    <n v="1260.92"/>
    <n v="87896.72"/>
    <n v="0"/>
    <n v="87896.72"/>
  </r>
  <r>
    <x v="102"/>
    <x v="102"/>
    <n v="5517"/>
    <s v="Impact | Puget Sound Elementary"/>
    <s v="Yes"/>
    <x v="0"/>
    <n v="482.1"/>
    <n v="1.18"/>
    <n v="1.18"/>
    <n v="482.1"/>
    <n v="1.4139999999999999"/>
    <n v="72728"/>
    <n v="78209"/>
    <n v="121348.12"/>
    <n v="9145.16"/>
    <n v="14418.72"/>
    <n v="0.18149999999999999"/>
    <n v="0.17510000000000001"/>
    <n v="44014.07"/>
    <n v="2174.89"/>
    <n v="380.82"/>
    <n v="2555.71"/>
    <n v="177063.06"/>
    <n v="0"/>
    <n v="177063.06"/>
  </r>
  <r>
    <x v="103"/>
    <x v="103"/>
    <n v="5608"/>
    <s v="Impact | Salish Sea Elementary"/>
    <s v="Yes"/>
    <x v="0"/>
    <n v="311.60000000000002"/>
    <n v="1.18"/>
    <n v="1.18"/>
    <n v="311.60000000000002"/>
    <n v="0.91400000000000003"/>
    <n v="72728"/>
    <n v="78209"/>
    <n v="78438.600000000006"/>
    <n v="5911.37"/>
    <n v="14418.72"/>
    <n v="0.18149999999999999"/>
    <n v="0.17510000000000001"/>
    <n v="28450.400000000001"/>
    <n v="1405.83"/>
    <n v="246.16"/>
    <n v="1651.99"/>
    <n v="114452.36"/>
    <n v="0"/>
    <n v="114452.36"/>
  </r>
  <r>
    <x v="104"/>
    <x v="104"/>
    <n v="5736"/>
    <s v="Impact | Black River Elementary"/>
    <s v="Yes"/>
    <x v="0"/>
    <n v="124.4"/>
    <n v="1.18"/>
    <n v="1.18"/>
    <n v="124.4"/>
    <n v="0.36499999999999999"/>
    <n v="72728"/>
    <n v="78209"/>
    <n v="31323.95"/>
    <n v="2360.67"/>
    <n v="14418.72"/>
    <n v="0.18149999999999999"/>
    <n v="0.17510000000000001"/>
    <n v="11361.48"/>
    <n v="561.41"/>
    <n v="98.3"/>
    <n v="659.70999999999992"/>
    <n v="45705.81"/>
    <n v="0"/>
    <n v="45705.81"/>
  </r>
  <r>
    <x v="105"/>
    <x v="105"/>
    <n v="4215"/>
    <s v="Inchelium Elementary School"/>
    <s v="Yes"/>
    <x v="0"/>
    <n v="82.2"/>
    <n v="1"/>
    <n v="1"/>
    <n v="82.2"/>
    <n v="0.24099999999999999"/>
    <n v="72728"/>
    <n v="78209"/>
    <n v="17527.45"/>
    <n v="1320.92"/>
    <n v="14418.72"/>
    <n v="0.18149999999999999"/>
    <n v="0.17510000000000001"/>
    <n v="6887.44"/>
    <n v="314.14"/>
    <n v="55.01"/>
    <n v="369.15"/>
    <n v="26104.959999999999"/>
    <s v=""/>
    <n v="26104.959999999999"/>
  </r>
  <r>
    <x v="105"/>
    <x v="105"/>
    <n v="2603"/>
    <s v="Inchelium High School"/>
    <s v="Yes"/>
    <x v="0"/>
    <n v="56.89"/>
    <n v="1"/>
    <n v="1"/>
    <n v="56.89"/>
    <n v="0.16700000000000001"/>
    <n v="72728"/>
    <n v="78209"/>
    <n v="12145.58"/>
    <n v="915.32"/>
    <n v="14418.72"/>
    <n v="0.18149999999999999"/>
    <n v="0.17510000000000001"/>
    <n v="4772.62"/>
    <n v="217.68"/>
    <n v="38.119999999999997"/>
    <n v="255.8"/>
    <n v="18089.32"/>
    <n v="-1.0000000002037268E-2"/>
    <n v="18089.309999999998"/>
  </r>
  <r>
    <x v="105"/>
    <x v="105"/>
    <n v="4214"/>
    <s v="Inchelium Middle School"/>
    <s v="Yes"/>
    <x v="0"/>
    <n v="45.5"/>
    <n v="1"/>
    <n v="1"/>
    <n v="45.5"/>
    <n v="0.13300000000000001"/>
    <n v="72728"/>
    <n v="78209"/>
    <n v="9672.82"/>
    <n v="728.98"/>
    <n v="14418.72"/>
    <n v="0.18149999999999999"/>
    <n v="0.17510000000000001"/>
    <n v="3800.95"/>
    <n v="173.36"/>
    <n v="30.36"/>
    <n v="203.72000000000003"/>
    <n v="14406.47"/>
    <s v=""/>
    <n v="14406.47"/>
  </r>
  <r>
    <x v="106"/>
    <x v="106"/>
    <n v="2948"/>
    <s v="Index Elementary School"/>
    <s v="Yes"/>
    <x v="0"/>
    <n v="23.98"/>
    <n v="1.18"/>
    <n v="1.18"/>
    <n v="23.98"/>
    <n v="7.0000000000000007E-2"/>
    <n v="72728"/>
    <n v="78209"/>
    <n v="6007.33"/>
    <n v="452.73"/>
    <n v="14418.72"/>
    <n v="0.18149999999999999"/>
    <n v="0.17510000000000001"/>
    <n v="2178.91"/>
    <n v="107.67"/>
    <n v="18.850000000000001"/>
    <n v="126.52000000000001"/>
    <n v="8765.49"/>
    <n v="0"/>
    <n v="8765.49"/>
  </r>
  <r>
    <x v="107"/>
    <x v="107"/>
    <n v="3569"/>
    <s v="Echo Glen School"/>
    <s v="No"/>
    <x v="1"/>
    <n v="10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746"/>
    <s v="Apollo Elementary"/>
    <s v="No"/>
    <x v="1"/>
    <n v="509.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460"/>
    <s v="Beaver Lake Middle School"/>
    <s v="No"/>
    <x v="1"/>
    <n v="769.9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440"/>
    <s v="Briarwood Elementary"/>
    <s v="No"/>
    <x v="1"/>
    <n v="588.2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565"/>
    <s v="Cascade Ridge Elementary"/>
    <s v="No"/>
    <x v="1"/>
    <n v="407.1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673"/>
    <s v="CEDAR TRAILS ELEMENTARY"/>
    <s v="No"/>
    <x v="1"/>
    <n v="392.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300"/>
    <s v="Challenger Elementary"/>
    <s v="No"/>
    <x v="1"/>
    <n v="385.7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2738"/>
    <s v="Clark Elementary"/>
    <s v="No"/>
    <x v="1"/>
    <n v="594.33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674"/>
    <s v="COUGAR MOUNTAIN MIDDLE SCHOOL"/>
    <s v="No"/>
    <x v="1"/>
    <n v="631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375"/>
    <s v="Cougar Ridge Elementary"/>
    <s v="No"/>
    <x v="1"/>
    <n v="481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201"/>
    <s v="Creekside Elementary"/>
    <s v="No"/>
    <x v="1"/>
    <n v="584.04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376"/>
    <s v="Discovery Elementary"/>
    <s v="No"/>
    <x v="1"/>
    <n v="510.2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493"/>
    <s v="Endeavour Elementary School"/>
    <s v="No"/>
    <x v="1"/>
    <n v="479.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437"/>
    <s v="Gibson Ek High School"/>
    <s v="No"/>
    <x v="1"/>
    <n v="200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056"/>
    <s v="Grand Ridge Elementary"/>
    <s v="No"/>
    <x v="1"/>
    <n v="550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385"/>
    <s v="Issaquah High School"/>
    <s v="No"/>
    <x v="1"/>
    <n v="2430.80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038"/>
    <s v="Issaquah Middle School"/>
    <s v="No"/>
    <x v="1"/>
    <n v="779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1624"/>
    <s v="Issaquah Special Services"/>
    <s v="No"/>
    <x v="1"/>
    <n v="43.9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673"/>
    <s v="Issaquah Valley Elementary"/>
    <s v="No"/>
    <x v="1"/>
    <n v="615.05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962"/>
    <s v="Liberty Sr High School"/>
    <s v="No"/>
    <x v="1"/>
    <n v="1509.2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637"/>
    <s v="Maple Hills Elementary"/>
    <s v="No"/>
    <x v="1"/>
    <n v="449.6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636"/>
    <s v="Maywood Middle School"/>
    <s v="No"/>
    <x v="1"/>
    <n v="827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592"/>
    <s v="Newcastle Elementary School"/>
    <s v="No"/>
    <x v="1"/>
    <n v="464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5200"/>
    <s v="Pacific Cascade Middle School"/>
    <s v="No"/>
    <x v="1"/>
    <n v="647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879"/>
    <s v="Pine Lake Middle School"/>
    <s v="No"/>
    <x v="1"/>
    <n v="943.7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4495"/>
    <s v="Skyline High School"/>
    <s v="No"/>
    <x v="1"/>
    <n v="2199.93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386"/>
    <s v="Sunny Hills Elementary"/>
    <s v="No"/>
    <x v="1"/>
    <n v="568.7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7"/>
    <x v="107"/>
    <n v="3228"/>
    <s v="Sunset Elementary"/>
    <s v="No"/>
    <x v="1"/>
    <n v="527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8"/>
    <x v="108"/>
    <n v="3214"/>
    <s v="Kahlotus Elem &amp; High"/>
    <s v="Yes"/>
    <x v="0"/>
    <n v="48.51"/>
    <n v="1.01"/>
    <n v="1.01"/>
    <n v="48.51"/>
    <n v="0.14199999999999999"/>
    <n v="72728"/>
    <n v="78209"/>
    <n v="10430.65"/>
    <n v="786.08"/>
    <n v="14418.72"/>
    <n v="0.18149999999999999"/>
    <n v="0.17510000000000001"/>
    <n v="4078.26"/>
    <n v="186.95"/>
    <n v="32.729999999999997"/>
    <n v="219.67999999999998"/>
    <n v="15514.67"/>
    <n v="-0.6499999999996362"/>
    <n v="15514.02"/>
  </r>
  <r>
    <x v="109"/>
    <x v="109"/>
    <n v="2915"/>
    <s v="Kalama Elem School"/>
    <s v="No"/>
    <x v="1"/>
    <n v="542.8200000000000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9"/>
    <x v="109"/>
    <n v="5545"/>
    <s v="Kalama High School"/>
    <s v="No"/>
    <x v="1"/>
    <n v="355.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09"/>
    <x v="109"/>
    <n v="2561"/>
    <s v="Kalama Middle School"/>
    <s v="No"/>
    <x v="1"/>
    <n v="239.4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0"/>
    <x v="110"/>
    <n v="2602"/>
    <s v="Keller Elementary School"/>
    <s v="Yes"/>
    <x v="0"/>
    <n v="43.6"/>
    <n v="1"/>
    <n v="1"/>
    <n v="43.6"/>
    <n v="0.128"/>
    <n v="72728"/>
    <n v="78209"/>
    <n v="9309.18"/>
    <n v="701.57"/>
    <n v="14418.72"/>
    <n v="0.18149999999999999"/>
    <n v="0.17510000000000001"/>
    <n v="3658.06"/>
    <n v="166.85"/>
    <n v="29.22"/>
    <n v="196.07"/>
    <n v="13864.88"/>
    <n v="0"/>
    <n v="13864.88"/>
  </r>
  <r>
    <x v="111"/>
    <x v="111"/>
    <n v="5076"/>
    <s v="Special Education"/>
    <s v="No"/>
    <x v="1"/>
    <n v="0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1"/>
    <x v="111"/>
    <n v="3323"/>
    <s v="Barnes Elementary"/>
    <s v="Yes"/>
    <x v="0"/>
    <n v="340.15"/>
    <n v="1"/>
    <n v="1"/>
    <n v="340.15"/>
    <n v="0.998"/>
    <n v="72728"/>
    <n v="78209"/>
    <n v="72582.539999999994"/>
    <n v="5470.04"/>
    <n v="14418.72"/>
    <n v="0.18149999999999999"/>
    <n v="0.17510000000000001"/>
    <n v="28521.42"/>
    <n v="1300.8800000000001"/>
    <n v="227.78"/>
    <n v="1528.66"/>
    <n v="108102.65999999999"/>
    <s v=""/>
    <n v="108102.65999999999"/>
  </r>
  <r>
    <x v="111"/>
    <x v="111"/>
    <n v="3082"/>
    <s v="Butler Acres Elementary"/>
    <s v="Yes"/>
    <x v="0"/>
    <n v="429.16"/>
    <n v="1"/>
    <n v="1"/>
    <n v="429.16"/>
    <n v="1.2589999999999999"/>
    <n v="72728"/>
    <n v="78209"/>
    <n v="91564.55"/>
    <n v="6900.58"/>
    <n v="14418.72"/>
    <n v="0.18149999999999999"/>
    <n v="0.17510000000000001"/>
    <n v="35980.43"/>
    <n v="1641.09"/>
    <n v="287.35000000000002"/>
    <n v="1928.44"/>
    <n v="136374"/>
    <s v=""/>
    <n v="136374"/>
  </r>
  <r>
    <x v="111"/>
    <x v="111"/>
    <n v="2913"/>
    <s v="Carrolls Elementary"/>
    <s v="No"/>
    <x v="1"/>
    <n v="114.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1"/>
    <x v="111"/>
    <n v="3322"/>
    <s v="Coweeman Middle School"/>
    <s v="Yes"/>
    <x v="0"/>
    <n v="516.20000000000005"/>
    <n v="1"/>
    <n v="1"/>
    <n v="516.20000000000005"/>
    <n v="1.514"/>
    <n v="72728"/>
    <n v="78209"/>
    <n v="110110.19"/>
    <n v="8298.24"/>
    <n v="14418.72"/>
    <n v="0.18149999999999999"/>
    <n v="0.17510000000000001"/>
    <n v="43267.96"/>
    <n v="1973.47"/>
    <n v="345.55"/>
    <n v="2319.02"/>
    <n v="163995.40999999997"/>
    <s v=""/>
    <n v="163995.40999999997"/>
  </r>
  <r>
    <x v="111"/>
    <x v="111"/>
    <n v="2916"/>
    <s v="Huntington Middle School"/>
    <s v="Yes"/>
    <x v="0"/>
    <n v="560.11"/>
    <n v="1"/>
    <n v="1"/>
    <n v="560.11"/>
    <n v="1.643"/>
    <n v="72728"/>
    <n v="78209"/>
    <n v="119492.1"/>
    <n v="9005.2900000000009"/>
    <n v="14418.72"/>
    <n v="0.18149999999999999"/>
    <n v="0.17510000000000001"/>
    <n v="46954.6"/>
    <n v="2141.62"/>
    <n v="375"/>
    <n v="2516.62"/>
    <n v="177968.61000000002"/>
    <s v=""/>
    <n v="177968.61000000002"/>
  </r>
  <r>
    <x v="111"/>
    <x v="111"/>
    <n v="5547"/>
    <s v="Kelso Goal Oriented Learning Design"/>
    <s v="Yes"/>
    <x v="0"/>
    <n v="36.799999999999997"/>
    <n v="1"/>
    <n v="1"/>
    <n v="36.799999999999997"/>
    <n v="0.108"/>
    <n v="72728"/>
    <n v="78209"/>
    <n v="7854.62"/>
    <n v="591.95000000000005"/>
    <n v="14418.72"/>
    <n v="0.18149999999999999"/>
    <n v="0.17510000000000001"/>
    <n v="3086.49"/>
    <n v="140.78"/>
    <n v="24.65"/>
    <n v="165.43"/>
    <n v="11698.490000000002"/>
    <s v=""/>
    <n v="11698.490000000002"/>
  </r>
  <r>
    <x v="111"/>
    <x v="111"/>
    <n v="2266"/>
    <s v="Kelso High School"/>
    <s v="Yes"/>
    <x v="0"/>
    <n v="1396.39"/>
    <n v="1"/>
    <n v="1"/>
    <n v="1396.39"/>
    <n v="4.0960000000000001"/>
    <n v="72728"/>
    <n v="78209"/>
    <n v="297893.89"/>
    <n v="22450.17"/>
    <n v="14418.72"/>
    <n v="0.18149999999999999"/>
    <n v="0.17510000000000001"/>
    <n v="117057.84"/>
    <n v="5339.07"/>
    <n v="934.87"/>
    <n v="6273.94"/>
    <n v="443675.83999999997"/>
    <s v=""/>
    <n v="443675.83999999997"/>
  </r>
  <r>
    <x v="111"/>
    <x v="111"/>
    <n v="5194"/>
    <s v="Kelso Virtual Academy"/>
    <s v="Yes"/>
    <x v="0"/>
    <n v="259.83999999999997"/>
    <n v="1"/>
    <n v="1"/>
    <n v="259.83999999999997"/>
    <n v="0.76200000000000001"/>
    <n v="72728"/>
    <n v="78209"/>
    <n v="55418.74"/>
    <n v="4176.5200000000004"/>
    <n v="14418.72"/>
    <n v="0.18149999999999999"/>
    <n v="0.17510000000000001"/>
    <n v="21776.87"/>
    <n v="993.25"/>
    <n v="173.92"/>
    <n v="1167.17"/>
    <n v="82539.3"/>
    <s v=""/>
    <n v="82539.3"/>
  </r>
  <r>
    <x v="111"/>
    <x v="111"/>
    <n v="5675"/>
    <s v="Lexington Elementary"/>
    <s v="Yes"/>
    <x v="0"/>
    <n v="842.36"/>
    <n v="1"/>
    <n v="1"/>
    <n v="842.36"/>
    <n v="2.4710000000000001"/>
    <n v="72728"/>
    <n v="78209"/>
    <n v="179710.89"/>
    <n v="13543.55"/>
    <n v="14418.72"/>
    <n v="0.18149999999999999"/>
    <n v="0.17510000000000001"/>
    <n v="70617.66"/>
    <n v="3220.91"/>
    <n v="563.98"/>
    <n v="3784.89"/>
    <n v="267656.99000000005"/>
    <s v=""/>
    <n v="267656.99000000005"/>
  </r>
  <r>
    <x v="111"/>
    <x v="111"/>
    <n v="1934"/>
    <s v="Loowit High School"/>
    <s v="Yes"/>
    <x v="0"/>
    <n v="9.74"/>
    <n v="1"/>
    <n v="1"/>
    <n v="9.74"/>
    <n v="2.9000000000000001E-2"/>
    <n v="72728"/>
    <n v="78209"/>
    <n v="2109.11"/>
    <n v="158.94999999999999"/>
    <n v="14418.72"/>
    <n v="0.18149999999999999"/>
    <n v="0.17510000000000001"/>
    <n v="828.78"/>
    <n v="37.799999999999997"/>
    <n v="6.62"/>
    <n v="44.419999999999995"/>
    <n v="3141.26"/>
    <n v="0"/>
    <n v="3141.26"/>
  </r>
  <r>
    <x v="111"/>
    <x v="111"/>
    <n v="2596"/>
    <s v="Rose Valley Elementary"/>
    <s v="No"/>
    <x v="1"/>
    <n v="167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1"/>
    <x v="111"/>
    <n v="2624"/>
    <s v="Wallace Elementary"/>
    <s v="Yes"/>
    <x v="0"/>
    <n v="334.53999999999996"/>
    <n v="1"/>
    <n v="1"/>
    <n v="334.53999999999996"/>
    <n v="0.98099999999999998"/>
    <n v="72728"/>
    <n v="78209"/>
    <n v="71346.17"/>
    <n v="5376.86"/>
    <n v="14418.72"/>
    <n v="0.18149999999999999"/>
    <n v="0.17510000000000001"/>
    <n v="28035.58"/>
    <n v="1278.72"/>
    <n v="223.9"/>
    <n v="1502.6200000000001"/>
    <n v="106261.23"/>
    <s v=""/>
    <n v="106261.23"/>
  </r>
  <r>
    <x v="112"/>
    <x v="112"/>
    <n v="4418"/>
    <s v="Amistad Elementary School"/>
    <s v="Yes"/>
    <x v="0"/>
    <n v="647"/>
    <n v="1"/>
    <n v="1"/>
    <n v="647"/>
    <n v="1.8979999999999999"/>
    <n v="72728"/>
    <n v="78209"/>
    <n v="138037.74"/>
    <n v="10402.94"/>
    <n v="14418.72"/>
    <n v="0.18149999999999999"/>
    <n v="0.17510000000000001"/>
    <n v="54242.14"/>
    <n v="2474.0100000000002"/>
    <n v="433.2"/>
    <n v="2907.21"/>
    <n v="205590.03"/>
    <s v=""/>
    <n v="205590.03"/>
  </r>
  <r>
    <x v="112"/>
    <x v="112"/>
    <n v="5520"/>
    <s v="Amon Creek Elementary"/>
    <s v="No"/>
    <x v="1"/>
    <n v="754.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4072"/>
    <s v="Canyon View Elementary School"/>
    <s v="Yes"/>
    <x v="0"/>
    <n v="364.37"/>
    <n v="1"/>
    <n v="1"/>
    <n v="364.37"/>
    <n v="1.069"/>
    <n v="72728"/>
    <n v="78209"/>
    <n v="77746.23"/>
    <n v="5859.19"/>
    <n v="14418.72"/>
    <n v="0.18149999999999999"/>
    <n v="0.17510000000000001"/>
    <n v="30550.5"/>
    <n v="1393.42"/>
    <n v="243.99"/>
    <n v="1637.41"/>
    <n v="115793.33"/>
    <s v=""/>
    <n v="115793.33"/>
  </r>
  <r>
    <x v="112"/>
    <x v="112"/>
    <n v="4202"/>
    <s v="Cascade Elementary School"/>
    <s v="Yes"/>
    <x v="0"/>
    <n v="533.02"/>
    <n v="1"/>
    <n v="1"/>
    <n v="533.02"/>
    <n v="1.5640000000000001"/>
    <n v="72728"/>
    <n v="78209"/>
    <n v="113746.59"/>
    <n v="8572.2900000000009"/>
    <n v="14418.72"/>
    <n v="0.18149999999999999"/>
    <n v="0.17510000000000001"/>
    <n v="44696.89"/>
    <n v="2038.65"/>
    <n v="356.97"/>
    <n v="2395.62"/>
    <n v="169411.38999999998"/>
    <s v=""/>
    <n v="169411.38999999998"/>
  </r>
  <r>
    <x v="112"/>
    <x v="112"/>
    <n v="5439"/>
    <s v="Chinook Middle School"/>
    <s v="Yes"/>
    <x v="0"/>
    <n v="912.86"/>
    <n v="1"/>
    <n v="1"/>
    <n v="912.86"/>
    <n v="2.6779999999999999"/>
    <n v="72728"/>
    <n v="78209"/>
    <n v="194765.58"/>
    <n v="14678.12"/>
    <n v="14418.72"/>
    <n v="0.18149999999999999"/>
    <n v="0.17510000000000001"/>
    <n v="76533.42"/>
    <n v="3490.73"/>
    <n v="611.23"/>
    <n v="4101.96"/>
    <n v="290079.08"/>
    <s v=""/>
    <n v="290079.08"/>
  </r>
  <r>
    <x v="112"/>
    <x v="112"/>
    <n v="5220"/>
    <s v="Cottonwood Elementary"/>
    <s v="No"/>
    <x v="1"/>
    <n v="447.8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4028"/>
    <s v="Desert Hills Middle School"/>
    <s v="No"/>
    <x v="1"/>
    <n v="885.3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2824"/>
    <s v="Eastgate Elementary School"/>
    <s v="Yes"/>
    <x v="0"/>
    <n v="481.16"/>
    <n v="1"/>
    <n v="1"/>
    <n v="481.16"/>
    <n v="1.411"/>
    <n v="72728"/>
    <n v="78209"/>
    <n v="102619.21"/>
    <n v="7733.69"/>
    <n v="14418.72"/>
    <n v="0.18149999999999999"/>
    <n v="0.17510000000000001"/>
    <n v="40324.370000000003"/>
    <n v="1839.21"/>
    <n v="322.05"/>
    <n v="2161.2600000000002"/>
    <n v="152838.53000000003"/>
    <s v=""/>
    <n v="152838.53000000003"/>
  </r>
  <r>
    <x v="112"/>
    <x v="112"/>
    <n v="3315"/>
    <s v="Edison Elementary School - Kennewick"/>
    <s v="Yes"/>
    <x v="0"/>
    <n v="341.2"/>
    <n v="1"/>
    <n v="1"/>
    <n v="341.2"/>
    <n v="1.0009999999999999"/>
    <n v="72728"/>
    <n v="78209"/>
    <n v="72800.73"/>
    <n v="5486.48"/>
    <n v="14418.72"/>
    <n v="0.18149999999999999"/>
    <n v="0.17510000000000001"/>
    <n v="28607.15"/>
    <n v="1304.79"/>
    <n v="228.47"/>
    <n v="1533.26"/>
    <n v="108427.62"/>
    <s v=""/>
    <n v="108427.62"/>
  </r>
  <r>
    <x v="112"/>
    <x v="112"/>
    <n v="5727"/>
    <s v="Endeavor High School"/>
    <s v="Yes"/>
    <x v="0"/>
    <n v="129.35999999999999"/>
    <n v="1"/>
    <n v="1"/>
    <n v="129.35999999999999"/>
    <n v="0.379"/>
    <n v="72728"/>
    <n v="78209"/>
    <n v="27563.91"/>
    <n v="2077.3000000000002"/>
    <n v="14418.72"/>
    <n v="0.18149999999999999"/>
    <n v="0.17510000000000001"/>
    <n v="10831.28"/>
    <n v="494.02"/>
    <n v="86.5"/>
    <n v="580.52"/>
    <n v="41053.01"/>
    <s v=""/>
    <n v="41053.01"/>
  </r>
  <r>
    <x v="112"/>
    <x v="112"/>
    <n v="5521"/>
    <s v="Fuerza Elementary"/>
    <s v="Yes"/>
    <x v="0"/>
    <n v="612"/>
    <n v="1"/>
    <n v="1"/>
    <n v="612"/>
    <n v="1.7949999999999999"/>
    <n v="72728"/>
    <n v="78209"/>
    <n v="130546.76"/>
    <n v="9838.4"/>
    <n v="14418.72"/>
    <n v="0.18149999999999999"/>
    <n v="0.17510000000000001"/>
    <n v="51298.54"/>
    <n v="2339.75"/>
    <n v="409.69"/>
    <n v="2749.44"/>
    <n v="194433.13999999998"/>
    <s v=""/>
    <n v="194433.13999999998"/>
  </r>
  <r>
    <x v="112"/>
    <x v="112"/>
    <n v="3077"/>
    <s v="Hawthorne Elementary School - Kennewick"/>
    <s v="Yes"/>
    <x v="0"/>
    <n v="453.34"/>
    <n v="1"/>
    <n v="1"/>
    <n v="453.34"/>
    <n v="1.33"/>
    <n v="72728"/>
    <n v="78209"/>
    <n v="96728.24"/>
    <n v="7289.73"/>
    <n v="14418.72"/>
    <n v="0.18149999999999999"/>
    <n v="0.17510000000000001"/>
    <n v="38009.5"/>
    <n v="1733.63"/>
    <n v="303.56"/>
    <n v="2037.19"/>
    <n v="144064.66"/>
    <s v=""/>
    <n v="144064.66"/>
  </r>
  <r>
    <x v="112"/>
    <x v="112"/>
    <n v="3267"/>
    <s v="Highlands Middle School"/>
    <s v="Yes"/>
    <x v="0"/>
    <n v="712.99"/>
    <n v="1"/>
    <n v="1"/>
    <n v="712.99"/>
    <n v="2.0910000000000002"/>
    <n v="72728"/>
    <n v="78209"/>
    <n v="152074.25"/>
    <n v="11460.77"/>
    <n v="14418.72"/>
    <n v="0.18149999999999999"/>
    <n v="0.17510000000000001"/>
    <n v="59757.8"/>
    <n v="2725.58"/>
    <n v="477.25"/>
    <n v="3202.83"/>
    <n v="226495.64999999997"/>
    <s v=""/>
    <n v="226495.64999999997"/>
  </r>
  <r>
    <x v="112"/>
    <x v="112"/>
    <n v="4429"/>
    <s v="Horse Heaven Hills Middle School"/>
    <s v="Yes"/>
    <x v="0"/>
    <n v="858.22"/>
    <n v="1"/>
    <n v="1"/>
    <n v="858.22"/>
    <n v="2.5169999999999999"/>
    <n v="72728"/>
    <n v="78209"/>
    <n v="183056.38"/>
    <n v="13795.67"/>
    <n v="14418.72"/>
    <n v="0.18149999999999999"/>
    <n v="0.17510000000000001"/>
    <n v="71932.27"/>
    <n v="3280.87"/>
    <n v="574.48"/>
    <n v="3855.35"/>
    <n v="272639.67"/>
    <s v=""/>
    <n v="272639.67"/>
  </r>
  <r>
    <x v="112"/>
    <x v="112"/>
    <n v="3731"/>
    <s v="Kamiakin High School"/>
    <s v="No"/>
    <x v="1"/>
    <n v="1819.540000000000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2826"/>
    <s v="Kennewick High School"/>
    <s v="Yes"/>
    <x v="0"/>
    <n v="1835.89"/>
    <n v="1"/>
    <n v="1"/>
    <n v="1835.89"/>
    <n v="5.3849999999999998"/>
    <n v="72728"/>
    <n v="78209"/>
    <n v="391640.28"/>
    <n v="29515.18"/>
    <n v="14418.72"/>
    <n v="0.18149999999999999"/>
    <n v="0.17510000000000001"/>
    <n v="153895.63"/>
    <n v="7019.26"/>
    <n v="1229.07"/>
    <n v="8248.33"/>
    <n v="583299.42000000004"/>
    <s v=""/>
    <n v="583299.42000000004"/>
  </r>
  <r>
    <x v="112"/>
    <x v="112"/>
    <n v="1884"/>
    <s v="Legacy High School"/>
    <s v="Yes"/>
    <x v="0"/>
    <n v="253.68"/>
    <n v="1"/>
    <n v="1"/>
    <n v="253.68"/>
    <n v="0.74399999999999999"/>
    <n v="72728"/>
    <n v="78209"/>
    <n v="54109.63"/>
    <n v="4077.87"/>
    <n v="14418.72"/>
    <n v="0.18149999999999999"/>
    <n v="0.17510000000000001"/>
    <n v="21262.46"/>
    <n v="969.79"/>
    <n v="169.81"/>
    <n v="1139.5999999999999"/>
    <n v="80589.56"/>
    <n v="108.31000000005588"/>
    <n v="80697.870000000054"/>
  </r>
  <r>
    <x v="112"/>
    <x v="112"/>
    <n v="4181"/>
    <s v="Lincoln Elementary School"/>
    <s v="Yes"/>
    <x v="0"/>
    <n v="407.48"/>
    <n v="1"/>
    <n v="1"/>
    <n v="407.48"/>
    <n v="1.1950000000000001"/>
    <n v="72728"/>
    <n v="78209"/>
    <n v="86909.96"/>
    <n v="6549.8"/>
    <n v="14418.72"/>
    <n v="0.18149999999999999"/>
    <n v="0.17510000000000001"/>
    <n v="34151.4"/>
    <n v="1557.66"/>
    <n v="272.75"/>
    <n v="1830.41"/>
    <n v="129441.57000000002"/>
    <s v=""/>
    <n v="129441.57000000002"/>
  </r>
  <r>
    <x v="112"/>
    <x v="112"/>
    <n v="1941"/>
    <s v="Mid-Columbia Parent Partnership"/>
    <s v="No"/>
    <x v="1"/>
    <n v="459.0999999999999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3472"/>
    <s v="Park Middle School"/>
    <s v="Yes"/>
    <x v="0"/>
    <n v="695.89"/>
    <n v="1"/>
    <n v="1"/>
    <n v="695.89"/>
    <n v="2.0409999999999999"/>
    <n v="72728"/>
    <n v="78209"/>
    <n v="148437.85"/>
    <n v="11186.72"/>
    <n v="14418.72"/>
    <n v="0.18149999999999999"/>
    <n v="0.17510000000000001"/>
    <n v="58328.87"/>
    <n v="2660.41"/>
    <n v="465.84"/>
    <n v="3126.25"/>
    <n v="221079.69"/>
    <s v=""/>
    <n v="221079.69"/>
  </r>
  <r>
    <x v="112"/>
    <x v="112"/>
    <n v="5106"/>
    <s v="Phoenix High School"/>
    <s v="Yes"/>
    <x v="0"/>
    <n v="57.66"/>
    <n v="1"/>
    <n v="1"/>
    <n v="57.66"/>
    <n v="0.16900000000000001"/>
    <n v="72728"/>
    <n v="78209"/>
    <n v="12291.03"/>
    <n v="926.29"/>
    <n v="14418.72"/>
    <n v="0.18149999999999999"/>
    <n v="0.17510000000000001"/>
    <n v="4829.78"/>
    <n v="220.29"/>
    <n v="38.57"/>
    <n v="258.86"/>
    <n v="18305.960000000003"/>
    <s v=""/>
    <n v="18305.960000000003"/>
  </r>
  <r>
    <x v="112"/>
    <x v="112"/>
    <n v="4446"/>
    <s v="Ridge View Elementary School"/>
    <s v="No"/>
    <x v="1"/>
    <n v="328.1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5438"/>
    <s v="Sage Crest Elementary"/>
    <s v="No"/>
    <x v="1"/>
    <n v="654.2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4073"/>
    <s v="Southgate Elementary School"/>
    <s v="Yes"/>
    <x v="0"/>
    <n v="427.71"/>
    <n v="1"/>
    <n v="1"/>
    <n v="427.71"/>
    <n v="1.2549999999999999"/>
    <n v="72728"/>
    <n v="78209"/>
    <n v="91273.64"/>
    <n v="6878.66"/>
    <n v="14418.72"/>
    <n v="0.18149999999999999"/>
    <n v="0.17510000000000001"/>
    <n v="35866.11"/>
    <n v="1635.87"/>
    <n v="286.44"/>
    <n v="1922.31"/>
    <n v="135940.72"/>
    <s v=""/>
    <n v="135940.72"/>
  </r>
  <r>
    <x v="112"/>
    <x v="112"/>
    <n v="4484"/>
    <s v="Southridge High School"/>
    <s v="Yes"/>
    <x v="0"/>
    <n v="1578.67"/>
    <n v="1"/>
    <n v="1"/>
    <n v="1578.67"/>
    <n v="4.6310000000000002"/>
    <n v="72728"/>
    <n v="78209"/>
    <n v="336803.37"/>
    <n v="25382.51"/>
    <n v="14418.72"/>
    <n v="0.18149999999999999"/>
    <n v="0.17510000000000001"/>
    <n v="132347.38"/>
    <n v="6036.43"/>
    <n v="1056.98"/>
    <n v="7093.41"/>
    <n v="501626.67"/>
    <s v=""/>
    <n v="501626.67"/>
  </r>
  <r>
    <x v="112"/>
    <x v="112"/>
    <n v="4136"/>
    <s v="Sunset View Elementary School"/>
    <s v="Yes"/>
    <x v="0"/>
    <n v="364.42"/>
    <n v="1"/>
    <n v="1"/>
    <n v="364.42"/>
    <n v="1.069"/>
    <n v="72728"/>
    <n v="78209"/>
    <n v="77746.23"/>
    <n v="5859.19"/>
    <n v="14418.72"/>
    <n v="0.18149999999999999"/>
    <n v="0.17510000000000001"/>
    <n v="30550.5"/>
    <n v="1393.42"/>
    <n v="243.99"/>
    <n v="1637.41"/>
    <n v="115793.33"/>
    <s v=""/>
    <n v="115793.33"/>
  </r>
  <r>
    <x v="112"/>
    <x v="112"/>
    <n v="4118"/>
    <s v="Tri-Tech Skills Center"/>
    <s v="No"/>
    <x v="1"/>
    <n v="580.1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2"/>
    <x v="112"/>
    <n v="3369"/>
    <s v="Vista Elementary School"/>
    <s v="Yes"/>
    <x v="0"/>
    <n v="334.44"/>
    <n v="1"/>
    <n v="1"/>
    <n v="334.44"/>
    <n v="0.98099999999999998"/>
    <n v="72728"/>
    <n v="78209"/>
    <n v="71346.17"/>
    <n v="5376.86"/>
    <n v="14418.72"/>
    <n v="0.18149999999999999"/>
    <n v="0.17510000000000001"/>
    <n v="28035.58"/>
    <n v="1278.72"/>
    <n v="223.9"/>
    <n v="1502.6200000000001"/>
    <n v="106261.23"/>
    <s v=""/>
    <n v="106261.23"/>
  </r>
  <r>
    <x v="112"/>
    <x v="112"/>
    <n v="3144"/>
    <s v="Washington Elementary School"/>
    <s v="Yes"/>
    <x v="0"/>
    <n v="402.25"/>
    <n v="1"/>
    <n v="1"/>
    <n v="402.25"/>
    <n v="1.18"/>
    <n v="72728"/>
    <n v="78209"/>
    <n v="85819.04"/>
    <n v="6467.58"/>
    <n v="14418.72"/>
    <n v="0.18149999999999999"/>
    <n v="0.17510000000000001"/>
    <n v="33722.720000000001"/>
    <n v="1538.11"/>
    <n v="269.32"/>
    <n v="1807.4299999999998"/>
    <n v="127816.76999999999"/>
    <s v=""/>
    <n v="127816.76999999999"/>
  </r>
  <r>
    <x v="112"/>
    <x v="112"/>
    <n v="2825"/>
    <s v="Westgate Elementary School"/>
    <s v="Yes"/>
    <x v="0"/>
    <n v="441.6"/>
    <n v="1"/>
    <n v="1"/>
    <n v="441.6"/>
    <n v="1.2949999999999999"/>
    <n v="72728"/>
    <n v="78209"/>
    <n v="94182.76"/>
    <n v="7097.9"/>
    <n v="14418.72"/>
    <n v="0.18149999999999999"/>
    <n v="0.17510000000000001"/>
    <n v="37009.26"/>
    <n v="1688.01"/>
    <n v="295.57"/>
    <n v="1983.58"/>
    <n v="140273.49999999997"/>
    <s v=""/>
    <n v="140273.49999999997"/>
  </r>
  <r>
    <x v="113"/>
    <x v="113"/>
    <n v="5738"/>
    <s v="Canyon Ridge Middle School"/>
    <s v="Yes"/>
    <x v="0"/>
    <n v="789.38"/>
    <n v="1.18"/>
    <n v="1.18"/>
    <n v="789.38"/>
    <n v="2.3159999999999998"/>
    <n v="72728"/>
    <n v="78209"/>
    <n v="198756.9"/>
    <n v="14978.91"/>
    <n v="14418.72"/>
    <n v="0.18149999999999999"/>
    <n v="0.17510000000000001"/>
    <n v="72090.94"/>
    <n v="3562.26"/>
    <n v="623.75"/>
    <n v="4186.01"/>
    <n v="290012.75999999995"/>
    <s v=""/>
    <n v="290012.75999999995"/>
  </r>
  <r>
    <x v="113"/>
    <x v="113"/>
    <n v="4353"/>
    <s v="Carriage Crest Elementary School"/>
    <s v="No"/>
    <x v="1"/>
    <n v="319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440"/>
    <s v="Cedar Heights Middle School"/>
    <s v="Yes"/>
    <x v="0"/>
    <n v="912.3"/>
    <n v="1.18"/>
    <n v="1.18"/>
    <n v="912.3"/>
    <n v="2.6760000000000002"/>
    <n v="72728"/>
    <n v="78209"/>
    <n v="229651.75"/>
    <n v="17307.25"/>
    <n v="14418.72"/>
    <n v="0.18149999999999999"/>
    <n v="0.17510000000000001"/>
    <n v="83296.789999999994"/>
    <n v="4115.9799999999996"/>
    <n v="720.71"/>
    <n v="4836.6899999999996"/>
    <n v="335092.47999999998"/>
    <s v=""/>
    <n v="335092.47999999998"/>
  </r>
  <r>
    <x v="113"/>
    <x v="113"/>
    <n v="3676"/>
    <s v="Cedar Valley Elementary School"/>
    <s v="No"/>
    <x v="1"/>
    <n v="285.6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3388"/>
    <s v="Covington Elementary School"/>
    <s v="Yes"/>
    <x v="0"/>
    <n v="441.26"/>
    <n v="1.18"/>
    <n v="1.18"/>
    <n v="441.26"/>
    <n v="1.294"/>
    <n v="72728"/>
    <n v="78209"/>
    <n v="111049.84"/>
    <n v="8369.0499999999993"/>
    <n v="14418.72"/>
    <n v="0.18149999999999999"/>
    <n v="0.17510000000000001"/>
    <n v="40278.79"/>
    <n v="1990.31"/>
    <n v="348.5"/>
    <n v="2338.81"/>
    <n v="162036.49"/>
    <s v=""/>
    <n v="162036.49"/>
  </r>
  <r>
    <x v="113"/>
    <x v="113"/>
    <n v="4126"/>
    <s v="Crestwood Elementary School"/>
    <s v="No"/>
    <x v="1"/>
    <n v="391.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2851"/>
    <s v="East Hill Elementary School"/>
    <s v="Yes"/>
    <x v="0"/>
    <n v="368.88"/>
    <n v="1.18"/>
    <n v="1.18"/>
    <n v="368.88"/>
    <n v="1.0820000000000001"/>
    <n v="72728"/>
    <n v="78209"/>
    <n v="92856.2"/>
    <n v="6997.92"/>
    <n v="14418.72"/>
    <n v="0.18149999999999999"/>
    <n v="0.17510000000000001"/>
    <n v="33679.79"/>
    <n v="1664.24"/>
    <n v="291.41000000000003"/>
    <n v="1955.65"/>
    <n v="135489.56"/>
    <s v=""/>
    <n v="135489.56"/>
  </r>
  <r>
    <x v="113"/>
    <x v="113"/>
    <n v="4545"/>
    <s v="Emerald Park Elementary School"/>
    <s v="Yes"/>
    <x v="0"/>
    <n v="319.10000000000002"/>
    <n v="1.18"/>
    <n v="1.18"/>
    <n v="319.10000000000002"/>
    <n v="0.93600000000000005"/>
    <n v="72728"/>
    <n v="78209"/>
    <n v="80326.62"/>
    <n v="6053.66"/>
    <n v="14418.72"/>
    <n v="0.18149999999999999"/>
    <n v="0.17510000000000001"/>
    <n v="29135.200000000001"/>
    <n v="1439.67"/>
    <n v="252.09"/>
    <n v="1691.76"/>
    <n v="117207.23999999999"/>
    <s v=""/>
    <n v="117207.23999999999"/>
  </r>
  <r>
    <x v="113"/>
    <x v="113"/>
    <n v="3678"/>
    <s v="Fairwood Elementary School"/>
    <s v="No"/>
    <x v="1"/>
    <n v="321.160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413"/>
    <s v="George T. Daniel Elementary School"/>
    <s v="Yes"/>
    <x v="0"/>
    <n v="322.5"/>
    <n v="1.18"/>
    <n v="1.18"/>
    <n v="322.5"/>
    <n v="0.94599999999999995"/>
    <n v="72728"/>
    <n v="78209"/>
    <n v="81184.81"/>
    <n v="6118.33"/>
    <n v="14418.72"/>
    <n v="0.18149999999999999"/>
    <n v="0.17510000000000001"/>
    <n v="29446.47"/>
    <n v="1455.05"/>
    <n v="254.78"/>
    <n v="1709.83"/>
    <n v="118459.44"/>
    <s v=""/>
    <n v="118459.44"/>
  </r>
  <r>
    <x v="113"/>
    <x v="113"/>
    <n v="4489"/>
    <s v="Glenridge Elementary"/>
    <s v="Yes"/>
    <x v="0"/>
    <n v="322.2"/>
    <n v="1.18"/>
    <n v="1.18"/>
    <n v="322.2"/>
    <n v="0.94499999999999995"/>
    <n v="72728"/>
    <n v="78209"/>
    <n v="81098.990000000005"/>
    <n v="6111.87"/>
    <n v="14418.72"/>
    <n v="0.18149999999999999"/>
    <n v="0.17510000000000001"/>
    <n v="29415.35"/>
    <n v="1453.51"/>
    <n v="254.51"/>
    <n v="1708.02"/>
    <n v="118334.23"/>
    <s v=""/>
    <n v="118334.23"/>
  </r>
  <r>
    <x v="113"/>
    <x v="113"/>
    <n v="3708"/>
    <s v="Grass Lake Elementary School"/>
    <s v="No"/>
    <x v="1"/>
    <n v="356.9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345"/>
    <s v="Horizon Elementary School"/>
    <s v="Yes"/>
    <x v="0"/>
    <n v="387.67"/>
    <n v="1.18"/>
    <n v="1.18"/>
    <n v="387.67"/>
    <n v="1.137"/>
    <n v="72728"/>
    <n v="78209"/>
    <n v="97576.25"/>
    <n v="7353.64"/>
    <n v="14418.72"/>
    <n v="0.18149999999999999"/>
    <n v="0.17510000000000001"/>
    <n v="35391.800000000003"/>
    <n v="1748.83"/>
    <n v="306.22000000000003"/>
    <n v="2055.0500000000002"/>
    <n v="142376.74"/>
    <s v=""/>
    <n v="142376.74"/>
  </r>
  <r>
    <x v="113"/>
    <x v="113"/>
    <n v="5275"/>
    <s v="iGrad"/>
    <s v="Yes"/>
    <x v="0"/>
    <n v="424.87"/>
    <n v="1.18"/>
    <n v="1.18"/>
    <n v="424.87"/>
    <n v="1.246"/>
    <n v="72728"/>
    <n v="78209"/>
    <n v="106930.52"/>
    <n v="8058.61"/>
    <n v="14418.72"/>
    <n v="0.18149999999999999"/>
    <n v="0.17510000000000001"/>
    <n v="38784.68"/>
    <n v="1916.49"/>
    <n v="335.58"/>
    <n v="2252.0700000000002"/>
    <n v="156025.88"/>
    <s v=""/>
    <n v="156025.88"/>
  </r>
  <r>
    <x v="113"/>
    <x v="113"/>
    <n v="4301"/>
    <s v="Jenkins Creek Elementary School"/>
    <s v="No"/>
    <x v="1"/>
    <n v="327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520"/>
    <s v="Kent Elementary School"/>
    <s v="Yes"/>
    <x v="0"/>
    <n v="417.1"/>
    <n v="1.18"/>
    <n v="1.18"/>
    <n v="417.1"/>
    <n v="1.2230000000000001"/>
    <n v="72728"/>
    <n v="78209"/>
    <n v="104956.69"/>
    <n v="7909.85"/>
    <n v="14418.72"/>
    <n v="0.18149999999999999"/>
    <n v="0.17510000000000001"/>
    <n v="38068.75"/>
    <n v="1881.11"/>
    <n v="329.38"/>
    <n v="2210.4899999999998"/>
    <n v="153145.78"/>
    <s v=""/>
    <n v="153145.78"/>
  </r>
  <r>
    <x v="113"/>
    <x v="113"/>
    <n v="5676"/>
    <s v="Kent Laboratory Academy"/>
    <s v="No"/>
    <x v="1"/>
    <n v="340.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5729"/>
    <s v="Kent Virtual Academy"/>
    <s v="Yes"/>
    <x v="0"/>
    <n v="162.23999999999998"/>
    <n v="1.18"/>
    <n v="1.18"/>
    <n v="162.23999999999998"/>
    <n v="0.47599999999999998"/>
    <n v="72728"/>
    <n v="78209"/>
    <n v="40849.86"/>
    <n v="3078.57"/>
    <n v="14418.72"/>
    <n v="0.18149999999999999"/>
    <n v="0.17510000000000001"/>
    <n v="14816.62"/>
    <n v="732.14"/>
    <n v="128.19999999999999"/>
    <n v="860.33999999999992"/>
    <n v="59605.39"/>
    <s v=""/>
    <n v="59605.39"/>
  </r>
  <r>
    <x v="113"/>
    <x v="113"/>
    <n v="4492"/>
    <s v="Kentlake High School"/>
    <s v="No"/>
    <x v="1"/>
    <n v="1507.07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2797"/>
    <s v="Kent-Meridian High School"/>
    <s v="Yes"/>
    <x v="0"/>
    <n v="1709.1"/>
    <n v="1.18"/>
    <n v="1.18"/>
    <n v="1709.1"/>
    <n v="5.0129999999999999"/>
    <n v="72728"/>
    <n v="78209"/>
    <n v="430210.85"/>
    <n v="32421.98"/>
    <n v="14418.72"/>
    <n v="0.18149999999999999"/>
    <n v="0.17510000000000001"/>
    <n v="156041.4"/>
    <n v="7710.55"/>
    <n v="1350.12"/>
    <n v="9060.67"/>
    <n v="627734.9"/>
    <n v="250.39999999850988"/>
    <n v="627985.29999999853"/>
  </r>
  <r>
    <x v="113"/>
    <x v="113"/>
    <n v="3640"/>
    <s v="Kentridge High School"/>
    <s v="No"/>
    <x v="1"/>
    <n v="2162.5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128"/>
    <s v="Kentwood High School"/>
    <s v="No"/>
    <x v="1"/>
    <n v="1944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3550"/>
    <s v="Lake Youngs Elementary School"/>
    <s v="No"/>
    <x v="1"/>
    <n v="425.2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294"/>
    <s v="Martin Sortun Elementary School"/>
    <s v="Yes"/>
    <x v="0"/>
    <n v="452.07"/>
    <n v="1.18"/>
    <n v="1.18"/>
    <n v="452.07"/>
    <n v="1.3260000000000001"/>
    <n v="72728"/>
    <n v="78209"/>
    <n v="113796.05"/>
    <n v="8576.01"/>
    <n v="14418.72"/>
    <n v="0.18149999999999999"/>
    <n v="0.17510000000000001"/>
    <n v="41274.870000000003"/>
    <n v="2039.53"/>
    <n v="357.12"/>
    <n v="2396.65"/>
    <n v="166043.58000000002"/>
    <s v=""/>
    <n v="166043.58000000002"/>
  </r>
  <r>
    <x v="113"/>
    <x v="113"/>
    <n v="4127"/>
    <s v="Mattson Middle School"/>
    <s v="No"/>
    <x v="1"/>
    <n v="774.6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4465"/>
    <s v="Meadow Ridge Elementary School"/>
    <s v="Yes"/>
    <x v="0"/>
    <n v="388.55"/>
    <n v="1.18"/>
    <n v="1.18"/>
    <n v="388.55"/>
    <n v="1.1399999999999999"/>
    <n v="72728"/>
    <n v="78209"/>
    <n v="97833.71"/>
    <n v="7373.04"/>
    <n v="14418.72"/>
    <n v="0.18149999999999999"/>
    <n v="0.17510000000000001"/>
    <n v="35485.18"/>
    <n v="1753.45"/>
    <n v="307.02999999999997"/>
    <n v="2060.48"/>
    <n v="142752.41000000003"/>
    <s v=""/>
    <n v="142752.41000000003"/>
  </r>
  <r>
    <x v="113"/>
    <x v="113"/>
    <n v="3764"/>
    <s v="Meeker Middle School"/>
    <s v="Yes"/>
    <x v="0"/>
    <n v="778.49"/>
    <n v="1.18"/>
    <n v="1.18"/>
    <n v="778.49"/>
    <n v="2.2839999999999998"/>
    <n v="72728"/>
    <n v="78209"/>
    <n v="196010.69"/>
    <n v="14771.95"/>
    <n v="14418.72"/>
    <n v="0.18149999999999999"/>
    <n v="0.17510000000000001"/>
    <n v="71094.87"/>
    <n v="3513.04"/>
    <n v="615.13"/>
    <n v="4128.17"/>
    <n v="286005.68"/>
    <s v=""/>
    <n v="286005.68"/>
  </r>
  <r>
    <x v="113"/>
    <x v="113"/>
    <n v="2565"/>
    <s v="Meridian Elementary School"/>
    <s v="No"/>
    <x v="1"/>
    <n v="387.2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3233"/>
    <s v="Meridian Middle School"/>
    <s v="Yes"/>
    <x v="0"/>
    <n v="659.02"/>
    <n v="1.18"/>
    <n v="1.18"/>
    <n v="659.02"/>
    <n v="1.9330000000000001"/>
    <n v="72728"/>
    <n v="78209"/>
    <n v="165888.20000000001"/>
    <n v="12501.84"/>
    <n v="14418.72"/>
    <n v="0.18149999999999999"/>
    <n v="0.17510000000000001"/>
    <n v="60169.17"/>
    <n v="2973.17"/>
    <n v="520.6"/>
    <n v="3493.77"/>
    <n v="242052.97999999998"/>
    <s v=""/>
    <n v="242052.97999999998"/>
  </r>
  <r>
    <x v="113"/>
    <x v="113"/>
    <n v="5016"/>
    <s v="Mill Creek Middle School"/>
    <s v="Yes"/>
    <x v="0"/>
    <n v="838.1"/>
    <n v="1.18"/>
    <n v="1.18"/>
    <n v="838.1"/>
    <n v="2.4580000000000002"/>
    <n v="72728"/>
    <n v="78209"/>
    <n v="210943.2"/>
    <n v="15897.31"/>
    <n v="14418.72"/>
    <n v="0.18149999999999999"/>
    <n v="0.17510000000000001"/>
    <n v="76511.02"/>
    <n v="3780.68"/>
    <n v="662"/>
    <n v="4442.68"/>
    <n v="307794.21000000002"/>
    <s v=""/>
    <n v="307794.21000000002"/>
  </r>
  <r>
    <x v="113"/>
    <x v="113"/>
    <n v="4581"/>
    <s v="Millennium Elementary School"/>
    <s v="Yes"/>
    <x v="0"/>
    <n v="468.2"/>
    <n v="1.18"/>
    <n v="1.18"/>
    <n v="468.2"/>
    <n v="1.373"/>
    <n v="72728"/>
    <n v="78209"/>
    <n v="117829.54"/>
    <n v="8879.99"/>
    <n v="14418.72"/>
    <n v="0.18149999999999999"/>
    <n v="0.17510000000000001"/>
    <n v="42737.85"/>
    <n v="2111.83"/>
    <n v="369.78"/>
    <n v="2481.6099999999997"/>
    <n v="171928.98999999996"/>
    <s v=""/>
    <n v="171928.98999999996"/>
  </r>
  <r>
    <x v="113"/>
    <x v="113"/>
    <n v="4356"/>
    <s v="Neely O Brien Elementary School"/>
    <s v="Yes"/>
    <x v="0"/>
    <n v="480.3"/>
    <n v="1.18"/>
    <n v="1.18"/>
    <n v="480.3"/>
    <n v="1.409"/>
    <n v="72728"/>
    <n v="78209"/>
    <n v="120919.03"/>
    <n v="9112.82"/>
    <n v="14418.72"/>
    <n v="0.18149999999999999"/>
    <n v="0.17510000000000001"/>
    <n v="43858.44"/>
    <n v="2167.1999999999998"/>
    <n v="379.48"/>
    <n v="2546.6799999999998"/>
    <n v="176436.97"/>
    <s v=""/>
    <n v="176436.97"/>
  </r>
  <r>
    <x v="113"/>
    <x v="113"/>
    <n v="4485"/>
    <s v="Northwood Middle School"/>
    <s v="No"/>
    <x v="1"/>
    <n v="891.1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5178"/>
    <s v="Panther Lake Elementary School"/>
    <s v="Yes"/>
    <x v="0"/>
    <n v="433.1"/>
    <n v="1.18"/>
    <n v="1.18"/>
    <n v="433.1"/>
    <n v="1.27"/>
    <n v="72728"/>
    <n v="78209"/>
    <n v="108990.18"/>
    <n v="8213.83"/>
    <n v="14418.72"/>
    <n v="0.18149999999999999"/>
    <n v="0.17510000000000001"/>
    <n v="39531.730000000003"/>
    <n v="1953.4"/>
    <n v="342.04"/>
    <n v="2295.44"/>
    <n v="159031.18"/>
    <s v=""/>
    <n v="159031.18"/>
  </r>
  <r>
    <x v="113"/>
    <x v="113"/>
    <n v="3491"/>
    <s v="Park Orchard Elementary School"/>
    <s v="Yes"/>
    <x v="0"/>
    <n v="462.09"/>
    <n v="1.18"/>
    <n v="1.18"/>
    <n v="462.09"/>
    <n v="1.355"/>
    <n v="72728"/>
    <n v="78209"/>
    <n v="116284.8"/>
    <n v="8763.57"/>
    <n v="14418.72"/>
    <n v="0.18149999999999999"/>
    <n v="0.17510000000000001"/>
    <n v="42177.56"/>
    <n v="2084.14"/>
    <n v="364.93"/>
    <n v="2449.0699999999997"/>
    <n v="169675"/>
    <s v=""/>
    <n v="169675"/>
  </r>
  <r>
    <x v="113"/>
    <x v="113"/>
    <n v="3593"/>
    <s v="Pine Tree Elementary School"/>
    <s v="Yes"/>
    <x v="0"/>
    <n v="332.34"/>
    <n v="1.18"/>
    <n v="1.18"/>
    <n v="332.34"/>
    <n v="0.97499999999999998"/>
    <n v="72728"/>
    <n v="78209"/>
    <n v="83673.56"/>
    <n v="6305.89"/>
    <n v="14418.72"/>
    <n v="0.18149999999999999"/>
    <n v="0.17510000000000001"/>
    <n v="30349.16"/>
    <n v="1499.66"/>
    <n v="262.58999999999997"/>
    <n v="1762.25"/>
    <n v="122090.86"/>
    <s v=""/>
    <n v="122090.86"/>
  </r>
  <r>
    <x v="113"/>
    <x v="113"/>
    <n v="4293"/>
    <s v="Ridgewood Elementary School"/>
    <s v="No"/>
    <x v="1"/>
    <n v="424.1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5677"/>
    <s v="River Ridge Elementary"/>
    <s v="Yes"/>
    <x v="0"/>
    <n v="630.1"/>
    <n v="1.18"/>
    <n v="1.18"/>
    <n v="630.1"/>
    <n v="1.8480000000000001"/>
    <n v="72728"/>
    <n v="78209"/>
    <n v="158593.59"/>
    <n v="11952.08"/>
    <n v="14418.72"/>
    <n v="0.18149999999999999"/>
    <n v="0.17510000000000001"/>
    <n v="57523.34"/>
    <n v="2842.43"/>
    <n v="497.71"/>
    <n v="3340.14"/>
    <n v="231409.15"/>
    <s v=""/>
    <n v="231409.15"/>
  </r>
  <r>
    <x v="113"/>
    <x v="113"/>
    <n v="4466"/>
    <s v="Sawyer Woods Elementary School"/>
    <s v="No"/>
    <x v="1"/>
    <n v="329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3389"/>
    <s v="Scenic Hill Elementary School"/>
    <s v="Yes"/>
    <x v="0"/>
    <n v="501.1"/>
    <n v="1.18"/>
    <n v="1.18"/>
    <n v="501.1"/>
    <n v="1.47"/>
    <n v="72728"/>
    <n v="78209"/>
    <n v="126153.99"/>
    <n v="9507.34"/>
    <n v="14418.72"/>
    <n v="0.18149999999999999"/>
    <n v="0.17510000000000001"/>
    <n v="45757.2"/>
    <n v="2261.02"/>
    <n v="395.9"/>
    <n v="2656.92"/>
    <n v="184075.45"/>
    <s v=""/>
    <n v="184075.45"/>
  </r>
  <r>
    <x v="113"/>
    <x v="113"/>
    <n v="3707"/>
    <s v="Soos Creek Elementary School"/>
    <s v="No"/>
    <x v="1"/>
    <n v="25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3677"/>
    <s v="Springbrook Elementary School"/>
    <s v="Yes"/>
    <x v="0"/>
    <n v="341.55"/>
    <n v="1.18"/>
    <n v="1.18"/>
    <n v="341.55"/>
    <n v="1.002"/>
    <n v="72728"/>
    <n v="78209"/>
    <n v="85990.68"/>
    <n v="6480.51"/>
    <n v="14418.72"/>
    <n v="0.18149999999999999"/>
    <n v="0.17510000000000001"/>
    <n v="31189.599999999999"/>
    <n v="1541.19"/>
    <n v="269.86"/>
    <n v="1811.0500000000002"/>
    <n v="125471.84"/>
    <s v=""/>
    <n v="125471.84"/>
  </r>
  <r>
    <x v="113"/>
    <x v="113"/>
    <n v="4420"/>
    <s v="Sunrise Elementary School"/>
    <s v="No"/>
    <x v="1"/>
    <n v="496.6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3"/>
    <x v="113"/>
    <n v="5440"/>
    <s v="The Outreach Program"/>
    <s v="Yes"/>
    <x v="0"/>
    <n v="76.900000000000006"/>
    <n v="1.18"/>
    <n v="1.18"/>
    <n v="76.900000000000006"/>
    <n v="0.22600000000000001"/>
    <n v="72728"/>
    <n v="78209"/>
    <n v="19395.099999999999"/>
    <n v="1461.68"/>
    <n v="14418.72"/>
    <n v="0.18149999999999999"/>
    <n v="0.17510000000000001"/>
    <n v="7034.78"/>
    <n v="347.61"/>
    <n v="60.87"/>
    <n v="408.48"/>
    <n v="28300.039999999997"/>
    <s v=""/>
    <n v="28300.039999999997"/>
  </r>
  <r>
    <x v="114"/>
    <x v="114"/>
    <n v="5180"/>
    <s v="Columbia Virtual Academy - Kettle Falls"/>
    <s v="No"/>
    <x v="1"/>
    <n v="359.16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4"/>
    <x v="114"/>
    <n v="2385"/>
    <s v="Kettle Falls Elementary School"/>
    <s v="Yes"/>
    <x v="0"/>
    <n v="288.39999999999998"/>
    <n v="1.01"/>
    <n v="1.01"/>
    <n v="288.39999999999998"/>
    <n v="0.84599999999999997"/>
    <n v="72728"/>
    <n v="78209"/>
    <n v="62143.17"/>
    <n v="4683.29"/>
    <n v="14418.72"/>
    <n v="0.18149999999999999"/>
    <n v="0.17510000000000001"/>
    <n v="24297.27"/>
    <n v="1113.77"/>
    <n v="195.02"/>
    <n v="1308.79"/>
    <n v="92432.51999999999"/>
    <n v="-10.069999999977881"/>
    <n v="92422.450000000012"/>
  </r>
  <r>
    <x v="114"/>
    <x v="114"/>
    <n v="4206"/>
    <s v="Kettle Falls High School"/>
    <s v="Yes"/>
    <x v="0"/>
    <n v="239.61"/>
    <n v="1.01"/>
    <n v="1.01"/>
    <n v="239.61"/>
    <n v="0.70299999999999996"/>
    <n v="72728"/>
    <n v="78209"/>
    <n v="51639.06"/>
    <n v="3891.68"/>
    <n v="14418.72"/>
    <n v="0.18149999999999999"/>
    <n v="0.17510000000000001"/>
    <n v="20190.28"/>
    <n v="925.51"/>
    <n v="162.06"/>
    <n v="1087.57"/>
    <n v="76808.59"/>
    <s v=""/>
    <n v="76808.59"/>
  </r>
  <r>
    <x v="114"/>
    <x v="114"/>
    <n v="3198"/>
    <s v="Kettle Falls Middle School"/>
    <s v="Yes"/>
    <x v="0"/>
    <n v="210.23"/>
    <n v="1.01"/>
    <n v="1.01"/>
    <n v="210.23"/>
    <n v="0.61699999999999999"/>
    <n v="72728"/>
    <n v="78209"/>
    <n v="45321.91"/>
    <n v="3415.59"/>
    <n v="14418.72"/>
    <n v="0.18149999999999999"/>
    <n v="0.17510000000000001"/>
    <n v="17720.349999999999"/>
    <n v="812.29"/>
    <n v="142.22999999999999"/>
    <n v="954.52"/>
    <n v="67412.37000000001"/>
    <s v=""/>
    <n v="67412.37000000001"/>
  </r>
  <r>
    <x v="115"/>
    <x v="115"/>
    <n v="5719"/>
    <s v="Kiona-Benton City Elementary"/>
    <s v="Yes"/>
    <x v="0"/>
    <n v="614.1"/>
    <n v="1"/>
    <n v="1.04"/>
    <n v="614.1"/>
    <n v="1.8009999999999999"/>
    <n v="72728"/>
    <n v="78209"/>
    <n v="130983.13"/>
    <n v="15505.46"/>
    <n v="14418.72"/>
    <n v="0.18149999999999999"/>
    <n v="0.17510000000000001"/>
    <n v="52456.56"/>
    <n v="2441.48"/>
    <n v="427.5"/>
    <n v="2868.98"/>
    <n v="201814.13"/>
    <s v=""/>
    <n v="201814.13"/>
  </r>
  <r>
    <x v="115"/>
    <x v="115"/>
    <n v="2904"/>
    <s v="Kiona-Benton City High School"/>
    <s v="Yes"/>
    <x v="0"/>
    <n v="421.97999999999996"/>
    <n v="1"/>
    <n v="1.04"/>
    <n v="421.97999999999996"/>
    <n v="1.238"/>
    <n v="72728"/>
    <n v="78209"/>
    <n v="90037.26"/>
    <n v="10658.39"/>
    <n v="14418.72"/>
    <n v="0.18149999999999999"/>
    <n v="0.17510000000000001"/>
    <n v="36058.42"/>
    <n v="1678.26"/>
    <n v="293.86"/>
    <n v="1972.12"/>
    <n v="138726.19"/>
    <n v="0"/>
    <n v="138726.19"/>
  </r>
  <r>
    <x v="115"/>
    <x v="115"/>
    <n v="3961"/>
    <s v="Kiona-Benton City Middle School"/>
    <s v="Yes"/>
    <x v="0"/>
    <n v="323.02999999999997"/>
    <n v="1"/>
    <n v="1.04"/>
    <n v="323.02999999999997"/>
    <n v="0.94799999999999995"/>
    <n v="72728"/>
    <n v="78209"/>
    <n v="68946.14"/>
    <n v="8161.68"/>
    <n v="14418.72"/>
    <n v="0.18149999999999999"/>
    <n v="0.17510000000000001"/>
    <n v="27611.78"/>
    <n v="1285.1300000000001"/>
    <n v="225.03"/>
    <n v="1510.16"/>
    <n v="106229.76000000001"/>
    <s v=""/>
    <n v="106229.76000000001"/>
  </r>
  <r>
    <x v="116"/>
    <x v="116"/>
    <n v="2569"/>
    <s v="Kittitas Elementary School"/>
    <s v="No"/>
    <x v="1"/>
    <n v="252.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6"/>
    <x v="116"/>
    <n v="2766"/>
    <s v="Kittitas High School"/>
    <s v="Yes"/>
    <x v="0"/>
    <n v="316.20999999999998"/>
    <n v="1"/>
    <n v="1"/>
    <n v="316.20999999999998"/>
    <n v="0.92800000000000005"/>
    <n v="72728"/>
    <n v="78209"/>
    <n v="67491.58"/>
    <n v="5086.37"/>
    <n v="14418.72"/>
    <n v="0.18149999999999999"/>
    <n v="0.17510000000000001"/>
    <n v="26520.92"/>
    <n v="1209.6300000000001"/>
    <n v="211.81"/>
    <n v="1421.44"/>
    <n v="100520.31"/>
    <n v="-9.9999999947613105E-3"/>
    <n v="100520.3"/>
  </r>
  <r>
    <x v="117"/>
    <x v="117"/>
    <n v="3494"/>
    <s v="Klickitat Elem &amp; High"/>
    <s v="No"/>
    <x v="1"/>
    <n v="85.8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8"/>
    <x v="118"/>
    <n v="2558"/>
    <s v="La Center Elementary"/>
    <s v="No"/>
    <x v="1"/>
    <n v="822.0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8"/>
    <x v="118"/>
    <n v="4431"/>
    <s v="La Center High School"/>
    <s v="No"/>
    <x v="1"/>
    <n v="522.86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8"/>
    <x v="118"/>
    <n v="5326"/>
    <s v="La Center Home School Academy"/>
    <s v="No"/>
    <x v="1"/>
    <n v="37.3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8"/>
    <x v="118"/>
    <n v="3371"/>
    <s v="La Center Middle School"/>
    <s v="No"/>
    <x v="1"/>
    <n v="415.2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19"/>
    <x v="119"/>
    <n v="2522"/>
    <s v="La Conner Elementary"/>
    <s v="Yes"/>
    <x v="0"/>
    <n v="206.1"/>
    <n v="1.1299999999999999"/>
    <n v="1.1299999999999999"/>
    <n v="206.1"/>
    <n v="0.60499999999999998"/>
    <n v="72728"/>
    <n v="78209"/>
    <n v="49720.5"/>
    <n v="3747.08"/>
    <n v="14418.72"/>
    <n v="0.18149999999999999"/>
    <n v="0.17510000000000001"/>
    <n v="18403.71"/>
    <n v="891.13"/>
    <n v="156.04"/>
    <n v="1047.17"/>
    <n v="72918.459999999992"/>
    <s v=""/>
    <n v="72918.459999999992"/>
  </r>
  <r>
    <x v="119"/>
    <x v="119"/>
    <n v="2276"/>
    <s v="La Conner High School"/>
    <s v="Yes"/>
    <x v="0"/>
    <n v="167.72000000000003"/>
    <n v="1.1299999999999999"/>
    <n v="1.1299999999999999"/>
    <n v="167.72000000000003"/>
    <n v="0.49199999999999999"/>
    <n v="72728"/>
    <n v="78209"/>
    <n v="40433.86"/>
    <n v="3047.22"/>
    <n v="14418.72"/>
    <n v="0.18149999999999999"/>
    <n v="0.17510000000000001"/>
    <n v="14966.32"/>
    <n v="724.68"/>
    <n v="126.89"/>
    <n v="851.56999999999994"/>
    <n v="59298.97"/>
    <n v="-6.8800000000046566"/>
    <n v="59292.09"/>
  </r>
  <r>
    <x v="119"/>
    <x v="119"/>
    <n v="3900"/>
    <s v="La Conner Middle"/>
    <s v="Yes"/>
    <x v="0"/>
    <n v="128.62"/>
    <n v="1.1299999999999999"/>
    <n v="1.1299999999999999"/>
    <n v="128.62"/>
    <n v="0.377"/>
    <n v="72728"/>
    <n v="78209"/>
    <n v="30982.86"/>
    <n v="2334.96"/>
    <n v="14418.72"/>
    <n v="0.18149999999999999"/>
    <n v="0.17510000000000001"/>
    <n v="11468.1"/>
    <n v="555.29999999999995"/>
    <n v="97.23"/>
    <n v="652.53"/>
    <n v="45438.45"/>
    <s v=""/>
    <n v="45438.45"/>
  </r>
  <r>
    <x v="120"/>
    <x v="120"/>
    <n v="2087"/>
    <s v="Lacrosse Elementary School"/>
    <s v="Yes"/>
    <x v="0"/>
    <n v="34.33"/>
    <n v="1.01"/>
    <n v="1.01"/>
    <n v="34.33"/>
    <n v="0.10100000000000001"/>
    <n v="72728"/>
    <n v="78209"/>
    <n v="7418.98"/>
    <n v="559.12"/>
    <n v="14418.72"/>
    <n v="0.18149999999999999"/>
    <n v="0.17510000000000001"/>
    <n v="2900.74"/>
    <n v="132.97"/>
    <n v="23.28"/>
    <n v="156.25"/>
    <n v="11035.09"/>
    <n v="-0.47999999999956344"/>
    <n v="11034.61"/>
  </r>
  <r>
    <x v="120"/>
    <x v="120"/>
    <n v="2088"/>
    <s v="Lacrosse High School"/>
    <s v="No"/>
    <x v="1"/>
    <n v="42.41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1"/>
    <x v="121"/>
    <n v="4260"/>
    <s v="Chelan High School"/>
    <s v="Yes"/>
    <x v="0"/>
    <n v="450.12"/>
    <n v="1"/>
    <n v="1"/>
    <n v="450.12"/>
    <n v="1.32"/>
    <n v="72728"/>
    <n v="78209"/>
    <n v="96000.960000000006"/>
    <n v="7234.92"/>
    <n v="14418.72"/>
    <n v="0.18149999999999999"/>
    <n v="0.17510000000000001"/>
    <n v="37723.72"/>
    <n v="1720.6"/>
    <n v="301.27999999999997"/>
    <n v="2021.8799999999999"/>
    <n v="142981.48000000001"/>
    <s v=""/>
    <n v="142981.48000000001"/>
  </r>
  <r>
    <x v="121"/>
    <x v="121"/>
    <n v="2317"/>
    <s v="Chelan Middle School"/>
    <s v="Yes"/>
    <x v="0"/>
    <n v="299.64999999999998"/>
    <n v="1"/>
    <n v="1"/>
    <n v="299.64999999999998"/>
    <n v="0.879"/>
    <n v="72728"/>
    <n v="78209"/>
    <n v="63927.91"/>
    <n v="4817.8"/>
    <n v="14418.72"/>
    <n v="0.18149999999999999"/>
    <n v="0.17510000000000001"/>
    <n v="25120.57"/>
    <n v="1145.76"/>
    <n v="200.62"/>
    <n v="1346.38"/>
    <n v="95212.660000000018"/>
    <s v=""/>
    <n v="95212.660000000018"/>
  </r>
  <r>
    <x v="121"/>
    <x v="121"/>
    <n v="1940"/>
    <s v="Chelan School of Innovation"/>
    <s v="Yes"/>
    <x v="0"/>
    <n v="38.81"/>
    <n v="1"/>
    <n v="1"/>
    <n v="38.81"/>
    <n v="0.114"/>
    <n v="72728"/>
    <n v="78209"/>
    <n v="8290.99"/>
    <n v="624.84"/>
    <n v="14418.72"/>
    <n v="0.18149999999999999"/>
    <n v="0.17510000000000001"/>
    <n v="3257.96"/>
    <n v="148.6"/>
    <n v="26.02"/>
    <n v="174.62"/>
    <n v="12348.410000000002"/>
    <n v="-1.9999999960418791E-2"/>
    <n v="12348.390000000041"/>
  </r>
  <r>
    <x v="121"/>
    <x v="121"/>
    <n v="3861"/>
    <s v="Holden Village Community School"/>
    <s v="No"/>
    <x v="1"/>
    <n v="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1"/>
    <x v="121"/>
    <n v="2689"/>
    <s v="Morgen Owings Elementary School"/>
    <s v="Yes"/>
    <x v="0"/>
    <n v="475.46"/>
    <n v="1"/>
    <n v="1"/>
    <n v="475.46"/>
    <n v="1.395"/>
    <n v="72728"/>
    <n v="78209"/>
    <n v="101455.56"/>
    <n v="7646"/>
    <n v="14418.72"/>
    <n v="0.18149999999999999"/>
    <n v="0.17510000000000001"/>
    <n v="39867.11"/>
    <n v="1818.36"/>
    <n v="318.39"/>
    <n v="2136.75"/>
    <n v="151105.41999999998"/>
    <s v=""/>
    <n v="151105.41999999998"/>
  </r>
  <r>
    <x v="122"/>
    <x v="122"/>
    <n v="2921"/>
    <s v="Lake Quinault School"/>
    <s v="Yes"/>
    <x v="0"/>
    <n v="208.01999999999998"/>
    <n v="1"/>
    <n v="1"/>
    <n v="208.01999999999998"/>
    <n v="0.61"/>
    <n v="72728"/>
    <n v="78209"/>
    <n v="44364.08"/>
    <n v="3343.41"/>
    <n v="14418.72"/>
    <n v="0.18149999999999999"/>
    <n v="0.17510000000000001"/>
    <n v="17432.93"/>
    <n v="795.12"/>
    <n v="139.22999999999999"/>
    <n v="934.35"/>
    <n v="66074.77"/>
    <n v="0"/>
    <n v="66074.77"/>
  </r>
  <r>
    <x v="123"/>
    <x v="123"/>
    <n v="5742"/>
    <s v="LSSD Open Doors"/>
    <s v="No"/>
    <x v="1"/>
    <n v="29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5099"/>
    <s v="Cavelero Mid High School"/>
    <s v="No"/>
    <x v="1"/>
    <n v="1436.8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4391"/>
    <s v="Glenwood Elementary"/>
    <s v="No"/>
    <x v="1"/>
    <n v="647.58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4534"/>
    <s v="Highland Elementary"/>
    <s v="No"/>
    <x v="1"/>
    <n v="564.30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2885"/>
    <s v="Hillcrest Elementary School"/>
    <s v="No"/>
    <x v="1"/>
    <n v="776.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1753"/>
    <s v="Homelink"/>
    <s v="No"/>
    <x v="1"/>
    <n v="26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3408"/>
    <s v="Lake Stevens Middle School"/>
    <s v="No"/>
    <x v="1"/>
    <n v="699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2426"/>
    <s v="Lake Stevens Sr High School"/>
    <s v="No"/>
    <x v="1"/>
    <n v="2068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2884"/>
    <s v="Mt. Pilchuck Elementary School"/>
    <s v="No"/>
    <x v="1"/>
    <n v="527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4139"/>
    <s v="North Lake Middle School"/>
    <s v="No"/>
    <x v="1"/>
    <n v="809.4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4392"/>
    <s v="Skyline Elementary"/>
    <s v="No"/>
    <x v="1"/>
    <n v="557.29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5477"/>
    <s v="Stevens Creek Elementary"/>
    <s v="No"/>
    <x v="1"/>
    <n v="625.3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3"/>
    <x v="123"/>
    <n v="3753"/>
    <s v="Sunnycrest Elementary School"/>
    <s v="No"/>
    <x v="1"/>
    <n v="663.8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256"/>
    <s v="Alcott Elementary"/>
    <s v="No"/>
    <x v="1"/>
    <n v="622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48"/>
    <s v="Audubon Elementary"/>
    <s v="No"/>
    <x v="1"/>
    <n v="454.3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92"/>
    <s v="Bell Elementary"/>
    <s v="No"/>
    <x v="1"/>
    <n v="433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532"/>
    <s v="Blackwell Elementary"/>
    <s v="No"/>
    <x v="1"/>
    <n v="513.45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139"/>
    <s v="Carson Elementary"/>
    <s v="No"/>
    <x v="1"/>
    <n v="473.3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511"/>
    <s v="Clara Barton Elementary School"/>
    <s v="No"/>
    <x v="1"/>
    <n v="499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856"/>
    <s v="Community School"/>
    <s v="No"/>
    <x v="1"/>
    <n v="69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649"/>
    <s v="Contractual Schools"/>
    <s v="No"/>
    <x v="1"/>
    <n v="36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018"/>
    <s v="Dickinson Elementary"/>
    <s v="No"/>
    <x v="1"/>
    <n v="310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658"/>
    <s v="Discovery School"/>
    <s v="No"/>
    <x v="1"/>
    <n v="70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439"/>
    <s v="Eastlake High School"/>
    <s v="No"/>
    <x v="1"/>
    <n v="2331.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424"/>
    <s v="Einstein Elementary"/>
    <s v="No"/>
    <x v="1"/>
    <n v="486.7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512"/>
    <s v="Ella Baker Elementary School"/>
    <s v="No"/>
    <x v="1"/>
    <n v="446.5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855"/>
    <s v="Emerson High School"/>
    <s v="No"/>
    <x v="1"/>
    <n v="69.2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688"/>
    <s v="Emerson K-12"/>
    <s v="No"/>
    <x v="1"/>
    <n v="72.739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800"/>
    <s v="Environmental &amp; Adventure School"/>
    <s v="No"/>
    <x v="1"/>
    <n v="1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148"/>
    <s v="Evergreen Middle School"/>
    <s v="No"/>
    <x v="1"/>
    <n v="801.1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687"/>
    <s v="Explorer Community School"/>
    <s v="No"/>
    <x v="1"/>
    <n v="71.4000000000000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90"/>
    <s v="Finn Hill Middle School"/>
    <s v="No"/>
    <x v="1"/>
    <n v="667.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91"/>
    <s v="Franklin Elementary"/>
    <s v="No"/>
    <x v="1"/>
    <n v="454.2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675"/>
    <s v="Frost Elementary"/>
    <s v="No"/>
    <x v="1"/>
    <n v="422.0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386"/>
    <s v="Inglewood Middle School"/>
    <s v="No"/>
    <x v="1"/>
    <n v="1217.14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706"/>
    <s v="International Community School"/>
    <s v="No"/>
    <x v="1"/>
    <n v="405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2796"/>
    <s v="Juanita Elementary"/>
    <s v="No"/>
    <x v="1"/>
    <n v="314.8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71"/>
    <s v="Juanita High"/>
    <s v="No"/>
    <x v="1"/>
    <n v="1653.87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922"/>
    <s v="Kamiakin Middle School"/>
    <s v="No"/>
    <x v="1"/>
    <n v="594.79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04"/>
    <s v="Keller Elementary"/>
    <s v="No"/>
    <x v="1"/>
    <n v="310.95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941"/>
    <s v="Kirk Elementary"/>
    <s v="No"/>
    <x v="1"/>
    <n v="592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2308"/>
    <s v="Kirkland Middle School"/>
    <s v="No"/>
    <x v="1"/>
    <n v="664.6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2739"/>
    <s v="Lake Washington High"/>
    <s v="No"/>
    <x v="1"/>
    <n v="1967.15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041"/>
    <s v="Lakeview Elementary"/>
    <s v="No"/>
    <x v="1"/>
    <n v="532.7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29"/>
    <s v="Mann Elementary"/>
    <s v="No"/>
    <x v="1"/>
    <n v="339.7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354"/>
    <s v="Mcauliffe Elementary"/>
    <s v="No"/>
    <x v="1"/>
    <n v="483.8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096"/>
    <s v="Mead Elementary"/>
    <s v="No"/>
    <x v="1"/>
    <n v="608.30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48"/>
    <s v="Muir Elementary"/>
    <s v="No"/>
    <x v="1"/>
    <n v="356.5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167"/>
    <s v="Northstar Middle School"/>
    <s v="No"/>
    <x v="1"/>
    <n v="90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2289"/>
    <s v="Redmond Elementary"/>
    <s v="No"/>
    <x v="1"/>
    <n v="566.6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528"/>
    <s v="Redmond High"/>
    <s v="No"/>
    <x v="1"/>
    <n v="2221.2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232"/>
    <s v="Redmond Middle School"/>
    <s v="No"/>
    <x v="1"/>
    <n v="1017.5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057"/>
    <s v="Renaissance School"/>
    <s v="No"/>
    <x v="1"/>
    <n v="73.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147"/>
    <s v="Rockwell Elementary"/>
    <s v="No"/>
    <x v="1"/>
    <n v="436.6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053"/>
    <s v="Rosa Parks Elementary"/>
    <s v="No"/>
    <x v="1"/>
    <n v="517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2992"/>
    <s v="Rose Hill Elementary"/>
    <s v="No"/>
    <x v="1"/>
    <n v="563.4199999999999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06"/>
    <s v="Rose Hill Middle School"/>
    <s v="No"/>
    <x v="1"/>
    <n v="887.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03"/>
    <s v="Rush Elementary"/>
    <s v="No"/>
    <x v="1"/>
    <n v="642.8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747"/>
    <s v="Sandburg Elementary"/>
    <s v="No"/>
    <x v="1"/>
    <n v="385.5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302"/>
    <s v="Smith Elementary"/>
    <s v="No"/>
    <x v="1"/>
    <n v="577.7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1975"/>
    <s v="Stella Schola"/>
    <s v="No"/>
    <x v="1"/>
    <n v="8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265"/>
    <s v="Tesla STEM High School"/>
    <s v="No"/>
    <x v="1"/>
    <n v="597.410000000000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490"/>
    <s v="Thoreau Elementary"/>
    <s v="No"/>
    <x v="1"/>
    <n v="421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597"/>
    <s v="Timberline Middle School"/>
    <s v="No"/>
    <x v="1"/>
    <n v="741.8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3441"/>
    <s v="Twain Elementary"/>
    <s v="No"/>
    <x v="1"/>
    <n v="588.57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5958"/>
    <s v="Washington Network for Innovative Careers"/>
    <s v="No"/>
    <x v="1"/>
    <n v="469.27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4"/>
    <x v="124"/>
    <n v="4336"/>
    <s v="Wilder Elementary"/>
    <s v="No"/>
    <x v="1"/>
    <n v="288.600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5"/>
    <x v="125"/>
    <n v="4576"/>
    <s v="Cougar Creek Elementary School"/>
    <s v="No"/>
    <x v="1"/>
    <n v="434.6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5"/>
    <x v="125"/>
    <n v="4477"/>
    <s v="English Crossing Elementary"/>
    <s v="No"/>
    <x v="1"/>
    <n v="326.2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5"/>
    <x v="125"/>
    <n v="3255"/>
    <s v="Lakewood Elementary School"/>
    <s v="Yes"/>
    <x v="0"/>
    <n v="429.03"/>
    <n v="1.1200000000000001"/>
    <n v="1.1200000000000001"/>
    <n v="429.03"/>
    <n v="1.258"/>
    <n v="72728"/>
    <n v="78209"/>
    <n v="102470.84"/>
    <n v="7722.51"/>
    <n v="14418.72"/>
    <n v="0.18149999999999999"/>
    <n v="0.17510000000000001"/>
    <n v="38089.42"/>
    <n v="1836.56"/>
    <n v="321.58"/>
    <n v="2158.14"/>
    <n v="150440.91000000003"/>
    <n v="0"/>
    <n v="150440.91000000003"/>
  </r>
  <r>
    <x v="125"/>
    <x v="125"/>
    <n v="4204"/>
    <s v="Lakewood High School"/>
    <s v="No"/>
    <x v="1"/>
    <n v="771.0899999999999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5"/>
    <x v="125"/>
    <n v="3893"/>
    <s v="Lakewood Middle School"/>
    <s v="No"/>
    <x v="1"/>
    <n v="619.0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6"/>
    <x v="126"/>
    <n v="3137"/>
    <s v="Lamont Middle School"/>
    <s v="Yes"/>
    <x v="0"/>
    <n v="24.2"/>
    <n v="1"/>
    <n v="1"/>
    <n v="24.2"/>
    <n v="7.0999999999999994E-2"/>
    <n v="72728"/>
    <n v="78209"/>
    <n v="5163.6899999999996"/>
    <n v="389.15"/>
    <n v="14418.72"/>
    <n v="0.18149999999999999"/>
    <n v="0.17510000000000001"/>
    <n v="2029.08"/>
    <n v="92.55"/>
    <n v="16.21"/>
    <n v="108.75999999999999"/>
    <n v="7690.6799999999994"/>
    <n v="0"/>
    <n v="7690.6799999999994"/>
  </r>
  <r>
    <x v="127"/>
    <x v="127"/>
    <n v="3416"/>
    <s v="Liberty High School"/>
    <s v="No"/>
    <x v="1"/>
    <n v="175.5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7"/>
    <x v="127"/>
    <n v="4226"/>
    <s v="Liberty Jr High &amp; Elementary"/>
    <s v="No"/>
    <x v="1"/>
    <n v="417.7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8"/>
    <x v="128"/>
    <n v="3421"/>
    <s v="Lind Elementary School"/>
    <s v="Yes"/>
    <x v="0"/>
    <n v="88.6"/>
    <n v="1"/>
    <n v="1"/>
    <n v="88.6"/>
    <n v="0.26"/>
    <n v="72728"/>
    <n v="78209"/>
    <n v="18909.28"/>
    <n v="1425.06"/>
    <n v="14418.72"/>
    <n v="0.18149999999999999"/>
    <n v="0.17510000000000001"/>
    <n v="7430.43"/>
    <n v="338.91"/>
    <n v="59.34"/>
    <n v="398.25"/>
    <n v="28163.02"/>
    <s v=""/>
    <n v="28163.02"/>
  </r>
  <r>
    <x v="128"/>
    <x v="128"/>
    <n v="2903"/>
    <s v="Lind-Ritzville High School"/>
    <s v="Yes"/>
    <x v="0"/>
    <n v="42.85"/>
    <n v="1"/>
    <n v="1"/>
    <n v="42.85"/>
    <n v="0.126"/>
    <n v="72728"/>
    <n v="78209"/>
    <n v="9163.73"/>
    <n v="690.6"/>
    <n v="14418.72"/>
    <n v="0.18149999999999999"/>
    <n v="0.17510000000000001"/>
    <n v="3600.9"/>
    <n v="164.24"/>
    <n v="28.76"/>
    <n v="193"/>
    <n v="13648.23"/>
    <n v="0"/>
    <n v="13648.23"/>
  </r>
  <r>
    <x v="128"/>
    <x v="128"/>
    <n v="5293"/>
    <s v="Lind-Ritzville Middle School"/>
    <s v="Yes"/>
    <x v="0"/>
    <n v="50.44"/>
    <n v="1"/>
    <n v="1"/>
    <n v="50.44"/>
    <n v="0.14799999999999999"/>
    <n v="72728"/>
    <n v="78209"/>
    <n v="10763.74"/>
    <n v="811.19"/>
    <n v="14418.72"/>
    <n v="0.18149999999999999"/>
    <n v="0.17510000000000001"/>
    <n v="4229.63"/>
    <n v="192.92"/>
    <n v="33.78"/>
    <n v="226.7"/>
    <n v="16031.26"/>
    <s v=""/>
    <n v="16031.26"/>
  </r>
  <r>
    <x v="129"/>
    <x v="129"/>
    <n v="2665"/>
    <s v="Broadway Learning Center"/>
    <s v="No"/>
    <x v="1"/>
    <n v="59.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9"/>
    <x v="129"/>
    <n v="3475"/>
    <s v="Cascade Middle School"/>
    <s v="Yes"/>
    <x v="0"/>
    <n v="455.8"/>
    <n v="1"/>
    <n v="1"/>
    <n v="455.8"/>
    <n v="1.337"/>
    <n v="72728"/>
    <n v="78209"/>
    <n v="97237.34"/>
    <n v="7328.09"/>
    <n v="14418.72"/>
    <n v="0.18149999999999999"/>
    <n v="0.17510000000000001"/>
    <n v="38209.550000000003"/>
    <n v="1742.76"/>
    <n v="305.16000000000003"/>
    <n v="2047.92"/>
    <n v="144822.90000000002"/>
    <s v=""/>
    <n v="144822.90000000002"/>
  </r>
  <r>
    <x v="129"/>
    <x v="129"/>
    <n v="3211"/>
    <s v="Columbia Heights Elementary"/>
    <s v="Yes"/>
    <x v="0"/>
    <n v="332.23"/>
    <n v="1"/>
    <n v="1"/>
    <n v="332.23"/>
    <n v="0.97499999999999998"/>
    <n v="72728"/>
    <n v="78209"/>
    <n v="70909.8"/>
    <n v="5343.97"/>
    <n v="14418.72"/>
    <n v="0.18149999999999999"/>
    <n v="0.17510000000000001"/>
    <n v="27864.11"/>
    <n v="1270.9000000000001"/>
    <n v="222.53"/>
    <n v="1493.43"/>
    <n v="105611.31"/>
    <s v=""/>
    <n v="105611.31"/>
  </r>
  <r>
    <x v="129"/>
    <x v="129"/>
    <n v="2369"/>
    <s v="Columbia Valley Garden Elem Schl"/>
    <s v="Yes"/>
    <x v="0"/>
    <n v="365.47"/>
    <n v="1"/>
    <n v="1"/>
    <n v="365.47"/>
    <n v="1.0720000000000001"/>
    <n v="72728"/>
    <n v="78209"/>
    <n v="77964.42"/>
    <n v="5875.63"/>
    <n v="14418.72"/>
    <n v="0.18149999999999999"/>
    <n v="0.17510000000000001"/>
    <n v="30636.23"/>
    <n v="1397.33"/>
    <n v="244.67"/>
    <n v="1642"/>
    <n v="116118.28"/>
    <s v=""/>
    <n v="116118.28"/>
  </r>
  <r>
    <x v="129"/>
    <x v="129"/>
    <n v="5312"/>
    <s v="Discovery High School"/>
    <s v="Yes"/>
    <x v="0"/>
    <n v="64.210000000000008"/>
    <n v="1"/>
    <n v="1"/>
    <n v="64.210000000000008"/>
    <n v="0.188"/>
    <n v="72728"/>
    <n v="78209"/>
    <n v="13672.86"/>
    <n v="1030.43"/>
    <n v="14418.72"/>
    <n v="0.18149999999999999"/>
    <n v="0.17510000000000001"/>
    <n v="5372.77"/>
    <n v="245.05"/>
    <n v="42.91"/>
    <n v="287.96000000000004"/>
    <n v="20364.02"/>
    <s v=""/>
    <n v="20364.02"/>
  </r>
  <r>
    <x v="129"/>
    <x v="129"/>
    <n v="5400"/>
    <s v="Discovery High School-Achieve"/>
    <s v="Yes"/>
    <x v="0"/>
    <n v="45"/>
    <n v="1"/>
    <n v="1"/>
    <n v="45"/>
    <n v="0.13200000000000001"/>
    <n v="72728"/>
    <n v="78209"/>
    <n v="9600.1"/>
    <n v="723.49"/>
    <n v="14418.72"/>
    <n v="0.18149999999999999"/>
    <n v="0.17510000000000001"/>
    <n v="3772.37"/>
    <n v="172.06"/>
    <n v="30.13"/>
    <n v="202.19"/>
    <n v="14298.150000000001"/>
    <s v=""/>
    <n v="14298.150000000001"/>
  </r>
  <r>
    <x v="129"/>
    <x v="129"/>
    <n v="2319"/>
    <s v="Kessler Elementary School"/>
    <s v="Yes"/>
    <x v="0"/>
    <n v="327.55"/>
    <n v="1"/>
    <n v="1"/>
    <n v="327.55"/>
    <n v="0.96099999999999997"/>
    <n v="72728"/>
    <n v="78209"/>
    <n v="69891.61"/>
    <n v="5267.24"/>
    <n v="14418.72"/>
    <n v="0.18149999999999999"/>
    <n v="0.17510000000000001"/>
    <n v="27464.01"/>
    <n v="1252.6500000000001"/>
    <n v="219.34"/>
    <n v="1471.99"/>
    <n v="104094.85"/>
    <n v="216.66000000014901"/>
    <n v="104311.51000000015"/>
  </r>
  <r>
    <x v="129"/>
    <x v="129"/>
    <n v="5614"/>
    <s v="Longview Virtual Academy"/>
    <s v="Yes"/>
    <x v="0"/>
    <n v="107.45"/>
    <n v="1"/>
    <n v="1"/>
    <n v="107.45"/>
    <n v="0.315"/>
    <n v="72728"/>
    <n v="78209"/>
    <n v="22909.32"/>
    <n v="1726.52"/>
    <n v="14418.72"/>
    <n v="0.18149999999999999"/>
    <n v="0.17510000000000001"/>
    <n v="9002.25"/>
    <n v="410.6"/>
    <n v="71.900000000000006"/>
    <n v="482.5"/>
    <n v="34120.589999999997"/>
    <s v=""/>
    <n v="34120.589999999997"/>
  </r>
  <r>
    <x v="129"/>
    <x v="129"/>
    <n v="3151"/>
    <s v="Mark Morris High School"/>
    <s v="Yes"/>
    <x v="0"/>
    <n v="916.16000000000008"/>
    <n v="1"/>
    <n v="1"/>
    <n v="916.16000000000008"/>
    <n v="2.6869999999999998"/>
    <n v="72728"/>
    <n v="78209"/>
    <n v="195420.14"/>
    <n v="14727.44"/>
    <n v="14418.72"/>
    <n v="0.18149999999999999"/>
    <n v="0.17510000000000001"/>
    <n v="76790.63"/>
    <n v="3502.46"/>
    <n v="613.28"/>
    <n v="4115.74"/>
    <n v="291053.95"/>
    <s v=""/>
    <n v="291053.95"/>
  </r>
  <r>
    <x v="129"/>
    <x v="129"/>
    <n v="3658"/>
    <s v="Mint Valley Elementary"/>
    <s v="Yes"/>
    <x v="0"/>
    <n v="379.93"/>
    <n v="1"/>
    <n v="1"/>
    <n v="379.93"/>
    <n v="1.1140000000000001"/>
    <n v="72728"/>
    <n v="78209"/>
    <n v="81018.990000000005"/>
    <n v="6105.84"/>
    <n v="14418.72"/>
    <n v="0.18149999999999999"/>
    <n v="0.17510000000000001"/>
    <n v="31836.53"/>
    <n v="1452.08"/>
    <n v="254.26"/>
    <n v="1706.34"/>
    <n v="120667.7"/>
    <s v=""/>
    <n v="120667.7"/>
  </r>
  <r>
    <x v="129"/>
    <x v="129"/>
    <n v="2831"/>
    <s v="Monticello Middle School"/>
    <s v="Yes"/>
    <x v="0"/>
    <n v="470.22"/>
    <n v="1"/>
    <n v="1"/>
    <n v="470.22"/>
    <n v="1.379"/>
    <n v="72728"/>
    <n v="78209"/>
    <n v="100291.91"/>
    <n v="7558.3"/>
    <n v="14418.72"/>
    <n v="0.18149999999999999"/>
    <n v="0.17510000000000001"/>
    <n v="39409.85"/>
    <n v="1797.5"/>
    <n v="314.74"/>
    <n v="2112.2399999999998"/>
    <n v="149372.29999999999"/>
    <s v=""/>
    <n v="149372.29999999999"/>
  </r>
  <r>
    <x v="129"/>
    <x v="129"/>
    <n v="4574"/>
    <s v="Mt. Solo Middle School"/>
    <s v="Yes"/>
    <x v="0"/>
    <n v="412.43"/>
    <n v="1"/>
    <n v="1"/>
    <n v="412.43"/>
    <n v="1.21"/>
    <n v="72728"/>
    <n v="78209"/>
    <n v="88000.88"/>
    <n v="6632.01"/>
    <n v="14418.72"/>
    <n v="0.18149999999999999"/>
    <n v="0.17510000000000001"/>
    <n v="34580.080000000002"/>
    <n v="1577.21"/>
    <n v="276.17"/>
    <n v="1853.38"/>
    <n v="131066.35"/>
    <s v=""/>
    <n v="131066.35"/>
  </r>
  <r>
    <x v="129"/>
    <x v="129"/>
    <n v="2914"/>
    <s v="Northlake Elementary School"/>
    <s v="Yes"/>
    <x v="0"/>
    <n v="319.55"/>
    <n v="1"/>
    <n v="1"/>
    <n v="319.55"/>
    <n v="0.93700000000000006"/>
    <n v="72728"/>
    <n v="78209"/>
    <n v="68146.14"/>
    <n v="5135.6899999999996"/>
    <n v="14418.72"/>
    <n v="0.18149999999999999"/>
    <n v="0.17510000000000001"/>
    <n v="26778.12"/>
    <n v="1221.3599999999999"/>
    <n v="213.86"/>
    <n v="1435.2199999999998"/>
    <n v="101495.17"/>
    <s v=""/>
    <n v="101495.17"/>
  </r>
  <r>
    <x v="129"/>
    <x v="129"/>
    <n v="2726"/>
    <s v="Olympic Elementary School"/>
    <s v="Yes"/>
    <x v="0"/>
    <n v="370.94"/>
    <n v="1"/>
    <n v="1"/>
    <n v="370.94"/>
    <n v="1.0880000000000001"/>
    <n v="72728"/>
    <n v="78209"/>
    <n v="79128.06"/>
    <n v="5963.33"/>
    <n v="14418.72"/>
    <n v="0.18149999999999999"/>
    <n v="0.17510000000000001"/>
    <n v="31093.49"/>
    <n v="1418.19"/>
    <n v="248.33"/>
    <n v="1666.52"/>
    <n v="117851.40000000001"/>
    <s v=""/>
    <n v="117851.40000000001"/>
  </r>
  <r>
    <x v="129"/>
    <x v="129"/>
    <n v="2416"/>
    <s v="R A Long High School"/>
    <s v="Yes"/>
    <x v="0"/>
    <n v="881.26"/>
    <n v="1"/>
    <n v="1"/>
    <n v="881.26"/>
    <n v="2.585"/>
    <n v="72728"/>
    <n v="78209"/>
    <n v="188001.88"/>
    <n v="14168.39"/>
    <n v="14418.72"/>
    <n v="0.18149999999999999"/>
    <n v="0.17510000000000001"/>
    <n v="73875.62"/>
    <n v="3369.5"/>
    <n v="590"/>
    <n v="3959.5"/>
    <n v="280005.39"/>
    <s v=""/>
    <n v="280005.39"/>
  </r>
  <r>
    <x v="129"/>
    <x v="129"/>
    <n v="3019"/>
    <s v="Robert Gray Elementary"/>
    <s v="No"/>
    <x v="1"/>
    <n v="419.4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29"/>
    <x v="129"/>
    <n v="2370"/>
    <s v="Saint Helens Elementary"/>
    <s v="Yes"/>
    <x v="0"/>
    <n v="285.39000000000004"/>
    <n v="1"/>
    <n v="1"/>
    <n v="285.39000000000004"/>
    <n v="0.83699999999999997"/>
    <n v="72728"/>
    <n v="78209"/>
    <n v="60873.34"/>
    <n v="4587.59"/>
    <n v="14418.72"/>
    <n v="0.18149999999999999"/>
    <n v="0.17510000000000001"/>
    <n v="23920.27"/>
    <n v="1091.02"/>
    <n v="191.04"/>
    <n v="1282.06"/>
    <n v="90663.26"/>
    <s v=""/>
    <n v="90663.26"/>
  </r>
  <r>
    <x v="130"/>
    <x v="130"/>
    <n v="2480"/>
    <s v="Loon Lake Elementary School"/>
    <s v="Yes"/>
    <x v="0"/>
    <n v="99.2"/>
    <n v="1"/>
    <n v="1"/>
    <n v="99.2"/>
    <n v="0.29099999999999998"/>
    <n v="72728"/>
    <n v="78209"/>
    <n v="21163.85"/>
    <n v="1594.97"/>
    <n v="14418.72"/>
    <n v="0.18149999999999999"/>
    <n v="0.17510000000000001"/>
    <n v="8316.3700000000008"/>
    <n v="379.31"/>
    <n v="66.42"/>
    <n v="445.73"/>
    <n v="31520.920000000002"/>
    <n v="0"/>
    <n v="31520.920000000002"/>
  </r>
  <r>
    <x v="130"/>
    <x v="130"/>
    <n v="1922"/>
    <s v="Loon Lake Homelink Program"/>
    <s v="No"/>
    <x v="1"/>
    <n v="146.8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1"/>
    <x v="131"/>
    <n v="4178"/>
    <s v="Decatur Elementary"/>
    <s v="No"/>
    <x v="1"/>
    <n v="5.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1"/>
    <x v="131"/>
    <n v="4107"/>
    <s v="Lopez Elementary School"/>
    <s v="Yes"/>
    <x v="0"/>
    <n v="98.77"/>
    <n v="1.1200000000000001"/>
    <n v="1.1200000000000001"/>
    <n v="98.77"/>
    <n v="0.28999999999999998"/>
    <n v="72728"/>
    <n v="78209"/>
    <n v="23622.05"/>
    <n v="1780.23"/>
    <n v="14418.72"/>
    <n v="0.18149999999999999"/>
    <n v="0.17510000000000001"/>
    <n v="8780.5499999999993"/>
    <n v="423.37"/>
    <n v="74.13"/>
    <n v="497.5"/>
    <n v="34680.33"/>
    <s v=""/>
    <n v="34680.33"/>
  </r>
  <r>
    <x v="131"/>
    <x v="131"/>
    <n v="2632"/>
    <s v="Lopez Middle High School"/>
    <s v="Yes"/>
    <x v="0"/>
    <n v="115.02"/>
    <n v="1.1200000000000001"/>
    <n v="1.1200000000000001"/>
    <n v="115.02"/>
    <n v="0.33700000000000002"/>
    <n v="72728"/>
    <n v="78209"/>
    <n v="27450.46"/>
    <n v="2068.7399999999998"/>
    <n v="14418.72"/>
    <n v="0.18149999999999999"/>
    <n v="0.17510000000000001"/>
    <n v="10203.6"/>
    <n v="491.99"/>
    <n v="86.15"/>
    <n v="578.14"/>
    <n v="40300.939999999995"/>
    <n v="2.0000000004074536E-2"/>
    <n v="40300.959999999999"/>
  </r>
  <r>
    <x v="132"/>
    <x v="132"/>
    <n v="5609"/>
    <s v="Lumen High School"/>
    <s v="Yes"/>
    <x v="0"/>
    <n v="27.689999999999998"/>
    <n v="1"/>
    <n v="1"/>
    <n v="27.689999999999998"/>
    <n v="8.1000000000000003E-2"/>
    <n v="72728"/>
    <n v="78209"/>
    <n v="5890.97"/>
    <n v="443.96"/>
    <n v="14418.72"/>
    <n v="0.18149999999999999"/>
    <n v="0.17510000000000001"/>
    <n v="2314.86"/>
    <n v="105.58"/>
    <n v="18.489999999999998"/>
    <n v="124.07"/>
    <n v="8773.8599999999988"/>
    <n v="1.0000000002037268E-2"/>
    <n v="8773.8700000000008"/>
  </r>
  <r>
    <x v="133"/>
    <x v="133"/>
    <n v="5373"/>
    <s v="Lummi Nation School"/>
    <s v="Yes"/>
    <x v="0"/>
    <n v="402.34"/>
    <n v="1.06"/>
    <n v="1.06"/>
    <n v="402.34"/>
    <n v="1.18"/>
    <n v="72728"/>
    <n v="78209"/>
    <n v="90968.18"/>
    <n v="6855.64"/>
    <n v="14418.72"/>
    <n v="0.18149999999999999"/>
    <n v="0.17510000000000001"/>
    <n v="34725.24"/>
    <n v="1630.4"/>
    <n v="285.48"/>
    <n v="1915.88"/>
    <n v="134464.94"/>
    <n v="-1.0000000009313226E-2"/>
    <n v="134464.93"/>
  </r>
  <r>
    <x v="134"/>
    <x v="134"/>
    <n v="3049"/>
    <s v="Dallesport Elementary"/>
    <s v="Yes"/>
    <x v="0"/>
    <n v="98.7"/>
    <n v="1"/>
    <n v="1"/>
    <n v="98.7"/>
    <n v="0.28999999999999998"/>
    <n v="72728"/>
    <n v="78209"/>
    <n v="21091.119999999999"/>
    <n v="1589.49"/>
    <n v="14418.72"/>
    <n v="0.18149999999999999"/>
    <n v="0.17510000000000001"/>
    <n v="8287.7900000000009"/>
    <n v="378.01"/>
    <n v="66.19"/>
    <n v="444.2"/>
    <n v="31412.600000000002"/>
    <n v="1.0000000002037268E-2"/>
    <n v="31412.610000000004"/>
  </r>
  <r>
    <x v="134"/>
    <x v="134"/>
    <n v="3111"/>
    <s v="Lyle High School"/>
    <s v="Yes"/>
    <x v="0"/>
    <n v="54.81"/>
    <n v="1"/>
    <n v="1"/>
    <n v="54.81"/>
    <n v="0.161"/>
    <n v="72728"/>
    <n v="78209"/>
    <n v="11709.21"/>
    <n v="882.44"/>
    <n v="14418.72"/>
    <n v="0.18149999999999999"/>
    <n v="0.17510000000000001"/>
    <n v="4601.1499999999996"/>
    <n v="209.86"/>
    <n v="36.75"/>
    <n v="246.61"/>
    <n v="17439.41"/>
    <s v=""/>
    <n v="17439.41"/>
  </r>
  <r>
    <x v="134"/>
    <x v="134"/>
    <n v="3643"/>
    <s v="Lyle Middle School"/>
    <s v="Yes"/>
    <x v="0"/>
    <n v="46.81"/>
    <n v="1"/>
    <n v="1"/>
    <n v="46.81"/>
    <n v="0.13700000000000001"/>
    <n v="72728"/>
    <n v="78209"/>
    <n v="9963.74"/>
    <n v="750.89"/>
    <n v="14418.72"/>
    <n v="0.18149999999999999"/>
    <n v="0.17510000000000001"/>
    <n v="3915.26"/>
    <n v="178.58"/>
    <n v="31.27"/>
    <n v="209.85000000000002"/>
    <n v="14839.74"/>
    <s v=""/>
    <n v="14839.74"/>
  </r>
  <r>
    <x v="135"/>
    <x v="135"/>
    <n v="3417"/>
    <s v="Fisher Elementary School"/>
    <s v="Yes"/>
    <x v="0"/>
    <n v="537"/>
    <n v="1.1200000000000001"/>
    <n v="1.1200000000000001"/>
    <n v="537"/>
    <n v="1.575"/>
    <n v="72728"/>
    <n v="78209"/>
    <n v="128292.19"/>
    <n v="9668.49"/>
    <n v="14418.72"/>
    <n v="0.18149999999999999"/>
    <n v="0.17510000000000001"/>
    <n v="47687.47"/>
    <n v="2299.34"/>
    <n v="402.61"/>
    <n v="2701.9500000000003"/>
    <n v="188350.1"/>
    <n v="-1.0000000009313226E-2"/>
    <n v="188350.09"/>
  </r>
  <r>
    <x v="135"/>
    <x v="135"/>
    <n v="5466"/>
    <s v="IMPACT Reengagement Program"/>
    <s v="No"/>
    <x v="1"/>
    <n v="25.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5"/>
    <x v="135"/>
    <n v="4324"/>
    <s v="Isom Elementary School"/>
    <s v="No"/>
    <x v="1"/>
    <n v="413.0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5"/>
    <x v="135"/>
    <n v="1983"/>
    <s v="Lynden Academy"/>
    <s v="No"/>
    <x v="1"/>
    <n v="395.4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5"/>
    <x v="135"/>
    <n v="4201"/>
    <s v="Lynden High School"/>
    <s v="No"/>
    <x v="1"/>
    <n v="942.0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5"/>
    <x v="135"/>
    <n v="2219"/>
    <s v="Lynden Middle School"/>
    <s v="No"/>
    <x v="1"/>
    <n v="706.2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5"/>
    <x v="135"/>
    <n v="4517"/>
    <s v="Vossbeck Elementary School"/>
    <s v="No"/>
    <x v="1"/>
    <n v="476.9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36"/>
    <x v="136"/>
    <n v="3070"/>
    <s v="Artz Fox Elementary"/>
    <s v="Yes"/>
    <x v="0"/>
    <n v="385.59999999999997"/>
    <n v="1"/>
    <n v="1"/>
    <n v="385.59999999999997"/>
    <n v="1.131"/>
    <n v="72728"/>
    <n v="78209"/>
    <n v="82255.37"/>
    <n v="6199.01"/>
    <n v="14418.72"/>
    <n v="0.18149999999999999"/>
    <n v="0.17510000000000001"/>
    <n v="32322.37"/>
    <n v="1474.24"/>
    <n v="258.14"/>
    <n v="1732.38"/>
    <n v="122509.12999999999"/>
    <n v="0"/>
    <n v="122509.12999999999"/>
  </r>
  <r>
    <x v="136"/>
    <x v="136"/>
    <n v="5289"/>
    <s v="Mabton Jr. Sr. High"/>
    <s v="Yes"/>
    <x v="0"/>
    <n v="347.74"/>
    <n v="1"/>
    <n v="1"/>
    <n v="347.74"/>
    <n v="1.02"/>
    <n v="72728"/>
    <n v="78209"/>
    <n v="74182.559999999998"/>
    <n v="5590.62"/>
    <n v="14418.72"/>
    <n v="0.18149999999999999"/>
    <n v="0.17510000000000001"/>
    <n v="29150.15"/>
    <n v="1329.55"/>
    <n v="232.8"/>
    <n v="1562.35"/>
    <n v="110485.68"/>
    <s v=""/>
    <n v="110485.68"/>
  </r>
  <r>
    <x v="136"/>
    <x v="136"/>
    <n v="5443"/>
    <s v="Mabton Step Up To College"/>
    <s v="Yes"/>
    <x v="0"/>
    <n v="23.76"/>
    <n v="1"/>
    <n v="1"/>
    <n v="23.76"/>
    <n v="7.0000000000000007E-2"/>
    <n v="72728"/>
    <n v="78209"/>
    <n v="5090.96"/>
    <n v="383.67"/>
    <n v="14418.72"/>
    <n v="0.18149999999999999"/>
    <n v="0.17510000000000001"/>
    <n v="2000.5"/>
    <n v="91.24"/>
    <n v="15.98"/>
    <n v="107.22"/>
    <n v="7582.35"/>
    <s v=""/>
    <n v="7582.35"/>
  </r>
  <r>
    <x v="137"/>
    <x v="137"/>
    <n v="2233"/>
    <s v="Mansfield Elem and High School"/>
    <s v="Yes"/>
    <x v="0"/>
    <n v="99.95"/>
    <n v="1"/>
    <n v="1"/>
    <n v="99.95"/>
    <n v="0.29299999999999998"/>
    <n v="72728"/>
    <n v="78209"/>
    <n v="21309.3"/>
    <n v="1605.94"/>
    <n v="14418.72"/>
    <n v="0.18149999999999999"/>
    <n v="0.17510000000000001"/>
    <n v="8373.52"/>
    <n v="381.92"/>
    <n v="66.87"/>
    <n v="448.79"/>
    <n v="31737.55"/>
    <n v="0"/>
    <n v="31737.55"/>
  </r>
  <r>
    <x v="138"/>
    <x v="138"/>
    <n v="2196"/>
    <s v="Manson Elementary"/>
    <s v="Yes"/>
    <x v="0"/>
    <n v="264.66000000000003"/>
    <n v="1"/>
    <n v="1"/>
    <n v="264.66000000000003"/>
    <n v="0.77600000000000002"/>
    <n v="72728"/>
    <n v="78209"/>
    <n v="56436.93"/>
    <n v="4253.25"/>
    <n v="14418.72"/>
    <n v="0.18149999999999999"/>
    <n v="0.17510000000000001"/>
    <n v="22176.97"/>
    <n v="1011.5"/>
    <n v="177.11"/>
    <n v="1188.6100000000001"/>
    <n v="84055.76"/>
    <n v="108.34000000002561"/>
    <n v="84164.10000000002"/>
  </r>
  <r>
    <x v="138"/>
    <x v="138"/>
    <n v="2623"/>
    <s v="Manson High School"/>
    <s v="Yes"/>
    <x v="0"/>
    <n v="234.31"/>
    <n v="1"/>
    <n v="1"/>
    <n v="234.31"/>
    <n v="0.68700000000000006"/>
    <n v="72728"/>
    <n v="78209"/>
    <n v="49964.14"/>
    <n v="3765.44"/>
    <n v="14418.72"/>
    <n v="0.18149999999999999"/>
    <n v="0.17510000000000001"/>
    <n v="19633.48"/>
    <n v="895.49"/>
    <n v="156.80000000000001"/>
    <n v="1052.29"/>
    <n v="74415.349999999991"/>
    <s v=""/>
    <n v="74415.349999999991"/>
  </r>
  <r>
    <x v="138"/>
    <x v="138"/>
    <n v="5286"/>
    <s v="Manson Middle School"/>
    <s v="Yes"/>
    <x v="0"/>
    <n v="150"/>
    <n v="1"/>
    <n v="1"/>
    <n v="150"/>
    <n v="0.44"/>
    <n v="72728"/>
    <n v="78209"/>
    <n v="32000.32"/>
    <n v="2411.64"/>
    <n v="14418.72"/>
    <n v="0.18149999999999999"/>
    <n v="0.17510000000000001"/>
    <n v="12574.57"/>
    <n v="573.53"/>
    <n v="100.43"/>
    <n v="673.96"/>
    <n v="47660.49"/>
    <s v=""/>
    <n v="47660.49"/>
  </r>
  <r>
    <x v="139"/>
    <x v="139"/>
    <n v="5444"/>
    <s v="Mary M. Knight School"/>
    <s v="Yes"/>
    <x v="0"/>
    <n v="177.1"/>
    <n v="1"/>
    <n v="1"/>
    <n v="177.1"/>
    <n v="0.51900000000000002"/>
    <n v="72728"/>
    <n v="78209"/>
    <n v="37745.83"/>
    <n v="2844.64"/>
    <n v="14418.72"/>
    <n v="0.18149999999999999"/>
    <n v="0.17510000000000001"/>
    <n v="14832.28"/>
    <n v="676.51"/>
    <n v="118.46"/>
    <n v="794.97"/>
    <n v="56217.72"/>
    <n v="1.0000000002037268E-2"/>
    <n v="56217.73"/>
  </r>
  <r>
    <x v="139"/>
    <x v="139"/>
    <n v="5445"/>
    <s v="Washington Connections Academy"/>
    <s v="No"/>
    <x v="1"/>
    <n v="69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0"/>
    <x v="140"/>
    <n v="5446"/>
    <s v="Mary Walker Alternative Learning Experience"/>
    <s v="Yes"/>
    <x v="0"/>
    <n v="73.08"/>
    <n v="1"/>
    <n v="1"/>
    <n v="73.08"/>
    <n v="0.214"/>
    <n v="72728"/>
    <n v="78209"/>
    <n v="15563.79"/>
    <n v="1172.94"/>
    <n v="14418.72"/>
    <n v="0.18149999999999999"/>
    <n v="0.17510000000000001"/>
    <n v="6115.82"/>
    <n v="278.95"/>
    <n v="48.84"/>
    <n v="327.78999999999996"/>
    <n v="23180.34"/>
    <s v=""/>
    <n v="23180.34"/>
  </r>
  <r>
    <x v="140"/>
    <x v="140"/>
    <n v="3311"/>
    <s v="Mary Walker High School"/>
    <s v="Yes"/>
    <x v="0"/>
    <n v="145.71"/>
    <n v="1"/>
    <n v="1"/>
    <n v="145.71"/>
    <n v="0.42699999999999999"/>
    <n v="72728"/>
    <n v="78209"/>
    <n v="31054.86"/>
    <n v="2340.38"/>
    <n v="14418.72"/>
    <n v="0.18149999999999999"/>
    <n v="0.17510000000000001"/>
    <n v="12203.05"/>
    <n v="556.59"/>
    <n v="97.46"/>
    <n v="654.05000000000007"/>
    <n v="46252.340000000004"/>
    <s v=""/>
    <n v="46252.340000000004"/>
  </r>
  <r>
    <x v="140"/>
    <x v="140"/>
    <n v="2297"/>
    <s v="Springdale Elementary"/>
    <s v="Yes"/>
    <x v="0"/>
    <n v="186"/>
    <n v="1"/>
    <n v="1"/>
    <n v="186"/>
    <n v="0.54600000000000004"/>
    <n v="72728"/>
    <n v="78209"/>
    <n v="39709.49"/>
    <n v="2992.62"/>
    <n v="14418.72"/>
    <n v="0.18149999999999999"/>
    <n v="0.17510000000000001"/>
    <n v="15603.9"/>
    <n v="711.7"/>
    <n v="124.62"/>
    <n v="836.32"/>
    <n v="59142.33"/>
    <n v="108.32000000000698"/>
    <n v="59250.650000000009"/>
  </r>
  <r>
    <x v="140"/>
    <x v="140"/>
    <n v="3894"/>
    <s v="Springdale Middle School"/>
    <s v="Yes"/>
    <x v="0"/>
    <n v="92.5"/>
    <n v="1"/>
    <n v="1"/>
    <n v="92.5"/>
    <n v="0.27100000000000002"/>
    <n v="72728"/>
    <n v="78209"/>
    <n v="19709.29"/>
    <n v="1485.35"/>
    <n v="14418.72"/>
    <n v="0.18149999999999999"/>
    <n v="0.17510000000000001"/>
    <n v="7744.79"/>
    <n v="353.24"/>
    <n v="61.85"/>
    <n v="415.09000000000003"/>
    <n v="29354.52"/>
    <s v=""/>
    <n v="29354.52"/>
  </r>
  <r>
    <x v="141"/>
    <x v="141"/>
    <n v="1656"/>
    <s v="10th Street School"/>
    <s v="No"/>
    <x v="1"/>
    <n v="160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4454"/>
    <s v="Allen Creek Elementary School"/>
    <s v="No"/>
    <x v="1"/>
    <n v="466.6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3059"/>
    <s v="Cascade Elementary"/>
    <s v="Yes"/>
    <x v="0"/>
    <n v="406.05"/>
    <n v="1.18"/>
    <n v="1.18"/>
    <n v="406.05"/>
    <n v="1.1910000000000001"/>
    <n v="72728"/>
    <n v="78209"/>
    <n v="102210.48"/>
    <n v="7702.88"/>
    <n v="14418.72"/>
    <n v="0.18149999999999999"/>
    <n v="0.17510000000000001"/>
    <n v="37072.67"/>
    <n v="1831.89"/>
    <n v="320.76"/>
    <n v="2152.65"/>
    <n v="149138.68"/>
    <s v=""/>
    <n v="149138.68"/>
  </r>
  <r>
    <x v="141"/>
    <x v="141"/>
    <n v="4357"/>
    <s v="Cedarcrest School"/>
    <s v="Yes"/>
    <x v="0"/>
    <n v="737.34"/>
    <n v="1.18"/>
    <n v="1.18"/>
    <n v="737.34"/>
    <n v="2.1629999999999998"/>
    <n v="72728"/>
    <n v="78209"/>
    <n v="185626.58"/>
    <n v="13989.38"/>
    <n v="14418.72"/>
    <n v="0.18149999999999999"/>
    <n v="0.17510000000000001"/>
    <n v="67328.460000000006"/>
    <n v="3326.93"/>
    <n v="582.54999999999995"/>
    <n v="3909.4799999999996"/>
    <n v="270853.89999999997"/>
    <s v=""/>
    <n v="270853.89999999997"/>
  </r>
  <r>
    <x v="141"/>
    <x v="141"/>
    <n v="5123"/>
    <s v="Grove Elementary"/>
    <s v="No"/>
    <x v="1"/>
    <n v="375.2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1657"/>
    <s v="Heritage School"/>
    <s v="Yes"/>
    <x v="0"/>
    <n v="104.44"/>
    <n v="1.18"/>
    <n v="1.18"/>
    <n v="104.44"/>
    <n v="0.30599999999999999"/>
    <n v="72728"/>
    <n v="78209"/>
    <n v="26260.63"/>
    <n v="1979.08"/>
    <n v="14418.72"/>
    <n v="0.18149999999999999"/>
    <n v="0.17510000000000001"/>
    <n v="9524.9699999999993"/>
    <n v="470.66"/>
    <n v="82.41"/>
    <n v="553.07000000000005"/>
    <n v="38317.75"/>
    <n v="2.0000000018626451E-2"/>
    <n v="38317.770000000019"/>
  </r>
  <r>
    <x v="141"/>
    <x v="141"/>
    <n v="4323"/>
    <s v="Kellogg Marsh Elementary School"/>
    <s v="Yes"/>
    <x v="0"/>
    <n v="452.63"/>
    <n v="1.18"/>
    <n v="1.18"/>
    <n v="452.63"/>
    <n v="1.3280000000000001"/>
    <n v="72728"/>
    <n v="78209"/>
    <n v="113967.69"/>
    <n v="8588.94"/>
    <n v="14418.72"/>
    <n v="0.18149999999999999"/>
    <n v="0.17510000000000001"/>
    <n v="41337.120000000003"/>
    <n v="2042.61"/>
    <n v="357.66"/>
    <n v="2400.27"/>
    <n v="166294.01999999999"/>
    <s v=""/>
    <n v="166294.01999999999"/>
  </r>
  <r>
    <x v="141"/>
    <x v="141"/>
    <n v="1927"/>
    <s v="Legacy High School"/>
    <s v="Yes"/>
    <x v="0"/>
    <n v="145.91999999999999"/>
    <n v="1.18"/>
    <n v="1.18"/>
    <n v="145.91999999999999"/>
    <n v="0.42799999999999999"/>
    <n v="72728"/>
    <n v="78209"/>
    <n v="36730.550000000003"/>
    <n v="2768.12"/>
    <n v="14418.72"/>
    <n v="0.18149999999999999"/>
    <n v="0.17510000000000001"/>
    <n v="13322.5"/>
    <n v="658.31"/>
    <n v="115.27"/>
    <n v="773.57999999999993"/>
    <n v="53594.750000000007"/>
    <s v=""/>
    <n v="53594.750000000007"/>
  </r>
  <r>
    <x v="141"/>
    <x v="141"/>
    <n v="3964"/>
    <s v="Liberty Elementary"/>
    <s v="Yes"/>
    <x v="0"/>
    <n v="416.11"/>
    <n v="1.18"/>
    <n v="1.18"/>
    <n v="416.11"/>
    <n v="1.2210000000000001"/>
    <n v="72728"/>
    <n v="78209"/>
    <n v="104785.05"/>
    <n v="7896.91"/>
    <n v="14418.72"/>
    <n v="0.18149999999999999"/>
    <n v="0.17510000000000001"/>
    <n v="38006.49"/>
    <n v="1878.03"/>
    <n v="328.84"/>
    <n v="2206.87"/>
    <n v="152895.32"/>
    <s v=""/>
    <n v="152895.32"/>
  </r>
  <r>
    <x v="141"/>
    <x v="141"/>
    <n v="4150"/>
    <s v="Marshall Elementary"/>
    <s v="Yes"/>
    <x v="0"/>
    <n v="364.84"/>
    <n v="1.18"/>
    <n v="1.18"/>
    <n v="364.84"/>
    <n v="1.07"/>
    <n v="72728"/>
    <n v="78209"/>
    <n v="91826.37"/>
    <n v="6920.31"/>
    <n v="14418.72"/>
    <n v="0.18149999999999999"/>
    <n v="0.17510000000000001"/>
    <n v="33306.26"/>
    <n v="1645.78"/>
    <n v="288.18"/>
    <n v="1933.96"/>
    <n v="133986.9"/>
    <s v=""/>
    <n v="133986.9"/>
  </r>
  <r>
    <x v="141"/>
    <x v="141"/>
    <n v="1862"/>
    <s v="Marysville Coop Program"/>
    <s v="No"/>
    <x v="1"/>
    <n v="114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5478"/>
    <s v="Marysville Getchell High School"/>
    <s v="No"/>
    <x v="1"/>
    <n v="1386.91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3355"/>
    <s v="Marysville Middle School"/>
    <s v="Yes"/>
    <x v="0"/>
    <n v="648.9"/>
    <n v="1.18"/>
    <n v="1.18"/>
    <n v="648.9"/>
    <n v="1.903"/>
    <n v="72728"/>
    <n v="78209"/>
    <n v="163313.63"/>
    <n v="12307.81"/>
    <n v="14418.72"/>
    <n v="0.18149999999999999"/>
    <n v="0.17510000000000001"/>
    <n v="59235.35"/>
    <n v="2927.02"/>
    <n v="512.52"/>
    <n v="3439.54"/>
    <n v="238296.33000000002"/>
    <s v=""/>
    <n v="238296.33000000002"/>
  </r>
  <r>
    <x v="141"/>
    <x v="141"/>
    <n v="5402"/>
    <s v="Marysville NWESD 189 Youth Engagement"/>
    <s v="Yes"/>
    <x v="0"/>
    <n v="182.43"/>
    <n v="1.18"/>
    <n v="1.18"/>
    <n v="182.43"/>
    <n v="0.53500000000000003"/>
    <n v="72728"/>
    <n v="78209"/>
    <n v="45913.19"/>
    <n v="3460.15"/>
    <n v="14418.72"/>
    <n v="0.18149999999999999"/>
    <n v="0.17510000000000001"/>
    <n v="16653.13"/>
    <n v="822.89"/>
    <n v="144.09"/>
    <n v="966.98"/>
    <n v="66993.45"/>
    <s v=""/>
    <n v="66993.45"/>
  </r>
  <r>
    <x v="141"/>
    <x v="141"/>
    <n v="5213"/>
    <s v="Marysville Pilchuck High School"/>
    <s v="Yes"/>
    <x v="0"/>
    <n v="1107.2600000000002"/>
    <n v="1.18"/>
    <n v="1.18"/>
    <n v="1107.2600000000002"/>
    <n v="3.2480000000000002"/>
    <n v="72728"/>
    <n v="78209"/>
    <n v="278740.24"/>
    <n v="21006.7"/>
    <n v="14418.72"/>
    <n v="0.18149999999999999"/>
    <n v="0.17510000000000001"/>
    <n v="101101.63"/>
    <n v="4995.78"/>
    <n v="874.76"/>
    <n v="5870.54"/>
    <n v="406719.11"/>
    <s v=""/>
    <n v="406719.11"/>
  </r>
  <r>
    <x v="141"/>
    <x v="141"/>
    <n v="1910"/>
    <s v="Marysville SD Special"/>
    <s v="No"/>
    <x v="1"/>
    <n v="18.9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3651"/>
    <s v="Pinewood Elementary"/>
    <s v="No"/>
    <x v="1"/>
    <n v="419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5350"/>
    <s v="Quil Ceda Tulalip Elementary"/>
    <s v="Yes"/>
    <x v="0"/>
    <n v="491.66"/>
    <n v="1.18"/>
    <n v="1.18"/>
    <n v="491.66"/>
    <n v="1.4419999999999999"/>
    <n v="72728"/>
    <n v="78209"/>
    <n v="123751.06"/>
    <n v="9326.25"/>
    <n v="14418.72"/>
    <n v="0.18149999999999999"/>
    <n v="0.17510000000000001"/>
    <n v="44885.64"/>
    <n v="2217.96"/>
    <n v="388.36"/>
    <n v="2606.3200000000002"/>
    <n v="180569.27000000002"/>
    <s v=""/>
    <n v="180569.27000000002"/>
  </r>
  <r>
    <x v="141"/>
    <x v="141"/>
    <n v="1744"/>
    <s v="School Home Partnership Program"/>
    <s v="No"/>
    <x v="1"/>
    <n v="21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3187"/>
    <s v="Shoultes Elementary"/>
    <s v="Yes"/>
    <x v="0"/>
    <n v="368.88"/>
    <n v="1.18"/>
    <n v="1.18"/>
    <n v="368.88"/>
    <n v="1.0820000000000001"/>
    <n v="72728"/>
    <n v="78209"/>
    <n v="92856.2"/>
    <n v="6997.92"/>
    <n v="14418.72"/>
    <n v="0.18149999999999999"/>
    <n v="0.17510000000000001"/>
    <n v="33679.79"/>
    <n v="1664.24"/>
    <n v="291.41000000000003"/>
    <n v="1955.65"/>
    <n v="135489.56"/>
    <s v=""/>
    <n v="135489.56"/>
  </r>
  <r>
    <x v="141"/>
    <x v="141"/>
    <n v="3537"/>
    <s v="Sunnyside Elementary"/>
    <s v="No"/>
    <x v="1"/>
    <n v="466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1"/>
    <x v="141"/>
    <n v="2813"/>
    <s v="Totem Middle School"/>
    <s v="Yes"/>
    <x v="0"/>
    <n v="578.73"/>
    <n v="1.18"/>
    <n v="1.18"/>
    <n v="578.73"/>
    <n v="1.698"/>
    <n v="72728"/>
    <n v="78209"/>
    <n v="145720.73000000001"/>
    <n v="10981.95"/>
    <n v="14418.72"/>
    <n v="0.18149999999999999"/>
    <n v="0.17510000000000001"/>
    <n v="52854.239999999998"/>
    <n v="2611.71"/>
    <n v="457.31"/>
    <n v="3069.02"/>
    <n v="212625.94"/>
    <s v=""/>
    <n v="212625.94"/>
  </r>
  <r>
    <x v="142"/>
    <x v="142"/>
    <n v="2835"/>
    <s v="Mccleary Elem"/>
    <s v="Yes"/>
    <x v="0"/>
    <n v="318.95"/>
    <n v="1"/>
    <n v="1"/>
    <n v="318.95"/>
    <n v="0.93600000000000005"/>
    <n v="72728"/>
    <n v="78209"/>
    <n v="68073.41"/>
    <n v="5130.21"/>
    <n v="14418.72"/>
    <n v="0.18149999999999999"/>
    <n v="0.17510000000000001"/>
    <n v="26749.55"/>
    <n v="1220.06"/>
    <n v="213.63"/>
    <n v="1433.69"/>
    <n v="101386.86000000002"/>
    <n v="-1.0000000009313226E-2"/>
    <n v="101386.85"/>
  </r>
  <r>
    <x v="143"/>
    <x v="143"/>
    <n v="3693"/>
    <s v="Brentwood Elementary School"/>
    <s v="No"/>
    <x v="1"/>
    <n v="488.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3562"/>
    <s v="Colbert Elementary School"/>
    <s v="No"/>
    <x v="1"/>
    <n v="406.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5572"/>
    <s v="Creekside Elementary School"/>
    <s v="Yes"/>
    <x v="0"/>
    <n v="214.87"/>
    <n v="1"/>
    <n v="1.04"/>
    <n v="214.87"/>
    <n v="0.63"/>
    <n v="72728"/>
    <n v="78209"/>
    <n v="45818.64"/>
    <n v="5423.9"/>
    <n v="14418.72"/>
    <n v="0.18149999999999999"/>
    <n v="0.17510000000000001"/>
    <n v="18349.599999999999"/>
    <n v="854.04"/>
    <n v="149.54"/>
    <n v="1003.5799999999999"/>
    <n v="70595.72"/>
    <s v=""/>
    <n v="70595.72"/>
  </r>
  <r>
    <x v="143"/>
    <x v="143"/>
    <n v="3414"/>
    <s v="Evergreen Elementary School"/>
    <s v="No"/>
    <x v="1"/>
    <n v="453.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3759"/>
    <s v="Farwell Elementary School"/>
    <s v="No"/>
    <x v="1"/>
    <n v="531.7000000000000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5571"/>
    <s v="Highland Middle School"/>
    <s v="No"/>
    <x v="1"/>
    <n v="695.1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1858"/>
    <s v="Mead Education Partnership Prog"/>
    <s v="No"/>
    <x v="1"/>
    <n v="679.3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5401"/>
    <s v="Mead Open Doors"/>
    <s v="No"/>
    <x v="1"/>
    <n v="17.82999999999999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2402"/>
    <s v="Mead Senior High School"/>
    <s v="No"/>
    <x v="1"/>
    <n v="1765.709999999999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4400"/>
    <s v="Meadow Ridge Elementary"/>
    <s v="No"/>
    <x v="1"/>
    <n v="424.8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4133"/>
    <s v="Midway Elementary"/>
    <s v="No"/>
    <x v="1"/>
    <n v="402.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3191"/>
    <s v="Mountainside Middle School"/>
    <s v="No"/>
    <x v="1"/>
    <n v="766.9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4491"/>
    <s v="Mt Spokane High School"/>
    <s v="No"/>
    <x v="1"/>
    <n v="1426.0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3851"/>
    <s v="Northwood Middle School"/>
    <s v="No"/>
    <x v="1"/>
    <n v="771.8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5094"/>
    <s v="Prairie View Elementary"/>
    <s v="No"/>
    <x v="1"/>
    <n v="377.8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3"/>
    <x v="143"/>
    <n v="4134"/>
    <s v="Shiloh Hills Elementary"/>
    <s v="Yes"/>
    <x v="0"/>
    <n v="443.2"/>
    <n v="1"/>
    <n v="1.04"/>
    <n v="443.2"/>
    <n v="1.3"/>
    <n v="72728"/>
    <n v="78209"/>
    <n v="94546.4"/>
    <n v="11192.17"/>
    <n v="14418.72"/>
    <n v="0.18149999999999999"/>
    <n v="0.17510000000000001"/>
    <n v="37864.26"/>
    <n v="1762.31"/>
    <n v="308.58"/>
    <n v="2070.89"/>
    <n v="145673.72000000003"/>
    <n v="-2.0000000018626451E-2"/>
    <n v="145673.70000000001"/>
  </r>
  <r>
    <x v="143"/>
    <x v="143"/>
    <n v="5658"/>
    <s v="Skyline Elementary"/>
    <s v="No"/>
    <x v="1"/>
    <n v="39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4"/>
    <x v="144"/>
    <n v="4483"/>
    <s v="Hallett Elementary"/>
    <s v="Yes"/>
    <x v="0"/>
    <n v="461.82"/>
    <n v="1"/>
    <n v="1"/>
    <n v="461.82"/>
    <n v="1.355"/>
    <n v="72728"/>
    <n v="78209"/>
    <n v="98546.44"/>
    <n v="7426.75"/>
    <n v="14418.72"/>
    <n v="0.18149999999999999"/>
    <n v="0.17510000000000001"/>
    <n v="38723.97"/>
    <n v="1766.22"/>
    <n v="309.27"/>
    <n v="2075.4899999999998"/>
    <n v="146772.65"/>
    <n v="2.0000000018626451E-2"/>
    <n v="146772.67000000001"/>
  </r>
  <r>
    <x v="144"/>
    <x v="144"/>
    <n v="2890"/>
    <s v="Medical Lake High School"/>
    <s v="No"/>
    <x v="1"/>
    <n v="497.40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4"/>
    <x v="144"/>
    <n v="3965"/>
    <s v="Medical Lake Middle School"/>
    <s v="No"/>
    <x v="1"/>
    <n v="37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4"/>
    <x v="144"/>
    <n v="4577"/>
    <s v="Michael Anderson Elementary"/>
    <s v="No"/>
    <x v="1"/>
    <n v="396.2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3162"/>
    <s v="Island Park Elementary"/>
    <s v="No"/>
    <x v="1"/>
    <n v="364.1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3219"/>
    <s v="Islander Middle School"/>
    <s v="No"/>
    <x v="1"/>
    <n v="938.1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2981"/>
    <s v="Lakeridge Elementary School"/>
    <s v="No"/>
    <x v="1"/>
    <n v="407.2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3029"/>
    <s v="Mercer Island High School"/>
    <s v="No"/>
    <x v="1"/>
    <n v="1447.2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5447"/>
    <s v="Northwood Elementary School"/>
    <s v="No"/>
    <x v="1"/>
    <n v="357.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5"/>
    <x v="145"/>
    <n v="3433"/>
    <s v="West Mercer Elementary"/>
    <s v="No"/>
    <x v="1"/>
    <n v="415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6"/>
    <x v="146"/>
    <n v="1743"/>
    <s v="Meridian Special Programs"/>
    <s v="No"/>
    <x v="1"/>
    <n v="0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6"/>
    <x v="146"/>
    <n v="2584"/>
    <s v="Irene Reither Elementary School"/>
    <s v="Yes"/>
    <x v="0"/>
    <n v="755.87"/>
    <n v="1.1200000000000001"/>
    <n v="1.1200000000000001"/>
    <n v="755.87"/>
    <n v="2.2170000000000001"/>
    <n v="72728"/>
    <n v="78209"/>
    <n v="180586.53"/>
    <n v="13609.55"/>
    <n v="14418.72"/>
    <n v="0.18149999999999999"/>
    <n v="0.17510000000000001"/>
    <n v="67125.789999999994"/>
    <n v="3236.6"/>
    <n v="566.73"/>
    <n v="3803.33"/>
    <n v="265125.2"/>
    <n v="0"/>
    <n v="265125.2"/>
  </r>
  <r>
    <x v="146"/>
    <x v="146"/>
    <n v="2554"/>
    <s v="Meridian High School"/>
    <s v="No"/>
    <x v="1"/>
    <n v="497.7000000000000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6"/>
    <x v="146"/>
    <n v="5448"/>
    <s v="Meridian Impact Re-Engagement"/>
    <s v="No"/>
    <x v="1"/>
    <n v="1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6"/>
    <x v="146"/>
    <n v="3930"/>
    <s v="Meridian Middle School"/>
    <s v="No"/>
    <x v="1"/>
    <n v="357.0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6"/>
    <x v="146"/>
    <n v="5047"/>
    <s v="Meridian Parent Partnership Program"/>
    <s v="No"/>
    <x v="1"/>
    <n v="218.7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7"/>
    <x v="147"/>
    <n v="1845"/>
    <s v="Home School Experience"/>
    <s v="No"/>
    <x v="1"/>
    <n v="25.6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7"/>
    <x v="147"/>
    <n v="1621"/>
    <s v="ILC Choice School"/>
    <s v="Yes"/>
    <x v="0"/>
    <n v="37.76"/>
    <n v="1"/>
    <n v="1"/>
    <n v="37.76"/>
    <n v="0.111"/>
    <n v="72728"/>
    <n v="78209"/>
    <n v="8072.81"/>
    <n v="608.39"/>
    <n v="14418.72"/>
    <n v="0.18149999999999999"/>
    <n v="0.17510000000000001"/>
    <n v="3172.22"/>
    <n v="144.69"/>
    <n v="25.34"/>
    <n v="170.03"/>
    <n v="12023.45"/>
    <n v="9.9999999983992893E-3"/>
    <n v="12023.46"/>
  </r>
  <r>
    <x v="147"/>
    <x v="147"/>
    <n v="2146"/>
    <s v="Liberty Bell Jr Sr High"/>
    <s v="No"/>
    <x v="1"/>
    <n v="347.460000000000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7"/>
    <x v="147"/>
    <n v="4501"/>
    <s v="Methow Valley Elementary"/>
    <s v="No"/>
    <x v="1"/>
    <n v="341.0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8"/>
    <x v="148"/>
    <n v="3406"/>
    <s v="Mill A Elementary School"/>
    <s v="Yes"/>
    <x v="0"/>
    <n v="44.9"/>
    <n v="1"/>
    <n v="1"/>
    <n v="44.9"/>
    <n v="0.13200000000000001"/>
    <n v="72728"/>
    <n v="78209"/>
    <n v="9600.1"/>
    <n v="723.49"/>
    <n v="14418.72"/>
    <n v="0.18149999999999999"/>
    <n v="0.17510000000000001"/>
    <n v="3772.37"/>
    <n v="172.06"/>
    <n v="30.13"/>
    <n v="202.19"/>
    <n v="14298.150000000001"/>
    <n v="0"/>
    <n v="14298.150000000001"/>
  </r>
  <r>
    <x v="148"/>
    <x v="148"/>
    <n v="5480"/>
    <s v="Pacific Crest Innovation Academy"/>
    <s v="No"/>
    <x v="1"/>
    <n v="22.8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4362"/>
    <s v="Chain Lake Elementary School"/>
    <s v="No"/>
    <x v="1"/>
    <n v="435.9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3060"/>
    <s v="Frank Wagner Elementary"/>
    <s v="Yes"/>
    <x v="0"/>
    <n v="560.9"/>
    <n v="1.18"/>
    <n v="1.18"/>
    <n v="560.9"/>
    <n v="1.645"/>
    <n v="72728"/>
    <n v="78209"/>
    <n v="141172.32"/>
    <n v="10639.17"/>
    <n v="14418.72"/>
    <n v="0.18149999999999999"/>
    <n v="0.17510000000000001"/>
    <n v="51204.49"/>
    <n v="2530.19"/>
    <n v="443.04"/>
    <n v="2973.23"/>
    <n v="205989.21000000002"/>
    <s v=""/>
    <n v="205989.21000000002"/>
  </r>
  <r>
    <x v="149"/>
    <x v="149"/>
    <n v="4594"/>
    <s v="Fryelands Elementary"/>
    <s v="No"/>
    <x v="1"/>
    <n v="369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4544"/>
    <s v="Hidden River Middle School"/>
    <s v="No"/>
    <x v="1"/>
    <n v="294.970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1806"/>
    <s v="Leaders In Learning"/>
    <s v="Yes"/>
    <x v="0"/>
    <n v="44.12"/>
    <n v="1.18"/>
    <n v="1.18"/>
    <n v="44.12"/>
    <n v="0.129"/>
    <n v="72728"/>
    <n v="78209"/>
    <n v="11070.66"/>
    <n v="834.31"/>
    <n v="14418.72"/>
    <n v="0.18149999999999999"/>
    <n v="0.17510000000000001"/>
    <n v="4015.43"/>
    <n v="198.42"/>
    <n v="34.74"/>
    <n v="233.16"/>
    <n v="16153.56"/>
    <n v="125.22999999998137"/>
    <n v="16278.789999999981"/>
  </r>
  <r>
    <x v="149"/>
    <x v="149"/>
    <n v="2546"/>
    <s v="Maltby Elementary"/>
    <s v="No"/>
    <x v="1"/>
    <n v="316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4528"/>
    <s v="Monroe High School"/>
    <s v="No"/>
    <x v="1"/>
    <n v="1415.63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1570"/>
    <s v="Monroe Special Ed Preschool"/>
    <s v="No"/>
    <x v="1"/>
    <n v="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1643"/>
    <s v="Out Of District Special Ed"/>
    <s v="No"/>
    <x v="1"/>
    <n v="19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5040"/>
    <s v="Park Place Middle School"/>
    <s v="No"/>
    <x v="1"/>
    <n v="718.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4159"/>
    <s v="Salem Woods Elementary School"/>
    <s v="No"/>
    <x v="1"/>
    <n v="483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49"/>
    <x v="149"/>
    <n v="1777"/>
    <s v="Sky Valley Education Center"/>
    <s v="No"/>
    <x v="1"/>
    <n v="828.02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0"/>
    <x v="150"/>
    <n v="3661"/>
    <s v="Beacon Avenue Elementary School"/>
    <s v="No"/>
    <x v="1"/>
    <n v="346.4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0"/>
    <x v="150"/>
    <n v="2180"/>
    <s v="Montesano Jr-Sr High"/>
    <s v="No"/>
    <x v="1"/>
    <n v="727.520000000000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0"/>
    <x v="150"/>
    <n v="3374"/>
    <s v="Simpson Avenue Elementary"/>
    <s v="No"/>
    <x v="1"/>
    <n v="390.5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1"/>
    <x v="151"/>
    <n v="2678"/>
    <s v="Morton Elementary School"/>
    <s v="Yes"/>
    <x v="0"/>
    <n v="251"/>
    <n v="1"/>
    <n v="1"/>
    <n v="251"/>
    <n v="0.73599999999999999"/>
    <n v="72728"/>
    <n v="78209"/>
    <n v="53527.81"/>
    <n v="4034.01"/>
    <n v="14418.72"/>
    <n v="0.18149999999999999"/>
    <n v="0.17510000000000001"/>
    <n v="21033.83"/>
    <n v="959.36"/>
    <n v="167.98"/>
    <n v="1127.3399999999999"/>
    <n v="79722.989999999991"/>
    <n v="2.9999999998835847E-2"/>
    <n v="79723.01999999999"/>
  </r>
  <r>
    <x v="151"/>
    <x v="151"/>
    <n v="3112"/>
    <s v="Morton Junior-Senior High"/>
    <s v="Yes"/>
    <x v="0"/>
    <n v="183.79999999999998"/>
    <n v="1"/>
    <n v="1"/>
    <n v="183.79999999999998"/>
    <n v="0.53900000000000003"/>
    <n v="72728"/>
    <n v="78209"/>
    <n v="39200.39"/>
    <n v="2954.26"/>
    <n v="14418.72"/>
    <n v="0.18149999999999999"/>
    <n v="0.17510000000000001"/>
    <n v="15403.85"/>
    <n v="702.58"/>
    <n v="123.02"/>
    <n v="825.6"/>
    <n v="58384.1"/>
    <s v=""/>
    <n v="58384.1"/>
  </r>
  <r>
    <x v="152"/>
    <x v="152"/>
    <n v="3022"/>
    <s v="Chief Moses Middle School"/>
    <s v="Yes"/>
    <x v="0"/>
    <n v="872.61"/>
    <n v="1"/>
    <n v="1"/>
    <n v="872.61"/>
    <n v="2.56"/>
    <n v="72728"/>
    <n v="78209"/>
    <n v="186183.67999999999"/>
    <n v="14031.36"/>
    <n v="14418.72"/>
    <n v="0.18149999999999999"/>
    <n v="0.17510000000000001"/>
    <n v="73161.149999999994"/>
    <n v="3336.92"/>
    <n v="584.29"/>
    <n v="3921.21"/>
    <n v="277297.40000000002"/>
    <s v=""/>
    <n v="277297.40000000002"/>
  </r>
  <r>
    <x v="152"/>
    <x v="152"/>
    <n v="5273"/>
    <s v="Columbia Basin Technical Skills Center "/>
    <s v="No"/>
    <x v="1"/>
    <n v="266.4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2"/>
    <x v="152"/>
    <n v="5679"/>
    <s v="Digital Learning Center"/>
    <s v="Yes"/>
    <x v="0"/>
    <n v="335.08"/>
    <n v="1"/>
    <n v="1"/>
    <n v="335.08"/>
    <n v="0.98299999999999998"/>
    <n v="72728"/>
    <n v="78209"/>
    <n v="71491.62"/>
    <n v="5387.83"/>
    <n v="14418.72"/>
    <n v="0.18149999999999999"/>
    <n v="0.17510000000000001"/>
    <n v="28092.74"/>
    <n v="1281.32"/>
    <n v="224.36"/>
    <n v="1505.6799999999998"/>
    <n v="106477.87"/>
    <s v=""/>
    <n v="106477.87"/>
  </r>
  <r>
    <x v="152"/>
    <x v="152"/>
    <n v="5354"/>
    <s v="Endeavor Middle School "/>
    <s v="Yes"/>
    <x v="0"/>
    <n v="286.67"/>
    <n v="1"/>
    <n v="1"/>
    <n v="286.67"/>
    <n v="0.84099999999999997"/>
    <n v="72728"/>
    <n v="78209"/>
    <n v="61164.25"/>
    <n v="4609.5200000000004"/>
    <n v="14418.72"/>
    <n v="0.18149999999999999"/>
    <n v="0.17510000000000001"/>
    <n v="24034.58"/>
    <n v="1096.23"/>
    <n v="191.95"/>
    <n v="1288.18"/>
    <n v="91096.53"/>
    <s v=""/>
    <n v="91096.53"/>
  </r>
  <r>
    <x v="152"/>
    <x v="152"/>
    <n v="2673"/>
    <s v="Frontier Middle School"/>
    <s v="Yes"/>
    <x v="0"/>
    <n v="716.38"/>
    <n v="1"/>
    <n v="1"/>
    <n v="716.38"/>
    <n v="2.101"/>
    <n v="72728"/>
    <n v="78209"/>
    <n v="152801.53"/>
    <n v="11515.58"/>
    <n v="14418.72"/>
    <n v="0.18149999999999999"/>
    <n v="0.17510000000000001"/>
    <n v="60043.59"/>
    <n v="2738.62"/>
    <n v="479.53"/>
    <n v="3218.1499999999996"/>
    <n v="227578.84999999998"/>
    <n v="-108.31999999983236"/>
    <n v="227470.53000000014"/>
  </r>
  <r>
    <x v="152"/>
    <x v="152"/>
    <n v="3091"/>
    <s v="Garden Heights Elementary"/>
    <s v="Yes"/>
    <x v="0"/>
    <n v="396.35"/>
    <n v="1"/>
    <n v="1"/>
    <n v="396.35"/>
    <n v="1.163"/>
    <n v="72728"/>
    <n v="78209"/>
    <n v="84582.66"/>
    <n v="6374.41"/>
    <n v="14418.72"/>
    <n v="0.18149999999999999"/>
    <n v="0.17510000000000001"/>
    <n v="33236.879999999997"/>
    <n v="1515.95"/>
    <n v="265.44"/>
    <n v="1781.39"/>
    <n v="125975.34000000001"/>
    <s v=""/>
    <n v="125975.34000000001"/>
  </r>
  <r>
    <x v="152"/>
    <x v="152"/>
    <n v="2833"/>
    <s v="Knolls Vista Elementary"/>
    <s v="Yes"/>
    <x v="0"/>
    <n v="282.7"/>
    <n v="1"/>
    <n v="1"/>
    <n v="282.7"/>
    <n v="0.82899999999999996"/>
    <n v="72728"/>
    <n v="78209"/>
    <n v="60291.51"/>
    <n v="4543.75"/>
    <n v="14418.72"/>
    <n v="0.18149999999999999"/>
    <n v="0.17510000000000001"/>
    <n v="23691.64"/>
    <n v="1080.5899999999999"/>
    <n v="189.21"/>
    <n v="1269.8"/>
    <n v="89796.7"/>
    <s v=""/>
    <n v="89796.7"/>
  </r>
  <r>
    <x v="152"/>
    <x v="152"/>
    <n v="2969"/>
    <s v="Lakeview Terrace Elementary"/>
    <s v="Yes"/>
    <x v="0"/>
    <n v="322.93"/>
    <n v="1"/>
    <n v="1"/>
    <n v="322.93"/>
    <n v="0.94699999999999995"/>
    <n v="72728"/>
    <n v="78209"/>
    <n v="68873.42"/>
    <n v="5190.5"/>
    <n v="14418.72"/>
    <n v="0.18149999999999999"/>
    <n v="0.17510000000000001"/>
    <n v="27063.91"/>
    <n v="1234.4000000000001"/>
    <n v="216.14"/>
    <n v="1450.54"/>
    <n v="102578.37"/>
    <s v=""/>
    <n v="102578.37"/>
  </r>
  <r>
    <x v="152"/>
    <x v="152"/>
    <n v="3021"/>
    <s v="Larson Heights Elementary"/>
    <s v="Yes"/>
    <x v="0"/>
    <n v="320.29000000000002"/>
    <n v="1"/>
    <n v="1"/>
    <n v="320.29000000000002"/>
    <n v="0.94"/>
    <n v="72728"/>
    <n v="78209"/>
    <n v="68364.320000000007"/>
    <n v="5152.1400000000003"/>
    <n v="14418.72"/>
    <n v="0.18149999999999999"/>
    <n v="0.17510000000000001"/>
    <n v="26863.86"/>
    <n v="1225.27"/>
    <n v="214.54"/>
    <n v="1439.81"/>
    <n v="101820.13"/>
    <s v=""/>
    <n v="101820.13"/>
  </r>
  <r>
    <x v="152"/>
    <x v="152"/>
    <n v="3153"/>
    <s v="Longview Elementary"/>
    <s v="Yes"/>
    <x v="0"/>
    <n v="371.31"/>
    <n v="1"/>
    <n v="1"/>
    <n v="371.31"/>
    <n v="1.089"/>
    <n v="72728"/>
    <n v="78209"/>
    <n v="79200.789999999994"/>
    <n v="5968.81"/>
    <n v="14418.72"/>
    <n v="0.18149999999999999"/>
    <n v="0.17510000000000001"/>
    <n v="31122.07"/>
    <n v="1419.49"/>
    <n v="248.55"/>
    <n v="1668.04"/>
    <n v="117959.70999999998"/>
    <s v=""/>
    <n v="117959.70999999998"/>
  </r>
  <r>
    <x v="152"/>
    <x v="152"/>
    <n v="2970"/>
    <s v="Midway Elementary"/>
    <s v="Yes"/>
    <x v="0"/>
    <n v="228.71"/>
    <n v="1"/>
    <n v="1"/>
    <n v="228.71"/>
    <n v="0.67100000000000004"/>
    <n v="72728"/>
    <n v="78209"/>
    <n v="48800.49"/>
    <n v="3677.75"/>
    <n v="14418.72"/>
    <n v="0.18149999999999999"/>
    <n v="0.17510000000000001"/>
    <n v="19176.22"/>
    <n v="874.64"/>
    <n v="153.15"/>
    <n v="1027.79"/>
    <n v="72682.249999999985"/>
    <s v=""/>
    <n v="72682.249999999985"/>
  </r>
  <r>
    <x v="152"/>
    <x v="152"/>
    <n v="3215"/>
    <s v="Moses Lake High School"/>
    <s v="Yes"/>
    <x v="0"/>
    <n v="1871.6100000000001"/>
    <n v="1"/>
    <n v="1"/>
    <n v="1871.6100000000001"/>
    <n v="5.49"/>
    <n v="72728"/>
    <n v="78209"/>
    <n v="399276.72"/>
    <n v="30090.69"/>
    <n v="14418.72"/>
    <n v="0.18149999999999999"/>
    <n v="0.17510000000000001"/>
    <n v="156896.38"/>
    <n v="7156.12"/>
    <n v="1253.04"/>
    <n v="8409.16"/>
    <n v="594672.94999999995"/>
    <s v=""/>
    <n v="594672.94999999995"/>
  </r>
  <r>
    <x v="152"/>
    <x v="152"/>
    <n v="3779"/>
    <s v="North Elementary"/>
    <s v="Yes"/>
    <x v="0"/>
    <n v="277.36"/>
    <n v="1"/>
    <n v="1"/>
    <n v="277.36"/>
    <n v="0.81399999999999995"/>
    <n v="72728"/>
    <n v="78209"/>
    <n v="59200.59"/>
    <n v="4461.54"/>
    <n v="14418.72"/>
    <n v="0.18149999999999999"/>
    <n v="0.17510000000000001"/>
    <n v="23262.959999999999"/>
    <n v="1061.04"/>
    <n v="185.79"/>
    <n v="1246.83"/>
    <n v="88171.919999999984"/>
    <s v=""/>
    <n v="88171.919999999984"/>
  </r>
  <r>
    <x v="152"/>
    <x v="152"/>
    <n v="5251"/>
    <s v="Park Orchard Elementary School "/>
    <s v="Yes"/>
    <x v="0"/>
    <n v="453.37"/>
    <n v="1"/>
    <n v="1"/>
    <n v="453.37"/>
    <n v="1.33"/>
    <n v="72728"/>
    <n v="78209"/>
    <n v="96728.24"/>
    <n v="7289.73"/>
    <n v="14418.72"/>
    <n v="0.18149999999999999"/>
    <n v="0.17510000000000001"/>
    <n v="38009.5"/>
    <n v="1733.63"/>
    <n v="303.56"/>
    <n v="2037.19"/>
    <n v="144064.66"/>
    <s v=""/>
    <n v="144064.66"/>
  </r>
  <r>
    <x v="152"/>
    <x v="152"/>
    <n v="2832"/>
    <s v="Peninsula Elementary"/>
    <s v="Yes"/>
    <x v="0"/>
    <n v="391"/>
    <n v="1"/>
    <n v="1"/>
    <n v="391"/>
    <n v="1.147"/>
    <n v="72728"/>
    <n v="78209"/>
    <n v="83419.02"/>
    <n v="6286.7"/>
    <n v="14418.72"/>
    <n v="0.18149999999999999"/>
    <n v="0.17510000000000001"/>
    <n v="32779.629999999997"/>
    <n v="1495.1"/>
    <n v="261.79000000000002"/>
    <n v="1756.8899999999999"/>
    <n v="124242.23999999999"/>
    <s v=""/>
    <n v="124242.23999999999"/>
  </r>
  <r>
    <x v="152"/>
    <x v="152"/>
    <n v="5173"/>
    <s v="Sage Point Elementary School"/>
    <s v="No"/>
    <x v="1"/>
    <n v="346.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2"/>
    <x v="152"/>
    <n v="5323"/>
    <s v="Skill Source Learning Center"/>
    <s v="Yes"/>
    <x v="0"/>
    <n v="71.45"/>
    <n v="1"/>
    <n v="1"/>
    <n v="71.45"/>
    <n v="0.21"/>
    <n v="72728"/>
    <n v="78209"/>
    <n v="15272.88"/>
    <n v="1151.01"/>
    <n v="14418.72"/>
    <n v="0.18149999999999999"/>
    <n v="0.17510000000000001"/>
    <n v="6001.5"/>
    <n v="273.73"/>
    <n v="47.93"/>
    <n v="321.66000000000003"/>
    <n v="22747.049999999996"/>
    <s v=""/>
    <n v="22747.049999999996"/>
  </r>
  <r>
    <x v="152"/>
    <x v="152"/>
    <n v="5726"/>
    <s v="Vanguard Academy"/>
    <s v="Yes"/>
    <x v="0"/>
    <n v="345.1"/>
    <n v="1"/>
    <n v="1"/>
    <n v="345.1"/>
    <n v="1.012"/>
    <n v="72728"/>
    <n v="78209"/>
    <n v="73600.740000000005"/>
    <n v="5546.77"/>
    <n v="14418.72"/>
    <n v="0.18149999999999999"/>
    <n v="0.17510000000000001"/>
    <n v="28921.52"/>
    <n v="1319.13"/>
    <n v="230.98"/>
    <n v="1550.1100000000001"/>
    <n v="109619.14000000001"/>
    <s v=""/>
    <n v="109619.14000000001"/>
  </r>
  <r>
    <x v="152"/>
    <x v="152"/>
    <n v="5680"/>
    <s v="Vicki I. Groff Elementary"/>
    <s v="No"/>
    <x v="1"/>
    <n v="451.830000000000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3"/>
    <x v="153"/>
    <n v="5415"/>
    <s v="Mossyrock Academy"/>
    <s v="Yes"/>
    <x v="0"/>
    <n v="13.55"/>
    <n v="1"/>
    <n v="1"/>
    <n v="13.55"/>
    <n v="0.04"/>
    <n v="72728"/>
    <n v="78209"/>
    <n v="2909.12"/>
    <n v="219.24"/>
    <n v="14418.72"/>
    <n v="0.18149999999999999"/>
    <n v="0.17510000000000001"/>
    <n v="1143.1400000000001"/>
    <n v="52.14"/>
    <n v="9.1300000000000008"/>
    <n v="61.27"/>
    <n v="4332.7700000000004"/>
    <s v=""/>
    <n v="4332.7700000000004"/>
  </r>
  <r>
    <x v="153"/>
    <x v="153"/>
    <n v="2572"/>
    <s v="Mossyrock Elementary School"/>
    <s v="Yes"/>
    <x v="0"/>
    <n v="318.39999999999998"/>
    <n v="1"/>
    <n v="1"/>
    <n v="318.39999999999998"/>
    <n v="0.93400000000000005"/>
    <n v="72728"/>
    <n v="78209"/>
    <n v="67927.95"/>
    <n v="5119.26"/>
    <n v="14418.72"/>
    <n v="0.18149999999999999"/>
    <n v="0.17510000000000001"/>
    <n v="26692.39"/>
    <n v="1217.45"/>
    <n v="213.18"/>
    <n v="1430.63"/>
    <n v="101170.23"/>
    <n v="1.0000000009313226E-2"/>
    <n v="101170.24000000001"/>
  </r>
  <r>
    <x v="153"/>
    <x v="153"/>
    <n v="3238"/>
    <s v="Mossyrock Jr./Sr. High School"/>
    <s v="Yes"/>
    <x v="0"/>
    <n v="288.10000000000002"/>
    <n v="1"/>
    <n v="1"/>
    <n v="288.10000000000002"/>
    <n v="0.84499999999999997"/>
    <n v="72728"/>
    <n v="78209"/>
    <n v="61455.16"/>
    <n v="4631.4399999999996"/>
    <n v="14418.72"/>
    <n v="0.18149999999999999"/>
    <n v="0.17510000000000001"/>
    <n v="24148.9"/>
    <n v="1101.44"/>
    <n v="192.86"/>
    <n v="1294.3000000000002"/>
    <n v="91529.8"/>
    <s v=""/>
    <n v="91529.8"/>
  </r>
  <r>
    <x v="154"/>
    <x v="154"/>
    <n v="2506"/>
    <s v="Harrah Elementary School"/>
    <s v="Yes"/>
    <x v="0"/>
    <n v="467.1"/>
    <n v="1"/>
    <n v="1"/>
    <n v="467.1"/>
    <n v="1.37"/>
    <n v="72728"/>
    <n v="78209"/>
    <n v="99637.36"/>
    <n v="7508.97"/>
    <n v="14418.72"/>
    <n v="0.18149999999999999"/>
    <n v="0.17510000000000001"/>
    <n v="39152.65"/>
    <n v="1785.77"/>
    <n v="312.69"/>
    <n v="2098.46"/>
    <n v="148397.44"/>
    <n v="0"/>
    <n v="148397.44"/>
  </r>
  <r>
    <x v="154"/>
    <x v="154"/>
    <n v="2389"/>
    <s v="Mount Adams Middle School"/>
    <s v="Yes"/>
    <x v="0"/>
    <n v="126.7"/>
    <n v="1"/>
    <n v="1"/>
    <n v="126.7"/>
    <n v="0.372"/>
    <n v="72728"/>
    <n v="78209"/>
    <n v="27054.82"/>
    <n v="2038.93"/>
    <n v="14418.72"/>
    <n v="0.18149999999999999"/>
    <n v="0.17510000000000001"/>
    <n v="10631.23"/>
    <n v="484.9"/>
    <n v="84.91"/>
    <n v="569.80999999999995"/>
    <n v="40294.79"/>
    <n v="0"/>
    <n v="40294.79"/>
  </r>
  <r>
    <x v="154"/>
    <x v="154"/>
    <n v="2532"/>
    <s v="White Swan High School"/>
    <s v="Yes"/>
    <x v="0"/>
    <n v="276.8"/>
    <n v="1"/>
    <n v="1"/>
    <n v="276.8"/>
    <n v="0.81200000000000006"/>
    <n v="72728"/>
    <n v="78209"/>
    <n v="59055.14"/>
    <n v="4450.57"/>
    <n v="14418.72"/>
    <n v="0.18149999999999999"/>
    <n v="0.17510000000000001"/>
    <n v="23205.8"/>
    <n v="1058.43"/>
    <n v="185.33"/>
    <n v="1243.76"/>
    <n v="87955.27"/>
    <n v="0"/>
    <n v="87955.27"/>
  </r>
  <r>
    <x v="155"/>
    <x v="155"/>
    <n v="2585"/>
    <s v="Acme Elementary"/>
    <s v="Yes"/>
    <x v="0"/>
    <n v="185.26"/>
    <n v="1.06"/>
    <n v="1.06"/>
    <n v="185.26"/>
    <n v="0.54300000000000004"/>
    <n v="72728"/>
    <n v="78209"/>
    <n v="41860.78"/>
    <n v="3154.76"/>
    <n v="14418.72"/>
    <n v="0.18149999999999999"/>
    <n v="0.17510000000000001"/>
    <n v="15979.5"/>
    <n v="750.26"/>
    <n v="131.37"/>
    <n v="881.63"/>
    <n v="61876.67"/>
    <n v="-2.0000000018626451E-2"/>
    <n v="61876.64999999998"/>
  </r>
  <r>
    <x v="155"/>
    <x v="155"/>
    <n v="3365"/>
    <s v="Harmony Elementary"/>
    <s v="No"/>
    <x v="1"/>
    <n v="29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5"/>
    <x v="155"/>
    <n v="4533"/>
    <s v="Kendall Elementary"/>
    <s v="Yes"/>
    <x v="0"/>
    <n v="340.23"/>
    <n v="1.06"/>
    <n v="1.06"/>
    <n v="340.23"/>
    <n v="0.998"/>
    <n v="72728"/>
    <n v="78209"/>
    <n v="76937.5"/>
    <n v="5798.24"/>
    <n v="14418.72"/>
    <n v="0.18149999999999999"/>
    <n v="0.17510000000000001"/>
    <n v="29369.31"/>
    <n v="1378.93"/>
    <n v="241.45"/>
    <n v="1620.38"/>
    <n v="113725.43000000001"/>
    <s v=""/>
    <n v="113725.43000000001"/>
  </r>
  <r>
    <x v="155"/>
    <x v="155"/>
    <n v="5112"/>
    <s v="Mount Baker Academy"/>
    <s v="Yes"/>
    <x v="0"/>
    <n v="26.77"/>
    <n v="1.06"/>
    <n v="1.06"/>
    <n v="26.77"/>
    <n v="7.9000000000000001E-2"/>
    <n v="72728"/>
    <n v="78209"/>
    <n v="6090.24"/>
    <n v="458.98"/>
    <n v="14418.72"/>
    <n v="0.18149999999999999"/>
    <n v="0.17510000000000001"/>
    <n v="2324.8200000000002"/>
    <n v="109.15"/>
    <n v="19.11"/>
    <n v="128.26"/>
    <n v="9002.2999999999993"/>
    <s v=""/>
    <n v="9002.2999999999993"/>
  </r>
  <r>
    <x v="155"/>
    <x v="155"/>
    <n v="3003"/>
    <s v="Mount Baker Junior High"/>
    <s v="Yes"/>
    <x v="0"/>
    <n v="249.51"/>
    <n v="1.06"/>
    <n v="1.06"/>
    <n v="249.51"/>
    <n v="0.73199999999999998"/>
    <n v="72728"/>
    <n v="78209"/>
    <n v="56431.11"/>
    <n v="4252.82"/>
    <n v="14418.72"/>
    <n v="0.18149999999999999"/>
    <n v="0.17510000000000001"/>
    <n v="21541.42"/>
    <n v="1011.4"/>
    <n v="177.1"/>
    <n v="1188.5"/>
    <n v="83413.850000000006"/>
    <s v=""/>
    <n v="83413.850000000006"/>
  </r>
  <r>
    <x v="155"/>
    <x v="155"/>
    <n v="2343"/>
    <s v="Mount Baker Senior High"/>
    <s v="No"/>
    <x v="1"/>
    <n v="468.2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6"/>
    <x v="156"/>
    <n v="3459"/>
    <s v="Mount Pleasant School"/>
    <s v="No"/>
    <x v="1"/>
    <n v="6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7"/>
    <x v="157"/>
    <n v="5625"/>
    <s v="Aspire Academy"/>
    <s v="Yes"/>
    <x v="0"/>
    <n v="155.81"/>
    <n v="1.1200000000000001"/>
    <n v="1.1200000000000001"/>
    <n v="155.81"/>
    <n v="0.45700000000000002"/>
    <n v="72728"/>
    <n v="78209"/>
    <n v="37225.1"/>
    <n v="2805.39"/>
    <n v="14418.72"/>
    <n v="0.18149999999999999"/>
    <n v="0.17510000000000001"/>
    <n v="13836.93"/>
    <n v="667.17"/>
    <n v="116.82"/>
    <n v="783.99"/>
    <n v="54651.409999999996"/>
    <s v=""/>
    <n v="54651.409999999996"/>
  </r>
  <r>
    <x v="157"/>
    <x v="157"/>
    <n v="4329"/>
    <s v="Centennial Elementary School "/>
    <s v="Yes"/>
    <x v="0"/>
    <n v="442.3"/>
    <n v="1.1200000000000001"/>
    <n v="1.1200000000000001"/>
    <n v="442.3"/>
    <n v="1.2969999999999999"/>
    <n v="72728"/>
    <n v="78209"/>
    <n v="105647.6"/>
    <n v="7961.92"/>
    <n v="14418.72"/>
    <n v="0.18149999999999999"/>
    <n v="0.17510000000000001"/>
    <n v="39270.25"/>
    <n v="1893.49"/>
    <n v="331.55"/>
    <n v="2225.04"/>
    <n v="155104.81000000003"/>
    <s v=""/>
    <n v="155104.81000000003"/>
  </r>
  <r>
    <x v="157"/>
    <x v="157"/>
    <n v="5589"/>
    <s v="Harriet Rowley Elementary"/>
    <s v="Yes"/>
    <x v="0"/>
    <n v="506.3"/>
    <n v="1.1200000000000001"/>
    <n v="1.1200000000000001"/>
    <n v="506.3"/>
    <n v="1.4850000000000001"/>
    <n v="72728"/>
    <n v="78209"/>
    <n v="120961.21"/>
    <n v="9116"/>
    <n v="14418.72"/>
    <n v="0.18149999999999999"/>
    <n v="0.17510000000000001"/>
    <n v="44962.47"/>
    <n v="2167.9499999999998"/>
    <n v="379.61"/>
    <n v="2547.56"/>
    <n v="177587.24"/>
    <s v=""/>
    <n v="177587.24"/>
  </r>
  <r>
    <x v="157"/>
    <x v="157"/>
    <n v="3183"/>
    <s v="Jefferson Elementary"/>
    <s v="Yes"/>
    <x v="0"/>
    <n v="478.72"/>
    <n v="1.1200000000000001"/>
    <n v="1.1200000000000001"/>
    <n v="478.72"/>
    <n v="1.4039999999999999"/>
    <n v="72728"/>
    <n v="78209"/>
    <n v="114363.33"/>
    <n v="8618.76"/>
    <n v="14418.72"/>
    <n v="0.18149999999999999"/>
    <n v="0.17510000000000001"/>
    <n v="42509.97"/>
    <n v="2049.6999999999998"/>
    <n v="358.9"/>
    <n v="2408.6"/>
    <n v="167900.66"/>
    <s v=""/>
    <n v="167900.66"/>
  </r>
  <r>
    <x v="157"/>
    <x v="157"/>
    <n v="3821"/>
    <s v="La Venture Middle School"/>
    <s v="Yes"/>
    <x v="0"/>
    <n v="677.21"/>
    <n v="1.1200000000000001"/>
    <n v="1.1200000000000001"/>
    <n v="677.21"/>
    <n v="1.986"/>
    <n v="72728"/>
    <n v="78209"/>
    <n v="161770.34"/>
    <n v="12191.5"/>
    <n v="14418.72"/>
    <n v="0.18149999999999999"/>
    <n v="0.17510000000000001"/>
    <n v="60131.63"/>
    <n v="2899.36"/>
    <n v="507.68"/>
    <n v="3407.04"/>
    <n v="237500.51"/>
    <s v=""/>
    <n v="237500.51"/>
  </r>
  <r>
    <x v="157"/>
    <x v="157"/>
    <n v="4013"/>
    <s v="Little Mountain Elementary"/>
    <s v="Yes"/>
    <x v="0"/>
    <n v="385.2"/>
    <n v="1.1200000000000001"/>
    <n v="1.1200000000000001"/>
    <n v="385.2"/>
    <n v="1.1299999999999999"/>
    <n v="72728"/>
    <n v="78209"/>
    <n v="92044.56"/>
    <n v="6936.75"/>
    <n v="14418.72"/>
    <n v="0.18149999999999999"/>
    <n v="0.17510000000000001"/>
    <n v="34213.870000000003"/>
    <n v="1649.69"/>
    <n v="288.86"/>
    <n v="1938.5500000000002"/>
    <n v="135133.72999999998"/>
    <s v=""/>
    <n v="135133.72999999998"/>
  </r>
  <r>
    <x v="157"/>
    <x v="157"/>
    <n v="3001"/>
    <s v="Madison Elementary"/>
    <s v="Yes"/>
    <x v="0"/>
    <n v="522.4"/>
    <n v="1.1200000000000001"/>
    <n v="1.1200000000000001"/>
    <n v="522.4"/>
    <n v="1.532"/>
    <n v="72728"/>
    <n v="78209"/>
    <n v="124789.61"/>
    <n v="9404.52"/>
    <n v="14418.72"/>
    <n v="0.18149999999999999"/>
    <n v="0.17510000000000001"/>
    <n v="46385.52"/>
    <n v="2236.5700000000002"/>
    <n v="391.62"/>
    <n v="2628.19"/>
    <n v="183207.84"/>
    <s v=""/>
    <n v="183207.84"/>
  </r>
  <r>
    <x v="157"/>
    <x v="157"/>
    <n v="4511"/>
    <s v="Mount Baker Middle School"/>
    <s v="Yes"/>
    <x v="0"/>
    <n v="593.21"/>
    <n v="1.1200000000000001"/>
    <n v="1.1200000000000001"/>
    <n v="593.21"/>
    <n v="1.74"/>
    <n v="72728"/>
    <n v="78209"/>
    <n v="141732.32999999999"/>
    <n v="10681.37"/>
    <n v="14418.72"/>
    <n v="0.18149999999999999"/>
    <n v="0.17510000000000001"/>
    <n v="52683.3"/>
    <n v="2540.23"/>
    <n v="444.79"/>
    <n v="2985.02"/>
    <n v="208082.02"/>
    <s v=""/>
    <n v="208082.02"/>
  </r>
  <r>
    <x v="157"/>
    <x v="157"/>
    <n v="2295"/>
    <s v="Mount Vernon High School"/>
    <s v="Yes"/>
    <x v="0"/>
    <n v="1883.05"/>
    <n v="1.1200000000000001"/>
    <n v="1.1200000000000001"/>
    <n v="1883.05"/>
    <n v="5.524"/>
    <n v="72728"/>
    <n v="78209"/>
    <n v="449959.41"/>
    <n v="33910.29"/>
    <n v="14418.72"/>
    <n v="0.18149999999999999"/>
    <n v="0.17510000000000001"/>
    <n v="167254.32999999999"/>
    <n v="8064.49"/>
    <n v="1412.09"/>
    <n v="9476.58"/>
    <n v="660600.61"/>
    <n v="119.6300000003539"/>
    <n v="660720.24000000034"/>
  </r>
  <r>
    <x v="157"/>
    <x v="157"/>
    <n v="5449"/>
    <s v="Mount Vernon Open Doors"/>
    <s v="Yes"/>
    <x v="0"/>
    <n v="52.4"/>
    <n v="1.1200000000000001"/>
    <n v="1.1200000000000001"/>
    <n v="52.4"/>
    <n v="0.154"/>
    <n v="72728"/>
    <n v="78209"/>
    <n v="12544.13"/>
    <n v="945.36"/>
    <n v="14418.72"/>
    <n v="0.18149999999999999"/>
    <n v="0.17510000000000001"/>
    <n v="4662.78"/>
    <n v="224.82"/>
    <n v="39.369999999999997"/>
    <n v="264.19"/>
    <n v="18416.46"/>
    <s v=""/>
    <n v="18416.46"/>
  </r>
  <r>
    <x v="157"/>
    <x v="157"/>
    <n v="3829"/>
    <s v="Mount Vernon Special Ed"/>
    <s v="Yes"/>
    <x v="1"/>
    <n v="35.8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7"/>
    <x v="157"/>
    <n v="5960"/>
    <s v="Northwest Career &amp; Technical Academy"/>
    <s v="No"/>
    <x v="1"/>
    <n v="314.209999999999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7"/>
    <x v="157"/>
    <n v="1992"/>
    <s v="Skagit Academy"/>
    <s v="No"/>
    <x v="1"/>
    <n v="226.7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7"/>
    <x v="157"/>
    <n v="2880"/>
    <s v="Washington Elementary School"/>
    <s v="Yes"/>
    <x v="0"/>
    <n v="344.65000000000003"/>
    <n v="1.1200000000000001"/>
    <n v="1.1200000000000001"/>
    <n v="344.65000000000003"/>
    <n v="1.0109999999999999"/>
    <n v="72728"/>
    <n v="78209"/>
    <n v="82351.37"/>
    <n v="6206.24"/>
    <n v="14418.72"/>
    <n v="0.18149999999999999"/>
    <n v="0.17510000000000001"/>
    <n v="30610.81"/>
    <n v="1475.96"/>
    <n v="258.44"/>
    <n v="1734.4"/>
    <n v="120902.81999999999"/>
    <s v=""/>
    <n v="120902.81999999999"/>
  </r>
  <r>
    <x v="158"/>
    <x v="158"/>
    <n v="1986"/>
    <s v="Muckleshoot Tribal School"/>
    <s v="Yes"/>
    <x v="0"/>
    <n v="532.62"/>
    <n v="1.1200000000000001"/>
    <n v="1.1200000000000001"/>
    <n v="532.62"/>
    <n v="1.5620000000000001"/>
    <n v="72728"/>
    <n v="78209"/>
    <n v="127233.27"/>
    <n v="9588.68"/>
    <n v="14418.72"/>
    <n v="0.18149999999999999"/>
    <n v="0.17510000000000001"/>
    <n v="47293.86"/>
    <n v="2280.37"/>
    <n v="399.29"/>
    <n v="2679.66"/>
    <n v="186795.47"/>
    <n v="0"/>
    <n v="186795.47"/>
  </r>
  <r>
    <x v="159"/>
    <x v="159"/>
    <n v="4247"/>
    <s v="ACES High School"/>
    <s v="Yes"/>
    <x v="0"/>
    <n v="174.78"/>
    <n v="1.18"/>
    <n v="1.18"/>
    <n v="174.78"/>
    <n v="0.51300000000000001"/>
    <n v="72728"/>
    <n v="78209"/>
    <n v="44025.17"/>
    <n v="3317.87"/>
    <n v="14418.72"/>
    <n v="0.18149999999999999"/>
    <n v="0.17510000000000001"/>
    <n v="15968.33"/>
    <n v="789.05"/>
    <n v="138.16"/>
    <n v="927.20999999999992"/>
    <n v="64238.58"/>
    <s v=""/>
    <n v="64238.58"/>
  </r>
  <r>
    <x v="159"/>
    <x v="159"/>
    <n v="4303"/>
    <s v="Challenger Elementary"/>
    <s v="Yes"/>
    <x v="0"/>
    <n v="550.48"/>
    <n v="1.18"/>
    <n v="1.18"/>
    <n v="550.48"/>
    <n v="1.615"/>
    <n v="72728"/>
    <n v="78209"/>
    <n v="138597.75"/>
    <n v="10445.14"/>
    <n v="14418.72"/>
    <n v="0.18149999999999999"/>
    <n v="0.17510000000000001"/>
    <n v="50270.67"/>
    <n v="2484.0500000000002"/>
    <n v="434.96"/>
    <n v="2919.01"/>
    <n v="202232.57"/>
    <s v=""/>
    <n v="202232.57"/>
  </r>
  <r>
    <x v="159"/>
    <x v="159"/>
    <n v="4342"/>
    <s v="Columbia Elementary"/>
    <s v="No"/>
    <x v="1"/>
    <n v="500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304"/>
    <s v="Discovery Elementary"/>
    <s v="Yes"/>
    <x v="0"/>
    <n v="593.94000000000005"/>
    <n v="1.18"/>
    <n v="1.18"/>
    <n v="593.94000000000005"/>
    <n v="1.742"/>
    <n v="72728"/>
    <n v="78209"/>
    <n v="149496.76999999999"/>
    <n v="11266.52"/>
    <n v="14418.72"/>
    <n v="0.18149999999999999"/>
    <n v="0.17510000000000001"/>
    <n v="54223.839999999997"/>
    <n v="2679.39"/>
    <n v="469.16"/>
    <n v="3148.5499999999997"/>
    <n v="218135.67999999996"/>
    <s v=""/>
    <n v="218135.67999999996"/>
  </r>
  <r>
    <x v="159"/>
    <x v="159"/>
    <n v="4469"/>
    <s v="Endeavour Elementary"/>
    <s v="No"/>
    <x v="1"/>
    <n v="449.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231"/>
    <s v="Explorer Middle School"/>
    <s v="Yes"/>
    <x v="0"/>
    <n v="802.82"/>
    <n v="1.18"/>
    <n v="1.18"/>
    <n v="802.82"/>
    <n v="2.355"/>
    <n v="72728"/>
    <n v="78209"/>
    <n v="202103.84"/>
    <n v="15231.15"/>
    <n v="14418.72"/>
    <n v="0.18149999999999999"/>
    <n v="0.17510000000000001"/>
    <n v="73304.91"/>
    <n v="3622.25"/>
    <n v="634.26"/>
    <n v="4256.51"/>
    <n v="294896.41000000003"/>
    <s v=""/>
    <n v="294896.41000000003"/>
  </r>
  <r>
    <x v="159"/>
    <x v="159"/>
    <n v="2886"/>
    <s v="Fairmount Elementary"/>
    <s v="Yes"/>
    <x v="0"/>
    <n v="515.1"/>
    <n v="1.18"/>
    <n v="1.18"/>
    <n v="515.1"/>
    <n v="1.5109999999999999"/>
    <n v="72728"/>
    <n v="78209"/>
    <n v="129672.57"/>
    <n v="9772.51"/>
    <n v="14418.72"/>
    <n v="0.18149999999999999"/>
    <n v="0.17510000000000001"/>
    <n v="47033.42"/>
    <n v="2324.08"/>
    <n v="406.95"/>
    <n v="2731.0299999999997"/>
    <n v="189209.53"/>
    <n v="-125.26000000024214"/>
    <n v="189084.26999999976"/>
  </r>
  <r>
    <x v="159"/>
    <x v="159"/>
    <n v="4430"/>
    <s v="Harbour Pointe Middle School"/>
    <s v="No"/>
    <x v="1"/>
    <n v="799.9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344"/>
    <s v="Horizon Elementary"/>
    <s v="Yes"/>
    <x v="0"/>
    <n v="532.70000000000005"/>
    <n v="1.18"/>
    <n v="1.18"/>
    <n v="532.70000000000005"/>
    <n v="1.5629999999999999"/>
    <n v="72728"/>
    <n v="78209"/>
    <n v="134135.16"/>
    <n v="10108.83"/>
    <n v="14418.72"/>
    <n v="0.18149999999999999"/>
    <n v="0.17510000000000001"/>
    <n v="48652.05"/>
    <n v="2404.0700000000002"/>
    <n v="420.95"/>
    <n v="2825.02"/>
    <n v="195721.06"/>
    <s v=""/>
    <n v="195721.06"/>
  </r>
  <r>
    <x v="159"/>
    <x v="159"/>
    <n v="4433"/>
    <s v="Kamiak High School"/>
    <s v="No"/>
    <x v="1"/>
    <n v="2322.55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5450"/>
    <s v="Lake Stickney Elementary School"/>
    <s v="Yes"/>
    <x v="0"/>
    <n v="626.6"/>
    <n v="1.18"/>
    <n v="1.18"/>
    <n v="626.6"/>
    <n v="1.8380000000000001"/>
    <n v="72728"/>
    <n v="78209"/>
    <n v="157735.4"/>
    <n v="11887.41"/>
    <n v="14418.72"/>
    <n v="0.18149999999999999"/>
    <n v="0.17510000000000001"/>
    <n v="57212.07"/>
    <n v="2827.05"/>
    <n v="495.02"/>
    <n v="3322.07"/>
    <n v="230156.95"/>
    <s v=""/>
    <n v="230156.95"/>
  </r>
  <r>
    <x v="159"/>
    <x v="159"/>
    <n v="3688"/>
    <s v="Mariner High School"/>
    <s v="Yes"/>
    <x v="0"/>
    <n v="1995.05"/>
    <n v="1.18"/>
    <n v="1.18"/>
    <n v="1995.05"/>
    <n v="5.8520000000000003"/>
    <n v="72728"/>
    <n v="78209"/>
    <n v="502213.02"/>
    <n v="37848.28"/>
    <n v="14418.72"/>
    <n v="0.18149999999999999"/>
    <n v="0.17510000000000001"/>
    <n v="182157.25"/>
    <n v="9001.02"/>
    <n v="1576.08"/>
    <n v="10577.1"/>
    <n v="732795.65"/>
    <s v=""/>
    <n v="732795.65"/>
  </r>
  <r>
    <x v="159"/>
    <x v="159"/>
    <n v="4164"/>
    <s v="Mukilteo Elementary"/>
    <s v="No"/>
    <x v="1"/>
    <n v="523.7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5498"/>
    <s v="Mukilteo Reengagement Academy Open Doors"/>
    <s v="Yes"/>
    <x v="1"/>
    <n v="80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583"/>
    <s v="Odyssey Elementary"/>
    <s v="Yes"/>
    <x v="0"/>
    <n v="523.52"/>
    <n v="1.18"/>
    <n v="1.18"/>
    <n v="523.52"/>
    <n v="1.536"/>
    <n v="72728"/>
    <n v="78209"/>
    <n v="131818.04999999999"/>
    <n v="9934.2000000000007"/>
    <n v="14418.72"/>
    <n v="0.18149999999999999"/>
    <n v="0.17510000000000001"/>
    <n v="47811.61"/>
    <n v="2362.54"/>
    <n v="413.68"/>
    <n v="2776.22"/>
    <n v="192340.08"/>
    <s v=""/>
    <n v="192340.08"/>
  </r>
  <r>
    <x v="159"/>
    <x v="159"/>
    <n v="3121"/>
    <s v="Olivia Park Elementary"/>
    <s v="Yes"/>
    <x v="0"/>
    <n v="583"/>
    <n v="1.18"/>
    <n v="1.18"/>
    <n v="583"/>
    <n v="1.71"/>
    <n v="72728"/>
    <n v="78209"/>
    <n v="146750.56"/>
    <n v="11059.56"/>
    <n v="14418.72"/>
    <n v="0.18149999999999999"/>
    <n v="0.17510000000000001"/>
    <n v="53227.77"/>
    <n v="2630.17"/>
    <n v="460.54"/>
    <n v="3090.71"/>
    <n v="214128.59999999998"/>
    <s v=""/>
    <n v="214128.59999999998"/>
  </r>
  <r>
    <x v="159"/>
    <x v="159"/>
    <n v="3120"/>
    <s v="Olympic View Middle School"/>
    <s v="No"/>
    <x v="1"/>
    <n v="814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5482"/>
    <s v="Pathfinder Kindergarten Center"/>
    <s v="Yes"/>
    <x v="0"/>
    <n v="459.29"/>
    <n v="1.18"/>
    <n v="1.18"/>
    <n v="459.29"/>
    <n v="1.347"/>
    <n v="72728"/>
    <n v="78209"/>
    <n v="115598.25"/>
    <n v="8711.83"/>
    <n v="14418.72"/>
    <n v="0.18149999999999999"/>
    <n v="0.17510000000000001"/>
    <n v="41928.54"/>
    <n v="2071.83"/>
    <n v="362.78"/>
    <n v="2434.6099999999997"/>
    <n v="168673.22999999998"/>
    <s v=""/>
    <n v="168673.22999999998"/>
  </r>
  <r>
    <x v="159"/>
    <x v="159"/>
    <n v="4165"/>
    <s v="Picnic Point Elementary"/>
    <s v="No"/>
    <x v="1"/>
    <n v="468.7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3687"/>
    <s v="Serene Lake Elementary"/>
    <s v="No"/>
    <x v="1"/>
    <n v="469.3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019"/>
    <s v="Sno-Isle Skills Center "/>
    <s v="No"/>
    <x v="1"/>
    <n v="549.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1848"/>
    <s v="Special Services"/>
    <s v="No"/>
    <x v="1"/>
    <n v="27.8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59"/>
    <x v="159"/>
    <n v="4425"/>
    <s v="Voyager Middle School"/>
    <s v="Yes"/>
    <x v="0"/>
    <n v="906.11"/>
    <n v="1.18"/>
    <n v="1.18"/>
    <n v="906.11"/>
    <n v="2.6579999999999999"/>
    <n v="72728"/>
    <n v="78209"/>
    <n v="228107.01"/>
    <n v="17190.830000000002"/>
    <n v="14418.72"/>
    <n v="0.18149999999999999"/>
    <n v="0.17510000000000001"/>
    <n v="82736.490000000005"/>
    <n v="4088.3"/>
    <n v="715.86"/>
    <n v="4804.16"/>
    <n v="332838.49"/>
    <s v=""/>
    <n v="332838.49"/>
  </r>
  <r>
    <x v="160"/>
    <x v="160"/>
    <n v="5451"/>
    <s v="Naches Valley Elementary School"/>
    <s v="Yes"/>
    <x v="0"/>
    <n v="489"/>
    <n v="1"/>
    <n v="1"/>
    <n v="489"/>
    <n v="1.4339999999999999"/>
    <n v="72728"/>
    <n v="78209"/>
    <n v="104291.95"/>
    <n v="7859.76"/>
    <n v="14418.72"/>
    <n v="0.18149999999999999"/>
    <n v="0.17510000000000001"/>
    <n v="40981.68"/>
    <n v="1869.2"/>
    <n v="327.3"/>
    <n v="2196.5"/>
    <n v="155329.89000000001"/>
    <s v=""/>
    <n v="155329.89000000001"/>
  </r>
  <r>
    <x v="160"/>
    <x v="160"/>
    <n v="2591"/>
    <s v="Naches Valley High School"/>
    <s v="Yes"/>
    <x v="0"/>
    <n v="406.88"/>
    <n v="1"/>
    <n v="1"/>
    <n v="406.88"/>
    <n v="1.194"/>
    <n v="72728"/>
    <n v="78209"/>
    <n v="86837.23"/>
    <n v="6544.32"/>
    <n v="14418.72"/>
    <n v="0.18149999999999999"/>
    <n v="0.17510000000000001"/>
    <n v="34122.82"/>
    <n v="1556.36"/>
    <n v="272.52"/>
    <n v="1828.8799999999999"/>
    <n v="129333.25"/>
    <n v="-1.9999999960418791E-2"/>
    <n v="129333.23000000004"/>
  </r>
  <r>
    <x v="160"/>
    <x v="160"/>
    <n v="2898"/>
    <s v="Naches Valley Middle School"/>
    <s v="Yes"/>
    <x v="0"/>
    <n v="399.51"/>
    <n v="1"/>
    <n v="1"/>
    <n v="399.51"/>
    <n v="1.1719999999999999"/>
    <n v="72728"/>
    <n v="78209"/>
    <n v="85237.22"/>
    <n v="6423.73"/>
    <n v="14418.72"/>
    <n v="0.18149999999999999"/>
    <n v="0.17510000000000001"/>
    <n v="33494.089999999997"/>
    <n v="1527.68"/>
    <n v="267.5"/>
    <n v="1795.18"/>
    <n v="126950.21999999999"/>
    <s v=""/>
    <n v="126950.21999999999"/>
  </r>
  <r>
    <x v="161"/>
    <x v="161"/>
    <n v="3288"/>
    <s v="Napavine Elementary"/>
    <s v="Yes"/>
    <x v="0"/>
    <n v="390.01"/>
    <n v="1"/>
    <n v="1"/>
    <n v="390.01"/>
    <n v="1.1439999999999999"/>
    <n v="72728"/>
    <n v="78209"/>
    <n v="83200.83"/>
    <n v="6270.27"/>
    <n v="14418.72"/>
    <n v="0.18149999999999999"/>
    <n v="0.17510000000000001"/>
    <n v="32693.89"/>
    <n v="1491.18"/>
    <n v="261.11"/>
    <n v="1752.29"/>
    <n v="123917.28"/>
    <n v="0"/>
    <n v="123917.28"/>
  </r>
  <r>
    <x v="161"/>
    <x v="161"/>
    <n v="2273"/>
    <s v="Napavine Jr Sr High School"/>
    <s v="No"/>
    <x v="1"/>
    <n v="419.5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2"/>
    <x v="162"/>
    <n v="2868"/>
    <s v="Naselle Elementary"/>
    <s v="Yes"/>
    <x v="0"/>
    <n v="127.1"/>
    <n v="1.01"/>
    <n v="1.01"/>
    <n v="127.1"/>
    <n v="0.373"/>
    <n v="72728"/>
    <n v="78209"/>
    <n v="27398.82"/>
    <n v="2064.86"/>
    <n v="14418.72"/>
    <n v="0.18149999999999999"/>
    <n v="0.17510000000000001"/>
    <n v="10712.63"/>
    <n v="491.06"/>
    <n v="85.98"/>
    <n v="577.04"/>
    <n v="40753.35"/>
    <n v="-4.2299999999959255"/>
    <n v="40749.120000000003"/>
  </r>
  <r>
    <x v="162"/>
    <x v="162"/>
    <n v="3295"/>
    <s v="Naselle Jr Sr High Schools"/>
    <s v="Yes"/>
    <x v="0"/>
    <n v="183.22"/>
    <n v="1.01"/>
    <n v="1.01"/>
    <n v="183.22"/>
    <n v="0.53700000000000003"/>
    <n v="72728"/>
    <n v="78209"/>
    <n v="39445.49"/>
    <n v="2972.73"/>
    <n v="14418.72"/>
    <n v="0.18149999999999999"/>
    <n v="0.17510000000000001"/>
    <n v="15422.73"/>
    <n v="706.97"/>
    <n v="123.79"/>
    <n v="830.76"/>
    <n v="58671.710000000006"/>
    <s v=""/>
    <n v="58671.710000000006"/>
  </r>
  <r>
    <x v="163"/>
    <x v="163"/>
    <n v="5740"/>
    <s v="Nespelem High School"/>
    <s v="Yes"/>
    <x v="0"/>
    <n v="7.7"/>
    <n v="1"/>
    <n v="1"/>
    <n v="7.7"/>
    <n v="2.3E-2"/>
    <n v="72728"/>
    <n v="78209"/>
    <n v="1672.74"/>
    <n v="126.07"/>
    <n v="14418.72"/>
    <n v="0.18149999999999999"/>
    <n v="0.17510000000000001"/>
    <n v="657.31"/>
    <n v="29.98"/>
    <n v="5.25"/>
    <n v="35.230000000000004"/>
    <n v="2491.3500000000004"/>
    <s v=""/>
    <n v="2491.3500000000004"/>
  </r>
  <r>
    <x v="163"/>
    <x v="163"/>
    <n v="2494"/>
    <s v="Nespelem Elementary"/>
    <s v="Yes"/>
    <x v="0"/>
    <n v="117.9"/>
    <n v="1"/>
    <n v="1"/>
    <n v="117.9"/>
    <n v="0.34599999999999997"/>
    <n v="72728"/>
    <n v="78209"/>
    <n v="25163.89"/>
    <n v="1896.42"/>
    <n v="14418.72"/>
    <n v="0.18149999999999999"/>
    <n v="0.17510000000000001"/>
    <n v="9888.19"/>
    <n v="451.01"/>
    <n v="78.97"/>
    <n v="529.98"/>
    <n v="37478.480000000003"/>
    <n v="-108.33000000000175"/>
    <n v="37370.15"/>
  </r>
  <r>
    <x v="164"/>
    <x v="164"/>
    <n v="2518"/>
    <s v="Newport High School"/>
    <s v="Yes"/>
    <x v="0"/>
    <n v="289.28000000000003"/>
    <n v="1"/>
    <n v="1"/>
    <n v="289.28000000000003"/>
    <n v="0.84899999999999998"/>
    <n v="72728"/>
    <n v="78209"/>
    <n v="61746.07"/>
    <n v="4653.37"/>
    <n v="14418.72"/>
    <n v="0.18149999999999999"/>
    <n v="0.17510000000000001"/>
    <n v="24263.21"/>
    <n v="1106.6600000000001"/>
    <n v="193.78"/>
    <n v="1300.44"/>
    <n v="91963.09"/>
    <n v="-2.0000000018626451E-2"/>
    <n v="91963.069999999978"/>
  </r>
  <r>
    <x v="164"/>
    <x v="164"/>
    <n v="5681"/>
    <s v="Newport Home Link"/>
    <s v="Yes"/>
    <x v="0"/>
    <n v="146.55000000000001"/>
    <n v="1"/>
    <n v="1"/>
    <n v="146.55000000000001"/>
    <n v="0.43"/>
    <n v="72728"/>
    <n v="78209"/>
    <n v="31273.040000000001"/>
    <n v="2356.83"/>
    <n v="14418.72"/>
    <n v="0.18149999999999999"/>
    <n v="0.17510000000000001"/>
    <n v="12288.79"/>
    <n v="560.5"/>
    <n v="98.14"/>
    <n v="658.64"/>
    <n v="46577.3"/>
    <s v=""/>
    <n v="46577.3"/>
  </r>
  <r>
    <x v="164"/>
    <x v="164"/>
    <n v="5118"/>
    <s v="Pend Oreille River School"/>
    <s v="Yes"/>
    <x v="1"/>
    <n v="4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4"/>
    <x v="164"/>
    <n v="3968"/>
    <s v="Sadie Halstead Middle School"/>
    <s v="Yes"/>
    <x v="0"/>
    <n v="293.94"/>
    <n v="1"/>
    <n v="1"/>
    <n v="293.94"/>
    <n v="0.86199999999999999"/>
    <n v="72728"/>
    <n v="78209"/>
    <n v="62691.54"/>
    <n v="4724.62"/>
    <n v="14418.72"/>
    <n v="0.18149999999999999"/>
    <n v="0.17510000000000001"/>
    <n v="24634.73"/>
    <n v="1123.5999999999999"/>
    <n v="196.74"/>
    <n v="1320.34"/>
    <n v="93371.23"/>
    <s v=""/>
    <n v="93371.23"/>
  </r>
  <r>
    <x v="164"/>
    <x v="164"/>
    <n v="4478"/>
    <s v="Stratton Elementary"/>
    <s v="Yes"/>
    <x v="0"/>
    <n v="364.89"/>
    <n v="1"/>
    <n v="1"/>
    <n v="364.89"/>
    <n v="1.07"/>
    <n v="72728"/>
    <n v="78209"/>
    <n v="77818.960000000006"/>
    <n v="5864.67"/>
    <n v="14418.72"/>
    <n v="0.18149999999999999"/>
    <n v="0.17510000000000001"/>
    <n v="30579.08"/>
    <n v="1394.73"/>
    <n v="244.22"/>
    <n v="1638.95"/>
    <n v="115901.66"/>
    <s v=""/>
    <n v="115901.66"/>
  </r>
  <r>
    <x v="165"/>
    <x v="165"/>
    <n v="5752"/>
    <s v="Nine Mile Family Partnership Program"/>
    <s v="No"/>
    <x v="1"/>
    <n v="34.79999999999999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5"/>
    <x v="166"/>
    <n v="4036"/>
    <s v="Lake Spokane Elementary"/>
    <s v="No"/>
    <x v="1"/>
    <n v="439.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5"/>
    <x v="166"/>
    <n v="4333"/>
    <s v="Lakeside High School"/>
    <s v="No"/>
    <x v="1"/>
    <n v="506.2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5"/>
    <x v="166"/>
    <n v="4521"/>
    <s v="Lakeside Middle School"/>
    <s v="No"/>
    <x v="1"/>
    <n v="306.0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5"/>
    <x v="166"/>
    <n v="2341"/>
    <s v="Nine Mile Falls Elementary"/>
    <s v="No"/>
    <x v="1"/>
    <n v="121.7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5"/>
    <x v="166"/>
    <n v="5417"/>
    <s v="Re-Engagement School (Nine Mile Falls)"/>
    <s v="No"/>
    <x v="1"/>
    <n v="2.2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6"/>
    <x v="167"/>
    <n v="4428"/>
    <s v="Everson Elementary"/>
    <s v="Yes"/>
    <x v="0"/>
    <n v="285.49"/>
    <n v="1.06"/>
    <n v="1.06"/>
    <n v="285.49"/>
    <n v="0.83699999999999997"/>
    <n v="72728"/>
    <n v="78209"/>
    <n v="64525.74"/>
    <n v="4862.8500000000004"/>
    <n v="14418.72"/>
    <n v="0.18149999999999999"/>
    <n v="0.17510000000000001"/>
    <n v="24631.38"/>
    <n v="1156.48"/>
    <n v="202.5"/>
    <n v="1358.98"/>
    <n v="95378.95"/>
    <s v=""/>
    <n v="95378.95"/>
  </r>
  <r>
    <x v="166"/>
    <x v="167"/>
    <n v="4525"/>
    <s v="Nooksack Elementary"/>
    <s v="Yes"/>
    <x v="0"/>
    <n v="387.7"/>
    <n v="1.06"/>
    <n v="1.06"/>
    <n v="387.7"/>
    <n v="1.137"/>
    <n v="72728"/>
    <n v="78209"/>
    <n v="87653.24"/>
    <n v="6605.81"/>
    <n v="14418.72"/>
    <n v="0.18149999999999999"/>
    <n v="0.17510000000000001"/>
    <n v="33459.83"/>
    <n v="1570.98"/>
    <n v="275.08"/>
    <n v="1846.06"/>
    <n v="129564.94"/>
    <s v=""/>
    <n v="129564.94"/>
  </r>
  <r>
    <x v="166"/>
    <x v="167"/>
    <n v="5554"/>
    <s v="Nooksack Reengagement"/>
    <s v="Yes"/>
    <x v="0"/>
    <n v="14.6"/>
    <n v="1.06"/>
    <n v="1.06"/>
    <n v="14.6"/>
    <n v="4.2999999999999997E-2"/>
    <n v="72728"/>
    <n v="78209"/>
    <n v="3314.94"/>
    <n v="249.83"/>
    <n v="14418.72"/>
    <n v="0.18149999999999999"/>
    <n v="0.17510000000000001"/>
    <n v="1265.4100000000001"/>
    <n v="59.41"/>
    <n v="10.4"/>
    <n v="69.81"/>
    <n v="4899.9900000000007"/>
    <s v=""/>
    <n v="4899.9900000000007"/>
  </r>
  <r>
    <x v="166"/>
    <x v="167"/>
    <n v="2459"/>
    <s v="Nooksack Valley High School"/>
    <s v="Yes"/>
    <x v="0"/>
    <n v="499.32"/>
    <n v="1.06"/>
    <n v="1.06"/>
    <n v="499.32"/>
    <n v="1.4650000000000001"/>
    <n v="72728"/>
    <n v="78209"/>
    <n v="112939.31"/>
    <n v="8511.4500000000007"/>
    <n v="14418.72"/>
    <n v="0.18149999999999999"/>
    <n v="0.17510000000000001"/>
    <n v="43112.26"/>
    <n v="2024.18"/>
    <n v="354.43"/>
    <n v="2378.61"/>
    <n v="166941.63"/>
    <n v="113.96000000007916"/>
    <n v="167055.59000000008"/>
  </r>
  <r>
    <x v="166"/>
    <x v="167"/>
    <n v="2687"/>
    <s v="Nooksack Valley Middle School"/>
    <s v="Yes"/>
    <x v="0"/>
    <n v="451.53"/>
    <n v="1.06"/>
    <n v="1.06"/>
    <n v="451.53"/>
    <n v="1.3240000000000001"/>
    <n v="72728"/>
    <n v="78209"/>
    <n v="102069.38"/>
    <n v="7692.26"/>
    <n v="14418.72"/>
    <n v="0.18149999999999999"/>
    <n v="0.17510000000000001"/>
    <n v="38962.89"/>
    <n v="1829.36"/>
    <n v="320.32"/>
    <n v="2149.6799999999998"/>
    <n v="150874.21000000002"/>
    <s v=""/>
    <n v="150874.21000000002"/>
  </r>
  <r>
    <x v="166"/>
    <x v="167"/>
    <n v="2489"/>
    <s v="Sumas Elementary"/>
    <s v="Yes"/>
    <x v="0"/>
    <n v="288.76"/>
    <n v="1.06"/>
    <n v="1.06"/>
    <n v="288.76"/>
    <n v="0.84699999999999998"/>
    <n v="72728"/>
    <n v="78209"/>
    <n v="65296.65"/>
    <n v="4920.95"/>
    <n v="14418.72"/>
    <n v="0.18149999999999999"/>
    <n v="0.17510000000000001"/>
    <n v="24925.66"/>
    <n v="1170.29"/>
    <n v="204.92"/>
    <n v="1375.21"/>
    <n v="96518.47"/>
    <s v=""/>
    <n v="96518.47"/>
  </r>
  <r>
    <x v="167"/>
    <x v="168"/>
    <n v="3788"/>
    <s v="North Beach Junior High School"/>
    <s v="Yes"/>
    <x v="0"/>
    <n v="97.210000000000008"/>
    <n v="1"/>
    <n v="1"/>
    <n v="97.210000000000008"/>
    <n v="0.28499999999999998"/>
    <n v="72728"/>
    <n v="78209"/>
    <n v="20727.48"/>
    <n v="1562.09"/>
    <n v="14418.72"/>
    <n v="0.18149999999999999"/>
    <n v="0.17510000000000001"/>
    <n v="8144.89"/>
    <n v="371.49"/>
    <n v="65.05"/>
    <n v="436.54"/>
    <n v="30871"/>
    <s v=""/>
    <n v="30871"/>
  </r>
  <r>
    <x v="167"/>
    <x v="168"/>
    <n v="2728"/>
    <s v="North Beach Senior High School"/>
    <s v="Yes"/>
    <x v="0"/>
    <n v="199.08999999999997"/>
    <n v="1"/>
    <n v="1"/>
    <n v="199.08999999999997"/>
    <n v="0.58399999999999996"/>
    <n v="72728"/>
    <n v="78209"/>
    <n v="42473.15"/>
    <n v="3200.91"/>
    <n v="14418.72"/>
    <n v="0.18149999999999999"/>
    <n v="0.17510000000000001"/>
    <n v="16689.89"/>
    <n v="761.23"/>
    <n v="133.29"/>
    <n v="894.52"/>
    <n v="63258.469999999994"/>
    <n v="108.30999999999767"/>
    <n v="63366.779999999992"/>
  </r>
  <r>
    <x v="167"/>
    <x v="168"/>
    <n v="3787"/>
    <s v="Ocean Shores Elementary"/>
    <s v="Yes"/>
    <x v="0"/>
    <n v="250.6"/>
    <n v="1"/>
    <n v="1"/>
    <n v="250.6"/>
    <n v="0.73499999999999999"/>
    <n v="72728"/>
    <n v="78209"/>
    <n v="53455.08"/>
    <n v="4028.54"/>
    <n v="14418.72"/>
    <n v="0.18149999999999999"/>
    <n v="0.17510000000000001"/>
    <n v="21005.25"/>
    <n v="958.06"/>
    <n v="167.76"/>
    <n v="1125.82"/>
    <n v="79614.69"/>
    <s v=""/>
    <n v="79614.69"/>
  </r>
  <r>
    <x v="167"/>
    <x v="168"/>
    <n v="3155"/>
    <s v="Pacific Beach Elementary School"/>
    <s v="Yes"/>
    <x v="0"/>
    <n v="101"/>
    <n v="1"/>
    <n v="1"/>
    <n v="101"/>
    <n v="0.29599999999999999"/>
    <n v="72728"/>
    <n v="78209"/>
    <n v="21527.49"/>
    <n v="1622.37"/>
    <n v="14418.72"/>
    <n v="0.18149999999999999"/>
    <n v="0.17510000000000001"/>
    <n v="8459.26"/>
    <n v="385.83"/>
    <n v="67.56"/>
    <n v="453.39"/>
    <n v="32062.51"/>
    <s v=""/>
    <n v="32062.51"/>
  </r>
  <r>
    <x v="168"/>
    <x v="169"/>
    <n v="3325"/>
    <s v="Basin City Elem"/>
    <s v="Yes"/>
    <x v="0"/>
    <n v="329.72"/>
    <n v="1"/>
    <n v="1"/>
    <n v="329.72"/>
    <n v="0.96699999999999997"/>
    <n v="72728"/>
    <n v="78209"/>
    <n v="70327.98"/>
    <n v="5300.12"/>
    <n v="14418.72"/>
    <n v="0.18149999999999999"/>
    <n v="0.17510000000000001"/>
    <n v="27635.48"/>
    <n v="1260.47"/>
    <n v="220.71"/>
    <n v="1481.18"/>
    <n v="104744.75999999998"/>
    <s v=""/>
    <n v="104744.75999999998"/>
  </r>
  <r>
    <x v="168"/>
    <x v="169"/>
    <n v="2918"/>
    <s v="Connell Elem"/>
    <s v="Yes"/>
    <x v="0"/>
    <n v="490.26"/>
    <n v="1"/>
    <n v="1"/>
    <n v="490.26"/>
    <n v="1.4379999999999999"/>
    <n v="72728"/>
    <n v="78209"/>
    <n v="104582.86"/>
    <n v="7881.68"/>
    <n v="14418.72"/>
    <n v="0.18149999999999999"/>
    <n v="0.17510000000000001"/>
    <n v="41095.99"/>
    <n v="1874.41"/>
    <n v="328.21"/>
    <n v="2202.62"/>
    <n v="155763.15"/>
    <s v=""/>
    <n v="155763.15"/>
  </r>
  <r>
    <x v="168"/>
    <x v="169"/>
    <n v="3272"/>
    <s v="Connell High School"/>
    <s v="Yes"/>
    <x v="0"/>
    <n v="581.71"/>
    <n v="1"/>
    <n v="1"/>
    <n v="581.71"/>
    <n v="1.706"/>
    <n v="72728"/>
    <n v="78209"/>
    <n v="124073.97"/>
    <n v="9350.58"/>
    <n v="14418.72"/>
    <n v="0.18149999999999999"/>
    <n v="0.17510000000000001"/>
    <n v="48755.05"/>
    <n v="2223.7399999999998"/>
    <n v="389.38"/>
    <n v="2613.12"/>
    <n v="184792.72"/>
    <s v=""/>
    <n v="184792.72"/>
  </r>
  <r>
    <x v="168"/>
    <x v="169"/>
    <n v="5499"/>
    <s v="CRCC-Open Doors"/>
    <s v="No"/>
    <x v="1"/>
    <n v="6.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8"/>
    <x v="169"/>
    <n v="3086"/>
    <s v="Mesa Elem"/>
    <s v="Yes"/>
    <x v="0"/>
    <n v="206.1"/>
    <n v="1"/>
    <n v="1"/>
    <n v="206.1"/>
    <n v="0.60499999999999998"/>
    <n v="72728"/>
    <n v="78209"/>
    <n v="44000.44"/>
    <n v="3316.01"/>
    <n v="14418.72"/>
    <n v="0.18149999999999999"/>
    <n v="0.17510000000000001"/>
    <n v="17290.04"/>
    <n v="788.61"/>
    <n v="138.09"/>
    <n v="926.7"/>
    <n v="65533.19"/>
    <s v=""/>
    <n v="65533.19"/>
  </r>
  <r>
    <x v="168"/>
    <x v="169"/>
    <n v="5653"/>
    <s v="North Franklin Virtual Academy"/>
    <s v="Yes"/>
    <x v="1"/>
    <n v="48.3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8"/>
    <x v="169"/>
    <n v="1754"/>
    <s v="Palouse Junction High School"/>
    <s v="Yes"/>
    <x v="0"/>
    <n v="23.94"/>
    <n v="1"/>
    <n v="1"/>
    <n v="23.94"/>
    <n v="7.0000000000000007E-2"/>
    <n v="72728"/>
    <n v="78209"/>
    <n v="5090.96"/>
    <n v="383.67"/>
    <n v="14418.72"/>
    <n v="0.18149999999999999"/>
    <n v="0.17510000000000001"/>
    <n v="2000.5"/>
    <n v="91.24"/>
    <n v="15.98"/>
    <n v="107.22"/>
    <n v="7582.35"/>
    <n v="108.30000000004657"/>
    <n v="7690.6500000000469"/>
  </r>
  <r>
    <x v="168"/>
    <x v="169"/>
    <n v="2198"/>
    <s v="Robert L Olds Junior High School"/>
    <s v="Yes"/>
    <x v="0"/>
    <n v="314.39999999999998"/>
    <n v="1"/>
    <n v="1"/>
    <n v="314.39999999999998"/>
    <n v="0.92200000000000004"/>
    <n v="72728"/>
    <n v="78209"/>
    <n v="67055.22"/>
    <n v="5053.4799999999996"/>
    <n v="14418.72"/>
    <n v="0.18149999999999999"/>
    <n v="0.17510000000000001"/>
    <n v="26349.45"/>
    <n v="1201.81"/>
    <n v="210.44"/>
    <n v="1412.25"/>
    <n v="99870.399999999994"/>
    <s v=""/>
    <n v="99870.399999999994"/>
  </r>
  <r>
    <x v="169"/>
    <x v="170"/>
    <n v="5546"/>
    <s v="CHOICE Academy"/>
    <s v="Yes"/>
    <x v="0"/>
    <n v="52.44"/>
    <n v="1.18"/>
    <n v="1.22"/>
    <n v="52.44"/>
    <n v="0.154"/>
    <n v="72728"/>
    <n v="78209"/>
    <n v="13216.13"/>
    <n v="1477.78"/>
    <n v="14418.72"/>
    <n v="0.18149999999999999"/>
    <n v="0.17510000000000001"/>
    <n v="4877.97"/>
    <n v="244.9"/>
    <n v="42.88"/>
    <n v="287.78000000000003"/>
    <n v="19859.659999999996"/>
    <s v=""/>
    <n v="19859.659999999996"/>
  </r>
  <r>
    <x v="169"/>
    <x v="170"/>
    <n v="2798"/>
    <s v="David Wolfle Elementary"/>
    <s v="Yes"/>
    <x v="0"/>
    <n v="268.52"/>
    <n v="1.18"/>
    <n v="1.22"/>
    <n v="268.52"/>
    <n v="0.78800000000000003"/>
    <n v="72728"/>
    <n v="78209"/>
    <n v="67625.399999999994"/>
    <n v="7561.6"/>
    <n v="14418.72"/>
    <n v="0.18149999999999999"/>
    <n v="0.17510000000000001"/>
    <n v="24960"/>
    <n v="1253.1199999999999"/>
    <n v="219.42"/>
    <n v="1472.54"/>
    <n v="101619.54"/>
    <n v="-128.96999999998661"/>
    <n v="101490.57"/>
  </r>
  <r>
    <x v="169"/>
    <x v="170"/>
    <n v="2854"/>
    <s v="Hilder Pearson Elementary"/>
    <s v="No"/>
    <x v="1"/>
    <n v="292.4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5085"/>
    <s v="Kingston High School"/>
    <s v="No"/>
    <x v="1"/>
    <n v="611.7999999999999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4359"/>
    <s v="Kingston Middle School"/>
    <s v="No"/>
    <x v="1"/>
    <n v="467.2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3236"/>
    <s v="North Kitsap High School"/>
    <s v="No"/>
    <x v="1"/>
    <n v="1091.6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5646"/>
    <s v="North Kitsap Options"/>
    <s v="No"/>
    <x v="1"/>
    <n v="90.2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1733"/>
    <s v="Parent Assisted Learning"/>
    <s v="No"/>
    <x v="1"/>
    <n v="66.0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2026"/>
    <s v="Poulsbo Elementary School"/>
    <s v="No"/>
    <x v="1"/>
    <n v="447.7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2476"/>
    <s v="Poulsbo Middle School"/>
    <s v="No"/>
    <x v="1"/>
    <n v="682.57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4467"/>
    <s v="Richard Gordon Elementary"/>
    <s v="No"/>
    <x v="1"/>
    <n v="389.9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1677"/>
    <s v="Special Programs"/>
    <s v="No"/>
    <x v="1"/>
    <n v="2.6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3391"/>
    <s v="Suquamish Elementary School"/>
    <s v="No"/>
    <x v="1"/>
    <n v="315.3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69"/>
    <x v="170"/>
    <n v="4461"/>
    <s v="Vinland Elementary"/>
    <s v="No"/>
    <x v="1"/>
    <n v="51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0"/>
    <x v="171"/>
    <n v="5513"/>
    <s v="Mary E. Theler Early Learning Center"/>
    <s v="No"/>
    <x v="1"/>
    <n v="31.2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0"/>
    <x v="171"/>
    <n v="2662"/>
    <s v="Belfair Elementary"/>
    <s v="Yes"/>
    <x v="0"/>
    <n v="414.51"/>
    <n v="1.1200000000000001"/>
    <n v="1.1200000000000001"/>
    <n v="414.51"/>
    <n v="1.216"/>
    <n v="72728"/>
    <n v="78209"/>
    <n v="99049.72"/>
    <n v="7464.68"/>
    <n v="14418.72"/>
    <n v="0.18149999999999999"/>
    <n v="0.17510000000000001"/>
    <n v="36817.75"/>
    <n v="1775.24"/>
    <n v="310.83999999999997"/>
    <n v="2086.08"/>
    <n v="145418.22999999998"/>
    <s v=""/>
    <n v="145418.22999999998"/>
  </r>
  <r>
    <x v="170"/>
    <x v="171"/>
    <n v="3174"/>
    <s v="Hawkins Middle School"/>
    <s v="Yes"/>
    <x v="0"/>
    <n v="464.8"/>
    <n v="1.1200000000000001"/>
    <n v="1.1200000000000001"/>
    <n v="464.8"/>
    <n v="1.363"/>
    <n v="72728"/>
    <n v="78209"/>
    <n v="111023.66"/>
    <n v="8367.07"/>
    <n v="14418.72"/>
    <n v="0.18149999999999999"/>
    <n v="0.17510000000000001"/>
    <n v="41268.58"/>
    <n v="1989.85"/>
    <n v="348.42"/>
    <n v="2338.27"/>
    <n v="162997.57999999999"/>
    <s v=""/>
    <n v="162997.57999999999"/>
  </r>
  <r>
    <x v="170"/>
    <x v="171"/>
    <n v="1680"/>
    <s v="James A. Taylor High School"/>
    <s v="Yes"/>
    <x v="0"/>
    <n v="66.5"/>
    <n v="1.1200000000000001"/>
    <n v="1.1200000000000001"/>
    <n v="66.5"/>
    <n v="0.19500000000000001"/>
    <n v="72728"/>
    <n v="78209"/>
    <n v="15883.8"/>
    <n v="1197.05"/>
    <n v="14418.72"/>
    <n v="0.18149999999999999"/>
    <n v="0.17510000000000001"/>
    <n v="5904.16"/>
    <n v="284.68"/>
    <n v="49.85"/>
    <n v="334.53000000000003"/>
    <n v="23319.539999999997"/>
    <n v="119.61000000010245"/>
    <n v="23439.1500000001"/>
  </r>
  <r>
    <x v="170"/>
    <x v="171"/>
    <n v="1861"/>
    <s v="North Mason Homelink Program"/>
    <s v="No"/>
    <x v="1"/>
    <n v="88.6300000000000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0"/>
    <x v="171"/>
    <n v="3175"/>
    <s v="North Mason Senior High School"/>
    <s v="No"/>
    <x v="1"/>
    <n v="678.9599999999999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0"/>
    <x v="171"/>
    <n v="4320"/>
    <s v="Sand Hill Elementary"/>
    <s v="Yes"/>
    <x v="0"/>
    <n v="554.4"/>
    <n v="1.1200000000000001"/>
    <n v="1.1200000000000001"/>
    <n v="554.4"/>
    <n v="1.6259999999999999"/>
    <n v="72728"/>
    <n v="78209"/>
    <n v="132446.42000000001"/>
    <n v="9981.5499999999993"/>
    <n v="14418.72"/>
    <n v="0.18149999999999999"/>
    <n v="0.17510000000000001"/>
    <n v="49231.63"/>
    <n v="2373.8000000000002"/>
    <n v="415.65"/>
    <n v="2789.4500000000003"/>
    <n v="194449.05000000002"/>
    <s v=""/>
    <n v="194449.05000000002"/>
  </r>
  <r>
    <x v="171"/>
    <x v="172"/>
    <n v="2292"/>
    <s v="North River School"/>
    <s v="Yes"/>
    <x v="0"/>
    <n v="58.07"/>
    <n v="1"/>
    <n v="1"/>
    <n v="58.07"/>
    <n v="0.17"/>
    <n v="72728"/>
    <n v="78209"/>
    <n v="12363.76"/>
    <n v="931.77"/>
    <n v="14418.72"/>
    <n v="0.18149999999999999"/>
    <n v="0.17510000000000001"/>
    <n v="4858.3599999999997"/>
    <n v="221.59"/>
    <n v="38.799999999999997"/>
    <n v="260.39"/>
    <n v="18414.28"/>
    <n v="-9.9999999983992893E-3"/>
    <n v="18414.27"/>
  </r>
  <r>
    <x v="172"/>
    <x v="173"/>
    <n v="5168"/>
    <s v="Aspire Middle School"/>
    <s v="No"/>
    <x v="1"/>
    <n v="309.0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5167"/>
    <s v="Chambers Prairie Elementary School"/>
    <s v="Yes"/>
    <x v="0"/>
    <n v="505.78"/>
    <n v="1"/>
    <n v="1"/>
    <n v="505.78"/>
    <n v="1.484"/>
    <n v="72728"/>
    <n v="78209"/>
    <n v="107928.35"/>
    <n v="8133.81"/>
    <n v="14418.72"/>
    <n v="0.18149999999999999"/>
    <n v="0.17510000000000001"/>
    <n v="42410.61"/>
    <n v="1934.37"/>
    <n v="338.71"/>
    <n v="2273.08"/>
    <n v="160745.85"/>
    <s v=""/>
    <n v="160745.85"/>
  </r>
  <r>
    <x v="172"/>
    <x v="173"/>
    <n v="3361"/>
    <s v="Chinook Middle School"/>
    <s v="No"/>
    <x v="1"/>
    <n v="705.5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5654"/>
    <s v="Envision Career Academy"/>
    <s v="Yes"/>
    <x v="0"/>
    <n v="236.95"/>
    <n v="1"/>
    <n v="1"/>
    <n v="236.95"/>
    <n v="0.69499999999999995"/>
    <n v="72728"/>
    <n v="78209"/>
    <n v="50545.96"/>
    <n v="3809.3"/>
    <n v="14418.72"/>
    <n v="0.18149999999999999"/>
    <n v="0.17510000000000001"/>
    <n v="19862.11"/>
    <n v="905.92"/>
    <n v="158.63"/>
    <n v="1064.55"/>
    <n v="75281.920000000013"/>
    <s v=""/>
    <n v="75281.920000000013"/>
  </r>
  <r>
    <x v="172"/>
    <x v="173"/>
    <n v="4058"/>
    <s v="Evergreen Forest Elementary"/>
    <s v="No"/>
    <x v="1"/>
    <n v="474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4408"/>
    <s v="Horizons Elementary"/>
    <s v="No"/>
    <x v="1"/>
    <n v="573.1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5682"/>
    <s v="Ignite Family Academy"/>
    <s v="No"/>
    <x v="1"/>
    <n v="96.3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4409"/>
    <s v="Komachin Middle School"/>
    <s v="No"/>
    <x v="1"/>
    <n v="637.6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3653"/>
    <s v="Lacey Elementary"/>
    <s v="Yes"/>
    <x v="0"/>
    <n v="383.71"/>
    <n v="1"/>
    <n v="1"/>
    <n v="383.71"/>
    <n v="1.1259999999999999"/>
    <n v="72728"/>
    <n v="78209"/>
    <n v="81891.73"/>
    <n v="6171.6"/>
    <n v="14418.72"/>
    <n v="0.18149999999999999"/>
    <n v="0.17510000000000001"/>
    <n v="32179.47"/>
    <n v="1467.72"/>
    <n v="257"/>
    <n v="1724.72"/>
    <n v="121967.52"/>
    <s v=""/>
    <n v="121967.52"/>
  </r>
  <r>
    <x v="172"/>
    <x v="173"/>
    <n v="3539"/>
    <s v="Lakes Elementary School"/>
    <s v="No"/>
    <x v="1"/>
    <n v="512.7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3262"/>
    <s v="Lydia Hawk Elementary"/>
    <s v="Yes"/>
    <x v="0"/>
    <n v="496.92"/>
    <n v="1"/>
    <n v="1"/>
    <n v="496.92"/>
    <n v="1.458"/>
    <n v="72728"/>
    <n v="78209"/>
    <n v="106037.42"/>
    <n v="7991.3"/>
    <n v="14418.72"/>
    <n v="0.18149999999999999"/>
    <n v="0.17510000000000001"/>
    <n v="41667.56"/>
    <n v="1900.48"/>
    <n v="332.77"/>
    <n v="2233.25"/>
    <n v="157929.52999999997"/>
    <s v=""/>
    <n v="157929.52999999997"/>
  </r>
  <r>
    <x v="172"/>
    <x v="173"/>
    <n v="4255"/>
    <s v="Meadows Elementary"/>
    <s v="No"/>
    <x v="1"/>
    <n v="630.549999999999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3130"/>
    <s v="Mountain View Elementary"/>
    <s v="Yes"/>
    <x v="0"/>
    <n v="603.63"/>
    <n v="1"/>
    <n v="1"/>
    <n v="603.63"/>
    <n v="1.7709999999999999"/>
    <n v="72728"/>
    <n v="78209"/>
    <n v="128801.29"/>
    <n v="9706.85"/>
    <n v="14418.72"/>
    <n v="0.18149999999999999"/>
    <n v="0.17510000000000001"/>
    <n v="50612.66"/>
    <n v="2308.4699999999998"/>
    <n v="404.21"/>
    <n v="2712.68"/>
    <n v="191833.48"/>
    <n v="-108.31000000005588"/>
    <n v="191725.16999999995"/>
  </r>
  <r>
    <x v="172"/>
    <x v="173"/>
    <n v="3611"/>
    <s v="Nisqually Middle School"/>
    <s v="Yes"/>
    <x v="0"/>
    <n v="798.02"/>
    <n v="1"/>
    <n v="1"/>
    <n v="798.02"/>
    <n v="2.3410000000000002"/>
    <n v="72728"/>
    <n v="78209"/>
    <n v="170256.25"/>
    <n v="12831.02"/>
    <n v="14418.72"/>
    <n v="0.18149999999999999"/>
    <n v="0.17510000000000001"/>
    <n v="66902.44"/>
    <n v="3051.45"/>
    <n v="534.30999999999995"/>
    <n v="3585.7599999999998"/>
    <n v="253575.47"/>
    <s v=""/>
    <n v="253575.47"/>
  </r>
  <r>
    <x v="172"/>
    <x v="173"/>
    <n v="3010"/>
    <s v="North Thurston High School"/>
    <s v="No"/>
    <x v="1"/>
    <n v="1341.1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3709"/>
    <s v="Olympic View Elementary"/>
    <s v="No"/>
    <x v="1"/>
    <n v="606.830000000000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4271"/>
    <s v="Pleasant Glade Elementary"/>
    <s v="Yes"/>
    <x v="0"/>
    <n v="450.83"/>
    <n v="1"/>
    <n v="1"/>
    <n v="450.83"/>
    <n v="1.3220000000000001"/>
    <n v="72728"/>
    <n v="78209"/>
    <n v="96146.42"/>
    <n v="7245.88"/>
    <n v="14418.72"/>
    <n v="0.18149999999999999"/>
    <n v="0.17510000000000001"/>
    <n v="37780.879999999997"/>
    <n v="1723.2"/>
    <n v="301.73"/>
    <n v="2024.93"/>
    <n v="143198.10999999999"/>
    <s v=""/>
    <n v="143198.10999999999"/>
  </r>
  <r>
    <x v="172"/>
    <x v="173"/>
    <n v="4427"/>
    <s v="River Ridge High School"/>
    <s v="No"/>
    <x v="1"/>
    <n v="1453.7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5452"/>
    <s v="Salish Middle School"/>
    <s v="No"/>
    <x v="1"/>
    <n v="775.9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4368"/>
    <s v="Seven Oaks Elementary"/>
    <s v="Yes"/>
    <x v="0"/>
    <n v="466.82"/>
    <n v="1"/>
    <n v="1"/>
    <n v="466.82"/>
    <n v="1.369"/>
    <n v="72728"/>
    <n v="78209"/>
    <n v="99564.63"/>
    <n v="7503.49"/>
    <n v="14418.72"/>
    <n v="0.18149999999999999"/>
    <n v="0.17510000000000001"/>
    <n v="39124.07"/>
    <n v="1784.47"/>
    <n v="312.45999999999998"/>
    <n v="2096.9299999999998"/>
    <n v="148289.12"/>
    <s v=""/>
    <n v="148289.12"/>
  </r>
  <r>
    <x v="172"/>
    <x v="173"/>
    <n v="2754"/>
    <s v="South Bay Elementary"/>
    <s v="No"/>
    <x v="1"/>
    <n v="574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5683"/>
    <s v="Summit Virtual Academy"/>
    <s v="No"/>
    <x v="1"/>
    <n v="378.3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3710"/>
    <s v="Timberline High School"/>
    <s v="No"/>
    <x v="1"/>
    <n v="1366.270000000000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2"/>
    <x v="173"/>
    <n v="4122"/>
    <s v="Woodland Elementary"/>
    <s v="No"/>
    <x v="1"/>
    <n v="404.6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3"/>
    <x v="174"/>
    <n v="2062"/>
    <s v="Northport Elementary School"/>
    <s v="Yes"/>
    <x v="0"/>
    <n v="109.4"/>
    <n v="1"/>
    <n v="1"/>
    <n v="109.4"/>
    <n v="0.32100000000000001"/>
    <n v="72728"/>
    <n v="78209"/>
    <n v="23345.69"/>
    <n v="1759.4"/>
    <n v="14418.72"/>
    <n v="0.18149999999999999"/>
    <n v="0.17510000000000001"/>
    <n v="9173.7199999999993"/>
    <n v="418.42"/>
    <n v="73.27"/>
    <n v="491.69"/>
    <n v="34770.5"/>
    <n v="-1.9999999996798579E-2"/>
    <n v="34770.480000000003"/>
  </r>
  <r>
    <x v="173"/>
    <x v="174"/>
    <n v="2958"/>
    <s v="Northport High School"/>
    <s v="Yes"/>
    <x v="0"/>
    <n v="49.05"/>
    <n v="1"/>
    <n v="1"/>
    <n v="49.05"/>
    <n v="0.14399999999999999"/>
    <n v="72728"/>
    <n v="78209"/>
    <n v="10472.83"/>
    <n v="789.27"/>
    <n v="14418.72"/>
    <n v="0.18149999999999999"/>
    <n v="0.17510000000000001"/>
    <n v="4115.32"/>
    <n v="187.7"/>
    <n v="32.869999999999997"/>
    <n v="220.57"/>
    <n v="15597.99"/>
    <s v=""/>
    <n v="15597.99"/>
  </r>
  <r>
    <x v="173"/>
    <x v="174"/>
    <n v="5252"/>
    <s v="Northport Homelink Program"/>
    <s v="No"/>
    <x v="1"/>
    <n v="105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5753"/>
    <s v="Northshore Learning Options"/>
    <s v="No"/>
    <x v="1"/>
    <n v="441.4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107"/>
    <s v="Arrowhead Elementary"/>
    <s v="No"/>
    <x v="1"/>
    <n v="282.339999999999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106"/>
    <s v="Bothell High School"/>
    <s v="No"/>
    <x v="1"/>
    <n v="1675.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017"/>
    <s v="Canyon Creek Elementary"/>
    <s v="No"/>
    <x v="1"/>
    <n v="927.2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493"/>
    <s v="Canyon Park Middle School"/>
    <s v="No"/>
    <x v="1"/>
    <n v="895.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234"/>
    <s v="Cottage Lake Elementary"/>
    <s v="No"/>
    <x v="1"/>
    <n v="265.64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105"/>
    <s v="Crystal Springs Elementary"/>
    <s v="No"/>
    <x v="1"/>
    <n v="494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379"/>
    <s v="East Ridge Elementary"/>
    <s v="No"/>
    <x v="1"/>
    <n v="397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306"/>
    <s v="Fernwood Elementary"/>
    <s v="No"/>
    <x v="1"/>
    <n v="738.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355"/>
    <s v="Frank Love Elementary"/>
    <s v="No"/>
    <x v="1"/>
    <n v="510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124"/>
    <s v="Hollywood Hill Elementary"/>
    <s v="No"/>
    <x v="1"/>
    <n v="340.3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492"/>
    <s v="Inglemoor HS"/>
    <s v="No"/>
    <x v="1"/>
    <n v="1442.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5606"/>
    <s v="Innovation Lab High School"/>
    <s v="No"/>
    <x v="1"/>
    <n v="244.9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2993"/>
    <s v="Kenmore Elementary"/>
    <s v="No"/>
    <x v="1"/>
    <n v="386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345"/>
    <s v="Kenmore Middle School"/>
    <s v="No"/>
    <x v="1"/>
    <n v="740.6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455"/>
    <s v="Kokanee Elementary"/>
    <s v="No"/>
    <x v="1"/>
    <n v="659.8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790"/>
    <s v="Leota Middle School"/>
    <s v="No"/>
    <x v="1"/>
    <n v="829.7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390"/>
    <s v="Lockwood Elementary"/>
    <s v="No"/>
    <x v="1"/>
    <n v="571.3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344"/>
    <s v="Maywood Hills Elementary"/>
    <s v="No"/>
    <x v="1"/>
    <n v="504.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442"/>
    <s v="Moorlands Elementary"/>
    <s v="No"/>
    <x v="1"/>
    <n v="606.6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5481"/>
    <s v="North Creek High School"/>
    <s v="No"/>
    <x v="1"/>
    <n v="1887.1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021"/>
    <s v="Northshore Middle School"/>
    <s v="No"/>
    <x v="1"/>
    <n v="840.3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5331"/>
    <s v="Northshore Online School"/>
    <s v="No"/>
    <x v="1"/>
    <n v="14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1815"/>
    <s v="Northshore Special Services"/>
    <s v="No"/>
    <x v="1"/>
    <n v="23.1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5605"/>
    <s v="Ruby Bridges Elementary"/>
    <s v="No"/>
    <x v="1"/>
    <n v="480.8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811"/>
    <s v="Secondary Academy for Success"/>
    <s v="No"/>
    <x v="1"/>
    <n v="101.3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679"/>
    <s v="Shelton View Elementary"/>
    <s v="No"/>
    <x v="1"/>
    <n v="510.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371"/>
    <s v="Skyview Middle School"/>
    <s v="No"/>
    <x v="1"/>
    <n v="1153.8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187"/>
    <s v="Sunrise Elementary"/>
    <s v="No"/>
    <x v="1"/>
    <n v="372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516"/>
    <s v="Timbercrest Middle School"/>
    <s v="No"/>
    <x v="1"/>
    <n v="681.6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069"/>
    <s v="Wellington Elementary"/>
    <s v="No"/>
    <x v="1"/>
    <n v="400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287"/>
    <s v="Westhill Elementary"/>
    <s v="No"/>
    <x v="1"/>
    <n v="407.8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3749"/>
    <s v="Woodin Elementary"/>
    <s v="No"/>
    <x v="1"/>
    <n v="479.5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208"/>
    <s v="Woodinville HS"/>
    <s v="No"/>
    <x v="1"/>
    <n v="1608.15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4"/>
    <x v="175"/>
    <n v="4377"/>
    <s v="Woodmoor Elementary"/>
    <s v="No"/>
    <x v="1"/>
    <n v="495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3477"/>
    <s v="Broadview Elementary"/>
    <s v="No"/>
    <x v="1"/>
    <n v="372.8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3377"/>
    <s v="Crescent Harbor Elem"/>
    <s v="Yes"/>
    <x v="0"/>
    <n v="452.94"/>
    <n v="1.1200000000000001"/>
    <n v="1.1200000000000001"/>
    <n v="452.94"/>
    <n v="1.329"/>
    <n v="72728"/>
    <n v="78209"/>
    <n v="108254.17"/>
    <n v="8158.36"/>
    <n v="14418.72"/>
    <n v="0.18149999999999999"/>
    <n v="0.17510000000000001"/>
    <n v="40239.14"/>
    <n v="1940.21"/>
    <n v="339.73"/>
    <n v="2279.94"/>
    <n v="158931.60999999999"/>
    <n v="1.0000000009313226E-2"/>
    <n v="158931.62"/>
  </r>
  <r>
    <x v="175"/>
    <x v="176"/>
    <n v="4328"/>
    <s v="Hillcrest Elementary"/>
    <s v="No"/>
    <x v="1"/>
    <n v="512.0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1758"/>
    <s v="Homeconnection"/>
    <s v="No"/>
    <x v="1"/>
    <n v="222.5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5343"/>
    <s v="iGrad Academy"/>
    <s v="Yes"/>
    <x v="1"/>
    <n v="18.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3939"/>
    <s v="North Whidbey Middle School"/>
    <s v="No"/>
    <x v="1"/>
    <n v="729.1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2696"/>
    <s v="Oak Harbor Elementary"/>
    <s v="No"/>
    <x v="1"/>
    <n v="404.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2974"/>
    <s v="Oak Harbor High School"/>
    <s v="No"/>
    <x v="1"/>
    <n v="1606.5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3274"/>
    <s v="Oak Harbor Intermediate School"/>
    <s v="No"/>
    <x v="1"/>
    <n v="755.9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5626"/>
    <s v="Oak Harbor Virtual Academy"/>
    <s v="No"/>
    <x v="1"/>
    <n v="104.3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5"/>
    <x v="176"/>
    <n v="3566"/>
    <s v="Olympic View Elem"/>
    <s v="Yes"/>
    <x v="0"/>
    <n v="423.21"/>
    <n v="1.1200000000000001"/>
    <n v="1.1200000000000001"/>
    <n v="423.21"/>
    <n v="1.2410000000000001"/>
    <n v="72728"/>
    <n v="78209"/>
    <n v="101086.1"/>
    <n v="7618.15"/>
    <n v="14418.72"/>
    <n v="0.18149999999999999"/>
    <n v="0.17510000000000001"/>
    <n v="37574.699999999997"/>
    <n v="1811.74"/>
    <n v="317.24"/>
    <n v="2128.98"/>
    <n v="148407.93"/>
    <s v=""/>
    <n v="148407.93"/>
  </r>
  <r>
    <x v="176"/>
    <x v="177"/>
    <n v="3205"/>
    <s v="Oakesdale Elementary School"/>
    <s v="No"/>
    <x v="1"/>
    <n v="68.819999999999993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6"/>
    <x v="177"/>
    <n v="2432"/>
    <s v="Oakesdale High School"/>
    <s v="No"/>
    <x v="1"/>
    <n v="83.53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7"/>
    <x v="178"/>
    <n v="2922"/>
    <s v="Oakville Elementary"/>
    <s v="Yes"/>
    <x v="0"/>
    <n v="154.20000000000002"/>
    <n v="1"/>
    <n v="1"/>
    <n v="154.20000000000002"/>
    <n v="0.45200000000000001"/>
    <n v="72728"/>
    <n v="78209"/>
    <n v="32873.06"/>
    <n v="2477.41"/>
    <n v="14418.72"/>
    <n v="0.18149999999999999"/>
    <n v="0.17510000000000001"/>
    <n v="12917.52"/>
    <n v="589.16999999999996"/>
    <n v="103.16"/>
    <n v="692.32999999999993"/>
    <n v="48960.320000000007"/>
    <s v=""/>
    <n v="48960.320000000007"/>
  </r>
  <r>
    <x v="177"/>
    <x v="178"/>
    <n v="2283"/>
    <s v="Oakville High School"/>
    <s v="Yes"/>
    <x v="0"/>
    <n v="145.79"/>
    <n v="1"/>
    <n v="1"/>
    <n v="145.79"/>
    <n v="0.42799999999999999"/>
    <n v="72728"/>
    <n v="78209"/>
    <n v="31127.58"/>
    <n v="2345.87"/>
    <n v="14418.72"/>
    <n v="0.18149999999999999"/>
    <n v="0.17510000000000001"/>
    <n v="12231.63"/>
    <n v="557.89"/>
    <n v="97.69"/>
    <n v="655.57999999999993"/>
    <n v="46360.66"/>
    <n v="9.9999999947613105E-3"/>
    <n v="46360.67"/>
  </r>
  <r>
    <x v="177"/>
    <x v="178"/>
    <n v="5584"/>
    <s v="Oakville Homelink"/>
    <s v="Yes"/>
    <x v="1"/>
    <n v="20.5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78"/>
    <x v="179"/>
    <n v="2517"/>
    <s v="Hilltop School"/>
    <s v="Yes"/>
    <x v="0"/>
    <n v="216.04"/>
    <n v="1"/>
    <n v="1"/>
    <n v="216.04"/>
    <n v="0.63400000000000001"/>
    <n v="72728"/>
    <n v="78209"/>
    <n v="46109.55"/>
    <n v="3474.96"/>
    <n v="14418.72"/>
    <n v="0.18149999999999999"/>
    <n v="0.17510000000000001"/>
    <n v="18118.82"/>
    <n v="826.41"/>
    <n v="144.69999999999999"/>
    <n v="971.1099999999999"/>
    <n v="68674.44"/>
    <n v="108.28999999992084"/>
    <n v="68782.729999999923"/>
  </r>
  <r>
    <x v="178"/>
    <x v="179"/>
    <n v="4220"/>
    <s v="Ilwaco High School"/>
    <s v="Yes"/>
    <x v="0"/>
    <n v="301.10999999999996"/>
    <n v="1"/>
    <n v="1"/>
    <n v="301.10999999999996"/>
    <n v="0.88300000000000001"/>
    <n v="72728"/>
    <n v="78209"/>
    <n v="64218.82"/>
    <n v="4839.7299999999996"/>
    <n v="14418.72"/>
    <n v="0.18149999999999999"/>
    <n v="0.17510000000000001"/>
    <n v="25234.880000000001"/>
    <n v="1150.98"/>
    <n v="201.54"/>
    <n v="1352.52"/>
    <n v="95645.95"/>
    <s v=""/>
    <n v="95645.95"/>
  </r>
  <r>
    <x v="178"/>
    <x v="179"/>
    <n v="3531"/>
    <s v="Long Beach Elementary School"/>
    <s v="Yes"/>
    <x v="0"/>
    <n v="199.26000000000002"/>
    <n v="1"/>
    <n v="1"/>
    <n v="199.26000000000002"/>
    <n v="0.58399999999999996"/>
    <n v="72728"/>
    <n v="78209"/>
    <n v="42473.15"/>
    <n v="3200.91"/>
    <n v="14418.72"/>
    <n v="0.18149999999999999"/>
    <n v="0.17510000000000001"/>
    <n v="16689.89"/>
    <n v="761.23"/>
    <n v="133.29"/>
    <n v="894.52"/>
    <n v="63258.469999999994"/>
    <s v=""/>
    <n v="63258.469999999994"/>
  </r>
  <r>
    <x v="178"/>
    <x v="179"/>
    <n v="5647"/>
    <s v="Ocean Beach Alternative School"/>
    <s v="Yes"/>
    <x v="0"/>
    <n v="65.850000000000009"/>
    <n v="1"/>
    <n v="1"/>
    <n v="65.850000000000009"/>
    <n v="0.193"/>
    <n v="72728"/>
    <n v="78209"/>
    <n v="14036.5"/>
    <n v="1057.8399999999999"/>
    <n v="14418.72"/>
    <n v="0.18149999999999999"/>
    <n v="0.17510000000000001"/>
    <n v="5515.67"/>
    <n v="251.57"/>
    <n v="44.05"/>
    <n v="295.62"/>
    <n v="20905.629999999997"/>
    <s v=""/>
    <n v="20905.629999999997"/>
  </r>
  <r>
    <x v="178"/>
    <x v="179"/>
    <n v="4039"/>
    <s v="Ocean Park Elementary"/>
    <s v="Yes"/>
    <x v="0"/>
    <n v="210.12"/>
    <n v="1"/>
    <n v="1"/>
    <n v="210.12"/>
    <n v="0.61599999999999999"/>
    <n v="72728"/>
    <n v="78209"/>
    <n v="44800.45"/>
    <n v="3376.29"/>
    <n v="14418.72"/>
    <n v="0.18149999999999999"/>
    <n v="0.17510000000000001"/>
    <n v="17604.400000000001"/>
    <n v="802.95"/>
    <n v="140.6"/>
    <n v="943.55000000000007"/>
    <n v="66724.69"/>
    <s v=""/>
    <n v="66724.69"/>
  </r>
  <r>
    <x v="179"/>
    <x v="180"/>
    <n v="5708"/>
    <s v="Ocosta ALE"/>
    <s v="Yes"/>
    <x v="0"/>
    <n v="10.73"/>
    <n v="1"/>
    <n v="1"/>
    <n v="10.73"/>
    <n v="3.1E-2"/>
    <n v="72728"/>
    <n v="78209"/>
    <n v="2254.5700000000002"/>
    <n v="169.91"/>
    <n v="14418.72"/>
    <n v="0.18149999999999999"/>
    <n v="0.17510000000000001"/>
    <n v="885.94"/>
    <n v="40.409999999999997"/>
    <n v="7.08"/>
    <n v="47.489999999999995"/>
    <n v="3357.91"/>
    <s v=""/>
    <n v="3357.91"/>
  </r>
  <r>
    <x v="179"/>
    <x v="180"/>
    <n v="3025"/>
    <s v="Ocosta Elementary School"/>
    <s v="Yes"/>
    <x v="0"/>
    <n v="312.83999999999997"/>
    <n v="1"/>
    <n v="1"/>
    <n v="312.83999999999997"/>
    <n v="0.91800000000000004"/>
    <n v="72728"/>
    <n v="78209"/>
    <n v="66764.3"/>
    <n v="5031.5600000000004"/>
    <n v="14418.72"/>
    <n v="0.18149999999999999"/>
    <n v="0.17510000000000001"/>
    <n v="26235.13"/>
    <n v="1196.5999999999999"/>
    <n v="209.52"/>
    <n v="1406.12"/>
    <n v="99437.11"/>
    <s v=""/>
    <n v="99437.11"/>
  </r>
  <r>
    <x v="179"/>
    <x v="180"/>
    <n v="3024"/>
    <s v="Ocosta Junior - Senior High"/>
    <s v="Yes"/>
    <x v="0"/>
    <n v="260.58000000000004"/>
    <n v="1"/>
    <n v="1"/>
    <n v="260.58000000000004"/>
    <n v="0.76400000000000001"/>
    <n v="72728"/>
    <n v="78209"/>
    <n v="55564.19"/>
    <n v="4187.49"/>
    <n v="14418.72"/>
    <n v="0.18149999999999999"/>
    <n v="0.17510000000000001"/>
    <n v="21834.03"/>
    <n v="995.86"/>
    <n v="174.38"/>
    <n v="1170.24"/>
    <n v="82755.950000000012"/>
    <n v="108.31999999997788"/>
    <n v="82864.26999999999"/>
  </r>
  <r>
    <x v="180"/>
    <x v="181"/>
    <n v="2443"/>
    <s v="Odessa High School"/>
    <s v="Yes"/>
    <x v="0"/>
    <n v="101.51"/>
    <n v="1"/>
    <n v="1.04"/>
    <n v="101.51"/>
    <n v="0.29799999999999999"/>
    <n v="72728"/>
    <n v="78209"/>
    <n v="21672.94"/>
    <n v="2565.59"/>
    <n v="14418.72"/>
    <n v="0.18149999999999999"/>
    <n v="0.17510000000000001"/>
    <n v="8679.65"/>
    <n v="403.98"/>
    <n v="70.739999999999995"/>
    <n v="474.72"/>
    <n v="33392.899999999994"/>
    <n v="-112.06999999999243"/>
    <n v="33280.83"/>
  </r>
  <r>
    <x v="180"/>
    <x v="181"/>
    <n v="2769"/>
    <s v="P C Jantz Elementary"/>
    <s v="Yes"/>
    <x v="0"/>
    <n v="110.7"/>
    <n v="1"/>
    <n v="1.04"/>
    <n v="110.7"/>
    <n v="0.32500000000000001"/>
    <n v="72728"/>
    <n v="78209"/>
    <n v="23636.6"/>
    <n v="2798.04"/>
    <n v="14418.72"/>
    <n v="0.18149999999999999"/>
    <n v="0.17510000000000001"/>
    <n v="9466.06"/>
    <n v="440.58"/>
    <n v="77.150000000000006"/>
    <n v="517.73"/>
    <n v="36418.43"/>
    <s v=""/>
    <n v="36418.43"/>
  </r>
  <r>
    <x v="181"/>
    <x v="182"/>
    <n v="2539"/>
    <s v="Grainger Elementary"/>
    <s v="Yes"/>
    <x v="0"/>
    <n v="409.4"/>
    <n v="1.01"/>
    <n v="1.01"/>
    <n v="409.4"/>
    <n v="1.2010000000000001"/>
    <n v="72728"/>
    <n v="78209"/>
    <n v="88219.79"/>
    <n v="6648.51"/>
    <n v="14418.72"/>
    <n v="0.18149999999999999"/>
    <n v="0.17510000000000001"/>
    <n v="34492.93"/>
    <n v="1581.14"/>
    <n v="276.86"/>
    <n v="1858"/>
    <n v="131219.22999999998"/>
    <s v=""/>
    <n v="131219.22999999998"/>
  </r>
  <r>
    <x v="181"/>
    <x v="182"/>
    <n v="1980"/>
    <s v="Okanogan Alternative High School"/>
    <s v="Yes"/>
    <x v="0"/>
    <n v="13.28"/>
    <n v="1.01"/>
    <n v="1.01"/>
    <n v="13.28"/>
    <n v="3.9E-2"/>
    <n v="72728"/>
    <n v="78209"/>
    <n v="2864.76"/>
    <n v="215.89"/>
    <n v="14418.72"/>
    <n v="0.18149999999999999"/>
    <n v="0.17510000000000001"/>
    <n v="1120.0899999999999"/>
    <n v="51.34"/>
    <n v="8.99"/>
    <n v="60.330000000000005"/>
    <n v="4261.0700000000006"/>
    <n v="-14.399999999906868"/>
    <n v="4246.6700000000938"/>
  </r>
  <r>
    <x v="181"/>
    <x v="182"/>
    <n v="2246"/>
    <s v="Okanogan High School"/>
    <s v="Yes"/>
    <x v="0"/>
    <n v="291.88"/>
    <n v="1.01"/>
    <n v="1.01"/>
    <n v="291.88"/>
    <n v="0.85599999999999998"/>
    <n v="72728"/>
    <n v="78209"/>
    <n v="62877.72"/>
    <n v="4738.6499999999996"/>
    <n v="14418.72"/>
    <n v="0.18149999999999999"/>
    <n v="0.17510000000000001"/>
    <n v="24584.47"/>
    <n v="1126.94"/>
    <n v="197.33"/>
    <n v="1324.27"/>
    <n v="93525.11"/>
    <s v=""/>
    <n v="93525.11"/>
  </r>
  <r>
    <x v="181"/>
    <x v="182"/>
    <n v="2245"/>
    <s v="Okanogan Middle School"/>
    <s v="Yes"/>
    <x v="0"/>
    <n v="247.95"/>
    <n v="1.01"/>
    <n v="1.01"/>
    <n v="247.95"/>
    <n v="0.72699999999999998"/>
    <n v="72728"/>
    <n v="78209"/>
    <n v="53401.99"/>
    <n v="4024.53"/>
    <n v="14418.72"/>
    <n v="0.18149999999999999"/>
    <n v="0.17510000000000001"/>
    <n v="20879.57"/>
    <n v="957.11"/>
    <n v="167.59"/>
    <n v="1124.7"/>
    <n v="79430.789999999994"/>
    <s v=""/>
    <n v="79430.789999999994"/>
  </r>
  <r>
    <x v="181"/>
    <x v="182"/>
    <n v="5151"/>
    <s v="Okanogan Outreach Alternative School"/>
    <s v="Yes"/>
    <x v="0"/>
    <n v="91.3"/>
    <n v="1.01"/>
    <n v="1.01"/>
    <n v="91.3"/>
    <n v="0.26800000000000002"/>
    <n v="72728"/>
    <n v="78209"/>
    <n v="19686.02"/>
    <n v="1483.59"/>
    <n v="14418.72"/>
    <n v="0.18149999999999999"/>
    <n v="0.17510000000000001"/>
    <n v="7697.01"/>
    <n v="352.83"/>
    <n v="61.78"/>
    <n v="414.61"/>
    <n v="29281.23"/>
    <s v=""/>
    <n v="29281.23"/>
  </r>
  <r>
    <x v="182"/>
    <x v="183"/>
    <n v="1768"/>
    <s v="Avanti High School"/>
    <s v="No"/>
    <x v="1"/>
    <n v="248.8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2487"/>
    <s v="Boston Harbor Elementary"/>
    <s v="No"/>
    <x v="1"/>
    <n v="175.4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960"/>
    <s v="Capital High School"/>
    <s v="No"/>
    <x v="1"/>
    <n v="1308.0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4367"/>
    <s v="Centennial Elementary Olympia"/>
    <s v="No"/>
    <x v="1"/>
    <n v="451.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2448"/>
    <s v="Garfield Elementary School"/>
    <s v="Yes"/>
    <x v="0"/>
    <n v="299.73"/>
    <n v="1"/>
    <n v="1.04"/>
    <n v="299.73"/>
    <n v="0.879"/>
    <n v="72728"/>
    <n v="78209"/>
    <n v="63927.91"/>
    <n v="7567.63"/>
    <n v="14418.72"/>
    <n v="0.18149999999999999"/>
    <n v="0.17510000000000001"/>
    <n v="25602.06"/>
    <n v="1191.5899999999999"/>
    <n v="208.65"/>
    <n v="1400.24"/>
    <n v="98497.840000000011"/>
    <n v="1.0000000009313226E-2"/>
    <n v="98497.85000000002"/>
  </r>
  <r>
    <x v="182"/>
    <x v="183"/>
    <n v="3133"/>
    <s v="Jefferson Middle School"/>
    <s v="No"/>
    <x v="1"/>
    <n v="429.61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4472"/>
    <s v="Julia Butler Hansen Elementary"/>
    <s v="No"/>
    <x v="1"/>
    <n v="400.1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540"/>
    <s v="Leland P Brown Elementary"/>
    <s v="Yes"/>
    <x v="0"/>
    <n v="310.92"/>
    <n v="1"/>
    <n v="1.04"/>
    <n v="310.92"/>
    <n v="0.91200000000000003"/>
    <n v="72728"/>
    <n v="78209"/>
    <n v="66327.94"/>
    <n v="7851.73"/>
    <n v="14418.72"/>
    <n v="0.18149999999999999"/>
    <n v="0.17510000000000001"/>
    <n v="26563.23"/>
    <n v="1236.33"/>
    <n v="216.48"/>
    <n v="1452.81"/>
    <n v="102195.70999999999"/>
    <s v=""/>
    <n v="102195.70999999999"/>
  </r>
  <r>
    <x v="182"/>
    <x v="183"/>
    <n v="2342"/>
    <s v="Lincoln Elementary School"/>
    <s v="No"/>
    <x v="1"/>
    <n v="284.7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066"/>
    <s v="Madison Elementary School"/>
    <s v="No"/>
    <x v="1"/>
    <n v="204.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4458"/>
    <s v="McKenny Elementary"/>
    <s v="No"/>
    <x v="1"/>
    <n v="273.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2621"/>
    <s v="McLane Elementary School"/>
    <s v="No"/>
    <x v="1"/>
    <n v="391.0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132"/>
    <s v="Olympia High School"/>
    <s v="No"/>
    <x v="1"/>
    <n v="1825.929999999999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5078"/>
    <s v="Olympia Regional Learning Academy"/>
    <s v="No"/>
    <x v="1"/>
    <n v="505.2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697"/>
    <s v="Pioneer Elementary School"/>
    <s v="No"/>
    <x v="1"/>
    <n v="361.37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696"/>
    <s v="Reeves Middle School"/>
    <s v="No"/>
    <x v="1"/>
    <n v="391.12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2778"/>
    <s v="Roosevelt Elementary School"/>
    <s v="No"/>
    <x v="1"/>
    <n v="368.3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4473"/>
    <s v="Thurgood Marshall Middle School"/>
    <s v="No"/>
    <x v="1"/>
    <n v="485.44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2"/>
    <x v="183"/>
    <n v="3711"/>
    <s v="Washington Middle School"/>
    <s v="No"/>
    <x v="1"/>
    <n v="746.2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3"/>
    <x v="184"/>
    <n v="5746"/>
    <s v="Highlands"/>
    <s v="Yes"/>
    <x v="0"/>
    <n v="63.3"/>
    <n v="1"/>
    <n v="1"/>
    <n v="63.3"/>
    <n v="0.186"/>
    <n v="72728"/>
    <n v="78209"/>
    <n v="13527.41"/>
    <n v="1019.46"/>
    <n v="14418.72"/>
    <n v="0.18149999999999999"/>
    <n v="0.17510000000000001"/>
    <n v="5315.61"/>
    <n v="242.45"/>
    <n v="42.45"/>
    <n v="284.89999999999998"/>
    <n v="20147.38"/>
    <s v=""/>
    <n v="20147.38"/>
  </r>
  <r>
    <x v="183"/>
    <x v="184"/>
    <n v="3051"/>
    <s v="E Omak Elementary"/>
    <s v="Yes"/>
    <x v="0"/>
    <n v="324.81"/>
    <n v="1"/>
    <n v="1"/>
    <n v="324.81"/>
    <n v="0.95299999999999996"/>
    <n v="72728"/>
    <n v="78209"/>
    <n v="69309.78"/>
    <n v="5223.3999999999996"/>
    <n v="14418.72"/>
    <n v="0.18149999999999999"/>
    <n v="0.17510000000000001"/>
    <n v="27235.38"/>
    <n v="1242.22"/>
    <n v="217.51"/>
    <n v="1459.73"/>
    <n v="103228.29"/>
    <s v=""/>
    <n v="103228.29"/>
  </r>
  <r>
    <x v="183"/>
    <x v="184"/>
    <n v="2999"/>
    <s v="N Omak Elementary"/>
    <s v="Yes"/>
    <x v="0"/>
    <n v="359.76"/>
    <n v="1"/>
    <n v="1"/>
    <n v="359.76"/>
    <n v="1.0549999999999999"/>
    <n v="72728"/>
    <n v="78209"/>
    <n v="76728.039999999994"/>
    <n v="5782.46"/>
    <n v="14418.72"/>
    <n v="0.18149999999999999"/>
    <n v="0.17510000000000001"/>
    <n v="30150.400000000001"/>
    <n v="1375.17"/>
    <n v="240.79"/>
    <n v="1615.96"/>
    <n v="114276.86000000002"/>
    <s v=""/>
    <n v="114276.86000000002"/>
  </r>
  <r>
    <x v="183"/>
    <x v="184"/>
    <n v="2031"/>
    <s v="Omak High School"/>
    <s v="Yes"/>
    <x v="0"/>
    <n v="432.90000000000003"/>
    <n v="1"/>
    <n v="1"/>
    <n v="432.90000000000003"/>
    <n v="1.27"/>
    <n v="72728"/>
    <n v="78209"/>
    <n v="92364.56"/>
    <n v="6960.87"/>
    <n v="14418.72"/>
    <n v="0.18149999999999999"/>
    <n v="0.17510000000000001"/>
    <n v="36294.79"/>
    <n v="1655.42"/>
    <n v="289.86"/>
    <n v="1945.2800000000002"/>
    <n v="137565.5"/>
    <n v="2.0000000018626451E-2"/>
    <n v="137565.52000000002"/>
  </r>
  <r>
    <x v="183"/>
    <x v="184"/>
    <n v="4237"/>
    <s v="Omak Middle School"/>
    <s v="Yes"/>
    <x v="0"/>
    <n v="329.47"/>
    <n v="1"/>
    <n v="1"/>
    <n v="329.47"/>
    <n v="0.96599999999999997"/>
    <n v="72728"/>
    <n v="78209"/>
    <n v="70255.25"/>
    <n v="5294.64"/>
    <n v="14418.72"/>
    <n v="0.18149999999999999"/>
    <n v="0.17510000000000001"/>
    <n v="27606.9"/>
    <n v="1259.1600000000001"/>
    <n v="220.48"/>
    <n v="1479.64"/>
    <n v="104636.43"/>
    <s v=""/>
    <n v="104636.43"/>
  </r>
  <r>
    <x v="183"/>
    <x v="184"/>
    <n v="5195"/>
    <s v="Washington Virtual Academy Omak Elementary"/>
    <s v="Yes"/>
    <x v="0"/>
    <n v="1357.03"/>
    <n v="1"/>
    <n v="1"/>
    <n v="1357.03"/>
    <n v="3.9809999999999999"/>
    <n v="72728"/>
    <n v="78209"/>
    <n v="289530.17"/>
    <n v="21819.86"/>
    <n v="14418.72"/>
    <n v="0.18149999999999999"/>
    <n v="0.17510000000000001"/>
    <n v="113771.31"/>
    <n v="5189.17"/>
    <n v="908.62"/>
    <n v="6097.79"/>
    <n v="431219.12999999995"/>
    <s v=""/>
    <n v="431219.12999999995"/>
  </r>
  <r>
    <x v="183"/>
    <x v="184"/>
    <n v="5197"/>
    <s v="Washington Virtual Academy Omak High School"/>
    <s v="Yes"/>
    <x v="0"/>
    <n v="1630.1799999999998"/>
    <n v="1"/>
    <n v="1"/>
    <n v="1630.1799999999998"/>
    <n v="4.782"/>
    <n v="72728"/>
    <n v="78209"/>
    <n v="347785.3"/>
    <n v="26210.14"/>
    <n v="14418.72"/>
    <n v="0.18149999999999999"/>
    <n v="0.17510000000000001"/>
    <n v="136662.75"/>
    <n v="6233.26"/>
    <n v="1091.44"/>
    <n v="7324.7000000000007"/>
    <n v="517982.89"/>
    <s v=""/>
    <n v="517982.89"/>
  </r>
  <r>
    <x v="183"/>
    <x v="184"/>
    <n v="5196"/>
    <s v="Washington Virtual Academy Omak Middle School"/>
    <s v="Yes"/>
    <x v="0"/>
    <n v="1326.23"/>
    <n v="1"/>
    <n v="1"/>
    <n v="1326.23"/>
    <n v="3.89"/>
    <n v="72728"/>
    <n v="78209"/>
    <n v="282911.92"/>
    <n v="21321.09"/>
    <n v="14418.72"/>
    <n v="0.18149999999999999"/>
    <n v="0.17510000000000001"/>
    <n v="111170.66"/>
    <n v="5070.55"/>
    <n v="887.85"/>
    <n v="5958.4000000000005"/>
    <n v="421362.07"/>
    <s v=""/>
    <n v="421362.07"/>
  </r>
  <r>
    <x v="184"/>
    <x v="185"/>
    <n v="3239"/>
    <s v="Onalaska Elementary School"/>
    <s v="Yes"/>
    <x v="0"/>
    <n v="369.69"/>
    <n v="1"/>
    <n v="1"/>
    <n v="369.69"/>
    <n v="1.0840000000000001"/>
    <n v="72728"/>
    <n v="78209"/>
    <n v="78837.149999999994"/>
    <n v="5941.41"/>
    <n v="14418.72"/>
    <n v="0.18149999999999999"/>
    <n v="0.17510000000000001"/>
    <n v="30979.18"/>
    <n v="1412.98"/>
    <n v="247.41"/>
    <n v="1660.39"/>
    <n v="117418.12999999999"/>
    <s v=""/>
    <n v="117418.12999999999"/>
  </r>
  <r>
    <x v="184"/>
    <x v="185"/>
    <n v="2331"/>
    <s v="Onalaska High School"/>
    <s v="Yes"/>
    <x v="0"/>
    <n v="263.72000000000003"/>
    <n v="1"/>
    <n v="1"/>
    <n v="263.72000000000003"/>
    <n v="0.77400000000000002"/>
    <n v="72728"/>
    <n v="78209"/>
    <n v="56291.47"/>
    <n v="4242.3"/>
    <n v="14418.72"/>
    <n v="0.18149999999999999"/>
    <n v="0.17510000000000001"/>
    <n v="22119.82"/>
    <n v="1008.9"/>
    <n v="176.66"/>
    <n v="1185.56"/>
    <n v="83839.150000000009"/>
    <n v="-1.0000000009313226E-2"/>
    <n v="83839.14"/>
  </r>
  <r>
    <x v="184"/>
    <x v="185"/>
    <n v="4335"/>
    <s v="Onalaska Middle School "/>
    <s v="Yes"/>
    <x v="0"/>
    <n v="214.71"/>
    <n v="1"/>
    <n v="1"/>
    <n v="214.71"/>
    <n v="0.63"/>
    <n v="72728"/>
    <n v="78209"/>
    <n v="45818.64"/>
    <n v="3453.03"/>
    <n v="14418.72"/>
    <n v="0.18149999999999999"/>
    <n v="0.17510000000000001"/>
    <n v="18004.5"/>
    <n v="821.19"/>
    <n v="143.79"/>
    <n v="964.98"/>
    <n v="68241.149999999994"/>
    <s v=""/>
    <n v="68241.149999999994"/>
  </r>
  <r>
    <x v="185"/>
    <x v="186"/>
    <n v="2049"/>
    <s v="Onion Creek Elementary"/>
    <s v="Yes"/>
    <x v="0"/>
    <n v="39.5"/>
    <n v="1.01"/>
    <n v="1.01"/>
    <n v="39.5"/>
    <n v="0.11600000000000001"/>
    <n v="72728"/>
    <n v="78209"/>
    <n v="8520.81"/>
    <n v="642.16"/>
    <n v="14418.72"/>
    <n v="0.18149999999999999"/>
    <n v="0.17510000000000001"/>
    <n v="3331.54"/>
    <n v="152.72"/>
    <n v="26.74"/>
    <n v="179.46"/>
    <n v="12673.969999999998"/>
    <n v="-0.53999999999723514"/>
    <n v="12673.43"/>
  </r>
  <r>
    <x v="186"/>
    <x v="187"/>
    <n v="1892"/>
    <s v="OASIS K-12"/>
    <s v="No"/>
    <x v="1"/>
    <n v="327.6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6"/>
    <x v="187"/>
    <n v="2749"/>
    <s v="Orcas Island Elementary School"/>
    <s v="No"/>
    <x v="1"/>
    <n v="150.3899999999999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6"/>
    <x v="187"/>
    <n v="2750"/>
    <s v="Orcas Island High School"/>
    <s v="No"/>
    <x v="1"/>
    <n v="161.1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6"/>
    <x v="187"/>
    <n v="4558"/>
    <s v="Orcas Island Middle School"/>
    <s v="No"/>
    <x v="1"/>
    <n v="91.3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6"/>
    <x v="187"/>
    <n v="5555"/>
    <s v="Orcas Island Montessori Public"/>
    <s v="No"/>
    <x v="1"/>
    <n v="18.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6"/>
    <x v="187"/>
    <n v="3808"/>
    <s v="Waldron Island School"/>
    <s v="No"/>
    <x v="1"/>
    <n v="6.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7"/>
    <x v="188"/>
    <n v="3723"/>
    <s v="Orchard Prairie Elementary"/>
    <s v="No"/>
    <x v="1"/>
    <n v="72.59999999999999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88"/>
    <x v="189"/>
    <n v="2136"/>
    <s v="Orient Elementary School"/>
    <s v="Yes"/>
    <x v="0"/>
    <n v="34.200000000000003"/>
    <n v="1.01"/>
    <n v="1.01"/>
    <n v="34.200000000000003"/>
    <n v="0.1"/>
    <n v="72728"/>
    <n v="78209"/>
    <n v="7345.53"/>
    <n v="553.58000000000004"/>
    <n v="14418.72"/>
    <n v="0.18149999999999999"/>
    <n v="0.17510000000000001"/>
    <n v="2872.02"/>
    <n v="131.65"/>
    <n v="23.05"/>
    <n v="154.70000000000002"/>
    <n v="10925.83"/>
    <n v="-0.46999999999934516"/>
    <n v="10925.36"/>
  </r>
  <r>
    <x v="189"/>
    <x v="190"/>
    <n v="2666"/>
    <s v="Orondo Elementary and Middle School"/>
    <s v="Yes"/>
    <x v="0"/>
    <n v="109.06"/>
    <n v="1"/>
    <n v="1"/>
    <n v="109.06"/>
    <n v="0.32"/>
    <n v="72728"/>
    <n v="78209"/>
    <n v="23272.959999999999"/>
    <n v="1753.92"/>
    <n v="14418.72"/>
    <n v="0.18149999999999999"/>
    <n v="0.17510000000000001"/>
    <n v="9145.14"/>
    <n v="417.11"/>
    <n v="73.040000000000006"/>
    <n v="490.15000000000003"/>
    <n v="34662.17"/>
    <n v="0"/>
    <n v="34662.17"/>
  </r>
  <r>
    <x v="190"/>
    <x v="191"/>
    <n v="2422"/>
    <s v="Oroville Elementary"/>
    <s v="Yes"/>
    <x v="0"/>
    <n v="250.79"/>
    <n v="1"/>
    <n v="1"/>
    <n v="250.79"/>
    <n v="0.73599999999999999"/>
    <n v="72728"/>
    <n v="78209"/>
    <n v="53527.81"/>
    <n v="4034.01"/>
    <n v="14418.72"/>
    <n v="0.18149999999999999"/>
    <n v="0.17510000000000001"/>
    <n v="21033.83"/>
    <n v="959.36"/>
    <n v="167.98"/>
    <n v="1127.3399999999999"/>
    <n v="79722.989999999991"/>
    <n v="-108.29999999998836"/>
    <n v="79614.69"/>
  </r>
  <r>
    <x v="190"/>
    <x v="191"/>
    <n v="2706"/>
    <s v="Oroville Middle-High School"/>
    <s v="Yes"/>
    <x v="0"/>
    <n v="226.92999999999998"/>
    <n v="1"/>
    <n v="1"/>
    <n v="226.92999999999998"/>
    <n v="0.66600000000000004"/>
    <n v="72728"/>
    <n v="78209"/>
    <n v="48436.85"/>
    <n v="3650.34"/>
    <n v="14418.72"/>
    <n v="0.18149999999999999"/>
    <n v="0.17510000000000001"/>
    <n v="19033.330000000002"/>
    <n v="868.12"/>
    <n v="152.01"/>
    <n v="1020.13"/>
    <n v="72140.649999999994"/>
    <s v=""/>
    <n v="72140.649999999994"/>
  </r>
  <r>
    <x v="191"/>
    <x v="192"/>
    <n v="5011"/>
    <s v="Orting Special Education"/>
    <s v="No"/>
    <x v="1"/>
    <n v="0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1"/>
    <x v="192"/>
    <n v="2942"/>
    <s v="Orting High School"/>
    <s v="No"/>
    <x v="1"/>
    <n v="885.3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1"/>
    <x v="192"/>
    <n v="4262"/>
    <s v="Orting Middle School"/>
    <s v="No"/>
    <x v="1"/>
    <n v="631.7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1"/>
    <x v="192"/>
    <n v="2360"/>
    <s v="Orting Primary School"/>
    <s v="No"/>
    <x v="1"/>
    <n v="527.9400000000000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1"/>
    <x v="192"/>
    <n v="4547"/>
    <s v="Ptarmigan Ridge Elementary School"/>
    <s v="No"/>
    <x v="1"/>
    <n v="726.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2"/>
    <x v="193"/>
    <n v="5367"/>
    <s v="Desert Oasis High School"/>
    <s v="Yes"/>
    <x v="0"/>
    <n v="126.25"/>
    <n v="1"/>
    <n v="1"/>
    <n v="126.25"/>
    <n v="0.37"/>
    <n v="72728"/>
    <n v="78209"/>
    <n v="26909.360000000001"/>
    <n v="2027.97"/>
    <n v="14418.72"/>
    <n v="0.18149999999999999"/>
    <n v="0.17510000000000001"/>
    <n v="10574.07"/>
    <n v="482.29"/>
    <n v="84.45"/>
    <n v="566.74"/>
    <n v="40078.14"/>
    <s v=""/>
    <n v="40078.14"/>
  </r>
  <r>
    <x v="192"/>
    <x v="193"/>
    <n v="5528"/>
    <s v="Early Childhood Center"/>
    <s v="Yes"/>
    <x v="0"/>
    <n v="16.170000000000002"/>
    <n v="1"/>
    <n v="1"/>
    <n v="16.170000000000002"/>
    <n v="4.7E-2"/>
    <n v="72728"/>
    <n v="78209"/>
    <n v="3418.22"/>
    <n v="257.60000000000002"/>
    <n v="14418.72"/>
    <n v="0.18149999999999999"/>
    <n v="0.17510000000000001"/>
    <n v="1343.19"/>
    <n v="61.26"/>
    <n v="10.73"/>
    <n v="71.989999999999995"/>
    <n v="5091"/>
    <s v=""/>
    <n v="5091"/>
  </r>
  <r>
    <x v="192"/>
    <x v="193"/>
    <n v="2961"/>
    <s v="Hiawatha Elementary School"/>
    <s v="Yes"/>
    <x v="0"/>
    <n v="579.33000000000004"/>
    <n v="1"/>
    <n v="1"/>
    <n v="579.33000000000004"/>
    <n v="1.6990000000000001"/>
    <n v="72728"/>
    <n v="78209"/>
    <n v="123564.87"/>
    <n v="9312.2199999999993"/>
    <n v="14418.72"/>
    <n v="0.18149999999999999"/>
    <n v="0.17510000000000001"/>
    <n v="48555"/>
    <n v="2214.62"/>
    <n v="387.78"/>
    <n v="2602.3999999999996"/>
    <n v="184034.49"/>
    <s v=""/>
    <n v="184034.49"/>
  </r>
  <r>
    <x v="192"/>
    <x v="193"/>
    <n v="2902"/>
    <s v="Lutacaga Elementary"/>
    <s v="Yes"/>
    <x v="0"/>
    <n v="551.16999999999996"/>
    <n v="1"/>
    <n v="1"/>
    <n v="551.16999999999996"/>
    <n v="1.617"/>
    <n v="72728"/>
    <n v="78209"/>
    <n v="117601.18"/>
    <n v="8862.77"/>
    <n v="14418.72"/>
    <n v="0.18149999999999999"/>
    <n v="0.17510000000000001"/>
    <n v="46211.56"/>
    <n v="2107.73"/>
    <n v="369.06"/>
    <n v="2476.79"/>
    <n v="175152.3"/>
    <n v="216.62000000034459"/>
    <n v="175368.92000000033"/>
  </r>
  <r>
    <x v="192"/>
    <x v="193"/>
    <n v="3471"/>
    <s v="McFarland Middle School"/>
    <s v="Yes"/>
    <x v="0"/>
    <n v="740.2"/>
    <n v="1"/>
    <n v="1"/>
    <n v="740.2"/>
    <n v="2.1709999999999998"/>
    <n v="72728"/>
    <n v="78209"/>
    <n v="157892.49"/>
    <n v="11899.25"/>
    <n v="14418.72"/>
    <n v="0.18149999999999999"/>
    <n v="0.17510000000000001"/>
    <n v="62044.09"/>
    <n v="2829.86"/>
    <n v="495.51"/>
    <n v="3325.37"/>
    <n v="235161.19999999998"/>
    <s v=""/>
    <n v="235161.19999999998"/>
  </r>
  <r>
    <x v="192"/>
    <x v="193"/>
    <n v="5634"/>
    <s v="Open Door Re-Engagement"/>
    <s v="Yes"/>
    <x v="0"/>
    <n v="27.1"/>
    <n v="1"/>
    <n v="1"/>
    <n v="27.1"/>
    <n v="7.9000000000000001E-2"/>
    <n v="72728"/>
    <n v="78209"/>
    <n v="5745.51"/>
    <n v="433"/>
    <n v="14418.72"/>
    <n v="0.18149999999999999"/>
    <n v="0.17510000000000001"/>
    <n v="2257.71"/>
    <n v="102.98"/>
    <n v="18.03"/>
    <n v="121.01"/>
    <n v="8557.2300000000014"/>
    <s v=""/>
    <n v="8557.2300000000014"/>
  </r>
  <r>
    <x v="192"/>
    <x v="193"/>
    <n v="3015"/>
    <s v="Othello High School"/>
    <s v="Yes"/>
    <x v="0"/>
    <n v="1303.76"/>
    <n v="1"/>
    <n v="1"/>
    <n v="1303.76"/>
    <n v="3.8239999999999998"/>
    <n v="72728"/>
    <n v="78209"/>
    <n v="278111.87"/>
    <n v="20959.349999999999"/>
    <n v="14418.72"/>
    <n v="0.18149999999999999"/>
    <n v="0.17510000000000001"/>
    <n v="109284.47"/>
    <n v="4984.5200000000004"/>
    <n v="872.79"/>
    <n v="5857.31"/>
    <n v="414212.99999999994"/>
    <s v=""/>
    <n v="414212.99999999994"/>
  </r>
  <r>
    <x v="192"/>
    <x v="193"/>
    <n v="3730"/>
    <s v="Scootney Springs Elementary"/>
    <s v="Yes"/>
    <x v="0"/>
    <n v="577.83000000000004"/>
    <n v="1"/>
    <n v="1"/>
    <n v="577.83000000000004"/>
    <n v="1.6950000000000001"/>
    <n v="72728"/>
    <n v="78209"/>
    <n v="123273.96"/>
    <n v="9290.2999999999993"/>
    <n v="14418.72"/>
    <n v="0.18149999999999999"/>
    <n v="0.17510000000000001"/>
    <n v="48440.69"/>
    <n v="2209.4"/>
    <n v="386.87"/>
    <n v="2596.27"/>
    <n v="183601.22"/>
    <s v=""/>
    <n v="183601.22"/>
  </r>
  <r>
    <x v="192"/>
    <x v="193"/>
    <n v="5285"/>
    <s v="Wahitis Elementary School"/>
    <s v="Yes"/>
    <x v="0"/>
    <n v="587.29999999999995"/>
    <n v="1"/>
    <n v="1"/>
    <n v="587.29999999999995"/>
    <n v="1.7230000000000001"/>
    <n v="72728"/>
    <n v="78209"/>
    <n v="125310.34"/>
    <n v="9443.77"/>
    <n v="14418.72"/>
    <n v="0.18149999999999999"/>
    <n v="0.17510000000000001"/>
    <n v="49240.89"/>
    <n v="2245.9"/>
    <n v="393.26"/>
    <n v="2639.16"/>
    <n v="186634.15999999997"/>
    <s v=""/>
    <n v="186634.15999999997"/>
  </r>
  <r>
    <x v="193"/>
    <x v="194"/>
    <n v="2502"/>
    <s v="Palisades Elementary School"/>
    <s v="Yes"/>
    <x v="0"/>
    <n v="26.7"/>
    <n v="1"/>
    <n v="1"/>
    <n v="26.7"/>
    <n v="7.8E-2"/>
    <n v="72728"/>
    <n v="78209"/>
    <n v="5672.78"/>
    <n v="427.52"/>
    <n v="14418.72"/>
    <n v="0.18149999999999999"/>
    <n v="0.17510000000000001"/>
    <n v="2229.13"/>
    <n v="101.67"/>
    <n v="17.8"/>
    <n v="119.47"/>
    <n v="8448.9"/>
    <n v="0"/>
    <n v="8448.9"/>
  </r>
  <r>
    <x v="194"/>
    <x v="195"/>
    <n v="1961"/>
    <s v="Palouse at Garfield Middle School"/>
    <s v="No"/>
    <x v="1"/>
    <n v="34.79999999999999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4"/>
    <x v="195"/>
    <n v="2622"/>
    <s v="Palouse Elementary"/>
    <s v="No"/>
    <x v="1"/>
    <n v="88.85000000000000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4"/>
    <x v="195"/>
    <n v="2634"/>
    <s v="Palouse High School"/>
    <s v="No"/>
    <x v="1"/>
    <n v="47.76999999999999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5"/>
    <x v="196"/>
    <n v="5756"/>
    <s v="Paschal Sherman Tribal"/>
    <s v="Yes"/>
    <x v="0"/>
    <n v="170"/>
    <n v="1"/>
    <n v="1"/>
    <n v="170"/>
    <n v="0.499"/>
    <n v="72728"/>
    <n v="78209"/>
    <n v="36291.269999999997"/>
    <n v="2735.02"/>
    <n v="14418.72"/>
    <n v="0.18149999999999999"/>
    <n v="0.17510000000000001"/>
    <n v="14260.71"/>
    <n v="650.44000000000005"/>
    <n v="113.89"/>
    <n v="764.33"/>
    <n v="54051.329999999994"/>
    <n v="0"/>
    <n v="54051.329999999994"/>
  </r>
  <r>
    <x v="196"/>
    <x v="197"/>
    <n v="1970"/>
    <s v="Pasco Early Childhood"/>
    <s v="Yes"/>
    <x v="1"/>
    <n v="0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6"/>
    <x v="197"/>
    <n v="5391"/>
    <s v="Barbara McClintock STEM Elementary"/>
    <s v="Yes"/>
    <x v="0"/>
    <n v="616.66999999999996"/>
    <n v="1"/>
    <n v="1"/>
    <n v="616.66999999999996"/>
    <n v="1.8089999999999999"/>
    <n v="72728"/>
    <n v="78209"/>
    <n v="131564.95000000001"/>
    <n v="9915.1299999999992"/>
    <n v="14418.72"/>
    <n v="0.18149999999999999"/>
    <n v="0.17510000000000001"/>
    <n v="51698.64"/>
    <n v="2358"/>
    <n v="412.89"/>
    <n v="2770.89"/>
    <n v="195949.61000000004"/>
    <s v=""/>
    <n v="195949.61000000004"/>
  </r>
  <r>
    <x v="196"/>
    <x v="197"/>
    <n v="5392"/>
    <s v="Captain Gray STEM Elementary"/>
    <s v="Yes"/>
    <x v="0"/>
    <n v="421.1"/>
    <n v="1"/>
    <n v="1"/>
    <n v="421.1"/>
    <n v="1.2350000000000001"/>
    <n v="72728"/>
    <n v="78209"/>
    <n v="89819.08"/>
    <n v="6769.04"/>
    <n v="14418.72"/>
    <n v="0.18149999999999999"/>
    <n v="0.17510000000000001"/>
    <n v="35294.54"/>
    <n v="1609.8"/>
    <n v="281.88"/>
    <n v="1891.6799999999998"/>
    <n v="133774.34"/>
    <s v=""/>
    <n v="133774.34"/>
  </r>
  <r>
    <x v="196"/>
    <x v="197"/>
    <n v="5164"/>
    <s v="Chiawana High School"/>
    <s v="Yes"/>
    <x v="0"/>
    <n v="2988.9"/>
    <n v="1"/>
    <n v="1"/>
    <n v="2988.9"/>
    <n v="8.7669999999999995"/>
    <n v="72728"/>
    <n v="78209"/>
    <n v="637606.38"/>
    <n v="48051.92"/>
    <n v="14418.72"/>
    <n v="0.18149999999999999"/>
    <n v="0.17510000000000001"/>
    <n v="250548.37"/>
    <n v="11427.64"/>
    <n v="2000.98"/>
    <n v="13428.619999999999"/>
    <n v="949635.29"/>
    <s v=""/>
    <n v="949635.29"/>
  </r>
  <r>
    <x v="196"/>
    <x v="197"/>
    <n v="5623"/>
    <s v="Columbia River Elementary"/>
    <s v="Yes"/>
    <x v="0"/>
    <n v="604.22"/>
    <n v="1"/>
    <n v="1"/>
    <n v="604.22"/>
    <n v="1.772"/>
    <n v="72728"/>
    <n v="78209"/>
    <n v="128874.02"/>
    <n v="9712.33"/>
    <n v="14418.72"/>
    <n v="0.18149999999999999"/>
    <n v="0.17510000000000001"/>
    <n v="50641.24"/>
    <n v="2309.77"/>
    <n v="404.44"/>
    <n v="2714.21"/>
    <n v="191941.8"/>
    <s v=""/>
    <n v="191941.8"/>
  </r>
  <r>
    <x v="196"/>
    <x v="197"/>
    <n v="3425"/>
    <s v="Edwin Markham Elementary"/>
    <s v="Yes"/>
    <x v="0"/>
    <n v="229.31"/>
    <n v="1"/>
    <n v="1"/>
    <n v="229.31"/>
    <n v="0.67300000000000004"/>
    <n v="72728"/>
    <n v="78209"/>
    <n v="48945.94"/>
    <n v="3688.72"/>
    <n v="14418.72"/>
    <n v="0.18149999999999999"/>
    <n v="0.17510000000000001"/>
    <n v="19233.38"/>
    <n v="877.24"/>
    <n v="153.6"/>
    <n v="1030.8399999999999"/>
    <n v="72898.880000000005"/>
    <s v=""/>
    <n v="72898.880000000005"/>
  </r>
  <r>
    <x v="196"/>
    <x v="197"/>
    <n v="4564"/>
    <s v="Ellen Ochoa Middle School"/>
    <s v="Yes"/>
    <x v="0"/>
    <n v="852.8"/>
    <n v="1"/>
    <n v="1"/>
    <n v="852.8"/>
    <n v="2.5019999999999998"/>
    <n v="72728"/>
    <n v="78209"/>
    <n v="181965.46"/>
    <n v="13713.46"/>
    <n v="14418.72"/>
    <n v="0.18149999999999999"/>
    <n v="0.17510000000000001"/>
    <n v="71503.600000000006"/>
    <n v="3261.32"/>
    <n v="571.05999999999995"/>
    <n v="3832.38"/>
    <n v="271014.90000000002"/>
    <s v=""/>
    <n v="271014.90000000002"/>
  </r>
  <r>
    <x v="196"/>
    <x v="197"/>
    <n v="2967"/>
    <s v="Emerson Elementary"/>
    <s v="Yes"/>
    <x v="0"/>
    <n v="434.75"/>
    <n v="1"/>
    <n v="1"/>
    <n v="434.75"/>
    <n v="1.2749999999999999"/>
    <n v="72728"/>
    <n v="78209"/>
    <n v="92728.2"/>
    <n v="6988.27"/>
    <n v="14418.72"/>
    <n v="0.18149999999999999"/>
    <n v="0.17510000000000001"/>
    <n v="36437.68"/>
    <n v="1661.94"/>
    <n v="291.01"/>
    <n v="1952.95"/>
    <n v="138107.1"/>
    <s v=""/>
    <n v="138107.1"/>
  </r>
  <r>
    <x v="196"/>
    <x v="197"/>
    <n v="5393"/>
    <s v="Internet Pasco Academy of Learning"/>
    <s v="Yes"/>
    <x v="0"/>
    <n v="54.23"/>
    <n v="1"/>
    <n v="1"/>
    <n v="54.23"/>
    <n v="0.159"/>
    <n v="72728"/>
    <n v="78209"/>
    <n v="11563.75"/>
    <n v="871.48"/>
    <n v="14418.72"/>
    <n v="0.18149999999999999"/>
    <n v="0.17510000000000001"/>
    <n v="4543.99"/>
    <n v="207.25"/>
    <n v="36.29"/>
    <n v="243.54"/>
    <n v="17222.760000000002"/>
    <s v=""/>
    <n v="17222.760000000002"/>
  </r>
  <r>
    <x v="196"/>
    <x v="197"/>
    <n v="4155"/>
    <s v="James McGee Elementary"/>
    <s v="Yes"/>
    <x v="0"/>
    <n v="459.4"/>
    <n v="1"/>
    <n v="1"/>
    <n v="459.4"/>
    <n v="1.3480000000000001"/>
    <n v="72728"/>
    <n v="78209"/>
    <n v="98037.34"/>
    <n v="7388.39"/>
    <n v="14418.72"/>
    <n v="0.18149999999999999"/>
    <n v="0.17510000000000001"/>
    <n v="38523.919999999998"/>
    <n v="1757.1"/>
    <n v="307.67"/>
    <n v="2064.77"/>
    <n v="146014.42000000001"/>
    <s v=""/>
    <n v="146014.42000000001"/>
  </r>
  <r>
    <x v="196"/>
    <x v="197"/>
    <n v="2790"/>
    <s v="Longfellow Elementary"/>
    <s v="Yes"/>
    <x v="0"/>
    <n v="315.93"/>
    <n v="1"/>
    <n v="1"/>
    <n v="315.93"/>
    <n v="0.92700000000000005"/>
    <n v="72728"/>
    <n v="78209"/>
    <n v="67418.86"/>
    <n v="5080.88"/>
    <n v="14418.72"/>
    <n v="0.18149999999999999"/>
    <n v="0.17510000000000001"/>
    <n v="26492.34"/>
    <n v="1208.33"/>
    <n v="211.58"/>
    <n v="1419.9099999999999"/>
    <n v="100411.99"/>
    <s v=""/>
    <n v="100411.99"/>
  </r>
  <r>
    <x v="196"/>
    <x v="197"/>
    <n v="5394"/>
    <s v="Marie Curie STEM Elementary"/>
    <s v="Yes"/>
    <x v="0"/>
    <n v="376.84"/>
    <n v="1"/>
    <n v="1"/>
    <n v="376.84"/>
    <n v="1.105"/>
    <n v="72728"/>
    <n v="78209"/>
    <n v="80364.44"/>
    <n v="6056.5"/>
    <n v="14418.72"/>
    <n v="0.18149999999999999"/>
    <n v="0.17510000000000001"/>
    <n v="31579.32"/>
    <n v="1440.35"/>
    <n v="252.21"/>
    <n v="1692.56"/>
    <n v="119692.82"/>
    <s v=""/>
    <n v="119692.82"/>
  </r>
  <r>
    <x v="196"/>
    <x v="197"/>
    <n v="3085"/>
    <s v="Mark Twain Elementary"/>
    <s v="Yes"/>
    <x v="0"/>
    <n v="559.1"/>
    <n v="1"/>
    <n v="1"/>
    <n v="559.1"/>
    <n v="1.64"/>
    <n v="72728"/>
    <n v="78209"/>
    <n v="119273.92"/>
    <n v="8988.84"/>
    <n v="14418.72"/>
    <n v="0.18149999999999999"/>
    <n v="0.17510000000000001"/>
    <n v="46868.86"/>
    <n v="2137.71"/>
    <n v="374.31"/>
    <n v="2512.02"/>
    <n v="177643.63999999998"/>
    <s v=""/>
    <n v="177643.63999999998"/>
  </r>
  <r>
    <x v="196"/>
    <x v="197"/>
    <n v="4595"/>
    <s v="Maya Angelou Elementary"/>
    <s v="Yes"/>
    <x v="0"/>
    <n v="569.02"/>
    <n v="1"/>
    <n v="1"/>
    <n v="569.02"/>
    <n v="1.669"/>
    <n v="72728"/>
    <n v="78209"/>
    <n v="121383.03"/>
    <n v="9147.7900000000009"/>
    <n v="14418.72"/>
    <n v="0.18149999999999999"/>
    <n v="0.17510000000000001"/>
    <n v="47697.64"/>
    <n v="2175.5100000000002"/>
    <n v="380.93"/>
    <n v="2556.44"/>
    <n v="180784.9"/>
    <s v=""/>
    <n v="180784.9"/>
  </r>
  <r>
    <x v="196"/>
    <x v="197"/>
    <n v="2267"/>
    <s v="Mcloughlin Middle School"/>
    <s v="Yes"/>
    <x v="0"/>
    <n v="1079.82"/>
    <n v="1"/>
    <n v="1"/>
    <n v="1079.82"/>
    <n v="3.1669999999999998"/>
    <n v="72728"/>
    <n v="78209"/>
    <n v="230329.58"/>
    <n v="17358.32"/>
    <n v="14418.72"/>
    <n v="0.18149999999999999"/>
    <n v="0.17510000000000001"/>
    <n v="90508.35"/>
    <n v="4128.13"/>
    <n v="722.84"/>
    <n v="4850.97"/>
    <n v="343047.22"/>
    <n v="216.67999999970198"/>
    <n v="343263.89999999967"/>
  </r>
  <r>
    <x v="196"/>
    <x v="197"/>
    <n v="3912"/>
    <s v="New Horizons High School"/>
    <s v="Yes"/>
    <x v="0"/>
    <n v="331.45"/>
    <n v="1"/>
    <n v="1"/>
    <n v="331.45"/>
    <n v="0.97199999999999998"/>
    <n v="72728"/>
    <n v="78209"/>
    <n v="70691.62"/>
    <n v="5327.53"/>
    <n v="14418.72"/>
    <n v="0.18149999999999999"/>
    <n v="0.17510000000000001"/>
    <n v="27778.38"/>
    <n v="1266.99"/>
    <n v="221.85"/>
    <n v="1488.84"/>
    <n v="105286.37"/>
    <s v=""/>
    <n v="105286.37"/>
  </r>
  <r>
    <x v="196"/>
    <x v="197"/>
    <n v="5711"/>
    <s v="Pasco Innovative Experiences and e-Learning"/>
    <s v="Yes"/>
    <x v="0"/>
    <n v="114.45"/>
    <n v="1"/>
    <n v="1"/>
    <n v="114.45"/>
    <n v="0.33600000000000002"/>
    <n v="72728"/>
    <n v="78209"/>
    <n v="24436.61"/>
    <n v="1841.61"/>
    <n v="14418.72"/>
    <n v="0.18149999999999999"/>
    <n v="0.17510000000000001"/>
    <n v="9602.4"/>
    <n v="437.97"/>
    <n v="76.69"/>
    <n v="514.66000000000008"/>
    <n v="36395.280000000006"/>
    <s v=""/>
    <n v="36395.280000000006"/>
  </r>
  <r>
    <x v="196"/>
    <x v="197"/>
    <n v="2917"/>
    <s v="Pasco Senior High School"/>
    <s v="Yes"/>
    <x v="0"/>
    <n v="2430.38"/>
    <n v="1"/>
    <n v="1"/>
    <n v="2430.38"/>
    <n v="7.1289999999999996"/>
    <n v="72728"/>
    <n v="78209"/>
    <n v="518477.91"/>
    <n v="39074.050000000003"/>
    <n v="14418.72"/>
    <n v="0.18149999999999999"/>
    <n v="0.17510000000000001"/>
    <n v="203736.66"/>
    <n v="9292.5300000000007"/>
    <n v="1627.12"/>
    <n v="10919.650000000001"/>
    <n v="772208.27"/>
    <s v=""/>
    <n v="772208.27"/>
  </r>
  <r>
    <x v="196"/>
    <x v="197"/>
    <n v="5624"/>
    <s v="Ray Reynolds Middle School"/>
    <s v="Yes"/>
    <x v="0"/>
    <n v="1280.53"/>
    <n v="1"/>
    <n v="1"/>
    <n v="1280.53"/>
    <n v="3.7559999999999998"/>
    <n v="72728"/>
    <n v="78209"/>
    <n v="273166.37"/>
    <n v="20586.63"/>
    <n v="14418.72"/>
    <n v="0.18149999999999999"/>
    <n v="0.17510000000000001"/>
    <n v="107341.13"/>
    <n v="4895.88"/>
    <n v="857.27"/>
    <n v="5753.15"/>
    <n v="406847.28"/>
    <s v=""/>
    <n v="406847.28"/>
  </r>
  <r>
    <x v="196"/>
    <x v="197"/>
    <n v="3515"/>
    <s v="Robert Frost Elementary"/>
    <s v="Yes"/>
    <x v="0"/>
    <n v="488.4"/>
    <n v="1"/>
    <n v="1"/>
    <n v="488.4"/>
    <n v="1.4330000000000001"/>
    <n v="72728"/>
    <n v="78209"/>
    <n v="104219.22"/>
    <n v="7854.28"/>
    <n v="14418.72"/>
    <n v="0.18149999999999999"/>
    <n v="0.17510000000000001"/>
    <n v="40953.1"/>
    <n v="1867.89"/>
    <n v="327.07"/>
    <n v="2194.96"/>
    <n v="155221.56"/>
    <s v=""/>
    <n v="155221.56"/>
  </r>
  <r>
    <x v="196"/>
    <x v="197"/>
    <n v="5345"/>
    <s v="Rosalind Franklin STEM Elementary"/>
    <s v="Yes"/>
    <x v="0"/>
    <n v="530.9"/>
    <n v="1"/>
    <n v="1"/>
    <n v="530.9"/>
    <n v="1.5569999999999999"/>
    <n v="72728"/>
    <n v="78209"/>
    <n v="113237.5"/>
    <n v="8533.91"/>
    <n v="14418.72"/>
    <n v="0.18149999999999999"/>
    <n v="0.17510000000000001"/>
    <n v="44496.84"/>
    <n v="2029.52"/>
    <n v="355.37"/>
    <n v="2384.89"/>
    <n v="168653.14"/>
    <s v=""/>
    <n v="168653.14"/>
  </r>
  <r>
    <x v="196"/>
    <x v="197"/>
    <n v="4555"/>
    <s v="Rowena Chess Elementary"/>
    <s v="Yes"/>
    <x v="0"/>
    <n v="411.6"/>
    <n v="1"/>
    <n v="1"/>
    <n v="411.6"/>
    <n v="1.2070000000000001"/>
    <n v="72728"/>
    <n v="78209"/>
    <n v="87782.7"/>
    <n v="6615.56"/>
    <n v="14418.72"/>
    <n v="0.18149999999999999"/>
    <n v="0.17510000000000001"/>
    <n v="34494.339999999997"/>
    <n v="1573.3"/>
    <n v="275.48"/>
    <n v="1848.78"/>
    <n v="130741.37999999999"/>
    <s v=""/>
    <n v="130741.37999999999"/>
  </r>
  <r>
    <x v="196"/>
    <x v="197"/>
    <n v="4041"/>
    <s v="Ruth Livingston Elementary"/>
    <s v="No"/>
    <x v="1"/>
    <n v="562.8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6"/>
    <x v="197"/>
    <n v="5596"/>
    <s v="Soar to Success"/>
    <s v="No"/>
    <x v="1"/>
    <n v="50.8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6"/>
    <x v="197"/>
    <n v="3324"/>
    <s v="Stevens Middle School"/>
    <s v="Yes"/>
    <x v="0"/>
    <n v="946.33"/>
    <n v="1"/>
    <n v="1"/>
    <n v="946.33"/>
    <n v="2.7759999999999998"/>
    <n v="72728"/>
    <n v="78209"/>
    <n v="201892.93"/>
    <n v="15215.25"/>
    <n v="14418.72"/>
    <n v="0.18149999999999999"/>
    <n v="0.17510000000000001"/>
    <n v="79334.12"/>
    <n v="3618.47"/>
    <n v="633.59"/>
    <n v="4252.0599999999995"/>
    <n v="300694.36"/>
    <s v=""/>
    <n v="300694.36"/>
  </r>
  <r>
    <x v="196"/>
    <x v="197"/>
    <n v="5556"/>
    <s v="Three Rivers Elementary"/>
    <s v="Yes"/>
    <x v="0"/>
    <n v="653.5"/>
    <n v="1"/>
    <n v="1"/>
    <n v="653.5"/>
    <n v="1.917"/>
    <n v="72728"/>
    <n v="78209"/>
    <n v="139419.57999999999"/>
    <n v="10507.07"/>
    <n v="14418.72"/>
    <n v="0.18149999999999999"/>
    <n v="0.17510000000000001"/>
    <n v="54785.13"/>
    <n v="2498.7800000000002"/>
    <n v="437.54"/>
    <n v="2936.32"/>
    <n v="207648.1"/>
    <s v=""/>
    <n v="207648.1"/>
  </r>
  <r>
    <x v="196"/>
    <x v="197"/>
    <n v="5020"/>
    <s v="Virgie Robinson Elementary"/>
    <s v="Yes"/>
    <x v="0"/>
    <n v="502.2"/>
    <n v="1"/>
    <n v="1"/>
    <n v="502.2"/>
    <n v="1.4730000000000001"/>
    <n v="72728"/>
    <n v="78209"/>
    <n v="107128.34"/>
    <n v="8073.52"/>
    <n v="14418.72"/>
    <n v="0.18149999999999999"/>
    <n v="0.17510000000000001"/>
    <n v="42096.24"/>
    <n v="1920.03"/>
    <n v="336.2"/>
    <n v="2256.23"/>
    <n v="159554.32999999999"/>
    <s v=""/>
    <n v="159554.32999999999"/>
  </r>
  <r>
    <x v="196"/>
    <x v="197"/>
    <n v="4526"/>
    <s v="Whittier Elementary"/>
    <s v="Yes"/>
    <x v="0"/>
    <n v="373.7"/>
    <n v="1"/>
    <n v="1"/>
    <n v="373.7"/>
    <n v="1.0960000000000001"/>
    <n v="72728"/>
    <n v="78209"/>
    <n v="79709.89"/>
    <n v="6007.17"/>
    <n v="14418.72"/>
    <n v="0.18149999999999999"/>
    <n v="0.17510000000000001"/>
    <n v="31322.12"/>
    <n v="1428.62"/>
    <n v="250.15"/>
    <n v="1678.77"/>
    <n v="118717.95"/>
    <s v=""/>
    <n v="118717.95"/>
  </r>
  <r>
    <x v="197"/>
    <x v="198"/>
    <n v="5639"/>
    <s v="Pateros Alternative School"/>
    <s v="No"/>
    <x v="1"/>
    <n v="1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197"/>
    <x v="198"/>
    <n v="2396"/>
    <s v="Pateros Elementary"/>
    <s v="Yes"/>
    <x v="0"/>
    <n v="121.5"/>
    <n v="1.01"/>
    <n v="1.01"/>
    <n v="121.5"/>
    <n v="0.35599999999999998"/>
    <n v="72728"/>
    <n v="78209"/>
    <n v="26150.080000000002"/>
    <n v="1970.75"/>
    <n v="14418.72"/>
    <n v="0.18149999999999999"/>
    <n v="0.17510000000000001"/>
    <n v="10224.379999999999"/>
    <n v="468.68"/>
    <n v="82.07"/>
    <n v="550.75"/>
    <n v="38895.96"/>
    <n v="-3.1900000000023283"/>
    <n v="38892.769999999997"/>
  </r>
  <r>
    <x v="197"/>
    <x v="198"/>
    <n v="2397"/>
    <s v="Pateros High School"/>
    <s v="Yes"/>
    <x v="0"/>
    <n v="111.84"/>
    <n v="1.01"/>
    <n v="1.01"/>
    <n v="111.84"/>
    <n v="0.32800000000000001"/>
    <n v="72728"/>
    <n v="78209"/>
    <n v="24093.33"/>
    <n v="1815.75"/>
    <n v="14418.72"/>
    <n v="0.18149999999999999"/>
    <n v="0.17510000000000001"/>
    <n v="9420.2199999999993"/>
    <n v="431.82"/>
    <n v="75.61"/>
    <n v="507.43"/>
    <n v="35836.730000000003"/>
    <s v=""/>
    <n v="35836.730000000003"/>
  </r>
  <r>
    <x v="198"/>
    <x v="199"/>
    <n v="2133"/>
    <s v="Paterson Elementary School"/>
    <s v="Yes"/>
    <x v="0"/>
    <n v="140.80000000000001"/>
    <n v="1"/>
    <n v="1"/>
    <n v="140.80000000000001"/>
    <n v="0.41299999999999998"/>
    <n v="72728"/>
    <n v="78209"/>
    <n v="30036.66"/>
    <n v="2263.66"/>
    <n v="14418.72"/>
    <n v="0.18149999999999999"/>
    <n v="0.17510000000000001"/>
    <n v="11802.95"/>
    <n v="538.34"/>
    <n v="94.26"/>
    <n v="632.6"/>
    <n v="44735.87"/>
    <n v="0"/>
    <n v="44735.87"/>
  </r>
  <r>
    <x v="199"/>
    <x v="200"/>
    <n v="2858"/>
    <s v="Pe Ell School"/>
    <s v="Yes"/>
    <x v="0"/>
    <n v="270.94"/>
    <n v="1"/>
    <n v="1.04"/>
    <n v="270.94"/>
    <n v="0.79500000000000004"/>
    <n v="72728"/>
    <n v="78209"/>
    <n v="57818.76"/>
    <n v="6844.44"/>
    <n v="14418.72"/>
    <n v="0.18149999999999999"/>
    <n v="0.17510000000000001"/>
    <n v="23155.45"/>
    <n v="1077.72"/>
    <n v="188.71"/>
    <n v="1266.43"/>
    <n v="89085.08"/>
    <n v="-9.9999999947613105E-3"/>
    <n v="89085.07"/>
  </r>
  <r>
    <x v="200"/>
    <x v="201"/>
    <n v="3299"/>
    <s v="Artondale Elementary School"/>
    <s v="No"/>
    <x v="1"/>
    <n v="355.5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4080"/>
    <s v="Discovery Elementary School"/>
    <s v="No"/>
    <x v="1"/>
    <n v="359.83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3055"/>
    <s v="Evergreen Elementary"/>
    <s v="Yes"/>
    <x v="0"/>
    <n v="311.37"/>
    <n v="1.1299999999999999"/>
    <n v="1.1299999999999999"/>
    <n v="311.37"/>
    <n v="0.91300000000000003"/>
    <n v="72728"/>
    <n v="78209"/>
    <n v="75032.75"/>
    <n v="5654.69"/>
    <n v="14418.72"/>
    <n v="0.18149999999999999"/>
    <n v="0.17510000000000001"/>
    <n v="27772.87"/>
    <n v="1344.79"/>
    <n v="235.47"/>
    <n v="1580.26"/>
    <n v="110040.56999999999"/>
    <n v="-8.0800000000162981"/>
    <n v="110032.48999999998"/>
  </r>
  <r>
    <x v="200"/>
    <x v="201"/>
    <n v="4081"/>
    <s v="Gig Harbor High"/>
    <s v="No"/>
    <x v="1"/>
    <n v="1372.8999999999999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2294"/>
    <s v="Goodman Middle School"/>
    <s v="No"/>
    <x v="1"/>
    <n v="485.76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2944"/>
    <s v="Harbor Heights Elementary School"/>
    <s v="No"/>
    <x v="1"/>
    <n v="404.90999999999997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4387"/>
    <s v="Harbor Ridge Middle School"/>
    <s v="No"/>
    <x v="1"/>
    <n v="594.99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1516"/>
    <s v="Henderson Bay Alt High School"/>
    <s v="No"/>
    <x v="1"/>
    <n v="142.82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4156"/>
    <s v="Key Peninsula Middle School"/>
    <s v="No"/>
    <x v="1"/>
    <n v="458.3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4219"/>
    <s v="Kopachuck Middle School"/>
    <s v="No"/>
    <x v="1"/>
    <n v="484.04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4189"/>
    <s v="Minter Creek Elementary"/>
    <s v="No"/>
    <x v="1"/>
    <n v="282.32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2681"/>
    <s v="Peninsula High School"/>
    <s v="No"/>
    <x v="1"/>
    <n v="1333.44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5631"/>
    <s v="Pioneer Elementary School"/>
    <s v="No"/>
    <x v="1"/>
    <n v="492.93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3685"/>
    <s v="Purdy Elementary School"/>
    <s v="No"/>
    <x v="1"/>
    <n v="464.34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5685"/>
    <s v="Swift Water Elementary"/>
    <s v="No"/>
    <x v="1"/>
    <n v="522.70000000000005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0"/>
    <x v="201"/>
    <n v="3056"/>
    <s v="Vaughn Elementary School"/>
    <s v="Yes"/>
    <x v="0"/>
    <n v="281.93"/>
    <n v="1.1299999999999999"/>
    <n v="1.1299999999999999"/>
    <n v="281.93"/>
    <n v="0.82699999999999996"/>
    <n v="72728"/>
    <n v="78209"/>
    <n v="67965.039999999994"/>
    <n v="5122.05"/>
    <n v="14418.72"/>
    <n v="0.18149999999999999"/>
    <n v="0.17510000000000001"/>
    <n v="25156.81"/>
    <n v="1218.1199999999999"/>
    <n v="213.29"/>
    <n v="1431.4099999999999"/>
    <n v="99675.31"/>
    <s v=""/>
    <n v="99675.31"/>
  </r>
  <r>
    <x v="200"/>
    <x v="201"/>
    <n v="4307"/>
    <s v="Voyager Elementary"/>
    <s v="No"/>
    <x v="1"/>
    <n v="468.32"/>
    <n v="1.1299999999999999"/>
    <n v="1.129999999999999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1"/>
    <x v="202"/>
    <n v="5686"/>
    <s v="Pinnacles Prep Charter School"/>
    <s v="No"/>
    <x v="1"/>
    <n v="217.7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2"/>
    <x v="203"/>
    <n v="4463"/>
    <s v="Pioneer Elementary School"/>
    <s v="Yes"/>
    <x v="0"/>
    <n v="479.93"/>
    <n v="1.06"/>
    <n v="1.06"/>
    <n v="479.93"/>
    <n v="1.4079999999999999"/>
    <n v="72728"/>
    <n v="78209"/>
    <n v="108545.09"/>
    <n v="8180.28"/>
    <n v="14418.72"/>
    <n v="0.18149999999999999"/>
    <n v="0.17510000000000001"/>
    <n v="41434.86"/>
    <n v="1945.42"/>
    <n v="340.64"/>
    <n v="2286.06"/>
    <n v="160446.29"/>
    <s v=""/>
    <n v="160446.29"/>
  </r>
  <r>
    <x v="202"/>
    <x v="203"/>
    <n v="2865"/>
    <s v="Pioneer Middle School"/>
    <s v="Yes"/>
    <x v="0"/>
    <n v="256.89999999999998"/>
    <n v="1.06"/>
    <n v="1.06"/>
    <n v="256.89999999999998"/>
    <n v="0.754"/>
    <n v="72728"/>
    <n v="78209"/>
    <n v="58127.13"/>
    <n v="4380.63"/>
    <n v="14418.72"/>
    <n v="0.18149999999999999"/>
    <n v="0.17510000000000001"/>
    <n v="22188.84"/>
    <n v="1041.8"/>
    <n v="182.42"/>
    <n v="1224.22"/>
    <n v="85920.82"/>
    <n v="-113.96000000002095"/>
    <n v="85806.859999999986"/>
  </r>
  <r>
    <x v="203"/>
    <x v="204"/>
    <n v="3087"/>
    <s v="Pomeroy Elementary School"/>
    <s v="No"/>
    <x v="1"/>
    <n v="205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3"/>
    <x v="204"/>
    <n v="2241"/>
    <s v="Pomeroy Jr Sr High School"/>
    <s v="Yes"/>
    <x v="0"/>
    <n v="133.76000000000002"/>
    <n v="1.01"/>
    <n v="1.01"/>
    <n v="133.76000000000002"/>
    <n v="0.39200000000000002"/>
    <n v="72728"/>
    <n v="78209"/>
    <n v="28794.47"/>
    <n v="2170.04"/>
    <n v="14418.72"/>
    <n v="0.18149999999999999"/>
    <n v="0.17510000000000001"/>
    <n v="11258.31"/>
    <n v="516.08000000000004"/>
    <n v="90.37"/>
    <n v="606.45000000000005"/>
    <n v="42829.27"/>
    <n v="-1.8299999999944703"/>
    <n v="42827.44"/>
  </r>
  <r>
    <x v="204"/>
    <x v="205"/>
    <n v="1897"/>
    <s v="Special Education"/>
    <s v="No"/>
    <x v="1"/>
    <n v="0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4"/>
    <x v="206"/>
    <n v="4494"/>
    <s v="Dry Creek Elementary"/>
    <s v="Yes"/>
    <x v="0"/>
    <n v="359.64000000000004"/>
    <n v="1"/>
    <n v="1.04"/>
    <n v="359.64000000000004"/>
    <n v="1.0549999999999999"/>
    <n v="72728"/>
    <n v="78209"/>
    <n v="76728.039999999994"/>
    <n v="9082.8700000000008"/>
    <n v="14418.72"/>
    <n v="0.18149999999999999"/>
    <n v="0.17510000000000001"/>
    <n v="30728.3"/>
    <n v="1430.18"/>
    <n v="250.42"/>
    <n v="1680.6000000000001"/>
    <n v="118219.81"/>
    <s v=""/>
    <n v="118219.81"/>
  </r>
  <r>
    <x v="204"/>
    <x v="206"/>
    <n v="2909"/>
    <s v="Franklin Elementary"/>
    <s v="Yes"/>
    <x v="0"/>
    <n v="335.29"/>
    <n v="1"/>
    <n v="1.04"/>
    <n v="335.29"/>
    <n v="0.98399999999999999"/>
    <n v="72728"/>
    <n v="78209"/>
    <n v="71564.350000000006"/>
    <n v="8471.61"/>
    <n v="14418.72"/>
    <n v="0.18149999999999999"/>
    <n v="0.17510000000000001"/>
    <n v="28660.33"/>
    <n v="1333.93"/>
    <n v="233.57"/>
    <n v="1567.5"/>
    <n v="110263.79000000001"/>
    <s v=""/>
    <n v="110263.79000000001"/>
  </r>
  <r>
    <x v="204"/>
    <x v="206"/>
    <n v="3079"/>
    <s v="Hamilton Elementary"/>
    <s v="Yes"/>
    <x v="0"/>
    <n v="355.55"/>
    <n v="1"/>
    <n v="1.04"/>
    <n v="355.55"/>
    <n v="1.0429999999999999"/>
    <n v="72728"/>
    <n v="78209"/>
    <n v="75855.3"/>
    <n v="8979.57"/>
    <n v="14418.72"/>
    <n v="0.18149999999999999"/>
    <n v="0.17510000000000001"/>
    <n v="30378.78"/>
    <n v="1413.91"/>
    <n v="247.58"/>
    <n v="1661.49"/>
    <n v="116875.14"/>
    <s v=""/>
    <n v="116875.14"/>
  </r>
  <r>
    <x v="204"/>
    <x v="206"/>
    <n v="2368"/>
    <s v="Jefferson Elementary"/>
    <s v="Yes"/>
    <x v="0"/>
    <n v="247.37"/>
    <n v="1"/>
    <n v="1.04"/>
    <n v="247.37"/>
    <n v="0.72599999999999998"/>
    <n v="72728"/>
    <n v="78209"/>
    <n v="52800.53"/>
    <n v="6250.39"/>
    <n v="14418.72"/>
    <n v="0.18149999999999999"/>
    <n v="0.17510000000000001"/>
    <n v="21145.73"/>
    <n v="984.18"/>
    <n v="172.33"/>
    <n v="1156.51"/>
    <n v="81353.159999999989"/>
    <n v="-112.04000000003725"/>
    <n v="81241.119999999952"/>
  </r>
  <r>
    <x v="204"/>
    <x v="206"/>
    <n v="4003"/>
    <s v="Lincoln High School"/>
    <s v="Yes"/>
    <x v="0"/>
    <n v="73.17"/>
    <n v="1"/>
    <n v="1.04"/>
    <n v="73.17"/>
    <n v="0.215"/>
    <n v="72728"/>
    <n v="78209"/>
    <n v="15636.52"/>
    <n v="1851.01"/>
    <n v="14418.72"/>
    <n v="0.18149999999999999"/>
    <n v="0.17510000000000001"/>
    <n v="6262.17"/>
    <n v="291.45999999999998"/>
    <n v="51.03"/>
    <n v="342.49"/>
    <n v="24092.190000000002"/>
    <s v=""/>
    <n v="24092.190000000002"/>
  </r>
  <r>
    <x v="204"/>
    <x v="206"/>
    <n v="2908"/>
    <s v="Port Angeles High School"/>
    <s v="Yes"/>
    <x v="0"/>
    <n v="906.9"/>
    <n v="1"/>
    <n v="1.04"/>
    <n v="906.9"/>
    <n v="2.66"/>
    <n v="72728"/>
    <n v="78209"/>
    <n v="193456.48"/>
    <n v="22900.9"/>
    <n v="14418.72"/>
    <n v="0.18149999999999999"/>
    <n v="0.17510000000000001"/>
    <n v="77476.09"/>
    <n v="3605.96"/>
    <n v="631.4"/>
    <n v="4237.3599999999997"/>
    <n v="298070.83"/>
    <s v=""/>
    <n v="298070.83"/>
  </r>
  <r>
    <x v="204"/>
    <x v="206"/>
    <n v="5115"/>
    <s v="Roosevelt Elementary School"/>
    <s v="Yes"/>
    <x v="0"/>
    <n v="419.84999999999997"/>
    <n v="1"/>
    <n v="1.04"/>
    <n v="419.84999999999997"/>
    <n v="1.232"/>
    <n v="72728"/>
    <n v="78209"/>
    <n v="89600.9"/>
    <n v="10606.73"/>
    <n v="14418.72"/>
    <n v="0.18149999999999999"/>
    <n v="0.17510000000000001"/>
    <n v="35883.660000000003"/>
    <n v="1670.13"/>
    <n v="292.44"/>
    <n v="1962.5700000000002"/>
    <n v="138053.86000000002"/>
    <s v=""/>
    <n v="138053.86000000002"/>
  </r>
  <r>
    <x v="204"/>
    <x v="206"/>
    <n v="5611"/>
    <s v="Seaview Academy"/>
    <s v="Yes"/>
    <x v="0"/>
    <n v="292.17999999999995"/>
    <n v="1"/>
    <n v="1.04"/>
    <n v="292.17999999999995"/>
    <n v="0.85699999999999998"/>
    <n v="72728"/>
    <n v="78209"/>
    <n v="62327.9"/>
    <n v="7378.22"/>
    <n v="14418.72"/>
    <n v="0.18149999999999999"/>
    <n v="0.17510000000000001"/>
    <n v="24961.279999999999"/>
    <n v="1161.77"/>
    <n v="203.43"/>
    <n v="1365.2"/>
    <n v="96032.599999999991"/>
    <s v=""/>
    <n v="96032.599999999991"/>
  </r>
  <r>
    <x v="204"/>
    <x v="206"/>
    <n v="3318"/>
    <s v="Stevens Middle School"/>
    <s v="Yes"/>
    <x v="0"/>
    <n v="481.43"/>
    <n v="1"/>
    <n v="1.04"/>
    <n v="481.43"/>
    <n v="1.4119999999999999"/>
    <n v="72728"/>
    <n v="78209"/>
    <n v="102691.94"/>
    <n v="12156.41"/>
    <n v="14418.72"/>
    <n v="0.18149999999999999"/>
    <n v="0.17510000000000001"/>
    <n v="41126.410000000003"/>
    <n v="1914.14"/>
    <n v="335.17"/>
    <n v="2249.31"/>
    <n v="158224.07"/>
    <s v=""/>
    <n v="158224.07"/>
  </r>
  <r>
    <x v="205"/>
    <x v="207"/>
    <n v="4475"/>
    <s v="Blue Heron Middle School"/>
    <s v="No"/>
    <x v="1"/>
    <n v="225.0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5"/>
    <x v="207"/>
    <n v="1798"/>
    <s v="OCEAN"/>
    <s v="Yes"/>
    <x v="0"/>
    <n v="138.27000000000001"/>
    <n v="1.1200000000000001"/>
    <n v="1.1200000000000001"/>
    <n v="138.27000000000001"/>
    <n v="0.40600000000000003"/>
    <n v="72728"/>
    <n v="78209"/>
    <n v="33070.879999999997"/>
    <n v="2492.3200000000002"/>
    <n v="14418.72"/>
    <n v="0.18149999999999999"/>
    <n v="0.17510000000000001"/>
    <n v="12292.77"/>
    <n v="592.72"/>
    <n v="103.79"/>
    <n v="696.51"/>
    <n v="48552.479999999996"/>
    <n v="-1.9999999989522621E-2"/>
    <n v="48552.460000000006"/>
  </r>
  <r>
    <x v="205"/>
    <x v="207"/>
    <n v="2503"/>
    <s v="Port Townsend High School"/>
    <s v="No"/>
    <x v="1"/>
    <n v="349.7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5"/>
    <x v="207"/>
    <n v="3094"/>
    <s v="Salish Coast Elementary"/>
    <s v="Yes"/>
    <x v="0"/>
    <n v="470.53999999999996"/>
    <n v="1.1200000000000001"/>
    <n v="1.1200000000000001"/>
    <n v="470.53999999999996"/>
    <n v="1.38"/>
    <n v="72728"/>
    <n v="78209"/>
    <n v="112408.4"/>
    <n v="8471.43"/>
    <n v="14418.72"/>
    <n v="0.18149999999999999"/>
    <n v="0.17510000000000001"/>
    <n v="41783.31"/>
    <n v="2014.66"/>
    <n v="352.77"/>
    <n v="2367.4300000000003"/>
    <n v="165030.56999999998"/>
    <s v=""/>
    <n v="165030.56999999998"/>
  </r>
  <r>
    <x v="206"/>
    <x v="208"/>
    <n v="3574"/>
    <s v="Prescott Elementary School"/>
    <s v="Yes"/>
    <x v="0"/>
    <n v="144"/>
    <n v="1"/>
    <n v="1"/>
    <n v="144"/>
    <n v="0.42199999999999999"/>
    <n v="72728"/>
    <n v="78209"/>
    <n v="30691.22"/>
    <n v="2312.98"/>
    <n v="14418.72"/>
    <n v="0.18149999999999999"/>
    <n v="0.17510000000000001"/>
    <n v="12060.16"/>
    <n v="550.07000000000005"/>
    <n v="96.32"/>
    <n v="646.3900000000001"/>
    <n v="45710.750000000007"/>
    <n v="-1.0000000009313226E-2"/>
    <n v="45710.74"/>
  </r>
  <r>
    <x v="206"/>
    <x v="208"/>
    <n v="3575"/>
    <s v="Prescott Jr Sr High"/>
    <s v="Yes"/>
    <x v="0"/>
    <n v="68.489999999999995"/>
    <n v="1"/>
    <n v="1"/>
    <n v="68.489999999999995"/>
    <n v="0.20100000000000001"/>
    <n v="72728"/>
    <n v="78209"/>
    <n v="14618.33"/>
    <n v="1101.68"/>
    <n v="14418.72"/>
    <n v="0.18149999999999999"/>
    <n v="0.17510000000000001"/>
    <n v="5744.29"/>
    <n v="262"/>
    <n v="45.88"/>
    <n v="307.88"/>
    <n v="21772.18"/>
    <s v=""/>
    <n v="21772.18"/>
  </r>
  <r>
    <x v="206"/>
    <x v="208"/>
    <n v="5687"/>
    <s v="Prescott Middle School"/>
    <s v="Yes"/>
    <x v="0"/>
    <n v="53.09"/>
    <n v="1"/>
    <n v="1"/>
    <n v="53.09"/>
    <n v="0.156"/>
    <n v="72728"/>
    <n v="78209"/>
    <n v="11345.57"/>
    <n v="855.03"/>
    <n v="14418.72"/>
    <n v="0.18149999999999999"/>
    <n v="0.17510000000000001"/>
    <n v="4458.26"/>
    <n v="203.34"/>
    <n v="35.6"/>
    <n v="238.94"/>
    <n v="16897.8"/>
    <s v=""/>
    <n v="16897.8"/>
  </r>
  <r>
    <x v="207"/>
    <x v="209"/>
    <n v="5339"/>
    <s v="PRIDE Prep School "/>
    <s v="Yes"/>
    <x v="0"/>
    <n v="426.99000000000007"/>
    <n v="1"/>
    <n v="1"/>
    <n v="426.99000000000007"/>
    <n v="1.2529999999999999"/>
    <n v="72728"/>
    <n v="78209"/>
    <n v="91128.18"/>
    <n v="6867.7"/>
    <n v="14418.72"/>
    <n v="0.18149999999999999"/>
    <n v="0.17510000000000001"/>
    <n v="35808.959999999999"/>
    <n v="1633.26"/>
    <n v="285.98"/>
    <n v="1919.24"/>
    <n v="135724.07999999999"/>
    <n v="-9.9999999802093953E-3"/>
    <n v="135724.07"/>
  </r>
  <r>
    <x v="208"/>
    <x v="210"/>
    <n v="2906"/>
    <s v="Housel Middle School"/>
    <s v="Yes"/>
    <x v="0"/>
    <n v="560.82000000000005"/>
    <n v="1"/>
    <n v="1"/>
    <n v="560.82000000000005"/>
    <n v="1.645"/>
    <n v="72728"/>
    <n v="78209"/>
    <n v="119637.56"/>
    <n v="9016.25"/>
    <n v="14418.72"/>
    <n v="0.18149999999999999"/>
    <n v="0.17510000000000001"/>
    <n v="47011.76"/>
    <n v="2144.23"/>
    <n v="375.45"/>
    <n v="2519.6799999999998"/>
    <n v="178185.25"/>
    <s v=""/>
    <n v="178185.25"/>
  </r>
  <r>
    <x v="208"/>
    <x v="210"/>
    <n v="2195"/>
    <s v="Keene-Riverview Elementary"/>
    <s v="Yes"/>
    <x v="0"/>
    <n v="377.37"/>
    <n v="1"/>
    <n v="1"/>
    <n v="377.37"/>
    <n v="1.107"/>
    <n v="72728"/>
    <n v="78209"/>
    <n v="80509.899999999994"/>
    <n v="6067.46"/>
    <n v="14418.72"/>
    <n v="0.18149999999999999"/>
    <n v="0.17510000000000001"/>
    <n v="31636.48"/>
    <n v="1442.96"/>
    <n v="252.66"/>
    <n v="1695.6200000000001"/>
    <n v="119909.45999999999"/>
    <n v="-1.0000000009313226E-2"/>
    <n v="119909.44999999998"/>
  </r>
  <r>
    <x v="208"/>
    <x v="210"/>
    <n v="3316"/>
    <s v="Prosser Heights Elementary"/>
    <s v="Yes"/>
    <x v="0"/>
    <n v="384.67"/>
    <n v="1"/>
    <n v="1"/>
    <n v="384.67"/>
    <n v="1.1279999999999999"/>
    <n v="72728"/>
    <n v="78209"/>
    <n v="82037.179999999993"/>
    <n v="6182.57"/>
    <n v="14418.72"/>
    <n v="0.18149999999999999"/>
    <n v="0.17510000000000001"/>
    <n v="32236.63"/>
    <n v="1470.33"/>
    <n v="257.45"/>
    <n v="1727.78"/>
    <n v="122184.16"/>
    <s v=""/>
    <n v="122184.16"/>
  </r>
  <r>
    <x v="208"/>
    <x v="210"/>
    <n v="2508"/>
    <s v="Prosser High School"/>
    <s v="Yes"/>
    <x v="0"/>
    <n v="830.02"/>
    <n v="1"/>
    <n v="1"/>
    <n v="830.02"/>
    <n v="2.4350000000000001"/>
    <n v="72728"/>
    <n v="78209"/>
    <n v="177092.68"/>
    <n v="13346.24"/>
    <n v="14418.72"/>
    <n v="0.18149999999999999"/>
    <n v="0.17510000000000001"/>
    <n v="69588.83"/>
    <n v="3173.98"/>
    <n v="555.76"/>
    <n v="3729.74"/>
    <n v="263757.49"/>
    <s v=""/>
    <n v="263757.49"/>
  </r>
  <r>
    <x v="208"/>
    <x v="210"/>
    <n v="5537"/>
    <s v="Prosser Opportunity Academy"/>
    <s v="Yes"/>
    <x v="0"/>
    <n v="45.3"/>
    <n v="1"/>
    <n v="1"/>
    <n v="45.3"/>
    <n v="0.13300000000000001"/>
    <n v="72728"/>
    <n v="78209"/>
    <n v="9672.82"/>
    <n v="728.98"/>
    <n v="14418.72"/>
    <n v="0.18149999999999999"/>
    <n v="0.17510000000000001"/>
    <n v="3800.95"/>
    <n v="173.36"/>
    <n v="30.36"/>
    <n v="203.72000000000003"/>
    <n v="14406.47"/>
    <s v=""/>
    <n v="14406.47"/>
  </r>
  <r>
    <x v="208"/>
    <x v="210"/>
    <n v="2905"/>
    <s v="Whitstran Elementary"/>
    <s v="Yes"/>
    <x v="0"/>
    <n v="237.97"/>
    <n v="1"/>
    <n v="1"/>
    <n v="237.97"/>
    <n v="0.69799999999999995"/>
    <n v="72728"/>
    <n v="78209"/>
    <n v="50764.14"/>
    <n v="3825.74"/>
    <n v="14418.72"/>
    <n v="0.18149999999999999"/>
    <n v="0.17510000000000001"/>
    <n v="19947.849999999999"/>
    <n v="909.83"/>
    <n v="159.31"/>
    <n v="1069.1400000000001"/>
    <n v="75606.87"/>
    <s v=""/>
    <n v="75606.87"/>
  </r>
  <r>
    <x v="209"/>
    <x v="211"/>
    <n v="2587"/>
    <s v="Franklin Elementary"/>
    <s v="No"/>
    <x v="1"/>
    <n v="254.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9"/>
    <x v="211"/>
    <n v="3203"/>
    <s v="Jefferson Elementary"/>
    <s v="Yes"/>
    <x v="0"/>
    <n v="311.72000000000003"/>
    <n v="1"/>
    <n v="1"/>
    <n v="311.72000000000003"/>
    <n v="0.91400000000000003"/>
    <n v="72728"/>
    <n v="78209"/>
    <n v="66473.39"/>
    <n v="5009.6400000000003"/>
    <n v="14418.72"/>
    <n v="0.18149999999999999"/>
    <n v="0.17510000000000001"/>
    <n v="26120.82"/>
    <n v="1191.3800000000001"/>
    <n v="208.61"/>
    <n v="1399.9900000000002"/>
    <n v="99003.839999999997"/>
    <n v="0"/>
    <n v="99003.839999999997"/>
  </r>
  <r>
    <x v="209"/>
    <x v="211"/>
    <n v="5574"/>
    <s v="Kamiak Elementary"/>
    <s v="No"/>
    <x v="1"/>
    <n v="335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9"/>
    <x v="211"/>
    <n v="3419"/>
    <s v="Lincoln Middle School"/>
    <s v="No"/>
    <x v="1"/>
    <n v="614.7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9"/>
    <x v="211"/>
    <n v="2499"/>
    <s v="Pullman High School"/>
    <s v="No"/>
    <x v="1"/>
    <n v="826.4599999999999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09"/>
    <x v="211"/>
    <n v="3614"/>
    <s v="Sunnyside Elementary"/>
    <s v="No"/>
    <x v="1"/>
    <n v="277.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447"/>
    <s v="Aylen Jr High"/>
    <s v="No"/>
    <x v="1"/>
    <n v="708.4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750"/>
    <s v="Ballou Jr High"/>
    <s v="No"/>
    <x v="1"/>
    <n v="853.6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361"/>
    <s v="Brouillet Elementary"/>
    <s v="No"/>
    <x v="1"/>
    <n v="548.9299999999999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5088"/>
    <s v="Carson Elementary"/>
    <s v="No"/>
    <x v="1"/>
    <n v="688.6999999999999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5557"/>
    <s v="Dessie F Evans Elementary "/>
    <s v="No"/>
    <x v="1"/>
    <n v="906.5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575"/>
    <s v="Edgemont Jr High"/>
    <s v="No"/>
    <x v="1"/>
    <n v="550.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5093"/>
    <s v="Edgerton Elementary"/>
    <s v="No"/>
    <x v="1"/>
    <n v="729.4300000000000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540"/>
    <s v="Emerald Ridge High School"/>
    <s v="No"/>
    <x v="1"/>
    <n v="1572.31000000000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183"/>
    <s v="Ferrucci Jr High"/>
    <s v="No"/>
    <x v="1"/>
    <n v="815.8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496"/>
    <s v="Firgrove Elementary"/>
    <s v="Yes"/>
    <x v="0"/>
    <n v="619.62"/>
    <n v="1.1200000000000001"/>
    <n v="1.1200000000000001"/>
    <n v="619.62"/>
    <n v="1.8180000000000001"/>
    <n v="72728"/>
    <n v="78209"/>
    <n v="148085.84"/>
    <n v="11160.2"/>
    <n v="14418.72"/>
    <n v="0.18149999999999999"/>
    <n v="0.17510000000000001"/>
    <n v="55044.959999999999"/>
    <n v="2654.1"/>
    <n v="464.73"/>
    <n v="3118.83"/>
    <n v="217409.83"/>
    <s v=""/>
    <n v="217409.83"/>
  </r>
  <r>
    <x v="210"/>
    <x v="212"/>
    <n v="3557"/>
    <s v="Fruitland Elementary"/>
    <s v="No"/>
    <x v="1"/>
    <n v="578.5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5142"/>
    <s v="Glacier View Junior High"/>
    <s v="No"/>
    <x v="1"/>
    <n v="835.9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360"/>
    <s v="Hunt Elementary"/>
    <s v="No"/>
    <x v="1"/>
    <n v="713.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052"/>
    <s v="Kalles Junior High"/>
    <s v="No"/>
    <x v="1"/>
    <n v="798.8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870"/>
    <s v="Karshner Elementary"/>
    <s v="Yes"/>
    <x v="0"/>
    <n v="404.1"/>
    <n v="1.1200000000000001"/>
    <n v="1.1200000000000001"/>
    <n v="404.1"/>
    <n v="1.1850000000000001"/>
    <n v="72728"/>
    <n v="78209"/>
    <n v="96524.6"/>
    <n v="7274.38"/>
    <n v="14418.72"/>
    <n v="0.18149999999999999"/>
    <n v="0.17510000000000001"/>
    <n v="35879.14"/>
    <n v="1729.98"/>
    <n v="302.92"/>
    <n v="2032.9"/>
    <n v="141711.01999999999"/>
    <s v=""/>
    <n v="141711.01999999999"/>
  </r>
  <r>
    <x v="210"/>
    <x v="212"/>
    <n v="2498"/>
    <s v="Maplewood Elementary"/>
    <s v="No"/>
    <x v="1"/>
    <n v="328.1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334"/>
    <s v="Meeker Elementary"/>
    <s v="No"/>
    <x v="1"/>
    <n v="369.6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572"/>
    <s v="Mt View Elementary"/>
    <s v="No"/>
    <x v="1"/>
    <n v="283.9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927"/>
    <s v="Northwood Elementary"/>
    <s v="No"/>
    <x v="1"/>
    <n v="718.5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146"/>
    <s v="Pope Elementary"/>
    <s v="No"/>
    <x v="1"/>
    <n v="723.2099999999999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125"/>
    <s v="Puyallup High School"/>
    <s v="No"/>
    <x v="1"/>
    <n v="1715.9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1640"/>
    <s v="Puyallup Online Academy/POA"/>
    <s v="Yes"/>
    <x v="0"/>
    <n v="216.23000000000002"/>
    <n v="1.1200000000000001"/>
    <n v="1.1200000000000001"/>
    <n v="216.23000000000002"/>
    <n v="0.63400000000000001"/>
    <n v="72728"/>
    <n v="78209"/>
    <n v="51642.7"/>
    <n v="3891.95"/>
    <n v="14418.72"/>
    <n v="0.18149999999999999"/>
    <n v="0.17510000000000001"/>
    <n v="19196.099999999999"/>
    <n v="925.58"/>
    <n v="162.07"/>
    <n v="1087.6500000000001"/>
    <n v="75818.39999999998"/>
    <n v="119.59000000008382"/>
    <n v="75937.990000000063"/>
  </r>
  <r>
    <x v="210"/>
    <x v="212"/>
    <n v="5321"/>
    <s v="Puyallup Open Doors/POD"/>
    <s v="Yes"/>
    <x v="0"/>
    <n v="100"/>
    <n v="1.1200000000000001"/>
    <n v="1.1200000000000001"/>
    <n v="100"/>
    <n v="0.29299999999999998"/>
    <n v="72728"/>
    <n v="78209"/>
    <n v="23866.42"/>
    <n v="1798.65"/>
    <n v="14418.72"/>
    <n v="0.18149999999999999"/>
    <n v="0.17510000000000001"/>
    <n v="8871.3799999999992"/>
    <n v="427.75"/>
    <n v="74.900000000000006"/>
    <n v="502.65"/>
    <n v="35039.1"/>
    <s v=""/>
    <n v="35039.1"/>
  </r>
  <r>
    <x v="210"/>
    <x v="212"/>
    <n v="5322"/>
    <s v="Puyallup Parent Partnership Program"/>
    <s v="No"/>
    <x v="1"/>
    <n v="116.0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121"/>
    <s v="Ridgecrest Elementary"/>
    <s v="No"/>
    <x v="1"/>
    <n v="465.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3645"/>
    <s v="Rogers High School"/>
    <s v="No"/>
    <x v="1"/>
    <n v="1759.95999999999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414"/>
    <s v="Shaw Road Elementary"/>
    <s v="No"/>
    <x v="1"/>
    <n v="633.229999999999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497"/>
    <s v="Spinning Elementary"/>
    <s v="No"/>
    <x v="1"/>
    <n v="315.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443"/>
    <s v="Stahl Junior High"/>
    <s v="No"/>
    <x v="1"/>
    <n v="890.6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2311"/>
    <s v="Stewart Elementary"/>
    <s v="Yes"/>
    <x v="0"/>
    <n v="291.07"/>
    <n v="1.1200000000000001"/>
    <n v="1.1200000000000001"/>
    <n v="291.07"/>
    <n v="0.85399999999999998"/>
    <n v="72728"/>
    <n v="78209"/>
    <n v="69562.880000000005"/>
    <n v="5242.46"/>
    <n v="14418.72"/>
    <n v="0.18149999999999999"/>
    <n v="0.17510000000000001"/>
    <n v="25857.200000000001"/>
    <n v="1246.76"/>
    <n v="218.31"/>
    <n v="1465.07"/>
    <n v="102127.61000000002"/>
    <s v=""/>
    <n v="102127.61000000002"/>
  </r>
  <r>
    <x v="210"/>
    <x v="212"/>
    <n v="3896"/>
    <s v="Sunrise Elementary"/>
    <s v="Yes"/>
    <x v="0"/>
    <n v="673.64"/>
    <n v="1.1200000000000001"/>
    <n v="1.1200000000000001"/>
    <n v="673.64"/>
    <n v="1.976"/>
    <n v="72728"/>
    <n v="78209"/>
    <n v="160955.79"/>
    <n v="12130.11"/>
    <n v="14418.72"/>
    <n v="0.18149999999999999"/>
    <n v="0.17510000000000001"/>
    <n v="59828.85"/>
    <n v="2884.77"/>
    <n v="505.12"/>
    <n v="3389.89"/>
    <n v="236304.64000000001"/>
    <s v=""/>
    <n v="236304.64000000001"/>
  </r>
  <r>
    <x v="210"/>
    <x v="212"/>
    <n v="3972"/>
    <s v="Walker High School"/>
    <s v="Yes"/>
    <x v="0"/>
    <n v="159.87"/>
    <n v="1.1200000000000001"/>
    <n v="1.1200000000000001"/>
    <n v="159.87"/>
    <n v="0.46899999999999997"/>
    <n v="72728"/>
    <n v="78209"/>
    <n v="38202.559999999998"/>
    <n v="2879.06"/>
    <n v="14418.72"/>
    <n v="0.18149999999999999"/>
    <n v="0.17510000000000001"/>
    <n v="14200.27"/>
    <n v="684.69"/>
    <n v="119.89"/>
    <n v="804.58"/>
    <n v="56086.47"/>
    <s v=""/>
    <n v="56086.47"/>
  </r>
  <r>
    <x v="210"/>
    <x v="212"/>
    <n v="2495"/>
    <s v="Waller Road Elementary"/>
    <s v="Yes"/>
    <x v="0"/>
    <n v="312.71000000000004"/>
    <n v="1.1200000000000001"/>
    <n v="1.1200000000000001"/>
    <n v="312.71000000000004"/>
    <n v="0.91700000000000004"/>
    <n v="72728"/>
    <n v="78209"/>
    <n v="74694.570000000007"/>
    <n v="5629.2"/>
    <n v="14418.72"/>
    <n v="0.18149999999999999"/>
    <n v="0.17510000000000001"/>
    <n v="27764.7"/>
    <n v="1338.73"/>
    <n v="234.41"/>
    <n v="1573.14"/>
    <n v="109661.61"/>
    <s v=""/>
    <n v="109661.61"/>
  </r>
  <r>
    <x v="210"/>
    <x v="212"/>
    <n v="3558"/>
    <s v="Wildwood Elementary"/>
    <s v="Yes"/>
    <x v="0"/>
    <n v="354.16999999999996"/>
    <n v="1.1200000000000001"/>
    <n v="1.1200000000000001"/>
    <n v="354.16999999999996"/>
    <n v="1.0389999999999999"/>
    <n v="72728"/>
    <n v="78209"/>
    <n v="84632.12"/>
    <n v="6378.13"/>
    <n v="14418.72"/>
    <n v="0.18149999999999999"/>
    <n v="0.17510000000000001"/>
    <n v="31458.59"/>
    <n v="1516.84"/>
    <n v="265.60000000000002"/>
    <n v="1782.44"/>
    <n v="124251.28"/>
    <s v=""/>
    <n v="124251.28"/>
  </r>
  <r>
    <x v="210"/>
    <x v="212"/>
    <n v="2519"/>
    <s v="Woodland Elementary"/>
    <s v="No"/>
    <x v="1"/>
    <n v="599.7999999999999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0"/>
    <x v="212"/>
    <n v="4496"/>
    <s v="Zeiger Elementary"/>
    <s v="Yes"/>
    <x v="0"/>
    <n v="480.81"/>
    <n v="1.1200000000000001"/>
    <n v="1.1200000000000001"/>
    <n v="480.81"/>
    <n v="1.41"/>
    <n v="72728"/>
    <n v="78209"/>
    <n v="114852.06"/>
    <n v="8655.59"/>
    <n v="14418.72"/>
    <n v="0.18149999999999999"/>
    <n v="0.17510000000000001"/>
    <n v="42691.64"/>
    <n v="2058.46"/>
    <n v="360.44"/>
    <n v="2418.9"/>
    <n v="168618.19"/>
    <s v=""/>
    <n v="168618.19"/>
  </r>
  <r>
    <x v="211"/>
    <x v="213"/>
    <n v="2491"/>
    <s v="Queets-Clearwater Elementary"/>
    <s v="Yes"/>
    <x v="0"/>
    <n v="41.6"/>
    <n v="1"/>
    <n v="1.04"/>
    <n v="41.6"/>
    <n v="0.122"/>
    <n v="72728"/>
    <n v="78209"/>
    <n v="8872.82"/>
    <n v="1050.3399999999999"/>
    <n v="14418.72"/>
    <n v="0.18149999999999999"/>
    <n v="0.17510000000000001"/>
    <n v="3553.42"/>
    <n v="165.39"/>
    <n v="28.96"/>
    <n v="194.35"/>
    <n v="13670.93"/>
    <n v="-1.0000000000218279E-2"/>
    <n v="13670.92"/>
  </r>
  <r>
    <x v="212"/>
    <x v="214"/>
    <n v="5236"/>
    <s v="PEARL"/>
    <s v="No"/>
    <x v="1"/>
    <n v="446.8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2"/>
    <x v="214"/>
    <n v="2474"/>
    <s v="Quilcene High And Elementary"/>
    <s v="Yes"/>
    <x v="0"/>
    <n v="183.89000000000001"/>
    <n v="1.06"/>
    <n v="1.06"/>
    <n v="183.89000000000001"/>
    <n v="0.53900000000000003"/>
    <n v="72728"/>
    <n v="78209"/>
    <n v="41552.42"/>
    <n v="3131.51"/>
    <n v="14418.72"/>
    <n v="0.18149999999999999"/>
    <n v="0.17510000000000001"/>
    <n v="15861.78"/>
    <n v="744.73"/>
    <n v="130.4"/>
    <n v="875.13"/>
    <n v="61420.84"/>
    <n v="0"/>
    <n v="61420.84"/>
  </r>
  <r>
    <x v="213"/>
    <x v="215"/>
    <n v="5430"/>
    <s v="Quileute Tribal School"/>
    <s v="Yes"/>
    <x v="0"/>
    <n v="124.81"/>
    <n v="1"/>
    <n v="1"/>
    <n v="124.81"/>
    <n v="0.36599999999999999"/>
    <n v="72728"/>
    <n v="78209"/>
    <n v="26618.45"/>
    <n v="2006.04"/>
    <n v="14418.72"/>
    <n v="0.18149999999999999"/>
    <n v="0.17510000000000001"/>
    <n v="10459.76"/>
    <n v="477.07"/>
    <n v="83.53"/>
    <n v="560.6"/>
    <n v="39644.85"/>
    <n v="0"/>
    <n v="39644.85"/>
  </r>
  <r>
    <x v="214"/>
    <x v="216"/>
    <n v="5529"/>
    <s v="Insight School of WA Open Doors Program"/>
    <s v="Yes"/>
    <x v="0"/>
    <n v="9.5"/>
    <n v="1"/>
    <n v="1"/>
    <n v="9.5"/>
    <n v="2.8000000000000001E-2"/>
    <n v="72728"/>
    <n v="78209"/>
    <n v="2036.38"/>
    <n v="153.47"/>
    <n v="14418.72"/>
    <n v="0.18149999999999999"/>
    <n v="0.17510000000000001"/>
    <n v="800.2"/>
    <n v="36.5"/>
    <n v="6.39"/>
    <n v="42.89"/>
    <n v="3032.9399999999996"/>
    <s v=""/>
    <n v="3032.9399999999996"/>
  </r>
  <r>
    <x v="214"/>
    <x v="216"/>
    <n v="1671"/>
    <s v="District Run Home School"/>
    <s v="Yes"/>
    <x v="0"/>
    <n v="26.19"/>
    <n v="1"/>
    <n v="1"/>
    <n v="26.19"/>
    <n v="7.6999999999999999E-2"/>
    <n v="72728"/>
    <n v="78209"/>
    <n v="5600.06"/>
    <n v="422.03"/>
    <n v="14418.72"/>
    <n v="0.18149999999999999"/>
    <n v="0.17510000000000001"/>
    <n v="2200.5500000000002"/>
    <n v="100.37"/>
    <n v="17.57"/>
    <n v="117.94"/>
    <n v="8340.5800000000017"/>
    <n v="2.0000000018626451E-2"/>
    <n v="8340.6000000000204"/>
  </r>
  <r>
    <x v="214"/>
    <x v="216"/>
    <n v="3737"/>
    <s v="Forks Elementary School"/>
    <s v="Yes"/>
    <x v="0"/>
    <n v="360.5"/>
    <n v="1"/>
    <n v="1"/>
    <n v="360.5"/>
    <n v="1.0569999999999999"/>
    <n v="72728"/>
    <n v="78209"/>
    <n v="76873.5"/>
    <n v="5793.41"/>
    <n v="14418.72"/>
    <n v="0.18149999999999999"/>
    <n v="0.17510000000000001"/>
    <n v="30207.55"/>
    <n v="1377.78"/>
    <n v="241.25"/>
    <n v="1619.03"/>
    <n v="114493.49"/>
    <s v=""/>
    <n v="114493.49"/>
  </r>
  <r>
    <x v="214"/>
    <x v="216"/>
    <n v="2349"/>
    <s v="Forks Junior-Senior High School"/>
    <s v="Yes"/>
    <x v="0"/>
    <n v="277.58"/>
    <n v="1"/>
    <n v="1"/>
    <n v="277.58"/>
    <n v="0.81399999999999995"/>
    <n v="72728"/>
    <n v="78209"/>
    <n v="59200.59"/>
    <n v="4461.54"/>
    <n v="14418.72"/>
    <n v="0.18149999999999999"/>
    <n v="0.17510000000000001"/>
    <n v="23262.959999999999"/>
    <n v="1061.04"/>
    <n v="185.79"/>
    <n v="1246.83"/>
    <n v="88171.919999999984"/>
    <s v=""/>
    <n v="88171.919999999984"/>
  </r>
  <r>
    <x v="214"/>
    <x v="216"/>
    <n v="2609"/>
    <s v="Forks Middle School"/>
    <s v="Yes"/>
    <x v="0"/>
    <n v="259"/>
    <n v="1"/>
    <n v="1"/>
    <n v="259"/>
    <n v="0.76"/>
    <n v="72728"/>
    <n v="78209"/>
    <n v="55273.279999999999"/>
    <n v="4165.5600000000004"/>
    <n v="14418.72"/>
    <n v="0.18149999999999999"/>
    <n v="0.17510000000000001"/>
    <n v="21719.72"/>
    <n v="990.65"/>
    <n v="173.46"/>
    <n v="1164.1099999999999"/>
    <n v="82322.67"/>
    <s v=""/>
    <n v="82322.67"/>
  </r>
  <r>
    <x v="214"/>
    <x v="216"/>
    <n v="5071"/>
    <s v="Insight School of Washington"/>
    <s v="Yes"/>
    <x v="0"/>
    <n v="2672.15"/>
    <n v="1"/>
    <n v="1"/>
    <n v="2672.15"/>
    <n v="7.8380000000000001"/>
    <n v="72728"/>
    <n v="78209"/>
    <n v="570042.06000000006"/>
    <n v="42960.08"/>
    <n v="14418.72"/>
    <n v="0.18149999999999999"/>
    <n v="0.17510000000000001"/>
    <n v="223998.87"/>
    <n v="10216.700000000001"/>
    <n v="1788.94"/>
    <n v="12005.640000000001"/>
    <n v="849006.65"/>
    <s v=""/>
    <n v="849006.65"/>
  </r>
  <r>
    <x v="215"/>
    <x v="217"/>
    <n v="5585"/>
    <s v="Ancient Lakes Elementary"/>
    <s v="Yes"/>
    <x v="0"/>
    <n v="367.43"/>
    <n v="1"/>
    <n v="1"/>
    <n v="367.43"/>
    <n v="1.0780000000000001"/>
    <n v="72728"/>
    <n v="78209"/>
    <n v="78400.78"/>
    <n v="5908.52"/>
    <n v="14418.72"/>
    <n v="0.18149999999999999"/>
    <n v="0.17510000000000001"/>
    <n v="30807.7"/>
    <n v="1405.16"/>
    <n v="246.04"/>
    <n v="1651.2"/>
    <n v="116768.2"/>
    <s v=""/>
    <n v="116768.2"/>
  </r>
  <r>
    <x v="215"/>
    <x v="217"/>
    <n v="3426"/>
    <s v="George Elementary"/>
    <s v="Yes"/>
    <x v="0"/>
    <n v="165.1"/>
    <n v="1"/>
    <n v="1"/>
    <n v="165.1"/>
    <n v="0.48399999999999999"/>
    <n v="72728"/>
    <n v="78209"/>
    <n v="35200.35"/>
    <n v="2652.81"/>
    <n v="14418.72"/>
    <n v="0.18149999999999999"/>
    <n v="0.17510000000000001"/>
    <n v="13832.03"/>
    <n v="630.89"/>
    <n v="110.47"/>
    <n v="741.36"/>
    <n v="52426.549999999996"/>
    <s v=""/>
    <n v="52426.549999999996"/>
  </r>
  <r>
    <x v="215"/>
    <x v="217"/>
    <n v="4536"/>
    <s v="Monument Elementary"/>
    <s v="Yes"/>
    <x v="0"/>
    <n v="291.27999999999997"/>
    <n v="1"/>
    <n v="1"/>
    <n v="291.27999999999997"/>
    <n v="0.85399999999999998"/>
    <n v="72728"/>
    <n v="78209"/>
    <n v="62109.71"/>
    <n v="4680.78"/>
    <n v="14418.72"/>
    <n v="0.18149999999999999"/>
    <n v="0.17510000000000001"/>
    <n v="24406.1"/>
    <n v="1113.17"/>
    <n v="194.92"/>
    <n v="1308.0900000000001"/>
    <n v="92504.68"/>
    <s v=""/>
    <n v="92504.68"/>
  </r>
  <r>
    <x v="215"/>
    <x v="217"/>
    <n v="3020"/>
    <s v="Mountain View Elementary"/>
    <s v="Yes"/>
    <x v="0"/>
    <n v="270.5"/>
    <n v="1"/>
    <n v="1"/>
    <n v="270.5"/>
    <n v="0.79300000000000004"/>
    <n v="72728"/>
    <n v="78209"/>
    <n v="57673.3"/>
    <n v="4346.4399999999996"/>
    <n v="14418.72"/>
    <n v="0.18149999999999999"/>
    <n v="0.17510000000000001"/>
    <n v="22662.81"/>
    <n v="1033.6600000000001"/>
    <n v="180.99"/>
    <n v="1214.6500000000001"/>
    <n v="85897.2"/>
    <s v=""/>
    <n v="85897.2"/>
  </r>
  <r>
    <x v="215"/>
    <x v="217"/>
    <n v="2919"/>
    <s v="Pioneer Elementary"/>
    <s v="Yes"/>
    <x v="0"/>
    <n v="299.87"/>
    <n v="1"/>
    <n v="1"/>
    <n v="299.87"/>
    <n v="0.88"/>
    <n v="72728"/>
    <n v="78209"/>
    <n v="64000.639999999999"/>
    <n v="4823.28"/>
    <n v="14418.72"/>
    <n v="0.18149999999999999"/>
    <n v="0.17510000000000001"/>
    <n v="25149.15"/>
    <n v="1147.07"/>
    <n v="200.85"/>
    <n v="1347.9199999999998"/>
    <n v="95320.99"/>
    <s v=""/>
    <n v="95320.99"/>
  </r>
  <r>
    <x v="215"/>
    <x v="217"/>
    <n v="3088"/>
    <s v="Quincy High School"/>
    <s v="Yes"/>
    <x v="0"/>
    <n v="898.9"/>
    <n v="1"/>
    <n v="1"/>
    <n v="898.9"/>
    <n v="2.637"/>
    <n v="72728"/>
    <n v="78209"/>
    <n v="191783.74"/>
    <n v="14453.39"/>
    <n v="14418.72"/>
    <n v="0.18149999999999999"/>
    <n v="0.17510000000000001"/>
    <n v="75361.7"/>
    <n v="3437.29"/>
    <n v="601.87"/>
    <n v="4039.16"/>
    <n v="285637.99"/>
    <s v=""/>
    <n v="285637.99"/>
  </r>
  <r>
    <x v="215"/>
    <x v="217"/>
    <n v="5648"/>
    <s v="Quincy Innovation Academy"/>
    <s v="Yes"/>
    <x v="0"/>
    <n v="141.24"/>
    <n v="1"/>
    <n v="1"/>
    <n v="141.24"/>
    <n v="0.41399999999999998"/>
    <n v="72728"/>
    <n v="78209"/>
    <n v="30109.39"/>
    <n v="2269.14"/>
    <n v="14418.72"/>
    <n v="0.18149999999999999"/>
    <n v="0.17510000000000001"/>
    <n v="11831.53"/>
    <n v="539.64"/>
    <n v="94.49"/>
    <n v="634.13"/>
    <n v="44844.189999999995"/>
    <s v=""/>
    <n v="44844.189999999995"/>
  </r>
  <r>
    <x v="215"/>
    <x v="217"/>
    <n v="5650"/>
    <s v="Quincy Innovation Academy Big Picture"/>
    <s v="Yes"/>
    <x v="0"/>
    <n v="26.61"/>
    <n v="1"/>
    <n v="1"/>
    <n v="26.61"/>
    <n v="7.8E-2"/>
    <n v="72728"/>
    <n v="78209"/>
    <n v="5672.78"/>
    <n v="427.52"/>
    <n v="14418.72"/>
    <n v="0.18149999999999999"/>
    <n v="0.17510000000000001"/>
    <n v="2229.13"/>
    <n v="101.67"/>
    <n v="17.8"/>
    <n v="119.47"/>
    <n v="8448.9"/>
    <s v=""/>
    <n v="8448.9"/>
  </r>
  <r>
    <x v="215"/>
    <x v="217"/>
    <n v="2510"/>
    <s v="Quincy Middle School"/>
    <s v="Yes"/>
    <x v="0"/>
    <n v="753.97"/>
    <n v="1"/>
    <n v="1"/>
    <n v="753.97"/>
    <n v="2.2120000000000002"/>
    <n v="72728"/>
    <n v="78209"/>
    <n v="160874.34"/>
    <n v="12123.97"/>
    <n v="14418.72"/>
    <n v="0.18149999999999999"/>
    <n v="0.17510000000000001"/>
    <n v="63215.81"/>
    <n v="2883.31"/>
    <n v="504.87"/>
    <n v="3388.18"/>
    <n v="239602.3"/>
    <n v="-2.0000000018626451E-2"/>
    <n v="239602.27999999997"/>
  </r>
  <r>
    <x v="216"/>
    <x v="218"/>
    <n v="5380"/>
    <s v="Rainier Prep"/>
    <s v="Yes"/>
    <x v="0"/>
    <n v="331.2"/>
    <n v="1.18"/>
    <n v="1.18"/>
    <n v="331.2"/>
    <n v="0.97199999999999998"/>
    <n v="72728"/>
    <n v="78209"/>
    <n v="83416.11"/>
    <n v="6286.48"/>
    <n v="14418.72"/>
    <n v="0.18149999999999999"/>
    <n v="0.17510000000000001"/>
    <n v="30255.78"/>
    <n v="1495.04"/>
    <n v="261.77999999999997"/>
    <n v="1756.82"/>
    <n v="121715.19"/>
    <n v="0"/>
    <n v="121715.19"/>
  </r>
  <r>
    <x v="217"/>
    <x v="219"/>
    <n v="4486"/>
    <s v="Rainier Elementary School"/>
    <s v="No"/>
    <x v="1"/>
    <n v="426.4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7"/>
    <x v="219"/>
    <n v="2158"/>
    <s v="Rainier Middle School"/>
    <s v="No"/>
    <x v="1"/>
    <n v="238.7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7"/>
    <x v="219"/>
    <n v="2468"/>
    <s v="Rainier Senior High School"/>
    <s v="No"/>
    <x v="1"/>
    <n v="264.3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18"/>
    <x v="220"/>
    <n v="5468"/>
    <s v="Rainier Valley Leadership Academy"/>
    <s v="Yes"/>
    <x v="0"/>
    <n v="150.78"/>
    <n v="1.18"/>
    <n v="1.18"/>
    <n v="150.78"/>
    <n v="0.442"/>
    <n v="72728"/>
    <n v="78209"/>
    <n v="37932.019999999997"/>
    <n v="2858.67"/>
    <n v="14418.72"/>
    <n v="0.18149999999999999"/>
    <n v="0.17510000000000001"/>
    <n v="13758.29"/>
    <n v="679.84"/>
    <n v="119.04"/>
    <n v="798.88"/>
    <n v="55347.859999999993"/>
    <n v="-9.9999999947613105E-3"/>
    <n v="55347.85"/>
  </r>
  <r>
    <x v="219"/>
    <x v="221"/>
    <n v="2803"/>
    <s v="Raymond Elementary School"/>
    <s v="Yes"/>
    <x v="0"/>
    <n v="242"/>
    <n v="1"/>
    <n v="1"/>
    <n v="242"/>
    <n v="0.71"/>
    <n v="72728"/>
    <n v="78209"/>
    <n v="51636.88"/>
    <n v="3891.51"/>
    <n v="14418.72"/>
    <n v="0.18149999999999999"/>
    <n v="0.17510000000000001"/>
    <n v="20290.79"/>
    <n v="925.47"/>
    <n v="162.05000000000001"/>
    <n v="1087.52"/>
    <n v="76906.7"/>
    <s v=""/>
    <n v="76906.7"/>
  </r>
  <r>
    <x v="219"/>
    <x v="221"/>
    <n v="2357"/>
    <s v="Raymond Jr Sr High School"/>
    <s v="Yes"/>
    <x v="0"/>
    <n v="257.33"/>
    <n v="1"/>
    <n v="1"/>
    <n v="257.33"/>
    <n v="0.755"/>
    <n v="72728"/>
    <n v="78209"/>
    <n v="54909.64"/>
    <n v="4138.16"/>
    <n v="14418.72"/>
    <n v="0.18149999999999999"/>
    <n v="0.17510000000000001"/>
    <n v="21576.83"/>
    <n v="984.13"/>
    <n v="172.32"/>
    <n v="1156.45"/>
    <n v="81781.08"/>
    <n v="-1.0000000009313226E-2"/>
    <n v="81781.069999999992"/>
  </r>
  <r>
    <x v="220"/>
    <x v="222"/>
    <n v="2864"/>
    <s v="Reardan Elementary School"/>
    <s v="No"/>
    <x v="1"/>
    <n v="358.4199999999999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0"/>
    <x v="222"/>
    <n v="2478"/>
    <s v="Reardan Middle-Senior High School"/>
    <s v="No"/>
    <x v="1"/>
    <n v="309.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0"/>
    <x v="222"/>
    <n v="5688"/>
    <s v="Reardan Options' Program"/>
    <s v="No"/>
    <x v="1"/>
    <n v="60.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5741"/>
    <s v="Hilltop Heritage Elementary School"/>
    <s v="No"/>
    <x v="1"/>
    <n v="502.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587"/>
    <s v="Benson Hill Elementary School"/>
    <s v="No"/>
    <x v="1"/>
    <n v="476.0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2439"/>
    <s v="Bryn Mawr Elementary School"/>
    <s v="Yes"/>
    <x v="0"/>
    <n v="388"/>
    <n v="1.18"/>
    <n v="1.18"/>
    <n v="388"/>
    <n v="1.1379999999999999"/>
    <n v="72728"/>
    <n v="78209"/>
    <n v="97662.07"/>
    <n v="7360.1"/>
    <n v="14418.72"/>
    <n v="0.18149999999999999"/>
    <n v="0.17510000000000001"/>
    <n v="35422.92"/>
    <n v="1750.37"/>
    <n v="306.49"/>
    <n v="2056.8599999999997"/>
    <n v="142501.94999999998"/>
    <n v="1.0000000707805157E-2"/>
    <n v="142501.96000000069"/>
  </r>
  <r>
    <x v="221"/>
    <x v="223"/>
    <n v="3034"/>
    <s v="Campbell Hill Elementary School"/>
    <s v="Yes"/>
    <x v="0"/>
    <n v="366.2"/>
    <n v="1.18"/>
    <n v="1.18"/>
    <n v="366.2"/>
    <n v="1.0740000000000001"/>
    <n v="72728"/>
    <n v="78209"/>
    <n v="92169.65"/>
    <n v="6946.18"/>
    <n v="14418.72"/>
    <n v="0.18149999999999999"/>
    <n v="0.17510000000000001"/>
    <n v="33430.769999999997"/>
    <n v="1651.93"/>
    <n v="289.25"/>
    <n v="1941.18"/>
    <n v="134487.77999999997"/>
    <s v=""/>
    <n v="134487.77999999997"/>
  </r>
  <r>
    <x v="221"/>
    <x v="223"/>
    <n v="3337"/>
    <s v="Cascade Elementary School"/>
    <s v="Yes"/>
    <x v="0"/>
    <n v="437.23"/>
    <n v="1.18"/>
    <n v="1.18"/>
    <n v="437.23"/>
    <n v="1.2829999999999999"/>
    <n v="72728"/>
    <n v="78209"/>
    <n v="110105.83"/>
    <n v="8297.9"/>
    <n v="14418.72"/>
    <n v="0.18149999999999999"/>
    <n v="0.17510000000000001"/>
    <n v="39936.39"/>
    <n v="1973.4"/>
    <n v="345.54"/>
    <n v="2318.94"/>
    <n v="160659.06"/>
    <s v=""/>
    <n v="160659.06"/>
  </r>
  <r>
    <x v="221"/>
    <x v="223"/>
    <n v="3280"/>
    <s v="Dimmitt Middle School"/>
    <s v="Yes"/>
    <x v="0"/>
    <n v="631.84"/>
    <n v="1.18"/>
    <n v="1.18"/>
    <n v="631.84"/>
    <n v="1.853"/>
    <n v="72728"/>
    <n v="78209"/>
    <n v="159022.68"/>
    <n v="11984.43"/>
    <n v="14418.72"/>
    <n v="0.18149999999999999"/>
    <n v="0.17510000000000001"/>
    <n v="57678.98"/>
    <n v="2850.12"/>
    <n v="499.06"/>
    <n v="3349.18"/>
    <n v="232035.27"/>
    <s v=""/>
    <n v="232035.27"/>
  </r>
  <r>
    <x v="221"/>
    <x v="223"/>
    <n v="1534"/>
    <s v="Griffin Home"/>
    <s v="Yes"/>
    <x v="1"/>
    <n v="1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1784"/>
    <s v="H.O.M.E. Program"/>
    <s v="No"/>
    <x v="1"/>
    <n v="127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485"/>
    <s v="Hazelwood Elementary School"/>
    <s v="No"/>
    <x v="1"/>
    <n v="461.4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630"/>
    <s v="Hazen Senior High School"/>
    <s v="No"/>
    <x v="1"/>
    <n v="1808.76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2640"/>
    <s v="Highlands Elementary School"/>
    <s v="Yes"/>
    <x v="0"/>
    <n v="404.75"/>
    <n v="1.18"/>
    <n v="1.18"/>
    <n v="404.75"/>
    <n v="1.1870000000000001"/>
    <n v="72728"/>
    <n v="78209"/>
    <n v="101867.2"/>
    <n v="7677.02"/>
    <n v="14418.72"/>
    <n v="0.18149999999999999"/>
    <n v="0.17510000000000001"/>
    <n v="36948.160000000003"/>
    <n v="1825.74"/>
    <n v="319.69"/>
    <n v="2145.4299999999998"/>
    <n v="148637.80999999997"/>
    <s v=""/>
    <n v="148637.80999999997"/>
  </r>
  <r>
    <x v="221"/>
    <x v="223"/>
    <n v="5229"/>
    <s v="Honey Dew Elementary"/>
    <s v="Yes"/>
    <x v="0"/>
    <n v="297.2"/>
    <n v="1.18"/>
    <n v="1.18"/>
    <n v="297.2"/>
    <n v="0.872"/>
    <n v="72728"/>
    <n v="78209"/>
    <n v="74834.2"/>
    <n v="5639.73"/>
    <n v="14418.72"/>
    <n v="0.18149999999999999"/>
    <n v="0.17510000000000001"/>
    <n v="27143.05"/>
    <n v="1341.23"/>
    <n v="234.85"/>
    <n v="1576.08"/>
    <n v="109193.06"/>
    <s v=""/>
    <n v="109193.06"/>
  </r>
  <r>
    <x v="221"/>
    <x v="223"/>
    <n v="2597"/>
    <s v="Kennydale Elementary School"/>
    <s v="No"/>
    <x v="1"/>
    <n v="500.3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2929"/>
    <s v="Lakeridge Elementary School"/>
    <s v="Yes"/>
    <x v="0"/>
    <n v="316.14999999999998"/>
    <n v="1.18"/>
    <n v="1.18"/>
    <n v="316.14999999999998"/>
    <n v="0.92700000000000005"/>
    <n v="72728"/>
    <n v="78209"/>
    <n v="79554.25"/>
    <n v="5995.45"/>
    <n v="14418.72"/>
    <n v="0.18149999999999999"/>
    <n v="0.17510000000000001"/>
    <n v="28855.05"/>
    <n v="1425.83"/>
    <n v="249.66"/>
    <n v="1675.49"/>
    <n v="116080.24"/>
    <s v=""/>
    <n v="116080.24"/>
  </r>
  <r>
    <x v="221"/>
    <x v="223"/>
    <n v="3741"/>
    <s v="Lindbergh Senior High School"/>
    <s v="Yes"/>
    <x v="0"/>
    <n v="1241.3799999999999"/>
    <n v="1.18"/>
    <n v="1.18"/>
    <n v="1241.3799999999999"/>
    <n v="3.641"/>
    <n v="72728"/>
    <n v="78209"/>
    <n v="312467.12"/>
    <n v="23548.46"/>
    <n v="14418.72"/>
    <n v="0.18149999999999999"/>
    <n v="0.17510000000000001"/>
    <n v="113334.68"/>
    <n v="5600.26"/>
    <n v="980.61"/>
    <n v="6580.87"/>
    <n v="455931.13"/>
    <s v=""/>
    <n v="455931.13"/>
  </r>
  <r>
    <x v="221"/>
    <x v="223"/>
    <n v="3586"/>
    <s v="Maplewood Heights Elementary School"/>
    <s v="No"/>
    <x v="1"/>
    <n v="410.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035"/>
    <s v="McKnight Middle School"/>
    <s v="No"/>
    <x v="1"/>
    <n v="825.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434"/>
    <s v="Nelsen Middle School"/>
    <s v="Yes"/>
    <x v="0"/>
    <n v="889.31"/>
    <n v="1.18"/>
    <n v="1.18"/>
    <n v="889.31"/>
    <n v="2.609"/>
    <n v="72728"/>
    <n v="78209"/>
    <n v="223901.88"/>
    <n v="16873.91"/>
    <n v="14418.72"/>
    <n v="0.18149999999999999"/>
    <n v="0.17510000000000001"/>
    <n v="81211.25"/>
    <n v="4012.93"/>
    <n v="702.66"/>
    <n v="4715.59"/>
    <n v="326702.63"/>
    <s v=""/>
    <n v="326702.63"/>
  </r>
  <r>
    <x v="221"/>
    <x v="223"/>
    <n v="5335"/>
    <s v="Open Door Youth Reengagement Renton"/>
    <s v="Yes"/>
    <x v="1"/>
    <n v="5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1648"/>
    <s v="Out Of District Facility"/>
    <s v="No"/>
    <x v="1"/>
    <n v="8.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5070"/>
    <s v="Renton Academy"/>
    <s v="Yes"/>
    <x v="1"/>
    <n v="27.8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521"/>
    <s v="Renton Park Elementary School"/>
    <s v="Yes"/>
    <x v="0"/>
    <n v="373.88"/>
    <n v="1.18"/>
    <n v="1.18"/>
    <n v="373.88"/>
    <n v="1.097"/>
    <n v="72728"/>
    <n v="78209"/>
    <n v="94143.49"/>
    <n v="7094.93"/>
    <n v="14418.72"/>
    <n v="0.18149999999999999"/>
    <n v="0.17510000000000001"/>
    <n v="34146.699999999997"/>
    <n v="1687.31"/>
    <n v="295.45"/>
    <n v="1982.76"/>
    <n v="137367.88"/>
    <s v=""/>
    <n v="137367.88"/>
  </r>
  <r>
    <x v="221"/>
    <x v="223"/>
    <n v="2475"/>
    <s v="Renton Senior High School"/>
    <s v="Yes"/>
    <x v="0"/>
    <n v="1206.46"/>
    <n v="1.18"/>
    <n v="1.18"/>
    <n v="1206.46"/>
    <n v="3.5390000000000001"/>
    <n v="72728"/>
    <n v="78209"/>
    <n v="303713.58"/>
    <n v="22888.77"/>
    <n v="14418.72"/>
    <n v="0.18149999999999999"/>
    <n v="0.17510000000000001"/>
    <n v="110159.69"/>
    <n v="5443.37"/>
    <n v="953.13"/>
    <n v="6396.5"/>
    <n v="443158.54000000004"/>
    <s v=""/>
    <n v="443158.54000000004"/>
  </r>
  <r>
    <x v="221"/>
    <x v="223"/>
    <n v="5484"/>
    <s v="Risdon Middle School"/>
    <s v="No"/>
    <x v="1"/>
    <n v="760.5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5519"/>
    <s v="Sartori Elementary School"/>
    <s v="No"/>
    <x v="1"/>
    <n v="50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668"/>
    <s v="Sierra Heights Elementary School"/>
    <s v="No"/>
    <x v="1"/>
    <n v="341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3740"/>
    <s v="Talbot Hill Elementary School"/>
    <s v="No"/>
    <x v="1"/>
    <n v="41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1"/>
    <x v="223"/>
    <n v="5282"/>
    <s v="Talley High School"/>
    <s v="Yes"/>
    <x v="0"/>
    <n v="210.64"/>
    <n v="1.18"/>
    <n v="1.18"/>
    <n v="210.64"/>
    <n v="0.61799999999999999"/>
    <n v="72728"/>
    <n v="78209"/>
    <n v="53036.17"/>
    <n v="3996.96"/>
    <n v="14418.72"/>
    <n v="0.18149999999999999"/>
    <n v="0.17510000000000001"/>
    <n v="19236.7"/>
    <n v="950.55"/>
    <n v="166.44"/>
    <n v="1116.99"/>
    <n v="77386.820000000007"/>
    <s v=""/>
    <n v="77386.820000000007"/>
  </r>
  <r>
    <x v="221"/>
    <x v="223"/>
    <n v="3702"/>
    <s v="Tiffany Park Elementary School"/>
    <s v="Yes"/>
    <x v="0"/>
    <n v="372.35"/>
    <n v="1.18"/>
    <n v="1.18"/>
    <n v="372.35"/>
    <n v="1.0920000000000001"/>
    <n v="72728"/>
    <n v="78209"/>
    <n v="93714.39"/>
    <n v="7062.6"/>
    <n v="14418.72"/>
    <n v="0.18149999999999999"/>
    <n v="0.17510000000000001"/>
    <n v="33991.07"/>
    <n v="1679.62"/>
    <n v="294.10000000000002"/>
    <n v="1973.7199999999998"/>
    <n v="136741.78"/>
    <s v=""/>
    <n v="136741.78"/>
  </r>
  <r>
    <x v="222"/>
    <x v="224"/>
    <n v="2789"/>
    <s v="Republic Elementary School"/>
    <s v="Yes"/>
    <x v="0"/>
    <n v="173.34"/>
    <n v="1.01"/>
    <n v="1.01"/>
    <n v="173.34"/>
    <n v="0.50800000000000001"/>
    <n v="72728"/>
    <n v="78209"/>
    <n v="37315.279999999999"/>
    <n v="2812.19"/>
    <n v="14418.72"/>
    <n v="0.18149999999999999"/>
    <n v="0.17510000000000001"/>
    <n v="14589.85"/>
    <n v="668.79"/>
    <n v="117.11"/>
    <n v="785.9"/>
    <n v="55503.22"/>
    <n v="104.66000000000349"/>
    <n v="55607.880000000005"/>
  </r>
  <r>
    <x v="222"/>
    <x v="224"/>
    <n v="3559"/>
    <s v="Republic Junior High"/>
    <s v="Yes"/>
    <x v="0"/>
    <n v="66.88"/>
    <n v="1.01"/>
    <n v="1.01"/>
    <n v="66.88"/>
    <n v="0.19600000000000001"/>
    <n v="72728"/>
    <n v="78209"/>
    <n v="14397.23"/>
    <n v="1085.02"/>
    <n v="14418.72"/>
    <n v="0.18149999999999999"/>
    <n v="0.17510000000000001"/>
    <n v="5629.15"/>
    <n v="258.04000000000002"/>
    <n v="45.18"/>
    <n v="303.22000000000003"/>
    <n v="21414.62"/>
    <s v=""/>
    <n v="21414.62"/>
  </r>
  <r>
    <x v="222"/>
    <x v="224"/>
    <n v="1898"/>
    <s v="Republic Parent Partner"/>
    <s v="No"/>
    <x v="1"/>
    <n v="91.55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2"/>
    <x v="224"/>
    <n v="3579"/>
    <s v="Republic Senior High School"/>
    <s v="Yes"/>
    <x v="0"/>
    <n v="96.79"/>
    <n v="1.01"/>
    <n v="1.01"/>
    <n v="96.79"/>
    <n v="0.28399999999999997"/>
    <n v="72728"/>
    <n v="78209"/>
    <n v="20861.3"/>
    <n v="1572.17"/>
    <n v="14418.72"/>
    <n v="0.18149999999999999"/>
    <n v="0.17510000000000001"/>
    <n v="8156.53"/>
    <n v="373.89"/>
    <n v="65.47"/>
    <n v="439.36"/>
    <n v="31029.360000000001"/>
    <s v=""/>
    <n v="31029.360000000001"/>
  </r>
  <r>
    <x v="223"/>
    <x v="225"/>
    <n v="4060"/>
    <s v="Badger Mountain Elementary"/>
    <s v="No"/>
    <x v="1"/>
    <n v="590.5700000000000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2721"/>
    <s v="Carmichael Middle School"/>
    <s v="Yes"/>
    <x v="0"/>
    <n v="797.33"/>
    <n v="1"/>
    <n v="1"/>
    <n v="797.33"/>
    <n v="2.339"/>
    <n v="72728"/>
    <n v="78209"/>
    <n v="170110.79"/>
    <n v="12820.06"/>
    <n v="14418.72"/>
    <n v="0.18149999999999999"/>
    <n v="0.17510000000000001"/>
    <n v="66845.289999999994"/>
    <n v="3048.85"/>
    <n v="533.85"/>
    <n v="3582.7"/>
    <n v="253358.84000000003"/>
    <s v=""/>
    <n v="253358.84000000003"/>
  </r>
  <r>
    <x v="223"/>
    <x v="225"/>
    <n v="2785"/>
    <s v="Chief Joseph Middle School"/>
    <s v="Yes"/>
    <x v="0"/>
    <n v="664.17"/>
    <n v="1"/>
    <n v="1"/>
    <n v="664.17"/>
    <n v="1.948"/>
    <n v="72728"/>
    <n v="78209"/>
    <n v="141674.14000000001"/>
    <n v="10676.99"/>
    <n v="14418.72"/>
    <n v="0.18149999999999999"/>
    <n v="0.17510000000000001"/>
    <n v="55671.06"/>
    <n v="2539.19"/>
    <n v="444.61"/>
    <n v="2983.8"/>
    <n v="211005.99"/>
    <s v=""/>
    <n v="211005.99"/>
  </r>
  <r>
    <x v="223"/>
    <x v="225"/>
    <n v="5732"/>
    <s v="Desert Sky Elementary"/>
    <s v="No"/>
    <x v="1"/>
    <n v="431.3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3926"/>
    <s v="Enterprise Middle School"/>
    <s v="No"/>
    <x v="1"/>
    <n v="701.9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3833"/>
    <s v="Hanford High School"/>
    <s v="No"/>
    <x v="1"/>
    <n v="1848.5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2786"/>
    <s v="Jason Lee Elementary School"/>
    <s v="Yes"/>
    <x v="0"/>
    <n v="517.13"/>
    <n v="1"/>
    <n v="1"/>
    <n v="517.13"/>
    <n v="1.5169999999999999"/>
    <n v="72728"/>
    <n v="78209"/>
    <n v="110328.38"/>
    <n v="8314.67"/>
    <n v="14418.72"/>
    <n v="0.18149999999999999"/>
    <n v="0.17510000000000001"/>
    <n v="43353.7"/>
    <n v="1977.38"/>
    <n v="346.24"/>
    <n v="2323.62"/>
    <n v="164320.37000000002"/>
    <s v=""/>
    <n v="164320.37000000002"/>
  </r>
  <r>
    <x v="223"/>
    <x v="225"/>
    <n v="2642"/>
    <s v="Jefferson Elementary"/>
    <s v="Yes"/>
    <x v="0"/>
    <n v="404.43"/>
    <n v="1"/>
    <n v="1"/>
    <n v="404.43"/>
    <n v="1.1859999999999999"/>
    <n v="72728"/>
    <n v="78209"/>
    <n v="86255.41"/>
    <n v="6500.46"/>
    <n v="14418.72"/>
    <n v="0.18149999999999999"/>
    <n v="0.17510000000000001"/>
    <n v="33894.19"/>
    <n v="1545.93"/>
    <n v="270.69"/>
    <n v="1816.6200000000001"/>
    <n v="128466.68000000001"/>
    <n v="108.33999999961816"/>
    <n v="128575.01999999963"/>
  </r>
  <r>
    <x v="223"/>
    <x v="225"/>
    <n v="5493"/>
    <s v="Leona Libby Middle School"/>
    <s v="No"/>
    <x v="1"/>
    <n v="811.9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2657"/>
    <s v="Lewis &amp; Clark Elementary School"/>
    <s v="Yes"/>
    <x v="0"/>
    <n v="473.79"/>
    <n v="1"/>
    <n v="1"/>
    <n v="473.79"/>
    <n v="1.39"/>
    <n v="72728"/>
    <n v="78209"/>
    <n v="101091.92"/>
    <n v="7618.59"/>
    <n v="14418.72"/>
    <n v="0.18149999999999999"/>
    <n v="0.17510000000000001"/>
    <n v="39724.22"/>
    <n v="1811.84"/>
    <n v="317.25"/>
    <n v="2129.09"/>
    <n v="150563.82"/>
    <s v=""/>
    <n v="150563.82"/>
  </r>
  <r>
    <x v="223"/>
    <x v="225"/>
    <n v="2656"/>
    <s v="Marcus Whitman Elementary"/>
    <s v="Yes"/>
    <x v="0"/>
    <n v="467.39"/>
    <n v="1"/>
    <n v="1"/>
    <n v="467.39"/>
    <n v="1.371"/>
    <n v="72728"/>
    <n v="78209"/>
    <n v="99710.09"/>
    <n v="7514.45"/>
    <n v="14418.72"/>
    <n v="0.18149999999999999"/>
    <n v="0.17510000000000001"/>
    <n v="39181.230000000003"/>
    <n v="1787.08"/>
    <n v="312.92"/>
    <n v="2100"/>
    <n v="148505.77000000002"/>
    <s v=""/>
    <n v="148505.77000000002"/>
  </r>
  <r>
    <x v="223"/>
    <x v="225"/>
    <n v="5419"/>
    <s v="Orchard Elementary"/>
    <s v="No"/>
    <x v="1"/>
    <n v="618.2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5689"/>
    <s v="Pacific Crest Online Academy"/>
    <s v="Yes"/>
    <x v="0"/>
    <n v="392.68"/>
    <n v="1"/>
    <n v="1"/>
    <n v="392.68"/>
    <n v="1.1519999999999999"/>
    <n v="72728"/>
    <n v="78209"/>
    <n v="83782.66"/>
    <n v="6314.11"/>
    <n v="14418.72"/>
    <n v="0.18149999999999999"/>
    <n v="0.17510000000000001"/>
    <n v="32922.519999999997"/>
    <n v="1501.61"/>
    <n v="262.93"/>
    <n v="1764.54"/>
    <n v="124783.82999999999"/>
    <s v=""/>
    <n v="124783.82999999999"/>
  </r>
  <r>
    <x v="223"/>
    <x v="225"/>
    <n v="3511"/>
    <s v="Richland High School"/>
    <s v="No"/>
    <x v="1"/>
    <n v="2096.780000000000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4295"/>
    <s v="Rivers Edge High School"/>
    <s v="Yes"/>
    <x v="0"/>
    <n v="207"/>
    <n v="1"/>
    <n v="1"/>
    <n v="207"/>
    <n v="0.60699999999999998"/>
    <n v="72728"/>
    <n v="78209"/>
    <n v="44145.9"/>
    <n v="3326.96"/>
    <n v="14418.72"/>
    <n v="0.18149999999999999"/>
    <n v="0.17510000000000001"/>
    <n v="17347.189999999999"/>
    <n v="791.21"/>
    <n v="138.54"/>
    <n v="929.75"/>
    <n v="65749.799999999988"/>
    <s v=""/>
    <n v="65749.799999999988"/>
  </r>
  <r>
    <x v="223"/>
    <x v="225"/>
    <n v="3732"/>
    <s v="Sacajawea Elementary"/>
    <s v="No"/>
    <x v="1"/>
    <n v="445.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2001"/>
    <s v="Special Programs"/>
    <s v="No"/>
    <x v="1"/>
    <n v="5.7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4059"/>
    <s v="Tapteal Elementary School"/>
    <s v="Yes"/>
    <x v="0"/>
    <n v="472.64"/>
    <n v="1"/>
    <n v="1"/>
    <n v="472.64"/>
    <n v="1.3859999999999999"/>
    <n v="72728"/>
    <n v="78209"/>
    <n v="100801.01"/>
    <n v="7596.66"/>
    <n v="14418.72"/>
    <n v="0.18149999999999999"/>
    <n v="0.17510000000000001"/>
    <n v="39609.9"/>
    <n v="1806.63"/>
    <n v="316.33999999999997"/>
    <n v="2122.9700000000003"/>
    <n v="150130.54"/>
    <s v=""/>
    <n v="150130.54"/>
  </r>
  <r>
    <x v="223"/>
    <x v="225"/>
    <n v="5165"/>
    <s v="Three Rivers Home Link"/>
    <s v="No"/>
    <x v="1"/>
    <n v="700.2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5092"/>
    <s v="White Bluffs Elementary School"/>
    <s v="No"/>
    <x v="1"/>
    <n v="638.7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3"/>
    <x v="225"/>
    <n v="4543"/>
    <s v="William Wiley Elementary School"/>
    <s v="No"/>
    <x v="1"/>
    <n v="514.7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2390"/>
    <s v="Ridgefield High School"/>
    <s v="No"/>
    <x v="1"/>
    <n v="1183.4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3321"/>
    <s v="South Ridge Elementary"/>
    <s v="No"/>
    <x v="1"/>
    <n v="748.6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5518"/>
    <s v="Sunset Ridge Intermediate School"/>
    <s v="No"/>
    <x v="1"/>
    <n v="623.2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3786"/>
    <s v="Union Ridge Elementary"/>
    <s v="No"/>
    <x v="1"/>
    <n v="713.8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3891"/>
    <s v="View Ridge Middle School"/>
    <s v="No"/>
    <x v="1"/>
    <n v="635.7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4"/>
    <x v="226"/>
    <n v="5690"/>
    <s v="Wisdom Ridge Academy"/>
    <s v="No"/>
    <x v="1"/>
    <n v="138.5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5"/>
    <x v="227"/>
    <n v="5303"/>
    <s v="Lind Ritzville Middle School"/>
    <s v="No"/>
    <x v="1"/>
    <n v="99.06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5"/>
    <x v="227"/>
    <n v="2719"/>
    <s v="Ritzville Grade School"/>
    <s v="Yes"/>
    <x v="0"/>
    <n v="170.1"/>
    <n v="1"/>
    <n v="1.04"/>
    <n v="170.1"/>
    <n v="0.499"/>
    <n v="72728"/>
    <n v="78209"/>
    <n v="36291.269999999997"/>
    <n v="4296.07"/>
    <n v="14418.72"/>
    <n v="0.18149999999999999"/>
    <n v="0.17510000000000001"/>
    <n v="14534.05"/>
    <n v="676.46"/>
    <n v="118.45"/>
    <n v="794.91000000000008"/>
    <n v="55916.299999999996"/>
    <n v="0"/>
    <n v="55916.299999999996"/>
  </r>
  <r>
    <x v="225"/>
    <x v="227"/>
    <n v="2132"/>
    <s v="Ritzville High School"/>
    <s v="No"/>
    <x v="1"/>
    <n v="127.88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6"/>
    <x v="228"/>
    <n v="2525"/>
    <s v="Chattaroy Elementary"/>
    <s v="No"/>
    <x v="1"/>
    <n v="230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6"/>
    <x v="228"/>
    <n v="1919"/>
    <s v="Independent Scholar"/>
    <s v="Yes"/>
    <x v="0"/>
    <n v="103.07"/>
    <n v="1"/>
    <n v="1"/>
    <n v="103.07"/>
    <n v="0.30199999999999999"/>
    <n v="72728"/>
    <n v="78209"/>
    <n v="21963.86"/>
    <n v="1655.26"/>
    <n v="14418.72"/>
    <n v="0.18149999999999999"/>
    <n v="0.17510000000000001"/>
    <n v="8630.73"/>
    <n v="393.65"/>
    <n v="68.930000000000007"/>
    <n v="462.58"/>
    <n v="32712.43"/>
    <n v="108.30999999993946"/>
    <n v="32820.73999999994"/>
  </r>
  <r>
    <x v="226"/>
    <x v="228"/>
    <n v="4033"/>
    <s v="Riverside Elementary"/>
    <s v="Yes"/>
    <x v="0"/>
    <n v="394.17"/>
    <n v="1"/>
    <n v="1"/>
    <n v="394.17"/>
    <n v="1.1559999999999999"/>
    <n v="72728"/>
    <n v="78209"/>
    <n v="84073.57"/>
    <n v="6336.03"/>
    <n v="14418.72"/>
    <n v="0.18149999999999999"/>
    <n v="0.17510000000000001"/>
    <n v="33036.83"/>
    <n v="1506.83"/>
    <n v="263.85000000000002"/>
    <n v="1770.6799999999998"/>
    <n v="125217.11"/>
    <s v=""/>
    <n v="125217.11"/>
  </r>
  <r>
    <x v="226"/>
    <x v="228"/>
    <n v="4228"/>
    <s v="Riverside High School"/>
    <s v="No"/>
    <x v="1"/>
    <n v="444.580000000000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6"/>
    <x v="228"/>
    <n v="3466"/>
    <s v="Riverside Middle School"/>
    <s v="Yes"/>
    <x v="0"/>
    <n v="331.45"/>
    <n v="1"/>
    <n v="1"/>
    <n v="331.45"/>
    <n v="0.97199999999999998"/>
    <n v="72728"/>
    <n v="78209"/>
    <n v="70691.62"/>
    <n v="5327.53"/>
    <n v="14418.72"/>
    <n v="0.18149999999999999"/>
    <n v="0.17510000000000001"/>
    <n v="27778.38"/>
    <n v="1266.99"/>
    <n v="221.85"/>
    <n v="1488.84"/>
    <n v="105286.37"/>
    <s v=""/>
    <n v="105286.37"/>
  </r>
  <r>
    <x v="227"/>
    <x v="229"/>
    <n v="2485"/>
    <s v="Carnation Elementary School"/>
    <s v="No"/>
    <x v="1"/>
    <n v="354.5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3524"/>
    <s v="Cedarcrest High School"/>
    <s v="No"/>
    <x v="1"/>
    <n v="916.410000000000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3101"/>
    <s v="Cherry Valley Elementary School"/>
    <s v="No"/>
    <x v="1"/>
    <n v="478.1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1756"/>
    <s v="CLIP"/>
    <s v="No"/>
    <x v="1"/>
    <n v="60.230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1854"/>
    <s v="PARADE"/>
    <s v="No"/>
    <x v="1"/>
    <n v="95.8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4332"/>
    <s v="Stillwater Elementary"/>
    <s v="No"/>
    <x v="1"/>
    <n v="524.6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7"/>
    <x v="229"/>
    <n v="4318"/>
    <s v="Tolt Middle School"/>
    <s v="No"/>
    <x v="1"/>
    <n v="612.83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8"/>
    <x v="230"/>
    <n v="3801"/>
    <s v="Grand Mound Elementary"/>
    <s v="Yes"/>
    <x v="0"/>
    <n v="512.30999999999995"/>
    <n v="1"/>
    <n v="1"/>
    <n v="512.30999999999995"/>
    <n v="1.5029999999999999"/>
    <n v="72728"/>
    <n v="78209"/>
    <n v="109310.18"/>
    <n v="8237.9500000000007"/>
    <n v="14418.72"/>
    <n v="0.18149999999999999"/>
    <n v="0.17510000000000001"/>
    <n v="42953.599999999999"/>
    <n v="1959.14"/>
    <n v="343.05"/>
    <n v="2302.19"/>
    <n v="162803.92000000001"/>
    <s v=""/>
    <n v="162803.92000000001"/>
  </r>
  <r>
    <x v="228"/>
    <x v="230"/>
    <n v="1735"/>
    <s v="H.e.a.r.t. High School"/>
    <s v="Yes"/>
    <x v="0"/>
    <n v="44.809999999999995"/>
    <n v="1"/>
    <n v="1"/>
    <n v="44.809999999999995"/>
    <n v="0.13100000000000001"/>
    <n v="72728"/>
    <n v="78209"/>
    <n v="9527.3700000000008"/>
    <n v="718.01"/>
    <n v="14418.72"/>
    <n v="0.18149999999999999"/>
    <n v="0.17510000000000001"/>
    <n v="3743.79"/>
    <n v="170.76"/>
    <n v="29.9"/>
    <n v="200.66"/>
    <n v="14189.83"/>
    <n v="108.30999999999767"/>
    <n v="14298.139999999998"/>
  </r>
  <r>
    <x v="228"/>
    <x v="230"/>
    <n v="4326"/>
    <s v="Rochester High School"/>
    <s v="No"/>
    <x v="1"/>
    <n v="578.309999999999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28"/>
    <x v="230"/>
    <n v="3067"/>
    <s v="Rochester Middle School"/>
    <s v="Yes"/>
    <x v="0"/>
    <n v="490.61"/>
    <n v="1"/>
    <n v="1"/>
    <n v="490.61"/>
    <n v="1.4390000000000001"/>
    <n v="72728"/>
    <n v="78209"/>
    <n v="104655.59"/>
    <n v="7887.16"/>
    <n v="14418.72"/>
    <n v="0.18149999999999999"/>
    <n v="0.17510000000000001"/>
    <n v="41124.57"/>
    <n v="1875.71"/>
    <n v="328.44"/>
    <n v="2204.15"/>
    <n v="155871.47"/>
    <s v=""/>
    <n v="155871.47"/>
  </r>
  <r>
    <x v="228"/>
    <x v="230"/>
    <n v="2527"/>
    <s v="Rochester Primary School"/>
    <s v="Yes"/>
    <x v="0"/>
    <n v="487.24"/>
    <n v="1"/>
    <n v="1"/>
    <n v="487.24"/>
    <n v="1.429"/>
    <n v="72728"/>
    <n v="78209"/>
    <n v="103928.31"/>
    <n v="7832.35"/>
    <n v="14418.72"/>
    <n v="0.18149999999999999"/>
    <n v="0.17510000000000001"/>
    <n v="40838.78"/>
    <n v="1862.68"/>
    <n v="326.16000000000003"/>
    <n v="2188.84"/>
    <n v="154788.28"/>
    <s v=""/>
    <n v="154788.28"/>
  </r>
  <r>
    <x v="229"/>
    <x v="231"/>
    <n v="3530"/>
    <s v="Roosevelt Elementary School"/>
    <s v="No"/>
    <x v="1"/>
    <n v="27.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0"/>
    <x v="232"/>
    <n v="5755"/>
    <s v="Rooted School Washington"/>
    <s v="Yes"/>
    <x v="0"/>
    <n v="26.4"/>
    <n v="1.06"/>
    <n v="1.06"/>
    <n v="26.4"/>
    <n v="7.6999999999999999E-2"/>
    <n v="72728"/>
    <n v="78209"/>
    <n v="5936.06"/>
    <n v="447.36"/>
    <n v="14418.72"/>
    <n v="0.18149999999999999"/>
    <n v="0.17510000000000001"/>
    <n v="2265.9699999999998"/>
    <n v="106.39"/>
    <n v="18.63"/>
    <n v="125.02"/>
    <n v="8774.4100000000017"/>
    <n v="-1.0000000002037268E-2"/>
    <n v="8774.4"/>
  </r>
  <r>
    <x v="231"/>
    <x v="233"/>
    <n v="3204"/>
    <s v="Rosalia Elementary &amp; Secondary School"/>
    <s v="Yes"/>
    <x v="0"/>
    <n v="147.32"/>
    <n v="1"/>
    <n v="1.04"/>
    <n v="147.32"/>
    <n v="0.432"/>
    <n v="72728"/>
    <n v="78209"/>
    <n v="31418.5"/>
    <n v="3719.24"/>
    <n v="14418.72"/>
    <n v="0.18149999999999999"/>
    <n v="0.17510000000000001"/>
    <n v="12582.58"/>
    <n v="585.63"/>
    <n v="102.54"/>
    <n v="688.17"/>
    <n v="48408.49"/>
    <n v="1.0000000002037268E-2"/>
    <n v="48408.5"/>
  </r>
  <r>
    <x v="232"/>
    <x v="234"/>
    <n v="3090"/>
    <s v="Red Rock Elementary"/>
    <s v="Yes"/>
    <x v="0"/>
    <n v="491.31"/>
    <n v="1"/>
    <n v="1"/>
    <n v="491.31"/>
    <n v="1.4410000000000001"/>
    <n v="72728"/>
    <n v="78209"/>
    <n v="104801.05"/>
    <n v="7898.12"/>
    <n v="14418.72"/>
    <n v="0.18149999999999999"/>
    <n v="0.17510000000000001"/>
    <n v="41181.730000000003"/>
    <n v="1878.32"/>
    <n v="328.89"/>
    <n v="2207.21"/>
    <n v="156088.10999999999"/>
    <n v="1.999999990221113E-2"/>
    <n v="156088.12999999989"/>
  </r>
  <r>
    <x v="232"/>
    <x v="234"/>
    <n v="3516"/>
    <s v="Royal High School"/>
    <s v="Yes"/>
    <x v="0"/>
    <n v="557.96999999999991"/>
    <n v="1"/>
    <n v="1"/>
    <n v="557.96999999999991"/>
    <n v="1.637"/>
    <n v="72728"/>
    <n v="78209"/>
    <n v="119055.74"/>
    <n v="8972.39"/>
    <n v="14418.72"/>
    <n v="0.18149999999999999"/>
    <n v="0.17510000000000001"/>
    <n v="46783.13"/>
    <n v="2133.8000000000002"/>
    <n v="373.63"/>
    <n v="2507.4300000000003"/>
    <n v="177318.69"/>
    <s v=""/>
    <n v="177318.69"/>
  </r>
  <r>
    <x v="232"/>
    <x v="234"/>
    <n v="5388"/>
    <s v="Royal Intermediate School"/>
    <s v="Yes"/>
    <x v="0"/>
    <n v="383.95"/>
    <n v="1"/>
    <n v="1"/>
    <n v="383.95"/>
    <n v="1.1259999999999999"/>
    <n v="72728"/>
    <n v="78209"/>
    <n v="81891.73"/>
    <n v="6171.6"/>
    <n v="14418.72"/>
    <n v="0.18149999999999999"/>
    <n v="0.17510000000000001"/>
    <n v="32179.47"/>
    <n v="1467.72"/>
    <n v="257"/>
    <n v="1724.72"/>
    <n v="121967.52"/>
    <s v=""/>
    <n v="121967.52"/>
  </r>
  <r>
    <x v="232"/>
    <x v="234"/>
    <n v="3620"/>
    <s v="Royal Middle School"/>
    <s v="Yes"/>
    <x v="0"/>
    <n v="279.16000000000003"/>
    <n v="1"/>
    <n v="1"/>
    <n v="279.16000000000003"/>
    <n v="0.81899999999999995"/>
    <n v="72728"/>
    <n v="78209"/>
    <n v="59564.23"/>
    <n v="4488.9399999999996"/>
    <n v="14418.72"/>
    <n v="0.18149999999999999"/>
    <n v="0.17510000000000001"/>
    <n v="23405.85"/>
    <n v="1067.55"/>
    <n v="186.93"/>
    <n v="1254.48"/>
    <n v="88713.5"/>
    <s v=""/>
    <n v="88713.5"/>
  </r>
  <r>
    <x v="233"/>
    <x v="235"/>
    <n v="2520"/>
    <s v="Friday Harbor Elementary School"/>
    <s v="No"/>
    <x v="1"/>
    <n v="310.1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3"/>
    <x v="235"/>
    <n v="2879"/>
    <s v="Friday Harbor High School"/>
    <s v="No"/>
    <x v="1"/>
    <n v="248.77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3"/>
    <x v="235"/>
    <n v="3011"/>
    <s v="Friday Harbor Middle School"/>
    <s v="No"/>
    <x v="1"/>
    <n v="175.3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3"/>
    <x v="235"/>
    <n v="1963"/>
    <s v="Griffin Bay School"/>
    <s v="No"/>
    <x v="1"/>
    <n v="45.0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3"/>
    <x v="235"/>
    <n v="5559"/>
    <s v="Griffin Bay School Open Doors"/>
    <s v="No"/>
    <x v="1"/>
    <n v="4.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4"/>
    <x v="236"/>
    <n v="2010"/>
    <s v="Satsop Elementary"/>
    <s v="Yes"/>
    <x v="0"/>
    <n v="58.1"/>
    <n v="1"/>
    <n v="1"/>
    <n v="58.1"/>
    <n v="0.17"/>
    <n v="72728"/>
    <n v="78209"/>
    <n v="12363.76"/>
    <n v="931.77"/>
    <n v="14418.72"/>
    <n v="0.18149999999999999"/>
    <n v="0.17510000000000001"/>
    <n v="4858.3599999999997"/>
    <n v="221.59"/>
    <n v="38.799999999999997"/>
    <n v="260.39"/>
    <n v="18414.28"/>
    <n v="-9.9999999983992893E-3"/>
    <n v="18414.27"/>
  </r>
  <r>
    <x v="235"/>
    <x v="237"/>
    <n v="1751"/>
    <s v="Cascade Parent Partnership Program"/>
    <s v="No"/>
    <x v="1"/>
    <n v="398.930000000000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60"/>
    <s v="Seattle Skills Center"/>
    <s v="No"/>
    <x v="1"/>
    <n v="175.4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38"/>
    <s v="Adams Elementary School"/>
    <s v="No"/>
    <x v="1"/>
    <n v="301.7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774"/>
    <s v="Aki Kurose Middle School"/>
    <s v="Yes"/>
    <x v="0"/>
    <n v="796.69"/>
    <n v="1.18"/>
    <n v="1.18"/>
    <n v="796.69"/>
    <n v="2.3370000000000002"/>
    <n v="72728"/>
    <n v="78209"/>
    <n v="200559.1"/>
    <n v="15114.73"/>
    <n v="14418.72"/>
    <n v="0.18149999999999999"/>
    <n v="0.17510000000000001"/>
    <n v="72744.61"/>
    <n v="3594.56"/>
    <n v="629.41"/>
    <n v="4223.97"/>
    <n v="292642.40999999997"/>
    <s v=""/>
    <n v="292642.40999999997"/>
  </r>
  <r>
    <x v="235"/>
    <x v="237"/>
    <n v="2181"/>
    <s v="Alki Elementary School"/>
    <s v="No"/>
    <x v="1"/>
    <n v="270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730"/>
    <s v="Arbor Heights Elementary School"/>
    <s v="No"/>
    <x v="1"/>
    <n v="481.8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717"/>
    <s v="B F Day Elementary School"/>
    <s v="No"/>
    <x v="1"/>
    <n v="381.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07"/>
    <s v="Bailey Gatzert Elementary School"/>
    <s v="Yes"/>
    <x v="0"/>
    <n v="353.54"/>
    <n v="1.18"/>
    <n v="1.18"/>
    <n v="353.54"/>
    <n v="1.0369999999999999"/>
    <n v="72728"/>
    <n v="78209"/>
    <n v="88994.34"/>
    <n v="6706.88"/>
    <n v="14418.72"/>
    <n v="0.18149999999999999"/>
    <n v="0.17510000000000001"/>
    <n v="32279.06"/>
    <n v="1595.02"/>
    <n v="279.29000000000002"/>
    <n v="1874.31"/>
    <n v="129854.59"/>
    <s v=""/>
    <n v="129854.59"/>
  </r>
  <r>
    <x v="235"/>
    <x v="237"/>
    <n v="2220"/>
    <s v="Ballard High School"/>
    <s v="No"/>
    <x v="1"/>
    <n v="1624.55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70"/>
    <s v="Beacon Hill International School"/>
    <s v="Yes"/>
    <x v="0"/>
    <n v="355.78"/>
    <n v="1.18"/>
    <n v="1.18"/>
    <n v="355.78"/>
    <n v="1.044"/>
    <n v="72728"/>
    <n v="78209"/>
    <n v="89595.08"/>
    <n v="6752.15"/>
    <n v="14418.72"/>
    <n v="0.18149999999999999"/>
    <n v="0.17510000000000001"/>
    <n v="32496.95"/>
    <n v="1605.79"/>
    <n v="281.17"/>
    <n v="1886.96"/>
    <n v="130731.14"/>
    <s v=""/>
    <n v="130731.14"/>
  </r>
  <r>
    <x v="235"/>
    <x v="237"/>
    <n v="5406"/>
    <s v="Bridges Transition"/>
    <s v="No"/>
    <x v="1"/>
    <n v="116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209"/>
    <s v="Broadview-Thomson K-8 School"/>
    <s v="Yes"/>
    <x v="0"/>
    <n v="521.44000000000005"/>
    <n v="1.18"/>
    <n v="1.18"/>
    <n v="521.44000000000005"/>
    <n v="1.53"/>
    <n v="72728"/>
    <n v="78209"/>
    <n v="131303.13"/>
    <n v="9895.4"/>
    <n v="14418.72"/>
    <n v="0.18149999999999999"/>
    <n v="0.17510000000000001"/>
    <n v="47624.84"/>
    <n v="2353.31"/>
    <n v="412.06"/>
    <n v="2765.37"/>
    <n v="191588.74"/>
    <s v=""/>
    <n v="191588.74"/>
  </r>
  <r>
    <x v="235"/>
    <x v="237"/>
    <n v="2372"/>
    <s v="Bryant Elementary School"/>
    <s v="No"/>
    <x v="1"/>
    <n v="477.2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92"/>
    <s v="Cascadia Elementary"/>
    <s v="No"/>
    <x v="1"/>
    <n v="451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838"/>
    <s v="Catharine Blaine K-8 School"/>
    <s v="No"/>
    <x v="1"/>
    <n v="439.2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487"/>
    <s v="Cedar Park Elementary School"/>
    <s v="No"/>
    <x v="1"/>
    <n v="233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096"/>
    <s v="Chief Sealth International High School"/>
    <s v="Yes"/>
    <x v="0"/>
    <n v="1162.23"/>
    <n v="1.18"/>
    <n v="1.18"/>
    <n v="1162.23"/>
    <n v="3.4089999999999998"/>
    <n v="72728"/>
    <n v="78209"/>
    <n v="292557.11"/>
    <n v="22047.98"/>
    <n v="14418.72"/>
    <n v="0.18149999999999999"/>
    <n v="0.17510000000000001"/>
    <n v="106113.13"/>
    <n v="5243.42"/>
    <n v="918.12"/>
    <n v="6161.54"/>
    <n v="426879.75999999995"/>
    <s v=""/>
    <n v="426879.75999999995"/>
  </r>
  <r>
    <x v="235"/>
    <x v="237"/>
    <n v="2392"/>
    <s v="Cleveland High School STEM"/>
    <s v="Yes"/>
    <x v="0"/>
    <n v="866.45"/>
    <n v="1.18"/>
    <n v="1.18"/>
    <n v="866.45"/>
    <n v="2.5419999999999998"/>
    <n v="72728"/>
    <n v="78209"/>
    <n v="218152"/>
    <n v="16440.59"/>
    <n v="14418.72"/>
    <n v="0.18149999999999999"/>
    <n v="0.17510000000000001"/>
    <n v="79125.72"/>
    <n v="3909.88"/>
    <n v="684.62"/>
    <n v="4594.5"/>
    <n v="318312.81"/>
    <s v=""/>
    <n v="318312.81"/>
  </r>
  <r>
    <x v="235"/>
    <x v="237"/>
    <n v="2199"/>
    <s v="Concord International School"/>
    <s v="Yes"/>
    <x v="0"/>
    <n v="271.89999999999998"/>
    <n v="1.18"/>
    <n v="1.18"/>
    <n v="271.89999999999998"/>
    <n v="0.79800000000000004"/>
    <n v="72728"/>
    <n v="78209"/>
    <n v="68483.59"/>
    <n v="5161.13"/>
    <n v="14418.72"/>
    <n v="0.18149999999999999"/>
    <n v="0.17510000000000001"/>
    <n v="24839.62"/>
    <n v="1227.4100000000001"/>
    <n v="214.92"/>
    <n v="1442.3300000000002"/>
    <n v="99926.67"/>
    <s v=""/>
    <n v="99926.67"/>
  </r>
  <r>
    <x v="235"/>
    <x v="237"/>
    <n v="2450"/>
    <s v="Daniel Bagley Elementary School"/>
    <s v="No"/>
    <x v="1"/>
    <n v="328.9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839"/>
    <s v="David T. Denny International Middle School"/>
    <s v="Yes"/>
    <x v="0"/>
    <n v="723.55"/>
    <n v="1.18"/>
    <n v="1.18"/>
    <n v="723.55"/>
    <n v="2.1219999999999999"/>
    <n v="72728"/>
    <n v="78209"/>
    <n v="182108"/>
    <n v="13724.21"/>
    <n v="14418.72"/>
    <n v="0.18149999999999999"/>
    <n v="0.17510000000000001"/>
    <n v="66052.240000000005"/>
    <n v="3263.87"/>
    <n v="571.5"/>
    <n v="3835.37"/>
    <n v="265719.82"/>
    <s v=""/>
    <n v="265719.82"/>
  </r>
  <r>
    <x v="235"/>
    <x v="237"/>
    <n v="3803"/>
    <s v="Dearborn Park International School"/>
    <s v="Yes"/>
    <x v="0"/>
    <n v="311.8"/>
    <n v="1.18"/>
    <n v="1.18"/>
    <n v="311.8"/>
    <n v="0.91500000000000004"/>
    <n v="72728"/>
    <n v="78209"/>
    <n v="78524.42"/>
    <n v="5917.84"/>
    <n v="14418.72"/>
    <n v="0.18149999999999999"/>
    <n v="0.17510000000000001"/>
    <n v="28481.52"/>
    <n v="1407.37"/>
    <n v="246.43"/>
    <n v="1653.8"/>
    <n v="114577.58"/>
    <s v=""/>
    <n v="114577.58"/>
  </r>
  <r>
    <x v="235"/>
    <x v="237"/>
    <n v="5488"/>
    <s v="Decatur Elementary School"/>
    <s v="No"/>
    <x v="1"/>
    <n v="187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21"/>
    <s v="Dunlap Elementary School"/>
    <s v="Yes"/>
    <x v="0"/>
    <n v="230.55"/>
    <n v="1.18"/>
    <n v="1.18"/>
    <n v="230.55"/>
    <n v="0.67600000000000005"/>
    <n v="72728"/>
    <n v="78209"/>
    <n v="58013.67"/>
    <n v="4372.09"/>
    <n v="14418.72"/>
    <n v="0.18149999999999999"/>
    <n v="0.17510000000000001"/>
    <n v="21042.09"/>
    <n v="1039.76"/>
    <n v="182.06"/>
    <n v="1221.82"/>
    <n v="84649.67"/>
    <s v=""/>
    <n v="84649.67"/>
  </r>
  <r>
    <x v="235"/>
    <x v="237"/>
    <n v="2729"/>
    <s v="Eckstein Middle School"/>
    <s v="No"/>
    <x v="1"/>
    <n v="1025.9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18"/>
    <s v="Emerson Elementary School"/>
    <s v="Yes"/>
    <x v="0"/>
    <n v="316.22000000000003"/>
    <n v="1.18"/>
    <n v="1.18"/>
    <n v="316.22000000000003"/>
    <n v="0.92800000000000005"/>
    <n v="72728"/>
    <n v="78209"/>
    <n v="79640.070000000007"/>
    <n v="6001.91"/>
    <n v="14418.72"/>
    <n v="0.18149999999999999"/>
    <n v="0.17510000000000001"/>
    <n v="28886.18"/>
    <n v="1427.37"/>
    <n v="249.93"/>
    <n v="1677.3"/>
    <n v="116205.46"/>
    <s v=""/>
    <n v="116205.46"/>
  </r>
  <r>
    <x v="235"/>
    <x v="237"/>
    <n v="3518"/>
    <s v="Fairmount Park Elementary School"/>
    <s v="No"/>
    <x v="1"/>
    <n v="375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82"/>
    <s v="Franklin High School"/>
    <s v="Yes"/>
    <x v="0"/>
    <n v="1201.4299999999998"/>
    <n v="1.18"/>
    <n v="1.18"/>
    <n v="1201.4299999999998"/>
    <n v="3.524"/>
    <n v="72728"/>
    <n v="78209"/>
    <n v="302426.3"/>
    <n v="22791.75"/>
    <n v="14418.72"/>
    <n v="0.18149999999999999"/>
    <n v="0.17510000000000001"/>
    <n v="109692.78"/>
    <n v="5420.3"/>
    <n v="949.09"/>
    <n v="6369.39"/>
    <n v="441280.22"/>
    <s v=""/>
    <n v="441280.22"/>
  </r>
  <r>
    <x v="235"/>
    <x v="237"/>
    <n v="2090"/>
    <s v="Frantz Coe Elementary School"/>
    <s v="No"/>
    <x v="1"/>
    <n v="451.4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06"/>
    <s v="Garfield High School"/>
    <s v="No"/>
    <x v="1"/>
    <n v="1599.61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39"/>
    <s v="Gatewood Elementary School"/>
    <s v="No"/>
    <x v="1"/>
    <n v="377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429"/>
    <s v="Genesee Hill Elementary"/>
    <s v="No"/>
    <x v="1"/>
    <n v="48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378"/>
    <s v="Graham Hill Elementary School"/>
    <s v="Yes"/>
    <x v="0"/>
    <n v="248.29000000000002"/>
    <n v="1.18"/>
    <n v="1.18"/>
    <n v="248.29000000000002"/>
    <n v="0.72799999999999998"/>
    <n v="72728"/>
    <n v="78209"/>
    <n v="62476.26"/>
    <n v="4708.3999999999996"/>
    <n v="14418.72"/>
    <n v="0.18149999999999999"/>
    <n v="0.17510000000000001"/>
    <n v="22660.71"/>
    <n v="1119.74"/>
    <n v="196.07"/>
    <n v="1315.81"/>
    <n v="91161.18"/>
    <s v=""/>
    <n v="91161.18"/>
  </r>
  <r>
    <x v="235"/>
    <x v="237"/>
    <n v="2061"/>
    <s v="Green Lake Elementary School"/>
    <s v="No"/>
    <x v="1"/>
    <n v="322.1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23"/>
    <s v="Greenwood Elementary School"/>
    <s v="No"/>
    <x v="1"/>
    <n v="314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71"/>
    <s v="Hamilton International Middle School"/>
    <s v="No"/>
    <x v="1"/>
    <n v="908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4248"/>
    <s v="Hawthorne Elementary School - Seattle"/>
    <s v="No"/>
    <x v="1"/>
    <n v="375.3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175"/>
    <s v="Hazel Wolf K-8"/>
    <s v="No"/>
    <x v="1"/>
    <n v="725.6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269"/>
    <s v="Highland Park Elementary School"/>
    <s v="Yes"/>
    <x v="0"/>
    <n v="267.66999999999996"/>
    <n v="1.18"/>
    <n v="1.18"/>
    <n v="267.66999999999996"/>
    <n v="0.78500000000000003"/>
    <n v="72728"/>
    <n v="78209"/>
    <n v="67367.95"/>
    <n v="5077.05"/>
    <n v="14418.72"/>
    <n v="0.18149999999999999"/>
    <n v="0.17510000000000001"/>
    <n v="24434.97"/>
    <n v="1207.42"/>
    <n v="211.42"/>
    <n v="1418.8400000000001"/>
    <n v="98298.81"/>
    <s v=""/>
    <n v="98298.81"/>
  </r>
  <r>
    <x v="235"/>
    <x v="237"/>
    <n v="3276"/>
    <s v="Ingraham High School"/>
    <s v="No"/>
    <x v="1"/>
    <n v="1395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405"/>
    <s v="Interagency Open Doors"/>
    <s v="Yes"/>
    <x v="0"/>
    <n v="93.05"/>
    <n v="1.18"/>
    <n v="1.18"/>
    <n v="93.05"/>
    <n v="0.27300000000000002"/>
    <n v="72728"/>
    <n v="78209"/>
    <n v="23428.6"/>
    <n v="1765.65"/>
    <n v="14418.72"/>
    <n v="0.18149999999999999"/>
    <n v="0.17510000000000001"/>
    <n v="8497.77"/>
    <n v="419.9"/>
    <n v="73.52"/>
    <n v="493.41999999999996"/>
    <n v="34185.439999999995"/>
    <s v=""/>
    <n v="34185.439999999995"/>
  </r>
  <r>
    <x v="235"/>
    <x v="237"/>
    <n v="1635"/>
    <s v="Interagency Programs"/>
    <s v="Yes"/>
    <x v="0"/>
    <n v="258.25"/>
    <n v="1.18"/>
    <n v="1.18"/>
    <n v="258.25"/>
    <n v="0.75800000000000001"/>
    <n v="72728"/>
    <n v="78209"/>
    <n v="65050.83"/>
    <n v="4902.43"/>
    <n v="14418.72"/>
    <n v="0.18149999999999999"/>
    <n v="0.17510000000000001"/>
    <n v="23594.53"/>
    <n v="1165.8900000000001"/>
    <n v="204.15"/>
    <n v="1370.0400000000002"/>
    <n v="94917.83"/>
    <s v=""/>
    <n v="94917.83"/>
  </r>
  <r>
    <x v="235"/>
    <x v="237"/>
    <n v="5351"/>
    <s v="Jane Addams Middle School"/>
    <s v="No"/>
    <x v="1"/>
    <n v="844.3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63"/>
    <s v="John Hay Elementary School"/>
    <s v="No"/>
    <x v="1"/>
    <n v="264.660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43"/>
    <s v="John Muir Elementary School"/>
    <s v="Yes"/>
    <x v="0"/>
    <n v="310.11"/>
    <n v="1.18"/>
    <n v="1.18"/>
    <n v="310.11"/>
    <n v="0.91"/>
    <n v="72728"/>
    <n v="78209"/>
    <n v="78095.33"/>
    <n v="5885.49"/>
    <n v="14418.72"/>
    <n v="0.18149999999999999"/>
    <n v="0.17510000000000001"/>
    <n v="28325.89"/>
    <n v="1399.68"/>
    <n v="245.08"/>
    <n v="1644.76"/>
    <n v="113951.47"/>
    <s v=""/>
    <n v="113951.47"/>
  </r>
  <r>
    <x v="235"/>
    <x v="237"/>
    <n v="2975"/>
    <s v="John Rogers Elementary School"/>
    <s v="No"/>
    <x v="1"/>
    <n v="202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81"/>
    <s v="John Stanford International School"/>
    <s v="No"/>
    <x v="1"/>
    <n v="417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478"/>
    <s v="Kimball Elementary School"/>
    <s v="No"/>
    <x v="1"/>
    <n v="381.5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733"/>
    <s v="Lafayette Elementary School"/>
    <s v="No"/>
    <x v="1"/>
    <n v="495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437"/>
    <s v="Laurelhurst Elementary School"/>
    <s v="No"/>
    <x v="1"/>
    <n v="271.20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83"/>
    <s v="Lawton Elementary School"/>
    <s v="No"/>
    <x v="1"/>
    <n v="329.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21"/>
    <s v="Leschi Elementary School"/>
    <s v="No"/>
    <x v="1"/>
    <n v="264.89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874"/>
    <s v="Licton Springs K-8"/>
    <s v="Yes"/>
    <x v="0"/>
    <n v="106.5"/>
    <n v="1.18"/>
    <n v="1.18"/>
    <n v="106.5"/>
    <n v="0.312"/>
    <n v="72728"/>
    <n v="78209"/>
    <n v="26775.54"/>
    <n v="2017.89"/>
    <n v="14418.72"/>
    <n v="0.18149999999999999"/>
    <n v="0.17510000000000001"/>
    <n v="9711.73"/>
    <n v="479.89"/>
    <n v="84.03"/>
    <n v="563.91999999999996"/>
    <n v="39069.08"/>
    <s v=""/>
    <n v="39069.08"/>
  </r>
  <r>
    <x v="235"/>
    <x v="237"/>
    <n v="5566"/>
    <s v="Lincoln High School"/>
    <s v="No"/>
    <x v="1"/>
    <n v="1689.57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76"/>
    <s v="Louisa Boren STEM K-8"/>
    <s v="No"/>
    <x v="1"/>
    <n v="440.7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714"/>
    <s v="Lowell Elementary School"/>
    <s v="Yes"/>
    <x v="0"/>
    <n v="358.8"/>
    <n v="1.18"/>
    <n v="1.18"/>
    <n v="358.8"/>
    <n v="1.052"/>
    <n v="72728"/>
    <n v="78209"/>
    <n v="90281.63"/>
    <n v="6803.89"/>
    <n v="14418.72"/>
    <n v="0.18149999999999999"/>
    <n v="0.17510000000000001"/>
    <n v="32745.97"/>
    <n v="1618.09"/>
    <n v="283.33"/>
    <n v="1901.4199999999998"/>
    <n v="131732.91"/>
    <s v=""/>
    <n v="131732.91"/>
  </r>
  <r>
    <x v="235"/>
    <x v="237"/>
    <n v="2462"/>
    <s v="Loyal Heights Elementary School"/>
    <s v="No"/>
    <x v="1"/>
    <n v="530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435"/>
    <s v="Madison Middle School"/>
    <s v="No"/>
    <x v="1"/>
    <n v="1026.400000000000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69"/>
    <s v="Madrona K-5 School"/>
    <s v="No"/>
    <x v="1"/>
    <n v="205.8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565"/>
    <s v="Magnolia Elementary"/>
    <s v="No"/>
    <x v="1"/>
    <n v="308.39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53"/>
    <s v="Maple Elementary School"/>
    <s v="No"/>
    <x v="1"/>
    <n v="409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89"/>
    <s v="Martin Luther King Jr. Elementary School"/>
    <s v="Yes"/>
    <x v="0"/>
    <n v="251.19"/>
    <n v="1.18"/>
    <n v="1.18"/>
    <n v="251.19"/>
    <n v="0.73699999999999999"/>
    <n v="72728"/>
    <n v="78209"/>
    <n v="63248.63"/>
    <n v="4766.6099999999997"/>
    <n v="14418.72"/>
    <n v="0.18149999999999999"/>
    <n v="0.17510000000000001"/>
    <n v="22940.86"/>
    <n v="1133.5899999999999"/>
    <n v="198.49"/>
    <n v="1332.08"/>
    <n v="92288.18"/>
    <s v=""/>
    <n v="92288.18"/>
  </r>
  <r>
    <x v="235"/>
    <x v="237"/>
    <n v="3517"/>
    <s v="McClure Middle School"/>
    <s v="No"/>
    <x v="1"/>
    <n v="457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03"/>
    <s v="McDonald International School"/>
    <s v="No"/>
    <x v="1"/>
    <n v="474.70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201"/>
    <s v="McGilvra Elementary School"/>
    <s v="No"/>
    <x v="1"/>
    <n v="217.3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485"/>
    <s v="Meany Middle School"/>
    <s v="No"/>
    <x v="1"/>
    <n v="487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095"/>
    <s v="Mercer International Middle School"/>
    <s v="Yes"/>
    <x v="0"/>
    <n v="748.01"/>
    <n v="1.18"/>
    <n v="1.18"/>
    <n v="748.01"/>
    <n v="2.194"/>
    <n v="72728"/>
    <n v="78209"/>
    <n v="188286.97"/>
    <n v="14189.87"/>
    <n v="14418.72"/>
    <n v="0.18149999999999999"/>
    <n v="0.17510000000000001"/>
    <n v="68293.399999999994"/>
    <n v="3374.61"/>
    <n v="590.89"/>
    <n v="3965.5"/>
    <n v="274735.74"/>
    <s v=""/>
    <n v="274735.74"/>
  </r>
  <r>
    <x v="235"/>
    <x v="237"/>
    <n v="1547"/>
    <s v="Middle College High School"/>
    <s v="No"/>
    <x v="1"/>
    <n v="95.98000000000001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322"/>
    <s v="Montlake Elementary School"/>
    <s v="No"/>
    <x v="1"/>
    <n v="168.4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479"/>
    <s v="Nathan Hale High School"/>
    <s v="No"/>
    <x v="1"/>
    <n v="1082.33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218"/>
    <s v="North Beach Elementary School"/>
    <s v="No"/>
    <x v="1"/>
    <n v="350.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027"/>
    <s v="Northgate Elementary School"/>
    <s v="Yes"/>
    <x v="0"/>
    <n v="212.13"/>
    <n v="1.18"/>
    <n v="1.18"/>
    <n v="212.13"/>
    <n v="0.622"/>
    <n v="72728"/>
    <n v="78209"/>
    <n v="53379.44"/>
    <n v="4022.84"/>
    <n v="14418.72"/>
    <n v="0.18149999999999999"/>
    <n v="0.17510000000000001"/>
    <n v="19361.21"/>
    <n v="956.7"/>
    <n v="167.52"/>
    <n v="1124.22"/>
    <n v="77887.709999999992"/>
    <s v=""/>
    <n v="77887.709999999992"/>
  </r>
  <r>
    <x v="235"/>
    <x v="237"/>
    <n v="3868"/>
    <s v="Nova High School"/>
    <s v="No"/>
    <x v="1"/>
    <n v="249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976"/>
    <s v="Olympic Hills Elementary School"/>
    <s v="Yes"/>
    <x v="0"/>
    <n v="437.40000000000003"/>
    <n v="1.18"/>
    <n v="1.18"/>
    <n v="437.40000000000003"/>
    <n v="1.2829999999999999"/>
    <n v="72728"/>
    <n v="78209"/>
    <n v="110105.83"/>
    <n v="8297.9"/>
    <n v="14418.72"/>
    <n v="0.18149999999999999"/>
    <n v="0.17510000000000001"/>
    <n v="39936.39"/>
    <n v="1973.4"/>
    <n v="345.54"/>
    <n v="2318.94"/>
    <n v="160659.06"/>
    <s v=""/>
    <n v="160659.06"/>
  </r>
  <r>
    <x v="235"/>
    <x v="237"/>
    <n v="2256"/>
    <s v="Olympic View Elementary School"/>
    <s v="No"/>
    <x v="1"/>
    <n v="356.8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4065"/>
    <s v="Orca K-8 School"/>
    <s v="No"/>
    <x v="1"/>
    <n v="348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1620"/>
    <s v="Pathfinder K-8 School"/>
    <s v="No"/>
    <x v="1"/>
    <n v="448.6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046"/>
    <s v="Private School Services"/>
    <s v="No"/>
    <x v="1"/>
    <n v="49.2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04"/>
    <s v="Queen Anne Elementary"/>
    <s v="No"/>
    <x v="1"/>
    <n v="198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327"/>
    <s v="Rainier Beach High School"/>
    <s v="Yes"/>
    <x v="0"/>
    <n v="726.14"/>
    <n v="1.18"/>
    <n v="1.18"/>
    <n v="726.14"/>
    <n v="2.13"/>
    <n v="72728"/>
    <n v="78209"/>
    <n v="182794.56"/>
    <n v="13775.94"/>
    <n v="14418.72"/>
    <n v="0.18149999999999999"/>
    <n v="0.17510000000000001"/>
    <n v="66301.25"/>
    <n v="3276.18"/>
    <n v="573.66"/>
    <n v="3849.8399999999997"/>
    <n v="266721.59000000003"/>
    <s v=""/>
    <n v="266721.59000000003"/>
  </r>
  <r>
    <x v="235"/>
    <x v="237"/>
    <n v="3380"/>
    <s v="Rainier View Elementary School"/>
    <s v="Yes"/>
    <x v="0"/>
    <n v="195.91"/>
    <n v="1.18"/>
    <n v="1.18"/>
    <n v="195.91"/>
    <n v="0.57499999999999996"/>
    <n v="72728"/>
    <n v="78209"/>
    <n v="49345.95"/>
    <n v="3718.86"/>
    <n v="14418.72"/>
    <n v="0.18149999999999999"/>
    <n v="0.17510000000000001"/>
    <n v="17898.23"/>
    <n v="884.41"/>
    <n v="154.86000000000001"/>
    <n v="1039.27"/>
    <n v="72002.31"/>
    <s v=""/>
    <n v="72002.31"/>
  </r>
  <r>
    <x v="235"/>
    <x v="237"/>
    <n v="2120"/>
    <s v="Rising Star Elementary School"/>
    <s v="Yes"/>
    <x v="0"/>
    <n v="301.91000000000003"/>
    <n v="1.18"/>
    <n v="1.18"/>
    <n v="301.91000000000003"/>
    <n v="0.88600000000000001"/>
    <n v="72728"/>
    <n v="78209"/>
    <n v="76035.67"/>
    <n v="5730.28"/>
    <n v="14418.72"/>
    <n v="0.18149999999999999"/>
    <n v="0.17510000000000001"/>
    <n v="27578.83"/>
    <n v="1362.77"/>
    <n v="238.62"/>
    <n v="1601.3899999999999"/>
    <n v="110946.17"/>
    <s v=""/>
    <n v="110946.17"/>
  </r>
  <r>
    <x v="235"/>
    <x v="237"/>
    <n v="5486"/>
    <s v="Robert Eagle Staff Middle School"/>
    <s v="No"/>
    <x v="1"/>
    <n v="687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285"/>
    <s v="Roosevelt High School"/>
    <s v="No"/>
    <x v="1"/>
    <n v="1510.06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157"/>
    <s v="Roxhill Elementary School"/>
    <s v="Yes"/>
    <x v="0"/>
    <n v="240.49"/>
    <n v="1.18"/>
    <n v="1.18"/>
    <n v="240.49"/>
    <n v="0.70499999999999996"/>
    <n v="72728"/>
    <n v="78209"/>
    <n v="60502.42"/>
    <n v="4559.6499999999996"/>
    <n v="14418.72"/>
    <n v="0.18149999999999999"/>
    <n v="0.17510000000000001"/>
    <n v="21944.78"/>
    <n v="1084.3699999999999"/>
    <n v="189.87"/>
    <n v="1274.2399999999998"/>
    <n v="88281.09"/>
    <s v=""/>
    <n v="88281.09"/>
  </r>
  <r>
    <x v="235"/>
    <x v="237"/>
    <n v="3028"/>
    <s v="Sacajawea Elementary School"/>
    <s v="No"/>
    <x v="1"/>
    <n v="200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1796"/>
    <s v="Salmon Bay K-8 School"/>
    <s v="No"/>
    <x v="1"/>
    <n v="630.330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5205"/>
    <s v="Sand Point Elementary"/>
    <s v="No"/>
    <x v="1"/>
    <n v="174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665"/>
    <s v="Sanislo Elementary School"/>
    <s v="Yes"/>
    <x v="0"/>
    <n v="168.8"/>
    <n v="1.18"/>
    <n v="1.18"/>
    <n v="168.8"/>
    <n v="0.495"/>
    <n v="72728"/>
    <n v="78209"/>
    <n v="42480.42"/>
    <n v="3201.46"/>
    <n v="14418.72"/>
    <n v="0.18149999999999999"/>
    <n v="0.17510000000000001"/>
    <n v="15408.04"/>
    <n v="761.36"/>
    <n v="133.31"/>
    <n v="894.67000000000007"/>
    <n v="61984.59"/>
    <s v=""/>
    <n v="61984.59"/>
  </r>
  <r>
    <x v="235"/>
    <x v="237"/>
    <n v="1596"/>
    <s v="Seattle World School"/>
    <s v="Yes"/>
    <x v="0"/>
    <n v="199.3"/>
    <n v="1.18"/>
    <n v="1.18"/>
    <n v="199.3"/>
    <n v="0.58499999999999996"/>
    <n v="72728"/>
    <n v="78209"/>
    <n v="50204.14"/>
    <n v="3783.53"/>
    <n v="14418.72"/>
    <n v="0.18149999999999999"/>
    <n v="0.17510000000000001"/>
    <n v="18209.5"/>
    <n v="899.79"/>
    <n v="157.55000000000001"/>
    <n v="1057.3399999999999"/>
    <n v="73254.509999999995"/>
    <n v="-250.38999999966472"/>
    <n v="73004.12000000033"/>
  </r>
  <r>
    <x v="235"/>
    <x v="237"/>
    <n v="3778"/>
    <s v="South Lake High School"/>
    <s v="Yes"/>
    <x v="0"/>
    <n v="40.199999999999996"/>
    <n v="1.18"/>
    <n v="1.18"/>
    <n v="40.199999999999996"/>
    <n v="0.11799999999999999"/>
    <n v="72728"/>
    <n v="78209"/>
    <n v="10126.65"/>
    <n v="763.17"/>
    <n v="14418.72"/>
    <n v="0.18149999999999999"/>
    <n v="0.17510000000000001"/>
    <n v="3673.03"/>
    <n v="181.5"/>
    <n v="31.78"/>
    <n v="213.28"/>
    <n v="14776.130000000001"/>
    <s v=""/>
    <n v="14776.130000000001"/>
  </r>
  <r>
    <x v="235"/>
    <x v="237"/>
    <n v="4218"/>
    <s v="South Shore PK-8 School"/>
    <s v="Yes"/>
    <x v="0"/>
    <n v="534.1"/>
    <n v="1.18"/>
    <n v="1.18"/>
    <n v="534.1"/>
    <n v="1.5669999999999999"/>
    <n v="72728"/>
    <n v="78209"/>
    <n v="134478.44"/>
    <n v="10134.69"/>
    <n v="14418.72"/>
    <n v="0.18149999999999999"/>
    <n v="0.17510000000000001"/>
    <n v="48776.56"/>
    <n v="2410.2199999999998"/>
    <n v="422.03"/>
    <n v="2832.25"/>
    <n v="196221.94"/>
    <s v=""/>
    <n v="196221.94"/>
  </r>
  <r>
    <x v="235"/>
    <x v="237"/>
    <n v="2080"/>
    <s v="Stevens Elementary School"/>
    <s v="No"/>
    <x v="1"/>
    <n v="152.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1856"/>
    <s v="The Center School"/>
    <s v="No"/>
    <x v="1"/>
    <n v="167.3599999999999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974"/>
    <s v="Thornton Creek Elementary School"/>
    <s v="No"/>
    <x v="1"/>
    <n v="42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41"/>
    <s v="Thurgood Marshall Elementary"/>
    <s v="No"/>
    <x v="1"/>
    <n v="460.6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1579"/>
    <s v="Tops K-8 School"/>
    <s v="No"/>
    <x v="1"/>
    <n v="477.4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667"/>
    <s v="View Ridge Elementary School"/>
    <s v="No"/>
    <x v="1"/>
    <n v="284.9100000000000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977"/>
    <s v="Viewlands Elementary School"/>
    <s v="No"/>
    <x v="1"/>
    <n v="259.6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4064"/>
    <s v="Washington Middle School"/>
    <s v="Yes"/>
    <x v="0"/>
    <n v="544.61"/>
    <n v="1.18"/>
    <n v="1.18"/>
    <n v="544.61"/>
    <n v="1.5980000000000001"/>
    <n v="72728"/>
    <n v="78209"/>
    <n v="137138.82999999999"/>
    <n v="10335.19"/>
    <n v="14418.72"/>
    <n v="0.18149999999999999"/>
    <n v="0.17510000000000001"/>
    <n v="49741.5"/>
    <n v="2457.9"/>
    <n v="430.38"/>
    <n v="2888.28"/>
    <n v="200103.8"/>
    <s v=""/>
    <n v="200103.8"/>
  </r>
  <r>
    <x v="235"/>
    <x v="237"/>
    <n v="3026"/>
    <s v="Wedgwood Elementary School"/>
    <s v="No"/>
    <x v="1"/>
    <n v="353.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645"/>
    <s v="West Seattle Elementary School"/>
    <s v="Yes"/>
    <x v="0"/>
    <n v="335.22"/>
    <n v="1.18"/>
    <n v="1.18"/>
    <n v="335.22"/>
    <n v="0.98299999999999998"/>
    <n v="72728"/>
    <n v="78209"/>
    <n v="84360.12"/>
    <n v="6357.63"/>
    <n v="14418.72"/>
    <n v="0.18149999999999999"/>
    <n v="0.17510000000000001"/>
    <n v="30598.18"/>
    <n v="1511.96"/>
    <n v="264.74"/>
    <n v="1776.7"/>
    <n v="123092.62999999999"/>
    <s v=""/>
    <n v="123092.62999999999"/>
  </r>
  <r>
    <x v="235"/>
    <x v="237"/>
    <n v="2234"/>
    <s v="West Seattle High School"/>
    <s v="No"/>
    <x v="1"/>
    <n v="1359.6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142"/>
    <s v="West Woodland Elementary School"/>
    <s v="No"/>
    <x v="1"/>
    <n v="380.4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277"/>
    <s v="Whitman Middle School"/>
    <s v="No"/>
    <x v="1"/>
    <n v="668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2092"/>
    <s v="Whittier Elementary School"/>
    <s v="No"/>
    <x v="1"/>
    <n v="340.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5"/>
    <x v="237"/>
    <n v="3581"/>
    <s v="Wing Luke Elementary School"/>
    <s v="Yes"/>
    <x v="0"/>
    <n v="280.89999999999998"/>
    <n v="1.18"/>
    <n v="1.18"/>
    <n v="280.89999999999998"/>
    <n v="0.82399999999999995"/>
    <n v="72728"/>
    <n v="78209"/>
    <n v="70714.89"/>
    <n v="5329.28"/>
    <n v="14418.72"/>
    <n v="0.18149999999999999"/>
    <n v="0.17510000000000001"/>
    <n v="25648.93"/>
    <n v="1267.4000000000001"/>
    <n v="221.92"/>
    <n v="1489.3200000000002"/>
    <n v="103182.42000000001"/>
    <s v=""/>
    <n v="103182.42000000001"/>
  </r>
  <r>
    <x v="236"/>
    <x v="238"/>
    <n v="5058"/>
    <s v="Good Beginnings Center"/>
    <s v="Yes"/>
    <x v="1"/>
    <n v="0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2521"/>
    <s v="Big Lake Elementary School"/>
    <s v="No"/>
    <x v="1"/>
    <n v="276.959999999999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3181"/>
    <s v="Cascade Middle School"/>
    <s v="Yes"/>
    <x v="0"/>
    <n v="669.99"/>
    <n v="1.1200000000000001"/>
    <n v="1.1200000000000001"/>
    <n v="669.99"/>
    <n v="1.9650000000000001"/>
    <n v="72728"/>
    <n v="78209"/>
    <n v="160059.78"/>
    <n v="12062.59"/>
    <n v="14418.72"/>
    <n v="0.18149999999999999"/>
    <n v="0.17510000000000001"/>
    <n v="59495.79"/>
    <n v="2868.71"/>
    <n v="502.31"/>
    <n v="3371.02"/>
    <n v="234989.18"/>
    <s v=""/>
    <n v="234989.18"/>
  </r>
  <r>
    <x v="236"/>
    <x v="238"/>
    <n v="2380"/>
    <s v="Central Elementary School"/>
    <s v="Yes"/>
    <x v="0"/>
    <n v="477.7"/>
    <n v="1.1200000000000001"/>
    <n v="1.1200000000000001"/>
    <n v="477.7"/>
    <n v="1.401"/>
    <n v="72728"/>
    <n v="78209"/>
    <n v="114118.96"/>
    <n v="8600.35"/>
    <n v="14418.72"/>
    <n v="0.18149999999999999"/>
    <n v="0.17510000000000001"/>
    <n v="42419.14"/>
    <n v="2045.32"/>
    <n v="358.14"/>
    <n v="2403.46"/>
    <n v="167541.91"/>
    <s v=""/>
    <n v="167541.91"/>
  </r>
  <r>
    <x v="236"/>
    <x v="238"/>
    <n v="3403"/>
    <s v="Clear Lake Elementary School"/>
    <s v="No"/>
    <x v="1"/>
    <n v="297.350000000000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3942"/>
    <s v="Evergreen Elementary School"/>
    <s v="Yes"/>
    <x v="0"/>
    <n v="543.95000000000005"/>
    <n v="1.1200000000000001"/>
    <n v="1.1200000000000001"/>
    <n v="543.95000000000005"/>
    <n v="1.5960000000000001"/>
    <n v="72728"/>
    <n v="78209"/>
    <n v="130002.75"/>
    <n v="9797.4"/>
    <n v="14418.72"/>
    <n v="0.18149999999999999"/>
    <n v="0.17510000000000001"/>
    <n v="48323.3"/>
    <n v="2330"/>
    <n v="407.98"/>
    <n v="2737.98"/>
    <n v="190861.43"/>
    <s v=""/>
    <n v="190861.43"/>
  </r>
  <r>
    <x v="236"/>
    <x v="238"/>
    <n v="2620"/>
    <s v="Lyman Elementary School"/>
    <s v="No"/>
    <x v="1"/>
    <n v="160.7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2774"/>
    <s v="Mary Purcell Elementary School"/>
    <s v="Yes"/>
    <x v="0"/>
    <n v="402"/>
    <n v="1.1200000000000001"/>
    <n v="1.1200000000000001"/>
    <n v="402"/>
    <n v="1.179"/>
    <n v="72728"/>
    <n v="78209"/>
    <n v="96035.87"/>
    <n v="7237.55"/>
    <n v="14418.72"/>
    <n v="0.18149999999999999"/>
    <n v="0.17510000000000001"/>
    <n v="35697.480000000003"/>
    <n v="1721.22"/>
    <n v="301.39"/>
    <n v="2022.6100000000001"/>
    <n v="140993.50999999998"/>
    <s v=""/>
    <n v="140993.50999999998"/>
  </r>
  <r>
    <x v="236"/>
    <x v="238"/>
    <n v="3402"/>
    <s v="Samish Elementary School"/>
    <s v="No"/>
    <x v="1"/>
    <n v="167.7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2150"/>
    <s v="Sedro Woolley Senior High School"/>
    <s v="No"/>
    <x v="1"/>
    <n v="1164.4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6"/>
    <x v="238"/>
    <n v="1537"/>
    <s v="State Street High School"/>
    <s v="Yes"/>
    <x v="0"/>
    <n v="150.39999999999998"/>
    <n v="1.1200000000000001"/>
    <n v="1.1200000000000001"/>
    <n v="150.39999999999998"/>
    <n v="0.441"/>
    <n v="72728"/>
    <n v="78209"/>
    <n v="35921.81"/>
    <n v="2707.18"/>
    <n v="14418.72"/>
    <n v="0.18149999999999999"/>
    <n v="0.17510000000000001"/>
    <n v="13352.49"/>
    <n v="643.82000000000005"/>
    <n v="112.73"/>
    <n v="756.55000000000007"/>
    <n v="52738.03"/>
    <n v="119.56999999994878"/>
    <n v="52857.599999999948"/>
  </r>
  <r>
    <x v="237"/>
    <x v="239"/>
    <n v="5383"/>
    <s v="John Campbell Primary School"/>
    <s v="Yes"/>
    <x v="0"/>
    <n v="528.45000000000005"/>
    <n v="1"/>
    <n v="1"/>
    <n v="528.45000000000005"/>
    <n v="1.55"/>
    <n v="72728"/>
    <n v="78209"/>
    <n v="112728.4"/>
    <n v="8495.5499999999993"/>
    <n v="14418.72"/>
    <n v="0.18149999999999999"/>
    <n v="0.17510000000000001"/>
    <n v="44296.79"/>
    <n v="2020.4"/>
    <n v="353.77"/>
    <n v="2374.17"/>
    <n v="167894.91"/>
    <s v=""/>
    <n v="167894.91"/>
  </r>
  <r>
    <x v="237"/>
    <x v="239"/>
    <n v="5232"/>
    <s v="Robert Lince Early Learning Center"/>
    <s v="Yes"/>
    <x v="0"/>
    <n v="257.32"/>
    <n v="1"/>
    <n v="1"/>
    <n v="257.32"/>
    <n v="0.755"/>
    <n v="72728"/>
    <n v="78209"/>
    <n v="54909.64"/>
    <n v="4138.16"/>
    <n v="14418.72"/>
    <n v="0.18149999999999999"/>
    <n v="0.17510000000000001"/>
    <n v="21576.83"/>
    <n v="984.13"/>
    <n v="172.32"/>
    <n v="1156.45"/>
    <n v="81781.08"/>
    <s v=""/>
    <n v="81781.08"/>
  </r>
  <r>
    <x v="237"/>
    <x v="239"/>
    <n v="5560"/>
    <s v="Selah Academy Auxiliary"/>
    <s v="Yes"/>
    <x v="0"/>
    <n v="10.9"/>
    <n v="1"/>
    <n v="1"/>
    <n v="10.9"/>
    <n v="3.2000000000000001E-2"/>
    <n v="72728"/>
    <n v="78209"/>
    <n v="2327.3000000000002"/>
    <n v="175.39"/>
    <n v="14418.72"/>
    <n v="0.18149999999999999"/>
    <n v="0.17510000000000001"/>
    <n v="914.51"/>
    <n v="41.71"/>
    <n v="7.3"/>
    <n v="49.01"/>
    <n v="3466.2100000000005"/>
    <s v=""/>
    <n v="3466.2100000000005"/>
  </r>
  <r>
    <x v="237"/>
    <x v="239"/>
    <n v="5561"/>
    <s v="Selah Academy BPL"/>
    <s v="Yes"/>
    <x v="0"/>
    <n v="16.850000000000001"/>
    <n v="1"/>
    <n v="1"/>
    <n v="16.850000000000001"/>
    <n v="4.9000000000000002E-2"/>
    <n v="72728"/>
    <n v="78209"/>
    <n v="3563.67"/>
    <n v="268.57"/>
    <n v="14418.72"/>
    <n v="0.18149999999999999"/>
    <n v="0.17510000000000001"/>
    <n v="1400.35"/>
    <n v="63.87"/>
    <n v="11.18"/>
    <n v="75.05"/>
    <n v="5307.64"/>
    <s v=""/>
    <n v="5307.64"/>
  </r>
  <r>
    <x v="237"/>
    <x v="239"/>
    <n v="4272"/>
    <s v="Selah Academy Online"/>
    <s v="No"/>
    <x v="1"/>
    <n v="4.059999999999999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7"/>
    <x v="239"/>
    <n v="5334"/>
    <s v="SELAH ACADEMY REENGAGEMENT PROGRAM "/>
    <s v="No"/>
    <x v="1"/>
    <n v="34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7"/>
    <x v="239"/>
    <n v="2388"/>
    <s v="Selah High School"/>
    <s v="Yes"/>
    <x v="0"/>
    <n v="1101.8400000000001"/>
    <n v="1"/>
    <n v="1"/>
    <n v="1101.8400000000001"/>
    <n v="3.2320000000000002"/>
    <n v="72728"/>
    <n v="78209"/>
    <n v="235056.9"/>
    <n v="17714.59"/>
    <n v="14418.72"/>
    <n v="0.18149999999999999"/>
    <n v="0.17510000000000001"/>
    <n v="92365.96"/>
    <n v="4212.8599999999997"/>
    <n v="737.67"/>
    <n v="4950.53"/>
    <n v="350087.98000000004"/>
    <n v="108.31000000005588"/>
    <n v="350196.2900000001"/>
  </r>
  <r>
    <x v="237"/>
    <x v="239"/>
    <n v="5231"/>
    <s v="Selah HomeLink"/>
    <s v="Yes"/>
    <x v="0"/>
    <n v="28.8"/>
    <n v="1"/>
    <n v="1"/>
    <n v="28.8"/>
    <n v="8.4000000000000005E-2"/>
    <n v="72728"/>
    <n v="78209"/>
    <n v="6109.15"/>
    <n v="460.41"/>
    <n v="14418.72"/>
    <n v="0.18149999999999999"/>
    <n v="0.17510000000000001"/>
    <n v="2400.6"/>
    <n v="109.49"/>
    <n v="19.170000000000002"/>
    <n v="128.66"/>
    <n v="9098.82"/>
    <s v=""/>
    <n v="9098.82"/>
  </r>
  <r>
    <x v="237"/>
    <x v="239"/>
    <n v="5384"/>
    <s v="Selah Intermediate School"/>
    <s v="Yes"/>
    <x v="0"/>
    <n v="807.93"/>
    <n v="1"/>
    <n v="1"/>
    <n v="807.93"/>
    <n v="2.37"/>
    <n v="72728"/>
    <n v="78209"/>
    <n v="172365.36"/>
    <n v="12989.97"/>
    <n v="14418.72"/>
    <n v="0.18149999999999999"/>
    <n v="0.17510000000000001"/>
    <n v="67731.22"/>
    <n v="3089.26"/>
    <n v="540.92999999999995"/>
    <n v="3630.19"/>
    <n v="256716.74"/>
    <s v=""/>
    <n v="256716.74"/>
  </r>
  <r>
    <x v="237"/>
    <x v="239"/>
    <n v="5385"/>
    <s v="Selah Middle School"/>
    <s v="Yes"/>
    <x v="0"/>
    <n v="902.09"/>
    <n v="1"/>
    <n v="1"/>
    <n v="902.09"/>
    <n v="2.6459999999999999"/>
    <n v="72728"/>
    <n v="78209"/>
    <n v="192438.29"/>
    <n v="14502.72"/>
    <n v="14418.72"/>
    <n v="0.18149999999999999"/>
    <n v="0.17510000000000001"/>
    <n v="75618.91"/>
    <n v="3449.02"/>
    <n v="603.91999999999996"/>
    <n v="4052.94"/>
    <n v="286612.86"/>
    <s v=""/>
    <n v="286612.86"/>
  </r>
  <r>
    <x v="238"/>
    <x v="240"/>
    <n v="5075"/>
    <s v="Selkirk Elementary"/>
    <s v="Yes"/>
    <x v="0"/>
    <n v="120.15"/>
    <n v="1"/>
    <n v="1"/>
    <n v="120.15"/>
    <n v="0.35199999999999998"/>
    <n v="72728"/>
    <n v="78209"/>
    <n v="25600.26"/>
    <n v="1929.31"/>
    <n v="14418.72"/>
    <n v="0.18149999999999999"/>
    <n v="0.17510000000000001"/>
    <n v="10059.66"/>
    <n v="458.83"/>
    <n v="80.34"/>
    <n v="539.16999999999996"/>
    <n v="38128.399999999994"/>
    <n v="-9.9999999947613105E-3"/>
    <n v="38128.39"/>
  </r>
  <r>
    <x v="238"/>
    <x v="240"/>
    <n v="5226"/>
    <s v="Selkirk High School"/>
    <s v="Yes"/>
    <x v="0"/>
    <n v="74.440000000000012"/>
    <n v="1"/>
    <n v="1"/>
    <n v="74.440000000000012"/>
    <n v="0.218"/>
    <n v="72728"/>
    <n v="78209"/>
    <n v="15854.7"/>
    <n v="1194.8599999999999"/>
    <n v="14418.72"/>
    <n v="0.18149999999999999"/>
    <n v="0.17510000000000001"/>
    <n v="6230.13"/>
    <n v="284.16000000000003"/>
    <n v="49.76"/>
    <n v="333.92"/>
    <n v="23613.61"/>
    <s v=""/>
    <n v="23613.61"/>
  </r>
  <r>
    <x v="238"/>
    <x v="240"/>
    <n v="5225"/>
    <s v="Selkirk Middle School"/>
    <s v="Yes"/>
    <x v="0"/>
    <n v="61.2"/>
    <n v="1"/>
    <n v="1"/>
    <n v="61.2"/>
    <n v="0.18"/>
    <n v="72728"/>
    <n v="78209"/>
    <n v="13091.04"/>
    <n v="986.58"/>
    <n v="14418.72"/>
    <n v="0.18149999999999999"/>
    <n v="0.17510000000000001"/>
    <n v="5144.1400000000003"/>
    <n v="234.63"/>
    <n v="41.08"/>
    <n v="275.70999999999998"/>
    <n v="19497.47"/>
    <s v=""/>
    <n v="19497.47"/>
  </r>
  <r>
    <x v="239"/>
    <x v="241"/>
    <n v="5613"/>
    <s v="Dungeness Virtual School"/>
    <s v="Yes"/>
    <x v="0"/>
    <n v="123.22"/>
    <n v="1.06"/>
    <n v="1.06"/>
    <n v="123.22"/>
    <n v="0.36099999999999999"/>
    <n v="72728"/>
    <n v="78209"/>
    <n v="27830.1"/>
    <n v="2097.36"/>
    <n v="14418.72"/>
    <n v="0.18149999999999999"/>
    <n v="0.17510000000000001"/>
    <n v="10623.57"/>
    <n v="498.79"/>
    <n v="87.34"/>
    <n v="586.13"/>
    <n v="41137.159999999996"/>
    <s v=""/>
    <n v="41137.159999999996"/>
  </r>
  <r>
    <x v="239"/>
    <x v="241"/>
    <n v="4378"/>
    <s v="Greywolf Elementary School"/>
    <s v="No"/>
    <x v="1"/>
    <n v="448.8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9"/>
    <x v="241"/>
    <n v="2722"/>
    <s v="Helen Haller Elementary School"/>
    <s v="Yes"/>
    <x v="0"/>
    <n v="537.30999999999995"/>
    <n v="1.06"/>
    <n v="1.06"/>
    <n v="537.30999999999995"/>
    <n v="1.5760000000000001"/>
    <n v="72728"/>
    <n v="78209"/>
    <n v="121496.49"/>
    <n v="9156.34"/>
    <n v="14418.72"/>
    <n v="0.18149999999999999"/>
    <n v="0.17510000000000001"/>
    <n v="46378.79"/>
    <n v="2177.5500000000002"/>
    <n v="381.29"/>
    <n v="2558.84"/>
    <n v="179590.46"/>
    <n v="113.94000000000233"/>
    <n v="179704.4"/>
  </r>
  <r>
    <x v="239"/>
    <x v="241"/>
    <n v="1708"/>
    <s v="Olympic Peninsula Academy"/>
    <s v="No"/>
    <x v="1"/>
    <n v="121.7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9"/>
    <x v="241"/>
    <n v="4519"/>
    <s v="Sequim Middle School"/>
    <s v="No"/>
    <x v="1"/>
    <n v="561.9500000000000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39"/>
    <x v="241"/>
    <n v="2471"/>
    <s v="Sequim Senior High"/>
    <s v="No"/>
    <x v="1"/>
    <n v="772.8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0"/>
    <x v="242"/>
    <n v="3725"/>
    <s v="Shaw Island Elementary School"/>
    <s v="No"/>
    <x v="1"/>
    <n v="9.970000000000000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1"/>
    <x v="243"/>
    <n v="3291"/>
    <s v="Bordeaux Elementary School"/>
    <s v="Yes"/>
    <x v="0"/>
    <n v="512.61"/>
    <n v="1"/>
    <n v="1"/>
    <n v="512.61"/>
    <n v="1.504"/>
    <n v="72728"/>
    <n v="78209"/>
    <n v="109382.91"/>
    <n v="8243.43"/>
    <n v="14418.72"/>
    <n v="0.18149999999999999"/>
    <n v="0.17510000000000001"/>
    <n v="42982.18"/>
    <n v="1960.44"/>
    <n v="343.27"/>
    <n v="2303.71"/>
    <n v="162912.22999999998"/>
    <s v=""/>
    <n v="162912.22999999998"/>
  </r>
  <r>
    <x v="241"/>
    <x v="243"/>
    <n v="5621"/>
    <s v="Cedar High School"/>
    <s v="Yes"/>
    <x v="0"/>
    <n v="83.43"/>
    <n v="1"/>
    <n v="1"/>
    <n v="83.43"/>
    <n v="0.245"/>
    <n v="72728"/>
    <n v="78209"/>
    <n v="17818.36"/>
    <n v="1342.85"/>
    <n v="14418.72"/>
    <n v="0.18149999999999999"/>
    <n v="0.17510000000000001"/>
    <n v="7001.75"/>
    <n v="319.35000000000002"/>
    <n v="55.92"/>
    <n v="375.27000000000004"/>
    <n v="26538.23"/>
    <s v=""/>
    <n v="26538.23"/>
  </r>
  <r>
    <x v="241"/>
    <x v="243"/>
    <n v="4288"/>
    <s v="Choice Middle and High School"/>
    <s v="Yes"/>
    <x v="0"/>
    <n v="152.32"/>
    <n v="1"/>
    <n v="1"/>
    <n v="152.32"/>
    <n v="0.44700000000000001"/>
    <n v="72728"/>
    <n v="78209"/>
    <n v="32509.42"/>
    <n v="2450"/>
    <n v="14418.72"/>
    <n v="0.18149999999999999"/>
    <n v="0.17510000000000001"/>
    <n v="12774.62"/>
    <n v="582.66"/>
    <n v="102.02"/>
    <n v="684.68"/>
    <n v="48418.720000000001"/>
    <s v=""/>
    <n v="48418.720000000001"/>
  </r>
  <r>
    <x v="241"/>
    <x v="243"/>
    <n v="2745"/>
    <s v="Evergreen Elementary School"/>
    <s v="Yes"/>
    <x v="0"/>
    <n v="437.07"/>
    <n v="1"/>
    <n v="1"/>
    <n v="437.07"/>
    <n v="1.282"/>
    <n v="72728"/>
    <n v="78209"/>
    <n v="93237.3"/>
    <n v="7026.64"/>
    <n v="14418.72"/>
    <n v="0.18149999999999999"/>
    <n v="0.17510000000000001"/>
    <n v="36637.730000000003"/>
    <n v="1671.07"/>
    <n v="292.60000000000002"/>
    <n v="1963.67"/>
    <n v="138865.34000000003"/>
    <n v="-2.0000000018626451E-2"/>
    <n v="138865.32"/>
  </r>
  <r>
    <x v="241"/>
    <x v="243"/>
    <n v="3292"/>
    <s v="Mountain View Elementary"/>
    <s v="Yes"/>
    <x v="0"/>
    <n v="531.79999999999995"/>
    <n v="1"/>
    <n v="1"/>
    <n v="531.79999999999995"/>
    <n v="1.56"/>
    <n v="72728"/>
    <n v="78209"/>
    <n v="113455.67999999999"/>
    <n v="8550.36"/>
    <n v="14418.72"/>
    <n v="0.18149999999999999"/>
    <n v="0.17510000000000001"/>
    <n v="44582.58"/>
    <n v="2033.43"/>
    <n v="356.05"/>
    <n v="2389.48"/>
    <n v="168978.1"/>
    <s v=""/>
    <n v="168978.1"/>
  </r>
  <r>
    <x v="241"/>
    <x v="243"/>
    <n v="4363"/>
    <s v="Oakland Bay Junior High School"/>
    <s v="Yes"/>
    <x v="0"/>
    <n v="546.86"/>
    <n v="1"/>
    <n v="1"/>
    <n v="546.86"/>
    <n v="1.6040000000000001"/>
    <n v="72728"/>
    <n v="78209"/>
    <n v="116655.71"/>
    <n v="8791.5300000000007"/>
    <n v="14418.72"/>
    <n v="0.18149999999999999"/>
    <n v="0.17510000000000001"/>
    <n v="45840.04"/>
    <n v="2090.79"/>
    <n v="366.1"/>
    <n v="2456.89"/>
    <n v="173744.17"/>
    <s v=""/>
    <n v="173744.17"/>
  </r>
  <r>
    <x v="241"/>
    <x v="243"/>
    <n v="4586"/>
    <s v="Olympic Middle School"/>
    <s v="Yes"/>
    <x v="0"/>
    <n v="595.66999999999996"/>
    <n v="1"/>
    <n v="1"/>
    <n v="595.66999999999996"/>
    <n v="1.7470000000000001"/>
    <n v="72728"/>
    <n v="78209"/>
    <n v="127055.82"/>
    <n v="9575.2999999999993"/>
    <n v="14418.72"/>
    <n v="0.18149999999999999"/>
    <n v="0.17510000000000001"/>
    <n v="49926.77"/>
    <n v="2277.19"/>
    <n v="398.74"/>
    <n v="2675.9300000000003"/>
    <n v="189233.81999999998"/>
    <s v=""/>
    <n v="189233.81999999998"/>
  </r>
  <r>
    <x v="241"/>
    <x v="243"/>
    <n v="3241"/>
    <s v="Shelton High School"/>
    <s v="Yes"/>
    <x v="0"/>
    <n v="1453.26"/>
    <n v="1"/>
    <n v="1"/>
    <n v="1453.26"/>
    <n v="4.2629999999999999"/>
    <n v="72728"/>
    <n v="78209"/>
    <n v="310039.46000000002"/>
    <n v="23365.51"/>
    <n v="14418.72"/>
    <n v="0.18149999999999999"/>
    <n v="0.17510000000000001"/>
    <n v="121830.47"/>
    <n v="5556.75"/>
    <n v="972.99"/>
    <n v="6529.74"/>
    <n v="461765.18000000005"/>
    <s v=""/>
    <n v="461765.18000000005"/>
  </r>
  <r>
    <x v="241"/>
    <x v="243"/>
    <n v="5548"/>
    <s v="Shelton Open Doors"/>
    <s v="No"/>
    <x v="1"/>
    <n v="102.2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5593"/>
    <s v="Edwin Pratt Learning Center"/>
    <s v="No"/>
    <x v="1"/>
    <n v="0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674"/>
    <s v="Albert Einstein Middle School"/>
    <s v="No"/>
    <x v="1"/>
    <n v="997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2990"/>
    <s v="Briarcrest Elementary"/>
    <s v="No"/>
    <x v="1"/>
    <n v="466.5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230"/>
    <s v="Brookside Elementary"/>
    <s v="No"/>
    <x v="1"/>
    <n v="361.2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1942"/>
    <s v="Cascade K-8 Community School"/>
    <s v="No"/>
    <x v="1"/>
    <n v="180.3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104"/>
    <s v="Echo Lake Elementary School"/>
    <s v="No"/>
    <x v="1"/>
    <n v="401.7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1667"/>
    <s v="Handicapped Contractual Services"/>
    <s v="No"/>
    <x v="1"/>
    <n v="11.4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231"/>
    <s v="Highland Terrace Elementary"/>
    <s v="No"/>
    <x v="1"/>
    <n v="330.0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1771"/>
    <s v="Home Education Exchange"/>
    <s v="No"/>
    <x v="1"/>
    <n v="121.9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387"/>
    <s v="Kellogg Middle School"/>
    <s v="No"/>
    <x v="1"/>
    <n v="1002.19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2185"/>
    <s v="Lake Forest Park Elementary"/>
    <s v="No"/>
    <x v="1"/>
    <n v="392.2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527"/>
    <s v="Melvin G Syre Elementary"/>
    <s v="No"/>
    <x v="1"/>
    <n v="463.3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958"/>
    <s v="Meridian Park Elementary School"/>
    <s v="No"/>
    <x v="1"/>
    <n v="520.6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489"/>
    <s v="Parkwood Elementary"/>
    <s v="No"/>
    <x v="1"/>
    <n v="407.6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2703"/>
    <s v="Ridgecrest Elementary"/>
    <s v="No"/>
    <x v="1"/>
    <n v="449.7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343"/>
    <s v="Shorecrest High School"/>
    <s v="No"/>
    <x v="1"/>
    <n v="1480.8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2"/>
    <x v="244"/>
    <n v="3921"/>
    <s v="Shorewood High School"/>
    <s v="No"/>
    <x v="1"/>
    <n v="1558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3"/>
    <x v="245"/>
    <n v="3405"/>
    <s v="Skamania Elementary"/>
    <s v="Yes"/>
    <x v="0"/>
    <n v="82.14"/>
    <n v="1.06"/>
    <n v="1.06"/>
    <n v="82.14"/>
    <n v="0.24099999999999999"/>
    <n v="72728"/>
    <n v="78209"/>
    <n v="18579.09"/>
    <n v="1400.18"/>
    <n v="14418.72"/>
    <n v="0.18149999999999999"/>
    <n v="0.17510000000000001"/>
    <n v="7092.19"/>
    <n v="332.99"/>
    <n v="58.31"/>
    <n v="391.3"/>
    <n v="27462.76"/>
    <n v="-9.9999999983992893E-3"/>
    <n v="27462.75"/>
  </r>
  <r>
    <x v="244"/>
    <x v="246"/>
    <n v="2512"/>
    <s v="Skykomish Elementary School"/>
    <s v="Yes"/>
    <x v="0"/>
    <n v="31.1"/>
    <n v="1.18"/>
    <n v="1.18"/>
    <n v="31.1"/>
    <n v="9.0999999999999998E-2"/>
    <n v="72728"/>
    <n v="78209"/>
    <n v="7809.53"/>
    <n v="588.54999999999995"/>
    <n v="14418.72"/>
    <n v="0.18149999999999999"/>
    <n v="0.17510000000000001"/>
    <n v="2832.59"/>
    <n v="139.97"/>
    <n v="24.51"/>
    <n v="164.48"/>
    <n v="11395.149999999998"/>
    <n v="-9.9999999983992893E-3"/>
    <n v="11395.14"/>
  </r>
  <r>
    <x v="244"/>
    <x v="246"/>
    <n v="2513"/>
    <s v="Skykomish High School"/>
    <s v="Yes"/>
    <x v="0"/>
    <n v="11.81"/>
    <n v="1.18"/>
    <n v="1.18"/>
    <n v="11.81"/>
    <n v="3.5000000000000003E-2"/>
    <n v="72728"/>
    <n v="78209"/>
    <n v="3003.67"/>
    <n v="226.36"/>
    <n v="14418.72"/>
    <n v="0.18149999999999999"/>
    <n v="0.17510000000000001"/>
    <n v="1089.46"/>
    <n v="53.83"/>
    <n v="9.43"/>
    <n v="63.26"/>
    <n v="4382.75"/>
    <s v=""/>
    <n v="4382.75"/>
  </r>
  <r>
    <x v="245"/>
    <x v="247"/>
    <n v="5712"/>
    <s v="Central Primary Center"/>
    <s v="Yes"/>
    <x v="0"/>
    <n v="32.1"/>
    <n v="1.18"/>
    <n v="1.22"/>
    <n v="32.1"/>
    <n v="9.4E-2"/>
    <n v="72728"/>
    <n v="78209"/>
    <n v="8066.99"/>
    <n v="902.02"/>
    <n v="14418.72"/>
    <n v="0.18149999999999999"/>
    <n v="0.17510000000000001"/>
    <n v="2977.46"/>
    <n v="149.47999999999999"/>
    <n v="26.17"/>
    <n v="175.64999999999998"/>
    <n v="12122.12"/>
    <n v="0"/>
    <n v="12122.12"/>
  </r>
  <r>
    <x v="245"/>
    <x v="247"/>
    <n v="4265"/>
    <s v="AIM High School"/>
    <s v="No"/>
    <x v="1"/>
    <n v="162.2900000000000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366"/>
    <s v="Cascade View Elementary"/>
    <s v="No"/>
    <x v="1"/>
    <n v="373.4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3305"/>
    <s v="Cathcart Elementary"/>
    <s v="No"/>
    <x v="1"/>
    <n v="435.2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395"/>
    <s v="Centennial Middle School"/>
    <s v="No"/>
    <x v="1"/>
    <n v="727.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241"/>
    <s v="Dutch Hill Elementary"/>
    <s v="No"/>
    <x v="1"/>
    <n v="685.6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3005"/>
    <s v="Emerson Elementary"/>
    <s v="No"/>
    <x v="1"/>
    <n v="470.0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5128"/>
    <s v="Glacier Peak High School"/>
    <s v="No"/>
    <x v="1"/>
    <n v="1589.610000000000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3981"/>
    <s v="High School Re Entry"/>
    <s v="No"/>
    <x v="1"/>
    <n v="40.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5100"/>
    <s v="Little Cedars Elementary School"/>
    <s v="No"/>
    <x v="1"/>
    <n v="652.5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2073"/>
    <s v="Machias Elementary"/>
    <s v="No"/>
    <x v="1"/>
    <n v="615.8099999999999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1904"/>
    <s v="Parent Partnership"/>
    <s v="No"/>
    <x v="1"/>
    <n v="97.03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3561"/>
    <s v="Riverview Elementary"/>
    <s v="No"/>
    <x v="1"/>
    <n v="460.37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184"/>
    <s v="Seattle Hill Elementary"/>
    <s v="No"/>
    <x v="1"/>
    <n v="575.46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1730"/>
    <s v="Snohomish Center"/>
    <s v="No"/>
    <x v="1"/>
    <n v="5.9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2428"/>
    <s v="Snohomish High School"/>
    <s v="No"/>
    <x v="1"/>
    <n v="1477.949999999999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383"/>
    <s v="Totem Falls"/>
    <s v="No"/>
    <x v="1"/>
    <n v="395.2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5"/>
    <x v="247"/>
    <n v="4145"/>
    <s v="Valley View Middle School"/>
    <s v="No"/>
    <x v="1"/>
    <n v="623.2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5015"/>
    <s v="Cascade View Elementary School"/>
    <s v="No"/>
    <x v="1"/>
    <n v="521.4500000000000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4397"/>
    <s v="Chief Kanim Middle School"/>
    <s v="No"/>
    <x v="1"/>
    <n v="531.2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4308"/>
    <s v="Edwin R Opstad Elementary"/>
    <s v="No"/>
    <x v="1"/>
    <n v="559.9199999999999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2222"/>
    <s v="Fall City Elementary"/>
    <s v="No"/>
    <x v="1"/>
    <n v="473.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2850"/>
    <s v="Mount Si High School"/>
    <s v="No"/>
    <x v="1"/>
    <n v="2154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2287"/>
    <s v="North Bend Elementary School"/>
    <s v="No"/>
    <x v="1"/>
    <n v="45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5181"/>
    <s v="Snoqualmie Access"/>
    <s v="No"/>
    <x v="1"/>
    <n v="16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2288"/>
    <s v="Snoqualmie Elementary"/>
    <s v="No"/>
    <x v="1"/>
    <n v="438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2124"/>
    <s v="Snoqualmie Middle School"/>
    <s v="No"/>
    <x v="1"/>
    <n v="492.3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5296"/>
    <s v="Snoqualmie Parent Partnership Program"/>
    <s v="No"/>
    <x v="1"/>
    <n v="206.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5457"/>
    <s v="Timber Ridge Elementary School"/>
    <s v="No"/>
    <x v="1"/>
    <n v="620.1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5135"/>
    <s v="Twin Falls Middle School"/>
    <s v="No"/>
    <x v="1"/>
    <n v="539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6"/>
    <x v="248"/>
    <n v="1502"/>
    <s v="Two Rivers School"/>
    <s v="No"/>
    <x v="1"/>
    <n v="55.4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7"/>
    <x v="249"/>
    <n v="2694"/>
    <s v="Soap Lake Elementary"/>
    <s v="Yes"/>
    <x v="0"/>
    <n v="303.75"/>
    <n v="1"/>
    <n v="1"/>
    <n v="303.75"/>
    <n v="0.89100000000000001"/>
    <n v="72728"/>
    <n v="78209"/>
    <n v="64800.65"/>
    <n v="4883.57"/>
    <n v="14418.72"/>
    <n v="0.18149999999999999"/>
    <n v="0.17510000000000001"/>
    <n v="25463.51"/>
    <n v="1161.4000000000001"/>
    <n v="203.36"/>
    <n v="1364.7600000000002"/>
    <n v="96512.49"/>
    <n v="1.0000000009313226E-2"/>
    <n v="96512.500000000015"/>
  </r>
  <r>
    <x v="247"/>
    <x v="249"/>
    <n v="3089"/>
    <s v="Soap Lake Middle &amp; High School"/>
    <s v="Yes"/>
    <x v="0"/>
    <n v="232.13000000000002"/>
    <n v="1"/>
    <n v="1"/>
    <n v="232.13000000000002"/>
    <n v="0.68100000000000005"/>
    <n v="72728"/>
    <n v="78209"/>
    <n v="49527.77"/>
    <n v="3732.56"/>
    <n v="14418.72"/>
    <n v="0.18149999999999999"/>
    <n v="0.17510000000000001"/>
    <n v="19462.009999999998"/>
    <n v="887.67"/>
    <n v="155.43"/>
    <n v="1043.0999999999999"/>
    <n v="73765.440000000002"/>
    <s v=""/>
    <n v="73765.440000000002"/>
  </r>
  <r>
    <x v="248"/>
    <x v="250"/>
    <n v="2804"/>
    <s v="Mike Morris Elementary"/>
    <s v="Yes"/>
    <x v="0"/>
    <n v="282.99"/>
    <n v="1"/>
    <n v="1"/>
    <n v="282.99"/>
    <n v="0.83"/>
    <n v="72728"/>
    <n v="78209"/>
    <n v="60364.24"/>
    <n v="4549.2299999999996"/>
    <n v="14418.72"/>
    <n v="0.18149999999999999"/>
    <n v="0.17510000000000001"/>
    <n v="23720.22"/>
    <n v="1081.8900000000001"/>
    <n v="189.44"/>
    <n v="1271.3300000000002"/>
    <n v="89905.01999999999"/>
    <s v=""/>
    <n v="89905.01999999999"/>
  </r>
  <r>
    <x v="248"/>
    <x v="250"/>
    <n v="5243"/>
    <s v="Pacific Virtual Learning"/>
    <s v="No"/>
    <x v="1"/>
    <n v="7.3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8"/>
    <x v="250"/>
    <n v="2214"/>
    <s v="South Bend High School"/>
    <s v="Yes"/>
    <x v="0"/>
    <n v="249.17000000000002"/>
    <n v="1"/>
    <n v="1"/>
    <n v="249.17000000000002"/>
    <n v="0.73099999999999998"/>
    <n v="72728"/>
    <n v="78209"/>
    <n v="53164.17"/>
    <n v="4006.61"/>
    <n v="14418.72"/>
    <n v="0.18149999999999999"/>
    <n v="0.17510000000000001"/>
    <n v="20890.939999999999"/>
    <n v="952.85"/>
    <n v="166.84"/>
    <n v="1119.69"/>
    <n v="79181.41"/>
    <n v="0"/>
    <n v="79181.41"/>
  </r>
  <r>
    <x v="249"/>
    <x v="251"/>
    <n v="4029"/>
    <s v="Burley Glenwood Elementary"/>
    <s v="No"/>
    <x v="1"/>
    <n v="465.4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3680"/>
    <s v="Cedar Heights Middle School"/>
    <s v="No"/>
    <x v="1"/>
    <n v="660.1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3899"/>
    <s v="Discovery"/>
    <s v="Yes"/>
    <x v="0"/>
    <n v="216.39999999999998"/>
    <n v="1.18"/>
    <n v="1.18"/>
    <n v="216.39999999999998"/>
    <n v="0.63500000000000001"/>
    <n v="72728"/>
    <n v="78209"/>
    <n v="54495.09"/>
    <n v="4106.91"/>
    <n v="14418.72"/>
    <n v="0.18149999999999999"/>
    <n v="0.17510000000000001"/>
    <n v="19765.87"/>
    <n v="976.7"/>
    <n v="171.02"/>
    <n v="1147.72"/>
    <n v="79515.59"/>
    <s v=""/>
    <n v="79515.59"/>
  </r>
  <r>
    <x v="249"/>
    <x v="251"/>
    <n v="2641"/>
    <s v="East Port Orchard Elementary"/>
    <s v="Yes"/>
    <x v="0"/>
    <n v="420.34"/>
    <n v="1.18"/>
    <n v="1.18"/>
    <n v="420.34"/>
    <n v="1.2330000000000001"/>
    <n v="72728"/>
    <n v="78209"/>
    <n v="105814.88"/>
    <n v="7974.52"/>
    <n v="14418.72"/>
    <n v="0.18149999999999999"/>
    <n v="0.17510000000000001"/>
    <n v="38380.019999999997"/>
    <n v="1896.49"/>
    <n v="332.08"/>
    <n v="2228.5700000000002"/>
    <n v="154397.99"/>
    <n v="1.0000000009313226E-2"/>
    <n v="154398"/>
  </r>
  <r>
    <x v="249"/>
    <x v="251"/>
    <n v="1718"/>
    <s v="Explorer Academy"/>
    <s v="No"/>
    <x v="1"/>
    <n v="303.6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4348"/>
    <s v="Hidden Creek Elementary School"/>
    <s v="No"/>
    <x v="1"/>
    <n v="406.8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4142"/>
    <s v="John Sedgwick Middle School"/>
    <s v="No"/>
    <x v="1"/>
    <n v="709.5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4079"/>
    <s v="Manchester Elementary School"/>
    <s v="No"/>
    <x v="1"/>
    <n v="466.5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3046"/>
    <s v="Marcus Whitman Middle School"/>
    <s v="Yes"/>
    <x v="0"/>
    <n v="659.73"/>
    <n v="1.18"/>
    <n v="1.18"/>
    <n v="659.73"/>
    <n v="1.9350000000000001"/>
    <n v="72728"/>
    <n v="78209"/>
    <n v="166059.84"/>
    <n v="12514.77"/>
    <n v="14418.72"/>
    <n v="0.18149999999999999"/>
    <n v="0.17510000000000001"/>
    <n v="60231.42"/>
    <n v="2976.24"/>
    <n v="521.14"/>
    <n v="3497.3799999999997"/>
    <n v="242303.41"/>
    <s v=""/>
    <n v="242303.41"/>
  </r>
  <r>
    <x v="249"/>
    <x v="251"/>
    <n v="4350"/>
    <s v="Mullenix Ridge Elementary School"/>
    <s v="No"/>
    <x v="1"/>
    <n v="378.0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2995"/>
    <s v="Olalla Elementary School"/>
    <s v="No"/>
    <x v="1"/>
    <n v="267.45999999999998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2650"/>
    <s v="Orchard Heights Elementary"/>
    <s v="No"/>
    <x v="1"/>
    <n v="553.5599999999999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4349"/>
    <s v="Sidney Glen Elementary School"/>
    <s v="No"/>
    <x v="1"/>
    <n v="491.5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3110"/>
    <s v="South Colby Elementary"/>
    <s v="No"/>
    <x v="1"/>
    <n v="295.7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2272"/>
    <s v="South Kitsap High School"/>
    <s v="No"/>
    <x v="1"/>
    <n v="2371.2900000000004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49"/>
    <x v="251"/>
    <n v="4141"/>
    <s v="Sunnyslope Elementary School"/>
    <s v="No"/>
    <x v="1"/>
    <n v="499.4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0"/>
    <x v="252"/>
    <n v="1683"/>
    <s v="South Whidbey Special Services"/>
    <s v="No"/>
    <x v="1"/>
    <n v="2.9299999999999997"/>
    <n v="1.19"/>
    <n v="1.1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0"/>
    <x v="252"/>
    <n v="1682"/>
    <s v="South Whidbey Academy"/>
    <s v="Yes"/>
    <x v="0"/>
    <n v="24.419999999999998"/>
    <n v="1.19"/>
    <n v="1.19"/>
    <n v="24.419999999999998"/>
    <n v="7.1999999999999995E-2"/>
    <n v="72728"/>
    <n v="78209"/>
    <n v="6231.34"/>
    <n v="469.61"/>
    <n v="14418.72"/>
    <n v="0.18149999999999999"/>
    <n v="0.17510000000000001"/>
    <n v="2251.36"/>
    <n v="111.68"/>
    <n v="19.559999999999999"/>
    <n v="131.24"/>
    <n v="9083.5500000000011"/>
    <n v="-0.33000000000174623"/>
    <n v="9083.2199999999993"/>
  </r>
  <r>
    <x v="250"/>
    <x v="252"/>
    <n v="4321"/>
    <s v="South Whidbey Elementary"/>
    <s v="No"/>
    <x v="1"/>
    <n v="479.78999999999996"/>
    <n v="1.19"/>
    <n v="1.1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0"/>
    <x v="252"/>
    <n v="4149"/>
    <s v="South Whidbey High School"/>
    <s v="No"/>
    <x v="1"/>
    <n v="368.58"/>
    <n v="1.19"/>
    <n v="1.1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0"/>
    <x v="252"/>
    <n v="2511"/>
    <s v="South Whidbey Middle"/>
    <s v="No"/>
    <x v="1"/>
    <n v="279.79000000000002"/>
    <n v="1.19"/>
    <n v="1.19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1"/>
    <x v="253"/>
    <n v="2744"/>
    <s v="Southside Elementary"/>
    <s v="No"/>
    <x v="1"/>
    <n v="213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2"/>
    <x v="254"/>
    <n v="5381"/>
    <s v="Spokane International Academy"/>
    <s v="No"/>
    <x v="1"/>
    <n v="761.3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5730"/>
    <s v="Peperzak Middle School"/>
    <s v="No"/>
    <x v="1"/>
    <n v="494.4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5743"/>
    <s v="Spokane Public Language Immersion"/>
    <s v="No"/>
    <x v="1"/>
    <n v="269.8999999999999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1533"/>
    <s v="A-3 Multiagency Adolescent Prog"/>
    <s v="Yes"/>
    <x v="1"/>
    <n v="29.9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56"/>
    <s v="Adams Elementary"/>
    <s v="Yes"/>
    <x v="0"/>
    <n v="303.2"/>
    <n v="1"/>
    <n v="1"/>
    <n v="303.2"/>
    <n v="0.88900000000000001"/>
    <n v="72728"/>
    <n v="78209"/>
    <n v="64655.19"/>
    <n v="4872.6099999999997"/>
    <n v="14418.72"/>
    <n v="0.18149999999999999"/>
    <n v="0.17510000000000001"/>
    <n v="25406.35"/>
    <n v="1158.8"/>
    <n v="202.91"/>
    <n v="1361.71"/>
    <n v="96295.860000000015"/>
    <s v=""/>
    <n v="96295.860000000015"/>
  </r>
  <r>
    <x v="253"/>
    <x v="255"/>
    <n v="1604"/>
    <s v="Alternative Tamarack School"/>
    <s v="No"/>
    <x v="1"/>
    <n v="12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381"/>
    <s v="Arlington Elementary"/>
    <s v="Yes"/>
    <x v="0"/>
    <n v="363.9"/>
    <n v="1"/>
    <n v="1"/>
    <n v="363.9"/>
    <n v="1.0669999999999999"/>
    <n v="72728"/>
    <n v="78209"/>
    <n v="77600.78"/>
    <n v="5848.22"/>
    <n v="14418.72"/>
    <n v="0.18149999999999999"/>
    <n v="0.17510000000000001"/>
    <n v="30493.34"/>
    <n v="1390.82"/>
    <n v="243.53"/>
    <n v="1634.35"/>
    <n v="115576.69"/>
    <s v=""/>
    <n v="115576.69"/>
  </r>
  <r>
    <x v="253"/>
    <x v="255"/>
    <n v="2128"/>
    <s v="Audubon Elementary"/>
    <s v="Yes"/>
    <x v="0"/>
    <n v="392.48"/>
    <n v="1"/>
    <n v="1"/>
    <n v="392.48"/>
    <n v="1.151"/>
    <n v="72728"/>
    <n v="78209"/>
    <n v="83709.929999999993"/>
    <n v="6308.63"/>
    <n v="14418.72"/>
    <n v="0.18149999999999999"/>
    <n v="0.17510000000000001"/>
    <n v="32893.94"/>
    <n v="1500.31"/>
    <n v="262.7"/>
    <n v="1763.01"/>
    <n v="124675.51"/>
    <s v=""/>
    <n v="124675.51"/>
  </r>
  <r>
    <x v="253"/>
    <x v="255"/>
    <n v="3357"/>
    <s v="Balboa Elementary"/>
    <s v="No"/>
    <x v="1"/>
    <n v="237.9599999999999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55"/>
    <s v="Bemiss Elementary"/>
    <s v="Yes"/>
    <x v="0"/>
    <n v="356.9"/>
    <n v="1"/>
    <n v="1"/>
    <n v="356.9"/>
    <n v="1.0469999999999999"/>
    <n v="72728"/>
    <n v="78209"/>
    <n v="76146.22"/>
    <n v="5738.6"/>
    <n v="14418.72"/>
    <n v="0.18149999999999999"/>
    <n v="0.17510000000000001"/>
    <n v="29921.77"/>
    <n v="1364.75"/>
    <n v="238.97"/>
    <n v="1603.72"/>
    <n v="113410.31000000001"/>
    <s v=""/>
    <n v="113410.31000000001"/>
  </r>
  <r>
    <x v="253"/>
    <x v="255"/>
    <n v="2218"/>
    <s v="Browne Elementary"/>
    <s v="Yes"/>
    <x v="0"/>
    <n v="302.27999999999997"/>
    <n v="1"/>
    <n v="1"/>
    <n v="302.27999999999997"/>
    <n v="0.88700000000000001"/>
    <n v="72728"/>
    <n v="78209"/>
    <n v="64509.74"/>
    <n v="4861.6400000000003"/>
    <n v="14418.72"/>
    <n v="0.18149999999999999"/>
    <n v="0.17510000000000001"/>
    <n v="25349.200000000001"/>
    <n v="1156.19"/>
    <n v="202.45"/>
    <n v="1358.64"/>
    <n v="96079.22"/>
    <s v=""/>
    <n v="96079.22"/>
  </r>
  <r>
    <x v="253"/>
    <x v="255"/>
    <n v="3008"/>
    <s v="Bryant Center"/>
    <s v="No"/>
    <x v="1"/>
    <n v="340.40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4457"/>
    <s v="Chase Middle School"/>
    <s v="Yes"/>
    <x v="0"/>
    <n v="809.92"/>
    <n v="1"/>
    <n v="1"/>
    <n v="809.92"/>
    <n v="2.3759999999999999"/>
    <n v="72728"/>
    <n v="78209"/>
    <n v="172801.73"/>
    <n v="13022.85"/>
    <n v="14418.72"/>
    <n v="0.18149999999999999"/>
    <n v="0.17510000000000001"/>
    <n v="67902.69"/>
    <n v="3097.08"/>
    <n v="542.29999999999995"/>
    <n v="3639.38"/>
    <n v="257366.65000000002"/>
    <s v=""/>
    <n v="257366.65000000002"/>
  </r>
  <r>
    <x v="253"/>
    <x v="255"/>
    <n v="2129"/>
    <s v="Cooper Elementary"/>
    <s v="Yes"/>
    <x v="0"/>
    <n v="385.2"/>
    <n v="1"/>
    <n v="1"/>
    <n v="385.2"/>
    <n v="1.1299999999999999"/>
    <n v="72728"/>
    <n v="78209"/>
    <n v="82182.64"/>
    <n v="6193.53"/>
    <n v="14418.72"/>
    <n v="0.18149999999999999"/>
    <n v="0.17510000000000001"/>
    <n v="32293.79"/>
    <n v="1472.94"/>
    <n v="257.91000000000003"/>
    <n v="1730.8500000000001"/>
    <n v="122400.81"/>
    <s v=""/>
    <n v="122400.81"/>
  </r>
  <r>
    <x v="253"/>
    <x v="255"/>
    <n v="3412"/>
    <s v="Ferris High School"/>
    <s v="No"/>
    <x v="1"/>
    <n v="1633.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312"/>
    <s v="Finch Elementary"/>
    <s v="Yes"/>
    <x v="0"/>
    <n v="348.79"/>
    <n v="1"/>
    <n v="1"/>
    <n v="348.79"/>
    <n v="1.0229999999999999"/>
    <n v="72728"/>
    <n v="78209"/>
    <n v="74400.740000000005"/>
    <n v="5607.07"/>
    <n v="14418.72"/>
    <n v="0.18149999999999999"/>
    <n v="0.17510000000000001"/>
    <n v="29235.88"/>
    <n v="1333.46"/>
    <n v="233.49"/>
    <n v="1566.95"/>
    <n v="110810.64"/>
    <s v=""/>
    <n v="110810.64"/>
  </r>
  <r>
    <x v="253"/>
    <x v="255"/>
    <n v="5693"/>
    <s v="Flett Middle School"/>
    <s v="Yes"/>
    <x v="0"/>
    <n v="582.07000000000005"/>
    <n v="1"/>
    <n v="1"/>
    <n v="582.07000000000005"/>
    <n v="1.7070000000000001"/>
    <n v="72728"/>
    <n v="78209"/>
    <n v="124146.7"/>
    <n v="9356.06"/>
    <n v="14418.72"/>
    <n v="0.18149999999999999"/>
    <n v="0.17510000000000001"/>
    <n v="48783.63"/>
    <n v="2225.0500000000002"/>
    <n v="389.61"/>
    <n v="2614.6600000000003"/>
    <n v="184901.05"/>
    <s v=""/>
    <n v="184901.05"/>
  </r>
  <r>
    <x v="253"/>
    <x v="255"/>
    <n v="2127"/>
    <s v="Franklin Elementary"/>
    <s v="No"/>
    <x v="1"/>
    <n v="407.6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3727"/>
    <s v="Garfield Elementary"/>
    <s v="Yes"/>
    <x v="0"/>
    <n v="325"/>
    <n v="1"/>
    <n v="1"/>
    <n v="325"/>
    <n v="0.95299999999999996"/>
    <n v="72728"/>
    <n v="78209"/>
    <n v="69309.78"/>
    <n v="5223.3999999999996"/>
    <n v="14418.72"/>
    <n v="0.18149999999999999"/>
    <n v="0.17510000000000001"/>
    <n v="27235.38"/>
    <n v="1242.22"/>
    <n v="217.51"/>
    <n v="1459.73"/>
    <n v="103228.29"/>
    <s v=""/>
    <n v="103228.29"/>
  </r>
  <r>
    <x v="253"/>
    <x v="255"/>
    <n v="3758"/>
    <s v="Garry Middle School"/>
    <s v="Yes"/>
    <x v="0"/>
    <n v="407.19"/>
    <n v="1"/>
    <n v="1"/>
    <n v="407.19"/>
    <n v="1.194"/>
    <n v="72728"/>
    <n v="78209"/>
    <n v="86837.23"/>
    <n v="6544.32"/>
    <n v="14418.72"/>
    <n v="0.18149999999999999"/>
    <n v="0.17510000000000001"/>
    <n v="34122.82"/>
    <n v="1556.36"/>
    <n v="272.52"/>
    <n v="1828.8799999999999"/>
    <n v="129333.25"/>
    <s v=""/>
    <n v="129333.25"/>
  </r>
  <r>
    <x v="253"/>
    <x v="255"/>
    <n v="3258"/>
    <s v="Glover Middle School"/>
    <s v="Yes"/>
    <x v="0"/>
    <n v="487.62"/>
    <n v="1"/>
    <n v="1"/>
    <n v="487.62"/>
    <n v="1.43"/>
    <n v="72728"/>
    <n v="78209"/>
    <n v="104001.04"/>
    <n v="7837.83"/>
    <n v="14418.72"/>
    <n v="0.18149999999999999"/>
    <n v="0.17510000000000001"/>
    <n v="40867.360000000001"/>
    <n v="1863.98"/>
    <n v="326.38"/>
    <n v="2190.36"/>
    <n v="154896.58999999997"/>
    <s v=""/>
    <n v="154896.58999999997"/>
  </r>
  <r>
    <x v="253"/>
    <x v="255"/>
    <n v="3729"/>
    <s v="Grant Elementary"/>
    <s v="Yes"/>
    <x v="0"/>
    <n v="271.5"/>
    <n v="1"/>
    <n v="1"/>
    <n v="271.5"/>
    <n v="0.79600000000000004"/>
    <n v="72728"/>
    <n v="78209"/>
    <n v="57891.49"/>
    <n v="4362.87"/>
    <n v="14418.72"/>
    <n v="0.18149999999999999"/>
    <n v="0.17510000000000001"/>
    <n v="22748.55"/>
    <n v="1037.57"/>
    <n v="181.68"/>
    <n v="1219.25"/>
    <n v="86222.159999999989"/>
    <s v=""/>
    <n v="86222.159999999989"/>
  </r>
  <r>
    <x v="253"/>
    <x v="255"/>
    <n v="3007"/>
    <s v="Hamblen Elementary"/>
    <s v="No"/>
    <x v="1"/>
    <n v="463.3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056"/>
    <s v="Holmes Elementary"/>
    <s v="Yes"/>
    <x v="0"/>
    <n v="335.6"/>
    <n v="1"/>
    <n v="1"/>
    <n v="335.6"/>
    <n v="0.98399999999999999"/>
    <n v="72728"/>
    <n v="78209"/>
    <n v="71564.350000000006"/>
    <n v="5393.31"/>
    <n v="14418.72"/>
    <n v="0.18149999999999999"/>
    <n v="0.17510000000000001"/>
    <n v="28121.32"/>
    <n v="1282.6300000000001"/>
    <n v="224.59"/>
    <n v="1507.22"/>
    <n v="106586.20000000001"/>
    <s v=""/>
    <n v="106586.20000000001"/>
  </r>
  <r>
    <x v="253"/>
    <x v="255"/>
    <n v="2258"/>
    <s v="Hutton Elementary"/>
    <s v="No"/>
    <x v="1"/>
    <n v="479.2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3506"/>
    <s v="Indian Trail Elementary"/>
    <s v="No"/>
    <x v="1"/>
    <n v="283.9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11"/>
    <s v="Jefferson Elementary"/>
    <s v="No"/>
    <x v="1"/>
    <n v="337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72"/>
    <s v="Lewis &amp; Clark High School"/>
    <s v="No"/>
    <x v="1"/>
    <n v="1621.6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401"/>
    <s v="Libby Center"/>
    <s v="No"/>
    <x v="1"/>
    <n v="292.0400000000000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952"/>
    <s v="Lidgerwood Elementary"/>
    <s v="Yes"/>
    <x v="0"/>
    <n v="298.89999999999998"/>
    <n v="1"/>
    <n v="1"/>
    <n v="298.89999999999998"/>
    <n v="0.877"/>
    <n v="72728"/>
    <n v="78209"/>
    <n v="63782.46"/>
    <n v="4806.83"/>
    <n v="14418.72"/>
    <n v="0.18149999999999999"/>
    <n v="0.17510000000000001"/>
    <n v="25063.41"/>
    <n v="1143.1500000000001"/>
    <n v="200.17"/>
    <n v="1343.3200000000002"/>
    <n v="94996.02"/>
    <s v=""/>
    <n v="94996.02"/>
  </r>
  <r>
    <x v="253"/>
    <x v="255"/>
    <n v="2951"/>
    <s v="Lincoln Heights Elementary"/>
    <s v="Yes"/>
    <x v="0"/>
    <n v="406.31"/>
    <n v="1"/>
    <n v="1"/>
    <n v="406.31"/>
    <n v="1.1919999999999999"/>
    <n v="72728"/>
    <n v="78209"/>
    <n v="86691.78"/>
    <n v="6533.35"/>
    <n v="14418.72"/>
    <n v="0.18149999999999999"/>
    <n v="0.17510000000000001"/>
    <n v="34065.660000000003"/>
    <n v="1553.75"/>
    <n v="272.06"/>
    <n v="1825.81"/>
    <n v="129116.6"/>
    <s v=""/>
    <n v="129116.6"/>
  </r>
  <r>
    <x v="253"/>
    <x v="255"/>
    <n v="3190"/>
    <s v="Linwood Elementary"/>
    <s v="Yes"/>
    <x v="0"/>
    <n v="439.87"/>
    <n v="1"/>
    <n v="1"/>
    <n v="439.87"/>
    <n v="1.29"/>
    <n v="72728"/>
    <n v="78209"/>
    <n v="93819.12"/>
    <n v="7070.49"/>
    <n v="14418.72"/>
    <n v="0.18149999999999999"/>
    <n v="0.17510000000000001"/>
    <n v="36866.36"/>
    <n v="1681.49"/>
    <n v="294.43"/>
    <n v="1975.92"/>
    <n v="139731.89000000001"/>
    <s v=""/>
    <n v="139731.89000000001"/>
  </r>
  <r>
    <x v="253"/>
    <x v="255"/>
    <n v="3719"/>
    <s v="Logan Elementary"/>
    <s v="Yes"/>
    <x v="0"/>
    <n v="279.8"/>
    <n v="1"/>
    <n v="1"/>
    <n v="279.8"/>
    <n v="0.82099999999999995"/>
    <n v="72728"/>
    <n v="78209"/>
    <n v="59709.69"/>
    <n v="4499.8999999999996"/>
    <n v="14418.72"/>
    <n v="0.18149999999999999"/>
    <n v="0.17510000000000001"/>
    <n v="23463.01"/>
    <n v="1070.1600000000001"/>
    <n v="187.39"/>
    <n v="1257.5500000000002"/>
    <n v="88930.15"/>
    <s v=""/>
    <n v="88930.15"/>
  </r>
  <r>
    <x v="253"/>
    <x v="255"/>
    <n v="3718"/>
    <s v="Longfellow Elementary"/>
    <s v="Yes"/>
    <x v="0"/>
    <n v="415.5"/>
    <n v="1"/>
    <n v="1"/>
    <n v="415.5"/>
    <n v="1.2190000000000001"/>
    <n v="72728"/>
    <n v="78209"/>
    <n v="88655.43"/>
    <n v="6681.34"/>
    <n v="14418.72"/>
    <n v="0.18149999999999999"/>
    <n v="0.17510000000000001"/>
    <n v="34837.279999999999"/>
    <n v="1588.95"/>
    <n v="278.23"/>
    <n v="1867.18"/>
    <n v="132041.22999999998"/>
    <s v=""/>
    <n v="132041.22999999998"/>
  </r>
  <r>
    <x v="253"/>
    <x v="255"/>
    <n v="2708"/>
    <s v="Madison Elementary"/>
    <s v="Yes"/>
    <x v="0"/>
    <n v="250.9"/>
    <n v="1"/>
    <n v="1"/>
    <n v="250.9"/>
    <n v="0.73599999999999999"/>
    <n v="72728"/>
    <n v="78209"/>
    <n v="53527.81"/>
    <n v="4034.01"/>
    <n v="14418.72"/>
    <n v="0.18149999999999999"/>
    <n v="0.17510000000000001"/>
    <n v="21033.83"/>
    <n v="959.36"/>
    <n v="167.98"/>
    <n v="1127.3399999999999"/>
    <n v="79722.989999999991"/>
    <s v=""/>
    <n v="79722.989999999991"/>
  </r>
  <r>
    <x v="253"/>
    <x v="255"/>
    <n v="4389"/>
    <s v="Moran Prairie Elementary"/>
    <s v="No"/>
    <x v="1"/>
    <n v="449.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4035"/>
    <s v="Mullan Road Elementary"/>
    <s v="No"/>
    <x v="1"/>
    <n v="474.28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06"/>
    <s v="North Central High School"/>
    <s v="Yes"/>
    <x v="0"/>
    <n v="1573.42"/>
    <n v="1"/>
    <n v="1"/>
    <n v="1573.42"/>
    <n v="4.6150000000000002"/>
    <n v="72728"/>
    <n v="78209"/>
    <n v="335639.72"/>
    <n v="25294.82"/>
    <n v="14418.72"/>
    <n v="0.18149999999999999"/>
    <n v="0.17510000000000001"/>
    <n v="131890.12"/>
    <n v="6015.58"/>
    <n v="1053.33"/>
    <n v="7068.91"/>
    <n v="499893.56999999995"/>
    <s v=""/>
    <n v="499893.56999999995"/>
  </r>
  <r>
    <x v="253"/>
    <x v="255"/>
    <n v="5250"/>
    <s v="On Track Academy"/>
    <s v="Yes"/>
    <x v="0"/>
    <n v="439.15999999999997"/>
    <n v="1"/>
    <n v="1"/>
    <n v="439.15999999999997"/>
    <n v="1.288"/>
    <n v="72728"/>
    <n v="78209"/>
    <n v="93673.66"/>
    <n v="7059.53"/>
    <n v="14418.72"/>
    <n v="0.18149999999999999"/>
    <n v="0.17510000000000001"/>
    <n v="36809.199999999997"/>
    <n v="1678.89"/>
    <n v="293.97000000000003"/>
    <n v="1972.8600000000001"/>
    <n v="139515.25"/>
    <s v=""/>
    <n v="139515.25"/>
  </r>
  <r>
    <x v="253"/>
    <x v="255"/>
    <n v="5344"/>
    <s v="Open Doors Youth Re-Engagement Spokane"/>
    <s v="Yes"/>
    <x v="0"/>
    <n v="184.56"/>
    <n v="1"/>
    <n v="1"/>
    <n v="184.56"/>
    <n v="0.54100000000000004"/>
    <n v="72728"/>
    <n v="78209"/>
    <n v="39345.85"/>
    <n v="2965.22"/>
    <n v="14418.72"/>
    <n v="0.18149999999999999"/>
    <n v="0.17510000000000001"/>
    <n v="15461.01"/>
    <n v="705.18"/>
    <n v="123.48"/>
    <n v="828.66"/>
    <n v="58600.740000000005"/>
    <s v=""/>
    <n v="58600.740000000005"/>
  </r>
  <r>
    <x v="253"/>
    <x v="255"/>
    <n v="1567"/>
    <s v="Pratt Academy"/>
    <s v="Yes"/>
    <x v="0"/>
    <n v="106.4"/>
    <n v="1"/>
    <n v="1"/>
    <n v="106.4"/>
    <n v="0.312"/>
    <n v="72728"/>
    <n v="78209"/>
    <n v="22691.14"/>
    <n v="1710.07"/>
    <n v="14418.72"/>
    <n v="0.18149999999999999"/>
    <n v="0.17510000000000001"/>
    <n v="8916.52"/>
    <n v="406.69"/>
    <n v="71.209999999999994"/>
    <n v="477.9"/>
    <n v="33795.630000000005"/>
    <n v="541.54999999981374"/>
    <n v="34337.179999999818"/>
  </r>
  <r>
    <x v="253"/>
    <x v="255"/>
    <n v="2096"/>
    <s v="Regal Elementary"/>
    <s v="Yes"/>
    <x v="0"/>
    <n v="369.7"/>
    <n v="1"/>
    <n v="1"/>
    <n v="369.7"/>
    <n v="1.0840000000000001"/>
    <n v="72728"/>
    <n v="78209"/>
    <n v="78837.149999999994"/>
    <n v="5941.41"/>
    <n v="14418.72"/>
    <n v="0.18149999999999999"/>
    <n v="0.17510000000000001"/>
    <n v="30979.18"/>
    <n v="1412.98"/>
    <n v="247.41"/>
    <n v="1660.39"/>
    <n v="117418.12999999999"/>
    <s v=""/>
    <n v="117418.12999999999"/>
  </r>
  <r>
    <x v="253"/>
    <x v="255"/>
    <n v="2950"/>
    <s v="Ridgeview Elementary"/>
    <s v="Yes"/>
    <x v="0"/>
    <n v="283.87"/>
    <n v="1"/>
    <n v="1"/>
    <n v="283.87"/>
    <n v="0.83299999999999996"/>
    <n v="72728"/>
    <n v="78209"/>
    <n v="60582.42"/>
    <n v="4565.68"/>
    <n v="14418.72"/>
    <n v="0.18149999999999999"/>
    <n v="0.17510000000000001"/>
    <n v="23805.95"/>
    <n v="1085.8"/>
    <n v="190.12"/>
    <n v="1275.92"/>
    <n v="90229.969999999987"/>
    <s v=""/>
    <n v="90229.969999999987"/>
  </r>
  <r>
    <x v="253"/>
    <x v="255"/>
    <n v="2479"/>
    <s v="Rogers High School"/>
    <s v="Yes"/>
    <x v="0"/>
    <n v="1454.39"/>
    <n v="1"/>
    <n v="1"/>
    <n v="1454.39"/>
    <n v="4.266"/>
    <n v="72728"/>
    <n v="78209"/>
    <n v="310257.65000000002"/>
    <n v="23381.94"/>
    <n v="14418.72"/>
    <n v="0.18149999999999999"/>
    <n v="0.17510000000000001"/>
    <n v="121916.2"/>
    <n v="5560.66"/>
    <n v="973.67"/>
    <n v="6534.33"/>
    <n v="462090.12000000005"/>
    <s v=""/>
    <n v="462090.12000000005"/>
  </r>
  <r>
    <x v="253"/>
    <x v="255"/>
    <n v="2086"/>
    <s v="Roosevelt Elementary"/>
    <s v="Yes"/>
    <x v="0"/>
    <n v="415.64"/>
    <n v="1"/>
    <n v="1"/>
    <n v="415.64"/>
    <n v="1.2190000000000001"/>
    <n v="72728"/>
    <n v="78209"/>
    <n v="88655.43"/>
    <n v="6681.34"/>
    <n v="14418.72"/>
    <n v="0.18149999999999999"/>
    <n v="0.17510000000000001"/>
    <n v="34837.279999999999"/>
    <n v="1588.95"/>
    <n v="278.23"/>
    <n v="1867.18"/>
    <n v="132041.22999999998"/>
    <s v=""/>
    <n v="132041.22999999998"/>
  </r>
  <r>
    <x v="253"/>
    <x v="255"/>
    <n v="3356"/>
    <s v="Sacajawea Middle School"/>
    <s v="No"/>
    <x v="1"/>
    <n v="974.0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3413"/>
    <s v="Salk Middle School"/>
    <s v="Yes"/>
    <x v="0"/>
    <n v="614.08000000000004"/>
    <n v="1"/>
    <n v="1"/>
    <n v="614.08000000000004"/>
    <n v="1.8009999999999999"/>
    <n v="72728"/>
    <n v="78209"/>
    <n v="130983.13"/>
    <n v="9871.2800000000007"/>
    <n v="14418.72"/>
    <n v="0.18149999999999999"/>
    <n v="0.17510000000000001"/>
    <n v="51470.01"/>
    <n v="2347.5700000000002"/>
    <n v="411.06"/>
    <n v="2758.63"/>
    <n v="195083.05000000002"/>
    <s v=""/>
    <n v="195083.05000000002"/>
  </r>
  <r>
    <x v="253"/>
    <x v="255"/>
    <n v="1698"/>
    <s v="SCCP Images"/>
    <s v="Yes"/>
    <x v="1"/>
    <n v="60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3189"/>
    <s v="Shadle Park High School"/>
    <s v="Yes"/>
    <x v="0"/>
    <n v="1378.6299999999999"/>
    <n v="1"/>
    <n v="1"/>
    <n v="1378.6299999999999"/>
    <n v="4.0439999999999996"/>
    <n v="72728"/>
    <n v="78209"/>
    <n v="294112.03000000003"/>
    <n v="22165.17"/>
    <n v="14418.72"/>
    <n v="0.18149999999999999"/>
    <n v="0.17510000000000001"/>
    <n v="115571.76"/>
    <n v="5271.29"/>
    <n v="923"/>
    <n v="6194.29"/>
    <n v="438043.25"/>
    <s v=""/>
    <n v="438043.25"/>
  </r>
  <r>
    <x v="253"/>
    <x v="255"/>
    <n v="3257"/>
    <s v="Shaw Middle School"/>
    <s v="Yes"/>
    <x v="0"/>
    <n v="670.31"/>
    <n v="1"/>
    <n v="1"/>
    <n v="670.31"/>
    <n v="1.966"/>
    <n v="72728"/>
    <n v="78209"/>
    <n v="142983.25"/>
    <n v="10775.64"/>
    <n v="14418.72"/>
    <n v="0.18149999999999999"/>
    <n v="0.17510000000000001"/>
    <n v="56185.48"/>
    <n v="2562.65"/>
    <n v="448.72"/>
    <n v="3011.37"/>
    <n v="212955.74"/>
    <s v=""/>
    <n v="212955.74"/>
  </r>
  <r>
    <x v="253"/>
    <x v="255"/>
    <n v="2110"/>
    <s v="Sheridan Elementary"/>
    <s v="Yes"/>
    <x v="0"/>
    <n v="349.99"/>
    <n v="1"/>
    <n v="1"/>
    <n v="349.99"/>
    <n v="1.0269999999999999"/>
    <n v="72728"/>
    <n v="78209"/>
    <n v="74691.66"/>
    <n v="5628.98"/>
    <n v="14418.72"/>
    <n v="0.18149999999999999"/>
    <n v="0.17510000000000001"/>
    <n v="29350.2"/>
    <n v="1338.68"/>
    <n v="234.4"/>
    <n v="1573.0800000000002"/>
    <n v="111243.92"/>
    <s v=""/>
    <n v="111243.92"/>
  </r>
  <r>
    <x v="253"/>
    <x v="255"/>
    <n v="4191"/>
    <s v="Spokane Area Professional-Technical Skills Center "/>
    <s v="No"/>
    <x v="1"/>
    <n v="461.6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5361"/>
    <s v="Spokane Public Montessori"/>
    <s v="No"/>
    <x v="1"/>
    <n v="384.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5694"/>
    <s v="Spokane Virtual Academy"/>
    <s v="No"/>
    <x v="1"/>
    <n v="447.1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2108"/>
    <s v="Stevens Elementary"/>
    <s v="Yes"/>
    <x v="0"/>
    <n v="395.8"/>
    <n v="1"/>
    <n v="1"/>
    <n v="395.8"/>
    <n v="1.161"/>
    <n v="72728"/>
    <n v="78209"/>
    <n v="84437.21"/>
    <n v="6363.44"/>
    <n v="14418.72"/>
    <n v="0.18149999999999999"/>
    <n v="0.17510000000000001"/>
    <n v="33179.730000000003"/>
    <n v="1513.34"/>
    <n v="264.99"/>
    <n v="1778.33"/>
    <n v="125758.71"/>
    <s v=""/>
    <n v="125758.71"/>
  </r>
  <r>
    <x v="253"/>
    <x v="255"/>
    <n v="5301"/>
    <s v="The Community School"/>
    <s v="Yes"/>
    <x v="0"/>
    <n v="154.72999999999999"/>
    <n v="1"/>
    <n v="1"/>
    <n v="154.72999999999999"/>
    <n v="0.45400000000000001"/>
    <n v="72728"/>
    <n v="78209"/>
    <n v="33018.51"/>
    <n v="2488.38"/>
    <n v="14418.72"/>
    <n v="0.18149999999999999"/>
    <n v="0.17510000000000001"/>
    <n v="12974.67"/>
    <n v="591.78"/>
    <n v="103.62"/>
    <n v="695.4"/>
    <n v="49176.959999999999"/>
    <s v=""/>
    <n v="49176.959999999999"/>
  </r>
  <r>
    <x v="253"/>
    <x v="255"/>
    <n v="1767"/>
    <s v="The Healing Lodge"/>
    <s v="No"/>
    <x v="1"/>
    <n v="21.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3063"/>
    <s v="Westview Elementary"/>
    <s v="Yes"/>
    <x v="0"/>
    <n v="333.55"/>
    <n v="1"/>
    <n v="1"/>
    <n v="333.55"/>
    <n v="0.97799999999999998"/>
    <n v="72728"/>
    <n v="78209"/>
    <n v="71127.98"/>
    <n v="5360.42"/>
    <n v="14418.72"/>
    <n v="0.18149999999999999"/>
    <n v="0.17510000000000001"/>
    <n v="27949.85"/>
    <n v="1274.81"/>
    <n v="223.22"/>
    <n v="1498.03"/>
    <n v="105936.27999999998"/>
    <s v=""/>
    <n v="105936.27999999998"/>
  </r>
  <r>
    <x v="253"/>
    <x v="255"/>
    <n v="2191"/>
    <s v="Whitman Elementary"/>
    <s v="Yes"/>
    <x v="0"/>
    <n v="362.5"/>
    <n v="1"/>
    <n v="1"/>
    <n v="362.5"/>
    <n v="1.0629999999999999"/>
    <n v="72728"/>
    <n v="78209"/>
    <n v="77309.86"/>
    <n v="5826.31"/>
    <n v="14418.72"/>
    <n v="0.18149999999999999"/>
    <n v="0.17510000000000001"/>
    <n v="30379.03"/>
    <n v="1385.6"/>
    <n v="242.62"/>
    <n v="1628.2199999999998"/>
    <n v="115143.42"/>
    <s v=""/>
    <n v="115143.42"/>
  </r>
  <r>
    <x v="253"/>
    <x v="255"/>
    <n v="2109"/>
    <s v="Willard Elementary"/>
    <s v="Yes"/>
    <x v="0"/>
    <n v="390.42"/>
    <n v="1"/>
    <n v="1"/>
    <n v="390.42"/>
    <n v="1.145"/>
    <n v="72728"/>
    <n v="78209"/>
    <n v="83273.56"/>
    <n v="6275.75"/>
    <n v="14418.72"/>
    <n v="0.18149999999999999"/>
    <n v="0.17510000000000001"/>
    <n v="32722.47"/>
    <n v="1492.49"/>
    <n v="261.33"/>
    <n v="1753.82"/>
    <n v="124025.60000000001"/>
    <s v=""/>
    <n v="124025.60000000001"/>
  </r>
  <r>
    <x v="253"/>
    <x v="255"/>
    <n v="2296"/>
    <s v="Wilson Elementary"/>
    <s v="No"/>
    <x v="1"/>
    <n v="303.8999999999999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4192"/>
    <s v="Woodridge Elementary"/>
    <s v="No"/>
    <x v="1"/>
    <n v="353.4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3"/>
    <x v="255"/>
    <n v="5695"/>
    <s v="Yasuhara Middle School"/>
    <s v="Yes"/>
    <x v="0"/>
    <n v="552.6"/>
    <n v="1"/>
    <n v="1"/>
    <n v="552.6"/>
    <n v="1.621"/>
    <n v="72728"/>
    <n v="78209"/>
    <n v="117892.09"/>
    <n v="8884.7000000000007"/>
    <n v="14418.72"/>
    <n v="0.18149999999999999"/>
    <n v="0.17510000000000001"/>
    <n v="46325.87"/>
    <n v="2112.9499999999998"/>
    <n v="369.98"/>
    <n v="2482.9299999999998"/>
    <n v="175585.59"/>
    <s v=""/>
    <n v="175585.59"/>
  </r>
  <r>
    <x v="254"/>
    <x v="256"/>
    <n v="3050"/>
    <s v="Sprague Elementary"/>
    <s v="Yes"/>
    <x v="0"/>
    <n v="35.9"/>
    <n v="1"/>
    <n v="1"/>
    <n v="35.9"/>
    <n v="0.105"/>
    <n v="72728"/>
    <n v="78209"/>
    <n v="7636.44"/>
    <n v="575.51"/>
    <n v="14418.72"/>
    <n v="0.18149999999999999"/>
    <n v="0.17510000000000001"/>
    <n v="3000.75"/>
    <n v="136.87"/>
    <n v="23.97"/>
    <n v="160.84"/>
    <n v="11373.539999999999"/>
    <n v="0"/>
    <n v="11373.539999999999"/>
  </r>
  <r>
    <x v="254"/>
    <x v="256"/>
    <n v="2186"/>
    <s v="Sprague High School"/>
    <s v="Yes"/>
    <x v="1"/>
    <n v="25.40000000000000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5"/>
    <x v="257"/>
    <n v="3069"/>
    <s v="St John Elementary"/>
    <s v="No"/>
    <x v="1"/>
    <n v="91.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5"/>
    <x v="257"/>
    <n v="3068"/>
    <s v="St John/Endicott High"/>
    <s v="Yes"/>
    <x v="0"/>
    <n v="41.319999999999993"/>
    <n v="1"/>
    <n v="1"/>
    <n v="41.319999999999993"/>
    <n v="0.121"/>
    <n v="72728"/>
    <n v="78209"/>
    <n v="8800.09"/>
    <n v="663.2"/>
    <n v="14418.72"/>
    <n v="0.18149999999999999"/>
    <n v="0.17510000000000001"/>
    <n v="3458.01"/>
    <n v="157.72"/>
    <n v="27.62"/>
    <n v="185.34"/>
    <n v="13106.640000000001"/>
    <n v="9.9999999983992893E-3"/>
    <n v="13106.65"/>
  </r>
  <r>
    <x v="256"/>
    <x v="258"/>
    <n v="4513"/>
    <s v="Cedarhome Elementary School"/>
    <s v="No"/>
    <x v="1"/>
    <n v="449.1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4553"/>
    <s v="Elger Bay Elementary"/>
    <s v="No"/>
    <x v="1"/>
    <n v="387.04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5108"/>
    <s v="Lincoln Academy"/>
    <s v="Yes"/>
    <x v="1"/>
    <n v="15.7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1707"/>
    <s v="Lincoln Hill High School"/>
    <s v="No"/>
    <x v="1"/>
    <n v="123.2100000000000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4512"/>
    <s v="Port Susan Middle School"/>
    <s v="No"/>
    <x v="1"/>
    <n v="518.61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5004"/>
    <s v="Saratoga School"/>
    <s v="No"/>
    <x v="1"/>
    <n v="199.32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3125"/>
    <s v="Stanwood Elementary School"/>
    <s v="No"/>
    <x v="1"/>
    <n v="423.47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2581"/>
    <s v="Stanwood High School"/>
    <s v="No"/>
    <x v="1"/>
    <n v="1317.37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2400"/>
    <s v="Stanwood Middle School"/>
    <s v="No"/>
    <x v="1"/>
    <n v="474.86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4364"/>
    <s v="Twin City Elementary"/>
    <s v="No"/>
    <x v="1"/>
    <n v="433.6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6"/>
    <x v="258"/>
    <n v="4551"/>
    <s v="Utsalady Elementary"/>
    <s v="No"/>
    <x v="1"/>
    <n v="396.7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7"/>
    <x v="259"/>
    <n v="2007"/>
    <s v="Star Elem School"/>
    <s v="No"/>
    <x v="1"/>
    <n v="10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8"/>
    <x v="260"/>
    <n v="2135"/>
    <s v="Starbuck School"/>
    <s v="Yes"/>
    <x v="0"/>
    <n v="24.5"/>
    <n v="1"/>
    <n v="1"/>
    <n v="24.5"/>
    <n v="7.1999999999999995E-2"/>
    <n v="72728"/>
    <n v="78209"/>
    <n v="5236.42"/>
    <n v="394.63"/>
    <n v="14418.72"/>
    <n v="0.18149999999999999"/>
    <n v="0.17510000000000001"/>
    <n v="2057.66"/>
    <n v="93.85"/>
    <n v="16.43"/>
    <n v="110.28"/>
    <n v="7798.99"/>
    <n v="0"/>
    <n v="7798.99"/>
  </r>
  <r>
    <x v="258"/>
    <x v="260"/>
    <n v="5696"/>
    <s v="Virtual Preparatory Academy"/>
    <s v="No"/>
    <x v="1"/>
    <n v="726.8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59"/>
    <x v="261"/>
    <n v="2265"/>
    <s v="Stehekin Elementary"/>
    <s v="No"/>
    <x v="1"/>
    <n v="10.3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0"/>
    <x v="262"/>
    <n v="2040"/>
    <s v="Anderson Island Elementary"/>
    <s v="Yes"/>
    <x v="0"/>
    <n v="17.100000000000001"/>
    <n v="1.06"/>
    <n v="1.06"/>
    <n v="17.100000000000001"/>
    <n v="0.05"/>
    <n v="72728"/>
    <n v="78209"/>
    <n v="3854.58"/>
    <n v="290.5"/>
    <n v="14418.72"/>
    <n v="0.18149999999999999"/>
    <n v="0.17510000000000001"/>
    <n v="1471.41"/>
    <n v="69.08"/>
    <n v="12.1"/>
    <n v="81.179999999999993"/>
    <n v="5697.67"/>
    <n v="1.0000000000218279E-2"/>
    <n v="5697.68"/>
  </r>
  <r>
    <x v="260"/>
    <x v="262"/>
    <n v="3446"/>
    <s v="Cherrydale Elementary"/>
    <s v="No"/>
    <x v="1"/>
    <n v="343.4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0"/>
    <x v="262"/>
    <n v="4562"/>
    <s v="Chloe Clark Elementary"/>
    <s v="No"/>
    <x v="1"/>
    <n v="475.8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0"/>
    <x v="262"/>
    <n v="2237"/>
    <s v="Pioneer Middle"/>
    <s v="No"/>
    <x v="1"/>
    <n v="736.9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0"/>
    <x v="262"/>
    <n v="3827"/>
    <s v="Saltars Point Elementary"/>
    <s v="No"/>
    <x v="1"/>
    <n v="454.7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0"/>
    <x v="262"/>
    <n v="4131"/>
    <s v="Steilacoom High"/>
    <s v="No"/>
    <x v="1"/>
    <n v="973.4599999999999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1"/>
    <x v="263"/>
    <n v="2115"/>
    <s v="Steptoe Elementary School"/>
    <s v="No"/>
    <x v="1"/>
    <n v="30.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2"/>
    <x v="264"/>
    <n v="5581"/>
    <s v="Open Doors for SHS"/>
    <s v="No"/>
    <x v="1"/>
    <n v="8.699999999999999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2"/>
    <x v="265"/>
    <n v="2882"/>
    <s v="Carson Elementary"/>
    <s v="Yes"/>
    <x v="0"/>
    <n v="172.33"/>
    <n v="1"/>
    <n v="1"/>
    <n v="172.33"/>
    <n v="0.50600000000000001"/>
    <n v="72728"/>
    <n v="78209"/>
    <n v="36800.370000000003"/>
    <n v="2773.38"/>
    <n v="14418.72"/>
    <n v="0.18149999999999999"/>
    <n v="0.17510000000000001"/>
    <n v="14460.76"/>
    <n v="659.56"/>
    <n v="115.49"/>
    <n v="775.05"/>
    <n v="54809.560000000005"/>
    <s v=""/>
    <n v="54809.560000000005"/>
  </r>
  <r>
    <x v="262"/>
    <x v="265"/>
    <n v="2682"/>
    <s v="Stevenson Elementary"/>
    <s v="Yes"/>
    <x v="0"/>
    <n v="172.86"/>
    <n v="1"/>
    <n v="1"/>
    <n v="172.86"/>
    <n v="0.50700000000000001"/>
    <n v="72728"/>
    <n v="78209"/>
    <n v="36873.1"/>
    <n v="2778.86"/>
    <n v="14418.72"/>
    <n v="0.18149999999999999"/>
    <n v="0.17510000000000001"/>
    <n v="14489.34"/>
    <n v="660.87"/>
    <n v="115.72"/>
    <n v="776.59"/>
    <n v="54917.89"/>
    <n v="-108.3300000000163"/>
    <n v="54809.559999999983"/>
  </r>
  <r>
    <x v="262"/>
    <x v="265"/>
    <n v="3119"/>
    <s v="Stevenson High School"/>
    <s v="Yes"/>
    <x v="0"/>
    <n v="260.78000000000003"/>
    <n v="1"/>
    <n v="1"/>
    <n v="260.78000000000003"/>
    <n v="0.76500000000000001"/>
    <n v="72728"/>
    <n v="78209"/>
    <n v="55636.92"/>
    <n v="4192.97"/>
    <n v="14418.72"/>
    <n v="0.18149999999999999"/>
    <n v="0.17510000000000001"/>
    <n v="21862.61"/>
    <n v="997.16"/>
    <n v="174.6"/>
    <n v="1171.76"/>
    <n v="82864.259999999995"/>
    <s v=""/>
    <n v="82864.259999999995"/>
  </r>
  <r>
    <x v="262"/>
    <x v="265"/>
    <n v="3800"/>
    <s v="Wind River Middle School"/>
    <s v="Yes"/>
    <x v="0"/>
    <n v="180.32"/>
    <n v="1"/>
    <n v="1"/>
    <n v="180.32"/>
    <n v="0.52900000000000003"/>
    <n v="72728"/>
    <n v="78209"/>
    <n v="38473.11"/>
    <n v="2899.45"/>
    <n v="14418.72"/>
    <n v="0.18149999999999999"/>
    <n v="0.17510000000000001"/>
    <n v="15118.07"/>
    <n v="689.54"/>
    <n v="120.74"/>
    <n v="810.28"/>
    <n v="57300.909999999996"/>
    <s v=""/>
    <n v="57300.909999999996"/>
  </r>
  <r>
    <x v="263"/>
    <x v="266"/>
    <n v="4399"/>
    <s v="Gold Bar Elementary"/>
    <s v="Yes"/>
    <x v="0"/>
    <n v="343.14"/>
    <n v="1.18"/>
    <n v="1.18"/>
    <n v="343.14"/>
    <n v="1.0069999999999999"/>
    <n v="72728"/>
    <n v="78209"/>
    <n v="86419.77"/>
    <n v="6512.86"/>
    <n v="14418.72"/>
    <n v="0.18149999999999999"/>
    <n v="0.17510000000000001"/>
    <n v="31345.24"/>
    <n v="1548.88"/>
    <n v="271.20999999999998"/>
    <n v="1820.0900000000001"/>
    <n v="126097.96"/>
    <s v=""/>
    <n v="126097.96"/>
  </r>
  <r>
    <x v="263"/>
    <x v="266"/>
    <n v="5329"/>
    <s v="Open Doors Youth Reengagement Sultan"/>
    <s v="No"/>
    <x v="1"/>
    <n v="10.3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3"/>
    <x v="266"/>
    <n v="5114"/>
    <s v="Sky Valley Options"/>
    <s v="No"/>
    <x v="1"/>
    <n v="32.75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3"/>
    <x v="266"/>
    <n v="2229"/>
    <s v="Sultan Elementary School"/>
    <s v="Yes"/>
    <x v="0"/>
    <n v="630.22"/>
    <n v="1.18"/>
    <n v="1.18"/>
    <n v="630.22"/>
    <n v="1.849"/>
    <n v="72728"/>
    <n v="78209"/>
    <n v="158679.4"/>
    <n v="11958.56"/>
    <n v="14418.72"/>
    <n v="0.18149999999999999"/>
    <n v="0.17510000000000001"/>
    <n v="57554.47"/>
    <n v="2843.97"/>
    <n v="497.98"/>
    <n v="3341.95"/>
    <n v="231534.38"/>
    <s v=""/>
    <n v="231534.38"/>
  </r>
  <r>
    <x v="263"/>
    <x v="266"/>
    <n v="2105"/>
    <s v="Sultan Middle School"/>
    <s v="Yes"/>
    <x v="0"/>
    <n v="427.14"/>
    <n v="1.18"/>
    <n v="1.18"/>
    <n v="427.14"/>
    <n v="1.2529999999999999"/>
    <n v="72728"/>
    <n v="78209"/>
    <n v="107531.26"/>
    <n v="8103.87"/>
    <n v="14418.72"/>
    <n v="0.18149999999999999"/>
    <n v="0.17510000000000001"/>
    <n v="39002.57"/>
    <n v="1927.25"/>
    <n v="337.46"/>
    <n v="2264.71"/>
    <n v="156902.40999999997"/>
    <n v="-125.25"/>
    <n v="156777.15999999997"/>
  </r>
  <r>
    <x v="263"/>
    <x v="266"/>
    <n v="4274"/>
    <s v="Sultan Senior High School"/>
    <s v="Yes"/>
    <x v="0"/>
    <n v="566.79"/>
    <n v="1.18"/>
    <n v="1.18"/>
    <n v="566.79"/>
    <n v="1.663"/>
    <n v="72728"/>
    <n v="78209"/>
    <n v="142717.06"/>
    <n v="10755.59"/>
    <n v="14418.72"/>
    <n v="0.18149999999999999"/>
    <n v="0.17510000000000001"/>
    <n v="51764.78"/>
    <n v="2557.88"/>
    <n v="447.88"/>
    <n v="3005.76"/>
    <n v="208243.19"/>
    <s v=""/>
    <n v="208243.19"/>
  </r>
  <r>
    <x v="263"/>
    <x v="266"/>
    <n v="5642"/>
    <s v="Sultan Virtual Academy"/>
    <s v="No"/>
    <x v="1"/>
    <n v="34.159999999999997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4"/>
    <x v="267"/>
    <n v="5469"/>
    <s v="Summit Public School: Atlas"/>
    <s v="No"/>
    <x v="1"/>
    <n v="534.36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5"/>
    <x v="268"/>
    <n v="5376"/>
    <s v="Summit Public School: Olympus"/>
    <s v="Yes"/>
    <x v="0"/>
    <n v="153.19999999999999"/>
    <n v="1.1200000000000001"/>
    <n v="1.1200000000000001"/>
    <n v="153.19999999999999"/>
    <n v="0.44900000000000001"/>
    <n v="72728"/>
    <n v="78209"/>
    <n v="36573.46"/>
    <n v="2756.28"/>
    <n v="14418.72"/>
    <n v="0.18149999999999999"/>
    <n v="0.17510000000000001"/>
    <n v="13594.71"/>
    <n v="655.5"/>
    <n v="114.78"/>
    <n v="770.28"/>
    <n v="53694.729999999996"/>
    <n v="0"/>
    <n v="53694.729999999996"/>
  </r>
  <r>
    <x v="266"/>
    <x v="269"/>
    <n v="5375"/>
    <s v="Summit Public School: Sierra"/>
    <s v="No"/>
    <x v="1"/>
    <n v="221.85000000000002"/>
    <n v="1.18"/>
    <n v="1.18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7"/>
    <x v="270"/>
    <n v="4394"/>
    <s v="Summit Valley School"/>
    <s v="Yes"/>
    <x v="0"/>
    <n v="82"/>
    <n v="1"/>
    <n v="1"/>
    <n v="82"/>
    <n v="0.24099999999999999"/>
    <n v="72728"/>
    <n v="78209"/>
    <n v="17527.45"/>
    <n v="1320.92"/>
    <n v="14418.72"/>
    <n v="0.18149999999999999"/>
    <n v="0.17510000000000001"/>
    <n v="6887.44"/>
    <n v="314.14"/>
    <n v="55.01"/>
    <n v="369.15"/>
    <n v="26104.959999999999"/>
    <n v="-9.9999999983992893E-3"/>
    <n v="26104.95"/>
  </r>
  <r>
    <x v="268"/>
    <x v="271"/>
    <n v="3349"/>
    <s v="Bonney Lake Elementary"/>
    <s v="No"/>
    <x v="1"/>
    <n v="428.3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585"/>
    <s v="Bonney Lake High School"/>
    <s v="No"/>
    <x v="1"/>
    <n v="1656.3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435"/>
    <s v="Crestwood Elementary"/>
    <s v="No"/>
    <x v="1"/>
    <n v="367.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541"/>
    <s v="Daffodil Valley Elementary"/>
    <s v="Yes"/>
    <x v="0"/>
    <n v="428.77"/>
    <n v="1.1200000000000001"/>
    <n v="1.1200000000000001"/>
    <n v="428.77"/>
    <n v="1.258"/>
    <n v="72728"/>
    <n v="78209"/>
    <n v="102470.84"/>
    <n v="7722.51"/>
    <n v="14418.72"/>
    <n v="0.18149999999999999"/>
    <n v="0.17510000000000001"/>
    <n v="38089.42"/>
    <n v="1836.56"/>
    <n v="321.58"/>
    <n v="2158.14"/>
    <n v="150440.91000000003"/>
    <s v=""/>
    <n v="150440.91000000003"/>
  </r>
  <r>
    <x v="268"/>
    <x v="271"/>
    <n v="3399"/>
    <s v="Eismann Elementary"/>
    <s v="No"/>
    <x v="1"/>
    <n v="711.8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250"/>
    <s v="Emerald Hills Elementary"/>
    <s v="No"/>
    <x v="1"/>
    <n v="543.6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132"/>
    <s v="Lakeridge Middle School"/>
    <s v="No"/>
    <x v="1"/>
    <n v="739.7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402"/>
    <s v="Liberty Ridge Elementary"/>
    <s v="Yes"/>
    <x v="0"/>
    <n v="442.71"/>
    <n v="1.1200000000000001"/>
    <n v="1.1200000000000001"/>
    <n v="442.71"/>
    <n v="1.2989999999999999"/>
    <n v="72728"/>
    <n v="78209"/>
    <n v="105810.51"/>
    <n v="7974.2"/>
    <n v="14418.72"/>
    <n v="0.18149999999999999"/>
    <n v="0.17510000000000001"/>
    <n v="39330.81"/>
    <n v="1896.41"/>
    <n v="332.06"/>
    <n v="2228.4700000000003"/>
    <n v="155343.99000000002"/>
    <n v="-119.5800000000163"/>
    <n v="155224.41"/>
  </r>
  <r>
    <x v="268"/>
    <x v="271"/>
    <n v="2875"/>
    <s v="Maple Lawn Elementary"/>
    <s v="No"/>
    <x v="1"/>
    <n v="584.3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502"/>
    <s v="Mountain View Middle School"/>
    <s v="No"/>
    <x v="1"/>
    <n v="862.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3247"/>
    <s v="Sumner High School"/>
    <s v="No"/>
    <x v="1"/>
    <n v="1887.50000000000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3499"/>
    <s v="Sumner Middle School"/>
    <s v="No"/>
    <x v="1"/>
    <n v="697.99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5524"/>
    <s v="Tehaleh Heights Elementary"/>
    <s v="No"/>
    <x v="1"/>
    <n v="448.1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8"/>
    <x v="271"/>
    <n v="4166"/>
    <s v="Victor Falls Elementary"/>
    <s v="No"/>
    <x v="1"/>
    <n v="513.3300000000000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9"/>
    <x v="272"/>
    <n v="4000"/>
    <s v="Chief Kamiakin Elementary School"/>
    <s v="Yes"/>
    <x v="0"/>
    <n v="573.9"/>
    <n v="1"/>
    <n v="1"/>
    <n v="573.9"/>
    <n v="1.6830000000000001"/>
    <n v="72728"/>
    <n v="78209"/>
    <n v="122401.22"/>
    <n v="9224.5300000000007"/>
    <n v="14418.72"/>
    <n v="0.18149999999999999"/>
    <n v="0.17510000000000001"/>
    <n v="48097.74"/>
    <n v="2193.7600000000002"/>
    <n v="384.13"/>
    <n v="2577.8900000000003"/>
    <n v="182301.38"/>
    <s v=""/>
    <n v="182301.38"/>
  </r>
  <r>
    <x v="269"/>
    <x v="272"/>
    <n v="3313"/>
    <s v="Harrison Middle School"/>
    <s v="Yes"/>
    <x v="0"/>
    <n v="816.47"/>
    <n v="1"/>
    <n v="1"/>
    <n v="816.47"/>
    <n v="2.395"/>
    <n v="72728"/>
    <n v="78209"/>
    <n v="174183.56"/>
    <n v="13127"/>
    <n v="14418.72"/>
    <n v="0.18149999999999999"/>
    <n v="0.17510000000000001"/>
    <n v="68445.69"/>
    <n v="3121.84"/>
    <n v="546.63"/>
    <n v="3668.4700000000003"/>
    <n v="259424.72"/>
    <s v=""/>
    <n v="259424.72"/>
  </r>
  <r>
    <x v="269"/>
    <x v="272"/>
    <n v="2469"/>
    <s v="Outlook Elementary School"/>
    <s v="Yes"/>
    <x v="0"/>
    <n v="434.7"/>
    <n v="1"/>
    <n v="1"/>
    <n v="434.7"/>
    <n v="1.2749999999999999"/>
    <n v="72728"/>
    <n v="78209"/>
    <n v="92728.2"/>
    <n v="6988.27"/>
    <n v="14418.72"/>
    <n v="0.18149999999999999"/>
    <n v="0.17510000000000001"/>
    <n v="36437.68"/>
    <n v="1661.94"/>
    <n v="291.01"/>
    <n v="1952.95"/>
    <n v="138107.1"/>
    <n v="1.0000000242143869E-2"/>
    <n v="138107.11000000025"/>
  </r>
  <r>
    <x v="269"/>
    <x v="272"/>
    <n v="4497"/>
    <s v="Pioneer Elementary School"/>
    <s v="Yes"/>
    <x v="0"/>
    <n v="590"/>
    <n v="1"/>
    <n v="1"/>
    <n v="590"/>
    <n v="1.7310000000000001"/>
    <n v="72728"/>
    <n v="78209"/>
    <n v="125892.17"/>
    <n v="9487.61"/>
    <n v="14418.72"/>
    <n v="0.18149999999999999"/>
    <n v="0.17510000000000001"/>
    <n v="49469.51"/>
    <n v="2256.33"/>
    <n v="395.08"/>
    <n v="2651.41"/>
    <n v="187500.69999999998"/>
    <s v=""/>
    <n v="187500.69999999998"/>
  </r>
  <r>
    <x v="269"/>
    <x v="272"/>
    <n v="5352"/>
    <s v="SHS Graduation Alliance"/>
    <s v="Yes"/>
    <x v="1"/>
    <n v="3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69"/>
    <x v="272"/>
    <n v="5049"/>
    <s v="Sierra Vista Middle School"/>
    <s v="Yes"/>
    <x v="0"/>
    <n v="589.67999999999995"/>
    <n v="1"/>
    <n v="1"/>
    <n v="589.67999999999995"/>
    <n v="1.73"/>
    <n v="72728"/>
    <n v="78209"/>
    <n v="125819.44"/>
    <n v="9482.1299999999992"/>
    <n v="14418.72"/>
    <n v="0.18149999999999999"/>
    <n v="0.17510000000000001"/>
    <n v="49440.93"/>
    <n v="2255.0300000000002"/>
    <n v="394.86"/>
    <n v="2649.8900000000003"/>
    <n v="187392.39"/>
    <s v=""/>
    <n v="187392.39"/>
  </r>
  <r>
    <x v="269"/>
    <x v="272"/>
    <n v="5137"/>
    <s v="Sun Valley Elementary"/>
    <s v="Yes"/>
    <x v="0"/>
    <n v="412.2"/>
    <n v="1"/>
    <n v="1"/>
    <n v="412.2"/>
    <n v="1.2090000000000001"/>
    <n v="72728"/>
    <n v="78209"/>
    <n v="87928.15"/>
    <n v="6626.53"/>
    <n v="14418.72"/>
    <n v="0.18149999999999999"/>
    <n v="0.17510000000000001"/>
    <n v="34551.5"/>
    <n v="1575.91"/>
    <n v="275.94"/>
    <n v="1851.8500000000001"/>
    <n v="130958.03"/>
    <s v=""/>
    <n v="130958.03"/>
  </r>
  <r>
    <x v="269"/>
    <x v="272"/>
    <n v="2959"/>
    <s v="Sunnyside High School"/>
    <s v="Yes"/>
    <x v="0"/>
    <n v="2104.0500000000002"/>
    <n v="1"/>
    <n v="1"/>
    <n v="2104.0500000000002"/>
    <n v="6.1719999999999997"/>
    <n v="72728"/>
    <n v="78209"/>
    <n v="448877.22"/>
    <n v="33828.730000000003"/>
    <n v="14418.72"/>
    <n v="0.18149999999999999"/>
    <n v="0.17510000000000001"/>
    <n v="176386.97"/>
    <n v="8045.1"/>
    <n v="1408.7"/>
    <n v="9453.8000000000011"/>
    <n v="668546.72"/>
    <s v=""/>
    <n v="668546.72"/>
  </r>
  <r>
    <x v="269"/>
    <x v="272"/>
    <n v="2717"/>
    <s v="Washington Elementary"/>
    <s v="Yes"/>
    <x v="0"/>
    <n v="602"/>
    <n v="1"/>
    <n v="1"/>
    <n v="602"/>
    <n v="1.766"/>
    <n v="72728"/>
    <n v="78209"/>
    <n v="128437.65"/>
    <n v="9679.44"/>
    <n v="14418.72"/>
    <n v="0.18149999999999999"/>
    <n v="0.17510000000000001"/>
    <n v="50469.760000000002"/>
    <n v="2301.9499999999998"/>
    <n v="403.07"/>
    <n v="2705.02"/>
    <n v="191291.87"/>
    <s v=""/>
    <n v="191291.87"/>
  </r>
  <r>
    <x v="270"/>
    <x v="273"/>
    <n v="5319"/>
    <s v="Chief Kitsap Academy"/>
    <s v="Yes"/>
    <x v="0"/>
    <n v="74.759999999999991"/>
    <n v="1.18"/>
    <n v="1.18"/>
    <n v="74.759999999999991"/>
    <n v="0.219"/>
    <n v="72728"/>
    <n v="78209"/>
    <n v="18794.37"/>
    <n v="1416.4"/>
    <n v="14418.72"/>
    <n v="0.18149999999999999"/>
    <n v="0.17510000000000001"/>
    <n v="6816.89"/>
    <n v="336.85"/>
    <n v="58.98"/>
    <n v="395.83000000000004"/>
    <n v="27423.49"/>
    <n v="0"/>
    <n v="27423.49"/>
  </r>
  <r>
    <x v="271"/>
    <x v="274"/>
    <n v="5192"/>
    <s v="Special Services"/>
    <s v="No"/>
    <x v="1"/>
    <n v="0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1514"/>
    <s v="Alternative Spcl Needs Div Occ"/>
    <s v="No"/>
    <x v="1"/>
    <n v="7.5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4575"/>
    <s v="Angelo Giaudrone Middle School"/>
    <s v="Yes"/>
    <x v="0"/>
    <n v="432.95"/>
    <n v="1.1200000000000001"/>
    <n v="1.1200000000000001"/>
    <n v="432.95"/>
    <n v="1.27"/>
    <n v="72728"/>
    <n v="78209"/>
    <n v="103448.31"/>
    <n v="7796.17"/>
    <n v="14418.72"/>
    <n v="0.18149999999999999"/>
    <n v="0.17510000000000001"/>
    <n v="38452.75"/>
    <n v="1854.07"/>
    <n v="324.64999999999998"/>
    <n v="2178.7199999999998"/>
    <n v="151875.95000000001"/>
    <s v=""/>
    <n v="151875.95000000001"/>
  </r>
  <r>
    <x v="271"/>
    <x v="274"/>
    <n v="2940"/>
    <s v="Arlington"/>
    <s v="Yes"/>
    <x v="0"/>
    <n v="346.9"/>
    <n v="1.1200000000000001"/>
    <n v="1.1200000000000001"/>
    <n v="346.9"/>
    <n v="1.018"/>
    <n v="72728"/>
    <n v="78209"/>
    <n v="82921.56"/>
    <n v="6249.21"/>
    <n v="14418.72"/>
    <n v="0.18149999999999999"/>
    <n v="0.17510000000000001"/>
    <n v="30822.76"/>
    <n v="1486.18"/>
    <n v="260.23"/>
    <n v="1746.41"/>
    <n v="121739.94"/>
    <s v=""/>
    <n v="121739.94"/>
  </r>
  <r>
    <x v="271"/>
    <x v="274"/>
    <n v="3054"/>
    <s v="Baker"/>
    <s v="Yes"/>
    <x v="0"/>
    <n v="655.22"/>
    <n v="1.1200000000000001"/>
    <n v="1.1200000000000001"/>
    <n v="655.22"/>
    <n v="1.9219999999999999"/>
    <n v="72728"/>
    <n v="78209"/>
    <n v="156557.20000000001"/>
    <n v="11798.62"/>
    <n v="14418.72"/>
    <n v="0.18149999999999999"/>
    <n v="0.17510000000000001"/>
    <n v="58193.85"/>
    <n v="2805.93"/>
    <n v="491.32"/>
    <n v="3297.25"/>
    <n v="229846.92"/>
    <s v=""/>
    <n v="229846.92"/>
  </r>
  <r>
    <x v="271"/>
    <x v="274"/>
    <n v="3449"/>
    <s v="Birney"/>
    <s v="Yes"/>
    <x v="0"/>
    <n v="445.5"/>
    <n v="1.1200000000000001"/>
    <n v="1.1200000000000001"/>
    <n v="445.5"/>
    <n v="1.3069999999999999"/>
    <n v="72728"/>
    <n v="78209"/>
    <n v="106462.16"/>
    <n v="8023.3"/>
    <n v="14418.72"/>
    <n v="0.18149999999999999"/>
    <n v="0.17510000000000001"/>
    <n v="39573.03"/>
    <n v="1908.09"/>
    <n v="334.11"/>
    <n v="2242.1999999999998"/>
    <n v="156300.69"/>
    <s v=""/>
    <n v="156300.69"/>
  </r>
  <r>
    <x v="271"/>
    <x v="274"/>
    <n v="2094"/>
    <s v="Blix Elementary"/>
    <s v="Yes"/>
    <x v="0"/>
    <n v="410.23"/>
    <n v="1.1200000000000001"/>
    <n v="1.1200000000000001"/>
    <n v="410.23"/>
    <n v="1.2030000000000001"/>
    <n v="72728"/>
    <n v="78209"/>
    <n v="97990.8"/>
    <n v="7384.88"/>
    <n v="14418.72"/>
    <n v="0.18149999999999999"/>
    <n v="0.17510000000000001"/>
    <n v="36424.14"/>
    <n v="1756.26"/>
    <n v="307.52"/>
    <n v="2063.7799999999997"/>
    <n v="143863.6"/>
    <s v=""/>
    <n v="143863.6"/>
  </r>
  <r>
    <x v="271"/>
    <x v="274"/>
    <n v="3646"/>
    <s v="Boze"/>
    <s v="Yes"/>
    <x v="0"/>
    <n v="404.4"/>
    <n v="1.1200000000000001"/>
    <n v="1.1200000000000001"/>
    <n v="404.4"/>
    <n v="1.1859999999999999"/>
    <n v="72728"/>
    <n v="78209"/>
    <n v="96606.06"/>
    <n v="7280.52"/>
    <n v="14418.72"/>
    <n v="0.18149999999999999"/>
    <n v="0.17510000000000001"/>
    <n v="35909.42"/>
    <n v="1731.44"/>
    <n v="303.18"/>
    <n v="2034.6200000000001"/>
    <n v="141830.61999999997"/>
    <s v=""/>
    <n v="141830.61999999997"/>
  </r>
  <r>
    <x v="271"/>
    <x v="274"/>
    <n v="2872"/>
    <s v="Browns Point"/>
    <s v="No"/>
    <x v="1"/>
    <n v="414.1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397"/>
    <s v="Bryant"/>
    <s v="No"/>
    <x v="1"/>
    <n v="249.9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5627"/>
    <s v="Bryant Montessori Middle School"/>
    <s v="No"/>
    <x v="1"/>
    <n v="130.6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1585"/>
    <s v="Comm Based Trans Program"/>
    <s v="Yes"/>
    <x v="0"/>
    <n v="44.46"/>
    <n v="1.1200000000000001"/>
    <n v="1.1200000000000001"/>
    <n v="44.46"/>
    <n v="0.13"/>
    <n v="72728"/>
    <n v="78209"/>
    <n v="10589.2"/>
    <n v="798.03"/>
    <n v="14418.72"/>
    <n v="0.18149999999999999"/>
    <n v="0.17510000000000001"/>
    <n v="3936.11"/>
    <n v="189.79"/>
    <n v="33.229999999999997"/>
    <n v="223.01999999999998"/>
    <n v="15546.360000000002"/>
    <n v="-478.29000000003725"/>
    <n v="15068.069999999965"/>
  </r>
  <r>
    <x v="271"/>
    <x v="274"/>
    <n v="4537"/>
    <s v="Crescent Heights"/>
    <s v="No"/>
    <x v="1"/>
    <n v="45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939"/>
    <s v="Delong"/>
    <s v="Yes"/>
    <x v="0"/>
    <n v="349.78000000000003"/>
    <n v="1.1200000000000001"/>
    <n v="1.1200000000000001"/>
    <n v="349.78000000000003"/>
    <n v="1.026"/>
    <n v="72728"/>
    <n v="78209"/>
    <n v="83573.2"/>
    <n v="6298.33"/>
    <n v="14418.72"/>
    <n v="0.18149999999999999"/>
    <n v="0.17510000000000001"/>
    <n v="31064.98"/>
    <n v="1497.86"/>
    <n v="262.27999999999997"/>
    <n v="1760.1399999999999"/>
    <n v="122696.65"/>
    <s v=""/>
    <n v="122696.65"/>
  </r>
  <r>
    <x v="271"/>
    <x v="274"/>
    <n v="2747"/>
    <s v="Downing"/>
    <s v="No"/>
    <x v="1"/>
    <n v="267.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871"/>
    <s v="Edison"/>
    <s v="Yes"/>
    <x v="0"/>
    <n v="373.9"/>
    <n v="1.1200000000000001"/>
    <n v="1.1200000000000001"/>
    <n v="373.9"/>
    <n v="1.097"/>
    <n v="72728"/>
    <n v="78209"/>
    <n v="89356.53"/>
    <n v="6734.18"/>
    <n v="14418.72"/>
    <n v="0.18149999999999999"/>
    <n v="0.17510000000000001"/>
    <n v="33214.699999999997"/>
    <n v="1601.51"/>
    <n v="280.42"/>
    <n v="1881.93"/>
    <n v="131187.34"/>
    <s v=""/>
    <n v="131187.34"/>
  </r>
  <r>
    <x v="271"/>
    <x v="274"/>
    <n v="2772"/>
    <s v="Fawcett"/>
    <s v="Yes"/>
    <x v="0"/>
    <n v="391.63"/>
    <n v="1.1200000000000001"/>
    <n v="1.1200000000000001"/>
    <n v="391.63"/>
    <n v="1.149"/>
    <n v="72728"/>
    <n v="78209"/>
    <n v="93592.21"/>
    <n v="7053.39"/>
    <n v="14418.72"/>
    <n v="0.18149999999999999"/>
    <n v="0.17510000000000001"/>
    <n v="34789.14"/>
    <n v="1677.43"/>
    <n v="293.72000000000003"/>
    <n v="1971.15"/>
    <n v="137405.89000000001"/>
    <s v=""/>
    <n v="137405.89000000001"/>
  </r>
  <r>
    <x v="271"/>
    <x v="274"/>
    <n v="2167"/>
    <s v="Fern Hill"/>
    <s v="Yes"/>
    <x v="0"/>
    <n v="262.09999999999997"/>
    <n v="1.1200000000000001"/>
    <n v="1.1200000000000001"/>
    <n v="262.09999999999997"/>
    <n v="0.76900000000000002"/>
    <n v="72728"/>
    <n v="78209"/>
    <n v="62639.17"/>
    <n v="4720.68"/>
    <n v="14418.72"/>
    <n v="0.18149999999999999"/>
    <n v="0.17510000000000001"/>
    <n v="23283.599999999999"/>
    <n v="1122.6600000000001"/>
    <n v="196.58"/>
    <n v="1319.24"/>
    <n v="91962.689999999988"/>
    <s v=""/>
    <n v="91962.689999999988"/>
  </r>
  <r>
    <x v="271"/>
    <x v="274"/>
    <n v="5170"/>
    <s v="First Creek Middle School"/>
    <s v="Yes"/>
    <x v="0"/>
    <n v="555.04"/>
    <n v="1.1200000000000001"/>
    <n v="1.1200000000000001"/>
    <n v="555.04"/>
    <n v="1.6279999999999999"/>
    <n v="72728"/>
    <n v="78209"/>
    <n v="132609.32999999999"/>
    <n v="9993.83"/>
    <n v="14418.72"/>
    <n v="0.18149999999999999"/>
    <n v="0.17510000000000001"/>
    <n v="49292.19"/>
    <n v="2376.7199999999998"/>
    <n v="416.16"/>
    <n v="2792.8799999999997"/>
    <n v="194688.22999999998"/>
    <s v=""/>
    <n v="194688.22999999998"/>
  </r>
  <r>
    <x v="271"/>
    <x v="274"/>
    <n v="3880"/>
    <s v="Foss"/>
    <s v="Yes"/>
    <x v="0"/>
    <n v="552.47"/>
    <n v="1.1200000000000001"/>
    <n v="1.1200000000000001"/>
    <n v="552.47"/>
    <n v="1.621"/>
    <n v="72728"/>
    <n v="78209"/>
    <n v="132039.14000000001"/>
    <n v="9950.86"/>
    <n v="14418.72"/>
    <n v="0.18149999999999999"/>
    <n v="0.17510000000000001"/>
    <n v="49080.24"/>
    <n v="2366.5"/>
    <n v="414.37"/>
    <n v="2780.87"/>
    <n v="193851.11"/>
    <s v=""/>
    <n v="193851.11"/>
  </r>
  <r>
    <x v="271"/>
    <x v="274"/>
    <n v="2148"/>
    <s v="Franklin"/>
    <s v="Yes"/>
    <x v="0"/>
    <n v="233.4"/>
    <n v="1.1200000000000001"/>
    <n v="1.1200000000000001"/>
    <n v="233.4"/>
    <n v="0.68500000000000005"/>
    <n v="72728"/>
    <n v="78209"/>
    <n v="55796.92"/>
    <n v="4205.0200000000004"/>
    <n v="14418.72"/>
    <n v="0.18149999999999999"/>
    <n v="0.17510000000000001"/>
    <n v="20740.259999999998"/>
    <n v="1000.03"/>
    <n v="175.11"/>
    <n v="1175.1399999999999"/>
    <n v="81917.34"/>
    <s v=""/>
    <n v="81917.34"/>
  </r>
  <r>
    <x v="271"/>
    <x v="274"/>
    <n v="2746"/>
    <s v="Geiger"/>
    <s v="No"/>
    <x v="1"/>
    <n v="508.3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053"/>
    <s v="Grant"/>
    <s v="No"/>
    <x v="1"/>
    <n v="368.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377"/>
    <s v="Gray"/>
    <s v="Yes"/>
    <x v="0"/>
    <n v="518.48"/>
    <n v="1.1200000000000001"/>
    <n v="1.1200000000000001"/>
    <n v="518.48"/>
    <n v="1.5209999999999999"/>
    <n v="72728"/>
    <n v="78209"/>
    <n v="123893.6"/>
    <n v="9337"/>
    <n v="14418.72"/>
    <n v="0.18149999999999999"/>
    <n v="0.17510000000000001"/>
    <n v="46052.47"/>
    <n v="2220.5100000000002"/>
    <n v="388.81"/>
    <n v="2609.3200000000002"/>
    <n v="181892.39"/>
    <s v=""/>
    <n v="181892.39"/>
  </r>
  <r>
    <x v="271"/>
    <x v="274"/>
    <n v="5066"/>
    <s v="Helen B. Stafford Elementary"/>
    <s v="Yes"/>
    <x v="0"/>
    <n v="411.4"/>
    <n v="1.1200000000000001"/>
    <n v="1.1200000000000001"/>
    <n v="411.4"/>
    <n v="1.2070000000000001"/>
    <n v="72728"/>
    <n v="78209"/>
    <n v="98316.62"/>
    <n v="7409.43"/>
    <n v="14418.72"/>
    <n v="0.18149999999999999"/>
    <n v="0.17510000000000001"/>
    <n v="36545.25"/>
    <n v="1762.1"/>
    <n v="308.54000000000002"/>
    <n v="2070.64"/>
    <n v="144341.94"/>
    <s v=""/>
    <n v="144341.94"/>
  </r>
  <r>
    <x v="271"/>
    <x v="274"/>
    <n v="5697"/>
    <s v="Hunt Middle School"/>
    <s v="Yes"/>
    <x v="0"/>
    <n v="473.71"/>
    <n v="1.1200000000000001"/>
    <n v="1.1200000000000001"/>
    <n v="473.71"/>
    <n v="1.39"/>
    <n v="72728"/>
    <n v="78209"/>
    <n v="113222.95"/>
    <n v="8532.82"/>
    <n v="14418.72"/>
    <n v="0.18149999999999999"/>
    <n v="0.17510000000000001"/>
    <n v="42086.080000000002"/>
    <n v="2029.26"/>
    <n v="355.32"/>
    <n v="2384.58"/>
    <n v="166226.43"/>
    <s v=""/>
    <n v="166226.43"/>
  </r>
  <r>
    <x v="271"/>
    <x v="274"/>
    <n v="5458"/>
    <s v="Industrial Design Engineering and Art"/>
    <s v="No"/>
    <x v="1"/>
    <n v="366.1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338"/>
    <s v="Jason Lee"/>
    <s v="Yes"/>
    <x v="0"/>
    <n v="472.06"/>
    <n v="1.1200000000000001"/>
    <n v="1.1200000000000001"/>
    <n v="472.06"/>
    <n v="1.385"/>
    <n v="72728"/>
    <n v="78209"/>
    <n v="112815.67"/>
    <n v="8502.1299999999992"/>
    <n v="14418.72"/>
    <n v="0.18149999999999999"/>
    <n v="0.17510000000000001"/>
    <n v="41934.69"/>
    <n v="2021.96"/>
    <n v="354.05"/>
    <n v="2376.0100000000002"/>
    <n v="165628.5"/>
    <s v=""/>
    <n v="165628.5"/>
  </r>
  <r>
    <x v="271"/>
    <x v="274"/>
    <n v="2103"/>
    <s v="Jefferson"/>
    <s v="No"/>
    <x v="1"/>
    <n v="294.64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036"/>
    <s v="Larchmont"/>
    <s v="Yes"/>
    <x v="0"/>
    <n v="261.5"/>
    <n v="1.1200000000000001"/>
    <n v="1.1200000000000001"/>
    <n v="261.5"/>
    <n v="0.76700000000000002"/>
    <n v="72728"/>
    <n v="78209"/>
    <n v="62476.26"/>
    <n v="4708.3999999999996"/>
    <n v="14418.72"/>
    <n v="0.18149999999999999"/>
    <n v="0.17510000000000001"/>
    <n v="23223.040000000001"/>
    <n v="1119.74"/>
    <n v="196.07"/>
    <n v="1315.81"/>
    <n v="91723.51"/>
    <s v=""/>
    <n v="91723.51"/>
  </r>
  <r>
    <x v="271"/>
    <x v="274"/>
    <n v="2215"/>
    <s v="Lincoln"/>
    <s v="Yes"/>
    <x v="0"/>
    <n v="1475.39"/>
    <n v="1.1200000000000001"/>
    <n v="1.1200000000000001"/>
    <n v="1475.39"/>
    <n v="4.3280000000000003"/>
    <n v="72728"/>
    <n v="78209"/>
    <n v="352538.8"/>
    <n v="26568.38"/>
    <n v="14418.72"/>
    <n v="0.18149999999999999"/>
    <n v="0.17510000000000001"/>
    <n v="131042.14"/>
    <n v="6318.45"/>
    <n v="1106.3599999999999"/>
    <n v="7424.8099999999995"/>
    <n v="517574.13"/>
    <s v=""/>
    <n v="517574.13"/>
  </r>
  <r>
    <x v="271"/>
    <x v="274"/>
    <n v="2771"/>
    <s v="Lister"/>
    <s v="Yes"/>
    <x v="0"/>
    <n v="349.2"/>
    <n v="1.1200000000000001"/>
    <n v="1.1200000000000001"/>
    <n v="349.2"/>
    <n v="1.024"/>
    <n v="72728"/>
    <n v="78209"/>
    <n v="83410.289999999994"/>
    <n v="6286.05"/>
    <n v="14418.72"/>
    <n v="0.18149999999999999"/>
    <n v="0.17510000000000001"/>
    <n v="31004.42"/>
    <n v="1494.94"/>
    <n v="261.76"/>
    <n v="1756.7"/>
    <n v="122457.45999999999"/>
    <s v=""/>
    <n v="122457.45999999999"/>
  </r>
  <r>
    <x v="271"/>
    <x v="274"/>
    <n v="2805"/>
    <s v="Lowell"/>
    <s v="No"/>
    <x v="1"/>
    <n v="322.6000000000000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336"/>
    <s v="Lyon"/>
    <s v="Yes"/>
    <x v="0"/>
    <n v="336.9"/>
    <n v="1.1200000000000001"/>
    <n v="1.1200000000000001"/>
    <n v="336.9"/>
    <n v="0.98799999999999999"/>
    <n v="72728"/>
    <n v="78209"/>
    <n v="80477.899999999994"/>
    <n v="6065.05"/>
    <n v="14418.72"/>
    <n v="0.18149999999999999"/>
    <n v="0.17510000000000001"/>
    <n v="29914.42"/>
    <n v="1442.38"/>
    <n v="252.56"/>
    <n v="1694.94"/>
    <n v="118152.31"/>
    <s v=""/>
    <n v="118152.31"/>
  </r>
  <r>
    <x v="271"/>
    <x v="274"/>
    <n v="2252"/>
    <s v="Manitou Park"/>
    <s v="Yes"/>
    <x v="0"/>
    <n v="411.1"/>
    <n v="1.1200000000000001"/>
    <n v="1.1200000000000001"/>
    <n v="411.1"/>
    <n v="1.206"/>
    <n v="72728"/>
    <n v="78209"/>
    <n v="98235.16"/>
    <n v="7403.3"/>
    <n v="14418.72"/>
    <n v="0.18149999999999999"/>
    <n v="0.17510000000000001"/>
    <n v="36514.980000000003"/>
    <n v="1760.64"/>
    <n v="308.29000000000002"/>
    <n v="2068.9300000000003"/>
    <n v="144222.37"/>
    <s v=""/>
    <n v="144222.37"/>
  </r>
  <r>
    <x v="271"/>
    <x v="274"/>
    <n v="2941"/>
    <s v="Mann"/>
    <s v="Yes"/>
    <x v="0"/>
    <n v="289.10000000000002"/>
    <n v="1.1200000000000001"/>
    <n v="1.1200000000000001"/>
    <n v="289.10000000000002"/>
    <n v="0.84799999999999998"/>
    <n v="72728"/>
    <n v="78209"/>
    <n v="69074.149999999994"/>
    <n v="5205.63"/>
    <n v="14418.72"/>
    <n v="0.18149999999999999"/>
    <n v="0.17510000000000001"/>
    <n v="25675.54"/>
    <n v="1238"/>
    <n v="216.77"/>
    <n v="1454.77"/>
    <n v="101410.09000000001"/>
    <s v=""/>
    <n v="101410.09000000001"/>
  </r>
  <r>
    <x v="271"/>
    <x v="274"/>
    <n v="2376"/>
    <s v="Mason"/>
    <s v="No"/>
    <x v="1"/>
    <n v="606.62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453"/>
    <s v="McCarver"/>
    <s v="Yes"/>
    <x v="0"/>
    <n v="328.6"/>
    <n v="1.1200000000000001"/>
    <n v="1.1200000000000001"/>
    <n v="328.6"/>
    <n v="0.96399999999999997"/>
    <n v="72728"/>
    <n v="78209"/>
    <n v="78522.97"/>
    <n v="5917.72"/>
    <n v="14418.72"/>
    <n v="0.18149999999999999"/>
    <n v="0.17510000000000001"/>
    <n v="29187.759999999998"/>
    <n v="1407.34"/>
    <n v="246.43"/>
    <n v="1653.77"/>
    <n v="115282.22"/>
    <s v=""/>
    <n v="115282.22"/>
  </r>
  <r>
    <x v="271"/>
    <x v="274"/>
    <n v="3244"/>
    <s v="Meeker"/>
    <s v="No"/>
    <x v="1"/>
    <n v="581.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398"/>
    <s v="Mt Tahoma"/>
    <s v="Yes"/>
    <x v="0"/>
    <n v="1360.6699999999998"/>
    <n v="1.1200000000000001"/>
    <n v="1.1200000000000001"/>
    <n v="1360.6699999999998"/>
    <n v="3.9910000000000001"/>
    <n v="72728"/>
    <n v="78209"/>
    <n v="325088.34000000003"/>
    <n v="24499.63"/>
    <n v="14418.72"/>
    <n v="0.18149999999999999"/>
    <n v="0.17510000000000001"/>
    <n v="120838.53"/>
    <n v="5826.47"/>
    <n v="1020.21"/>
    <n v="6846.68"/>
    <n v="477273.18"/>
    <s v=""/>
    <n v="477273.18"/>
  </r>
  <r>
    <x v="271"/>
    <x v="274"/>
    <n v="2247"/>
    <s v="Northeast Tacoma"/>
    <s v="Yes"/>
    <x v="0"/>
    <n v="376.45000000000005"/>
    <n v="1.1200000000000001"/>
    <n v="1.1200000000000001"/>
    <n v="376.45000000000005"/>
    <n v="1.1040000000000001"/>
    <n v="72728"/>
    <n v="78209"/>
    <n v="89926.720000000001"/>
    <n v="6777.14"/>
    <n v="14418.72"/>
    <n v="0.18149999999999999"/>
    <n v="0.17510000000000001"/>
    <n v="33426.639999999999"/>
    <n v="1611.73"/>
    <n v="282.20999999999998"/>
    <n v="1893.94"/>
    <n v="132024.44"/>
    <s v=""/>
    <n v="132024.44"/>
  </r>
  <r>
    <x v="271"/>
    <x v="274"/>
    <n v="4109"/>
    <s v="Oakland High School"/>
    <s v="Yes"/>
    <x v="0"/>
    <n v="102.5"/>
    <n v="1.1200000000000001"/>
    <n v="1.1200000000000001"/>
    <n v="102.5"/>
    <n v="0.30099999999999999"/>
    <n v="72728"/>
    <n v="78209"/>
    <n v="24518.06"/>
    <n v="1847.76"/>
    <n v="14418.72"/>
    <n v="0.18149999999999999"/>
    <n v="0.17510000000000001"/>
    <n v="9113.61"/>
    <n v="439.43"/>
    <n v="76.94"/>
    <n v="516.37"/>
    <n v="35995.800000000003"/>
    <s v=""/>
    <n v="35995.800000000003"/>
  </r>
  <r>
    <x v="271"/>
    <x v="274"/>
    <n v="4283"/>
    <s v="Pearl Street Center"/>
    <s v="Yes"/>
    <x v="0"/>
    <n v="15.92"/>
    <n v="1.1200000000000001"/>
    <n v="1.1200000000000001"/>
    <n v="15.92"/>
    <n v="4.7E-2"/>
    <n v="72728"/>
    <n v="78209"/>
    <n v="3828.4"/>
    <n v="288.52"/>
    <n v="14418.72"/>
    <n v="0.18149999999999999"/>
    <n v="0.17510000000000001"/>
    <n v="1423.05"/>
    <n v="68.62"/>
    <n v="12.02"/>
    <n v="80.64"/>
    <n v="5620.61"/>
    <s v=""/>
    <n v="5620.61"/>
  </r>
  <r>
    <x v="271"/>
    <x v="274"/>
    <n v="2169"/>
    <s v="Point Defiance"/>
    <s v="No"/>
    <x v="1"/>
    <n v="299.899999999999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806"/>
    <s v="Reed"/>
    <s v="Yes"/>
    <x v="0"/>
    <n v="351.1"/>
    <n v="1.1200000000000001"/>
    <n v="1.1200000000000001"/>
    <n v="351.1"/>
    <n v="1.03"/>
    <n v="72728"/>
    <n v="78209"/>
    <n v="83899.02"/>
    <n v="6322.88"/>
    <n v="14418.72"/>
    <n v="0.18149999999999999"/>
    <n v="0.17510000000000001"/>
    <n v="31186.09"/>
    <n v="1503.7"/>
    <n v="263.3"/>
    <n v="1767"/>
    <n v="123174.99"/>
    <s v=""/>
    <n v="123174.99"/>
  </r>
  <r>
    <x v="271"/>
    <x v="274"/>
    <n v="2275"/>
    <s v="Roosevelt"/>
    <s v="Yes"/>
    <x v="0"/>
    <n v="220.8"/>
    <n v="1.1200000000000001"/>
    <n v="1.1200000000000001"/>
    <n v="220.8"/>
    <n v="0.64800000000000002"/>
    <n v="72728"/>
    <n v="78209"/>
    <n v="52783.07"/>
    <n v="3977.89"/>
    <n v="14418.72"/>
    <n v="0.18149999999999999"/>
    <n v="0.17510000000000001"/>
    <n v="19619.990000000002"/>
    <n v="946.02"/>
    <n v="165.65"/>
    <n v="1111.67"/>
    <n v="77492.62"/>
    <s v=""/>
    <n v="77492.62"/>
  </r>
  <r>
    <x v="271"/>
    <x v="274"/>
    <n v="5169"/>
    <s v="Science and Math Institute"/>
    <s v="No"/>
    <x v="1"/>
    <n v="560.1900000000000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168"/>
    <s v="Sheridan"/>
    <s v="Yes"/>
    <x v="0"/>
    <n v="437.9"/>
    <n v="1.1200000000000001"/>
    <n v="1.1200000000000001"/>
    <n v="437.9"/>
    <n v="1.2849999999999999"/>
    <n v="72728"/>
    <n v="78209"/>
    <n v="104670.14"/>
    <n v="7888.25"/>
    <n v="14418.72"/>
    <n v="0.18149999999999999"/>
    <n v="0.17510000000000001"/>
    <n v="38906.92"/>
    <n v="1875.97"/>
    <n v="328.48"/>
    <n v="2204.4499999999998"/>
    <n v="153669.76000000001"/>
    <s v=""/>
    <n v="153669.76000000001"/>
  </r>
  <r>
    <x v="271"/>
    <x v="274"/>
    <n v="2938"/>
    <s v="Sherman"/>
    <s v="No"/>
    <x v="1"/>
    <n v="421.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498"/>
    <s v="Skyline"/>
    <s v="Yes"/>
    <x v="0"/>
    <n v="339.20000000000005"/>
    <n v="1.1200000000000001"/>
    <n v="1.1200000000000001"/>
    <n v="339.20000000000005"/>
    <n v="0.995"/>
    <n v="72728"/>
    <n v="78209"/>
    <n v="81048.08"/>
    <n v="6108.03"/>
    <n v="14418.72"/>
    <n v="0.18149999999999999"/>
    <n v="0.17510000000000001"/>
    <n v="30126.37"/>
    <n v="1452.6"/>
    <n v="254.35"/>
    <n v="1706.9499999999998"/>
    <n v="118989.43"/>
    <s v=""/>
    <n v="118989.43"/>
  </r>
  <r>
    <x v="271"/>
    <x v="274"/>
    <n v="2084"/>
    <s v="Stadium"/>
    <s v="No"/>
    <x v="1"/>
    <n v="1544.7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358"/>
    <s v="Stanley"/>
    <s v="Yes"/>
    <x v="0"/>
    <n v="284.89999999999998"/>
    <n v="1.1200000000000001"/>
    <n v="1.1200000000000001"/>
    <n v="284.89999999999998"/>
    <n v="0.83599999999999997"/>
    <n v="72728"/>
    <n v="78209"/>
    <n v="68096.679999999993"/>
    <n v="5131.97"/>
    <n v="14418.72"/>
    <n v="0.18149999999999999"/>
    <n v="0.17510000000000001"/>
    <n v="25312.21"/>
    <n v="1220.48"/>
    <n v="213.71"/>
    <n v="1434.19"/>
    <n v="99975.049999999988"/>
    <s v=""/>
    <n v="99975.049999999988"/>
  </r>
  <r>
    <x v="271"/>
    <x v="274"/>
    <n v="2359"/>
    <s v="Stewart"/>
    <s v="Yes"/>
    <x v="0"/>
    <n v="607.95000000000005"/>
    <n v="1.1200000000000001"/>
    <n v="1.1200000000000001"/>
    <n v="607.95000000000005"/>
    <n v="1.7829999999999999"/>
    <n v="72728"/>
    <n v="78209"/>
    <n v="145234.91"/>
    <n v="10945.33"/>
    <n v="14418.72"/>
    <n v="0.18149999999999999"/>
    <n v="0.17510000000000001"/>
    <n v="53985.24"/>
    <n v="2603"/>
    <n v="455.79"/>
    <n v="3058.79"/>
    <n v="213224.27"/>
    <s v=""/>
    <n v="213224.27"/>
  </r>
  <r>
    <x v="271"/>
    <x v="274"/>
    <n v="5720"/>
    <s v="Tacoma Online Elementary School"/>
    <s v="Yes"/>
    <x v="0"/>
    <n v="178.6"/>
    <n v="1.1200000000000001"/>
    <n v="1.1200000000000001"/>
    <n v="178.6"/>
    <n v="0.52400000000000002"/>
    <n v="72728"/>
    <n v="78209"/>
    <n v="42682.61"/>
    <n v="3216.69"/>
    <n v="14418.72"/>
    <n v="0.18149999999999999"/>
    <n v="0.17510000000000001"/>
    <n v="15865.55"/>
    <n v="764.99"/>
    <n v="133.94999999999999"/>
    <n v="898.94"/>
    <n v="62663.790000000008"/>
    <s v=""/>
    <n v="62663.790000000008"/>
  </r>
  <r>
    <x v="271"/>
    <x v="274"/>
    <n v="5722"/>
    <s v="Tacoma Online High School"/>
    <s v="Yes"/>
    <x v="0"/>
    <n v="642.58999999999992"/>
    <n v="1.1200000000000001"/>
    <n v="1.1200000000000001"/>
    <n v="642.58999999999992"/>
    <n v="1.885"/>
    <n v="72728"/>
    <n v="78209"/>
    <n v="153543.35"/>
    <n v="11571.49"/>
    <n v="14418.72"/>
    <n v="0.18149999999999999"/>
    <n v="0.17510000000000001"/>
    <n v="57073.57"/>
    <n v="2751.91"/>
    <n v="481.86"/>
    <n v="3233.77"/>
    <n v="225422.18"/>
    <s v=""/>
    <n v="225422.18"/>
  </r>
  <r>
    <x v="271"/>
    <x v="274"/>
    <n v="5721"/>
    <s v="Tacoma Online Middle School"/>
    <s v="Yes"/>
    <x v="0"/>
    <n v="234.91"/>
    <n v="1.1200000000000001"/>
    <n v="1.1200000000000001"/>
    <n v="234.91"/>
    <n v="0.68899999999999995"/>
    <n v="72728"/>
    <n v="78209"/>
    <n v="56122.74"/>
    <n v="4229.58"/>
    <n v="14418.72"/>
    <n v="0.18149999999999999"/>
    <n v="0.17510000000000001"/>
    <n v="20861.37"/>
    <n v="1005.87"/>
    <n v="176.13"/>
    <n v="1182"/>
    <n v="82395.69"/>
    <s v=""/>
    <n v="82395.69"/>
  </r>
  <r>
    <x v="271"/>
    <x v="274"/>
    <n v="5307"/>
    <s v="Tacoma Open Doors"/>
    <s v="No"/>
    <x v="1"/>
    <n v="334.6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1860"/>
    <s v="Tacoma School of the Arts"/>
    <s v="No"/>
    <x v="1"/>
    <n v="615.75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448"/>
    <s v="Truman"/>
    <s v="Yes"/>
    <x v="0"/>
    <n v="420.2"/>
    <n v="1.1200000000000001"/>
    <n v="1.1200000000000001"/>
    <n v="420.2"/>
    <n v="1.2330000000000001"/>
    <n v="72728"/>
    <n v="78209"/>
    <n v="100434.46"/>
    <n v="7569.04"/>
    <n v="14418.72"/>
    <n v="0.18149999999999999"/>
    <n v="0.17510000000000001"/>
    <n v="37332.480000000003"/>
    <n v="1800.06"/>
    <n v="315.19"/>
    <n v="2115.25"/>
    <n v="147451.23000000001"/>
    <s v=""/>
    <n v="147451.23000000001"/>
  </r>
  <r>
    <x v="271"/>
    <x v="274"/>
    <n v="3116"/>
    <s v="Wainwright"/>
    <s v="Yes"/>
    <x v="0"/>
    <n v="356.77"/>
    <n v="1.1200000000000001"/>
    <n v="1.1200000000000001"/>
    <n v="356.77"/>
    <n v="1.0469999999999999"/>
    <n v="72728"/>
    <n v="78209"/>
    <n v="85283.76"/>
    <n v="6427.24"/>
    <n v="14418.72"/>
    <n v="0.18149999999999999"/>
    <n v="0.17510000000000001"/>
    <n v="31700.81"/>
    <n v="1528.52"/>
    <n v="267.64"/>
    <n v="1796.1599999999999"/>
    <n v="125207.97"/>
    <s v=""/>
    <n v="125207.97"/>
  </r>
  <r>
    <x v="271"/>
    <x v="274"/>
    <n v="2083"/>
    <s v="Washington Elementary"/>
    <s v="No"/>
    <x v="1"/>
    <n v="334.3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2874"/>
    <s v="Whitman"/>
    <s v="Yes"/>
    <x v="0"/>
    <n v="315.39999999999998"/>
    <n v="1.1200000000000001"/>
    <n v="1.1200000000000001"/>
    <n v="315.39999999999998"/>
    <n v="0.92500000000000004"/>
    <n v="72728"/>
    <n v="78209"/>
    <n v="75346.210000000006"/>
    <n v="5678.31"/>
    <n v="14418.72"/>
    <n v="0.18149999999999999"/>
    <n v="0.17510000000000001"/>
    <n v="28006.93"/>
    <n v="1350.41"/>
    <n v="236.46"/>
    <n v="1586.8700000000001"/>
    <n v="110618.32"/>
    <s v=""/>
    <n v="110618.32"/>
  </r>
  <r>
    <x v="271"/>
    <x v="274"/>
    <n v="3452"/>
    <s v="Whittier"/>
    <s v="No"/>
    <x v="1"/>
    <n v="282.14999999999998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1"/>
    <x v="274"/>
    <n v="3246"/>
    <s v="Wilson"/>
    <s v="No"/>
    <x v="1"/>
    <n v="1091.1600000000001"/>
    <n v="1.1200000000000001"/>
    <n v="1.12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2"/>
    <x v="275"/>
    <n v="5032"/>
    <s v="Taholah Elementary &amp; Middle School"/>
    <s v="Yes"/>
    <x v="0"/>
    <n v="119.5"/>
    <n v="1"/>
    <n v="1"/>
    <n v="119.5"/>
    <n v="0.35099999999999998"/>
    <n v="72728"/>
    <n v="78209"/>
    <n v="25527.53"/>
    <n v="1923.83"/>
    <n v="14418.72"/>
    <n v="0.18149999999999999"/>
    <n v="0.17510000000000001"/>
    <n v="10031.08"/>
    <n v="457.52"/>
    <n v="80.11"/>
    <n v="537.63"/>
    <n v="38020.07"/>
    <s v=""/>
    <n v="38020.07"/>
  </r>
  <r>
    <x v="272"/>
    <x v="275"/>
    <n v="3580"/>
    <s v="Taholah High School"/>
    <s v="Yes"/>
    <x v="0"/>
    <n v="64.989999999999995"/>
    <n v="1"/>
    <n v="1"/>
    <n v="64.989999999999995"/>
    <n v="0.191"/>
    <n v="72728"/>
    <n v="78209"/>
    <n v="13891.05"/>
    <n v="1046.8699999999999"/>
    <n v="14418.72"/>
    <n v="0.18149999999999999"/>
    <n v="0.17510000000000001"/>
    <n v="5458.51"/>
    <n v="248.97"/>
    <n v="43.59"/>
    <n v="292.56"/>
    <n v="20688.989999999998"/>
    <n v="-108.31999999999971"/>
    <n v="20580.669999999998"/>
  </r>
  <r>
    <x v="273"/>
    <x v="276"/>
    <n v="5489"/>
    <s v="Cedar River Elementary"/>
    <s v="No"/>
    <x v="1"/>
    <n v="613.8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4453"/>
    <s v="Glacier Park Elementary"/>
    <s v="No"/>
    <x v="1"/>
    <n v="797.4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3286"/>
    <s v="Lake Wilderness Elementary"/>
    <s v="No"/>
    <x v="1"/>
    <n v="733.65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3937"/>
    <s v="Maple View Middle School"/>
    <s v="No"/>
    <x v="1"/>
    <n v="976.59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4415"/>
    <s v="Rock Creek Elementary"/>
    <s v="No"/>
    <x v="1"/>
    <n v="698.81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3589"/>
    <s v="Shadow Lake Elementary"/>
    <s v="No"/>
    <x v="1"/>
    <n v="491.5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3341"/>
    <s v="Summit Trail Middle School"/>
    <s v="No"/>
    <x v="1"/>
    <n v="1116.52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5490"/>
    <s v="Tahoma Elementary"/>
    <s v="No"/>
    <x v="1"/>
    <n v="680.84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5563"/>
    <s v="Tahoma Open Doors"/>
    <s v="No"/>
    <x v="1"/>
    <n v="56.9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3"/>
    <x v="276"/>
    <n v="2849"/>
    <s v="Tahoma Senior High School"/>
    <s v="No"/>
    <x v="1"/>
    <n v="2783.88"/>
    <n v="1.18"/>
    <n v="1.22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4"/>
    <x v="277"/>
    <n v="2052"/>
    <s v="Tekoa Elementary School"/>
    <s v="Yes"/>
    <x v="0"/>
    <n v="103.60000000000001"/>
    <n v="1.01"/>
    <n v="1.01"/>
    <n v="103.60000000000001"/>
    <n v="0.30399999999999999"/>
    <n v="72728"/>
    <n v="78209"/>
    <n v="22330.41"/>
    <n v="1682.88"/>
    <n v="14418.72"/>
    <n v="0.18149999999999999"/>
    <n v="0.17510000000000001"/>
    <n v="8730.93"/>
    <n v="400.22"/>
    <n v="70.08"/>
    <n v="470.3"/>
    <n v="33214.520000000004"/>
    <n v="-2.6900000000023283"/>
    <n v="33211.83"/>
  </r>
  <r>
    <x v="274"/>
    <x v="277"/>
    <n v="3418"/>
    <s v="Tekoa High School"/>
    <s v="Yes"/>
    <x v="0"/>
    <n v="93.34"/>
    <n v="1.01"/>
    <n v="1.01"/>
    <n v="93.34"/>
    <n v="0.27400000000000002"/>
    <n v="72728"/>
    <n v="78209"/>
    <n v="20126.75"/>
    <n v="1516.81"/>
    <n v="14418.72"/>
    <n v="0.18149999999999999"/>
    <n v="0.17510000000000001"/>
    <n v="7869.33"/>
    <n v="360.73"/>
    <n v="63.16"/>
    <n v="423.89"/>
    <n v="29936.780000000002"/>
    <s v=""/>
    <n v="29936.780000000002"/>
  </r>
  <r>
    <x v="275"/>
    <x v="278"/>
    <n v="2457"/>
    <s v="Parkside Elementary"/>
    <s v="Yes"/>
    <x v="0"/>
    <n v="292.41000000000003"/>
    <n v="1"/>
    <n v="1"/>
    <n v="292.41000000000003"/>
    <n v="0.85799999999999998"/>
    <n v="72728"/>
    <n v="78209"/>
    <n v="62400.62"/>
    <n v="4702.7"/>
    <n v="14418.72"/>
    <n v="0.18149999999999999"/>
    <n v="0.17510000000000001"/>
    <n v="24520.42"/>
    <n v="1118.3900000000001"/>
    <n v="195.83"/>
    <n v="1314.22"/>
    <n v="92937.96"/>
    <n v="0"/>
    <n v="92937.96"/>
  </r>
  <r>
    <x v="275"/>
    <x v="278"/>
    <n v="4238"/>
    <s v="Tenino Elementary School"/>
    <s v="Yes"/>
    <x v="0"/>
    <n v="277.39"/>
    <n v="1"/>
    <n v="1"/>
    <n v="277.39"/>
    <n v="0.81399999999999995"/>
    <n v="72728"/>
    <n v="78209"/>
    <n v="59200.59"/>
    <n v="4461.54"/>
    <n v="14418.72"/>
    <n v="0.18149999999999999"/>
    <n v="0.17510000000000001"/>
    <n v="23262.959999999999"/>
    <n v="1061.04"/>
    <n v="185.79"/>
    <n v="1246.83"/>
    <n v="88171.919999999984"/>
    <s v=""/>
    <n v="88171.919999999984"/>
  </r>
  <r>
    <x v="275"/>
    <x v="278"/>
    <n v="3509"/>
    <s v="Tenino High School"/>
    <s v="No"/>
    <x v="1"/>
    <n v="375.1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5"/>
    <x v="278"/>
    <n v="3795"/>
    <s v="Tenino Middle School"/>
    <s v="Yes"/>
    <x v="0"/>
    <n v="305.51"/>
    <n v="1"/>
    <n v="1"/>
    <n v="305.51"/>
    <n v="0.89600000000000002"/>
    <n v="72728"/>
    <n v="78209"/>
    <n v="65164.29"/>
    <n v="4910.97"/>
    <n v="14418.72"/>
    <n v="0.18149999999999999"/>
    <n v="0.17510000000000001"/>
    <n v="25606.400000000001"/>
    <n v="1167.92"/>
    <n v="204.5"/>
    <n v="1372.42"/>
    <n v="97054.080000000002"/>
    <s v=""/>
    <n v="97054.080000000002"/>
  </r>
  <r>
    <x v="276"/>
    <x v="279"/>
    <n v="2514"/>
    <s v="Thorp Elem &amp; Jr Sr High"/>
    <s v="No"/>
    <x v="1"/>
    <n v="257.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7"/>
    <x v="280"/>
    <n v="5190"/>
    <s v="Cowlitz Prairie Academy"/>
    <s v="Yes"/>
    <x v="0"/>
    <n v="46.53"/>
    <n v="1.01"/>
    <n v="1.01"/>
    <n v="46.53"/>
    <n v="0.13600000000000001"/>
    <n v="72728"/>
    <n v="78209"/>
    <n v="9989.92"/>
    <n v="752.87"/>
    <n v="14418.72"/>
    <n v="0.18149999999999999"/>
    <n v="0.17510000000000001"/>
    <n v="3905.94"/>
    <n v="179.05"/>
    <n v="31.35"/>
    <n v="210.4"/>
    <n v="14859.130000000001"/>
    <s v=""/>
    <n v="14859.130000000001"/>
  </r>
  <r>
    <x v="277"/>
    <x v="280"/>
    <n v="2998"/>
    <s v="Toledo Elementary School"/>
    <s v="Yes"/>
    <x v="0"/>
    <n v="395.8"/>
    <n v="1.01"/>
    <n v="1.01"/>
    <n v="395.8"/>
    <n v="1.161"/>
    <n v="72728"/>
    <n v="78209"/>
    <n v="85281.58"/>
    <n v="6427.08"/>
    <n v="14418.72"/>
    <n v="0.18149999999999999"/>
    <n v="0.17510000000000001"/>
    <n v="33344.120000000003"/>
    <n v="1528.48"/>
    <n v="267.64"/>
    <n v="1796.12"/>
    <n v="126848.90000000001"/>
    <n v="100.81000000002678"/>
    <n v="126949.71000000004"/>
  </r>
  <r>
    <x v="277"/>
    <x v="280"/>
    <n v="2616"/>
    <s v="Toledo High School"/>
    <s v="No"/>
    <x v="1"/>
    <n v="234.07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7"/>
    <x v="280"/>
    <n v="3977"/>
    <s v="Toledo Middle School"/>
    <s v="Yes"/>
    <x v="0"/>
    <n v="174.93"/>
    <n v="1.01"/>
    <n v="1.01"/>
    <n v="174.93"/>
    <n v="0.51300000000000001"/>
    <n v="72728"/>
    <n v="78209"/>
    <n v="37682.559999999998"/>
    <n v="2839.87"/>
    <n v="14418.72"/>
    <n v="0.18149999999999999"/>
    <n v="0.17510000000000001"/>
    <n v="14733.45"/>
    <n v="675.37"/>
    <n v="118.26"/>
    <n v="793.63"/>
    <n v="56049.509999999995"/>
    <s v=""/>
    <n v="56049.509999999995"/>
  </r>
  <r>
    <x v="278"/>
    <x v="281"/>
    <n v="5586"/>
    <s v="Tonasket Choice High School"/>
    <s v="Yes"/>
    <x v="0"/>
    <n v="20.77"/>
    <n v="1"/>
    <n v="1"/>
    <n v="20.77"/>
    <n v="6.0999999999999999E-2"/>
    <n v="72728"/>
    <n v="78209"/>
    <n v="4436.41"/>
    <n v="334.34"/>
    <n v="14418.72"/>
    <n v="0.18149999999999999"/>
    <n v="0.17510000000000001"/>
    <n v="1743.29"/>
    <n v="79.510000000000005"/>
    <n v="13.92"/>
    <n v="93.43"/>
    <n v="6607.47"/>
    <s v=""/>
    <n v="6607.47"/>
  </r>
  <r>
    <x v="278"/>
    <x v="281"/>
    <n v="3176"/>
    <s v="Tonasket Elementary School"/>
    <s v="Yes"/>
    <x v="0"/>
    <n v="446.61"/>
    <n v="1"/>
    <n v="1"/>
    <n v="446.61"/>
    <n v="1.31"/>
    <n v="72728"/>
    <n v="78209"/>
    <n v="95273.68"/>
    <n v="7180.11"/>
    <n v="14418.72"/>
    <n v="0.18149999999999999"/>
    <n v="0.17510000000000001"/>
    <n v="37437.93"/>
    <n v="1707.56"/>
    <n v="298.99"/>
    <n v="2006.55"/>
    <n v="141898.26999999996"/>
    <s v=""/>
    <n v="141898.26999999996"/>
  </r>
  <r>
    <x v="278"/>
    <x v="281"/>
    <n v="2679"/>
    <s v="Tonasket High School"/>
    <s v="Yes"/>
    <x v="0"/>
    <n v="311.06"/>
    <n v="1"/>
    <n v="1"/>
    <n v="311.06"/>
    <n v="0.91200000000000003"/>
    <n v="72728"/>
    <n v="78209"/>
    <n v="66327.94"/>
    <n v="4998.67"/>
    <n v="14418.72"/>
    <n v="0.18149999999999999"/>
    <n v="0.17510000000000001"/>
    <n v="26063.66"/>
    <n v="1188.78"/>
    <n v="208.16"/>
    <n v="1396.94"/>
    <n v="98787.21"/>
    <n v="-1.0000000009313226E-2"/>
    <n v="98787.199999999997"/>
  </r>
  <r>
    <x v="278"/>
    <x v="281"/>
    <n v="4196"/>
    <s v="Tonasket Middle School"/>
    <s v="Yes"/>
    <x v="0"/>
    <n v="217.6"/>
    <n v="1"/>
    <n v="1"/>
    <n v="217.6"/>
    <n v="0.63800000000000001"/>
    <n v="72728"/>
    <n v="78209"/>
    <n v="46400.46"/>
    <n v="3496.88"/>
    <n v="14418.72"/>
    <n v="0.18149999999999999"/>
    <n v="0.17510000000000001"/>
    <n v="18233.13"/>
    <n v="831.62"/>
    <n v="145.62"/>
    <n v="977.24"/>
    <n v="69107.710000000006"/>
    <s v=""/>
    <n v="69107.710000000006"/>
  </r>
  <r>
    <x v="278"/>
    <x v="281"/>
    <n v="5587"/>
    <s v="Tonasket Outreach School"/>
    <s v="Yes"/>
    <x v="0"/>
    <n v="100.42"/>
    <n v="1"/>
    <n v="1"/>
    <n v="100.42"/>
    <n v="0.29499999999999998"/>
    <n v="72728"/>
    <n v="78209"/>
    <n v="21454.76"/>
    <n v="1616.9"/>
    <n v="14418.72"/>
    <n v="0.18149999999999999"/>
    <n v="0.17510000000000001"/>
    <n v="8430.68"/>
    <n v="384.53"/>
    <n v="67.33"/>
    <n v="451.85999999999996"/>
    <n v="31954.2"/>
    <s v=""/>
    <n v="31954.2"/>
  </r>
  <r>
    <x v="279"/>
    <x v="282"/>
    <n v="1508"/>
    <s v="Computer Academy Toppenish High School"/>
    <s v="Yes"/>
    <x v="0"/>
    <n v="235.9"/>
    <n v="1"/>
    <n v="1"/>
    <n v="235.9"/>
    <n v="0.69199999999999995"/>
    <n v="72728"/>
    <n v="78209"/>
    <n v="50327.78"/>
    <n v="3792.85"/>
    <n v="14418.72"/>
    <n v="0.18149999999999999"/>
    <n v="0.17510000000000001"/>
    <n v="19776.37"/>
    <n v="902.01"/>
    <n v="157.94"/>
    <n v="1059.95"/>
    <n v="74956.95"/>
    <n v="-1.0000000009313226E-2"/>
    <n v="74956.939999999988"/>
  </r>
  <r>
    <x v="279"/>
    <x v="282"/>
    <n v="2608"/>
    <s v="Garfield Elementary School"/>
    <s v="Yes"/>
    <x v="0"/>
    <n v="342.8"/>
    <n v="1"/>
    <n v="1"/>
    <n v="342.8"/>
    <n v="1.006"/>
    <n v="72728"/>
    <n v="78209"/>
    <n v="73164.37"/>
    <n v="5513.88"/>
    <n v="14418.72"/>
    <n v="0.18149999999999999"/>
    <n v="0.17510000000000001"/>
    <n v="28750.05"/>
    <n v="1311.3"/>
    <n v="229.61"/>
    <n v="1540.9099999999999"/>
    <n v="108969.21"/>
    <s v=""/>
    <n v="108969.21"/>
  </r>
  <r>
    <x v="279"/>
    <x v="282"/>
    <n v="4106"/>
    <s v="Kirkwood Elementary School"/>
    <s v="Yes"/>
    <x v="0"/>
    <n v="402.9"/>
    <n v="1"/>
    <n v="1"/>
    <n v="402.9"/>
    <n v="1.1819999999999999"/>
    <n v="72728"/>
    <n v="78209"/>
    <n v="85964.5"/>
    <n v="6478.54"/>
    <n v="14418.72"/>
    <n v="0.18149999999999999"/>
    <n v="0.17510000000000001"/>
    <n v="33779.879999999997"/>
    <n v="1540.72"/>
    <n v="269.77999999999997"/>
    <n v="1810.5"/>
    <n v="128033.42"/>
    <s v=""/>
    <n v="128033.42"/>
  </r>
  <r>
    <x v="279"/>
    <x v="282"/>
    <n v="2635"/>
    <s v="Lincoln Elementary School"/>
    <s v="Yes"/>
    <x v="0"/>
    <n v="277.94"/>
    <n v="1"/>
    <n v="1"/>
    <n v="277.94"/>
    <n v="0.81499999999999995"/>
    <n v="72728"/>
    <n v="78209"/>
    <n v="59273.32"/>
    <n v="4467.0200000000004"/>
    <n v="14418.72"/>
    <n v="0.18149999999999999"/>
    <n v="0.17510000000000001"/>
    <n v="23291.54"/>
    <n v="1062.3399999999999"/>
    <n v="186.02"/>
    <n v="1248.3599999999999"/>
    <n v="88280.24"/>
    <s v=""/>
    <n v="88280.24"/>
  </r>
  <r>
    <x v="279"/>
    <x v="282"/>
    <n v="5262"/>
    <s v="NW Allprep"/>
    <s v="No"/>
    <x v="1"/>
    <n v="512.7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79"/>
    <x v="282"/>
    <n v="2900"/>
    <s v="Toppenish High School"/>
    <s v="Yes"/>
    <x v="0"/>
    <n v="939.54000000000008"/>
    <n v="1"/>
    <n v="1"/>
    <n v="939.54000000000008"/>
    <n v="2.7559999999999998"/>
    <n v="72728"/>
    <n v="78209"/>
    <n v="200438.37"/>
    <n v="15105.63"/>
    <n v="14418.72"/>
    <n v="0.18149999999999999"/>
    <n v="0.17510000000000001"/>
    <n v="78762.55"/>
    <n v="3592.4"/>
    <n v="629.03"/>
    <n v="4221.43"/>
    <n v="298527.98"/>
    <s v=""/>
    <n v="298527.98"/>
  </r>
  <r>
    <x v="279"/>
    <x v="282"/>
    <n v="2264"/>
    <s v="Toppenish Middle School"/>
    <s v="Yes"/>
    <x v="0"/>
    <n v="767.88"/>
    <n v="1"/>
    <n v="1"/>
    <n v="767.88"/>
    <n v="2.2519999999999998"/>
    <n v="72728"/>
    <n v="78209"/>
    <n v="163783.46"/>
    <n v="12343.21"/>
    <n v="14418.72"/>
    <n v="0.18149999999999999"/>
    <n v="0.17510000000000001"/>
    <n v="64358.95"/>
    <n v="2935.44"/>
    <n v="514"/>
    <n v="3449.44"/>
    <n v="243935.05999999997"/>
    <s v=""/>
    <n v="243935.05999999997"/>
  </r>
  <r>
    <x v="279"/>
    <x v="282"/>
    <n v="4588"/>
    <s v="Valley View Elementary"/>
    <s v="Yes"/>
    <x v="0"/>
    <n v="460.5"/>
    <n v="1"/>
    <n v="1"/>
    <n v="460.5"/>
    <n v="1.351"/>
    <n v="72728"/>
    <n v="78209"/>
    <n v="98255.53"/>
    <n v="7404.83"/>
    <n v="14418.72"/>
    <n v="0.18149999999999999"/>
    <n v="0.17510000000000001"/>
    <n v="38609.660000000003"/>
    <n v="1761.01"/>
    <n v="308.35000000000002"/>
    <n v="2069.36"/>
    <n v="146339.37999999998"/>
    <s v=""/>
    <n v="146339.37999999998"/>
  </r>
  <r>
    <x v="280"/>
    <x v="283"/>
    <n v="2160"/>
    <s v="Touchet Elem &amp; High School"/>
    <s v="Yes"/>
    <x v="0"/>
    <n v="235.85999999999999"/>
    <n v="1"/>
    <n v="1"/>
    <n v="235.85999999999999"/>
    <n v="0.69199999999999995"/>
    <n v="72728"/>
    <n v="78209"/>
    <n v="50327.78"/>
    <n v="3792.85"/>
    <n v="14418.72"/>
    <n v="0.18149999999999999"/>
    <n v="0.17510000000000001"/>
    <n v="19776.37"/>
    <n v="902.01"/>
    <n v="157.94"/>
    <n v="1059.95"/>
    <n v="74956.95"/>
    <n v="0"/>
    <n v="74956.95"/>
  </r>
  <r>
    <x v="281"/>
    <x v="284"/>
    <n v="4264"/>
    <s v="Toutle Lake Elementary"/>
    <s v="No"/>
    <x v="1"/>
    <n v="378.12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1"/>
    <x v="284"/>
    <n v="2560"/>
    <s v="Toutle Lake High School"/>
    <s v="No"/>
    <x v="1"/>
    <n v="295.88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2"/>
    <x v="285"/>
    <n v="3062"/>
    <s v="Trout Lake Elementary"/>
    <s v="No"/>
    <x v="1"/>
    <n v="75.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2"/>
    <x v="285"/>
    <n v="2676"/>
    <s v="Trout Lake School"/>
    <s v="No"/>
    <x v="1"/>
    <n v="129.4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3"/>
    <x v="286"/>
    <n v="3226"/>
    <s v="Cascade View Elementary"/>
    <s v="Yes"/>
    <x v="0"/>
    <n v="449.8"/>
    <n v="1.18"/>
    <n v="1.18"/>
    <n v="449.8"/>
    <n v="1.319"/>
    <n v="72728"/>
    <n v="78209"/>
    <n v="113195.31"/>
    <n v="8530.74"/>
    <n v="14418.72"/>
    <n v="0.18149999999999999"/>
    <n v="0.17510000000000001"/>
    <n v="41056.97"/>
    <n v="2028.77"/>
    <n v="355.24"/>
    <n v="2384.0100000000002"/>
    <n v="165167.03"/>
    <s v=""/>
    <n v="165167.03"/>
  </r>
  <r>
    <x v="283"/>
    <x v="286"/>
    <n v="2848"/>
    <s v="Foster Senior High School"/>
    <s v="Yes"/>
    <x v="0"/>
    <n v="885.17000000000007"/>
    <n v="1.18"/>
    <n v="1.18"/>
    <n v="885.17000000000007"/>
    <n v="2.5960000000000001"/>
    <n v="72728"/>
    <n v="78209"/>
    <n v="222786.23"/>
    <n v="16789.84"/>
    <n v="14418.72"/>
    <n v="0.18149999999999999"/>
    <n v="0.17510000000000001"/>
    <n v="80806.600000000006"/>
    <n v="3992.93"/>
    <n v="699.16"/>
    <n v="4692.09"/>
    <n v="325074.76000000007"/>
    <s v=""/>
    <n v="325074.76000000007"/>
  </r>
  <r>
    <x v="283"/>
    <x v="286"/>
    <n v="2564"/>
    <s v="Showalter Middle School"/>
    <s v="Yes"/>
    <x v="0"/>
    <n v="609.25"/>
    <n v="1.18"/>
    <n v="1.18"/>
    <n v="609.25"/>
    <n v="1.7869999999999999"/>
    <n v="72728"/>
    <n v="78209"/>
    <n v="153358.62"/>
    <n v="11557.57"/>
    <n v="14418.72"/>
    <n v="0.18149999999999999"/>
    <n v="0.17510000000000001"/>
    <n v="55624.57"/>
    <n v="2748.6"/>
    <n v="481.28"/>
    <n v="3229.88"/>
    <n v="223770.64"/>
    <n v="250.43000000005122"/>
    <n v="224021.07000000007"/>
  </r>
  <r>
    <x v="283"/>
    <x v="286"/>
    <n v="3635"/>
    <s v="Thorndyke Elementary"/>
    <s v="Yes"/>
    <x v="0"/>
    <n v="383.2"/>
    <n v="1.18"/>
    <n v="1.18"/>
    <n v="383.2"/>
    <n v="1.1240000000000001"/>
    <n v="72728"/>
    <n v="78209"/>
    <n v="96460.6"/>
    <n v="7269.56"/>
    <n v="14418.72"/>
    <n v="0.18149999999999999"/>
    <n v="0.17510000000000001"/>
    <n v="34987.14"/>
    <n v="1728.84"/>
    <n v="302.72000000000003"/>
    <n v="2031.56"/>
    <n v="140748.85999999999"/>
    <s v=""/>
    <n v="140748.85999999999"/>
  </r>
  <r>
    <x v="283"/>
    <x v="286"/>
    <n v="3488"/>
    <s v="Tukwila Elementary"/>
    <s v="Yes"/>
    <x v="0"/>
    <n v="421.17"/>
    <n v="1.18"/>
    <n v="1.18"/>
    <n v="421.17"/>
    <n v="1.2350000000000001"/>
    <n v="72728"/>
    <n v="78209"/>
    <n v="105986.51"/>
    <n v="7987.47"/>
    <n v="14418.72"/>
    <n v="0.18149999999999999"/>
    <n v="0.17510000000000001"/>
    <n v="38442.28"/>
    <n v="1899.57"/>
    <n v="332.61"/>
    <n v="2232.1799999999998"/>
    <n v="154648.43999999997"/>
    <s v=""/>
    <n v="154648.43999999997"/>
  </r>
  <r>
    <x v="284"/>
    <x v="287"/>
    <n v="4500"/>
    <s v="A G West Black Hills High School"/>
    <s v="No"/>
    <x v="1"/>
    <n v="741.5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4205"/>
    <s v="Black Lake Elementary"/>
    <s v="No"/>
    <x v="1"/>
    <n v="386.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1713"/>
    <s v="Cascadia High School"/>
    <s v="No"/>
    <x v="1"/>
    <n v="136.6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4365"/>
    <s v="East Olympia Elementary"/>
    <s v="No"/>
    <x v="1"/>
    <n v="596.1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4452"/>
    <s v="George Washington Bush Middle Sch"/>
    <s v="No"/>
    <x v="1"/>
    <n v="754.5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2816"/>
    <s v="Littlerock Elementary School"/>
    <s v="No"/>
    <x v="1"/>
    <n v="346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2552"/>
    <s v="Michael T Simmons Elementary"/>
    <s v="No"/>
    <x v="1"/>
    <n v="425.6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5014"/>
    <s v="New Market High School"/>
    <s v="No"/>
    <x v="1"/>
    <n v="59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4225"/>
    <s v="New Market Skills Center"/>
    <s v="No"/>
    <x v="1"/>
    <n v="505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3199"/>
    <s v="Peter G Schmidt Elementary"/>
    <s v="No"/>
    <x v="1"/>
    <n v="578.0700000000000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3362"/>
    <s v="Tumwater High School"/>
    <s v="No"/>
    <x v="1"/>
    <n v="1077.3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4373"/>
    <s v="Tumwater Hill Elementary"/>
    <s v="No"/>
    <x v="1"/>
    <n v="366.9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4"/>
    <x v="287"/>
    <n v="3612"/>
    <s v="Tumwater Middle School"/>
    <s v="No"/>
    <x v="1"/>
    <n v="628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5"/>
    <x v="288"/>
    <n v="2714"/>
    <s v="Union Gap School"/>
    <s v="Yes"/>
    <x v="0"/>
    <n v="560.5"/>
    <n v="1"/>
    <n v="1"/>
    <n v="560.5"/>
    <n v="1.6439999999999999"/>
    <n v="72728"/>
    <n v="78209"/>
    <n v="119564.83"/>
    <n v="9010.77"/>
    <n v="14418.72"/>
    <n v="0.18149999999999999"/>
    <n v="0.17510000000000001"/>
    <n v="46983.18"/>
    <n v="2142.9299999999998"/>
    <n v="375.23"/>
    <n v="2518.16"/>
    <n v="178076.94"/>
    <n v="1.0000000009313226E-2"/>
    <n v="178076.95"/>
  </r>
  <r>
    <x v="286"/>
    <x v="289"/>
    <n v="3792"/>
    <s v="Chambers Elementary"/>
    <s v="No"/>
    <x v="1"/>
    <n v="483.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3179"/>
    <s v="Curtis Junior High"/>
    <s v="No"/>
    <x v="1"/>
    <n v="868.2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3600"/>
    <s v="Curtis Senior High"/>
    <s v="No"/>
    <x v="1"/>
    <n v="1317.1299999999999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4325"/>
    <s v="Drum Intermediate"/>
    <s v="No"/>
    <x v="1"/>
    <n v="637.54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4447"/>
    <s v="Evergreen Primary"/>
    <s v="No"/>
    <x v="1"/>
    <n v="533.52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3296"/>
    <s v="Narrows View Intermediate"/>
    <s v="No"/>
    <x v="1"/>
    <n v="692.73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3601"/>
    <s v="Sunset Primary"/>
    <s v="No"/>
    <x v="1"/>
    <n v="455.66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6"/>
    <x v="289"/>
    <n v="2223"/>
    <s v="University Place Primary"/>
    <s v="No"/>
    <x v="1"/>
    <n v="508.99"/>
    <n v="1.06"/>
    <n v="1.10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7"/>
    <x v="290"/>
    <n v="1932"/>
    <s v="Columbia Virtual Academy"/>
    <s v="No"/>
    <x v="1"/>
    <n v="807.6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7"/>
    <x v="290"/>
    <n v="5223"/>
    <s v="Paideia High School"/>
    <s v="Yes"/>
    <x v="0"/>
    <n v="26.42"/>
    <n v="1"/>
    <n v="1"/>
    <n v="26.42"/>
    <n v="7.6999999999999999E-2"/>
    <n v="72728"/>
    <n v="78209"/>
    <n v="5600.06"/>
    <n v="422.03"/>
    <n v="14418.72"/>
    <n v="0.18149999999999999"/>
    <n v="0.17510000000000001"/>
    <n v="2200.5500000000002"/>
    <n v="100.37"/>
    <n v="17.57"/>
    <n v="117.94"/>
    <n v="8340.5800000000017"/>
    <s v=""/>
    <n v="8340.5800000000017"/>
  </r>
  <r>
    <x v="287"/>
    <x v="290"/>
    <n v="2405"/>
    <s v="Valley School"/>
    <s v="Yes"/>
    <x v="0"/>
    <n v="173.56"/>
    <n v="1"/>
    <n v="1"/>
    <n v="173.56"/>
    <n v="0.50900000000000001"/>
    <n v="72728"/>
    <n v="78209"/>
    <n v="37018.550000000003"/>
    <n v="2789.83"/>
    <n v="14418.72"/>
    <n v="0.18149999999999999"/>
    <n v="0.17510000000000001"/>
    <n v="14546.49"/>
    <n v="663.47"/>
    <n v="116.17"/>
    <n v="779.64"/>
    <n v="55134.51"/>
    <n v="108.33999999999651"/>
    <n v="55242.85"/>
  </r>
  <r>
    <x v="288"/>
    <x v="291"/>
    <n v="2636"/>
    <s v="Early Childhood Education Center"/>
    <s v="No"/>
    <x v="1"/>
    <n v="0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744"/>
    <s v="Ruth Bader Ginsburg Elementary School"/>
    <s v="No"/>
    <x v="1"/>
    <n v="118.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745"/>
    <s v="Vancouver Innovation Technology and Arts Elementary"/>
    <s v="No"/>
    <x v="1"/>
    <n v="278.3999999999999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4406"/>
    <s v="Alki Middle School"/>
    <s v="No"/>
    <x v="1"/>
    <n v="605.2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3080"/>
    <s v="Benjamin Franklin Elementary"/>
    <s v="No"/>
    <x v="1"/>
    <n v="317.7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4405"/>
    <s v="Chinook Elementary School"/>
    <s v="No"/>
    <x v="1"/>
    <n v="510.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3423"/>
    <s v="Columbia River High"/>
    <s v="No"/>
    <x v="1"/>
    <n v="1159.4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4503"/>
    <s v="Discovery Middle School"/>
    <s v="Yes"/>
    <x v="0"/>
    <n v="491.29"/>
    <n v="1.06"/>
    <n v="1.06"/>
    <n v="491.29"/>
    <n v="1.4410000000000001"/>
    <n v="72728"/>
    <n v="78209"/>
    <n v="111089.11"/>
    <n v="8372.01"/>
    <n v="14418.72"/>
    <n v="0.18149999999999999"/>
    <n v="0.17510000000000001"/>
    <n v="42405.99"/>
    <n v="1991.02"/>
    <n v="348.63"/>
    <n v="2339.65"/>
    <n v="164206.76"/>
    <s v=""/>
    <n v="164206.76"/>
  </r>
  <r>
    <x v="288"/>
    <x v="291"/>
    <n v="3733"/>
    <s v="Dwight D Eisenhower Elementary"/>
    <s v="No"/>
    <x v="1"/>
    <n v="438.7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4075"/>
    <s v="Felida Elementary School"/>
    <s v="No"/>
    <x v="1"/>
    <n v="596.1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1574"/>
    <s v="Fir Grove Childrens Center"/>
    <s v="Yes"/>
    <x v="0"/>
    <n v="65.02"/>
    <n v="1.06"/>
    <n v="1.06"/>
    <n v="65.02"/>
    <n v="0.191"/>
    <n v="72728"/>
    <n v="78209"/>
    <n v="14724.51"/>
    <n v="1109.68"/>
    <n v="14418.72"/>
    <n v="0.18149999999999999"/>
    <n v="0.17510000000000001"/>
    <n v="5620.78"/>
    <n v="263.89999999999998"/>
    <n v="46.21"/>
    <n v="310.10999999999996"/>
    <n v="21765.08"/>
    <n v="-113.97000000020489"/>
    <n v="21651.109999999797"/>
  </r>
  <r>
    <x v="288"/>
    <x v="291"/>
    <n v="2179"/>
    <s v="Fort Vancouver High School"/>
    <s v="Yes"/>
    <x v="0"/>
    <n v="1467.34"/>
    <n v="1.06"/>
    <n v="1.06"/>
    <n v="1467.34"/>
    <n v="4.3040000000000003"/>
    <n v="72728"/>
    <n v="78209"/>
    <n v="331802.59000000003"/>
    <n v="25005.64"/>
    <n v="14418.72"/>
    <n v="0.18149999999999999"/>
    <n v="0.17510000000000001"/>
    <n v="126658.83"/>
    <n v="5946.8"/>
    <n v="1041.28"/>
    <n v="6988.08"/>
    <n v="490455.14000000007"/>
    <s v=""/>
    <n v="490455.14000000007"/>
  </r>
  <r>
    <x v="288"/>
    <x v="291"/>
    <n v="2637"/>
    <s v="Fruit Valley Elementary School"/>
    <s v="Yes"/>
    <x v="0"/>
    <n v="200.4"/>
    <n v="1.06"/>
    <n v="1.06"/>
    <n v="200.4"/>
    <n v="0.58799999999999997"/>
    <n v="72728"/>
    <n v="78209"/>
    <n v="45329.91"/>
    <n v="3416.2"/>
    <n v="14418.72"/>
    <n v="0.18149999999999999"/>
    <n v="0.17510000000000001"/>
    <n v="17303.759999999998"/>
    <n v="812.44"/>
    <n v="142.26"/>
    <n v="954.7"/>
    <n v="67004.569999999992"/>
    <s v=""/>
    <n v="67004.569999999992"/>
  </r>
  <r>
    <x v="288"/>
    <x v="291"/>
    <n v="3902"/>
    <s v="Gaiser Middle School"/>
    <s v="Yes"/>
    <x v="0"/>
    <n v="728.02"/>
    <n v="1.06"/>
    <n v="1.06"/>
    <n v="728.02"/>
    <n v="2.1360000000000001"/>
    <n v="72728"/>
    <n v="78209"/>
    <n v="164667.82999999999"/>
    <n v="12409.86"/>
    <n v="14418.72"/>
    <n v="0.18149999999999999"/>
    <n v="0.17510000000000001"/>
    <n v="62858.559999999998"/>
    <n v="2951.29"/>
    <n v="516.77"/>
    <n v="3468.06"/>
    <n v="243404.31"/>
    <s v=""/>
    <n v="243404.31"/>
  </r>
  <r>
    <x v="288"/>
    <x v="291"/>
    <n v="1738"/>
    <s v="Gate Program"/>
    <s v="Yes"/>
    <x v="0"/>
    <n v="44.26"/>
    <n v="1.06"/>
    <n v="1.06"/>
    <n v="44.26"/>
    <n v="0.13"/>
    <n v="72728"/>
    <n v="78209"/>
    <n v="10021.92"/>
    <n v="755.28"/>
    <n v="14418.72"/>
    <n v="0.18149999999999999"/>
    <n v="0.17510000000000001"/>
    <n v="3825.66"/>
    <n v="179.62"/>
    <n v="31.45"/>
    <n v="211.07"/>
    <n v="14813.93"/>
    <s v=""/>
    <n v="14813.93"/>
  </r>
  <r>
    <x v="288"/>
    <x v="291"/>
    <n v="3424"/>
    <s v="George C Marshall Elementary"/>
    <s v="Yes"/>
    <x v="0"/>
    <n v="338.6"/>
    <n v="1.06"/>
    <n v="1.06"/>
    <n v="338.6"/>
    <n v="0.99299999999999999"/>
    <n v="72728"/>
    <n v="78209"/>
    <n v="76552.039999999994"/>
    <n v="5769.19"/>
    <n v="14418.72"/>
    <n v="0.18149999999999999"/>
    <n v="0.17510000000000001"/>
    <n v="29222.17"/>
    <n v="1372.02"/>
    <n v="240.24"/>
    <n v="1612.26"/>
    <n v="113155.65999999999"/>
    <s v=""/>
    <n v="113155.65999999999"/>
  </r>
  <r>
    <x v="288"/>
    <x v="291"/>
    <n v="2643"/>
    <s v="Harney Elementary School"/>
    <s v="Yes"/>
    <x v="0"/>
    <n v="500.81"/>
    <n v="1.06"/>
    <n v="1.06"/>
    <n v="500.81"/>
    <n v="1.4690000000000001"/>
    <n v="72728"/>
    <n v="78209"/>
    <n v="113247.67999999999"/>
    <n v="8534.68"/>
    <n v="14418.72"/>
    <n v="0.18149999999999999"/>
    <n v="0.17510000000000001"/>
    <n v="43229.98"/>
    <n v="2029.71"/>
    <n v="355.4"/>
    <n v="2385.11"/>
    <n v="167397.44999999998"/>
    <s v=""/>
    <n v="167397.44999999998"/>
  </r>
  <r>
    <x v="288"/>
    <x v="291"/>
    <n v="3735"/>
    <s v="Harry S Truman Elementary School"/>
    <s v="Yes"/>
    <x v="0"/>
    <n v="488.32000000000005"/>
    <n v="1.06"/>
    <n v="1.06"/>
    <n v="488.32000000000005"/>
    <n v="1.4319999999999999"/>
    <n v="72728"/>
    <n v="78209"/>
    <n v="110395.29"/>
    <n v="8319.7199999999993"/>
    <n v="14418.72"/>
    <n v="0.18149999999999999"/>
    <n v="0.17510000000000001"/>
    <n v="42141.14"/>
    <n v="1978.58"/>
    <n v="346.45"/>
    <n v="2325.0299999999997"/>
    <n v="163181.18"/>
    <s v=""/>
    <n v="163181.18"/>
  </r>
  <r>
    <x v="288"/>
    <x v="291"/>
    <n v="2690"/>
    <s v="Hazel Dell Elementary School"/>
    <s v="Yes"/>
    <x v="0"/>
    <n v="382.67"/>
    <n v="1.06"/>
    <n v="1.06"/>
    <n v="382.67"/>
    <n v="1.1220000000000001"/>
    <n v="72728"/>
    <n v="78209"/>
    <n v="86496.86"/>
    <n v="6518.67"/>
    <n v="14418.72"/>
    <n v="0.18149999999999999"/>
    <n v="0.17510000000000001"/>
    <n v="33018.400000000001"/>
    <n v="1550.26"/>
    <n v="271.45"/>
    <n v="1821.71"/>
    <n v="127855.64000000001"/>
    <s v=""/>
    <n v="127855.64000000001"/>
  </r>
  <r>
    <x v="288"/>
    <x v="291"/>
    <n v="2610"/>
    <s v="Hough Elementary School"/>
    <s v="Yes"/>
    <x v="0"/>
    <n v="250.77"/>
    <n v="1.06"/>
    <n v="1.06"/>
    <n v="250.77"/>
    <n v="0.73599999999999999"/>
    <n v="72728"/>
    <n v="78209"/>
    <n v="56739.48"/>
    <n v="4276.05"/>
    <n v="14418.72"/>
    <n v="0.18149999999999999"/>
    <n v="0.17510000000000001"/>
    <n v="21659.13"/>
    <n v="1016.93"/>
    <n v="178.06"/>
    <n v="1194.99"/>
    <n v="83869.650000000009"/>
    <s v=""/>
    <n v="83869.650000000009"/>
  </r>
  <r>
    <x v="288"/>
    <x v="291"/>
    <n v="3081"/>
    <s v="Hudson's Bay High School"/>
    <s v="Yes"/>
    <x v="0"/>
    <n v="1139.73"/>
    <n v="1.06"/>
    <n v="1.06"/>
    <n v="1139.73"/>
    <n v="3.343"/>
    <n v="72728"/>
    <n v="78209"/>
    <n v="257717.49"/>
    <n v="19422.36"/>
    <n v="14418.72"/>
    <n v="0.18149999999999999"/>
    <n v="0.17510000000000001"/>
    <n v="98378.36"/>
    <n v="4619"/>
    <n v="808.79"/>
    <n v="5427.79"/>
    <n v="380945.99999999994"/>
    <s v=""/>
    <n v="380945.99999999994"/>
  </r>
  <r>
    <x v="288"/>
    <x v="291"/>
    <n v="3543"/>
    <s v="Jason Lee Middle School"/>
    <s v="Yes"/>
    <x v="0"/>
    <n v="539.51"/>
    <n v="1.06"/>
    <n v="1.06"/>
    <n v="539.51"/>
    <n v="1.583"/>
    <n v="72728"/>
    <n v="78209"/>
    <n v="122036.13"/>
    <n v="9197.01"/>
    <n v="14418.72"/>
    <n v="0.18149999999999999"/>
    <n v="0.17510000000000001"/>
    <n v="46584.79"/>
    <n v="2187.2199999999998"/>
    <n v="382.98"/>
    <n v="2570.1999999999998"/>
    <n v="180388.13000000003"/>
    <s v=""/>
    <n v="180388.13000000003"/>
  </r>
  <r>
    <x v="288"/>
    <x v="291"/>
    <n v="4591"/>
    <s v="Jefferson Middle School"/>
    <s v="No"/>
    <x v="1"/>
    <n v="758.5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3017"/>
    <s v="Lake Shore Elementary"/>
    <s v="No"/>
    <x v="1"/>
    <n v="326.2200000000000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3932"/>
    <s v="Lewis and Clark High School"/>
    <s v="Yes"/>
    <x v="0"/>
    <n v="79.78"/>
    <n v="1.06"/>
    <n v="1.06"/>
    <n v="79.78"/>
    <n v="0.23400000000000001"/>
    <n v="72728"/>
    <n v="78209"/>
    <n v="18039.45"/>
    <n v="1359.51"/>
    <n v="14418.72"/>
    <n v="0.18149999999999999"/>
    <n v="0.17510000000000001"/>
    <n v="6886.19"/>
    <n v="323.32"/>
    <n v="56.61"/>
    <n v="379.93"/>
    <n v="26665.079999999998"/>
    <s v=""/>
    <n v="26665.079999999998"/>
  </r>
  <r>
    <x v="288"/>
    <x v="291"/>
    <n v="2318"/>
    <s v="Lincoln Elementary School"/>
    <s v="Yes"/>
    <x v="0"/>
    <n v="304.72000000000003"/>
    <n v="1.06"/>
    <n v="1.06"/>
    <n v="304.72000000000003"/>
    <n v="0.89400000000000002"/>
    <n v="72728"/>
    <n v="78209"/>
    <n v="68919.960000000006"/>
    <n v="5194.0200000000004"/>
    <n v="14418.72"/>
    <n v="0.18149999999999999"/>
    <n v="0.17510000000000001"/>
    <n v="26308.78"/>
    <n v="1235.23"/>
    <n v="216.29"/>
    <n v="1451.52"/>
    <n v="101874.28000000001"/>
    <s v=""/>
    <n v="101874.28000000001"/>
  </r>
  <r>
    <x v="288"/>
    <x v="291"/>
    <n v="3734"/>
    <s v="Martin Luther King Elementary"/>
    <s v="Yes"/>
    <x v="0"/>
    <n v="430.3"/>
    <n v="1.06"/>
    <n v="1.06"/>
    <n v="430.3"/>
    <n v="1.262"/>
    <n v="72728"/>
    <n v="78209"/>
    <n v="97289.7"/>
    <n v="7332.04"/>
    <n v="14418.72"/>
    <n v="0.18149999999999999"/>
    <n v="0.17510000000000001"/>
    <n v="37138.35"/>
    <n v="1743.7"/>
    <n v="305.32"/>
    <n v="2049.02"/>
    <n v="143809.10999999999"/>
    <s v=""/>
    <n v="143809.10999999999"/>
  </r>
  <r>
    <x v="288"/>
    <x v="291"/>
    <n v="3146"/>
    <s v="Mcloughlin Middle School"/>
    <s v="Yes"/>
    <x v="0"/>
    <n v="847.63"/>
    <n v="1.06"/>
    <n v="1.06"/>
    <n v="847.63"/>
    <n v="2.4860000000000002"/>
    <n v="72728"/>
    <n v="78209"/>
    <n v="191649.92000000001"/>
    <n v="14443.31"/>
    <n v="14418.72"/>
    <n v="0.18149999999999999"/>
    <n v="0.17510000000000001"/>
    <n v="73158.42"/>
    <n v="3434.89"/>
    <n v="601.45000000000005"/>
    <n v="4036.34"/>
    <n v="283287.99000000005"/>
    <s v=""/>
    <n v="283287.99000000005"/>
  </r>
  <r>
    <x v="288"/>
    <x v="291"/>
    <n v="2723"/>
    <s v="Minnehaha Elementary School"/>
    <s v="Yes"/>
    <x v="0"/>
    <n v="479.22"/>
    <n v="1.06"/>
    <n v="1.06"/>
    <n v="479.22"/>
    <n v="1.4059999999999999"/>
    <n v="72728"/>
    <n v="78209"/>
    <n v="108390.9"/>
    <n v="8168.67"/>
    <n v="14418.72"/>
    <n v="0.18149999999999999"/>
    <n v="0.17510000000000001"/>
    <n v="41376"/>
    <n v="1942.66"/>
    <n v="340.16"/>
    <n v="2282.8200000000002"/>
    <n v="160218.39000000001"/>
    <s v=""/>
    <n v="160218.39000000001"/>
  </r>
  <r>
    <x v="288"/>
    <x v="291"/>
    <n v="5342"/>
    <s v="Open Doors Vancouver"/>
    <s v="Yes"/>
    <x v="0"/>
    <n v="236.5"/>
    <n v="1.06"/>
    <n v="1.06"/>
    <n v="236.5"/>
    <n v="0.69399999999999995"/>
    <n v="72728"/>
    <n v="78209"/>
    <n v="53501.63"/>
    <n v="4032.04"/>
    <n v="14418.72"/>
    <n v="0.18149999999999999"/>
    <n v="0.17510000000000001"/>
    <n v="20423.150000000001"/>
    <n v="958.89"/>
    <n v="167.9"/>
    <n v="1126.79"/>
    <n v="79083.609999999986"/>
    <s v=""/>
    <n v="79083.609999999986"/>
  </r>
  <r>
    <x v="288"/>
    <x v="291"/>
    <n v="2644"/>
    <s v="Peter S Ogden Elementary"/>
    <s v="Yes"/>
    <x v="0"/>
    <n v="586.4"/>
    <n v="1.06"/>
    <n v="1.06"/>
    <n v="586.4"/>
    <n v="1.72"/>
    <n v="72728"/>
    <n v="78209"/>
    <n v="132597.69"/>
    <n v="9992.9599999999991"/>
    <n v="14418.72"/>
    <n v="0.18149999999999999"/>
    <n v="0.17510000000000001"/>
    <n v="50616.45"/>
    <n v="2376.5100000000002"/>
    <n v="416.13"/>
    <n v="2792.6400000000003"/>
    <n v="195999.74000000002"/>
    <s v=""/>
    <n v="195999.74000000002"/>
  </r>
  <r>
    <x v="288"/>
    <x v="291"/>
    <n v="4410"/>
    <s v="Roosevelt Elementary School"/>
    <s v="Yes"/>
    <x v="0"/>
    <n v="534.94000000000005"/>
    <n v="1.06"/>
    <n v="1.06"/>
    <n v="534.94000000000005"/>
    <n v="1.569"/>
    <n v="72728"/>
    <n v="78209"/>
    <n v="120956.85"/>
    <n v="9115.67"/>
    <n v="14418.72"/>
    <n v="0.18149999999999999"/>
    <n v="0.17510000000000001"/>
    <n v="46172.79"/>
    <n v="2167.88"/>
    <n v="379.6"/>
    <n v="2547.48"/>
    <n v="178792.79000000004"/>
    <s v=""/>
    <n v="178792.79000000004"/>
  </r>
  <r>
    <x v="288"/>
    <x v="291"/>
    <n v="4034"/>
    <s v="Sacajawea Elementary School"/>
    <s v="No"/>
    <x v="1"/>
    <n v="406.6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2964"/>
    <s v="Salmon Creek Elementary"/>
    <s v="No"/>
    <x v="1"/>
    <n v="408.5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3016"/>
    <s v="Sarah J Anderson Elementary"/>
    <s v="Yes"/>
    <x v="0"/>
    <n v="629.27"/>
    <n v="1.06"/>
    <n v="1.06"/>
    <n v="629.27"/>
    <n v="1.8460000000000001"/>
    <n v="72728"/>
    <n v="78209"/>
    <n v="142311.24"/>
    <n v="10725"/>
    <n v="14418.72"/>
    <n v="0.18149999999999999"/>
    <n v="0.17510000000000001"/>
    <n v="54324.39"/>
    <n v="2550.6"/>
    <n v="446.61"/>
    <n v="2997.21"/>
    <n v="210357.84"/>
    <s v=""/>
    <n v="210357.84"/>
  </r>
  <r>
    <x v="288"/>
    <x v="291"/>
    <n v="4504"/>
    <s v="Skyview High School"/>
    <s v="No"/>
    <x v="1"/>
    <n v="1809.8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713"/>
    <s v="Vancouver Alternative Programs"/>
    <s v="Yes"/>
    <x v="0"/>
    <n v="135.29"/>
    <n v="1.06"/>
    <n v="1.06"/>
    <n v="135.29"/>
    <n v="0.39700000000000002"/>
    <n v="72728"/>
    <n v="78209"/>
    <n v="30605.4"/>
    <n v="2306.5100000000002"/>
    <n v="14418.72"/>
    <n v="0.18149999999999999"/>
    <n v="0.17510000000000001"/>
    <n v="11682.98"/>
    <n v="548.53"/>
    <n v="96.05"/>
    <n v="644.57999999999993"/>
    <n v="45239.470000000008"/>
    <s v=""/>
    <n v="45239.470000000008"/>
  </r>
  <r>
    <x v="288"/>
    <x v="291"/>
    <n v="3556"/>
    <s v="Vancouver Home Connection"/>
    <s v="No"/>
    <x v="1"/>
    <n v="144.5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716"/>
    <s v="Vancouver Intensive Communications Center"/>
    <s v="No"/>
    <x v="1"/>
    <n v="0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271"/>
    <s v="Vancouver iTech Preparatory"/>
    <s v="No"/>
    <x v="1"/>
    <n v="599.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1689"/>
    <s v="Vancouver School of Arts and Academics"/>
    <s v="No"/>
    <x v="1"/>
    <n v="789.2099999999999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8"/>
    <x v="291"/>
    <n v="5149"/>
    <s v="Vancouver Virtual Learning Academy"/>
    <s v="Yes"/>
    <x v="0"/>
    <n v="338.92"/>
    <n v="1.06"/>
    <n v="1.06"/>
    <n v="338.92"/>
    <n v="0.99399999999999999"/>
    <n v="72728"/>
    <n v="78209"/>
    <n v="76629.13"/>
    <n v="5775"/>
    <n v="14418.72"/>
    <n v="0.18149999999999999"/>
    <n v="0.17510000000000001"/>
    <n v="29251.599999999999"/>
    <n v="1373.4"/>
    <n v="240.48"/>
    <n v="1613.88"/>
    <n v="113269.61000000002"/>
    <s v=""/>
    <n v="113269.61000000002"/>
  </r>
  <r>
    <x v="288"/>
    <x v="291"/>
    <n v="2828"/>
    <s v="Walnut Grove Elementary"/>
    <s v="Yes"/>
    <x v="0"/>
    <n v="669.1"/>
    <n v="1.06"/>
    <n v="1.06"/>
    <n v="669.1"/>
    <n v="1.9630000000000001"/>
    <n v="72728"/>
    <n v="78209"/>
    <n v="151330.97"/>
    <n v="11404.75"/>
    <n v="14418.72"/>
    <n v="0.18149999999999999"/>
    <n v="0.17510000000000001"/>
    <n v="57767.49"/>
    <n v="2712.26"/>
    <n v="474.92"/>
    <n v="3187.1800000000003"/>
    <n v="223690.38999999998"/>
    <s v=""/>
    <n v="223690.38999999998"/>
  </r>
  <r>
    <x v="288"/>
    <x v="291"/>
    <n v="3565"/>
    <s v="Washington Elementary"/>
    <s v="Yes"/>
    <x v="0"/>
    <n v="243.65"/>
    <n v="1.06"/>
    <n v="1.06"/>
    <n v="243.65"/>
    <n v="0.71499999999999997"/>
    <n v="72728"/>
    <n v="78209"/>
    <n v="55120.55"/>
    <n v="4154.05"/>
    <n v="14418.72"/>
    <n v="0.18149999999999999"/>
    <n v="0.17510000000000001"/>
    <n v="21041.14"/>
    <n v="987.91"/>
    <n v="172.98"/>
    <n v="1160.8899999999999"/>
    <n v="81476.63"/>
    <s v=""/>
    <n v="81476.63"/>
  </r>
  <r>
    <x v="289"/>
    <x v="292"/>
    <n v="4468"/>
    <s v="Chautauqua Elementary"/>
    <s v="No"/>
    <x v="1"/>
    <n v="446.3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9"/>
    <x v="292"/>
    <n v="1822"/>
    <s v="Family Link"/>
    <s v="No"/>
    <x v="1"/>
    <n v="71.2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9"/>
    <x v="292"/>
    <n v="3667"/>
    <s v="McMurray Middle School"/>
    <s v="No"/>
    <x v="1"/>
    <n v="354.53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89"/>
    <x v="292"/>
    <n v="1938"/>
    <s v="Student Link"/>
    <s v="Yes"/>
    <x v="0"/>
    <n v="50.28"/>
    <n v="1.1200000000000001"/>
    <n v="1.1600000000000001"/>
    <n v="50.28"/>
    <n v="0.14699999999999999"/>
    <n v="72728"/>
    <n v="78209"/>
    <n v="11973.94"/>
    <n v="1362.26"/>
    <n v="14418.72"/>
    <n v="0.18149999999999999"/>
    <n v="0.17510000000000001"/>
    <n v="4531.3500000000004"/>
    <n v="222.27"/>
    <n v="38.92"/>
    <n v="261.19"/>
    <n v="18128.739999999998"/>
    <n v="0"/>
    <n v="18128.739999999998"/>
  </r>
  <r>
    <x v="289"/>
    <x v="292"/>
    <n v="2419"/>
    <s v="Vashon Island High School"/>
    <s v="No"/>
    <x v="1"/>
    <n v="507.82"/>
    <n v="1.1200000000000001"/>
    <n v="1.16000000000000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0"/>
    <x v="293"/>
    <n v="5496"/>
    <s v="Wa He Lut Indian School"/>
    <s v="Yes"/>
    <x v="0"/>
    <n v="131.4"/>
    <n v="1"/>
    <n v="1"/>
    <n v="131.4"/>
    <n v="0.38500000000000001"/>
    <n v="72728"/>
    <n v="78209"/>
    <n v="28000.28"/>
    <n v="2110.19"/>
    <n v="14418.72"/>
    <n v="0.18149999999999999"/>
    <n v="0.17510000000000001"/>
    <n v="11002.75"/>
    <n v="501.84"/>
    <n v="87.87"/>
    <n v="589.71"/>
    <n v="41702.93"/>
    <n v="0"/>
    <n v="41702.93"/>
  </r>
  <r>
    <x v="291"/>
    <x v="294"/>
    <n v="2893"/>
    <s v="Julius A Wendt Elementary/John C Thomas Middle School"/>
    <s v="Yes"/>
    <x v="0"/>
    <n v="263.45"/>
    <n v="1"/>
    <n v="1.04"/>
    <n v="263.45"/>
    <n v="0.77300000000000002"/>
    <n v="72728"/>
    <n v="78209"/>
    <n v="56218.74"/>
    <n v="6655.04"/>
    <n v="14418.72"/>
    <n v="0.18149999999999999"/>
    <n v="0.17510000000000001"/>
    <n v="22514.67"/>
    <n v="1047.9000000000001"/>
    <n v="183.49"/>
    <n v="1231.3900000000001"/>
    <n v="86619.839999999997"/>
    <n v="-1.9999999989522621E-2"/>
    <n v="86619.82"/>
  </r>
  <r>
    <x v="291"/>
    <x v="294"/>
    <n v="3467"/>
    <s v="Wahkiakum High School"/>
    <s v="Yes"/>
    <x v="0"/>
    <n v="146.61000000000001"/>
    <n v="1"/>
    <n v="1.04"/>
    <n v="146.61000000000001"/>
    <n v="0.43"/>
    <n v="72728"/>
    <n v="78209"/>
    <n v="31273.040000000001"/>
    <n v="3702.02"/>
    <n v="14418.72"/>
    <n v="0.18149999999999999"/>
    <n v="0.17510000000000001"/>
    <n v="12524.33"/>
    <n v="582.91999999999996"/>
    <n v="102.07"/>
    <n v="684.99"/>
    <n v="48184.38"/>
    <s v=""/>
    <n v="48184.38"/>
  </r>
  <r>
    <x v="292"/>
    <x v="295"/>
    <n v="3152"/>
    <s v="Mattawa Elementary"/>
    <s v="Yes"/>
    <x v="0"/>
    <n v="342"/>
    <n v="1"/>
    <n v="1"/>
    <n v="342"/>
    <n v="1.0029999999999999"/>
    <n v="72728"/>
    <n v="78209"/>
    <n v="72946.179999999993"/>
    <n v="5497.45"/>
    <n v="14418.72"/>
    <n v="0.18149999999999999"/>
    <n v="0.17510000000000001"/>
    <n v="28664.31"/>
    <n v="1307.3900000000001"/>
    <n v="228.92"/>
    <n v="1536.3100000000002"/>
    <n v="108644.24999999999"/>
    <s v=""/>
    <n v="108644.24999999999"/>
  </r>
  <r>
    <x v="292"/>
    <x v="295"/>
    <n v="4222"/>
    <s v="Morris Schott Elementary"/>
    <s v="Yes"/>
    <x v="0"/>
    <n v="241.3"/>
    <n v="1"/>
    <n v="1"/>
    <n v="241.3"/>
    <n v="0.70799999999999996"/>
    <n v="72728"/>
    <n v="78209"/>
    <n v="51491.42"/>
    <n v="3880.55"/>
    <n v="14418.72"/>
    <n v="0.18149999999999999"/>
    <n v="0.17510000000000001"/>
    <n v="20233.63"/>
    <n v="922.87"/>
    <n v="161.59"/>
    <n v="1084.46"/>
    <n v="76690.060000000012"/>
    <s v=""/>
    <n v="76690.060000000012"/>
  </r>
  <r>
    <x v="292"/>
    <x v="295"/>
    <n v="4490"/>
    <s v="Saddle Mountain Elementary"/>
    <s v="Yes"/>
    <x v="0"/>
    <n v="371"/>
    <n v="1"/>
    <n v="1"/>
    <n v="371"/>
    <n v="1.0880000000000001"/>
    <n v="72728"/>
    <n v="78209"/>
    <n v="79128.06"/>
    <n v="5963.33"/>
    <n v="14418.72"/>
    <n v="0.18149999999999999"/>
    <n v="0.17510000000000001"/>
    <n v="31093.49"/>
    <n v="1418.19"/>
    <n v="248.33"/>
    <n v="1666.52"/>
    <n v="117851.40000000001"/>
    <s v=""/>
    <n v="117851.40000000001"/>
  </r>
  <r>
    <x v="292"/>
    <x v="295"/>
    <n v="1835"/>
    <s v="Sentinel Tech Alt School"/>
    <s v="Yes"/>
    <x v="0"/>
    <n v="38.93"/>
    <n v="1"/>
    <n v="1"/>
    <n v="38.93"/>
    <n v="0.114"/>
    <n v="72728"/>
    <n v="78209"/>
    <n v="8290.99"/>
    <n v="624.84"/>
    <n v="14418.72"/>
    <n v="0.18149999999999999"/>
    <n v="0.17510000000000001"/>
    <n v="3257.96"/>
    <n v="148.6"/>
    <n v="26.02"/>
    <n v="174.62"/>
    <n v="12348.410000000002"/>
    <n v="0"/>
    <n v="12348.410000000002"/>
  </r>
  <r>
    <x v="292"/>
    <x v="295"/>
    <n v="4254"/>
    <s v="Wahluke High School"/>
    <s v="Yes"/>
    <x v="0"/>
    <n v="754.66"/>
    <n v="1"/>
    <n v="1"/>
    <n v="754.66"/>
    <n v="2.214"/>
    <n v="72728"/>
    <n v="78209"/>
    <n v="161019.79"/>
    <n v="12134.94"/>
    <n v="14418.72"/>
    <n v="0.18149999999999999"/>
    <n v="0.17510000000000001"/>
    <n v="63272.97"/>
    <n v="2885.91"/>
    <n v="505.32"/>
    <n v="3391.23"/>
    <n v="239818.93000000002"/>
    <s v=""/>
    <n v="239818.93000000002"/>
  </r>
  <r>
    <x v="292"/>
    <x v="295"/>
    <n v="5144"/>
    <s v="Wahluke Junior High"/>
    <s v="Yes"/>
    <x v="0"/>
    <n v="599.75"/>
    <n v="1"/>
    <n v="1"/>
    <n v="599.75"/>
    <n v="1.7589999999999999"/>
    <n v="72728"/>
    <n v="78209"/>
    <n v="127928.55"/>
    <n v="9641.08"/>
    <n v="14418.72"/>
    <n v="0.18149999999999999"/>
    <n v="0.17510000000000001"/>
    <n v="50269.71"/>
    <n v="2292.83"/>
    <n v="401.47"/>
    <n v="2694.3"/>
    <n v="190533.63999999998"/>
    <s v=""/>
    <n v="190533.63999999998"/>
  </r>
  <r>
    <x v="293"/>
    <x v="296"/>
    <n v="2174"/>
    <s v="Preston Hall Middle School"/>
    <s v="Yes"/>
    <x v="0"/>
    <n v="65.8"/>
    <n v="1"/>
    <n v="1"/>
    <n v="65.8"/>
    <n v="0.193"/>
    <n v="72728"/>
    <n v="78209"/>
    <n v="14036.5"/>
    <n v="1057.8399999999999"/>
    <n v="14418.72"/>
    <n v="0.18149999999999999"/>
    <n v="0.17510000000000001"/>
    <n v="5515.67"/>
    <n v="251.57"/>
    <n v="44.05"/>
    <n v="295.62"/>
    <n v="20905.629999999997"/>
    <n v="-1.9999999996798579E-2"/>
    <n v="20905.61"/>
  </r>
  <r>
    <x v="293"/>
    <x v="296"/>
    <n v="2712"/>
    <s v="Waitsburg Elementary School"/>
    <s v="Yes"/>
    <x v="0"/>
    <n v="122.98"/>
    <n v="1"/>
    <n v="1"/>
    <n v="122.98"/>
    <n v="0.36099999999999999"/>
    <n v="72728"/>
    <n v="78209"/>
    <n v="26254.81"/>
    <n v="1978.64"/>
    <n v="14418.72"/>
    <n v="0.18149999999999999"/>
    <n v="0.17510000000000001"/>
    <n v="10316.870000000001"/>
    <n v="470.56"/>
    <n v="82.4"/>
    <n v="552.96"/>
    <n v="39103.279999999999"/>
    <s v=""/>
    <n v="39103.279999999999"/>
  </r>
  <r>
    <x v="293"/>
    <x v="296"/>
    <n v="2386"/>
    <s v="Waitsburg High School"/>
    <s v="No"/>
    <x v="1"/>
    <n v="94.28999999999999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4"/>
    <x v="297"/>
    <n v="5187"/>
    <s v="HEAD START/ECEAP PRESCHOOL"/>
    <s v="Yes"/>
    <x v="1"/>
    <n v="0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4"/>
    <x v="297"/>
    <n v="1772"/>
    <s v="HomeLink"/>
    <s v="No"/>
    <x v="1"/>
    <n v="31.67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4"/>
    <x v="297"/>
    <n v="2074"/>
    <s v="Berney Elementary School"/>
    <s v="Yes"/>
    <x v="0"/>
    <n v="357.98"/>
    <n v="1.01"/>
    <n v="1.01"/>
    <n v="357.98"/>
    <n v="1.05"/>
    <n v="72728"/>
    <n v="78209"/>
    <n v="77128.039999999994"/>
    <n v="5812.6"/>
    <n v="14418.72"/>
    <n v="0.18149999999999999"/>
    <n v="0.17510000000000001"/>
    <n v="30156.18"/>
    <n v="1382.34"/>
    <n v="242.05"/>
    <n v="1624.3899999999999"/>
    <n v="114721.21"/>
    <n v="-65.010000000242144"/>
    <n v="114656.19999999976"/>
  </r>
  <r>
    <x v="294"/>
    <x v="297"/>
    <n v="2528"/>
    <s v="Edison Elementary School - Walla Walla"/>
    <s v="Yes"/>
    <x v="0"/>
    <n v="458.4"/>
    <n v="1.01"/>
    <n v="1.01"/>
    <n v="458.4"/>
    <n v="1.345"/>
    <n v="72728"/>
    <n v="78209"/>
    <n v="98797.35"/>
    <n v="7445.67"/>
    <n v="14418.72"/>
    <n v="0.18149999999999999"/>
    <n v="0.17510000000000001"/>
    <n v="38628.629999999997"/>
    <n v="1770.72"/>
    <n v="310.05"/>
    <n v="2080.77"/>
    <n v="146952.42000000001"/>
    <s v=""/>
    <n v="146952.42000000001"/>
  </r>
  <r>
    <x v="294"/>
    <x v="297"/>
    <n v="3510"/>
    <s v="Garrison Middle School"/>
    <s v="Yes"/>
    <x v="0"/>
    <n v="536.64"/>
    <n v="1.01"/>
    <n v="1.01"/>
    <n v="536.64"/>
    <n v="1.5740000000000001"/>
    <n v="72728"/>
    <n v="78209"/>
    <n v="115618.61"/>
    <n v="8713.3700000000008"/>
    <n v="14418.72"/>
    <n v="0.18149999999999999"/>
    <n v="0.17510000000000001"/>
    <n v="45205.55"/>
    <n v="2072.1999999999998"/>
    <n v="362.84"/>
    <n v="2435.04"/>
    <n v="171972.57"/>
    <s v=""/>
    <n v="171972.57"/>
  </r>
  <r>
    <x v="294"/>
    <x v="297"/>
    <n v="2078"/>
    <s v="Green Park Elementary School"/>
    <s v="Yes"/>
    <x v="0"/>
    <n v="518.74"/>
    <n v="1.01"/>
    <n v="1.01"/>
    <n v="518.74"/>
    <n v="1.522"/>
    <n v="72728"/>
    <n v="78209"/>
    <n v="111798.94"/>
    <n v="8425.5"/>
    <n v="14418.72"/>
    <n v="0.18149999999999999"/>
    <n v="0.17510000000000001"/>
    <n v="43712.1"/>
    <n v="2003.74"/>
    <n v="350.85"/>
    <n v="2354.59"/>
    <n v="166291.13"/>
    <s v=""/>
    <n v="166291.13"/>
  </r>
  <r>
    <x v="294"/>
    <x v="297"/>
    <n v="4071"/>
    <s v="Lincoln High School"/>
    <s v="Yes"/>
    <x v="0"/>
    <n v="190.83"/>
    <n v="1.01"/>
    <n v="1.01"/>
    <n v="190.83"/>
    <n v="0.56000000000000005"/>
    <n v="72728"/>
    <n v="78209"/>
    <n v="41134.959999999999"/>
    <n v="3100.05"/>
    <n v="14418.72"/>
    <n v="0.18149999999999999"/>
    <n v="0.17510000000000001"/>
    <n v="16083.3"/>
    <n v="737.25"/>
    <n v="129.09"/>
    <n v="866.34"/>
    <n v="61184.649999999994"/>
    <s v=""/>
    <n v="61184.649999999994"/>
  </r>
  <r>
    <x v="294"/>
    <x v="297"/>
    <n v="2780"/>
    <s v="Pioneer Middle School"/>
    <s v="Yes"/>
    <x v="0"/>
    <n v="571.72"/>
    <n v="1.01"/>
    <n v="1.01"/>
    <n v="571.72"/>
    <n v="1.677"/>
    <n v="72728"/>
    <n v="78209"/>
    <n v="123184.5"/>
    <n v="9283.56"/>
    <n v="14418.72"/>
    <n v="0.18149999999999999"/>
    <n v="0.17510000000000001"/>
    <n v="48163.73"/>
    <n v="2207.8000000000002"/>
    <n v="386.59"/>
    <n v="2594.3900000000003"/>
    <n v="183226.18000000002"/>
    <s v=""/>
    <n v="183226.18000000002"/>
  </r>
  <r>
    <x v="294"/>
    <x v="297"/>
    <n v="2159"/>
    <s v="Prospect Point Elementary"/>
    <s v="No"/>
    <x v="1"/>
    <n v="467.42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4"/>
    <x v="297"/>
    <n v="5337"/>
    <s v="SE AREA TECHNICAL SKILLS CENTER"/>
    <s v="No"/>
    <x v="1"/>
    <n v="117.51"/>
    <n v="1.01"/>
    <n v="1.0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4"/>
    <x v="297"/>
    <n v="3728"/>
    <s v="Sharpstein Elementary School"/>
    <s v="Yes"/>
    <x v="0"/>
    <n v="350.5"/>
    <n v="1.01"/>
    <n v="1.01"/>
    <n v="350.5"/>
    <n v="1.028"/>
    <n v="72728"/>
    <n v="78209"/>
    <n v="75512.03"/>
    <n v="5690.81"/>
    <n v="14418.72"/>
    <n v="0.18149999999999999"/>
    <n v="0.17510000000000001"/>
    <n v="29524.34"/>
    <n v="1353.38"/>
    <n v="236.98"/>
    <n v="1590.3600000000001"/>
    <n v="112317.54"/>
    <s v=""/>
    <n v="112317.54"/>
  </r>
  <r>
    <x v="294"/>
    <x v="297"/>
    <n v="5616"/>
    <s v="Walla Walla Center for Children and Families"/>
    <s v="Yes"/>
    <x v="0"/>
    <n v="65.260000000000005"/>
    <n v="1.01"/>
    <n v="1.01"/>
    <n v="65.260000000000005"/>
    <n v="0.191"/>
    <n v="72728"/>
    <n v="78209"/>
    <n v="14029.96"/>
    <n v="1057.3399999999999"/>
    <n v="14418.72"/>
    <n v="0.18149999999999999"/>
    <n v="0.17510000000000001"/>
    <n v="5485.55"/>
    <n v="251.45"/>
    <n v="44.03"/>
    <n v="295.48"/>
    <n v="20868.329999999998"/>
    <s v=""/>
    <n v="20868.329999999998"/>
  </r>
  <r>
    <x v="294"/>
    <x v="297"/>
    <n v="3468"/>
    <s v="Walla Walla High School"/>
    <s v="Yes"/>
    <x v="0"/>
    <n v="1499.3200000000002"/>
    <n v="1.01"/>
    <n v="1.01"/>
    <n v="1499.3200000000002"/>
    <n v="4.3979999999999997"/>
    <n v="72728"/>
    <n v="78209"/>
    <n v="323056.32"/>
    <n v="24346.49"/>
    <n v="14418.72"/>
    <n v="0.18149999999999999"/>
    <n v="0.17510000000000001"/>
    <n v="126311.32"/>
    <n v="5790.05"/>
    <n v="1013.84"/>
    <n v="6803.89"/>
    <n v="480518.02"/>
    <s v=""/>
    <n v="480518.02"/>
  </r>
  <r>
    <x v="294"/>
    <x v="297"/>
    <n v="5636"/>
    <s v="Walla Walla Online"/>
    <s v="Yes"/>
    <x v="0"/>
    <n v="112.53"/>
    <n v="1.01"/>
    <n v="1.01"/>
    <n v="112.53"/>
    <n v="0.33"/>
    <n v="72728"/>
    <n v="78209"/>
    <n v="24240.240000000002"/>
    <n v="1826.82"/>
    <n v="14418.72"/>
    <n v="0.18149999999999999"/>
    <n v="0.17510000000000001"/>
    <n v="9477.66"/>
    <n v="434.45"/>
    <n v="76.069999999999993"/>
    <n v="510.52"/>
    <n v="36055.24"/>
    <s v=""/>
    <n v="36055.24"/>
  </r>
  <r>
    <x v="294"/>
    <x v="297"/>
    <n v="5460"/>
    <s v="Walla Walla Open Doors"/>
    <s v="Yes"/>
    <x v="0"/>
    <n v="101.19999999999999"/>
    <n v="1.01"/>
    <n v="1.01"/>
    <n v="101.19999999999999"/>
    <n v="0.29699999999999999"/>
    <n v="72728"/>
    <n v="78209"/>
    <n v="21816.22"/>
    <n v="1644.13"/>
    <n v="14418.72"/>
    <n v="0.18149999999999999"/>
    <n v="0.17510000000000001"/>
    <n v="8529.89"/>
    <n v="391.01"/>
    <n v="68.47"/>
    <n v="459.48"/>
    <n v="32449.72"/>
    <s v=""/>
    <n v="32449.72"/>
  </r>
  <r>
    <x v="295"/>
    <x v="298"/>
    <n v="4518"/>
    <s v="Adams Elementary"/>
    <s v="Yes"/>
    <x v="0"/>
    <n v="381.9"/>
    <n v="1"/>
    <n v="1"/>
    <n v="381.9"/>
    <n v="1.1200000000000001"/>
    <n v="72728"/>
    <n v="78209"/>
    <n v="81455.360000000001"/>
    <n v="6138.72"/>
    <n v="14418.72"/>
    <n v="0.18149999999999999"/>
    <n v="0.17510000000000001"/>
    <n v="32008"/>
    <n v="1459.9"/>
    <n v="255.63"/>
    <n v="1715.5300000000002"/>
    <n v="121317.61"/>
    <s v=""/>
    <n v="121317.61"/>
  </r>
  <r>
    <x v="295"/>
    <x v="298"/>
    <n v="5544"/>
    <s v="Camas Elementary"/>
    <s v="Yes"/>
    <x v="0"/>
    <n v="379"/>
    <n v="1"/>
    <n v="1"/>
    <n v="379"/>
    <n v="1.1120000000000001"/>
    <n v="72728"/>
    <n v="78209"/>
    <n v="80873.539999999994"/>
    <n v="6094.87"/>
    <n v="14418.72"/>
    <n v="0.18149999999999999"/>
    <n v="0.17510000000000001"/>
    <n v="31779.38"/>
    <n v="1449.47"/>
    <n v="253.8"/>
    <n v="1703.27"/>
    <n v="120451.06"/>
    <s v=""/>
    <n v="120451.06"/>
  </r>
  <r>
    <x v="295"/>
    <x v="298"/>
    <n v="4022"/>
    <s v="Pace Alternative High School"/>
    <s v="Yes"/>
    <x v="0"/>
    <n v="70.92"/>
    <n v="1"/>
    <n v="1"/>
    <n v="70.92"/>
    <n v="0.20799999999999999"/>
    <n v="72728"/>
    <n v="78209"/>
    <n v="15127.42"/>
    <n v="1140.05"/>
    <n v="14418.72"/>
    <n v="0.18149999999999999"/>
    <n v="0.17510000000000001"/>
    <n v="5944.34"/>
    <n v="271.12"/>
    <n v="47.47"/>
    <n v="318.59000000000003"/>
    <n v="22530.400000000001"/>
    <s v=""/>
    <n v="22530.400000000001"/>
  </r>
  <r>
    <x v="295"/>
    <x v="298"/>
    <n v="2757"/>
    <s v="Satus Elementary"/>
    <s v="Yes"/>
    <x v="0"/>
    <n v="308.5"/>
    <n v="1"/>
    <n v="1"/>
    <n v="308.5"/>
    <n v="0.90500000000000003"/>
    <n v="72728"/>
    <n v="78209"/>
    <n v="65818.84"/>
    <n v="4960.3100000000004"/>
    <n v="14418.72"/>
    <n v="0.18149999999999999"/>
    <n v="0.17510000000000001"/>
    <n v="25863.61"/>
    <n v="1179.6500000000001"/>
    <n v="206.56"/>
    <n v="1386.21"/>
    <n v="98028.97"/>
    <s v=""/>
    <n v="98028.97"/>
  </r>
  <r>
    <x v="295"/>
    <x v="298"/>
    <n v="5543"/>
    <s v="Simcoe Elementary School"/>
    <s v="Yes"/>
    <x v="0"/>
    <n v="382.6"/>
    <n v="1"/>
    <n v="1"/>
    <n v="382.6"/>
    <n v="1.1220000000000001"/>
    <n v="72728"/>
    <n v="78209"/>
    <n v="81600.820000000007"/>
    <n v="6149.68"/>
    <n v="14418.72"/>
    <n v="0.18149999999999999"/>
    <n v="0.17510000000000001"/>
    <n v="32065.16"/>
    <n v="1462.51"/>
    <n v="256.08999999999997"/>
    <n v="1718.6"/>
    <n v="121534.26000000001"/>
    <s v=""/>
    <n v="121534.26000000001"/>
  </r>
  <r>
    <x v="295"/>
    <x v="298"/>
    <n v="5595"/>
    <s v="Wapato ESD 105 Open Doors"/>
    <s v="No"/>
    <x v="1"/>
    <n v="25.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5"/>
    <x v="298"/>
    <n v="3141"/>
    <s v="Wapato High School"/>
    <s v="Yes"/>
    <x v="0"/>
    <n v="835.99"/>
    <n v="1"/>
    <n v="1"/>
    <n v="835.99"/>
    <n v="2.452"/>
    <n v="72728"/>
    <n v="78209"/>
    <n v="178329.06"/>
    <n v="13439.41"/>
    <n v="14418.72"/>
    <n v="0.18149999999999999"/>
    <n v="0.17510000000000001"/>
    <n v="70074.67"/>
    <n v="3196.14"/>
    <n v="559.64"/>
    <n v="3755.7799999999997"/>
    <n v="265598.92"/>
    <s v=""/>
    <n v="265598.92"/>
  </r>
  <r>
    <x v="295"/>
    <x v="298"/>
    <n v="2131"/>
    <s v="Wapato Middle School"/>
    <s v="Yes"/>
    <x v="0"/>
    <n v="699.21"/>
    <n v="1"/>
    <n v="1"/>
    <n v="699.21"/>
    <n v="2.0510000000000002"/>
    <n v="72728"/>
    <n v="78209"/>
    <n v="149165.13"/>
    <n v="11241.53"/>
    <n v="14418.72"/>
    <n v="0.18149999999999999"/>
    <n v="0.17510000000000001"/>
    <n v="58614.66"/>
    <n v="2673.44"/>
    <n v="468.12"/>
    <n v="3141.56"/>
    <n v="222162.88"/>
    <n v="108.34000000020023"/>
    <n v="222271.2200000002"/>
  </r>
  <r>
    <x v="295"/>
    <x v="298"/>
    <n v="5724"/>
    <s v="Wapato Online Academy 6-8"/>
    <s v="Yes"/>
    <x v="0"/>
    <n v="11"/>
    <n v="1"/>
    <n v="1"/>
    <n v="11"/>
    <n v="3.2000000000000001E-2"/>
    <n v="72728"/>
    <n v="78209"/>
    <n v="2327.3000000000002"/>
    <n v="175.39"/>
    <n v="14418.72"/>
    <n v="0.18149999999999999"/>
    <n v="0.17510000000000001"/>
    <n v="914.51"/>
    <n v="41.71"/>
    <n v="7.3"/>
    <n v="49.01"/>
    <n v="3466.2100000000005"/>
    <s v=""/>
    <n v="3466.2100000000005"/>
  </r>
  <r>
    <x v="295"/>
    <x v="298"/>
    <n v="5725"/>
    <s v="Wapato Online Academy 9-12"/>
    <s v="Yes"/>
    <x v="0"/>
    <n v="41.5"/>
    <n v="1"/>
    <n v="1"/>
    <n v="41.5"/>
    <n v="0.122"/>
    <n v="72728"/>
    <n v="78209"/>
    <n v="8872.82"/>
    <n v="668.68"/>
    <n v="14418.72"/>
    <n v="0.18149999999999999"/>
    <n v="0.17510000000000001"/>
    <n v="3486.59"/>
    <n v="159.02000000000001"/>
    <n v="27.84"/>
    <n v="186.86"/>
    <n v="13214.95"/>
    <s v=""/>
    <n v="13214.95"/>
  </r>
  <r>
    <x v="295"/>
    <x v="298"/>
    <n v="5723"/>
    <s v="Wapato Online Academy K-5"/>
    <s v="Yes"/>
    <x v="0"/>
    <n v="4.17"/>
    <n v="1"/>
    <n v="1"/>
    <n v="4.17"/>
    <n v="1.2E-2"/>
    <n v="72728"/>
    <n v="78209"/>
    <n v="872.74"/>
    <n v="65.77"/>
    <n v="14418.72"/>
    <n v="0.18149999999999999"/>
    <n v="0.17510000000000001"/>
    <n v="342.94"/>
    <n v="15.64"/>
    <n v="2.74"/>
    <n v="18.380000000000003"/>
    <n v="1299.8300000000002"/>
    <s v=""/>
    <n v="1299.8300000000002"/>
  </r>
  <r>
    <x v="296"/>
    <x v="299"/>
    <n v="2792"/>
    <s v="Warden Elementary"/>
    <s v="Yes"/>
    <x v="0"/>
    <n v="383.6"/>
    <n v="1"/>
    <n v="1"/>
    <n v="383.6"/>
    <n v="1.125"/>
    <n v="72728"/>
    <n v="78209"/>
    <n v="81819"/>
    <n v="6166.13"/>
    <n v="14418.72"/>
    <n v="0.18149999999999999"/>
    <n v="0.17510000000000001"/>
    <n v="32150.9"/>
    <n v="1466.42"/>
    <n v="256.77"/>
    <n v="1723.19"/>
    <n v="121859.22"/>
    <n v="-2.0000000018626451E-2"/>
    <n v="121859.19999999998"/>
  </r>
  <r>
    <x v="296"/>
    <x v="299"/>
    <n v="3273"/>
    <s v="Warden High School"/>
    <s v="Yes"/>
    <x v="0"/>
    <n v="299.85000000000002"/>
    <n v="1"/>
    <n v="1"/>
    <n v="299.85000000000002"/>
    <n v="0.88"/>
    <n v="72728"/>
    <n v="78209"/>
    <n v="64000.639999999999"/>
    <n v="4823.28"/>
    <n v="14418.72"/>
    <n v="0.18149999999999999"/>
    <n v="0.17510000000000001"/>
    <n v="25149.15"/>
    <n v="1147.07"/>
    <n v="200.85"/>
    <n v="1347.9199999999998"/>
    <n v="95320.99"/>
    <s v=""/>
    <n v="95320.99"/>
  </r>
  <r>
    <x v="296"/>
    <x v="299"/>
    <n v="3909"/>
    <s v="Warden Middle School"/>
    <s v="Yes"/>
    <x v="0"/>
    <n v="230.02"/>
    <n v="1"/>
    <n v="1"/>
    <n v="230.02"/>
    <n v="0.67500000000000004"/>
    <n v="72728"/>
    <n v="78209"/>
    <n v="49091.4"/>
    <n v="3699.68"/>
    <n v="14418.72"/>
    <n v="0.18149999999999999"/>
    <n v="0.17510000000000001"/>
    <n v="19290.54"/>
    <n v="879.85"/>
    <n v="154.06"/>
    <n v="1033.9100000000001"/>
    <n v="73115.53"/>
    <s v=""/>
    <n v="73115.53"/>
  </r>
  <r>
    <x v="297"/>
    <x v="300"/>
    <n v="1899"/>
    <s v="Washougal Special Services"/>
    <s v="No"/>
    <x v="1"/>
    <n v="0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4549"/>
    <s v="Canyon Creek Middle School"/>
    <s v="No"/>
    <x v="1"/>
    <n v="172.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3270"/>
    <s v="Cape Horn Skye Elementary"/>
    <s v="No"/>
    <x v="1"/>
    <n v="287.2200000000000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5494"/>
    <s v="Columbia River Gorge Elementary School"/>
    <s v="No"/>
    <x v="1"/>
    <n v="34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2911"/>
    <s v="Gause Elementary"/>
    <s v="No"/>
    <x v="1"/>
    <n v="234.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2509"/>
    <s v="Hathaway Elementary"/>
    <s v="Yes"/>
    <x v="0"/>
    <n v="285.99"/>
    <n v="1.06"/>
    <n v="1.06"/>
    <n v="285.99"/>
    <n v="0.83899999999999997"/>
    <n v="72728"/>
    <n v="78209"/>
    <n v="64679.92"/>
    <n v="4874.47"/>
    <n v="14418.72"/>
    <n v="0.18149999999999999"/>
    <n v="0.17510000000000001"/>
    <n v="24690.23"/>
    <n v="1159.24"/>
    <n v="202.98"/>
    <n v="1362.22"/>
    <n v="95606.84"/>
    <n v="1.0000000009313226E-2"/>
    <n v="95606.85"/>
  </r>
  <r>
    <x v="297"/>
    <x v="300"/>
    <n v="4207"/>
    <s v="Jemtegaard Middle School"/>
    <s v="No"/>
    <x v="1"/>
    <n v="435.3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3147"/>
    <s v="Washougal High School"/>
    <s v="No"/>
    <x v="1"/>
    <n v="958.29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7"/>
    <x v="300"/>
    <n v="5615"/>
    <s v="Washougal Learning Academy"/>
    <s v="No"/>
    <x v="1"/>
    <n v="29.7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298"/>
    <x v="301"/>
    <n v="3075"/>
    <s v="Washtucna Elementary/High School"/>
    <s v="Yes"/>
    <x v="0"/>
    <n v="65.710000000000008"/>
    <n v="1"/>
    <n v="1"/>
    <n v="65.710000000000008"/>
    <n v="0.193"/>
    <n v="72728"/>
    <n v="78209"/>
    <n v="14036.5"/>
    <n v="1057.8399999999999"/>
    <n v="14418.72"/>
    <n v="0.18149999999999999"/>
    <n v="0.17510000000000001"/>
    <n v="5515.67"/>
    <n v="251.57"/>
    <n v="44.05"/>
    <n v="295.62"/>
    <n v="20905.629999999997"/>
    <n v="-9.9999999983992893E-3"/>
    <n v="20905.62"/>
  </r>
  <r>
    <x v="299"/>
    <x v="302"/>
    <n v="2161"/>
    <s v="Waterville Elementary"/>
    <s v="Yes"/>
    <x v="0"/>
    <n v="111"/>
    <n v="1"/>
    <n v="1"/>
    <n v="111"/>
    <n v="0.32600000000000001"/>
    <n v="72728"/>
    <n v="78209"/>
    <n v="23709.33"/>
    <n v="1786.8"/>
    <n v="14418.72"/>
    <n v="0.18149999999999999"/>
    <n v="0.17510000000000001"/>
    <n v="9316.61"/>
    <n v="424.94"/>
    <n v="74.41"/>
    <n v="499.35"/>
    <n v="35312.090000000004"/>
    <n v="0"/>
    <n v="35312.090000000004"/>
  </r>
  <r>
    <x v="299"/>
    <x v="302"/>
    <n v="2162"/>
    <s v="Waterville High School"/>
    <s v="Yes"/>
    <x v="0"/>
    <n v="144.18"/>
    <n v="1"/>
    <n v="1"/>
    <n v="144.18"/>
    <n v="0.42299999999999999"/>
    <n v="72728"/>
    <n v="78209"/>
    <n v="30763.94"/>
    <n v="2318.4699999999998"/>
    <n v="14418.72"/>
    <n v="0.18149999999999999"/>
    <n v="0.17510000000000001"/>
    <n v="12088.74"/>
    <n v="551.37"/>
    <n v="96.54"/>
    <n v="647.91"/>
    <n v="45819.060000000005"/>
    <s v=""/>
    <n v="45819.060000000005"/>
  </r>
  <r>
    <x v="300"/>
    <x v="303"/>
    <n v="2549"/>
    <s v="Wellpinit Elementary School"/>
    <s v="Yes"/>
    <x v="0"/>
    <n v="149.4"/>
    <n v="1"/>
    <n v="1"/>
    <n v="149.4"/>
    <n v="0.438"/>
    <n v="72728"/>
    <n v="78209"/>
    <n v="31854.86"/>
    <n v="2400.6799999999998"/>
    <n v="14418.72"/>
    <n v="0.18149999999999999"/>
    <n v="0.17510000000000001"/>
    <n v="12517.42"/>
    <n v="570.92999999999995"/>
    <n v="99.97"/>
    <n v="670.9"/>
    <n v="47443.86"/>
    <n v="108.33999999999651"/>
    <n v="47552.2"/>
  </r>
  <r>
    <x v="300"/>
    <x v="303"/>
    <n v="5461"/>
    <s v="Wellpinit Fort Simcoe SEA"/>
    <s v="Yes"/>
    <x v="1"/>
    <n v="73.09999999999999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0"/>
    <x v="303"/>
    <n v="2550"/>
    <s v="Wellpinit High School"/>
    <s v="Yes"/>
    <x v="0"/>
    <n v="101.42"/>
    <n v="1"/>
    <n v="1"/>
    <n v="101.42"/>
    <n v="0.29699999999999999"/>
    <n v="72728"/>
    <n v="78209"/>
    <n v="21600.22"/>
    <n v="1627.85"/>
    <n v="14418.72"/>
    <n v="0.18149999999999999"/>
    <n v="0.17510000000000001"/>
    <n v="8487.84"/>
    <n v="387.13"/>
    <n v="67.790000000000006"/>
    <n v="454.92"/>
    <n v="32170.829999999998"/>
    <s v=""/>
    <n v="32170.829999999998"/>
  </r>
  <r>
    <x v="300"/>
    <x v="303"/>
    <n v="4232"/>
    <s v="Wellpinit Middle School"/>
    <s v="Yes"/>
    <x v="0"/>
    <n v="88.24"/>
    <n v="1"/>
    <n v="1"/>
    <n v="88.24"/>
    <n v="0.25900000000000001"/>
    <n v="72728"/>
    <n v="78209"/>
    <n v="18836.55"/>
    <n v="1419.58"/>
    <n v="14418.72"/>
    <n v="0.18149999999999999"/>
    <n v="0.17510000000000001"/>
    <n v="7401.85"/>
    <n v="337.6"/>
    <n v="59.11"/>
    <n v="396.71000000000004"/>
    <n v="28054.690000000002"/>
    <s v=""/>
    <n v="28054.690000000002"/>
  </r>
  <r>
    <x v="301"/>
    <x v="304"/>
    <n v="3209"/>
    <s v="Abraham Lincoln Elementary"/>
    <s v="Yes"/>
    <x v="0"/>
    <n v="451.67"/>
    <n v="1"/>
    <n v="1"/>
    <n v="451.67"/>
    <n v="1.325"/>
    <n v="72728"/>
    <n v="78209"/>
    <n v="96364.6"/>
    <n v="7262.33"/>
    <n v="14418.72"/>
    <n v="0.18149999999999999"/>
    <n v="0.17510000000000001"/>
    <n v="37866.61"/>
    <n v="1727.12"/>
    <n v="302.42"/>
    <n v="2029.54"/>
    <n v="143523.08000000002"/>
    <s v=""/>
    <n v="143523.08000000002"/>
  </r>
  <r>
    <x v="301"/>
    <x v="304"/>
    <n v="3269"/>
    <s v="Castlerock Early Learning Center"/>
    <s v="No"/>
    <x v="1"/>
    <n v="2.12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1"/>
    <x v="304"/>
    <n v="2301"/>
    <s v="Columbia Elementary School"/>
    <s v="Yes"/>
    <x v="0"/>
    <n v="337.91999999999996"/>
    <n v="1"/>
    <n v="1"/>
    <n v="337.91999999999996"/>
    <n v="0.99099999999999999"/>
    <n v="72728"/>
    <n v="78209"/>
    <n v="72073.45"/>
    <n v="5431.67"/>
    <n v="14418.72"/>
    <n v="0.18149999999999999"/>
    <n v="0.17510000000000001"/>
    <n v="28321.37"/>
    <n v="1291.75"/>
    <n v="226.19"/>
    <n v="1517.94"/>
    <n v="107344.43"/>
    <s v=""/>
    <n v="107344.43"/>
  </r>
  <r>
    <x v="301"/>
    <x v="304"/>
    <n v="4432"/>
    <s v="Foothills Middle School"/>
    <s v="Yes"/>
    <x v="0"/>
    <n v="584.42999999999995"/>
    <n v="1"/>
    <n v="1"/>
    <n v="584.42999999999995"/>
    <n v="1.714"/>
    <n v="72728"/>
    <n v="78209"/>
    <n v="124655.79"/>
    <n v="9394.44"/>
    <n v="14418.72"/>
    <n v="0.18149999999999999"/>
    <n v="0.17510000000000001"/>
    <n v="48983.68"/>
    <n v="2234.17"/>
    <n v="391.2"/>
    <n v="2625.37"/>
    <n v="185659.28"/>
    <s v=""/>
    <n v="185659.28"/>
  </r>
  <r>
    <x v="301"/>
    <x v="304"/>
    <n v="4423"/>
    <s v="John Newbery Elementary"/>
    <s v="Yes"/>
    <x v="0"/>
    <n v="416.1"/>
    <n v="1"/>
    <n v="1"/>
    <n v="416.1"/>
    <n v="1.2210000000000001"/>
    <n v="72728"/>
    <n v="78209"/>
    <n v="88800.89"/>
    <n v="6692.3"/>
    <n v="14418.72"/>
    <n v="0.18149999999999999"/>
    <n v="0.17510000000000001"/>
    <n v="34894.44"/>
    <n v="1591.55"/>
    <n v="278.68"/>
    <n v="1870.23"/>
    <n v="132257.86000000002"/>
    <s v=""/>
    <n v="132257.86000000002"/>
  </r>
  <r>
    <x v="301"/>
    <x v="304"/>
    <n v="2279"/>
    <s v="Lewis And Clark Elementary Sch"/>
    <s v="Yes"/>
    <x v="0"/>
    <n v="405.51"/>
    <n v="1"/>
    <n v="1"/>
    <n v="405.51"/>
    <n v="1.1890000000000001"/>
    <n v="72728"/>
    <n v="78209"/>
    <n v="86473.59"/>
    <n v="6516.91"/>
    <n v="14418.72"/>
    <n v="0.18149999999999999"/>
    <n v="0.17510000000000001"/>
    <n v="33979.93"/>
    <n v="1549.84"/>
    <n v="271.38"/>
    <n v="1821.2199999999998"/>
    <n v="128791.65"/>
    <s v=""/>
    <n v="128791.65"/>
  </r>
  <r>
    <x v="301"/>
    <x v="304"/>
    <n v="2347"/>
    <s v="Mission View Elementary School"/>
    <s v="Yes"/>
    <x v="0"/>
    <n v="433.01"/>
    <n v="1"/>
    <n v="1"/>
    <n v="433.01"/>
    <n v="1.27"/>
    <n v="72728"/>
    <n v="78209"/>
    <n v="92364.56"/>
    <n v="6960.87"/>
    <n v="14418.72"/>
    <n v="0.18149999999999999"/>
    <n v="0.17510000000000001"/>
    <n v="36294.79"/>
    <n v="1655.42"/>
    <n v="289.86"/>
    <n v="1945.2800000000002"/>
    <n v="137565.5"/>
    <s v=""/>
    <n v="137565.5"/>
  </r>
  <r>
    <x v="301"/>
    <x v="304"/>
    <n v="5316"/>
    <s v="Open Doors  Re-Engagement Wenatchee"/>
    <s v="Yes"/>
    <x v="0"/>
    <n v="91.449999999999989"/>
    <n v="1"/>
    <n v="1"/>
    <n v="91.449999999999989"/>
    <n v="0.26800000000000002"/>
    <n v="72728"/>
    <n v="78209"/>
    <n v="19491.099999999999"/>
    <n v="1468.91"/>
    <n v="14418.72"/>
    <n v="0.18149999999999999"/>
    <n v="0.17510000000000001"/>
    <n v="7659.06"/>
    <n v="349.33"/>
    <n v="61.17"/>
    <n v="410.5"/>
    <n v="29029.57"/>
    <s v=""/>
    <n v="29029.57"/>
  </r>
  <r>
    <x v="301"/>
    <x v="304"/>
    <n v="3370"/>
    <s v="Orchard Middle School"/>
    <s v="Yes"/>
    <x v="0"/>
    <n v="414.46"/>
    <n v="1"/>
    <n v="1"/>
    <n v="414.46"/>
    <n v="1.216"/>
    <n v="72728"/>
    <n v="78209"/>
    <n v="88437.25"/>
    <n v="6664.89"/>
    <n v="14418.72"/>
    <n v="0.18149999999999999"/>
    <n v="0.17510000000000001"/>
    <n v="34751.550000000003"/>
    <n v="1585.04"/>
    <n v="277.54000000000002"/>
    <n v="1862.58"/>
    <n v="131716.26999999999"/>
    <s v=""/>
    <n v="131716.26999999999"/>
  </r>
  <r>
    <x v="301"/>
    <x v="304"/>
    <n v="3210"/>
    <s v="Pioneer Middle School"/>
    <s v="Yes"/>
    <x v="0"/>
    <n v="525.98"/>
    <n v="1"/>
    <n v="1"/>
    <n v="525.98"/>
    <n v="1.5429999999999999"/>
    <n v="72728"/>
    <n v="78209"/>
    <n v="112219.3"/>
    <n v="8457.19"/>
    <n v="14418.72"/>
    <n v="0.18149999999999999"/>
    <n v="0.17510000000000001"/>
    <n v="44096.74"/>
    <n v="2011.27"/>
    <n v="352.17"/>
    <n v="2363.44"/>
    <n v="167136.67000000001"/>
    <s v=""/>
    <n v="167136.67000000001"/>
  </r>
  <r>
    <x v="301"/>
    <x v="304"/>
    <n v="1612"/>
    <s v="Skill Source"/>
    <s v="Yes"/>
    <x v="0"/>
    <n v="10.48"/>
    <n v="1"/>
    <n v="1"/>
    <n v="10.48"/>
    <n v="3.1E-2"/>
    <n v="72728"/>
    <n v="78209"/>
    <n v="2254.5700000000002"/>
    <n v="169.91"/>
    <n v="14418.72"/>
    <n v="0.18149999999999999"/>
    <n v="0.17510000000000001"/>
    <n v="885.94"/>
    <n v="40.409999999999997"/>
    <n v="7.08"/>
    <n v="47.489999999999995"/>
    <n v="3357.91"/>
    <n v="-2.9999999795109034E-2"/>
    <n v="3357.8800000002047"/>
  </r>
  <r>
    <x v="301"/>
    <x v="304"/>
    <n v="3208"/>
    <s v="Sunnyslope Elementary School"/>
    <s v="No"/>
    <x v="1"/>
    <n v="302.4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1"/>
    <x v="304"/>
    <n v="5569"/>
    <s v="Valley Academy of Learning K-8"/>
    <s v="No"/>
    <x v="1"/>
    <n v="165.3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1"/>
    <x v="304"/>
    <n v="2907"/>
    <s v="Washington Elementary School"/>
    <s v="No"/>
    <x v="1"/>
    <n v="475.2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1"/>
    <x v="304"/>
    <n v="2134"/>
    <s v="Wenatchee High School"/>
    <s v="Yes"/>
    <x v="0"/>
    <n v="1992.57"/>
    <n v="1"/>
    <n v="1"/>
    <n v="1992.57"/>
    <n v="5.8449999999999998"/>
    <n v="72728"/>
    <n v="78209"/>
    <n v="425095.16"/>
    <n v="32036.45"/>
    <n v="14418.72"/>
    <n v="0.18149999999999999"/>
    <n v="0.17510000000000001"/>
    <n v="167041.76999999999"/>
    <n v="7618.86"/>
    <n v="1334.06"/>
    <n v="8952.92"/>
    <n v="633126.29999999993"/>
    <s v=""/>
    <n v="633126.29999999993"/>
  </r>
  <r>
    <x v="301"/>
    <x v="304"/>
    <n v="5637"/>
    <s v="Wenatchee Internet Academy"/>
    <s v="Yes"/>
    <x v="0"/>
    <n v="42.87"/>
    <n v="1"/>
    <n v="1"/>
    <n v="42.87"/>
    <n v="0.126"/>
    <n v="72728"/>
    <n v="78209"/>
    <n v="9163.73"/>
    <n v="690.6"/>
    <n v="14418.72"/>
    <n v="0.18149999999999999"/>
    <n v="0.17510000000000001"/>
    <n v="3600.9"/>
    <n v="164.24"/>
    <n v="28.76"/>
    <n v="193"/>
    <n v="13648.23"/>
    <s v=""/>
    <n v="13648.23"/>
  </r>
  <r>
    <x v="301"/>
    <x v="304"/>
    <n v="4105"/>
    <s v="Wenatchee Valley Technical Skills Center"/>
    <s v="No"/>
    <x v="1"/>
    <n v="187.4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1"/>
    <x v="304"/>
    <n v="1613"/>
    <s v="Westside High School"/>
    <s v="Yes"/>
    <x v="0"/>
    <n v="263.78000000000003"/>
    <n v="1"/>
    <n v="1"/>
    <n v="263.78000000000003"/>
    <n v="0.77400000000000002"/>
    <n v="72728"/>
    <n v="78209"/>
    <n v="56291.47"/>
    <n v="4242.3"/>
    <n v="14418.72"/>
    <n v="0.18149999999999999"/>
    <n v="0.17510000000000001"/>
    <n v="22119.82"/>
    <n v="1008.9"/>
    <n v="176.66"/>
    <n v="1185.56"/>
    <n v="83839.150000000009"/>
    <s v=""/>
    <n v="83839.150000000009"/>
  </r>
  <r>
    <x v="302"/>
    <x v="305"/>
    <n v="5008"/>
    <s v="West Valley Preschool"/>
    <s v="No"/>
    <x v="1"/>
    <n v="0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3538"/>
    <s v="Centennial Middle School"/>
    <s v="Yes"/>
    <x v="0"/>
    <n v="526.71"/>
    <n v="1"/>
    <n v="1"/>
    <n v="526.71"/>
    <n v="1.5449999999999999"/>
    <n v="72728"/>
    <n v="78209"/>
    <n v="112364.76"/>
    <n v="8468.15"/>
    <n v="14418.72"/>
    <n v="0.18149999999999999"/>
    <n v="0.17510000000000001"/>
    <n v="44153.9"/>
    <n v="2013.88"/>
    <n v="352.63"/>
    <n v="2366.5100000000002"/>
    <n v="167353.32"/>
    <s v=""/>
    <n v="167353.32"/>
  </r>
  <r>
    <x v="303"/>
    <x v="306"/>
    <n v="1628"/>
    <s v="Dishman Hills High School"/>
    <s v="Yes"/>
    <x v="0"/>
    <n v="296.08"/>
    <n v="1"/>
    <n v="1"/>
    <n v="296.08"/>
    <n v="0.86899999999999999"/>
    <n v="72728"/>
    <n v="78209"/>
    <n v="63200.63"/>
    <n v="4762.99"/>
    <n v="14418.72"/>
    <n v="0.18149999999999999"/>
    <n v="0.17510000000000001"/>
    <n v="24834.78"/>
    <n v="1132.73"/>
    <n v="198.34"/>
    <n v="1331.07"/>
    <n v="94129.470000000016"/>
    <n v="-108.32000000006519"/>
    <n v="94021.149999999951"/>
  </r>
  <r>
    <x v="303"/>
    <x v="306"/>
    <n v="2711"/>
    <s v="Millwood Kindergarten Center"/>
    <s v="No"/>
    <x v="1"/>
    <n v="188.1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3196"/>
    <s v="Ness Elementary"/>
    <s v="Yes"/>
    <x v="0"/>
    <n v="244.01"/>
    <n v="1"/>
    <n v="1"/>
    <n v="244.01"/>
    <n v="0.71599999999999997"/>
    <n v="72728"/>
    <n v="78209"/>
    <n v="52073.25"/>
    <n v="3924.39"/>
    <n v="14418.72"/>
    <n v="0.18149999999999999"/>
    <n v="0.17510000000000001"/>
    <n v="20462.259999999998"/>
    <n v="933.29"/>
    <n v="163.41999999999999"/>
    <n v="1096.71"/>
    <n v="77556.61"/>
    <s v=""/>
    <n v="77556.61"/>
  </r>
  <r>
    <x v="303"/>
    <x v="306"/>
    <n v="3129"/>
    <s v="Orchard Center Elementary"/>
    <s v="Yes"/>
    <x v="0"/>
    <n v="196.5"/>
    <n v="1"/>
    <n v="1"/>
    <n v="196.5"/>
    <n v="0.57599999999999996"/>
    <n v="72728"/>
    <n v="78209"/>
    <n v="41891.33"/>
    <n v="3157.05"/>
    <n v="14418.72"/>
    <n v="0.18149999999999999"/>
    <n v="0.17510000000000001"/>
    <n v="16461.259999999998"/>
    <n v="750.81"/>
    <n v="131.47"/>
    <n v="882.28"/>
    <n v="62391.92"/>
    <s v=""/>
    <n v="62391.92"/>
  </r>
  <r>
    <x v="303"/>
    <x v="306"/>
    <n v="3194"/>
    <s v="Pasadena Park Elementary"/>
    <s v="No"/>
    <x v="1"/>
    <n v="350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5356"/>
    <s v="re-engagement "/>
    <s v="Yes"/>
    <x v="1"/>
    <n v="2.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2956"/>
    <s v="Seth Woodard Elementary"/>
    <s v="Yes"/>
    <x v="0"/>
    <n v="273.33999999999997"/>
    <n v="1"/>
    <n v="1"/>
    <n v="273.33999999999997"/>
    <n v="0.80200000000000005"/>
    <n v="72728"/>
    <n v="78209"/>
    <n v="58327.86"/>
    <n v="4395.76"/>
    <n v="14418.72"/>
    <n v="0.18149999999999999"/>
    <n v="0.17510000000000001"/>
    <n v="22920.02"/>
    <n v="1045.3900000000001"/>
    <n v="183.05"/>
    <n v="1228.44"/>
    <n v="86872.08"/>
    <s v=""/>
    <n v="86872.08"/>
  </r>
  <r>
    <x v="303"/>
    <x v="306"/>
    <n v="5645"/>
    <s v="Spokane Valley High School"/>
    <s v="Yes"/>
    <x v="0"/>
    <n v="252.87"/>
    <n v="1"/>
    <n v="1"/>
    <n v="252.87"/>
    <n v="0.74199999999999999"/>
    <n v="72728"/>
    <n v="78209"/>
    <n v="53964.18"/>
    <n v="4066.9"/>
    <n v="14418.72"/>
    <n v="0.18149999999999999"/>
    <n v="0.17510000000000001"/>
    <n v="21205.3"/>
    <n v="967.18"/>
    <n v="169.35"/>
    <n v="1136.53"/>
    <n v="80372.909999999989"/>
    <s v=""/>
    <n v="80372.909999999989"/>
  </r>
  <r>
    <x v="303"/>
    <x v="306"/>
    <n v="1755"/>
    <s v="West Valley City School"/>
    <s v="No"/>
    <x v="1"/>
    <n v="178.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3195"/>
    <s v="West Valley High School"/>
    <s v="No"/>
    <x v="1"/>
    <n v="807.0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3"/>
    <x v="306"/>
    <n v="5698"/>
    <s v="West Valley Virtual Learning Center"/>
    <s v="Yes"/>
    <x v="0"/>
    <n v="46.94"/>
    <n v="1"/>
    <n v="1"/>
    <n v="46.94"/>
    <n v="0.13800000000000001"/>
    <n v="72728"/>
    <n v="78209"/>
    <n v="10036.459999999999"/>
    <n v="756.38"/>
    <n v="14418.72"/>
    <n v="0.18149999999999999"/>
    <n v="0.17510000000000001"/>
    <n v="3943.84"/>
    <n v="179.88"/>
    <n v="31.5"/>
    <n v="211.38"/>
    <n v="14948.059999999998"/>
    <s v=""/>
    <n v="14948.059999999998"/>
  </r>
  <r>
    <x v="302"/>
    <x v="307"/>
    <n v="2822"/>
    <s v="Ahtanum Valley Elementary"/>
    <s v="Yes"/>
    <x v="0"/>
    <n v="379.16"/>
    <n v="1"/>
    <n v="1"/>
    <n v="379.16"/>
    <n v="1.1120000000000001"/>
    <n v="72728"/>
    <n v="78209"/>
    <n v="80873.539999999994"/>
    <n v="6094.87"/>
    <n v="14418.72"/>
    <n v="0.18149999999999999"/>
    <n v="0.17510000000000001"/>
    <n v="31779.38"/>
    <n v="1449.47"/>
    <n v="253.8"/>
    <n v="1703.27"/>
    <n v="120451.06"/>
    <s v=""/>
    <n v="120451.06"/>
  </r>
  <r>
    <x v="302"/>
    <x v="307"/>
    <n v="3699"/>
    <s v="Apple Valley Elementary"/>
    <s v="No"/>
    <x v="1"/>
    <n v="457.15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4448"/>
    <s v="Cottonwood Elementary School"/>
    <s v="No"/>
    <x v="1"/>
    <n v="368.8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2758"/>
    <s v="Mountainview Elementary"/>
    <s v="Yes"/>
    <x v="0"/>
    <n v="246.2"/>
    <n v="1"/>
    <n v="1"/>
    <n v="246.2"/>
    <n v="0.72199999999999998"/>
    <n v="72728"/>
    <n v="78209"/>
    <n v="52509.62"/>
    <n v="3957.28"/>
    <n v="14418.72"/>
    <n v="0.18149999999999999"/>
    <n v="0.17510000000000001"/>
    <n v="20633.73"/>
    <n v="941.11"/>
    <n v="164.79"/>
    <n v="1105.9000000000001"/>
    <n v="78206.53"/>
    <s v=""/>
    <n v="78206.53"/>
  </r>
  <r>
    <x v="302"/>
    <x v="307"/>
    <n v="3207"/>
    <s v="Summitview Elementary"/>
    <s v="Yes"/>
    <x v="0"/>
    <n v="499.82"/>
    <n v="1"/>
    <n v="1"/>
    <n v="499.82"/>
    <n v="1.466"/>
    <n v="72728"/>
    <n v="78209"/>
    <n v="106619.25"/>
    <n v="8035.14"/>
    <n v="14418.72"/>
    <n v="0.18149999999999999"/>
    <n v="0.17510000000000001"/>
    <n v="41896.19"/>
    <n v="1910.91"/>
    <n v="334.6"/>
    <n v="2245.5100000000002"/>
    <n v="158796.09000000003"/>
    <s v=""/>
    <n v="158796.09000000003"/>
  </r>
  <r>
    <x v="302"/>
    <x v="307"/>
    <n v="3074"/>
    <s v="West Valley High School"/>
    <s v="No"/>
    <x v="1"/>
    <n v="1437.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5699"/>
    <s v="West Valley Innovation Center"/>
    <s v="Yes"/>
    <x v="0"/>
    <n v="185.7"/>
    <n v="1"/>
    <n v="1"/>
    <n v="185.7"/>
    <n v="0.54500000000000004"/>
    <n v="72728"/>
    <n v="78209"/>
    <n v="39636.76"/>
    <n v="2987.15"/>
    <n v="14418.72"/>
    <n v="0.18149999999999999"/>
    <n v="0.17510000000000001"/>
    <n v="15575.32"/>
    <n v="710.4"/>
    <n v="124.39"/>
    <n v="834.79"/>
    <n v="59034.020000000004"/>
    <s v=""/>
    <n v="59034.020000000004"/>
  </r>
  <r>
    <x v="302"/>
    <x v="307"/>
    <n v="4040"/>
    <s v="West Valley Jr High"/>
    <s v="Yes"/>
    <x v="0"/>
    <n v="1160.8399999999999"/>
    <n v="1"/>
    <n v="1"/>
    <n v="1160.8399999999999"/>
    <n v="3.4049999999999998"/>
    <n v="72728"/>
    <n v="78209"/>
    <n v="247638.84"/>
    <n v="18662.810000000001"/>
    <n v="14418.72"/>
    <n v="0.18149999999999999"/>
    <n v="0.17510000000000001"/>
    <n v="97310.05"/>
    <n v="4438.3599999999997"/>
    <n v="777.16"/>
    <n v="5215.5199999999995"/>
    <n v="368827.22000000003"/>
    <s v=""/>
    <n v="368827.22000000003"/>
  </r>
  <r>
    <x v="302"/>
    <x v="307"/>
    <n v="5540"/>
    <s v="West Valley Open Doors"/>
    <s v="Yes"/>
    <x v="0"/>
    <n v="17.2"/>
    <n v="1"/>
    <n v="1"/>
    <n v="17.2"/>
    <n v="0.05"/>
    <n v="72728"/>
    <n v="78209"/>
    <n v="3636.4"/>
    <n v="274.05"/>
    <n v="14418.72"/>
    <n v="0.18149999999999999"/>
    <n v="0.17510000000000001"/>
    <n v="1428.93"/>
    <n v="65.17"/>
    <n v="11.41"/>
    <n v="76.58"/>
    <n v="5415.96"/>
    <s v=""/>
    <n v="5415.96"/>
  </r>
  <r>
    <x v="302"/>
    <x v="307"/>
    <n v="5505"/>
    <s v="WEST VALLEY VIRTUAL ACADEMY 7-8"/>
    <s v="No"/>
    <x v="1"/>
    <n v="26.27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5506"/>
    <s v="WEST VALLEY VIRTUAL ACADEMY 9-12"/>
    <s v="No"/>
    <x v="1"/>
    <n v="154.4799999999999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5504"/>
    <s v="WEST VALLEY VIRTUAL ACADEMY K-6"/>
    <s v="Yes"/>
    <x v="0"/>
    <n v="27.4"/>
    <n v="1"/>
    <n v="1"/>
    <n v="27.4"/>
    <n v="0.08"/>
    <n v="72728"/>
    <n v="78209"/>
    <n v="5818.24"/>
    <n v="438.48"/>
    <n v="14418.72"/>
    <n v="0.18149999999999999"/>
    <n v="0.17510000000000001"/>
    <n v="2286.29"/>
    <n v="104.28"/>
    <n v="18.260000000000002"/>
    <n v="122.54"/>
    <n v="8665.5500000000011"/>
    <s v=""/>
    <n v="8665.5500000000011"/>
  </r>
  <r>
    <x v="302"/>
    <x v="307"/>
    <n v="5620"/>
    <s v="West Valley Virtual University"/>
    <s v="No"/>
    <x v="1"/>
    <n v="12.8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2"/>
    <x v="307"/>
    <n v="2505"/>
    <s v="Wide Hollow Elementary"/>
    <s v="Yes"/>
    <x v="0"/>
    <n v="438.94"/>
    <n v="1"/>
    <n v="1"/>
    <n v="438.94"/>
    <n v="1.288"/>
    <n v="72728"/>
    <n v="78209"/>
    <n v="93673.66"/>
    <n v="7059.53"/>
    <n v="14418.72"/>
    <n v="0.18149999999999999"/>
    <n v="0.17510000000000001"/>
    <n v="36809.199999999997"/>
    <n v="1678.89"/>
    <n v="293.97000000000003"/>
    <n v="1972.8600000000001"/>
    <n v="139515.25"/>
    <n v="108.30999999982305"/>
    <n v="139623.55999999982"/>
  </r>
  <r>
    <x v="304"/>
    <x v="308"/>
    <n v="5710"/>
    <s v="Whatcom Intergenerational High School"/>
    <s v="No"/>
    <x v="1"/>
    <n v="74.9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5"/>
    <x v="309"/>
    <n v="3555"/>
    <s v="White Pass Elementary School"/>
    <s v="Yes"/>
    <x v="0"/>
    <n v="195.26"/>
    <n v="1"/>
    <n v="1"/>
    <n v="195.26"/>
    <n v="0.57299999999999995"/>
    <n v="72728"/>
    <n v="78209"/>
    <n v="41673.14"/>
    <n v="3140.62"/>
    <n v="14418.72"/>
    <n v="0.18149999999999999"/>
    <n v="0.17510000000000001"/>
    <n v="16375.52"/>
    <n v="746.9"/>
    <n v="130.78"/>
    <n v="877.68"/>
    <n v="62066.960000000006"/>
    <s v=""/>
    <n v="62066.960000000006"/>
  </r>
  <r>
    <x v="305"/>
    <x v="309"/>
    <n v="2859"/>
    <s v="White Pass Jr. Sr. High School"/>
    <s v="Yes"/>
    <x v="0"/>
    <n v="140.16"/>
    <n v="1"/>
    <n v="1"/>
    <n v="140.16"/>
    <n v="0.41099999999999998"/>
    <n v="72728"/>
    <n v="78209"/>
    <n v="29891.21"/>
    <n v="2252.69"/>
    <n v="14418.72"/>
    <n v="0.18149999999999999"/>
    <n v="0.17510000000000001"/>
    <n v="11745.79"/>
    <n v="535.73"/>
    <n v="93.81"/>
    <n v="629.54"/>
    <n v="44519.23"/>
    <n v="9.9999999947613105E-3"/>
    <n v="44519.24"/>
  </r>
  <r>
    <x v="306"/>
    <x v="310"/>
    <n v="2190"/>
    <s v="Elk Ridge Elementary"/>
    <s v="No"/>
    <x v="1"/>
    <n v="570.6799999999999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4309"/>
    <s v="Foothills Elementary"/>
    <s v="No"/>
    <x v="1"/>
    <n v="487.0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3458"/>
    <s v="Glacier Middle School"/>
    <s v="No"/>
    <x v="1"/>
    <n v="954.27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4471"/>
    <s v="Mountain Meadow Elementary"/>
    <s v="No"/>
    <x v="1"/>
    <n v="402.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5564"/>
    <s v="White River Early Learning Center"/>
    <s v="No"/>
    <x v="1"/>
    <n v="255.4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4569"/>
    <s v="White River High School"/>
    <s v="No"/>
    <x v="1"/>
    <n v="1334.8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5338"/>
    <s v="White River Reengagement Program"/>
    <s v="Yes"/>
    <x v="1"/>
    <n v="33.20000000000000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6"/>
    <x v="310"/>
    <n v="4170"/>
    <s v="Wilkeson Elementary School"/>
    <s v="No"/>
    <x v="1"/>
    <n v="264.44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7"/>
    <x v="311"/>
    <n v="2330"/>
    <s v="Columbia High School"/>
    <s v="No"/>
    <x v="1"/>
    <n v="351.0499999999999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7"/>
    <x v="311"/>
    <n v="2997"/>
    <s v="Hulan L Whitson Elem"/>
    <s v="Yes"/>
    <x v="0"/>
    <n v="362.88"/>
    <n v="1"/>
    <n v="1.04"/>
    <n v="362.88"/>
    <n v="1.0640000000000001"/>
    <n v="72728"/>
    <n v="78209"/>
    <n v="77382.59"/>
    <n v="9160.36"/>
    <n v="14418.72"/>
    <n v="0.18149999999999999"/>
    <n v="0.17510000000000001"/>
    <n v="30990.44"/>
    <n v="1442.38"/>
    <n v="252.56"/>
    <n v="1694.94"/>
    <n v="119228.33"/>
    <n v="0"/>
    <n v="119228.33"/>
  </r>
  <r>
    <x v="307"/>
    <x v="311"/>
    <n v="5368"/>
    <s v="Wallace &amp; Priscilla Stevenson Intermediate School"/>
    <s v="No"/>
    <x v="1"/>
    <n v="169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7"/>
    <x v="311"/>
    <n v="3394"/>
    <s v="Wayne M Henkle Middle School"/>
    <s v="No"/>
    <x v="1"/>
    <n v="179.3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7"/>
    <x v="311"/>
    <n v="5077"/>
    <s v="White Salmon Academy"/>
    <s v="Yes"/>
    <x v="1"/>
    <n v="22.05"/>
    <n v="1"/>
    <n v="1.04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8"/>
    <x v="312"/>
    <n v="5662"/>
    <s v="Cascade Public Schools"/>
    <s v="Yes"/>
    <x v="0"/>
    <n v="163.82999999999998"/>
    <n v="1.18"/>
    <n v="1.18"/>
    <n v="163.82999999999998"/>
    <n v="0.48099999999999998"/>
    <n v="72728"/>
    <n v="78209"/>
    <n v="41278.959999999999"/>
    <n v="3110.9"/>
    <n v="14418.72"/>
    <n v="0.18149999999999999"/>
    <n v="0.17510000000000001"/>
    <n v="14972.25"/>
    <n v="739.83"/>
    <n v="129.54"/>
    <n v="869.37"/>
    <n v="60231.48"/>
    <n v="0"/>
    <n v="60231.48"/>
  </r>
  <r>
    <x v="309"/>
    <x v="313"/>
    <n v="3290"/>
    <s v="Wilbur Elementary School"/>
    <s v="No"/>
    <x v="1"/>
    <n v="108.2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09"/>
    <x v="313"/>
    <n v="3289"/>
    <s v="Wilbur Secondary School"/>
    <s v="No"/>
    <x v="1"/>
    <n v="117.36999999999999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0"/>
    <x v="314"/>
    <n v="3444"/>
    <s v="Willapa Elementary"/>
    <s v="No"/>
    <x v="1"/>
    <n v="150.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0"/>
    <x v="314"/>
    <n v="2542"/>
    <s v="Willapa Valley Middle-High"/>
    <s v="No"/>
    <x v="1"/>
    <n v="188.11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1"/>
    <x v="315"/>
    <n v="2472"/>
    <s v="Wilson Creek Elementary"/>
    <s v="Yes"/>
    <x v="0"/>
    <n v="61.5"/>
    <n v="1.01"/>
    <n v="1.01"/>
    <n v="61.5"/>
    <n v="0.18"/>
    <n v="72728"/>
    <n v="78209"/>
    <n v="13221.95"/>
    <n v="996.45"/>
    <n v="14418.72"/>
    <n v="0.18149999999999999"/>
    <n v="0.17510000000000001"/>
    <n v="5169.63"/>
    <n v="236.97"/>
    <n v="41.49"/>
    <n v="278.45999999999998"/>
    <n v="19666.490000000002"/>
    <n v="-1.5899999999965075"/>
    <n v="19664.900000000005"/>
  </r>
  <r>
    <x v="311"/>
    <x v="315"/>
    <n v="2473"/>
    <s v="Wilson Creek High"/>
    <s v="Yes"/>
    <x v="0"/>
    <n v="55.49"/>
    <n v="1.01"/>
    <n v="1.01"/>
    <n v="55.49"/>
    <n v="0.16300000000000001"/>
    <n v="72728"/>
    <n v="78209"/>
    <n v="11973.21"/>
    <n v="902.34"/>
    <n v="14418.72"/>
    <n v="0.18149999999999999"/>
    <n v="0.17510000000000001"/>
    <n v="4681.3900000000003"/>
    <n v="214.59"/>
    <n v="37.57"/>
    <n v="252.16"/>
    <n v="17809.099999999999"/>
    <s v=""/>
    <n v="17809.099999999999"/>
  </r>
  <r>
    <x v="312"/>
    <x v="316"/>
    <n v="4369"/>
    <s v="Winlock Middle School"/>
    <s v="Yes"/>
    <x v="0"/>
    <n v="175.72"/>
    <n v="1.01"/>
    <n v="1.01"/>
    <n v="175.72"/>
    <n v="0.51500000000000001"/>
    <n v="72728"/>
    <n v="78209"/>
    <n v="37829.47"/>
    <n v="2850.94"/>
    <n v="14418.72"/>
    <n v="0.18149999999999999"/>
    <n v="0.17510000000000001"/>
    <n v="14790.89"/>
    <n v="678.01"/>
    <n v="118.72"/>
    <n v="796.73"/>
    <n v="56268.030000000006"/>
    <s v=""/>
    <n v="56268.030000000006"/>
  </r>
  <r>
    <x v="312"/>
    <x v="316"/>
    <n v="2290"/>
    <s v="Winlock Miller Elementary"/>
    <s v="Yes"/>
    <x v="0"/>
    <n v="390.4"/>
    <n v="1.01"/>
    <n v="1.01"/>
    <n v="390.4"/>
    <n v="1.145"/>
    <n v="72728"/>
    <n v="78209"/>
    <n v="84106.3"/>
    <n v="6338.5"/>
    <n v="14418.72"/>
    <n v="0.18149999999999999"/>
    <n v="0.17510000000000001"/>
    <n v="32884.6"/>
    <n v="1507.41"/>
    <n v="263.95"/>
    <n v="1771.3600000000001"/>
    <n v="125100.76"/>
    <n v="-10.959999999991851"/>
    <n v="125089.8"/>
  </r>
  <r>
    <x v="312"/>
    <x v="316"/>
    <n v="3597"/>
    <s v="Winlock Senior High"/>
    <s v="Yes"/>
    <x v="0"/>
    <n v="236.80999999999997"/>
    <n v="1.01"/>
    <n v="1.01"/>
    <n v="236.80999999999997"/>
    <n v="0.69499999999999995"/>
    <n v="72728"/>
    <n v="78209"/>
    <n v="51051.42"/>
    <n v="3847.39"/>
    <n v="14418.72"/>
    <n v="0.18149999999999999"/>
    <n v="0.17510000000000001"/>
    <n v="19960.52"/>
    <n v="914.98"/>
    <n v="160.21"/>
    <n v="1075.19"/>
    <n v="75934.52"/>
    <s v=""/>
    <n v="75934.52"/>
  </r>
  <r>
    <x v="313"/>
    <x v="317"/>
    <n v="3375"/>
    <s v="Wishkah Valley Elementary/High School"/>
    <s v="Yes"/>
    <x v="0"/>
    <n v="178.66000000000003"/>
    <n v="1"/>
    <n v="1"/>
    <n v="178.66000000000003"/>
    <n v="0.52400000000000002"/>
    <n v="72728"/>
    <n v="78209"/>
    <n v="38109.47"/>
    <n v="2872.05"/>
    <n v="14418.72"/>
    <n v="0.18149999999999999"/>
    <n v="0.17510000000000001"/>
    <n v="14975.17"/>
    <n v="683.03"/>
    <n v="119.6"/>
    <n v="802.63"/>
    <n v="56759.32"/>
    <n v="1.0000000002037268E-2"/>
    <n v="56759.33"/>
  </r>
  <r>
    <x v="314"/>
    <x v="318"/>
    <n v="2605"/>
    <s v="Wishram High And Elementary Schl"/>
    <s v="Yes"/>
    <x v="0"/>
    <n v="100.43"/>
    <n v="1"/>
    <n v="1"/>
    <n v="100.43"/>
    <n v="0.29499999999999998"/>
    <n v="72728"/>
    <n v="78209"/>
    <n v="21454.76"/>
    <n v="1616.9"/>
    <n v="14418.72"/>
    <n v="0.18149999999999999"/>
    <n v="0.17510000000000001"/>
    <n v="8430.68"/>
    <n v="384.53"/>
    <n v="67.33"/>
    <n v="451.85999999999996"/>
    <n v="31954.2"/>
    <n v="0"/>
    <n v="31954.2"/>
  </r>
  <r>
    <x v="315"/>
    <x v="319"/>
    <n v="5599"/>
    <s v="Columbia Elementary"/>
    <s v="Yes"/>
    <x v="0"/>
    <n v="312.83999999999997"/>
    <n v="1"/>
    <n v="1"/>
    <n v="312.83999999999997"/>
    <n v="0.91800000000000004"/>
    <n v="72728"/>
    <n v="78209"/>
    <n v="66764.3"/>
    <n v="5031.5600000000004"/>
    <n v="14418.72"/>
    <n v="0.18149999999999999"/>
    <n v="0.17510000000000001"/>
    <n v="26235.13"/>
    <n v="1196.5999999999999"/>
    <n v="209.52"/>
    <n v="1406.12"/>
    <n v="99437.11"/>
    <n v="0"/>
    <n v="99437.11"/>
  </r>
  <r>
    <x v="315"/>
    <x v="319"/>
    <n v="5246"/>
    <s v="Lewis River Academy"/>
    <s v="No"/>
    <x v="1"/>
    <n v="51.15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5"/>
    <x v="319"/>
    <n v="5600"/>
    <s v="North Fork Elementary School"/>
    <s v="No"/>
    <x v="1"/>
    <n v="494.0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5"/>
    <x v="319"/>
    <n v="1795"/>
    <s v="TEAM High School"/>
    <s v="No"/>
    <x v="1"/>
    <n v="88.74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5"/>
    <x v="319"/>
    <n v="3546"/>
    <s v="Woodland High School"/>
    <s v="No"/>
    <x v="1"/>
    <n v="639.3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5"/>
    <x v="319"/>
    <n v="5409"/>
    <s v="Woodland Middle School"/>
    <s v="No"/>
    <x v="1"/>
    <n v="725.28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5"/>
    <x v="319"/>
    <n v="3513"/>
    <s v="Yale Elementary"/>
    <s v="No"/>
    <x v="1"/>
    <n v="39.700000000000003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6"/>
    <x v="320"/>
    <n v="5550"/>
    <s v="Yakama Nation School"/>
    <s v="No"/>
    <x v="1"/>
    <n v="138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7"/>
    <x v="321"/>
    <n v="4020"/>
    <s v="Yakima Valley Technical Skills Center"/>
    <s v="No"/>
    <x v="1"/>
    <n v="473.6"/>
    <n v="1"/>
    <n v="1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7"/>
    <x v="321"/>
    <n v="2592"/>
    <s v="Adams Elementary School"/>
    <s v="Yes"/>
    <x v="0"/>
    <n v="622.70000000000005"/>
    <n v="1"/>
    <n v="1"/>
    <n v="622.70000000000005"/>
    <n v="1.827"/>
    <n v="72728"/>
    <n v="78209"/>
    <n v="132874.06"/>
    <n v="10013.780000000001"/>
    <n v="14418.72"/>
    <n v="0.18149999999999999"/>
    <n v="0.17510000000000001"/>
    <n v="52213.06"/>
    <n v="2381.46"/>
    <n v="416.99"/>
    <n v="2798.45"/>
    <n v="197899.35"/>
    <s v=""/>
    <n v="197899.35"/>
  </r>
  <r>
    <x v="317"/>
    <x v="321"/>
    <n v="3138"/>
    <s v="Barge-Lincoln Elementary School"/>
    <s v="Yes"/>
    <x v="0"/>
    <n v="518.12"/>
    <n v="1"/>
    <n v="1"/>
    <n v="518.12"/>
    <n v="1.52"/>
    <n v="72728"/>
    <n v="78209"/>
    <n v="110546.56"/>
    <n v="8331.1200000000008"/>
    <n v="14418.72"/>
    <n v="0.18149999999999999"/>
    <n v="0.17510000000000001"/>
    <n v="43439.43"/>
    <n v="1981.29"/>
    <n v="346.92"/>
    <n v="2328.21"/>
    <n v="164645.31999999998"/>
    <s v=""/>
    <n v="164645.31999999998"/>
  </r>
  <r>
    <x v="317"/>
    <x v="321"/>
    <n v="2116"/>
    <s v="Davis High School"/>
    <s v="Yes"/>
    <x v="0"/>
    <n v="2127.06"/>
    <n v="1"/>
    <n v="1"/>
    <n v="2127.06"/>
    <n v="6.2389999999999999"/>
    <n v="72728"/>
    <n v="78209"/>
    <n v="453749.99"/>
    <n v="34195.96"/>
    <n v="14418.72"/>
    <n v="0.18149999999999999"/>
    <n v="0.17510000000000001"/>
    <n v="178301.73"/>
    <n v="8132.43"/>
    <n v="1423.99"/>
    <n v="9556.42"/>
    <n v="675804.1"/>
    <n v="-216.64999999944121"/>
    <n v="675587.45000000054"/>
  </r>
  <r>
    <x v="317"/>
    <x v="321"/>
    <n v="3206"/>
    <s v="Eisenhower High School"/>
    <s v="Yes"/>
    <x v="0"/>
    <n v="2161.54"/>
    <n v="1"/>
    <n v="1"/>
    <n v="2161.54"/>
    <n v="6.3410000000000002"/>
    <n v="72728"/>
    <n v="78209"/>
    <n v="461168.25"/>
    <n v="34755.019999999997"/>
    <n v="14418.72"/>
    <n v="0.18149999999999999"/>
    <n v="0.17510000000000001"/>
    <n v="181216.74"/>
    <n v="8265.39"/>
    <n v="1447.27"/>
    <n v="9712.66"/>
    <n v="686852.67"/>
    <s v=""/>
    <n v="686852.67"/>
  </r>
  <r>
    <x v="317"/>
    <x v="321"/>
    <n v="2410"/>
    <s v="Franklin Middle School"/>
    <s v="Yes"/>
    <x v="0"/>
    <n v="840.84"/>
    <n v="1"/>
    <n v="1"/>
    <n v="840.84"/>
    <n v="2.4660000000000002"/>
    <n v="72728"/>
    <n v="78209"/>
    <n v="179347.25"/>
    <n v="13516.14"/>
    <n v="14418.72"/>
    <n v="0.18149999999999999"/>
    <n v="0.17510000000000001"/>
    <n v="70474.77"/>
    <n v="3214.39"/>
    <n v="562.84"/>
    <n v="3777.23"/>
    <n v="267115.39"/>
    <s v=""/>
    <n v="267115.39"/>
  </r>
  <r>
    <x v="317"/>
    <x v="321"/>
    <n v="2176"/>
    <s v="Garfield Elementary School"/>
    <s v="Yes"/>
    <x v="0"/>
    <n v="510.2"/>
    <n v="1"/>
    <n v="1"/>
    <n v="510.2"/>
    <n v="1.4970000000000001"/>
    <n v="72728"/>
    <n v="78209"/>
    <n v="108873.82"/>
    <n v="8205.0499999999993"/>
    <n v="14418.72"/>
    <n v="0.18149999999999999"/>
    <n v="0.17510000000000001"/>
    <n v="42782.13"/>
    <n v="1951.31"/>
    <n v="341.67"/>
    <n v="2292.98"/>
    <n v="162153.98000000001"/>
    <s v=""/>
    <n v="162153.98000000001"/>
  </r>
  <r>
    <x v="317"/>
    <x v="321"/>
    <n v="2818"/>
    <s v="Gilbert Elementary School"/>
    <s v="Yes"/>
    <x v="0"/>
    <n v="404.71"/>
    <n v="1"/>
    <n v="1"/>
    <n v="404.71"/>
    <n v="1.1870000000000001"/>
    <n v="72728"/>
    <n v="78209"/>
    <n v="86328.14"/>
    <n v="6505.94"/>
    <n v="14418.72"/>
    <n v="0.18149999999999999"/>
    <n v="0.17510000000000001"/>
    <n v="33922.769999999997"/>
    <n v="1547.23"/>
    <n v="270.92"/>
    <n v="1818.15"/>
    <n v="128575"/>
    <s v=""/>
    <n v="128575"/>
  </r>
  <r>
    <x v="317"/>
    <x v="321"/>
    <n v="2715"/>
    <s v="Hoover Elementary School"/>
    <s v="Yes"/>
    <x v="0"/>
    <n v="598.95000000000005"/>
    <n v="1"/>
    <n v="1"/>
    <n v="598.95000000000005"/>
    <n v="1.7569999999999999"/>
    <n v="72728"/>
    <n v="78209"/>
    <n v="127783.1"/>
    <n v="9630.11"/>
    <n v="14418.72"/>
    <n v="0.18149999999999999"/>
    <n v="0.17510000000000001"/>
    <n v="50212.56"/>
    <n v="2290.2199999999998"/>
    <n v="401.02"/>
    <n v="2691.24"/>
    <n v="190317.01"/>
    <s v=""/>
    <n v="190317.01"/>
  </r>
  <r>
    <x v="317"/>
    <x v="321"/>
    <n v="3023"/>
    <s v="K-8 Learning Lab"/>
    <s v="Yes"/>
    <x v="0"/>
    <n v="168.33"/>
    <n v="1"/>
    <n v="1"/>
    <n v="168.33"/>
    <n v="0.49399999999999999"/>
    <n v="72728"/>
    <n v="78209"/>
    <n v="35927.629999999997"/>
    <n v="2707.62"/>
    <n v="14418.72"/>
    <n v="0.18149999999999999"/>
    <n v="0.17510000000000001"/>
    <n v="14117.82"/>
    <n v="643.91999999999996"/>
    <n v="112.75"/>
    <n v="756.67"/>
    <n v="53509.74"/>
    <s v=""/>
    <n v="53509.74"/>
  </r>
  <r>
    <x v="317"/>
    <x v="321"/>
    <n v="3615"/>
    <s v="Lewis &amp; Clark Middle School"/>
    <s v="Yes"/>
    <x v="0"/>
    <n v="833.37"/>
    <n v="1"/>
    <n v="1"/>
    <n v="833.37"/>
    <n v="2.4449999999999998"/>
    <n v="72728"/>
    <n v="78209"/>
    <n v="177819.96"/>
    <n v="13401.05"/>
    <n v="14418.72"/>
    <n v="0.18149999999999999"/>
    <n v="0.17510000000000001"/>
    <n v="69874.62"/>
    <n v="3187.02"/>
    <n v="558.04999999999995"/>
    <n v="3745.0699999999997"/>
    <n v="264840.69999999995"/>
    <s v=""/>
    <n v="264840.69999999995"/>
  </r>
  <r>
    <x v="317"/>
    <x v="321"/>
    <n v="3817"/>
    <s v="Martin Luther King Jr Elementary"/>
    <s v="Yes"/>
    <x v="0"/>
    <n v="529.6"/>
    <n v="1"/>
    <n v="1"/>
    <n v="529.6"/>
    <n v="1.5529999999999999"/>
    <n v="72728"/>
    <n v="78209"/>
    <n v="112946.58"/>
    <n v="8512"/>
    <n v="14418.72"/>
    <n v="0.18149999999999999"/>
    <n v="0.17510000000000001"/>
    <n v="44382.53"/>
    <n v="2024.31"/>
    <n v="354.46"/>
    <n v="2378.77"/>
    <n v="168219.87999999998"/>
    <s v=""/>
    <n v="168219.87999999998"/>
  </r>
  <r>
    <x v="317"/>
    <x v="321"/>
    <n v="2899"/>
    <s v="Mcclure Elementary School Yakima"/>
    <s v="Yes"/>
    <x v="0"/>
    <n v="545.70000000000005"/>
    <n v="1"/>
    <n v="1"/>
    <n v="545.70000000000005"/>
    <n v="1.601"/>
    <n v="72728"/>
    <n v="78209"/>
    <n v="116437.53"/>
    <n v="8775.08"/>
    <n v="14418.72"/>
    <n v="0.18149999999999999"/>
    <n v="0.17510000000000001"/>
    <n v="45754.3"/>
    <n v="2086.88"/>
    <n v="365.41"/>
    <n v="2452.29"/>
    <n v="173419.2"/>
    <s v=""/>
    <n v="173419.2"/>
  </r>
  <r>
    <x v="317"/>
    <x v="321"/>
    <n v="2177"/>
    <s v="Mckinley Elementary School"/>
    <s v="Yes"/>
    <x v="0"/>
    <n v="410.72"/>
    <n v="1"/>
    <n v="1"/>
    <n v="410.72"/>
    <n v="1.2050000000000001"/>
    <n v="72728"/>
    <n v="78209"/>
    <n v="87637.24"/>
    <n v="6604.61"/>
    <n v="14418.72"/>
    <n v="0.18149999999999999"/>
    <n v="0.17510000000000001"/>
    <n v="34437.18"/>
    <n v="1570.7"/>
    <n v="275.02999999999997"/>
    <n v="1845.73"/>
    <n v="130524.76000000001"/>
    <s v=""/>
    <n v="130524.76000000001"/>
  </r>
  <r>
    <x v="317"/>
    <x v="321"/>
    <n v="2819"/>
    <s v="Nob Hill Elementary School"/>
    <s v="Yes"/>
    <x v="0"/>
    <n v="377.52"/>
    <n v="1"/>
    <n v="1"/>
    <n v="377.52"/>
    <n v="1.107"/>
    <n v="72728"/>
    <n v="78209"/>
    <n v="80509.899999999994"/>
    <n v="6067.46"/>
    <n v="14418.72"/>
    <n v="0.18149999999999999"/>
    <n v="0.17510000000000001"/>
    <n v="31636.48"/>
    <n v="1442.96"/>
    <n v="252.66"/>
    <n v="1695.6200000000001"/>
    <n v="119909.45999999999"/>
    <s v=""/>
    <n v="119909.45999999999"/>
  </r>
  <r>
    <x v="317"/>
    <x v="321"/>
    <n v="2433"/>
    <s v="Ridgeview Elementary"/>
    <s v="Yes"/>
    <x v="0"/>
    <n v="537.41"/>
    <n v="1"/>
    <n v="1"/>
    <n v="537.41"/>
    <n v="1.5760000000000001"/>
    <n v="72728"/>
    <n v="78209"/>
    <n v="114619.33"/>
    <n v="8638.0499999999993"/>
    <n v="14418.72"/>
    <n v="0.18149999999999999"/>
    <n v="0.17510000000000001"/>
    <n v="45039.83"/>
    <n v="2054.29"/>
    <n v="359.71"/>
    <n v="2414"/>
    <n v="170711.21"/>
    <s v=""/>
    <n v="170711.21"/>
  </r>
  <r>
    <x v="317"/>
    <x v="321"/>
    <n v="3264"/>
    <s v="Robertson Elementary"/>
    <s v="Yes"/>
    <x v="0"/>
    <n v="466.97"/>
    <n v="1"/>
    <n v="1"/>
    <n v="466.97"/>
    <n v="1.37"/>
    <n v="72728"/>
    <n v="78209"/>
    <n v="99637.36"/>
    <n v="7508.97"/>
    <n v="14418.72"/>
    <n v="0.18149999999999999"/>
    <n v="0.17510000000000001"/>
    <n v="39152.65"/>
    <n v="1785.77"/>
    <n v="312.69"/>
    <n v="2098.46"/>
    <n v="148397.44"/>
    <s v=""/>
    <n v="148397.44"/>
  </r>
  <r>
    <x v="317"/>
    <x v="321"/>
    <n v="2529"/>
    <s v="Roosevelt Elementary School"/>
    <s v="Yes"/>
    <x v="0"/>
    <n v="475.41"/>
    <n v="1"/>
    <n v="1"/>
    <n v="475.41"/>
    <n v="1.395"/>
    <n v="72728"/>
    <n v="78209"/>
    <n v="101455.56"/>
    <n v="7646"/>
    <n v="14418.72"/>
    <n v="0.18149999999999999"/>
    <n v="0.17510000000000001"/>
    <n v="39867.11"/>
    <n v="1818.36"/>
    <n v="318.39"/>
    <n v="2136.75"/>
    <n v="151105.41999999998"/>
    <s v=""/>
    <n v="151105.41999999998"/>
  </r>
  <r>
    <x v="317"/>
    <x v="321"/>
    <n v="4093"/>
    <s v="Stanton Academy"/>
    <s v="Yes"/>
    <x v="0"/>
    <n v="175.5"/>
    <n v="1"/>
    <n v="1"/>
    <n v="175.5"/>
    <n v="0.51500000000000001"/>
    <n v="72728"/>
    <n v="78209"/>
    <n v="37454.92"/>
    <n v="2822.72"/>
    <n v="14418.72"/>
    <n v="0.18149999999999999"/>
    <n v="0.17510000000000001"/>
    <n v="14717.97"/>
    <n v="671.29"/>
    <n v="117.54"/>
    <n v="788.82999999999993"/>
    <n v="55784.44"/>
    <s v=""/>
    <n v="55784.44"/>
  </r>
  <r>
    <x v="317"/>
    <x v="321"/>
    <n v="2314"/>
    <s v="Washington Middle School"/>
    <s v="Yes"/>
    <x v="0"/>
    <n v="754.03"/>
    <n v="1"/>
    <n v="1"/>
    <n v="754.03"/>
    <n v="2.2120000000000002"/>
    <n v="72728"/>
    <n v="78209"/>
    <n v="160874.34"/>
    <n v="12123.97"/>
    <n v="14418.72"/>
    <n v="0.18149999999999999"/>
    <n v="0.17510000000000001"/>
    <n v="63215.81"/>
    <n v="2883.31"/>
    <n v="504.87"/>
    <n v="3388.18"/>
    <n v="239602.3"/>
    <s v=""/>
    <n v="239602.3"/>
  </r>
  <r>
    <x v="317"/>
    <x v="321"/>
    <n v="3312"/>
    <s v="Whitney Elementary Yakima"/>
    <s v="Yes"/>
    <x v="0"/>
    <n v="431.4"/>
    <n v="1"/>
    <n v="1"/>
    <n v="431.4"/>
    <n v="1.2649999999999999"/>
    <n v="72728"/>
    <n v="78209"/>
    <n v="92000.92"/>
    <n v="6933.47"/>
    <n v="14418.72"/>
    <n v="0.18149999999999999"/>
    <n v="0.17510000000000001"/>
    <n v="36151.9"/>
    <n v="1648.91"/>
    <n v="288.72000000000003"/>
    <n v="1937.63"/>
    <n v="137023.92000000001"/>
    <s v=""/>
    <n v="137023.92000000001"/>
  </r>
  <r>
    <x v="317"/>
    <x v="321"/>
    <n v="3368"/>
    <s v="Wilson Middle School"/>
    <s v="Yes"/>
    <x v="0"/>
    <n v="830.31"/>
    <n v="1"/>
    <n v="1"/>
    <n v="830.31"/>
    <n v="2.4359999999999999"/>
    <n v="72728"/>
    <n v="78209"/>
    <n v="177165.41"/>
    <n v="13351.71"/>
    <n v="14418.72"/>
    <n v="0.18149999999999999"/>
    <n v="0.17510000000000001"/>
    <n v="69617.41"/>
    <n v="3175.29"/>
    <n v="555.99"/>
    <n v="3731.2799999999997"/>
    <n v="263865.81"/>
    <s v=""/>
    <n v="263865.81"/>
  </r>
  <r>
    <x v="317"/>
    <x v="321"/>
    <n v="5153"/>
    <s v="Yakima Online"/>
    <s v="Yes"/>
    <x v="0"/>
    <n v="354.98"/>
    <n v="1"/>
    <n v="1"/>
    <n v="354.98"/>
    <n v="1.0409999999999999"/>
    <n v="72728"/>
    <n v="78209"/>
    <n v="75709.850000000006"/>
    <n v="5705.72"/>
    <n v="14418.72"/>
    <n v="0.18149999999999999"/>
    <n v="0.17510000000000001"/>
    <n v="29750.3"/>
    <n v="1356.93"/>
    <n v="237.6"/>
    <n v="1594.53"/>
    <n v="112760.40000000001"/>
    <s v=""/>
    <n v="112760.40000000001"/>
  </r>
  <r>
    <x v="317"/>
    <x v="321"/>
    <n v="5355"/>
    <s v="Yakima Open Doors"/>
    <s v="Yes"/>
    <x v="0"/>
    <n v="111"/>
    <n v="1"/>
    <n v="1"/>
    <n v="111"/>
    <n v="0.32600000000000001"/>
    <n v="72728"/>
    <n v="78209"/>
    <n v="23709.33"/>
    <n v="1786.8"/>
    <n v="14418.72"/>
    <n v="0.18149999999999999"/>
    <n v="0.17510000000000001"/>
    <n v="9316.61"/>
    <n v="424.94"/>
    <n v="74.41"/>
    <n v="499.35"/>
    <n v="35312.090000000004"/>
    <s v=""/>
    <n v="35312.090000000004"/>
  </r>
  <r>
    <x v="317"/>
    <x v="321"/>
    <n v="5224"/>
    <s v="Yakima Satellite Alternative Programs"/>
    <s v="Yes"/>
    <x v="0"/>
    <n v="75.709999999999994"/>
    <n v="1"/>
    <n v="1"/>
    <n v="75.709999999999994"/>
    <n v="0.222"/>
    <n v="72728"/>
    <n v="78209"/>
    <n v="16145.62"/>
    <n v="1216.78"/>
    <n v="14418.72"/>
    <n v="0.18149999999999999"/>
    <n v="0.17510000000000001"/>
    <n v="6344.44"/>
    <n v="289.37"/>
    <n v="50.67"/>
    <n v="340.04"/>
    <n v="24046.880000000001"/>
    <s v=""/>
    <n v="24046.880000000001"/>
  </r>
  <r>
    <x v="318"/>
    <x v="322"/>
    <n v="4346"/>
    <s v="Fort Stevens Elementary"/>
    <s v="Yes"/>
    <x v="0"/>
    <n v="477.56"/>
    <n v="1.06"/>
    <n v="1.06"/>
    <n v="477.56"/>
    <n v="1.401"/>
    <n v="72728"/>
    <n v="78209"/>
    <n v="108005.44"/>
    <n v="8139.62"/>
    <n v="14418.72"/>
    <n v="0.18149999999999999"/>
    <n v="0.17510000000000001"/>
    <n v="41228.86"/>
    <n v="1935.75"/>
    <n v="338.95"/>
    <n v="2274.6999999999998"/>
    <n v="159648.62"/>
    <s v=""/>
    <n v="159648.62"/>
  </r>
  <r>
    <x v="318"/>
    <x v="322"/>
    <n v="5018"/>
    <s v="Lackamas Elementary"/>
    <s v="No"/>
    <x v="1"/>
    <n v="288.10000000000002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2260"/>
    <s v="McKenna Elementary"/>
    <s v="No"/>
    <x v="1"/>
    <n v="389.4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4451"/>
    <s v="Mill Pond Elementary School"/>
    <s v="No"/>
    <x v="1"/>
    <n v="379.36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5052"/>
    <s v="Ridgeline Middle School"/>
    <s v="No"/>
    <x v="1"/>
    <n v="577.3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3848"/>
    <s v="Southworth Elementary"/>
    <s v="No"/>
    <x v="1"/>
    <n v="670.15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1627"/>
    <s v="Yelm Extension School"/>
    <s v="Yes"/>
    <x v="0"/>
    <n v="168.01000000000002"/>
    <n v="1.06"/>
    <n v="1.06"/>
    <n v="168.01000000000002"/>
    <n v="0.49299999999999999"/>
    <n v="72728"/>
    <n v="78209"/>
    <n v="38006.199999999997"/>
    <n v="2864.26"/>
    <n v="14418.72"/>
    <n v="0.18149999999999999"/>
    <n v="0.17510000000000001"/>
    <n v="14508.09"/>
    <n v="681.17"/>
    <n v="119.27"/>
    <n v="800.43999999999994"/>
    <n v="56178.99"/>
    <n v="1.0000000009313226E-2"/>
    <n v="56179.000000000007"/>
  </r>
  <r>
    <x v="318"/>
    <x v="322"/>
    <n v="2633"/>
    <s v="Yelm High School 12"/>
    <s v="No"/>
    <x v="1"/>
    <n v="1633.53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2481"/>
    <s v="Yelm Middle School"/>
    <s v="No"/>
    <x v="1"/>
    <n v="684.28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8"/>
    <x v="322"/>
    <n v="4224"/>
    <s v="Yelm Prairie Elementary"/>
    <s v="No"/>
    <x v="1"/>
    <n v="426.21"/>
    <n v="1.06"/>
    <n v="1.06"/>
    <n v="0"/>
    <n v="0"/>
    <n v="72728"/>
    <n v="78209"/>
    <n v="0"/>
    <n v="0"/>
    <n v="14418.72"/>
    <n v="0.18149999999999999"/>
    <n v="0.17510000000000001"/>
    <n v="0"/>
    <n v="0"/>
    <n v="0"/>
    <n v="0"/>
    <n v="0"/>
    <n v="0"/>
    <n v="0"/>
  </r>
  <r>
    <x v="319"/>
    <x v="323"/>
    <n v="2783"/>
    <s v="Hilton Elementary School"/>
    <s v="Yes"/>
    <x v="0"/>
    <n v="317.43"/>
    <n v="1"/>
    <n v="1"/>
    <n v="317.43"/>
    <n v="0.93100000000000005"/>
    <n v="72728"/>
    <n v="78209"/>
    <n v="67709.77"/>
    <n v="5102.8100000000004"/>
    <n v="14418.72"/>
    <n v="0.18149999999999999"/>
    <n v="0.17510000000000001"/>
    <n v="26606.65"/>
    <n v="1213.54"/>
    <n v="212.49"/>
    <n v="1426.03"/>
    <n v="100845.26000000001"/>
    <s v=""/>
    <n v="100845.26000000001"/>
  </r>
  <r>
    <x v="319"/>
    <x v="323"/>
    <n v="2240"/>
    <s v="Zillah High School"/>
    <s v="Yes"/>
    <x v="0"/>
    <n v="440.65999999999997"/>
    <n v="1"/>
    <n v="1"/>
    <n v="440.65999999999997"/>
    <n v="1.2929999999999999"/>
    <n v="72728"/>
    <n v="78209"/>
    <n v="94037.3"/>
    <n v="7086.94"/>
    <n v="14418.72"/>
    <n v="0.18149999999999999"/>
    <n v="0.17510000000000001"/>
    <n v="36952.1"/>
    <n v="1685.4"/>
    <n v="295.11"/>
    <n v="1980.5100000000002"/>
    <n v="140056.85"/>
    <n v="1.0000000009313226E-2"/>
    <n v="140056.86000000002"/>
  </r>
  <r>
    <x v="319"/>
    <x v="323"/>
    <n v="4221"/>
    <s v="Zillah Intermediate School"/>
    <s v="Yes"/>
    <x v="0"/>
    <n v="265"/>
    <n v="1"/>
    <n v="1"/>
    <n v="265"/>
    <n v="0.77700000000000002"/>
    <n v="72728"/>
    <n v="78209"/>
    <n v="56509.66"/>
    <n v="4258.7299999999996"/>
    <n v="14418.72"/>
    <n v="0.18149999999999999"/>
    <n v="0.17510000000000001"/>
    <n v="22205.55"/>
    <n v="1012.81"/>
    <n v="177.34"/>
    <n v="1190.1499999999999"/>
    <n v="84164.09"/>
    <s v=""/>
    <n v="84164.09"/>
  </r>
  <r>
    <x v="319"/>
    <x v="323"/>
    <n v="4481"/>
    <s v="Zillah Middle School"/>
    <s v="Yes"/>
    <x v="0"/>
    <n v="313.18"/>
    <n v="1"/>
    <n v="1"/>
    <n v="313.18"/>
    <n v="0.91900000000000004"/>
    <n v="72728"/>
    <n v="78209"/>
    <n v="66837.03"/>
    <n v="5037.04"/>
    <n v="14418.72"/>
    <n v="0.18149999999999999"/>
    <n v="0.17510000000000001"/>
    <n v="26263.71"/>
    <n v="1197.9000000000001"/>
    <n v="209.75"/>
    <n v="1407.65"/>
    <n v="99545.429999999978"/>
    <s v=""/>
    <n v="99545.4299999999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47F821-93C5-4B1E-A1E6-0511D04469EF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S2:V330" firstHeaderRow="1" firstDataRow="2" firstDataCol="1"/>
  <pivotFields count="15">
    <pivotField axis="axisRow" showAll="0" sortType="ascending">
      <items count="3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2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</pivotField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 defaultSubtotal="0"/>
    <pivotField showAll="0" includeNewItemsInFilter="1"/>
    <pivotField axis="axisCol" showAll="0">
      <items count="3">
        <item x="1"/>
        <item x="0"/>
        <item t="default"/>
      </items>
    </pivotField>
  </pivotFields>
  <rowFields count="1">
    <field x="0"/>
  </rowFields>
  <rowItems count="3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 t="grand">
      <x/>
    </i>
  </rowItems>
  <colFields count="1">
    <field x="14"/>
  </colFields>
  <colItems count="3">
    <i>
      <x/>
    </i>
    <i>
      <x v="1"/>
    </i>
    <i t="grand">
      <x/>
    </i>
  </colItems>
  <dataFields count="1">
    <dataField name="Sum of TOTAL" fld="9" baseField="0" baseItem="43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E47792-2F8C-4FCD-8A26-A63A697F833D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A2:AD330" firstHeaderRow="1" firstDataRow="2" firstDataCol="1"/>
  <pivotFields count="14">
    <pivotField axis="axisRow" showAll="0" sortType="ascending">
      <items count="3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2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</pivotField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showAll="0"/>
    <pivotField showAll="0"/>
    <pivotField showAll="0" defaultSubtotal="0"/>
    <pivotField axis="axisCol" showAll="0">
      <items count="3">
        <item x="1"/>
        <item x="0"/>
        <item t="default"/>
      </items>
    </pivotField>
  </pivotFields>
  <rowFields count="1">
    <field x="0"/>
  </rowFields>
  <rowItems count="3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um of TK" fld="5" baseField="0" baseItem="54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8513B1-C716-4793-B190-088766B31B59}" name="PivotTable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rowHeaderCaption="District">
  <location ref="A3:C324" firstHeaderRow="0" firstDataRow="1" firstDataCol="1" rowPageCount="1" colPageCount="1"/>
  <pivotFields count="25">
    <pivotField axis="axisRow" showAll="0" sortType="ascending">
      <items count="321">
        <item x="298"/>
        <item x="11"/>
        <item x="192"/>
        <item x="128"/>
        <item x="225"/>
        <item x="37"/>
        <item x="5"/>
        <item x="112"/>
        <item x="198"/>
        <item x="115"/>
        <item x="81"/>
        <item x="208"/>
        <item x="223"/>
        <item x="138"/>
        <item x="259"/>
        <item x="71"/>
        <item x="121"/>
        <item x="25"/>
        <item x="24"/>
        <item x="301"/>
        <item x="201"/>
        <item x="204"/>
        <item x="51"/>
        <item x="239"/>
        <item x="22"/>
        <item x="214"/>
        <item x="213"/>
        <item x="288"/>
        <item x="98"/>
        <item x="118"/>
        <item x="93"/>
        <item x="297"/>
        <item x="76"/>
        <item x="21"/>
        <item x="8"/>
        <item x="224"/>
        <item x="230"/>
        <item x="58"/>
        <item x="258"/>
        <item x="129"/>
        <item x="281"/>
        <item x="26"/>
        <item x="109"/>
        <item x="315"/>
        <item x="111"/>
        <item x="189"/>
        <item x="18"/>
        <item x="193"/>
        <item x="64"/>
        <item x="137"/>
        <item x="299"/>
        <item x="110"/>
        <item x="53"/>
        <item x="188"/>
        <item x="105"/>
        <item x="222"/>
        <item x="196"/>
        <item x="168"/>
        <item x="257"/>
        <item x="108"/>
        <item x="203"/>
        <item x="292"/>
        <item x="215"/>
        <item x="296"/>
        <item x="49"/>
        <item x="247"/>
        <item x="232"/>
        <item x="152"/>
        <item x="73"/>
        <item x="311"/>
        <item x="87"/>
        <item x="0"/>
        <item x="100"/>
        <item x="167"/>
        <item x="142"/>
        <item x="150"/>
        <item x="69"/>
        <item x="272"/>
        <item x="122"/>
        <item x="48"/>
        <item x="234"/>
        <item x="313"/>
        <item x="179"/>
        <item x="177"/>
        <item x="175"/>
        <item x="50"/>
        <item x="250"/>
        <item x="211"/>
        <item x="19"/>
        <item x="212"/>
        <item x="36"/>
        <item x="205"/>
        <item x="235"/>
        <item x="78"/>
        <item x="72"/>
        <item x="145"/>
        <item x="97"/>
        <item x="289"/>
        <item x="221"/>
        <item x="244"/>
        <item x="9"/>
        <item x="283"/>
        <item x="227"/>
        <item x="6"/>
        <item x="273"/>
        <item x="246"/>
        <item x="107"/>
        <item x="242"/>
        <item x="124"/>
        <item x="113"/>
        <item x="174"/>
        <item x="266"/>
        <item x="158"/>
        <item x="264"/>
        <item x="216"/>
        <item x="218"/>
        <item x="102"/>
        <item x="103"/>
        <item x="308"/>
        <item x="104"/>
        <item x="16"/>
        <item x="7"/>
        <item x="169"/>
        <item x="29"/>
        <item x="249"/>
        <item x="27"/>
        <item x="270"/>
        <item x="55"/>
        <item x="65"/>
        <item x="276"/>
        <item x="68"/>
        <item x="116"/>
        <item x="38"/>
        <item x="314"/>
        <item x="13"/>
        <item x="28"/>
        <item x="282"/>
        <item x="85"/>
        <item x="117"/>
        <item x="229"/>
        <item x="86"/>
        <item x="307"/>
        <item x="134"/>
        <item x="161"/>
        <item x="74"/>
        <item x="153"/>
        <item x="151"/>
        <item x="1"/>
        <item x="312"/>
        <item x="15"/>
        <item x="277"/>
        <item x="184"/>
        <item x="199"/>
        <item x="32"/>
        <item x="305"/>
        <item x="31"/>
        <item x="254"/>
        <item x="220"/>
        <item x="2"/>
        <item x="52"/>
        <item x="180"/>
        <item x="309"/>
        <item x="95"/>
        <item x="57"/>
        <item x="251"/>
        <item x="91"/>
        <item x="241"/>
        <item x="139"/>
        <item x="202"/>
        <item x="170"/>
        <item x="99"/>
        <item x="163"/>
        <item x="183"/>
        <item x="181"/>
        <item x="17"/>
        <item x="197"/>
        <item x="147"/>
        <item x="278"/>
        <item x="190"/>
        <item x="195"/>
        <item x="178"/>
        <item x="219"/>
        <item x="248"/>
        <item x="162"/>
        <item x="310"/>
        <item x="171"/>
        <item x="164"/>
        <item x="54"/>
        <item x="238"/>
        <item x="260"/>
        <item x="210"/>
        <item x="271"/>
        <item x="23"/>
        <item x="286"/>
        <item x="268"/>
        <item x="60"/>
        <item x="191"/>
        <item x="39"/>
        <item x="200"/>
        <item x="82"/>
        <item x="12"/>
        <item x="66"/>
        <item x="306"/>
        <item x="80"/>
        <item x="35"/>
        <item x="101"/>
        <item x="265"/>
        <item x="240"/>
        <item x="186"/>
        <item x="131"/>
        <item x="233"/>
        <item x="46"/>
        <item x="20"/>
        <item x="236"/>
        <item x="3"/>
        <item x="119"/>
        <item x="47"/>
        <item x="157"/>
        <item x="243"/>
        <item x="156"/>
        <item x="148"/>
        <item x="262"/>
        <item x="75"/>
        <item x="123"/>
        <item x="159"/>
        <item x="67"/>
        <item x="4"/>
        <item x="141"/>
        <item x="106"/>
        <item x="149"/>
        <item x="245"/>
        <item x="125"/>
        <item x="263"/>
        <item x="56"/>
        <item x="90"/>
        <item x="256"/>
        <item x="253"/>
        <item x="187"/>
        <item x="92"/>
        <item x="165"/>
        <item x="144"/>
        <item x="143"/>
        <item x="30"/>
        <item x="83"/>
        <item x="33"/>
        <item x="62"/>
        <item x="127"/>
        <item x="303"/>
        <item x="59"/>
        <item x="226"/>
        <item x="252"/>
        <item x="132"/>
        <item x="207"/>
        <item x="185"/>
        <item x="34"/>
        <item x="300"/>
        <item x="287"/>
        <item x="45"/>
        <item x="130"/>
        <item x="267"/>
        <item x="77"/>
        <item x="43"/>
        <item x="140"/>
        <item x="173"/>
        <item x="114"/>
        <item x="318"/>
        <item x="172"/>
        <item x="284"/>
        <item x="182"/>
        <item x="217"/>
        <item x="94"/>
        <item x="228"/>
        <item x="275"/>
        <item x="290"/>
        <item x="291"/>
        <item x="61"/>
        <item x="294"/>
        <item x="41"/>
        <item x="280"/>
        <item x="44"/>
        <item x="293"/>
        <item x="206"/>
        <item x="10"/>
        <item x="79"/>
        <item x="14"/>
        <item x="135"/>
        <item x="146"/>
        <item x="166"/>
        <item x="155"/>
        <item x="304"/>
        <item x="133"/>
        <item x="120"/>
        <item x="126"/>
        <item x="274"/>
        <item x="209"/>
        <item x="40"/>
        <item x="194"/>
        <item x="84"/>
        <item x="261"/>
        <item x="42"/>
        <item x="70"/>
        <item x="231"/>
        <item x="255"/>
        <item x="176"/>
        <item x="285"/>
        <item x="160"/>
        <item x="317"/>
        <item x="63"/>
        <item x="237"/>
        <item x="136"/>
        <item x="88"/>
        <item x="269"/>
        <item x="279"/>
        <item x="96"/>
        <item x="89"/>
        <item x="319"/>
        <item x="295"/>
        <item x="302"/>
        <item x="154"/>
        <item x="316"/>
        <item t="default"/>
      </items>
    </pivotField>
    <pivotField showAll="0">
      <items count="325">
        <item x="301"/>
        <item x="11"/>
        <item x="193"/>
        <item x="128"/>
        <item x="227"/>
        <item x="37"/>
        <item x="5"/>
        <item x="112"/>
        <item x="199"/>
        <item x="115"/>
        <item x="81"/>
        <item x="210"/>
        <item x="225"/>
        <item x="138"/>
        <item x="261"/>
        <item x="71"/>
        <item x="121"/>
        <item x="25"/>
        <item x="24"/>
        <item x="304"/>
        <item x="206"/>
        <item x="51"/>
        <item x="241"/>
        <item x="22"/>
        <item x="216"/>
        <item x="215"/>
        <item x="291"/>
        <item x="98"/>
        <item x="118"/>
        <item x="93"/>
        <item x="300"/>
        <item x="76"/>
        <item x="21"/>
        <item x="8"/>
        <item x="226"/>
        <item x="58"/>
        <item x="260"/>
        <item x="129"/>
        <item x="284"/>
        <item x="26"/>
        <item x="109"/>
        <item x="319"/>
        <item x="111"/>
        <item x="190"/>
        <item x="18"/>
        <item x="194"/>
        <item x="64"/>
        <item x="137"/>
        <item x="302"/>
        <item x="110"/>
        <item x="53"/>
        <item x="189"/>
        <item x="105"/>
        <item x="224"/>
        <item x="197"/>
        <item x="169"/>
        <item x="259"/>
        <item x="108"/>
        <item x="204"/>
        <item x="295"/>
        <item x="217"/>
        <item x="299"/>
        <item x="49"/>
        <item x="249"/>
        <item x="234"/>
        <item x="152"/>
        <item x="73"/>
        <item x="315"/>
        <item x="87"/>
        <item x="0"/>
        <item x="100"/>
        <item x="168"/>
        <item x="142"/>
        <item x="150"/>
        <item x="69"/>
        <item x="275"/>
        <item x="122"/>
        <item x="48"/>
        <item x="236"/>
        <item x="317"/>
        <item x="180"/>
        <item x="178"/>
        <item x="176"/>
        <item x="50"/>
        <item x="252"/>
        <item x="213"/>
        <item x="19"/>
        <item x="214"/>
        <item x="36"/>
        <item x="207"/>
        <item x="237"/>
        <item x="78"/>
        <item x="72"/>
        <item x="145"/>
        <item x="97"/>
        <item x="292"/>
        <item x="223"/>
        <item x="246"/>
        <item x="9"/>
        <item x="286"/>
        <item x="229"/>
        <item x="6"/>
        <item x="276"/>
        <item x="248"/>
        <item x="107"/>
        <item x="244"/>
        <item x="124"/>
        <item x="113"/>
        <item x="175"/>
        <item x="269"/>
        <item x="158"/>
        <item x="267"/>
        <item x="218"/>
        <item x="16"/>
        <item x="7"/>
        <item x="170"/>
        <item x="29"/>
        <item x="251"/>
        <item x="273"/>
        <item x="55"/>
        <item x="65"/>
        <item x="279"/>
        <item x="68"/>
        <item x="116"/>
        <item x="38"/>
        <item x="318"/>
        <item x="13"/>
        <item x="28"/>
        <item x="285"/>
        <item x="85"/>
        <item x="117"/>
        <item x="231"/>
        <item x="86"/>
        <item x="311"/>
        <item x="134"/>
        <item x="161"/>
        <item x="74"/>
        <item x="153"/>
        <item x="151"/>
        <item x="1"/>
        <item x="316"/>
        <item x="15"/>
        <item x="280"/>
        <item x="185"/>
        <item x="200"/>
        <item x="32"/>
        <item x="309"/>
        <item x="31"/>
        <item x="256"/>
        <item x="222"/>
        <item x="2"/>
        <item x="52"/>
        <item x="181"/>
        <item x="313"/>
        <item x="95"/>
        <item x="57"/>
        <item x="253"/>
        <item x="91"/>
        <item x="243"/>
        <item x="139"/>
        <item x="203"/>
        <item x="171"/>
        <item x="99"/>
        <item x="184"/>
        <item x="182"/>
        <item x="17"/>
        <item x="198"/>
        <item x="147"/>
        <item x="281"/>
        <item x="191"/>
        <item x="179"/>
        <item x="221"/>
        <item x="250"/>
        <item x="162"/>
        <item x="314"/>
        <item x="172"/>
        <item x="164"/>
        <item x="54"/>
        <item x="240"/>
        <item x="262"/>
        <item x="212"/>
        <item x="274"/>
        <item x="23"/>
        <item x="289"/>
        <item x="271"/>
        <item x="60"/>
        <item x="192"/>
        <item x="39"/>
        <item x="201"/>
        <item x="82"/>
        <item x="12"/>
        <item x="66"/>
        <item x="310"/>
        <item x="80"/>
        <item x="268"/>
        <item x="242"/>
        <item x="187"/>
        <item x="131"/>
        <item x="235"/>
        <item x="46"/>
        <item x="20"/>
        <item x="238"/>
        <item x="3"/>
        <item x="119"/>
        <item x="47"/>
        <item x="157"/>
        <item x="245"/>
        <item x="156"/>
        <item x="148"/>
        <item x="265"/>
        <item x="75"/>
        <item x="123"/>
        <item x="159"/>
        <item x="67"/>
        <item x="4"/>
        <item x="141"/>
        <item x="106"/>
        <item x="149"/>
        <item x="247"/>
        <item x="125"/>
        <item x="266"/>
        <item x="56"/>
        <item x="90"/>
        <item x="258"/>
        <item x="255"/>
        <item x="188"/>
        <item x="92"/>
        <item x="166"/>
        <item x="144"/>
        <item x="143"/>
        <item x="30"/>
        <item x="83"/>
        <item x="33"/>
        <item x="62"/>
        <item x="127"/>
        <item x="306"/>
        <item x="59"/>
        <item x="228"/>
        <item x="254"/>
        <item x="209"/>
        <item x="186"/>
        <item x="34"/>
        <item x="303"/>
        <item x="290"/>
        <item x="45"/>
        <item x="130"/>
        <item x="270"/>
        <item x="77"/>
        <item x="43"/>
        <item x="140"/>
        <item x="174"/>
        <item x="114"/>
        <item x="322"/>
        <item x="173"/>
        <item x="287"/>
        <item x="183"/>
        <item x="219"/>
        <item x="94"/>
        <item x="230"/>
        <item x="278"/>
        <item x="293"/>
        <item x="294"/>
        <item x="61"/>
        <item x="297"/>
        <item x="41"/>
        <item x="283"/>
        <item x="44"/>
        <item x="296"/>
        <item x="208"/>
        <item x="10"/>
        <item x="79"/>
        <item x="14"/>
        <item x="135"/>
        <item x="146"/>
        <item x="167"/>
        <item x="155"/>
        <item x="133"/>
        <item x="120"/>
        <item x="126"/>
        <item x="277"/>
        <item x="211"/>
        <item x="40"/>
        <item x="195"/>
        <item x="84"/>
        <item x="263"/>
        <item x="42"/>
        <item x="70"/>
        <item x="233"/>
        <item x="257"/>
        <item x="177"/>
        <item x="288"/>
        <item x="160"/>
        <item x="321"/>
        <item x="63"/>
        <item x="239"/>
        <item x="136"/>
        <item x="88"/>
        <item x="272"/>
        <item x="282"/>
        <item x="96"/>
        <item x="89"/>
        <item x="323"/>
        <item x="298"/>
        <item x="307"/>
        <item x="154"/>
        <item x="320"/>
        <item x="27"/>
        <item x="35"/>
        <item x="102"/>
        <item x="103"/>
        <item x="132"/>
        <item x="220"/>
        <item x="308"/>
        <item x="101"/>
        <item x="163"/>
        <item x="202"/>
        <item x="312"/>
        <item x="196"/>
        <item x="104"/>
        <item x="165"/>
        <item x="205"/>
        <item x="232"/>
        <item x="264"/>
        <item x="305"/>
        <item t="default"/>
      </items>
    </pivotField>
    <pivotField showAll="0"/>
    <pivotField showAll="0"/>
    <pivotField showAll="0" defaultSubtotal="0"/>
    <pivotField axis="axisPage" showAll="0" defaultSubtotal="0">
      <items count="2">
        <item x="1"/>
        <item x="0"/>
      </items>
    </pivotField>
    <pivotField showAll="0"/>
    <pivotField showAll="0"/>
    <pivotField showAll="0"/>
    <pivotField dataField="1" numFmtId="164" showAll="0"/>
    <pivotField numFmtId="43" showAll="0"/>
    <pivotField numFmtId="165" showAll="0"/>
    <pivotField numFmtId="165" showAll="0"/>
    <pivotField numFmtId="165" showAll="0"/>
    <pivotField numFmtId="165" showAll="0"/>
    <pivotField numFmtId="165" showAll="0"/>
    <pivotField numFmtId="10" showAll="0"/>
    <pivotField numFmtId="10" showAll="0"/>
    <pivotField numFmtId="165" showAl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numFmtId="165" showAll="0" defaultSubtotal="0"/>
  </pivotFields>
  <rowFields count="1">
    <field x="0"/>
  </rowFields>
  <rowItems count="3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 t="grand">
      <x/>
    </i>
  </rowItems>
  <colFields count="1">
    <field x="-2"/>
  </colFields>
  <colItems count="2">
    <i>
      <x/>
    </i>
    <i i="1">
      <x v="1"/>
    </i>
  </colItems>
  <pageFields count="1">
    <pageField fld="5" hier="-1"/>
  </pageFields>
  <dataFields count="2">
    <dataField name="Sum of High Poverty Schools Prior Year AAFTE" fld="9" baseField="0" baseItem="46" numFmtId="4"/>
    <dataField name="Sum of High Poverty Schools Allocation" fld="22" baseField="0" baseItem="46" numFmtId="4"/>
  </dataFields>
  <formats count="7">
    <format dxfId="1589">
      <pivotArea field="1" type="button" dataOnly="0" labelOnly="1" outline="0"/>
    </format>
    <format dxfId="1588">
      <pivotArea field="0" type="button" dataOnly="0" labelOnly="1" outline="0" axis="axisRow" fieldPosition="0"/>
    </format>
    <format dxfId="1587">
      <pivotArea field="5" type="button" dataOnly="0" labelOnly="1" outline="0" axis="axisPage" fieldPosition="0"/>
    </format>
    <format dxfId="15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85">
      <pivotArea collapsedLevelsAreSubtotals="1" fieldPosition="0">
        <references count="2">
          <reference field="4294967294" count="1" selected="0">
            <x v="1"/>
          </reference>
          <reference field="0" count="1">
            <x v="290"/>
          </reference>
        </references>
      </pivotArea>
    </format>
    <format dxfId="1584">
      <pivotArea outline="0" fieldPosition="0">
        <references count="1">
          <reference field="4294967294" count="1">
            <x v="0"/>
          </reference>
        </references>
      </pivotArea>
    </format>
    <format dxfId="1583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F72F4B-0D00-486D-AE8E-0B9C7A970EF7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compact="0" compactData="0" gridDropZones="1" multipleFieldFilters="0">
  <location ref="A3:E1182" firstHeaderRow="2" firstDataRow="2" firstDataCol="4" rowPageCount="1" colPageCount="1"/>
  <pivotFields count="14">
    <pivotField axis="axisRow" compact="0" outline="0" showAll="0" sortType="ascending" defaultSubtotal="0">
      <items count="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2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</items>
    </pivotField>
    <pivotField axis="axisRow" compact="0" outline="0" showAll="0" defaultSubtotal="0">
      <items count="326">
        <item x="71"/>
        <item x="149"/>
        <item x="160"/>
        <item x="218"/>
        <item x="230"/>
        <item x="6"/>
        <item x="103"/>
        <item x="123"/>
        <item x="34"/>
        <item x="100"/>
        <item x="286"/>
        <item x="1"/>
        <item x="202"/>
        <item x="136"/>
        <item x="288"/>
        <item x="151"/>
        <item x="122"/>
        <item x="176"/>
        <item x="46"/>
        <item x="88"/>
        <item x="216"/>
        <item x="33"/>
        <item x="24"/>
        <item x="194"/>
        <item x="18"/>
        <item x="17"/>
        <item x="41"/>
        <item x="137"/>
        <item x="125"/>
        <item x="246"/>
        <item x="157"/>
        <item x="155"/>
        <item x="248"/>
        <item x="258"/>
        <item x="90"/>
        <item x="5"/>
        <item x="134"/>
        <item x="199"/>
        <item x="299"/>
        <item x="281"/>
        <item x="303"/>
        <item x="265"/>
        <item x="283"/>
        <item x="261"/>
        <item x="215"/>
        <item x="220"/>
        <item x="79"/>
        <item x="64"/>
        <item x="85"/>
        <item x="22"/>
        <item x="161"/>
        <item x="52"/>
        <item x="189"/>
        <item x="129"/>
        <item x="237"/>
        <item x="165"/>
        <item x="37"/>
        <item x="252"/>
        <item x="197"/>
        <item x="279"/>
        <item x="249"/>
        <item x="312"/>
        <item x="48"/>
        <item x="130"/>
        <item x="203"/>
        <item x="229"/>
        <item x="132"/>
        <item x="76"/>
        <item x="304"/>
        <item x="15"/>
        <item x="94"/>
        <item x="68"/>
        <item x="146"/>
        <item x="226"/>
        <item x="32"/>
        <item x="264"/>
        <item x="93"/>
        <item x="287"/>
        <item x="205"/>
        <item x="10"/>
        <item x="201"/>
        <item x="247"/>
        <item x="301"/>
        <item x="139"/>
        <item x="142"/>
        <item x="70"/>
        <item x="315"/>
        <item x="319"/>
        <item x="238"/>
        <item x="167"/>
        <item x="242"/>
        <item x="30"/>
        <item x="274"/>
        <item x="164"/>
        <item x="318"/>
        <item x="96"/>
        <item x="28"/>
        <item x="172"/>
        <item x="72"/>
        <item x="54"/>
        <item x="232"/>
        <item x="106"/>
        <item x="59"/>
        <item x="42"/>
        <item x="51"/>
        <item x="44"/>
        <item x="7"/>
        <item x="109"/>
        <item x="268"/>
        <item x="9"/>
        <item x="133"/>
        <item x="140"/>
        <item x="219"/>
        <item x="29"/>
        <item x="295"/>
        <item x="16"/>
        <item x="227"/>
        <item x="108"/>
        <item x="235"/>
        <item x="296"/>
        <item x="250"/>
        <item x="3"/>
        <item x="39"/>
        <item x="262"/>
        <item x="213"/>
        <item x="294"/>
        <item x="144"/>
        <item x="289"/>
        <item x="314"/>
        <item x="49"/>
        <item x="13"/>
        <item x="169"/>
        <item x="266"/>
        <item x="231"/>
        <item x="74"/>
        <item x="245"/>
        <item x="244"/>
        <item x="95"/>
        <item x="290"/>
        <item x="178"/>
        <item x="224"/>
        <item x="233"/>
        <item x="75"/>
        <item x="148"/>
        <item x="67"/>
        <item x="147"/>
        <item x="323"/>
        <item x="292"/>
        <item x="223"/>
        <item x="221"/>
        <item x="112"/>
        <item x="228"/>
        <item x="310"/>
        <item x="145"/>
        <item x="185"/>
        <item x="173"/>
        <item x="188"/>
        <item x="243"/>
        <item x="291"/>
        <item x="73"/>
        <item x="57"/>
        <item x="124"/>
        <item x="171"/>
        <item x="187"/>
        <item x="270"/>
        <item x="267"/>
        <item x="110"/>
        <item x="84"/>
        <item x="307"/>
        <item x="83"/>
        <item x="182"/>
        <item x="82"/>
        <item x="162"/>
        <item x="175"/>
        <item x="272"/>
        <item x="174"/>
        <item x="153"/>
        <item x="257"/>
        <item x="212"/>
        <item x="241"/>
        <item x="53"/>
        <item x="45"/>
        <item x="180"/>
        <item x="198"/>
        <item x="2"/>
        <item x="47"/>
        <item x="300"/>
        <item x="56"/>
        <item x="177"/>
        <item x="8"/>
        <item x="154"/>
        <item x="200"/>
        <item x="170"/>
        <item x="60"/>
        <item x="21"/>
        <item x="91"/>
        <item x="285"/>
        <item x="11"/>
        <item x="298"/>
        <item x="192"/>
        <item x="87"/>
        <item x="89"/>
        <item x="26"/>
        <item x="25"/>
        <item x="78"/>
        <item x="62"/>
        <item x="273"/>
        <item x="114"/>
        <item x="183"/>
        <item x="159"/>
        <item x="98"/>
        <item x="55"/>
        <item x="12"/>
        <item x="35"/>
        <item x="4"/>
        <item x="253"/>
        <item x="102"/>
        <item x="275"/>
        <item x="141"/>
        <item x="305"/>
        <item x="66"/>
        <item x="214"/>
        <item x="80"/>
        <item x="92"/>
        <item x="217"/>
        <item x="313"/>
        <item x="190"/>
        <item x="23"/>
        <item x="211"/>
        <item x="168"/>
        <item x="107"/>
        <item x="222"/>
        <item x="99"/>
        <item x="234"/>
        <item x="105"/>
        <item x="65"/>
        <item x="184"/>
        <item x="126"/>
        <item x="86"/>
        <item x="166"/>
        <item x="240"/>
        <item x="254"/>
        <item x="158"/>
        <item x="306"/>
        <item x="239"/>
        <item x="58"/>
        <item x="38"/>
        <item x="14"/>
        <item x="191"/>
        <item x="302"/>
        <item x="225"/>
        <item x="236"/>
        <item x="263"/>
        <item x="196"/>
        <item x="316"/>
        <item x="128"/>
        <item x="193"/>
        <item x="77"/>
        <item x="104"/>
        <item x="297"/>
        <item x="276"/>
        <item x="131"/>
        <item x="152"/>
        <item x="179"/>
        <item x="317"/>
        <item x="282"/>
        <item x="40"/>
        <item x="138"/>
        <item x="101"/>
        <item x="271"/>
        <item x="309"/>
        <item x="195"/>
        <item x="260"/>
        <item x="27"/>
        <item x="97"/>
        <item x="278"/>
        <item x="61"/>
        <item x="284"/>
        <item x="280"/>
        <item x="321"/>
        <item x="63"/>
        <item x="31"/>
        <item x="0"/>
        <item x="50"/>
        <item x="259"/>
        <item x="19"/>
        <item x="251"/>
        <item x="322"/>
        <item x="156"/>
        <item x="204"/>
        <item x="143"/>
        <item x="163"/>
        <item x="186"/>
        <item x="69"/>
        <item x="150"/>
        <item x="81"/>
        <item x="135"/>
        <item x="43"/>
        <item x="311"/>
        <item x="269"/>
        <item x="320"/>
        <item x="206"/>
        <item x="277"/>
        <item x="324"/>
        <item x="127"/>
        <item x="116"/>
        <item x="117"/>
        <item x="255"/>
        <item x="115"/>
        <item x="113"/>
        <item x="208"/>
        <item x="111"/>
        <item x="20"/>
        <item x="293"/>
        <item x="118"/>
        <item x="181"/>
        <item x="119"/>
        <item x="207"/>
        <item x="36"/>
        <item x="209"/>
        <item x="210"/>
        <item x="325"/>
        <item x="256"/>
        <item x="120"/>
        <item x="308"/>
        <item x="121"/>
      </items>
    </pivotField>
    <pivotField axis="axisRow" compact="0" outline="0" showAll="0" sortType="ascending" defaultSubtotal="0">
      <items count="2451">
        <item x="829"/>
        <item x="2231"/>
        <item x="1466"/>
        <item x="1316"/>
        <item x="1436"/>
        <item x="1651"/>
        <item x="1652"/>
        <item x="671"/>
        <item x="2291"/>
        <item x="1774"/>
        <item x="726"/>
        <item x="1545"/>
        <item x="686"/>
        <item x="525"/>
        <item x="2374"/>
        <item x="2409"/>
        <item x="1775"/>
        <item x="2404"/>
        <item x="154"/>
        <item x="526"/>
        <item x="1317"/>
        <item x="1952"/>
        <item x="527"/>
        <item x="1776"/>
        <item x="110"/>
        <item x="111"/>
        <item x="15"/>
        <item x="528"/>
        <item x="1236"/>
        <item x="842"/>
        <item x="1974"/>
        <item x="1917"/>
        <item x="478"/>
        <item x="529"/>
        <item x="1281"/>
        <item x="1717"/>
        <item x="211"/>
        <item x="2082"/>
        <item x="727"/>
        <item x="885"/>
        <item x="2387"/>
        <item x="1695"/>
        <item x="1696"/>
        <item x="886"/>
        <item x="1586"/>
        <item x="869"/>
        <item x="2406"/>
        <item x="148"/>
        <item x="2360"/>
        <item x="2282"/>
        <item x="1048"/>
        <item x="1207"/>
        <item x="508"/>
        <item x="509"/>
        <item x="1653"/>
        <item x="887"/>
        <item x="888"/>
        <item x="155"/>
        <item x="1777"/>
        <item x="1038"/>
        <item x="889"/>
        <item x="1763"/>
        <item x="139"/>
        <item x="1906"/>
        <item x="2008"/>
        <item x="1686"/>
        <item x="1081"/>
        <item x="517"/>
        <item x="1728"/>
        <item x="1049"/>
        <item x="2044"/>
        <item x="1027"/>
        <item x="156"/>
        <item x="2436"/>
        <item x="1697"/>
        <item x="1028"/>
        <item x="530"/>
        <item x="1617"/>
        <item x="389"/>
        <item x="1918"/>
        <item x="789"/>
        <item x="495"/>
        <item x="631"/>
        <item x="1943"/>
        <item x="1778"/>
        <item x="2021"/>
        <item x="1895"/>
        <item x="870"/>
        <item x="2057"/>
        <item x="2217"/>
        <item x="1718"/>
        <item x="728"/>
        <item x="2285"/>
        <item x="632"/>
        <item x="316"/>
        <item x="531"/>
        <item x="521"/>
        <item x="2083"/>
        <item x="890"/>
        <item x="1719"/>
        <item x="982"/>
        <item x="721"/>
        <item x="2438"/>
        <item x="1408"/>
        <item x="1654"/>
        <item x="2447"/>
        <item x="400"/>
        <item x="261"/>
        <item x="1039"/>
        <item x="1237"/>
        <item x="1629"/>
        <item x="1928"/>
        <item x="790"/>
        <item x="532"/>
        <item x="1846"/>
        <item x="1318"/>
        <item x="1208"/>
        <item x="1698"/>
        <item x="262"/>
        <item x="1409"/>
        <item x="1410"/>
        <item x="1411"/>
        <item x="26"/>
        <item x="2356"/>
        <item x="2310"/>
        <item x="1523"/>
        <item x="2402"/>
        <item x="2284"/>
        <item x="359"/>
        <item x="2290"/>
        <item x="335"/>
        <item x="1729"/>
        <item x="1587"/>
        <item x="1699"/>
        <item x="2434"/>
        <item x="2337"/>
        <item x="1934"/>
        <item x="1958"/>
        <item x="2352"/>
        <item x="212"/>
        <item x="1700"/>
        <item x="1538"/>
        <item x="1949"/>
        <item x="323"/>
        <item x="1040"/>
        <item x="2440"/>
        <item x="722"/>
        <item x="1041"/>
        <item x="95"/>
        <item x="27"/>
        <item x="871"/>
        <item x="2375"/>
        <item x="2376"/>
        <item x="633"/>
        <item x="634"/>
        <item x="2397"/>
        <item x="2158"/>
        <item x="2161"/>
        <item x="1532"/>
        <item x="1862"/>
        <item x="1655"/>
        <item x="2307"/>
        <item x="687"/>
        <item x="688"/>
        <item x="891"/>
        <item x="1224"/>
        <item x="2312"/>
        <item x="2122"/>
        <item x="1017"/>
        <item x="1112"/>
        <item x="1565"/>
        <item x="2280"/>
        <item x="68"/>
        <item x="354"/>
        <item x="396"/>
        <item x="487"/>
        <item x="1050"/>
        <item x="2354"/>
        <item x="1216"/>
        <item x="1319"/>
        <item x="1275"/>
        <item x="1942"/>
        <item x="2148"/>
        <item x="1779"/>
        <item x="533"/>
        <item x="1967"/>
        <item x="534"/>
        <item x="1588"/>
        <item x="2084"/>
        <item x="2085"/>
        <item x="535"/>
        <item x="536"/>
        <item x="1730"/>
        <item x="2058"/>
        <item x="2086"/>
        <item x="1099"/>
        <item x="2059"/>
        <item x="537"/>
        <item x="538"/>
        <item x="1320"/>
        <item x="1321"/>
        <item x="1780"/>
        <item x="2145"/>
        <item x="2146"/>
        <item x="539"/>
        <item x="540"/>
        <item x="541"/>
        <item x="1322"/>
        <item x="1781"/>
        <item x="1836"/>
        <item x="1323"/>
        <item x="1750"/>
        <item x="1782"/>
        <item x="1783"/>
        <item x="1784"/>
        <item x="1785"/>
        <item x="1786"/>
        <item x="1863"/>
        <item x="2069"/>
        <item x="2164"/>
        <item x="2177"/>
        <item x="542"/>
        <item x="543"/>
        <item x="544"/>
        <item x="545"/>
        <item x="830"/>
        <item x="1282"/>
        <item x="1589"/>
        <item x="1787"/>
        <item x="1788"/>
        <item x="1789"/>
        <item x="2250"/>
        <item x="12"/>
        <item x="56"/>
        <item x="112"/>
        <item x="290"/>
        <item x="355"/>
        <item x="479"/>
        <item x="546"/>
        <item x="547"/>
        <item x="548"/>
        <item x="549"/>
        <item x="550"/>
        <item x="689"/>
        <item x="1194"/>
        <item x="1238"/>
        <item x="1324"/>
        <item x="1546"/>
        <item x="1790"/>
        <item x="1791"/>
        <item x="1864"/>
        <item x="2040"/>
        <item x="2060"/>
        <item x="2072"/>
        <item x="351"/>
        <item x="352"/>
        <item x="1167"/>
        <item x="1325"/>
        <item x="1326"/>
        <item x="1327"/>
        <item x="1792"/>
        <item x="1929"/>
        <item x="2076"/>
        <item x="2087"/>
        <item x="2178"/>
        <item x="2179"/>
        <item x="157"/>
        <item x="475"/>
        <item x="551"/>
        <item x="552"/>
        <item x="553"/>
        <item x="872"/>
        <item x="1175"/>
        <item x="1412"/>
        <item x="1504"/>
        <item x="1793"/>
        <item x="63"/>
        <item x="89"/>
        <item x="390"/>
        <item x="554"/>
        <item x="555"/>
        <item x="1498"/>
        <item x="1499"/>
        <item x="2166"/>
        <item x="556"/>
        <item x="1255"/>
        <item x="1328"/>
        <item x="1794"/>
        <item x="2123"/>
        <item x="557"/>
        <item x="831"/>
        <item x="1379"/>
        <item x="2088"/>
        <item x="1145"/>
        <item x="1751"/>
        <item x="350"/>
        <item x="558"/>
        <item x="1276"/>
        <item x="2246"/>
        <item x="398"/>
        <item x="1168"/>
        <item x="1225"/>
        <item x="1226"/>
        <item x="1329"/>
        <item x="1118"/>
        <item x="1330"/>
        <item x="559"/>
        <item x="1453"/>
        <item x="1795"/>
        <item x="1975"/>
        <item x="2089"/>
        <item x="2106"/>
        <item x="2232"/>
        <item x="92"/>
        <item x="324"/>
        <item x="363"/>
        <item x="464"/>
        <item x="560"/>
        <item x="690"/>
        <item x="1082"/>
        <item x="1137"/>
        <item x="1331"/>
        <item x="1561"/>
        <item x="2056"/>
        <item x="113"/>
        <item x="309"/>
        <item x="492"/>
        <item x="561"/>
        <item x="832"/>
        <item x="833"/>
        <item x="892"/>
        <item x="1147"/>
        <item x="1169"/>
        <item x="1262"/>
        <item x="1437"/>
        <item x="1566"/>
        <item x="1796"/>
        <item x="1963"/>
        <item x="16"/>
        <item x="114"/>
        <item x="287"/>
        <item x="454"/>
        <item x="562"/>
        <item x="563"/>
        <item x="893"/>
        <item x="1213"/>
        <item x="1283"/>
        <item x="1797"/>
        <item x="2180"/>
        <item x="100"/>
        <item x="96"/>
        <item x="158"/>
        <item x="292"/>
        <item x="564"/>
        <item x="565"/>
        <item x="691"/>
        <item x="796"/>
        <item x="1113"/>
        <item x="1114"/>
        <item x="1129"/>
        <item x="1156"/>
        <item x="1284"/>
        <item x="2364"/>
        <item x="1332"/>
        <item x="1333"/>
        <item x="1454"/>
        <item x="1837"/>
        <item x="2022"/>
        <item x="2137"/>
        <item x="2201"/>
        <item x="2218"/>
        <item x="115"/>
        <item x="149"/>
        <item x="566"/>
        <item x="1139"/>
        <item x="1253"/>
        <item x="1334"/>
        <item x="1335"/>
        <item x="1404"/>
        <item x="1500"/>
        <item x="1539"/>
        <item x="1590"/>
        <item x="2090"/>
        <item x="60"/>
        <item x="128"/>
        <item x="293"/>
        <item x="294"/>
        <item x="567"/>
        <item x="568"/>
        <item x="1336"/>
        <item x="1337"/>
        <item x="1540"/>
        <item x="1547"/>
        <item x="1798"/>
        <item x="1970"/>
        <item x="2077"/>
        <item x="2091"/>
        <item x="2206"/>
        <item x="2273"/>
        <item x="280"/>
        <item x="465"/>
        <item x="569"/>
        <item x="797"/>
        <item x="1042"/>
        <item x="1233"/>
        <item x="1234"/>
        <item x="1455"/>
        <item x="1467"/>
        <item x="1764"/>
        <item x="1799"/>
        <item x="1847"/>
        <item x="1944"/>
        <item x="1950"/>
        <item x="2043"/>
        <item x="2181"/>
        <item x="263"/>
        <item x="295"/>
        <item x="635"/>
        <item x="692"/>
        <item x="723"/>
        <item x="1245"/>
        <item x="1268"/>
        <item x="1413"/>
        <item x="1618"/>
        <item x="1731"/>
        <item x="1930"/>
        <item x="2092"/>
        <item x="2170"/>
        <item x="2182"/>
        <item x="24"/>
        <item x="570"/>
        <item x="571"/>
        <item x="729"/>
        <item x="1146"/>
        <item x="1183"/>
        <item x="1896"/>
        <item x="2023"/>
        <item x="455"/>
        <item x="572"/>
        <item x="1103"/>
        <item x="2049"/>
        <item x="2107"/>
        <item x="2132"/>
        <item x="573"/>
        <item x="1378"/>
        <item x="1555"/>
        <item x="2041"/>
        <item x="2223"/>
        <item x="140"/>
        <item x="449"/>
        <item x="450"/>
        <item x="515"/>
        <item x="730"/>
        <item x="1051"/>
        <item x="1177"/>
        <item x="1800"/>
        <item x="1959"/>
        <item x="1976"/>
        <item x="202"/>
        <item x="791"/>
        <item x="2024"/>
        <item x="2108"/>
        <item x="2133"/>
        <item x="513"/>
        <item x="2345"/>
        <item x="1214"/>
        <item x="1285"/>
        <item x="1286"/>
        <item x="1287"/>
        <item x="1288"/>
        <item x="2150"/>
        <item x="17"/>
        <item x="339"/>
        <item x="522"/>
        <item x="2260"/>
        <item x="2274"/>
        <item x="25"/>
        <item x="64"/>
        <item x="203"/>
        <item x="406"/>
        <item x="510"/>
        <item x="754"/>
        <item x="755"/>
        <item x="1102"/>
        <item x="1150"/>
        <item x="1248"/>
        <item x="1263"/>
        <item x="1289"/>
        <item x="1533"/>
        <item x="1548"/>
        <item x="1562"/>
        <item x="1687"/>
        <item x="1935"/>
        <item x="2045"/>
        <item x="2061"/>
        <item x="2183"/>
        <item x="2202"/>
        <item x="2243"/>
        <item x="2275"/>
        <item x="1227"/>
        <item x="1260"/>
        <item x="1468"/>
        <item x="1591"/>
        <item x="1720"/>
        <item x="1946"/>
        <item x="1947"/>
        <item x="2009"/>
        <item x="2093"/>
        <item x="2128"/>
        <item x="2219"/>
        <item x="198"/>
        <item x="307"/>
        <item x="313"/>
        <item x="336"/>
        <item x="340"/>
        <item x="784"/>
        <item x="939"/>
        <item x="1110"/>
        <item x="1115"/>
        <item x="1140"/>
        <item x="1290"/>
        <item x="1469"/>
        <item x="1536"/>
        <item x="1564"/>
        <item x="1758"/>
        <item x="1765"/>
        <item x="2129"/>
        <item x="2138"/>
        <item x="2151"/>
        <item x="2165"/>
        <item x="2174"/>
        <item x="2184"/>
        <item x="145"/>
        <item x="325"/>
        <item x="731"/>
        <item x="353"/>
        <item x="356"/>
        <item x="1116"/>
        <item x="2109"/>
        <item x="2233"/>
        <item x="150"/>
        <item x="159"/>
        <item x="1029"/>
        <item x="1062"/>
        <item x="1152"/>
        <item x="1549"/>
        <item x="2025"/>
        <item x="2159"/>
        <item x="90"/>
        <item x="326"/>
        <item x="505"/>
        <item x="1529"/>
        <item x="1977"/>
        <item x="2160"/>
        <item x="2234"/>
        <item x="2287"/>
        <item x="160"/>
        <item x="693"/>
        <item x="732"/>
        <item x="1083"/>
        <item x="69"/>
        <item x="161"/>
        <item x="162"/>
        <item x="574"/>
        <item x="1084"/>
        <item x="1414"/>
        <item x="1415"/>
        <item x="1907"/>
        <item x="70"/>
        <item x="71"/>
        <item x="798"/>
        <item x="1209"/>
        <item x="1945"/>
        <item x="2301"/>
        <item x="334"/>
        <item x="575"/>
        <item x="1189"/>
        <item x="1592"/>
        <item x="264"/>
        <item x="426"/>
        <item x="1119"/>
        <item x="1125"/>
        <item x="1143"/>
        <item x="1240"/>
        <item x="1438"/>
        <item x="1582"/>
        <item x="2134"/>
        <item x="93"/>
        <item x="97"/>
        <item x="163"/>
        <item x="418"/>
        <item x="420"/>
        <item x="444"/>
        <item x="496"/>
        <item x="518"/>
        <item x="694"/>
        <item x="756"/>
        <item x="873"/>
        <item x="1170"/>
        <item x="1246"/>
        <item x="1556"/>
        <item x="1801"/>
        <item x="1919"/>
        <item x="2078"/>
        <item x="2116"/>
        <item x="2173"/>
        <item x="2185"/>
        <item x="2224"/>
        <item x="2239"/>
        <item x="13"/>
        <item x="72"/>
        <item x="141"/>
        <item x="164"/>
        <item x="213"/>
        <item x="248"/>
        <item x="296"/>
        <item x="341"/>
        <item x="470"/>
        <item x="576"/>
        <item x="577"/>
        <item x="578"/>
        <item x="695"/>
        <item x="843"/>
        <item x="894"/>
        <item x="1104"/>
        <item x="1187"/>
        <item x="1193"/>
        <item x="1195"/>
        <item x="1338"/>
        <item x="1339"/>
        <item x="1470"/>
        <item x="1524"/>
        <item x="1525"/>
        <item x="1593"/>
        <item x="1594"/>
        <item x="1984"/>
        <item x="2220"/>
        <item x="2251"/>
        <item x="2261"/>
        <item x="103"/>
        <item x="310"/>
        <item x="456"/>
        <item x="696"/>
        <item x="1111"/>
        <item x="1171"/>
        <item x="1184"/>
        <item x="1269"/>
        <item x="1340"/>
        <item x="1341"/>
        <item x="1511"/>
        <item x="1550"/>
        <item x="1865"/>
        <item x="2026"/>
        <item x="2062"/>
        <item x="2247"/>
        <item x="73"/>
        <item x="74"/>
        <item x="101"/>
        <item x="337"/>
        <item x="360"/>
        <item x="364"/>
        <item x="415"/>
        <item x="445"/>
        <item x="799"/>
        <item x="895"/>
        <item x="940"/>
        <item x="1052"/>
        <item x="1160"/>
        <item x="1229"/>
        <item x="451"/>
        <item x="452"/>
        <item x="1254"/>
        <item x="1256"/>
        <item x="1342"/>
        <item x="1343"/>
        <item x="1471"/>
        <item x="1501"/>
        <item x="1537"/>
        <item x="1595"/>
        <item x="1701"/>
        <item x="1897"/>
        <item x="2010"/>
        <item x="2094"/>
        <item x="2186"/>
        <item x="2187"/>
        <item x="2203"/>
        <item x="2262"/>
        <item x="18"/>
        <item x="28"/>
        <item x="29"/>
        <item x="30"/>
        <item x="104"/>
        <item x="165"/>
        <item x="214"/>
        <item x="288"/>
        <item x="297"/>
        <item x="427"/>
        <item x="428"/>
        <item x="457"/>
        <item x="474"/>
        <item x="514"/>
        <item x="579"/>
        <item x="580"/>
        <item x="636"/>
        <item x="697"/>
        <item x="698"/>
        <item x="757"/>
        <item x="758"/>
        <item x="785"/>
        <item x="820"/>
        <item x="834"/>
        <item x="941"/>
        <item x="1030"/>
        <item x="1053"/>
        <item x="1126"/>
        <item x="1159"/>
        <item x="1165"/>
        <item x="1180"/>
        <item x="1181"/>
        <item x="1182"/>
        <item x="1178"/>
        <item x="1205"/>
        <item x="1258"/>
        <item x="1291"/>
        <item x="1344"/>
        <item x="1345"/>
        <item x="1346"/>
        <item x="1387"/>
        <item x="1456"/>
        <item x="1472"/>
        <item x="1512"/>
        <item x="1534"/>
        <item x="1567"/>
        <item x="1583"/>
        <item x="1596"/>
        <item x="1619"/>
        <item x="1620"/>
        <item x="1630"/>
        <item x="1656"/>
        <item x="1657"/>
        <item x="1842"/>
        <item x="1866"/>
        <item x="2054"/>
        <item x="2156"/>
        <item x="2162"/>
        <item x="2163"/>
        <item x="2175"/>
        <item x="2188"/>
        <item x="2235"/>
        <item x="2"/>
        <item x="9"/>
        <item x="57"/>
        <item x="65"/>
        <item x="66"/>
        <item x="116"/>
        <item x="129"/>
        <item x="130"/>
        <item x="265"/>
        <item x="204"/>
        <item x="215"/>
        <item x="327"/>
        <item x="298"/>
        <item x="314"/>
        <item x="328"/>
        <item x="365"/>
        <item x="391"/>
        <item x="407"/>
        <item x="446"/>
        <item x="485"/>
        <item x="493"/>
        <item x="699"/>
        <item x="700"/>
        <item x="733"/>
        <item x="800"/>
        <item x="1347"/>
        <item x="1348"/>
        <item x="1349"/>
        <item x="1350"/>
        <item x="1405"/>
        <item x="1416"/>
        <item x="1439"/>
        <item x="1457"/>
        <item x="1541"/>
        <item x="1716"/>
        <item x="1802"/>
        <item x="1803"/>
        <item x="1804"/>
        <item x="1867"/>
        <item x="1898"/>
        <item x="1908"/>
        <item x="1920"/>
        <item x="1953"/>
        <item x="1968"/>
        <item x="2225"/>
        <item x="3"/>
        <item x="19"/>
        <item x="166"/>
        <item x="342"/>
        <item x="366"/>
        <item x="419"/>
        <item x="429"/>
        <item x="430"/>
        <item x="458"/>
        <item x="466"/>
        <item x="497"/>
        <item x="581"/>
        <item x="582"/>
        <item x="583"/>
        <item x="672"/>
        <item x="680"/>
        <item x="701"/>
        <item x="702"/>
        <item x="703"/>
        <item x="874"/>
        <item x="896"/>
        <item x="983"/>
        <item x="1063"/>
        <item x="1085"/>
        <item x="1105"/>
        <item x="1130"/>
        <item x="1153"/>
        <item x="1217"/>
        <item x="1458"/>
        <item x="1568"/>
        <item x="1597"/>
        <item x="2139"/>
        <item x="1732"/>
        <item x="1805"/>
        <item x="1806"/>
        <item x="1985"/>
        <item x="1535"/>
        <item x="2073"/>
        <item x="2221"/>
        <item x="4"/>
        <item x="167"/>
        <item x="168"/>
        <item x="266"/>
        <item x="299"/>
        <item x="408"/>
        <item x="431"/>
        <item x="432"/>
        <item x="2189"/>
        <item x="489"/>
        <item x="490"/>
        <item x="584"/>
        <item x="585"/>
        <item x="586"/>
        <item x="681"/>
        <item x="734"/>
        <item x="735"/>
        <item x="844"/>
        <item x="897"/>
        <item x="1043"/>
        <item x="1086"/>
        <item x="1121"/>
        <item x="1122"/>
        <item x="1134"/>
        <item x="1176"/>
        <item x="1218"/>
        <item x="1292"/>
        <item x="1351"/>
        <item x="1352"/>
        <item x="1440"/>
        <item x="1441"/>
        <item x="1557"/>
        <item x="1702"/>
        <item x="1721"/>
        <item x="1120"/>
        <item x="1807"/>
        <item x="1868"/>
        <item x="1869"/>
        <item x="2027"/>
        <item x="2046"/>
        <item x="2168"/>
        <item x="2169"/>
        <item x="2215"/>
        <item x="2222"/>
        <item x="2240"/>
        <item x="2241"/>
        <item x="2263"/>
        <item x="0"/>
        <item x="31"/>
        <item x="61"/>
        <item x="131"/>
        <item x="169"/>
        <item x="170"/>
        <item x="329"/>
        <item x="343"/>
        <item x="367"/>
        <item x="392"/>
        <item x="399"/>
        <item x="409"/>
        <item x="421"/>
        <item x="422"/>
        <item x="433"/>
        <item x="447"/>
        <item x="523"/>
        <item x="587"/>
        <item x="588"/>
        <item x="704"/>
        <item x="705"/>
        <item x="706"/>
        <item x="759"/>
        <item x="792"/>
        <item x="875"/>
        <item x="984"/>
        <item x="985"/>
        <item x="986"/>
        <item x="1031"/>
        <item x="1032"/>
        <item x="1087"/>
        <item x="1135"/>
        <item x="1144"/>
        <item x="1188"/>
        <item x="1353"/>
        <item x="1417"/>
        <item x="1584"/>
        <item x="1631"/>
        <item x="1632"/>
        <item x="1658"/>
        <item x="1659"/>
        <item x="1688"/>
        <item x="1766"/>
        <item x="1870"/>
        <item x="1909"/>
        <item x="1921"/>
        <item x="1986"/>
        <item x="2028"/>
        <item x="2029"/>
        <item x="2095"/>
        <item x="2117"/>
        <item x="2147"/>
        <item x="2190"/>
        <item x="2252"/>
        <item x="1"/>
        <item x="32"/>
        <item x="146"/>
        <item x="171"/>
        <item x="205"/>
        <item x="216"/>
        <item x="217"/>
        <item x="300"/>
        <item x="401"/>
        <item x="434"/>
        <item x="2319"/>
        <item x="471"/>
        <item x="589"/>
        <item x="637"/>
        <item x="638"/>
        <item x="682"/>
        <item x="707"/>
        <item x="708"/>
        <item x="760"/>
        <item x="761"/>
        <item x="762"/>
        <item x="801"/>
        <item x="1033"/>
        <item x="1172"/>
        <item x="1190"/>
        <item x="1210"/>
        <item x="1211"/>
        <item x="1241"/>
        <item x="1380"/>
        <item x="1459"/>
        <item x="1551"/>
        <item x="1558"/>
        <item x="1569"/>
        <item x="1598"/>
        <item x="2399"/>
        <item x="1660"/>
        <item x="1703"/>
        <item x="1756"/>
        <item x="1808"/>
        <item x="1809"/>
        <item x="1848"/>
        <item x="1892"/>
        <item x="2359"/>
        <item x="1922"/>
        <item x="1923"/>
        <item x="1924"/>
        <item x="1961"/>
        <item x="1971"/>
        <item x="2011"/>
        <item x="2096"/>
        <item x="2097"/>
        <item x="2098"/>
        <item x="2152"/>
        <item x="2167"/>
        <item x="2171"/>
        <item x="2191"/>
        <item x="2264"/>
        <item x="117"/>
        <item x="118"/>
        <item x="119"/>
        <item x="301"/>
        <item x="344"/>
        <item x="397"/>
        <item x="435"/>
        <item x="459"/>
        <item x="480"/>
        <item x="590"/>
        <item x="683"/>
        <item x="763"/>
        <item x="764"/>
        <item x="786"/>
        <item x="802"/>
        <item x="845"/>
        <item x="876"/>
        <item x="877"/>
        <item x="898"/>
        <item x="942"/>
        <item x="987"/>
        <item x="1054"/>
        <item x="1064"/>
        <item x="1141"/>
        <item x="1157"/>
        <item x="1173"/>
        <item x="1196"/>
        <item x="1354"/>
        <item x="1355"/>
        <item x="1388"/>
        <item x="1418"/>
        <item x="1419"/>
        <item x="1473"/>
        <item x="1542"/>
        <item x="1559"/>
        <item x="1599"/>
        <item x="1661"/>
        <item x="1745"/>
        <item x="1810"/>
        <item x="1811"/>
        <item x="1871"/>
        <item x="1872"/>
        <item x="1931"/>
        <item x="1987"/>
        <item x="2192"/>
        <item x="20"/>
        <item x="33"/>
        <item x="102"/>
        <item x="120"/>
        <item x="206"/>
        <item x="393"/>
        <item x="416"/>
        <item x="498"/>
        <item x="519"/>
        <item x="591"/>
        <item x="592"/>
        <item x="709"/>
        <item x="710"/>
        <item x="736"/>
        <item x="765"/>
        <item x="766"/>
        <item x="821"/>
        <item x="988"/>
        <item x="1138"/>
        <item x="1185"/>
        <item x="1186"/>
        <item x="1197"/>
        <item x="1198"/>
        <item x="1230"/>
        <item x="1259"/>
        <item x="1381"/>
        <item x="1420"/>
        <item x="1442"/>
        <item x="1460"/>
        <item x="1461"/>
        <item x="1662"/>
        <item x="1663"/>
        <item x="1664"/>
        <item x="1733"/>
        <item x="1873"/>
        <item x="1899"/>
        <item x="1954"/>
        <item x="1964"/>
        <item x="2193"/>
        <item x="2226"/>
        <item x="2244"/>
        <item x="34"/>
        <item x="67"/>
        <item x="94"/>
        <item x="132"/>
        <item x="195"/>
        <item x="218"/>
        <item x="281"/>
        <item x="330"/>
        <item x="331"/>
        <item x="368"/>
        <item x="394"/>
        <item x="486"/>
        <item x="593"/>
        <item x="639"/>
        <item x="640"/>
        <item x="673"/>
        <item x="711"/>
        <item x="712"/>
        <item x="737"/>
        <item x="767"/>
        <item x="768"/>
        <item x="822"/>
        <item x="878"/>
        <item x="989"/>
        <item x="990"/>
        <item x="1389"/>
        <item x="1421"/>
        <item x="1665"/>
        <item x="1704"/>
        <item x="1812"/>
        <item x="1813"/>
        <item x="1910"/>
        <item x="1988"/>
        <item x="2012"/>
        <item x="2140"/>
        <item x="2157"/>
        <item x="2194"/>
        <item x="35"/>
        <item x="121"/>
        <item x="199"/>
        <item x="345"/>
        <item x="448"/>
        <item x="476"/>
        <item x="488"/>
        <item x="499"/>
        <item x="594"/>
        <item x="595"/>
        <item x="641"/>
        <item x="713"/>
        <item x="846"/>
        <item x="847"/>
        <item x="879"/>
        <item x="943"/>
        <item x="944"/>
        <item x="991"/>
        <item x="1055"/>
        <item x="1117"/>
        <item x="1127"/>
        <item x="1131"/>
        <item x="2346"/>
        <item x="1356"/>
        <item x="1357"/>
        <item x="1390"/>
        <item x="1462"/>
        <item x="1552"/>
        <item x="1553"/>
        <item x="2390"/>
        <item x="1578"/>
        <item x="1580"/>
        <item x="1600"/>
        <item x="1621"/>
        <item x="1666"/>
        <item x="1667"/>
        <item x="1814"/>
        <item x="1815"/>
        <item x="1849"/>
        <item x="1874"/>
        <item x="1915"/>
        <item x="2124"/>
        <item x="2149"/>
        <item x="2153"/>
        <item x="10"/>
        <item x="147"/>
        <item x="172"/>
        <item x="173"/>
        <item x="369"/>
        <item x="410"/>
        <item x="596"/>
        <item x="674"/>
        <item x="642"/>
        <item x="643"/>
        <item x="684"/>
        <item x="738"/>
        <item x="769"/>
        <item x="770"/>
        <item x="771"/>
        <item x="803"/>
        <item x="848"/>
        <item x="899"/>
        <item x="992"/>
        <item x="1261"/>
        <item x="1277"/>
        <item x="1293"/>
        <item x="1358"/>
        <item x="1359"/>
        <item x="1360"/>
        <item x="1361"/>
        <item x="1422"/>
        <item x="1423"/>
        <item x="1424"/>
        <item x="1425"/>
        <item x="1505"/>
        <item x="1579"/>
        <item x="1668"/>
        <item x="1669"/>
        <item x="1670"/>
        <item x="1875"/>
        <item x="1936"/>
        <item x="2055"/>
        <item x="2063"/>
        <item x="5"/>
        <item x="36"/>
        <item x="137"/>
        <item x="249"/>
        <item x="302"/>
        <item x="460"/>
        <item x="500"/>
        <item x="597"/>
        <item x="598"/>
        <item x="714"/>
        <item x="739"/>
        <item x="772"/>
        <item x="787"/>
        <item x="880"/>
        <item x="900"/>
        <item x="945"/>
        <item x="993"/>
        <item x="994"/>
        <item x="1123"/>
        <item x="1362"/>
        <item x="1391"/>
        <item x="1426"/>
        <item x="1671"/>
        <item x="1672"/>
        <item x="1816"/>
        <item x="1962"/>
        <item x="2050"/>
        <item x="2064"/>
        <item x="75"/>
        <item x="317"/>
        <item x="370"/>
        <item x="423"/>
        <item x="599"/>
        <item x="600"/>
        <item x="644"/>
        <item x="740"/>
        <item x="773"/>
        <item x="793"/>
        <item x="804"/>
        <item x="881"/>
        <item x="901"/>
        <item x="902"/>
        <item x="1124"/>
        <item x="1249"/>
        <item x="1463"/>
        <item x="1601"/>
        <item x="1673"/>
        <item x="1674"/>
        <item x="1705"/>
        <item x="1925"/>
        <item x="1989"/>
        <item x="2030"/>
        <item x="2070"/>
        <item x="174"/>
        <item x="267"/>
        <item x="318"/>
        <item x="645"/>
        <item x="903"/>
        <item x="946"/>
        <item x="1044"/>
        <item x="715"/>
        <item x="1100"/>
        <item x="1166"/>
        <item x="175"/>
        <item x="1294"/>
        <item x="1295"/>
        <item x="361"/>
        <item x="1675"/>
        <item x="1734"/>
        <item x="1850"/>
        <item x="105"/>
        <item x="176"/>
        <item x="501"/>
        <item x="646"/>
        <item x="647"/>
        <item x="2340"/>
        <item x="1296"/>
        <item x="1876"/>
        <item x="2079"/>
        <item x="2080"/>
        <item x="2099"/>
        <item x="362"/>
        <item x="483"/>
        <item x="601"/>
        <item x="648"/>
        <item x="649"/>
        <item x="650"/>
        <item x="675"/>
        <item x="741"/>
        <item x="742"/>
        <item x="774"/>
        <item x="823"/>
        <item x="904"/>
        <item x="905"/>
        <item x="906"/>
        <item x="947"/>
        <item x="1065"/>
        <item x="1106"/>
        <item x="1148"/>
        <item x="1382"/>
        <item x="1383"/>
        <item x="1427"/>
        <item x="1543"/>
        <item x="1676"/>
        <item x="1677"/>
        <item x="1678"/>
        <item x="1679"/>
        <item x="1757"/>
        <item x="1900"/>
        <item x="1990"/>
        <item x="2013"/>
        <item x="2074"/>
        <item x="2154"/>
        <item x="2195"/>
        <item x="21"/>
        <item x="219"/>
        <item x="424"/>
        <item x="467"/>
        <item x="468"/>
        <item x="651"/>
        <item x="652"/>
        <item x="653"/>
        <item x="654"/>
        <item x="743"/>
        <item x="775"/>
        <item x="776"/>
        <item x="777"/>
        <item x="788"/>
        <item x="849"/>
        <item x="850"/>
        <item x="948"/>
        <item x="1034"/>
        <item x="1136"/>
        <item x="1297"/>
        <item x="1363"/>
        <item x="1464"/>
        <item x="1474"/>
        <item x="1680"/>
        <item x="1706"/>
        <item x="1991"/>
        <item x="303"/>
        <item x="346"/>
        <item x="477"/>
        <item x="2323"/>
        <item x="506"/>
        <item x="602"/>
        <item x="724"/>
        <item x="744"/>
        <item x="805"/>
        <item x="851"/>
        <item x="882"/>
        <item x="907"/>
        <item x="949"/>
        <item x="950"/>
        <item x="951"/>
        <item x="995"/>
        <item x="1088"/>
        <item x="1401"/>
        <item x="1443"/>
        <item x="1602"/>
        <item x="1633"/>
        <item x="1634"/>
        <item x="1681"/>
        <item x="1682"/>
        <item x="1851"/>
        <item x="2031"/>
        <item x="2032"/>
        <item x="2265"/>
        <item x="655"/>
        <item x="656"/>
        <item x="745"/>
        <item x="908"/>
        <item x="909"/>
        <item x="778"/>
        <item x="910"/>
        <item x="952"/>
        <item x="953"/>
        <item x="1992"/>
        <item x="1993"/>
        <item x="2033"/>
        <item x="603"/>
        <item x="604"/>
        <item x="1817"/>
        <item x="1818"/>
        <item x="1835"/>
        <item x="1522"/>
        <item x="1819"/>
        <item x="2065"/>
        <item x="1820"/>
        <item x="6"/>
        <item x="37"/>
        <item x="76"/>
        <item x="177"/>
        <item x="178"/>
        <item x="179"/>
        <item x="220"/>
        <item x="151"/>
        <item x="657"/>
        <item x="676"/>
        <item x="746"/>
        <item x="747"/>
        <item x="779"/>
        <item x="806"/>
        <item x="852"/>
        <item x="911"/>
        <item x="912"/>
        <item x="996"/>
        <item x="1298"/>
        <item x="1475"/>
        <item x="1603"/>
        <item x="1622"/>
        <item x="1683"/>
        <item x="1684"/>
        <item x="1821"/>
        <item x="1852"/>
        <item x="1901"/>
        <item x="2110"/>
        <item x="1428"/>
        <item x="954"/>
        <item x="658"/>
        <item x="913"/>
        <item x="605"/>
        <item x="606"/>
        <item x="436"/>
        <item x="221"/>
        <item x="282"/>
        <item x="472"/>
        <item x="473"/>
        <item x="780"/>
        <item x="997"/>
        <item x="1066"/>
        <item x="1384"/>
        <item x="1893"/>
        <item x="2051"/>
        <item x="2118"/>
        <item x="1513"/>
        <item x="1585"/>
        <item x="2047"/>
        <item x="607"/>
        <item x="1526"/>
        <item x="998"/>
        <item x="2196"/>
        <item x="1570"/>
        <item x="222"/>
        <item x="223"/>
        <item x="807"/>
        <item x="1278"/>
        <item x="1571"/>
        <item x="1955"/>
        <item x="77"/>
        <item x="1978"/>
        <item x="1853"/>
        <item x="1685"/>
        <item x="914"/>
        <item x="915"/>
        <item x="461"/>
        <item x="98"/>
        <item x="608"/>
        <item x="609"/>
        <item x="853"/>
        <item x="1364"/>
        <item x="1877"/>
        <item x="283"/>
        <item x="1746"/>
        <item x="1965"/>
        <item x="1299"/>
        <item x="659"/>
        <item x="1089"/>
        <item x="1563"/>
        <item x="180"/>
        <item x="1604"/>
        <item x="417"/>
        <item x="371"/>
        <item x="1878"/>
        <item x="883"/>
        <item x="916"/>
        <item x="78"/>
        <item x="1300"/>
        <item x="1879"/>
        <item x="2130"/>
        <item x="181"/>
        <item x="824"/>
        <item x="502"/>
        <item x="917"/>
        <item x="1554"/>
        <item x="2362"/>
        <item x="884"/>
        <item x="2034"/>
        <item x="58"/>
        <item x="854"/>
        <item x="1707"/>
        <item x="1843"/>
        <item x="1264"/>
        <item x="311"/>
        <item x="224"/>
        <item x="225"/>
        <item x="1301"/>
        <item x="610"/>
        <item x="1154"/>
        <item x="1735"/>
        <item x="226"/>
        <item x="227"/>
        <item x="268"/>
        <item x="269"/>
        <item x="2227"/>
        <item x="133"/>
        <item x="507"/>
        <item x="289"/>
        <item x="1572"/>
        <item x="1067"/>
        <item x="1068"/>
        <item x="1069"/>
        <item x="999"/>
        <item x="918"/>
        <item x="1635"/>
        <item x="2197"/>
        <item x="1000"/>
        <item x="2253"/>
        <item x="38"/>
        <item x="1090"/>
        <item x="62"/>
        <item x="1937"/>
        <item x="182"/>
        <item x="1822"/>
        <item x="1838"/>
        <item x="1035"/>
        <item x="1250"/>
        <item x="2266"/>
        <item x="372"/>
        <item x="228"/>
        <item x="2075"/>
        <item x="229"/>
        <item x="2204"/>
        <item x="1994"/>
        <item x="79"/>
        <item x="80"/>
        <item x="1045"/>
        <item x="1465"/>
        <item x="611"/>
        <item x="612"/>
        <item x="1001"/>
        <item x="2066"/>
        <item x="39"/>
        <item x="40"/>
        <item x="183"/>
        <item x="1091"/>
        <item x="1444"/>
        <item x="1445"/>
        <item x="2198"/>
        <item x="919"/>
        <item x="1911"/>
        <item x="1880"/>
        <item x="1476"/>
        <item x="1070"/>
        <item x="1071"/>
        <item x="1477"/>
        <item x="1478"/>
        <item x="270"/>
        <item x="122"/>
        <item x="2236"/>
        <item x="1530"/>
        <item x="2296"/>
        <item x="1365"/>
        <item x="1759"/>
        <item x="41"/>
        <item x="808"/>
        <item x="1302"/>
        <item x="1995"/>
        <item x="1932"/>
        <item x="1002"/>
        <item x="1605"/>
        <item x="955"/>
        <item x="956"/>
        <item x="957"/>
        <item x="2111"/>
        <item x="1279"/>
        <item x="1392"/>
        <item x="1854"/>
        <item x="1855"/>
        <item x="1072"/>
        <item x="42"/>
        <item x="1606"/>
        <item x="1623"/>
        <item x="1092"/>
        <item x="1093"/>
        <item x="271"/>
        <item x="1736"/>
        <item x="1303"/>
        <item x="920"/>
        <item x="921"/>
        <item x="511"/>
        <item x="1708"/>
        <item x="1689"/>
        <item x="373"/>
        <item x="1446"/>
        <item x="1479"/>
        <item x="1722"/>
        <item x="1881"/>
        <item x="230"/>
        <item x="231"/>
        <item x="1636"/>
        <item x="1637"/>
        <item x="1393"/>
        <item x="922"/>
        <item x="1506"/>
        <item x="1531"/>
        <item x="1956"/>
        <item x="43"/>
        <item x="250"/>
        <item x="1304"/>
        <item x="1737"/>
        <item x="1882"/>
        <item x="1480"/>
        <item x="1003"/>
        <item x="1447"/>
        <item x="1823"/>
        <item x="1824"/>
        <item x="1242"/>
        <item x="2125"/>
        <item x="44"/>
        <item x="232"/>
        <item x="1747"/>
        <item x="2014"/>
        <item x="1972"/>
        <item x="207"/>
        <item x="1004"/>
        <item x="233"/>
        <item x="677"/>
        <item x="338"/>
        <item x="357"/>
        <item x="358"/>
        <item x="613"/>
        <item x="1448"/>
        <item x="1251"/>
        <item x="2248"/>
        <item x="402"/>
        <item x="1231"/>
        <item x="1979"/>
        <item x="2015"/>
        <item x="1916"/>
        <item x="1481"/>
        <item x="1938"/>
        <item x="2316"/>
        <item x="1502"/>
        <item x="1638"/>
        <item x="1948"/>
        <item x="1219"/>
        <item x="2052"/>
        <item x="1738"/>
        <item x="481"/>
        <item x="1639"/>
        <item x="614"/>
        <item x="1073"/>
        <item x="1394"/>
        <item x="403"/>
        <item x="1996"/>
        <item x="923"/>
        <item x="99"/>
        <item x="1406"/>
        <item x="308"/>
        <item x="1739"/>
        <item x="2320"/>
        <item x="1997"/>
        <item x="2207"/>
        <item x="1752"/>
        <item x="1366"/>
        <item x="1690"/>
        <item x="1199"/>
        <item x="678"/>
        <item x="958"/>
        <item x="959"/>
        <item x="81"/>
        <item x="1482"/>
        <item x="1483"/>
        <item x="1607"/>
        <item x="234"/>
        <item x="855"/>
        <item x="960"/>
        <item x="924"/>
        <item x="1640"/>
        <item x="1641"/>
        <item x="1005"/>
        <item x="1449"/>
        <item x="835"/>
        <item x="1507"/>
        <item x="1161"/>
        <item x="1608"/>
        <item x="794"/>
        <item x="1212"/>
        <item x="512"/>
        <item x="1709"/>
        <item x="2126"/>
        <item x="1385"/>
        <item x="2048"/>
        <item x="1691"/>
        <item x="503"/>
        <item x="1573"/>
        <item x="1760"/>
        <item x="1484"/>
        <item x="795"/>
        <item x="1839"/>
        <item x="1609"/>
        <item x="1158"/>
        <item x="925"/>
        <item x="1074"/>
        <item x="1642"/>
        <item x="660"/>
        <item x="1643"/>
        <item x="961"/>
        <item x="1980"/>
        <item x="809"/>
        <item x="1094"/>
        <item x="1095"/>
        <item x="1096"/>
        <item x="272"/>
        <item x="962"/>
        <item x="926"/>
        <item x="1006"/>
        <item x="963"/>
        <item x="1710"/>
        <item x="1056"/>
        <item x="1305"/>
        <item x="1306"/>
        <item x="1723"/>
        <item x="1200"/>
        <item x="1767"/>
        <item x="2016"/>
        <item x="1740"/>
        <item x="2035"/>
        <item x="1998"/>
        <item x="1149"/>
        <item x="1007"/>
        <item x="1075"/>
        <item x="2017"/>
        <item x="661"/>
        <item x="856"/>
        <item x="857"/>
        <item x="1008"/>
        <item x="142"/>
        <item x="1009"/>
        <item x="235"/>
        <item x="1485"/>
        <item x="1610"/>
        <item x="1741"/>
        <item x="22"/>
        <item x="810"/>
        <item x="927"/>
        <item x="1450"/>
        <item x="1825"/>
        <item x="1624"/>
        <item x="1625"/>
        <item x="1076"/>
        <item x="1960"/>
        <item x="1742"/>
        <item x="1429"/>
        <item x="836"/>
        <item x="1753"/>
        <item x="1856"/>
        <item x="1395"/>
        <item x="106"/>
        <item x="184"/>
        <item x="185"/>
        <item x="1486"/>
        <item x="1999"/>
        <item x="2000"/>
        <item x="186"/>
        <item x="1107"/>
        <item x="1544"/>
        <item x="964"/>
        <item x="1307"/>
        <item x="825"/>
        <item x="1402"/>
        <item x="811"/>
        <item x="45"/>
        <item x="965"/>
        <item x="1036"/>
        <item x="662"/>
        <item x="123"/>
        <item x="928"/>
        <item x="1644"/>
        <item x="663"/>
        <item x="2001"/>
        <item x="2135"/>
        <item x="46"/>
        <item x="1645"/>
        <item x="200"/>
        <item x="124"/>
        <item x="1646"/>
        <item x="1396"/>
        <item x="1692"/>
        <item x="1611"/>
        <item x="1612"/>
        <item x="929"/>
        <item x="966"/>
        <item x="1037"/>
        <item x="2100"/>
        <item x="1308"/>
        <item x="1077"/>
        <item x="236"/>
        <item x="47"/>
        <item x="1386"/>
        <item x="2267"/>
        <item x="273"/>
        <item x="1981"/>
        <item x="2018"/>
        <item x="826"/>
        <item x="1711"/>
        <item x="1010"/>
        <item x="1826"/>
        <item x="2036"/>
        <item x="2119"/>
        <item x="858"/>
        <item x="1057"/>
        <item x="812"/>
        <item x="1206"/>
        <item x="967"/>
        <item x="968"/>
        <item x="1058"/>
        <item x="725"/>
        <item x="1647"/>
        <item x="664"/>
        <item x="1508"/>
        <item x="2037"/>
        <item x="2038"/>
        <item x="813"/>
        <item x="524"/>
        <item x="2120"/>
        <item x="1748"/>
        <item x="1265"/>
        <item x="1761"/>
        <item x="665"/>
        <item x="2249"/>
        <item x="2112"/>
        <item x="1844"/>
        <item x="48"/>
        <item x="969"/>
        <item x="2042"/>
        <item x="2205"/>
        <item x="970"/>
        <item x="404"/>
        <item x="1857"/>
        <item x="971"/>
        <item x="859"/>
        <item x="134"/>
        <item x="860"/>
        <item x="1309"/>
        <item x="2228"/>
        <item x="237"/>
        <item x="238"/>
        <item x="2019"/>
        <item x="1239"/>
        <item x="1397"/>
        <item x="187"/>
        <item x="188"/>
        <item x="1046"/>
        <item x="251"/>
        <item x="1078"/>
        <item x="1574"/>
        <item x="1768"/>
        <item x="1769"/>
        <item x="2101"/>
        <item x="1011"/>
        <item x="2127"/>
        <item x="2254"/>
        <item x="143"/>
        <item x="972"/>
        <item x="1840"/>
        <item x="239"/>
        <item x="2136"/>
        <item x="374"/>
        <item x="1079"/>
        <item x="1724"/>
        <item x="1883"/>
        <item x="1613"/>
        <item x="930"/>
        <item x="2141"/>
        <item x="1626"/>
        <item x="2245"/>
        <item x="411"/>
        <item x="1367"/>
        <item x="1487"/>
        <item x="1310"/>
        <item x="1398"/>
        <item x="1047"/>
        <item x="82"/>
        <item x="1725"/>
        <item x="973"/>
        <item x="1407"/>
        <item x="1403"/>
        <item x="208"/>
        <item x="679"/>
        <item x="1770"/>
        <item x="520"/>
        <item x="1771"/>
        <item x="2113"/>
        <item x="375"/>
        <item x="1514"/>
        <item x="1527"/>
        <item x="2242"/>
        <item x="240"/>
        <item x="241"/>
        <item x="1280"/>
        <item x="252"/>
        <item x="376"/>
        <item x="861"/>
        <item x="107"/>
        <item x="253"/>
        <item x="196"/>
        <item x="1509"/>
        <item x="666"/>
        <item x="2102"/>
        <item x="1693"/>
        <item x="304"/>
        <item x="1368"/>
        <item x="1749"/>
        <item x="1845"/>
        <item x="1488"/>
        <item x="242"/>
        <item x="974"/>
        <item x="1515"/>
        <item x="1648"/>
        <item x="1399"/>
        <item x="1201"/>
        <item x="243"/>
        <item x="2237"/>
        <item x="189"/>
        <item x="862"/>
        <item x="1894"/>
        <item x="1726"/>
        <item x="377"/>
        <item x="1884"/>
        <item x="1772"/>
        <item x="2449"/>
        <item x="1694"/>
        <item x="2370"/>
        <item x="2361"/>
        <item x="2020"/>
        <item x="837"/>
        <item x="975"/>
        <item x="1982"/>
        <item x="2441"/>
        <item x="378"/>
        <item x="2121"/>
        <item x="1430"/>
        <item x="716"/>
        <item x="667"/>
        <item x="138"/>
        <item x="484"/>
        <item x="1489"/>
        <item x="1902"/>
        <item x="814"/>
        <item x="1727"/>
        <item x="2414"/>
        <item x="2382"/>
        <item x="615"/>
        <item x="2131"/>
        <item x="2229"/>
        <item x="815"/>
        <item x="1983"/>
        <item x="931"/>
        <item x="254"/>
        <item x="2293"/>
        <item x="863"/>
        <item x="932"/>
        <item x="2389"/>
        <item x="1369"/>
        <item x="748"/>
        <item x="152"/>
        <item x="2351"/>
        <item x="1272"/>
        <item x="2303"/>
        <item x="1132"/>
        <item x="2039"/>
        <item x="816"/>
        <item x="1059"/>
        <item x="2353"/>
        <item x="2386"/>
        <item x="1311"/>
        <item x="274"/>
        <item x="275"/>
        <item x="1614"/>
        <item x="83"/>
        <item x="1312"/>
        <item x="1858"/>
        <item x="1108"/>
        <item x="1627"/>
        <item x="1743"/>
        <item x="255"/>
        <item x="49"/>
        <item x="2327"/>
        <item x="1773"/>
        <item x="244"/>
        <item x="2142"/>
        <item x="1754"/>
        <item x="135"/>
        <item x="1266"/>
        <item x="2331"/>
        <item x="2313"/>
        <item x="1712"/>
        <item x="2103"/>
        <item x="1744"/>
        <item x="2373"/>
        <item x="2305"/>
        <item x="276"/>
        <item x="277"/>
        <item x="278"/>
        <item x="838"/>
        <item x="245"/>
        <item x="2230"/>
        <item x="933"/>
        <item x="2377"/>
        <item x="1313"/>
        <item x="405"/>
        <item x="190"/>
        <item x="1228"/>
        <item x="2199"/>
        <item x="256"/>
        <item x="1490"/>
        <item x="1491"/>
        <item x="2350"/>
        <item x="668"/>
        <item x="379"/>
        <item x="84"/>
        <item x="2002"/>
        <item x="2003"/>
        <item x="1370"/>
        <item x="1371"/>
        <item x="1762"/>
        <item x="437"/>
        <item x="616"/>
        <item x="1560"/>
        <item x="976"/>
        <item x="1973"/>
        <item x="839"/>
        <item x="2365"/>
        <item x="2424"/>
        <item x="1155"/>
        <item x="469"/>
        <item x="2366"/>
        <item x="332"/>
        <item x="1220"/>
        <item x="1221"/>
        <item x="1222"/>
        <item x="864"/>
        <item x="865"/>
        <item x="617"/>
        <item x="618"/>
        <item x="619"/>
        <item x="1492"/>
        <item x="2114"/>
        <item x="462"/>
        <item x="1713"/>
        <item x="2328"/>
        <item x="50"/>
        <item x="1951"/>
        <item x="2200"/>
        <item x="1273"/>
        <item x="1274"/>
        <item x="749"/>
        <item x="2208"/>
        <item x="2209"/>
        <item x="516"/>
        <item x="2104"/>
        <item x="781"/>
        <item x="1101"/>
        <item x="1257"/>
        <item x="319"/>
        <item x="1827"/>
        <item x="438"/>
        <item x="1969"/>
        <item x="669"/>
        <item x="620"/>
        <item x="2238"/>
        <item x="934"/>
        <item x="1903"/>
        <item x="2419"/>
        <item x="191"/>
        <item x="1232"/>
        <item x="439"/>
        <item x="2344"/>
        <item x="621"/>
        <item x="1885"/>
        <item x="2335"/>
        <item x="750"/>
        <item x="7"/>
        <item x="91"/>
        <item x="2216"/>
        <item x="622"/>
        <item x="11"/>
        <item x="1904"/>
        <item x="840"/>
        <item x="1431"/>
        <item x="1828"/>
        <item x="14"/>
        <item x="2348"/>
        <item x="2367"/>
        <item x="782"/>
        <item x="257"/>
        <item x="246"/>
        <item x="197"/>
        <item x="305"/>
        <item x="2333"/>
        <item x="2283"/>
        <item x="1098"/>
        <item x="2363"/>
        <item x="1314"/>
        <item x="2314"/>
        <item x="2336"/>
        <item x="201"/>
        <item x="2415"/>
        <item x="2407"/>
        <item x="2394"/>
        <item x="2347"/>
        <item x="2381"/>
        <item x="2443"/>
        <item x="2334"/>
        <item x="453"/>
        <item x="2067"/>
        <item x="2383"/>
        <item x="1941"/>
        <item x="2430"/>
        <item x="2288"/>
        <item x="2324"/>
        <item x="2410"/>
        <item x="380"/>
        <item x="1912"/>
        <item x="2329"/>
        <item x="2408"/>
        <item x="1714"/>
        <item x="623"/>
        <item x="2446"/>
        <item x="440"/>
        <item x="2442"/>
        <item x="2417"/>
        <item x="2422"/>
        <item x="2400"/>
        <item x="1174"/>
        <item x="2297"/>
        <item x="1829"/>
        <item x="2071"/>
        <item x="1432"/>
        <item x="1433"/>
        <item x="2105"/>
        <item x="8"/>
        <item x="1133"/>
        <item x="1162"/>
        <item x="2332"/>
        <item x="717"/>
        <item x="2378"/>
        <item x="2144"/>
        <item x="1016"/>
        <item x="1519"/>
        <item x="1019"/>
        <item x="1939"/>
        <item x="2210"/>
        <item x="2211"/>
        <item x="2212"/>
        <item x="2371"/>
        <item x="1434"/>
        <item x="425"/>
        <item x="381"/>
        <item x="382"/>
        <item x="383"/>
        <item x="384"/>
        <item x="2416"/>
        <item x="2445"/>
        <item x="2302"/>
        <item x="2413"/>
        <item x="2403"/>
        <item x="2326"/>
        <item x="624"/>
        <item x="320"/>
        <item x="2372"/>
        <item x="2325"/>
        <item x="2279"/>
        <item x="1142"/>
        <item x="2322"/>
        <item x="2412"/>
        <item x="108"/>
        <item x="85"/>
        <item x="153"/>
        <item x="1913"/>
        <item x="1914"/>
        <item x="2292"/>
        <item x="866"/>
        <item x="51"/>
        <item x="52"/>
        <item x="977"/>
        <item x="2395"/>
        <item x="2444"/>
        <item x="1203"/>
        <item x="1204"/>
        <item x="1966"/>
        <item x="685"/>
        <item x="2437"/>
        <item x="2392"/>
        <item x="1649"/>
        <item x="2176"/>
        <item x="2004"/>
        <item x="841"/>
        <item x="1372"/>
        <item x="2368"/>
        <item x="2425"/>
        <item x="2421"/>
        <item x="2418"/>
        <item x="2355"/>
        <item x="2431"/>
        <item x="2433"/>
        <item x="2435"/>
        <item x="2299"/>
        <item x="1020"/>
        <item x="1018"/>
        <item x="1493"/>
        <item x="1080"/>
        <item x="670"/>
        <item x="1628"/>
        <item x="1715"/>
        <item x="1581"/>
        <item x="1012"/>
        <item x="1650"/>
        <item x="2308"/>
        <item x="751"/>
        <item x="625"/>
        <item x="626"/>
        <item x="627"/>
        <item x="628"/>
        <item x="827"/>
        <item x="828"/>
        <item x="2330"/>
        <item x="86"/>
        <item x="209"/>
        <item x="2401"/>
        <item x="2053"/>
        <item x="2317"/>
        <item x="2398"/>
        <item x="2311"/>
        <item x="2268"/>
        <item x="2269"/>
        <item x="2270"/>
        <item x="1886"/>
        <item x="1163"/>
        <item x="1164"/>
        <item x="935"/>
        <item x="936"/>
        <item x="2358"/>
        <item x="463"/>
        <item x="2423"/>
        <item x="1021"/>
        <item x="284"/>
        <item x="752"/>
        <item x="53"/>
        <item x="54"/>
        <item x="2338"/>
        <item x="2420"/>
        <item x="1400"/>
        <item x="2388"/>
        <item x="2277"/>
        <item x="2286"/>
        <item x="2306"/>
        <item x="1503"/>
        <item x="2294"/>
        <item x="258"/>
        <item x="259"/>
        <item x="2281"/>
        <item x="1270"/>
        <item x="1271"/>
        <item x="2450"/>
        <item x="1887"/>
        <item x="1888"/>
        <item x="2255"/>
        <item x="2256"/>
        <item x="315"/>
        <item x="1060"/>
        <item x="2304"/>
        <item x="2357"/>
        <item x="1517"/>
        <item x="2276"/>
        <item x="718"/>
        <item x="1889"/>
        <item x="2318"/>
        <item x="2439"/>
        <item x="1528"/>
        <item x="385"/>
        <item x="1315"/>
        <item x="2298"/>
        <item x="2385"/>
        <item x="2213"/>
        <item x="2214"/>
        <item x="2339"/>
        <item x="1510"/>
        <item x="629"/>
        <item x="630"/>
        <item x="2426"/>
        <item x="2369"/>
        <item x="125"/>
        <item x="1615"/>
        <item x="1859"/>
        <item x="1860"/>
        <item x="2295"/>
        <item x="2155"/>
        <item x="2429"/>
        <item x="2341"/>
        <item x="2115"/>
        <item x="2393"/>
        <item x="2384"/>
        <item x="494"/>
        <item x="412"/>
        <item x="1243"/>
        <item x="1244"/>
        <item x="2391"/>
        <item x="1575"/>
        <item x="2349"/>
        <item x="1026"/>
        <item x="2342"/>
        <item x="2448"/>
        <item x="2309"/>
        <item x="937"/>
        <item x="2343"/>
        <item x="321"/>
        <item x="322"/>
        <item x="1957"/>
        <item x="1013"/>
        <item x="1014"/>
        <item x="1097"/>
        <item x="1022"/>
        <item x="1940"/>
        <item x="817"/>
        <item x="136"/>
        <item x="247"/>
        <item x="144"/>
        <item x="306"/>
        <item x="210"/>
        <item x="2427"/>
        <item x="2300"/>
        <item x="1128"/>
        <item x="2271"/>
        <item x="1202"/>
        <item x="719"/>
        <item x="386"/>
        <item x="387"/>
        <item x="1576"/>
        <item x="504"/>
        <item x="1373"/>
        <item x="2411"/>
        <item x="1451"/>
        <item x="1494"/>
        <item x="2278"/>
        <item x="1495"/>
        <item x="2068"/>
        <item x="126"/>
        <item x="1235"/>
        <item x="109"/>
        <item x="1755"/>
        <item x="1191"/>
        <item x="23"/>
        <item x="1926"/>
        <item x="1061"/>
        <item x="1252"/>
        <item x="413"/>
        <item x="414"/>
        <item x="2315"/>
        <item x="395"/>
        <item x="2005"/>
        <item x="1861"/>
        <item x="2172"/>
        <item x="1890"/>
        <item x="1518"/>
        <item x="1023"/>
        <item x="2321"/>
        <item x="2379"/>
        <item x="312"/>
        <item x="1891"/>
        <item x="347"/>
        <item x="1516"/>
        <item x="720"/>
        <item x="867"/>
        <item x="868"/>
        <item x="333"/>
        <item x="978"/>
        <item x="979"/>
        <item x="441"/>
        <item x="442"/>
        <item x="1267"/>
        <item x="2006"/>
        <item x="2007"/>
        <item x="1452"/>
        <item x="127"/>
        <item x="2081"/>
        <item x="1179"/>
        <item x="87"/>
        <item x="285"/>
        <item x="1830"/>
        <item x="1831"/>
        <item x="1832"/>
        <item x="291"/>
        <item x="1374"/>
        <item x="1927"/>
        <item x="2272"/>
        <item x="348"/>
        <item x="349"/>
        <item x="260"/>
        <item x="2428"/>
        <item x="491"/>
        <item x="2143"/>
        <item x="388"/>
        <item x="2405"/>
        <item x="192"/>
        <item x="783"/>
        <item x="482"/>
        <item x="2289"/>
        <item x="818"/>
        <item x="1109"/>
        <item x="59"/>
        <item x="1375"/>
        <item x="1376"/>
        <item x="1377"/>
        <item x="2257"/>
        <item x="2258"/>
        <item x="2259"/>
        <item x="443"/>
        <item x="55"/>
        <item x="1192"/>
        <item x="980"/>
        <item x="1833"/>
        <item x="88"/>
        <item x="819"/>
        <item x="1933"/>
        <item x="1616"/>
        <item x="1024"/>
        <item x="2380"/>
        <item x="981"/>
        <item x="1215"/>
        <item x="753"/>
        <item x="2396"/>
        <item x="1834"/>
        <item x="193"/>
        <item x="194"/>
        <item x="1223"/>
        <item x="2432"/>
        <item x="1151"/>
        <item x="279"/>
        <item x="1905"/>
        <item x="1435"/>
        <item x="1841"/>
        <item x="1015"/>
        <item x="1496"/>
        <item x="286"/>
        <item x="1247"/>
        <item x="1520"/>
        <item x="1521"/>
        <item x="1025"/>
        <item x="938"/>
        <item x="1577"/>
        <item x="1497"/>
      </items>
    </pivotField>
    <pivotField axis="axisRow" compact="0" outline="0" showAll="0" sortType="ascending" defaultSubtotal="0">
      <items count="2291">
        <item x="1614"/>
        <item x="207"/>
        <item x="1910"/>
        <item x="446"/>
        <item x="1688"/>
        <item x="117"/>
        <item x="2225"/>
        <item x="1563"/>
        <item x="2010"/>
        <item x="1702"/>
        <item x="532"/>
        <item x="627"/>
        <item x="1104"/>
        <item x="1105"/>
        <item x="2117"/>
        <item x="1654"/>
        <item x="590"/>
        <item x="850"/>
        <item x="890"/>
        <item x="1971"/>
        <item x="1596"/>
        <item x="1357"/>
        <item x="537"/>
        <item x="182"/>
        <item x="1627"/>
        <item x="1485"/>
        <item x="410"/>
        <item x="1138"/>
        <item x="777"/>
        <item x="104"/>
        <item x="2252"/>
        <item x="1267"/>
        <item x="1690"/>
        <item x="259"/>
        <item x="45"/>
        <item x="53"/>
        <item x="1494"/>
        <item x="1495"/>
        <item x="403"/>
        <item x="1229"/>
        <item x="1318"/>
        <item x="821"/>
        <item x="2119"/>
        <item x="563"/>
        <item x="1823"/>
        <item x="750"/>
        <item x="1299"/>
        <item x="1709"/>
        <item x="1607"/>
        <item x="2245"/>
        <item x="999"/>
        <item x="952"/>
        <item x="785"/>
        <item x="1390"/>
        <item x="2076"/>
        <item x="25"/>
        <item x="24"/>
        <item x="1513"/>
        <item x="1894"/>
        <item x="783"/>
        <item x="2187"/>
        <item x="782"/>
        <item x="771"/>
        <item x="871"/>
        <item x="1912"/>
        <item x="1247"/>
        <item x="589"/>
        <item x="80"/>
        <item x="549"/>
        <item x="1007"/>
        <item x="1006"/>
        <item x="1302"/>
        <item x="1721"/>
        <item x="543"/>
        <item x="1252"/>
        <item x="372"/>
        <item x="2052"/>
        <item x="1043"/>
        <item x="324"/>
        <item x="385"/>
        <item x="1462"/>
        <item x="258"/>
        <item x="274"/>
        <item x="1486"/>
        <item x="1981"/>
        <item x="1371"/>
        <item x="465"/>
        <item x="523"/>
        <item x="827"/>
        <item x="107"/>
        <item x="2234"/>
        <item x="2167"/>
        <item x="1163"/>
        <item x="873"/>
        <item x="755"/>
        <item x="757"/>
        <item x="731"/>
        <item x="1980"/>
        <item x="1968"/>
        <item x="2272"/>
        <item x="1701"/>
        <item x="1"/>
        <item x="166"/>
        <item x="752"/>
        <item x="717"/>
        <item x="1939"/>
        <item x="1223"/>
        <item x="1436"/>
        <item x="1418"/>
        <item x="1420"/>
        <item x="1437"/>
        <item x="1793"/>
        <item x="1583"/>
        <item x="678"/>
        <item x="1077"/>
        <item x="1489"/>
        <item x="693"/>
        <item x="1967"/>
        <item x="1309"/>
        <item x="656"/>
        <item x="1905"/>
        <item x="897"/>
        <item x="1989"/>
        <item x="1990"/>
        <item x="1994"/>
        <item x="1991"/>
        <item x="1993"/>
        <item x="2274"/>
        <item x="1272"/>
        <item x="511"/>
        <item x="1109"/>
        <item x="1110"/>
        <item x="1339"/>
        <item x="1348"/>
        <item x="1155"/>
        <item x="1913"/>
        <item x="951"/>
        <item x="683"/>
        <item x="1771"/>
        <item x="786"/>
        <item x="1313"/>
        <item x="997"/>
        <item x="993"/>
        <item x="1755"/>
        <item x="1186"/>
        <item x="1184"/>
        <item x="1183"/>
        <item x="1185"/>
        <item x="842"/>
        <item x="817"/>
        <item x="328"/>
        <item x="329"/>
        <item x="330"/>
        <item x="331"/>
        <item x="609"/>
        <item x="1595"/>
        <item x="1601"/>
        <item x="638"/>
        <item x="501"/>
        <item x="487"/>
        <item x="542"/>
        <item x="1766"/>
        <item x="2153"/>
        <item x="1406"/>
        <item x="844"/>
        <item x="1258"/>
        <item x="1705"/>
        <item x="1295"/>
        <item x="1026"/>
        <item x="1306"/>
        <item x="1715"/>
        <item x="554"/>
        <item x="1323"/>
        <item x="706"/>
        <item x="1052"/>
        <item x="1481"/>
        <item x="1480"/>
        <item x="229"/>
        <item x="216"/>
        <item x="322"/>
        <item x="654"/>
        <item x="2194"/>
        <item x="256"/>
        <item x="255"/>
        <item x="2111"/>
        <item x="248"/>
        <item x="1428"/>
        <item x="2146"/>
        <item x="628"/>
        <item x="710"/>
        <item x="965"/>
        <item x="204"/>
        <item x="960"/>
        <item x="947"/>
        <item x="39"/>
        <item x="1499"/>
        <item x="2138"/>
        <item x="202"/>
        <item x="1919"/>
        <item x="1009"/>
        <item x="1008"/>
        <item x="373"/>
        <item x="267"/>
        <item x="1328"/>
        <item x="650"/>
        <item x="1969"/>
        <item x="72"/>
        <item x="765"/>
        <item x="929"/>
        <item x="320"/>
        <item x="900"/>
        <item x="1374"/>
        <item x="339"/>
        <item x="44"/>
        <item x="105"/>
        <item x="108"/>
        <item x="839"/>
        <item x="217"/>
        <item x="517"/>
        <item x="988"/>
        <item x="829"/>
        <item x="760"/>
        <item x="806"/>
        <item x="607"/>
        <item x="1899"/>
        <item x="227"/>
        <item x="102"/>
        <item x="100"/>
        <item x="303"/>
        <item x="302"/>
        <item x="304"/>
        <item x="119"/>
        <item x="1058"/>
        <item x="565"/>
        <item x="1648"/>
        <item x="1552"/>
        <item x="933"/>
        <item x="1158"/>
        <item x="612"/>
        <item x="796"/>
        <item x="835"/>
        <item x="1587"/>
        <item x="916"/>
        <item x="1585"/>
        <item x="1538"/>
        <item x="767"/>
        <item x="1426"/>
        <item x="1626"/>
        <item x="1683"/>
        <item x="681"/>
        <item x="1430"/>
        <item x="1920"/>
        <item x="1510"/>
        <item x="1656"/>
        <item x="1078"/>
        <item x="1402"/>
        <item x="2185"/>
        <item x="1982"/>
        <item x="454"/>
        <item x="1025"/>
        <item x="1027"/>
        <item x="448"/>
        <item x="2248"/>
        <item x="2257"/>
        <item x="1769"/>
        <item x="1787"/>
        <item x="1126"/>
        <item x="1131"/>
        <item x="1639"/>
        <item x="1573"/>
        <item x="824"/>
        <item x="1413"/>
        <item x="1334"/>
        <item x="1893"/>
        <item x="16"/>
        <item x="1594"/>
        <item x="1731"/>
        <item x="1829"/>
        <item x="702"/>
        <item x="1120"/>
        <item x="99"/>
        <item x="96"/>
        <item x="95"/>
        <item x="1795"/>
        <item x="1792"/>
        <item x="2259"/>
        <item x="753"/>
        <item x="766"/>
        <item x="1231"/>
        <item x="1777"/>
        <item x="1421"/>
        <item x="2263"/>
        <item x="370"/>
        <item x="73"/>
        <item x="2087"/>
        <item x="805"/>
        <item x="1059"/>
        <item x="1459"/>
        <item x="422"/>
        <item x="573"/>
        <item x="273"/>
        <item x="507"/>
        <item x="505"/>
        <item x="506"/>
        <item x="181"/>
        <item x="52"/>
        <item x="1234"/>
        <item x="668"/>
        <item x="1156"/>
        <item x="1408"/>
        <item x="145"/>
        <item x="902"/>
        <item x="812"/>
        <item x="23"/>
        <item x="1073"/>
        <item x="1074"/>
        <item x="1032"/>
        <item x="1493"/>
        <item x="555"/>
        <item x="763"/>
        <item x="1416"/>
        <item x="2218"/>
        <item x="1362"/>
        <item x="341"/>
        <item x="733"/>
        <item x="1754"/>
        <item x="2025"/>
        <item x="1602"/>
        <item x="1950"/>
        <item x="1603"/>
        <item x="2271"/>
        <item x="1400"/>
        <item x="2032"/>
        <item x="429"/>
        <item x="1444"/>
        <item x="314"/>
        <item x="114"/>
        <item x="296"/>
        <item x="1856"/>
        <item x="1088"/>
        <item x="1457"/>
        <item x="1952"/>
        <item x="435"/>
        <item x="377"/>
        <item x="205"/>
        <item x="169"/>
        <item x="238"/>
        <item x="288"/>
        <item x="1843"/>
        <item x="1867"/>
        <item x="1851"/>
        <item x="1849"/>
        <item x="1848"/>
        <item x="1268"/>
        <item x="882"/>
        <item x="2090"/>
        <item x="540"/>
        <item x="1478"/>
        <item x="1479"/>
        <item x="382"/>
        <item x="384"/>
        <item x="2161"/>
        <item x="1801"/>
        <item x="2078"/>
        <item x="1575"/>
        <item x="853"/>
        <item x="1503"/>
        <item x="1700"/>
        <item x="1979"/>
        <item x="474"/>
        <item x="953"/>
        <item x="50"/>
        <item x="1030"/>
        <item x="1663"/>
        <item x="836"/>
        <item x="825"/>
        <item x="1037"/>
        <item x="409"/>
        <item x="493"/>
        <item x="492"/>
        <item x="494"/>
        <item x="910"/>
        <item x="214"/>
        <item x="323"/>
        <item x="1114"/>
        <item x="2219"/>
        <item x="2162"/>
        <item x="833"/>
        <item x="1761"/>
        <item x="486"/>
        <item x="1317"/>
        <item x="135"/>
        <item x="218"/>
        <item x="1139"/>
        <item x="1140"/>
        <item x="1346"/>
        <item x="922"/>
        <item x="1676"/>
        <item x="996"/>
        <item x="950"/>
        <item x="347"/>
        <item x="1330"/>
        <item x="1332"/>
        <item x="1222"/>
        <item x="1984"/>
        <item x="1365"/>
        <item x="2258"/>
        <item x="1347"/>
        <item x="1093"/>
        <item x="1060"/>
        <item x="558"/>
        <item x="1671"/>
        <item x="1670"/>
        <item x="1147"/>
        <item x="1148"/>
        <item x="566"/>
        <item x="1016"/>
        <item x="1948"/>
        <item x="2044"/>
        <item x="269"/>
        <item x="270"/>
        <item x="283"/>
        <item x="282"/>
        <item x="284"/>
        <item x="2152"/>
        <item x="592"/>
        <item x="1473"/>
        <item x="613"/>
        <item x="641"/>
        <item x="1827"/>
        <item x="2262"/>
        <item x="1824"/>
        <item x="1826"/>
        <item x="1822"/>
        <item x="1825"/>
        <item x="1298"/>
        <item x="674"/>
        <item x="38"/>
        <item x="8"/>
        <item x="88"/>
        <item x="1266"/>
        <item x="2208"/>
        <item x="2163"/>
        <item x="2209"/>
        <item x="772"/>
        <item x="885"/>
        <item x="1352"/>
        <item x="431"/>
        <item x="712"/>
        <item x="1051"/>
        <item x="826"/>
        <item x="1392"/>
        <item x="253"/>
        <item x="2154"/>
        <item x="183"/>
        <item x="1454"/>
        <item x="854"/>
        <item x="1812"/>
        <item x="146"/>
        <item x="1938"/>
        <item x="245"/>
        <item x="1372"/>
        <item x="1289"/>
        <item x="1335"/>
        <item x="132"/>
        <item x="142"/>
        <item x="550"/>
        <item x="1653"/>
        <item x="174"/>
        <item x="1172"/>
        <item x="1611"/>
        <item x="1005"/>
        <item x="470"/>
        <item x="1987"/>
        <item x="2130"/>
        <item x="2140"/>
        <item x="2203"/>
        <item x="1806"/>
        <item x="466"/>
        <item x="2173"/>
        <item x="908"/>
        <item x="1907"/>
        <item x="1046"/>
        <item x="974"/>
        <item x="2065"/>
        <item x="2066"/>
        <item x="1805"/>
        <item x="1807"/>
        <item x="28"/>
        <item x="896"/>
        <item x="340"/>
        <item x="338"/>
        <item x="2156"/>
        <item x="334"/>
        <item x="1061"/>
        <item x="1062"/>
        <item x="1441"/>
        <item x="1442"/>
        <item x="1445"/>
        <item x="1446"/>
        <item x="2242"/>
        <item x="2189"/>
        <item x="843"/>
        <item x="562"/>
        <item x="1244"/>
        <item x="1263"/>
        <item x="1294"/>
        <item x="1127"/>
        <item x="1482"/>
        <item x="34"/>
        <item x="1942"/>
        <item x="2244"/>
        <item x="1572"/>
        <item x="1598"/>
        <item x="1576"/>
        <item x="1580"/>
        <item x="15"/>
        <item x="2132"/>
        <item x="2281"/>
        <item x="360"/>
        <item x="2191"/>
        <item x="804"/>
        <item x="895"/>
        <item x="2053"/>
        <item x="1532"/>
        <item x="1340"/>
        <item x="1685"/>
        <item x="2223"/>
        <item x="1419"/>
        <item x="1447"/>
        <item x="903"/>
        <item x="2198"/>
        <item x="367"/>
        <item x="2200"/>
        <item x="1065"/>
        <item x="212"/>
        <item x="468"/>
        <item x="467"/>
        <item x="469"/>
        <item x="1410"/>
        <item x="242"/>
        <item x="1040"/>
        <item x="1344"/>
        <item x="940"/>
        <item x="1262"/>
        <item x="358"/>
        <item x="528"/>
        <item x="881"/>
        <item x="856"/>
        <item x="617"/>
        <item x="732"/>
        <item x="55"/>
        <item x="430"/>
        <item x="1568"/>
        <item x="240"/>
        <item x="2033"/>
        <item x="1662"/>
        <item x="646"/>
        <item x="78"/>
        <item x="94"/>
        <item x="659"/>
        <item x="655"/>
        <item x="858"/>
        <item x="1896"/>
        <item x="436"/>
        <item x="438"/>
        <item x="2151"/>
        <item x="1031"/>
        <item x="1808"/>
        <item x="1809"/>
        <item x="1098"/>
        <item x="1524"/>
        <item x="2240"/>
        <item x="1544"/>
        <item x="1388"/>
        <item x="1153"/>
        <item x="1886"/>
        <item x="776"/>
        <item x="209"/>
        <item x="888"/>
        <item x="1336"/>
        <item x="1855"/>
        <item x="2007"/>
        <item x="1044"/>
        <item x="855"/>
        <item x="1562"/>
        <item x="1961"/>
        <item x="1554"/>
        <item x="585"/>
        <item x="1029"/>
        <item x="918"/>
        <item x="800"/>
        <item x="698"/>
        <item x="1756"/>
        <item x="1291"/>
        <item x="619"/>
        <item x="616"/>
        <item x="2178"/>
        <item x="2177"/>
        <item x="180"/>
        <item x="1275"/>
        <item x="1983"/>
        <item x="2273"/>
        <item x="1988"/>
        <item x="970"/>
        <item x="1722"/>
        <item x="1256"/>
        <item x="2157"/>
        <item x="1497"/>
        <item x="1458"/>
        <item x="1453"/>
        <item x="2231"/>
        <item x="1708"/>
        <item x="61"/>
        <item x="62"/>
        <item x="872"/>
        <item x="152"/>
        <item x="221"/>
        <item x="1240"/>
        <item x="1321"/>
        <item x="1997"/>
        <item x="233"/>
        <item x="1735"/>
        <item x="1449"/>
        <item x="123"/>
        <item x="1129"/>
        <item x="1542"/>
        <item x="149"/>
        <item x="147"/>
        <item x="148"/>
        <item x="1850"/>
        <item x="1874"/>
        <item x="155"/>
        <item x="1314"/>
        <item x="759"/>
        <item x="1382"/>
        <item x="971"/>
        <item x="1637"/>
        <item x="1274"/>
        <item x="128"/>
        <item x="538"/>
        <item x="2046"/>
        <item x="1403"/>
        <item x="526"/>
        <item x="1434"/>
        <item x="1789"/>
        <item x="1788"/>
        <item x="1790"/>
        <item x="1475"/>
        <item x="1476"/>
        <item x="1477"/>
        <item x="232"/>
        <item x="874"/>
        <item x="157"/>
        <item x="1248"/>
        <item x="1642"/>
        <item x="54"/>
        <item x="1132"/>
        <item x="177"/>
        <item x="423"/>
        <item x="2029"/>
        <item x="1726"/>
        <item x="1523"/>
        <item x="548"/>
        <item x="2030"/>
        <item x="1944"/>
        <item x="1727"/>
        <item x="154"/>
        <item x="1412"/>
        <item x="1539"/>
        <item x="651"/>
        <item x="533"/>
        <item x="200"/>
        <item x="1288"/>
        <item x="581"/>
        <item x="1965"/>
        <item x="170"/>
        <item x="401"/>
        <item x="931"/>
        <item x="1909"/>
        <item x="1839"/>
        <item x="834"/>
        <item x="1393"/>
        <item x="2048"/>
        <item x="775"/>
        <item x="695"/>
        <item x="795"/>
        <item x="1658"/>
        <item x="1264"/>
        <item x="937"/>
        <item x="1081"/>
        <item x="261"/>
        <item x="1082"/>
        <item x="1720"/>
        <item x="1667"/>
        <item x="1085"/>
        <item x="1086"/>
        <item x="1084"/>
        <item x="2236"/>
        <item x="1385"/>
        <item x="2186"/>
        <item x="1429"/>
        <item x="579"/>
        <item x="1433"/>
        <item x="1181"/>
        <item x="1930"/>
        <item x="831"/>
        <item x="2080"/>
        <item x="2083"/>
        <item x="2101"/>
        <item x="2100"/>
        <item x="1672"/>
        <item x="1673"/>
        <item x="2251"/>
        <item x="1301"/>
        <item x="437"/>
        <item x="335"/>
        <item x="19"/>
        <item x="1152"/>
        <item x="920"/>
        <item x="251"/>
        <item x="1383"/>
        <item x="1287"/>
        <item x="452"/>
        <item x="2171"/>
        <item x="1741"/>
        <item x="645"/>
        <item x="2202"/>
        <item x="520"/>
        <item x="1039"/>
        <item x="198"/>
        <item x="1940"/>
        <item x="1764"/>
        <item x="1775"/>
        <item x="531"/>
        <item x="680"/>
        <item x="140"/>
        <item x="1474"/>
        <item x="2232"/>
        <item x="703"/>
        <item x="1926"/>
        <item x="1628"/>
        <item x="1927"/>
        <item x="705"/>
        <item x="1613"/>
        <item x="1749"/>
        <item x="1714"/>
        <item x="129"/>
        <item x="553"/>
        <item x="837"/>
        <item x="77"/>
        <item x="1970"/>
        <item x="1387"/>
        <item x="450"/>
        <item x="2172"/>
        <item x="1398"/>
        <item x="1566"/>
        <item x="2012"/>
        <item x="230"/>
        <item x="158"/>
        <item x="2127"/>
        <item x="1512"/>
        <item x="1145"/>
        <item x="1146"/>
        <item x="2086"/>
        <item x="1378"/>
        <item x="176"/>
        <item x="1405"/>
        <item x="199"/>
        <item x="1164"/>
        <item x="1529"/>
        <item x="31"/>
        <item x="599"/>
        <item x="250"/>
        <item x="160"/>
        <item x="676"/>
        <item x="601"/>
        <item x="1599"/>
        <item x="714"/>
        <item x="718"/>
        <item x="2267"/>
        <item x="226"/>
        <item x="1537"/>
        <item x="1456"/>
        <item x="22"/>
        <item x="1319"/>
        <item x="243"/>
        <item x="139"/>
        <item x="1384"/>
        <item x="241"/>
        <item x="1540"/>
        <item x="234"/>
        <item x="1615"/>
        <item x="3"/>
        <item x="1055"/>
        <item x="1641"/>
        <item x="1650"/>
        <item x="20"/>
        <item x="2099"/>
        <item x="2096"/>
        <item x="735"/>
        <item x="546"/>
        <item x="845"/>
        <item x="1177"/>
        <item x="709"/>
        <item x="33"/>
        <item x="673"/>
        <item x="694"/>
        <item x="2182"/>
        <item x="696"/>
        <item x="1017"/>
        <item x="490"/>
        <item x="1548"/>
        <item x="1369"/>
        <item x="686"/>
        <item x="728"/>
        <item x="1202"/>
        <item x="2103"/>
        <item x="193"/>
        <item x="192"/>
        <item x="191"/>
        <item x="1847"/>
        <item x="98"/>
        <item x="968"/>
        <item x="1693"/>
        <item x="208"/>
        <item x="838"/>
        <item x="1224"/>
        <item x="1191"/>
        <item x="136"/>
        <item x="1545"/>
        <item x="257"/>
        <item x="1797"/>
        <item x="724"/>
        <item x="1167"/>
        <item x="2047"/>
        <item x="2170"/>
        <item x="456"/>
        <item x="457"/>
        <item x="453"/>
        <item x="1564"/>
        <item x="928"/>
        <item x="1779"/>
        <item x="1890"/>
        <item x="46"/>
        <item x="156"/>
        <item x="66"/>
        <item x="2215"/>
        <item x="167"/>
        <item x="1367"/>
        <item x="1089"/>
        <item x="1257"/>
        <item x="1324"/>
        <item x="321"/>
        <item x="1706"/>
        <item x="106"/>
        <item x="1069"/>
        <item x="1366"/>
        <item x="1897"/>
        <item x="2193"/>
        <item x="2174"/>
        <item x="780"/>
        <item x="1190"/>
        <item x="235"/>
        <item x="642"/>
        <item x="1205"/>
        <item x="222"/>
        <item x="989"/>
        <item x="986"/>
        <item x="987"/>
        <item x="1460"/>
        <item x="2276"/>
        <item x="351"/>
        <item x="349"/>
        <item x="350"/>
        <item x="1828"/>
        <item x="1632"/>
        <item x="1724"/>
        <item x="1322"/>
        <item x="959"/>
        <item x="894"/>
        <item x="576"/>
        <item x="979"/>
        <item x="2139"/>
        <item x="150"/>
        <item x="2176"/>
        <item x="516"/>
        <item x="748"/>
        <item x="857"/>
        <item x="747"/>
        <item x="615"/>
        <item x="374"/>
        <item x="2002"/>
        <item x="664"/>
        <item x="1498"/>
        <item x="665"/>
        <item x="1999"/>
        <item x="815"/>
        <item x="813"/>
        <item x="2190"/>
        <item x="811"/>
        <item x="820"/>
        <item x="449"/>
        <item x="1527"/>
        <item x="1161"/>
        <item x="364"/>
        <item x="1404"/>
        <item x="1122"/>
        <item x="608"/>
        <item x="1283"/>
        <item x="74"/>
        <item x="171"/>
        <item x="1273"/>
        <item x="69"/>
        <item x="1130"/>
        <item x="185"/>
        <item x="203"/>
        <item x="927"/>
        <item x="1838"/>
        <item x="756"/>
        <item x="2180"/>
        <item x="2071"/>
        <item x="1028"/>
        <item x="521"/>
        <item x="536"/>
        <item x="122"/>
        <item x="567"/>
        <item x="1949"/>
        <item x="1054"/>
        <item x="524"/>
        <item x="863"/>
        <item x="880"/>
        <item x="1922"/>
        <item x="1936"/>
        <item x="1068"/>
        <item x="2051"/>
        <item x="388"/>
        <item x="307"/>
        <item x="308"/>
        <item x="306"/>
        <item x="1225"/>
        <item x="1246"/>
        <item x="2023"/>
        <item x="1567"/>
        <item x="37"/>
        <item x="883"/>
        <item x="1417"/>
        <item x="1245"/>
        <item x="1438"/>
        <item x="63"/>
        <item x="2133"/>
        <item x="876"/>
        <item x="346"/>
        <item x="1625"/>
        <item x="847"/>
        <item x="2155"/>
        <item x="317"/>
        <item x="325"/>
        <item x="2013"/>
        <item x="949"/>
        <item x="956"/>
        <item x="30"/>
        <item x="708"/>
        <item x="337"/>
        <item x="939"/>
        <item x="944"/>
        <item x="1612"/>
        <item x="946"/>
        <item x="938"/>
        <item x="907"/>
        <item x="915"/>
        <item x="924"/>
        <item x="287"/>
        <item x="2266"/>
        <item x="1864"/>
        <item x="1866"/>
        <item x="1865"/>
        <item x="1394"/>
        <item x="639"/>
        <item x="582"/>
        <item x="1023"/>
        <item x="1020"/>
        <item x="59"/>
        <item x="57"/>
        <item x="58"/>
        <item x="884"/>
        <item x="861"/>
        <item x="2093"/>
        <item x="1001"/>
        <item x="2201"/>
        <item x="1070"/>
        <item x="1071"/>
        <item x="1041"/>
        <item x="1083"/>
        <item x="418"/>
        <item x="109"/>
        <item x="975"/>
        <item x="1891"/>
        <item x="1396"/>
        <item x="1975"/>
        <item x="194"/>
        <item x="196"/>
        <item x="197"/>
        <item x="195"/>
        <item x="1501"/>
        <item x="1500"/>
        <item x="1502"/>
        <item x="1507"/>
        <item x="244"/>
        <item x="1883"/>
        <item x="1876"/>
        <item x="2017"/>
        <item x="2018"/>
        <item x="564"/>
        <item x="2135"/>
        <item x="640"/>
        <item x="840"/>
        <item x="630"/>
        <item x="739"/>
        <item x="1370"/>
        <item x="473"/>
        <item x="443"/>
        <item x="442"/>
        <item x="441"/>
        <item x="165"/>
        <item x="1743"/>
        <item x="1549"/>
        <item x="1546"/>
        <item x="1570"/>
        <item x="1350"/>
        <item x="778"/>
        <item x="862"/>
        <item x="990"/>
        <item x="790"/>
        <item x="913"/>
        <item x="620"/>
        <item x="784"/>
        <item x="662"/>
        <item x="1342"/>
        <item x="1881"/>
        <item x="1373"/>
        <item x="1744"/>
        <item x="1745"/>
        <item x="865"/>
        <item x="1364"/>
        <item x="419"/>
        <item x="1659"/>
        <item x="1661"/>
        <item x="1660"/>
        <item x="625"/>
        <item x="2019"/>
        <item x="1270"/>
        <item x="421"/>
        <item x="557"/>
        <item x="262"/>
        <item x="539"/>
        <item x="774"/>
        <item x="1635"/>
        <item x="2220"/>
        <item x="336"/>
        <item x="26"/>
        <item x="1917"/>
        <item x="86"/>
        <item x="2024"/>
        <item x="963"/>
        <item x="530"/>
        <item x="71"/>
        <item x="1703"/>
        <item x="2057"/>
        <item x="113"/>
        <item x="178"/>
        <item x="1121"/>
        <item x="312"/>
        <item x="326"/>
        <item x="1710"/>
        <item x="1192"/>
        <item x="1783"/>
        <item x="1623"/>
        <item x="1810"/>
        <item x="1811"/>
        <item x="1780"/>
        <item x="249"/>
        <item x="1345"/>
        <item x="823"/>
        <item x="594"/>
        <item x="1713"/>
        <item x="1278"/>
        <item x="1687"/>
        <item x="1150"/>
        <item x="1149"/>
        <item x="455"/>
        <item x="43"/>
        <item x="1712"/>
        <item x="131"/>
        <item x="1677"/>
        <item x="17"/>
        <item x="10"/>
        <item x="14"/>
        <item x="722"/>
        <item x="9"/>
        <item x="11"/>
        <item x="1718"/>
        <item x="1290"/>
        <item x="1657"/>
        <item x="1509"/>
        <item x="1901"/>
        <item x="1376"/>
        <item x="957"/>
        <item x="1725"/>
        <item x="1203"/>
        <item x="356"/>
        <item x="424"/>
        <item x="299"/>
        <item x="1853"/>
        <item x="1852"/>
        <item x="316"/>
        <item x="1472"/>
        <item x="1471"/>
        <item x="606"/>
        <item x="1292"/>
        <item x="1528"/>
        <item x="588"/>
        <item x="1964"/>
        <item x="559"/>
        <item x="2241"/>
        <item x="1484"/>
        <item x="1834"/>
        <item x="2016"/>
        <item x="2"/>
        <item x="1880"/>
        <item x="1094"/>
        <item x="1095"/>
        <item x="1490"/>
        <item x="1995"/>
        <item x="1998"/>
        <item x="1996"/>
        <item x="2275"/>
        <item x="1579"/>
        <item x="1592"/>
        <item x="1604"/>
        <item x="1282"/>
        <item x="2077"/>
        <item x="2284"/>
        <item x="1646"/>
        <item x="1506"/>
        <item x="1915"/>
        <item x="2212"/>
        <item x="556"/>
        <item x="687"/>
        <item x="2199"/>
        <item x="522"/>
        <item x="1590"/>
        <item x="614"/>
        <item x="1636"/>
        <item x="1053"/>
        <item x="1280"/>
        <item x="1300"/>
        <item x="870"/>
        <item x="343"/>
        <item x="89"/>
        <item x="90"/>
        <item x="91"/>
        <item x="552"/>
        <item x="266"/>
        <item x="819"/>
        <item x="1337"/>
        <item x="793"/>
        <item x="1242"/>
        <item x="716"/>
        <item x="1574"/>
        <item x="70"/>
        <item x="1049"/>
        <item x="2097"/>
        <item x="375"/>
        <item x="1558"/>
        <item x="697"/>
        <item x="295"/>
        <item x="359"/>
        <item x="636"/>
        <item x="215"/>
        <item x="1624"/>
        <item x="1577"/>
        <item x="175"/>
        <item x="2058"/>
        <item x="525"/>
        <item x="926"/>
        <item x="685"/>
        <item x="2206"/>
        <item x="1159"/>
        <item x="1491"/>
        <item x="1860"/>
        <item x="1858"/>
        <item x="1617"/>
        <item x="1631"/>
        <item x="1620"/>
        <item x="2246"/>
        <item x="1629"/>
        <item x="1618"/>
        <item x="1286"/>
        <item x="2204"/>
        <item x="392"/>
        <item x="2164"/>
        <item x="923"/>
        <item x="368"/>
        <item x="955"/>
        <item x="818"/>
        <item x="893"/>
        <item x="1311"/>
        <item x="462"/>
        <item x="2079"/>
        <item x="2050"/>
        <item x="584"/>
        <item x="445"/>
        <item x="1770"/>
        <item x="602"/>
        <item x="5"/>
        <item x="541"/>
        <item x="1869"/>
        <item x="1921"/>
        <item x="2045"/>
        <item x="711"/>
        <item x="1914"/>
        <item x="168"/>
        <item x="677"/>
        <item x="701"/>
        <item x="1751"/>
        <item x="886"/>
        <item x="2256"/>
        <item x="1752"/>
        <item x="2183"/>
        <item x="1758"/>
        <item x="934"/>
        <item x="1593"/>
        <item x="1591"/>
        <item x="1586"/>
        <item x="1887"/>
        <item x="610"/>
        <item x="1747"/>
        <item x="1748"/>
        <item x="744"/>
        <item x="1304"/>
        <item x="1238"/>
        <item x="921"/>
        <item x="849"/>
        <item x="572"/>
        <item x="663"/>
        <item x="647"/>
        <item x="906"/>
        <item x="2001"/>
        <item x="2278"/>
        <item x="909"/>
        <item x="2003"/>
        <item x="852"/>
        <item x="2277"/>
        <item x="1380"/>
        <item x="383"/>
        <item x="1193"/>
        <item x="1776"/>
        <item x="1750"/>
        <item x="1900"/>
        <item x="27"/>
        <item x="512"/>
        <item x="1401"/>
        <item x="420"/>
        <item x="1210"/>
        <item x="1517"/>
        <item x="1536"/>
        <item x="942"/>
        <item x="210"/>
        <item x="1875"/>
        <item x="941"/>
        <item x="444"/>
        <item x="1814"/>
        <item x="161"/>
        <item x="297"/>
        <item x="1395"/>
        <item x="621"/>
        <item x="115"/>
        <item x="2165"/>
        <item x="1531"/>
        <item x="1640"/>
        <item x="2247"/>
        <item x="1675"/>
        <item x="463"/>
        <item x="292"/>
        <item x="551"/>
        <item x="402"/>
        <item x="958"/>
        <item x="1730"/>
        <item x="1064"/>
        <item x="97"/>
        <item x="1407"/>
        <item x="393"/>
        <item x="1102"/>
        <item x="1103"/>
        <item x="1004"/>
        <item x="2166"/>
        <item x="425"/>
        <item x="1101"/>
        <item x="1099"/>
        <item x="1100"/>
        <item x="2126"/>
        <item x="2014"/>
        <item x="2011"/>
        <item x="1511"/>
        <item x="2009"/>
        <item x="1496"/>
        <item x="1516"/>
        <item x="688"/>
        <item x="803"/>
        <item x="1505"/>
        <item x="2238"/>
        <item x="1508"/>
        <item x="671"/>
        <item x="1450"/>
        <item x="399"/>
        <item x="225"/>
        <item x="1002"/>
        <item x="1674"/>
        <item x="1753"/>
        <item x="2116"/>
        <item x="1582"/>
        <item x="1584"/>
        <item x="2063"/>
        <item x="781"/>
        <item x="1759"/>
        <item x="1307"/>
        <item x="1250"/>
        <item x="1547"/>
        <item x="298"/>
        <item x="1066"/>
        <item x="982"/>
        <item x="879"/>
        <item x="1560"/>
        <item x="2243"/>
        <item x="1728"/>
        <item x="1057"/>
        <item x="1171"/>
        <item x="1423"/>
        <item x="2227"/>
        <item x="2043"/>
        <item x="2041"/>
        <item x="2042"/>
        <item x="1097"/>
        <item x="1096"/>
        <item x="1331"/>
        <item x="1212"/>
        <item x="1213"/>
        <item x="583"/>
        <item x="634"/>
        <item x="998"/>
        <item x="143"/>
        <item x="144"/>
        <item x="930"/>
        <item x="713"/>
        <item x="1435"/>
        <item x="1168"/>
        <item x="1169"/>
        <item x="1819"/>
        <item x="2228"/>
        <item x="362"/>
        <item x="1911"/>
        <item x="1906"/>
        <item x="669"/>
        <item x="830"/>
        <item x="745"/>
        <item x="1217"/>
        <item x="1221"/>
        <item x="746"/>
        <item x="1742"/>
        <item x="1746"/>
        <item x="1882"/>
        <item x="2049"/>
        <item x="2008"/>
        <item x="2280"/>
        <item x="2004"/>
        <item x="2006"/>
        <item x="2279"/>
        <item x="575"/>
        <item x="461"/>
        <item x="458"/>
        <item x="801"/>
        <item x="1696"/>
        <item x="977"/>
        <item x="426"/>
        <item x="315"/>
        <item x="386"/>
        <item x="684"/>
        <item x="1018"/>
        <item x="1024"/>
        <item x="1550"/>
        <item x="1162"/>
        <item x="1165"/>
        <item x="1525"/>
        <item x="1765"/>
        <item x="1216"/>
        <item x="1432"/>
        <item x="1351"/>
        <item x="1879"/>
        <item x="489"/>
        <item x="1279"/>
        <item x="1977"/>
        <item x="571"/>
        <item x="293"/>
        <item x="1861"/>
        <item x="1862"/>
        <item x="1863"/>
        <item x="980"/>
        <item x="966"/>
        <item x="2196"/>
        <item x="948"/>
        <item x="889"/>
        <item x="1514"/>
        <item x="1463"/>
        <item x="1253"/>
        <item x="667"/>
        <item x="936"/>
        <item x="593"/>
        <item x="2095"/>
        <item x="1521"/>
        <item x="483"/>
        <item x="484"/>
        <item x="485"/>
        <item x="491"/>
        <item x="1600"/>
        <item x="1377"/>
        <item x="2038"/>
        <item x="2037"/>
        <item x="1157"/>
        <item x="1315"/>
        <item x="1128"/>
        <item x="481"/>
        <item x="480"/>
        <item x="482"/>
        <item x="1465"/>
        <item x="508"/>
        <item x="1206"/>
        <item x="1204"/>
        <item x="460"/>
        <item x="479"/>
        <item x="478"/>
        <item x="477"/>
        <item x="1141"/>
        <item x="749"/>
        <item x="1569"/>
        <item x="254"/>
        <item x="1003"/>
        <item x="1178"/>
        <item x="2207"/>
        <item x="1180"/>
        <item x="1179"/>
        <item x="1182"/>
        <item x="1048"/>
        <item x="2192"/>
        <item x="1556"/>
        <item x="1916"/>
        <item x="1924"/>
        <item x="291"/>
        <item x="1033"/>
        <item x="568"/>
        <item x="773"/>
        <item x="137"/>
        <item x="488"/>
        <item x="1884"/>
        <item x="545"/>
        <item x="1555"/>
        <item x="1170"/>
        <item x="1173"/>
        <item x="1732"/>
        <item x="1116"/>
        <item x="1115"/>
        <item x="1117"/>
        <item x="1836"/>
        <item x="2175"/>
        <item x="2131"/>
        <item x="2184"/>
        <item x="2235"/>
        <item x="2136"/>
        <item x="2197"/>
        <item x="2149"/>
        <item x="2144"/>
        <item x="2239"/>
        <item x="2141"/>
        <item x="2179"/>
        <item x="2253"/>
        <item x="2250"/>
        <item x="1763"/>
        <item x="1959"/>
        <item x="597"/>
        <item x="1466"/>
        <item x="1467"/>
        <item x="1469"/>
        <item x="1470"/>
        <item x="1816"/>
        <item x="85"/>
        <item x="1047"/>
        <item x="120"/>
        <item x="1740"/>
        <item x="211"/>
        <item x="1010"/>
        <item x="348"/>
        <item x="1123"/>
        <item x="327"/>
        <item x="1199"/>
        <item x="1200"/>
        <item x="1354"/>
        <item x="1355"/>
        <item x="1353"/>
        <item x="2217"/>
        <item x="4"/>
        <item x="1803"/>
        <item x="704"/>
        <item x="1633"/>
        <item x="2084"/>
        <item x="1142"/>
        <item x="2109"/>
        <item x="459"/>
        <item x="832"/>
        <item x="1518"/>
        <item x="87"/>
        <item x="228"/>
        <item x="1211"/>
        <item x="1845"/>
        <item x="332"/>
        <item x="2026"/>
        <item x="2027"/>
        <item x="2028"/>
        <item x="380"/>
        <item x="1846"/>
        <item x="624"/>
        <item x="2145"/>
        <item x="764"/>
        <item x="1013"/>
        <item x="1645"/>
        <item x="1361"/>
        <item x="36"/>
        <item x="912"/>
        <item x="428"/>
        <item x="1643"/>
        <item x="689"/>
        <item x="1973"/>
        <item x="18"/>
        <item x="434"/>
        <item x="848"/>
        <item x="1817"/>
        <item x="1201"/>
        <item x="2158"/>
        <item x="2159"/>
        <item x="379"/>
        <item x="357"/>
        <item x="1189"/>
        <item x="1187"/>
        <item x="1188"/>
        <item x="56"/>
        <item x="515"/>
        <item x="1571"/>
        <item x="93"/>
        <item x="1118"/>
        <item x="503"/>
        <item x="1316"/>
        <item x="1220"/>
        <item x="417"/>
        <item x="1386"/>
        <item x="1541"/>
        <item x="1738"/>
        <item x="1409"/>
        <item x="103"/>
        <item x="1902"/>
        <item x="159"/>
        <item x="737"/>
        <item x="1799"/>
        <item x="49"/>
        <item x="504"/>
        <item x="1561"/>
        <item x="1440"/>
        <item x="822"/>
        <item x="914"/>
        <item x="1042"/>
        <item x="1622"/>
        <item x="126"/>
        <item x="398"/>
        <item x="231"/>
        <item x="1230"/>
        <item x="118"/>
        <item x="1431"/>
        <item x="2222"/>
        <item x="1888"/>
        <item x="264"/>
        <item x="263"/>
        <item x="1277"/>
        <item x="1992"/>
        <item x="390"/>
        <item x="389"/>
        <item x="1778"/>
        <item x="1255"/>
        <item x="127"/>
        <item x="1522"/>
        <item x="1682"/>
        <item x="509"/>
        <item x="1608"/>
        <item x="1014"/>
        <item x="1015"/>
        <item x="265"/>
        <item x="1760"/>
        <item x="1689"/>
        <item x="2226"/>
        <item x="2148"/>
        <item x="1956"/>
        <item x="1957"/>
        <item x="1958"/>
        <item x="1609"/>
        <item x="1953"/>
        <item x="1835"/>
        <item x="600"/>
        <item x="1767"/>
        <item x="1941"/>
        <item x="67"/>
        <item x="64"/>
        <item x="2134"/>
        <item x="247"/>
        <item x="2210"/>
        <item x="1356"/>
        <item x="738"/>
        <item x="672"/>
        <item x="2039"/>
        <item x="2022"/>
        <item x="1391"/>
        <item x="1236"/>
        <item x="1235"/>
        <item x="2211"/>
        <item x="1265"/>
        <item x="1837"/>
        <item x="603"/>
        <item x="500"/>
        <item x="1630"/>
        <item x="502"/>
        <item x="151"/>
        <item x="400"/>
        <item x="404"/>
        <item x="405"/>
        <item x="397"/>
        <item x="290"/>
        <item x="578"/>
        <item x="1381"/>
        <item x="779"/>
        <item x="984"/>
        <item x="1925"/>
        <item x="985"/>
        <item x="580"/>
        <item x="692"/>
        <item x="378"/>
        <item x="1208"/>
        <item x="1207"/>
        <item x="1136"/>
        <item x="1135"/>
        <item x="1137"/>
        <item x="413"/>
        <item x="860"/>
        <item x="869"/>
        <item x="866"/>
        <item x="1293"/>
        <item x="2260"/>
        <item x="2255"/>
        <item x="1358"/>
        <item x="1359"/>
        <item x="1918"/>
        <item x="1695"/>
        <item x="992"/>
        <item x="899"/>
        <item x="723"/>
        <item x="715"/>
        <item x="707"/>
        <item x="991"/>
        <item x="353"/>
        <item x="354"/>
        <item x="352"/>
        <item x="355"/>
        <item x="1022"/>
        <item x="75"/>
        <item x="47"/>
        <item x="841"/>
        <item x="2150"/>
        <item x="275"/>
        <item x="1786"/>
        <item x="1877"/>
        <item x="1036"/>
        <item x="1711"/>
        <item x="925"/>
        <item x="726"/>
        <item x="529"/>
        <item x="13"/>
        <item x="12"/>
        <item x="945"/>
        <item x="1892"/>
        <item x="60"/>
        <item x="1784"/>
        <item x="81"/>
        <item x="1831"/>
        <item x="1832"/>
        <item x="1830"/>
        <item x="1649"/>
        <item x="223"/>
        <item x="611"/>
        <item x="361"/>
        <item x="294"/>
        <item x="381"/>
        <item x="2070"/>
        <item x="2054"/>
        <item x="1931"/>
        <item x="1929"/>
        <item x="1928"/>
        <item x="794"/>
        <item x="333"/>
        <item x="305"/>
        <item x="887"/>
        <item x="1427"/>
        <item x="1251"/>
        <item x="1281"/>
        <item x="1694"/>
        <item x="133"/>
        <item x="547"/>
        <item x="281"/>
        <item x="898"/>
        <item x="2034"/>
        <item x="371"/>
        <item x="864"/>
        <item x="877"/>
        <item x="318"/>
        <item x="366"/>
        <item x="574"/>
        <item x="1415"/>
        <item x="414"/>
        <item x="416"/>
        <item x="415"/>
        <item x="978"/>
        <item x="875"/>
        <item x="189"/>
        <item x="363"/>
        <item x="76"/>
        <item x="179"/>
        <item x="635"/>
        <item x="395"/>
        <item x="1218"/>
        <item x="51"/>
        <item x="2169"/>
        <item x="2168"/>
        <item x="427"/>
        <item x="289"/>
        <item x="1012"/>
        <item x="1638"/>
        <item x="510"/>
        <item x="1895"/>
        <item x="1723"/>
        <item x="518"/>
        <item x="163"/>
        <item x="1796"/>
        <item x="1232"/>
        <item x="1492"/>
        <item x="740"/>
        <item x="1166"/>
        <item x="604"/>
        <item x="878"/>
        <item x="587"/>
        <item x="164"/>
        <item x="1686"/>
        <item x="727"/>
        <item x="670"/>
        <item x="475"/>
        <item x="2107"/>
        <item x="935"/>
        <item x="1691"/>
        <item x="911"/>
        <item x="1616"/>
        <item x="1781"/>
        <item x="1320"/>
        <item x="6"/>
        <item x="1605"/>
        <item x="1946"/>
        <item x="690"/>
        <item x="1652"/>
        <item x="605"/>
        <item x="514"/>
        <item x="134"/>
        <item x="1589"/>
        <item x="964"/>
        <item x="1488"/>
        <item x="1974"/>
        <item x="2074"/>
        <item x="2075"/>
        <item x="2068"/>
        <item x="2283"/>
        <item x="2067"/>
        <item x="2069"/>
        <item x="2072"/>
        <item x="2073"/>
        <item x="1226"/>
        <item x="1228"/>
        <item x="1227"/>
        <item x="391"/>
        <item x="141"/>
        <item x="138"/>
        <item x="1534"/>
        <item x="649"/>
        <item x="1557"/>
        <item x="1815"/>
        <item x="1889"/>
        <item x="1717"/>
        <item x="792"/>
        <item x="236"/>
        <item x="1945"/>
        <item x="1464"/>
        <item x="1719"/>
        <item x="1259"/>
        <item x="1154"/>
        <item x="2205"/>
        <item x="961"/>
        <item x="1276"/>
        <item x="1699"/>
        <item x="1297"/>
        <item x="1597"/>
        <item x="742"/>
        <item x="644"/>
        <item x="1757"/>
        <item x="1424"/>
        <item x="846"/>
        <item x="679"/>
        <item x="851"/>
        <item x="1619"/>
        <item x="758"/>
        <item x="2286"/>
        <item x="1972"/>
        <item x="1056"/>
        <item x="719"/>
        <item x="2088"/>
        <item x="213"/>
        <item x="1963"/>
        <item x="1535"/>
        <item x="1526"/>
        <item x="643"/>
        <item x="1038"/>
        <item x="219"/>
        <item x="1034"/>
        <item x="2110"/>
        <item x="464"/>
        <item x="1504"/>
        <item x="1515"/>
        <item x="110"/>
        <item x="1634"/>
        <item x="1668"/>
        <item x="729"/>
        <item x="730"/>
        <item x="1312"/>
        <item x="1551"/>
        <item x="1986"/>
        <item x="828"/>
        <item x="246"/>
        <item x="184"/>
        <item x="972"/>
        <item x="891"/>
        <item x="2082"/>
        <item x="1644"/>
        <item x="1647"/>
        <item x="1559"/>
        <item x="808"/>
        <item x="802"/>
        <item x="799"/>
        <item x="809"/>
        <item x="411"/>
        <item x="412"/>
        <item x="2160"/>
        <item x="754"/>
        <item x="919"/>
        <item x="1878"/>
        <item x="1209"/>
        <item x="1050"/>
        <item x="1045"/>
        <item x="591"/>
        <item x="1772"/>
        <item x="276"/>
        <item x="598"/>
        <item x="495"/>
        <item x="499"/>
        <item x="498"/>
        <item x="497"/>
        <item x="496"/>
        <item x="40"/>
        <item x="48"/>
        <item x="1151"/>
        <item x="658"/>
        <item x="1872"/>
        <item x="1414"/>
        <item x="2224"/>
        <item x="1425"/>
        <item x="1422"/>
        <item x="653"/>
        <item x="2137"/>
        <item x="1360"/>
        <item x="68"/>
        <item x="21"/>
        <item x="2233"/>
        <item x="1241"/>
        <item x="751"/>
        <item x="1729"/>
        <item x="1833"/>
        <item x="1739"/>
        <item x="1734"/>
        <item x="1820"/>
        <item x="1762"/>
        <item x="1782"/>
        <item x="1736"/>
        <item x="1134"/>
        <item x="1133"/>
        <item x="917"/>
        <item x="1857"/>
        <item x="1859"/>
        <item x="1588"/>
        <item x="1976"/>
        <item x="2036"/>
        <item x="2035"/>
        <item x="1271"/>
        <item x="1260"/>
        <item x="1284"/>
        <item x="2060"/>
        <item x="1680"/>
        <item x="1679"/>
        <item x="1678"/>
        <item x="387"/>
        <item x="622"/>
        <item x="285"/>
        <item x="1487"/>
        <item x="92"/>
        <item x="1233"/>
        <item x="859"/>
        <item x="1785"/>
        <item x="2285"/>
        <item x="2031"/>
        <item x="342"/>
        <item x="1553"/>
        <item x="1697"/>
        <item x="447"/>
        <item x="130"/>
        <item x="734"/>
        <item x="1519"/>
        <item x="1285"/>
        <item x="1237"/>
        <item x="1606"/>
        <item x="769"/>
        <item x="1219"/>
        <item x="699"/>
        <item x="2249"/>
        <item x="1665"/>
        <item x="1664"/>
        <item x="1666"/>
        <item x="1669"/>
        <item x="2005"/>
        <item x="983"/>
        <item x="1461"/>
        <item x="981"/>
        <item x="1774"/>
        <item x="791"/>
        <item x="1854"/>
        <item x="268"/>
        <item x="1898"/>
        <item x="2118"/>
        <item x="1338"/>
        <item x="1341"/>
        <item x="2089"/>
        <item x="816"/>
        <item x="629"/>
        <item x="1966"/>
        <item x="1621"/>
        <item x="2085"/>
        <item x="116"/>
        <item x="660"/>
        <item x="932"/>
        <item x="814"/>
        <item x="220"/>
        <item x="1333"/>
        <item x="279"/>
        <item x="42"/>
        <item x="618"/>
        <item x="1019"/>
        <item x="1455"/>
        <item x="1399"/>
        <item x="1072"/>
        <item x="682"/>
        <item x="1325"/>
        <item x="1327"/>
        <item x="1326"/>
        <item x="2214"/>
        <item x="2213"/>
        <item x="1269"/>
        <item x="652"/>
        <item x="472"/>
        <item x="471"/>
        <item x="797"/>
        <item x="2188"/>
        <item x="789"/>
        <item x="721"/>
        <item x="725"/>
        <item x="1543"/>
        <item x="79"/>
        <item x="309"/>
        <item x="1349"/>
        <item x="2020"/>
        <item x="2021"/>
        <item x="1934"/>
        <item x="1932"/>
        <item x="1933"/>
        <item x="770"/>
        <item x="2064"/>
        <item x="1578"/>
        <item x="901"/>
        <item x="519"/>
        <item x="1733"/>
        <item x="1692"/>
        <item x="2147"/>
        <item x="943"/>
        <item x="633"/>
        <item x="1375"/>
        <item x="2081"/>
        <item x="2221"/>
        <item x="868"/>
        <item x="762"/>
        <item x="595"/>
        <item x="1063"/>
        <item x="376"/>
        <item x="84"/>
        <item x="1791"/>
        <item x="661"/>
        <item x="534"/>
        <item x="1923"/>
        <item x="2098"/>
        <item x="720"/>
        <item x="1363"/>
        <item x="743"/>
        <item x="810"/>
        <item x="976"/>
        <item x="1885"/>
        <item x="904"/>
        <item x="648"/>
        <item x="1112"/>
        <item x="1111"/>
        <item x="1113"/>
        <item x="768"/>
        <item x="1197"/>
        <item x="1195"/>
        <item x="1194"/>
        <item x="1196"/>
        <item x="1198"/>
        <item x="2092"/>
        <item x="2091"/>
        <item x="2287"/>
        <item x="513"/>
        <item x="1655"/>
        <item x="626"/>
        <item x="1951"/>
        <item x="301"/>
        <item x="300"/>
        <item x="1439"/>
        <item x="1379"/>
        <item x="1802"/>
        <item x="1804"/>
        <item x="41"/>
        <item x="1080"/>
        <item x="1079"/>
        <item x="1308"/>
        <item x="271"/>
        <item x="272"/>
        <item x="761"/>
        <item x="1903"/>
        <item x="1908"/>
        <item x="1904"/>
        <item x="867"/>
        <item x="1681"/>
        <item x="807"/>
        <item x="451"/>
        <item x="637"/>
        <item x="798"/>
        <item x="691"/>
        <item x="741"/>
        <item x="1368"/>
        <item x="2040"/>
        <item x="239"/>
        <item x="277"/>
        <item x="1768"/>
        <item x="1773"/>
        <item x="1329"/>
        <item x="1684"/>
        <item x="101"/>
        <item x="631"/>
        <item x="124"/>
        <item x="2265"/>
        <item x="1844"/>
        <item x="2181"/>
        <item x="2094"/>
        <item x="1067"/>
        <item x="1651"/>
        <item x="188"/>
        <item x="172"/>
        <item x="190"/>
        <item x="2142"/>
        <item x="187"/>
        <item x="153"/>
        <item x="186"/>
        <item x="433"/>
        <item x="700"/>
        <item x="1389"/>
        <item x="432"/>
        <item x="1343"/>
        <item x="1530"/>
        <item x="995"/>
        <item x="561"/>
        <item x="278"/>
        <item x="569"/>
        <item x="1021"/>
        <item x="369"/>
        <item x="286"/>
        <item x="1960"/>
        <item x="35"/>
        <item x="1985"/>
        <item x="2000"/>
        <item x="1397"/>
        <item x="1565"/>
        <item x="1119"/>
        <item x="1935"/>
        <item x="1978"/>
        <item x="7"/>
        <item x="1937"/>
        <item x="394"/>
        <item x="396"/>
        <item x="1303"/>
        <item x="1955"/>
        <item x="1954"/>
        <item x="1468"/>
        <item x="1254"/>
        <item x="2269"/>
        <item x="2270"/>
        <item x="1943"/>
        <item x="1947"/>
        <item x="2268"/>
        <item x="1092"/>
        <item x="319"/>
        <item x="1239"/>
        <item x="162"/>
        <item x="1075"/>
        <item x="2288"/>
        <item x="2108"/>
        <item x="2106"/>
        <item x="2113"/>
        <item x="2114"/>
        <item x="2112"/>
        <item x="406"/>
        <item x="407"/>
        <item x="408"/>
        <item x="1160"/>
        <item x="1087"/>
        <item x="173"/>
        <item x="32"/>
        <item x="1411"/>
        <item x="596"/>
        <item x="905"/>
        <item x="1174"/>
        <item x="1176"/>
        <item x="1175"/>
        <item x="201"/>
        <item x="206"/>
        <item x="2143"/>
        <item x="0"/>
        <item x="344"/>
        <item x="345"/>
        <item x="1090"/>
        <item x="570"/>
        <item x="967"/>
        <item x="1840"/>
        <item x="2264"/>
        <item x="1841"/>
        <item x="1842"/>
        <item x="112"/>
        <item x="125"/>
        <item x="121"/>
        <item x="788"/>
        <item x="2254"/>
        <item x="994"/>
        <item x="666"/>
        <item x="560"/>
        <item x="544"/>
        <item x="1000"/>
        <item x="1813"/>
        <item x="2261"/>
        <item x="1818"/>
        <item x="2125"/>
        <item x="2120"/>
        <item x="2290"/>
        <item x="2289"/>
        <item x="2122"/>
        <item x="2123"/>
        <item x="2121"/>
        <item x="1821"/>
        <item x="2124"/>
        <item x="1483"/>
        <item x="535"/>
        <item x="1581"/>
        <item x="29"/>
        <item x="954"/>
        <item x="1610"/>
        <item x="111"/>
        <item x="1716"/>
        <item x="657"/>
        <item x="1798"/>
        <item x="1443"/>
        <item x="2015"/>
        <item x="1962"/>
        <item x="83"/>
        <item x="675"/>
        <item x="1125"/>
        <item x="1124"/>
        <item x="1452"/>
        <item x="1451"/>
        <item x="2230"/>
        <item x="2229"/>
        <item x="1091"/>
        <item x="2128"/>
        <item x="1296"/>
        <item x="1704"/>
        <item x="577"/>
        <item x="2237"/>
        <item x="2055"/>
        <item x="65"/>
        <item x="1310"/>
        <item x="365"/>
        <item x="527"/>
        <item x="2115"/>
        <item x="1144"/>
        <item x="1143"/>
        <item x="892"/>
        <item x="1249"/>
        <item x="632"/>
        <item x="1448"/>
        <item x="1215"/>
        <item x="1214"/>
        <item x="2216"/>
        <item x="1698"/>
        <item x="82"/>
        <item x="787"/>
        <item x="1305"/>
        <item x="439"/>
        <item x="440"/>
        <item x="1707"/>
        <item x="2056"/>
        <item x="1800"/>
        <item x="1520"/>
        <item x="1794"/>
        <item x="586"/>
        <item x="1108"/>
        <item x="1106"/>
        <item x="1107"/>
        <item x="280"/>
        <item x="476"/>
        <item x="1076"/>
        <item x="252"/>
        <item x="962"/>
        <item x="2195"/>
        <item x="969"/>
        <item x="1243"/>
        <item x="311"/>
        <item x="313"/>
        <item x="1035"/>
        <item x="623"/>
        <item x="973"/>
        <item x="736"/>
        <item x="1533"/>
        <item x="1011"/>
        <item x="224"/>
        <item x="260"/>
        <item x="2129"/>
        <item x="2061"/>
        <item x="2282"/>
        <item x="2062"/>
        <item x="2059"/>
        <item x="310"/>
        <item x="1737"/>
        <item x="1868"/>
        <item x="1871"/>
        <item x="1870"/>
        <item x="1873"/>
        <item x="237"/>
        <item x="1261"/>
        <item x="2102"/>
        <item x="2104"/>
        <item x="2105"/>
      </items>
    </pivotField>
    <pivotField compact="0" numFmtId="43" outline="0" showAll="0" defaultSubtotal="0"/>
    <pivotField compact="0" numFmtId="43" outline="0" showAll="0"/>
    <pivotField compact="0" numFmtId="43" outline="0" showAll="0" defaultSubtotal="0"/>
    <pivotField compact="0" numFmtId="43" outline="0" showAll="0" defaultSubtotal="0"/>
    <pivotField compact="0" numFmtId="43" outline="0" showAll="0" defaultSubtotal="0"/>
    <pivotField dataField="1" compact="0" numFmtId="43" outline="0" showAll="0" defaultSubtotal="0"/>
    <pivotField compact="0" outline="0" showAll="0" defaultSubtotal="0"/>
    <pivotField compact="0" outline="0" showAll="0"/>
    <pivotField compact="0" outline="0" showAll="0" defaultSubtotal="0"/>
    <pivotField axis="axisPage" compact="0" outline="0" showAll="0" defaultSubtotal="0">
      <items count="2">
        <item x="1"/>
        <item x="0"/>
      </items>
    </pivotField>
  </pivotFields>
  <rowFields count="4">
    <field x="0"/>
    <field x="1"/>
    <field x="2"/>
    <field x="3"/>
  </rowFields>
  <rowItems count="1178">
    <i>
      <x/>
      <x v="282"/>
      <x v="880"/>
      <x v="2168"/>
    </i>
    <i>
      <x v="2"/>
      <x v="184"/>
      <x v="749"/>
      <x v="1128"/>
    </i>
    <i r="2">
      <x v="794"/>
      <x v="793"/>
    </i>
    <i r="2">
      <x v="833"/>
      <x v="1509"/>
    </i>
    <i r="2">
      <x v="1197"/>
      <x v="1215"/>
    </i>
    <i r="2">
      <x v="1386"/>
      <x v="1775"/>
    </i>
    <i r="2">
      <x v="2081"/>
      <x v="2127"/>
    </i>
    <i r="2">
      <x v="2140"/>
      <x v="438"/>
    </i>
    <i r="2">
      <x v="2253"/>
      <x v="474"/>
    </i>
    <i r="2">
      <x v="2343"/>
      <x v="1474"/>
    </i>
    <i>
      <x v="3"/>
      <x v="121"/>
      <x v="750"/>
      <x v="1099"/>
    </i>
    <i r="2">
      <x v="1158"/>
      <x v="1096"/>
    </i>
    <i r="2">
      <x v="2085"/>
      <x v="1100"/>
    </i>
    <i>
      <x v="4"/>
      <x v="214"/>
      <x v="609"/>
      <x v="1690"/>
    </i>
    <i>
      <x v="5"/>
      <x v="35"/>
      <x v="26"/>
      <x v="516"/>
    </i>
    <i r="2">
      <x v="471"/>
      <x v="1095"/>
    </i>
    <i r="2">
      <x v="687"/>
      <x v="1541"/>
    </i>
    <i r="2">
      <x v="795"/>
      <x v="717"/>
    </i>
    <i r="2">
      <x v="1036"/>
      <x v="797"/>
    </i>
    <i r="2">
      <x v="2171"/>
      <x v="517"/>
    </i>
    <i>
      <x v="7"/>
      <x v="106"/>
      <x v="122"/>
      <x v="1060"/>
    </i>
    <i r="2">
      <x v="688"/>
      <x v="488"/>
    </i>
    <i r="2">
      <x v="689"/>
      <x v="2203"/>
    </i>
    <i r="2">
      <x v="690"/>
      <x v="961"/>
    </i>
    <i r="2">
      <x v="881"/>
      <x v="771"/>
    </i>
    <i r="2">
      <x v="935"/>
      <x v="2158"/>
    </i>
    <i r="2">
      <x v="1037"/>
      <x v="805"/>
    </i>
    <i r="2">
      <x v="1077"/>
      <x v="509"/>
    </i>
    <i r="2">
      <x v="1114"/>
      <x v="2119"/>
    </i>
    <i r="2">
      <x v="1198"/>
      <x v="1535"/>
    </i>
    <i r="2">
      <x v="1539"/>
      <x v="194"/>
    </i>
    <i r="2">
      <x v="1540"/>
      <x v="1885"/>
    </i>
    <i r="2">
      <x v="1577"/>
      <x v="1979"/>
    </i>
    <i r="2">
      <x v="1604"/>
      <x v="1091"/>
    </i>
    <i r="2">
      <x v="1616"/>
      <x v="213"/>
    </i>
    <i r="2">
      <x v="1770"/>
      <x v="34"/>
    </i>
    <i r="2">
      <x v="1780"/>
      <x v="844"/>
    </i>
    <i r="2">
      <x v="1831"/>
      <x v="1886"/>
    </i>
    <i r="2">
      <x v="1985"/>
      <x v="1571"/>
    </i>
    <i r="2">
      <x v="2183"/>
      <x v="305"/>
    </i>
    <i r="2">
      <x v="2248"/>
      <x v="656"/>
    </i>
    <i r="2">
      <x v="2417"/>
      <x v="551"/>
    </i>
    <i>
      <x v="8"/>
      <x v="189"/>
      <x v="233"/>
      <x v="1553"/>
    </i>
    <i>
      <x v="9"/>
      <x v="109"/>
      <x v="751"/>
      <x v="983"/>
    </i>
    <i r="2">
      <x v="1485"/>
      <x v="984"/>
    </i>
    <i r="2">
      <x v="2409"/>
      <x v="982"/>
    </i>
    <i>
      <x v="10"/>
      <x v="79"/>
      <x v="383"/>
      <x v="1694"/>
    </i>
    <i r="2">
      <x v="882"/>
      <x v="613"/>
    </i>
    <i r="2">
      <x v="1517"/>
      <x v="614"/>
    </i>
    <i>
      <x v="11"/>
      <x v="197"/>
      <x v="276"/>
      <x v="949"/>
    </i>
    <i r="2">
      <x v="477"/>
      <x v="1617"/>
    </i>
    <i r="2">
      <x v="752"/>
      <x v="2228"/>
    </i>
    <i r="2">
      <x v="753"/>
      <x v="846"/>
    </i>
    <i r="2">
      <x v="1078"/>
      <x v="1616"/>
    </i>
    <i r="2">
      <x v="2260"/>
      <x v="1618"/>
    </i>
    <i>
      <x v="12"/>
      <x v="212"/>
      <x v="560"/>
      <x v="913"/>
    </i>
    <i r="2">
      <x v="568"/>
      <x v="1170"/>
    </i>
    <i r="2">
      <x v="569"/>
      <x v="1066"/>
    </i>
    <i r="2">
      <x v="610"/>
      <x v="206"/>
    </i>
    <i r="2">
      <x v="655"/>
      <x v="293"/>
    </i>
    <i r="2">
      <x v="656"/>
      <x v="910"/>
    </i>
    <i r="2">
      <x v="1531"/>
      <x v="2001"/>
    </i>
    <i r="2">
      <x v="1668"/>
      <x v="1696"/>
    </i>
    <i r="2">
      <x v="2386"/>
      <x v="1519"/>
    </i>
    <i>
      <x v="13"/>
      <x v="130"/>
      <x v="277"/>
      <x v="1159"/>
    </i>
    <i r="2">
      <x v="548"/>
      <x v="1160"/>
    </i>
    <i r="2">
      <x v="2082"/>
      <x v="1161"/>
    </i>
    <i>
      <x v="15"/>
      <x v="69"/>
      <x v="587"/>
      <x v="1556"/>
    </i>
    <i r="2">
      <x v="1079"/>
      <x v="559"/>
    </i>
    <i>
      <x v="16"/>
      <x v="115"/>
      <x v="148"/>
      <x v="282"/>
    </i>
    <i r="2">
      <x v="350"/>
      <x v="281"/>
    </i>
    <i r="2">
      <x v="588"/>
      <x v="1290"/>
    </i>
    <i r="2">
      <x v="1654"/>
      <x v="280"/>
    </i>
    <i>
      <x v="17"/>
      <x v="25"/>
      <x v="657"/>
      <x v="2089"/>
    </i>
    <i>
      <x v="18"/>
      <x v="24"/>
      <x v="691"/>
      <x v="29"/>
    </i>
    <i r="2">
      <x v="2348"/>
      <x v="995"/>
    </i>
    <i>
      <x v="19"/>
      <x v="285"/>
      <x v="24"/>
      <x v="1846"/>
    </i>
    <i r="2">
      <x v="25"/>
      <x v="2206"/>
    </i>
    <i r="2">
      <x v="234"/>
      <x v="2178"/>
    </i>
    <i r="2">
      <x v="324"/>
      <x v="1069"/>
    </i>
    <i r="2">
      <x v="339"/>
      <x v="336"/>
    </i>
    <i r="2">
      <x v="371"/>
      <x v="1277"/>
    </i>
    <i r="2">
      <x v="992"/>
      <x v="5"/>
    </i>
    <i r="2">
      <x v="993"/>
      <x v="1583"/>
    </i>
    <i r="2">
      <x v="1115"/>
      <x v="1496"/>
    </i>
    <i r="2">
      <x v="1774"/>
      <x v="925"/>
    </i>
    <i r="2">
      <x v="1783"/>
      <x v="624"/>
    </i>
    <i r="2">
      <x v="2099"/>
      <x v="1477"/>
    </i>
    <i r="2">
      <x v="2346"/>
      <x v="2179"/>
    </i>
    <i>
      <x v="21"/>
      <x v="194"/>
      <x v="384"/>
      <x v="913"/>
    </i>
    <i r="2">
      <x v="755"/>
      <x v="1595"/>
    </i>
    <i r="2">
      <x v="756"/>
      <x v="639"/>
    </i>
    <i r="2">
      <x v="883"/>
      <x v="747"/>
    </i>
    <i r="2">
      <x v="1080"/>
      <x v="1940"/>
    </i>
    <i r="2">
      <x v="1502"/>
      <x v="1093"/>
    </i>
    <i r="2">
      <x v="1840"/>
      <x v="464"/>
    </i>
    <i r="2">
      <x v="1991"/>
      <x v="1719"/>
    </i>
    <i r="2">
      <x v="2324"/>
      <x v="1782"/>
    </i>
    <i>
      <x v="22"/>
      <x v="49"/>
      <x v="1199"/>
      <x v="391"/>
    </i>
    <i>
      <x v="23"/>
      <x v="227"/>
      <x v="611"/>
      <x v="787"/>
    </i>
    <i r="2">
      <x v="2326"/>
      <x v="465"/>
    </i>
    <i>
      <x v="24"/>
      <x v="22"/>
      <x v="532"/>
      <x v="1351"/>
    </i>
    <i r="2">
      <x v="936"/>
      <x v="1352"/>
    </i>
    <i r="2">
      <x v="1159"/>
      <x v="310"/>
    </i>
    <i>
      <x v="25"/>
      <x v="203"/>
      <x v="47"/>
      <x v="458"/>
    </i>
    <i r="2">
      <x v="372"/>
      <x v="628"/>
    </i>
    <i r="2">
      <x v="540"/>
      <x v="629"/>
    </i>
    <i r="2">
      <x v="1393"/>
      <x v="627"/>
    </i>
    <i r="2">
      <x v="1964"/>
      <x v="884"/>
    </i>
    <i r="2">
      <x v="2254"/>
      <x v="883"/>
    </i>
    <i>
      <x v="26"/>
      <x v="202"/>
      <x v="2177"/>
      <x v="1636"/>
    </i>
    <i>
      <x v="27"/>
      <x v="273"/>
      <x v="18"/>
      <x v="616"/>
    </i>
    <i r="2">
      <x v="72"/>
      <x v="667"/>
    </i>
    <i r="2">
      <x v="266"/>
      <x v="632"/>
    </i>
    <i r="2">
      <x v="351"/>
      <x v="1091"/>
    </i>
    <i r="2">
      <x v="541"/>
      <x v="845"/>
    </i>
    <i r="2">
      <x v="556"/>
      <x v="653"/>
    </i>
    <i r="2">
      <x v="561"/>
      <x v="759"/>
    </i>
    <i r="2">
      <x v="562"/>
      <x v="1568"/>
    </i>
    <i r="2">
      <x v="589"/>
      <x v="774"/>
    </i>
    <i r="2">
      <x v="612"/>
      <x v="1273"/>
    </i>
    <i r="2">
      <x v="692"/>
      <x v="2144"/>
    </i>
    <i r="2">
      <x v="834"/>
      <x v="1763"/>
    </i>
    <i r="2">
      <x v="885"/>
      <x v="848"/>
    </i>
    <i r="2">
      <x v="937"/>
      <x v="1222"/>
    </i>
    <i r="2">
      <x v="1161"/>
      <x v="676"/>
    </i>
    <i r="2">
      <x v="1250"/>
      <x v="911"/>
    </i>
    <i r="2">
      <x v="1268"/>
      <x v="2157"/>
    </i>
    <i r="2">
      <x v="1390"/>
      <x v="1182"/>
    </i>
    <i r="2">
      <x v="1391"/>
      <x v="766"/>
    </i>
    <i r="2">
      <x v="1466"/>
      <x v="658"/>
    </i>
    <i r="2">
      <x v="1477"/>
      <x v="1070"/>
    </i>
    <i r="2">
      <x v="1762"/>
      <x v="1719"/>
    </i>
    <i r="2">
      <x v="1849"/>
      <x v="454"/>
    </i>
    <i r="2">
      <x v="2010"/>
      <x v="2104"/>
    </i>
    <i r="2">
      <x v="2118"/>
      <x v="1482"/>
    </i>
    <i r="2">
      <x v="2403"/>
      <x v="2098"/>
    </i>
    <i>
      <x v="31"/>
      <x v="281"/>
      <x v="478"/>
      <x v="768"/>
    </i>
    <i>
      <x v="32"/>
      <x v="74"/>
      <x v="36"/>
      <x v="1"/>
    </i>
    <i r="2">
      <x v="139"/>
      <x v="825"/>
    </i>
    <i r="2">
      <x v="613"/>
      <x v="578"/>
    </i>
    <i r="2">
      <x v="693"/>
      <x v="1268"/>
    </i>
    <i r="2">
      <x v="759"/>
      <x v="1498"/>
    </i>
    <i r="2">
      <x v="939"/>
      <x v="535"/>
    </i>
    <i r="2">
      <x v="940"/>
      <x v="1834"/>
    </i>
    <i r="2">
      <x v="1082"/>
      <x v="382"/>
    </i>
    <i r="2">
      <x v="1312"/>
      <x v="1179"/>
    </i>
    <i r="2">
      <x v="1392"/>
      <x v="178"/>
    </i>
    <i r="2">
      <x v="1421"/>
      <x v="217"/>
    </i>
    <i r="2">
      <x v="1440"/>
      <x v="392"/>
    </i>
    <i r="2">
      <x v="1441"/>
      <x v="1840"/>
    </i>
    <i r="2">
      <x v="1491"/>
      <x v="1976"/>
    </i>
    <i r="2">
      <x v="1492"/>
      <x v="617"/>
    </i>
    <i r="2">
      <x v="1497"/>
      <x v="866"/>
    </i>
    <i r="2">
      <x v="1526"/>
      <x v="1060"/>
    </i>
    <i r="2">
      <x v="1528"/>
      <x v="2273"/>
    </i>
    <i r="2">
      <x v="1596"/>
      <x v="781"/>
    </i>
    <i r="2">
      <x v="1617"/>
      <x v="225"/>
    </i>
    <i r="2">
      <x v="1672"/>
      <x v="177"/>
    </i>
    <i r="2">
      <x v="1844"/>
      <x v="651"/>
    </i>
    <i r="2">
      <x v="1864"/>
      <x v="791"/>
    </i>
    <i r="2">
      <x v="2004"/>
      <x v="554"/>
    </i>
    <i r="2">
      <x v="2180"/>
      <x v="1480"/>
    </i>
    <i>
      <x v="34"/>
      <x v="8"/>
      <x v="1582"/>
      <x v="1163"/>
    </i>
    <i r="2">
      <x v="1976"/>
      <x v="420"/>
    </i>
    <i>
      <x v="37"/>
      <x v="318"/>
      <x v="2443"/>
      <x v="1721"/>
    </i>
    <i>
      <x v="38"/>
      <x v="56"/>
      <x v="340"/>
      <x v="422"/>
    </i>
    <i r="2">
      <x v="694"/>
      <x v="421"/>
    </i>
    <i r="2">
      <x v="1504"/>
      <x v="423"/>
    </i>
    <i>
      <x v="39"/>
      <x v="246"/>
      <x v="235"/>
      <x v="1928"/>
    </i>
    <i>
      <x v="40"/>
      <x v="122"/>
      <x v="352"/>
      <x v="972"/>
    </i>
    <i r="2">
      <x v="385"/>
      <x v="347"/>
    </i>
    <i r="2">
      <x v="386"/>
      <x v="1747"/>
    </i>
    <i r="2">
      <x v="416"/>
      <x v="1641"/>
    </i>
    <i r="2">
      <x v="615"/>
      <x v="1457"/>
    </i>
    <i r="2">
      <x v="695"/>
      <x v="1284"/>
    </i>
    <i r="2">
      <x v="761"/>
      <x v="1403"/>
    </i>
    <i r="2">
      <x v="941"/>
      <x v="1176"/>
    </i>
    <i r="2">
      <x v="994"/>
      <x v="337"/>
    </i>
    <i r="2">
      <x v="1201"/>
      <x v="217"/>
    </i>
    <i r="2">
      <x v="1337"/>
      <x v="1274"/>
    </i>
    <i r="2">
      <x v="1909"/>
      <x v="1329"/>
    </i>
    <i r="2">
      <x v="2097"/>
      <x v="452"/>
    </i>
    <i r="2">
      <x v="2163"/>
      <x v="453"/>
    </i>
    <i r="2">
      <x v="2327"/>
      <x v="1112"/>
    </i>
    <i>
      <x v="42"/>
      <x v="26"/>
      <x v="640"/>
      <x v="228"/>
    </i>
    <i r="2">
      <x v="1490"/>
      <x v="230"/>
    </i>
    <i r="2">
      <x v="2367"/>
      <x v="1713"/>
    </i>
    <i>
      <x v="44"/>
      <x v="297"/>
      <x v="2315"/>
      <x v="335"/>
    </i>
    <i>
      <x v="45"/>
      <x v="105"/>
      <x v="143"/>
      <x v="1115"/>
    </i>
    <i r="2">
      <x v="314"/>
      <x v="956"/>
    </i>
    <i r="2">
      <x v="549"/>
      <x v="2142"/>
    </i>
    <i r="2">
      <x v="763"/>
      <x v="853"/>
    </i>
    <i r="2">
      <x v="886"/>
      <x v="179"/>
    </i>
    <i r="2">
      <x v="1084"/>
      <x v="383"/>
    </i>
    <i r="2">
      <x v="1085"/>
      <x v="78"/>
    </i>
    <i r="2">
      <x v="2036"/>
      <x v="957"/>
    </i>
    <i r="2">
      <x v="2270"/>
      <x v="955"/>
    </i>
    <i r="2">
      <x v="2374"/>
      <x v="1073"/>
    </i>
    <i>
      <x v="46"/>
      <x v="181"/>
      <x v="574"/>
      <x v="1502"/>
    </i>
    <i>
      <x v="47"/>
      <x v="18"/>
      <x v="130"/>
      <x v="150"/>
    </i>
    <i r="2">
      <x v="513"/>
      <x v="151"/>
    </i>
    <i r="2">
      <x v="658"/>
      <x v="152"/>
    </i>
    <i r="2">
      <x v="1625"/>
      <x v="153"/>
    </i>
    <i>
      <x v="48"/>
      <x v="185"/>
      <x v="472"/>
      <x v="1523"/>
    </i>
    <i>
      <x v="49"/>
      <x v="62"/>
      <x v="514"/>
      <x v="1712"/>
    </i>
    <i r="2">
      <x v="616"/>
      <x v="493"/>
    </i>
    <i r="2">
      <x v="797"/>
      <x v="716"/>
    </i>
    <i r="2">
      <x v="887"/>
      <x v="1059"/>
    </i>
    <i r="2">
      <x v="995"/>
      <x v="963"/>
    </i>
    <i r="2">
      <x v="1117"/>
      <x v="491"/>
    </i>
    <i r="2">
      <x v="1338"/>
      <x v="212"/>
    </i>
    <i r="2">
      <x v="2369"/>
      <x v="490"/>
    </i>
    <i r="2">
      <x v="2395"/>
      <x v="323"/>
    </i>
    <i r="2">
      <x v="2396"/>
      <x v="1936"/>
    </i>
    <i>
      <x v="50"/>
      <x v="129"/>
      <x v="295"/>
      <x v="1158"/>
    </i>
    <i>
      <x v="51"/>
      <x v="283"/>
      <x v="254"/>
      <x v="2169"/>
    </i>
    <i r="2">
      <x v="255"/>
      <x v="2170"/>
    </i>
    <i>
      <x v="52"/>
      <x v="104"/>
      <x v="535"/>
      <x v="952"/>
    </i>
    <i>
      <x v="53"/>
      <x v="51"/>
      <x v="173"/>
      <x v="400"/>
    </i>
    <i>
      <x v="54"/>
      <x v="180"/>
      <x v="236"/>
      <x v="1500"/>
    </i>
    <i>
      <x v="55"/>
      <x v="99"/>
      <x v="536"/>
      <x v="873"/>
    </i>
    <i r="2">
      <x v="1626"/>
      <x v="874"/>
    </i>
    <i r="2">
      <x v="1627"/>
      <x v="872"/>
    </i>
    <i>
      <x v="56"/>
      <x v="211"/>
      <x v="659"/>
      <x v="1673"/>
    </i>
    <i r="2">
      <x v="1263"/>
      <x v="1674"/>
    </i>
    <i r="2">
      <x v="1278"/>
      <x v="1676"/>
    </i>
    <i>
      <x v="57"/>
      <x v="187"/>
      <x v="315"/>
      <x v="1222"/>
    </i>
    <i r="2">
      <x v="660"/>
      <x v="1110"/>
    </i>
    <i r="2">
      <x v="764"/>
      <x v="1549"/>
    </i>
    <i r="2">
      <x v="798"/>
      <x v="545"/>
    </i>
    <i r="2">
      <x v="888"/>
      <x v="1177"/>
    </i>
    <i r="2">
      <x v="1086"/>
      <x v="1940"/>
    </i>
    <i r="2">
      <x v="1162"/>
      <x v="519"/>
    </i>
    <i r="2">
      <x v="1227"/>
      <x v="1703"/>
    </i>
    <i r="2">
      <x v="1469"/>
      <x v="1360"/>
    </i>
    <i r="2">
      <x v="1590"/>
      <x v="905"/>
    </i>
    <i r="2">
      <x v="1866"/>
      <x v="2230"/>
    </i>
    <i r="2">
      <x v="1892"/>
      <x v="1728"/>
    </i>
    <i r="2">
      <x v="1900"/>
      <x v="532"/>
    </i>
    <i r="2">
      <x v="1926"/>
      <x v="1203"/>
    </i>
    <i r="2">
      <x v="1938"/>
      <x v="2116"/>
    </i>
    <i r="2">
      <x v="2018"/>
      <x v="292"/>
    </i>
    <i r="2">
      <x v="2121"/>
      <x v="1724"/>
    </i>
    <i r="2">
      <x v="2157"/>
      <x v="75"/>
    </i>
    <i r="2">
      <x v="2158"/>
      <x v="201"/>
    </i>
    <i r="2">
      <x v="2159"/>
      <x v="891"/>
    </i>
    <i r="2">
      <x v="2160"/>
      <x v="1173"/>
    </i>
    <i r="2">
      <x v="2279"/>
      <x v="2026"/>
    </i>
    <i r="2">
      <x v="2335"/>
      <x v="343"/>
    </i>
    <i r="2">
      <x v="2336"/>
      <x v="1650"/>
    </i>
    <i r="2">
      <x v="2401"/>
      <x v="1548"/>
    </i>
    <i>
      <x v="58"/>
      <x v="160"/>
      <x v="78"/>
      <x v="1527"/>
    </i>
    <i r="2">
      <x v="278"/>
      <x v="1705"/>
    </i>
    <i r="2">
      <x v="765"/>
      <x v="359"/>
    </i>
    <i r="2">
      <x v="889"/>
      <x v="1255"/>
    </i>
    <i r="2">
      <x v="1041"/>
      <x v="360"/>
    </i>
    <i r="2">
      <x v="1087"/>
      <x v="79"/>
    </i>
    <i>
      <x v="60"/>
      <x v="102"/>
      <x v="996"/>
      <x v="936"/>
    </i>
    <i>
      <x v="61"/>
      <x v="193"/>
      <x v="299"/>
      <x v="1592"/>
    </i>
    <i>
      <x v="62"/>
      <x v="276"/>
      <x v="106"/>
      <x v="1798"/>
    </i>
    <i r="2">
      <x v="942"/>
      <x v="1200"/>
    </i>
    <i r="2">
      <x v="1632"/>
      <x v="1292"/>
    </i>
    <i r="2">
      <x v="1651"/>
      <x v="2129"/>
    </i>
    <i r="2">
      <x v="1836"/>
      <x v="1741"/>
    </i>
    <i r="2">
      <x v="2009"/>
      <x v="2130"/>
    </i>
    <i>
      <x v="63"/>
      <x v="205"/>
      <x v="479"/>
      <x v="1640"/>
    </i>
    <i r="2">
      <x v="766"/>
      <x v="1580"/>
    </i>
    <i r="2">
      <x v="838"/>
      <x v="1315"/>
    </i>
    <i r="2">
      <x v="891"/>
      <x v="1637"/>
    </i>
    <i r="2">
      <x v="1163"/>
      <x v="677"/>
    </i>
    <i r="2">
      <x v="1875"/>
      <x v="1286"/>
    </i>
    <i r="2">
      <x v="2303"/>
      <x v="38"/>
    </i>
    <i r="2">
      <x v="2355"/>
      <x v="1638"/>
    </i>
    <i r="2">
      <x v="2356"/>
      <x v="1639"/>
    </i>
    <i>
      <x v="64"/>
      <x v="280"/>
      <x v="661"/>
      <x v="2152"/>
    </i>
    <i r="2">
      <x v="1042"/>
      <x v="2153"/>
    </i>
    <i r="2">
      <x v="1468"/>
      <x v="2154"/>
    </i>
    <i>
      <x v="66"/>
      <x v="235"/>
      <x v="591"/>
      <x v="1867"/>
    </i>
    <i r="2">
      <x v="892"/>
      <x v="1868"/>
    </i>
    <i>
      <x v="67"/>
      <x v="220"/>
      <x v="893"/>
      <x v="1656"/>
    </i>
    <i r="2">
      <x v="1228"/>
      <x v="1731"/>
    </i>
    <i r="2">
      <x v="1313"/>
      <x v="1733"/>
    </i>
    <i r="2">
      <x v="2156"/>
      <x v="1732"/>
    </i>
    <i>
      <x v="68"/>
      <x v="144"/>
      <x v="579"/>
      <x v="651"/>
    </i>
    <i r="2">
      <x v="696"/>
      <x v="1561"/>
    </i>
    <i r="2">
      <x v="697"/>
      <x v="994"/>
    </i>
    <i r="2">
      <x v="800"/>
      <x v="1045"/>
    </i>
    <i r="2">
      <x v="801"/>
      <x v="1263"/>
    </i>
    <i r="2">
      <x v="839"/>
      <x v="1052"/>
    </i>
    <i r="2">
      <x v="840"/>
      <x v="298"/>
    </i>
    <i r="2">
      <x v="894"/>
      <x v="659"/>
    </i>
    <i r="2">
      <x v="943"/>
      <x v="1111"/>
    </i>
    <i r="2">
      <x v="997"/>
      <x v="1297"/>
    </i>
    <i r="2">
      <x v="1420"/>
      <x v="1384"/>
    </i>
    <i r="2">
      <x v="2065"/>
      <x v="1537"/>
    </i>
    <i r="2">
      <x v="2103"/>
      <x v="1278"/>
    </i>
    <i r="2">
      <x v="2128"/>
      <x v="552"/>
    </i>
    <i r="2">
      <x v="2377"/>
      <x v="447"/>
    </i>
    <i r="2">
      <x v="2416"/>
      <x v="2105"/>
    </i>
    <i>
      <x v="69"/>
      <x v="71"/>
      <x v="592"/>
      <x v="1542"/>
    </i>
    <i r="2">
      <x v="662"/>
      <x v="342"/>
    </i>
    <i r="2">
      <x v="767"/>
      <x v="564"/>
    </i>
    <i r="2">
      <x v="895"/>
      <x v="715"/>
    </i>
    <i r="2">
      <x v="1118"/>
      <x v="565"/>
    </i>
    <i r="2">
      <x v="2230"/>
      <x v="1745"/>
    </i>
    <i>
      <x v="70"/>
      <x v="293"/>
      <x v="449"/>
      <x v="2246"/>
    </i>
    <i r="2">
      <x v="450"/>
      <x v="2247"/>
    </i>
    <i>
      <x v="71"/>
      <x v="85"/>
      <x v="669"/>
      <x v="1023"/>
    </i>
    <i r="2">
      <x v="670"/>
      <x v="1022"/>
    </i>
    <i r="2">
      <x v="2113"/>
      <x v="1021"/>
    </i>
    <i>
      <x v="72"/>
      <x/>
      <x v="341"/>
      <x v="1271"/>
    </i>
    <i r="2">
      <x v="437"/>
      <x v="1212"/>
    </i>
    <i r="2">
      <x v="641"/>
      <x v="1704"/>
    </i>
    <i r="2">
      <x v="698"/>
      <x v="3"/>
    </i>
    <i r="2">
      <x v="802"/>
      <x v="1939"/>
    </i>
    <i r="2">
      <x v="998"/>
      <x v="261"/>
    </i>
    <i r="2">
      <x v="1202"/>
      <x v="902"/>
    </i>
    <i r="2">
      <x v="1452"/>
      <x v="753"/>
    </i>
    <i r="2">
      <x v="2242"/>
      <x v="723"/>
    </i>
    <i r="2">
      <x v="2365"/>
      <x v="754"/>
    </i>
    <i>
      <x v="73"/>
      <x v="98"/>
      <x v="316"/>
      <x v="545"/>
    </i>
    <i r="2">
      <x v="400"/>
      <x v="839"/>
    </i>
    <i r="2">
      <x v="803"/>
      <x v="258"/>
    </i>
    <i r="2">
      <x v="1314"/>
      <x v="1090"/>
    </i>
    <i r="2">
      <x v="1315"/>
      <x v="837"/>
    </i>
    <i r="2">
      <x v="2034"/>
      <x v="838"/>
    </i>
    <i>
      <x v="74"/>
      <x v="159"/>
      <x v="617"/>
      <x v="1380"/>
    </i>
    <i r="2">
      <x v="945"/>
      <x v="1516"/>
    </i>
    <i r="2">
      <x v="1423"/>
      <x v="1438"/>
    </i>
    <i r="2">
      <x v="1424"/>
      <x v="1379"/>
    </i>
    <i>
      <x v="75"/>
      <x v="134"/>
      <x v="699"/>
      <x v="1208"/>
    </i>
    <i>
      <x v="77"/>
      <x v="67"/>
      <x v="32"/>
      <x v="478"/>
    </i>
    <i r="2">
      <x v="237"/>
      <x v="537"/>
    </i>
    <i r="2">
      <x v="999"/>
      <x v="536"/>
    </i>
    <i r="2">
      <x v="1646"/>
      <x v="538"/>
    </i>
    <i r="2">
      <x v="2173"/>
      <x v="479"/>
    </i>
    <i>
      <x v="78"/>
      <x v="257"/>
      <x v="1279"/>
      <x v="1994"/>
    </i>
    <i r="2">
      <x v="1944"/>
      <x v="1993"/>
    </i>
    <i>
      <x v="79"/>
      <x v="204"/>
      <x v="768"/>
      <x v="1020"/>
    </i>
    <i>
      <x v="80"/>
      <x v="46"/>
      <x v="1088"/>
      <x v="369"/>
    </i>
    <i>
      <x v="81"/>
      <x v="222"/>
      <x v="175"/>
      <x v="1767"/>
    </i>
    <i>
      <x v="82"/>
      <x v="295"/>
      <x v="1120"/>
      <x v="2258"/>
    </i>
    <i>
      <x v="83"/>
      <x v="171"/>
      <x v="842"/>
      <x v="1441"/>
    </i>
    <i r="2">
      <x v="843"/>
      <x v="1440"/>
    </i>
    <i r="2">
      <x v="2399"/>
      <x v="1439"/>
    </i>
    <i>
      <x v="84"/>
      <x v="169"/>
      <x v="326"/>
      <x v="1432"/>
    </i>
    <i r="2">
      <x v="769"/>
      <x v="1431"/>
    </i>
    <i>
      <x v="85"/>
      <x v="167"/>
      <x v="1121"/>
      <x v="389"/>
    </i>
    <i r="2">
      <x v="1269"/>
      <x v="1462"/>
    </i>
    <i>
      <x v="86"/>
      <x v="48"/>
      <x v="1341"/>
      <x v="378"/>
    </i>
    <i>
      <x v="87"/>
      <x v="238"/>
      <x v="52"/>
      <x v="1880"/>
    </i>
    <i>
      <x v="88"/>
      <x v="200"/>
      <x v="463"/>
      <x v="1633"/>
    </i>
    <i>
      <x v="89"/>
      <x v="19"/>
      <x v="700"/>
      <x v="158"/>
    </i>
    <i>
      <x v="90"/>
      <x v="201"/>
      <x v="451"/>
      <x v="1635"/>
    </i>
    <i>
      <x v="91"/>
      <x v="34"/>
      <x v="67"/>
      <x v="1572"/>
    </i>
    <i r="2">
      <x v="594"/>
      <x v="302"/>
    </i>
    <i r="2">
      <x v="1889"/>
      <x v="301"/>
    </i>
    <i>
      <x v="92"/>
      <x v="195"/>
      <x v="96"/>
      <x v="1435"/>
    </i>
    <i r="2">
      <x v="896"/>
      <x v="1750"/>
    </i>
    <i>
      <x v="93"/>
      <x v="223"/>
      <x v="22"/>
      <x v="1781"/>
    </i>
    <i r="2">
      <x v="33"/>
      <x v="886"/>
    </i>
    <i r="2">
      <x v="191"/>
      <x v="87"/>
    </i>
    <i r="2">
      <x v="204"/>
      <x v="1184"/>
    </i>
    <i r="2">
      <x v="221"/>
      <x v="546"/>
    </i>
    <i r="2">
      <x v="222"/>
      <x v="1689"/>
    </i>
    <i r="2">
      <x v="242"/>
      <x v="924"/>
    </i>
    <i r="2">
      <x v="269"/>
      <x v="640"/>
    </i>
    <i r="2">
      <x v="279"/>
      <x v="356"/>
    </i>
    <i r="2">
      <x v="284"/>
      <x v="160"/>
    </i>
    <i r="2">
      <x v="317"/>
      <x v="801"/>
    </i>
    <i r="2">
      <x v="343"/>
      <x v="68"/>
    </i>
    <i r="2">
      <x v="353"/>
      <x v="466"/>
    </i>
    <i r="2">
      <x v="401"/>
      <x v="318"/>
    </i>
    <i r="2">
      <x v="563"/>
      <x v="2185"/>
    </i>
    <i r="2">
      <x v="702"/>
      <x v="415"/>
    </i>
    <i r="2">
      <x v="806"/>
      <x v="1459"/>
    </i>
    <i r="2">
      <x v="845"/>
      <x v="1402"/>
    </i>
    <i r="2">
      <x v="897"/>
      <x v="1244"/>
    </i>
    <i r="2">
      <x v="898"/>
      <x v="299"/>
    </i>
    <i r="2">
      <x v="946"/>
      <x v="1729"/>
    </i>
    <i r="2">
      <x v="1089"/>
      <x v="1642"/>
    </i>
    <i r="2">
      <x v="1122"/>
      <x v="702"/>
    </i>
    <i r="2">
      <x v="1123"/>
      <x v="1648"/>
    </i>
    <i r="2">
      <x v="1280"/>
      <x v="2253"/>
    </i>
    <i r="2">
      <x v="1342"/>
      <x v="1762"/>
    </i>
    <i r="2">
      <x v="1377"/>
      <x v="1121"/>
    </i>
    <i r="2">
      <x v="1418"/>
      <x v="16"/>
    </i>
    <i r="2">
      <x v="1419"/>
      <x v="1876"/>
    </i>
    <i r="2">
      <x v="1435"/>
      <x v="425"/>
    </i>
    <i r="2">
      <x v="1455"/>
      <x v="1084"/>
    </i>
    <i r="2">
      <x v="1535"/>
      <x v="2160"/>
    </i>
    <i r="2">
      <x v="1628"/>
      <x v="1879"/>
    </i>
    <i r="2">
      <x v="2166"/>
      <x v="885"/>
    </i>
    <i>
      <x v="94"/>
      <x v="76"/>
      <x v="82"/>
      <x v="890"/>
    </i>
    <i r="2">
      <x v="153"/>
      <x v="549"/>
    </i>
    <i r="2">
      <x v="417"/>
      <x v="595"/>
    </i>
    <i r="2">
      <x v="703"/>
      <x v="1035"/>
    </i>
    <i r="2">
      <x v="947"/>
      <x v="1276"/>
    </i>
    <i r="2">
      <x v="948"/>
      <x v="1927"/>
    </i>
    <i r="2">
      <x v="1090"/>
      <x v="2268"/>
    </i>
    <i r="2">
      <x v="1091"/>
      <x v="1529"/>
    </i>
    <i r="2">
      <x v="1124"/>
      <x v="1049"/>
    </i>
    <i r="2">
      <x v="1166"/>
      <x v="2055"/>
    </i>
    <i r="2">
      <x v="1167"/>
      <x v="1464"/>
    </i>
    <i r="2">
      <x v="1231"/>
      <x v="11"/>
    </i>
    <i r="2">
      <x v="1253"/>
      <x v="188"/>
    </i>
    <i r="2">
      <x v="1270"/>
      <x v="1968"/>
    </i>
    <i r="2">
      <x v="1271"/>
      <x v="1017"/>
    </i>
    <i r="2">
      <x v="1281"/>
      <x v="2090"/>
    </i>
    <i r="2">
      <x v="1282"/>
      <x v="2237"/>
    </i>
    <i r="2">
      <x v="1283"/>
      <x v="2018"/>
    </i>
    <i r="2">
      <x v="1316"/>
      <x v="1349"/>
    </i>
    <i r="2">
      <x v="1317"/>
      <x v="1740"/>
    </i>
    <i r="2">
      <x v="1318"/>
      <x v="1178"/>
    </i>
    <i r="2">
      <x v="1319"/>
      <x v="2077"/>
    </i>
    <i r="2">
      <x v="1365"/>
      <x v="157"/>
    </i>
    <i r="2">
      <x v="1366"/>
      <x v="978"/>
    </i>
    <i r="2">
      <x v="1394"/>
      <x v="1015"/>
    </i>
    <i r="2">
      <x v="1416"/>
      <x v="428"/>
    </i>
    <i r="2">
      <x v="1463"/>
      <x v="864"/>
    </i>
    <i r="2">
      <x v="1703"/>
      <x v="1838"/>
    </i>
    <i r="2">
      <x v="1731"/>
      <x v="1821"/>
    </i>
    <i r="2">
      <x v="1773"/>
      <x v="1648"/>
    </i>
    <i r="2">
      <x v="1777"/>
      <x v="726"/>
    </i>
    <i r="2">
      <x v="1817"/>
      <x v="557"/>
    </i>
    <i r="2">
      <x v="1827"/>
      <x v="1246"/>
    </i>
    <i r="2">
      <x v="1906"/>
      <x v="2040"/>
    </i>
    <i r="2">
      <x v="1942"/>
      <x v="1802"/>
    </i>
    <i r="2">
      <x v="2017"/>
      <x v="204"/>
    </i>
    <i r="2">
      <x v="2123"/>
      <x v="1483"/>
    </i>
    <i r="2">
      <x v="2211"/>
      <x v="1992"/>
    </i>
    <i>
      <x v="97"/>
      <x v="95"/>
      <x v="162"/>
      <x v="1363"/>
    </i>
    <i r="2">
      <x v="243"/>
      <x v="1313"/>
    </i>
    <i r="2">
      <x v="355"/>
      <x v="806"/>
    </i>
    <i r="2">
      <x v="418"/>
      <x v="436"/>
    </i>
    <i r="2">
      <x v="557"/>
      <x v="2214"/>
    </i>
    <i r="2">
      <x v="595"/>
      <x v="775"/>
    </i>
    <i r="2">
      <x v="621"/>
      <x v="1223"/>
    </i>
    <i r="2">
      <x v="642"/>
      <x v="113"/>
    </i>
    <i r="2">
      <x v="704"/>
      <x v="1825"/>
    </i>
    <i r="2">
      <x v="770"/>
      <x v="249"/>
    </i>
    <i r="2">
      <x v="810"/>
      <x v="137"/>
    </i>
    <i r="2">
      <x v="812"/>
      <x v="1263"/>
    </i>
    <i r="2">
      <x v="900"/>
      <x v="305"/>
    </i>
    <i r="2">
      <x v="901"/>
      <x v="578"/>
    </i>
    <i r="2">
      <x v="950"/>
      <x v="217"/>
    </i>
    <i r="2">
      <x v="951"/>
      <x v="814"/>
    </i>
    <i r="2">
      <x v="1047"/>
      <x v="1148"/>
    </i>
    <i r="2">
      <x v="1048"/>
      <x v="1308"/>
    </i>
    <i r="2">
      <x v="1093"/>
      <x v="1520"/>
    </i>
    <i r="2">
      <x v="1094"/>
      <x v="1539"/>
    </i>
    <i r="2">
      <x v="1125"/>
      <x v="1778"/>
    </i>
    <i r="2">
      <x v="1206"/>
      <x v="2079"/>
    </i>
    <i r="2">
      <x v="1941"/>
      <x v="116"/>
    </i>
    <i r="2">
      <x v="2274"/>
      <x v="685"/>
    </i>
    <i r="2">
      <x v="2334"/>
      <x v="809"/>
    </i>
    <i>
      <x v="98"/>
      <x v="274"/>
      <x v="146"/>
      <x v="1948"/>
    </i>
    <i>
      <x v="99"/>
      <x v="210"/>
      <x v="432"/>
      <x v="173"/>
    </i>
    <i r="2">
      <x v="452"/>
      <x v="1671"/>
    </i>
    <i r="2">
      <x v="558"/>
      <x v="804"/>
    </i>
    <i r="2">
      <x v="772"/>
      <x v="1037"/>
    </i>
    <i r="2">
      <x v="848"/>
      <x v="189"/>
    </i>
    <i r="2">
      <x v="1049"/>
      <x v="448"/>
    </i>
    <i r="2">
      <x v="1095"/>
      <x v="213"/>
    </i>
    <i r="2">
      <x v="1169"/>
      <x v="1354"/>
    </i>
    <i r="2">
      <x v="1232"/>
      <x v="1670"/>
    </i>
    <i r="2">
      <x v="1367"/>
      <x v="2033"/>
    </i>
    <i r="2">
      <x v="1397"/>
      <x v="1098"/>
    </i>
    <i r="2">
      <x v="2055"/>
      <x v="833"/>
    </i>
    <i r="2">
      <x v="2080"/>
      <x v="1999"/>
    </i>
    <i>
      <x v="100"/>
      <x v="232"/>
      <x v="481"/>
      <x v="1849"/>
    </i>
    <i r="2">
      <x v="482"/>
      <x v="1850"/>
    </i>
    <i>
      <x v="101"/>
      <x v="9"/>
      <x v="952"/>
      <x v="800"/>
    </i>
    <i r="2">
      <x v="1003"/>
      <x v="1018"/>
    </i>
    <i r="2">
      <x v="1097"/>
      <x v="1820"/>
    </i>
    <i>
      <x v="102"/>
      <x v="268"/>
      <x v="515"/>
      <x v="1828"/>
    </i>
    <i r="2">
      <x v="708"/>
      <x v="634"/>
    </i>
    <i r="2">
      <x v="1004"/>
      <x v="221"/>
    </i>
    <i r="2">
      <x v="1209"/>
      <x v="2069"/>
    </i>
    <i r="2">
      <x v="1324"/>
      <x v="2023"/>
    </i>
    <i>
      <x v="104"/>
      <x v="6"/>
      <x v="356"/>
      <x v="2158"/>
    </i>
    <i r="2">
      <x v="402"/>
      <x v="217"/>
    </i>
    <i r="2">
      <x v="570"/>
      <x v="2009"/>
    </i>
    <i r="2">
      <x v="663"/>
      <x v="62"/>
    </i>
    <i r="2">
      <x v="773"/>
      <x v="444"/>
    </i>
    <i r="2">
      <x v="955"/>
      <x v="1460"/>
    </i>
    <i r="2">
      <x v="1005"/>
      <x v="1581"/>
    </i>
    <i r="2">
      <x v="1173"/>
      <x v="304"/>
    </i>
    <i r="2">
      <x v="1235"/>
      <x v="1056"/>
    </i>
    <i r="2">
      <x v="1345"/>
      <x v="684"/>
    </i>
    <i r="2">
      <x v="1442"/>
      <x v="28"/>
    </i>
    <i r="2">
      <x v="1742"/>
      <x v="1644"/>
    </i>
    <i r="2">
      <x v="1769"/>
      <x v="861"/>
    </i>
    <i r="2">
      <x v="1810"/>
      <x v="1324"/>
    </i>
    <i r="2">
      <x v="1947"/>
      <x v="59"/>
    </i>
    <i r="2">
      <x v="1970"/>
      <x v="52"/>
    </i>
    <i r="2">
      <x v="2249"/>
      <x v="60"/>
    </i>
    <i r="2">
      <x v="2422"/>
      <x v="2181"/>
    </i>
    <i>
      <x v="110"/>
      <x v="107"/>
      <x v="665"/>
      <x v="969"/>
    </i>
    <i r="2">
      <x v="711"/>
      <x v="480"/>
    </i>
    <i r="2">
      <x v="1010"/>
      <x v="1250"/>
    </i>
    <i r="2">
      <x v="1129"/>
      <x v="381"/>
    </i>
    <i r="2">
      <x v="1130"/>
      <x v="1771"/>
    </i>
    <i r="2">
      <x v="1212"/>
      <x v="1536"/>
    </i>
    <i r="2">
      <x v="1292"/>
      <x v="1576"/>
    </i>
    <i r="2">
      <x v="1350"/>
      <x v="1912"/>
    </i>
    <i r="2">
      <x v="1415"/>
      <x v="1242"/>
    </i>
    <i r="2">
      <x v="1667"/>
      <x v="1185"/>
    </i>
    <i r="2">
      <x v="1705"/>
      <x v="841"/>
    </i>
    <i r="2">
      <x v="1715"/>
      <x v="1353"/>
    </i>
    <i r="2">
      <x v="1765"/>
      <x v="678"/>
    </i>
    <i r="2">
      <x v="1790"/>
      <x v="236"/>
    </i>
    <i r="2">
      <x v="1812"/>
      <x v="1231"/>
    </i>
    <i r="2">
      <x v="1835"/>
      <x v="689"/>
    </i>
    <i r="2">
      <x v="1862"/>
      <x v="964"/>
    </i>
    <i r="2">
      <x v="1883"/>
      <x v="543"/>
    </i>
    <i r="2">
      <x v="1915"/>
      <x v="1270"/>
    </i>
    <i r="2">
      <x v="1935"/>
      <x v="1267"/>
    </i>
    <i r="2">
      <x v="2028"/>
      <x v="1529"/>
    </i>
    <i r="2">
      <x v="2076"/>
      <x v="859"/>
    </i>
    <i r="2">
      <x v="2184"/>
      <x v="2017"/>
    </i>
    <i r="2">
      <x v="2376"/>
      <x v="1692"/>
    </i>
    <i r="2">
      <x v="2419"/>
      <x v="967"/>
    </i>
    <i r="2">
      <x v="2427"/>
      <x v="193"/>
    </i>
    <i>
      <x v="113"/>
      <x v="150"/>
      <x v="168"/>
      <x v="1331"/>
    </i>
    <i>
      <x v="115"/>
      <x v="207"/>
      <x v="2149"/>
      <x v="1645"/>
    </i>
    <i>
      <x v="116"/>
      <x v="308"/>
      <x v="2207"/>
      <x v="1647"/>
    </i>
    <i>
      <x v="117"/>
      <x v="305"/>
      <x v="2244"/>
      <x v="868"/>
    </i>
    <i>
      <x v="118"/>
      <x v="306"/>
      <x v="2321"/>
      <x v="869"/>
    </i>
    <i>
      <x v="119"/>
      <x v="314"/>
      <x v="2364"/>
      <x v="219"/>
    </i>
    <i>
      <x v="120"/>
      <x v="316"/>
      <x v="2425"/>
      <x v="867"/>
    </i>
    <i>
      <x v="123"/>
      <x v="16"/>
      <x v="71"/>
      <x v="1667"/>
    </i>
    <i r="2">
      <x v="542"/>
      <x v="2183"/>
    </i>
    <i r="2">
      <x v="712"/>
      <x v="2111"/>
    </i>
    <i r="2">
      <x v="908"/>
      <x v="398"/>
    </i>
    <i r="2">
      <x v="909"/>
      <x v="141"/>
    </i>
    <i r="2">
      <x v="956"/>
      <x v="1350"/>
    </i>
    <i r="2">
      <x v="1328"/>
      <x v="50"/>
    </i>
    <i r="2">
      <x v="1791"/>
      <x v="1317"/>
    </i>
    <i>
      <x v="125"/>
      <x v="161"/>
      <x v="666"/>
      <x v="416"/>
    </i>
    <i r="2">
      <x v="2269"/>
      <x v="307"/>
    </i>
    <i>
      <x v="126"/>
      <x v="28"/>
      <x v="1427"/>
      <x v="589"/>
    </i>
    <i r="2">
      <x v="1506"/>
      <x v="372"/>
    </i>
    <i r="2">
      <x v="1507"/>
      <x v="567"/>
    </i>
    <i r="2">
      <x v="1508"/>
      <x v="316"/>
    </i>
    <i r="2">
      <x v="1576"/>
      <x v="2267"/>
    </i>
    <i>
      <x v="127"/>
      <x v="237"/>
      <x v="559"/>
      <x v="482"/>
    </i>
    <i r="2">
      <x v="853"/>
      <x v="1171"/>
    </i>
    <i r="2">
      <x v="1464"/>
      <x v="449"/>
    </i>
    <i>
      <x v="128"/>
      <x v="304"/>
      <x v="2320"/>
      <x v="232"/>
    </i>
    <i>
      <x v="129"/>
      <x v="255"/>
      <x v="2100"/>
      <x v="296"/>
    </i>
    <i>
      <x v="131"/>
      <x v="63"/>
      <x v="1258"/>
      <x v="494"/>
    </i>
    <i>
      <x v="133"/>
      <x v="66"/>
      <x v="1294"/>
      <x v="1330"/>
    </i>
    <i r="2">
      <x v="1981"/>
      <x v="934"/>
    </i>
    <i r="2">
      <x v="2408"/>
      <x v="856"/>
    </i>
    <i>
      <x v="134"/>
      <x v="110"/>
      <x v="643"/>
      <x v="991"/>
    </i>
    <i>
      <x v="136"/>
      <x v="296"/>
      <x v="537"/>
      <x v="2259"/>
    </i>
    <i>
      <x v="140"/>
      <x v="83"/>
      <x v="854"/>
      <x v="690"/>
    </i>
    <i>
      <x v="143"/>
      <x v="84"/>
      <x v="581"/>
      <x v="697"/>
    </i>
    <i r="2">
      <x v="714"/>
      <x v="695"/>
    </i>
    <i r="2">
      <x v="1134"/>
      <x v="696"/>
    </i>
    <i>
      <x v="144"/>
      <x v="290"/>
      <x v="819"/>
      <x v="850"/>
    </i>
    <i>
      <x v="145"/>
      <x v="126"/>
      <x v="856"/>
      <x v="408"/>
    </i>
    <i r="2">
      <x v="911"/>
      <x v="1130"/>
    </i>
    <i r="2">
      <x v="1329"/>
      <x v="1131"/>
    </i>
    <i>
      <x v="146"/>
      <x v="153"/>
      <x v="1054"/>
      <x v="1343"/>
    </i>
    <i>
      <x v="147"/>
      <x v="72"/>
      <x v="374"/>
      <x v="570"/>
    </i>
    <i>
      <x v="148"/>
      <x v="145"/>
      <x v="519"/>
      <x v="1299"/>
    </i>
    <i r="2">
      <x v="1014"/>
      <x v="1300"/>
    </i>
    <i r="2">
      <x v="2172"/>
      <x v="1298"/>
    </i>
    <i>
      <x v="149"/>
      <x v="143"/>
      <x v="582"/>
      <x v="1293"/>
    </i>
    <i r="2">
      <x v="912"/>
      <x v="1294"/>
    </i>
    <i>
      <x v="151"/>
      <x v="294"/>
      <x v="331"/>
      <x v="2255"/>
    </i>
    <i r="2">
      <x v="1295"/>
      <x v="2256"/>
    </i>
    <i r="2">
      <x v="1727"/>
      <x v="2254"/>
    </i>
    <i>
      <x v="152"/>
      <x v="15"/>
      <x v="484"/>
      <x v="130"/>
    </i>
    <i>
      <x v="153"/>
      <x v="262"/>
      <x v="820"/>
      <x v="2041"/>
    </i>
    <i r="2">
      <x v="1495"/>
      <x v="2043"/>
    </i>
    <i r="2">
      <x v="2033"/>
      <x v="384"/>
    </i>
    <i>
      <x v="154"/>
      <x v="176"/>
      <x v="360"/>
      <x v="1470"/>
    </i>
    <i r="2">
      <x v="1015"/>
      <x v="1469"/>
    </i>
    <i r="2">
      <x v="1699"/>
      <x v="1471"/>
    </i>
    <i>
      <x v="155"/>
      <x v="190"/>
      <x v="715"/>
      <x v="1557"/>
    </i>
    <i>
      <x v="156"/>
      <x v="31"/>
      <x v="2142"/>
      <x v="1071"/>
    </i>
    <i r="2">
      <x v="2238"/>
      <x v="1501"/>
    </i>
    <i>
      <x v="157"/>
      <x v="288"/>
      <x v="716"/>
      <x v="2216"/>
    </i>
    <i r="2">
      <x v="1259"/>
      <x v="2215"/>
    </i>
    <i>
      <x v="158"/>
      <x v="30"/>
      <x v="256"/>
      <x v="266"/>
    </i>
    <i r="2">
      <x v="300"/>
      <x v="507"/>
    </i>
    <i r="2">
      <x v="332"/>
      <x v="1430"/>
    </i>
    <i r="2">
      <x v="598"/>
      <x v="625"/>
    </i>
    <i r="2">
      <x v="644"/>
      <x v="2158"/>
    </i>
    <i r="2">
      <x v="957"/>
      <x v="914"/>
    </i>
    <i r="2">
      <x v="1016"/>
      <x v="267"/>
    </i>
    <i r="2">
      <x v="2133"/>
      <x v="657"/>
    </i>
    <i>
      <x v="159"/>
      <x v="242"/>
      <x v="857"/>
      <x v="1910"/>
    </i>
    <i>
      <x v="162"/>
      <x v="50"/>
      <x v="718"/>
      <x v="393"/>
    </i>
    <i>
      <x v="163"/>
      <x v="172"/>
      <x v="434"/>
      <x v="1442"/>
    </i>
    <i r="2">
      <x v="645"/>
      <x v="1514"/>
    </i>
    <i>
      <x v="165"/>
      <x v="93"/>
      <x v="625"/>
      <x v="762"/>
    </i>
    <i r="2">
      <x v="913"/>
      <x v="763"/>
    </i>
    <i>
      <x v="166"/>
      <x v="55"/>
      <x v="576"/>
      <x v="413"/>
    </i>
    <i r="2">
      <x v="958"/>
      <x v="414"/>
    </i>
    <i>
      <x v="169"/>
      <x v="229"/>
      <x v="627"/>
      <x v="575"/>
    </i>
    <i r="2">
      <x v="1017"/>
      <x v="1813"/>
    </i>
    <i r="2">
      <x v="1057"/>
      <x v="134"/>
    </i>
    <i r="2">
      <x v="1058"/>
      <x v="1315"/>
    </i>
    <i r="2">
      <x v="1664"/>
      <x v="308"/>
    </i>
    <i r="2">
      <x v="1721"/>
      <x v="1428"/>
    </i>
    <i r="2">
      <x v="1919"/>
      <x v="1460"/>
    </i>
    <i r="2">
      <x v="2333"/>
      <x v="237"/>
    </i>
    <i>
      <x v="170"/>
      <x v="131"/>
      <x v="2187"/>
      <x v="1188"/>
    </i>
    <i>
      <x v="171"/>
      <x v="192"/>
      <x v="721"/>
      <x v="1583"/>
    </i>
    <i r="2">
      <x v="1811"/>
      <x v="1581"/>
    </i>
    <i>
      <x v="172"/>
      <x v="162"/>
      <x v="51"/>
      <x v="904"/>
    </i>
    <i r="2">
      <x v="571"/>
      <x v="92"/>
    </i>
    <i r="2">
      <x v="959"/>
      <x v="769"/>
    </i>
    <i r="2">
      <x v="1685"/>
      <x v="1759"/>
    </i>
    <i>
      <x v="173"/>
      <x v="97"/>
      <x v="345"/>
      <x v="834"/>
    </i>
    <i>
      <x v="174"/>
      <x v="155"/>
      <x v="465"/>
      <x v="1356"/>
    </i>
    <i r="2">
      <x v="2428"/>
      <x v="1357"/>
    </i>
    <i>
      <x v="175"/>
      <x v="175"/>
      <x v="178"/>
      <x v="1466"/>
    </i>
    <i r="2">
      <x v="821"/>
      <x v="1337"/>
    </i>
    <i r="2">
      <x v="858"/>
      <x v="469"/>
    </i>
    <i r="2">
      <x v="1643"/>
      <x v="1467"/>
    </i>
    <i r="2">
      <x v="2037"/>
      <x v="2162"/>
    </i>
    <i r="2">
      <x v="2038"/>
      <x v="2164"/>
    </i>
    <i r="2">
      <x v="2039"/>
      <x v="2163"/>
    </i>
    <i r="2">
      <x v="2434"/>
      <x v="803"/>
    </i>
    <i>
      <x v="176"/>
      <x v="173"/>
      <x v="165"/>
      <x v="1447"/>
    </i>
    <i r="2">
      <x v="301"/>
      <x v="1450"/>
    </i>
    <i r="2">
      <x v="302"/>
      <x v="1449"/>
    </i>
    <i r="2">
      <x v="499"/>
      <x v="704"/>
    </i>
    <i r="2">
      <x v="2011"/>
      <x v="1451"/>
    </i>
    <i>
      <x v="177"/>
      <x v="17"/>
      <x v="668"/>
      <x v="146"/>
    </i>
    <i r="2">
      <x v="1059"/>
      <x v="145"/>
    </i>
    <i r="2">
      <x v="1633"/>
      <x v="147"/>
    </i>
    <i>
      <x v="178"/>
      <x v="188"/>
      <x v="404"/>
      <x v="1551"/>
    </i>
    <i r="2">
      <x v="405"/>
      <x v="1552"/>
    </i>
    <i>
      <x v="179"/>
      <x v="139"/>
      <x v="28"/>
      <x v="862"/>
    </i>
    <i>
      <x v="180"/>
      <x v="263"/>
      <x v="583"/>
      <x v="2047"/>
    </i>
    <i r="2">
      <x v="961"/>
      <x v="2046"/>
    </i>
    <i r="2">
      <x v="1614"/>
      <x v="2048"/>
    </i>
    <i r="2">
      <x v="2304"/>
      <x v="2045"/>
    </i>
    <i r="2">
      <x v="2305"/>
      <x v="2049"/>
    </i>
    <i>
      <x v="181"/>
      <x v="182"/>
      <x v="420"/>
      <x v="1503"/>
    </i>
    <i r="2">
      <x v="599"/>
      <x v="1504"/>
    </i>
    <i>
      <x v="182"/>
      <x v="315"/>
      <x v="2444"/>
      <x v="1545"/>
    </i>
    <i>
      <x v="183"/>
      <x v="170"/>
      <x v="485"/>
      <x v="816"/>
    </i>
    <i r="2">
      <x v="1240"/>
      <x v="1109"/>
    </i>
    <i r="2">
      <x v="1523"/>
      <x v="1437"/>
    </i>
    <i r="2">
      <x v="1630"/>
      <x v="865"/>
    </i>
    <i r="2">
      <x v="2354"/>
      <x v="1436"/>
    </i>
    <i>
      <x v="184"/>
      <x v="208"/>
      <x v="375"/>
      <x v="1652"/>
    </i>
    <i r="2">
      <x v="671"/>
      <x v="1651"/>
    </i>
    <i>
      <x v="185"/>
      <x v="236"/>
      <x v="285"/>
      <x v="1873"/>
    </i>
    <i r="2">
      <x v="672"/>
      <x v="1264"/>
    </i>
    <i>
      <x v="186"/>
      <x v="154"/>
      <x v="722"/>
      <x v="1346"/>
    </i>
    <i r="2">
      <x v="1060"/>
      <x v="1347"/>
    </i>
    <i>
      <x v="188"/>
      <x v="163"/>
      <x v="333"/>
      <x v="1395"/>
    </i>
    <i>
      <x v="189"/>
      <x v="156"/>
      <x v="486"/>
      <x v="1366"/>
    </i>
    <i r="2">
      <x v="1489"/>
      <x v="1742"/>
    </i>
    <i r="2">
      <x v="1825"/>
      <x v="1947"/>
    </i>
    <i r="2">
      <x v="2379"/>
      <x v="1367"/>
    </i>
    <i>
      <x v="190"/>
      <x v="52"/>
      <x v="421"/>
      <x v="403"/>
    </i>
    <i r="2">
      <x v="646"/>
      <x v="106"/>
    </i>
    <i>
      <x v="191"/>
      <x v="226"/>
      <x v="1966"/>
      <x v="1795"/>
    </i>
    <i r="2">
      <x v="2053"/>
      <x v="1797"/>
    </i>
    <i r="2">
      <x v="2054"/>
      <x v="1796"/>
    </i>
    <i>
      <x v="192"/>
      <x v="248"/>
      <x v="180"/>
      <x v="39"/>
    </i>
    <i>
      <x v="193"/>
      <x v="199"/>
      <x v="34"/>
      <x v="1628"/>
    </i>
    <i r="2">
      <x v="346"/>
      <x v="1944"/>
    </i>
    <i r="2">
      <x v="466"/>
      <x v="2143"/>
    </i>
    <i r="2">
      <x v="467"/>
      <x v="618"/>
    </i>
    <i r="2">
      <x v="723"/>
      <x v="947"/>
    </i>
    <i r="2">
      <x v="1262"/>
      <x v="2236"/>
    </i>
    <i r="2">
      <x v="1462"/>
      <x v="1973"/>
    </i>
    <i r="2">
      <x v="1493"/>
      <x v="2135"/>
    </i>
    <i r="2">
      <x v="1842"/>
      <x v="2287"/>
    </i>
    <i r="2">
      <x v="2101"/>
      <x v="1629"/>
    </i>
    <i>
      <x v="194"/>
      <x v="256"/>
      <x v="20"/>
      <x v="353"/>
    </i>
    <i r="2">
      <x v="179"/>
      <x v="1051"/>
    </i>
    <i r="2">
      <x v="207"/>
      <x v="128"/>
    </i>
    <i r="2">
      <x v="246"/>
      <x v="638"/>
    </i>
    <i r="2">
      <x v="257"/>
      <x v="600"/>
    </i>
    <i r="2">
      <x v="258"/>
      <x v="1816"/>
    </i>
    <i r="2">
      <x v="286"/>
      <x v="1086"/>
    </i>
    <i r="2">
      <x v="303"/>
      <x v="1400"/>
    </i>
    <i r="2">
      <x v="305"/>
      <x v="1155"/>
    </i>
    <i r="2">
      <x v="321"/>
      <x v="1717"/>
    </i>
    <i r="2">
      <x v="363"/>
      <x v="1140"/>
    </i>
    <i r="2">
      <x v="364"/>
      <x v="909"/>
    </i>
    <i r="2">
      <x v="376"/>
      <x v="1921"/>
    </i>
    <i r="2">
      <x v="377"/>
      <x v="1943"/>
    </i>
    <i r="2">
      <x v="390"/>
      <x v="722"/>
    </i>
    <i r="2">
      <x v="647"/>
      <x v="1102"/>
    </i>
    <i r="2">
      <x v="648"/>
      <x v="594"/>
    </i>
    <i r="2">
      <x v="674"/>
      <x v="1660"/>
    </i>
    <i r="2">
      <x v="724"/>
      <x v="506"/>
    </i>
    <i r="2">
      <x v="726"/>
      <x v="2223"/>
    </i>
    <i r="2">
      <x v="775"/>
      <x v="435"/>
    </i>
    <i r="2">
      <x v="776"/>
      <x v="46"/>
    </i>
    <i r="2">
      <x v="777"/>
      <x v="1156"/>
    </i>
    <i r="2">
      <x v="861"/>
      <x v="71"/>
    </i>
    <i r="2">
      <x v="914"/>
      <x v="2131"/>
    </i>
    <i r="2">
      <x v="1138"/>
      <x v="1326"/>
    </i>
    <i r="2">
      <x v="1180"/>
      <x v="2066"/>
    </i>
    <i r="2">
      <x v="1181"/>
      <x v="118"/>
    </i>
    <i r="2">
      <x v="1183"/>
      <x v="1207"/>
    </i>
    <i r="2">
      <x v="1216"/>
      <x v="1851"/>
    </i>
    <i r="2">
      <x v="1331"/>
      <x v="140"/>
    </i>
    <i r="2">
      <x v="1457"/>
      <x v="633"/>
    </i>
    <i r="2">
      <x v="1559"/>
      <x v="1429"/>
    </i>
    <i r="2">
      <x v="1662"/>
      <x v="1559"/>
    </i>
    <i r="2">
      <x v="1910"/>
      <x v="40"/>
    </i>
    <i r="2">
      <x v="1962"/>
      <x v="785"/>
    </i>
    <i r="2">
      <x v="2023"/>
      <x v="619"/>
    </i>
    <i r="2">
      <x v="2392"/>
      <x v="852"/>
    </i>
    <i r="2">
      <x v="2410"/>
      <x v="1986"/>
    </i>
    <i r="2">
      <x v="2411"/>
      <x v="1988"/>
    </i>
    <i r="2">
      <x v="2412"/>
      <x v="1987"/>
    </i>
    <i>
      <x v="197"/>
      <x v="253"/>
      <x v="1755"/>
      <x v="1082"/>
    </i>
    <i r="2">
      <x v="1879"/>
      <x v="407"/>
    </i>
    <i>
      <x v="200"/>
      <x v="37"/>
      <x v="103"/>
      <x v="21"/>
    </i>
    <i r="2">
      <x v="119"/>
      <x v="1663"/>
    </i>
    <i r="2">
      <x v="273"/>
      <x v="1534"/>
    </i>
    <i r="2">
      <x v="422"/>
      <x v="322"/>
    </i>
    <i r="2">
      <x v="565"/>
      <x v="2034"/>
    </i>
    <i r="2">
      <x v="566"/>
      <x v="1044"/>
    </i>
    <i r="2">
      <x v="779"/>
      <x v="405"/>
    </i>
    <i r="2">
      <x v="1021"/>
      <x v="849"/>
    </i>
    <i r="2">
      <x v="1022"/>
      <x v="2081"/>
    </i>
    <i r="2">
      <x v="1062"/>
      <x v="813"/>
    </i>
    <i r="2">
      <x v="1103"/>
      <x v="1019"/>
    </i>
    <i r="2">
      <x v="1185"/>
      <x v="461"/>
    </i>
    <i r="2">
      <x v="1186"/>
      <x v="1040"/>
    </i>
    <i r="2">
      <x v="1218"/>
      <x v="2019"/>
    </i>
    <i r="2">
      <x v="1298"/>
      <x v="1106"/>
    </i>
    <i r="2">
      <x v="1414"/>
      <x v="1425"/>
    </i>
    <i r="2">
      <x v="1751"/>
      <x v="575"/>
    </i>
    <i r="2">
      <x v="1940"/>
      <x v="765"/>
    </i>
    <i r="2">
      <x v="2088"/>
      <x v="2060"/>
    </i>
    <i r="2">
      <x v="2155"/>
      <x v="635"/>
    </i>
    <i r="2">
      <x v="2169"/>
      <x v="385"/>
    </i>
    <i r="2">
      <x v="2439"/>
      <x v="721"/>
    </i>
    <i>
      <x v="201"/>
      <x v="191"/>
      <x v="862"/>
      <x v="574"/>
    </i>
    <i r="2">
      <x v="863"/>
      <x v="2107"/>
    </i>
    <i>
      <x v="202"/>
      <x v="80"/>
      <x v="307"/>
      <x v="331"/>
    </i>
    <i r="2">
      <x v="365"/>
      <x v="1262"/>
    </i>
    <i r="2">
      <x v="406"/>
      <x v="255"/>
    </i>
    <i r="2">
      <x v="728"/>
      <x v="642"/>
    </i>
    <i r="2">
      <x v="781"/>
      <x v="906"/>
    </i>
    <i r="2">
      <x v="822"/>
      <x v="767"/>
    </i>
    <i r="2">
      <x v="963"/>
      <x v="163"/>
    </i>
    <i r="2">
      <x v="1064"/>
      <x v="1291"/>
    </i>
    <i r="2">
      <x v="1065"/>
      <x v="309"/>
    </i>
    <i r="2">
      <x v="1140"/>
      <x v="1565"/>
    </i>
    <i r="2">
      <x v="1241"/>
      <x v="539"/>
    </i>
    <i r="2">
      <x v="1332"/>
      <x v="2159"/>
    </i>
    <i r="2">
      <x v="1534"/>
      <x v="668"/>
    </i>
    <i>
      <x v="203"/>
      <x v="12"/>
      <x v="2"/>
      <x v="271"/>
    </i>
    <i r="2">
      <x v="407"/>
      <x v="1890"/>
    </i>
    <i r="2">
      <x v="501"/>
      <x v="1730"/>
    </i>
    <i r="2">
      <x v="1023"/>
      <x v="109"/>
    </i>
    <i r="2">
      <x v="1333"/>
      <x v="290"/>
    </i>
    <i r="2">
      <x v="1405"/>
      <x v="1893"/>
    </i>
    <i r="2">
      <x v="1549"/>
      <x v="574"/>
    </i>
    <i r="2">
      <x v="1552"/>
      <x v="1338"/>
    </i>
    <i r="2">
      <x v="1553"/>
      <x v="1823"/>
    </i>
    <i r="2">
      <x v="1592"/>
      <x v="1892"/>
    </i>
    <i r="2">
      <x v="1609"/>
      <x v="246"/>
    </i>
    <i r="2">
      <x v="1669"/>
      <x v="186"/>
    </i>
    <i r="2">
      <x v="1695"/>
      <x v="250"/>
    </i>
    <i r="2">
      <x v="2045"/>
      <x v="1081"/>
    </i>
    <i r="2">
      <x v="2145"/>
      <x v="6"/>
    </i>
    <i r="2">
      <x v="2342"/>
      <x v="110"/>
    </i>
    <i r="2">
      <x v="2442"/>
      <x v="2059"/>
    </i>
    <i>
      <x v="204"/>
      <x v="64"/>
      <x v="676"/>
      <x v="334"/>
    </i>
    <i r="2">
      <x v="2110"/>
      <x v="1359"/>
    </i>
    <i>
      <x v="206"/>
      <x v="78"/>
      <x v="730"/>
      <x v="455"/>
    </i>
    <i r="2">
      <x v="1432"/>
      <x v="1982"/>
    </i>
    <i r="2">
      <x v="1893"/>
      <x v="783"/>
    </i>
    <i r="2">
      <x v="2370"/>
      <x v="609"/>
    </i>
    <i>
      <x v="207"/>
      <x v="301"/>
      <x v="2272"/>
      <x v="297"/>
    </i>
    <i>
      <x v="208"/>
      <x v="317"/>
      <x v="2363"/>
      <x v="870"/>
    </i>
    <i>
      <x v="209"/>
      <x v="310"/>
      <x v="2148"/>
      <x v="1956"/>
    </i>
    <i>
      <x v="214"/>
      <x v="124"/>
      <x v="551"/>
      <x v="1117"/>
    </i>
    <i r="2">
      <x v="1557"/>
      <x v="1116"/>
    </i>
    <i>
      <x v="216"/>
      <x v="44"/>
      <x v="522"/>
      <x v="357"/>
    </i>
    <i r="2">
      <x v="677"/>
      <x v="358"/>
    </i>
    <i>
      <x v="217"/>
      <x v="20"/>
      <x v="141"/>
      <x v="176"/>
    </i>
    <i r="2">
      <x v="380"/>
      <x v="175"/>
    </i>
    <i r="2">
      <x v="782"/>
      <x v="2200"/>
    </i>
    <i r="2">
      <x v="1024"/>
      <x v="1125"/>
    </i>
    <i r="2">
      <x v="1299"/>
      <x v="25"/>
    </i>
    <i>
      <x v="218"/>
      <x v="224"/>
      <x v="11"/>
      <x v="1929"/>
    </i>
    <i r="2">
      <x v="392"/>
      <x v="258"/>
    </i>
    <i r="2">
      <x v="650"/>
      <x v="1189"/>
    </i>
    <i r="2">
      <x v="964"/>
      <x v="217"/>
    </i>
    <i r="2">
      <x v="1481"/>
      <x v="575"/>
    </i>
    <i>
      <x v="219"/>
      <x v="3"/>
      <x v="2027"/>
      <x v="195"/>
    </i>
    <i>
      <x v="220"/>
      <x v="112"/>
      <x v="322"/>
      <x v="1005"/>
    </i>
    <i r="2">
      <x v="490"/>
      <x v="1004"/>
    </i>
    <i r="2">
      <x v="1465"/>
      <x v="1006"/>
    </i>
    <i>
      <x v="222"/>
      <x v="149"/>
      <x v="335"/>
      <x v="1310"/>
    </i>
    <i r="2">
      <x v="732"/>
      <x v="2158"/>
    </i>
    <i r="2">
      <x v="823"/>
      <x v="1144"/>
    </i>
    <i r="2">
      <x v="966"/>
      <x v="913"/>
    </i>
    <i r="2">
      <x v="1439"/>
      <x v="1007"/>
    </i>
    <i r="2">
      <x v="1505"/>
      <x v="1104"/>
    </i>
    <i r="2">
      <x v="1693"/>
      <x v="252"/>
    </i>
    <i r="2">
      <x v="1854"/>
      <x v="1304"/>
    </i>
    <i r="2">
      <x v="2192"/>
      <x v="1311"/>
    </i>
    <i r="2">
      <x v="2307"/>
      <x v="761"/>
    </i>
    <i r="2">
      <x v="2337"/>
      <x v="57"/>
    </i>
    <i>
      <x v="223"/>
      <x v="231"/>
      <x v="1144"/>
      <x v="1845"/>
    </i>
    <i>
      <x v="225"/>
      <x v="140"/>
      <x v="1145"/>
      <x v="1265"/>
    </i>
    <i>
      <x v="226"/>
      <x v="250"/>
      <x v="585"/>
      <x v="1941"/>
    </i>
    <i r="2">
      <x v="733"/>
      <x v="210"/>
    </i>
    <i r="2">
      <x v="916"/>
      <x v="1942"/>
    </i>
    <i r="2">
      <x v="1433"/>
      <x v="2251"/>
    </i>
    <i>
      <x v="227"/>
      <x v="73"/>
      <x v="187"/>
      <x v="662"/>
    </i>
    <i r="2">
      <x v="227"/>
      <x v="571"/>
    </i>
    <i r="2">
      <x v="381"/>
      <x v="1393"/>
    </i>
    <i r="2">
      <x v="502"/>
      <x v="1837"/>
    </i>
    <i r="2">
      <x v="577"/>
      <x v="1144"/>
    </i>
    <i r="2">
      <x v="633"/>
      <x v="903"/>
    </i>
    <i r="2">
      <x v="678"/>
      <x v="1120"/>
    </i>
    <i r="2">
      <x v="734"/>
      <x v="770"/>
    </i>
    <i r="2">
      <x v="967"/>
      <x v="546"/>
    </i>
    <i r="2">
      <x v="1026"/>
      <x v="579"/>
    </i>
    <i r="2">
      <x v="1146"/>
      <x v="214"/>
    </i>
    <i r="2">
      <x v="1578"/>
      <x v="1801"/>
    </i>
    <i r="2">
      <x v="2108"/>
      <x v="572"/>
    </i>
    <i>
      <x v="229"/>
      <x v="151"/>
      <x v="737"/>
      <x v="587"/>
    </i>
    <i r="2">
      <x v="918"/>
      <x v="1454"/>
    </i>
    <i r="2">
      <x v="1358"/>
      <x v="1174"/>
    </i>
    <i r="2">
      <x v="1641"/>
      <x v="585"/>
    </i>
    <i r="2">
      <x v="1647"/>
      <x v="7"/>
    </i>
    <i r="2">
      <x v="1676"/>
      <x v="270"/>
    </i>
    <i r="2">
      <x v="1677"/>
      <x v="450"/>
    </i>
    <i r="2">
      <x v="1704"/>
      <x v="840"/>
    </i>
    <i r="2">
      <x v="1776"/>
      <x v="2123"/>
    </i>
    <i r="2">
      <x v="1917"/>
      <x v="1444"/>
    </i>
    <i r="2">
      <x v="2193"/>
      <x v="1028"/>
    </i>
    <i r="2">
      <x v="2216"/>
      <x v="1555"/>
    </i>
    <i>
      <x v="230"/>
      <x v="65"/>
      <x v="1027"/>
      <x v="1321"/>
    </i>
    <i r="2">
      <x v="1068"/>
      <x v="243"/>
    </i>
    <i r="2">
      <x v="1148"/>
      <x v="241"/>
    </i>
    <i r="2">
      <x v="1149"/>
      <x v="1915"/>
    </i>
    <i r="2">
      <x v="1243"/>
      <x v="275"/>
    </i>
    <i r="2">
      <x v="1264"/>
      <x v="20"/>
    </i>
    <i r="2">
      <x v="1360"/>
      <x v="327"/>
    </i>
    <i r="2">
      <x v="1449"/>
      <x v="1776"/>
    </i>
    <i>
      <x v="231"/>
      <x v="4"/>
      <x v="2228"/>
      <x v="49"/>
    </i>
    <i>
      <x v="232"/>
      <x v="133"/>
      <x v="42"/>
      <x v="792"/>
    </i>
    <i r="2">
      <x v="140"/>
      <x v="1060"/>
    </i>
    <i r="2">
      <x v="679"/>
      <x v="2055"/>
    </i>
    <i r="2">
      <x v="865"/>
      <x v="212"/>
    </i>
    <i r="2">
      <x v="970"/>
      <x v="1827"/>
    </i>
    <i r="2">
      <x v="1105"/>
      <x v="1194"/>
    </i>
    <i r="2">
      <x v="1487"/>
      <x v="1077"/>
    </i>
    <i r="2">
      <x v="1588"/>
      <x v="1180"/>
    </i>
    <i r="2">
      <x v="1687"/>
      <x v="953"/>
    </i>
    <i r="2">
      <x v="1716"/>
      <x v="247"/>
    </i>
    <i r="2">
      <x v="2048"/>
      <x v="1196"/>
    </i>
    <i r="2">
      <x v="2125"/>
      <x v="1634"/>
    </i>
    <i r="2">
      <x v="2165"/>
      <x v="1195"/>
    </i>
    <i>
      <x v="233"/>
      <x v="100"/>
      <x v="783"/>
      <x v="876"/>
    </i>
    <i>
      <x v="234"/>
      <x v="141"/>
      <x v="99"/>
      <x v="1057"/>
    </i>
    <i r="2">
      <x v="866"/>
      <x v="637"/>
    </i>
    <i>
      <x v="235"/>
      <x v="233"/>
      <x v="2402"/>
      <x v="262"/>
    </i>
    <i>
      <x v="236"/>
      <x v="118"/>
      <x v="1028"/>
      <x v="1046"/>
    </i>
    <i>
      <x v="237"/>
      <x v="251"/>
      <x v="211"/>
      <x v="1951"/>
    </i>
    <i r="2">
      <x v="294"/>
      <x v="1950"/>
    </i>
    <i r="2">
      <x v="1661"/>
      <x v="1952"/>
    </i>
    <i r="2">
      <x v="1753"/>
      <x v="694"/>
    </i>
    <i>
      <x v="238"/>
      <x v="54"/>
      <x v="1304"/>
      <x v="411"/>
    </i>
    <i>
      <x v="239"/>
      <x v="88"/>
      <x v="1826"/>
      <x v="1282"/>
    </i>
    <i r="2">
      <x v="2024"/>
      <x v="397"/>
    </i>
    <i r="2">
      <x v="2124"/>
      <x v="713"/>
    </i>
    <i>
      <x v="241"/>
      <x v="240"/>
      <x v="16"/>
      <x v="1604"/>
    </i>
    <i r="2">
      <x v="183"/>
      <x v="824"/>
    </i>
    <i r="2">
      <x v="201"/>
      <x v="1718"/>
    </i>
    <i r="2">
      <x v="208"/>
      <x v="1666"/>
    </i>
    <i r="2">
      <x v="212"/>
      <x v="1382"/>
    </i>
    <i r="2">
      <x v="213"/>
      <x v="1938"/>
    </i>
    <i r="2">
      <x v="214"/>
      <x v="2242"/>
    </i>
    <i r="2">
      <x v="215"/>
      <x v="1817"/>
    </i>
    <i r="2">
      <x v="229"/>
      <x v="63"/>
    </i>
    <i r="2">
      <x v="230"/>
      <x v="367"/>
    </i>
    <i r="2">
      <x v="248"/>
      <x v="100"/>
    </i>
    <i r="2">
      <x v="249"/>
      <x v="9"/>
    </i>
    <i r="2">
      <x v="275"/>
      <x v="2224"/>
    </i>
    <i r="2">
      <x v="287"/>
      <x v="166"/>
    </i>
    <i r="2">
      <x v="347"/>
      <x v="612"/>
    </i>
    <i r="2">
      <x v="393"/>
      <x v="47"/>
    </i>
    <i r="2">
      <x v="455"/>
      <x v="1716"/>
    </i>
    <i r="2">
      <x v="601"/>
      <x v="1144"/>
    </i>
    <i r="2">
      <x v="784"/>
      <x v="1686"/>
    </i>
    <i r="2">
      <x v="785"/>
      <x v="1092"/>
    </i>
    <i r="2">
      <x v="786"/>
      <x v="1085"/>
    </i>
    <i r="2">
      <x v="868"/>
      <x v="2207"/>
    </i>
    <i r="2">
      <x v="972"/>
      <x v="1806"/>
    </i>
    <i r="2">
      <x v="973"/>
      <x v="1101"/>
    </i>
    <i r="2">
      <x v="1029"/>
      <x v="1811"/>
    </i>
    <i r="2">
      <x v="1030"/>
      <x v="693"/>
    </i>
    <i r="2">
      <x v="1151"/>
      <x v="1752"/>
    </i>
    <i r="2">
      <x v="1379"/>
      <x v="1110"/>
    </i>
    <i r="2">
      <x v="1380"/>
      <x v="1108"/>
    </i>
    <i r="2">
      <x v="1383"/>
      <x v="661"/>
    </i>
    <i r="2">
      <x v="1385"/>
      <x v="715"/>
    </i>
    <i r="2">
      <x v="1410"/>
      <x v="666"/>
    </i>
    <i r="2">
      <x v="1805"/>
      <x v="276"/>
    </i>
    <i r="2">
      <x v="2064"/>
      <x v="1468"/>
    </i>
    <i r="2">
      <x v="2089"/>
      <x v="2014"/>
    </i>
    <i r="2">
      <x v="2120"/>
      <x v="1484"/>
    </i>
    <i r="2">
      <x v="2388"/>
      <x v="622"/>
    </i>
    <i r="2">
      <x v="2390"/>
      <x v="2281"/>
    </i>
    <i>
      <x v="245"/>
      <x v="136"/>
      <x v="1830"/>
      <x v="745"/>
    </i>
    <i>
      <x v="246"/>
      <x v="135"/>
      <x v="1575"/>
      <x v="1822"/>
    </i>
    <i r="2">
      <x v="2294"/>
      <x v="388"/>
    </i>
    <i>
      <x v="247"/>
      <x v="29"/>
      <x v="217"/>
      <x v="1486"/>
    </i>
    <i r="2">
      <x v="250"/>
      <x v="732"/>
    </i>
    <i r="2">
      <x v="651"/>
      <x v="1394"/>
    </i>
    <i r="2">
      <x v="741"/>
      <x v="161"/>
    </i>
    <i r="2">
      <x v="787"/>
      <x v="1614"/>
    </i>
    <i r="2">
      <x v="869"/>
      <x v="2085"/>
    </i>
    <i r="2">
      <x v="923"/>
      <x v="1213"/>
    </i>
    <i r="2">
      <x v="1031"/>
      <x v="9"/>
    </i>
    <i r="2">
      <x v="1032"/>
      <x v="138"/>
    </i>
    <i r="2">
      <x v="1470"/>
      <x v="1257"/>
    </i>
    <i r="2">
      <x v="1927"/>
      <x v="1773"/>
    </i>
    <i r="2">
      <x v="2368"/>
      <x v="265"/>
    </i>
    <i>
      <x v="249"/>
      <x v="32"/>
      <x v="86"/>
      <x v="2028"/>
    </i>
    <i r="2">
      <x v="435"/>
      <x v="284"/>
    </i>
    <i r="2">
      <x v="680"/>
      <x v="1975"/>
    </i>
    <i r="2">
      <x v="788"/>
      <x v="111"/>
    </i>
    <i r="2">
      <x v="1412"/>
      <x v="1755"/>
    </i>
    <i r="2">
      <x v="2071"/>
      <x v="2209"/>
    </i>
    <i r="2">
      <x v="2438"/>
      <x v="2250"/>
    </i>
    <i>
      <x v="250"/>
      <x v="60"/>
      <x v="567"/>
      <x v="2061"/>
    </i>
    <i r="2">
      <x v="789"/>
      <x v="1510"/>
    </i>
    <i r="2">
      <x v="924"/>
      <x v="2062"/>
    </i>
    <i r="2">
      <x v="1108"/>
      <x v="486"/>
    </i>
    <i r="2">
      <x v="1547"/>
      <x v="477"/>
    </i>
    <i r="2">
      <x v="2122"/>
      <x v="487"/>
    </i>
    <i r="2">
      <x v="2178"/>
      <x v="568"/>
    </i>
    <i r="2">
      <x v="2179"/>
      <x v="569"/>
    </i>
    <i>
      <x v="252"/>
      <x v="286"/>
      <x v="31"/>
      <x v="457"/>
    </i>
    <i r="2">
      <x v="790"/>
      <x v="1804"/>
    </i>
    <i r="2">
      <x v="925"/>
      <x v="1493"/>
    </i>
    <i r="2">
      <x v="979"/>
      <x v="1358"/>
    </i>
    <i r="2">
      <x v="1246"/>
      <x v="253"/>
    </i>
    <i r="2">
      <x v="2352"/>
      <x v="1906"/>
    </i>
    <i r="2">
      <x v="2393"/>
      <x v="2198"/>
    </i>
    <i>
      <x v="253"/>
      <x v="57"/>
      <x v="261"/>
      <x v="44"/>
    </i>
    <i r="2">
      <x v="425"/>
      <x v="431"/>
    </i>
    <i r="2">
      <x v="1033"/>
      <x v="434"/>
    </i>
    <i r="2">
      <x v="2423"/>
      <x v="429"/>
    </i>
    <i>
      <x v="254"/>
      <x v="215"/>
      <x v="136"/>
      <x v="875"/>
    </i>
    <i r="2">
      <x v="1194"/>
      <x v="1699"/>
    </i>
    <i r="2">
      <x v="1518"/>
      <x v="1697"/>
    </i>
    <i>
      <x v="256"/>
      <x v="307"/>
      <x v="2322"/>
      <x v="1126"/>
    </i>
    <i>
      <x v="257"/>
      <x v="322"/>
      <x v="2116"/>
      <x v="1612"/>
    </i>
    <i>
      <x v="258"/>
      <x v="177"/>
      <x v="181"/>
      <x v="1472"/>
    </i>
    <i>
      <x v="259"/>
      <x v="33"/>
      <x v="83"/>
      <x v="1631"/>
    </i>
    <i r="2">
      <x v="411"/>
      <x v="918"/>
    </i>
    <i r="2">
      <x v="572"/>
      <x v="680"/>
    </i>
    <i r="2">
      <x v="2250"/>
      <x v="291"/>
    </i>
    <i>
      <x v="260"/>
      <x v="284"/>
      <x v="504"/>
      <x v="2174"/>
    </i>
    <i r="2">
      <x v="505"/>
      <x v="2176"/>
    </i>
    <i r="2">
      <x v="1642"/>
      <x v="2177"/>
    </i>
    <i>
      <x v="261"/>
      <x v="272"/>
      <x v="412"/>
      <x v="2093"/>
    </i>
    <i r="2">
      <x v="2051"/>
      <x v="1522"/>
    </i>
    <i>
      <x v="262"/>
      <x v="43"/>
      <x v="21"/>
      <x v="1528"/>
    </i>
    <i r="2">
      <x v="791"/>
      <x v="821"/>
    </i>
    <i r="2">
      <x v="1072"/>
      <x v="352"/>
    </i>
    <i r="2">
      <x v="1445"/>
      <x v="351"/>
    </i>
    <i r="2">
      <x v="1603"/>
      <x v="630"/>
    </i>
    <i>
      <x v="263"/>
      <x v="123"/>
      <x v="456"/>
      <x v="1113"/>
    </i>
    <i>
      <x v="264"/>
      <x v="252"/>
      <x v="1749"/>
      <x v="1960"/>
    </i>
    <i>
      <x v="265"/>
      <x v="75"/>
      <x v="980"/>
      <x v="581"/>
    </i>
    <i>
      <x v="266"/>
      <x v="41"/>
      <x v="1222"/>
      <x v="338"/>
    </i>
    <i>
      <x v="267"/>
      <x v="132"/>
      <x v="337"/>
      <x v="1913"/>
    </i>
    <i r="2">
      <x v="1073"/>
      <x v="1191"/>
    </i>
    <i r="2">
      <x v="1461"/>
      <x v="1914"/>
    </i>
    <i r="2">
      <x v="2189"/>
      <x v="1190"/>
    </i>
    <i>
      <x v="268"/>
      <x v="165"/>
      <x v="185"/>
      <x v="1404"/>
    </i>
    <i r="2">
      <x v="792"/>
      <x v="1405"/>
    </i>
    <i>
      <x v="269"/>
      <x v="108"/>
      <x v="394"/>
      <x v="974"/>
    </i>
    <i r="2">
      <x v="981"/>
      <x v="976"/>
    </i>
    <i r="2">
      <x v="1620"/>
      <x v="975"/>
    </i>
    <i>
      <x v="270"/>
      <x v="299"/>
      <x v="30"/>
      <x v="2282"/>
    </i>
    <i r="2">
      <x v="1706"/>
      <x v="631"/>
    </i>
    <i>
      <x v="271"/>
      <x v="164"/>
      <x v="926"/>
      <x v="1315"/>
    </i>
    <i r="2">
      <x v="1034"/>
      <x v="1129"/>
    </i>
    <i r="2">
      <x v="1306"/>
      <x v="1371"/>
    </i>
    <i r="2">
      <x v="1336"/>
      <x v="1009"/>
    </i>
    <i r="2">
      <x v="1659"/>
      <x v="1586"/>
    </i>
    <i r="2">
      <x v="1726"/>
      <x v="1805"/>
    </i>
    <i r="2">
      <x v="2020"/>
      <x v="273"/>
    </i>
    <i r="2">
      <x v="2359"/>
      <x v="563"/>
    </i>
    <i>
      <x v="273"/>
      <x v="174"/>
      <x v="436"/>
      <x v="662"/>
    </i>
    <i r="2">
      <x v="1248"/>
      <x v="1061"/>
    </i>
    <i>
      <x v="276"/>
      <x v="217"/>
      <x v="70"/>
      <x v="742"/>
    </i>
    <i r="2">
      <x v="493"/>
      <x v="1710"/>
    </i>
    <i r="2">
      <x v="872"/>
      <x v="1709"/>
    </i>
    <i r="2">
      <x v="1434"/>
      <x v="705"/>
    </i>
    <i>
      <x v="277"/>
      <x v="260"/>
      <x v="440"/>
      <x v="1539"/>
    </i>
    <i r="2">
      <x v="1430"/>
      <x v="2008"/>
    </i>
    <i r="2">
      <x v="1644"/>
      <x v="2006"/>
    </i>
    <i>
      <x v="278"/>
      <x v="302"/>
      <x v="2229"/>
      <x v="2125"/>
    </i>
    <i>
      <x v="279"/>
      <x v="275"/>
      <x v="742"/>
      <x v="933"/>
    </i>
    <i r="2">
      <x v="1195"/>
      <x v="2128"/>
    </i>
    <i>
      <x v="280"/>
      <x v="59"/>
      <x v="323"/>
      <x v="459"/>
    </i>
    <i>
      <x v="281"/>
      <x v="278"/>
      <x v="193"/>
      <x v="105"/>
    </i>
    <i r="2">
      <x v="196"/>
      <x v="731"/>
    </i>
    <i r="2">
      <x v="494"/>
      <x v="510"/>
    </i>
    <i r="2">
      <x v="653"/>
      <x v="1583"/>
    </i>
    <i r="2">
      <x v="1196"/>
      <x v="2138"/>
    </i>
    <i r="2">
      <x v="1224"/>
      <x v="665"/>
    </i>
    <i r="2">
      <x v="1384"/>
      <x v="1809"/>
    </i>
    <i r="2">
      <x v="1538"/>
      <x v="1093"/>
    </i>
    <i r="2">
      <x v="2199"/>
      <x v="2140"/>
    </i>
    <i r="2">
      <x v="2329"/>
      <x v="2136"/>
    </i>
    <i r="2">
      <x v="2345"/>
      <x v="2139"/>
    </i>
    <i>
      <x v="282"/>
      <x v="39"/>
      <x v="218"/>
      <x v="417"/>
    </i>
    <i r="2">
      <x v="1249"/>
      <x v="927"/>
    </i>
    <i r="2">
      <x v="2136"/>
      <x v="328"/>
    </i>
    <i>
      <x v="283"/>
      <x v="265"/>
      <x v="253"/>
      <x v="2056"/>
    </i>
    <i>
      <x v="284"/>
      <x v="42"/>
      <x v="831"/>
      <x v="341"/>
    </i>
    <i r="2">
      <x v="1308"/>
      <x v="335"/>
    </i>
    <i r="2">
      <x v="1527"/>
      <x v="339"/>
    </i>
    <i>
      <x v="285"/>
      <x v="277"/>
      <x v="262"/>
      <x v="1611"/>
    </i>
    <i r="2">
      <x v="603"/>
      <x v="2132"/>
    </i>
    <i>
      <x v="286"/>
      <x v="196"/>
      <x v="1275"/>
      <x v="1607"/>
    </i>
    <i r="2">
      <x v="1276"/>
      <x v="1608"/>
    </i>
    <i r="2">
      <x v="2384"/>
      <x v="1609"/>
    </i>
    <i>
      <x v="287"/>
      <x v="10"/>
      <x v="37"/>
      <x v="1487"/>
    </i>
    <i r="2">
      <x v="426"/>
      <x v="117"/>
    </i>
    <i r="2">
      <x v="983"/>
      <x v="19"/>
    </i>
    <i r="2">
      <x v="984"/>
      <x v="1830"/>
    </i>
    <i r="2">
      <x v="2059"/>
      <x v="368"/>
    </i>
    <i r="2">
      <x v="2117"/>
      <x v="99"/>
    </i>
    <i>
      <x v="288"/>
      <x v="77"/>
      <x v="311"/>
      <x v="84"/>
    </i>
    <i r="2">
      <x v="441"/>
      <x v="257"/>
    </i>
    <i r="2">
      <x v="1413"/>
      <x v="2120"/>
    </i>
    <i r="2">
      <x v="1571"/>
      <x v="1853"/>
    </i>
    <i r="2">
      <x v="1829"/>
      <x v="473"/>
    </i>
    <i r="2">
      <x v="1891"/>
      <x v="842"/>
    </i>
    <i r="2">
      <x v="2046"/>
      <x v="223"/>
    </i>
    <i r="2">
      <x v="2203"/>
      <x v="602"/>
    </i>
    <i r="2">
      <x v="2299"/>
      <x v="603"/>
    </i>
    <i>
      <x v="289"/>
      <x v="14"/>
      <x v="604"/>
      <x v="122"/>
    </i>
    <i r="2">
      <x v="1823"/>
      <x v="126"/>
    </i>
    <i r="2">
      <x v="2204"/>
      <x v="127"/>
    </i>
    <i>
      <x v="290"/>
      <x v="127"/>
      <x v="1155"/>
      <x v="620"/>
    </i>
    <i>
      <x v="291"/>
      <x v="138"/>
      <x v="526"/>
      <x v="892"/>
    </i>
    <i>
      <x v="292"/>
      <x v="158"/>
      <x v="442"/>
      <x v="1375"/>
    </i>
    <i r="2">
      <x v="462"/>
      <x v="1954"/>
    </i>
    <i r="2">
      <x v="586"/>
      <x v="1376"/>
    </i>
    <i r="2">
      <x v="1779"/>
      <x v="582"/>
    </i>
    <i r="2">
      <x v="1865"/>
      <x v="1373"/>
    </i>
    <i r="2">
      <x v="2277"/>
      <x v="1374"/>
    </i>
    <i>
      <x v="293"/>
      <x v="147"/>
      <x v="527"/>
      <x v="8"/>
    </i>
    <i r="2">
      <x v="825"/>
      <x v="1303"/>
    </i>
    <i r="2">
      <x v="1872"/>
      <x v="958"/>
    </i>
    <i r="2">
      <x v="1989"/>
      <x v="1302"/>
    </i>
    <i>
      <x v="295"/>
      <x v="125"/>
      <x v="2146"/>
      <x v="1127"/>
    </i>
    <i>
      <x v="296"/>
      <x v="114"/>
      <x v="202"/>
      <x v="1011"/>
    </i>
    <i>
      <x v="297"/>
      <x v="119"/>
      <x v="931"/>
      <x v="1050"/>
    </i>
    <i>
      <x v="298"/>
      <x v="259"/>
      <x v="182"/>
      <x v="2004"/>
    </i>
    <i r="2">
      <x v="1156"/>
      <x v="2005"/>
    </i>
    <i>
      <x v="299"/>
      <x v="198"/>
      <x v="986"/>
      <x v="913"/>
    </i>
    <i>
      <x v="302"/>
      <x v="82"/>
      <x v="744"/>
      <x v="661"/>
    </i>
    <i>
      <x v="305"/>
      <x v="68"/>
      <x v="283"/>
      <x v="555"/>
    </i>
    <i>
      <x v="306"/>
      <x v="219"/>
      <x v="987"/>
      <x v="1723"/>
    </i>
    <i>
      <x v="307"/>
      <x v="243"/>
      <x v="873"/>
      <x v="1918"/>
    </i>
    <i>
      <x v="310"/>
      <x v="270"/>
      <x v="605"/>
      <x v="2082"/>
    </i>
    <i>
      <x v="311"/>
      <x v="152"/>
      <x v="530"/>
      <x v="1341"/>
    </i>
    <i r="2">
      <x v="746"/>
      <x v="1342"/>
    </i>
    <i r="2">
      <x v="2194"/>
      <x v="1340"/>
    </i>
    <i>
      <x v="312"/>
      <x v="298"/>
      <x v="220"/>
      <x v="418"/>
    </i>
    <i r="2">
      <x v="264"/>
      <x v="662"/>
    </i>
    <i r="2">
      <x v="265"/>
      <x v="1219"/>
    </i>
    <i r="2">
      <x v="348"/>
      <x v="2160"/>
    </i>
    <i r="2">
      <x v="414"/>
      <x v="641"/>
    </i>
    <i r="2">
      <x v="428"/>
      <x v="1686"/>
    </i>
    <i r="2">
      <x v="495"/>
      <x v="1719"/>
    </i>
    <i r="2">
      <x v="531"/>
      <x v="10"/>
    </i>
    <i r="2">
      <x v="606"/>
      <x v="835"/>
    </i>
    <i r="2">
      <x v="683"/>
      <x v="683"/>
    </i>
    <i r="2">
      <x v="684"/>
      <x v="1372"/>
    </i>
    <i r="2">
      <x v="747"/>
      <x v="1210"/>
    </i>
    <i r="2">
      <x v="841"/>
      <x v="935"/>
    </i>
    <i r="2">
      <x v="932"/>
      <x v="76"/>
    </i>
    <i r="2">
      <x v="989"/>
      <x v="523"/>
    </i>
    <i r="2">
      <x v="1035"/>
      <x v="1707"/>
    </i>
    <i r="2">
      <x v="1074"/>
      <x v="2227"/>
    </i>
    <i r="2">
      <x v="1113"/>
      <x v="2249"/>
    </i>
    <i r="2">
      <x v="1310"/>
      <x v="1068"/>
    </i>
    <i r="2">
      <x v="1438"/>
      <x v="1183"/>
    </i>
    <i r="2">
      <x v="1545"/>
      <x v="1922"/>
    </i>
    <i r="2">
      <x v="2012"/>
      <x v="2276"/>
    </i>
    <i r="2">
      <x v="2052"/>
      <x v="2278"/>
    </i>
    <i r="2">
      <x v="2129"/>
      <x v="2277"/>
    </i>
    <i>
      <x v="313"/>
      <x v="61"/>
      <x v="369"/>
      <x v="486"/>
    </i>
    <i r="2">
      <x v="496"/>
      <x v="1323"/>
    </i>
    <i r="2">
      <x v="685"/>
      <x v="2010"/>
    </i>
    <i r="2">
      <x v="1529"/>
      <x v="484"/>
    </i>
    <i r="2">
      <x v="1834"/>
      <x v="485"/>
    </i>
    <i>
      <x v="314"/>
      <x v="225"/>
      <x v="397"/>
      <x v="1791"/>
    </i>
    <i r="2">
      <x v="2056"/>
      <x v="1792"/>
    </i>
    <i r="2">
      <x v="2057"/>
      <x v="1706"/>
    </i>
    <i r="2">
      <x v="2151"/>
      <x v="921"/>
    </i>
    <i r="2">
      <x v="2152"/>
      <x v="1793"/>
    </i>
    <i r="2">
      <x v="2153"/>
      <x v="1794"/>
    </i>
    <i r="2">
      <x v="2283"/>
      <x v="1787"/>
    </i>
    <i r="2">
      <x v="2284"/>
      <x v="1788"/>
    </i>
    <i>
      <x v="315"/>
      <x v="128"/>
      <x v="875"/>
      <x v="54"/>
    </i>
    <i r="2">
      <x v="2083"/>
      <x v="1141"/>
    </i>
    <i r="2">
      <x v="2186"/>
      <x v="1142"/>
    </i>
    <i>
      <x v="316"/>
      <x v="86"/>
      <x v="89"/>
      <x v="363"/>
    </i>
    <i r="2">
      <x v="370"/>
      <x v="1209"/>
    </i>
    <i r="2">
      <x v="509"/>
      <x v="707"/>
    </i>
    <i r="2">
      <x v="636"/>
      <x v="2020"/>
    </i>
    <i r="2">
      <x v="832"/>
      <x v="1859"/>
    </i>
    <i r="2">
      <x v="876"/>
      <x v="708"/>
    </i>
    <i r="2">
      <x v="2162"/>
      <x v="1934"/>
    </i>
    <i>
      <x v="317"/>
      <x v="254"/>
      <x v="447"/>
      <x v="1513"/>
    </i>
    <i r="2">
      <x v="607"/>
      <x v="2157"/>
    </i>
    <i r="2">
      <x v="793"/>
      <x v="1971"/>
    </i>
    <i r="2">
      <x v="1075"/>
      <x v="764"/>
    </i>
    <i r="2">
      <x v="1501"/>
      <x v="294"/>
    </i>
    <i r="2">
      <x v="1843"/>
      <x v="1581"/>
    </i>
    <i r="2">
      <x v="1953"/>
      <x v="1833"/>
    </i>
    <i r="2">
      <x v="2005"/>
      <x v="1966"/>
    </i>
    <i>
      <x v="318"/>
      <x v="264"/>
      <x v="1"/>
      <x v="355"/>
    </i>
    <i r="2">
      <x v="312"/>
      <x v="2051"/>
    </i>
    <i r="2">
      <x v="539"/>
      <x v="662"/>
    </i>
    <i r="2">
      <x v="554"/>
      <x v="1091"/>
    </i>
    <i r="2">
      <x v="748"/>
      <x v="2050"/>
    </i>
    <i r="2">
      <x v="1556"/>
      <x v="987"/>
    </i>
    <i r="2">
      <x v="1921"/>
      <x v="2095"/>
    </i>
    <i>
      <x v="319"/>
      <x v="94"/>
      <x v="608"/>
      <x v="799"/>
    </i>
    <i r="2">
      <x v="877"/>
      <x v="1172"/>
    </i>
    <i r="2">
      <x v="878"/>
      <x v="2032"/>
    </i>
    <i r="2">
      <x v="1895"/>
      <x v="798"/>
    </i>
    <i>
      <x v="320"/>
      <x v="87"/>
      <x v="497"/>
      <x v="710"/>
    </i>
    <i r="2">
      <x v="1076"/>
      <x v="709"/>
    </i>
    <i r="2">
      <x v="1874"/>
      <x v="1718"/>
    </i>
    <i>
      <x v="321"/>
      <x v="300"/>
      <x v="298"/>
      <x v="2288"/>
    </i>
    <i r="2">
      <x v="654"/>
      <x v="817"/>
    </i>
    <i r="2">
      <x v="1631"/>
      <x v="2289"/>
    </i>
    <i r="2">
      <x v="1828"/>
      <x v="2290"/>
    </i>
    <i>
      <x v="322"/>
      <x v="279"/>
      <x v="231"/>
      <x v="2148"/>
    </i>
    <i r="2">
      <x v="637"/>
      <x v="1768"/>
    </i>
    <i r="2">
      <x v="933"/>
      <x v="2147"/>
    </i>
    <i r="2">
      <x v="1514"/>
      <x v="1515"/>
    </i>
    <i r="2">
      <x v="1860"/>
      <x v="9"/>
    </i>
    <i r="2">
      <x v="2266"/>
      <x v="1842"/>
    </i>
    <i r="2">
      <x v="2267"/>
      <x v="184"/>
    </i>
    <i r="2">
      <x v="2413"/>
      <x v="2151"/>
    </i>
    <i r="2">
      <x v="2414"/>
      <x v="2149"/>
    </i>
    <i r="2">
      <x v="2415"/>
      <x v="2150"/>
    </i>
    <i>
      <x v="323"/>
      <x v="287"/>
      <x v="474"/>
      <x v="2232"/>
    </i>
    <i r="2">
      <x v="638"/>
      <x v="1320"/>
    </i>
    <i r="2">
      <x v="686"/>
      <x v="14"/>
    </i>
    <i r="2">
      <x v="990"/>
      <x v="1963"/>
    </i>
    <i r="2">
      <x v="1524"/>
      <x v="2192"/>
    </i>
    <i r="2">
      <x v="2233"/>
      <x v="2197"/>
    </i>
    <i r="2">
      <x v="2263"/>
      <x v="2193"/>
    </i>
    <i r="2">
      <x v="2394"/>
      <x v="2191"/>
    </i>
    <i>
      <x v="324"/>
      <x v="146"/>
      <x v="398"/>
      <x v="1301"/>
    </i>
    <i r="2">
      <x v="475"/>
      <x v="760"/>
    </i>
    <i r="2">
      <x v="498"/>
      <x v="2222"/>
    </i>
  </rowItems>
  <colItems count="1">
    <i/>
  </colItems>
  <pageFields count="1">
    <pageField fld="13" item="1" hier="-1"/>
  </pageFields>
  <dataFields count="1">
    <dataField name="Sum of TOTAL" fld="9" baseField="0" baseItem="0"/>
  </dataFields>
  <formats count="1562">
    <format dxfId="1582">
      <pivotArea type="origin" dataOnly="0" labelOnly="1" outline="0" fieldPosition="0"/>
    </format>
    <format dxfId="1581">
      <pivotArea dataOnly="0" labelOnly="1" outline="0" fieldPosition="0">
        <references count="1">
          <reference field="0" count="1">
            <x v="0"/>
          </reference>
        </references>
      </pivotArea>
    </format>
    <format dxfId="1580">
      <pivotArea dataOnly="0" labelOnly="1" outline="0" fieldPosition="0">
        <references count="2">
          <reference field="0" count="1" selected="0">
            <x v="0"/>
          </reference>
          <reference field="1" count="1">
            <x v="282"/>
          </reference>
        </references>
      </pivotArea>
    </format>
    <format dxfId="157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578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121"/>
          </reference>
        </references>
      </pivotArea>
    </format>
    <format dxfId="1577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1576">
      <pivotArea dataOnly="0" labelOnly="1" outline="0" offset="IV256" fieldPosition="0">
        <references count="2">
          <reference field="0" count="1" selected="0">
            <x v="4"/>
          </reference>
          <reference field="1" count="1">
            <x v="214"/>
          </reference>
        </references>
      </pivotArea>
    </format>
    <format dxfId="1575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574">
      <pivotArea dataOnly="0" labelOnly="1" outline="0" offset="IV256" fieldPosition="0">
        <references count="2">
          <reference field="0" count="1" selected="0">
            <x v="5"/>
          </reference>
          <reference field="1" count="1">
            <x v="35"/>
          </reference>
        </references>
      </pivotArea>
    </format>
    <format dxfId="1573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572">
      <pivotArea dataOnly="0" labelOnly="1" outline="0" offset="IV256" fieldPosition="0">
        <references count="2">
          <reference field="0" count="1" selected="0">
            <x v="7"/>
          </reference>
          <reference field="1" count="1">
            <x v="106"/>
          </reference>
        </references>
      </pivotArea>
    </format>
    <format dxfId="1571">
      <pivotArea dataOnly="0" labelOnly="1" outline="0" fieldPosition="0">
        <references count="1">
          <reference field="0" count="1">
            <x v="8"/>
          </reference>
        </references>
      </pivotArea>
    </format>
    <format dxfId="1570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569">
      <pivotArea dataOnly="0" labelOnly="1" outline="0" offset="IV256" fieldPosition="0">
        <references count="2">
          <reference field="0" count="1" selected="0">
            <x v="9"/>
          </reference>
          <reference field="1" count="1">
            <x v="109"/>
          </reference>
        </references>
      </pivotArea>
    </format>
    <format dxfId="1568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567">
      <pivotArea dataOnly="0" labelOnly="1" outline="0" offset="IV256" fieldPosition="0">
        <references count="2">
          <reference field="0" count="1" selected="0">
            <x v="10"/>
          </reference>
          <reference field="1" count="1">
            <x v="79"/>
          </reference>
        </references>
      </pivotArea>
    </format>
    <format dxfId="1566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565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564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563">
      <pivotArea dataOnly="0" labelOnly="1" outline="0" offset="IV256" fieldPosition="0">
        <references count="2">
          <reference field="0" count="1" selected="0">
            <x v="13"/>
          </reference>
          <reference field="1" count="1">
            <x v="130"/>
          </reference>
        </references>
      </pivotArea>
    </format>
    <format dxfId="1562">
      <pivotArea dataOnly="0" labelOnly="1" outline="0" offset="IV256" fieldPosition="0">
        <references count="1">
          <reference field="0" count="1">
            <x v="16"/>
          </reference>
        </references>
      </pivotArea>
    </format>
    <format dxfId="1561">
      <pivotArea dataOnly="0" labelOnly="1" outline="0" offset="IV256" fieldPosition="0">
        <references count="1">
          <reference field="0" count="1">
            <x v="19"/>
          </reference>
        </references>
      </pivotArea>
    </format>
    <format dxfId="1560">
      <pivotArea dataOnly="0" labelOnly="1" outline="0" offset="IV256" fieldPosition="0">
        <references count="2">
          <reference field="0" count="1" selected="0">
            <x v="19"/>
          </reference>
          <reference field="1" count="1">
            <x v="285"/>
          </reference>
        </references>
      </pivotArea>
    </format>
    <format dxfId="1559">
      <pivotArea dataOnly="0" labelOnly="1" outline="0" offset="IV256" fieldPosition="0">
        <references count="1">
          <reference field="0" count="1">
            <x v="21"/>
          </reference>
        </references>
      </pivotArea>
    </format>
    <format dxfId="1558">
      <pivotArea dataOnly="0" labelOnly="1" outline="0" offset="IV256" fieldPosition="0">
        <references count="2">
          <reference field="0" count="1" selected="0">
            <x v="21"/>
          </reference>
          <reference field="1" count="1">
            <x v="194"/>
          </reference>
        </references>
      </pivotArea>
    </format>
    <format dxfId="1557">
      <pivotArea dataOnly="0" labelOnly="1" outline="0" fieldPosition="0">
        <references count="1">
          <reference field="0" count="1">
            <x v="22"/>
          </reference>
        </references>
      </pivotArea>
    </format>
    <format dxfId="1556">
      <pivotArea dataOnly="0" labelOnly="1" outline="0" fieldPosition="0">
        <references count="1">
          <reference field="0" count="1">
            <x v="23"/>
          </reference>
        </references>
      </pivotArea>
    </format>
    <format dxfId="1555">
      <pivotArea dataOnly="0" labelOnly="1" outline="0" fieldPosition="0">
        <references count="2">
          <reference field="0" count="1" selected="0">
            <x v="23"/>
          </reference>
          <reference field="1" count="1">
            <x v="227"/>
          </reference>
        </references>
      </pivotArea>
    </format>
    <format dxfId="1554">
      <pivotArea dataOnly="0" labelOnly="1" outline="0" offset="IV256" fieldPosition="0">
        <references count="1">
          <reference field="0" count="1">
            <x v="24"/>
          </reference>
        </references>
      </pivotArea>
    </format>
    <format dxfId="1553">
      <pivotArea dataOnly="0" labelOnly="1" outline="0" offset="IV256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1552">
      <pivotArea dataOnly="0" labelOnly="1" outline="0" offset="IV256" fieldPosition="0">
        <references count="1">
          <reference field="0" count="1">
            <x v="25"/>
          </reference>
        </references>
      </pivotArea>
    </format>
    <format dxfId="1551">
      <pivotArea dataOnly="0" labelOnly="1" outline="0" fieldPosition="0">
        <references count="1">
          <reference field="0" count="1">
            <x v="26"/>
          </reference>
        </references>
      </pivotArea>
    </format>
    <format dxfId="1550">
      <pivotArea dataOnly="0" labelOnly="1" outline="0" fieldPosition="0">
        <references count="2">
          <reference field="0" count="1" selected="0">
            <x v="26"/>
          </reference>
          <reference field="1" count="1">
            <x v="202"/>
          </reference>
        </references>
      </pivotArea>
    </format>
    <format dxfId="1549">
      <pivotArea dataOnly="0" labelOnly="1" outline="0" offset="IV256" fieldPosition="0">
        <references count="1">
          <reference field="0" count="1">
            <x v="27"/>
          </reference>
        </references>
      </pivotArea>
    </format>
    <format dxfId="1548">
      <pivotArea dataOnly="0" labelOnly="1" outline="0" fieldPosition="0">
        <references count="1">
          <reference field="0" count="1">
            <x v="31"/>
          </reference>
        </references>
      </pivotArea>
    </format>
    <format dxfId="1547">
      <pivotArea dataOnly="0" labelOnly="1" outline="0" fieldPosition="0">
        <references count="2">
          <reference field="0" count="1" selected="0">
            <x v="31"/>
          </reference>
          <reference field="1" count="1">
            <x v="281"/>
          </reference>
        </references>
      </pivotArea>
    </format>
    <format dxfId="1546">
      <pivotArea dataOnly="0" labelOnly="1" outline="0" offset="IV256" fieldPosition="0">
        <references count="1">
          <reference field="0" count="1">
            <x v="32"/>
          </reference>
        </references>
      </pivotArea>
    </format>
    <format dxfId="1545">
      <pivotArea dataOnly="0" labelOnly="1" outline="0" offset="IV256" fieldPosition="0">
        <references count="2">
          <reference field="0" count="1" selected="0">
            <x v="32"/>
          </reference>
          <reference field="1" count="1">
            <x v="74"/>
          </reference>
        </references>
      </pivotArea>
    </format>
    <format dxfId="1544">
      <pivotArea dataOnly="0" labelOnly="1" outline="0" fieldPosition="0">
        <references count="1">
          <reference field="0" count="1">
            <x v="34"/>
          </reference>
        </references>
      </pivotArea>
    </format>
    <format dxfId="1543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1542">
      <pivotArea dataOnly="0" labelOnly="1" outline="0" offset="IV256" fieldPosition="0">
        <references count="1">
          <reference field="0" count="1">
            <x v="38"/>
          </reference>
        </references>
      </pivotArea>
    </format>
    <format dxfId="1541">
      <pivotArea dataOnly="0" labelOnly="1" outline="0" offset="IV256" fieldPosition="0">
        <references count="2">
          <reference field="0" count="1" selected="0">
            <x v="38"/>
          </reference>
          <reference field="1" count="1">
            <x v="56"/>
          </reference>
        </references>
      </pivotArea>
    </format>
    <format dxfId="1540">
      <pivotArea dataOnly="0" labelOnly="1" outline="0" offset="IV256" fieldPosition="0">
        <references count="1">
          <reference field="0" count="1">
            <x v="40"/>
          </reference>
        </references>
      </pivotArea>
    </format>
    <format dxfId="1539">
      <pivotArea dataOnly="0" labelOnly="1" outline="0" offset="IV256" fieldPosition="0">
        <references count="1">
          <reference field="0" count="1">
            <x v="42"/>
          </reference>
        </references>
      </pivotArea>
    </format>
    <format dxfId="1538">
      <pivotArea dataOnly="0" labelOnly="1" outline="0" offset="IV256" fieldPosition="0">
        <references count="1">
          <reference field="0" count="1">
            <x v="45"/>
          </reference>
        </references>
      </pivotArea>
    </format>
    <format dxfId="1537">
      <pivotArea dataOnly="0" labelOnly="1" outline="0" offset="IV256" fieldPosition="0">
        <references count="2">
          <reference field="0" count="1" selected="0">
            <x v="45"/>
          </reference>
          <reference field="1" count="1">
            <x v="105"/>
          </reference>
        </references>
      </pivotArea>
    </format>
    <format dxfId="1536">
      <pivotArea dataOnly="0" labelOnly="1" outline="0" fieldPosition="0">
        <references count="1">
          <reference field="0" count="1">
            <x v="46"/>
          </reference>
        </references>
      </pivotArea>
    </format>
    <format dxfId="1535">
      <pivotArea dataOnly="0" labelOnly="1" outline="0" fieldPosition="0">
        <references count="2">
          <reference field="0" count="1" selected="0">
            <x v="46"/>
          </reference>
          <reference field="1" count="1">
            <x v="181"/>
          </reference>
        </references>
      </pivotArea>
    </format>
    <format dxfId="1534">
      <pivotArea dataOnly="0" labelOnly="1" outline="0" offset="IV256" fieldPosition="0">
        <references count="1">
          <reference field="0" count="1">
            <x v="47"/>
          </reference>
        </references>
      </pivotArea>
    </format>
    <format dxfId="1533">
      <pivotArea dataOnly="0" labelOnly="1" outline="0" offset="IV256" fieldPosition="0">
        <references count="2">
          <reference field="0" count="1" selected="0">
            <x v="47"/>
          </reference>
          <reference field="1" count="1">
            <x v="18"/>
          </reference>
        </references>
      </pivotArea>
    </format>
    <format dxfId="1532">
      <pivotArea dataOnly="0" labelOnly="1" outline="0" fieldPosition="0">
        <references count="1">
          <reference field="0" count="1">
            <x v="48"/>
          </reference>
        </references>
      </pivotArea>
    </format>
    <format dxfId="1531">
      <pivotArea dataOnly="0" labelOnly="1" outline="0" fieldPosition="0">
        <references count="2">
          <reference field="0" count="1" selected="0">
            <x v="48"/>
          </reference>
          <reference field="1" count="1">
            <x v="185"/>
          </reference>
        </references>
      </pivotArea>
    </format>
    <format dxfId="1530">
      <pivotArea dataOnly="0" labelOnly="1" outline="0" offset="IV256" fieldPosition="0">
        <references count="1">
          <reference field="0" count="1">
            <x v="49"/>
          </reference>
        </references>
      </pivotArea>
    </format>
    <format dxfId="1529">
      <pivotArea dataOnly="0" labelOnly="1" outline="0" offset="IV256" fieldPosition="0">
        <references count="2">
          <reference field="0" count="1" selected="0">
            <x v="49"/>
          </reference>
          <reference field="1" count="1">
            <x v="62"/>
          </reference>
        </references>
      </pivotArea>
    </format>
    <format dxfId="1528">
      <pivotArea dataOnly="0" labelOnly="1" outline="0" fieldPosition="0">
        <references count="1">
          <reference field="0" count="1">
            <x v="50"/>
          </reference>
        </references>
      </pivotArea>
    </format>
    <format dxfId="1527">
      <pivotArea dataOnly="0" labelOnly="1" outline="0" fieldPosition="0">
        <references count="2">
          <reference field="0" count="1" selected="0">
            <x v="50"/>
          </reference>
          <reference field="1" count="1">
            <x v="129"/>
          </reference>
        </references>
      </pivotArea>
    </format>
    <format dxfId="1526">
      <pivotArea dataOnly="0" labelOnly="1" outline="0" offset="IV256" fieldPosition="0">
        <references count="1">
          <reference field="0" count="1">
            <x v="51"/>
          </reference>
        </references>
      </pivotArea>
    </format>
    <format dxfId="1525">
      <pivotArea dataOnly="0" labelOnly="1" outline="0" offset="IV256" fieldPosition="0">
        <references count="2">
          <reference field="0" count="1" selected="0">
            <x v="51"/>
          </reference>
          <reference field="1" count="1">
            <x v="283"/>
          </reference>
        </references>
      </pivotArea>
    </format>
    <format dxfId="1524">
      <pivotArea dataOnly="0" labelOnly="1" outline="0" fieldPosition="0">
        <references count="1">
          <reference field="0" count="1">
            <x v="52"/>
          </reference>
        </references>
      </pivotArea>
    </format>
    <format dxfId="1523">
      <pivotArea dataOnly="0" labelOnly="1" outline="0" fieldPosition="0">
        <references count="2">
          <reference field="0" count="1" selected="0">
            <x v="52"/>
          </reference>
          <reference field="1" count="1">
            <x v="104"/>
          </reference>
        </references>
      </pivotArea>
    </format>
    <format dxfId="1522">
      <pivotArea dataOnly="0" labelOnly="1" outline="0" fieldPosition="0">
        <references count="1">
          <reference field="0" count="1">
            <x v="53"/>
          </reference>
        </references>
      </pivotArea>
    </format>
    <format dxfId="1521">
      <pivotArea dataOnly="0" labelOnly="1" outline="0" fieldPosition="0">
        <references count="2">
          <reference field="0" count="1" selected="0">
            <x v="53"/>
          </reference>
          <reference field="1" count="1">
            <x v="51"/>
          </reference>
        </references>
      </pivotArea>
    </format>
    <format dxfId="1520">
      <pivotArea dataOnly="0" labelOnly="1" outline="0" fieldPosition="0">
        <references count="1">
          <reference field="0" count="1">
            <x v="54"/>
          </reference>
        </references>
      </pivotArea>
    </format>
    <format dxfId="1519">
      <pivotArea dataOnly="0" labelOnly="1" outline="0" fieldPosition="0">
        <references count="2">
          <reference field="0" count="1" selected="0">
            <x v="54"/>
          </reference>
          <reference field="1" count="1">
            <x v="180"/>
          </reference>
        </references>
      </pivotArea>
    </format>
    <format dxfId="1518">
      <pivotArea dataOnly="0" labelOnly="1" outline="0" offset="IV256" fieldPosition="0">
        <references count="1">
          <reference field="0" count="1">
            <x v="55"/>
          </reference>
        </references>
      </pivotArea>
    </format>
    <format dxfId="1517">
      <pivotArea dataOnly="0" labelOnly="1" outline="0" offset="IV256" fieldPosition="0">
        <references count="2">
          <reference field="0" count="1" selected="0">
            <x v="55"/>
          </reference>
          <reference field="1" count="1">
            <x v="99"/>
          </reference>
        </references>
      </pivotArea>
    </format>
    <format dxfId="1516">
      <pivotArea dataOnly="0" labelOnly="1" outline="0" offset="IV256" fieldPosition="0">
        <references count="1">
          <reference field="0" count="1">
            <x v="56"/>
          </reference>
        </references>
      </pivotArea>
    </format>
    <format dxfId="1515">
      <pivotArea dataOnly="0" labelOnly="1" outline="0" offset="IV256" fieldPosition="0">
        <references count="2">
          <reference field="0" count="1" selected="0">
            <x v="56"/>
          </reference>
          <reference field="1" count="1">
            <x v="211"/>
          </reference>
        </references>
      </pivotArea>
    </format>
    <format dxfId="1514">
      <pivotArea dataOnly="0" labelOnly="1" outline="0" offset="IV256" fieldPosition="0">
        <references count="1">
          <reference field="0" count="1">
            <x v="57"/>
          </reference>
        </references>
      </pivotArea>
    </format>
    <format dxfId="1513">
      <pivotArea dataOnly="0" labelOnly="1" outline="0" offset="IV256" fieldPosition="0">
        <references count="1">
          <reference field="0" count="1">
            <x v="58"/>
          </reference>
        </references>
      </pivotArea>
    </format>
    <format dxfId="1512">
      <pivotArea dataOnly="0" labelOnly="1" outline="0" offset="IV256" fieldPosition="0">
        <references count="2">
          <reference field="0" count="1" selected="0">
            <x v="58"/>
          </reference>
          <reference field="1" count="1">
            <x v="160"/>
          </reference>
        </references>
      </pivotArea>
    </format>
    <format dxfId="1511">
      <pivotArea dataOnly="0" labelOnly="1" outline="0" fieldPosition="0">
        <references count="1">
          <reference field="0" count="1">
            <x v="60"/>
          </reference>
        </references>
      </pivotArea>
    </format>
    <format dxfId="1510">
      <pivotArea dataOnly="0" labelOnly="1" outline="0" fieldPosition="0">
        <references count="2">
          <reference field="0" count="1" selected="0">
            <x v="60"/>
          </reference>
          <reference field="1" count="1">
            <x v="102"/>
          </reference>
        </references>
      </pivotArea>
    </format>
    <format dxfId="1509">
      <pivotArea dataOnly="0" labelOnly="1" outline="0" offset="IV256" fieldPosition="0">
        <references count="1">
          <reference field="0" count="1">
            <x v="62"/>
          </reference>
        </references>
      </pivotArea>
    </format>
    <format dxfId="1508">
      <pivotArea dataOnly="0" labelOnly="1" outline="0" offset="IV256" fieldPosition="0">
        <references count="2">
          <reference field="0" count="1" selected="0">
            <x v="62"/>
          </reference>
          <reference field="1" count="1">
            <x v="276"/>
          </reference>
        </references>
      </pivotArea>
    </format>
    <format dxfId="1507">
      <pivotArea dataOnly="0" labelOnly="1" outline="0" offset="IV256" fieldPosition="0">
        <references count="1">
          <reference field="0" count="1">
            <x v="63"/>
          </reference>
        </references>
      </pivotArea>
    </format>
    <format dxfId="1506">
      <pivotArea dataOnly="0" labelOnly="1" outline="0" offset="IV256" fieldPosition="0">
        <references count="2">
          <reference field="0" count="1" selected="0">
            <x v="63"/>
          </reference>
          <reference field="1" count="1">
            <x v="205"/>
          </reference>
        </references>
      </pivotArea>
    </format>
    <format dxfId="1505">
      <pivotArea dataOnly="0" labelOnly="1" outline="0" offset="IV256" fieldPosition="0">
        <references count="1">
          <reference field="0" count="1">
            <x v="64"/>
          </reference>
        </references>
      </pivotArea>
    </format>
    <format dxfId="1504">
      <pivotArea dataOnly="0" labelOnly="1" outline="0" offset="IV256" fieldPosition="0">
        <references count="2">
          <reference field="0" count="1" selected="0">
            <x v="64"/>
          </reference>
          <reference field="1" count="1">
            <x v="280"/>
          </reference>
        </references>
      </pivotArea>
    </format>
    <format dxfId="1503">
      <pivotArea dataOnly="0" labelOnly="1" outline="0" offset="IV256" fieldPosition="0">
        <references count="1">
          <reference field="0" count="1">
            <x v="66"/>
          </reference>
        </references>
      </pivotArea>
    </format>
    <format dxfId="1502">
      <pivotArea dataOnly="0" labelOnly="1" outline="0" offset="IV256" fieldPosition="0">
        <references count="2">
          <reference field="0" count="1" selected="0">
            <x v="66"/>
          </reference>
          <reference field="1" count="1">
            <x v="235"/>
          </reference>
        </references>
      </pivotArea>
    </format>
    <format dxfId="1501">
      <pivotArea dataOnly="0" labelOnly="1" outline="0" offset="IV256" fieldPosition="0">
        <references count="1">
          <reference field="0" count="1">
            <x v="67"/>
          </reference>
        </references>
      </pivotArea>
    </format>
    <format dxfId="1500">
      <pivotArea dataOnly="0" labelOnly="1" outline="0" offset="IV256" fieldPosition="0">
        <references count="2">
          <reference field="0" count="1" selected="0">
            <x v="67"/>
          </reference>
          <reference field="1" count="1">
            <x v="220"/>
          </reference>
        </references>
      </pivotArea>
    </format>
    <format dxfId="1499">
      <pivotArea dataOnly="0" labelOnly="1" outline="0" offset="IV256" fieldPosition="0">
        <references count="1">
          <reference field="0" count="1">
            <x v="68"/>
          </reference>
        </references>
      </pivotArea>
    </format>
    <format dxfId="1498">
      <pivotArea dataOnly="0" labelOnly="1" outline="0" offset="IV256" fieldPosition="0">
        <references count="2">
          <reference field="0" count="1" selected="0">
            <x v="68"/>
          </reference>
          <reference field="1" count="1">
            <x v="144"/>
          </reference>
        </references>
      </pivotArea>
    </format>
    <format dxfId="1497">
      <pivotArea dataOnly="0" labelOnly="1" outline="0" offset="IV256" fieldPosition="0">
        <references count="1">
          <reference field="0" count="1">
            <x v="69"/>
          </reference>
        </references>
      </pivotArea>
    </format>
    <format dxfId="1496">
      <pivotArea dataOnly="0" labelOnly="1" outline="0" offset="IV256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1495">
      <pivotArea dataOnly="0" labelOnly="1" outline="0" offset="IV256" fieldPosition="0">
        <references count="1">
          <reference field="0" count="1">
            <x v="70"/>
          </reference>
        </references>
      </pivotArea>
    </format>
    <format dxfId="1494">
      <pivotArea dataOnly="0" labelOnly="1" outline="0" offset="IV256" fieldPosition="0">
        <references count="2">
          <reference field="0" count="1" selected="0">
            <x v="70"/>
          </reference>
          <reference field="1" count="1">
            <x v="293"/>
          </reference>
        </references>
      </pivotArea>
    </format>
    <format dxfId="1493">
      <pivotArea dataOnly="0" labelOnly="1" outline="0" offset="IV256" fieldPosition="0">
        <references count="1">
          <reference field="0" count="1">
            <x v="71"/>
          </reference>
        </references>
      </pivotArea>
    </format>
    <format dxfId="1492">
      <pivotArea dataOnly="0" labelOnly="1" outline="0" offset="IV256" fieldPosition="0">
        <references count="2">
          <reference field="0" count="1" selected="0">
            <x v="71"/>
          </reference>
          <reference field="1" count="1">
            <x v="85"/>
          </reference>
        </references>
      </pivotArea>
    </format>
    <format dxfId="1491">
      <pivotArea dataOnly="0" labelOnly="1" outline="0" offset="IV256" fieldPosition="0">
        <references count="1">
          <reference field="0" count="1">
            <x v="72"/>
          </reference>
        </references>
      </pivotArea>
    </format>
    <format dxfId="1490">
      <pivotArea dataOnly="0" labelOnly="1" outline="0" offset="IV256" fieldPosition="0">
        <references count="2">
          <reference field="0" count="1" selected="0">
            <x v="72"/>
          </reference>
          <reference field="1" count="1">
            <x v="0"/>
          </reference>
        </references>
      </pivotArea>
    </format>
    <format dxfId="1489">
      <pivotArea dataOnly="0" labelOnly="1" outline="0" offset="IV256" fieldPosition="0">
        <references count="1">
          <reference field="0" count="1">
            <x v="73"/>
          </reference>
        </references>
      </pivotArea>
    </format>
    <format dxfId="1488">
      <pivotArea dataOnly="0" labelOnly="1" outline="0" offset="IV256" fieldPosition="0">
        <references count="2">
          <reference field="0" count="1" selected="0">
            <x v="73"/>
          </reference>
          <reference field="1" count="1">
            <x v="98"/>
          </reference>
        </references>
      </pivotArea>
    </format>
    <format dxfId="1487">
      <pivotArea dataOnly="0" labelOnly="1" outline="0" offset="IV256" fieldPosition="0">
        <references count="1">
          <reference field="0" count="1">
            <x v="74"/>
          </reference>
        </references>
      </pivotArea>
    </format>
    <format dxfId="1486">
      <pivotArea dataOnly="0" labelOnly="1" outline="0" offset="IV256" fieldPosition="0">
        <references count="2">
          <reference field="0" count="1" selected="0">
            <x v="74"/>
          </reference>
          <reference field="1" count="1">
            <x v="159"/>
          </reference>
        </references>
      </pivotArea>
    </format>
    <format dxfId="1485">
      <pivotArea dataOnly="0" labelOnly="1" outline="0" fieldPosition="0">
        <references count="1">
          <reference field="0" count="1">
            <x v="75"/>
          </reference>
        </references>
      </pivotArea>
    </format>
    <format dxfId="1484">
      <pivotArea dataOnly="0" labelOnly="1" outline="0" fieldPosition="0">
        <references count="2">
          <reference field="0" count="1" selected="0">
            <x v="75"/>
          </reference>
          <reference field="1" count="1">
            <x v="134"/>
          </reference>
        </references>
      </pivotArea>
    </format>
    <format dxfId="1483">
      <pivotArea dataOnly="0" labelOnly="1" outline="0" offset="IV256" fieldPosition="0">
        <references count="1">
          <reference field="0" count="1">
            <x v="77"/>
          </reference>
        </references>
      </pivotArea>
    </format>
    <format dxfId="1482">
      <pivotArea dataOnly="0" labelOnly="1" outline="0" offset="IV256" fieldPosition="0">
        <references count="2">
          <reference field="0" count="1" selected="0">
            <x v="77"/>
          </reference>
          <reference field="1" count="1">
            <x v="67"/>
          </reference>
        </references>
      </pivotArea>
    </format>
    <format dxfId="1481">
      <pivotArea dataOnly="0" labelOnly="1" outline="0" offset="IV256" fieldPosition="0">
        <references count="1">
          <reference field="0" count="1">
            <x v="78"/>
          </reference>
        </references>
      </pivotArea>
    </format>
    <format dxfId="1480">
      <pivotArea dataOnly="0" labelOnly="1" outline="0" offset="IV256" fieldPosition="0">
        <references count="2">
          <reference field="0" count="1" selected="0">
            <x v="78"/>
          </reference>
          <reference field="1" count="1">
            <x v="257"/>
          </reference>
        </references>
      </pivotArea>
    </format>
    <format dxfId="1479">
      <pivotArea dataOnly="0" labelOnly="1" outline="0" offset="IV256" fieldPosition="0">
        <references count="1">
          <reference field="0" count="1">
            <x v="79"/>
          </reference>
        </references>
      </pivotArea>
    </format>
    <format dxfId="1478">
      <pivotArea dataOnly="0" labelOnly="1" outline="0" offset="IV256" fieldPosition="0">
        <references count="2">
          <reference field="0" count="1" selected="0">
            <x v="79"/>
          </reference>
          <reference field="1" count="1">
            <x v="204"/>
          </reference>
        </references>
      </pivotArea>
    </format>
    <format dxfId="1477">
      <pivotArea dataOnly="0" labelOnly="1" outline="0" fieldPosition="0">
        <references count="1">
          <reference field="0" count="1">
            <x v="80"/>
          </reference>
        </references>
      </pivotArea>
    </format>
    <format dxfId="1476">
      <pivotArea dataOnly="0" labelOnly="1" outline="0" fieldPosition="0">
        <references count="2">
          <reference field="0" count="1" selected="0">
            <x v="80"/>
          </reference>
          <reference field="1" count="1">
            <x v="46"/>
          </reference>
        </references>
      </pivotArea>
    </format>
    <format dxfId="1475">
      <pivotArea dataOnly="0" labelOnly="1" outline="0" fieldPosition="0">
        <references count="1">
          <reference field="0" count="1">
            <x v="82"/>
          </reference>
        </references>
      </pivotArea>
    </format>
    <format dxfId="1474">
      <pivotArea dataOnly="0" labelOnly="1" outline="0" fieldPosition="0">
        <references count="2">
          <reference field="0" count="1" selected="0">
            <x v="82"/>
          </reference>
          <reference field="1" count="1">
            <x v="295"/>
          </reference>
        </references>
      </pivotArea>
    </format>
    <format dxfId="1473">
      <pivotArea dataOnly="0" labelOnly="1" outline="0" offset="IV256" fieldPosition="0">
        <references count="1">
          <reference field="0" count="1">
            <x v="83"/>
          </reference>
        </references>
      </pivotArea>
    </format>
    <format dxfId="1472">
      <pivotArea dataOnly="0" labelOnly="1" outline="0" offset="IV256" fieldPosition="0">
        <references count="2">
          <reference field="0" count="1" selected="0">
            <x v="83"/>
          </reference>
          <reference field="1" count="1">
            <x v="171"/>
          </reference>
        </references>
      </pivotArea>
    </format>
    <format dxfId="1471">
      <pivotArea dataOnly="0" labelOnly="1" outline="0" offset="IV256" fieldPosition="0">
        <references count="1">
          <reference field="0" count="1">
            <x v="84"/>
          </reference>
        </references>
      </pivotArea>
    </format>
    <format dxfId="1470">
      <pivotArea dataOnly="0" labelOnly="1" outline="0" offset="IV256" fieldPosition="0">
        <references count="2">
          <reference field="0" count="1" selected="0">
            <x v="84"/>
          </reference>
          <reference field="1" count="1">
            <x v="169"/>
          </reference>
        </references>
      </pivotArea>
    </format>
    <format dxfId="1469">
      <pivotArea dataOnly="0" labelOnly="1" outline="0" offset="IV256" fieldPosition="0">
        <references count="1">
          <reference field="0" count="1">
            <x v="85"/>
          </reference>
        </references>
      </pivotArea>
    </format>
    <format dxfId="1468">
      <pivotArea dataOnly="0" labelOnly="1" outline="0" offset="IV256" fieldPosition="0">
        <references count="2">
          <reference field="0" count="1" selected="0">
            <x v="85"/>
          </reference>
          <reference field="1" count="1">
            <x v="167"/>
          </reference>
        </references>
      </pivotArea>
    </format>
    <format dxfId="1467">
      <pivotArea dataOnly="0" labelOnly="1" outline="0" fieldPosition="0">
        <references count="1">
          <reference field="0" count="1">
            <x v="88"/>
          </reference>
        </references>
      </pivotArea>
    </format>
    <format dxfId="1466">
      <pivotArea dataOnly="0" labelOnly="1" outline="0" fieldPosition="0">
        <references count="2">
          <reference field="0" count="1" selected="0">
            <x v="88"/>
          </reference>
          <reference field="1" count="1">
            <x v="200"/>
          </reference>
        </references>
      </pivotArea>
    </format>
    <format dxfId="1465">
      <pivotArea dataOnly="0" labelOnly="1" outline="0" fieldPosition="0">
        <references count="1">
          <reference field="0" count="1">
            <x v="89"/>
          </reference>
        </references>
      </pivotArea>
    </format>
    <format dxfId="1464">
      <pivotArea dataOnly="0" labelOnly="1" outline="0" fieldPosition="0">
        <references count="2">
          <reference field="0" count="1" selected="0">
            <x v="89"/>
          </reference>
          <reference field="1" count="1">
            <x v="19"/>
          </reference>
        </references>
      </pivotArea>
    </format>
    <format dxfId="1463">
      <pivotArea dataOnly="0" labelOnly="1" outline="0" fieldPosition="0">
        <references count="1">
          <reference field="0" count="1">
            <x v="90"/>
          </reference>
        </references>
      </pivotArea>
    </format>
    <format dxfId="1462">
      <pivotArea dataOnly="0" labelOnly="1" outline="0" fieldPosition="0">
        <references count="2">
          <reference field="0" count="1" selected="0">
            <x v="90"/>
          </reference>
          <reference field="1" count="1">
            <x v="201"/>
          </reference>
        </references>
      </pivotArea>
    </format>
    <format dxfId="1461">
      <pivotArea dataOnly="0" labelOnly="1" outline="0" offset="IV256" fieldPosition="0">
        <references count="1">
          <reference field="0" count="1">
            <x v="91"/>
          </reference>
        </references>
      </pivotArea>
    </format>
    <format dxfId="1460">
      <pivotArea dataOnly="0" labelOnly="1" outline="0" offset="IV256" fieldPosition="0">
        <references count="2">
          <reference field="0" count="1" selected="0">
            <x v="91"/>
          </reference>
          <reference field="1" count="1">
            <x v="34"/>
          </reference>
        </references>
      </pivotArea>
    </format>
    <format dxfId="1459">
      <pivotArea dataOnly="0" labelOnly="1" outline="0" offset="IV256" fieldPosition="0">
        <references count="1">
          <reference field="0" count="1">
            <x v="92"/>
          </reference>
        </references>
      </pivotArea>
    </format>
    <format dxfId="1458">
      <pivotArea dataOnly="0" labelOnly="1" outline="0" offset="IV256" fieldPosition="0">
        <references count="2">
          <reference field="0" count="1" selected="0">
            <x v="92"/>
          </reference>
          <reference field="1" count="1">
            <x v="195"/>
          </reference>
        </references>
      </pivotArea>
    </format>
    <format dxfId="1457">
      <pivotArea dataOnly="0" labelOnly="1" outline="0" offset="IV256" fieldPosition="0">
        <references count="1">
          <reference field="0" count="1">
            <x v="93"/>
          </reference>
        </references>
      </pivotArea>
    </format>
    <format dxfId="1456">
      <pivotArea dataOnly="0" labelOnly="1" outline="0" offset="IV256" fieldPosition="0">
        <references count="2">
          <reference field="0" count="1" selected="0">
            <x v="93"/>
          </reference>
          <reference field="1" count="1">
            <x v="223"/>
          </reference>
        </references>
      </pivotArea>
    </format>
    <format dxfId="1455">
      <pivotArea dataOnly="0" labelOnly="1" outline="0" offset="IV256" fieldPosition="0">
        <references count="1">
          <reference field="0" count="1">
            <x v="94"/>
          </reference>
        </references>
      </pivotArea>
    </format>
    <format dxfId="1454">
      <pivotArea dataOnly="0" labelOnly="1" outline="0" offset="IV256" fieldPosition="0">
        <references count="2">
          <reference field="0" count="1" selected="0">
            <x v="94"/>
          </reference>
          <reference field="1" count="1">
            <x v="76"/>
          </reference>
        </references>
      </pivotArea>
    </format>
    <format dxfId="1453">
      <pivotArea dataOnly="0" labelOnly="1" outline="0" offset="IV256" fieldPosition="0">
        <references count="1">
          <reference field="0" count="1">
            <x v="97"/>
          </reference>
        </references>
      </pivotArea>
    </format>
    <format dxfId="1452">
      <pivotArea dataOnly="0" labelOnly="1" outline="0" offset="IV256" fieldPosition="0">
        <references count="2">
          <reference field="0" count="1" selected="0">
            <x v="97"/>
          </reference>
          <reference field="1" count="1">
            <x v="95"/>
          </reference>
        </references>
      </pivotArea>
    </format>
    <format dxfId="1451">
      <pivotArea dataOnly="0" labelOnly="1" outline="0" offset="IV256" fieldPosition="0">
        <references count="1">
          <reference field="0" count="1">
            <x v="99"/>
          </reference>
        </references>
      </pivotArea>
    </format>
    <format dxfId="1450">
      <pivotArea dataOnly="0" labelOnly="1" outline="0" offset="IV256" fieldPosition="0">
        <references count="2">
          <reference field="0" count="1" selected="0">
            <x v="99"/>
          </reference>
          <reference field="1" count="1">
            <x v="210"/>
          </reference>
        </references>
      </pivotArea>
    </format>
    <format dxfId="1449">
      <pivotArea dataOnly="0" labelOnly="1" outline="0" offset="IV256" fieldPosition="0">
        <references count="1">
          <reference field="0" count="1">
            <x v="100"/>
          </reference>
        </references>
      </pivotArea>
    </format>
    <format dxfId="1448">
      <pivotArea dataOnly="0" labelOnly="1" outline="0" offset="IV256" fieldPosition="0">
        <references count="2">
          <reference field="0" count="1" selected="0">
            <x v="100"/>
          </reference>
          <reference field="1" count="1">
            <x v="232"/>
          </reference>
        </references>
      </pivotArea>
    </format>
    <format dxfId="1447">
      <pivotArea dataOnly="0" labelOnly="1" outline="0" fieldPosition="0">
        <references count="1">
          <reference field="0" count="1">
            <x v="101"/>
          </reference>
        </references>
      </pivotArea>
    </format>
    <format dxfId="1446">
      <pivotArea dataOnly="0" labelOnly="1" outline="0" fieldPosition="0">
        <references count="2">
          <reference field="0" count="1" selected="0">
            <x v="101"/>
          </reference>
          <reference field="1" count="1">
            <x v="9"/>
          </reference>
        </references>
      </pivotArea>
    </format>
    <format dxfId="1445">
      <pivotArea dataOnly="0" labelOnly="1" outline="0" offset="IV256" fieldPosition="0">
        <references count="1">
          <reference field="0" count="1">
            <x v="102"/>
          </reference>
        </references>
      </pivotArea>
    </format>
    <format dxfId="1444">
      <pivotArea dataOnly="0" labelOnly="1" outline="0" offset="IV256" fieldPosition="0">
        <references count="2">
          <reference field="0" count="1" selected="0">
            <x v="102"/>
          </reference>
          <reference field="1" count="1">
            <x v="268"/>
          </reference>
        </references>
      </pivotArea>
    </format>
    <format dxfId="1443">
      <pivotArea dataOnly="0" labelOnly="1" outline="0" fieldPosition="0">
        <references count="1">
          <reference field="0" count="1">
            <x v="103"/>
          </reference>
        </references>
      </pivotArea>
    </format>
    <format dxfId="1442">
      <pivotArea dataOnly="0" labelOnly="1" outline="0" fieldPosition="0">
        <references count="2">
          <reference field="0" count="1" selected="0">
            <x v="103"/>
          </reference>
          <reference field="1" count="1">
            <x v="216"/>
          </reference>
        </references>
      </pivotArea>
    </format>
    <format dxfId="1441">
      <pivotArea dataOnly="0" labelOnly="1" outline="0" offset="IV256" fieldPosition="0">
        <references count="1">
          <reference field="0" count="1">
            <x v="104"/>
          </reference>
        </references>
      </pivotArea>
    </format>
    <format dxfId="1440">
      <pivotArea dataOnly="0" labelOnly="1" outline="0" offset="IV256" fieldPosition="0">
        <references count="2">
          <reference field="0" count="1" selected="0">
            <x v="104"/>
          </reference>
          <reference field="1" count="1">
            <x v="6"/>
          </reference>
        </references>
      </pivotArea>
    </format>
    <format dxfId="1439">
      <pivotArea dataOnly="0" labelOnly="1" outline="0" offset="IV256" fieldPosition="0">
        <references count="1">
          <reference field="0" count="1">
            <x v="110"/>
          </reference>
        </references>
      </pivotArea>
    </format>
    <format dxfId="1438">
      <pivotArea dataOnly="0" labelOnly="1" outline="0" fieldPosition="0">
        <references count="1">
          <reference field="0" count="6">
            <x v="113"/>
            <x v="115"/>
            <x v="116"/>
            <x v="123"/>
            <x v="125"/>
            <x v="127"/>
          </reference>
        </references>
      </pivotArea>
    </format>
    <format dxfId="1437">
      <pivotArea dataOnly="0" labelOnly="1" outline="0" offset="IV256" fieldPosition="0">
        <references count="2">
          <reference field="0" count="1" selected="0">
            <x v="110"/>
          </reference>
          <reference field="1" count="1">
            <x v="107"/>
          </reference>
        </references>
      </pivotArea>
    </format>
    <format dxfId="1436">
      <pivotArea dataOnly="0" labelOnly="1" outline="0" fieldPosition="0">
        <references count="2">
          <reference field="0" count="1" selected="0">
            <x v="113"/>
          </reference>
          <reference field="1" count="1">
            <x v="150"/>
          </reference>
        </references>
      </pivotArea>
    </format>
    <format dxfId="1435">
      <pivotArea dataOnly="0" labelOnly="1" outline="0" fieldPosition="0">
        <references count="2">
          <reference field="0" count="1" selected="0">
            <x v="115"/>
          </reference>
          <reference field="1" count="1">
            <x v="207"/>
          </reference>
        </references>
      </pivotArea>
    </format>
    <format dxfId="1434">
      <pivotArea dataOnly="0" labelOnly="1" outline="0" fieldPosition="0">
        <references count="2">
          <reference field="0" count="1" selected="0">
            <x v="123"/>
          </reference>
          <reference field="1" count="1">
            <x v="16"/>
          </reference>
        </references>
      </pivotArea>
    </format>
    <format dxfId="1433">
      <pivotArea dataOnly="0" labelOnly="1" outline="0" fieldPosition="0">
        <references count="2">
          <reference field="0" count="1" selected="0">
            <x v="125"/>
          </reference>
          <reference field="1" count="1">
            <x v="161"/>
          </reference>
        </references>
      </pivotArea>
    </format>
    <format dxfId="1432">
      <pivotArea dataOnly="0" labelOnly="1" outline="0" fieldPosition="0">
        <references count="2">
          <reference field="0" count="1" selected="0">
            <x v="127"/>
          </reference>
          <reference field="1" count="1">
            <x v="237"/>
          </reference>
        </references>
      </pivotArea>
    </format>
    <format dxfId="1431">
      <pivotArea dataOnly="0" labelOnly="1" outline="0" offset="IV256" fieldPosition="0">
        <references count="1">
          <reference field="0" count="1">
            <x v="110"/>
          </reference>
        </references>
      </pivotArea>
    </format>
    <format dxfId="1430">
      <pivotArea dataOnly="0" labelOnly="1" outline="0" offset="IV256" fieldPosition="0">
        <references count="2">
          <reference field="0" count="1" selected="0">
            <x v="110"/>
          </reference>
          <reference field="1" count="1">
            <x v="107"/>
          </reference>
        </references>
      </pivotArea>
    </format>
    <format dxfId="1429">
      <pivotArea dataOnly="0" labelOnly="1" outline="0" fieldPosition="0">
        <references count="1">
          <reference field="0" count="1">
            <x v="113"/>
          </reference>
        </references>
      </pivotArea>
    </format>
    <format dxfId="1428">
      <pivotArea dataOnly="0" labelOnly="1" outline="0" fieldPosition="0">
        <references count="2">
          <reference field="0" count="1" selected="0">
            <x v="113"/>
          </reference>
          <reference field="1" count="1">
            <x v="150"/>
          </reference>
        </references>
      </pivotArea>
    </format>
    <format dxfId="1427">
      <pivotArea dataOnly="0" labelOnly="1" outline="0" fieldPosition="0">
        <references count="1">
          <reference field="0" count="1">
            <x v="115"/>
          </reference>
        </references>
      </pivotArea>
    </format>
    <format dxfId="1426">
      <pivotArea dataOnly="0" labelOnly="1" outline="0" fieldPosition="0">
        <references count="2">
          <reference field="0" count="1" selected="0">
            <x v="115"/>
          </reference>
          <reference field="1" count="1">
            <x v="207"/>
          </reference>
        </references>
      </pivotArea>
    </format>
    <format dxfId="1425">
      <pivotArea dataOnly="0" labelOnly="1" outline="0" fieldPosition="0">
        <references count="1">
          <reference field="0" count="1">
            <x v="116"/>
          </reference>
        </references>
      </pivotArea>
    </format>
    <format dxfId="1424">
      <pivotArea dataOnly="0" labelOnly="1" outline="0" offset="IV256" fieldPosition="0">
        <references count="1">
          <reference field="0" count="1">
            <x v="123"/>
          </reference>
        </references>
      </pivotArea>
    </format>
    <format dxfId="1423">
      <pivotArea dataOnly="0" labelOnly="1" outline="0" offset="IV256" fieldPosition="0">
        <references count="2">
          <reference field="0" count="1" selected="0">
            <x v="123"/>
          </reference>
          <reference field="1" count="1">
            <x v="16"/>
          </reference>
        </references>
      </pivotArea>
    </format>
    <format dxfId="1422">
      <pivotArea dataOnly="0" labelOnly="1" outline="0" fieldPosition="0">
        <references count="1">
          <reference field="0" count="1">
            <x v="125"/>
          </reference>
        </references>
      </pivotArea>
    </format>
    <format dxfId="1421">
      <pivotArea dataOnly="0" labelOnly="1" outline="0" fieldPosition="0">
        <references count="2">
          <reference field="0" count="1" selected="0">
            <x v="125"/>
          </reference>
          <reference field="1" count="1">
            <x v="161"/>
          </reference>
        </references>
      </pivotArea>
    </format>
    <format dxfId="1420">
      <pivotArea dataOnly="0" labelOnly="1" outline="0" fieldPosition="0">
        <references count="1">
          <reference field="0" count="1">
            <x v="133"/>
          </reference>
        </references>
      </pivotArea>
    </format>
    <format dxfId="1419">
      <pivotArea dataOnly="0" labelOnly="1" outline="0" fieldPosition="0">
        <references count="2">
          <reference field="0" count="1" selected="0">
            <x v="133"/>
          </reference>
          <reference field="1" count="1">
            <x v="66"/>
          </reference>
        </references>
      </pivotArea>
    </format>
    <format dxfId="1418">
      <pivotArea dataOnly="0" labelOnly="1" outline="0" fieldPosition="0">
        <references count="1">
          <reference field="0" count="1">
            <x v="134"/>
          </reference>
        </references>
      </pivotArea>
    </format>
    <format dxfId="1417">
      <pivotArea dataOnly="0" labelOnly="1" outline="0" fieldPosition="0">
        <references count="2">
          <reference field="0" count="1" selected="0">
            <x v="134"/>
          </reference>
          <reference field="1" count="1">
            <x v="110"/>
          </reference>
        </references>
      </pivotArea>
    </format>
    <format dxfId="1416">
      <pivotArea dataOnly="0" labelOnly="1" outline="0" fieldPosition="0">
        <references count="1">
          <reference field="0" count="1">
            <x v="136"/>
          </reference>
        </references>
      </pivotArea>
    </format>
    <format dxfId="1415">
      <pivotArea dataOnly="0" labelOnly="1" outline="0" fieldPosition="0">
        <references count="2">
          <reference field="0" count="1" selected="0">
            <x v="136"/>
          </reference>
          <reference field="1" count="1">
            <x v="296"/>
          </reference>
        </references>
      </pivotArea>
    </format>
    <format dxfId="1414">
      <pivotArea dataOnly="0" labelOnly="1" outline="0" fieldPosition="0">
        <references count="1">
          <reference field="0" count="1">
            <x v="141"/>
          </reference>
        </references>
      </pivotArea>
    </format>
    <format dxfId="1413">
      <pivotArea dataOnly="0" labelOnly="1" outline="0" fieldPosition="0">
        <references count="2">
          <reference field="0" count="1" selected="0">
            <x v="141"/>
          </reference>
          <reference field="1" count="1">
            <x v="111"/>
          </reference>
        </references>
      </pivotArea>
    </format>
    <format dxfId="1412">
      <pivotArea dataOnly="0" labelOnly="1" outline="0" offset="IV256" fieldPosition="0">
        <references count="1">
          <reference field="0" count="1">
            <x v="143"/>
          </reference>
        </references>
      </pivotArea>
    </format>
    <format dxfId="1411">
      <pivotArea dataOnly="0" labelOnly="1" outline="0" offset="IV256" fieldPosition="0">
        <references count="2">
          <reference field="0" count="1" selected="0">
            <x v="143"/>
          </reference>
          <reference field="1" count="1">
            <x v="84"/>
          </reference>
        </references>
      </pivotArea>
    </format>
    <format dxfId="1410">
      <pivotArea dataOnly="0" labelOnly="1" outline="0" offset="IV256" fieldPosition="0">
        <references count="1">
          <reference field="0" count="1">
            <x v="145"/>
          </reference>
        </references>
      </pivotArea>
    </format>
    <format dxfId="1409">
      <pivotArea dataOnly="0" labelOnly="1" outline="0" offset="IV256" fieldPosition="0">
        <references count="2">
          <reference field="0" count="1" selected="0">
            <x v="145"/>
          </reference>
          <reference field="1" count="1">
            <x v="126"/>
          </reference>
        </references>
      </pivotArea>
    </format>
    <format dxfId="1408">
      <pivotArea dataOnly="0" labelOnly="1" outline="0" fieldPosition="0">
        <references count="1">
          <reference field="0" count="1">
            <x v="146"/>
          </reference>
        </references>
      </pivotArea>
    </format>
    <format dxfId="1407">
      <pivotArea dataOnly="0" labelOnly="1" outline="0" fieldPosition="0">
        <references count="2">
          <reference field="0" count="1" selected="0">
            <x v="146"/>
          </reference>
          <reference field="1" count="1">
            <x v="153"/>
          </reference>
        </references>
      </pivotArea>
    </format>
    <format dxfId="1406">
      <pivotArea dataOnly="0" labelOnly="1" outline="0" fieldPosition="0">
        <references count="1">
          <reference field="0" count="1">
            <x v="147"/>
          </reference>
        </references>
      </pivotArea>
    </format>
    <format dxfId="1405">
      <pivotArea dataOnly="0" labelOnly="1" outline="0" fieldPosition="0">
        <references count="2">
          <reference field="0" count="1" selected="0">
            <x v="147"/>
          </reference>
          <reference field="1" count="1">
            <x v="72"/>
          </reference>
        </references>
      </pivotArea>
    </format>
    <format dxfId="1404">
      <pivotArea dataOnly="0" labelOnly="1" outline="0" offset="IV256" fieldPosition="0">
        <references count="1">
          <reference field="0" count="1">
            <x v="148"/>
          </reference>
        </references>
      </pivotArea>
    </format>
    <format dxfId="1403">
      <pivotArea dataOnly="0" labelOnly="1" outline="0" offset="IV256" fieldPosition="0">
        <references count="2">
          <reference field="0" count="1" selected="0">
            <x v="148"/>
          </reference>
          <reference field="1" count="1">
            <x v="145"/>
          </reference>
        </references>
      </pivotArea>
    </format>
    <format dxfId="1402">
      <pivotArea dataOnly="0" labelOnly="1" outline="0" offset="IV256" fieldPosition="0">
        <references count="1">
          <reference field="0" count="1">
            <x v="149"/>
          </reference>
        </references>
      </pivotArea>
    </format>
    <format dxfId="1401">
      <pivotArea dataOnly="0" labelOnly="1" outline="0" offset="IV256" fieldPosition="0">
        <references count="2">
          <reference field="0" count="1" selected="0">
            <x v="149"/>
          </reference>
          <reference field="1" count="1">
            <x v="143"/>
          </reference>
        </references>
      </pivotArea>
    </format>
    <format dxfId="1400">
      <pivotArea dataOnly="0" labelOnly="1" outline="0" offset="IV256" fieldPosition="0">
        <references count="1">
          <reference field="0" count="1">
            <x v="151"/>
          </reference>
        </references>
      </pivotArea>
    </format>
    <format dxfId="1399">
      <pivotArea dataOnly="0" labelOnly="1" outline="0" offset="IV256" fieldPosition="0">
        <references count="2">
          <reference field="0" count="1" selected="0">
            <x v="151"/>
          </reference>
          <reference field="1" count="1">
            <x v="294"/>
          </reference>
        </references>
      </pivotArea>
    </format>
    <format dxfId="1398">
      <pivotArea dataOnly="0" labelOnly="1" outline="0" fieldPosition="0">
        <references count="1">
          <reference field="0" count="1">
            <x v="152"/>
          </reference>
        </references>
      </pivotArea>
    </format>
    <format dxfId="1397">
      <pivotArea dataOnly="0" labelOnly="1" outline="0" fieldPosition="0">
        <references count="2">
          <reference field="0" count="1" selected="0">
            <x v="152"/>
          </reference>
          <reference field="1" count="1">
            <x v="15"/>
          </reference>
        </references>
      </pivotArea>
    </format>
    <format dxfId="1396">
      <pivotArea dataOnly="0" labelOnly="1" outline="0" offset="IV256" fieldPosition="0">
        <references count="1">
          <reference field="0" count="1">
            <x v="153"/>
          </reference>
        </references>
      </pivotArea>
    </format>
    <format dxfId="1395">
      <pivotArea dataOnly="0" labelOnly="1" outline="0" offset="IV256" fieldPosition="0">
        <references count="2">
          <reference field="0" count="1" selected="0">
            <x v="153"/>
          </reference>
          <reference field="1" count="1">
            <x v="262"/>
          </reference>
        </references>
      </pivotArea>
    </format>
    <format dxfId="1394">
      <pivotArea dataOnly="0" labelOnly="1" outline="0" offset="IV256" fieldPosition="0">
        <references count="1">
          <reference field="0" count="1">
            <x v="154"/>
          </reference>
        </references>
      </pivotArea>
    </format>
    <format dxfId="1393">
      <pivotArea dataOnly="0" labelOnly="1" outline="0" offset="IV256" fieldPosition="0">
        <references count="2">
          <reference field="0" count="1" selected="0">
            <x v="154"/>
          </reference>
          <reference field="1" count="1">
            <x v="176"/>
          </reference>
        </references>
      </pivotArea>
    </format>
    <format dxfId="1392">
      <pivotArea dataOnly="0" labelOnly="1" outline="0" fieldPosition="0">
        <references count="1">
          <reference field="0" count="1">
            <x v="155"/>
          </reference>
        </references>
      </pivotArea>
    </format>
    <format dxfId="1391">
      <pivotArea dataOnly="0" labelOnly="1" outline="0" fieldPosition="0">
        <references count="2">
          <reference field="0" count="1" selected="0">
            <x v="155"/>
          </reference>
          <reference field="1" count="1">
            <x v="190"/>
          </reference>
        </references>
      </pivotArea>
    </format>
    <format dxfId="1390">
      <pivotArea dataOnly="0" labelOnly="1" outline="0" fieldPosition="0">
        <references count="1">
          <reference field="0" count="1">
            <x v="156"/>
          </reference>
        </references>
      </pivotArea>
    </format>
    <format dxfId="1389">
      <pivotArea dataOnly="0" labelOnly="1" outline="0" fieldPosition="0">
        <references count="2">
          <reference field="0" count="1" selected="0">
            <x v="156"/>
          </reference>
          <reference field="1" count="1">
            <x v="31"/>
          </reference>
        </references>
      </pivotArea>
    </format>
    <format dxfId="1388">
      <pivotArea dataOnly="0" labelOnly="1" outline="0" offset="IV256" fieldPosition="0">
        <references count="1">
          <reference field="0" count="1">
            <x v="157"/>
          </reference>
        </references>
      </pivotArea>
    </format>
    <format dxfId="1387">
      <pivotArea dataOnly="0" labelOnly="1" outline="0" offset="IV256" fieldPosition="0">
        <references count="2">
          <reference field="0" count="1" selected="0">
            <x v="157"/>
          </reference>
          <reference field="1" count="1">
            <x v="288"/>
          </reference>
        </references>
      </pivotArea>
    </format>
    <format dxfId="1386">
      <pivotArea dataOnly="0" labelOnly="1" outline="0" offset="IV256" fieldPosition="0">
        <references count="1">
          <reference field="0" count="1">
            <x v="158"/>
          </reference>
        </references>
      </pivotArea>
    </format>
    <format dxfId="1385">
      <pivotArea dataOnly="0" labelOnly="1" outline="0" offset="IV256" fieldPosition="0">
        <references count="2">
          <reference field="0" count="1" selected="0">
            <x v="158"/>
          </reference>
          <reference field="1" count="1">
            <x v="30"/>
          </reference>
        </references>
      </pivotArea>
    </format>
    <format dxfId="1384">
      <pivotArea dataOnly="0" labelOnly="1" outline="0" offset="IV256" fieldPosition="0">
        <references count="1">
          <reference field="0" count="1">
            <x v="159"/>
          </reference>
        </references>
      </pivotArea>
    </format>
    <format dxfId="1383">
      <pivotArea dataOnly="0" labelOnly="1" outline="0" offset="IV256" fieldPosition="0">
        <references count="2">
          <reference field="0" count="1" selected="0">
            <x v="159"/>
          </reference>
          <reference field="1" count="1">
            <x v="242"/>
          </reference>
        </references>
      </pivotArea>
    </format>
    <format dxfId="1382">
      <pivotArea dataOnly="0" labelOnly="1" outline="0" fieldPosition="0">
        <references count="1">
          <reference field="0" count="1">
            <x v="163"/>
          </reference>
        </references>
      </pivotArea>
    </format>
    <format dxfId="1381">
      <pivotArea dataOnly="0" labelOnly="1" outline="0" fieldPosition="0">
        <references count="2">
          <reference field="0" count="1" selected="0">
            <x v="163"/>
          </reference>
          <reference field="1" count="1">
            <x v="172"/>
          </reference>
        </references>
      </pivotArea>
    </format>
    <format dxfId="1380">
      <pivotArea dataOnly="0" labelOnly="1" outline="0" offset="IV256" fieldPosition="0">
        <references count="1">
          <reference field="0" count="1">
            <x v="166"/>
          </reference>
        </references>
      </pivotArea>
    </format>
    <format dxfId="1379">
      <pivotArea dataOnly="0" labelOnly="1" outline="0" offset="IV256" fieldPosition="0">
        <references count="2">
          <reference field="0" count="1" selected="0">
            <x v="166"/>
          </reference>
          <reference field="1" count="1">
            <x v="55"/>
          </reference>
        </references>
      </pivotArea>
    </format>
    <format dxfId="1378">
      <pivotArea dataOnly="0" labelOnly="1" outline="0" fieldPosition="0">
        <references count="1">
          <reference field="0" count="1">
            <x v="129"/>
          </reference>
        </references>
      </pivotArea>
    </format>
    <format dxfId="1377">
      <pivotArea dataOnly="0" labelOnly="1" outline="0" fieldPosition="0">
        <references count="2">
          <reference field="0" count="1" selected="0">
            <x v="129"/>
          </reference>
          <reference field="1" count="1">
            <x v="255"/>
          </reference>
        </references>
      </pivotArea>
    </format>
    <format dxfId="1376">
      <pivotArea dataOnly="0" labelOnly="1" outline="0" offset="IV256" fieldPosition="0">
        <references count="1">
          <reference field="0" count="1">
            <x v="169"/>
          </reference>
        </references>
      </pivotArea>
    </format>
    <format dxfId="1375">
      <pivotArea dataOnly="0" labelOnly="1" outline="0" offset="IV256" fieldPosition="0">
        <references count="2">
          <reference field="0" count="1" selected="0">
            <x v="169"/>
          </reference>
          <reference field="1" count="1">
            <x v="229"/>
          </reference>
        </references>
      </pivotArea>
    </format>
    <format dxfId="1374">
      <pivotArea dataOnly="0" labelOnly="1" outline="0" fieldPosition="0">
        <references count="1">
          <reference field="0" count="1">
            <x v="170"/>
          </reference>
        </references>
      </pivotArea>
    </format>
    <format dxfId="1373">
      <pivotArea dataOnly="0" labelOnly="1" outline="0" fieldPosition="0">
        <references count="2">
          <reference field="0" count="1" selected="0">
            <x v="170"/>
          </reference>
          <reference field="1" count="1">
            <x v="131"/>
          </reference>
        </references>
      </pivotArea>
    </format>
    <format dxfId="1372">
      <pivotArea dataOnly="0" labelOnly="1" outline="0" offset="IV256" fieldPosition="0">
        <references count="1">
          <reference field="0" count="1">
            <x v="171"/>
          </reference>
        </references>
      </pivotArea>
    </format>
    <format dxfId="1371">
      <pivotArea dataOnly="0" labelOnly="1" outline="0" offset="IV256" fieldPosition="0">
        <references count="2">
          <reference field="0" count="1" selected="0">
            <x v="171"/>
          </reference>
          <reference field="1" count="1">
            <x v="192"/>
          </reference>
        </references>
      </pivotArea>
    </format>
    <format dxfId="1370">
      <pivotArea dataOnly="0" labelOnly="1" outline="0" offset="IV256" fieldPosition="0">
        <references count="1">
          <reference field="0" count="1">
            <x v="172"/>
          </reference>
        </references>
      </pivotArea>
    </format>
    <format dxfId="1369">
      <pivotArea dataOnly="0" labelOnly="1" outline="0" offset="IV256" fieldPosition="0">
        <references count="2">
          <reference field="0" count="1" selected="0">
            <x v="172"/>
          </reference>
          <reference field="1" count="1">
            <x v="162"/>
          </reference>
        </references>
      </pivotArea>
    </format>
    <format dxfId="1368">
      <pivotArea dataOnly="0" labelOnly="1" outline="0" fieldPosition="0">
        <references count="1">
          <reference field="0" count="1">
            <x v="173"/>
          </reference>
        </references>
      </pivotArea>
    </format>
    <format dxfId="1367">
      <pivotArea dataOnly="0" labelOnly="1" outline="0" fieldPosition="0">
        <references count="1">
          <reference field="0" count="1">
            <x v="174"/>
          </reference>
        </references>
      </pivotArea>
    </format>
    <format dxfId="1366">
      <pivotArea dataOnly="0" labelOnly="1" outline="0" fieldPosition="0">
        <references count="2">
          <reference field="0" count="1" selected="0">
            <x v="174"/>
          </reference>
          <reference field="1" count="1">
            <x v="155"/>
          </reference>
        </references>
      </pivotArea>
    </format>
    <format dxfId="1365">
      <pivotArea dataOnly="0" labelOnly="1" outline="0" offset="IV256" fieldPosition="0">
        <references count="1">
          <reference field="0" count="1">
            <x v="175"/>
          </reference>
        </references>
      </pivotArea>
    </format>
    <format dxfId="1364">
      <pivotArea dataOnly="0" labelOnly="1" outline="0" offset="IV256" fieldPosition="0">
        <references count="2">
          <reference field="0" count="1" selected="0">
            <x v="175"/>
          </reference>
          <reference field="1" count="1">
            <x v="175"/>
          </reference>
        </references>
      </pivotArea>
    </format>
    <format dxfId="1363">
      <pivotArea dataOnly="0" labelOnly="1" outline="0" offset="IV256" fieldPosition="0">
        <references count="1">
          <reference field="0" count="1">
            <x v="176"/>
          </reference>
        </references>
      </pivotArea>
    </format>
    <format dxfId="1362">
      <pivotArea dataOnly="0" labelOnly="1" outline="0" offset="IV256" fieldPosition="0">
        <references count="2">
          <reference field="0" count="1" selected="0">
            <x v="176"/>
          </reference>
          <reference field="1" count="1">
            <x v="173"/>
          </reference>
        </references>
      </pivotArea>
    </format>
    <format dxfId="1361">
      <pivotArea dataOnly="0" labelOnly="1" outline="0" offset="IV256" fieldPosition="0">
        <references count="1">
          <reference field="0" count="1">
            <x v="177"/>
          </reference>
        </references>
      </pivotArea>
    </format>
    <format dxfId="1360">
      <pivotArea dataOnly="0" labelOnly="1" outline="0" offset="IV256" fieldPosition="0">
        <references count="2">
          <reference field="0" count="1" selected="0">
            <x v="177"/>
          </reference>
          <reference field="1" count="1">
            <x v="17"/>
          </reference>
        </references>
      </pivotArea>
    </format>
    <format dxfId="1359">
      <pivotArea dataOnly="0" labelOnly="1" outline="0" offset="IV256" fieldPosition="0">
        <references count="1">
          <reference field="0" count="1">
            <x v="178"/>
          </reference>
        </references>
      </pivotArea>
    </format>
    <format dxfId="1358">
      <pivotArea dataOnly="0" labelOnly="1" outline="0" offset="IV256" fieldPosition="0">
        <references count="2">
          <reference field="0" count="1" selected="0">
            <x v="178"/>
          </reference>
          <reference field="1" count="1">
            <x v="188"/>
          </reference>
        </references>
      </pivotArea>
    </format>
    <format dxfId="1357">
      <pivotArea dataOnly="0" labelOnly="1" outline="0" offset="IV256" fieldPosition="0">
        <references count="1">
          <reference field="0" count="1">
            <x v="180"/>
          </reference>
        </references>
      </pivotArea>
    </format>
    <format dxfId="1356">
      <pivotArea dataOnly="0" labelOnly="1" outline="0" offset="IV256" fieldPosition="0">
        <references count="2">
          <reference field="0" count="1" selected="0">
            <x v="180"/>
          </reference>
          <reference field="1" count="1">
            <x v="263"/>
          </reference>
        </references>
      </pivotArea>
    </format>
    <format dxfId="1355">
      <pivotArea dataOnly="0" labelOnly="1" outline="0" offset="IV256" fieldPosition="0">
        <references count="1">
          <reference field="0" count="1">
            <x v="181"/>
          </reference>
        </references>
      </pivotArea>
    </format>
    <format dxfId="1354">
      <pivotArea dataOnly="0" labelOnly="1" outline="0" offset="IV256" fieldPosition="0">
        <references count="2">
          <reference field="0" count="1" selected="0">
            <x v="181"/>
          </reference>
          <reference field="1" count="1">
            <x v="182"/>
          </reference>
        </references>
      </pivotArea>
    </format>
    <format dxfId="1353">
      <pivotArea dataOnly="0" labelOnly="1" outline="0" offset="IV256" fieldPosition="0">
        <references count="1">
          <reference field="0" count="1">
            <x v="183"/>
          </reference>
        </references>
      </pivotArea>
    </format>
    <format dxfId="1352">
      <pivotArea dataOnly="0" labelOnly="1" outline="0" offset="IV256" fieldPosition="0">
        <references count="2">
          <reference field="0" count="1" selected="0">
            <x v="183"/>
          </reference>
          <reference field="1" count="1">
            <x v="170"/>
          </reference>
        </references>
      </pivotArea>
    </format>
    <format dxfId="1351">
      <pivotArea dataOnly="0" labelOnly="1" outline="0" offset="IV256" fieldPosition="0">
        <references count="1">
          <reference field="0" count="1">
            <x v="184"/>
          </reference>
        </references>
      </pivotArea>
    </format>
    <format dxfId="1350">
      <pivotArea dataOnly="0" labelOnly="1" outline="0" offset="IV256" fieldPosition="0">
        <references count="2">
          <reference field="0" count="1" selected="0">
            <x v="184"/>
          </reference>
          <reference field="1" count="1">
            <x v="208"/>
          </reference>
        </references>
      </pivotArea>
    </format>
    <format dxfId="1349">
      <pivotArea dataOnly="0" labelOnly="1" outline="0" offset="IV256" fieldPosition="0">
        <references count="1">
          <reference field="0" count="1">
            <x v="185"/>
          </reference>
        </references>
      </pivotArea>
    </format>
    <format dxfId="1348">
      <pivotArea dataOnly="0" labelOnly="1" outline="0" offset="IV256" fieldPosition="0">
        <references count="1">
          <reference field="0" count="1">
            <x v="186"/>
          </reference>
        </references>
      </pivotArea>
    </format>
    <format dxfId="1347">
      <pivotArea dataOnly="0" labelOnly="1" outline="0" offset="IV256" fieldPosition="0">
        <references count="2">
          <reference field="0" count="1" selected="0">
            <x v="186"/>
          </reference>
          <reference field="1" count="1">
            <x v="154"/>
          </reference>
        </references>
      </pivotArea>
    </format>
    <format dxfId="1346">
      <pivotArea dataOnly="0" labelOnly="1" outline="0" fieldPosition="0">
        <references count="1">
          <reference field="0" count="1">
            <x v="188"/>
          </reference>
        </references>
      </pivotArea>
    </format>
    <format dxfId="1345">
      <pivotArea dataOnly="0" labelOnly="1" outline="0" fieldPosition="0">
        <references count="2">
          <reference field="0" count="1" selected="0">
            <x v="188"/>
          </reference>
          <reference field="1" count="1">
            <x v="163"/>
          </reference>
        </references>
      </pivotArea>
    </format>
    <format dxfId="1344">
      <pivotArea dataOnly="0" labelOnly="1" outline="0" offset="IV256" fieldPosition="0">
        <references count="1">
          <reference field="0" count="1">
            <x v="189"/>
          </reference>
        </references>
      </pivotArea>
    </format>
    <format dxfId="1343">
      <pivotArea dataOnly="0" labelOnly="1" outline="0" offset="IV256" fieldPosition="0">
        <references count="2">
          <reference field="0" count="1" selected="0">
            <x v="189"/>
          </reference>
          <reference field="1" count="1">
            <x v="156"/>
          </reference>
        </references>
      </pivotArea>
    </format>
    <format dxfId="1342">
      <pivotArea dataOnly="0" labelOnly="1" outline="0" offset="IV256" fieldPosition="0">
        <references count="1">
          <reference field="0" count="1">
            <x v="190"/>
          </reference>
        </references>
      </pivotArea>
    </format>
    <format dxfId="1341">
      <pivotArea dataOnly="0" labelOnly="1" outline="0" offset="IV256" fieldPosition="0">
        <references count="2">
          <reference field="0" count="1" selected="0">
            <x v="190"/>
          </reference>
          <reference field="1" count="1">
            <x v="52"/>
          </reference>
        </references>
      </pivotArea>
    </format>
    <format dxfId="1340">
      <pivotArea dataOnly="0" labelOnly="1" outline="0" fieldPosition="0">
        <references count="1">
          <reference field="0" count="1">
            <x v="191"/>
          </reference>
        </references>
      </pivotArea>
    </format>
    <format dxfId="1339">
      <pivotArea dataOnly="0" labelOnly="1" outline="0" fieldPosition="0">
        <references count="2">
          <reference field="0" count="1" selected="0">
            <x v="191"/>
          </reference>
          <reference field="1" count="1">
            <x v="226"/>
          </reference>
        </references>
      </pivotArea>
    </format>
    <format dxfId="1338">
      <pivotArea dataOnly="0" labelOnly="1" outline="0" fieldPosition="0">
        <references count="1">
          <reference field="0" count="1">
            <x v="192"/>
          </reference>
        </references>
      </pivotArea>
    </format>
    <format dxfId="1337">
      <pivotArea dataOnly="0" labelOnly="1" outline="0" fieldPosition="0">
        <references count="2">
          <reference field="0" count="1" selected="0">
            <x v="192"/>
          </reference>
          <reference field="1" count="1">
            <x v="248"/>
          </reference>
        </references>
      </pivotArea>
    </format>
    <format dxfId="1336">
      <pivotArea dataOnly="0" labelOnly="1" outline="0" offset="IV256" fieldPosition="0">
        <references count="1">
          <reference field="0" count="1">
            <x v="193"/>
          </reference>
        </references>
      </pivotArea>
    </format>
    <format dxfId="1335">
      <pivotArea dataOnly="0" labelOnly="1" outline="0" offset="IV256" fieldPosition="0">
        <references count="2">
          <reference field="0" count="1" selected="0">
            <x v="193"/>
          </reference>
          <reference field="1" count="1">
            <x v="199"/>
          </reference>
        </references>
      </pivotArea>
    </format>
    <format dxfId="1334">
      <pivotArea dataOnly="0" labelOnly="1" outline="0" offset="IV256" fieldPosition="0">
        <references count="1">
          <reference field="0" count="1">
            <x v="194"/>
          </reference>
        </references>
      </pivotArea>
    </format>
    <format dxfId="1333">
      <pivotArea dataOnly="0" labelOnly="1" outline="0" offset="IV256" fieldPosition="0">
        <references count="2">
          <reference field="0" count="1" selected="0">
            <x v="194"/>
          </reference>
          <reference field="1" count="1">
            <x v="256"/>
          </reference>
        </references>
      </pivotArea>
    </format>
    <format dxfId="1332">
      <pivotArea dataOnly="0" labelOnly="1" outline="0" offset="IV256" fieldPosition="0">
        <references count="1">
          <reference field="0" count="1">
            <x v="197"/>
          </reference>
        </references>
      </pivotArea>
    </format>
    <format dxfId="1331">
      <pivotArea dataOnly="0" labelOnly="1" outline="0" offset="IV256" fieldPosition="0">
        <references count="2">
          <reference field="0" count="1" selected="0">
            <x v="197"/>
          </reference>
          <reference field="1" count="1">
            <x v="253"/>
          </reference>
        </references>
      </pivotArea>
    </format>
    <format dxfId="1330">
      <pivotArea dataOnly="0" labelOnly="1" outline="0" offset="IV256" fieldPosition="0">
        <references count="1">
          <reference field="0" count="1">
            <x v="200"/>
          </reference>
        </references>
      </pivotArea>
    </format>
    <format dxfId="1329">
      <pivotArea dataOnly="0" labelOnly="1" outline="0" offset="IV256" fieldPosition="0">
        <references count="2">
          <reference field="0" count="1" selected="0">
            <x v="200"/>
          </reference>
          <reference field="1" count="1">
            <x v="37"/>
          </reference>
        </references>
      </pivotArea>
    </format>
    <format dxfId="1328">
      <pivotArea dataOnly="0" labelOnly="1" outline="0" fieldPosition="0">
        <references count="1">
          <reference field="0" count="1">
            <x v="201"/>
          </reference>
        </references>
      </pivotArea>
    </format>
    <format dxfId="1327">
      <pivotArea dataOnly="0" labelOnly="1" outline="0" fieldPosition="0">
        <references count="2">
          <reference field="0" count="1" selected="0">
            <x v="201"/>
          </reference>
          <reference field="1" count="1">
            <x v="191"/>
          </reference>
        </references>
      </pivotArea>
    </format>
    <format dxfId="1326">
      <pivotArea dataOnly="0" labelOnly="1" outline="0" offset="IV256" fieldPosition="0">
        <references count="1">
          <reference field="0" count="1">
            <x v="202"/>
          </reference>
        </references>
      </pivotArea>
    </format>
    <format dxfId="1325">
      <pivotArea dataOnly="0" labelOnly="1" outline="0" offset="IV256" fieldPosition="0">
        <references count="2">
          <reference field="0" count="1" selected="0">
            <x v="202"/>
          </reference>
          <reference field="1" count="1">
            <x v="80"/>
          </reference>
        </references>
      </pivotArea>
    </format>
    <format dxfId="1324">
      <pivotArea dataOnly="0" labelOnly="1" outline="0" offset="IV256" fieldPosition="0">
        <references count="1">
          <reference field="0" count="1">
            <x v="203"/>
          </reference>
        </references>
      </pivotArea>
    </format>
    <format dxfId="1323">
      <pivotArea dataOnly="0" labelOnly="1" outline="0" offset="IV256" fieldPosition="0">
        <references count="2">
          <reference field="0" count="1" selected="0">
            <x v="203"/>
          </reference>
          <reference field="1" count="1">
            <x v="12"/>
          </reference>
        </references>
      </pivotArea>
    </format>
    <format dxfId="1322">
      <pivotArea dataOnly="0" labelOnly="1" outline="0" fieldPosition="0">
        <references count="1">
          <reference field="0" count="1">
            <x v="204"/>
          </reference>
        </references>
      </pivotArea>
    </format>
    <format dxfId="1321">
      <pivotArea dataOnly="0" labelOnly="1" outline="0" fieldPosition="0">
        <references count="2">
          <reference field="0" count="1" selected="0">
            <x v="204"/>
          </reference>
          <reference field="1" count="1">
            <x v="64"/>
          </reference>
        </references>
      </pivotArea>
    </format>
    <format dxfId="1320">
      <pivotArea dataOnly="0" labelOnly="1" outline="0" fieldPosition="0">
        <references count="1">
          <reference field="0" count="1">
            <x v="206"/>
          </reference>
        </references>
      </pivotArea>
    </format>
    <format dxfId="1319">
      <pivotArea dataOnly="0" labelOnly="1" outline="0" fieldPosition="0">
        <references count="2">
          <reference field="0" count="1" selected="0">
            <x v="206"/>
          </reference>
          <reference field="1" count="1">
            <x v="78"/>
          </reference>
        </references>
      </pivotArea>
    </format>
    <format dxfId="1318">
      <pivotArea dataOnly="0" labelOnly="1" outline="0" fieldPosition="0">
        <references count="1">
          <reference field="0" count="1">
            <x v="209"/>
          </reference>
        </references>
      </pivotArea>
    </format>
    <format dxfId="1317">
      <pivotArea dataOnly="0" labelOnly="1" outline="0" offset="IV256" fieldPosition="0">
        <references count="1">
          <reference field="0" count="1">
            <x v="216"/>
          </reference>
        </references>
      </pivotArea>
    </format>
    <format dxfId="1316">
      <pivotArea dataOnly="0" labelOnly="1" outline="0" offset="IV256" fieldPosition="0">
        <references count="2">
          <reference field="0" count="1" selected="0">
            <x v="216"/>
          </reference>
          <reference field="1" count="1">
            <x v="44"/>
          </reference>
        </references>
      </pivotArea>
    </format>
    <format dxfId="1315">
      <pivotArea dataOnly="0" labelOnly="1" outline="0" offset="IV256" fieldPosition="0">
        <references count="1">
          <reference field="0" count="1">
            <x v="217"/>
          </reference>
        </references>
      </pivotArea>
    </format>
    <format dxfId="1314">
      <pivotArea dataOnly="0" labelOnly="1" outline="0" offset="IV256" fieldPosition="0">
        <references count="2">
          <reference field="0" count="1" selected="0">
            <x v="217"/>
          </reference>
          <reference field="1" count="1">
            <x v="20"/>
          </reference>
        </references>
      </pivotArea>
    </format>
    <format dxfId="1313">
      <pivotArea dataOnly="0" labelOnly="1" outline="0" offset="IV256" fieldPosition="0">
        <references count="1">
          <reference field="0" count="1">
            <x v="218"/>
          </reference>
        </references>
      </pivotArea>
    </format>
    <format dxfId="1312">
      <pivotArea dataOnly="0" labelOnly="1" outline="0" offset="IV256" fieldPosition="0">
        <references count="2">
          <reference field="0" count="1" selected="0">
            <x v="218"/>
          </reference>
          <reference field="1" count="1">
            <x v="224"/>
          </reference>
        </references>
      </pivotArea>
    </format>
    <format dxfId="1311">
      <pivotArea dataOnly="0" labelOnly="1" outline="0" fieldPosition="0">
        <references count="1">
          <reference field="0" count="1">
            <x v="219"/>
          </reference>
        </references>
      </pivotArea>
    </format>
    <format dxfId="1310">
      <pivotArea dataOnly="0" labelOnly="1" outline="0" fieldPosition="0">
        <references count="2">
          <reference field="0" count="1" selected="0">
            <x v="219"/>
          </reference>
          <reference field="1" count="1">
            <x v="3"/>
          </reference>
        </references>
      </pivotArea>
    </format>
    <format dxfId="1309">
      <pivotArea dataOnly="0" labelOnly="1" outline="0" offset="IV256" fieldPosition="0">
        <references count="1">
          <reference field="0" count="1">
            <x v="220"/>
          </reference>
        </references>
      </pivotArea>
    </format>
    <format dxfId="1308">
      <pivotArea dataOnly="0" labelOnly="1" outline="0" offset="IV256" fieldPosition="0">
        <references count="2">
          <reference field="0" count="1" selected="0">
            <x v="220"/>
          </reference>
          <reference field="1" count="1">
            <x v="112"/>
          </reference>
        </references>
      </pivotArea>
    </format>
    <format dxfId="1307">
      <pivotArea dataOnly="0" labelOnly="1" outline="0" offset="IV256" fieldPosition="0">
        <references count="1">
          <reference field="0" count="1">
            <x v="222"/>
          </reference>
        </references>
      </pivotArea>
    </format>
    <format dxfId="1306">
      <pivotArea dataOnly="0" labelOnly="1" outline="0" offset="IV256" fieldPosition="0">
        <references count="2">
          <reference field="0" count="1" selected="0">
            <x v="222"/>
          </reference>
          <reference field="1" count="1">
            <x v="149"/>
          </reference>
        </references>
      </pivotArea>
    </format>
    <format dxfId="1305">
      <pivotArea dataOnly="0" labelOnly="1" outline="0" fieldPosition="0">
        <references count="1">
          <reference field="0" count="1">
            <x v="223"/>
          </reference>
        </references>
      </pivotArea>
    </format>
    <format dxfId="1304">
      <pivotArea dataOnly="0" labelOnly="1" outline="0" fieldPosition="0">
        <references count="2">
          <reference field="0" count="1" selected="0">
            <x v="223"/>
          </reference>
          <reference field="1" count="1">
            <x v="231"/>
          </reference>
        </references>
      </pivotArea>
    </format>
    <format dxfId="1303">
      <pivotArea dataOnly="0" labelOnly="1" outline="0" offset="IV256" fieldPosition="0">
        <references count="1">
          <reference field="0" count="1">
            <x v="226"/>
          </reference>
        </references>
      </pivotArea>
    </format>
    <format dxfId="1302">
      <pivotArea dataOnly="0" labelOnly="1" outline="0" offset="IV256" fieldPosition="0">
        <references count="2">
          <reference field="0" count="1" selected="0">
            <x v="226"/>
          </reference>
          <reference field="1" count="1">
            <x v="250"/>
          </reference>
        </references>
      </pivotArea>
    </format>
    <format dxfId="1301">
      <pivotArea dataOnly="0" labelOnly="1" outline="0" offset="IV256" fieldPosition="0">
        <references count="1">
          <reference field="0" count="1">
            <x v="227"/>
          </reference>
        </references>
      </pivotArea>
    </format>
    <format dxfId="1300">
      <pivotArea dataOnly="0" labelOnly="1" outline="0" offset="IV256" fieldPosition="0">
        <references count="2">
          <reference field="0" count="1" selected="0">
            <x v="227"/>
          </reference>
          <reference field="1" count="1">
            <x v="73"/>
          </reference>
        </references>
      </pivotArea>
    </format>
    <format dxfId="1299">
      <pivotArea dataOnly="0" labelOnly="1" outline="0" offset="IV256" fieldPosition="0">
        <references count="1">
          <reference field="0" count="1">
            <x v="229"/>
          </reference>
        </references>
      </pivotArea>
    </format>
    <format dxfId="1298">
      <pivotArea dataOnly="0" labelOnly="1" outline="0" offset="IV256" fieldPosition="0">
        <references count="2">
          <reference field="0" count="1" selected="0">
            <x v="229"/>
          </reference>
          <reference field="1" count="1">
            <x v="151"/>
          </reference>
        </references>
      </pivotArea>
    </format>
    <format dxfId="1297">
      <pivotArea dataOnly="0" labelOnly="1" outline="0" offset="IV256" fieldPosition="0">
        <references count="1">
          <reference field="0" count="1">
            <x v="230"/>
          </reference>
        </references>
      </pivotArea>
    </format>
    <format dxfId="1296">
      <pivotArea dataOnly="0" labelOnly="1" outline="0" offset="IV256" fieldPosition="0">
        <references count="2">
          <reference field="0" count="1" selected="0">
            <x v="230"/>
          </reference>
          <reference field="1" count="1">
            <x v="65"/>
          </reference>
        </references>
      </pivotArea>
    </format>
    <format dxfId="1295">
      <pivotArea dataOnly="0" labelOnly="1" outline="0" fieldPosition="0">
        <references count="1">
          <reference field="0" count="1">
            <x v="231"/>
          </reference>
        </references>
      </pivotArea>
    </format>
    <format dxfId="1294">
      <pivotArea dataOnly="0" labelOnly="1" outline="0" fieldPosition="0">
        <references count="2">
          <reference field="0" count="1" selected="0">
            <x v="231"/>
          </reference>
          <reference field="1" count="1">
            <x v="4"/>
          </reference>
        </references>
      </pivotArea>
    </format>
    <format dxfId="1293">
      <pivotArea dataOnly="0" labelOnly="1" outline="0" offset="IV256" fieldPosition="0">
        <references count="1">
          <reference field="0" count="1">
            <x v="232"/>
          </reference>
        </references>
      </pivotArea>
    </format>
    <format dxfId="1292">
      <pivotArea dataOnly="0" labelOnly="1" outline="0" offset="IV256" fieldPosition="0">
        <references count="2">
          <reference field="0" count="1" selected="0">
            <x v="232"/>
          </reference>
          <reference field="1" count="1">
            <x v="133"/>
          </reference>
        </references>
      </pivotArea>
    </format>
    <format dxfId="1291">
      <pivotArea dataOnly="0" labelOnly="1" outline="0" fieldPosition="0">
        <references count="1">
          <reference field="0" count="1">
            <x v="234"/>
          </reference>
        </references>
      </pivotArea>
    </format>
    <format dxfId="1290">
      <pivotArea dataOnly="0" labelOnly="1" outline="0" fieldPosition="0">
        <references count="2">
          <reference field="0" count="1" selected="0">
            <x v="234"/>
          </reference>
          <reference field="1" count="1">
            <x v="141"/>
          </reference>
        </references>
      </pivotArea>
    </format>
    <format dxfId="1289">
      <pivotArea dataOnly="0" labelOnly="1" outline="0" offset="IV256" fieldPosition="0">
        <references count="1">
          <reference field="0" count="1">
            <x v="237"/>
          </reference>
        </references>
      </pivotArea>
    </format>
    <format dxfId="1288">
      <pivotArea dataOnly="0" labelOnly="1" outline="0" offset="IV256" fieldPosition="0">
        <references count="2">
          <reference field="0" count="1" selected="0">
            <x v="237"/>
          </reference>
          <reference field="1" count="1">
            <x v="251"/>
          </reference>
        </references>
      </pivotArea>
    </format>
    <format dxfId="1287">
      <pivotArea dataOnly="0" labelOnly="1" outline="0" fieldPosition="0">
        <references count="1">
          <reference field="0" count="1">
            <x v="238"/>
          </reference>
        </references>
      </pivotArea>
    </format>
    <format dxfId="1286">
      <pivotArea dataOnly="0" labelOnly="1" outline="0" fieldPosition="0">
        <references count="2">
          <reference field="0" count="1" selected="0">
            <x v="238"/>
          </reference>
          <reference field="1" count="1">
            <x v="54"/>
          </reference>
        </references>
      </pivotArea>
    </format>
    <format dxfId="1285">
      <pivotArea dataOnly="0" labelOnly="1" outline="0" offset="IV256" fieldPosition="0">
        <references count="1">
          <reference field="0" count="1">
            <x v="239"/>
          </reference>
        </references>
      </pivotArea>
    </format>
    <format dxfId="1284">
      <pivotArea dataOnly="0" labelOnly="1" outline="0" offset="IV256" fieldPosition="0">
        <references count="2">
          <reference field="0" count="1" selected="0">
            <x v="239"/>
          </reference>
          <reference field="1" count="1">
            <x v="88"/>
          </reference>
        </references>
      </pivotArea>
    </format>
    <format dxfId="1283">
      <pivotArea dataOnly="0" labelOnly="1" outline="0" offset="IV256" fieldPosition="0">
        <references count="1">
          <reference field="0" count="1">
            <x v="241"/>
          </reference>
        </references>
      </pivotArea>
    </format>
    <format dxfId="1282">
      <pivotArea dataOnly="0" labelOnly="1" outline="0" offset="IV256" fieldPosition="0">
        <references count="2">
          <reference field="0" count="1" selected="0">
            <x v="241"/>
          </reference>
          <reference field="1" count="1">
            <x v="240"/>
          </reference>
        </references>
      </pivotArea>
    </format>
    <format dxfId="1281">
      <pivotArea dataOnly="0" labelOnly="1" outline="0" fieldPosition="0">
        <references count="1">
          <reference field="0" count="1">
            <x v="245"/>
          </reference>
        </references>
      </pivotArea>
    </format>
    <format dxfId="1280">
      <pivotArea dataOnly="0" labelOnly="1" outline="0" fieldPosition="0">
        <references count="2">
          <reference field="0" count="1" selected="0">
            <x v="245"/>
          </reference>
          <reference field="1" count="1">
            <x v="136"/>
          </reference>
        </references>
      </pivotArea>
    </format>
    <format dxfId="1279">
      <pivotArea dataOnly="0" labelOnly="1" outline="0" offset="IV256" fieldPosition="0">
        <references count="1">
          <reference field="0" count="1">
            <x v="246"/>
          </reference>
        </references>
      </pivotArea>
    </format>
    <format dxfId="1278">
      <pivotArea dataOnly="0" labelOnly="1" outline="0" offset="IV256" fieldPosition="0">
        <references count="2">
          <reference field="0" count="1" selected="0">
            <x v="246"/>
          </reference>
          <reference field="1" count="1">
            <x v="135"/>
          </reference>
        </references>
      </pivotArea>
    </format>
    <format dxfId="1277">
      <pivotArea dataOnly="0" labelOnly="1" outline="0" offset="IV256" fieldPosition="0">
        <references count="1">
          <reference field="0" count="1">
            <x v="247"/>
          </reference>
        </references>
      </pivotArea>
    </format>
    <format dxfId="1276">
      <pivotArea dataOnly="0" labelOnly="1" outline="0" offset="IV256" fieldPosition="0">
        <references count="2">
          <reference field="0" count="1" selected="0">
            <x v="247"/>
          </reference>
          <reference field="1" count="1">
            <x v="29"/>
          </reference>
        </references>
      </pivotArea>
    </format>
    <format dxfId="1275">
      <pivotArea dataOnly="0" labelOnly="1" outline="0" offset="IV256" fieldPosition="0">
        <references count="1">
          <reference field="0" count="1">
            <x v="250"/>
          </reference>
        </references>
      </pivotArea>
    </format>
    <format dxfId="1274">
      <pivotArea dataOnly="0" labelOnly="1" outline="0" offset="IV256" fieldPosition="0">
        <references count="2">
          <reference field="0" count="1" selected="0">
            <x v="250"/>
          </reference>
          <reference field="1" count="1">
            <x v="60"/>
          </reference>
        </references>
      </pivotArea>
    </format>
    <format dxfId="1273">
      <pivotArea dataOnly="0" labelOnly="1" outline="0" offset="IV256" fieldPosition="0">
        <references count="1">
          <reference field="0" count="1">
            <x v="252"/>
          </reference>
        </references>
      </pivotArea>
    </format>
    <format dxfId="1272">
      <pivotArea dataOnly="0" labelOnly="1" outline="0" offset="IV256" fieldPosition="0">
        <references count="2">
          <reference field="0" count="1" selected="0">
            <x v="252"/>
          </reference>
          <reference field="1" count="1">
            <x v="286"/>
          </reference>
        </references>
      </pivotArea>
    </format>
    <format dxfId="1271">
      <pivotArea dataOnly="0" labelOnly="1" outline="0" offset="IV256" fieldPosition="0">
        <references count="1">
          <reference field="0" count="1">
            <x v="253"/>
          </reference>
        </references>
      </pivotArea>
    </format>
    <format dxfId="1270">
      <pivotArea dataOnly="0" labelOnly="1" outline="0" offset="IV256" fieldPosition="0">
        <references count="2">
          <reference field="0" count="1" selected="0">
            <x v="253"/>
          </reference>
          <reference field="1" count="1">
            <x v="57"/>
          </reference>
        </references>
      </pivotArea>
    </format>
    <format dxfId="1269">
      <pivotArea dataOnly="0" labelOnly="1" outline="0" offset="IV256" fieldPosition="0">
        <references count="1">
          <reference field="0" count="1">
            <x v="254"/>
          </reference>
        </references>
      </pivotArea>
    </format>
    <format dxfId="1268">
      <pivotArea dataOnly="0" labelOnly="1" outline="0" offset="IV256" fieldPosition="0">
        <references count="2">
          <reference field="0" count="1" selected="0">
            <x v="254"/>
          </reference>
          <reference field="1" count="1">
            <x v="215"/>
          </reference>
        </references>
      </pivotArea>
    </format>
    <format dxfId="1267">
      <pivotArea dataOnly="0" labelOnly="1" outline="0" fieldPosition="0">
        <references count="1">
          <reference field="0" count="1">
            <x v="257"/>
          </reference>
        </references>
      </pivotArea>
    </format>
    <format dxfId="1266">
      <pivotArea dataOnly="0" labelOnly="1" outline="0" fieldPosition="0">
        <references count="1">
          <reference field="0" count="1">
            <x v="258"/>
          </reference>
        </references>
      </pivotArea>
    </format>
    <format dxfId="1265">
      <pivotArea dataOnly="0" labelOnly="1" outline="0" fieldPosition="0">
        <references count="2">
          <reference field="0" count="1" selected="0">
            <x v="258"/>
          </reference>
          <reference field="1" count="1">
            <x v="177"/>
          </reference>
        </references>
      </pivotArea>
    </format>
    <format dxfId="1264">
      <pivotArea dataOnly="0" labelOnly="1" outline="0" offset="IV256" fieldPosition="0">
        <references count="1">
          <reference field="0" count="1">
            <x v="259"/>
          </reference>
        </references>
      </pivotArea>
    </format>
    <format dxfId="1263">
      <pivotArea dataOnly="0" labelOnly="1" outline="0" offset="IV256" fieldPosition="0">
        <references count="2">
          <reference field="0" count="1" selected="0">
            <x v="259"/>
          </reference>
          <reference field="1" count="1">
            <x v="33"/>
          </reference>
        </references>
      </pivotArea>
    </format>
    <format dxfId="1262">
      <pivotArea dataOnly="0" labelOnly="1" outline="0" offset="IV256" fieldPosition="0">
        <references count="1">
          <reference field="0" count="1">
            <x v="260"/>
          </reference>
        </references>
      </pivotArea>
    </format>
    <format dxfId="1261">
      <pivotArea dataOnly="0" labelOnly="1" outline="0" offset="IV256" fieldPosition="0">
        <references count="2">
          <reference field="0" count="1" selected="0">
            <x v="260"/>
          </reference>
          <reference field="1" count="1">
            <x v="284"/>
          </reference>
        </references>
      </pivotArea>
    </format>
    <format dxfId="1260">
      <pivotArea dataOnly="0" labelOnly="1" outline="0" offset="IV256" fieldPosition="0">
        <references count="1">
          <reference field="0" count="1">
            <x v="261"/>
          </reference>
        </references>
      </pivotArea>
    </format>
    <format dxfId="1259">
      <pivotArea dataOnly="0" labelOnly="1" outline="0" offset="IV256" fieldPosition="0">
        <references count="2">
          <reference field="0" count="1" selected="0">
            <x v="261"/>
          </reference>
          <reference field="1" count="1">
            <x v="272"/>
          </reference>
        </references>
      </pivotArea>
    </format>
    <format dxfId="1258">
      <pivotArea dataOnly="0" labelOnly="1" outline="0" offset="IV256" fieldPosition="0">
        <references count="1">
          <reference field="0" count="1">
            <x v="262"/>
          </reference>
        </references>
      </pivotArea>
    </format>
    <format dxfId="1257">
      <pivotArea dataOnly="0" labelOnly="1" outline="0" offset="IV256" fieldPosition="0">
        <references count="2">
          <reference field="0" count="1" selected="0">
            <x v="262"/>
          </reference>
          <reference field="1" count="1">
            <x v="43"/>
          </reference>
        </references>
      </pivotArea>
    </format>
    <format dxfId="1256">
      <pivotArea dataOnly="0" labelOnly="1" outline="0" fieldPosition="0">
        <references count="1">
          <reference field="0" count="1">
            <x v="263"/>
          </reference>
        </references>
      </pivotArea>
    </format>
    <format dxfId="1255">
      <pivotArea dataOnly="0" labelOnly="1" outline="0" fieldPosition="0">
        <references count="2">
          <reference field="0" count="1" selected="0">
            <x v="263"/>
          </reference>
          <reference field="1" count="1">
            <x v="123"/>
          </reference>
        </references>
      </pivotArea>
    </format>
    <format dxfId="1254">
      <pivotArea dataOnly="0" labelOnly="1" outline="0" fieldPosition="0">
        <references count="1">
          <reference field="0" count="1">
            <x v="264"/>
          </reference>
        </references>
      </pivotArea>
    </format>
    <format dxfId="1253">
      <pivotArea dataOnly="0" labelOnly="1" outline="0" fieldPosition="0">
        <references count="2">
          <reference field="0" count="1" selected="0">
            <x v="264"/>
          </reference>
          <reference field="1" count="1">
            <x v="252"/>
          </reference>
        </references>
      </pivotArea>
    </format>
    <format dxfId="1252">
      <pivotArea dataOnly="0" labelOnly="1" outline="0" fieldPosition="0">
        <references count="1">
          <reference field="0" count="1">
            <x v="265"/>
          </reference>
        </references>
      </pivotArea>
    </format>
    <format dxfId="1251">
      <pivotArea dataOnly="0" labelOnly="1" outline="0" fieldPosition="0">
        <references count="2">
          <reference field="0" count="1" selected="0">
            <x v="265"/>
          </reference>
          <reference field="1" count="1">
            <x v="75"/>
          </reference>
        </references>
      </pivotArea>
    </format>
    <format dxfId="1250">
      <pivotArea dataOnly="0" labelOnly="1" outline="0" fieldPosition="0">
        <references count="1">
          <reference field="0" count="1">
            <x v="266"/>
          </reference>
        </references>
      </pivotArea>
    </format>
    <format dxfId="1249">
      <pivotArea dataOnly="0" labelOnly="1" outline="0" fieldPosition="0">
        <references count="2">
          <reference field="0" count="1" selected="0">
            <x v="266"/>
          </reference>
          <reference field="1" count="1">
            <x v="41"/>
          </reference>
        </references>
      </pivotArea>
    </format>
    <format dxfId="1248">
      <pivotArea dataOnly="0" labelOnly="1" outline="0" offset="IV256" fieldPosition="0">
        <references count="1">
          <reference field="0" count="1">
            <x v="267"/>
          </reference>
        </references>
      </pivotArea>
    </format>
    <format dxfId="1247">
      <pivotArea dataOnly="0" labelOnly="1" outline="0" offset="IV256" fieldPosition="0">
        <references count="2">
          <reference field="0" count="1" selected="0">
            <x v="267"/>
          </reference>
          <reference field="1" count="1">
            <x v="132"/>
          </reference>
        </references>
      </pivotArea>
    </format>
    <format dxfId="1246">
      <pivotArea dataOnly="0" labelOnly="1" outline="0" offset="IV256" fieldPosition="0">
        <references count="1">
          <reference field="0" count="1">
            <x v="268"/>
          </reference>
        </references>
      </pivotArea>
    </format>
    <format dxfId="1245">
      <pivotArea dataOnly="0" labelOnly="1" outline="0" offset="IV256" fieldPosition="0">
        <references count="2">
          <reference field="0" count="1" selected="0">
            <x v="268"/>
          </reference>
          <reference field="1" count="1">
            <x v="165"/>
          </reference>
        </references>
      </pivotArea>
    </format>
    <format dxfId="1244">
      <pivotArea dataOnly="0" labelOnly="1" outline="0" offset="IV256" fieldPosition="0">
        <references count="1">
          <reference field="0" count="1">
            <x v="269"/>
          </reference>
        </references>
      </pivotArea>
    </format>
    <format dxfId="1243">
      <pivotArea dataOnly="0" labelOnly="1" outline="0" offset="IV256" fieldPosition="0">
        <references count="2">
          <reference field="0" count="1" selected="0">
            <x v="269"/>
          </reference>
          <reference field="1" count="1">
            <x v="108"/>
          </reference>
        </references>
      </pivotArea>
    </format>
    <format dxfId="1242">
      <pivotArea dataOnly="0" labelOnly="1" outline="0" offset="IV256" fieldPosition="0">
        <references count="1">
          <reference field="0" count="1">
            <x v="270"/>
          </reference>
        </references>
      </pivotArea>
    </format>
    <format dxfId="1241">
      <pivotArea dataOnly="0" labelOnly="1" outline="0" offset="IV256" fieldPosition="0">
        <references count="2">
          <reference field="0" count="1" selected="0">
            <x v="270"/>
          </reference>
          <reference field="1" count="1">
            <x v="299"/>
          </reference>
        </references>
      </pivotArea>
    </format>
    <format dxfId="1240">
      <pivotArea dataOnly="0" labelOnly="1" outline="0" offset="IV256" fieldPosition="0">
        <references count="1">
          <reference field="0" count="1">
            <x v="271"/>
          </reference>
        </references>
      </pivotArea>
    </format>
    <format dxfId="1239">
      <pivotArea dataOnly="0" labelOnly="1" outline="0" offset="IV256" fieldPosition="0">
        <references count="2">
          <reference field="0" count="1" selected="0">
            <x v="271"/>
          </reference>
          <reference field="1" count="1">
            <x v="164"/>
          </reference>
        </references>
      </pivotArea>
    </format>
    <format dxfId="1238">
      <pivotArea dataOnly="0" labelOnly="1" outline="0" offset="IV256" fieldPosition="0">
        <references count="1">
          <reference field="0" count="1">
            <x v="273"/>
          </reference>
        </references>
      </pivotArea>
    </format>
    <format dxfId="1237">
      <pivotArea dataOnly="0" labelOnly="1" outline="0" offset="IV256" fieldPosition="0">
        <references count="2">
          <reference field="0" count="1" selected="0">
            <x v="273"/>
          </reference>
          <reference field="1" count="1">
            <x v="174"/>
          </reference>
        </references>
      </pivotArea>
    </format>
    <format dxfId="1236">
      <pivotArea dataOnly="0" labelOnly="1" outline="0" offset="IV256" fieldPosition="0">
        <references count="1">
          <reference field="0" count="1">
            <x v="274"/>
          </reference>
        </references>
      </pivotArea>
    </format>
    <format dxfId="1235">
      <pivotArea dataOnly="0" labelOnly="1" outline="0" offset="IV256" fieldPosition="0">
        <references count="2">
          <reference field="0" count="1" selected="0">
            <x v="274"/>
          </reference>
          <reference field="1" count="1">
            <x v="206"/>
          </reference>
        </references>
      </pivotArea>
    </format>
    <format dxfId="1234">
      <pivotArea dataOnly="0" labelOnly="1" outline="0" offset="IV256" fieldPosition="0">
        <references count="1">
          <reference field="0" count="1">
            <x v="276"/>
          </reference>
        </references>
      </pivotArea>
    </format>
    <format dxfId="1233">
      <pivotArea dataOnly="0" labelOnly="1" outline="0" offset="IV256" fieldPosition="0">
        <references count="2">
          <reference field="0" count="1" selected="0">
            <x v="276"/>
          </reference>
          <reference field="1" count="1">
            <x v="217"/>
          </reference>
        </references>
      </pivotArea>
    </format>
    <format dxfId="1232">
      <pivotArea dataOnly="0" labelOnly="1" outline="0" offset="IV256" fieldPosition="0">
        <references count="1">
          <reference field="0" count="1">
            <x v="277"/>
          </reference>
        </references>
      </pivotArea>
    </format>
    <format dxfId="1231">
      <pivotArea dataOnly="0" labelOnly="1" outline="0" offset="IV256" fieldPosition="0">
        <references count="2">
          <reference field="0" count="1" selected="0">
            <x v="277"/>
          </reference>
          <reference field="1" count="1">
            <x v="260"/>
          </reference>
        </references>
      </pivotArea>
    </format>
    <format dxfId="1230">
      <pivotArea dataOnly="0" labelOnly="1" outline="0" fieldPosition="0">
        <references count="1">
          <reference field="0" count="1">
            <x v="278"/>
          </reference>
        </references>
      </pivotArea>
    </format>
    <format dxfId="1229">
      <pivotArea dataOnly="0" labelOnly="1" outline="0" offset="IV256" fieldPosition="0">
        <references count="1">
          <reference field="0" count="1">
            <x v="279"/>
          </reference>
        </references>
      </pivotArea>
    </format>
    <format dxfId="1228">
      <pivotArea dataOnly="0" labelOnly="1" outline="0" offset="IV256" fieldPosition="0">
        <references count="2">
          <reference field="0" count="1" selected="0">
            <x v="279"/>
          </reference>
          <reference field="1" count="1">
            <x v="275"/>
          </reference>
        </references>
      </pivotArea>
    </format>
    <format dxfId="1227">
      <pivotArea dataOnly="0" labelOnly="1" outline="0" offset="IV256" fieldPosition="0">
        <references count="1">
          <reference field="0" count="1">
            <x v="281"/>
          </reference>
        </references>
      </pivotArea>
    </format>
    <format dxfId="1226">
      <pivotArea dataOnly="0" labelOnly="1" outline="0" offset="IV256" fieldPosition="0">
        <references count="2">
          <reference field="0" count="1" selected="0">
            <x v="281"/>
          </reference>
          <reference field="1" count="1">
            <x v="278"/>
          </reference>
        </references>
      </pivotArea>
    </format>
    <format dxfId="1225">
      <pivotArea dataOnly="0" labelOnly="1" outline="0" offset="IV256" fieldPosition="0">
        <references count="1">
          <reference field="0" count="1">
            <x v="282"/>
          </reference>
        </references>
      </pivotArea>
    </format>
    <format dxfId="1224">
      <pivotArea dataOnly="0" labelOnly="1" outline="0" offset="IV256" fieldPosition="0">
        <references count="2">
          <reference field="0" count="1" selected="0">
            <x v="282"/>
          </reference>
          <reference field="1" count="1">
            <x v="39"/>
          </reference>
        </references>
      </pivotArea>
    </format>
    <format dxfId="1223">
      <pivotArea dataOnly="0" labelOnly="1" outline="0" fieldPosition="0">
        <references count="1">
          <reference field="0" count="1">
            <x v="283"/>
          </reference>
        </references>
      </pivotArea>
    </format>
    <format dxfId="1222">
      <pivotArea dataOnly="0" labelOnly="1" outline="0" fieldPosition="0">
        <references count="2">
          <reference field="0" count="1" selected="0">
            <x v="283"/>
          </reference>
          <reference field="1" count="1">
            <x v="265"/>
          </reference>
        </references>
      </pivotArea>
    </format>
    <format dxfId="1221">
      <pivotArea dataOnly="0" labelOnly="1" outline="0" offset="IV256" fieldPosition="0">
        <references count="1">
          <reference field="0" count="1">
            <x v="284"/>
          </reference>
        </references>
      </pivotArea>
    </format>
    <format dxfId="1220">
      <pivotArea dataOnly="0" labelOnly="1" outline="0" offset="IV256" fieldPosition="0">
        <references count="2">
          <reference field="0" count="1" selected="0">
            <x v="284"/>
          </reference>
          <reference field="1" count="1">
            <x v="42"/>
          </reference>
        </references>
      </pivotArea>
    </format>
    <format dxfId="1219">
      <pivotArea dataOnly="0" labelOnly="1" outline="0" offset="IV256" fieldPosition="0">
        <references count="1">
          <reference field="0" count="1">
            <x v="285"/>
          </reference>
        </references>
      </pivotArea>
    </format>
    <format dxfId="1218">
      <pivotArea dataOnly="0" labelOnly="1" outline="0" offset="IV256" fieldPosition="0">
        <references count="2">
          <reference field="0" count="1" selected="0">
            <x v="285"/>
          </reference>
          <reference field="1" count="1">
            <x v="277"/>
          </reference>
        </references>
      </pivotArea>
    </format>
    <format dxfId="1217">
      <pivotArea dataOnly="0" labelOnly="1" outline="0" offset="IV256" fieldPosition="0">
        <references count="1">
          <reference field="0" count="1">
            <x v="286"/>
          </reference>
        </references>
      </pivotArea>
    </format>
    <format dxfId="1216">
      <pivotArea dataOnly="0" labelOnly="1" outline="0" offset="IV256" fieldPosition="0">
        <references count="2">
          <reference field="0" count="1" selected="0">
            <x v="286"/>
          </reference>
          <reference field="1" count="1">
            <x v="196"/>
          </reference>
        </references>
      </pivotArea>
    </format>
    <format dxfId="1215">
      <pivotArea dataOnly="0" labelOnly="1" outline="0" offset="IV256" fieldPosition="0">
        <references count="1">
          <reference field="0" count="1">
            <x v="287"/>
          </reference>
        </references>
      </pivotArea>
    </format>
    <format dxfId="1214">
      <pivotArea dataOnly="0" labelOnly="1" outline="0" offset="IV256" fieldPosition="0">
        <references count="2">
          <reference field="0" count="1" selected="0">
            <x v="287"/>
          </reference>
          <reference field="1" count="1">
            <x v="10"/>
          </reference>
        </references>
      </pivotArea>
    </format>
    <format dxfId="1213">
      <pivotArea dataOnly="0" labelOnly="1" outline="0" offset="IV256" fieldPosition="0">
        <references count="1">
          <reference field="0" count="1">
            <x v="288"/>
          </reference>
        </references>
      </pivotArea>
    </format>
    <format dxfId="1212">
      <pivotArea dataOnly="0" labelOnly="1" outline="0" offset="IV256" fieldPosition="0">
        <references count="2">
          <reference field="0" count="1" selected="0">
            <x v="288"/>
          </reference>
          <reference field="1" count="1">
            <x v="77"/>
          </reference>
        </references>
      </pivotArea>
    </format>
    <format dxfId="1211">
      <pivotArea dataOnly="0" labelOnly="1" outline="0" fieldPosition="0">
        <references count="1">
          <reference field="0" count="1">
            <x v="289"/>
          </reference>
        </references>
      </pivotArea>
    </format>
    <format dxfId="1210">
      <pivotArea dataOnly="0" labelOnly="1" outline="0" fieldPosition="0">
        <references count="2">
          <reference field="0" count="1" selected="0">
            <x v="289"/>
          </reference>
          <reference field="1" count="1">
            <x v="14"/>
          </reference>
        </references>
      </pivotArea>
    </format>
    <format dxfId="1209">
      <pivotArea dataOnly="0" labelOnly="1" outline="0" offset="IV256" fieldPosition="0">
        <references count="1">
          <reference field="0" count="1">
            <x v="292"/>
          </reference>
        </references>
      </pivotArea>
    </format>
    <format dxfId="1208">
      <pivotArea dataOnly="0" labelOnly="1" outline="0" offset="IV256" fieldPosition="0">
        <references count="2">
          <reference field="0" count="1" selected="0">
            <x v="292"/>
          </reference>
          <reference field="1" count="1">
            <x v="158"/>
          </reference>
        </references>
      </pivotArea>
    </format>
    <format dxfId="1207">
      <pivotArea dataOnly="0" labelOnly="1" outline="0" offset="IV256" fieldPosition="0">
        <references count="1">
          <reference field="0" count="1">
            <x v="293"/>
          </reference>
        </references>
      </pivotArea>
    </format>
    <format dxfId="1206">
      <pivotArea dataOnly="0" labelOnly="1" outline="0" offset="IV256" fieldPosition="0">
        <references count="2">
          <reference field="0" count="1" selected="0">
            <x v="293"/>
          </reference>
          <reference field="1" count="1">
            <x v="147"/>
          </reference>
        </references>
      </pivotArea>
    </format>
    <format dxfId="1205">
      <pivotArea dataOnly="0" labelOnly="1" outline="0" fieldPosition="0">
        <references count="1">
          <reference field="0" count="1">
            <x v="295"/>
          </reference>
        </references>
      </pivotArea>
    </format>
    <format dxfId="1204">
      <pivotArea dataOnly="0" labelOnly="1" outline="0" fieldPosition="0">
        <references count="2">
          <reference field="0" count="1" selected="0">
            <x v="295"/>
          </reference>
          <reference field="1" count="1">
            <x v="125"/>
          </reference>
        </references>
      </pivotArea>
    </format>
    <format dxfId="1203">
      <pivotArea dataOnly="0" labelOnly="1" outline="0" fieldPosition="0">
        <references count="1">
          <reference field="0" count="1">
            <x v="297"/>
          </reference>
        </references>
      </pivotArea>
    </format>
    <format dxfId="1202">
      <pivotArea dataOnly="0" labelOnly="1" outline="0" fieldPosition="0">
        <references count="2">
          <reference field="0" count="1" selected="0">
            <x v="297"/>
          </reference>
          <reference field="1" count="1">
            <x v="119"/>
          </reference>
        </references>
      </pivotArea>
    </format>
    <format dxfId="1201">
      <pivotArea dataOnly="0" labelOnly="1" outline="0" offset="IV256" fieldPosition="0">
        <references count="1">
          <reference field="0" count="1">
            <x v="298"/>
          </reference>
        </references>
      </pivotArea>
    </format>
    <format dxfId="1200">
      <pivotArea dataOnly="0" labelOnly="1" outline="0" offset="IV256" fieldPosition="0">
        <references count="2">
          <reference field="0" count="1" selected="0">
            <x v="298"/>
          </reference>
          <reference field="1" count="1">
            <x v="259"/>
          </reference>
        </references>
      </pivotArea>
    </format>
    <format dxfId="1199">
      <pivotArea dataOnly="0" labelOnly="1" outline="0" offset="IV256" fieldPosition="0">
        <references count="1">
          <reference field="0" count="1">
            <x v="302"/>
          </reference>
        </references>
      </pivotArea>
    </format>
    <format dxfId="1198">
      <pivotArea dataOnly="0" labelOnly="1" outline="0" offset="IV256" fieldPosition="0">
        <references count="2">
          <reference field="0" count="1" selected="0">
            <x v="302"/>
          </reference>
          <reference field="1" count="1">
            <x v="82"/>
          </reference>
        </references>
      </pivotArea>
    </format>
    <format dxfId="1197">
      <pivotArea dataOnly="0" labelOnly="1" outline="0" fieldPosition="0">
        <references count="1">
          <reference field="0" count="1">
            <x v="305"/>
          </reference>
        </references>
      </pivotArea>
    </format>
    <format dxfId="1196">
      <pivotArea dataOnly="0" labelOnly="1" outline="0" fieldPosition="0">
        <references count="2">
          <reference field="0" count="1" selected="0">
            <x v="305"/>
          </reference>
          <reference field="1" count="1">
            <x v="68"/>
          </reference>
        </references>
      </pivotArea>
    </format>
    <format dxfId="1195">
      <pivotArea dataOnly="0" labelOnly="1" outline="0" fieldPosition="0">
        <references count="1">
          <reference field="0" count="1">
            <x v="306"/>
          </reference>
        </references>
      </pivotArea>
    </format>
    <format dxfId="1194">
      <pivotArea dataOnly="0" labelOnly="1" outline="0" fieldPosition="0">
        <references count="2">
          <reference field="0" count="1" selected="0">
            <x v="306"/>
          </reference>
          <reference field="1" count="1">
            <x v="219"/>
          </reference>
        </references>
      </pivotArea>
    </format>
    <format dxfId="1193">
      <pivotArea dataOnly="0" labelOnly="1" outline="0" fieldPosition="0">
        <references count="1">
          <reference field="0" count="1">
            <x v="310"/>
          </reference>
        </references>
      </pivotArea>
    </format>
    <format dxfId="1192">
      <pivotArea dataOnly="0" labelOnly="1" outline="0" fieldPosition="0">
        <references count="2">
          <reference field="0" count="1" selected="0">
            <x v="310"/>
          </reference>
          <reference field="1" count="1">
            <x v="270"/>
          </reference>
        </references>
      </pivotArea>
    </format>
    <format dxfId="1191">
      <pivotArea dataOnly="0" labelOnly="1" outline="0" fieldPosition="0">
        <references count="1">
          <reference field="0" count="1">
            <x v="311"/>
          </reference>
        </references>
      </pivotArea>
    </format>
    <format dxfId="1190">
      <pivotArea dataOnly="0" labelOnly="1" outline="0" fieldPosition="0">
        <references count="2">
          <reference field="0" count="1" selected="0">
            <x v="311"/>
          </reference>
          <reference field="1" count="1">
            <x v="152"/>
          </reference>
        </references>
      </pivotArea>
    </format>
    <format dxfId="1189">
      <pivotArea dataOnly="0" labelOnly="1" outline="0" offset="IV256" fieldPosition="0">
        <references count="1">
          <reference field="0" count="1">
            <x v="312"/>
          </reference>
        </references>
      </pivotArea>
    </format>
    <format dxfId="1188">
      <pivotArea dataOnly="0" labelOnly="1" outline="0" offset="IV256" fieldPosition="0">
        <references count="2">
          <reference field="0" count="1" selected="0">
            <x v="312"/>
          </reference>
          <reference field="1" count="1">
            <x v="298"/>
          </reference>
        </references>
      </pivotArea>
    </format>
    <format dxfId="1187">
      <pivotArea dataOnly="0" labelOnly="1" outline="0" offset="IV256" fieldPosition="0">
        <references count="1">
          <reference field="0" count="1">
            <x v="313"/>
          </reference>
        </references>
      </pivotArea>
    </format>
    <format dxfId="1186">
      <pivotArea dataOnly="0" labelOnly="1" outline="0" offset="IV256" fieldPosition="0">
        <references count="2">
          <reference field="0" count="1" selected="0">
            <x v="313"/>
          </reference>
          <reference field="1" count="1">
            <x v="61"/>
          </reference>
        </references>
      </pivotArea>
    </format>
    <format dxfId="1185">
      <pivotArea dataOnly="0" labelOnly="1" outline="0" offset="IV256" fieldPosition="0">
        <references count="1">
          <reference field="0" count="1">
            <x v="314"/>
          </reference>
        </references>
      </pivotArea>
    </format>
    <format dxfId="1184">
      <pivotArea dataOnly="0" labelOnly="1" outline="0" offset="IV256" fieldPosition="0">
        <references count="2">
          <reference field="0" count="1" selected="0">
            <x v="314"/>
          </reference>
          <reference field="1" count="1">
            <x v="225"/>
          </reference>
        </references>
      </pivotArea>
    </format>
    <format dxfId="1183">
      <pivotArea dataOnly="0" labelOnly="1" outline="0" offset="IV256" fieldPosition="0">
        <references count="1">
          <reference field="0" count="1">
            <x v="315"/>
          </reference>
        </references>
      </pivotArea>
    </format>
    <format dxfId="1182">
      <pivotArea dataOnly="0" labelOnly="1" outline="0" offset="IV256" fieldPosition="0">
        <references count="2">
          <reference field="0" count="1" selected="0">
            <x v="315"/>
          </reference>
          <reference field="1" count="1">
            <x v="128"/>
          </reference>
        </references>
      </pivotArea>
    </format>
    <format dxfId="1181">
      <pivotArea dataOnly="0" labelOnly="1" outline="0" offset="IV256" fieldPosition="0">
        <references count="1">
          <reference field="0" count="1">
            <x v="316"/>
          </reference>
        </references>
      </pivotArea>
    </format>
    <format dxfId="1180">
      <pivotArea dataOnly="0" labelOnly="1" outline="0" offset="IV256" fieldPosition="0">
        <references count="2">
          <reference field="0" count="1" selected="0">
            <x v="316"/>
          </reference>
          <reference field="1" count="1">
            <x v="86"/>
          </reference>
        </references>
      </pivotArea>
    </format>
    <format dxfId="1179">
      <pivotArea dataOnly="0" labelOnly="1" outline="0" offset="IV256" fieldPosition="0">
        <references count="1">
          <reference field="0" count="1">
            <x v="317"/>
          </reference>
        </references>
      </pivotArea>
    </format>
    <format dxfId="1178">
      <pivotArea dataOnly="0" labelOnly="1" outline="0" offset="IV256" fieldPosition="0">
        <references count="2">
          <reference field="0" count="1" selected="0">
            <x v="317"/>
          </reference>
          <reference field="1" count="1">
            <x v="254"/>
          </reference>
        </references>
      </pivotArea>
    </format>
    <format dxfId="1177">
      <pivotArea dataOnly="0" labelOnly="1" outline="0" offset="IV256" fieldPosition="0">
        <references count="1">
          <reference field="0" count="1">
            <x v="318"/>
          </reference>
        </references>
      </pivotArea>
    </format>
    <format dxfId="1176">
      <pivotArea dataOnly="0" labelOnly="1" outline="0" offset="IV256" fieldPosition="0">
        <references count="2">
          <reference field="0" count="1" selected="0">
            <x v="318"/>
          </reference>
          <reference field="1" count="1">
            <x v="264"/>
          </reference>
        </references>
      </pivotArea>
    </format>
    <format dxfId="1175">
      <pivotArea dataOnly="0" labelOnly="1" outline="0" offset="IV256" fieldPosition="0">
        <references count="1">
          <reference field="0" count="1">
            <x v="319"/>
          </reference>
        </references>
      </pivotArea>
    </format>
    <format dxfId="1174">
      <pivotArea dataOnly="0" labelOnly="1" outline="0" offset="IV256" fieldPosition="0">
        <references count="2">
          <reference field="0" count="1" selected="0">
            <x v="319"/>
          </reference>
          <reference field="1" count="1">
            <x v="94"/>
          </reference>
        </references>
      </pivotArea>
    </format>
    <format dxfId="1173">
      <pivotArea dataOnly="0" labelOnly="1" outline="0" offset="IV256" fieldPosition="0">
        <references count="1">
          <reference field="0" count="1">
            <x v="320"/>
          </reference>
        </references>
      </pivotArea>
    </format>
    <format dxfId="1172">
      <pivotArea dataOnly="0" labelOnly="1" outline="0" offset="IV256" fieldPosition="0">
        <references count="2">
          <reference field="0" count="1" selected="0">
            <x v="320"/>
          </reference>
          <reference field="1" count="1">
            <x v="87"/>
          </reference>
        </references>
      </pivotArea>
    </format>
    <format dxfId="1171">
      <pivotArea dataOnly="0" labelOnly="1" outline="0" offset="IV256" fieldPosition="0">
        <references count="1">
          <reference field="0" count="1">
            <x v="321"/>
          </reference>
        </references>
      </pivotArea>
    </format>
    <format dxfId="1170">
      <pivotArea dataOnly="0" labelOnly="1" outline="0" offset="IV256" fieldPosition="0">
        <references count="2">
          <reference field="0" count="1" selected="0">
            <x v="321"/>
          </reference>
          <reference field="1" count="1">
            <x v="300"/>
          </reference>
        </references>
      </pivotArea>
    </format>
    <format dxfId="1169">
      <pivotArea dataOnly="0" labelOnly="1" outline="0" offset="IV256" fieldPosition="0">
        <references count="1">
          <reference field="0" count="1">
            <x v="322"/>
          </reference>
        </references>
      </pivotArea>
    </format>
    <format dxfId="1168">
      <pivotArea dataOnly="0" labelOnly="1" outline="0" offset="IV256" fieldPosition="0">
        <references count="2">
          <reference field="0" count="1" selected="0">
            <x v="322"/>
          </reference>
          <reference field="1" count="1">
            <x v="279"/>
          </reference>
        </references>
      </pivotArea>
    </format>
    <format dxfId="1167">
      <pivotArea dataOnly="0" labelOnly="1" outline="0" offset="IV256" fieldPosition="0">
        <references count="1">
          <reference field="0" count="1">
            <x v="323"/>
          </reference>
        </references>
      </pivotArea>
    </format>
    <format dxfId="1166">
      <pivotArea dataOnly="0" labelOnly="1" outline="0" offset="IV256" fieldPosition="0">
        <references count="2">
          <reference field="0" count="1" selected="0">
            <x v="323"/>
          </reference>
          <reference field="1" count="1">
            <x v="287"/>
          </reference>
        </references>
      </pivotArea>
    </format>
    <format dxfId="1165">
      <pivotArea dataOnly="0" labelOnly="1" outline="0" fieldPosition="0">
        <references count="1">
          <reference field="0" count="1">
            <x v="179"/>
          </reference>
        </references>
      </pivotArea>
    </format>
    <format dxfId="1164">
      <pivotArea dataOnly="0" labelOnly="1" outline="0" fieldPosition="0">
        <references count="2">
          <reference field="0" count="1" selected="0">
            <x v="179"/>
          </reference>
          <reference field="1" count="1">
            <x v="139"/>
          </reference>
        </references>
      </pivotArea>
    </format>
    <format dxfId="1163">
      <pivotArea dataOnly="0" labelOnly="1" outline="0" fieldPosition="0">
        <references count="1">
          <reference field="0" count="1">
            <x v="0"/>
          </reference>
        </references>
      </pivotArea>
    </format>
    <format dxfId="1162">
      <pivotArea dataOnly="0" labelOnly="1" outline="0" fieldPosition="0">
        <references count="2">
          <reference field="0" count="1" selected="0">
            <x v="0"/>
          </reference>
          <reference field="1" count="1">
            <x v="282"/>
          </reference>
        </references>
      </pivotArea>
    </format>
    <format dxfId="1161">
      <pivotArea dataOnly="0" labelOnly="1" outline="0" fieldPosition="0">
        <references count="1">
          <reference field="0" count="1">
            <x v="4"/>
          </reference>
        </references>
      </pivotArea>
    </format>
    <format dxfId="1160">
      <pivotArea dataOnly="0" labelOnly="1" outline="0" fieldPosition="0">
        <references count="2">
          <reference field="0" count="1" selected="0">
            <x v="4"/>
          </reference>
          <reference field="1" count="1">
            <x v="214"/>
          </reference>
        </references>
      </pivotArea>
    </format>
    <format dxfId="1159">
      <pivotArea dataOnly="0" labelOnly="1" outline="0" fieldPosition="0">
        <references count="1">
          <reference field="0" count="1">
            <x v="7"/>
          </reference>
        </references>
      </pivotArea>
    </format>
    <format dxfId="1158">
      <pivotArea dataOnly="0" labelOnly="1" outline="0" fieldPosition="0">
        <references count="2">
          <reference field="0" count="1" selected="0">
            <x v="7"/>
          </reference>
          <reference field="1" count="1">
            <x v="106"/>
          </reference>
        </references>
      </pivotArea>
    </format>
    <format dxfId="1157">
      <pivotArea dataOnly="0" labelOnly="1" outline="0" fieldPosition="0">
        <references count="1">
          <reference field="0" count="1">
            <x v="9"/>
          </reference>
        </references>
      </pivotArea>
    </format>
    <format dxfId="1156">
      <pivotArea dataOnly="0" labelOnly="1" outline="0" fieldPosition="0">
        <references count="2">
          <reference field="0" count="1" selected="0">
            <x v="9"/>
          </reference>
          <reference field="1" count="1">
            <x v="109"/>
          </reference>
        </references>
      </pivotArea>
    </format>
    <format dxfId="1155">
      <pivotArea dataOnly="0" labelOnly="1" outline="0" fieldPosition="0">
        <references count="1">
          <reference field="0" count="1">
            <x v="11"/>
          </reference>
        </references>
      </pivotArea>
    </format>
    <format dxfId="1154">
      <pivotArea dataOnly="0" labelOnly="1" outline="0" fieldPosition="0">
        <references count="2">
          <reference field="0" count="1" selected="0">
            <x v="11"/>
          </reference>
          <reference field="1" count="1">
            <x v="197"/>
          </reference>
        </references>
      </pivotArea>
    </format>
    <format dxfId="1153">
      <pivotArea dataOnly="0" labelOnly="1" outline="0" fieldPosition="0">
        <references count="1">
          <reference field="0" count="1">
            <x v="13"/>
          </reference>
        </references>
      </pivotArea>
    </format>
    <format dxfId="1152">
      <pivotArea dataOnly="0" labelOnly="1" outline="0" fieldPosition="0">
        <references count="2">
          <reference field="0" count="1" selected="0">
            <x v="13"/>
          </reference>
          <reference field="1" count="1">
            <x v="130"/>
          </reference>
        </references>
      </pivotArea>
    </format>
    <format dxfId="1151">
      <pivotArea dataOnly="0" labelOnly="1" outline="0" fieldPosition="0">
        <references count="1">
          <reference field="0" count="1">
            <x v="19"/>
          </reference>
        </references>
      </pivotArea>
    </format>
    <format dxfId="1150">
      <pivotArea dataOnly="0" labelOnly="1" outline="0" fieldPosition="0">
        <references count="2">
          <reference field="0" count="1" selected="0">
            <x v="19"/>
          </reference>
          <reference field="1" count="1">
            <x v="285"/>
          </reference>
        </references>
      </pivotArea>
    </format>
    <format dxfId="1149">
      <pivotArea dataOnly="0" labelOnly="1" outline="0" fieldPosition="0">
        <references count="1">
          <reference field="0" count="1">
            <x v="22"/>
          </reference>
        </references>
      </pivotArea>
    </format>
    <format dxfId="1148">
      <pivotArea dataOnly="0" labelOnly="1" outline="0" fieldPosition="0">
        <references count="2">
          <reference field="0" count="1" selected="0">
            <x v="22"/>
          </reference>
          <reference field="1" count="1">
            <x v="49"/>
          </reference>
        </references>
      </pivotArea>
    </format>
    <format dxfId="1147">
      <pivotArea dataOnly="0" labelOnly="1" outline="0" fieldPosition="0">
        <references count="1">
          <reference field="0" count="1">
            <x v="23"/>
          </reference>
        </references>
      </pivotArea>
    </format>
    <format dxfId="1146">
      <pivotArea dataOnly="0" labelOnly="1" outline="0" fieldPosition="0">
        <references count="2">
          <reference field="0" count="1" selected="0">
            <x v="23"/>
          </reference>
          <reference field="1" count="1">
            <x v="227"/>
          </reference>
        </references>
      </pivotArea>
    </format>
    <format dxfId="1145">
      <pivotArea dataOnly="0" labelOnly="1" outline="0" fieldPosition="0">
        <references count="1">
          <reference field="0" count="1">
            <x v="25"/>
          </reference>
        </references>
      </pivotArea>
    </format>
    <format dxfId="1144">
      <pivotArea dataOnly="0" labelOnly="1" outline="0" fieldPosition="0">
        <references count="2">
          <reference field="0" count="1" selected="0">
            <x v="25"/>
          </reference>
          <reference field="1" count="1">
            <x v="203"/>
          </reference>
        </references>
      </pivotArea>
    </format>
    <format dxfId="1143">
      <pivotArea dataOnly="0" labelOnly="1" outline="0" fieldPosition="0">
        <references count="1">
          <reference field="0" count="1">
            <x v="26"/>
          </reference>
        </references>
      </pivotArea>
    </format>
    <format dxfId="1142">
      <pivotArea dataOnly="0" labelOnly="1" outline="0" fieldPosition="0">
        <references count="2">
          <reference field="0" count="1" selected="0">
            <x v="26"/>
          </reference>
          <reference field="1" count="1">
            <x v="202"/>
          </reference>
        </references>
      </pivotArea>
    </format>
    <format dxfId="1141">
      <pivotArea dataOnly="0" labelOnly="1" outline="0" fieldPosition="0">
        <references count="1">
          <reference field="0" count="1">
            <x v="31"/>
          </reference>
        </references>
      </pivotArea>
    </format>
    <format dxfId="1140">
      <pivotArea dataOnly="0" labelOnly="1" outline="0" fieldPosition="0">
        <references count="2">
          <reference field="0" count="1" selected="0">
            <x v="31"/>
          </reference>
          <reference field="1" count="1">
            <x v="281"/>
          </reference>
        </references>
      </pivotArea>
    </format>
    <format dxfId="1139">
      <pivotArea dataOnly="0" labelOnly="1" outline="0" fieldPosition="0">
        <references count="1">
          <reference field="0" count="1">
            <x v="34"/>
          </reference>
        </references>
      </pivotArea>
    </format>
    <format dxfId="1138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1137">
      <pivotArea dataOnly="0" labelOnly="1" outline="0" fieldPosition="0">
        <references count="1">
          <reference field="0" count="1">
            <x v="38"/>
          </reference>
        </references>
      </pivotArea>
    </format>
    <format dxfId="1136">
      <pivotArea dataOnly="0" labelOnly="1" outline="0" fieldPosition="0">
        <references count="2">
          <reference field="0" count="1" selected="0">
            <x v="38"/>
          </reference>
          <reference field="1" count="1">
            <x v="56"/>
          </reference>
        </references>
      </pivotArea>
    </format>
    <format dxfId="1135">
      <pivotArea dataOnly="0" labelOnly="1" outline="0" fieldPosition="0">
        <references count="1">
          <reference field="0" count="1">
            <x v="42"/>
          </reference>
        </references>
      </pivotArea>
    </format>
    <format dxfId="1134">
      <pivotArea dataOnly="0" labelOnly="1" outline="0" fieldPosition="0">
        <references count="2">
          <reference field="0" count="1" selected="0">
            <x v="42"/>
          </reference>
          <reference field="1" count="1">
            <x v="26"/>
          </reference>
        </references>
      </pivotArea>
    </format>
    <format dxfId="1133">
      <pivotArea dataOnly="0" labelOnly="1" outline="0" fieldPosition="0">
        <references count="1">
          <reference field="0" count="1">
            <x v="46"/>
          </reference>
        </references>
      </pivotArea>
    </format>
    <format dxfId="1132">
      <pivotArea dataOnly="0" labelOnly="1" outline="0" fieldPosition="0">
        <references count="2">
          <reference field="0" count="1" selected="0">
            <x v="46"/>
          </reference>
          <reference field="1" count="1">
            <x v="181"/>
          </reference>
        </references>
      </pivotArea>
    </format>
    <format dxfId="1131">
      <pivotArea dataOnly="0" labelOnly="1" outline="0" fieldPosition="0">
        <references count="1">
          <reference field="0" count="1">
            <x v="48"/>
          </reference>
        </references>
      </pivotArea>
    </format>
    <format dxfId="1130">
      <pivotArea dataOnly="0" labelOnly="1" outline="0" fieldPosition="0">
        <references count="2">
          <reference field="0" count="1" selected="0">
            <x v="48"/>
          </reference>
          <reference field="1" count="1">
            <x v="185"/>
          </reference>
        </references>
      </pivotArea>
    </format>
    <format dxfId="1129">
      <pivotArea dataOnly="0" labelOnly="1" outline="0" fieldPosition="0">
        <references count="1">
          <reference field="0" count="1">
            <x v="50"/>
          </reference>
        </references>
      </pivotArea>
    </format>
    <format dxfId="1128">
      <pivotArea dataOnly="0" labelOnly="1" outline="0" fieldPosition="0">
        <references count="2">
          <reference field="0" count="1" selected="0">
            <x v="50"/>
          </reference>
          <reference field="1" count="1">
            <x v="129"/>
          </reference>
        </references>
      </pivotArea>
    </format>
    <format dxfId="1127">
      <pivotArea dataOnly="0" labelOnly="1" outline="0" fieldPosition="0">
        <references count="1">
          <reference field="0" count="1">
            <x v="52"/>
          </reference>
        </references>
      </pivotArea>
    </format>
    <format dxfId="1126">
      <pivotArea dataOnly="0" labelOnly="1" outline="0" fieldPosition="0">
        <references count="2">
          <reference field="0" count="1" selected="0">
            <x v="52"/>
          </reference>
          <reference field="1" count="1">
            <x v="104"/>
          </reference>
        </references>
      </pivotArea>
    </format>
    <format dxfId="1125">
      <pivotArea dataOnly="0" labelOnly="1" outline="0" fieldPosition="0">
        <references count="1">
          <reference field="0" count="1">
            <x v="53"/>
          </reference>
        </references>
      </pivotArea>
    </format>
    <format dxfId="1124">
      <pivotArea dataOnly="0" labelOnly="1" outline="0" fieldPosition="0">
        <references count="2">
          <reference field="0" count="1" selected="0">
            <x v="53"/>
          </reference>
          <reference field="1" count="1">
            <x v="51"/>
          </reference>
        </references>
      </pivotArea>
    </format>
    <format dxfId="1123">
      <pivotArea dataOnly="0" labelOnly="1" outline="0" fieldPosition="0">
        <references count="1">
          <reference field="0" count="1">
            <x v="54"/>
          </reference>
        </references>
      </pivotArea>
    </format>
    <format dxfId="1122">
      <pivotArea dataOnly="0" labelOnly="1" outline="0" fieldPosition="0">
        <references count="2">
          <reference field="0" count="1" selected="0">
            <x v="54"/>
          </reference>
          <reference field="1" count="1">
            <x v="180"/>
          </reference>
        </references>
      </pivotArea>
    </format>
    <format dxfId="1121">
      <pivotArea dataOnly="0" labelOnly="1" outline="0" fieldPosition="0">
        <references count="1">
          <reference field="0" count="1">
            <x v="55"/>
          </reference>
        </references>
      </pivotArea>
    </format>
    <format dxfId="1120">
      <pivotArea dataOnly="0" labelOnly="1" outline="0" fieldPosition="0">
        <references count="2">
          <reference field="0" count="1" selected="0">
            <x v="55"/>
          </reference>
          <reference field="1" count="1">
            <x v="99"/>
          </reference>
        </references>
      </pivotArea>
    </format>
    <format dxfId="1119">
      <pivotArea dataOnly="0" labelOnly="1" outline="0" fieldPosition="0">
        <references count="1">
          <reference field="0" count="1">
            <x v="56"/>
          </reference>
        </references>
      </pivotArea>
    </format>
    <format dxfId="1118">
      <pivotArea dataOnly="0" labelOnly="1" outline="0" fieldPosition="0">
        <references count="2">
          <reference field="0" count="1" selected="0">
            <x v="56"/>
          </reference>
          <reference field="1" count="1">
            <x v="211"/>
          </reference>
        </references>
      </pivotArea>
    </format>
    <format dxfId="1117">
      <pivotArea dataOnly="0" labelOnly="1" outline="0" fieldPosition="0">
        <references count="1">
          <reference field="0" count="1">
            <x v="58"/>
          </reference>
        </references>
      </pivotArea>
    </format>
    <format dxfId="1116">
      <pivotArea dataOnly="0" labelOnly="1" outline="0" fieldPosition="0">
        <references count="2">
          <reference field="0" count="1" selected="0">
            <x v="58"/>
          </reference>
          <reference field="1" count="1">
            <x v="160"/>
          </reference>
        </references>
      </pivotArea>
    </format>
    <format dxfId="1115">
      <pivotArea dataOnly="0" labelOnly="1" outline="0" fieldPosition="0">
        <references count="1">
          <reference field="0" count="1">
            <x v="62"/>
          </reference>
        </references>
      </pivotArea>
    </format>
    <format dxfId="1114">
      <pivotArea dataOnly="0" labelOnly="1" outline="0" fieldPosition="0">
        <references count="2">
          <reference field="0" count="1" selected="0">
            <x v="62"/>
          </reference>
          <reference field="1" count="1">
            <x v="276"/>
          </reference>
        </references>
      </pivotArea>
    </format>
    <format dxfId="1113">
      <pivotArea dataOnly="0" labelOnly="1" outline="0" fieldPosition="0">
        <references count="1">
          <reference field="0" count="1">
            <x v="63"/>
          </reference>
        </references>
      </pivotArea>
    </format>
    <format dxfId="1112">
      <pivotArea dataOnly="0" labelOnly="1" outline="0" fieldPosition="0">
        <references count="2">
          <reference field="0" count="1" selected="0">
            <x v="63"/>
          </reference>
          <reference field="1" count="1">
            <x v="205"/>
          </reference>
        </references>
      </pivotArea>
    </format>
    <format dxfId="1111">
      <pivotArea dataOnly="0" labelOnly="1" outline="0" fieldPosition="0">
        <references count="1">
          <reference field="0" count="1">
            <x v="64"/>
          </reference>
        </references>
      </pivotArea>
    </format>
    <format dxfId="1110">
      <pivotArea dataOnly="0" labelOnly="1" outline="0" fieldPosition="0">
        <references count="2">
          <reference field="0" count="1" selected="0">
            <x v="64"/>
          </reference>
          <reference field="1" count="1">
            <x v="280"/>
          </reference>
        </references>
      </pivotArea>
    </format>
    <format dxfId="1109">
      <pivotArea dataOnly="0" labelOnly="1" outline="0" fieldPosition="0">
        <references count="1">
          <reference field="0" count="1">
            <x v="66"/>
          </reference>
        </references>
      </pivotArea>
    </format>
    <format dxfId="1108">
      <pivotArea dataOnly="0" labelOnly="1" outline="0" fieldPosition="0">
        <references count="2">
          <reference field="0" count="1" selected="0">
            <x v="66"/>
          </reference>
          <reference field="1" count="1">
            <x v="235"/>
          </reference>
        </references>
      </pivotArea>
    </format>
    <format dxfId="1107">
      <pivotArea dataOnly="0" labelOnly="1" outline="0" fieldPosition="0">
        <references count="1">
          <reference field="0" count="1">
            <x v="67"/>
          </reference>
        </references>
      </pivotArea>
    </format>
    <format dxfId="1106">
      <pivotArea dataOnly="0" labelOnly="1" outline="0" fieldPosition="0">
        <references count="2">
          <reference field="0" count="1" selected="0">
            <x v="67"/>
          </reference>
          <reference field="1" count="1">
            <x v="220"/>
          </reference>
        </references>
      </pivotArea>
    </format>
    <format dxfId="1105">
      <pivotArea dataOnly="0" labelOnly="1" outline="0" fieldPosition="0">
        <references count="1">
          <reference field="0" count="1">
            <x v="69"/>
          </reference>
        </references>
      </pivotArea>
    </format>
    <format dxfId="1104">
      <pivotArea dataOnly="0" labelOnly="1" outline="0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1103">
      <pivotArea dataOnly="0" labelOnly="1" outline="0" fieldPosition="0">
        <references count="1">
          <reference field="0" count="1">
            <x v="71"/>
          </reference>
        </references>
      </pivotArea>
    </format>
    <format dxfId="1102">
      <pivotArea dataOnly="0" labelOnly="1" outline="0" fieldPosition="0">
        <references count="2">
          <reference field="0" count="1" selected="0">
            <x v="71"/>
          </reference>
          <reference field="1" count="1">
            <x v="85"/>
          </reference>
        </references>
      </pivotArea>
    </format>
    <format dxfId="1101">
      <pivotArea dataOnly="0" labelOnly="1" outline="0" fieldPosition="0">
        <references count="1">
          <reference field="0" count="1">
            <x v="73"/>
          </reference>
        </references>
      </pivotArea>
    </format>
    <format dxfId="1100">
      <pivotArea dataOnly="0" labelOnly="1" outline="0" fieldPosition="0">
        <references count="2">
          <reference field="0" count="1" selected="0">
            <x v="73"/>
          </reference>
          <reference field="1" count="1">
            <x v="98"/>
          </reference>
        </references>
      </pivotArea>
    </format>
    <format dxfId="1099">
      <pivotArea dataOnly="0" labelOnly="1" outline="0" fieldPosition="0">
        <references count="1">
          <reference field="0" count="1">
            <x v="75"/>
          </reference>
        </references>
      </pivotArea>
    </format>
    <format dxfId="1098">
      <pivotArea dataOnly="0" labelOnly="1" outline="0" fieldPosition="0">
        <references count="2">
          <reference field="0" count="1" selected="0">
            <x v="75"/>
          </reference>
          <reference field="1" count="1">
            <x v="134"/>
          </reference>
        </references>
      </pivotArea>
    </format>
    <format dxfId="1097">
      <pivotArea dataOnly="0" labelOnly="1" outline="0" fieldPosition="0">
        <references count="1">
          <reference field="0" count="1">
            <x v="78"/>
          </reference>
        </references>
      </pivotArea>
    </format>
    <format dxfId="1096">
      <pivotArea dataOnly="0" labelOnly="1" outline="0" fieldPosition="0">
        <references count="2">
          <reference field="0" count="1" selected="0">
            <x v="78"/>
          </reference>
          <reference field="1" count="1">
            <x v="257"/>
          </reference>
        </references>
      </pivotArea>
    </format>
    <format dxfId="1095">
      <pivotArea dataOnly="0" labelOnly="1" outline="0" fieldPosition="0">
        <references count="1">
          <reference field="0" count="1">
            <x v="80"/>
          </reference>
        </references>
      </pivotArea>
    </format>
    <format dxfId="1094">
      <pivotArea dataOnly="0" labelOnly="1" outline="0" fieldPosition="0">
        <references count="2">
          <reference field="0" count="1" selected="0">
            <x v="80"/>
          </reference>
          <reference field="1" count="1">
            <x v="46"/>
          </reference>
        </references>
      </pivotArea>
    </format>
    <format dxfId="1093">
      <pivotArea dataOnly="0" labelOnly="1" outline="0" fieldPosition="0">
        <references count="1">
          <reference field="0" count="1">
            <x v="82"/>
          </reference>
        </references>
      </pivotArea>
    </format>
    <format dxfId="1092">
      <pivotArea dataOnly="0" labelOnly="1" outline="0" fieldPosition="0">
        <references count="2">
          <reference field="0" count="1" selected="0">
            <x v="82"/>
          </reference>
          <reference field="1" count="1">
            <x v="295"/>
          </reference>
        </references>
      </pivotArea>
    </format>
    <format dxfId="1091">
      <pivotArea dataOnly="0" labelOnly="1" outline="0" fieldPosition="0">
        <references count="1">
          <reference field="0" count="1">
            <x v="83"/>
          </reference>
        </references>
      </pivotArea>
    </format>
    <format dxfId="1090">
      <pivotArea dataOnly="0" labelOnly="1" outline="0" fieldPosition="0">
        <references count="2">
          <reference field="0" count="1" selected="0">
            <x v="83"/>
          </reference>
          <reference field="1" count="1">
            <x v="171"/>
          </reference>
        </references>
      </pivotArea>
    </format>
    <format dxfId="1089">
      <pivotArea dataOnly="0" labelOnly="1" outline="0" fieldPosition="0">
        <references count="1">
          <reference field="0" count="1">
            <x v="84"/>
          </reference>
        </references>
      </pivotArea>
    </format>
    <format dxfId="1088">
      <pivotArea dataOnly="0" labelOnly="1" outline="0" fieldPosition="0">
        <references count="2">
          <reference field="0" count="1" selected="0">
            <x v="84"/>
          </reference>
          <reference field="1" count="1">
            <x v="169"/>
          </reference>
        </references>
      </pivotArea>
    </format>
    <format dxfId="1087">
      <pivotArea dataOnly="0" labelOnly="1" outline="0" fieldPosition="0">
        <references count="1">
          <reference field="0" count="1">
            <x v="88"/>
          </reference>
        </references>
      </pivotArea>
    </format>
    <format dxfId="1086">
      <pivotArea dataOnly="0" labelOnly="1" outline="0" fieldPosition="0">
        <references count="2">
          <reference field="0" count="1" selected="0">
            <x v="88"/>
          </reference>
          <reference field="1" count="1">
            <x v="200"/>
          </reference>
        </references>
      </pivotArea>
    </format>
    <format dxfId="1085">
      <pivotArea dataOnly="0" labelOnly="1" outline="0" fieldPosition="0">
        <references count="1">
          <reference field="0" count="1">
            <x v="90"/>
          </reference>
        </references>
      </pivotArea>
    </format>
    <format dxfId="1084">
      <pivotArea dataOnly="0" labelOnly="1" outline="0" fieldPosition="0">
        <references count="2">
          <reference field="0" count="1" selected="0">
            <x v="90"/>
          </reference>
          <reference field="1" count="1">
            <x v="201"/>
          </reference>
        </references>
      </pivotArea>
    </format>
    <format dxfId="1083">
      <pivotArea dataOnly="0" labelOnly="1" outline="0" fieldPosition="0">
        <references count="1">
          <reference field="0" count="1">
            <x v="92"/>
          </reference>
        </references>
      </pivotArea>
    </format>
    <format dxfId="1082">
      <pivotArea dataOnly="0" labelOnly="1" outline="0" fieldPosition="0">
        <references count="2">
          <reference field="0" count="1" selected="0">
            <x v="92"/>
          </reference>
          <reference field="1" count="1">
            <x v="195"/>
          </reference>
        </references>
      </pivotArea>
    </format>
    <format dxfId="1081">
      <pivotArea dataOnly="0" labelOnly="1" outline="0" fieldPosition="0">
        <references count="1">
          <reference field="0" count="1">
            <x v="94"/>
          </reference>
        </references>
      </pivotArea>
    </format>
    <format dxfId="1080">
      <pivotArea dataOnly="0" labelOnly="1" outline="0" fieldPosition="0">
        <references count="2">
          <reference field="0" count="1" selected="0">
            <x v="94"/>
          </reference>
          <reference field="1" count="1">
            <x v="76"/>
          </reference>
        </references>
      </pivotArea>
    </format>
    <format dxfId="1079">
      <pivotArea dataOnly="0" labelOnly="1" outline="0" fieldPosition="0">
        <references count="1">
          <reference field="0" count="1">
            <x v="99"/>
          </reference>
        </references>
      </pivotArea>
    </format>
    <format dxfId="1078">
      <pivotArea dataOnly="0" labelOnly="1" outline="0" fieldPosition="0">
        <references count="2">
          <reference field="0" count="1" selected="0">
            <x v="99"/>
          </reference>
          <reference field="1" count="1">
            <x v="210"/>
          </reference>
        </references>
      </pivotArea>
    </format>
    <format dxfId="1077">
      <pivotArea dataOnly="0" labelOnly="1" outline="0" fieldPosition="0">
        <references count="1">
          <reference field="0" count="1">
            <x v="101"/>
          </reference>
        </references>
      </pivotArea>
    </format>
    <format dxfId="1076">
      <pivotArea dataOnly="0" labelOnly="1" outline="0" fieldPosition="0">
        <references count="2">
          <reference field="0" count="1" selected="0">
            <x v="101"/>
          </reference>
          <reference field="1" count="1">
            <x v="9"/>
          </reference>
        </references>
      </pivotArea>
    </format>
    <format dxfId="1075">
      <pivotArea dataOnly="0" labelOnly="1" outline="0" fieldPosition="0">
        <references count="1">
          <reference field="0" count="1">
            <x v="103"/>
          </reference>
        </references>
      </pivotArea>
    </format>
    <format dxfId="1074">
      <pivotArea dataOnly="0" labelOnly="1" outline="0" fieldPosition="0">
        <references count="2">
          <reference field="0" count="1" selected="0">
            <x v="103"/>
          </reference>
          <reference field="1" count="1">
            <x v="216"/>
          </reference>
        </references>
      </pivotArea>
    </format>
    <format dxfId="1073">
      <pivotArea dataOnly="0" labelOnly="1" outline="0" offset="IV1" fieldPosition="0">
        <references count="1">
          <reference field="0" count="1">
            <x v="110"/>
          </reference>
        </references>
      </pivotArea>
    </format>
    <format dxfId="1072">
      <pivotArea dataOnly="0" labelOnly="1" outline="0" offset="IV1" fieldPosition="0">
        <references count="2">
          <reference field="0" count="1" selected="0">
            <x v="110"/>
          </reference>
          <reference field="1" count="1">
            <x v="107"/>
          </reference>
        </references>
      </pivotArea>
    </format>
    <format dxfId="1071">
      <pivotArea dataOnly="0" labelOnly="1" outline="0" fieldPosition="0">
        <references count="1">
          <reference field="0" count="1">
            <x v="113"/>
          </reference>
        </references>
      </pivotArea>
    </format>
    <format dxfId="1070">
      <pivotArea dataOnly="0" labelOnly="1" outline="0" fieldPosition="0">
        <references count="2">
          <reference field="0" count="1" selected="0">
            <x v="113"/>
          </reference>
          <reference field="1" count="1">
            <x v="150"/>
          </reference>
        </references>
      </pivotArea>
    </format>
    <format dxfId="1069">
      <pivotArea dataOnly="0" labelOnly="1" outline="0" fieldPosition="0">
        <references count="1">
          <reference field="0" count="1">
            <x v="116"/>
          </reference>
        </references>
      </pivotArea>
    </format>
    <format dxfId="1068">
      <pivotArea dataOnly="0" labelOnly="1" outline="0" fieldPosition="0">
        <references count="1">
          <reference field="0" count="1">
            <x v="125"/>
          </reference>
        </references>
      </pivotArea>
    </format>
    <format dxfId="1067">
      <pivotArea dataOnly="0" labelOnly="1" outline="0" fieldPosition="0">
        <references count="2">
          <reference field="0" count="1" selected="0">
            <x v="125"/>
          </reference>
          <reference field="1" count="1">
            <x v="161"/>
          </reference>
        </references>
      </pivotArea>
    </format>
    <format dxfId="1066">
      <pivotArea dataOnly="0" labelOnly="1" outline="0" fieldPosition="0">
        <references count="1">
          <reference field="0" count="1">
            <x v="129"/>
          </reference>
        </references>
      </pivotArea>
    </format>
    <format dxfId="1065">
      <pivotArea dataOnly="0" labelOnly="1" outline="0" fieldPosition="0">
        <references count="2">
          <reference field="0" count="1" selected="0">
            <x v="129"/>
          </reference>
          <reference field="1" count="1">
            <x v="255"/>
          </reference>
        </references>
      </pivotArea>
    </format>
    <format dxfId="1064">
      <pivotArea dataOnly="0" labelOnly="1" outline="0" fieldPosition="0">
        <references count="1">
          <reference field="0" count="1">
            <x v="133"/>
          </reference>
        </references>
      </pivotArea>
    </format>
    <format dxfId="1063">
      <pivotArea dataOnly="0" labelOnly="1" outline="0" fieldPosition="0">
        <references count="2">
          <reference field="0" count="1" selected="0">
            <x v="133"/>
          </reference>
          <reference field="1" count="1">
            <x v="66"/>
          </reference>
        </references>
      </pivotArea>
    </format>
    <format dxfId="1062">
      <pivotArea dataOnly="0" labelOnly="1" outline="0" fieldPosition="0">
        <references count="1">
          <reference field="0" count="1">
            <x v="134"/>
          </reference>
        </references>
      </pivotArea>
    </format>
    <format dxfId="1061">
      <pivotArea dataOnly="0" labelOnly="1" outline="0" fieldPosition="0">
        <references count="2">
          <reference field="0" count="1" selected="0">
            <x v="134"/>
          </reference>
          <reference field="1" count="1">
            <x v="110"/>
          </reference>
        </references>
      </pivotArea>
    </format>
    <format dxfId="1060">
      <pivotArea dataOnly="0" labelOnly="1" outline="0" fieldPosition="0">
        <references count="1">
          <reference field="0" count="1">
            <x v="136"/>
          </reference>
        </references>
      </pivotArea>
    </format>
    <format dxfId="1059">
      <pivotArea dataOnly="0" labelOnly="1" outline="0" fieldPosition="0">
        <references count="2">
          <reference field="0" count="1" selected="0">
            <x v="136"/>
          </reference>
          <reference field="1" count="1">
            <x v="296"/>
          </reference>
        </references>
      </pivotArea>
    </format>
    <format dxfId="1058">
      <pivotArea dataOnly="0" labelOnly="1" outline="0" fieldPosition="0">
        <references count="1">
          <reference field="0" count="1">
            <x v="141"/>
          </reference>
        </references>
      </pivotArea>
    </format>
    <format dxfId="1057">
      <pivotArea dataOnly="0" labelOnly="1" outline="0" fieldPosition="0">
        <references count="2">
          <reference field="0" count="1" selected="0">
            <x v="141"/>
          </reference>
          <reference field="1" count="1">
            <x v="111"/>
          </reference>
        </references>
      </pivotArea>
    </format>
    <format dxfId="1056">
      <pivotArea dataOnly="0" labelOnly="1" outline="0" offset="IV256" fieldPosition="0">
        <references count="1">
          <reference field="0" count="1">
            <x v="143"/>
          </reference>
        </references>
      </pivotArea>
    </format>
    <format dxfId="1055">
      <pivotArea dataOnly="0" labelOnly="1" outline="0" offset="IV256" fieldPosition="0">
        <references count="2">
          <reference field="0" count="1" selected="0">
            <x v="143"/>
          </reference>
          <reference field="1" count="1">
            <x v="84"/>
          </reference>
        </references>
      </pivotArea>
    </format>
    <format dxfId="1054">
      <pivotArea dataOnly="0" labelOnly="1" outline="0" offset="IV256" fieldPosition="0">
        <references count="1">
          <reference field="0" count="1">
            <x v="145"/>
          </reference>
        </references>
      </pivotArea>
    </format>
    <format dxfId="1053">
      <pivotArea dataOnly="0" labelOnly="1" outline="0" offset="IV256" fieldPosition="0">
        <references count="2">
          <reference field="0" count="1" selected="0">
            <x v="145"/>
          </reference>
          <reference field="1" count="1">
            <x v="126"/>
          </reference>
        </references>
      </pivotArea>
    </format>
    <format dxfId="1052">
      <pivotArea dataOnly="0" labelOnly="1" outline="0" fieldPosition="0">
        <references count="1">
          <reference field="0" count="1">
            <x v="146"/>
          </reference>
        </references>
      </pivotArea>
    </format>
    <format dxfId="1051">
      <pivotArea dataOnly="0" labelOnly="1" outline="0" fieldPosition="0">
        <references count="2">
          <reference field="0" count="1" selected="0">
            <x v="146"/>
          </reference>
          <reference field="1" count="1">
            <x v="153"/>
          </reference>
        </references>
      </pivotArea>
    </format>
    <format dxfId="1050">
      <pivotArea dataOnly="0" labelOnly="1" outline="0" fieldPosition="0">
        <references count="1">
          <reference field="0" count="1">
            <x v="147"/>
          </reference>
        </references>
      </pivotArea>
    </format>
    <format dxfId="1049">
      <pivotArea dataOnly="0" labelOnly="1" outline="0" fieldPosition="0">
        <references count="2">
          <reference field="0" count="1" selected="0">
            <x v="147"/>
          </reference>
          <reference field="1" count="1">
            <x v="72"/>
          </reference>
        </references>
      </pivotArea>
    </format>
    <format dxfId="1048">
      <pivotArea dataOnly="0" labelOnly="1" outline="0" offset="IV256" fieldPosition="0">
        <references count="1">
          <reference field="0" count="1">
            <x v="148"/>
          </reference>
        </references>
      </pivotArea>
    </format>
    <format dxfId="1047">
      <pivotArea dataOnly="0" labelOnly="1" outline="0" offset="IV256" fieldPosition="0">
        <references count="2">
          <reference field="0" count="1" selected="0">
            <x v="148"/>
          </reference>
          <reference field="1" count="1">
            <x v="145"/>
          </reference>
        </references>
      </pivotArea>
    </format>
    <format dxfId="1046">
      <pivotArea dataOnly="0" labelOnly="1" outline="0" offset="IV256" fieldPosition="0">
        <references count="1">
          <reference field="0" count="1">
            <x v="149"/>
          </reference>
        </references>
      </pivotArea>
    </format>
    <format dxfId="1045">
      <pivotArea dataOnly="0" labelOnly="1" outline="0" offset="IV256" fieldPosition="0">
        <references count="2">
          <reference field="0" count="1" selected="0">
            <x v="149"/>
          </reference>
          <reference field="1" count="1">
            <x v="143"/>
          </reference>
        </references>
      </pivotArea>
    </format>
    <format dxfId="1044">
      <pivotArea dataOnly="0" labelOnly="1" outline="0" offset="IV256" fieldPosition="0">
        <references count="1">
          <reference field="0" count="1">
            <x v="151"/>
          </reference>
        </references>
      </pivotArea>
    </format>
    <format dxfId="1043">
      <pivotArea dataOnly="0" labelOnly="1" outline="0" offset="IV256" fieldPosition="0">
        <references count="2">
          <reference field="0" count="1" selected="0">
            <x v="151"/>
          </reference>
          <reference field="1" count="1">
            <x v="294"/>
          </reference>
        </references>
      </pivotArea>
    </format>
    <format dxfId="1042">
      <pivotArea dataOnly="0" labelOnly="1" outline="0" fieldPosition="0">
        <references count="1">
          <reference field="0" count="1">
            <x v="152"/>
          </reference>
        </references>
      </pivotArea>
    </format>
    <format dxfId="1041">
      <pivotArea dataOnly="0" labelOnly="1" outline="0" fieldPosition="0">
        <references count="2">
          <reference field="0" count="1" selected="0">
            <x v="152"/>
          </reference>
          <reference field="1" count="1">
            <x v="15"/>
          </reference>
        </references>
      </pivotArea>
    </format>
    <format dxfId="1040">
      <pivotArea dataOnly="0" labelOnly="1" outline="0" offset="IV256" fieldPosition="0">
        <references count="1">
          <reference field="0" count="1">
            <x v="153"/>
          </reference>
        </references>
      </pivotArea>
    </format>
    <format dxfId="1039">
      <pivotArea dataOnly="0" labelOnly="1" outline="0" offset="IV256" fieldPosition="0">
        <references count="2">
          <reference field="0" count="1" selected="0">
            <x v="153"/>
          </reference>
          <reference field="1" count="1">
            <x v="262"/>
          </reference>
        </references>
      </pivotArea>
    </format>
    <format dxfId="1038">
      <pivotArea dataOnly="0" labelOnly="1" outline="0" offset="IV256" fieldPosition="0">
        <references count="1">
          <reference field="0" count="1">
            <x v="154"/>
          </reference>
        </references>
      </pivotArea>
    </format>
    <format dxfId="1037">
      <pivotArea dataOnly="0" labelOnly="1" outline="0" offset="IV256" fieldPosition="0">
        <references count="2">
          <reference field="0" count="1" selected="0">
            <x v="154"/>
          </reference>
          <reference field="1" count="1">
            <x v="176"/>
          </reference>
        </references>
      </pivotArea>
    </format>
    <format dxfId="1036">
      <pivotArea dataOnly="0" labelOnly="1" outline="0" fieldPosition="0">
        <references count="1">
          <reference field="0" count="1">
            <x v="155"/>
          </reference>
        </references>
      </pivotArea>
    </format>
    <format dxfId="1035">
      <pivotArea dataOnly="0" labelOnly="1" outline="0" fieldPosition="0">
        <references count="2">
          <reference field="0" count="1" selected="0">
            <x v="155"/>
          </reference>
          <reference field="1" count="1">
            <x v="190"/>
          </reference>
        </references>
      </pivotArea>
    </format>
    <format dxfId="1034">
      <pivotArea dataOnly="0" labelOnly="1" outline="0" offset="IV256" fieldPosition="0">
        <references count="1">
          <reference field="0" count="1">
            <x v="156"/>
          </reference>
        </references>
      </pivotArea>
    </format>
    <format dxfId="1033">
      <pivotArea dataOnly="0" labelOnly="1" outline="0" offset="IV256" fieldPosition="0">
        <references count="2">
          <reference field="0" count="1" selected="0">
            <x v="156"/>
          </reference>
          <reference field="1" count="1">
            <x v="31"/>
          </reference>
        </references>
      </pivotArea>
    </format>
    <format dxfId="1032">
      <pivotArea dataOnly="0" labelOnly="1" outline="0" offset="IV256" fieldPosition="0">
        <references count="1">
          <reference field="0" count="1">
            <x v="157"/>
          </reference>
        </references>
      </pivotArea>
    </format>
    <format dxfId="1031">
      <pivotArea dataOnly="0" labelOnly="1" outline="0" offset="IV256" fieldPosition="0">
        <references count="2">
          <reference field="0" count="1" selected="0">
            <x v="157"/>
          </reference>
          <reference field="1" count="1">
            <x v="288"/>
          </reference>
        </references>
      </pivotArea>
    </format>
    <format dxfId="1030">
      <pivotArea dataOnly="0" labelOnly="1" outline="0" offset="IV256" fieldPosition="0">
        <references count="1">
          <reference field="0" count="1">
            <x v="158"/>
          </reference>
        </references>
      </pivotArea>
    </format>
    <format dxfId="1029">
      <pivotArea dataOnly="0" labelOnly="1" outline="0" offset="IV256" fieldPosition="0">
        <references count="2">
          <reference field="0" count="1" selected="0">
            <x v="158"/>
          </reference>
          <reference field="1" count="1">
            <x v="30"/>
          </reference>
        </references>
      </pivotArea>
    </format>
    <format dxfId="1028">
      <pivotArea dataOnly="0" labelOnly="1" outline="0" offset="IV256" fieldPosition="0">
        <references count="1">
          <reference field="0" count="1">
            <x v="159"/>
          </reference>
        </references>
      </pivotArea>
    </format>
    <format dxfId="1027">
      <pivotArea dataOnly="0" labelOnly="1" outline="0" offset="IV256" fieldPosition="0">
        <references count="2">
          <reference field="0" count="1" selected="0">
            <x v="159"/>
          </reference>
          <reference field="1" count="1">
            <x v="242"/>
          </reference>
        </references>
      </pivotArea>
    </format>
    <format dxfId="1026">
      <pivotArea dataOnly="0" labelOnly="1" outline="0" fieldPosition="0">
        <references count="1">
          <reference field="0" count="1">
            <x v="163"/>
          </reference>
        </references>
      </pivotArea>
    </format>
    <format dxfId="1025">
      <pivotArea dataOnly="0" labelOnly="1" outline="0" fieldPosition="0">
        <references count="2">
          <reference field="0" count="1" selected="0">
            <x v="163"/>
          </reference>
          <reference field="1" count="1">
            <x v="172"/>
          </reference>
        </references>
      </pivotArea>
    </format>
    <format dxfId="1024">
      <pivotArea dataOnly="0" labelOnly="1" outline="0" offset="IV256" fieldPosition="0">
        <references count="1">
          <reference field="0" count="1">
            <x v="166"/>
          </reference>
        </references>
      </pivotArea>
    </format>
    <format dxfId="1023">
      <pivotArea dataOnly="0" labelOnly="1" outline="0" offset="IV256" fieldPosition="0">
        <references count="2">
          <reference field="0" count="1" selected="0">
            <x v="166"/>
          </reference>
          <reference field="1" count="1">
            <x v="55"/>
          </reference>
        </references>
      </pivotArea>
    </format>
    <format dxfId="1022">
      <pivotArea dataOnly="0" labelOnly="1" outline="0" offset="IV256" fieldPosition="0">
        <references count="1">
          <reference field="0" count="1">
            <x v="169"/>
          </reference>
        </references>
      </pivotArea>
    </format>
    <format dxfId="1021">
      <pivotArea dataOnly="0" labelOnly="1" outline="0" offset="IV256" fieldPosition="0">
        <references count="2">
          <reference field="0" count="1" selected="0">
            <x v="169"/>
          </reference>
          <reference field="1" count="1">
            <x v="229"/>
          </reference>
        </references>
      </pivotArea>
    </format>
    <format dxfId="1020">
      <pivotArea dataOnly="0" labelOnly="1" outline="0" fieldPosition="0">
        <references count="1">
          <reference field="0" count="1">
            <x v="170"/>
          </reference>
        </references>
      </pivotArea>
    </format>
    <format dxfId="1019">
      <pivotArea dataOnly="0" labelOnly="1" outline="0" fieldPosition="0">
        <references count="2">
          <reference field="0" count="1" selected="0">
            <x v="170"/>
          </reference>
          <reference field="1" count="1">
            <x v="131"/>
          </reference>
        </references>
      </pivotArea>
    </format>
    <format dxfId="1018">
      <pivotArea dataOnly="0" labelOnly="1" outline="0" offset="IV256" fieldPosition="0">
        <references count="1">
          <reference field="0" count="1">
            <x v="171"/>
          </reference>
        </references>
      </pivotArea>
    </format>
    <format dxfId="1017">
      <pivotArea dataOnly="0" labelOnly="1" outline="0" offset="IV256" fieldPosition="0">
        <references count="2">
          <reference field="0" count="1" selected="0">
            <x v="171"/>
          </reference>
          <reference field="1" count="1">
            <x v="192"/>
          </reference>
        </references>
      </pivotArea>
    </format>
    <format dxfId="1016">
      <pivotArea dataOnly="0" labelOnly="1" outline="0" offset="IV256" fieldPosition="0">
        <references count="1">
          <reference field="0" count="1">
            <x v="172"/>
          </reference>
        </references>
      </pivotArea>
    </format>
    <format dxfId="1015">
      <pivotArea dataOnly="0" labelOnly="1" outline="0" offset="IV256" fieldPosition="0">
        <references count="2">
          <reference field="0" count="1" selected="0">
            <x v="172"/>
          </reference>
          <reference field="1" count="1">
            <x v="162"/>
          </reference>
        </references>
      </pivotArea>
    </format>
    <format dxfId="1014">
      <pivotArea dataOnly="0" labelOnly="1" outline="0" fieldPosition="0">
        <references count="1">
          <reference field="0" count="1">
            <x v="173"/>
          </reference>
        </references>
      </pivotArea>
    </format>
    <format dxfId="1013">
      <pivotArea dataOnly="0" labelOnly="1" outline="0" fieldPosition="0">
        <references count="2">
          <reference field="0" count="1" selected="0">
            <x v="173"/>
          </reference>
          <reference field="1" count="1">
            <x v="97"/>
          </reference>
        </references>
      </pivotArea>
    </format>
    <format dxfId="1012">
      <pivotArea dataOnly="0" labelOnly="1" outline="0" fieldPosition="0">
        <references count="1">
          <reference field="0" count="1">
            <x v="174"/>
          </reference>
        </references>
      </pivotArea>
    </format>
    <format dxfId="1011">
      <pivotArea dataOnly="0" labelOnly="1" outline="0" fieldPosition="0">
        <references count="2">
          <reference field="0" count="1" selected="0">
            <x v="174"/>
          </reference>
          <reference field="1" count="1">
            <x v="155"/>
          </reference>
        </references>
      </pivotArea>
    </format>
    <format dxfId="1010">
      <pivotArea dataOnly="0" labelOnly="1" outline="0" offset="IV1" fieldPosition="0">
        <references count="1">
          <reference field="0" count="1">
            <x v="175"/>
          </reference>
        </references>
      </pivotArea>
    </format>
    <format dxfId="1009">
      <pivotArea dataOnly="0" labelOnly="1" outline="0" offset="IV1" fieldPosition="0">
        <references count="2">
          <reference field="0" count="1" selected="0">
            <x v="175"/>
          </reference>
          <reference field="1" count="1">
            <x v="175"/>
          </reference>
        </references>
      </pivotArea>
    </format>
    <format dxfId="1008">
      <pivotArea dataOnly="0" labelOnly="1" outline="0" offset="IV256" fieldPosition="0">
        <references count="1">
          <reference field="0" count="1">
            <x v="175"/>
          </reference>
        </references>
      </pivotArea>
    </format>
    <format dxfId="1007">
      <pivotArea dataOnly="0" labelOnly="1" outline="0" offset="IV256" fieldPosition="0">
        <references count="2">
          <reference field="0" count="1" selected="0">
            <x v="175"/>
          </reference>
          <reference field="1" count="1">
            <x v="175"/>
          </reference>
        </references>
      </pivotArea>
    </format>
    <format dxfId="1006">
      <pivotArea dataOnly="0" labelOnly="1" outline="0" offset="IV256" fieldPosition="0">
        <references count="1">
          <reference field="0" count="1">
            <x v="176"/>
          </reference>
        </references>
      </pivotArea>
    </format>
    <format dxfId="1005">
      <pivotArea dataOnly="0" labelOnly="1" outline="0" offset="IV256" fieldPosition="0">
        <references count="2">
          <reference field="0" count="1" selected="0">
            <x v="176"/>
          </reference>
          <reference field="1" count="1">
            <x v="173"/>
          </reference>
        </references>
      </pivotArea>
    </format>
    <format dxfId="1004">
      <pivotArea dataOnly="0" labelOnly="1" outline="0" offset="IV256" fieldPosition="0">
        <references count="1">
          <reference field="0" count="1">
            <x v="177"/>
          </reference>
        </references>
      </pivotArea>
    </format>
    <format dxfId="1003">
      <pivotArea dataOnly="0" labelOnly="1" outline="0" offset="IV256" fieldPosition="0">
        <references count="2">
          <reference field="0" count="1" selected="0">
            <x v="177"/>
          </reference>
          <reference field="1" count="1">
            <x v="17"/>
          </reference>
        </references>
      </pivotArea>
    </format>
    <format dxfId="1002">
      <pivotArea dataOnly="0" labelOnly="1" outline="0" offset="IV256" fieldPosition="0">
        <references count="1">
          <reference field="0" count="1">
            <x v="178"/>
          </reference>
        </references>
      </pivotArea>
    </format>
    <format dxfId="1001">
      <pivotArea dataOnly="0" labelOnly="1" outline="0" offset="IV256" fieldPosition="0">
        <references count="2">
          <reference field="0" count="1" selected="0">
            <x v="178"/>
          </reference>
          <reference field="1" count="1">
            <x v="188"/>
          </reference>
        </references>
      </pivotArea>
    </format>
    <format dxfId="1000">
      <pivotArea dataOnly="0" labelOnly="1" outline="0" fieldPosition="0">
        <references count="1">
          <reference field="0" count="1">
            <x v="179"/>
          </reference>
        </references>
      </pivotArea>
    </format>
    <format dxfId="999">
      <pivotArea dataOnly="0" labelOnly="1" outline="0" fieldPosition="0">
        <references count="2">
          <reference field="0" count="1" selected="0">
            <x v="179"/>
          </reference>
          <reference field="1" count="1">
            <x v="139"/>
          </reference>
        </references>
      </pivotArea>
    </format>
    <format dxfId="998">
      <pivotArea dataOnly="0" labelOnly="1" outline="0" offset="IV256" fieldPosition="0">
        <references count="1">
          <reference field="0" count="1">
            <x v="180"/>
          </reference>
        </references>
      </pivotArea>
    </format>
    <format dxfId="997">
      <pivotArea dataOnly="0" labelOnly="1" outline="0" offset="IV256" fieldPosition="0">
        <references count="2">
          <reference field="0" count="1" selected="0">
            <x v="180"/>
          </reference>
          <reference field="1" count="1">
            <x v="263"/>
          </reference>
        </references>
      </pivotArea>
    </format>
    <format dxfId="996">
      <pivotArea dataOnly="0" labelOnly="1" outline="0" offset="IV256" fieldPosition="0">
        <references count="1">
          <reference field="0" count="1">
            <x v="181"/>
          </reference>
        </references>
      </pivotArea>
    </format>
    <format dxfId="995">
      <pivotArea dataOnly="0" labelOnly="1" outline="0" offset="IV256" fieldPosition="0">
        <references count="2">
          <reference field="0" count="1" selected="0">
            <x v="181"/>
          </reference>
          <reference field="1" count="1">
            <x v="182"/>
          </reference>
        </references>
      </pivotArea>
    </format>
    <format dxfId="994">
      <pivotArea dataOnly="0" labelOnly="1" outline="0" offset="IV256" fieldPosition="0">
        <references count="1">
          <reference field="0" count="1">
            <x v="183"/>
          </reference>
        </references>
      </pivotArea>
    </format>
    <format dxfId="993">
      <pivotArea dataOnly="0" labelOnly="1" outline="0" offset="IV256" fieldPosition="0">
        <references count="2">
          <reference field="0" count="1" selected="0">
            <x v="183"/>
          </reference>
          <reference field="1" count="1">
            <x v="170"/>
          </reference>
        </references>
      </pivotArea>
    </format>
    <format dxfId="992">
      <pivotArea dataOnly="0" labelOnly="1" outline="0" offset="IV256" fieldPosition="0">
        <references count="1">
          <reference field="0" count="1">
            <x v="184"/>
          </reference>
        </references>
      </pivotArea>
    </format>
    <format dxfId="991">
      <pivotArea dataOnly="0" labelOnly="1" outline="0" offset="IV256" fieldPosition="0">
        <references count="2">
          <reference field="0" count="1" selected="0">
            <x v="184"/>
          </reference>
          <reference field="1" count="1">
            <x v="208"/>
          </reference>
        </references>
      </pivotArea>
    </format>
    <format dxfId="990">
      <pivotArea dataOnly="0" labelOnly="1" outline="0" offset="IV256" fieldPosition="0">
        <references count="1">
          <reference field="0" count="1">
            <x v="185"/>
          </reference>
        </references>
      </pivotArea>
    </format>
    <format dxfId="989">
      <pivotArea dataOnly="0" labelOnly="1" outline="0" offset="IV256" fieldPosition="0">
        <references count="1">
          <reference field="0" count="1">
            <x v="186"/>
          </reference>
        </references>
      </pivotArea>
    </format>
    <format dxfId="988">
      <pivotArea dataOnly="0" labelOnly="1" outline="0" offset="IV256" fieldPosition="0">
        <references count="2">
          <reference field="0" count="1" selected="0">
            <x v="186"/>
          </reference>
          <reference field="1" count="1">
            <x v="154"/>
          </reference>
        </references>
      </pivotArea>
    </format>
    <format dxfId="987">
      <pivotArea dataOnly="0" labelOnly="1" outline="0" fieldPosition="0">
        <references count="1">
          <reference field="0" count="1">
            <x v="188"/>
          </reference>
        </references>
      </pivotArea>
    </format>
    <format dxfId="986">
      <pivotArea dataOnly="0" labelOnly="1" outline="0" fieldPosition="0">
        <references count="2">
          <reference field="0" count="1" selected="0">
            <x v="188"/>
          </reference>
          <reference field="1" count="1">
            <x v="163"/>
          </reference>
        </references>
      </pivotArea>
    </format>
    <format dxfId="985">
      <pivotArea dataOnly="0" labelOnly="1" outline="0" offset="IV256" fieldPosition="0">
        <references count="1">
          <reference field="0" count="1">
            <x v="189"/>
          </reference>
        </references>
      </pivotArea>
    </format>
    <format dxfId="984">
      <pivotArea dataOnly="0" labelOnly="1" outline="0" offset="IV256" fieldPosition="0">
        <references count="2">
          <reference field="0" count="1" selected="0">
            <x v="189"/>
          </reference>
          <reference field="1" count="1">
            <x v="156"/>
          </reference>
        </references>
      </pivotArea>
    </format>
    <format dxfId="983">
      <pivotArea dataOnly="0" labelOnly="1" outline="0" offset="IV256" fieldPosition="0">
        <references count="1">
          <reference field="0" count="1">
            <x v="190"/>
          </reference>
        </references>
      </pivotArea>
    </format>
    <format dxfId="982">
      <pivotArea dataOnly="0" labelOnly="1" outline="0" offset="IV256" fieldPosition="0">
        <references count="2">
          <reference field="0" count="1" selected="0">
            <x v="190"/>
          </reference>
          <reference field="1" count="1">
            <x v="52"/>
          </reference>
        </references>
      </pivotArea>
    </format>
    <format dxfId="981">
      <pivotArea dataOnly="0" labelOnly="1" outline="0" fieldPosition="0">
        <references count="1">
          <reference field="0" count="1">
            <x v="191"/>
          </reference>
        </references>
      </pivotArea>
    </format>
    <format dxfId="980">
      <pivotArea dataOnly="0" labelOnly="1" outline="0" fieldPosition="0">
        <references count="2">
          <reference field="0" count="1" selected="0">
            <x v="191"/>
          </reference>
          <reference field="1" count="1">
            <x v="226"/>
          </reference>
        </references>
      </pivotArea>
    </format>
    <format dxfId="979">
      <pivotArea dataOnly="0" labelOnly="1" outline="0" fieldPosition="0">
        <references count="1">
          <reference field="0" count="1">
            <x v="192"/>
          </reference>
        </references>
      </pivotArea>
    </format>
    <format dxfId="978">
      <pivotArea dataOnly="0" labelOnly="1" outline="0" fieldPosition="0">
        <references count="2">
          <reference field="0" count="1" selected="0">
            <x v="192"/>
          </reference>
          <reference field="1" count="1">
            <x v="248"/>
          </reference>
        </references>
      </pivotArea>
    </format>
    <format dxfId="977">
      <pivotArea dataOnly="0" labelOnly="1" outline="0" offset="IV256" fieldPosition="0">
        <references count="1">
          <reference field="0" count="1">
            <x v="193"/>
          </reference>
        </references>
      </pivotArea>
    </format>
    <format dxfId="976">
      <pivotArea dataOnly="0" labelOnly="1" outline="0" offset="IV256" fieldPosition="0">
        <references count="2">
          <reference field="0" count="1" selected="0">
            <x v="193"/>
          </reference>
          <reference field="1" count="1">
            <x v="199"/>
          </reference>
        </references>
      </pivotArea>
    </format>
    <format dxfId="975">
      <pivotArea dataOnly="0" labelOnly="1" outline="0" offset="IV256" fieldPosition="0">
        <references count="1">
          <reference field="0" count="1">
            <x v="194"/>
          </reference>
        </references>
      </pivotArea>
    </format>
    <format dxfId="974">
      <pivotArea dataOnly="0" labelOnly="1" outline="0" offset="IV256" fieldPosition="0">
        <references count="2">
          <reference field="0" count="1" selected="0">
            <x v="194"/>
          </reference>
          <reference field="1" count="1">
            <x v="256"/>
          </reference>
        </references>
      </pivotArea>
    </format>
    <format dxfId="973">
      <pivotArea dataOnly="0" labelOnly="1" outline="0" offset="IV256" fieldPosition="0">
        <references count="1">
          <reference field="0" count="1">
            <x v="197"/>
          </reference>
        </references>
      </pivotArea>
    </format>
    <format dxfId="972">
      <pivotArea dataOnly="0" labelOnly="1" outline="0" offset="IV256" fieldPosition="0">
        <references count="2">
          <reference field="0" count="1" selected="0">
            <x v="197"/>
          </reference>
          <reference field="1" count="1">
            <x v="253"/>
          </reference>
        </references>
      </pivotArea>
    </format>
    <format dxfId="971">
      <pivotArea dataOnly="0" labelOnly="1" outline="0" offset="IV256" fieldPosition="0">
        <references count="1">
          <reference field="0" count="1">
            <x v="200"/>
          </reference>
        </references>
      </pivotArea>
    </format>
    <format dxfId="970">
      <pivotArea dataOnly="0" labelOnly="1" outline="0" offset="IV256" fieldPosition="0">
        <references count="2">
          <reference field="0" count="1" selected="0">
            <x v="200"/>
          </reference>
          <reference field="1" count="1">
            <x v="37"/>
          </reference>
        </references>
      </pivotArea>
    </format>
    <format dxfId="969">
      <pivotArea dataOnly="0" labelOnly="1" outline="0" fieldPosition="0">
        <references count="1">
          <reference field="0" count="1">
            <x v="201"/>
          </reference>
        </references>
      </pivotArea>
    </format>
    <format dxfId="968">
      <pivotArea dataOnly="0" labelOnly="1" outline="0" fieldPosition="0">
        <references count="2">
          <reference field="0" count="1" selected="0">
            <x v="201"/>
          </reference>
          <reference field="1" count="1">
            <x v="191"/>
          </reference>
        </references>
      </pivotArea>
    </format>
    <format dxfId="967">
      <pivotArea dataOnly="0" labelOnly="1" outline="0" offset="IV256" fieldPosition="0">
        <references count="1">
          <reference field="0" count="1">
            <x v="202"/>
          </reference>
        </references>
      </pivotArea>
    </format>
    <format dxfId="966">
      <pivotArea dataOnly="0" labelOnly="1" outline="0" offset="IV256" fieldPosition="0">
        <references count="2">
          <reference field="0" count="1" selected="0">
            <x v="202"/>
          </reference>
          <reference field="1" count="1">
            <x v="80"/>
          </reference>
        </references>
      </pivotArea>
    </format>
    <format dxfId="965">
      <pivotArea dataOnly="0" labelOnly="1" outline="0" offset="IV256" fieldPosition="0">
        <references count="1">
          <reference field="0" count="1">
            <x v="203"/>
          </reference>
        </references>
      </pivotArea>
    </format>
    <format dxfId="964">
      <pivotArea dataOnly="0" labelOnly="1" outline="0" offset="IV256" fieldPosition="0">
        <references count="2">
          <reference field="0" count="1" selected="0">
            <x v="203"/>
          </reference>
          <reference field="1" count="1">
            <x v="12"/>
          </reference>
        </references>
      </pivotArea>
    </format>
    <format dxfId="963">
      <pivotArea dataOnly="0" labelOnly="1" outline="0" fieldPosition="0">
        <references count="1">
          <reference field="0" count="1">
            <x v="204"/>
          </reference>
        </references>
      </pivotArea>
    </format>
    <format dxfId="962">
      <pivotArea dataOnly="0" labelOnly="1" outline="0" fieldPosition="0">
        <references count="2">
          <reference field="0" count="1" selected="0">
            <x v="204"/>
          </reference>
          <reference field="1" count="1">
            <x v="64"/>
          </reference>
        </references>
      </pivotArea>
    </format>
    <format dxfId="961">
      <pivotArea dataOnly="0" labelOnly="1" outline="0" fieldPosition="0">
        <references count="1">
          <reference field="0" count="1">
            <x v="206"/>
          </reference>
        </references>
      </pivotArea>
    </format>
    <format dxfId="960">
      <pivotArea dataOnly="0" labelOnly="1" outline="0" fieldPosition="0">
        <references count="2">
          <reference field="0" count="1" selected="0">
            <x v="206"/>
          </reference>
          <reference field="1" count="1">
            <x v="78"/>
          </reference>
        </references>
      </pivotArea>
    </format>
    <format dxfId="959">
      <pivotArea dataOnly="0" labelOnly="1" outline="0" fieldPosition="0">
        <references count="1">
          <reference field="0" count="1">
            <x v="209"/>
          </reference>
        </references>
      </pivotArea>
    </format>
    <format dxfId="958">
      <pivotArea dataOnly="0" labelOnly="1" outline="0" offset="IV256" fieldPosition="0">
        <references count="1">
          <reference field="0" count="1">
            <x v="216"/>
          </reference>
        </references>
      </pivotArea>
    </format>
    <format dxfId="957">
      <pivotArea dataOnly="0" labelOnly="1" outline="0" offset="IV256" fieldPosition="0">
        <references count="2">
          <reference field="0" count="1" selected="0">
            <x v="216"/>
          </reference>
          <reference field="1" count="1">
            <x v="44"/>
          </reference>
        </references>
      </pivotArea>
    </format>
    <format dxfId="956">
      <pivotArea dataOnly="0" labelOnly="1" outline="0" offset="IV256" fieldPosition="0">
        <references count="1">
          <reference field="0" count="1">
            <x v="217"/>
          </reference>
        </references>
      </pivotArea>
    </format>
    <format dxfId="955">
      <pivotArea dataOnly="0" labelOnly="1" outline="0" offset="IV256" fieldPosition="0">
        <references count="2">
          <reference field="0" count="1" selected="0">
            <x v="217"/>
          </reference>
          <reference field="1" count="1">
            <x v="20"/>
          </reference>
        </references>
      </pivotArea>
    </format>
    <format dxfId="954">
      <pivotArea dataOnly="0" labelOnly="1" outline="0" offset="IV256" fieldPosition="0">
        <references count="1">
          <reference field="0" count="1">
            <x v="218"/>
          </reference>
        </references>
      </pivotArea>
    </format>
    <format dxfId="953">
      <pivotArea dataOnly="0" labelOnly="1" outline="0" offset="IV256" fieldPosition="0">
        <references count="2">
          <reference field="0" count="1" selected="0">
            <x v="218"/>
          </reference>
          <reference field="1" count="1">
            <x v="224"/>
          </reference>
        </references>
      </pivotArea>
    </format>
    <format dxfId="952">
      <pivotArea dataOnly="0" labelOnly="1" outline="0" fieldPosition="0">
        <references count="1">
          <reference field="0" count="1">
            <x v="219"/>
          </reference>
        </references>
      </pivotArea>
    </format>
    <format dxfId="951">
      <pivotArea dataOnly="0" labelOnly="1" outline="0" fieldPosition="0">
        <references count="2">
          <reference field="0" count="1" selected="0">
            <x v="219"/>
          </reference>
          <reference field="1" count="1">
            <x v="3"/>
          </reference>
        </references>
      </pivotArea>
    </format>
    <format dxfId="950">
      <pivotArea dataOnly="0" labelOnly="1" outline="0" offset="IV256" fieldPosition="0">
        <references count="1">
          <reference field="0" count="1">
            <x v="220"/>
          </reference>
        </references>
      </pivotArea>
    </format>
    <format dxfId="949">
      <pivotArea dataOnly="0" labelOnly="1" outline="0" offset="IV256" fieldPosition="0">
        <references count="2">
          <reference field="0" count="1" selected="0">
            <x v="220"/>
          </reference>
          <reference field="1" count="1">
            <x v="112"/>
          </reference>
        </references>
      </pivotArea>
    </format>
    <format dxfId="948">
      <pivotArea dataOnly="0" labelOnly="1" outline="0" offset="IV256" fieldPosition="0">
        <references count="1">
          <reference field="0" count="1">
            <x v="222"/>
          </reference>
        </references>
      </pivotArea>
    </format>
    <format dxfId="947">
      <pivotArea dataOnly="0" labelOnly="1" outline="0" offset="IV256" fieldPosition="0">
        <references count="2">
          <reference field="0" count="1" selected="0">
            <x v="222"/>
          </reference>
          <reference field="1" count="1">
            <x v="149"/>
          </reference>
        </references>
      </pivotArea>
    </format>
    <format dxfId="946">
      <pivotArea dataOnly="0" labelOnly="1" outline="0" fieldPosition="0">
        <references count="1">
          <reference field="0" count="1">
            <x v="223"/>
          </reference>
        </references>
      </pivotArea>
    </format>
    <format dxfId="945">
      <pivotArea dataOnly="0" labelOnly="1" outline="0" fieldPosition="0">
        <references count="2">
          <reference field="0" count="1" selected="0">
            <x v="223"/>
          </reference>
          <reference field="1" count="1">
            <x v="231"/>
          </reference>
        </references>
      </pivotArea>
    </format>
    <format dxfId="944">
      <pivotArea dataOnly="0" labelOnly="1" outline="0" offset="IV256" fieldPosition="0">
        <references count="1">
          <reference field="0" count="1">
            <x v="226"/>
          </reference>
        </references>
      </pivotArea>
    </format>
    <format dxfId="943">
      <pivotArea dataOnly="0" labelOnly="1" outline="0" offset="IV256" fieldPosition="0">
        <references count="2">
          <reference field="0" count="1" selected="0">
            <x v="226"/>
          </reference>
          <reference field="1" count="1">
            <x v="250"/>
          </reference>
        </references>
      </pivotArea>
    </format>
    <format dxfId="942">
      <pivotArea dataOnly="0" labelOnly="1" outline="0" offset="IV256" fieldPosition="0">
        <references count="1">
          <reference field="0" count="1">
            <x v="227"/>
          </reference>
        </references>
      </pivotArea>
    </format>
    <format dxfId="941">
      <pivotArea dataOnly="0" labelOnly="1" outline="0" offset="IV256" fieldPosition="0">
        <references count="2">
          <reference field="0" count="1" selected="0">
            <x v="227"/>
          </reference>
          <reference field="1" count="1">
            <x v="73"/>
          </reference>
        </references>
      </pivotArea>
    </format>
    <format dxfId="940">
      <pivotArea dataOnly="0" labelOnly="1" outline="0" offset="IV256" fieldPosition="0">
        <references count="1">
          <reference field="0" count="1">
            <x v="229"/>
          </reference>
        </references>
      </pivotArea>
    </format>
    <format dxfId="939">
      <pivotArea dataOnly="0" labelOnly="1" outline="0" offset="IV256" fieldPosition="0">
        <references count="2">
          <reference field="0" count="1" selected="0">
            <x v="229"/>
          </reference>
          <reference field="1" count="1">
            <x v="151"/>
          </reference>
        </references>
      </pivotArea>
    </format>
    <format dxfId="938">
      <pivotArea dataOnly="0" labelOnly="1" outline="0" offset="IV256" fieldPosition="0">
        <references count="1">
          <reference field="0" count="1">
            <x v="230"/>
          </reference>
        </references>
      </pivotArea>
    </format>
    <format dxfId="937">
      <pivotArea dataOnly="0" labelOnly="1" outline="0" offset="IV256" fieldPosition="0">
        <references count="2">
          <reference field="0" count="1" selected="0">
            <x v="230"/>
          </reference>
          <reference field="1" count="1">
            <x v="65"/>
          </reference>
        </references>
      </pivotArea>
    </format>
    <format dxfId="936">
      <pivotArea dataOnly="0" labelOnly="1" outline="0" fieldPosition="0">
        <references count="1">
          <reference field="0" count="1">
            <x v="231"/>
          </reference>
        </references>
      </pivotArea>
    </format>
    <format dxfId="935">
      <pivotArea dataOnly="0" labelOnly="1" outline="0" fieldPosition="0">
        <references count="2">
          <reference field="0" count="1" selected="0">
            <x v="231"/>
          </reference>
          <reference field="1" count="1">
            <x v="4"/>
          </reference>
        </references>
      </pivotArea>
    </format>
    <format dxfId="934">
      <pivotArea dataOnly="0" labelOnly="1" outline="0" offset="IV256" fieldPosition="0">
        <references count="1">
          <reference field="0" count="1">
            <x v="232"/>
          </reference>
        </references>
      </pivotArea>
    </format>
    <format dxfId="933">
      <pivotArea dataOnly="0" labelOnly="1" outline="0" offset="IV256" fieldPosition="0">
        <references count="2">
          <reference field="0" count="1" selected="0">
            <x v="232"/>
          </reference>
          <reference field="1" count="1">
            <x v="133"/>
          </reference>
        </references>
      </pivotArea>
    </format>
    <format dxfId="932">
      <pivotArea dataOnly="0" labelOnly="1" outline="0" fieldPosition="0">
        <references count="1">
          <reference field="0" count="1">
            <x v="234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234"/>
          </reference>
          <reference field="1" count="1">
            <x v="141"/>
          </reference>
        </references>
      </pivotArea>
    </format>
    <format dxfId="930">
      <pivotArea dataOnly="0" labelOnly="1" outline="0" offset="IV256" fieldPosition="0">
        <references count="1">
          <reference field="0" count="1">
            <x v="237"/>
          </reference>
        </references>
      </pivotArea>
    </format>
    <format dxfId="929">
      <pivotArea dataOnly="0" labelOnly="1" outline="0" offset="IV256" fieldPosition="0">
        <references count="2">
          <reference field="0" count="1" selected="0">
            <x v="237"/>
          </reference>
          <reference field="1" count="1">
            <x v="251"/>
          </reference>
        </references>
      </pivotArea>
    </format>
    <format dxfId="928">
      <pivotArea dataOnly="0" labelOnly="1" outline="0" fieldPosition="0">
        <references count="1">
          <reference field="0" count="1">
            <x v="238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238"/>
          </reference>
          <reference field="1" count="1">
            <x v="54"/>
          </reference>
        </references>
      </pivotArea>
    </format>
    <format dxfId="926">
      <pivotArea dataOnly="0" labelOnly="1" outline="0" offset="IV256" fieldPosition="0">
        <references count="1">
          <reference field="0" count="1">
            <x v="239"/>
          </reference>
        </references>
      </pivotArea>
    </format>
    <format dxfId="925">
      <pivotArea dataOnly="0" labelOnly="1" outline="0" offset="IV256" fieldPosition="0">
        <references count="2">
          <reference field="0" count="1" selected="0">
            <x v="239"/>
          </reference>
          <reference field="1" count="1">
            <x v="88"/>
          </reference>
        </references>
      </pivotArea>
    </format>
    <format dxfId="924">
      <pivotArea dataOnly="0" labelOnly="1" outline="0" fieldPosition="0">
        <references count="1">
          <reference field="0" count="1">
            <x v="240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240"/>
          </reference>
          <reference field="1" count="1">
            <x v="244"/>
          </reference>
        </references>
      </pivotArea>
    </format>
    <format dxfId="922">
      <pivotArea dataOnly="0" labelOnly="1" outline="0" offset="IV256" fieldPosition="0">
        <references count="1">
          <reference field="0" count="1">
            <x v="241"/>
          </reference>
        </references>
      </pivotArea>
    </format>
    <format dxfId="921">
      <pivotArea dataOnly="0" labelOnly="1" outline="0" offset="IV256" fieldPosition="0">
        <references count="2">
          <reference field="0" count="1" selected="0">
            <x v="241"/>
          </reference>
          <reference field="1" count="1">
            <x v="240"/>
          </reference>
        </references>
      </pivotArea>
    </format>
    <format dxfId="920">
      <pivotArea dataOnly="0" labelOnly="1" outline="0" fieldPosition="0">
        <references count="1">
          <reference field="0" count="1">
            <x v="245"/>
          </reference>
        </references>
      </pivotArea>
    </format>
    <format dxfId="919">
      <pivotArea dataOnly="0" labelOnly="1" outline="0" fieldPosition="0">
        <references count="2">
          <reference field="0" count="1" selected="0">
            <x v="245"/>
          </reference>
          <reference field="1" count="1">
            <x v="136"/>
          </reference>
        </references>
      </pivotArea>
    </format>
    <format dxfId="918">
      <pivotArea dataOnly="0" labelOnly="1" outline="0" offset="IV256" fieldPosition="0">
        <references count="1">
          <reference field="0" count="1">
            <x v="246"/>
          </reference>
        </references>
      </pivotArea>
    </format>
    <format dxfId="917">
      <pivotArea dataOnly="0" labelOnly="1" outline="0" offset="IV256" fieldPosition="0">
        <references count="2">
          <reference field="0" count="1" selected="0">
            <x v="246"/>
          </reference>
          <reference field="1" count="1">
            <x v="135"/>
          </reference>
        </references>
      </pivotArea>
    </format>
    <format dxfId="916">
      <pivotArea dataOnly="0" labelOnly="1" outline="0" offset="IV256" fieldPosition="0">
        <references count="1">
          <reference field="0" count="1">
            <x v="247"/>
          </reference>
        </references>
      </pivotArea>
    </format>
    <format dxfId="915">
      <pivotArea dataOnly="0" labelOnly="1" outline="0" offset="IV256" fieldPosition="0">
        <references count="2">
          <reference field="0" count="1" selected="0">
            <x v="247"/>
          </reference>
          <reference field="1" count="1">
            <x v="29"/>
          </reference>
        </references>
      </pivotArea>
    </format>
    <format dxfId="914">
      <pivotArea dataOnly="0" labelOnly="1" outline="0" offset="IV256" fieldPosition="0">
        <references count="1">
          <reference field="0" count="1">
            <x v="250"/>
          </reference>
        </references>
      </pivotArea>
    </format>
    <format dxfId="913">
      <pivotArea dataOnly="0" labelOnly="1" outline="0" offset="IV256" fieldPosition="0">
        <references count="2">
          <reference field="0" count="1" selected="0">
            <x v="250"/>
          </reference>
          <reference field="1" count="1">
            <x v="60"/>
          </reference>
        </references>
      </pivotArea>
    </format>
    <format dxfId="912">
      <pivotArea dataOnly="0" labelOnly="1" outline="0" offset="IV256" fieldPosition="0">
        <references count="1">
          <reference field="0" count="1">
            <x v="252"/>
          </reference>
        </references>
      </pivotArea>
    </format>
    <format dxfId="911">
      <pivotArea dataOnly="0" labelOnly="1" outline="0" offset="IV256" fieldPosition="0">
        <references count="2">
          <reference field="0" count="1" selected="0">
            <x v="252"/>
          </reference>
          <reference field="1" count="1">
            <x v="286"/>
          </reference>
        </references>
      </pivotArea>
    </format>
    <format dxfId="910">
      <pivotArea dataOnly="0" labelOnly="1" outline="0" offset="IV256" fieldPosition="0">
        <references count="1">
          <reference field="0" count="1">
            <x v="253"/>
          </reference>
        </references>
      </pivotArea>
    </format>
    <format dxfId="909">
      <pivotArea dataOnly="0" labelOnly="1" outline="0" offset="IV256" fieldPosition="0">
        <references count="2">
          <reference field="0" count="1" selected="0">
            <x v="253"/>
          </reference>
          <reference field="1" count="1">
            <x v="57"/>
          </reference>
        </references>
      </pivotArea>
    </format>
    <format dxfId="908">
      <pivotArea dataOnly="0" labelOnly="1" outline="0" offset="IV256" fieldPosition="0">
        <references count="1">
          <reference field="0" count="1">
            <x v="254"/>
          </reference>
        </references>
      </pivotArea>
    </format>
    <format dxfId="907">
      <pivotArea dataOnly="0" labelOnly="1" outline="0" offset="IV256" fieldPosition="0">
        <references count="2">
          <reference field="0" count="1" selected="0">
            <x v="254"/>
          </reference>
          <reference field="1" count="1">
            <x v="215"/>
          </reference>
        </references>
      </pivotArea>
    </format>
    <format dxfId="906">
      <pivotArea dataOnly="0" labelOnly="1" outline="0" fieldPosition="0">
        <references count="1">
          <reference field="0" count="1">
            <x v="257"/>
          </reference>
        </references>
      </pivotArea>
    </format>
    <format dxfId="905">
      <pivotArea dataOnly="0" labelOnly="1" outline="0" fieldPosition="0">
        <references count="1">
          <reference field="0" count="1">
            <x v="258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258"/>
          </reference>
          <reference field="1" count="1">
            <x v="177"/>
          </reference>
        </references>
      </pivotArea>
    </format>
    <format dxfId="903">
      <pivotArea dataOnly="0" labelOnly="1" outline="0" offset="IV256" fieldPosition="0">
        <references count="1">
          <reference field="0" count="1">
            <x v="259"/>
          </reference>
        </references>
      </pivotArea>
    </format>
    <format dxfId="902">
      <pivotArea dataOnly="0" labelOnly="1" outline="0" offset="IV256" fieldPosition="0">
        <references count="2">
          <reference field="0" count="1" selected="0">
            <x v="259"/>
          </reference>
          <reference field="1" count="1">
            <x v="33"/>
          </reference>
        </references>
      </pivotArea>
    </format>
    <format dxfId="901">
      <pivotArea dataOnly="0" labelOnly="1" outline="0" offset="IV256" fieldPosition="0">
        <references count="1">
          <reference field="0" count="1">
            <x v="260"/>
          </reference>
        </references>
      </pivotArea>
    </format>
    <format dxfId="900">
      <pivotArea dataOnly="0" labelOnly="1" outline="0" offset="IV256" fieldPosition="0">
        <references count="2">
          <reference field="0" count="1" selected="0">
            <x v="260"/>
          </reference>
          <reference field="1" count="1">
            <x v="284"/>
          </reference>
        </references>
      </pivotArea>
    </format>
    <format dxfId="899">
      <pivotArea dataOnly="0" labelOnly="1" outline="0" offset="IV256" fieldPosition="0">
        <references count="1">
          <reference field="0" count="1">
            <x v="261"/>
          </reference>
        </references>
      </pivotArea>
    </format>
    <format dxfId="898">
      <pivotArea dataOnly="0" labelOnly="1" outline="0" offset="IV256" fieldPosition="0">
        <references count="2">
          <reference field="0" count="1" selected="0">
            <x v="261"/>
          </reference>
          <reference field="1" count="1">
            <x v="272"/>
          </reference>
        </references>
      </pivotArea>
    </format>
    <format dxfId="897">
      <pivotArea dataOnly="0" labelOnly="1" outline="0" offset="IV256" fieldPosition="0">
        <references count="1">
          <reference field="0" count="1">
            <x v="262"/>
          </reference>
        </references>
      </pivotArea>
    </format>
    <format dxfId="896">
      <pivotArea dataOnly="0" labelOnly="1" outline="0" offset="IV256" fieldPosition="0">
        <references count="2">
          <reference field="0" count="1" selected="0">
            <x v="262"/>
          </reference>
          <reference field="1" count="1">
            <x v="43"/>
          </reference>
        </references>
      </pivotArea>
    </format>
    <format dxfId="895">
      <pivotArea dataOnly="0" labelOnly="1" outline="0" fieldPosition="0">
        <references count="1">
          <reference field="0" count="1">
            <x v="263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263"/>
          </reference>
          <reference field="1" count="1">
            <x v="123"/>
          </reference>
        </references>
      </pivotArea>
    </format>
    <format dxfId="893">
      <pivotArea dataOnly="0" labelOnly="1" outline="0" fieldPosition="0">
        <references count="1">
          <reference field="0" count="1">
            <x v="264"/>
          </reference>
        </references>
      </pivotArea>
    </format>
    <format dxfId="892">
      <pivotArea dataOnly="0" labelOnly="1" outline="0" fieldPosition="0">
        <references count="2">
          <reference field="0" count="1" selected="0">
            <x v="264"/>
          </reference>
          <reference field="1" count="1">
            <x v="252"/>
          </reference>
        </references>
      </pivotArea>
    </format>
    <format dxfId="891">
      <pivotArea dataOnly="0" labelOnly="1" outline="0" fieldPosition="0">
        <references count="1">
          <reference field="0" count="1">
            <x v="265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265"/>
          </reference>
          <reference field="1" count="1">
            <x v="75"/>
          </reference>
        </references>
      </pivotArea>
    </format>
    <format dxfId="889">
      <pivotArea dataOnly="0" labelOnly="1" outline="0" fieldPosition="0">
        <references count="1">
          <reference field="0" count="1">
            <x v="266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266"/>
          </reference>
          <reference field="1" count="1">
            <x v="41"/>
          </reference>
        </references>
      </pivotArea>
    </format>
    <format dxfId="887">
      <pivotArea dataOnly="0" labelOnly="1" outline="0" offset="IV256" fieldPosition="0">
        <references count="1">
          <reference field="0" count="1">
            <x v="267"/>
          </reference>
        </references>
      </pivotArea>
    </format>
    <format dxfId="886">
      <pivotArea dataOnly="0" labelOnly="1" outline="0" offset="IV256" fieldPosition="0">
        <references count="2">
          <reference field="0" count="1" selected="0">
            <x v="267"/>
          </reference>
          <reference field="1" count="1">
            <x v="132"/>
          </reference>
        </references>
      </pivotArea>
    </format>
    <format dxfId="885">
      <pivotArea dataOnly="0" labelOnly="1" outline="0" offset="IV256" fieldPosition="0">
        <references count="1">
          <reference field="0" count="1">
            <x v="268"/>
          </reference>
        </references>
      </pivotArea>
    </format>
    <format dxfId="884">
      <pivotArea dataOnly="0" labelOnly="1" outline="0" offset="IV256" fieldPosition="0">
        <references count="2">
          <reference field="0" count="1" selected="0">
            <x v="268"/>
          </reference>
          <reference field="1" count="1">
            <x v="165"/>
          </reference>
        </references>
      </pivotArea>
    </format>
    <format dxfId="883">
      <pivotArea dataOnly="0" labelOnly="1" outline="0" offset="IV256" fieldPosition="0">
        <references count="1">
          <reference field="0" count="1">
            <x v="269"/>
          </reference>
        </references>
      </pivotArea>
    </format>
    <format dxfId="882">
      <pivotArea dataOnly="0" labelOnly="1" outline="0" offset="IV256" fieldPosition="0">
        <references count="2">
          <reference field="0" count="1" selected="0">
            <x v="269"/>
          </reference>
          <reference field="1" count="1">
            <x v="108"/>
          </reference>
        </references>
      </pivotArea>
    </format>
    <format dxfId="881">
      <pivotArea dataOnly="0" labelOnly="1" outline="0" offset="IV256" fieldPosition="0">
        <references count="1">
          <reference field="0" count="1">
            <x v="270"/>
          </reference>
        </references>
      </pivotArea>
    </format>
    <format dxfId="880">
      <pivotArea dataOnly="0" labelOnly="1" outline="0" offset="IV256" fieldPosition="0">
        <references count="2">
          <reference field="0" count="1" selected="0">
            <x v="270"/>
          </reference>
          <reference field="1" count="1">
            <x v="299"/>
          </reference>
        </references>
      </pivotArea>
    </format>
    <format dxfId="879">
      <pivotArea dataOnly="0" labelOnly="1" outline="0" offset="IV256" fieldPosition="0">
        <references count="1">
          <reference field="0" count="1">
            <x v="271"/>
          </reference>
        </references>
      </pivotArea>
    </format>
    <format dxfId="878">
      <pivotArea dataOnly="0" labelOnly="1" outline="0" offset="IV256" fieldPosition="0">
        <references count="2">
          <reference field="0" count="1" selected="0">
            <x v="271"/>
          </reference>
          <reference field="1" count="1">
            <x v="164"/>
          </reference>
        </references>
      </pivotArea>
    </format>
    <format dxfId="877">
      <pivotArea dataOnly="0" labelOnly="1" outline="0" offset="IV256" fieldPosition="0">
        <references count="1">
          <reference field="0" count="1">
            <x v="273"/>
          </reference>
        </references>
      </pivotArea>
    </format>
    <format dxfId="876">
      <pivotArea dataOnly="0" labelOnly="1" outline="0" offset="IV256" fieldPosition="0">
        <references count="2">
          <reference field="0" count="1" selected="0">
            <x v="273"/>
          </reference>
          <reference field="1" count="1">
            <x v="174"/>
          </reference>
        </references>
      </pivotArea>
    </format>
    <format dxfId="875">
      <pivotArea dataOnly="0" labelOnly="1" outline="0" offset="IV256" fieldPosition="0">
        <references count="1">
          <reference field="0" count="1">
            <x v="274"/>
          </reference>
        </references>
      </pivotArea>
    </format>
    <format dxfId="874">
      <pivotArea dataOnly="0" labelOnly="1" outline="0" offset="IV256" fieldPosition="0">
        <references count="2">
          <reference field="0" count="1" selected="0">
            <x v="274"/>
          </reference>
          <reference field="1" count="1">
            <x v="206"/>
          </reference>
        </references>
      </pivotArea>
    </format>
    <format dxfId="873">
      <pivotArea dataOnly="0" labelOnly="1" outline="0" offset="IV256" fieldPosition="0">
        <references count="1">
          <reference field="0" count="1">
            <x v="276"/>
          </reference>
        </references>
      </pivotArea>
    </format>
    <format dxfId="872">
      <pivotArea dataOnly="0" labelOnly="1" outline="0" offset="IV256" fieldPosition="0">
        <references count="2">
          <reference field="0" count="1" selected="0">
            <x v="276"/>
          </reference>
          <reference field="1" count="1">
            <x v="217"/>
          </reference>
        </references>
      </pivotArea>
    </format>
    <format dxfId="871">
      <pivotArea dataOnly="0" labelOnly="1" outline="0" offset="IV256" fieldPosition="0">
        <references count="1">
          <reference field="0" count="1">
            <x v="277"/>
          </reference>
        </references>
      </pivotArea>
    </format>
    <format dxfId="870">
      <pivotArea dataOnly="0" labelOnly="1" outline="0" offset="IV256" fieldPosition="0">
        <references count="2">
          <reference field="0" count="1" selected="0">
            <x v="277"/>
          </reference>
          <reference field="1" count="1">
            <x v="260"/>
          </reference>
        </references>
      </pivotArea>
    </format>
    <format dxfId="869">
      <pivotArea dataOnly="0" labelOnly="1" outline="0" fieldPosition="0">
        <references count="1">
          <reference field="0" count="1">
            <x v="278"/>
          </reference>
        </references>
      </pivotArea>
    </format>
    <format dxfId="868">
      <pivotArea dataOnly="0" labelOnly="1" outline="0" offset="IV256" fieldPosition="0">
        <references count="1">
          <reference field="0" count="1">
            <x v="279"/>
          </reference>
        </references>
      </pivotArea>
    </format>
    <format dxfId="867">
      <pivotArea dataOnly="0" labelOnly="1" outline="0" offset="IV256" fieldPosition="0">
        <references count="2">
          <reference field="0" count="1" selected="0">
            <x v="279"/>
          </reference>
          <reference field="1" count="1">
            <x v="275"/>
          </reference>
        </references>
      </pivotArea>
    </format>
    <format dxfId="866">
      <pivotArea dataOnly="0" labelOnly="1" outline="0" offset="IV256" fieldPosition="0">
        <references count="1">
          <reference field="0" count="1">
            <x v="281"/>
          </reference>
        </references>
      </pivotArea>
    </format>
    <format dxfId="865">
      <pivotArea dataOnly="0" labelOnly="1" outline="0" offset="IV256" fieldPosition="0">
        <references count="2">
          <reference field="0" count="1" selected="0">
            <x v="281"/>
          </reference>
          <reference field="1" count="1">
            <x v="278"/>
          </reference>
        </references>
      </pivotArea>
    </format>
    <format dxfId="864">
      <pivotArea dataOnly="0" labelOnly="1" outline="0" offset="IV256" fieldPosition="0">
        <references count="1">
          <reference field="0" count="1">
            <x v="282"/>
          </reference>
        </references>
      </pivotArea>
    </format>
    <format dxfId="863">
      <pivotArea dataOnly="0" labelOnly="1" outline="0" offset="IV256" fieldPosition="0">
        <references count="2">
          <reference field="0" count="1" selected="0">
            <x v="282"/>
          </reference>
          <reference field="1" count="1">
            <x v="39"/>
          </reference>
        </references>
      </pivotArea>
    </format>
    <format dxfId="862">
      <pivotArea dataOnly="0" labelOnly="1" outline="0" fieldPosition="0">
        <references count="1">
          <reference field="0" count="1">
            <x v="283"/>
          </reference>
        </references>
      </pivotArea>
    </format>
    <format dxfId="861">
      <pivotArea dataOnly="0" labelOnly="1" outline="0" fieldPosition="0">
        <references count="2">
          <reference field="0" count="1" selected="0">
            <x v="283"/>
          </reference>
          <reference field="1" count="1">
            <x v="265"/>
          </reference>
        </references>
      </pivotArea>
    </format>
    <format dxfId="860">
      <pivotArea dataOnly="0" labelOnly="1" outline="0" offset="IV256" fieldPosition="0">
        <references count="1">
          <reference field="0" count="1">
            <x v="284"/>
          </reference>
        </references>
      </pivotArea>
    </format>
    <format dxfId="859">
      <pivotArea dataOnly="0" labelOnly="1" outline="0" offset="IV256" fieldPosition="0">
        <references count="2">
          <reference field="0" count="1" selected="0">
            <x v="284"/>
          </reference>
          <reference field="1" count="1">
            <x v="42"/>
          </reference>
        </references>
      </pivotArea>
    </format>
    <format dxfId="858">
      <pivotArea dataOnly="0" labelOnly="1" outline="0" offset="IV256" fieldPosition="0">
        <references count="1">
          <reference field="0" count="1">
            <x v="285"/>
          </reference>
        </references>
      </pivotArea>
    </format>
    <format dxfId="857">
      <pivotArea dataOnly="0" labelOnly="1" outline="0" offset="IV256" fieldPosition="0">
        <references count="2">
          <reference field="0" count="1" selected="0">
            <x v="285"/>
          </reference>
          <reference field="1" count="1">
            <x v="277"/>
          </reference>
        </references>
      </pivotArea>
    </format>
    <format dxfId="856">
      <pivotArea dataOnly="0" labelOnly="1" outline="0" offset="IV256" fieldPosition="0">
        <references count="1">
          <reference field="0" count="1">
            <x v="286"/>
          </reference>
        </references>
      </pivotArea>
    </format>
    <format dxfId="855">
      <pivotArea dataOnly="0" labelOnly="1" outline="0" offset="IV256" fieldPosition="0">
        <references count="2">
          <reference field="0" count="1" selected="0">
            <x v="286"/>
          </reference>
          <reference field="1" count="1">
            <x v="196"/>
          </reference>
        </references>
      </pivotArea>
    </format>
    <format dxfId="854">
      <pivotArea dataOnly="0" labelOnly="1" outline="0" offset="IV256" fieldPosition="0">
        <references count="1">
          <reference field="0" count="1">
            <x v="287"/>
          </reference>
        </references>
      </pivotArea>
    </format>
    <format dxfId="853">
      <pivotArea dataOnly="0" labelOnly="1" outline="0" offset="IV256" fieldPosition="0">
        <references count="2">
          <reference field="0" count="1" selected="0">
            <x v="287"/>
          </reference>
          <reference field="1" count="1">
            <x v="10"/>
          </reference>
        </references>
      </pivotArea>
    </format>
    <format dxfId="852">
      <pivotArea dataOnly="0" labelOnly="1" outline="0" offset="IV256" fieldPosition="0">
        <references count="1">
          <reference field="0" count="1">
            <x v="288"/>
          </reference>
        </references>
      </pivotArea>
    </format>
    <format dxfId="851">
      <pivotArea dataOnly="0" labelOnly="1" outline="0" offset="IV256" fieldPosition="0">
        <references count="2">
          <reference field="0" count="1" selected="0">
            <x v="288"/>
          </reference>
          <reference field="1" count="1">
            <x v="77"/>
          </reference>
        </references>
      </pivotArea>
    </format>
    <format dxfId="850">
      <pivotArea dataOnly="0" labelOnly="1" outline="0" fieldPosition="0">
        <references count="1">
          <reference field="0" count="1">
            <x v="289"/>
          </reference>
        </references>
      </pivotArea>
    </format>
    <format dxfId="849">
      <pivotArea dataOnly="0" labelOnly="1" outline="0" fieldPosition="0">
        <references count="2">
          <reference field="0" count="1" selected="0">
            <x v="289"/>
          </reference>
          <reference field="1" count="1">
            <x v="14"/>
          </reference>
        </references>
      </pivotArea>
    </format>
    <format dxfId="848">
      <pivotArea dataOnly="0" labelOnly="1" outline="0" offset="IV256" fieldPosition="0">
        <references count="1">
          <reference field="0" count="1">
            <x v="292"/>
          </reference>
        </references>
      </pivotArea>
    </format>
    <format dxfId="847">
      <pivotArea dataOnly="0" labelOnly="1" outline="0" offset="IV256" fieldPosition="0">
        <references count="2">
          <reference field="0" count="1" selected="0">
            <x v="292"/>
          </reference>
          <reference field="1" count="1">
            <x v="158"/>
          </reference>
        </references>
      </pivotArea>
    </format>
    <format dxfId="846">
      <pivotArea dataOnly="0" labelOnly="1" outline="0" offset="IV256" fieldPosition="0">
        <references count="1">
          <reference field="0" count="1">
            <x v="293"/>
          </reference>
        </references>
      </pivotArea>
    </format>
    <format dxfId="845">
      <pivotArea dataOnly="0" labelOnly="1" outline="0" offset="IV256" fieldPosition="0">
        <references count="2">
          <reference field="0" count="1" selected="0">
            <x v="293"/>
          </reference>
          <reference field="1" count="1">
            <x v="147"/>
          </reference>
        </references>
      </pivotArea>
    </format>
    <format dxfId="844">
      <pivotArea dataOnly="0" labelOnly="1" outline="0" fieldPosition="0">
        <references count="1">
          <reference field="0" count="1">
            <x v="295"/>
          </reference>
        </references>
      </pivotArea>
    </format>
    <format dxfId="843">
      <pivotArea dataOnly="0" labelOnly="1" outline="0" fieldPosition="0">
        <references count="2">
          <reference field="0" count="1" selected="0">
            <x v="295"/>
          </reference>
          <reference field="1" count="1">
            <x v="125"/>
          </reference>
        </references>
      </pivotArea>
    </format>
    <format dxfId="842">
      <pivotArea dataOnly="0" labelOnly="1" outline="0" fieldPosition="0">
        <references count="1">
          <reference field="0" count="1">
            <x v="297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297"/>
          </reference>
          <reference field="1" count="1">
            <x v="119"/>
          </reference>
        </references>
      </pivotArea>
    </format>
    <format dxfId="840">
      <pivotArea dataOnly="0" labelOnly="1" outline="0" offset="IV256" fieldPosition="0">
        <references count="1">
          <reference field="0" count="1">
            <x v="298"/>
          </reference>
        </references>
      </pivotArea>
    </format>
    <format dxfId="839">
      <pivotArea dataOnly="0" labelOnly="1" outline="0" offset="IV256" fieldPosition="0">
        <references count="2">
          <reference field="0" count="1" selected="0">
            <x v="298"/>
          </reference>
          <reference field="1" count="1">
            <x v="259"/>
          </reference>
        </references>
      </pivotArea>
    </format>
    <format dxfId="838">
      <pivotArea dataOnly="0" labelOnly="1" outline="0" offset="IV256" fieldPosition="0">
        <references count="1">
          <reference field="0" count="1">
            <x v="302"/>
          </reference>
        </references>
      </pivotArea>
    </format>
    <format dxfId="837">
      <pivotArea dataOnly="0" labelOnly="1" outline="0" offset="IV256" fieldPosition="0">
        <references count="2">
          <reference field="0" count="1" selected="0">
            <x v="302"/>
          </reference>
          <reference field="1" count="1">
            <x v="82"/>
          </reference>
        </references>
      </pivotArea>
    </format>
    <format dxfId="836">
      <pivotArea dataOnly="0" labelOnly="1" outline="0" fieldPosition="0">
        <references count="1">
          <reference field="0" count="1">
            <x v="305"/>
          </reference>
        </references>
      </pivotArea>
    </format>
    <format dxfId="835">
      <pivotArea dataOnly="0" labelOnly="1" outline="0" fieldPosition="0">
        <references count="2">
          <reference field="0" count="1" selected="0">
            <x v="305"/>
          </reference>
          <reference field="1" count="1">
            <x v="68"/>
          </reference>
        </references>
      </pivotArea>
    </format>
    <format dxfId="834">
      <pivotArea dataOnly="0" labelOnly="1" outline="0" fieldPosition="0">
        <references count="1">
          <reference field="0" count="1">
            <x v="306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306"/>
          </reference>
          <reference field="1" count="1">
            <x v="219"/>
          </reference>
        </references>
      </pivotArea>
    </format>
    <format dxfId="832">
      <pivotArea dataOnly="0" labelOnly="1" outline="0" fieldPosition="0">
        <references count="1">
          <reference field="0" count="1">
            <x v="310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310"/>
          </reference>
          <reference field="1" count="1">
            <x v="270"/>
          </reference>
        </references>
      </pivotArea>
    </format>
    <format dxfId="830">
      <pivotArea dataOnly="0" labelOnly="1" outline="0" fieldPosition="0">
        <references count="1">
          <reference field="0" count="1">
            <x v="311"/>
          </reference>
        </references>
      </pivotArea>
    </format>
    <format dxfId="829">
      <pivotArea dataOnly="0" labelOnly="1" outline="0" fieldPosition="0">
        <references count="2">
          <reference field="0" count="1" selected="0">
            <x v="311"/>
          </reference>
          <reference field="1" count="1">
            <x v="152"/>
          </reference>
        </references>
      </pivotArea>
    </format>
    <format dxfId="828">
      <pivotArea dataOnly="0" labelOnly="1" outline="0" offset="IV256" fieldPosition="0">
        <references count="1">
          <reference field="0" count="1">
            <x v="312"/>
          </reference>
        </references>
      </pivotArea>
    </format>
    <format dxfId="827">
      <pivotArea dataOnly="0" labelOnly="1" outline="0" offset="IV256" fieldPosition="0">
        <references count="2">
          <reference field="0" count="1" selected="0">
            <x v="312"/>
          </reference>
          <reference field="1" count="1">
            <x v="298"/>
          </reference>
        </references>
      </pivotArea>
    </format>
    <format dxfId="826">
      <pivotArea dataOnly="0" labelOnly="1" outline="0" offset="IV256" fieldPosition="0">
        <references count="1">
          <reference field="0" count="1">
            <x v="313"/>
          </reference>
        </references>
      </pivotArea>
    </format>
    <format dxfId="825">
      <pivotArea dataOnly="0" labelOnly="1" outline="0" offset="IV256" fieldPosition="0">
        <references count="2">
          <reference field="0" count="1" selected="0">
            <x v="313"/>
          </reference>
          <reference field="1" count="1">
            <x v="61"/>
          </reference>
        </references>
      </pivotArea>
    </format>
    <format dxfId="824">
      <pivotArea dataOnly="0" labelOnly="1" outline="0" offset="IV256" fieldPosition="0">
        <references count="1">
          <reference field="0" count="1">
            <x v="314"/>
          </reference>
        </references>
      </pivotArea>
    </format>
    <format dxfId="823">
      <pivotArea dataOnly="0" labelOnly="1" outline="0" offset="IV256" fieldPosition="0">
        <references count="2">
          <reference field="0" count="1" selected="0">
            <x v="314"/>
          </reference>
          <reference field="1" count="1">
            <x v="225"/>
          </reference>
        </references>
      </pivotArea>
    </format>
    <format dxfId="822">
      <pivotArea dataOnly="0" labelOnly="1" outline="0" offset="IV256" fieldPosition="0">
        <references count="1">
          <reference field="0" count="1">
            <x v="315"/>
          </reference>
        </references>
      </pivotArea>
    </format>
    <format dxfId="821">
      <pivotArea dataOnly="0" labelOnly="1" outline="0" offset="IV256" fieldPosition="0">
        <references count="2">
          <reference field="0" count="1" selected="0">
            <x v="315"/>
          </reference>
          <reference field="1" count="1">
            <x v="128"/>
          </reference>
        </references>
      </pivotArea>
    </format>
    <format dxfId="820">
      <pivotArea dataOnly="0" labelOnly="1" outline="0" offset="IV256" fieldPosition="0">
        <references count="1">
          <reference field="0" count="1">
            <x v="316"/>
          </reference>
        </references>
      </pivotArea>
    </format>
    <format dxfId="819">
      <pivotArea dataOnly="0" labelOnly="1" outline="0" offset="IV256" fieldPosition="0">
        <references count="2">
          <reference field="0" count="1" selected="0">
            <x v="316"/>
          </reference>
          <reference field="1" count="1">
            <x v="86"/>
          </reference>
        </references>
      </pivotArea>
    </format>
    <format dxfId="818">
      <pivotArea dataOnly="0" labelOnly="1" outline="0" offset="IV256" fieldPosition="0">
        <references count="1">
          <reference field="0" count="1">
            <x v="317"/>
          </reference>
        </references>
      </pivotArea>
    </format>
    <format dxfId="817">
      <pivotArea dataOnly="0" labelOnly="1" outline="0" offset="IV256" fieldPosition="0">
        <references count="2">
          <reference field="0" count="1" selected="0">
            <x v="317"/>
          </reference>
          <reference field="1" count="1">
            <x v="254"/>
          </reference>
        </references>
      </pivotArea>
    </format>
    <format dxfId="816">
      <pivotArea dataOnly="0" labelOnly="1" outline="0" offset="IV256" fieldPosition="0">
        <references count="1">
          <reference field="0" count="1">
            <x v="318"/>
          </reference>
        </references>
      </pivotArea>
    </format>
    <format dxfId="815">
      <pivotArea dataOnly="0" labelOnly="1" outline="0" offset="IV256" fieldPosition="0">
        <references count="2">
          <reference field="0" count="1" selected="0">
            <x v="318"/>
          </reference>
          <reference field="1" count="1">
            <x v="264"/>
          </reference>
        </references>
      </pivotArea>
    </format>
    <format dxfId="814">
      <pivotArea dataOnly="0" labelOnly="1" outline="0" offset="IV256" fieldPosition="0">
        <references count="1">
          <reference field="0" count="1">
            <x v="319"/>
          </reference>
        </references>
      </pivotArea>
    </format>
    <format dxfId="813">
      <pivotArea dataOnly="0" labelOnly="1" outline="0" offset="IV256" fieldPosition="0">
        <references count="2">
          <reference field="0" count="1" selected="0">
            <x v="319"/>
          </reference>
          <reference field="1" count="1">
            <x v="94"/>
          </reference>
        </references>
      </pivotArea>
    </format>
    <format dxfId="812">
      <pivotArea dataOnly="0" labelOnly="1" outline="0" offset="IV256" fieldPosition="0">
        <references count="1">
          <reference field="0" count="1">
            <x v="320"/>
          </reference>
        </references>
      </pivotArea>
    </format>
    <format dxfId="811">
      <pivotArea dataOnly="0" labelOnly="1" outline="0" offset="IV256" fieldPosition="0">
        <references count="2">
          <reference field="0" count="1" selected="0">
            <x v="320"/>
          </reference>
          <reference field="1" count="1">
            <x v="87"/>
          </reference>
        </references>
      </pivotArea>
    </format>
    <format dxfId="810">
      <pivotArea dataOnly="0" labelOnly="1" outline="0" offset="IV256" fieldPosition="0">
        <references count="1">
          <reference field="0" count="1">
            <x v="321"/>
          </reference>
        </references>
      </pivotArea>
    </format>
    <format dxfId="809">
      <pivotArea dataOnly="0" labelOnly="1" outline="0" offset="IV256" fieldPosition="0">
        <references count="2">
          <reference field="0" count="1" selected="0">
            <x v="321"/>
          </reference>
          <reference field="1" count="1">
            <x v="300"/>
          </reference>
        </references>
      </pivotArea>
    </format>
    <format dxfId="808">
      <pivotArea dataOnly="0" labelOnly="1" outline="0" offset="IV256" fieldPosition="0">
        <references count="1">
          <reference field="0" count="1">
            <x v="322"/>
          </reference>
        </references>
      </pivotArea>
    </format>
    <format dxfId="807">
      <pivotArea dataOnly="0" labelOnly="1" outline="0" offset="IV256" fieldPosition="0">
        <references count="2">
          <reference field="0" count="1" selected="0">
            <x v="322"/>
          </reference>
          <reference field="1" count="1">
            <x v="279"/>
          </reference>
        </references>
      </pivotArea>
    </format>
    <format dxfId="806">
      <pivotArea dataOnly="0" labelOnly="1" outline="0" offset="IV256" fieldPosition="0">
        <references count="1">
          <reference field="0" count="1">
            <x v="323"/>
          </reference>
        </references>
      </pivotArea>
    </format>
    <format dxfId="805">
      <pivotArea dataOnly="0" labelOnly="1" outline="0" offset="IV256" fieldPosition="0">
        <references count="2">
          <reference field="0" count="1" selected="0">
            <x v="323"/>
          </reference>
          <reference field="1" count="1">
            <x v="287"/>
          </reference>
        </references>
      </pivotArea>
    </format>
    <format dxfId="804">
      <pivotArea dataOnly="0" labelOnly="1" outline="0" offset="IV1" fieldPosition="0">
        <references count="1">
          <reference field="0" count="1">
            <x v="4"/>
          </reference>
        </references>
      </pivotArea>
    </format>
    <format dxfId="803">
      <pivotArea dataOnly="0" labelOnly="1" outline="0" offset="IV1" fieldPosition="0">
        <references count="2">
          <reference field="0" count="1" selected="0">
            <x v="4"/>
          </reference>
          <reference field="1" count="1">
            <x v="214"/>
          </reference>
        </references>
      </pivotArea>
    </format>
    <format dxfId="802">
      <pivotArea dataOnly="0" labelOnly="1" outline="0" offset="IV1:IV3" fieldPosition="0">
        <references count="1">
          <reference field="0" count="1">
            <x v="9"/>
          </reference>
        </references>
      </pivotArea>
    </format>
    <format dxfId="801">
      <pivotArea dataOnly="0" labelOnly="1" outline="0" offset="IV1:IV3" fieldPosition="0">
        <references count="2">
          <reference field="0" count="1" selected="0">
            <x v="9"/>
          </reference>
          <reference field="1" count="1">
            <x v="109"/>
          </reference>
        </references>
      </pivotArea>
    </format>
    <format dxfId="800">
      <pivotArea dataOnly="0" labelOnly="1" outline="0" offset="IV1:IV4" fieldPosition="0">
        <references count="1">
          <reference field="0" count="1">
            <x v="11"/>
          </reference>
        </references>
      </pivotArea>
    </format>
    <format dxfId="799">
      <pivotArea dataOnly="0" labelOnly="1" outline="0" offset="IV1:IV4" fieldPosition="0">
        <references count="2">
          <reference field="0" count="1" selected="0">
            <x v="11"/>
          </reference>
          <reference field="1" count="1">
            <x v="197"/>
          </reference>
        </references>
      </pivotArea>
    </format>
    <format dxfId="798">
      <pivotArea dataOnly="0" labelOnly="1" outline="0" offset="IV1:IV2" fieldPosition="0">
        <references count="1">
          <reference field="0" count="1">
            <x v="13"/>
          </reference>
        </references>
      </pivotArea>
    </format>
    <format dxfId="797">
      <pivotArea dataOnly="0" labelOnly="1" outline="0" offset="IV1:IV2" fieldPosition="0">
        <references count="2">
          <reference field="0" count="1" selected="0">
            <x v="13"/>
          </reference>
          <reference field="1" count="1">
            <x v="130"/>
          </reference>
        </references>
      </pivotArea>
    </format>
    <format dxfId="796">
      <pivotArea dataOnly="0" labelOnly="1" outline="0" offset="IV2:IV9" fieldPosition="0">
        <references count="1">
          <reference field="0" count="1">
            <x v="19"/>
          </reference>
        </references>
      </pivotArea>
    </format>
    <format dxfId="795">
      <pivotArea dataOnly="0" labelOnly="1" outline="0" offset="IV2:IV9" fieldPosition="0">
        <references count="2">
          <reference field="0" count="1" selected="0">
            <x v="19"/>
          </reference>
          <reference field="1" count="1">
            <x v="285"/>
          </reference>
        </references>
      </pivotArea>
    </format>
    <format dxfId="794">
      <pivotArea dataOnly="0" labelOnly="1" outline="0" offset="IV2:IV5" fieldPosition="0">
        <references count="1">
          <reference field="0" count="1">
            <x v="25"/>
          </reference>
        </references>
      </pivotArea>
    </format>
    <format dxfId="793">
      <pivotArea dataOnly="0" labelOnly="1" outline="0" offset="IV2:IV5" fieldPosition="0">
        <references count="2">
          <reference field="0" count="1" selected="0">
            <x v="25"/>
          </reference>
          <reference field="1" count="1">
            <x v="203"/>
          </reference>
        </references>
      </pivotArea>
    </format>
    <format dxfId="792">
      <pivotArea dataOnly="0" labelOnly="1" outline="0" offset="IV2" fieldPosition="0">
        <references count="1">
          <reference field="0" count="1">
            <x v="38"/>
          </reference>
        </references>
      </pivotArea>
    </format>
    <format dxfId="791">
      <pivotArea dataOnly="0" labelOnly="1" outline="0" offset="IV2" fieldPosition="0">
        <references count="2">
          <reference field="0" count="1" selected="0">
            <x v="38"/>
          </reference>
          <reference field="1" count="1">
            <x v="56"/>
          </reference>
        </references>
      </pivotArea>
    </format>
    <format dxfId="790">
      <pivotArea dataOnly="0" labelOnly="1" outline="0" offset="IV1" fieldPosition="0">
        <references count="1">
          <reference field="0" count="1">
            <x v="42"/>
          </reference>
        </references>
      </pivotArea>
    </format>
    <format dxfId="789">
      <pivotArea dataOnly="0" labelOnly="1" outline="0" offset="IV1" fieldPosition="0">
        <references count="2">
          <reference field="0" count="1" selected="0">
            <x v="42"/>
          </reference>
          <reference field="1" count="1">
            <x v="26"/>
          </reference>
        </references>
      </pivotArea>
    </format>
    <format dxfId="788">
      <pivotArea dataOnly="0" labelOnly="1" outline="0" offset="IV2" fieldPosition="0">
        <references count="1">
          <reference field="0" count="1">
            <x v="55"/>
          </reference>
        </references>
      </pivotArea>
    </format>
    <format dxfId="787">
      <pivotArea dataOnly="0" labelOnly="1" outline="0" offset="IV2" fieldPosition="0">
        <references count="2">
          <reference field="0" count="1" selected="0">
            <x v="55"/>
          </reference>
          <reference field="1" count="1">
            <x v="99"/>
          </reference>
        </references>
      </pivotArea>
    </format>
    <format dxfId="786">
      <pivotArea dataOnly="0" labelOnly="1" outline="0" offset="IV2" fieldPosition="0">
        <references count="1">
          <reference field="0" count="1">
            <x v="56"/>
          </reference>
        </references>
      </pivotArea>
    </format>
    <format dxfId="785">
      <pivotArea dataOnly="0" labelOnly="1" outline="0" offset="IV2" fieldPosition="0">
        <references count="2">
          <reference field="0" count="1" selected="0">
            <x v="56"/>
          </reference>
          <reference field="1" count="1">
            <x v="211"/>
          </reference>
        </references>
      </pivotArea>
    </format>
    <format dxfId="784">
      <pivotArea dataOnly="0" labelOnly="1" outline="0" offset="IV2:IV5" fieldPosition="0">
        <references count="1">
          <reference field="0" count="1">
            <x v="62"/>
          </reference>
        </references>
      </pivotArea>
    </format>
    <format dxfId="783">
      <pivotArea dataOnly="0" labelOnly="1" outline="0" offset="IV2:IV5" fieldPosition="0">
        <references count="2">
          <reference field="0" count="1" selected="0">
            <x v="62"/>
          </reference>
          <reference field="1" count="1">
            <x v="276"/>
          </reference>
        </references>
      </pivotArea>
    </format>
    <format dxfId="782">
      <pivotArea dataOnly="0" labelOnly="1" outline="0" offset="IV2:IV6" fieldPosition="0">
        <references count="1">
          <reference field="0" count="1">
            <x v="63"/>
          </reference>
        </references>
      </pivotArea>
    </format>
    <format dxfId="781">
      <pivotArea dataOnly="0" labelOnly="1" outline="0" offset="IV2:IV6" fieldPosition="0">
        <references count="2">
          <reference field="0" count="1" selected="0">
            <x v="63"/>
          </reference>
          <reference field="1" count="1">
            <x v="205"/>
          </reference>
        </references>
      </pivotArea>
    </format>
    <format dxfId="780">
      <pivotArea dataOnly="0" labelOnly="1" outline="0" offset="IV2" fieldPosition="0">
        <references count="1">
          <reference field="0" count="1">
            <x v="64"/>
          </reference>
        </references>
      </pivotArea>
    </format>
    <format dxfId="779">
      <pivotArea dataOnly="0" labelOnly="1" outline="0" offset="IV2" fieldPosition="0">
        <references count="2">
          <reference field="0" count="1" selected="0">
            <x v="64"/>
          </reference>
          <reference field="1" count="1">
            <x v="280"/>
          </reference>
        </references>
      </pivotArea>
    </format>
    <format dxfId="778">
      <pivotArea dataOnly="0" labelOnly="1" outline="0" offset="IV2" fieldPosition="0">
        <references count="1">
          <reference field="0" count="1">
            <x v="66"/>
          </reference>
        </references>
      </pivotArea>
    </format>
    <format dxfId="777">
      <pivotArea dataOnly="0" labelOnly="1" outline="0" offset="IV2" fieldPosition="0">
        <references count="2">
          <reference field="0" count="1" selected="0">
            <x v="66"/>
          </reference>
          <reference field="1" count="1">
            <x v="235"/>
          </reference>
        </references>
      </pivotArea>
    </format>
    <format dxfId="776">
      <pivotArea dataOnly="0" labelOnly="1" outline="0" offset="IV2:IV3" fieldPosition="0">
        <references count="1">
          <reference field="0" count="1">
            <x v="67"/>
          </reference>
        </references>
      </pivotArea>
    </format>
    <format dxfId="775">
      <pivotArea dataOnly="0" labelOnly="1" outline="0" offset="IV2:IV3" fieldPosition="0">
        <references count="2">
          <reference field="0" count="1" selected="0">
            <x v="67"/>
          </reference>
          <reference field="1" count="1">
            <x v="220"/>
          </reference>
        </references>
      </pivotArea>
    </format>
    <format dxfId="774">
      <pivotArea dataOnly="0" labelOnly="1" outline="0" offset="IV2:IV3" fieldPosition="0">
        <references count="1">
          <reference field="0" count="1">
            <x v="69"/>
          </reference>
        </references>
      </pivotArea>
    </format>
    <format dxfId="773">
      <pivotArea dataOnly="0" labelOnly="1" outline="0" offset="IV2:IV3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772">
      <pivotArea dataOnly="0" labelOnly="1" outline="0" offset="IV1" fieldPosition="0">
        <references count="1">
          <reference field="0" count="1">
            <x v="71"/>
          </reference>
        </references>
      </pivotArea>
    </format>
    <format dxfId="771">
      <pivotArea dataOnly="0" labelOnly="1" outline="0" offset="IV1" fieldPosition="0">
        <references count="2">
          <reference field="0" count="1" selected="0">
            <x v="71"/>
          </reference>
          <reference field="1" count="1">
            <x v="85"/>
          </reference>
        </references>
      </pivotArea>
    </format>
    <format dxfId="770">
      <pivotArea dataOnly="0" labelOnly="1" outline="0" offset="IV2:IV4" fieldPosition="0">
        <references count="1">
          <reference field="0" count="1">
            <x v="73"/>
          </reference>
        </references>
      </pivotArea>
    </format>
    <format dxfId="769">
      <pivotArea dataOnly="0" labelOnly="1" outline="0" offset="IV2:IV4" fieldPosition="0">
        <references count="2">
          <reference field="0" count="1" selected="0">
            <x v="73"/>
          </reference>
          <reference field="1" count="1">
            <x v="98"/>
          </reference>
        </references>
      </pivotArea>
    </format>
    <format dxfId="768">
      <pivotArea dataOnly="0" labelOnly="1" outline="0" offset="IV1" fieldPosition="0">
        <references count="1">
          <reference field="0" count="1">
            <x v="78"/>
          </reference>
        </references>
      </pivotArea>
    </format>
    <format dxfId="767">
      <pivotArea dataOnly="0" labelOnly="1" outline="0" offset="IV1" fieldPosition="0">
        <references count="2">
          <reference field="0" count="1" selected="0">
            <x v="78"/>
          </reference>
          <reference field="1" count="1">
            <x v="257"/>
          </reference>
        </references>
      </pivotArea>
    </format>
    <format dxfId="766">
      <pivotArea dataOnly="0" labelOnly="1" outline="0" offset="IV1" fieldPosition="0">
        <references count="1">
          <reference field="0" count="1">
            <x v="83"/>
          </reference>
        </references>
      </pivotArea>
    </format>
    <format dxfId="765">
      <pivotArea dataOnly="0" labelOnly="1" outline="0" offset="IV1" fieldPosition="0">
        <references count="2">
          <reference field="0" count="1" selected="0">
            <x v="83"/>
          </reference>
          <reference field="1" count="1">
            <x v="171"/>
          </reference>
        </references>
      </pivotArea>
    </format>
    <format dxfId="764">
      <pivotArea dataOnly="0" labelOnly="1" outline="0" offset="IV1" fieldPosition="0">
        <references count="1">
          <reference field="0" count="1">
            <x v="84"/>
          </reference>
        </references>
      </pivotArea>
    </format>
    <format dxfId="763">
      <pivotArea dataOnly="0" labelOnly="1" outline="0" offset="IV1" fieldPosition="0">
        <references count="2">
          <reference field="0" count="1" selected="0">
            <x v="84"/>
          </reference>
          <reference field="1" count="1">
            <x v="169"/>
          </reference>
        </references>
      </pivotArea>
    </format>
    <format dxfId="762">
      <pivotArea dataOnly="0" labelOnly="1" outline="0" offset="IV1" fieldPosition="0">
        <references count="1">
          <reference field="0" count="1">
            <x v="92"/>
          </reference>
        </references>
      </pivotArea>
    </format>
    <format dxfId="761">
      <pivotArea dataOnly="0" labelOnly="1" outline="0" offset="IV1" fieldPosition="0">
        <references count="2">
          <reference field="0" count="1" selected="0">
            <x v="92"/>
          </reference>
          <reference field="1" count="1">
            <x v="195"/>
          </reference>
        </references>
      </pivotArea>
    </format>
    <format dxfId="760">
      <pivotArea dataOnly="0" labelOnly="1" outline="0" offset="IV2:IV32" fieldPosition="0">
        <references count="1">
          <reference field="0" count="1">
            <x v="94"/>
          </reference>
        </references>
      </pivotArea>
    </format>
    <format dxfId="759">
      <pivotArea dataOnly="0" labelOnly="1" outline="0" offset="IV2:IV32" fieldPosition="0">
        <references count="2">
          <reference field="0" count="1" selected="0">
            <x v="94"/>
          </reference>
          <reference field="1" count="1">
            <x v="76"/>
          </reference>
        </references>
      </pivotArea>
    </format>
    <format dxfId="758">
      <pivotArea dataOnly="0" labelOnly="1" outline="0" offset="IV2:IV11" fieldPosition="0">
        <references count="1">
          <reference field="0" count="1">
            <x v="99"/>
          </reference>
        </references>
      </pivotArea>
    </format>
    <format dxfId="757">
      <pivotArea dataOnly="0" labelOnly="1" outline="0" offset="IV2:IV11" fieldPosition="0">
        <references count="2">
          <reference field="0" count="1" selected="0">
            <x v="99"/>
          </reference>
          <reference field="1" count="1">
            <x v="210"/>
          </reference>
        </references>
      </pivotArea>
    </format>
    <format dxfId="756">
      <pivotArea dataOnly="0" labelOnly="1" outline="0" fieldPosition="0">
        <references count="1">
          <reference field="0" count="1">
            <x v="69"/>
          </reference>
        </references>
      </pivotArea>
    </format>
    <format dxfId="755">
      <pivotArea dataOnly="0" labelOnly="1" outline="0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754">
      <pivotArea dataOnly="0" labelOnly="1" outline="0" fieldPosition="0">
        <references count="1">
          <reference field="0" count="1">
            <x v="72"/>
          </reference>
        </references>
      </pivotArea>
    </format>
    <format dxfId="753">
      <pivotArea dataOnly="0" labelOnly="1" outline="0" fieldPosition="0">
        <references count="2">
          <reference field="0" count="1" selected="0">
            <x v="72"/>
          </reference>
          <reference field="1" count="1">
            <x v="0"/>
          </reference>
        </references>
      </pivotArea>
    </format>
    <format dxfId="752">
      <pivotArea dataOnly="0" labelOnly="1" outline="0" fieldPosition="0">
        <references count="1">
          <reference field="0" count="1">
            <x v="94"/>
          </reference>
        </references>
      </pivotArea>
    </format>
    <format dxfId="751">
      <pivotArea dataOnly="0" labelOnly="1" outline="0" fieldPosition="0">
        <references count="2">
          <reference field="0" count="1" selected="0">
            <x v="94"/>
          </reference>
          <reference field="1" count="1">
            <x v="76"/>
          </reference>
        </references>
      </pivotArea>
    </format>
    <format dxfId="750">
      <pivotArea dataOnly="0" labelOnly="1" outline="0" fieldPosition="0">
        <references count="1">
          <reference field="0" count="1">
            <x v="99"/>
          </reference>
        </references>
      </pivotArea>
    </format>
    <format dxfId="749">
      <pivotArea dataOnly="0" labelOnly="1" outline="0" fieldPosition="0">
        <references count="2">
          <reference field="0" count="1" selected="0">
            <x v="99"/>
          </reference>
          <reference field="1" count="1">
            <x v="210"/>
          </reference>
        </references>
      </pivotArea>
    </format>
    <format dxfId="748">
      <pivotArea dataOnly="0" labelOnly="1" outline="0" fieldPosition="0">
        <references count="1">
          <reference field="0" count="1">
            <x v="110"/>
          </reference>
        </references>
      </pivotArea>
    </format>
    <format dxfId="747">
      <pivotArea dataOnly="0" labelOnly="1" outline="0" fieldPosition="0">
        <references count="2">
          <reference field="0" count="1" selected="0">
            <x v="110"/>
          </reference>
          <reference field="1" count="1">
            <x v="107"/>
          </reference>
        </references>
      </pivotArea>
    </format>
    <format dxfId="746">
      <pivotArea dataOnly="0" labelOnly="1" outline="0" fieldPosition="0">
        <references count="1">
          <reference field="0" count="1">
            <x v="175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175"/>
          </reference>
          <reference field="1" count="1">
            <x v="175"/>
          </reference>
        </references>
      </pivotArea>
    </format>
    <format dxfId="744">
      <pivotArea dataOnly="0" labelOnly="1" outline="0" fieldPosition="0">
        <references count="1">
          <reference field="0" count="1">
            <x v="184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184"/>
          </reference>
          <reference field="1" count="1">
            <x v="208"/>
          </reference>
        </references>
      </pivotArea>
    </format>
    <format dxfId="742">
      <pivotArea dataOnly="0" labelOnly="1" outline="0" fieldPosition="0">
        <references count="1">
          <reference field="0" count="1">
            <x v="193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193"/>
          </reference>
          <reference field="1" count="1">
            <x v="199"/>
          </reference>
        </references>
      </pivotArea>
    </format>
    <format dxfId="740">
      <pivotArea dataOnly="0" labelOnly="1" outline="0" fieldPosition="0">
        <references count="1">
          <reference field="0" count="1">
            <x v="197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197"/>
          </reference>
          <reference field="1" count="1">
            <x v="253"/>
          </reference>
        </references>
      </pivotArea>
    </format>
    <format dxfId="738">
      <pivotArea dataOnly="0" labelOnly="1" outline="0" fieldPosition="0">
        <references count="1">
          <reference field="0" count="1">
            <x v="216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216"/>
          </reference>
          <reference field="1" count="1">
            <x v="44"/>
          </reference>
        </references>
      </pivotArea>
    </format>
    <format dxfId="736">
      <pivotArea dataOnly="0" labelOnly="1" outline="0" fieldPosition="0">
        <references count="1">
          <reference field="0" count="1">
            <x v="250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250"/>
          </reference>
          <reference field="1" count="1">
            <x v="60"/>
          </reference>
        </references>
      </pivotArea>
    </format>
    <format dxfId="734">
      <pivotArea dataOnly="0" labelOnly="1" outline="0" fieldPosition="0">
        <references count="1">
          <reference field="0" count="1">
            <x v="252"/>
          </reference>
        </references>
      </pivotArea>
    </format>
    <format dxfId="733">
      <pivotArea dataOnly="0" labelOnly="1" outline="0" fieldPosition="0">
        <references count="2">
          <reference field="0" count="1" selected="0">
            <x v="252"/>
          </reference>
          <reference field="1" count="1">
            <x v="286"/>
          </reference>
        </references>
      </pivotArea>
    </format>
    <format dxfId="732">
      <pivotArea dataOnly="0" labelOnly="1" outline="0" fieldPosition="0">
        <references count="1">
          <reference field="0" count="1">
            <x v="253"/>
          </reference>
        </references>
      </pivotArea>
    </format>
    <format dxfId="731">
      <pivotArea dataOnly="0" labelOnly="1" outline="0" fieldPosition="0">
        <references count="2">
          <reference field="0" count="1" selected="0">
            <x v="253"/>
          </reference>
          <reference field="1" count="1">
            <x v="57"/>
          </reference>
        </references>
      </pivotArea>
    </format>
    <format dxfId="730">
      <pivotArea dataOnly="0" labelOnly="1" outline="0" fieldPosition="0">
        <references count="1">
          <reference field="0" count="1">
            <x v="262"/>
          </reference>
        </references>
      </pivotArea>
    </format>
    <format dxfId="729">
      <pivotArea dataOnly="0" labelOnly="1" outline="0" fieldPosition="0">
        <references count="2">
          <reference field="0" count="1" selected="0">
            <x v="262"/>
          </reference>
          <reference field="1" count="1">
            <x v="43"/>
          </reference>
        </references>
      </pivotArea>
    </format>
    <format dxfId="728">
      <pivotArea dataOnly="0" labelOnly="1" outline="0" fieldPosition="0">
        <references count="1">
          <reference field="0" count="1">
            <x v="270"/>
          </reference>
        </references>
      </pivotArea>
    </format>
    <format dxfId="727">
      <pivotArea dataOnly="0" labelOnly="1" outline="0" fieldPosition="0">
        <references count="2">
          <reference field="0" count="1" selected="0">
            <x v="270"/>
          </reference>
          <reference field="1" count="1">
            <x v="299"/>
          </reference>
        </references>
      </pivotArea>
    </format>
    <format dxfId="726">
      <pivotArea dataOnly="0" labelOnly="1" outline="0" fieldPosition="0">
        <references count="1">
          <reference field="0" count="1">
            <x v="271"/>
          </reference>
        </references>
      </pivotArea>
    </format>
    <format dxfId="725">
      <pivotArea dataOnly="0" labelOnly="1" outline="0" fieldPosition="0">
        <references count="2">
          <reference field="0" count="1" selected="0">
            <x v="271"/>
          </reference>
          <reference field="1" count="1">
            <x v="164"/>
          </reference>
        </references>
      </pivotArea>
    </format>
    <format dxfId="724">
      <pivotArea dataOnly="0" labelOnly="1" outline="0" fieldPosition="0">
        <references count="1">
          <reference field="0" count="1">
            <x v="287"/>
          </reference>
        </references>
      </pivotArea>
    </format>
    <format dxfId="723">
      <pivotArea dataOnly="0" labelOnly="1" outline="0" fieldPosition="0">
        <references count="2">
          <reference field="0" count="1" selected="0">
            <x v="287"/>
          </reference>
          <reference field="1" count="1">
            <x v="10"/>
          </reference>
        </references>
      </pivotArea>
    </format>
    <format dxfId="722">
      <pivotArea dataOnly="0" labelOnly="1" outline="0" fieldPosition="0">
        <references count="1">
          <reference field="0" count="1">
            <x v="288"/>
          </reference>
        </references>
      </pivotArea>
    </format>
    <format dxfId="721">
      <pivotArea dataOnly="0" labelOnly="1" outline="0" fieldPosition="0">
        <references count="2">
          <reference field="0" count="1" selected="0">
            <x v="288"/>
          </reference>
          <reference field="1" count="1">
            <x v="77"/>
          </reference>
        </references>
      </pivotArea>
    </format>
    <format dxfId="720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719">
      <pivotArea dataOnly="0" labelOnly="1" outline="0" offset="IV256" fieldPosition="0">
        <references count="2">
          <reference field="0" count="1" selected="0">
            <x v="15"/>
          </reference>
          <reference field="1" count="1">
            <x v="69"/>
          </reference>
        </references>
      </pivotArea>
    </format>
    <format dxfId="718">
      <pivotArea dataOnly="0" labelOnly="1" outline="0" fieldPosition="0">
        <references count="1">
          <reference field="0" count="1">
            <x v="60"/>
          </reference>
        </references>
      </pivotArea>
    </format>
    <format dxfId="717">
      <pivotArea dataOnly="0" labelOnly="1" outline="0" fieldPosition="0">
        <references count="2">
          <reference field="0" count="1" selected="0">
            <x v="60"/>
          </reference>
          <reference field="1" count="1">
            <x v="102"/>
          </reference>
        </references>
      </pivotArea>
    </format>
    <format dxfId="716">
      <pivotArea dataOnly="0" labelOnly="1" outline="0" fieldPosition="0">
        <references count="1">
          <reference field="0" count="1">
            <x v="61"/>
          </reference>
        </references>
      </pivotArea>
    </format>
    <format dxfId="715">
      <pivotArea dataOnly="0" labelOnly="1" outline="0" fieldPosition="0">
        <references count="2">
          <reference field="0" count="1" selected="0">
            <x v="61"/>
          </reference>
          <reference field="1" count="1">
            <x v="193"/>
          </reference>
        </references>
      </pivotArea>
    </format>
    <format dxfId="714">
      <pivotArea dataOnly="0" labelOnly="1" outline="0" offset="IV4" fieldPosition="0">
        <references count="1">
          <reference field="0" count="1">
            <x v="69"/>
          </reference>
        </references>
      </pivotArea>
    </format>
    <format dxfId="713">
      <pivotArea dataOnly="0" labelOnly="1" outline="0" offset="IV4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712">
      <pivotArea dataOnly="0" labelOnly="1" outline="0" offset="IV256" fieldPosition="0">
        <references count="1">
          <reference field="0" count="1">
            <x v="69"/>
          </reference>
        </references>
      </pivotArea>
    </format>
    <format dxfId="711">
      <pivotArea dataOnly="0" labelOnly="1" outline="0" offset="IV256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710">
      <pivotArea dataOnly="0" labelOnly="1" outline="0" fieldPosition="0">
        <references count="1">
          <reference field="0" count="1">
            <x v="131"/>
          </reference>
        </references>
      </pivotArea>
    </format>
    <format dxfId="709">
      <pivotArea dataOnly="0" labelOnly="1" outline="0" fieldPosition="0">
        <references count="2">
          <reference field="0" count="1" selected="0">
            <x v="131"/>
          </reference>
          <reference field="1" count="1">
            <x v="63"/>
          </reference>
        </references>
      </pivotArea>
    </format>
    <format dxfId="708">
      <pivotArea dataOnly="0" labelOnly="1" outline="0" fieldPosition="0">
        <references count="1">
          <reference field="0" count="1">
            <x v="141"/>
          </reference>
        </references>
      </pivotArea>
    </format>
    <format dxfId="707">
      <pivotArea dataOnly="0" labelOnly="1" outline="0" fieldPosition="0">
        <references count="2">
          <reference field="0" count="1" selected="0">
            <x v="141"/>
          </reference>
          <reference field="1" count="1">
            <x v="111"/>
          </reference>
        </references>
      </pivotArea>
    </format>
    <format dxfId="706">
      <pivotArea dataOnly="0" labelOnly="1" outline="0" fieldPosition="0">
        <references count="1">
          <reference field="0" count="1">
            <x v="225"/>
          </reference>
        </references>
      </pivotArea>
    </format>
    <format dxfId="705">
      <pivotArea dataOnly="0" labelOnly="1" outline="0" fieldPosition="0">
        <references count="2">
          <reference field="0" count="1" selected="0">
            <x v="225"/>
          </reference>
          <reference field="1" count="1">
            <x v="140"/>
          </reference>
        </references>
      </pivotArea>
    </format>
    <format dxfId="704">
      <pivotArea dataOnly="0" labelOnly="1" outline="0" offset="IV1" fieldPosition="0">
        <references count="1">
          <reference field="0" count="1">
            <x v="226"/>
          </reference>
        </references>
      </pivotArea>
    </format>
    <format dxfId="703">
      <pivotArea dataOnly="0" labelOnly="1" outline="0" offset="IV1" fieldPosition="0">
        <references count="2">
          <reference field="0" count="1" selected="0">
            <x v="226"/>
          </reference>
          <reference field="1" count="1">
            <x v="250"/>
          </reference>
        </references>
      </pivotArea>
    </format>
    <format dxfId="702">
      <pivotArea dataOnly="0" labelOnly="1" outline="0" offset="IV256" fieldPosition="0">
        <references count="1">
          <reference field="0" count="1">
            <x v="259"/>
          </reference>
        </references>
      </pivotArea>
    </format>
    <format dxfId="701">
      <pivotArea dataOnly="0" labelOnly="1" outline="0" offset="IV256" fieldPosition="0">
        <references count="2">
          <reference field="0" count="1" selected="0">
            <x v="259"/>
          </reference>
          <reference field="1" count="1">
            <x v="33"/>
          </reference>
        </references>
      </pivotArea>
    </format>
    <format dxfId="700">
      <pivotArea dataOnly="0" labelOnly="1" outline="0" fieldPosition="0">
        <references count="1">
          <reference field="0" count="1">
            <x v="280"/>
          </reference>
        </references>
      </pivotArea>
    </format>
    <format dxfId="699">
      <pivotArea dataOnly="0" labelOnly="1" outline="0" fieldPosition="0">
        <references count="2">
          <reference field="0" count="1" selected="0">
            <x v="280"/>
          </reference>
          <reference field="1" count="1">
            <x v="59"/>
          </reference>
        </references>
      </pivotArea>
    </format>
    <format dxfId="698">
      <pivotArea dataOnly="0" labelOnly="1" outline="0" offset="IV5" fieldPosition="0">
        <references count="1">
          <reference field="0" count="1">
            <x v="62"/>
          </reference>
        </references>
      </pivotArea>
    </format>
    <format dxfId="697">
      <pivotArea dataOnly="0" labelOnly="1" outline="0" offset="IV5" fieldPosition="0">
        <references count="2">
          <reference field="0" count="1" selected="0">
            <x v="62"/>
          </reference>
          <reference field="1" count="1">
            <x v="276"/>
          </reference>
        </references>
      </pivotArea>
    </format>
    <format dxfId="696">
      <pivotArea dataOnly="0" labelOnly="1" outline="0" offset="IV1" fieldPosition="0">
        <references count="1">
          <reference field="0" count="1">
            <x v="143"/>
          </reference>
        </references>
      </pivotArea>
    </format>
    <format dxfId="695">
      <pivotArea dataOnly="0" labelOnly="1" outline="0" offset="IV1" fieldPosition="0">
        <references count="2">
          <reference field="0" count="1" selected="0">
            <x v="143"/>
          </reference>
          <reference field="1" count="1">
            <x v="84"/>
          </reference>
        </references>
      </pivotArea>
    </format>
    <format dxfId="694">
      <pivotArea dataOnly="0" labelOnly="1" outline="0" offset="IV256" fieldPosition="0">
        <references count="1">
          <reference field="0" count="1">
            <x v="69"/>
          </reference>
        </references>
      </pivotArea>
    </format>
    <format dxfId="693">
      <pivotArea dataOnly="0" labelOnly="1" outline="0" offset="IV256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692">
      <pivotArea dataOnly="0" labelOnly="1" outline="0" fieldPosition="0">
        <references count="1">
          <reference field="0" count="1">
            <x v="0"/>
          </reference>
        </references>
      </pivotArea>
    </format>
    <format dxfId="691">
      <pivotArea dataOnly="0" labelOnly="1" outline="0" fieldPosition="0">
        <references count="2">
          <reference field="0" count="1" selected="0">
            <x v="0"/>
          </reference>
          <reference field="1" count="1">
            <x v="282"/>
          </reference>
        </references>
      </pivotArea>
    </format>
    <format dxfId="690">
      <pivotArea dataOnly="0" labelOnly="1" outline="0" offset="IV1" fieldPosition="0">
        <references count="1">
          <reference field="0" count="1">
            <x v="3"/>
          </reference>
        </references>
      </pivotArea>
    </format>
    <format dxfId="689">
      <pivotArea dataOnly="0" labelOnly="1" outline="0" offset="IV1" fieldPosition="0">
        <references count="2">
          <reference field="0" count="1" selected="0">
            <x v="3"/>
          </reference>
          <reference field="1" count="1">
            <x v="121"/>
          </reference>
        </references>
      </pivotArea>
    </format>
    <format dxfId="688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687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121"/>
          </reference>
        </references>
      </pivotArea>
    </format>
    <format dxfId="686">
      <pivotArea dataOnly="0" labelOnly="1" outline="0" fieldPosition="0">
        <references count="1">
          <reference field="0" count="1">
            <x v="4"/>
          </reference>
        </references>
      </pivotArea>
    </format>
    <format dxfId="685">
      <pivotArea dataOnly="0" labelOnly="1" outline="0" fieldPosition="0">
        <references count="2">
          <reference field="0" count="1" selected="0">
            <x v="4"/>
          </reference>
          <reference field="1" count="1">
            <x v="214"/>
          </reference>
        </references>
      </pivotArea>
    </format>
    <format dxfId="684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683">
      <pivotArea dataOnly="0" labelOnly="1" outline="0" offset="IV256" fieldPosition="0">
        <references count="2">
          <reference field="0" count="1" selected="0">
            <x v="5"/>
          </reference>
          <reference field="1" count="1">
            <x v="35"/>
          </reference>
        </references>
      </pivotArea>
    </format>
    <format dxfId="682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681">
      <pivotArea dataOnly="0" labelOnly="1" outline="0" offset="IV256" fieldPosition="0">
        <references count="2">
          <reference field="0" count="1" selected="0">
            <x v="7"/>
          </reference>
          <reference field="1" count="1">
            <x v="106"/>
          </reference>
        </references>
      </pivotArea>
    </format>
    <format dxfId="680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679">
      <pivotArea dataOnly="0" labelOnly="1" outline="0" offset="IV256" fieldPosition="0">
        <references count="2">
          <reference field="0" count="1" selected="0">
            <x v="9"/>
          </reference>
          <reference field="1" count="1">
            <x v="109"/>
          </reference>
        </references>
      </pivotArea>
    </format>
    <format dxfId="678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677">
      <pivotArea dataOnly="0" labelOnly="1" outline="0" offset="IV256" fieldPosition="0">
        <references count="2">
          <reference field="0" count="1" selected="0">
            <x v="10"/>
          </reference>
          <reference field="1" count="1">
            <x v="79"/>
          </reference>
        </references>
      </pivotArea>
    </format>
    <format dxfId="676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675">
      <pivotArea dataOnly="0" labelOnly="1" outline="0" offset="IV256" fieldPosition="0">
        <references count="2">
          <reference field="0" count="1" selected="0">
            <x v="13"/>
          </reference>
          <reference field="1" count="1">
            <x v="130"/>
          </reference>
        </references>
      </pivotArea>
    </format>
    <format dxfId="674">
      <pivotArea dataOnly="0" labelOnly="1" outline="0" offset="IV256" fieldPosition="0">
        <references count="1">
          <reference field="0" count="1">
            <x v="19"/>
          </reference>
        </references>
      </pivotArea>
    </format>
    <format dxfId="673">
      <pivotArea dataOnly="0" labelOnly="1" outline="0" offset="IV256" fieldPosition="0">
        <references count="2">
          <reference field="0" count="1" selected="0">
            <x v="19"/>
          </reference>
          <reference field="1" count="1">
            <x v="285"/>
          </reference>
        </references>
      </pivotArea>
    </format>
    <format dxfId="672">
      <pivotArea dataOnly="0" labelOnly="1" outline="0" offset="IV256" fieldPosition="0">
        <references count="1">
          <reference field="0" count="1">
            <x v="21"/>
          </reference>
        </references>
      </pivotArea>
    </format>
    <format dxfId="671">
      <pivotArea dataOnly="0" labelOnly="1" outline="0" offset="IV256" fieldPosition="0">
        <references count="2">
          <reference field="0" count="1" selected="0">
            <x v="21"/>
          </reference>
          <reference field="1" count="1">
            <x v="194"/>
          </reference>
        </references>
      </pivotArea>
    </format>
    <format dxfId="670">
      <pivotArea dataOnly="0" labelOnly="1" outline="0" fieldPosition="0">
        <references count="1">
          <reference field="0" count="1">
            <x v="23"/>
          </reference>
        </references>
      </pivotArea>
    </format>
    <format dxfId="669">
      <pivotArea dataOnly="0" labelOnly="1" outline="0" fieldPosition="0">
        <references count="2">
          <reference field="0" count="1" selected="0">
            <x v="23"/>
          </reference>
          <reference field="1" count="1">
            <x v="227"/>
          </reference>
        </references>
      </pivotArea>
    </format>
    <format dxfId="668">
      <pivotArea dataOnly="0" labelOnly="1" outline="0" offset="IV256" fieldPosition="0">
        <references count="1">
          <reference field="0" count="1">
            <x v="24"/>
          </reference>
        </references>
      </pivotArea>
    </format>
    <format dxfId="667">
      <pivotArea dataOnly="0" labelOnly="1" outline="0" offset="IV256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666">
      <pivotArea dataOnly="0" labelOnly="1" outline="0" fieldPosition="0">
        <references count="1">
          <reference field="0" count="1">
            <x v="26"/>
          </reference>
        </references>
      </pivotArea>
    </format>
    <format dxfId="665">
      <pivotArea dataOnly="0" labelOnly="1" outline="0" fieldPosition="0">
        <references count="2">
          <reference field="0" count="1" selected="0">
            <x v="26"/>
          </reference>
          <reference field="1" count="1">
            <x v="202"/>
          </reference>
        </references>
      </pivotArea>
    </format>
    <format dxfId="664">
      <pivotArea dataOnly="0" labelOnly="1" outline="0" offset="IV256" fieldPosition="0">
        <references count="1">
          <reference field="0" count="1">
            <x v="47"/>
          </reference>
        </references>
      </pivotArea>
    </format>
    <format dxfId="663">
      <pivotArea dataOnly="0" labelOnly="1" outline="0" offset="IV256" fieldPosition="0">
        <references count="2">
          <reference field="0" count="1" selected="0">
            <x v="47"/>
          </reference>
          <reference field="1" count="1">
            <x v="18"/>
          </reference>
        </references>
      </pivotArea>
    </format>
    <format dxfId="662">
      <pivotArea dataOnly="0" labelOnly="1" outline="0" fieldPosition="0">
        <references count="1">
          <reference field="0" count="5">
            <x v="48"/>
            <x v="50"/>
            <x v="51"/>
            <x v="53"/>
            <x v="54"/>
          </reference>
        </references>
      </pivotArea>
    </format>
    <format dxfId="661">
      <pivotArea dataOnly="0" labelOnly="1" outline="0" fieldPosition="0">
        <references count="2">
          <reference field="0" count="1" selected="0">
            <x v="48"/>
          </reference>
          <reference field="1" count="1">
            <x v="185"/>
          </reference>
        </references>
      </pivotArea>
    </format>
    <format dxfId="660">
      <pivotArea dataOnly="0" labelOnly="1" outline="0" fieldPosition="0">
        <references count="2">
          <reference field="0" count="1" selected="0">
            <x v="50"/>
          </reference>
          <reference field="1" count="1">
            <x v="129"/>
          </reference>
        </references>
      </pivotArea>
    </format>
    <format dxfId="659">
      <pivotArea dataOnly="0" labelOnly="1" outline="0" fieldPosition="0">
        <references count="2">
          <reference field="0" count="1" selected="0">
            <x v="51"/>
          </reference>
          <reference field="1" count="1">
            <x v="283"/>
          </reference>
        </references>
      </pivotArea>
    </format>
    <format dxfId="658">
      <pivotArea dataOnly="0" labelOnly="1" outline="0" fieldPosition="0">
        <references count="2">
          <reference field="0" count="1" selected="0">
            <x v="53"/>
          </reference>
          <reference field="1" count="1">
            <x v="51"/>
          </reference>
        </references>
      </pivotArea>
    </format>
    <format dxfId="657">
      <pivotArea dataOnly="0" labelOnly="1" outline="0" fieldPosition="0">
        <references count="2">
          <reference field="0" count="1" selected="0">
            <x v="54"/>
          </reference>
          <reference field="1" count="1">
            <x v="180"/>
          </reference>
        </references>
      </pivotArea>
    </format>
    <format dxfId="656">
      <pivotArea dataOnly="0" labelOnly="1" outline="0" fieldPosition="0">
        <references count="1">
          <reference field="0" count="1">
            <x v="48"/>
          </reference>
        </references>
      </pivotArea>
    </format>
    <format dxfId="655">
      <pivotArea dataOnly="0" labelOnly="1" outline="0" fieldPosition="0">
        <references count="2">
          <reference field="0" count="1" selected="0">
            <x v="48"/>
          </reference>
          <reference field="1" count="1">
            <x v="185"/>
          </reference>
        </references>
      </pivotArea>
    </format>
    <format dxfId="654">
      <pivotArea dataOnly="0" labelOnly="1" outline="0" fieldPosition="0">
        <references count="1">
          <reference field="0" count="1">
            <x v="50"/>
          </reference>
        </references>
      </pivotArea>
    </format>
    <format dxfId="653">
      <pivotArea dataOnly="0" labelOnly="1" outline="0" fieldPosition="0">
        <references count="2">
          <reference field="0" count="1" selected="0">
            <x v="50"/>
          </reference>
          <reference field="1" count="1">
            <x v="129"/>
          </reference>
        </references>
      </pivotArea>
    </format>
    <format dxfId="652">
      <pivotArea dataOnly="0" labelOnly="1" outline="0" fieldPosition="0">
        <references count="1">
          <reference field="0" count="1">
            <x v="51"/>
          </reference>
        </references>
      </pivotArea>
    </format>
    <format dxfId="651">
      <pivotArea dataOnly="0" labelOnly="1" outline="0" fieldPosition="0">
        <references count="2">
          <reference field="0" count="1" selected="0">
            <x v="51"/>
          </reference>
          <reference field="1" count="1">
            <x v="283"/>
          </reference>
        </references>
      </pivotArea>
    </format>
    <format dxfId="650">
      <pivotArea dataOnly="0" labelOnly="1" outline="0" fieldPosition="0">
        <references count="1">
          <reference field="0" count="1">
            <x v="53"/>
          </reference>
        </references>
      </pivotArea>
    </format>
    <format dxfId="649">
      <pivotArea dataOnly="0" labelOnly="1" outline="0" fieldPosition="0">
        <references count="2">
          <reference field="0" count="1" selected="0">
            <x v="53"/>
          </reference>
          <reference field="1" count="1">
            <x v="51"/>
          </reference>
        </references>
      </pivotArea>
    </format>
    <format dxfId="648">
      <pivotArea dataOnly="0" labelOnly="1" outline="0" offset="IV256" fieldPosition="0">
        <references count="1">
          <reference field="0" count="1">
            <x v="55"/>
          </reference>
        </references>
      </pivotArea>
    </format>
    <format dxfId="647">
      <pivotArea dataOnly="0" labelOnly="1" outline="0" offset="IV256" fieldPosition="0">
        <references count="2">
          <reference field="0" count="1" selected="0">
            <x v="55"/>
          </reference>
          <reference field="1" count="1">
            <x v="99"/>
          </reference>
        </references>
      </pivotArea>
    </format>
    <format dxfId="646">
      <pivotArea dataOnly="0" labelOnly="1" outline="0" offset="IV256" fieldPosition="0">
        <references count="1">
          <reference field="0" count="1">
            <x v="56"/>
          </reference>
        </references>
      </pivotArea>
    </format>
    <format dxfId="645">
      <pivotArea dataOnly="0" labelOnly="1" outline="0" offset="IV256" fieldPosition="0">
        <references count="2">
          <reference field="0" count="1" selected="0">
            <x v="56"/>
          </reference>
          <reference field="1" count="1">
            <x v="211"/>
          </reference>
        </references>
      </pivotArea>
    </format>
    <format dxfId="644">
      <pivotArea dataOnly="0" labelOnly="1" outline="0" offset="IV256" fieldPosition="0">
        <references count="1">
          <reference field="0" count="1">
            <x v="58"/>
          </reference>
        </references>
      </pivotArea>
    </format>
    <format dxfId="643">
      <pivotArea dataOnly="0" labelOnly="1" outline="0" offset="IV256" fieldPosition="0">
        <references count="2">
          <reference field="0" count="1" selected="0">
            <x v="58"/>
          </reference>
          <reference field="1" count="1">
            <x v="160"/>
          </reference>
        </references>
      </pivotArea>
    </format>
    <format dxfId="642">
      <pivotArea dataOnly="0" labelOnly="1" outline="0" offset="IV256" fieldPosition="0">
        <references count="1">
          <reference field="0" count="1">
            <x v="62"/>
          </reference>
        </references>
      </pivotArea>
    </format>
    <format dxfId="641">
      <pivotArea dataOnly="0" labelOnly="1" outline="0" offset="IV256" fieldPosition="0">
        <references count="2">
          <reference field="0" count="1" selected="0">
            <x v="62"/>
          </reference>
          <reference field="1" count="1">
            <x v="276"/>
          </reference>
        </references>
      </pivotArea>
    </format>
    <format dxfId="640">
      <pivotArea dataOnly="0" labelOnly="1" outline="0" offset="IV256" fieldPosition="0">
        <references count="1">
          <reference field="0" count="1">
            <x v="69"/>
          </reference>
        </references>
      </pivotArea>
    </format>
    <format dxfId="639">
      <pivotArea dataOnly="0" labelOnly="1" outline="0" offset="IV256" fieldPosition="0">
        <references count="2">
          <reference field="0" count="1" selected="0">
            <x v="69"/>
          </reference>
          <reference field="1" count="1">
            <x v="71"/>
          </reference>
        </references>
      </pivotArea>
    </format>
    <format dxfId="638">
      <pivotArea dataOnly="0" labelOnly="1" outline="0" offset="IV256" fieldPosition="0">
        <references count="1">
          <reference field="0" count="1">
            <x v="71"/>
          </reference>
        </references>
      </pivotArea>
    </format>
    <format dxfId="637">
      <pivotArea dataOnly="0" labelOnly="1" outline="0" offset="IV256" fieldPosition="0">
        <references count="2">
          <reference field="0" count="1" selected="0">
            <x v="71"/>
          </reference>
          <reference field="1" count="1">
            <x v="85"/>
          </reference>
        </references>
      </pivotArea>
    </format>
    <format dxfId="636">
      <pivotArea dataOnly="0" labelOnly="1" outline="0" offset="IV256" fieldPosition="0">
        <references count="1">
          <reference field="0" count="1">
            <x v="72"/>
          </reference>
        </references>
      </pivotArea>
    </format>
    <format dxfId="635">
      <pivotArea dataOnly="0" labelOnly="1" outline="0" offset="IV256" fieldPosition="0">
        <references count="2">
          <reference field="0" count="1" selected="0">
            <x v="72"/>
          </reference>
          <reference field="1" count="1">
            <x v="0"/>
          </reference>
        </references>
      </pivotArea>
    </format>
    <format dxfId="634">
      <pivotArea dataOnly="0" labelOnly="1" outline="0" offset="IV256" fieldPosition="0">
        <references count="1">
          <reference field="0" count="1">
            <x v="73"/>
          </reference>
        </references>
      </pivotArea>
    </format>
    <format dxfId="633">
      <pivotArea dataOnly="0" labelOnly="1" outline="0" offset="IV256" fieldPosition="0">
        <references count="2">
          <reference field="0" count="1" selected="0">
            <x v="73"/>
          </reference>
          <reference field="1" count="1">
            <x v="98"/>
          </reference>
        </references>
      </pivotArea>
    </format>
    <format dxfId="632">
      <pivotArea dataOnly="0" labelOnly="1" outline="0" offset="IV256" fieldPosition="0">
        <references count="1">
          <reference field="0" count="1">
            <x v="74"/>
          </reference>
        </references>
      </pivotArea>
    </format>
    <format dxfId="631">
      <pivotArea dataOnly="0" labelOnly="1" outline="0" offset="IV256" fieldPosition="0">
        <references count="2">
          <reference field="0" count="1" selected="0">
            <x v="74"/>
          </reference>
          <reference field="1" count="1">
            <x v="159"/>
          </reference>
        </references>
      </pivotArea>
    </format>
    <format dxfId="630">
      <pivotArea dataOnly="0" labelOnly="1" outline="0" offset="IV256" fieldPosition="0">
        <references count="1">
          <reference field="0" count="1">
            <x v="77"/>
          </reference>
        </references>
      </pivotArea>
    </format>
    <format dxfId="629">
      <pivotArea dataOnly="0" labelOnly="1" outline="0" offset="IV256" fieldPosition="0">
        <references count="2">
          <reference field="0" count="1" selected="0">
            <x v="77"/>
          </reference>
          <reference field="1" count="1">
            <x v="67"/>
          </reference>
        </references>
      </pivotArea>
    </format>
    <format dxfId="628">
      <pivotArea dataOnly="0" labelOnly="1" outline="0" fieldPosition="0">
        <references count="1">
          <reference field="0" count="2">
            <x v="79"/>
            <x v="82"/>
          </reference>
        </references>
      </pivotArea>
    </format>
    <format dxfId="627">
      <pivotArea dataOnly="0" labelOnly="1" outline="0" fieldPosition="0">
        <references count="2">
          <reference field="0" count="1" selected="0">
            <x v="79"/>
          </reference>
          <reference field="1" count="1">
            <x v="204"/>
          </reference>
        </references>
      </pivotArea>
    </format>
    <format dxfId="626">
      <pivotArea dataOnly="0" labelOnly="1" outline="0" fieldPosition="0">
        <references count="2">
          <reference field="0" count="1" selected="0">
            <x v="82"/>
          </reference>
          <reference field="1" count="1">
            <x v="295"/>
          </reference>
        </references>
      </pivotArea>
    </format>
    <format dxfId="625">
      <pivotArea dataOnly="0" labelOnly="1" outline="0" fieldPosition="0">
        <references count="1">
          <reference field="0" count="1">
            <x v="79"/>
          </reference>
        </references>
      </pivotArea>
    </format>
    <format dxfId="624">
      <pivotArea dataOnly="0" labelOnly="1" outline="0" fieldPosition="0">
        <references count="2">
          <reference field="0" count="1" selected="0">
            <x v="79"/>
          </reference>
          <reference field="1" count="1">
            <x v="204"/>
          </reference>
        </references>
      </pivotArea>
    </format>
    <format dxfId="623">
      <pivotArea dataOnly="0" labelOnly="1" outline="0" offset="IV256" fieldPosition="0">
        <references count="1">
          <reference field="0" count="1">
            <x v="85"/>
          </reference>
        </references>
      </pivotArea>
    </format>
    <format dxfId="622">
      <pivotArea dataOnly="0" labelOnly="1" outline="0" offset="IV256" fieldPosition="0">
        <references count="2">
          <reference field="0" count="1" selected="0">
            <x v="85"/>
          </reference>
          <reference field="1" count="1">
            <x v="167"/>
          </reference>
        </references>
      </pivotArea>
    </format>
    <format dxfId="621">
      <pivotArea dataOnly="0" labelOnly="1" outline="0" fieldPosition="0">
        <references count="1">
          <reference field="0" count="1">
            <x v="88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88"/>
          </reference>
          <reference field="1" count="1">
            <x v="200"/>
          </reference>
        </references>
      </pivotArea>
    </format>
    <format dxfId="619">
      <pivotArea dataOnly="0" labelOnly="1" outline="0" fieldPosition="0">
        <references count="1">
          <reference field="0" count="1">
            <x v="89"/>
          </reference>
        </references>
      </pivotArea>
    </format>
    <format dxfId="618">
      <pivotArea dataOnly="0" labelOnly="1" outline="0" fieldPosition="0">
        <references count="2">
          <reference field="0" count="1" selected="0">
            <x v="89"/>
          </reference>
          <reference field="1" count="1">
            <x v="19"/>
          </reference>
        </references>
      </pivotArea>
    </format>
    <format dxfId="617">
      <pivotArea dataOnly="0" labelOnly="1" outline="0" fieldPosition="0">
        <references count="1">
          <reference field="0" count="1">
            <x v="95"/>
          </reference>
        </references>
      </pivotArea>
    </format>
    <format dxfId="616">
      <pivotArea dataOnly="0" labelOnly="1" outline="0" fieldPosition="0">
        <references count="2">
          <reference field="0" count="1" selected="0">
            <x v="95"/>
          </reference>
          <reference field="1" count="1">
            <x v="70"/>
          </reference>
        </references>
      </pivotArea>
    </format>
    <format dxfId="615">
      <pivotArea dataOnly="0" labelOnly="1" outline="0" offset="IV256" fieldPosition="0">
        <references count="1">
          <reference field="0" count="1">
            <x v="97"/>
          </reference>
        </references>
      </pivotArea>
    </format>
    <format dxfId="614">
      <pivotArea dataOnly="0" labelOnly="1" outline="0" offset="IV256" fieldPosition="0">
        <references count="2">
          <reference field="0" count="1" selected="0">
            <x v="97"/>
          </reference>
          <reference field="1" count="1">
            <x v="95"/>
          </reference>
        </references>
      </pivotArea>
    </format>
    <format dxfId="613">
      <pivotArea dataOnly="0" labelOnly="1" outline="0" offset="IV256" fieldPosition="0">
        <references count="1">
          <reference field="0" count="1">
            <x v="99"/>
          </reference>
        </references>
      </pivotArea>
    </format>
    <format dxfId="612">
      <pivotArea dataOnly="0" labelOnly="1" outline="0" offset="IV256" fieldPosition="0">
        <references count="2">
          <reference field="0" count="1" selected="0">
            <x v="99"/>
          </reference>
          <reference field="1" count="1">
            <x v="210"/>
          </reference>
        </references>
      </pivotArea>
    </format>
    <format dxfId="611">
      <pivotArea dataOnly="0" labelOnly="1" outline="0" fieldPosition="0">
        <references count="1">
          <reference field="0" count="1">
            <x v="101"/>
          </reference>
        </references>
      </pivotArea>
    </format>
    <format dxfId="610">
      <pivotArea dataOnly="0" labelOnly="1" outline="0" fieldPosition="0">
        <references count="2">
          <reference field="0" count="1" selected="0">
            <x v="101"/>
          </reference>
          <reference field="1" count="1">
            <x v="9"/>
          </reference>
        </references>
      </pivotArea>
    </format>
    <format dxfId="609">
      <pivotArea dataOnly="0" labelOnly="1" outline="0" offset="IV256" fieldPosition="0">
        <references count="1">
          <reference field="0" count="1">
            <x v="102"/>
          </reference>
        </references>
      </pivotArea>
    </format>
    <format dxfId="608">
      <pivotArea dataOnly="0" labelOnly="1" outline="0" offset="IV256" fieldPosition="0">
        <references count="2">
          <reference field="0" count="1" selected="0">
            <x v="102"/>
          </reference>
          <reference field="1" count="1">
            <x v="268"/>
          </reference>
        </references>
      </pivotArea>
    </format>
    <format dxfId="607">
      <pivotArea dataOnly="0" labelOnly="1" outline="0" fieldPosition="0">
        <references count="1">
          <reference field="0" count="1">
            <x v="113"/>
          </reference>
        </references>
      </pivotArea>
    </format>
    <format dxfId="606">
      <pivotArea dataOnly="0" labelOnly="1" outline="0" fieldPosition="0">
        <references count="2">
          <reference field="0" count="1" selected="0">
            <x v="113"/>
          </reference>
          <reference field="1" count="1">
            <x v="150"/>
          </reference>
        </references>
      </pivotArea>
    </format>
    <format dxfId="605">
      <pivotArea dataOnly="0" labelOnly="1" outline="0" fieldPosition="0">
        <references count="1">
          <reference field="0" count="1">
            <x v="115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115"/>
          </reference>
          <reference field="1" count="1">
            <x v="207"/>
          </reference>
        </references>
      </pivotArea>
    </format>
    <format dxfId="603">
      <pivotArea dataOnly="0" labelOnly="1" outline="0" offset="IV256" fieldPosition="0">
        <references count="1">
          <reference field="0" count="1">
            <x v="123"/>
          </reference>
        </references>
      </pivotArea>
    </format>
    <format dxfId="602">
      <pivotArea dataOnly="0" labelOnly="1" outline="0" offset="IV256" fieldPosition="0">
        <references count="2">
          <reference field="0" count="1" selected="0">
            <x v="123"/>
          </reference>
          <reference field="1" count="1">
            <x v="16"/>
          </reference>
        </references>
      </pivotArea>
    </format>
    <format dxfId="601">
      <pivotArea dataOnly="0" labelOnly="1" outline="0" fieldPosition="0">
        <references count="1">
          <reference field="0" count="1">
            <x v="131"/>
          </reference>
        </references>
      </pivotArea>
    </format>
    <format dxfId="600">
      <pivotArea dataOnly="0" labelOnly="1" outline="0" fieldPosition="0">
        <references count="2">
          <reference field="0" count="1" selected="0">
            <x v="131"/>
          </reference>
          <reference field="1" count="1">
            <x v="63"/>
          </reference>
        </references>
      </pivotArea>
    </format>
    <format dxfId="599">
      <pivotArea dataOnly="0" labelOnly="1" outline="0" fieldPosition="0">
        <references count="1">
          <reference field="0" count="1">
            <x v="133"/>
          </reference>
        </references>
      </pivotArea>
    </format>
    <format dxfId="598">
      <pivotArea dataOnly="0" labelOnly="1" outline="0" fieldPosition="0">
        <references count="2">
          <reference field="0" count="1" selected="0">
            <x v="133"/>
          </reference>
          <reference field="1" count="1">
            <x v="66"/>
          </reference>
        </references>
      </pivotArea>
    </format>
    <format dxfId="597">
      <pivotArea dataOnly="0" labelOnly="1" outline="0" fieldPosition="0">
        <references count="1">
          <reference field="0" count="1">
            <x v="135"/>
          </reference>
        </references>
      </pivotArea>
    </format>
    <format dxfId="596">
      <pivotArea dataOnly="0" labelOnly="1" outline="0" fieldPosition="0">
        <references count="2">
          <reference field="0" count="1" selected="0">
            <x v="135"/>
          </reference>
          <reference field="1" count="1">
            <x v="36"/>
          </reference>
        </references>
      </pivotArea>
    </format>
    <format dxfId="595">
      <pivotArea dataOnly="0" labelOnly="1" outline="0" fieldPosition="0">
        <references count="1">
          <reference field="0" count="1">
            <x v="136"/>
          </reference>
        </references>
      </pivotArea>
    </format>
    <format dxfId="594">
      <pivotArea dataOnly="0" labelOnly="1" outline="0" fieldPosition="0">
        <references count="2">
          <reference field="0" count="1" selected="0">
            <x v="136"/>
          </reference>
          <reference field="1" count="1">
            <x v="296"/>
          </reference>
        </references>
      </pivotArea>
    </format>
    <format dxfId="593">
      <pivotArea dataOnly="0" labelOnly="1" outline="0" fieldPosition="0">
        <references count="1">
          <reference field="0" count="1">
            <x v="140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140"/>
          </reference>
          <reference field="1" count="1">
            <x v="83"/>
          </reference>
        </references>
      </pivotArea>
    </format>
    <format dxfId="591">
      <pivotArea dataOnly="0" labelOnly="1" outline="0" offset="IV256" fieldPosition="0">
        <references count="1">
          <reference field="0" count="1">
            <x v="143"/>
          </reference>
        </references>
      </pivotArea>
    </format>
    <format dxfId="590">
      <pivotArea dataOnly="0" labelOnly="1" outline="0" offset="IV256" fieldPosition="0">
        <references count="2">
          <reference field="0" count="1" selected="0">
            <x v="143"/>
          </reference>
          <reference field="1" count="1">
            <x v="84"/>
          </reference>
        </references>
      </pivotArea>
    </format>
    <format dxfId="589">
      <pivotArea dataOnly="0" labelOnly="1" outline="0" fieldPosition="0">
        <references count="1">
          <reference field="0" count="1">
            <x v="144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144"/>
          </reference>
          <reference field="1" count="1">
            <x v="290"/>
          </reference>
        </references>
      </pivotArea>
    </format>
    <format dxfId="587">
      <pivotArea dataOnly="0" labelOnly="1" outline="0" offset="IV256" fieldPosition="0">
        <references count="1">
          <reference field="0" count="1">
            <x v="149"/>
          </reference>
        </references>
      </pivotArea>
    </format>
    <format dxfId="586">
      <pivotArea dataOnly="0" labelOnly="1" outline="0" offset="IV256" fieldPosition="0">
        <references count="2">
          <reference field="0" count="1" selected="0">
            <x v="149"/>
          </reference>
          <reference field="1" count="1">
            <x v="143"/>
          </reference>
        </references>
      </pivotArea>
    </format>
    <format dxfId="585">
      <pivotArea dataOnly="0" labelOnly="1" outline="0" fieldPosition="0">
        <references count="1">
          <reference field="0" count="1">
            <x v="155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55"/>
          </reference>
          <reference field="1" count="1">
            <x v="190"/>
          </reference>
        </references>
      </pivotArea>
    </format>
    <format dxfId="583">
      <pivotArea dataOnly="0" labelOnly="1" outline="0" offset="IV256" fieldPosition="0">
        <references count="1">
          <reference field="0" count="1">
            <x v="158"/>
          </reference>
        </references>
      </pivotArea>
    </format>
    <format dxfId="582">
      <pivotArea dataOnly="0" labelOnly="1" outline="0" offset="IV256" fieldPosition="0">
        <references count="2">
          <reference field="0" count="1" selected="0">
            <x v="158"/>
          </reference>
          <reference field="1" count="1">
            <x v="30"/>
          </reference>
        </references>
      </pivotArea>
    </format>
    <format dxfId="581">
      <pivotArea dataOnly="0" labelOnly="1" outline="0" fieldPosition="0">
        <references count="1">
          <reference field="0" count="1">
            <x v="159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159"/>
          </reference>
          <reference field="1" count="1">
            <x v="242"/>
          </reference>
        </references>
      </pivotArea>
    </format>
    <format dxfId="579">
      <pivotArea dataOnly="0" labelOnly="1" outline="0" fieldPosition="0">
        <references count="1">
          <reference field="0" count="1">
            <x v="163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163"/>
          </reference>
          <reference field="1" count="1">
            <x v="172"/>
          </reference>
        </references>
      </pivotArea>
    </format>
    <format dxfId="577">
      <pivotArea dataOnly="0" labelOnly="1" outline="0" fieldPosition="0">
        <references count="1">
          <reference field="0" count="1">
            <x v="170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170"/>
          </reference>
          <reference field="1" count="1">
            <x v="131"/>
          </reference>
        </references>
      </pivotArea>
    </format>
    <format dxfId="575">
      <pivotArea dataOnly="0" labelOnly="1" outline="0" offset="IV256" fieldPosition="0">
        <references count="1">
          <reference field="0" count="1">
            <x v="171"/>
          </reference>
        </references>
      </pivotArea>
    </format>
    <format dxfId="574">
      <pivotArea dataOnly="0" labelOnly="1" outline="0" offset="IV256" fieldPosition="0">
        <references count="2">
          <reference field="0" count="1" selected="0">
            <x v="171"/>
          </reference>
          <reference field="1" count="1">
            <x v="192"/>
          </reference>
        </references>
      </pivotArea>
    </format>
    <format dxfId="573">
      <pivotArea dataOnly="0" labelOnly="1" outline="0" offset="IV256" fieldPosition="0">
        <references count="1">
          <reference field="0" count="1">
            <x v="172"/>
          </reference>
        </references>
      </pivotArea>
    </format>
    <format dxfId="572">
      <pivotArea dataOnly="0" labelOnly="1" outline="0" offset="IV256" fieldPosition="0">
        <references count="2">
          <reference field="0" count="1" selected="0">
            <x v="172"/>
          </reference>
          <reference field="1" count="1">
            <x v="162"/>
          </reference>
        </references>
      </pivotArea>
    </format>
    <format dxfId="571">
      <pivotArea dataOnly="0" labelOnly="1" outline="0" offset="IV256" fieldPosition="0">
        <references count="1">
          <reference field="0" count="1">
            <x v="176"/>
          </reference>
        </references>
      </pivotArea>
    </format>
    <format dxfId="570">
      <pivotArea dataOnly="0" labelOnly="1" outline="0" offset="IV256" fieldPosition="0">
        <references count="2">
          <reference field="0" count="1" selected="0">
            <x v="176"/>
          </reference>
          <reference field="1" count="1">
            <x v="173"/>
          </reference>
        </references>
      </pivotArea>
    </format>
    <format dxfId="569">
      <pivotArea dataOnly="0" labelOnly="1" outline="0" offset="IV256" fieldPosition="0">
        <references count="1">
          <reference field="0" count="1">
            <x v="181"/>
          </reference>
        </references>
      </pivotArea>
    </format>
    <format dxfId="568">
      <pivotArea dataOnly="0" labelOnly="1" outline="0" offset="IV256" fieldPosition="0">
        <references count="2">
          <reference field="0" count="1" selected="0">
            <x v="181"/>
          </reference>
          <reference field="1" count="1">
            <x v="182"/>
          </reference>
        </references>
      </pivotArea>
    </format>
    <format dxfId="567">
      <pivotArea dataOnly="0" labelOnly="1" outline="0" offset="IV256" fieldPosition="0">
        <references count="1">
          <reference field="0" count="1">
            <x v="184"/>
          </reference>
        </references>
      </pivotArea>
    </format>
    <format dxfId="566">
      <pivotArea dataOnly="0" labelOnly="1" outline="0" offset="IV256" fieldPosition="0">
        <references count="2">
          <reference field="0" count="1" selected="0">
            <x v="184"/>
          </reference>
          <reference field="1" count="1">
            <x v="208"/>
          </reference>
        </references>
      </pivotArea>
    </format>
    <format dxfId="565">
      <pivotArea dataOnly="0" labelOnly="1" outline="0" offset="IV256" fieldPosition="0">
        <references count="1">
          <reference field="0" count="1">
            <x v="189"/>
          </reference>
        </references>
      </pivotArea>
    </format>
    <format dxfId="564">
      <pivotArea dataOnly="0" labelOnly="1" outline="0" offset="IV256" fieldPosition="0">
        <references count="2">
          <reference field="0" count="1" selected="0">
            <x v="189"/>
          </reference>
          <reference field="1" count="1">
            <x v="156"/>
          </reference>
        </references>
      </pivotArea>
    </format>
    <format dxfId="563">
      <pivotArea dataOnly="0" labelOnly="1" outline="0" offset="IV256" fieldPosition="0">
        <references count="1">
          <reference field="0" count="1">
            <x v="193"/>
          </reference>
        </references>
      </pivotArea>
    </format>
    <format dxfId="562">
      <pivotArea dataOnly="0" labelOnly="1" outline="0" offset="IV256" fieldPosition="0">
        <references count="2">
          <reference field="0" count="1" selected="0">
            <x v="193"/>
          </reference>
          <reference field="1" count="1">
            <x v="199"/>
          </reference>
        </references>
      </pivotArea>
    </format>
    <format dxfId="561">
      <pivotArea dataOnly="0" labelOnly="1" outline="0" offset="IV256" fieldPosition="0">
        <references count="1">
          <reference field="0" count="1">
            <x v="194"/>
          </reference>
        </references>
      </pivotArea>
    </format>
    <format dxfId="560">
      <pivotArea dataOnly="0" labelOnly="1" outline="0" offset="IV256" fieldPosition="0">
        <references count="2">
          <reference field="0" count="1" selected="0">
            <x v="194"/>
          </reference>
          <reference field="1" count="1">
            <x v="256"/>
          </reference>
        </references>
      </pivotArea>
    </format>
    <format dxfId="559">
      <pivotArea dataOnly="0" labelOnly="1" outline="0" offset="IV256" fieldPosition="0">
        <references count="1">
          <reference field="0" count="1">
            <x v="197"/>
          </reference>
        </references>
      </pivotArea>
    </format>
    <format dxfId="558">
      <pivotArea dataOnly="0" labelOnly="1" outline="0" offset="IV256" fieldPosition="0">
        <references count="2">
          <reference field="0" count="1" selected="0">
            <x v="197"/>
          </reference>
          <reference field="1" count="1">
            <x v="253"/>
          </reference>
        </references>
      </pivotArea>
    </format>
    <format dxfId="557">
      <pivotArea dataOnly="0" labelOnly="1" outline="0" offset="IV256" fieldPosition="0">
        <references count="1">
          <reference field="0" count="1">
            <x v="202"/>
          </reference>
        </references>
      </pivotArea>
    </format>
    <format dxfId="556">
      <pivotArea dataOnly="0" labelOnly="1" outline="0" offset="IV256" fieldPosition="0">
        <references count="2">
          <reference field="0" count="1" selected="0">
            <x v="202"/>
          </reference>
          <reference field="1" count="1">
            <x v="80"/>
          </reference>
        </references>
      </pivotArea>
    </format>
    <format dxfId="555">
      <pivotArea dataOnly="0" labelOnly="1" outline="0" fieldPosition="0">
        <references count="1">
          <reference field="0" count="1">
            <x v="206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206"/>
          </reference>
          <reference field="1" count="1">
            <x v="78"/>
          </reference>
        </references>
      </pivotArea>
    </format>
    <format dxfId="553">
      <pivotArea dataOnly="0" labelOnly="1" outline="0" fieldPosition="0">
        <references count="1">
          <reference field="0" count="1">
            <x v="209"/>
          </reference>
        </references>
      </pivotArea>
    </format>
    <format dxfId="552">
      <pivotArea dataOnly="0" labelOnly="1" outline="0" offset="IV256" fieldPosition="0">
        <references count="1">
          <reference field="0" count="1">
            <x v="216"/>
          </reference>
        </references>
      </pivotArea>
    </format>
    <format dxfId="551">
      <pivotArea dataOnly="0" labelOnly="1" outline="0" offset="IV256" fieldPosition="0">
        <references count="2">
          <reference field="0" count="1" selected="0">
            <x v="216"/>
          </reference>
          <reference field="1" count="1">
            <x v="44"/>
          </reference>
        </references>
      </pivotArea>
    </format>
    <format dxfId="550">
      <pivotArea dataOnly="0" labelOnly="1" outline="0" offset="IV256" fieldPosition="0">
        <references count="1">
          <reference field="0" count="1">
            <x v="217"/>
          </reference>
        </references>
      </pivotArea>
    </format>
    <format dxfId="549">
      <pivotArea dataOnly="0" labelOnly="1" outline="0" offset="IV256" fieldPosition="0">
        <references count="2">
          <reference field="0" count="1" selected="0">
            <x v="217"/>
          </reference>
          <reference field="1" count="1">
            <x v="20"/>
          </reference>
        </references>
      </pivotArea>
    </format>
    <format dxfId="548">
      <pivotArea dataOnly="0" labelOnly="1" outline="0" offset="IV256" fieldPosition="0">
        <references count="1">
          <reference field="0" count="1">
            <x v="218"/>
          </reference>
        </references>
      </pivotArea>
    </format>
    <format dxfId="547">
      <pivotArea dataOnly="0" labelOnly="1" outline="0" offset="IV256" fieldPosition="0">
        <references count="2">
          <reference field="0" count="1" selected="0">
            <x v="218"/>
          </reference>
          <reference field="1" count="1">
            <x v="224"/>
          </reference>
        </references>
      </pivotArea>
    </format>
    <format dxfId="546">
      <pivotArea dataOnly="0" labelOnly="1" outline="0" fieldPosition="0">
        <references count="1">
          <reference field="0" count="1">
            <x v="223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223"/>
          </reference>
          <reference field="1" count="1">
            <x v="231"/>
          </reference>
        </references>
      </pivotArea>
    </format>
    <format dxfId="544">
      <pivotArea dataOnly="0" labelOnly="1" outline="0" offset="IV256" fieldPosition="0">
        <references count="1">
          <reference field="0" count="1">
            <x v="226"/>
          </reference>
        </references>
      </pivotArea>
    </format>
    <format dxfId="543">
      <pivotArea dataOnly="0" labelOnly="1" outline="0" offset="IV256" fieldPosition="0">
        <references count="2">
          <reference field="0" count="1" selected="0">
            <x v="226"/>
          </reference>
          <reference field="1" count="1">
            <x v="250"/>
          </reference>
        </references>
      </pivotArea>
    </format>
    <format dxfId="542">
      <pivotArea dataOnly="0" labelOnly="1" outline="0" offset="IV256" fieldPosition="0">
        <references count="1">
          <reference field="0" count="1">
            <x v="227"/>
          </reference>
        </references>
      </pivotArea>
    </format>
    <format dxfId="541">
      <pivotArea dataOnly="0" labelOnly="1" outline="0" offset="IV256" fieldPosition="0">
        <references count="2">
          <reference field="0" count="1" selected="0">
            <x v="227"/>
          </reference>
          <reference field="1" count="1">
            <x v="73"/>
          </reference>
        </references>
      </pivotArea>
    </format>
    <format dxfId="540">
      <pivotArea dataOnly="0" labelOnly="1" outline="0" offset="IV256" fieldPosition="0">
        <references count="1">
          <reference field="0" count="1">
            <x v="229"/>
          </reference>
        </references>
      </pivotArea>
    </format>
    <format dxfId="539">
      <pivotArea dataOnly="0" labelOnly="1" outline="0" offset="IV256" fieldPosition="0">
        <references count="2">
          <reference field="0" count="1" selected="0">
            <x v="229"/>
          </reference>
          <reference field="1" count="1">
            <x v="151"/>
          </reference>
        </references>
      </pivotArea>
    </format>
    <format dxfId="538">
      <pivotArea dataOnly="0" labelOnly="1" outline="0" offset="IV256" fieldPosition="0">
        <references count="1">
          <reference field="0" count="1">
            <x v="239"/>
          </reference>
        </references>
      </pivotArea>
    </format>
    <format dxfId="537">
      <pivotArea dataOnly="0" labelOnly="1" outline="0" offset="IV256" fieldPosition="0">
        <references count="2">
          <reference field="0" count="1" selected="0">
            <x v="239"/>
          </reference>
          <reference field="1" count="1">
            <x v="88"/>
          </reference>
        </references>
      </pivotArea>
    </format>
    <format dxfId="536">
      <pivotArea dataOnly="0" labelOnly="1" outline="0" fieldPosition="0">
        <references count="1">
          <reference field="0" count="1">
            <x v="240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240"/>
          </reference>
          <reference field="1" count="1">
            <x v="244"/>
          </reference>
        </references>
      </pivotArea>
    </format>
    <format dxfId="534">
      <pivotArea dataOnly="0" labelOnly="1" outline="0" offset="IV256" fieldPosition="0">
        <references count="1">
          <reference field="0" count="1">
            <x v="250"/>
          </reference>
        </references>
      </pivotArea>
    </format>
    <format dxfId="533">
      <pivotArea dataOnly="0" labelOnly="1" outline="0" offset="IV256" fieldPosition="0">
        <references count="2">
          <reference field="0" count="1" selected="0">
            <x v="250"/>
          </reference>
          <reference field="1" count="1">
            <x v="60"/>
          </reference>
        </references>
      </pivotArea>
    </format>
    <format dxfId="532">
      <pivotArea dataOnly="0" labelOnly="1" outline="0" offset="IV256" fieldPosition="0">
        <references count="1">
          <reference field="0" count="1">
            <x v="252"/>
          </reference>
        </references>
      </pivotArea>
    </format>
    <format dxfId="531">
      <pivotArea dataOnly="0" labelOnly="1" outline="0" offset="IV256" fieldPosition="0">
        <references count="2">
          <reference field="0" count="1" selected="0">
            <x v="252"/>
          </reference>
          <reference field="1" count="1">
            <x v="286"/>
          </reference>
        </references>
      </pivotArea>
    </format>
    <format dxfId="530">
      <pivotArea dataOnly="0" labelOnly="1" outline="0" offset="IV256" fieldPosition="0">
        <references count="1">
          <reference field="0" count="1">
            <x v="254"/>
          </reference>
        </references>
      </pivotArea>
    </format>
    <format dxfId="529">
      <pivotArea dataOnly="0" labelOnly="1" outline="0" offset="IV256" fieldPosition="0">
        <references count="2">
          <reference field="0" count="1" selected="0">
            <x v="254"/>
          </reference>
          <reference field="1" count="1">
            <x v="215"/>
          </reference>
        </references>
      </pivotArea>
    </format>
    <format dxfId="528">
      <pivotArea dataOnly="0" labelOnly="1" outline="0" offset="IV256" fieldPosition="0">
        <references count="1">
          <reference field="0" count="1">
            <x v="259"/>
          </reference>
        </references>
      </pivotArea>
    </format>
    <format dxfId="527">
      <pivotArea dataOnly="0" labelOnly="1" outline="0" offset="IV256" fieldPosition="0">
        <references count="2">
          <reference field="0" count="1" selected="0">
            <x v="259"/>
          </reference>
          <reference field="1" count="1">
            <x v="33"/>
          </reference>
        </references>
      </pivotArea>
    </format>
    <format dxfId="526">
      <pivotArea dataOnly="0" labelOnly="1" outline="0" fieldPosition="0">
        <references count="1">
          <reference field="0" count="1">
            <x v="264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264"/>
          </reference>
          <reference field="1" count="1">
            <x v="252"/>
          </reference>
        </references>
      </pivotArea>
    </format>
    <format dxfId="524">
      <pivotArea dataOnly="0" labelOnly="1" outline="0" offset="IV256" fieldPosition="0">
        <references count="1">
          <reference field="0" count="1">
            <x v="266"/>
          </reference>
        </references>
      </pivotArea>
    </format>
    <format dxfId="523">
      <pivotArea dataOnly="0" labelOnly="1" outline="0" offset="IV256" fieldPosition="0">
        <references count="2">
          <reference field="0" count="1" selected="0">
            <x v="266"/>
          </reference>
          <reference field="1" count="1">
            <x v="41"/>
          </reference>
        </references>
      </pivotArea>
    </format>
    <format dxfId="522">
      <pivotArea dataOnly="0" labelOnly="1" outline="0" offset="IV256" fieldPosition="0">
        <references count="1">
          <reference field="0" count="1">
            <x v="269"/>
          </reference>
        </references>
      </pivotArea>
    </format>
    <format dxfId="521">
      <pivotArea dataOnly="0" labelOnly="1" outline="0" offset="IV256" fieldPosition="0">
        <references count="2">
          <reference field="0" count="1" selected="0">
            <x v="269"/>
          </reference>
          <reference field="1" count="1">
            <x v="108"/>
          </reference>
        </references>
      </pivotArea>
    </format>
    <format dxfId="520">
      <pivotArea dataOnly="0" labelOnly="1" outline="0" offset="IV256" fieldPosition="0">
        <references count="1">
          <reference field="0" count="1">
            <x v="271"/>
          </reference>
        </references>
      </pivotArea>
    </format>
    <format dxfId="519">
      <pivotArea dataOnly="0" labelOnly="1" outline="0" offset="IV256" fieldPosition="0">
        <references count="2">
          <reference field="0" count="1" selected="0">
            <x v="271"/>
          </reference>
          <reference field="1" count="1">
            <x v="164"/>
          </reference>
        </references>
      </pivotArea>
    </format>
    <format dxfId="518">
      <pivotArea dataOnly="0" labelOnly="1" outline="0" fieldPosition="0">
        <references count="1">
          <reference field="0" count="1">
            <x v="274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274"/>
          </reference>
          <reference field="1" count="1">
            <x v="206"/>
          </reference>
        </references>
      </pivotArea>
    </format>
    <format dxfId="516">
      <pivotArea dataOnly="0" labelOnly="1" outline="0" offset="IV256" fieldPosition="0">
        <references count="1">
          <reference field="0" count="1">
            <x v="276"/>
          </reference>
        </references>
      </pivotArea>
    </format>
    <format dxfId="515">
      <pivotArea dataOnly="0" labelOnly="1" outline="0" offset="IV256" fieldPosition="0">
        <references count="2">
          <reference field="0" count="1" selected="0">
            <x v="276"/>
          </reference>
          <reference field="1" count="1">
            <x v="217"/>
          </reference>
        </references>
      </pivotArea>
    </format>
    <format dxfId="514">
      <pivotArea dataOnly="0" labelOnly="1" outline="0" offset="IV256" fieldPosition="0">
        <references count="1">
          <reference field="0" count="1">
            <x v="277"/>
          </reference>
        </references>
      </pivotArea>
    </format>
    <format dxfId="513">
      <pivotArea dataOnly="0" labelOnly="1" outline="0" offset="IV256" fieldPosition="0">
        <references count="2">
          <reference field="0" count="1" selected="0">
            <x v="277"/>
          </reference>
          <reference field="1" count="1">
            <x v="260"/>
          </reference>
        </references>
      </pivotArea>
    </format>
    <format dxfId="512">
      <pivotArea dataOnly="0" labelOnly="1" outline="0" fieldPosition="0">
        <references count="1">
          <reference field="0" count="1">
            <x v="278"/>
          </reference>
        </references>
      </pivotArea>
    </format>
    <format dxfId="511">
      <pivotArea dataOnly="0" labelOnly="1" outline="0" offset="IV256" fieldPosition="0">
        <references count="1">
          <reference field="0" count="1">
            <x v="282"/>
          </reference>
        </references>
      </pivotArea>
    </format>
    <format dxfId="510">
      <pivotArea dataOnly="0" labelOnly="1" outline="0" offset="IV256" fieldPosition="0">
        <references count="2">
          <reference field="0" count="1" selected="0">
            <x v="282"/>
          </reference>
          <reference field="1" count="1">
            <x v="39"/>
          </reference>
        </references>
      </pivotArea>
    </format>
    <format dxfId="509">
      <pivotArea dataOnly="0" labelOnly="1" outline="0" offset="IV256" fieldPosition="0">
        <references count="1">
          <reference field="0" count="1">
            <x v="284"/>
          </reference>
        </references>
      </pivotArea>
    </format>
    <format dxfId="508">
      <pivotArea dataOnly="0" labelOnly="1" outline="0" offset="IV256" fieldPosition="0">
        <references count="2">
          <reference field="0" count="1" selected="0">
            <x v="284"/>
          </reference>
          <reference field="1" count="1">
            <x v="42"/>
          </reference>
        </references>
      </pivotArea>
    </format>
    <format dxfId="507">
      <pivotArea dataOnly="0" labelOnly="1" outline="0" offset="IV256" fieldPosition="0">
        <references count="1">
          <reference field="0" count="1">
            <x v="286"/>
          </reference>
        </references>
      </pivotArea>
    </format>
    <format dxfId="506">
      <pivotArea dataOnly="0" labelOnly="1" outline="0" offset="IV256" fieldPosition="0">
        <references count="2">
          <reference field="0" count="1" selected="0">
            <x v="286"/>
          </reference>
          <reference field="1" count="1">
            <x v="196"/>
          </reference>
        </references>
      </pivotArea>
    </format>
    <format dxfId="505">
      <pivotArea dataOnly="0" labelOnly="1" outline="0" offset="IV256" fieldPosition="0">
        <references count="1">
          <reference field="0" count="1">
            <x v="289"/>
          </reference>
        </references>
      </pivotArea>
    </format>
    <format dxfId="504">
      <pivotArea dataOnly="0" labelOnly="1" outline="0" offset="IV256" fieldPosition="0">
        <references count="2">
          <reference field="0" count="1" selected="0">
            <x v="289"/>
          </reference>
          <reference field="1" count="1">
            <x v="14"/>
          </reference>
        </references>
      </pivotArea>
    </format>
    <format dxfId="503">
      <pivotArea dataOnly="0" labelOnly="1" outline="0" fieldPosition="0">
        <references count="1">
          <reference field="0" count="1">
            <x v="290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290"/>
          </reference>
          <reference field="1" count="1">
            <x v="127"/>
          </reference>
        </references>
      </pivotArea>
    </format>
    <format dxfId="501">
      <pivotArea dataOnly="0" labelOnly="1" outline="0" offset="IV256" fieldPosition="0">
        <references count="1">
          <reference field="0" count="1">
            <x v="292"/>
          </reference>
        </references>
      </pivotArea>
    </format>
    <format dxfId="500">
      <pivotArea dataOnly="0" labelOnly="1" outline="0" offset="IV256" fieldPosition="0">
        <references count="2">
          <reference field="0" count="1" selected="0">
            <x v="292"/>
          </reference>
          <reference field="1" count="1">
            <x v="158"/>
          </reference>
        </references>
      </pivotArea>
    </format>
    <format dxfId="499">
      <pivotArea dataOnly="0" labelOnly="1" outline="0" fieldPosition="0">
        <references count="1">
          <reference field="0" count="1">
            <x v="297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297"/>
          </reference>
          <reference field="1" count="1">
            <x v="119"/>
          </reference>
        </references>
      </pivotArea>
    </format>
    <format dxfId="497">
      <pivotArea dataOnly="0" labelOnly="1" outline="0" fieldPosition="0">
        <references count="1">
          <reference field="0" count="1">
            <x v="310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310"/>
          </reference>
          <reference field="1" count="1">
            <x v="270"/>
          </reference>
        </references>
      </pivotArea>
    </format>
    <format dxfId="495">
      <pivotArea dataOnly="0" labelOnly="1" outline="0" offset="IV256" fieldPosition="0">
        <references count="1">
          <reference field="0" count="1">
            <x v="311"/>
          </reference>
        </references>
      </pivotArea>
    </format>
    <format dxfId="494">
      <pivotArea dataOnly="0" labelOnly="1" outline="0" offset="IV256" fieldPosition="0">
        <references count="2">
          <reference field="0" count="1" selected="0">
            <x v="311"/>
          </reference>
          <reference field="1" count="1">
            <x v="152"/>
          </reference>
        </references>
      </pivotArea>
    </format>
    <format dxfId="493">
      <pivotArea dataOnly="0" labelOnly="1" outline="0" offset="IV256" fieldPosition="0">
        <references count="1">
          <reference field="0" count="1">
            <x v="312"/>
          </reference>
        </references>
      </pivotArea>
    </format>
    <format dxfId="492">
      <pivotArea dataOnly="0" labelOnly="1" outline="0" offset="IV256" fieldPosition="0">
        <references count="2">
          <reference field="0" count="1" selected="0">
            <x v="312"/>
          </reference>
          <reference field="1" count="1">
            <x v="298"/>
          </reference>
        </references>
      </pivotArea>
    </format>
    <format dxfId="491">
      <pivotArea dataOnly="0" labelOnly="1" outline="0" offset="IV256" fieldPosition="0">
        <references count="1">
          <reference field="0" count="1">
            <x v="313"/>
          </reference>
        </references>
      </pivotArea>
    </format>
    <format dxfId="490">
      <pivotArea dataOnly="0" labelOnly="1" outline="0" offset="IV256" fieldPosition="0">
        <references count="2">
          <reference field="0" count="1" selected="0">
            <x v="313"/>
          </reference>
          <reference field="1" count="1">
            <x v="61"/>
          </reference>
        </references>
      </pivotArea>
    </format>
    <format dxfId="489">
      <pivotArea dataOnly="0" labelOnly="1" outline="0" offset="IV256" fieldPosition="0">
        <references count="1">
          <reference field="0" count="1">
            <x v="315"/>
          </reference>
        </references>
      </pivotArea>
    </format>
    <format dxfId="488">
      <pivotArea dataOnly="0" labelOnly="1" outline="0" offset="IV256" fieldPosition="0">
        <references count="2">
          <reference field="0" count="1" selected="0">
            <x v="315"/>
          </reference>
          <reference field="1" count="1">
            <x v="128"/>
          </reference>
        </references>
      </pivotArea>
    </format>
    <format dxfId="487">
      <pivotArea dataOnly="0" labelOnly="1" outline="0" offset="IV256" fieldPosition="0">
        <references count="1">
          <reference field="0" count="1">
            <x v="317"/>
          </reference>
        </references>
      </pivotArea>
    </format>
    <format dxfId="486">
      <pivotArea dataOnly="0" labelOnly="1" outline="0" offset="IV256" fieldPosition="0">
        <references count="2">
          <reference field="0" count="1" selected="0">
            <x v="317"/>
          </reference>
          <reference field="1" count="1">
            <x v="254"/>
          </reference>
        </references>
      </pivotArea>
    </format>
    <format dxfId="485">
      <pivotArea dataOnly="0" labelOnly="1" outline="0" offset="IV256" fieldPosition="0">
        <references count="1">
          <reference field="0" count="1">
            <x v="318"/>
          </reference>
        </references>
      </pivotArea>
    </format>
    <format dxfId="484">
      <pivotArea dataOnly="0" labelOnly="1" outline="0" offset="IV256" fieldPosition="0">
        <references count="2">
          <reference field="0" count="1" selected="0">
            <x v="318"/>
          </reference>
          <reference field="1" count="1">
            <x v="264"/>
          </reference>
        </references>
      </pivotArea>
    </format>
    <format dxfId="483">
      <pivotArea dataOnly="0" labelOnly="1" outline="0" offset="IV256" fieldPosition="0">
        <references count="1">
          <reference field="0" count="1">
            <x v="319"/>
          </reference>
        </references>
      </pivotArea>
    </format>
    <format dxfId="482">
      <pivotArea dataOnly="0" labelOnly="1" outline="0" offset="IV256" fieldPosition="0">
        <references count="2">
          <reference field="0" count="1" selected="0">
            <x v="319"/>
          </reference>
          <reference field="1" count="1">
            <x v="94"/>
          </reference>
        </references>
      </pivotArea>
    </format>
    <format dxfId="481">
      <pivotArea dataOnly="0" labelOnly="1" outline="0" offset="IV256" fieldPosition="0">
        <references count="1">
          <reference field="0" count="1">
            <x v="320"/>
          </reference>
        </references>
      </pivotArea>
    </format>
    <format dxfId="480">
      <pivotArea dataOnly="0" labelOnly="1" outline="0" offset="IV256" fieldPosition="0">
        <references count="2">
          <reference field="0" count="1" selected="0">
            <x v="320"/>
          </reference>
          <reference field="1" count="1">
            <x v="87"/>
          </reference>
        </references>
      </pivotArea>
    </format>
    <format dxfId="479">
      <pivotArea dataOnly="0" labelOnly="1" outline="0" offset="IV256" fieldPosition="0">
        <references count="1">
          <reference field="0" count="1">
            <x v="321"/>
          </reference>
        </references>
      </pivotArea>
    </format>
    <format dxfId="478">
      <pivotArea dataOnly="0" labelOnly="1" outline="0" offset="IV256" fieldPosition="0">
        <references count="2">
          <reference field="0" count="1" selected="0">
            <x v="321"/>
          </reference>
          <reference field="1" count="1">
            <x v="300"/>
          </reference>
        </references>
      </pivotArea>
    </format>
    <format dxfId="477">
      <pivotArea dataOnly="0" labelOnly="1" outline="0" offset="IV256" fieldPosition="0">
        <references count="1">
          <reference field="0" count="1">
            <x v="322"/>
          </reference>
        </references>
      </pivotArea>
    </format>
    <format dxfId="476">
      <pivotArea dataOnly="0" labelOnly="1" outline="0" offset="IV256" fieldPosition="0">
        <references count="2">
          <reference field="0" count="1" selected="0">
            <x v="322"/>
          </reference>
          <reference field="1" count="1">
            <x v="279"/>
          </reference>
        </references>
      </pivotArea>
    </format>
    <format dxfId="475">
      <pivotArea dataOnly="0" labelOnly="1" outline="0" offset="IV256" fieldPosition="0">
        <references count="1">
          <reference field="0" count="1">
            <x v="323"/>
          </reference>
        </references>
      </pivotArea>
    </format>
    <format dxfId="474">
      <pivotArea dataOnly="0" labelOnly="1" outline="0" offset="IV256" fieldPosition="0">
        <references count="2">
          <reference field="0" count="1" selected="0">
            <x v="323"/>
          </reference>
          <reference field="1" count="1">
            <x v="287"/>
          </reference>
        </references>
      </pivotArea>
    </format>
    <format dxfId="473">
      <pivotArea dataOnly="0" labelOnly="1" outline="0" offset="IV256" fieldPosition="0">
        <references count="1">
          <reference field="0" count="1">
            <x v="324"/>
          </reference>
        </references>
      </pivotArea>
    </format>
    <format dxfId="472">
      <pivotArea dataOnly="0" labelOnly="1" outline="0" offset="IV256" fieldPosition="0">
        <references count="2">
          <reference field="0" count="1" selected="0">
            <x v="324"/>
          </reference>
          <reference field="1" count="1">
            <x v="146"/>
          </reference>
        </references>
      </pivotArea>
    </format>
    <format dxfId="471">
      <pivotArea dataOnly="0" labelOnly="1" outline="0" offset="IV1" fieldPosition="0">
        <references count="1">
          <reference field="0" count="1">
            <x v="3"/>
          </reference>
        </references>
      </pivotArea>
    </format>
    <format dxfId="470">
      <pivotArea dataOnly="0" labelOnly="1" outline="0" offset="IV1" fieldPosition="0">
        <references count="2">
          <reference field="0" count="1" selected="0">
            <x v="3"/>
          </reference>
          <reference field="1" count="1">
            <x v="121"/>
          </reference>
        </references>
      </pivotArea>
    </format>
    <format dxfId="469">
      <pivotArea dataOnly="0" labelOnly="1" outline="0" fieldPosition="0">
        <references count="1">
          <reference field="0" count="1">
            <x v="38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38"/>
          </reference>
          <reference field="1" count="1">
            <x v="56"/>
          </reference>
        </references>
      </pivotArea>
    </format>
    <format dxfId="467">
      <pivotArea dataOnly="0" labelOnly="1" outline="0" fieldPosition="0">
        <references count="1">
          <reference field="0" count="1">
            <x v="44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44"/>
          </reference>
          <reference field="1" count="1">
            <x v="297"/>
          </reference>
        </references>
      </pivotArea>
    </format>
    <format dxfId="465">
      <pivotArea dataOnly="0" labelOnly="1" outline="0" offset="IV256" fieldPosition="0">
        <references count="1">
          <reference field="0" count="1">
            <x v="45"/>
          </reference>
        </references>
      </pivotArea>
    </format>
    <format dxfId="464">
      <pivotArea dataOnly="0" labelOnly="1" outline="0" offset="IV256" fieldPosition="0">
        <references count="2">
          <reference field="0" count="1" selected="0">
            <x v="45"/>
          </reference>
          <reference field="1" count="1">
            <x v="105"/>
          </reference>
        </references>
      </pivotArea>
    </format>
    <format dxfId="463">
      <pivotArea dataOnly="0" labelOnly="1" outline="0" fieldPosition="0">
        <references count="1">
          <reference field="0" count="1">
            <x v="48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48"/>
          </reference>
          <reference field="1" count="1">
            <x v="185"/>
          </reference>
        </references>
      </pivotArea>
    </format>
    <format dxfId="461">
      <pivotArea dataOnly="0" labelOnly="1" outline="0" fieldPosition="0">
        <references count="1">
          <reference field="0" count="4">
            <x v="50"/>
            <x v="51"/>
            <x v="53"/>
            <x v="54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50"/>
          </reference>
          <reference field="1" count="1">
            <x v="129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51"/>
          </reference>
          <reference field="1" count="1">
            <x v="283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53"/>
          </reference>
          <reference field="1" count="1">
            <x v="51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54"/>
          </reference>
          <reference field="1" count="1">
            <x v="180"/>
          </reference>
        </references>
      </pivotArea>
    </format>
    <format dxfId="456">
      <pivotArea dataOnly="0" labelOnly="1" outline="0" offset="IV256" fieldPosition="0">
        <references count="1">
          <reference field="0" count="1">
            <x v="55"/>
          </reference>
        </references>
      </pivotArea>
    </format>
    <format dxfId="455">
      <pivotArea dataOnly="0" labelOnly="1" outline="0" offset="IV256" fieldPosition="0">
        <references count="2">
          <reference field="0" count="1" selected="0">
            <x v="55"/>
          </reference>
          <reference field="1" count="1">
            <x v="99"/>
          </reference>
        </references>
      </pivotArea>
    </format>
    <format dxfId="454">
      <pivotArea dataOnly="0" labelOnly="1" outline="0" fieldPosition="0">
        <references count="1">
          <reference field="0" count="2">
            <x v="60"/>
            <x v="61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60"/>
          </reference>
          <reference field="1" count="1">
            <x v="102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61"/>
          </reference>
          <reference field="1" count="1">
            <x v="193"/>
          </reference>
        </references>
      </pivotArea>
    </format>
    <format dxfId="451">
      <pivotArea dataOnly="0" labelOnly="1" outline="0" fieldPosition="0">
        <references count="1">
          <reference field="0" count="1">
            <x v="60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60"/>
          </reference>
          <reference field="1" count="1">
            <x v="102"/>
          </reference>
        </references>
      </pivotArea>
    </format>
    <format dxfId="449">
      <pivotArea dataOnly="0" labelOnly="1" outline="0" fieldPosition="0">
        <references count="1">
          <reference field="0" count="1">
            <x v="117"/>
          </reference>
        </references>
      </pivotArea>
    </format>
    <format dxfId="448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447">
      <pivotArea dataOnly="0" labelOnly="1" outline="0" offset="IV256" fieldPosition="0">
        <references count="2">
          <reference field="0" count="1" selected="0">
            <x v="2"/>
          </reference>
          <reference field="1" count="1">
            <x v="184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8"/>
          </reference>
          <reference field="1" count="1">
            <x v="189"/>
          </reference>
        </references>
      </pivotArea>
    </format>
    <format dxfId="445">
      <pivotArea dataOnly="0" labelOnly="1" outline="0" offset="IV256" fieldPosition="0">
        <references count="2">
          <reference field="0" count="1" selected="0">
            <x v="11"/>
          </reference>
          <reference field="1" count="1">
            <x v="197"/>
          </reference>
        </references>
      </pivotArea>
    </format>
    <format dxfId="444">
      <pivotArea dataOnly="0" labelOnly="1" outline="0" offset="IV256" fieldPosition="0">
        <references count="2">
          <reference field="0" count="1" selected="0">
            <x v="12"/>
          </reference>
          <reference field="1" count="1">
            <x v="212"/>
          </reference>
        </references>
      </pivotArea>
    </format>
    <format dxfId="443">
      <pivotArea dataOnly="0" labelOnly="1" outline="0" offset="IV256" fieldPosition="0">
        <references count="2">
          <reference field="0" count="1" selected="0">
            <x v="16"/>
          </reference>
          <reference field="1" count="1">
            <x v="115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22"/>
          </reference>
          <reference field="1" count="1">
            <x v="49"/>
          </reference>
        </references>
      </pivotArea>
    </format>
    <format dxfId="441">
      <pivotArea dataOnly="0" labelOnly="1" outline="0" offset="IV256" fieldPosition="0">
        <references count="2">
          <reference field="0" count="1" selected="0">
            <x v="25"/>
          </reference>
          <reference field="1" count="1">
            <x v="203"/>
          </reference>
        </references>
      </pivotArea>
    </format>
    <format dxfId="440">
      <pivotArea dataOnly="0" labelOnly="1" outline="0" offset="IV256" fieldPosition="0">
        <references count="2">
          <reference field="0" count="1" selected="0">
            <x v="27"/>
          </reference>
          <reference field="1" count="1">
            <x v="273"/>
          </reference>
        </references>
      </pivotArea>
    </format>
    <format dxfId="439">
      <pivotArea dataOnly="0" labelOnly="1" outline="0" offset="IV256" fieldPosition="0">
        <references count="2">
          <reference field="0" count="1" selected="0">
            <x v="40"/>
          </reference>
          <reference field="1" count="1">
            <x v="122"/>
          </reference>
        </references>
      </pivotArea>
    </format>
    <format dxfId="438">
      <pivotArea dataOnly="0" labelOnly="1" outline="0" offset="IV256" fieldPosition="0">
        <references count="2">
          <reference field="0" count="1" selected="0">
            <x v="42"/>
          </reference>
          <reference field="1" count="1">
            <x v="26"/>
          </reference>
        </references>
      </pivotArea>
    </format>
    <format dxfId="437">
      <pivotArea dataOnly="0" labelOnly="1" outline="0" offset="IV256" fieldPosition="0">
        <references count="2">
          <reference field="0" count="1" selected="0">
            <x v="57"/>
          </reference>
          <reference field="1" count="1">
            <x v="187"/>
          </reference>
        </references>
      </pivotArea>
    </format>
    <format dxfId="436">
      <pivotArea dataOnly="0" labelOnly="1" outline="0" offset="IV256" fieldPosition="0">
        <references count="1">
          <reference field="0" count="1">
            <x v="127"/>
          </reference>
        </references>
      </pivotArea>
    </format>
    <format dxfId="435">
      <pivotArea dataOnly="0" labelOnly="1" outline="0" offset="IV256" fieldPosition="0">
        <references count="2">
          <reference field="0" count="1" selected="0">
            <x v="127"/>
          </reference>
          <reference field="1" count="1">
            <x v="237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173"/>
          </reference>
          <reference field="1" count="1">
            <x v="97"/>
          </reference>
        </references>
      </pivotArea>
    </format>
    <format dxfId="433">
      <pivotArea dataOnly="0" labelOnly="1" outline="0" offset="IV256" fieldPosition="0">
        <references count="2">
          <reference field="0" count="1" selected="0">
            <x v="185"/>
          </reference>
          <reference field="1" count="1">
            <x v="236"/>
          </reference>
        </references>
      </pivotArea>
    </format>
    <format dxfId="432">
      <pivotArea dataOnly="0" labelOnly="1" outline="0" offset="IV256" fieldPosition="0">
        <references count="1">
          <reference field="0" count="1">
            <x v="249"/>
          </reference>
        </references>
      </pivotArea>
    </format>
    <format dxfId="431">
      <pivotArea dataOnly="0" labelOnly="1" outline="0" offset="IV256" fieldPosition="0">
        <references count="2">
          <reference field="0" count="1" selected="0">
            <x v="249"/>
          </reference>
          <reference field="1" count="1">
            <x v="32"/>
          </reference>
        </references>
      </pivotArea>
    </format>
    <format dxfId="430">
      <pivotArea dataOnly="0" labelOnly="1" outline="0" fieldPosition="0">
        <references count="1">
          <reference field="0" count="1">
            <x v="0"/>
          </reference>
        </references>
      </pivotArea>
    </format>
    <format dxfId="429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428">
      <pivotArea dataOnly="0" labelOnly="1" outline="0" fieldPosition="0">
        <references count="1">
          <reference field="0" count="1">
            <x v="4"/>
          </reference>
        </references>
      </pivotArea>
    </format>
    <format dxfId="427">
      <pivotArea dataOnly="0" labelOnly="1" outline="0" fieldPosition="0">
        <references count="1">
          <reference field="0" count="1">
            <x v="4"/>
          </reference>
        </references>
      </pivotArea>
    </format>
    <format dxfId="426">
      <pivotArea dataOnly="0" labelOnly="1" outline="0" offset="IV1" fieldPosition="0">
        <references count="1">
          <reference field="0" count="1">
            <x v="7"/>
          </reference>
        </references>
      </pivotArea>
    </format>
    <format dxfId="425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424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423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422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421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420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419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418">
      <pivotArea dataOnly="0" labelOnly="1" outline="0" offset="IV256" fieldPosition="0">
        <references count="1">
          <reference field="0" count="1">
            <x v="19"/>
          </reference>
        </references>
      </pivotArea>
    </format>
    <format dxfId="417">
      <pivotArea dataOnly="0" labelOnly="1" outline="0" fieldPosition="0">
        <references count="1">
          <reference field="0" count="2">
            <x v="22"/>
            <x v="23"/>
          </reference>
        </references>
      </pivotArea>
    </format>
    <format dxfId="416">
      <pivotArea dataOnly="0" labelOnly="1" outline="0" offset="IV1" fieldPosition="0">
        <references count="1">
          <reference field="0" count="1">
            <x v="24"/>
          </reference>
        </references>
      </pivotArea>
    </format>
    <format dxfId="415">
      <pivotArea dataOnly="0" labelOnly="1" outline="0" offset="IV1" fieldPosition="0">
        <references count="1">
          <reference field="0" count="1">
            <x v="24"/>
          </reference>
        </references>
      </pivotArea>
    </format>
    <format dxfId="414">
      <pivotArea dataOnly="0" labelOnly="1" outline="0" fieldPosition="0">
        <references count="1">
          <reference field="0" count="1">
            <x v="25"/>
          </reference>
        </references>
      </pivotArea>
    </format>
    <format dxfId="413">
      <pivotArea dataOnly="0" labelOnly="1" outline="0" fieldPosition="0">
        <references count="1">
          <reference field="0" count="1">
            <x v="38"/>
          </reference>
        </references>
      </pivotArea>
    </format>
    <format dxfId="412">
      <pivotArea dataOnly="0" labelOnly="1" outline="0" offset="IV3:IV256" fieldPosition="0">
        <references count="1">
          <reference field="0" count="1">
            <x v="40"/>
          </reference>
        </references>
      </pivotArea>
    </format>
    <format dxfId="411">
      <pivotArea dataOnly="0" labelOnly="1" outline="0" fieldPosition="0">
        <references count="1">
          <reference field="0" count="1">
            <x v="44"/>
          </reference>
        </references>
      </pivotArea>
    </format>
    <format dxfId="410">
      <pivotArea dataOnly="0" labelOnly="1" outline="0" fieldPosition="0">
        <references count="1">
          <reference field="0" count="1">
            <x v="47"/>
          </reference>
        </references>
      </pivotArea>
    </format>
    <format dxfId="409">
      <pivotArea dataOnly="0" labelOnly="1" outline="0" offset="IV256" fieldPosition="0">
        <references count="1">
          <reference field="0" count="1">
            <x v="49"/>
          </reference>
        </references>
      </pivotArea>
    </format>
    <format dxfId="408">
      <pivotArea dataOnly="0" labelOnly="1" outline="0" fieldPosition="0">
        <references count="1">
          <reference field="0" count="1">
            <x v="51"/>
          </reference>
        </references>
      </pivotArea>
    </format>
    <format dxfId="407">
      <pivotArea dataOnly="0" labelOnly="1" outline="0" fieldPosition="0">
        <references count="1">
          <reference field="0" count="1">
            <x v="54"/>
          </reference>
        </references>
      </pivotArea>
    </format>
    <format dxfId="406">
      <pivotArea dataOnly="0" labelOnly="1" outline="0" fieldPosition="0">
        <references count="1">
          <reference field="0" count="1">
            <x v="56"/>
          </reference>
        </references>
      </pivotArea>
    </format>
    <format dxfId="405">
      <pivotArea dataOnly="0" labelOnly="1" outline="0" offset="IV1" fieldPosition="0">
        <references count="1">
          <reference field="0" count="1">
            <x v="58"/>
          </reference>
        </references>
      </pivotArea>
    </format>
    <format dxfId="404">
      <pivotArea dataOnly="0" labelOnly="1" outline="0" offset="IV3:IV256" fieldPosition="0">
        <references count="1">
          <reference field="0" count="1">
            <x v="58"/>
          </reference>
        </references>
      </pivotArea>
    </format>
    <format dxfId="403">
      <pivotArea dataOnly="0" labelOnly="1" outline="0" fieldPosition="0">
        <references count="1">
          <reference field="0" count="1">
            <x v="61"/>
          </reference>
        </references>
      </pivotArea>
    </format>
    <format dxfId="402">
      <pivotArea dataOnly="0" labelOnly="1" outline="0" fieldPosition="0">
        <references count="1">
          <reference field="0" count="1">
            <x v="63"/>
          </reference>
        </references>
      </pivotArea>
    </format>
    <format dxfId="401">
      <pivotArea dataOnly="0" labelOnly="1" outline="0" offset="IV1" fieldPosition="0">
        <references count="1">
          <reference field="0" count="1">
            <x v="66"/>
          </reference>
        </references>
      </pivotArea>
    </format>
    <format dxfId="400">
      <pivotArea dataOnly="0" labelOnly="1" outline="0" fieldPosition="0">
        <references count="1">
          <reference field="0" count="1">
            <x v="67"/>
          </reference>
        </references>
      </pivotArea>
    </format>
    <format dxfId="399">
      <pivotArea dataOnly="0" labelOnly="1" outline="0" offset="IV2:IV256" fieldPosition="0">
        <references count="1">
          <reference field="0" count="1">
            <x v="69"/>
          </reference>
        </references>
      </pivotArea>
    </format>
    <format dxfId="398">
      <pivotArea dataOnly="0" labelOnly="1" outline="0" fieldPosition="0">
        <references count="1">
          <reference field="0" count="1">
            <x v="71"/>
          </reference>
        </references>
      </pivotArea>
    </format>
    <format dxfId="397">
      <pivotArea dataOnly="0" labelOnly="1" outline="0" fieldPosition="0">
        <references count="1">
          <reference field="0" count="1">
            <x v="75"/>
          </reference>
        </references>
      </pivotArea>
    </format>
    <format dxfId="396">
      <pivotArea dataOnly="0" labelOnly="1" outline="0" offset="IV4:IV256" fieldPosition="0">
        <references count="1">
          <reference field="0" count="1">
            <x v="77"/>
          </reference>
        </references>
      </pivotArea>
    </format>
    <format dxfId="395">
      <pivotArea dataOnly="0" labelOnly="1" outline="0" offset="IV256" fieldPosition="0">
        <references count="1">
          <reference field="0" count="1">
            <x v="78"/>
          </reference>
        </references>
      </pivotArea>
    </format>
    <format dxfId="394">
      <pivotArea dataOnly="0" labelOnly="1" outline="0" fieldPosition="0">
        <references count="1">
          <reference field="0" count="1">
            <x v="82"/>
          </reference>
        </references>
      </pivotArea>
    </format>
    <format dxfId="393">
      <pivotArea dataOnly="0" labelOnly="1" outline="0" fieldPosition="0">
        <references count="1">
          <reference field="0" count="1">
            <x v="84"/>
          </reference>
        </references>
      </pivotArea>
    </format>
    <format dxfId="392">
      <pivotArea dataOnly="0" labelOnly="1" outline="0" fieldPosition="0">
        <references count="1">
          <reference field="0" count="2">
            <x v="88"/>
            <x v="89"/>
          </reference>
        </references>
      </pivotArea>
    </format>
    <format dxfId="391">
      <pivotArea dataOnly="0" labelOnly="1" outline="0" fieldPosition="0">
        <references count="1">
          <reference field="0" count="1">
            <x v="92"/>
          </reference>
        </references>
      </pivotArea>
    </format>
    <format dxfId="390">
      <pivotArea dataOnly="0" labelOnly="1" outline="0" fieldPosition="0">
        <references count="1">
          <reference field="0" count="1">
            <x v="94"/>
          </reference>
        </references>
      </pivotArea>
    </format>
    <format dxfId="389">
      <pivotArea dataOnly="0" labelOnly="1" outline="0" fieldPosition="0">
        <references count="1">
          <reference field="0" count="1">
            <x v="97"/>
          </reference>
        </references>
      </pivotArea>
    </format>
    <format dxfId="388">
      <pivotArea dataOnly="0" labelOnly="1" outline="0" fieldPosition="0">
        <references count="1">
          <reference field="0" count="1">
            <x v="100"/>
          </reference>
        </references>
      </pivotArea>
    </format>
    <format dxfId="387">
      <pivotArea dataOnly="0" labelOnly="1" outline="0" fieldPosition="0">
        <references count="1">
          <reference field="0" count="1">
            <x v="102"/>
          </reference>
        </references>
      </pivotArea>
    </format>
    <format dxfId="386">
      <pivotArea dataOnly="0" labelOnly="1" outline="0" fieldPosition="0">
        <references count="1">
          <reference field="0" count="1">
            <x v="110"/>
          </reference>
        </references>
      </pivotArea>
    </format>
    <format dxfId="385">
      <pivotArea dataOnly="0" labelOnly="1" outline="0" fieldPosition="0">
        <references count="1">
          <reference field="0" count="4">
            <x v="113"/>
            <x v="115"/>
            <x v="116"/>
            <x v="117"/>
          </reference>
        </references>
      </pivotArea>
    </format>
    <format dxfId="384">
      <pivotArea dataOnly="0" labelOnly="1" outline="0" offset="IV4:IV256" fieldPosition="0">
        <references count="1">
          <reference field="0" count="1">
            <x v="123"/>
          </reference>
        </references>
      </pivotArea>
    </format>
    <format dxfId="383">
      <pivotArea dataOnly="0" labelOnly="1" outline="0" fieldPosition="0">
        <references count="1">
          <reference field="0" count="1">
            <x v="127"/>
          </reference>
        </references>
      </pivotArea>
    </format>
    <format dxfId="382">
      <pivotArea dataOnly="0" labelOnly="1" outline="0" fieldPosition="0">
        <references count="1">
          <reference field="0" count="4">
            <x v="129"/>
            <x v="135"/>
            <x v="136"/>
            <x v="140"/>
          </reference>
        </references>
      </pivotArea>
    </format>
    <format dxfId="381">
      <pivotArea dataOnly="0" labelOnly="1" outline="0" fieldPosition="0">
        <references count="1">
          <reference field="0" count="1">
            <x v="144"/>
          </reference>
        </references>
      </pivotArea>
    </format>
    <format dxfId="380">
      <pivotArea dataOnly="0" labelOnly="1" outline="0" fieldPosition="0">
        <references count="1">
          <reference field="0" count="1">
            <x v="148"/>
          </reference>
        </references>
      </pivotArea>
    </format>
    <format dxfId="379">
      <pivotArea dataOnly="0" labelOnly="1" outline="0" fieldPosition="0">
        <references count="1">
          <reference field="0" count="1">
            <x v="151"/>
          </reference>
        </references>
      </pivotArea>
    </format>
    <format dxfId="378">
      <pivotArea dataOnly="0" labelOnly="1" outline="0" fieldPosition="0">
        <references count="1">
          <reference field="0" count="1">
            <x v="155"/>
          </reference>
        </references>
      </pivotArea>
    </format>
    <format dxfId="377">
      <pivotArea dataOnly="0" labelOnly="1" outline="0" fieldPosition="0">
        <references count="1">
          <reference field="0" count="4">
            <x v="159"/>
            <x v="163"/>
            <x v="166"/>
            <x v="170"/>
          </reference>
        </references>
      </pivotArea>
    </format>
    <format dxfId="376">
      <pivotArea dataOnly="0" labelOnly="1" outline="0" fieldPosition="0">
        <references count="1">
          <reference field="0" count="1">
            <x v="172"/>
          </reference>
        </references>
      </pivotArea>
    </format>
    <format dxfId="375">
      <pivotArea dataOnly="0" labelOnly="1" outline="0" fieldPosition="0">
        <references count="1">
          <reference field="0" count="1">
            <x v="174"/>
          </reference>
        </references>
      </pivotArea>
    </format>
    <format dxfId="374">
      <pivotArea dataOnly="0" labelOnly="1" outline="0" fieldPosition="0">
        <references count="1">
          <reference field="0" count="1">
            <x v="176"/>
          </reference>
        </references>
      </pivotArea>
    </format>
    <format dxfId="373">
      <pivotArea dataOnly="0" labelOnly="1" outline="0" offset="IV2:IV256" fieldPosition="0">
        <references count="1">
          <reference field="0" count="1">
            <x v="177"/>
          </reference>
        </references>
      </pivotArea>
    </format>
    <format dxfId="372">
      <pivotArea dataOnly="0" labelOnly="1" outline="0" fieldPosition="0">
        <references count="1">
          <reference field="0" count="1">
            <x v="178"/>
          </reference>
        </references>
      </pivotArea>
    </format>
    <format dxfId="371">
      <pivotArea dataOnly="0" labelOnly="1" outline="0" fieldPosition="0">
        <references count="1">
          <reference field="0" count="1">
            <x v="179"/>
          </reference>
        </references>
      </pivotArea>
    </format>
    <format dxfId="370">
      <pivotArea dataOnly="0" labelOnly="1" outline="0" fieldPosition="0">
        <references count="1">
          <reference field="0" count="1">
            <x v="180"/>
          </reference>
        </references>
      </pivotArea>
    </format>
    <format dxfId="369">
      <pivotArea dataOnly="0" labelOnly="1" outline="0" fieldPosition="0">
        <references count="1">
          <reference field="0" count="1">
            <x v="181"/>
          </reference>
        </references>
      </pivotArea>
    </format>
    <format dxfId="368">
      <pivotArea dataOnly="0" labelOnly="1" outline="0" offset="IV2:IV256" fieldPosition="0">
        <references count="1">
          <reference field="0" count="1">
            <x v="183"/>
          </reference>
        </references>
      </pivotArea>
    </format>
    <format dxfId="367">
      <pivotArea dataOnly="0" labelOnly="1" outline="0" offset="IV256" fieldPosition="0">
        <references count="1">
          <reference field="0" count="1">
            <x v="184"/>
          </reference>
        </references>
      </pivotArea>
    </format>
    <format dxfId="366">
      <pivotArea dataOnly="0" labelOnly="1" outline="0" offset="IV1" fieldPosition="0">
        <references count="1">
          <reference field="0" count="1">
            <x v="183"/>
          </reference>
        </references>
      </pivotArea>
    </format>
    <format dxfId="365">
      <pivotArea dataOnly="0" labelOnly="1" outline="0" fieldPosition="0">
        <references count="1">
          <reference field="0" count="1">
            <x v="186"/>
          </reference>
        </references>
      </pivotArea>
    </format>
    <format dxfId="364">
      <pivotArea dataOnly="0" labelOnly="1" outline="0" fieldPosition="0">
        <references count="1">
          <reference field="0" count="1">
            <x v="190"/>
          </reference>
        </references>
      </pivotArea>
    </format>
    <format dxfId="363">
      <pivotArea dataOnly="0" labelOnly="1" outline="0" fieldPosition="0">
        <references count="1">
          <reference field="0" count="1">
            <x v="192"/>
          </reference>
        </references>
      </pivotArea>
    </format>
    <format dxfId="362">
      <pivotArea dataOnly="0" labelOnly="1" outline="0" offset="IV2:IV256" fieldPosition="0">
        <references count="1">
          <reference field="0" count="1">
            <x v="193"/>
          </reference>
        </references>
      </pivotArea>
    </format>
    <format dxfId="361">
      <pivotArea dataOnly="0" labelOnly="1" outline="0" offset="IV6:IV256" fieldPosition="0">
        <references count="1">
          <reference field="0" count="1">
            <x v="194"/>
          </reference>
        </references>
      </pivotArea>
    </format>
    <format dxfId="360">
      <pivotArea dataOnly="0" labelOnly="1" outline="0" fieldPosition="0">
        <references count="1">
          <reference field="0" count="1">
            <x v="200"/>
          </reference>
        </references>
      </pivotArea>
    </format>
    <format dxfId="359">
      <pivotArea dataOnly="0" labelOnly="1" outline="0" fieldPosition="0">
        <references count="1">
          <reference field="0" count="1">
            <x v="202"/>
          </reference>
        </references>
      </pivotArea>
    </format>
    <format dxfId="358">
      <pivotArea dataOnly="0" labelOnly="1" outline="0" fieldPosition="0">
        <references count="1">
          <reference field="0" count="3">
            <x v="204"/>
            <x v="206"/>
            <x v="209"/>
          </reference>
        </references>
      </pivotArea>
    </format>
    <format dxfId="357">
      <pivotArea dataOnly="0" labelOnly="1" outline="0" fieldPosition="0">
        <references count="1">
          <reference field="0" count="1">
            <x v="217"/>
          </reference>
        </references>
      </pivotArea>
    </format>
    <format dxfId="356">
      <pivotArea dataOnly="0" labelOnly="1" outline="0" fieldPosition="0">
        <references count="1">
          <reference field="0" count="1">
            <x v="218"/>
          </reference>
        </references>
      </pivotArea>
    </format>
    <format dxfId="355">
      <pivotArea dataOnly="0" labelOnly="1" outline="0" fieldPosition="0">
        <references count="1">
          <reference field="0" count="1">
            <x v="222"/>
          </reference>
        </references>
      </pivotArea>
    </format>
    <format dxfId="354">
      <pivotArea dataOnly="0" labelOnly="1" outline="0" fieldPosition="0">
        <references count="1">
          <reference field="0" count="2">
            <x v="223"/>
            <x v="225"/>
          </reference>
        </references>
      </pivotArea>
    </format>
    <format dxfId="353">
      <pivotArea dataOnly="0" labelOnly="1" outline="0" fieldPosition="0">
        <references count="1">
          <reference field="0" count="1">
            <x v="227"/>
          </reference>
        </references>
      </pivotArea>
    </format>
    <format dxfId="352">
      <pivotArea dataOnly="0" labelOnly="1" outline="0" offset="IV3:IV256" fieldPosition="0">
        <references count="1">
          <reference field="0" count="1">
            <x v="229"/>
          </reference>
        </references>
      </pivotArea>
    </format>
    <format dxfId="351">
      <pivotArea dataOnly="0" labelOnly="1" outline="0" offset="IV5:IV256" fieldPosition="0">
        <references count="1">
          <reference field="0" count="1">
            <x v="230"/>
          </reference>
        </references>
      </pivotArea>
    </format>
    <format dxfId="350">
      <pivotArea dataOnly="0" labelOnly="1" outline="0" fieldPosition="0">
        <references count="1">
          <reference field="0" count="1">
            <x v="234"/>
          </reference>
        </references>
      </pivotArea>
    </format>
    <format dxfId="349">
      <pivotArea dataOnly="0" labelOnly="1" outline="0" fieldPosition="0">
        <references count="1">
          <reference field="0" count="1">
            <x v="237"/>
          </reference>
        </references>
      </pivotArea>
    </format>
    <format dxfId="348">
      <pivotArea dataOnly="0" labelOnly="1" outline="0" fieldPosition="0">
        <references count="1">
          <reference field="0" count="1">
            <x v="239"/>
          </reference>
        </references>
      </pivotArea>
    </format>
    <format dxfId="347">
      <pivotArea dataOnly="0" labelOnly="1" outline="0" offset="IV3:IV256" fieldPosition="0">
        <references count="1">
          <reference field="0" count="1">
            <x v="241"/>
          </reference>
        </references>
      </pivotArea>
    </format>
    <format dxfId="346">
      <pivotArea dataOnly="0" labelOnly="1" outline="0" fieldPosition="0">
        <references count="1">
          <reference field="0" count="3">
            <x v="244"/>
            <x v="245"/>
            <x v="246"/>
          </reference>
        </references>
      </pivotArea>
    </format>
    <format dxfId="345">
      <pivotArea dataOnly="0" labelOnly="1" outline="0" fieldPosition="0">
        <references count="1">
          <reference field="0" count="1">
            <x v="249"/>
          </reference>
        </references>
      </pivotArea>
    </format>
    <format dxfId="344">
      <pivotArea dataOnly="0" labelOnly="1" outline="0" fieldPosition="0">
        <references count="1">
          <reference field="0" count="1">
            <x v="250"/>
          </reference>
        </references>
      </pivotArea>
    </format>
    <format dxfId="343">
      <pivotArea dataOnly="0" labelOnly="1" outline="0" fieldPosition="0">
        <references count="1">
          <reference field="0" count="1">
            <x v="253"/>
          </reference>
        </references>
      </pivotArea>
    </format>
    <format dxfId="342">
      <pivotArea dataOnly="0" labelOnly="1" outline="0" fieldPosition="0">
        <references count="1">
          <reference field="0" count="1">
            <x v="254"/>
          </reference>
        </references>
      </pivotArea>
    </format>
    <format dxfId="341">
      <pivotArea dataOnly="0" labelOnly="1" outline="0" fieldPosition="0">
        <references count="1">
          <reference field="0" count="1">
            <x v="259"/>
          </reference>
        </references>
      </pivotArea>
    </format>
    <format dxfId="340">
      <pivotArea dataOnly="0" labelOnly="1" outline="0" offset="IV2:IV256" fieldPosition="0">
        <references count="1">
          <reference field="0" count="1">
            <x v="260"/>
          </reference>
        </references>
      </pivotArea>
    </format>
    <format dxfId="339">
      <pivotArea dataOnly="0" labelOnly="1" outline="0" fieldPosition="0">
        <references count="1">
          <reference field="0" count="1">
            <x v="261"/>
          </reference>
        </references>
      </pivotArea>
    </format>
    <format dxfId="338">
      <pivotArea dataOnly="0" labelOnly="1" outline="0" fieldPosition="0">
        <references count="1">
          <reference field="0" count="3">
            <x v="264"/>
            <x v="265"/>
            <x v="266"/>
          </reference>
        </references>
      </pivotArea>
    </format>
    <format dxfId="337">
      <pivotArea dataOnly="0" labelOnly="1" outline="0" fieldPosition="0">
        <references count="1">
          <reference field="0" count="1">
            <x v="267"/>
          </reference>
        </references>
      </pivotArea>
    </format>
    <format dxfId="336">
      <pivotArea dataOnly="0" labelOnly="1" outline="0" fieldPosition="0">
        <references count="1">
          <reference field="0" count="1">
            <x v="268"/>
          </reference>
        </references>
      </pivotArea>
    </format>
    <format dxfId="335">
      <pivotArea dataOnly="0" labelOnly="1" outline="0" fieldPosition="0">
        <references count="1">
          <reference field="0" count="1">
            <x v="269"/>
          </reference>
        </references>
      </pivotArea>
    </format>
    <format dxfId="334">
      <pivotArea dataOnly="0" labelOnly="1" outline="0" fieldPosition="0">
        <references count="1">
          <reference field="0" count="1">
            <x v="270"/>
          </reference>
        </references>
      </pivotArea>
    </format>
    <format dxfId="333">
      <pivotArea dataOnly="0" labelOnly="1" outline="0" fieldPosition="0">
        <references count="1">
          <reference field="0" count="1">
            <x v="271"/>
          </reference>
        </references>
      </pivotArea>
    </format>
    <format dxfId="332">
      <pivotArea dataOnly="0" labelOnly="1" outline="0" fieldPosition="0">
        <references count="1">
          <reference field="0" count="1">
            <x v="276"/>
          </reference>
        </references>
      </pivotArea>
    </format>
    <format dxfId="331">
      <pivotArea dataOnly="0" labelOnly="1" outline="0" fieldPosition="0">
        <references count="1">
          <reference field="0" count="1">
            <x v="278"/>
          </reference>
        </references>
      </pivotArea>
    </format>
    <format dxfId="330">
      <pivotArea dataOnly="0" labelOnly="1" outline="0" fieldPosition="0">
        <references count="1">
          <reference field="0" count="1">
            <x v="279"/>
          </reference>
        </references>
      </pivotArea>
    </format>
    <format dxfId="329">
      <pivotArea dataOnly="0" labelOnly="1" outline="0" fieldPosition="0">
        <references count="1">
          <reference field="0" count="1">
            <x v="281"/>
          </reference>
        </references>
      </pivotArea>
    </format>
    <format dxfId="328">
      <pivotArea dataOnly="0" labelOnly="1" outline="0" fieldPosition="0">
        <references count="1">
          <reference field="0" count="1">
            <x v="283"/>
          </reference>
        </references>
      </pivotArea>
    </format>
    <format dxfId="327">
      <pivotArea dataOnly="0" labelOnly="1" outline="0" fieldPosition="0">
        <references count="1">
          <reference field="0" count="1">
            <x v="286"/>
          </reference>
        </references>
      </pivotArea>
    </format>
    <format dxfId="326">
      <pivotArea dataOnly="0" labelOnly="1" outline="0" offset="IV2:IV256" fieldPosition="0">
        <references count="1">
          <reference field="0" count="1">
            <x v="287"/>
          </reference>
        </references>
      </pivotArea>
    </format>
    <format dxfId="325">
      <pivotArea dataOnly="0" labelOnly="1" outline="0" offset="IV1" fieldPosition="0">
        <references count="1">
          <reference field="0" count="1">
            <x v="287"/>
          </reference>
        </references>
      </pivotArea>
    </format>
    <format dxfId="324">
      <pivotArea dataOnly="0" labelOnly="1" outline="0" fieldPosition="0">
        <references count="1">
          <reference field="0" count="1">
            <x v="289"/>
          </reference>
        </references>
      </pivotArea>
    </format>
    <format dxfId="323">
      <pivotArea dataOnly="0" labelOnly="1" outline="0" offset="IV2:IV256" fieldPosition="0">
        <references count="1">
          <reference field="0" count="1">
            <x v="292"/>
          </reference>
        </references>
      </pivotArea>
    </format>
    <format dxfId="322">
      <pivotArea dataOnly="0" labelOnly="1" outline="0" offset="IV2" fieldPosition="0">
        <references count="1">
          <reference field="0" count="1">
            <x v="292"/>
          </reference>
        </references>
      </pivotArea>
    </format>
    <format dxfId="321">
      <pivotArea dataOnly="0" labelOnly="1" outline="0" fieldPosition="0">
        <references count="1">
          <reference field="0" count="1">
            <x v="298"/>
          </reference>
        </references>
      </pivotArea>
    </format>
    <format dxfId="320">
      <pivotArea dataOnly="0" labelOnly="1" outline="0" fieldPosition="0">
        <references count="1">
          <reference field="0" count="2">
            <x v="306"/>
            <x v="310"/>
          </reference>
        </references>
      </pivotArea>
    </format>
    <format dxfId="319">
      <pivotArea dataOnly="0" labelOnly="1" outline="0" fieldPosition="0">
        <references count="1">
          <reference field="0" count="1">
            <x v="312"/>
          </reference>
        </references>
      </pivotArea>
    </format>
    <format dxfId="318">
      <pivotArea dataOnly="0" labelOnly="1" outline="0" fieldPosition="0">
        <references count="1">
          <reference field="0" count="1">
            <x v="314"/>
          </reference>
        </references>
      </pivotArea>
    </format>
    <format dxfId="317">
      <pivotArea dataOnly="0" labelOnly="1" outline="0" fieldPosition="0">
        <references count="1">
          <reference field="0" count="1">
            <x v="315"/>
          </reference>
        </references>
      </pivotArea>
    </format>
    <format dxfId="316">
      <pivotArea dataOnly="0" labelOnly="1" outline="0" offset="IV2:IV256" fieldPosition="0">
        <references count="1">
          <reference field="0" count="1">
            <x v="316"/>
          </reference>
        </references>
      </pivotArea>
    </format>
    <format dxfId="315">
      <pivotArea dataOnly="0" labelOnly="1" outline="0" offset="IV7:IV256" fieldPosition="0">
        <references count="1">
          <reference field="0" count="1">
            <x v="317"/>
          </reference>
        </references>
      </pivotArea>
    </format>
    <format dxfId="314">
      <pivotArea dataOnly="0" labelOnly="1" outline="0" fieldPosition="0">
        <references count="1">
          <reference field="0" count="1">
            <x v="318"/>
          </reference>
        </references>
      </pivotArea>
    </format>
    <format dxfId="313">
      <pivotArea dataOnly="0" labelOnly="1" outline="0" fieldPosition="0">
        <references count="1">
          <reference field="0" count="1">
            <x v="320"/>
          </reference>
        </references>
      </pivotArea>
    </format>
    <format dxfId="312">
      <pivotArea dataOnly="0" labelOnly="1" outline="0" fieldPosition="0">
        <references count="1">
          <reference field="0" count="1">
            <x v="322"/>
          </reference>
        </references>
      </pivotArea>
    </format>
    <format dxfId="311">
      <pivotArea dataOnly="0" labelOnly="1" outline="0" fieldPosition="0">
        <references count="1">
          <reference field="0" count="1">
            <x v="323"/>
          </reference>
        </references>
      </pivotArea>
    </format>
    <format dxfId="310">
      <pivotArea outline="0" fieldPosition="0">
        <references count="1">
          <reference field="0" count="1" selected="0">
            <x v="324"/>
          </reference>
        </references>
      </pivotArea>
    </format>
    <format dxfId="309">
      <pivotArea dataOnly="0" labelOnly="1" outline="0" fieldPosition="0">
        <references count="1">
          <reference field="0" count="1">
            <x v="324"/>
          </reference>
        </references>
      </pivotArea>
    </format>
    <format dxfId="308">
      <pivotArea dataOnly="0" labelOnly="1" outline="0" fieldPosition="0">
        <references count="1">
          <reference field="0" count="1">
            <x v="19"/>
          </reference>
        </references>
      </pivotArea>
    </format>
    <format dxfId="307">
      <pivotArea dataOnly="0" labelOnly="1" outline="0" fieldPosition="0">
        <references count="1">
          <reference field="0" count="1">
            <x v="25"/>
          </reference>
        </references>
      </pivotArea>
    </format>
    <format dxfId="306">
      <pivotArea dataOnly="0" labelOnly="1" outline="0" fieldPosition="0">
        <references count="1">
          <reference field="0" count="1">
            <x v="38"/>
          </reference>
        </references>
      </pivotArea>
    </format>
    <format dxfId="305">
      <pivotArea dataOnly="0" labelOnly="1" outline="0" fieldPosition="0">
        <references count="1">
          <reference field="0" count="1">
            <x v="44"/>
          </reference>
        </references>
      </pivotArea>
    </format>
    <format dxfId="304">
      <pivotArea dataOnly="0" labelOnly="1" outline="0" offset="IV256" fieldPosition="0">
        <references count="1">
          <reference field="0" count="1">
            <x v="45"/>
          </reference>
        </references>
      </pivotArea>
    </format>
    <format dxfId="303">
      <pivotArea dataOnly="0" labelOnly="1" outline="0" fieldPosition="0">
        <references count="1">
          <reference field="0" count="1">
            <x v="47"/>
          </reference>
        </references>
      </pivotArea>
    </format>
    <format dxfId="302">
      <pivotArea dataOnly="0" labelOnly="1" outline="0" fieldPosition="0">
        <references count="1">
          <reference field="0" count="1">
            <x v="56"/>
          </reference>
        </references>
      </pivotArea>
    </format>
    <format dxfId="301">
      <pivotArea dataOnly="0" labelOnly="1" outline="0" fieldPosition="0">
        <references count="1">
          <reference field="0" count="1">
            <x v="67"/>
          </reference>
        </references>
      </pivotArea>
    </format>
    <format dxfId="300">
      <pivotArea dataOnly="0" labelOnly="1" outline="0" fieldPosition="0">
        <references count="1">
          <reference field="0" count="1">
            <x v="69"/>
          </reference>
        </references>
      </pivotArea>
    </format>
    <format dxfId="299">
      <pivotArea dataOnly="0" labelOnly="1" outline="0" fieldPosition="0">
        <references count="1">
          <reference field="0" count="1">
            <x v="71"/>
          </reference>
        </references>
      </pivotArea>
    </format>
    <format dxfId="298">
      <pivotArea dataOnly="0" labelOnly="1" outline="0" fieldPosition="0">
        <references count="1">
          <reference field="0" count="1">
            <x v="72"/>
          </reference>
        </references>
      </pivotArea>
    </format>
    <format dxfId="297">
      <pivotArea dataOnly="0" labelOnly="1" outline="0" fieldPosition="0">
        <references count="1">
          <reference field="0" count="1">
            <x v="78"/>
          </reference>
        </references>
      </pivotArea>
    </format>
    <format dxfId="296">
      <pivotArea dataOnly="0" labelOnly="1" outline="0" fieldPosition="0">
        <references count="1">
          <reference field="0" count="3">
            <x v="79"/>
            <x v="81"/>
            <x v="82"/>
          </reference>
        </references>
      </pivotArea>
    </format>
    <format dxfId="295">
      <pivotArea dataOnly="0" labelOnly="1" outline="0" fieldPosition="0">
        <references count="1">
          <reference field="0" count="1">
            <x v="83"/>
          </reference>
        </references>
      </pivotArea>
    </format>
    <format dxfId="294">
      <pivotArea dataOnly="0" labelOnly="1" outline="0" fieldPosition="0">
        <references count="1">
          <reference field="0" count="1">
            <x v="84"/>
          </reference>
        </references>
      </pivotArea>
    </format>
    <format dxfId="293">
      <pivotArea dataOnly="0" labelOnly="1" outline="0" fieldPosition="0">
        <references count="1">
          <reference field="0" count="1">
            <x v="85"/>
          </reference>
        </references>
      </pivotArea>
    </format>
    <format dxfId="292">
      <pivotArea dataOnly="0" labelOnly="1" outline="0" fieldPosition="0">
        <references count="1">
          <reference field="0" count="2">
            <x v="88"/>
            <x v="89"/>
          </reference>
        </references>
      </pivotArea>
    </format>
    <format dxfId="291">
      <pivotArea dataOnly="0" labelOnly="1" outline="0" fieldPosition="0">
        <references count="1">
          <reference field="0" count="1">
            <x v="92"/>
          </reference>
        </references>
      </pivotArea>
    </format>
    <format dxfId="290">
      <pivotArea dataOnly="0" labelOnly="1" outline="0" offset="IV23:IV256" fieldPosition="0">
        <references count="1">
          <reference field="0" count="1">
            <x v="93"/>
          </reference>
        </references>
      </pivotArea>
    </format>
    <format dxfId="289">
      <pivotArea dataOnly="0" labelOnly="1" outline="0" fieldPosition="0">
        <references count="1">
          <reference field="0" count="1">
            <x v="94"/>
          </reference>
        </references>
      </pivotArea>
    </format>
    <format dxfId="288">
      <pivotArea dataOnly="0" labelOnly="1" outline="0" fieldPosition="0">
        <references count="1">
          <reference field="0" count="1">
            <x v="97"/>
          </reference>
        </references>
      </pivotArea>
    </format>
    <format dxfId="287">
      <pivotArea dataOnly="0" labelOnly="1" outline="0" fieldPosition="0">
        <references count="1">
          <reference field="0" count="1">
            <x v="99"/>
          </reference>
        </references>
      </pivotArea>
    </format>
    <format dxfId="286">
      <pivotArea dataOnly="0" labelOnly="1" outline="0" fieldPosition="0">
        <references count="1">
          <reference field="0" count="1">
            <x v="100"/>
          </reference>
        </references>
      </pivotArea>
    </format>
    <format dxfId="285">
      <pivotArea dataOnly="0" labelOnly="1" outline="0" fieldPosition="0">
        <references count="1">
          <reference field="0" count="1">
            <x v="102"/>
          </reference>
        </references>
      </pivotArea>
    </format>
    <format dxfId="284">
      <pivotArea dataOnly="0" labelOnly="1" outline="0" offset="IV5:IV256" fieldPosition="0">
        <references count="1">
          <reference field="0" count="1">
            <x v="104"/>
          </reference>
        </references>
      </pivotArea>
    </format>
    <format dxfId="283">
      <pivotArea dataOnly="0" labelOnly="1" outline="0" fieldPosition="0">
        <references count="1">
          <reference field="0" count="1">
            <x v="110"/>
          </reference>
        </references>
      </pivotArea>
    </format>
    <format dxfId="282">
      <pivotArea dataOnly="0" labelOnly="1" outline="0" fieldPosition="0">
        <references count="1">
          <reference field="0" count="4">
            <x v="113"/>
            <x v="115"/>
            <x v="116"/>
            <x v="117"/>
          </reference>
        </references>
      </pivotArea>
    </format>
    <format dxfId="281">
      <pivotArea dataOnly="0" labelOnly="1" outline="0" fieldPosition="0">
        <references count="1">
          <reference field="0" count="1">
            <x v="125"/>
          </reference>
        </references>
      </pivotArea>
    </format>
    <format dxfId="280">
      <pivotArea dataOnly="0" labelOnly="1" outline="0" fieldPosition="0">
        <references count="1">
          <reference field="0" count="1">
            <x v="127"/>
          </reference>
        </references>
      </pivotArea>
    </format>
    <format dxfId="279">
      <pivotArea dataOnly="0" labelOnly="1" outline="0" fieldPosition="0">
        <references count="1">
          <reference field="0" count="2">
            <x v="145"/>
            <x v="147"/>
          </reference>
        </references>
      </pivotArea>
    </format>
    <format dxfId="278">
      <pivotArea dataOnly="0" labelOnly="1" outline="0" fieldPosition="0">
        <references count="1">
          <reference field="0" count="2">
            <x v="145"/>
            <x v="147"/>
          </reference>
        </references>
      </pivotArea>
    </format>
    <format dxfId="277">
      <pivotArea dataOnly="0" labelOnly="1" outline="0" fieldPosition="0">
        <references count="1">
          <reference field="0" count="1">
            <x v="147"/>
          </reference>
        </references>
      </pivotArea>
    </format>
    <format dxfId="276">
      <pivotArea dataOnly="0" labelOnly="1" outline="0" fieldPosition="0">
        <references count="1">
          <reference field="0" count="1">
            <x v="148"/>
          </reference>
        </references>
      </pivotArea>
    </format>
    <format dxfId="275">
      <pivotArea dataOnly="0" labelOnly="1" outline="0" fieldPosition="0">
        <references count="1">
          <reference field="0" count="1">
            <x v="149"/>
          </reference>
        </references>
      </pivotArea>
    </format>
    <format dxfId="274">
      <pivotArea dataOnly="0" labelOnly="1" outline="0" fieldPosition="0">
        <references count="1">
          <reference field="0" count="1">
            <x v="151"/>
          </reference>
        </references>
      </pivotArea>
    </format>
    <format dxfId="273">
      <pivotArea dataOnly="0" labelOnly="1" outline="0" fieldPosition="0">
        <references count="1">
          <reference field="0" count="1">
            <x v="154"/>
          </reference>
        </references>
      </pivotArea>
    </format>
    <format dxfId="272">
      <pivotArea dataOnly="0" labelOnly="1" outline="0" fieldPosition="0">
        <references count="1">
          <reference field="0" count="1">
            <x v="155"/>
          </reference>
        </references>
      </pivotArea>
    </format>
    <format dxfId="271">
      <pivotArea dataOnly="0" labelOnly="1" outline="0" fieldPosition="0">
        <references count="1">
          <reference field="0" count="1">
            <x v="156"/>
          </reference>
        </references>
      </pivotArea>
    </format>
    <format dxfId="270">
      <pivotArea dataOnly="0" labelOnly="1" outline="0" fieldPosition="0">
        <references count="1">
          <reference field="0" count="1">
            <x v="157"/>
          </reference>
        </references>
      </pivotArea>
    </format>
    <format dxfId="269">
      <pivotArea dataOnly="0" labelOnly="1" outline="0" fieldPosition="0">
        <references count="1">
          <reference field="0" count="1">
            <x v="158"/>
          </reference>
        </references>
      </pivotArea>
    </format>
    <format dxfId="268">
      <pivotArea dataOnly="0" labelOnly="1" outline="0" fieldPosition="0">
        <references count="1">
          <reference field="0" count="3">
            <x v="159"/>
            <x v="163"/>
            <x v="166"/>
          </reference>
        </references>
      </pivotArea>
    </format>
    <format dxfId="267">
      <pivotArea dataOnly="0" labelOnly="1" outline="0" fieldPosition="0">
        <references count="1">
          <reference field="0" count="1">
            <x v="169"/>
          </reference>
        </references>
      </pivotArea>
    </format>
    <format dxfId="266">
      <pivotArea dataOnly="0" labelOnly="1" outline="0" fieldPosition="0">
        <references count="1">
          <reference field="0" count="1">
            <x v="170"/>
          </reference>
        </references>
      </pivotArea>
    </format>
    <format dxfId="265">
      <pivotArea dataOnly="0" labelOnly="1" outline="0" fieldPosition="0">
        <references count="1">
          <reference field="0" count="1">
            <x v="171"/>
          </reference>
        </references>
      </pivotArea>
    </format>
    <format dxfId="264">
      <pivotArea dataOnly="0" labelOnly="1" outline="0" fieldPosition="0">
        <references count="1">
          <reference field="0" count="1">
            <x v="172"/>
          </reference>
        </references>
      </pivotArea>
    </format>
    <format dxfId="263">
      <pivotArea dataOnly="0" labelOnly="1" outline="0" fieldPosition="0">
        <references count="1">
          <reference field="0" count="1">
            <x v="177"/>
          </reference>
        </references>
      </pivotArea>
    </format>
    <format dxfId="262">
      <pivotArea dataOnly="0" labelOnly="1" outline="0" fieldPosition="0">
        <references count="1">
          <reference field="0" count="1">
            <x v="178"/>
          </reference>
        </references>
      </pivotArea>
    </format>
    <format dxfId="261">
      <pivotArea dataOnly="0" labelOnly="1" outline="0" fieldPosition="0">
        <references count="1">
          <reference field="0" count="1">
            <x v="180"/>
          </reference>
        </references>
      </pivotArea>
    </format>
    <format dxfId="260">
      <pivotArea dataOnly="0" labelOnly="1" outline="0" fieldPosition="0">
        <references count="1">
          <reference field="0" count="1">
            <x v="181"/>
          </reference>
        </references>
      </pivotArea>
    </format>
    <format dxfId="259">
      <pivotArea dataOnly="0" labelOnly="1" outline="0" offset="IV1" fieldPosition="0">
        <references count="1">
          <reference field="0" count="1">
            <x v="183"/>
          </reference>
        </references>
      </pivotArea>
    </format>
    <format dxfId="258">
      <pivotArea dataOnly="0" labelOnly="1" outline="0" offset="IV2:IV256" fieldPosition="0">
        <references count="1">
          <reference field="0" count="1">
            <x v="183"/>
          </reference>
        </references>
      </pivotArea>
    </format>
    <format dxfId="257">
      <pivotArea dataOnly="0" labelOnly="1" outline="0" fieldPosition="0">
        <references count="1">
          <reference field="0" count="1">
            <x v="184"/>
          </reference>
        </references>
      </pivotArea>
    </format>
    <format dxfId="256">
      <pivotArea dataOnly="0" labelOnly="1" outline="0" fieldPosition="0">
        <references count="1">
          <reference field="0" count="1">
            <x v="185"/>
          </reference>
        </references>
      </pivotArea>
    </format>
    <format dxfId="255">
      <pivotArea dataOnly="0" labelOnly="1" outline="0" fieldPosition="0">
        <references count="1">
          <reference field="0" count="1">
            <x v="186"/>
          </reference>
        </references>
      </pivotArea>
    </format>
    <format dxfId="254">
      <pivotArea dataOnly="0" labelOnly="1" outline="0" fieldPosition="0">
        <references count="1">
          <reference field="0" count="1">
            <x v="188"/>
          </reference>
        </references>
      </pivotArea>
    </format>
    <format dxfId="253">
      <pivotArea dataOnly="0" labelOnly="1" outline="0" fieldPosition="0">
        <references count="1">
          <reference field="0" count="1">
            <x v="189"/>
          </reference>
        </references>
      </pivotArea>
    </format>
    <format dxfId="252">
      <pivotArea dataOnly="0" labelOnly="1" outline="0" fieldPosition="0">
        <references count="1">
          <reference field="0" count="1">
            <x v="190"/>
          </reference>
        </references>
      </pivotArea>
    </format>
    <format dxfId="251">
      <pivotArea dataOnly="0" labelOnly="1" outline="0" fieldPosition="0">
        <references count="1">
          <reference field="0" count="1">
            <x v="191"/>
          </reference>
        </references>
      </pivotArea>
    </format>
    <format dxfId="250">
      <pivotArea dataOnly="0" labelOnly="1" outline="0" fieldPosition="0">
        <references count="1">
          <reference field="0" count="1">
            <x v="192"/>
          </reference>
        </references>
      </pivotArea>
    </format>
    <format dxfId="249">
      <pivotArea dataOnly="0" labelOnly="1" outline="0" fieldPosition="0">
        <references count="1">
          <reference field="0" count="1">
            <x v="193"/>
          </reference>
        </references>
      </pivotArea>
    </format>
    <format dxfId="248">
      <pivotArea dataOnly="0" labelOnly="1" outline="0" fieldPosition="0">
        <references count="1">
          <reference field="0" count="1">
            <x v="194"/>
          </reference>
        </references>
      </pivotArea>
    </format>
    <format dxfId="247">
      <pivotArea dataOnly="0" labelOnly="1" outline="0" fieldPosition="0">
        <references count="1">
          <reference field="0" count="1">
            <x v="197"/>
          </reference>
        </references>
      </pivotArea>
    </format>
    <format dxfId="246">
      <pivotArea dataOnly="0" labelOnly="1" outline="0" fieldPosition="0">
        <references count="1">
          <reference field="0" count="1">
            <x v="200"/>
          </reference>
        </references>
      </pivotArea>
    </format>
    <format dxfId="245">
      <pivotArea dataOnly="0" labelOnly="1" outline="0" fieldPosition="0">
        <references count="1">
          <reference field="0" count="1">
            <x v="201"/>
          </reference>
        </references>
      </pivotArea>
    </format>
    <format dxfId="244">
      <pivotArea dataOnly="0" labelOnly="1" outline="0" fieldPosition="0">
        <references count="1">
          <reference field="0" count="1">
            <x v="206"/>
          </reference>
        </references>
      </pivotArea>
    </format>
    <format dxfId="243">
      <pivotArea dataOnly="0" labelOnly="1" outline="0" fieldPosition="0">
        <references count="1">
          <reference field="0" count="1">
            <x v="209"/>
          </reference>
        </references>
      </pivotArea>
    </format>
    <format dxfId="242">
      <pivotArea dataOnly="0" labelOnly="1" outline="0" fieldPosition="0">
        <references count="1">
          <reference field="0" count="1">
            <x v="216"/>
          </reference>
        </references>
      </pivotArea>
    </format>
    <format dxfId="241">
      <pivotArea dataOnly="0" labelOnly="1" outline="0" fieldPosition="0">
        <references count="1">
          <reference field="0" count="1">
            <x v="217"/>
          </reference>
        </references>
      </pivotArea>
    </format>
    <format dxfId="240">
      <pivotArea dataOnly="0" labelOnly="1" outline="0" fieldPosition="0">
        <references count="1">
          <reference field="0" count="1">
            <x v="218"/>
          </reference>
        </references>
      </pivotArea>
    </format>
    <format dxfId="239">
      <pivotArea dataOnly="0" labelOnly="1" outline="0" fieldPosition="0">
        <references count="1">
          <reference field="0" count="1">
            <x v="220"/>
          </reference>
        </references>
      </pivotArea>
    </format>
    <format dxfId="238">
      <pivotArea dataOnly="0" labelOnly="1" outline="0" fieldPosition="0">
        <references count="1">
          <reference field="0" count="1">
            <x v="222"/>
          </reference>
        </references>
      </pivotArea>
    </format>
    <format dxfId="237">
      <pivotArea dataOnly="0" labelOnly="1" outline="0" fieldPosition="0">
        <references count="1">
          <reference field="0" count="1">
            <x v="223"/>
          </reference>
        </references>
      </pivotArea>
    </format>
    <format dxfId="236">
      <pivotArea dataOnly="0" labelOnly="1" outline="0" fieldPosition="0">
        <references count="1">
          <reference field="0" count="1">
            <x v="225"/>
          </reference>
        </references>
      </pivotArea>
    </format>
    <format dxfId="235">
      <pivotArea dataOnly="0" labelOnly="1" outline="0" fieldPosition="0">
        <references count="1">
          <reference field="0" count="1">
            <x v="226"/>
          </reference>
        </references>
      </pivotArea>
    </format>
    <format dxfId="234">
      <pivotArea dataOnly="0" labelOnly="1" outline="0" fieldPosition="0">
        <references count="1">
          <reference field="0" count="1">
            <x v="227"/>
          </reference>
        </references>
      </pivotArea>
    </format>
    <format dxfId="233">
      <pivotArea dataOnly="0" labelOnly="1" outline="0" fieldPosition="0">
        <references count="1">
          <reference field="0" count="1">
            <x v="229"/>
          </reference>
        </references>
      </pivotArea>
    </format>
    <format dxfId="232">
      <pivotArea dataOnly="0" labelOnly="1" outline="0" fieldPosition="0">
        <references count="1">
          <reference field="0" count="1">
            <x v="230"/>
          </reference>
        </references>
      </pivotArea>
    </format>
    <format dxfId="231">
      <pivotArea dataOnly="0" labelOnly="1" outline="0" fieldPosition="0">
        <references count="1">
          <reference field="0" count="1">
            <x v="232"/>
          </reference>
        </references>
      </pivotArea>
    </format>
    <format dxfId="230">
      <pivotArea dataOnly="0" labelOnly="1" outline="0" fieldPosition="0">
        <references count="1">
          <reference field="0" count="1">
            <x v="234"/>
          </reference>
        </references>
      </pivotArea>
    </format>
    <format dxfId="229">
      <pivotArea dataOnly="0" labelOnly="1" outline="0" fieldPosition="0">
        <references count="1">
          <reference field="0" count="1">
            <x v="237"/>
          </reference>
        </references>
      </pivotArea>
    </format>
    <format dxfId="228">
      <pivotArea dataOnly="0" labelOnly="1" outline="0" fieldPosition="0">
        <references count="1">
          <reference field="0" count="1">
            <x v="238"/>
          </reference>
        </references>
      </pivotArea>
    </format>
    <format dxfId="227">
      <pivotArea dataOnly="0" labelOnly="1" outline="0" fieldPosition="0">
        <references count="1">
          <reference field="0" count="1">
            <x v="239"/>
          </reference>
        </references>
      </pivotArea>
    </format>
    <format dxfId="226">
      <pivotArea dataOnly="0" labelOnly="1" outline="0" fieldPosition="0">
        <references count="1">
          <reference field="0" count="1">
            <x v="241"/>
          </reference>
        </references>
      </pivotArea>
    </format>
    <format dxfId="225">
      <pivotArea dataOnly="0" labelOnly="1" outline="0" fieldPosition="0">
        <references count="1">
          <reference field="0" count="2">
            <x v="245"/>
            <x v="246"/>
          </reference>
        </references>
      </pivotArea>
    </format>
    <format dxfId="224">
      <pivotArea dataOnly="0" labelOnly="1" outline="0" fieldPosition="0">
        <references count="1">
          <reference field="0" count="1">
            <x v="249"/>
          </reference>
        </references>
      </pivotArea>
    </format>
    <format dxfId="223">
      <pivotArea dataOnly="0" labelOnly="1" outline="0" fieldPosition="0">
        <references count="1">
          <reference field="0" count="1">
            <x v="253"/>
          </reference>
        </references>
      </pivotArea>
    </format>
    <format dxfId="222">
      <pivotArea dataOnly="0" labelOnly="1" outline="0" fieldPosition="0">
        <references count="1">
          <reference field="0" count="1">
            <x v="254"/>
          </reference>
        </references>
      </pivotArea>
    </format>
    <format dxfId="221">
      <pivotArea dataOnly="0" labelOnly="1" outline="0" fieldPosition="0">
        <references count="1">
          <reference field="0" count="1">
            <x v="258"/>
          </reference>
        </references>
      </pivotArea>
    </format>
    <format dxfId="220">
      <pivotArea dataOnly="0" labelOnly="1" outline="0" fieldPosition="0">
        <references count="1">
          <reference field="0" count="1">
            <x v="259"/>
          </reference>
        </references>
      </pivotArea>
    </format>
    <format dxfId="219">
      <pivotArea dataOnly="0" labelOnly="1" outline="0" fieldPosition="0">
        <references count="1">
          <reference field="0" count="1">
            <x v="260"/>
          </reference>
        </references>
      </pivotArea>
    </format>
    <format dxfId="218">
      <pivotArea dataOnly="0" labelOnly="1" outline="0" fieldPosition="0">
        <references count="1">
          <reference field="0" count="1">
            <x v="261"/>
          </reference>
        </references>
      </pivotArea>
    </format>
    <format dxfId="217">
      <pivotArea dataOnly="0" labelOnly="1" outline="0" fieldPosition="0">
        <references count="1">
          <reference field="0" count="1">
            <x v="262"/>
          </reference>
        </references>
      </pivotArea>
    </format>
    <format dxfId="216">
      <pivotArea dataOnly="0" labelOnly="1" outline="0" fieldPosition="0">
        <references count="1">
          <reference field="0" count="1">
            <x v="264"/>
          </reference>
        </references>
      </pivotArea>
    </format>
    <format dxfId="215">
      <pivotArea dataOnly="0" labelOnly="1" outline="0" fieldPosition="0">
        <references count="1">
          <reference field="0" count="1">
            <x v="265"/>
          </reference>
        </references>
      </pivotArea>
    </format>
    <format dxfId="214">
      <pivotArea dataOnly="0" labelOnly="1" outline="0" fieldPosition="0">
        <references count="1">
          <reference field="0" count="1">
            <x v="266"/>
          </reference>
        </references>
      </pivotArea>
    </format>
    <format dxfId="213">
      <pivotArea dataOnly="0" labelOnly="1" outline="0" fieldPosition="0">
        <references count="1">
          <reference field="0" count="1">
            <x v="267"/>
          </reference>
        </references>
      </pivotArea>
    </format>
    <format dxfId="212">
      <pivotArea dataOnly="0" labelOnly="1" outline="0" fieldPosition="0">
        <references count="1">
          <reference field="0" count="1">
            <x v="268"/>
          </reference>
        </references>
      </pivotArea>
    </format>
    <format dxfId="211">
      <pivotArea dataOnly="0" labelOnly="1" outline="0" fieldPosition="0">
        <references count="1">
          <reference field="0" count="1">
            <x v="269"/>
          </reference>
        </references>
      </pivotArea>
    </format>
    <format dxfId="210">
      <pivotArea dataOnly="0" labelOnly="1" outline="0" fieldPosition="0">
        <references count="1">
          <reference field="0" count="1">
            <x v="270"/>
          </reference>
        </references>
      </pivotArea>
    </format>
    <format dxfId="209">
      <pivotArea dataOnly="0" labelOnly="1" outline="0" fieldPosition="0">
        <references count="1">
          <reference field="0" count="1">
            <x v="271"/>
          </reference>
        </references>
      </pivotArea>
    </format>
    <format dxfId="208">
      <pivotArea dataOnly="0" labelOnly="1" outline="0" fieldPosition="0">
        <references count="1">
          <reference field="0" count="1">
            <x v="273"/>
          </reference>
        </references>
      </pivotArea>
    </format>
    <format dxfId="207">
      <pivotArea dataOnly="0" labelOnly="1" outline="0" fieldPosition="0">
        <references count="1">
          <reference field="0" count="1">
            <x v="276"/>
          </reference>
        </references>
      </pivotArea>
    </format>
    <format dxfId="206">
      <pivotArea dataOnly="0" labelOnly="1" outline="0" fieldPosition="0">
        <references count="1">
          <reference field="0" count="1">
            <x v="277"/>
          </reference>
        </references>
      </pivotArea>
    </format>
    <format dxfId="205">
      <pivotArea dataOnly="0" labelOnly="1" outline="0" fieldPosition="0">
        <references count="1">
          <reference field="0" count="1">
            <x v="278"/>
          </reference>
        </references>
      </pivotArea>
    </format>
    <format dxfId="204">
      <pivotArea dataOnly="0" labelOnly="1" outline="0" fieldPosition="0">
        <references count="1">
          <reference field="0" count="1">
            <x v="279"/>
          </reference>
        </references>
      </pivotArea>
    </format>
    <format dxfId="203">
      <pivotArea dataOnly="0" labelOnly="1" outline="0" fieldPosition="0">
        <references count="1">
          <reference field="0" count="1">
            <x v="280"/>
          </reference>
        </references>
      </pivotArea>
    </format>
    <format dxfId="202">
      <pivotArea dataOnly="0" labelOnly="1" outline="0" fieldPosition="0">
        <references count="1">
          <reference field="0" count="1">
            <x v="281"/>
          </reference>
        </references>
      </pivotArea>
    </format>
    <format dxfId="201">
      <pivotArea dataOnly="0" labelOnly="1" outline="0" fieldPosition="0">
        <references count="1">
          <reference field="0" count="1">
            <x v="282"/>
          </reference>
        </references>
      </pivotArea>
    </format>
    <format dxfId="200">
      <pivotArea dataOnly="0" labelOnly="1" outline="0" fieldPosition="0">
        <references count="1">
          <reference field="0" count="1">
            <x v="283"/>
          </reference>
        </references>
      </pivotArea>
    </format>
    <format dxfId="199">
      <pivotArea dataOnly="0" labelOnly="1" outline="0" fieldPosition="0">
        <references count="1">
          <reference field="0" count="1">
            <x v="284"/>
          </reference>
        </references>
      </pivotArea>
    </format>
    <format dxfId="198">
      <pivotArea dataOnly="0" labelOnly="1" outline="0" fieldPosition="0">
        <references count="1">
          <reference field="0" count="1">
            <x v="286"/>
          </reference>
        </references>
      </pivotArea>
    </format>
    <format dxfId="197">
      <pivotArea dataOnly="0" labelOnly="1" outline="0" fieldPosition="0">
        <references count="1">
          <reference field="0" count="1">
            <x v="287"/>
          </reference>
        </references>
      </pivotArea>
    </format>
    <format dxfId="196">
      <pivotArea dataOnly="0" labelOnly="1" outline="0" fieldPosition="0">
        <references count="1">
          <reference field="0" count="1">
            <x v="288"/>
          </reference>
        </references>
      </pivotArea>
    </format>
    <format dxfId="195">
      <pivotArea dataOnly="0" labelOnly="1" outline="0" fieldPosition="0">
        <references count="1">
          <reference field="0" count="1">
            <x v="289"/>
          </reference>
        </references>
      </pivotArea>
    </format>
    <format dxfId="194">
      <pivotArea dataOnly="0" labelOnly="1" outline="0" fieldPosition="0">
        <references count="1">
          <reference field="0" count="1">
            <x v="292"/>
          </reference>
        </references>
      </pivotArea>
    </format>
    <format dxfId="193">
      <pivotArea dataOnly="0" labelOnly="1" outline="0" fieldPosition="0">
        <references count="1">
          <reference field="0" count="1">
            <x v="293"/>
          </reference>
        </references>
      </pivotArea>
    </format>
    <format dxfId="192">
      <pivotArea dataOnly="0" labelOnly="1" outline="0" fieldPosition="0">
        <references count="1">
          <reference field="0" count="1">
            <x v="297"/>
          </reference>
        </references>
      </pivotArea>
    </format>
    <format dxfId="191">
      <pivotArea dataOnly="0" labelOnly="1" outline="0" fieldPosition="0">
        <references count="1">
          <reference field="0" count="1">
            <x v="298"/>
          </reference>
        </references>
      </pivotArea>
    </format>
    <format dxfId="190">
      <pivotArea dataOnly="0" labelOnly="1" outline="0" fieldPosition="0">
        <references count="1">
          <reference field="0" count="1">
            <x v="302"/>
          </reference>
        </references>
      </pivotArea>
    </format>
    <format dxfId="189">
      <pivotArea dataOnly="0" labelOnly="1" outline="0" fieldPosition="0">
        <references count="1">
          <reference field="0" count="1">
            <x v="306"/>
          </reference>
        </references>
      </pivotArea>
    </format>
    <format dxfId="188">
      <pivotArea dataOnly="0" labelOnly="1" outline="0" fieldPosition="0">
        <references count="1">
          <reference field="0" count="1">
            <x v="310"/>
          </reference>
        </references>
      </pivotArea>
    </format>
    <format dxfId="187">
      <pivotArea dataOnly="0" labelOnly="1" outline="0" fieldPosition="0">
        <references count="1">
          <reference field="0" count="1">
            <x v="311"/>
          </reference>
        </references>
      </pivotArea>
    </format>
    <format dxfId="186">
      <pivotArea dataOnly="0" labelOnly="1" outline="0" fieldPosition="0">
        <references count="1">
          <reference field="0" count="1">
            <x v="312"/>
          </reference>
        </references>
      </pivotArea>
    </format>
    <format dxfId="185">
      <pivotArea dataOnly="0" labelOnly="1" outline="0" fieldPosition="0">
        <references count="1">
          <reference field="0" count="1">
            <x v="313"/>
          </reference>
        </references>
      </pivotArea>
    </format>
    <format dxfId="184">
      <pivotArea dataOnly="0" labelOnly="1" outline="0" fieldPosition="0">
        <references count="1">
          <reference field="0" count="1">
            <x v="314"/>
          </reference>
        </references>
      </pivotArea>
    </format>
    <format dxfId="183">
      <pivotArea dataOnly="0" labelOnly="1" outline="0" fieldPosition="0">
        <references count="1">
          <reference field="0" count="1">
            <x v="315"/>
          </reference>
        </references>
      </pivotArea>
    </format>
    <format dxfId="182">
      <pivotArea dataOnly="0" labelOnly="1" outline="0" fieldPosition="0">
        <references count="1">
          <reference field="0" count="1">
            <x v="316"/>
          </reference>
        </references>
      </pivotArea>
    </format>
    <format dxfId="181">
      <pivotArea dataOnly="0" labelOnly="1" outline="0" fieldPosition="0">
        <references count="1">
          <reference field="0" count="1">
            <x v="317"/>
          </reference>
        </references>
      </pivotArea>
    </format>
    <format dxfId="180">
      <pivotArea dataOnly="0" labelOnly="1" outline="0" fieldPosition="0">
        <references count="1">
          <reference field="0" count="1">
            <x v="318"/>
          </reference>
        </references>
      </pivotArea>
    </format>
    <format dxfId="179">
      <pivotArea dataOnly="0" labelOnly="1" outline="0" fieldPosition="0">
        <references count="1">
          <reference field="0" count="1">
            <x v="319"/>
          </reference>
        </references>
      </pivotArea>
    </format>
    <format dxfId="178">
      <pivotArea dataOnly="0" labelOnly="1" outline="0" fieldPosition="0">
        <references count="1">
          <reference field="0" count="1">
            <x v="320"/>
          </reference>
        </references>
      </pivotArea>
    </format>
    <format dxfId="177">
      <pivotArea dataOnly="0" labelOnly="1" outline="0" fieldPosition="0">
        <references count="1">
          <reference field="0" count="1">
            <x v="321"/>
          </reference>
        </references>
      </pivotArea>
    </format>
    <format dxfId="176">
      <pivotArea dataOnly="0" labelOnly="1" outline="0" fieldPosition="0">
        <references count="1">
          <reference field="0" count="1">
            <x v="322"/>
          </reference>
        </references>
      </pivotArea>
    </format>
    <format dxfId="175">
      <pivotArea dataOnly="0" labelOnly="1" outline="0" fieldPosition="0">
        <references count="1">
          <reference field="0" count="1">
            <x v="323"/>
          </reference>
        </references>
      </pivotArea>
    </format>
    <format dxfId="174">
      <pivotArea outline="0" fieldPosition="0">
        <references count="1">
          <reference field="0" count="1" selected="0">
            <x v="324"/>
          </reference>
        </references>
      </pivotArea>
    </format>
    <format dxfId="173">
      <pivotArea dataOnly="0" labelOnly="1" outline="0" fieldPosition="0">
        <references count="1">
          <reference field="0" count="1">
            <x v="324"/>
          </reference>
        </references>
      </pivotArea>
    </format>
    <format dxfId="172">
      <pivotArea dataOnly="0" labelOnly="1" outline="0" offset="IV1" fieldPosition="0">
        <references count="1">
          <reference field="0" count="1">
            <x v="9"/>
          </reference>
        </references>
      </pivotArea>
    </format>
    <format dxfId="171">
      <pivotArea dataOnly="0" labelOnly="1" outline="0" offset="IV1" fieldPosition="0">
        <references count="1">
          <reference field="0" count="1">
            <x v="27"/>
          </reference>
        </references>
      </pivotArea>
    </format>
    <format dxfId="170">
      <pivotArea dataOnly="0" labelOnly="1" outline="0" offset="IV256" fieldPosition="0">
        <references count="1">
          <reference field="0" count="1">
            <x v="27"/>
          </reference>
        </references>
      </pivotArea>
    </format>
    <format dxfId="169">
      <pivotArea dataOnly="0" labelOnly="1" outline="0" offset="IV1" fieldPosition="0">
        <references count="1">
          <reference field="0" count="1">
            <x v="32"/>
          </reference>
        </references>
      </pivotArea>
    </format>
    <format dxfId="168">
      <pivotArea dataOnly="0" labelOnly="1" outline="0" fieldPosition="0">
        <references count="1">
          <reference field="0" count="1">
            <x v="40"/>
          </reference>
        </references>
      </pivotArea>
    </format>
    <format dxfId="167">
      <pivotArea dataOnly="0" labelOnly="1" outline="0" fieldPosition="0">
        <references count="1">
          <reference field="0" count="1">
            <x v="48"/>
          </reference>
        </references>
      </pivotArea>
    </format>
    <format dxfId="166">
      <pivotArea dataOnly="0" labelOnly="1" outline="0" offset="IV1" fieldPosition="0">
        <references count="1">
          <reference field="0" count="1">
            <x v="32"/>
          </reference>
        </references>
      </pivotArea>
    </format>
    <format dxfId="165">
      <pivotArea dataOnly="0" labelOnly="1" outline="0" fieldPosition="0">
        <references count="1">
          <reference field="0" count="1">
            <x v="68"/>
          </reference>
        </references>
      </pivotArea>
    </format>
    <format dxfId="164">
      <pivotArea dataOnly="0" labelOnly="1" outline="0" fieldPosition="0">
        <references count="1">
          <reference field="0" count="1">
            <x v="72"/>
          </reference>
        </references>
      </pivotArea>
    </format>
    <format dxfId="163">
      <pivotArea dataOnly="0" labelOnly="1" outline="0" fieldPosition="0">
        <references count="1">
          <reference field="0" count="1">
            <x v="73"/>
          </reference>
        </references>
      </pivotArea>
    </format>
    <format dxfId="162">
      <pivotArea dataOnly="0" labelOnly="1" outline="0" fieldPosition="0">
        <references count="1">
          <reference field="0" count="1">
            <x v="78"/>
          </reference>
        </references>
      </pivotArea>
    </format>
    <format dxfId="161">
      <pivotArea dataOnly="0" labelOnly="1" outline="0" fieldPosition="0">
        <references count="1">
          <reference field="0" count="1">
            <x v="82"/>
          </reference>
        </references>
      </pivotArea>
    </format>
    <format dxfId="160">
      <pivotArea dataOnly="0" labelOnly="1" outline="0" fieldPosition="0">
        <references count="1">
          <reference field="0" count="1">
            <x v="83"/>
          </reference>
        </references>
      </pivotArea>
    </format>
    <format dxfId="159">
      <pivotArea dataOnly="0" labelOnly="1" outline="0" fieldPosition="0">
        <references count="1">
          <reference field="0" count="1">
            <x v="84"/>
          </reference>
        </references>
      </pivotArea>
    </format>
    <format dxfId="158">
      <pivotArea dataOnly="0" labelOnly="1" outline="0" fieldPosition="0">
        <references count="1">
          <reference field="0" count="1">
            <x v="85"/>
          </reference>
        </references>
      </pivotArea>
    </format>
    <format dxfId="157">
      <pivotArea dataOnly="0" labelOnly="1" outline="0" fieldPosition="0">
        <references count="1">
          <reference field="0" count="1">
            <x v="88"/>
          </reference>
        </references>
      </pivotArea>
    </format>
    <format dxfId="156">
      <pivotArea dataOnly="0" labelOnly="1" outline="0" fieldPosition="0">
        <references count="1">
          <reference field="0" count="1">
            <x v="89"/>
          </reference>
        </references>
      </pivotArea>
    </format>
    <format dxfId="155">
      <pivotArea dataOnly="0" labelOnly="1" outline="0" fieldPosition="0">
        <references count="1">
          <reference field="0" count="1">
            <x v="91"/>
          </reference>
        </references>
      </pivotArea>
    </format>
    <format dxfId="154">
      <pivotArea dataOnly="0" labelOnly="1" outline="0" fieldPosition="0">
        <references count="1">
          <reference field="0" count="1">
            <x v="92"/>
          </reference>
        </references>
      </pivotArea>
    </format>
    <format dxfId="153">
      <pivotArea dataOnly="0" labelOnly="1" outline="0" offset="IV24:IV256" fieldPosition="0">
        <references count="1">
          <reference field="0" count="1">
            <x v="93"/>
          </reference>
        </references>
      </pivotArea>
    </format>
    <format dxfId="152">
      <pivotArea dataOnly="0" labelOnly="1" outline="0" fieldPosition="0">
        <references count="1">
          <reference field="0" count="1">
            <x v="94"/>
          </reference>
        </references>
      </pivotArea>
    </format>
    <format dxfId="151">
      <pivotArea dataOnly="0" labelOnly="1" outline="0" fieldPosition="0">
        <references count="1">
          <reference field="0" count="1">
            <x v="97"/>
          </reference>
        </references>
      </pivotArea>
    </format>
    <format dxfId="150">
      <pivotArea dataOnly="0" labelOnly="1" outline="0" fieldPosition="0">
        <references count="1">
          <reference field="0" count="1">
            <x v="99"/>
          </reference>
        </references>
      </pivotArea>
    </format>
    <format dxfId="149">
      <pivotArea dataOnly="0" labelOnly="1" outline="0" fieldPosition="0">
        <references count="1">
          <reference field="0" count="1">
            <x v="100"/>
          </reference>
        </references>
      </pivotArea>
    </format>
    <format dxfId="148">
      <pivotArea dataOnly="0" labelOnly="1" outline="0" fieldPosition="0">
        <references count="1">
          <reference field="0" count="1">
            <x v="102"/>
          </reference>
        </references>
      </pivotArea>
    </format>
    <format dxfId="147">
      <pivotArea dataOnly="0" labelOnly="1" outline="0" fieldPosition="0">
        <references count="1">
          <reference field="0" count="1">
            <x v="104"/>
          </reference>
        </references>
      </pivotArea>
    </format>
    <format dxfId="146">
      <pivotArea dataOnly="0" labelOnly="1" outline="0" fieldPosition="0">
        <references count="1">
          <reference field="0" count="1">
            <x v="110"/>
          </reference>
        </references>
      </pivotArea>
    </format>
    <format dxfId="145">
      <pivotArea dataOnly="0" labelOnly="1" outline="0" fieldPosition="0">
        <references count="1">
          <reference field="0" count="4">
            <x v="113"/>
            <x v="115"/>
            <x v="116"/>
            <x v="117"/>
          </reference>
        </references>
      </pivotArea>
    </format>
    <format dxfId="144">
      <pivotArea dataOnly="0" labelOnly="1" outline="0" fieldPosition="0">
        <references count="1">
          <reference field="0" count="1">
            <x v="123"/>
          </reference>
        </references>
      </pivotArea>
    </format>
    <format dxfId="143">
      <pivotArea dataOnly="0" labelOnly="1" outline="0" fieldPosition="0">
        <references count="1">
          <reference field="0" count="1">
            <x v="125"/>
          </reference>
        </references>
      </pivotArea>
    </format>
    <format dxfId="142">
      <pivotArea dataOnly="0" labelOnly="1" outline="0" fieldPosition="0">
        <references count="1">
          <reference field="0" count="1">
            <x v="127"/>
          </reference>
        </references>
      </pivotArea>
    </format>
    <format dxfId="141">
      <pivotArea dataOnly="0" labelOnly="1" outline="0" fieldPosition="0">
        <references count="1">
          <reference field="0" count="7">
            <x v="129"/>
            <x v="131"/>
            <x v="133"/>
            <x v="135"/>
            <x v="136"/>
            <x v="140"/>
            <x v="141"/>
          </reference>
        </references>
      </pivotArea>
    </format>
    <format dxfId="140">
      <pivotArea dataOnly="0" labelOnly="1" outline="0" fieldPosition="0">
        <references count="1">
          <reference field="0" count="1">
            <x v="143"/>
          </reference>
        </references>
      </pivotArea>
    </format>
    <format dxfId="139">
      <pivotArea dataOnly="0" labelOnly="1" outline="0" fieldPosition="0">
        <references count="1">
          <reference field="0" count="1">
            <x v="145"/>
          </reference>
        </references>
      </pivotArea>
    </format>
    <format dxfId="138">
      <pivotArea dataOnly="0" labelOnly="1" outline="0" fieldPosition="0">
        <references count="1">
          <reference field="0" count="1">
            <x v="147"/>
          </reference>
        </references>
      </pivotArea>
    </format>
    <format dxfId="137">
      <pivotArea dataOnly="0" labelOnly="1" outline="0" fieldPosition="0">
        <references count="1">
          <reference field="0" count="1">
            <x v="148"/>
          </reference>
        </references>
      </pivotArea>
    </format>
    <format dxfId="136">
      <pivotArea dataOnly="0" labelOnly="1" outline="0" fieldPosition="0">
        <references count="1">
          <reference field="0" count="1">
            <x v="149"/>
          </reference>
        </references>
      </pivotArea>
    </format>
    <format dxfId="135">
      <pivotArea dataOnly="0" labelOnly="1" outline="0" fieldPosition="0">
        <references count="1">
          <reference field="0" count="1">
            <x v="151"/>
          </reference>
        </references>
      </pivotArea>
    </format>
    <format dxfId="134">
      <pivotArea dataOnly="0" labelOnly="1" outline="0" fieldPosition="0">
        <references count="1">
          <reference field="0" count="1">
            <x v="152"/>
          </reference>
        </references>
      </pivotArea>
    </format>
    <format dxfId="133">
      <pivotArea dataOnly="0" labelOnly="1" outline="0" fieldPosition="0">
        <references count="1">
          <reference field="0" count="1">
            <x v="153"/>
          </reference>
        </references>
      </pivotArea>
    </format>
    <format dxfId="132">
      <pivotArea dataOnly="0" labelOnly="1" outline="0" fieldPosition="0">
        <references count="1">
          <reference field="0" count="1">
            <x v="154"/>
          </reference>
        </references>
      </pivotArea>
    </format>
    <format dxfId="131">
      <pivotArea dataOnly="0" labelOnly="1" outline="0" fieldPosition="0">
        <references count="1">
          <reference field="0" count="1">
            <x v="155"/>
          </reference>
        </references>
      </pivotArea>
    </format>
    <format dxfId="130">
      <pivotArea dataOnly="0" labelOnly="1" outline="0" fieldPosition="0">
        <references count="1">
          <reference field="0" count="1">
            <x v="156"/>
          </reference>
        </references>
      </pivotArea>
    </format>
    <format dxfId="129">
      <pivotArea dataOnly="0" labelOnly="1" outline="0" fieldPosition="0">
        <references count="1">
          <reference field="0" count="1">
            <x v="157"/>
          </reference>
        </references>
      </pivotArea>
    </format>
    <format dxfId="128">
      <pivotArea dataOnly="0" labelOnly="1" outline="0" fieldPosition="0">
        <references count="1">
          <reference field="0" count="3">
            <x v="159"/>
            <x v="163"/>
            <x v="166"/>
          </reference>
        </references>
      </pivotArea>
    </format>
    <format dxfId="127">
      <pivotArea dataOnly="0" labelOnly="1" outline="0" fieldPosition="0">
        <references count="1">
          <reference field="0" count="1">
            <x v="169"/>
          </reference>
        </references>
      </pivotArea>
    </format>
    <format dxfId="126">
      <pivotArea dataOnly="0" labelOnly="1" outline="0" fieldPosition="0">
        <references count="1">
          <reference field="0" count="1">
            <x v="170"/>
          </reference>
        </references>
      </pivotArea>
    </format>
    <format dxfId="125">
      <pivotArea dataOnly="0" labelOnly="1" outline="0" fieldPosition="0">
        <references count="1">
          <reference field="0" count="1">
            <x v="171"/>
          </reference>
        </references>
      </pivotArea>
    </format>
    <format dxfId="124">
      <pivotArea dataOnly="0" labelOnly="1" outline="0" fieldPosition="0">
        <references count="1">
          <reference field="0" count="1">
            <x v="172"/>
          </reference>
        </references>
      </pivotArea>
    </format>
    <format dxfId="123">
      <pivotArea dataOnly="0" labelOnly="1" outline="0" fieldPosition="0">
        <references count="1">
          <reference field="0" count="1">
            <x v="173"/>
          </reference>
        </references>
      </pivotArea>
    </format>
    <format dxfId="122">
      <pivotArea dataOnly="0" labelOnly="1" outline="0" fieldPosition="0">
        <references count="1">
          <reference field="0" count="1">
            <x v="174"/>
          </reference>
        </references>
      </pivotArea>
    </format>
    <format dxfId="121">
      <pivotArea dataOnly="0" labelOnly="1" outline="0" fieldPosition="0">
        <references count="1">
          <reference field="0" count="1">
            <x v="175"/>
          </reference>
        </references>
      </pivotArea>
    </format>
    <format dxfId="120">
      <pivotArea dataOnly="0" labelOnly="1" outline="0" fieldPosition="0">
        <references count="1">
          <reference field="0" count="1">
            <x v="176"/>
          </reference>
        </references>
      </pivotArea>
    </format>
    <format dxfId="119">
      <pivotArea dataOnly="0" labelOnly="1" outline="0" fieldPosition="0">
        <references count="1">
          <reference field="0" count="1">
            <x v="177"/>
          </reference>
        </references>
      </pivotArea>
    </format>
    <format dxfId="118">
      <pivotArea dataOnly="0" labelOnly="1" outline="0" fieldPosition="0">
        <references count="1">
          <reference field="0" count="1">
            <x v="178"/>
          </reference>
        </references>
      </pivotArea>
    </format>
    <format dxfId="117">
      <pivotArea dataOnly="0" labelOnly="1" outline="0" fieldPosition="0">
        <references count="1">
          <reference field="0" count="1">
            <x v="179"/>
          </reference>
        </references>
      </pivotArea>
    </format>
    <format dxfId="116">
      <pivotArea dataOnly="0" labelOnly="1" outline="0" fieldPosition="0">
        <references count="1">
          <reference field="0" count="1">
            <x v="180"/>
          </reference>
        </references>
      </pivotArea>
    </format>
    <format dxfId="115">
      <pivotArea dataOnly="0" labelOnly="1" outline="0" fieldPosition="0">
        <references count="1">
          <reference field="0" count="1">
            <x v="181"/>
          </reference>
        </references>
      </pivotArea>
    </format>
    <format dxfId="114">
      <pivotArea dataOnly="0" labelOnly="1" outline="0" fieldPosition="0">
        <references count="1">
          <reference field="0" count="1">
            <x v="183"/>
          </reference>
        </references>
      </pivotArea>
    </format>
    <format dxfId="113">
      <pivotArea dataOnly="0" labelOnly="1" outline="0" fieldPosition="0">
        <references count="1">
          <reference field="0" count="1">
            <x v="184"/>
          </reference>
        </references>
      </pivotArea>
    </format>
    <format dxfId="112">
      <pivotArea dataOnly="0" labelOnly="1" outline="0" fieldPosition="0">
        <references count="1">
          <reference field="0" count="1">
            <x v="185"/>
          </reference>
        </references>
      </pivotArea>
    </format>
    <format dxfId="111">
      <pivotArea dataOnly="0" labelOnly="1" outline="0" fieldPosition="0">
        <references count="1">
          <reference field="0" count="1">
            <x v="186"/>
          </reference>
        </references>
      </pivotArea>
    </format>
    <format dxfId="110">
      <pivotArea dataOnly="0" labelOnly="1" outline="0" fieldPosition="0">
        <references count="1">
          <reference field="0" count="1">
            <x v="188"/>
          </reference>
        </references>
      </pivotArea>
    </format>
    <format dxfId="109">
      <pivotArea dataOnly="0" labelOnly="1" outline="0" fieldPosition="0">
        <references count="1">
          <reference field="0" count="1">
            <x v="189"/>
          </reference>
        </references>
      </pivotArea>
    </format>
    <format dxfId="108">
      <pivotArea dataOnly="0" labelOnly="1" outline="0" fieldPosition="0">
        <references count="1">
          <reference field="0" count="1">
            <x v="190"/>
          </reference>
        </references>
      </pivotArea>
    </format>
    <format dxfId="107">
      <pivotArea dataOnly="0" labelOnly="1" outline="0" fieldPosition="0">
        <references count="1">
          <reference field="0" count="1">
            <x v="191"/>
          </reference>
        </references>
      </pivotArea>
    </format>
    <format dxfId="106">
      <pivotArea dataOnly="0" labelOnly="1" outline="0" fieldPosition="0">
        <references count="1">
          <reference field="0" count="1">
            <x v="192"/>
          </reference>
        </references>
      </pivotArea>
    </format>
    <format dxfId="105">
      <pivotArea dataOnly="0" labelOnly="1" outline="0" fieldPosition="0">
        <references count="1">
          <reference field="0" count="1">
            <x v="197"/>
          </reference>
        </references>
      </pivotArea>
    </format>
    <format dxfId="104">
      <pivotArea dataOnly="0" labelOnly="1" outline="0" fieldPosition="0">
        <references count="1">
          <reference field="0" count="1">
            <x v="200"/>
          </reference>
        </references>
      </pivotArea>
    </format>
    <format dxfId="103">
      <pivotArea dataOnly="0" labelOnly="1" outline="0" fieldPosition="0">
        <references count="1">
          <reference field="0" count="1">
            <x v="202"/>
          </reference>
        </references>
      </pivotArea>
    </format>
    <format dxfId="102">
      <pivotArea dataOnly="0" labelOnly="1" outline="0" fieldPosition="0">
        <references count="1">
          <reference field="0" count="1">
            <x v="203"/>
          </reference>
        </references>
      </pivotArea>
    </format>
    <format dxfId="101">
      <pivotArea dataOnly="0" labelOnly="1" outline="0" fieldPosition="0">
        <references count="1">
          <reference field="0" count="3">
            <x v="204"/>
            <x v="206"/>
            <x v="209"/>
          </reference>
        </references>
      </pivotArea>
    </format>
    <format dxfId="100">
      <pivotArea dataOnly="0" labelOnly="1" outline="0" fieldPosition="0">
        <references count="1">
          <reference field="0" count="1">
            <x v="216"/>
          </reference>
        </references>
      </pivotArea>
    </format>
    <format dxfId="99">
      <pivotArea dataOnly="0" labelOnly="1" outline="0" fieldPosition="0">
        <references count="1">
          <reference field="0" count="1">
            <x v="217"/>
          </reference>
        </references>
      </pivotArea>
    </format>
    <format dxfId="98">
      <pivotArea dataOnly="0" labelOnly="1" outline="0" fieldPosition="0">
        <references count="1">
          <reference field="0" count="1">
            <x v="218"/>
          </reference>
        </references>
      </pivotArea>
    </format>
    <format dxfId="97">
      <pivotArea dataOnly="0" labelOnly="1" outline="0" fieldPosition="0">
        <references count="1">
          <reference field="0" count="1">
            <x v="219"/>
          </reference>
        </references>
      </pivotArea>
    </format>
    <format dxfId="96">
      <pivotArea dataOnly="0" labelOnly="1" outline="0" fieldPosition="0">
        <references count="1">
          <reference field="0" count="1">
            <x v="220"/>
          </reference>
        </references>
      </pivotArea>
    </format>
    <format dxfId="95">
      <pivotArea dataOnly="0" labelOnly="1" outline="0" fieldPosition="0">
        <references count="1">
          <reference field="0" count="1">
            <x v="222"/>
          </reference>
        </references>
      </pivotArea>
    </format>
    <format dxfId="94">
      <pivotArea dataOnly="0" labelOnly="1" outline="0" fieldPosition="0">
        <references count="1">
          <reference field="0" count="1">
            <x v="223"/>
          </reference>
        </references>
      </pivotArea>
    </format>
    <format dxfId="93">
      <pivotArea dataOnly="0" labelOnly="1" outline="0" fieldPosition="0">
        <references count="1">
          <reference field="0" count="1">
            <x v="225"/>
          </reference>
        </references>
      </pivotArea>
    </format>
    <format dxfId="92">
      <pivotArea dataOnly="0" labelOnly="1" outline="0" fieldPosition="0">
        <references count="1">
          <reference field="0" count="1">
            <x v="226"/>
          </reference>
        </references>
      </pivotArea>
    </format>
    <format dxfId="91">
      <pivotArea dataOnly="0" labelOnly="1" outline="0" fieldPosition="0">
        <references count="1">
          <reference field="0" count="1">
            <x v="227"/>
          </reference>
        </references>
      </pivotArea>
    </format>
    <format dxfId="90">
      <pivotArea dataOnly="0" labelOnly="1" outline="0" fieldPosition="0">
        <references count="1">
          <reference field="0" count="1">
            <x v="229"/>
          </reference>
        </references>
      </pivotArea>
    </format>
    <format dxfId="89">
      <pivotArea dataOnly="0" labelOnly="1" outline="0" fieldPosition="0">
        <references count="1">
          <reference field="0" count="1">
            <x v="230"/>
          </reference>
        </references>
      </pivotArea>
    </format>
    <format dxfId="88">
      <pivotArea dataOnly="0" labelOnly="1" outline="0" fieldPosition="0">
        <references count="1">
          <reference field="0" count="1">
            <x v="232"/>
          </reference>
        </references>
      </pivotArea>
    </format>
    <format dxfId="87">
      <pivotArea dataOnly="0" labelOnly="1" outline="0" fieldPosition="0">
        <references count="1">
          <reference field="0" count="1">
            <x v="234"/>
          </reference>
        </references>
      </pivotArea>
    </format>
    <format dxfId="86">
      <pivotArea dataOnly="0" labelOnly="1" outline="0" fieldPosition="0">
        <references count="1">
          <reference field="0" count="1">
            <x v="237"/>
          </reference>
        </references>
      </pivotArea>
    </format>
    <format dxfId="85">
      <pivotArea dataOnly="0" labelOnly="1" outline="0" fieldPosition="0">
        <references count="1">
          <reference field="0" count="1">
            <x v="239"/>
          </reference>
        </references>
      </pivotArea>
    </format>
    <format dxfId="84">
      <pivotArea dataOnly="0" labelOnly="1" outline="0" fieldPosition="0">
        <references count="1">
          <reference field="0" count="1">
            <x v="241"/>
          </reference>
        </references>
      </pivotArea>
    </format>
    <format dxfId="83">
      <pivotArea dataOnly="0" labelOnly="1" outline="0" fieldPosition="0">
        <references count="1">
          <reference field="0" count="3">
            <x v="244"/>
            <x v="245"/>
            <x v="246"/>
          </reference>
        </references>
      </pivotArea>
    </format>
    <format dxfId="82">
      <pivotArea dataOnly="0" labelOnly="1" outline="0" fieldPosition="0">
        <references count="1">
          <reference field="0" count="1">
            <x v="247"/>
          </reference>
        </references>
      </pivotArea>
    </format>
    <format dxfId="81">
      <pivotArea dataOnly="0" labelOnly="1" outline="0" fieldPosition="0">
        <references count="1">
          <reference field="0" count="1">
            <x v="249"/>
          </reference>
        </references>
      </pivotArea>
    </format>
    <format dxfId="80">
      <pivotArea dataOnly="0" labelOnly="1" outline="0" fieldPosition="0">
        <references count="1">
          <reference field="0" count="1">
            <x v="250"/>
          </reference>
        </references>
      </pivotArea>
    </format>
    <format dxfId="79">
      <pivotArea dataOnly="0" labelOnly="1" outline="0" fieldPosition="0">
        <references count="1">
          <reference field="0" count="1">
            <x v="252"/>
          </reference>
        </references>
      </pivotArea>
    </format>
    <format dxfId="78">
      <pivotArea dataOnly="0" labelOnly="1" outline="0" fieldPosition="0">
        <references count="1">
          <reference field="0" count="1">
            <x v="253"/>
          </reference>
        </references>
      </pivotArea>
    </format>
    <format dxfId="77">
      <pivotArea dataOnly="0" labelOnly="1" outline="0" fieldPosition="0">
        <references count="1">
          <reference field="0" count="1">
            <x v="254"/>
          </reference>
        </references>
      </pivotArea>
    </format>
    <format dxfId="76">
      <pivotArea dataOnly="0" labelOnly="1" outline="0" fieldPosition="0">
        <references count="1">
          <reference field="0" count="1">
            <x v="258"/>
          </reference>
        </references>
      </pivotArea>
    </format>
    <format dxfId="75">
      <pivotArea dataOnly="0" labelOnly="1" outline="0" fieldPosition="0">
        <references count="1">
          <reference field="0" count="1">
            <x v="259"/>
          </reference>
        </references>
      </pivotArea>
    </format>
    <format dxfId="74">
      <pivotArea dataOnly="0" labelOnly="1" outline="0" fieldPosition="0">
        <references count="1">
          <reference field="0" count="1">
            <x v="260"/>
          </reference>
        </references>
      </pivotArea>
    </format>
    <format dxfId="73">
      <pivotArea dataOnly="0" labelOnly="1" outline="0" fieldPosition="0">
        <references count="1">
          <reference field="0" count="1">
            <x v="261"/>
          </reference>
        </references>
      </pivotArea>
    </format>
    <format dxfId="72">
      <pivotArea dataOnly="0" labelOnly="1" outline="0" fieldPosition="0">
        <references count="1">
          <reference field="0" count="1">
            <x v="262"/>
          </reference>
        </references>
      </pivotArea>
    </format>
    <format dxfId="71">
      <pivotArea dataOnly="0" labelOnly="1" outline="0" fieldPosition="0">
        <references count="1">
          <reference field="0" count="1">
            <x v="264"/>
          </reference>
        </references>
      </pivotArea>
    </format>
    <format dxfId="70">
      <pivotArea dataOnly="0" labelOnly="1" outline="0" fieldPosition="0">
        <references count="1">
          <reference field="0" count="1">
            <x v="266"/>
          </reference>
        </references>
      </pivotArea>
    </format>
    <format dxfId="69">
      <pivotArea dataOnly="0" labelOnly="1" outline="0" fieldPosition="0">
        <references count="1">
          <reference field="0" count="1">
            <x v="267"/>
          </reference>
        </references>
      </pivotArea>
    </format>
    <format dxfId="68">
      <pivotArea dataOnly="0" labelOnly="1" outline="0" fieldPosition="0">
        <references count="1">
          <reference field="0" count="1">
            <x v="268"/>
          </reference>
        </references>
      </pivotArea>
    </format>
    <format dxfId="67">
      <pivotArea dataOnly="0" labelOnly="1" outline="0" fieldPosition="0">
        <references count="1">
          <reference field="0" count="1">
            <x v="269"/>
          </reference>
        </references>
      </pivotArea>
    </format>
    <format dxfId="66">
      <pivotArea dataOnly="0" labelOnly="1" outline="0" fieldPosition="0">
        <references count="1">
          <reference field="0" count="1">
            <x v="270"/>
          </reference>
        </references>
      </pivotArea>
    </format>
    <format dxfId="65">
      <pivotArea dataOnly="0" labelOnly="1" outline="0" fieldPosition="0">
        <references count="1">
          <reference field="0" count="1">
            <x v="271"/>
          </reference>
        </references>
      </pivotArea>
    </format>
    <format dxfId="64">
      <pivotArea dataOnly="0" labelOnly="1" outline="0" fieldPosition="0">
        <references count="1">
          <reference field="0" count="1">
            <x v="273"/>
          </reference>
        </references>
      </pivotArea>
    </format>
    <format dxfId="63">
      <pivotArea dataOnly="0" labelOnly="1" outline="0" fieldPosition="0">
        <references count="1">
          <reference field="0" count="1">
            <x v="276"/>
          </reference>
        </references>
      </pivotArea>
    </format>
    <format dxfId="62">
      <pivotArea dataOnly="0" labelOnly="1" outline="0" fieldPosition="0">
        <references count="1">
          <reference field="0" count="1">
            <x v="277"/>
          </reference>
        </references>
      </pivotArea>
    </format>
    <format dxfId="61">
      <pivotArea dataOnly="0" labelOnly="1" outline="0" fieldPosition="0">
        <references count="1">
          <reference field="0" count="1">
            <x v="278"/>
          </reference>
        </references>
      </pivotArea>
    </format>
    <format dxfId="60">
      <pivotArea dataOnly="0" labelOnly="1" outline="0" fieldPosition="0">
        <references count="1">
          <reference field="0" count="1">
            <x v="279"/>
          </reference>
        </references>
      </pivotArea>
    </format>
    <format dxfId="59">
      <pivotArea dataOnly="0" labelOnly="1" outline="0" fieldPosition="0">
        <references count="1">
          <reference field="0" count="1">
            <x v="280"/>
          </reference>
        </references>
      </pivotArea>
    </format>
    <format dxfId="58">
      <pivotArea dataOnly="0" labelOnly="1" outline="0" fieldPosition="0">
        <references count="1">
          <reference field="0" count="1">
            <x v="281"/>
          </reference>
        </references>
      </pivotArea>
    </format>
    <format dxfId="57">
      <pivotArea dataOnly="0" labelOnly="1" outline="0" fieldPosition="0">
        <references count="1">
          <reference field="0" count="1">
            <x v="282"/>
          </reference>
        </references>
      </pivotArea>
    </format>
    <format dxfId="56">
      <pivotArea dataOnly="0" labelOnly="1" outline="0" fieldPosition="0">
        <references count="1">
          <reference field="0" count="1">
            <x v="283"/>
          </reference>
        </references>
      </pivotArea>
    </format>
    <format dxfId="55">
      <pivotArea dataOnly="0" labelOnly="1" outline="0" fieldPosition="0">
        <references count="1">
          <reference field="0" count="1">
            <x v="284"/>
          </reference>
        </references>
      </pivotArea>
    </format>
    <format dxfId="54">
      <pivotArea dataOnly="0" labelOnly="1" outline="0" fieldPosition="0">
        <references count="1">
          <reference field="0" count="1">
            <x v="285"/>
          </reference>
        </references>
      </pivotArea>
    </format>
    <format dxfId="53">
      <pivotArea dataOnly="0" labelOnly="1" outline="0" fieldPosition="0">
        <references count="1">
          <reference field="0" count="1">
            <x v="286"/>
          </reference>
        </references>
      </pivotArea>
    </format>
    <format dxfId="52">
      <pivotArea dataOnly="0" labelOnly="1" outline="0" offset="IV1" fieldPosition="0">
        <references count="1">
          <reference field="0" count="1">
            <x v="287"/>
          </reference>
        </references>
      </pivotArea>
    </format>
    <format dxfId="51">
      <pivotArea dataOnly="0" labelOnly="1" outline="0" offset="IV2:IV256" fieldPosition="0">
        <references count="1">
          <reference field="0" count="1">
            <x v="287"/>
          </reference>
        </references>
      </pivotArea>
    </format>
    <format dxfId="50">
      <pivotArea dataOnly="0" labelOnly="1" outline="0" fieldPosition="0">
        <references count="1">
          <reference field="0" count="1">
            <x v="288"/>
          </reference>
        </references>
      </pivotArea>
    </format>
    <format dxfId="49">
      <pivotArea dataOnly="0" labelOnly="1" outline="0" fieldPosition="0">
        <references count="1">
          <reference field="0" count="1">
            <x v="289"/>
          </reference>
        </references>
      </pivotArea>
    </format>
    <format dxfId="48">
      <pivotArea dataOnly="0" labelOnly="1" outline="0" fieldPosition="0">
        <references count="1">
          <reference field="0" count="1">
            <x v="292"/>
          </reference>
        </references>
      </pivotArea>
    </format>
    <format dxfId="47">
      <pivotArea dataOnly="0" labelOnly="1" outline="0" fieldPosition="0">
        <references count="1">
          <reference field="0" count="1">
            <x v="293"/>
          </reference>
        </references>
      </pivotArea>
    </format>
    <format dxfId="46">
      <pivotArea dataOnly="0" labelOnly="1" outline="0" offset="IV2" fieldPosition="0">
        <references count="1">
          <reference field="0" count="1">
            <x v="287"/>
          </reference>
        </references>
      </pivotArea>
    </format>
    <format dxfId="45">
      <pivotArea dataOnly="0" labelOnly="1" outline="0" fieldPosition="0">
        <references count="1">
          <reference field="0" count="1">
            <x v="295"/>
          </reference>
        </references>
      </pivotArea>
    </format>
    <format dxfId="44">
      <pivotArea dataOnly="0" labelOnly="1" outline="0" fieldPosition="0">
        <references count="1">
          <reference field="0" count="1">
            <x v="297"/>
          </reference>
        </references>
      </pivotArea>
    </format>
    <format dxfId="43">
      <pivotArea dataOnly="0" labelOnly="1" outline="0" fieldPosition="0">
        <references count="1">
          <reference field="0" count="1">
            <x v="298"/>
          </reference>
        </references>
      </pivotArea>
    </format>
    <format dxfId="42">
      <pivotArea dataOnly="0" labelOnly="1" outline="0" fieldPosition="0">
        <references count="1">
          <reference field="0" count="1">
            <x v="302"/>
          </reference>
        </references>
      </pivotArea>
    </format>
    <format dxfId="41">
      <pivotArea dataOnly="0" labelOnly="1" outline="0" fieldPosition="0">
        <references count="1">
          <reference field="0" count="1">
            <x v="305"/>
          </reference>
        </references>
      </pivotArea>
    </format>
    <format dxfId="40">
      <pivotArea dataOnly="0" labelOnly="1" outline="0" fieldPosition="0">
        <references count="1">
          <reference field="0" count="1">
            <x v="306"/>
          </reference>
        </references>
      </pivotArea>
    </format>
    <format dxfId="39">
      <pivotArea dataOnly="0" labelOnly="1" outline="0" fieldPosition="0">
        <references count="1">
          <reference field="0" count="1">
            <x v="310"/>
          </reference>
        </references>
      </pivotArea>
    </format>
    <format dxfId="38">
      <pivotArea dataOnly="0" labelOnly="1" outline="0" fieldPosition="0">
        <references count="1">
          <reference field="0" count="1">
            <x v="311"/>
          </reference>
        </references>
      </pivotArea>
    </format>
    <format dxfId="37">
      <pivotArea dataOnly="0" labelOnly="1" outline="0" fieldPosition="0">
        <references count="1">
          <reference field="0" count="1">
            <x v="312"/>
          </reference>
        </references>
      </pivotArea>
    </format>
    <format dxfId="36">
      <pivotArea dataOnly="0" labelOnly="1" outline="0" fieldPosition="0">
        <references count="1">
          <reference field="0" count="1">
            <x v="313"/>
          </reference>
        </references>
      </pivotArea>
    </format>
    <format dxfId="35">
      <pivotArea dataOnly="0" labelOnly="1" outline="0" fieldPosition="0">
        <references count="1">
          <reference field="0" count="1">
            <x v="314"/>
          </reference>
        </references>
      </pivotArea>
    </format>
    <format dxfId="34">
      <pivotArea dataOnly="0" labelOnly="1" outline="0" fieldPosition="0">
        <references count="1">
          <reference field="0" count="1">
            <x v="315"/>
          </reference>
        </references>
      </pivotArea>
    </format>
    <format dxfId="33">
      <pivotArea dataOnly="0" labelOnly="1" outline="0" fieldPosition="0">
        <references count="1">
          <reference field="0" count="1">
            <x v="316"/>
          </reference>
        </references>
      </pivotArea>
    </format>
    <format dxfId="32">
      <pivotArea dataOnly="0" labelOnly="1" outline="0" fieldPosition="0">
        <references count="1">
          <reference field="0" count="1">
            <x v="317"/>
          </reference>
        </references>
      </pivotArea>
    </format>
    <format dxfId="31">
      <pivotArea dataOnly="0" labelOnly="1" outline="0" fieldPosition="0">
        <references count="1">
          <reference field="0" count="1">
            <x v="318"/>
          </reference>
        </references>
      </pivotArea>
    </format>
    <format dxfId="30">
      <pivotArea dataOnly="0" labelOnly="1" outline="0" fieldPosition="0">
        <references count="1">
          <reference field="0" count="1">
            <x v="319"/>
          </reference>
        </references>
      </pivotArea>
    </format>
    <format dxfId="29">
      <pivotArea dataOnly="0" labelOnly="1" outline="0" fieldPosition="0">
        <references count="1">
          <reference field="0" count="1">
            <x v="320"/>
          </reference>
        </references>
      </pivotArea>
    </format>
    <format dxfId="28">
      <pivotArea dataOnly="0" labelOnly="1" outline="0" fieldPosition="0">
        <references count="1">
          <reference field="0" count="1">
            <x v="321"/>
          </reference>
        </references>
      </pivotArea>
    </format>
    <format dxfId="27">
      <pivotArea dataOnly="0" labelOnly="1" outline="0" fieldPosition="0">
        <references count="1">
          <reference field="0" count="1">
            <x v="322"/>
          </reference>
        </references>
      </pivotArea>
    </format>
    <format dxfId="26">
      <pivotArea dataOnly="0" labelOnly="1" outline="0" fieldPosition="0">
        <references count="1">
          <reference field="0" count="1">
            <x v="323"/>
          </reference>
        </references>
      </pivotArea>
    </format>
    <format dxfId="25">
      <pivotArea outline="0" fieldPosition="0">
        <references count="1">
          <reference field="0" count="1" selected="0">
            <x v="324"/>
          </reference>
        </references>
      </pivotArea>
    </format>
    <format dxfId="24">
      <pivotArea dataOnly="0" labelOnly="1" outline="0" fieldPosition="0">
        <references count="1">
          <reference field="0" count="1">
            <x v="324"/>
          </reference>
        </references>
      </pivotArea>
    </format>
    <format dxfId="23">
      <pivotArea dataOnly="0" labelOnly="1" outline="0" fieldPosition="0">
        <references count="1">
          <reference field="0" count="1">
            <x v="183"/>
          </reference>
        </references>
      </pivotArea>
    </format>
    <format dxfId="22">
      <pivotArea dataOnly="0" labelOnly="1" outline="0" fieldPosition="0">
        <references count="1">
          <reference field="0" count="1">
            <x v="287"/>
          </reference>
        </references>
      </pivotArea>
    </format>
    <format dxfId="21">
      <pivotArea outline="0" fieldPosition="0">
        <references count="1">
          <reference field="0" count="1" selected="0">
            <x v="324"/>
          </reference>
        </references>
      </pivotArea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RCW/default.aspx?cite=28A.150.260" TargetMode="External"/><Relationship Id="rId2" Type="http://schemas.openxmlformats.org/officeDocument/2006/relationships/hyperlink" Target="mailto:LAP@k12.wa.us" TargetMode="External"/><Relationship Id="rId1" Type="http://schemas.openxmlformats.org/officeDocument/2006/relationships/hyperlink" Target="mailto:SAFS@k12.wa.u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ospi.k12.wa.us/policy-funding/school-apportionment/instructions-and-tools/tools-and-forms" TargetMode="External"/><Relationship Id="rId4" Type="http://schemas.openxmlformats.org/officeDocument/2006/relationships/hyperlink" Target="https://ospi.k12.wa.us/sites/default/files/2024-04/final24-25poverty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  <pageSetUpPr fitToPage="1"/>
  </sheetPr>
  <dimension ref="B2:F33"/>
  <sheetViews>
    <sheetView tabSelected="1" workbookViewId="0">
      <selection activeCell="B33" sqref="B33"/>
    </sheetView>
  </sheetViews>
  <sheetFormatPr defaultRowHeight="15" x14ac:dyDescent="0.25"/>
  <cols>
    <col min="2" max="2" width="41.85546875" customWidth="1"/>
  </cols>
  <sheetData>
    <row r="2" spans="2:6" ht="23.25" x14ac:dyDescent="0.35">
      <c r="B2" s="83" t="s">
        <v>3323</v>
      </c>
    </row>
    <row r="3" spans="2:6" ht="23.25" x14ac:dyDescent="0.35">
      <c r="B3" s="83"/>
    </row>
    <row r="4" spans="2:6" x14ac:dyDescent="0.25">
      <c r="B4" s="84" t="s">
        <v>2725</v>
      </c>
    </row>
    <row r="5" spans="2:6" x14ac:dyDescent="0.25">
      <c r="B5" t="s">
        <v>2723</v>
      </c>
    </row>
    <row r="6" spans="2:6" x14ac:dyDescent="0.25">
      <c r="B6" t="s">
        <v>3558</v>
      </c>
    </row>
    <row r="7" spans="2:6" x14ac:dyDescent="0.25">
      <c r="B7" t="s">
        <v>3444</v>
      </c>
    </row>
    <row r="8" spans="2:6" x14ac:dyDescent="0.25">
      <c r="B8" t="s">
        <v>3450</v>
      </c>
    </row>
    <row r="9" spans="2:6" x14ac:dyDescent="0.25">
      <c r="B9" t="s">
        <v>3451</v>
      </c>
    </row>
    <row r="10" spans="2:6" x14ac:dyDescent="0.25">
      <c r="B10" t="s">
        <v>3457</v>
      </c>
      <c r="F10" s="123" t="s">
        <v>3458</v>
      </c>
    </row>
    <row r="12" spans="2:6" x14ac:dyDescent="0.25">
      <c r="B12" s="84" t="s">
        <v>2724</v>
      </c>
    </row>
    <row r="13" spans="2:6" x14ac:dyDescent="0.25">
      <c r="B13" t="s">
        <v>3445</v>
      </c>
    </row>
    <row r="14" spans="2:6" x14ac:dyDescent="0.25">
      <c r="B14" s="85"/>
    </row>
    <row r="15" spans="2:6" x14ac:dyDescent="0.25">
      <c r="B15" s="35" t="s">
        <v>2726</v>
      </c>
    </row>
    <row r="16" spans="2:6" x14ac:dyDescent="0.25">
      <c r="B16" t="s">
        <v>3314</v>
      </c>
    </row>
    <row r="17" spans="2:3" x14ac:dyDescent="0.25">
      <c r="B17" t="s">
        <v>3315</v>
      </c>
    </row>
    <row r="18" spans="2:3" x14ac:dyDescent="0.25">
      <c r="B18" t="s">
        <v>3316</v>
      </c>
    </row>
    <row r="20" spans="2:3" hidden="1" x14ac:dyDescent="0.25">
      <c r="B20" t="s">
        <v>3474</v>
      </c>
    </row>
    <row r="21" spans="2:3" hidden="1" x14ac:dyDescent="0.25">
      <c r="B21" s="123" t="s">
        <v>3473</v>
      </c>
    </row>
    <row r="22" spans="2:3" hidden="1" x14ac:dyDescent="0.25"/>
    <row r="23" spans="2:3" x14ac:dyDescent="0.25">
      <c r="B23" t="s">
        <v>3475</v>
      </c>
    </row>
    <row r="24" spans="2:3" x14ac:dyDescent="0.25">
      <c r="B24" t="s">
        <v>2759</v>
      </c>
    </row>
    <row r="25" spans="2:3" x14ac:dyDescent="0.25">
      <c r="B25" t="s">
        <v>2727</v>
      </c>
    </row>
    <row r="27" spans="2:3" x14ac:dyDescent="0.25">
      <c r="B27" s="84" t="s">
        <v>3454</v>
      </c>
    </row>
    <row r="28" spans="2:3" x14ac:dyDescent="0.25">
      <c r="B28" s="190" t="s">
        <v>3453</v>
      </c>
      <c r="C28" s="123" t="s">
        <v>2863</v>
      </c>
    </row>
    <row r="29" spans="2:3" x14ac:dyDescent="0.25">
      <c r="B29" s="84" t="s">
        <v>3456</v>
      </c>
    </row>
    <row r="30" spans="2:3" x14ac:dyDescent="0.25">
      <c r="B30" s="190" t="s">
        <v>3455</v>
      </c>
      <c r="C30" s="123" t="s">
        <v>2864</v>
      </c>
    </row>
    <row r="32" spans="2:3" x14ac:dyDescent="0.25">
      <c r="B32" s="123" t="s">
        <v>3452</v>
      </c>
    </row>
    <row r="33" spans="2:2" x14ac:dyDescent="0.25">
      <c r="B33" s="84" t="s">
        <v>3559</v>
      </c>
    </row>
  </sheetData>
  <hyperlinks>
    <hyperlink ref="C28" r:id="rId1" xr:uid="{00000000-0004-0000-0000-000000000000}"/>
    <hyperlink ref="C30" r:id="rId2" xr:uid="{00000000-0004-0000-0000-000001000000}"/>
    <hyperlink ref="B32" r:id="rId3" xr:uid="{1047D533-F6E2-4870-8848-841B6ABBD08B}"/>
    <hyperlink ref="F10" r:id="rId4" xr:uid="{6D5B48B0-DB7B-4F47-AE33-2C222ADAA8A1}"/>
    <hyperlink ref="B21" r:id="rId5" display="https://ospi.k12.wa.us/policy-funding/school-apportionment/instructions-and-tools/tools-and-forms" xr:uid="{F3A554DE-F472-42BE-8D39-7099FB3DF6E3}"/>
  </hyperlinks>
  <pageMargins left="0.7" right="0.7" top="0.75" bottom="0.75" header="0.3" footer="0.3"/>
  <pageSetup scale="62" orientation="landscape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122"/>
  <sheetViews>
    <sheetView workbookViewId="0">
      <selection activeCell="B3" sqref="B3"/>
    </sheetView>
  </sheetViews>
  <sheetFormatPr defaultColWidth="0" defaultRowHeight="15" x14ac:dyDescent="0.25"/>
  <cols>
    <col min="1" max="1" width="4.28515625" customWidth="1"/>
    <col min="2" max="2" width="33.42578125" customWidth="1"/>
    <col min="3" max="3" width="51.42578125" customWidth="1"/>
    <col min="4" max="4" width="21" customWidth="1"/>
    <col min="5" max="5" width="16" customWidth="1"/>
    <col min="6" max="6" width="19.85546875" customWidth="1"/>
    <col min="7" max="7" width="16.28515625" customWidth="1"/>
    <col min="8" max="8" width="16" customWidth="1"/>
    <col min="9" max="9" width="12.7109375" customWidth="1"/>
    <col min="10" max="10" width="17.140625" customWidth="1"/>
    <col min="11" max="11" width="21" hidden="1" customWidth="1"/>
    <col min="12" max="12" width="17.28515625" customWidth="1"/>
    <col min="13" max="13" width="17.28515625" hidden="1" customWidth="1"/>
    <col min="14" max="14" width="19.28515625" customWidth="1"/>
    <col min="15" max="19" width="0" hidden="1" customWidth="1"/>
    <col min="20" max="16384" width="9.140625" hidden="1"/>
  </cols>
  <sheetData>
    <row r="1" spans="2:15" x14ac:dyDescent="0.25">
      <c r="B1" s="81" t="str">
        <f>VLOOKUP($B$3,'District Data'!$B$2:$R$321,17,FALSE)</f>
        <v>14005</v>
      </c>
      <c r="K1" s="107" t="s">
        <v>2758</v>
      </c>
      <c r="M1" s="107" t="s">
        <v>2758</v>
      </c>
    </row>
    <row r="2" spans="2:15" ht="19.5" thickBot="1" x14ac:dyDescent="0.35">
      <c r="B2" s="39" t="s">
        <v>2710</v>
      </c>
      <c r="C2" t="s">
        <v>2711</v>
      </c>
      <c r="E2" s="125" t="s">
        <v>2866</v>
      </c>
      <c r="F2" s="126">
        <f>SUM(G9,G14)</f>
        <v>2468813.46</v>
      </c>
    </row>
    <row r="3" spans="2:15" ht="16.5" thickBot="1" x14ac:dyDescent="0.3">
      <c r="B3" s="124" t="s">
        <v>3</v>
      </c>
    </row>
    <row r="4" spans="2:15" x14ac:dyDescent="0.25">
      <c r="E4" s="193"/>
      <c r="F4" s="190" t="s">
        <v>3460</v>
      </c>
      <c r="G4" s="190" t="s">
        <v>3461</v>
      </c>
      <c r="H4" s="190" t="s">
        <v>3462</v>
      </c>
    </row>
    <row r="5" spans="2:15" x14ac:dyDescent="0.25">
      <c r="E5" s="190" t="s">
        <v>3463</v>
      </c>
      <c r="F5" s="57">
        <f>F9</f>
        <v>0</v>
      </c>
      <c r="G5" s="2">
        <f>IF(F5=0,0,IFERROR(ROUND(G9/(E9+F9),2),0))</f>
        <v>0</v>
      </c>
      <c r="H5" s="2">
        <f>ROUND(F5*G5,2)</f>
        <v>0</v>
      </c>
    </row>
    <row r="6" spans="2:15" ht="15.75" x14ac:dyDescent="0.25">
      <c r="B6" s="40" t="s">
        <v>2712</v>
      </c>
      <c r="E6" s="190" t="s">
        <v>3466</v>
      </c>
      <c r="F6" s="57">
        <f>F14</f>
        <v>0</v>
      </c>
      <c r="G6" s="2">
        <f>IF(F6=0,0,IFERROR(ROUND(G14/(E14+F14),2),0))</f>
        <v>0</v>
      </c>
      <c r="H6" s="2">
        <f>ROUND(F6*G6,2)</f>
        <v>0</v>
      </c>
    </row>
    <row r="7" spans="2:15" x14ac:dyDescent="0.25">
      <c r="G7" s="42"/>
      <c r="J7" s="41"/>
      <c r="K7" s="41"/>
    </row>
    <row r="8" spans="2:15" ht="60" x14ac:dyDescent="0.25">
      <c r="B8" s="43" t="s">
        <v>2414</v>
      </c>
      <c r="C8" s="44" t="s">
        <v>2415</v>
      </c>
      <c r="D8" s="44" t="s">
        <v>3459</v>
      </c>
      <c r="E8" s="44" t="s">
        <v>3555</v>
      </c>
      <c r="F8" s="44" t="s">
        <v>3554</v>
      </c>
      <c r="G8" s="44" t="s">
        <v>2721</v>
      </c>
      <c r="H8" s="44" t="s">
        <v>3446</v>
      </c>
      <c r="I8" s="44" t="s">
        <v>2716</v>
      </c>
      <c r="J8" s="44" t="s">
        <v>2718</v>
      </c>
      <c r="K8" s="44"/>
      <c r="L8" s="44" t="s">
        <v>3471</v>
      </c>
      <c r="M8" s="44"/>
      <c r="N8" s="44" t="s">
        <v>2719</v>
      </c>
    </row>
    <row r="9" spans="2:15" x14ac:dyDescent="0.25">
      <c r="B9" s="45" t="str">
        <f>$B$1</f>
        <v>14005</v>
      </c>
      <c r="C9" s="32" t="str">
        <f>$B$3</f>
        <v>Aberdeen School District</v>
      </c>
      <c r="D9" s="46">
        <f>VLOOKUP($B$1,Districts,7,FALSE)</f>
        <v>0.68179999999999996</v>
      </c>
      <c r="E9" s="47">
        <f>VLOOKUP($B$1,Districts,8,FALSE)-F9</f>
        <v>3148.52</v>
      </c>
      <c r="F9" s="47">
        <f>VLOOKUP($B$1,Districts,10,FALSE)</f>
        <v>0</v>
      </c>
      <c r="G9" s="60">
        <f>VLOOKUP($B$1,Districts,11,FALSE)</f>
        <v>1486574.06</v>
      </c>
      <c r="H9" s="151">
        <f>VLOOKUP($B$1,Districts,12,FALSE)</f>
        <v>141627.10999999999</v>
      </c>
      <c r="I9" s="152">
        <v>0</v>
      </c>
      <c r="J9" s="70">
        <f>VLOOKUP($B$9,Districts,13,0)</f>
        <v>2.3900000000000001E-2</v>
      </c>
      <c r="K9" s="105"/>
      <c r="L9" s="71">
        <f>IF((G9*0.1)&lt;(G9-IF(G9&gt;(ROUND(I9*(1+J9),2)-H9),ROUND(I9*(1+J9),2)-H9,G9)),(G9*0.1),(G9-IF(G9&gt;(ROUND(I9*(1+J9),2)-H9),ROUND(I9*(1+J9),2)-H9,G9)))</f>
        <v>148657.40600000002</v>
      </c>
      <c r="M9" s="78"/>
      <c r="N9" s="78">
        <f>(IF(G9&gt;(ROUND(I9*(1+J9),2)-H9),ROUND(I9*(1+J9),2)-H9,G9))+L9-G9</f>
        <v>-1479543.764</v>
      </c>
    </row>
    <row r="11" spans="2:15" ht="15.75" x14ac:dyDescent="0.25">
      <c r="B11" s="40" t="s">
        <v>2713</v>
      </c>
      <c r="H11" s="68" t="b">
        <f>H14=SUM(H15:H120)</f>
        <v>0</v>
      </c>
    </row>
    <row r="12" spans="2:15" ht="60" x14ac:dyDescent="0.25">
      <c r="E12" s="3"/>
      <c r="F12" s="3"/>
      <c r="G12" s="172"/>
      <c r="H12" s="67" t="s">
        <v>2715</v>
      </c>
      <c r="J12" s="3"/>
      <c r="K12" s="48"/>
      <c r="L12" s="48"/>
    </row>
    <row r="13" spans="2:15" ht="78" customHeight="1" x14ac:dyDescent="0.25">
      <c r="B13" s="43" t="s">
        <v>2416</v>
      </c>
      <c r="C13" s="44" t="s">
        <v>2417</v>
      </c>
      <c r="D13" s="44" t="s">
        <v>3470</v>
      </c>
      <c r="E13" s="44" t="str">
        <f>E8</f>
        <v>AAFTE 2023-24  FINAL</v>
      </c>
      <c r="F13" s="44" t="str">
        <f>F8</f>
        <v>TK AAFTE 2023-24  FINAL</v>
      </c>
      <c r="G13" s="63" t="s">
        <v>3465</v>
      </c>
      <c r="H13" s="59" t="str">
        <f>H8</f>
        <v>2023-24 Carryover to spend in 2024-25</v>
      </c>
      <c r="I13" s="44" t="s">
        <v>2717</v>
      </c>
      <c r="J13" s="44" t="str">
        <f>J8</f>
        <v>Federal Restricted Recovery Rate</v>
      </c>
      <c r="K13" s="106" t="s">
        <v>2756</v>
      </c>
      <c r="L13" s="44" t="s">
        <v>3472</v>
      </c>
      <c r="M13" s="106" t="s">
        <v>2757</v>
      </c>
      <c r="N13" s="44" t="s">
        <v>2720</v>
      </c>
      <c r="O13" s="44" t="s">
        <v>2722</v>
      </c>
    </row>
    <row r="14" spans="2:15" ht="18" customHeight="1" x14ac:dyDescent="0.25">
      <c r="B14" s="49"/>
      <c r="C14" s="50" t="s">
        <v>2714</v>
      </c>
      <c r="D14" s="51"/>
      <c r="E14" s="52">
        <f>SUMIFS(E15:E122,D15:D122,"Yes")</f>
        <v>3091.3399999999997</v>
      </c>
      <c r="F14" s="52">
        <f>SUMIFS(F15:F122,D15:D122,"Yes")</f>
        <v>0</v>
      </c>
      <c r="G14" s="64">
        <f>SUMIF($D$15:$D$122,"&lt;&gt;0",G15:G122)</f>
        <v>982239.4</v>
      </c>
      <c r="H14" s="151">
        <f>VLOOKUP($B$1,Districts,15,FALSE)</f>
        <v>70098.31</v>
      </c>
      <c r="I14" s="86">
        <f>SUM(I15:I122)</f>
        <v>0</v>
      </c>
      <c r="J14" s="70">
        <f>J9</f>
        <v>2.3900000000000001E-2</v>
      </c>
      <c r="K14" s="71">
        <f>SUM(K15:K120)</f>
        <v>98223.94</v>
      </c>
      <c r="L14" s="71">
        <f>IFERROR(IF((G14*0.1)&lt;(G14-IF(G14&gt;(ROUND(I14*(1+$J$14),2)-H14),ROUND(I14*(1+$J$14),2)-H14,G14)),(G14*0.1),(G14-IF(G14&gt;(ROUND(I14*(1+$J$14),2)-H14),ROUND(I14*(1+$J$14),2)-H14,G14))),"")</f>
        <v>98223.94</v>
      </c>
      <c r="M14" s="69">
        <f>SUM(M15:M120)</f>
        <v>-884015.46000000008</v>
      </c>
      <c r="N14" s="69">
        <f>IFERROR((IF(G14&gt;(ROUND(I14*(1+$J$14),2)-H14),ROUND(I14*(1+$J$14),2)-H14,G14))+L14-G14,"")</f>
        <v>-954113.77</v>
      </c>
      <c r="O14" s="78"/>
    </row>
    <row r="15" spans="2:15" x14ac:dyDescent="0.25">
      <c r="B15" s="53" cm="1">
        <f t="array" ref="B15">IFERROR(INDEX('HP Schools Calculation'!$C$3:$C$2378,SMALL(IF('HP Schools Calculation'!$A$3:$A$2378=TEXT(LEFT($B$1,5),"00000"),ROW('HP Schools Calculation'!$C$3:$C$2378)-ROW('HP Schools Calculation'!C$3)+1),ROWS('HP Schools Calculation'!C$3:C3))),"")</f>
        <v>2834</v>
      </c>
      <c r="C15" s="37" t="str">
        <f>_xlfn.IFNA(VLOOKUP($B15,Schools,'HP Schools Calculation'!D$1,0),"")</f>
        <v>A J West Elementary</v>
      </c>
      <c r="D15" s="54" t="str">
        <f>_xlfn.IFNA(VLOOKUP($B15,'2023-24 School Level AAFTE'!$C$4:$N$2454,'2023-24 School Level AAFTE'!$N$1,0),"")</f>
        <v>Yes</v>
      </c>
      <c r="E15" s="55">
        <f>_xlfn.IFNA(VLOOKUP($B15,Schools,'HP Schools Calculation'!G$1,0)-F15,"")</f>
        <v>304.99</v>
      </c>
      <c r="F15" s="55">
        <f>_xlfn.IFNA(VLOOKUP($B15,'2023-24 School Level AAFTE'!$C$4:$O$2454,'2023-24 School Level AAFTE'!$F$1,0),"")</f>
        <v>0</v>
      </c>
      <c r="G15" s="64">
        <f>_xlfn.IFNA(VLOOKUP($B15,Schools,'HP Schools Calculation'!Y$1,0),"")</f>
        <v>96945.79</v>
      </c>
      <c r="H15" s="75">
        <v>0</v>
      </c>
      <c r="I15" s="87">
        <v>0</v>
      </c>
      <c r="J15" s="55"/>
      <c r="K15" s="72">
        <f>IFERROR(IF((G15*0.1)&lt;(G15-IF(G15&gt;(ROUND(I15*(1+$J$14),2)-H15),ROUND(I15*(1+$J$14),2)-H15,G15)),(G15*0.1),(G15-IF(G15&gt;(ROUND(I15*(1+$J$14),2)-H15),ROUND(I15*(1+$J$14),2)-H15,G15))),"")</f>
        <v>9694.5789999999997</v>
      </c>
      <c r="L15" s="73">
        <f>IFERROR(IF(K15&gt;0,IF((G15*0.1)&lt;(G15-IF(G15&gt;(ROUND(I15*(1+$J$14),2)-H15),ROUND(I15*(1+$J$14),2)-H15,G15)),(G15*0.1),(G15-IF(G15&gt;(ROUND(I15*(1+$J$14),2)-H15),ROUND(I15*(1+$J$14),2)-H15,G15)))+IF((G15*0.1)&lt;(G15-IF(G15&gt;(ROUND(I15*(1+$J$14),2)-H15),ROUND(I15*(1+$J$14),2)-H15,G15)),(G15*0.1),(G15-IF(G15&gt;(ROUND(I15*(1+$J$14),2)-H15),ROUND(I15*(1+$J$14),2)-H15,G15)))/$K$14*($L$14-$K$14),0),"")</f>
        <v>9694.5789999999997</v>
      </c>
      <c r="M15" s="155">
        <f>IFERROR((IF($G15&gt;(ROUND($I15*(1+$J$14),2)-$H15),ROUND($I15*(1+$J$14),2)-$H15,$G15))+$K15-$G15,"")</f>
        <v>-87251.210999999996</v>
      </c>
      <c r="N15" s="61"/>
      <c r="O15" s="79" t="str">
        <f>IFERROR(ROUND(L15/F15,2),"")</f>
        <v/>
      </c>
    </row>
    <row r="16" spans="2:15" x14ac:dyDescent="0.25">
      <c r="B16" s="82" cm="1">
        <f t="array" ref="B16">IFERROR(INDEX('HP Schools Calculation'!$C$3:$C$2378,SMALL(IF('HP Schools Calculation'!$A$3:$A$2378=TEXT(LEFT($B$1,5),"00000"),ROW('HP Schools Calculation'!$C$3:$C$2378)-ROW('HP Schools Calculation'!C$3)+1),ROWS('HP Schools Calculation'!C$3:C4))),"")</f>
        <v>3216</v>
      </c>
      <c r="C16" t="str">
        <f>_xlfn.IFNA(VLOOKUP($B16,Schools,'HP Schools Calculation'!D$1,0),"")</f>
        <v>Central Park Elementary</v>
      </c>
      <c r="D16" s="56" t="str">
        <f>_xlfn.IFNA(VLOOKUP($B16,'2023-24 School Level AAFTE'!$C$4:$N$2454,'2023-24 School Level AAFTE'!$N$1,0),"")</f>
        <v>Yes</v>
      </c>
      <c r="E16" s="57">
        <f>_xlfn.IFNA(VLOOKUP($B16,Schools,'HP Schools Calculation'!G$1,0)-F16,"")</f>
        <v>120.1</v>
      </c>
      <c r="F16" s="57">
        <f>_xlfn.IFNA(VLOOKUP($B16,'2023-24 School Level AAFTE'!$C$4:$O$2454,'2023-24 School Level AAFTE'!$F$1,0),"")</f>
        <v>0</v>
      </c>
      <c r="G16" s="65">
        <f>_xlfn.IFNA(VLOOKUP($B16,Schools,'HP Schools Calculation'!Y$1,0),"")</f>
        <v>38128.399999999994</v>
      </c>
      <c r="H16" s="76">
        <v>0</v>
      </c>
      <c r="I16" s="88">
        <v>0</v>
      </c>
      <c r="J16" s="57"/>
      <c r="K16" s="73">
        <f t="shared" ref="K16:K79" si="0">IFERROR(IF((G16*0.1)&lt;(G16-IF(G16&gt;(ROUND(I16*(1+$J$14),2)-H16),ROUND(I16*(1+$J$14),2)-H16,G16)),(G16*0.1),(G16-IF(G16&gt;(ROUND(I16*(1+$J$14),2)-H16),ROUND(I16*(1+$J$14),2)-H16,G16))),"")</f>
        <v>3812.8399999999997</v>
      </c>
      <c r="L16" s="73">
        <f t="shared" ref="L16:L79" si="1">IFERROR(IF(K16&gt;0,IF((G16*0.1)&lt;(G16-IF(G16&gt;(ROUND(I16*(1+$J$14),2)-H16),ROUND(I16*(1+$J$14),2)-H16,G16)),(G16*0.1),(G16-IF(G16&gt;(ROUND(I16*(1+$J$14),2)-H16),ROUND(I16*(1+$J$14),2)-H16,G16)))+IF((G16*0.1)&lt;(G16-IF(G16&gt;(ROUND(I16*(1+$J$14),2)-H16),ROUND(I16*(1+$J$14),2)-H16,G16)),(G16*0.1),(G16-IF(G16&gt;(ROUND(I16*(1+$J$14),2)-H16),ROUND(I16*(1+$J$14),2)-H16,G16)))/$K$14*($L$14-$K$14),0),"")</f>
        <v>3812.8399999999997</v>
      </c>
      <c r="M16" s="154">
        <f t="shared" ref="M16:M79" si="2">IFERROR((IF($G16&gt;(ROUND($I16*(1+$J$14),2)-$H16),ROUND($I16*(1+$J$14),2)-$H16,$G16))+$K16-$G16,"")</f>
        <v>-34315.56</v>
      </c>
      <c r="N16" s="61"/>
      <c r="O16" s="79" t="str">
        <f t="shared" ref="O16:O79" si="3">IFERROR(ROUND(L16/F16,2),"")</f>
        <v/>
      </c>
    </row>
    <row r="17" spans="2:15" x14ac:dyDescent="0.25">
      <c r="B17" s="82" cm="1">
        <f t="array" ref="B17">IFERROR(INDEX('HP Schools Calculation'!$C$3:$C$2378,SMALL(IF('HP Schools Calculation'!$A$3:$A$2378=TEXT(LEFT($B$1,5),"00000"),ROW('HP Schools Calculation'!$C$3:$C$2378)-ROW('HP Schools Calculation'!C$3)+1),ROWS('HP Schools Calculation'!C$3:C5))),"")</f>
        <v>5514</v>
      </c>
      <c r="C17" t="str">
        <f>_xlfn.IFNA(VLOOKUP($B17,Schools,'HP Schools Calculation'!D$1,0),"")</f>
        <v>Grays Harbor Academy</v>
      </c>
      <c r="D17" s="56" t="str">
        <f>_xlfn.IFNA(VLOOKUP($B17,'2023-24 School Level AAFTE'!$C$4:$N$2454,'2023-24 School Level AAFTE'!$N$1,0),"")</f>
        <v>Yes</v>
      </c>
      <c r="E17" s="57">
        <f>_xlfn.IFNA(VLOOKUP($B17,Schools,'HP Schools Calculation'!G$1,0)-F17,"")</f>
        <v>76.06</v>
      </c>
      <c r="F17" s="57">
        <f>_xlfn.IFNA(VLOOKUP($B17,'2023-24 School Level AAFTE'!$C$4:$O$2454,'2023-24 School Level AAFTE'!$F$1,0),"")</f>
        <v>0</v>
      </c>
      <c r="G17" s="65">
        <f>_xlfn.IFNA(VLOOKUP($B17,Schools,'HP Schools Calculation'!Y$1,0),"")</f>
        <v>24155.210000000003</v>
      </c>
      <c r="H17" s="76">
        <v>0</v>
      </c>
      <c r="I17" s="88">
        <v>0</v>
      </c>
      <c r="J17" s="57"/>
      <c r="K17" s="73">
        <f t="shared" si="0"/>
        <v>2415.5210000000002</v>
      </c>
      <c r="L17" s="73">
        <f t="shared" si="1"/>
        <v>2415.5210000000002</v>
      </c>
      <c r="M17" s="154">
        <f t="shared" si="2"/>
        <v>-21739.689000000002</v>
      </c>
      <c r="N17" s="61"/>
      <c r="O17" s="79" t="str">
        <f t="shared" si="3"/>
        <v/>
      </c>
    </row>
    <row r="18" spans="2:15" x14ac:dyDescent="0.25">
      <c r="B18" s="82" cm="1">
        <f t="array" ref="B18">IFERROR(INDEX('HP Schools Calculation'!$C$3:$C$2378,SMALL(IF('HP Schools Calculation'!$A$3:$A$2378=TEXT(LEFT($B$1,5),"00000"),ROW('HP Schools Calculation'!$C$3:$C$2378)-ROW('HP Schools Calculation'!C$3)+1),ROWS('HP Schools Calculation'!C$3:C6))),"")</f>
        <v>3857</v>
      </c>
      <c r="C18" t="str">
        <f>_xlfn.IFNA(VLOOKUP($B18,Schools,'HP Schools Calculation'!D$1,0),"")</f>
        <v>Harbor High School</v>
      </c>
      <c r="D18" s="56" t="str">
        <f>_xlfn.IFNA(VLOOKUP($B18,'2023-24 School Level AAFTE'!$C$4:$N$2454,'2023-24 School Level AAFTE'!$N$1,0),"")</f>
        <v>Yes</v>
      </c>
      <c r="E18" s="57">
        <f>_xlfn.IFNA(VLOOKUP($B18,Schools,'HP Schools Calculation'!G$1,0)-F18,"")</f>
        <v>113.86999999999999</v>
      </c>
      <c r="F18" s="57">
        <f>_xlfn.IFNA(VLOOKUP($B18,'2023-24 School Level AAFTE'!$C$4:$O$2454,'2023-24 School Level AAFTE'!$F$1,0),"")</f>
        <v>0</v>
      </c>
      <c r="G18" s="65">
        <f>_xlfn.IFNA(VLOOKUP($B18,Schools,'HP Schools Calculation'!Y$1,0),"")</f>
        <v>36178.639999999999</v>
      </c>
      <c r="H18" s="76">
        <v>0</v>
      </c>
      <c r="I18" s="88">
        <v>0</v>
      </c>
      <c r="J18" s="57"/>
      <c r="K18" s="73">
        <f t="shared" si="0"/>
        <v>3617.864</v>
      </c>
      <c r="L18" s="73">
        <f t="shared" si="1"/>
        <v>3617.864</v>
      </c>
      <c r="M18" s="154">
        <f t="shared" si="2"/>
        <v>-32560.775999999998</v>
      </c>
      <c r="N18" s="61"/>
      <c r="O18" s="79" t="str">
        <f t="shared" si="3"/>
        <v/>
      </c>
    </row>
    <row r="19" spans="2:15" x14ac:dyDescent="0.25">
      <c r="B19" s="82" cm="1">
        <f t="array" ref="B19">IFERROR(INDEX('HP Schools Calculation'!$C$3:$C$2378,SMALL(IF('HP Schools Calculation'!$A$3:$A$2378=TEXT(LEFT($B$1,5),"00000"),ROW('HP Schools Calculation'!$C$3:$C$2378)-ROW('HP Schools Calculation'!C$3)+1),ROWS('HP Schools Calculation'!C$3:C7))),"")</f>
        <v>5663</v>
      </c>
      <c r="C19" t="str">
        <f>_xlfn.IFNA(VLOOKUP($B19,Schools,'HP Schools Calculation'!D$1,0),"")</f>
        <v>Harbor Open Doors</v>
      </c>
      <c r="D19" s="56" t="str">
        <f>_xlfn.IFNA(VLOOKUP($B19,'2023-24 School Level AAFTE'!$C$4:$N$2454,'2023-24 School Level AAFTE'!$N$1,0),"")</f>
        <v>Yes</v>
      </c>
      <c r="E19" s="57">
        <f>_xlfn.IFNA(VLOOKUP($B19,Schools,'HP Schools Calculation'!G$1,0)-F19,"")</f>
        <v>53.77</v>
      </c>
      <c r="F19" s="57">
        <f>_xlfn.IFNA(VLOOKUP($B19,'2023-24 School Level AAFTE'!$C$4:$O$2454,'2023-24 School Level AAFTE'!$F$1,0),"")</f>
        <v>0</v>
      </c>
      <c r="G19" s="65">
        <f>_xlfn.IFNA(VLOOKUP($B19,Schools,'HP Schools Calculation'!Y$1,0),"")</f>
        <v>17114.439999999999</v>
      </c>
      <c r="H19" s="76">
        <v>0</v>
      </c>
      <c r="I19" s="88">
        <v>0</v>
      </c>
      <c r="J19" s="57"/>
      <c r="K19" s="73">
        <f t="shared" si="0"/>
        <v>1711.444</v>
      </c>
      <c r="L19" s="73">
        <f t="shared" si="1"/>
        <v>1711.444</v>
      </c>
      <c r="M19" s="154">
        <f t="shared" si="2"/>
        <v>-15402.995999999999</v>
      </c>
      <c r="N19" s="61"/>
      <c r="O19" s="79" t="str">
        <f t="shared" si="3"/>
        <v/>
      </c>
    </row>
    <row r="20" spans="2:15" x14ac:dyDescent="0.25">
      <c r="B20" s="82" cm="1">
        <f t="array" ref="B20">IFERROR(INDEX('HP Schools Calculation'!$C$3:$C$2378,SMALL(IF('HP Schools Calculation'!$A$3:$A$2378=TEXT(LEFT($B$1,5),"00000"),ROW('HP Schools Calculation'!$C$3:$C$2378)-ROW('HP Schools Calculation'!C$3)+1),ROWS('HP Schools Calculation'!C$3:C8))),"")</f>
        <v>3476</v>
      </c>
      <c r="C20" t="str">
        <f>_xlfn.IFNA(VLOOKUP($B20,Schools,'HP Schools Calculation'!D$1,0),"")</f>
        <v>J M Weatherwax High School</v>
      </c>
      <c r="D20" s="56" t="str">
        <f>_xlfn.IFNA(VLOOKUP($B20,'2023-24 School Level AAFTE'!$C$4:$N$2454,'2023-24 School Level AAFTE'!$N$1,0),"")</f>
        <v>Yes</v>
      </c>
      <c r="E20" s="57">
        <f>_xlfn.IFNA(VLOOKUP($B20,Schools,'HP Schools Calculation'!G$1,0)-F20,"")</f>
        <v>909.77</v>
      </c>
      <c r="F20" s="57">
        <f>_xlfn.IFNA(VLOOKUP($B20,'2023-24 School Level AAFTE'!$C$4:$O$2454,'2023-24 School Level AAFTE'!$F$1,0),"")</f>
        <v>0</v>
      </c>
      <c r="G20" s="65">
        <f>_xlfn.IFNA(VLOOKUP($B20,Schools,'HP Schools Calculation'!Y$1,0),"")</f>
        <v>289104.20999999996</v>
      </c>
      <c r="H20" s="76">
        <v>0</v>
      </c>
      <c r="I20" s="88">
        <v>0</v>
      </c>
      <c r="J20" s="57"/>
      <c r="K20" s="73">
        <f t="shared" si="0"/>
        <v>28910.420999999998</v>
      </c>
      <c r="L20" s="73">
        <f t="shared" si="1"/>
        <v>28910.420999999998</v>
      </c>
      <c r="M20" s="154">
        <f t="shared" si="2"/>
        <v>-260193.78899999996</v>
      </c>
      <c r="N20" s="61"/>
      <c r="O20" s="79" t="str">
        <f t="shared" si="3"/>
        <v/>
      </c>
    </row>
    <row r="21" spans="2:15" x14ac:dyDescent="0.25">
      <c r="B21" s="82" cm="1">
        <f t="array" ref="B21">IFERROR(INDEX('HP Schools Calculation'!$C$3:$C$2378,SMALL(IF('HP Schools Calculation'!$A$3:$A$2378=TEXT(LEFT($B$1,5),"00000"),ROW('HP Schools Calculation'!$C$3:$C$2378)-ROW('HP Schools Calculation'!C$3)+1),ROWS('HP Schools Calculation'!C$3:C9))),"")</f>
        <v>2449</v>
      </c>
      <c r="C21" t="str">
        <f>_xlfn.IFNA(VLOOKUP($B21,Schools,'HP Schools Calculation'!D$1,0),"")</f>
        <v>McDermoth Elementary</v>
      </c>
      <c r="D21" s="56" t="str">
        <f>_xlfn.IFNA(VLOOKUP($B21,'2023-24 School Level AAFTE'!$C$4:$N$2454,'2023-24 School Level AAFTE'!$N$1,0),"")</f>
        <v>Yes</v>
      </c>
      <c r="E21" s="57">
        <f>_xlfn.IFNA(VLOOKUP($B21,Schools,'HP Schools Calculation'!G$1,0)-F21,"")</f>
        <v>298.83999999999997</v>
      </c>
      <c r="F21" s="57">
        <f>_xlfn.IFNA(VLOOKUP($B21,'2023-24 School Level AAFTE'!$C$4:$O$2454,'2023-24 School Level AAFTE'!$F$1,0),"")</f>
        <v>0</v>
      </c>
      <c r="G21" s="65">
        <f>_xlfn.IFNA(VLOOKUP($B21,Schools,'HP Schools Calculation'!Y$1,0),"")</f>
        <v>94996.02</v>
      </c>
      <c r="H21" s="76">
        <v>0</v>
      </c>
      <c r="I21" s="88">
        <v>0</v>
      </c>
      <c r="J21" s="57"/>
      <c r="K21" s="73">
        <f t="shared" si="0"/>
        <v>9499.6020000000008</v>
      </c>
      <c r="L21" s="73">
        <f t="shared" si="1"/>
        <v>9499.6020000000008</v>
      </c>
      <c r="M21" s="154">
        <f t="shared" si="2"/>
        <v>-85496.418000000005</v>
      </c>
      <c r="N21" s="61"/>
      <c r="O21" s="79" t="str">
        <f t="shared" si="3"/>
        <v/>
      </c>
    </row>
    <row r="22" spans="2:15" x14ac:dyDescent="0.25">
      <c r="B22" s="82" cm="1">
        <f t="array" ref="B22">IFERROR(INDEX('HP Schools Calculation'!$C$3:$C$2378,SMALL(IF('HP Schools Calculation'!$A$3:$A$2378=TEXT(LEFT($B$1,5),"00000"),ROW('HP Schools Calculation'!$C$3:$C$2378)-ROW('HP Schools Calculation'!C$3)+1),ROWS('HP Schools Calculation'!C$3:C10))),"")</f>
        <v>2305</v>
      </c>
      <c r="C22" t="str">
        <f>_xlfn.IFNA(VLOOKUP($B22,Schools,'HP Schools Calculation'!D$1,0),"")</f>
        <v>Miller Junior High</v>
      </c>
      <c r="D22" s="56" t="str">
        <f>_xlfn.IFNA(VLOOKUP($B22,'2023-24 School Level AAFTE'!$C$4:$N$2454,'2023-24 School Level AAFTE'!$N$1,0),"")</f>
        <v>Yes</v>
      </c>
      <c r="E22" s="57">
        <f>_xlfn.IFNA(VLOOKUP($B22,Schools,'HP Schools Calculation'!G$1,0)-F22,"")</f>
        <v>666.54</v>
      </c>
      <c r="F22" s="57">
        <f>_xlfn.IFNA(VLOOKUP($B22,'2023-24 School Level AAFTE'!$C$4:$O$2454,'2023-24 School Level AAFTE'!$F$1,0),"")</f>
        <v>0</v>
      </c>
      <c r="G22" s="65">
        <f>_xlfn.IFNA(VLOOKUP($B22,Schools,'HP Schools Calculation'!Y$1,0),"")</f>
        <v>211655.90000000011</v>
      </c>
      <c r="H22" s="76">
        <v>0</v>
      </c>
      <c r="I22" s="88">
        <v>0</v>
      </c>
      <c r="J22" s="57"/>
      <c r="K22" s="73">
        <f t="shared" si="0"/>
        <v>21165.590000000011</v>
      </c>
      <c r="L22" s="73">
        <f t="shared" si="1"/>
        <v>21165.590000000011</v>
      </c>
      <c r="M22" s="154">
        <f t="shared" si="2"/>
        <v>-190490.31000000011</v>
      </c>
      <c r="N22" s="61"/>
      <c r="O22" s="79" t="str">
        <f t="shared" si="3"/>
        <v/>
      </c>
    </row>
    <row r="23" spans="2:15" x14ac:dyDescent="0.25">
      <c r="B23" s="82" cm="1">
        <f t="array" ref="B23">IFERROR(INDEX('HP Schools Calculation'!$C$3:$C$2378,SMALL(IF('HP Schools Calculation'!$A$3:$A$2378=TEXT(LEFT($B$1,5),"00000"),ROW('HP Schools Calculation'!$C$3:$C$2378)-ROW('HP Schools Calculation'!C$3)+1),ROWS('HP Schools Calculation'!C$3:C11))),"")</f>
        <v>2763</v>
      </c>
      <c r="C23" t="str">
        <f>_xlfn.IFNA(VLOOKUP($B23,Schools,'HP Schools Calculation'!D$1,0),"")</f>
        <v>Robert Gray Elementary</v>
      </c>
      <c r="D23" s="56" t="str">
        <f>_xlfn.IFNA(VLOOKUP($B23,'2023-24 School Level AAFTE'!$C$4:$N$2454,'2023-24 School Level AAFTE'!$N$1,0),"")</f>
        <v>Yes</v>
      </c>
      <c r="E23" s="57">
        <f>_xlfn.IFNA(VLOOKUP($B23,Schools,'HP Schools Calculation'!G$1,0)-F23,"")</f>
        <v>255.04</v>
      </c>
      <c r="F23" s="57">
        <f>_xlfn.IFNA(VLOOKUP($B23,'2023-24 School Level AAFTE'!$C$4:$O$2454,'2023-24 School Level AAFTE'!$F$1,0),"")</f>
        <v>0</v>
      </c>
      <c r="G23" s="65">
        <f>_xlfn.IFNA(VLOOKUP($B23,Schools,'HP Schools Calculation'!Y$1,0),"")</f>
        <v>81022.829999999987</v>
      </c>
      <c r="H23" s="76">
        <v>0</v>
      </c>
      <c r="I23" s="88">
        <v>0</v>
      </c>
      <c r="J23" s="57"/>
      <c r="K23" s="73">
        <f t="shared" si="0"/>
        <v>8102.2829999999994</v>
      </c>
      <c r="L23" s="73">
        <f t="shared" si="1"/>
        <v>8102.2829999999994</v>
      </c>
      <c r="M23" s="154">
        <f t="shared" si="2"/>
        <v>-72920.546999999991</v>
      </c>
      <c r="N23" s="61"/>
      <c r="O23" s="79" t="str">
        <f>IFERROR(ROUND(L23/F23,2),"")</f>
        <v/>
      </c>
    </row>
    <row r="24" spans="2:15" x14ac:dyDescent="0.25">
      <c r="B24" s="82" cm="1">
        <f t="array" ref="B24">IFERROR(INDEX('HP Schools Calculation'!$C$3:$C$2378,SMALL(IF('HP Schools Calculation'!$A$3:$A$2378=TEXT(LEFT($B$1,5),"00000"),ROW('HP Schools Calculation'!$C$3:$C$2378)-ROW('HP Schools Calculation'!C$3)+1),ROWS('HP Schools Calculation'!C$3:C12))),"")</f>
        <v>2971</v>
      </c>
      <c r="C24" t="str">
        <f>_xlfn.IFNA(VLOOKUP($B24,Schools,'HP Schools Calculation'!D$1,0),"")</f>
        <v>Stevens Elementary School</v>
      </c>
      <c r="D24" s="56" t="str">
        <f>_xlfn.IFNA(VLOOKUP($B24,'2023-24 School Level AAFTE'!$C$4:$N$2454,'2023-24 School Level AAFTE'!$N$1,0),"")</f>
        <v>Yes</v>
      </c>
      <c r="E24" s="57">
        <f>_xlfn.IFNA(VLOOKUP($B24,Schools,'HP Schools Calculation'!G$1,0)-F24,"")</f>
        <v>292.36</v>
      </c>
      <c r="F24" s="57">
        <f>_xlfn.IFNA(VLOOKUP($B24,'2023-24 School Level AAFTE'!$C$4:$O$2454,'2023-24 School Level AAFTE'!$F$1,0),"")</f>
        <v>0</v>
      </c>
      <c r="G24" s="65">
        <f>_xlfn.IFNA(VLOOKUP($B24,Schools,'HP Schools Calculation'!Y$1,0),"")</f>
        <v>92937.96</v>
      </c>
      <c r="H24" s="76">
        <v>0</v>
      </c>
      <c r="I24" s="88">
        <v>0</v>
      </c>
      <c r="J24" s="57"/>
      <c r="K24" s="73">
        <f t="shared" si="0"/>
        <v>9293.7960000000003</v>
      </c>
      <c r="L24" s="73">
        <f t="shared" si="1"/>
        <v>9293.7960000000003</v>
      </c>
      <c r="M24" s="154">
        <f t="shared" si="2"/>
        <v>-83644.164000000004</v>
      </c>
      <c r="N24" s="61"/>
      <c r="O24" s="79" t="str">
        <f t="shared" si="3"/>
        <v/>
      </c>
    </row>
    <row r="25" spans="2:15" x14ac:dyDescent="0.25">
      <c r="B25" s="82" cm="1">
        <f t="array" ref="B25">IFERROR(INDEX('HP Schools Calculation'!$C$3:$C$2378,SMALL(IF('HP Schools Calculation'!$A$3:$A$2378=TEXT(LEFT($B$1,5),"00000"),ROW('HP Schools Calculation'!$C$3:$C$2378)-ROW('HP Schools Calculation'!C$3)+1),ROWS('HP Schools Calculation'!C$3:C13))),"")</f>
        <v>5208</v>
      </c>
      <c r="C25" t="str">
        <f>_xlfn.IFNA(VLOOKUP($B25,Schools,'HP Schools Calculation'!D$1,0),"")</f>
        <v>Twin Harbors - A Branch of New Market Skills Center</v>
      </c>
      <c r="D25" s="56" t="str">
        <f>_xlfn.IFNA(VLOOKUP($B25,'2023-24 School Level AAFTE'!$C$4:$N$2454,'2023-24 School Level AAFTE'!$N$1,0),"")</f>
        <v>No</v>
      </c>
      <c r="E25" s="57">
        <f>_xlfn.IFNA(VLOOKUP($B25,Schools,'HP Schools Calculation'!G$1,0)-F25,"")</f>
        <v>57.180000000000007</v>
      </c>
      <c r="F25" s="57">
        <f>_xlfn.IFNA(VLOOKUP($B25,'2023-24 School Level AAFTE'!$C$4:$O$2454,'2023-24 School Level AAFTE'!$F$1,0),"")</f>
        <v>0</v>
      </c>
      <c r="G25" s="65">
        <f>_xlfn.IFNA(VLOOKUP($B25,Schools,'HP Schools Calculation'!Y$1,0),"")</f>
        <v>0</v>
      </c>
      <c r="H25" s="76">
        <v>0</v>
      </c>
      <c r="I25" s="88">
        <v>0</v>
      </c>
      <c r="J25" s="57"/>
      <c r="K25" s="73">
        <f t="shared" si="0"/>
        <v>0</v>
      </c>
      <c r="L25" s="73">
        <f t="shared" si="1"/>
        <v>0</v>
      </c>
      <c r="M25" s="154">
        <f t="shared" si="2"/>
        <v>0</v>
      </c>
      <c r="N25" s="61"/>
      <c r="O25" s="79" t="str">
        <f t="shared" si="3"/>
        <v/>
      </c>
    </row>
    <row r="26" spans="2:15" x14ac:dyDescent="0.25">
      <c r="B26" s="82" t="str" cm="1">
        <f t="array" ref="B26">IFERROR(INDEX('HP Schools Calculation'!$C$3:$C$2378,SMALL(IF('HP Schools Calculation'!$A$3:$A$2378=TEXT(LEFT($B$1,5),"00000"),ROW('HP Schools Calculation'!$C$3:$C$2378)-ROW('HP Schools Calculation'!C$3)+1),ROWS('HP Schools Calculation'!C$3:C14))),"")</f>
        <v/>
      </c>
      <c r="C26" t="str">
        <f>_xlfn.IFNA(VLOOKUP($B26,Schools,'HP Schools Calculation'!D$1,0),"")</f>
        <v/>
      </c>
      <c r="D26" s="56" t="str">
        <f>_xlfn.IFNA(VLOOKUP($B26,'2023-24 School Level AAFTE'!$C$4:$N$2454,'2023-24 School Level AAFTE'!$N$1,0),"")</f>
        <v/>
      </c>
      <c r="E26" s="57" t="str">
        <f>_xlfn.IFNA(VLOOKUP($B26,Schools,'HP Schools Calculation'!G$1,0)-F26,"")</f>
        <v/>
      </c>
      <c r="F26" s="57" t="str">
        <f>_xlfn.IFNA(VLOOKUP($B26,'2023-24 School Level AAFTE'!$C$4:$O$2454,'2023-24 School Level AAFTE'!$F$1,0),"")</f>
        <v/>
      </c>
      <c r="G26" s="65" t="str">
        <f>_xlfn.IFNA(VLOOKUP($B26,Schools,'HP Schools Calculation'!Y$1,0),"")</f>
        <v/>
      </c>
      <c r="H26" s="76">
        <v>0</v>
      </c>
      <c r="I26" s="88">
        <v>0</v>
      </c>
      <c r="J26" s="57"/>
      <c r="K26" s="73" t="str">
        <f t="shared" si="0"/>
        <v/>
      </c>
      <c r="L26" s="73" t="str">
        <f t="shared" si="1"/>
        <v/>
      </c>
      <c r="M26" s="154" t="str">
        <f t="shared" si="2"/>
        <v/>
      </c>
      <c r="N26" s="61"/>
      <c r="O26" s="79" t="str">
        <f t="shared" si="3"/>
        <v/>
      </c>
    </row>
    <row r="27" spans="2:15" x14ac:dyDescent="0.25">
      <c r="B27" s="82" t="str" cm="1">
        <f t="array" ref="B27">IFERROR(INDEX('HP Schools Calculation'!$C$3:$C$2378,SMALL(IF('HP Schools Calculation'!$A$3:$A$2378=TEXT(LEFT($B$1,5),"00000"),ROW('HP Schools Calculation'!$C$3:$C$2378)-ROW('HP Schools Calculation'!C$3)+1),ROWS('HP Schools Calculation'!C$3:C15))),"")</f>
        <v/>
      </c>
      <c r="C27" t="str">
        <f>_xlfn.IFNA(VLOOKUP($B27,Schools,'HP Schools Calculation'!D$1,0),"")</f>
        <v/>
      </c>
      <c r="D27" s="56" t="str">
        <f>_xlfn.IFNA(VLOOKUP($B27,'2023-24 School Level AAFTE'!$C$4:$N$2454,'2023-24 School Level AAFTE'!$N$1,0),"")</f>
        <v/>
      </c>
      <c r="E27" s="57" t="str">
        <f>_xlfn.IFNA(VLOOKUP($B27,Schools,'HP Schools Calculation'!G$1,0)-F27,"")</f>
        <v/>
      </c>
      <c r="F27" s="57" t="str">
        <f>_xlfn.IFNA(VLOOKUP($B27,'2023-24 School Level AAFTE'!$C$4:$O$2454,'2023-24 School Level AAFTE'!$F$1,0),"")</f>
        <v/>
      </c>
      <c r="G27" s="65" t="str">
        <f>_xlfn.IFNA(VLOOKUP($B27,Schools,'HP Schools Calculation'!Y$1,0),"")</f>
        <v/>
      </c>
      <c r="H27" s="76">
        <v>0</v>
      </c>
      <c r="I27" s="88">
        <v>0</v>
      </c>
      <c r="J27" s="57"/>
      <c r="K27" s="73" t="str">
        <f t="shared" si="0"/>
        <v/>
      </c>
      <c r="L27" s="73" t="str">
        <f t="shared" si="1"/>
        <v/>
      </c>
      <c r="M27" s="154" t="str">
        <f t="shared" si="2"/>
        <v/>
      </c>
      <c r="N27" s="61"/>
      <c r="O27" s="79" t="str">
        <f t="shared" si="3"/>
        <v/>
      </c>
    </row>
    <row r="28" spans="2:15" x14ac:dyDescent="0.25">
      <c r="B28" s="82" t="str" cm="1">
        <f t="array" ref="B28">IFERROR(INDEX('HP Schools Calculation'!$C$3:$C$2378,SMALL(IF('HP Schools Calculation'!$A$3:$A$2378=TEXT(LEFT($B$1,5),"00000"),ROW('HP Schools Calculation'!$C$3:$C$2378)-ROW('HP Schools Calculation'!C$3)+1),ROWS('HP Schools Calculation'!C$3:C16))),"")</f>
        <v/>
      </c>
      <c r="C28" t="str">
        <f>_xlfn.IFNA(VLOOKUP($B28,Schools,'HP Schools Calculation'!D$1,0),"")</f>
        <v/>
      </c>
      <c r="D28" s="56" t="str">
        <f>_xlfn.IFNA(VLOOKUP($B28,'2023-24 School Level AAFTE'!$C$4:$N$2454,'2023-24 School Level AAFTE'!$N$1,0),"")</f>
        <v/>
      </c>
      <c r="E28" s="57" t="str">
        <f>_xlfn.IFNA(VLOOKUP($B28,Schools,'HP Schools Calculation'!G$1,0)-F28,"")</f>
        <v/>
      </c>
      <c r="F28" s="57" t="str">
        <f>_xlfn.IFNA(VLOOKUP($B28,'2023-24 School Level AAFTE'!$C$4:$O$2454,'2023-24 School Level AAFTE'!$F$1,0),"")</f>
        <v/>
      </c>
      <c r="G28" s="65" t="str">
        <f>_xlfn.IFNA(VLOOKUP($B28,Schools,'HP Schools Calculation'!Y$1,0),"")</f>
        <v/>
      </c>
      <c r="H28" s="76">
        <v>0</v>
      </c>
      <c r="I28" s="88">
        <v>0</v>
      </c>
      <c r="J28" s="57"/>
      <c r="K28" s="73" t="str">
        <f t="shared" si="0"/>
        <v/>
      </c>
      <c r="L28" s="73" t="str">
        <f t="shared" si="1"/>
        <v/>
      </c>
      <c r="M28" s="154" t="str">
        <f t="shared" si="2"/>
        <v/>
      </c>
      <c r="N28" s="61"/>
      <c r="O28" s="79" t="str">
        <f t="shared" si="3"/>
        <v/>
      </c>
    </row>
    <row r="29" spans="2:15" x14ac:dyDescent="0.25">
      <c r="B29" s="82" t="str" cm="1">
        <f t="array" ref="B29">IFERROR(INDEX('HP Schools Calculation'!$C$3:$C$2378,SMALL(IF('HP Schools Calculation'!$A$3:$A$2378=TEXT(LEFT($B$1,5),"00000"),ROW('HP Schools Calculation'!$C$3:$C$2378)-ROW('HP Schools Calculation'!C$3)+1),ROWS('HP Schools Calculation'!C$3:C17))),"")</f>
        <v/>
      </c>
      <c r="C29" t="str">
        <f>_xlfn.IFNA(VLOOKUP($B29,Schools,'HP Schools Calculation'!D$1,0),"")</f>
        <v/>
      </c>
      <c r="D29" s="56" t="str">
        <f>_xlfn.IFNA(VLOOKUP($B29,'2023-24 School Level AAFTE'!$C$4:$N$2454,'2023-24 School Level AAFTE'!$N$1,0),"")</f>
        <v/>
      </c>
      <c r="E29" s="57" t="str">
        <f>_xlfn.IFNA(VLOOKUP($B29,Schools,'HP Schools Calculation'!G$1,0)-F29,"")</f>
        <v/>
      </c>
      <c r="F29" s="57" t="str">
        <f>_xlfn.IFNA(VLOOKUP($B29,'2023-24 School Level AAFTE'!$C$4:$O$2454,'2023-24 School Level AAFTE'!$F$1,0),"")</f>
        <v/>
      </c>
      <c r="G29" s="65" t="str">
        <f>_xlfn.IFNA(VLOOKUP($B29,Schools,'HP Schools Calculation'!Y$1,0),"")</f>
        <v/>
      </c>
      <c r="H29" s="76">
        <v>0</v>
      </c>
      <c r="I29" s="88">
        <v>0</v>
      </c>
      <c r="J29" s="57"/>
      <c r="K29" s="73" t="str">
        <f t="shared" si="0"/>
        <v/>
      </c>
      <c r="L29" s="73" t="str">
        <f t="shared" si="1"/>
        <v/>
      </c>
      <c r="M29" s="154" t="str">
        <f t="shared" si="2"/>
        <v/>
      </c>
      <c r="N29" s="61"/>
      <c r="O29" s="79" t="str">
        <f t="shared" si="3"/>
        <v/>
      </c>
    </row>
    <row r="30" spans="2:15" x14ac:dyDescent="0.25">
      <c r="B30" s="82" t="str" cm="1">
        <f t="array" ref="B30">IFERROR(INDEX('HP Schools Calculation'!$C$3:$C$2378,SMALL(IF('HP Schools Calculation'!$A$3:$A$2378=TEXT(LEFT($B$1,5),"00000"),ROW('HP Schools Calculation'!$C$3:$C$2378)-ROW('HP Schools Calculation'!C$3)+1),ROWS('HP Schools Calculation'!C$3:C18))),"")</f>
        <v/>
      </c>
      <c r="C30" t="str">
        <f>_xlfn.IFNA(VLOOKUP($B30,Schools,'HP Schools Calculation'!D$1,0),"")</f>
        <v/>
      </c>
      <c r="D30" s="56" t="str">
        <f>_xlfn.IFNA(VLOOKUP($B30,'2023-24 School Level AAFTE'!$C$4:$N$2454,'2023-24 School Level AAFTE'!$N$1,0),"")</f>
        <v/>
      </c>
      <c r="E30" s="57" t="str">
        <f>_xlfn.IFNA(VLOOKUP($B30,Schools,'HP Schools Calculation'!G$1,0)-F30,"")</f>
        <v/>
      </c>
      <c r="F30" s="57" t="str">
        <f>_xlfn.IFNA(VLOOKUP($B30,'2023-24 School Level AAFTE'!$C$4:$O$2454,'2023-24 School Level AAFTE'!$F$1,0),"")</f>
        <v/>
      </c>
      <c r="G30" s="65" t="str">
        <f>_xlfn.IFNA(VLOOKUP($B30,Schools,'HP Schools Calculation'!Y$1,0),"")</f>
        <v/>
      </c>
      <c r="H30" s="76">
        <v>0</v>
      </c>
      <c r="I30" s="88">
        <v>0</v>
      </c>
      <c r="J30" s="57"/>
      <c r="K30" s="73" t="str">
        <f t="shared" si="0"/>
        <v/>
      </c>
      <c r="L30" s="73" t="str">
        <f t="shared" si="1"/>
        <v/>
      </c>
      <c r="M30" s="154" t="str">
        <f t="shared" si="2"/>
        <v/>
      </c>
      <c r="N30" s="61"/>
      <c r="O30" s="79" t="str">
        <f t="shared" si="3"/>
        <v/>
      </c>
    </row>
    <row r="31" spans="2:15" x14ac:dyDescent="0.25">
      <c r="B31" s="82" t="str" cm="1">
        <f t="array" ref="B31">IFERROR(INDEX('HP Schools Calculation'!$C$3:$C$2378,SMALL(IF('HP Schools Calculation'!$A$3:$A$2378=TEXT(LEFT($B$1,5),"00000"),ROW('HP Schools Calculation'!$C$3:$C$2378)-ROW('HP Schools Calculation'!C$3)+1),ROWS('HP Schools Calculation'!C$3:C19))),"")</f>
        <v/>
      </c>
      <c r="C31" t="str">
        <f>_xlfn.IFNA(VLOOKUP($B31,Schools,'HP Schools Calculation'!D$1,0),"")</f>
        <v/>
      </c>
      <c r="D31" s="56" t="str">
        <f>_xlfn.IFNA(VLOOKUP($B31,'2023-24 School Level AAFTE'!$C$4:$N$2454,'2023-24 School Level AAFTE'!$N$1,0),"")</f>
        <v/>
      </c>
      <c r="E31" s="57" t="str">
        <f>_xlfn.IFNA(VLOOKUP($B31,Schools,'HP Schools Calculation'!G$1,0)-F31,"")</f>
        <v/>
      </c>
      <c r="F31" s="57" t="str">
        <f>_xlfn.IFNA(VLOOKUP($B31,'2023-24 School Level AAFTE'!$C$4:$O$2454,'2023-24 School Level AAFTE'!$F$1,0),"")</f>
        <v/>
      </c>
      <c r="G31" s="65" t="str">
        <f>_xlfn.IFNA(VLOOKUP($B31,Schools,'HP Schools Calculation'!Y$1,0),"")</f>
        <v/>
      </c>
      <c r="H31" s="76">
        <v>0</v>
      </c>
      <c r="I31" s="88">
        <v>0</v>
      </c>
      <c r="J31" s="57"/>
      <c r="K31" s="73" t="str">
        <f t="shared" si="0"/>
        <v/>
      </c>
      <c r="L31" s="73" t="str">
        <f t="shared" si="1"/>
        <v/>
      </c>
      <c r="M31" s="154" t="str">
        <f t="shared" si="2"/>
        <v/>
      </c>
      <c r="N31" s="61"/>
      <c r="O31" s="79" t="str">
        <f t="shared" si="3"/>
        <v/>
      </c>
    </row>
    <row r="32" spans="2:15" x14ac:dyDescent="0.25">
      <c r="B32" s="82" t="str" cm="1">
        <f t="array" ref="B32">IFERROR(INDEX('HP Schools Calculation'!$C$3:$C$2378,SMALL(IF('HP Schools Calculation'!$A$3:$A$2378=TEXT(LEFT($B$1,5),"00000"),ROW('HP Schools Calculation'!$C$3:$C$2378)-ROW('HP Schools Calculation'!C$3)+1),ROWS('HP Schools Calculation'!C$3:C20))),"")</f>
        <v/>
      </c>
      <c r="C32" t="str">
        <f>_xlfn.IFNA(VLOOKUP($B32,Schools,'HP Schools Calculation'!D$1,0),"")</f>
        <v/>
      </c>
      <c r="D32" s="56" t="str">
        <f>_xlfn.IFNA(VLOOKUP($B32,'2023-24 School Level AAFTE'!$C$4:$N$2454,'2023-24 School Level AAFTE'!$N$1,0),"")</f>
        <v/>
      </c>
      <c r="E32" s="57" t="str">
        <f>_xlfn.IFNA(VLOOKUP($B32,Schools,'HP Schools Calculation'!G$1,0)-F32,"")</f>
        <v/>
      </c>
      <c r="F32" s="57" t="str">
        <f>_xlfn.IFNA(VLOOKUP($B32,'2023-24 School Level AAFTE'!$C$4:$O$2454,'2023-24 School Level AAFTE'!$F$1,0),"")</f>
        <v/>
      </c>
      <c r="G32" s="65" t="str">
        <f>_xlfn.IFNA(VLOOKUP($B32,Schools,'HP Schools Calculation'!Y$1,0),"")</f>
        <v/>
      </c>
      <c r="H32" s="76">
        <v>0</v>
      </c>
      <c r="I32" s="88">
        <v>0</v>
      </c>
      <c r="J32" s="57"/>
      <c r="K32" s="73" t="str">
        <f t="shared" si="0"/>
        <v/>
      </c>
      <c r="L32" s="73" t="str">
        <f t="shared" si="1"/>
        <v/>
      </c>
      <c r="M32" s="154" t="str">
        <f t="shared" si="2"/>
        <v/>
      </c>
      <c r="N32" s="61"/>
      <c r="O32" s="79" t="str">
        <f t="shared" si="3"/>
        <v/>
      </c>
    </row>
    <row r="33" spans="2:15" x14ac:dyDescent="0.25">
      <c r="B33" s="82" t="str" cm="1">
        <f t="array" ref="B33">IFERROR(INDEX('HP Schools Calculation'!$C$3:$C$2378,SMALL(IF('HP Schools Calculation'!$A$3:$A$2378=TEXT(LEFT($B$1,5),"00000"),ROW('HP Schools Calculation'!$C$3:$C$2378)-ROW('HP Schools Calculation'!C$3)+1),ROWS('HP Schools Calculation'!C$3:C21))),"")</f>
        <v/>
      </c>
      <c r="C33" t="str">
        <f>_xlfn.IFNA(VLOOKUP($B33,Schools,'HP Schools Calculation'!D$1,0),"")</f>
        <v/>
      </c>
      <c r="D33" s="56" t="str">
        <f>_xlfn.IFNA(VLOOKUP($B33,'2023-24 School Level AAFTE'!$C$4:$N$2454,'2023-24 School Level AAFTE'!$N$1,0),"")</f>
        <v/>
      </c>
      <c r="E33" s="57" t="str">
        <f>_xlfn.IFNA(VLOOKUP($B33,Schools,'HP Schools Calculation'!G$1,0)-F33,"")</f>
        <v/>
      </c>
      <c r="F33" s="57" t="str">
        <f>_xlfn.IFNA(VLOOKUP($B33,'2023-24 School Level AAFTE'!$C$4:$O$2454,'2023-24 School Level AAFTE'!$F$1,0),"")</f>
        <v/>
      </c>
      <c r="G33" s="65" t="str">
        <f>_xlfn.IFNA(VLOOKUP($B33,Schools,'HP Schools Calculation'!Y$1,0),"")</f>
        <v/>
      </c>
      <c r="H33" s="76">
        <v>0</v>
      </c>
      <c r="I33" s="88">
        <v>0</v>
      </c>
      <c r="J33" s="57"/>
      <c r="K33" s="73" t="str">
        <f t="shared" si="0"/>
        <v/>
      </c>
      <c r="L33" s="73" t="str">
        <f t="shared" si="1"/>
        <v/>
      </c>
      <c r="M33" s="154" t="str">
        <f t="shared" si="2"/>
        <v/>
      </c>
      <c r="N33" s="61"/>
      <c r="O33" s="79" t="str">
        <f t="shared" si="3"/>
        <v/>
      </c>
    </row>
    <row r="34" spans="2:15" x14ac:dyDescent="0.25">
      <c r="B34" s="82" t="str" cm="1">
        <f t="array" ref="B34">IFERROR(INDEX('HP Schools Calculation'!$C$3:$C$2378,SMALL(IF('HP Schools Calculation'!$A$3:$A$2378=TEXT(LEFT($B$1,5),"00000"),ROW('HP Schools Calculation'!$C$3:$C$2378)-ROW('HP Schools Calculation'!C$3)+1),ROWS('HP Schools Calculation'!C$3:C22))),"")</f>
        <v/>
      </c>
      <c r="C34" t="str">
        <f>_xlfn.IFNA(VLOOKUP($B34,Schools,'HP Schools Calculation'!D$1,0),"")</f>
        <v/>
      </c>
      <c r="D34" s="56" t="str">
        <f>_xlfn.IFNA(VLOOKUP($B34,'2023-24 School Level AAFTE'!$C$4:$N$2454,'2023-24 School Level AAFTE'!$N$1,0),"")</f>
        <v/>
      </c>
      <c r="E34" s="57" t="str">
        <f>_xlfn.IFNA(VLOOKUP($B34,Schools,'HP Schools Calculation'!G$1,0)-F34,"")</f>
        <v/>
      </c>
      <c r="F34" s="57" t="str">
        <f>_xlfn.IFNA(VLOOKUP($B34,'2023-24 School Level AAFTE'!$C$4:$O$2454,'2023-24 School Level AAFTE'!$F$1,0),"")</f>
        <v/>
      </c>
      <c r="G34" s="65" t="str">
        <f>_xlfn.IFNA(VLOOKUP($B34,Schools,'HP Schools Calculation'!Y$1,0),"")</f>
        <v/>
      </c>
      <c r="H34" s="76">
        <v>0</v>
      </c>
      <c r="I34" s="88">
        <v>0</v>
      </c>
      <c r="J34" s="57"/>
      <c r="K34" s="73" t="str">
        <f t="shared" si="0"/>
        <v/>
      </c>
      <c r="L34" s="73" t="str">
        <f t="shared" si="1"/>
        <v/>
      </c>
      <c r="M34" s="154" t="str">
        <f t="shared" si="2"/>
        <v/>
      </c>
      <c r="N34" s="61"/>
      <c r="O34" s="79" t="str">
        <f t="shared" si="3"/>
        <v/>
      </c>
    </row>
    <row r="35" spans="2:15" x14ac:dyDescent="0.25">
      <c r="B35" s="82" t="str" cm="1">
        <f t="array" ref="B35">IFERROR(INDEX('HP Schools Calculation'!$C$3:$C$2378,SMALL(IF('HP Schools Calculation'!$A$3:$A$2378=TEXT(LEFT($B$1,5),"00000"),ROW('HP Schools Calculation'!$C$3:$C$2378)-ROW('HP Schools Calculation'!C$3)+1),ROWS('HP Schools Calculation'!C$3:C23))),"")</f>
        <v/>
      </c>
      <c r="C35" t="str">
        <f>_xlfn.IFNA(VLOOKUP($B35,Schools,'HP Schools Calculation'!D$1,0),"")</f>
        <v/>
      </c>
      <c r="D35" s="56" t="str">
        <f>_xlfn.IFNA(VLOOKUP($B35,'2023-24 School Level AAFTE'!$C$4:$N$2454,'2023-24 School Level AAFTE'!$N$1,0),"")</f>
        <v/>
      </c>
      <c r="E35" s="57" t="str">
        <f>_xlfn.IFNA(VLOOKUP($B35,Schools,'HP Schools Calculation'!G$1,0)-F35,"")</f>
        <v/>
      </c>
      <c r="F35" s="57" t="str">
        <f>_xlfn.IFNA(VLOOKUP($B35,'2023-24 School Level AAFTE'!$C$4:$O$2454,'2023-24 School Level AAFTE'!$F$1,0),"")</f>
        <v/>
      </c>
      <c r="G35" s="65" t="str">
        <f>_xlfn.IFNA(VLOOKUP($B35,Schools,'HP Schools Calculation'!Y$1,0),"")</f>
        <v/>
      </c>
      <c r="H35" s="76">
        <v>0</v>
      </c>
      <c r="I35" s="88">
        <v>0</v>
      </c>
      <c r="J35" s="57"/>
      <c r="K35" s="73" t="str">
        <f t="shared" si="0"/>
        <v/>
      </c>
      <c r="L35" s="73" t="str">
        <f t="shared" si="1"/>
        <v/>
      </c>
      <c r="M35" s="154" t="str">
        <f t="shared" si="2"/>
        <v/>
      </c>
      <c r="N35" s="61"/>
      <c r="O35" s="79" t="str">
        <f t="shared" si="3"/>
        <v/>
      </c>
    </row>
    <row r="36" spans="2:15" x14ac:dyDescent="0.25">
      <c r="B36" s="82" t="str" cm="1">
        <f t="array" ref="B36">IFERROR(INDEX('HP Schools Calculation'!$C$3:$C$2378,SMALL(IF('HP Schools Calculation'!$A$3:$A$2378=TEXT(LEFT($B$1,5),"00000"),ROW('HP Schools Calculation'!$C$3:$C$2378)-ROW('HP Schools Calculation'!C$3)+1),ROWS('HP Schools Calculation'!C$3:C24))),"")</f>
        <v/>
      </c>
      <c r="C36" t="str">
        <f>_xlfn.IFNA(VLOOKUP($B36,Schools,'HP Schools Calculation'!D$1,0),"")</f>
        <v/>
      </c>
      <c r="D36" s="56" t="str">
        <f>_xlfn.IFNA(VLOOKUP($B36,'2023-24 School Level AAFTE'!$C$4:$N$2454,'2023-24 School Level AAFTE'!$N$1,0),"")</f>
        <v/>
      </c>
      <c r="E36" s="57" t="str">
        <f>_xlfn.IFNA(VLOOKUP($B36,Schools,'HP Schools Calculation'!G$1,0)-F36,"")</f>
        <v/>
      </c>
      <c r="F36" s="57" t="str">
        <f>_xlfn.IFNA(VLOOKUP($B36,'2023-24 School Level AAFTE'!$C$4:$O$2454,'2023-24 School Level AAFTE'!$F$1,0),"")</f>
        <v/>
      </c>
      <c r="G36" s="65" t="str">
        <f>_xlfn.IFNA(VLOOKUP($B36,Schools,'HP Schools Calculation'!Y$1,0),"")</f>
        <v/>
      </c>
      <c r="H36" s="76">
        <v>0</v>
      </c>
      <c r="I36" s="88">
        <v>0</v>
      </c>
      <c r="J36" s="57"/>
      <c r="K36" s="73" t="str">
        <f t="shared" si="0"/>
        <v/>
      </c>
      <c r="L36" s="73" t="str">
        <f t="shared" si="1"/>
        <v/>
      </c>
      <c r="M36" s="154" t="str">
        <f t="shared" si="2"/>
        <v/>
      </c>
      <c r="N36" s="61"/>
      <c r="O36" s="79" t="str">
        <f t="shared" si="3"/>
        <v/>
      </c>
    </row>
    <row r="37" spans="2:15" x14ac:dyDescent="0.25">
      <c r="B37" s="82" t="str" cm="1">
        <f t="array" ref="B37">IFERROR(INDEX('HP Schools Calculation'!$C$3:$C$2378,SMALL(IF('HP Schools Calculation'!$A$3:$A$2378=TEXT(LEFT($B$1,5),"00000"),ROW('HP Schools Calculation'!$C$3:$C$2378)-ROW('HP Schools Calculation'!C$3)+1),ROWS('HP Schools Calculation'!C$3:C25))),"")</f>
        <v/>
      </c>
      <c r="C37" t="str">
        <f>_xlfn.IFNA(VLOOKUP($B37,Schools,'HP Schools Calculation'!D$1,0),"")</f>
        <v/>
      </c>
      <c r="D37" s="56" t="str">
        <f>_xlfn.IFNA(VLOOKUP($B37,'2023-24 School Level AAFTE'!$C$4:$N$2454,'2023-24 School Level AAFTE'!$N$1,0),"")</f>
        <v/>
      </c>
      <c r="E37" s="57" t="str">
        <f>_xlfn.IFNA(VLOOKUP($B37,Schools,'HP Schools Calculation'!G$1,0)-F37,"")</f>
        <v/>
      </c>
      <c r="F37" s="57" t="str">
        <f>_xlfn.IFNA(VLOOKUP($B37,'2023-24 School Level AAFTE'!$C$4:$O$2454,'2023-24 School Level AAFTE'!$F$1,0),"")</f>
        <v/>
      </c>
      <c r="G37" s="65" t="str">
        <f>_xlfn.IFNA(VLOOKUP($B37,Schools,'HP Schools Calculation'!Y$1,0),"")</f>
        <v/>
      </c>
      <c r="H37" s="76">
        <v>0</v>
      </c>
      <c r="I37" s="88">
        <v>0</v>
      </c>
      <c r="J37" s="57"/>
      <c r="K37" s="73" t="str">
        <f t="shared" si="0"/>
        <v/>
      </c>
      <c r="L37" s="73" t="str">
        <f t="shared" si="1"/>
        <v/>
      </c>
      <c r="M37" s="154" t="str">
        <f t="shared" si="2"/>
        <v/>
      </c>
      <c r="N37" s="61"/>
      <c r="O37" s="79" t="str">
        <f t="shared" si="3"/>
        <v/>
      </c>
    </row>
    <row r="38" spans="2:15" x14ac:dyDescent="0.25">
      <c r="B38" s="82" t="str" cm="1">
        <f t="array" ref="B38">IFERROR(INDEX('HP Schools Calculation'!$C$3:$C$2378,SMALL(IF('HP Schools Calculation'!$A$3:$A$2378=TEXT(LEFT($B$1,5),"00000"),ROW('HP Schools Calculation'!$C$3:$C$2378)-ROW('HP Schools Calculation'!C$3)+1),ROWS('HP Schools Calculation'!C$3:C26))),"")</f>
        <v/>
      </c>
      <c r="C38" t="str">
        <f>_xlfn.IFNA(VLOOKUP($B38,Schools,'HP Schools Calculation'!D$1,0),"")</f>
        <v/>
      </c>
      <c r="D38" s="56" t="str">
        <f>_xlfn.IFNA(VLOOKUP($B38,'2023-24 School Level AAFTE'!$C$4:$N$2454,'2023-24 School Level AAFTE'!$N$1,0),"")</f>
        <v/>
      </c>
      <c r="E38" s="57" t="str">
        <f>_xlfn.IFNA(VLOOKUP($B38,Schools,'HP Schools Calculation'!G$1,0)-F38,"")</f>
        <v/>
      </c>
      <c r="F38" s="57" t="str">
        <f>_xlfn.IFNA(VLOOKUP($B38,'2023-24 School Level AAFTE'!$C$4:$O$2454,'2023-24 School Level AAFTE'!$F$1,0),"")</f>
        <v/>
      </c>
      <c r="G38" s="65" t="str">
        <f>_xlfn.IFNA(VLOOKUP($B38,Schools,'HP Schools Calculation'!Y$1,0),"")</f>
        <v/>
      </c>
      <c r="H38" s="76">
        <v>0</v>
      </c>
      <c r="I38" s="88">
        <v>0</v>
      </c>
      <c r="J38" s="57"/>
      <c r="K38" s="73" t="str">
        <f t="shared" si="0"/>
        <v/>
      </c>
      <c r="L38" s="73" t="str">
        <f t="shared" si="1"/>
        <v/>
      </c>
      <c r="M38" s="154" t="str">
        <f t="shared" si="2"/>
        <v/>
      </c>
      <c r="N38" s="61"/>
      <c r="O38" s="79" t="str">
        <f t="shared" si="3"/>
        <v/>
      </c>
    </row>
    <row r="39" spans="2:15" x14ac:dyDescent="0.25">
      <c r="B39" s="82" t="str" cm="1">
        <f t="array" ref="B39">IFERROR(INDEX('HP Schools Calculation'!$C$3:$C$2378,SMALL(IF('HP Schools Calculation'!$A$3:$A$2378=TEXT(LEFT($B$1,5),"00000"),ROW('HP Schools Calculation'!$C$3:$C$2378)-ROW('HP Schools Calculation'!C$3)+1),ROWS('HP Schools Calculation'!C$3:C27))),"")</f>
        <v/>
      </c>
      <c r="C39" t="str">
        <f>_xlfn.IFNA(VLOOKUP($B39,Schools,'HP Schools Calculation'!D$1,0),"")</f>
        <v/>
      </c>
      <c r="D39" s="56" t="str">
        <f>_xlfn.IFNA(VLOOKUP($B39,'2023-24 School Level AAFTE'!$C$4:$N$2454,'2023-24 School Level AAFTE'!$N$1,0),"")</f>
        <v/>
      </c>
      <c r="E39" s="57" t="str">
        <f>_xlfn.IFNA(VLOOKUP($B39,Schools,'HP Schools Calculation'!G$1,0)-F39,"")</f>
        <v/>
      </c>
      <c r="F39" s="57" t="str">
        <f>_xlfn.IFNA(VLOOKUP($B39,'2023-24 School Level AAFTE'!$C$4:$O$2454,'2023-24 School Level AAFTE'!$F$1,0),"")</f>
        <v/>
      </c>
      <c r="G39" s="65" t="str">
        <f>_xlfn.IFNA(VLOOKUP($B39,Schools,'HP Schools Calculation'!Y$1,0),"")</f>
        <v/>
      </c>
      <c r="H39" s="76">
        <v>0</v>
      </c>
      <c r="I39" s="88">
        <v>0</v>
      </c>
      <c r="J39" s="57"/>
      <c r="K39" s="73" t="str">
        <f t="shared" si="0"/>
        <v/>
      </c>
      <c r="L39" s="73" t="str">
        <f t="shared" si="1"/>
        <v/>
      </c>
      <c r="M39" s="154" t="str">
        <f t="shared" si="2"/>
        <v/>
      </c>
      <c r="N39" s="61"/>
      <c r="O39" s="79" t="str">
        <f t="shared" si="3"/>
        <v/>
      </c>
    </row>
    <row r="40" spans="2:15" x14ac:dyDescent="0.25">
      <c r="B40" s="82" t="str" cm="1">
        <f t="array" ref="B40">IFERROR(INDEX('HP Schools Calculation'!$C$3:$C$2378,SMALL(IF('HP Schools Calculation'!$A$3:$A$2378=TEXT(LEFT($B$1,5),"00000"),ROW('HP Schools Calculation'!$C$3:$C$2378)-ROW('HP Schools Calculation'!C$3)+1),ROWS('HP Schools Calculation'!C$3:C28))),"")</f>
        <v/>
      </c>
      <c r="C40" t="str">
        <f>_xlfn.IFNA(VLOOKUP($B40,Schools,'HP Schools Calculation'!D$1,0),"")</f>
        <v/>
      </c>
      <c r="D40" s="56" t="str">
        <f>_xlfn.IFNA(VLOOKUP($B40,'2023-24 School Level AAFTE'!$C$4:$N$2454,'2023-24 School Level AAFTE'!$N$1,0),"")</f>
        <v/>
      </c>
      <c r="E40" s="57" t="str">
        <f>_xlfn.IFNA(VLOOKUP($B40,Schools,'HP Schools Calculation'!G$1,0)-F40,"")</f>
        <v/>
      </c>
      <c r="F40" s="57" t="str">
        <f>_xlfn.IFNA(VLOOKUP($B40,'2023-24 School Level AAFTE'!$C$4:$O$2454,'2023-24 School Level AAFTE'!$F$1,0),"")</f>
        <v/>
      </c>
      <c r="G40" s="65" t="str">
        <f>_xlfn.IFNA(VLOOKUP($B40,Schools,'HP Schools Calculation'!Y$1,0),"")</f>
        <v/>
      </c>
      <c r="H40" s="76">
        <v>0</v>
      </c>
      <c r="I40" s="88">
        <v>0</v>
      </c>
      <c r="J40" s="57"/>
      <c r="K40" s="73" t="str">
        <f t="shared" si="0"/>
        <v/>
      </c>
      <c r="L40" s="73" t="str">
        <f t="shared" si="1"/>
        <v/>
      </c>
      <c r="M40" s="154" t="str">
        <f t="shared" si="2"/>
        <v/>
      </c>
      <c r="N40" s="61"/>
      <c r="O40" s="79" t="str">
        <f t="shared" si="3"/>
        <v/>
      </c>
    </row>
    <row r="41" spans="2:15" x14ac:dyDescent="0.25">
      <c r="B41" s="82" t="str" cm="1">
        <f t="array" ref="B41">IFERROR(INDEX('HP Schools Calculation'!$C$3:$C$2378,SMALL(IF('HP Schools Calculation'!$A$3:$A$2378=TEXT(LEFT($B$1,5),"00000"),ROW('HP Schools Calculation'!$C$3:$C$2378)-ROW('HP Schools Calculation'!C$3)+1),ROWS('HP Schools Calculation'!C$3:C29))),"")</f>
        <v/>
      </c>
      <c r="C41" t="str">
        <f>_xlfn.IFNA(VLOOKUP($B41,Schools,'HP Schools Calculation'!D$1,0),"")</f>
        <v/>
      </c>
      <c r="D41" s="56" t="str">
        <f>_xlfn.IFNA(VLOOKUP($B41,'2023-24 School Level AAFTE'!$C$4:$N$2454,'2023-24 School Level AAFTE'!$N$1,0),"")</f>
        <v/>
      </c>
      <c r="E41" s="57" t="str">
        <f>_xlfn.IFNA(VLOOKUP($B41,Schools,'HP Schools Calculation'!G$1,0)-F41,"")</f>
        <v/>
      </c>
      <c r="F41" s="57" t="str">
        <f>_xlfn.IFNA(VLOOKUP($B41,'2023-24 School Level AAFTE'!$C$4:$O$2454,'2023-24 School Level AAFTE'!$F$1,0),"")</f>
        <v/>
      </c>
      <c r="G41" s="65" t="str">
        <f>_xlfn.IFNA(VLOOKUP($B41,Schools,'HP Schools Calculation'!Y$1,0),"")</f>
        <v/>
      </c>
      <c r="H41" s="76">
        <v>0</v>
      </c>
      <c r="I41" s="88">
        <v>0</v>
      </c>
      <c r="J41" s="57"/>
      <c r="K41" s="73" t="str">
        <f t="shared" si="0"/>
        <v/>
      </c>
      <c r="L41" s="73" t="str">
        <f t="shared" si="1"/>
        <v/>
      </c>
      <c r="M41" s="154" t="str">
        <f t="shared" si="2"/>
        <v/>
      </c>
      <c r="N41" s="61"/>
      <c r="O41" s="79" t="str">
        <f t="shared" si="3"/>
        <v/>
      </c>
    </row>
    <row r="42" spans="2:15" x14ac:dyDescent="0.25">
      <c r="B42" s="82" t="str" cm="1">
        <f t="array" ref="B42">IFERROR(INDEX('HP Schools Calculation'!$C$3:$C$2378,SMALL(IF('HP Schools Calculation'!$A$3:$A$2378=TEXT(LEFT($B$1,5),"00000"),ROW('HP Schools Calculation'!$C$3:$C$2378)-ROW('HP Schools Calculation'!C$3)+1),ROWS('HP Schools Calculation'!C$3:C30))),"")</f>
        <v/>
      </c>
      <c r="C42" t="str">
        <f>_xlfn.IFNA(VLOOKUP($B42,Schools,'HP Schools Calculation'!D$1,0),"")</f>
        <v/>
      </c>
      <c r="D42" s="56" t="str">
        <f>_xlfn.IFNA(VLOOKUP($B42,'2023-24 School Level AAFTE'!$C$4:$N$2454,'2023-24 School Level AAFTE'!$N$1,0),"")</f>
        <v/>
      </c>
      <c r="E42" s="57" t="str">
        <f>_xlfn.IFNA(VLOOKUP($B42,Schools,'HP Schools Calculation'!G$1,0)-F42,"")</f>
        <v/>
      </c>
      <c r="F42" s="57" t="str">
        <f>_xlfn.IFNA(VLOOKUP($B42,'2023-24 School Level AAFTE'!$C$4:$O$2454,'2023-24 School Level AAFTE'!$F$1,0),"")</f>
        <v/>
      </c>
      <c r="G42" s="65" t="str">
        <f>_xlfn.IFNA(VLOOKUP($B42,Schools,'HP Schools Calculation'!Y$1,0),"")</f>
        <v/>
      </c>
      <c r="H42" s="76">
        <v>0</v>
      </c>
      <c r="I42" s="88">
        <v>0</v>
      </c>
      <c r="J42" s="57"/>
      <c r="K42" s="73" t="str">
        <f t="shared" si="0"/>
        <v/>
      </c>
      <c r="L42" s="73" t="str">
        <f t="shared" si="1"/>
        <v/>
      </c>
      <c r="M42" s="154" t="str">
        <f t="shared" si="2"/>
        <v/>
      </c>
      <c r="N42" s="61"/>
      <c r="O42" s="79" t="str">
        <f t="shared" si="3"/>
        <v/>
      </c>
    </row>
    <row r="43" spans="2:15" x14ac:dyDescent="0.25">
      <c r="B43" s="82" t="str" cm="1">
        <f t="array" ref="B43">IFERROR(INDEX('HP Schools Calculation'!$C$3:$C$2378,SMALL(IF('HP Schools Calculation'!$A$3:$A$2378=TEXT(LEFT($B$1,5),"00000"),ROW('HP Schools Calculation'!$C$3:$C$2378)-ROW('HP Schools Calculation'!C$3)+1),ROWS('HP Schools Calculation'!C$3:C31))),"")</f>
        <v/>
      </c>
      <c r="C43" t="str">
        <f>_xlfn.IFNA(VLOOKUP($B43,Schools,'HP Schools Calculation'!D$1,0),"")</f>
        <v/>
      </c>
      <c r="D43" s="56" t="str">
        <f>_xlfn.IFNA(VLOOKUP($B43,'2023-24 School Level AAFTE'!$C$4:$N$2454,'2023-24 School Level AAFTE'!$N$1,0),"")</f>
        <v/>
      </c>
      <c r="E43" s="57" t="str">
        <f>_xlfn.IFNA(VLOOKUP($B43,Schools,'HP Schools Calculation'!G$1,0)-F43,"")</f>
        <v/>
      </c>
      <c r="F43" s="57" t="str">
        <f>_xlfn.IFNA(VLOOKUP($B43,'2023-24 School Level AAFTE'!$C$4:$O$2454,'2023-24 School Level AAFTE'!$F$1,0),"")</f>
        <v/>
      </c>
      <c r="G43" s="65" t="str">
        <f>_xlfn.IFNA(VLOOKUP($B43,Schools,'HP Schools Calculation'!Y$1,0),"")</f>
        <v/>
      </c>
      <c r="H43" s="76">
        <v>0</v>
      </c>
      <c r="I43" s="88">
        <v>0</v>
      </c>
      <c r="J43" s="57"/>
      <c r="K43" s="73" t="str">
        <f t="shared" si="0"/>
        <v/>
      </c>
      <c r="L43" s="73" t="str">
        <f t="shared" si="1"/>
        <v/>
      </c>
      <c r="M43" s="154" t="str">
        <f t="shared" si="2"/>
        <v/>
      </c>
      <c r="N43" s="61"/>
      <c r="O43" s="79" t="str">
        <f t="shared" si="3"/>
        <v/>
      </c>
    </row>
    <row r="44" spans="2:15" x14ac:dyDescent="0.25">
      <c r="B44" s="82" t="str" cm="1">
        <f t="array" ref="B44">IFERROR(INDEX('HP Schools Calculation'!$C$3:$C$2378,SMALL(IF('HP Schools Calculation'!$A$3:$A$2378=TEXT(LEFT($B$1,5),"00000"),ROW('HP Schools Calculation'!$C$3:$C$2378)-ROW('HP Schools Calculation'!C$3)+1),ROWS('HP Schools Calculation'!C$3:C32))),"")</f>
        <v/>
      </c>
      <c r="C44" t="str">
        <f>_xlfn.IFNA(VLOOKUP($B44,Schools,'HP Schools Calculation'!D$1,0),"")</f>
        <v/>
      </c>
      <c r="D44" s="56" t="str">
        <f>_xlfn.IFNA(VLOOKUP($B44,'2023-24 School Level AAFTE'!$C$4:$N$2454,'2023-24 School Level AAFTE'!$N$1,0),"")</f>
        <v/>
      </c>
      <c r="E44" s="57" t="str">
        <f>_xlfn.IFNA(VLOOKUP($B44,Schools,'HP Schools Calculation'!G$1,0)-F44,"")</f>
        <v/>
      </c>
      <c r="F44" s="57" t="str">
        <f>_xlfn.IFNA(VLOOKUP($B44,'2023-24 School Level AAFTE'!$C$4:$O$2454,'2023-24 School Level AAFTE'!$F$1,0),"")</f>
        <v/>
      </c>
      <c r="G44" s="65" t="str">
        <f>_xlfn.IFNA(VLOOKUP($B44,Schools,'HP Schools Calculation'!Y$1,0),"")</f>
        <v/>
      </c>
      <c r="H44" s="76">
        <v>0</v>
      </c>
      <c r="I44" s="88">
        <v>0</v>
      </c>
      <c r="J44" s="57"/>
      <c r="K44" s="73" t="str">
        <f t="shared" si="0"/>
        <v/>
      </c>
      <c r="L44" s="73" t="str">
        <f t="shared" si="1"/>
        <v/>
      </c>
      <c r="M44" s="154" t="str">
        <f t="shared" si="2"/>
        <v/>
      </c>
      <c r="N44" s="61"/>
      <c r="O44" s="79" t="str">
        <f t="shared" si="3"/>
        <v/>
      </c>
    </row>
    <row r="45" spans="2:15" x14ac:dyDescent="0.25">
      <c r="B45" s="82" t="str" cm="1">
        <f t="array" ref="B45">IFERROR(INDEX('HP Schools Calculation'!$C$3:$C$2378,SMALL(IF('HP Schools Calculation'!$A$3:$A$2378=TEXT(LEFT($B$1,5),"00000"),ROW('HP Schools Calculation'!$C$3:$C$2378)-ROW('HP Schools Calculation'!C$3)+1),ROWS('HP Schools Calculation'!C$3:C33))),"")</f>
        <v/>
      </c>
      <c r="C45" t="str">
        <f>_xlfn.IFNA(VLOOKUP($B45,Schools,'HP Schools Calculation'!D$1,0),"")</f>
        <v/>
      </c>
      <c r="D45" s="56" t="str">
        <f>_xlfn.IFNA(VLOOKUP($B45,'2023-24 School Level AAFTE'!$C$4:$N$2454,'2023-24 School Level AAFTE'!$N$1,0),"")</f>
        <v/>
      </c>
      <c r="E45" s="57" t="str">
        <f>_xlfn.IFNA(VLOOKUP($B45,Schools,'HP Schools Calculation'!G$1,0)-F45,"")</f>
        <v/>
      </c>
      <c r="F45" s="57" t="str">
        <f>_xlfn.IFNA(VLOOKUP($B45,'2023-24 School Level AAFTE'!$C$4:$O$2454,'2023-24 School Level AAFTE'!$F$1,0),"")</f>
        <v/>
      </c>
      <c r="G45" s="65" t="str">
        <f>_xlfn.IFNA(VLOOKUP($B45,Schools,'HP Schools Calculation'!Y$1,0),"")</f>
        <v/>
      </c>
      <c r="H45" s="76">
        <v>0</v>
      </c>
      <c r="I45" s="88">
        <v>0</v>
      </c>
      <c r="J45" s="57"/>
      <c r="K45" s="73" t="str">
        <f t="shared" si="0"/>
        <v/>
      </c>
      <c r="L45" s="73" t="str">
        <f t="shared" si="1"/>
        <v/>
      </c>
      <c r="M45" s="154" t="str">
        <f t="shared" si="2"/>
        <v/>
      </c>
      <c r="N45" s="61"/>
      <c r="O45" s="79" t="str">
        <f t="shared" si="3"/>
        <v/>
      </c>
    </row>
    <row r="46" spans="2:15" x14ac:dyDescent="0.25">
      <c r="B46" s="82" t="str" cm="1">
        <f t="array" ref="B46">IFERROR(INDEX('HP Schools Calculation'!$C$3:$C$2378,SMALL(IF('HP Schools Calculation'!$A$3:$A$2378=TEXT(LEFT($B$1,5),"00000"),ROW('HP Schools Calculation'!$C$3:$C$2378)-ROW('HP Schools Calculation'!C$3)+1),ROWS('HP Schools Calculation'!C$3:C34))),"")</f>
        <v/>
      </c>
      <c r="C46" t="str">
        <f>_xlfn.IFNA(VLOOKUP($B46,Schools,'HP Schools Calculation'!D$1,0),"")</f>
        <v/>
      </c>
      <c r="D46" s="56" t="str">
        <f>_xlfn.IFNA(VLOOKUP($B46,'2023-24 School Level AAFTE'!$C$4:$N$2454,'2023-24 School Level AAFTE'!$N$1,0),"")</f>
        <v/>
      </c>
      <c r="E46" s="57" t="str">
        <f>_xlfn.IFNA(VLOOKUP($B46,Schools,'HP Schools Calculation'!G$1,0)-F46,"")</f>
        <v/>
      </c>
      <c r="F46" s="57" t="str">
        <f>_xlfn.IFNA(VLOOKUP($B46,'2023-24 School Level AAFTE'!$C$4:$O$2454,'2023-24 School Level AAFTE'!$F$1,0),"")</f>
        <v/>
      </c>
      <c r="G46" s="65" t="str">
        <f>_xlfn.IFNA(VLOOKUP($B46,Schools,'HP Schools Calculation'!Y$1,0),"")</f>
        <v/>
      </c>
      <c r="H46" s="76">
        <v>0</v>
      </c>
      <c r="I46" s="88">
        <v>0</v>
      </c>
      <c r="J46" s="57"/>
      <c r="K46" s="73" t="str">
        <f t="shared" si="0"/>
        <v/>
      </c>
      <c r="L46" s="73" t="str">
        <f t="shared" si="1"/>
        <v/>
      </c>
      <c r="M46" s="154" t="str">
        <f t="shared" si="2"/>
        <v/>
      </c>
      <c r="N46" s="61"/>
      <c r="O46" s="79" t="str">
        <f t="shared" si="3"/>
        <v/>
      </c>
    </row>
    <row r="47" spans="2:15" x14ac:dyDescent="0.25">
      <c r="B47" s="82" t="str" cm="1">
        <f t="array" ref="B47">IFERROR(INDEX('HP Schools Calculation'!$C$3:$C$2378,SMALL(IF('HP Schools Calculation'!$A$3:$A$2378=TEXT(LEFT($B$1,5),"00000"),ROW('HP Schools Calculation'!$C$3:$C$2378)-ROW('HP Schools Calculation'!C$3)+1),ROWS('HP Schools Calculation'!C$3:C35))),"")</f>
        <v/>
      </c>
      <c r="C47" t="str">
        <f>_xlfn.IFNA(VLOOKUP($B47,Schools,'HP Schools Calculation'!D$1,0),"")</f>
        <v/>
      </c>
      <c r="D47" s="56" t="str">
        <f>_xlfn.IFNA(VLOOKUP($B47,'2023-24 School Level AAFTE'!$C$4:$N$2454,'2023-24 School Level AAFTE'!$N$1,0),"")</f>
        <v/>
      </c>
      <c r="E47" s="57" t="str">
        <f>_xlfn.IFNA(VLOOKUP($B47,Schools,'HP Schools Calculation'!G$1,0)-F47,"")</f>
        <v/>
      </c>
      <c r="F47" s="57" t="str">
        <f>_xlfn.IFNA(VLOOKUP($B47,'2023-24 School Level AAFTE'!$C$4:$O$2454,'2023-24 School Level AAFTE'!$F$1,0),"")</f>
        <v/>
      </c>
      <c r="G47" s="65" t="str">
        <f>_xlfn.IFNA(VLOOKUP($B47,Schools,'HP Schools Calculation'!Y$1,0),"")</f>
        <v/>
      </c>
      <c r="H47" s="76">
        <v>0</v>
      </c>
      <c r="I47" s="88">
        <v>0</v>
      </c>
      <c r="J47" s="57"/>
      <c r="K47" s="73" t="str">
        <f t="shared" si="0"/>
        <v/>
      </c>
      <c r="L47" s="73" t="str">
        <f t="shared" si="1"/>
        <v/>
      </c>
      <c r="M47" s="154" t="str">
        <f t="shared" si="2"/>
        <v/>
      </c>
      <c r="N47" s="61"/>
      <c r="O47" s="79" t="str">
        <f t="shared" si="3"/>
        <v/>
      </c>
    </row>
    <row r="48" spans="2:15" x14ac:dyDescent="0.25">
      <c r="B48" s="82" t="str" cm="1">
        <f t="array" ref="B48">IFERROR(INDEX('HP Schools Calculation'!$C$3:$C$2378,SMALL(IF('HP Schools Calculation'!$A$3:$A$2378=TEXT(LEFT($B$1,5),"00000"),ROW('HP Schools Calculation'!$C$3:$C$2378)-ROW('HP Schools Calculation'!C$3)+1),ROWS('HP Schools Calculation'!C$3:C36))),"")</f>
        <v/>
      </c>
      <c r="C48" t="str">
        <f>_xlfn.IFNA(VLOOKUP($B48,Schools,'HP Schools Calculation'!D$1,0),"")</f>
        <v/>
      </c>
      <c r="D48" s="56" t="str">
        <f>_xlfn.IFNA(VLOOKUP($B48,'2023-24 School Level AAFTE'!$C$4:$N$2454,'2023-24 School Level AAFTE'!$N$1,0),"")</f>
        <v/>
      </c>
      <c r="E48" s="57" t="str">
        <f>_xlfn.IFNA(VLOOKUP($B48,Schools,'HP Schools Calculation'!G$1,0)-F48,"")</f>
        <v/>
      </c>
      <c r="F48" s="57" t="str">
        <f>_xlfn.IFNA(VLOOKUP($B48,'2023-24 School Level AAFTE'!$C$4:$O$2454,'2023-24 School Level AAFTE'!$F$1,0),"")</f>
        <v/>
      </c>
      <c r="G48" s="65" t="str">
        <f>_xlfn.IFNA(VLOOKUP($B48,Schools,'HP Schools Calculation'!Y$1,0),"")</f>
        <v/>
      </c>
      <c r="H48" s="76">
        <v>0</v>
      </c>
      <c r="I48" s="88">
        <v>0</v>
      </c>
      <c r="J48" s="57"/>
      <c r="K48" s="73" t="str">
        <f t="shared" si="0"/>
        <v/>
      </c>
      <c r="L48" s="73" t="str">
        <f t="shared" si="1"/>
        <v/>
      </c>
      <c r="M48" s="154" t="str">
        <f t="shared" si="2"/>
        <v/>
      </c>
      <c r="N48" s="61"/>
      <c r="O48" s="79" t="str">
        <f t="shared" si="3"/>
        <v/>
      </c>
    </row>
    <row r="49" spans="2:15" x14ac:dyDescent="0.25">
      <c r="B49" s="82" t="str" cm="1">
        <f t="array" ref="B49">IFERROR(INDEX('HP Schools Calculation'!$C$3:$C$2378,SMALL(IF('HP Schools Calculation'!$A$3:$A$2378=TEXT(LEFT($B$1,5),"00000"),ROW('HP Schools Calculation'!$C$3:$C$2378)-ROW('HP Schools Calculation'!C$3)+1),ROWS('HP Schools Calculation'!C$3:C37))),"")</f>
        <v/>
      </c>
      <c r="C49" t="str">
        <f>_xlfn.IFNA(VLOOKUP($B49,Schools,'HP Schools Calculation'!D$1,0),"")</f>
        <v/>
      </c>
      <c r="D49" s="56" t="str">
        <f>_xlfn.IFNA(VLOOKUP($B49,'2023-24 School Level AAFTE'!$C$4:$N$2454,'2023-24 School Level AAFTE'!$N$1,0),"")</f>
        <v/>
      </c>
      <c r="E49" s="57" t="str">
        <f>_xlfn.IFNA(VLOOKUP($B49,Schools,'HP Schools Calculation'!G$1,0)-F49,"")</f>
        <v/>
      </c>
      <c r="F49" s="57" t="str">
        <f>_xlfn.IFNA(VLOOKUP($B49,'2023-24 School Level AAFTE'!$C$4:$O$2454,'2023-24 School Level AAFTE'!$F$1,0),"")</f>
        <v/>
      </c>
      <c r="G49" s="65" t="str">
        <f>_xlfn.IFNA(VLOOKUP($B49,Schools,'HP Schools Calculation'!Y$1,0),"")</f>
        <v/>
      </c>
      <c r="H49" s="76">
        <v>0</v>
      </c>
      <c r="I49" s="88">
        <v>0</v>
      </c>
      <c r="J49" s="57"/>
      <c r="K49" s="73" t="str">
        <f t="shared" si="0"/>
        <v/>
      </c>
      <c r="L49" s="73" t="str">
        <f t="shared" si="1"/>
        <v/>
      </c>
      <c r="M49" s="154" t="str">
        <f t="shared" si="2"/>
        <v/>
      </c>
      <c r="N49" s="61"/>
      <c r="O49" s="79" t="str">
        <f t="shared" si="3"/>
        <v/>
      </c>
    </row>
    <row r="50" spans="2:15" x14ac:dyDescent="0.25">
      <c r="B50" s="82" t="str" cm="1">
        <f t="array" ref="B50">IFERROR(INDEX('HP Schools Calculation'!$C$3:$C$2378,SMALL(IF('HP Schools Calculation'!$A$3:$A$2378=TEXT(LEFT($B$1,5),"00000"),ROW('HP Schools Calculation'!$C$3:$C$2378)-ROW('HP Schools Calculation'!C$3)+1),ROWS('HP Schools Calculation'!C$3:C38))),"")</f>
        <v/>
      </c>
      <c r="C50" t="str">
        <f>_xlfn.IFNA(VLOOKUP($B50,Schools,'HP Schools Calculation'!D$1,0),"")</f>
        <v/>
      </c>
      <c r="D50" s="56" t="str">
        <f>_xlfn.IFNA(VLOOKUP($B50,'2023-24 School Level AAFTE'!$C$4:$N$2454,'2023-24 School Level AAFTE'!$N$1,0),"")</f>
        <v/>
      </c>
      <c r="E50" s="57" t="str">
        <f>_xlfn.IFNA(VLOOKUP($B50,Schools,'HP Schools Calculation'!G$1,0)-F50,"")</f>
        <v/>
      </c>
      <c r="F50" s="57" t="str">
        <f>_xlfn.IFNA(VLOOKUP($B50,'2023-24 School Level AAFTE'!$C$4:$O$2454,'2023-24 School Level AAFTE'!$F$1,0),"")</f>
        <v/>
      </c>
      <c r="G50" s="65" t="str">
        <f>_xlfn.IFNA(VLOOKUP($B50,Schools,'HP Schools Calculation'!Y$1,0),"")</f>
        <v/>
      </c>
      <c r="H50" s="76">
        <v>0</v>
      </c>
      <c r="I50" s="88">
        <v>0</v>
      </c>
      <c r="J50" s="57"/>
      <c r="K50" s="73" t="str">
        <f t="shared" si="0"/>
        <v/>
      </c>
      <c r="L50" s="73" t="str">
        <f t="shared" si="1"/>
        <v/>
      </c>
      <c r="M50" s="154" t="str">
        <f t="shared" si="2"/>
        <v/>
      </c>
      <c r="N50" s="61"/>
      <c r="O50" s="79" t="str">
        <f t="shared" si="3"/>
        <v/>
      </c>
    </row>
    <row r="51" spans="2:15" x14ac:dyDescent="0.25">
      <c r="B51" s="82" t="str" cm="1">
        <f t="array" ref="B51">IFERROR(INDEX('HP Schools Calculation'!$C$3:$C$2378,SMALL(IF('HP Schools Calculation'!$A$3:$A$2378=TEXT(LEFT($B$1,5),"00000"),ROW('HP Schools Calculation'!$C$3:$C$2378)-ROW('HP Schools Calculation'!C$3)+1),ROWS('HP Schools Calculation'!C$3:C39))),"")</f>
        <v/>
      </c>
      <c r="C51" t="str">
        <f>_xlfn.IFNA(VLOOKUP($B51,Schools,'HP Schools Calculation'!D$1,0),"")</f>
        <v/>
      </c>
      <c r="D51" s="56" t="str">
        <f>_xlfn.IFNA(VLOOKUP($B51,'2023-24 School Level AAFTE'!$C$4:$N$2454,'2023-24 School Level AAFTE'!$N$1,0),"")</f>
        <v/>
      </c>
      <c r="E51" s="57" t="str">
        <f>_xlfn.IFNA(VLOOKUP($B51,Schools,'HP Schools Calculation'!G$1,0)-F51,"")</f>
        <v/>
      </c>
      <c r="F51" s="57" t="str">
        <f>_xlfn.IFNA(VLOOKUP($B51,'2023-24 School Level AAFTE'!$C$4:$O$2454,'2023-24 School Level AAFTE'!$F$1,0),"")</f>
        <v/>
      </c>
      <c r="G51" s="65" t="str">
        <f>_xlfn.IFNA(VLOOKUP($B51,Schools,'HP Schools Calculation'!Y$1,0),"")</f>
        <v/>
      </c>
      <c r="H51" s="76">
        <v>0</v>
      </c>
      <c r="I51" s="88">
        <v>0</v>
      </c>
      <c r="J51" s="57"/>
      <c r="K51" s="73" t="str">
        <f t="shared" si="0"/>
        <v/>
      </c>
      <c r="L51" s="73" t="str">
        <f t="shared" si="1"/>
        <v/>
      </c>
      <c r="M51" s="154" t="str">
        <f t="shared" si="2"/>
        <v/>
      </c>
      <c r="N51" s="61"/>
      <c r="O51" s="79" t="str">
        <f t="shared" si="3"/>
        <v/>
      </c>
    </row>
    <row r="52" spans="2:15" x14ac:dyDescent="0.25">
      <c r="B52" s="82" t="str" cm="1">
        <f t="array" ref="B52">IFERROR(INDEX('HP Schools Calculation'!$C$3:$C$2378,SMALL(IF('HP Schools Calculation'!$A$3:$A$2378=TEXT(LEFT($B$1,5),"00000"),ROW('HP Schools Calculation'!$C$3:$C$2378)-ROW('HP Schools Calculation'!C$3)+1),ROWS('HP Schools Calculation'!C$3:C40))),"")</f>
        <v/>
      </c>
      <c r="C52" t="str">
        <f>_xlfn.IFNA(VLOOKUP($B52,Schools,'HP Schools Calculation'!D$1,0),"")</f>
        <v/>
      </c>
      <c r="D52" s="56" t="str">
        <f>_xlfn.IFNA(VLOOKUP($B52,'2023-24 School Level AAFTE'!$C$4:$N$2454,'2023-24 School Level AAFTE'!$N$1,0),"")</f>
        <v/>
      </c>
      <c r="E52" s="57" t="str">
        <f>_xlfn.IFNA(VLOOKUP($B52,Schools,'HP Schools Calculation'!G$1,0)-F52,"")</f>
        <v/>
      </c>
      <c r="F52" s="57" t="str">
        <f>_xlfn.IFNA(VLOOKUP($B52,'2023-24 School Level AAFTE'!$C$4:$O$2454,'2023-24 School Level AAFTE'!$F$1,0),"")</f>
        <v/>
      </c>
      <c r="G52" s="65" t="str">
        <f>_xlfn.IFNA(VLOOKUP($B52,Schools,'HP Schools Calculation'!Y$1,0),"")</f>
        <v/>
      </c>
      <c r="H52" s="76">
        <v>0</v>
      </c>
      <c r="I52" s="88">
        <v>0</v>
      </c>
      <c r="J52" s="57"/>
      <c r="K52" s="73" t="str">
        <f t="shared" si="0"/>
        <v/>
      </c>
      <c r="L52" s="73" t="str">
        <f t="shared" si="1"/>
        <v/>
      </c>
      <c r="M52" s="154" t="str">
        <f t="shared" si="2"/>
        <v/>
      </c>
      <c r="N52" s="61"/>
      <c r="O52" s="79" t="str">
        <f t="shared" si="3"/>
        <v/>
      </c>
    </row>
    <row r="53" spans="2:15" x14ac:dyDescent="0.25">
      <c r="B53" s="82" t="str" cm="1">
        <f t="array" ref="B53">IFERROR(INDEX('HP Schools Calculation'!$C$3:$C$2378,SMALL(IF('HP Schools Calculation'!$A$3:$A$2378=TEXT(LEFT($B$1,5),"00000"),ROW('HP Schools Calculation'!$C$3:$C$2378)-ROW('HP Schools Calculation'!C$3)+1),ROWS('HP Schools Calculation'!C$3:C41))),"")</f>
        <v/>
      </c>
      <c r="C53" t="str">
        <f>_xlfn.IFNA(VLOOKUP($B53,Schools,'HP Schools Calculation'!D$1,0),"")</f>
        <v/>
      </c>
      <c r="D53" s="56" t="str">
        <f>_xlfn.IFNA(VLOOKUP($B53,'2023-24 School Level AAFTE'!$C$4:$N$2454,'2023-24 School Level AAFTE'!$N$1,0),"")</f>
        <v/>
      </c>
      <c r="E53" s="57" t="str">
        <f>_xlfn.IFNA(VLOOKUP($B53,Schools,'HP Schools Calculation'!G$1,0)-F53,"")</f>
        <v/>
      </c>
      <c r="F53" s="57" t="str">
        <f>_xlfn.IFNA(VLOOKUP($B53,'2023-24 School Level AAFTE'!$C$4:$O$2454,'2023-24 School Level AAFTE'!$F$1,0),"")</f>
        <v/>
      </c>
      <c r="G53" s="65" t="str">
        <f>_xlfn.IFNA(VLOOKUP($B53,Schools,'HP Schools Calculation'!Y$1,0),"")</f>
        <v/>
      </c>
      <c r="H53" s="76">
        <v>0</v>
      </c>
      <c r="I53" s="88">
        <v>0</v>
      </c>
      <c r="J53" s="57"/>
      <c r="K53" s="73" t="str">
        <f t="shared" si="0"/>
        <v/>
      </c>
      <c r="L53" s="73" t="str">
        <f t="shared" si="1"/>
        <v/>
      </c>
      <c r="M53" s="154" t="str">
        <f t="shared" si="2"/>
        <v/>
      </c>
      <c r="N53" s="61"/>
      <c r="O53" s="79" t="str">
        <f t="shared" si="3"/>
        <v/>
      </c>
    </row>
    <row r="54" spans="2:15" x14ac:dyDescent="0.25">
      <c r="B54" s="82" t="str" cm="1">
        <f t="array" ref="B54">IFERROR(INDEX('HP Schools Calculation'!$C$3:$C$2378,SMALL(IF('HP Schools Calculation'!$A$3:$A$2378=TEXT(LEFT($B$1,5),"00000"),ROW('HP Schools Calculation'!$C$3:$C$2378)-ROW('HP Schools Calculation'!C$3)+1),ROWS('HP Schools Calculation'!C$3:C42))),"")</f>
        <v/>
      </c>
      <c r="C54" t="str">
        <f>_xlfn.IFNA(VLOOKUP($B54,Schools,'HP Schools Calculation'!D$1,0),"")</f>
        <v/>
      </c>
      <c r="D54" s="56" t="str">
        <f>_xlfn.IFNA(VLOOKUP($B54,'2023-24 School Level AAFTE'!$C$4:$N$2454,'2023-24 School Level AAFTE'!$N$1,0),"")</f>
        <v/>
      </c>
      <c r="E54" s="57" t="str">
        <f>_xlfn.IFNA(VLOOKUP($B54,Schools,'HP Schools Calculation'!G$1,0)-F54,"")</f>
        <v/>
      </c>
      <c r="F54" s="57" t="str">
        <f>_xlfn.IFNA(VLOOKUP($B54,'2023-24 School Level AAFTE'!$C$4:$O$2454,'2023-24 School Level AAFTE'!$F$1,0),"")</f>
        <v/>
      </c>
      <c r="G54" s="65" t="str">
        <f>_xlfn.IFNA(VLOOKUP($B54,Schools,'HP Schools Calculation'!Y$1,0),"")</f>
        <v/>
      </c>
      <c r="H54" s="76">
        <v>0</v>
      </c>
      <c r="I54" s="88">
        <v>0</v>
      </c>
      <c r="J54" s="57"/>
      <c r="K54" s="73" t="str">
        <f t="shared" si="0"/>
        <v/>
      </c>
      <c r="L54" s="73" t="str">
        <f t="shared" si="1"/>
        <v/>
      </c>
      <c r="M54" s="154" t="str">
        <f t="shared" si="2"/>
        <v/>
      </c>
      <c r="N54" s="61"/>
      <c r="O54" s="79" t="str">
        <f t="shared" si="3"/>
        <v/>
      </c>
    </row>
    <row r="55" spans="2:15" x14ac:dyDescent="0.25">
      <c r="B55" s="82" t="str" cm="1">
        <f t="array" ref="B55">IFERROR(INDEX('HP Schools Calculation'!$C$3:$C$2378,SMALL(IF('HP Schools Calculation'!$A$3:$A$2378=TEXT(LEFT($B$1,5),"00000"),ROW('HP Schools Calculation'!$C$3:$C$2378)-ROW('HP Schools Calculation'!C$3)+1),ROWS('HP Schools Calculation'!C$3:C43))),"")</f>
        <v/>
      </c>
      <c r="C55" t="str">
        <f>_xlfn.IFNA(VLOOKUP($B55,Schools,'HP Schools Calculation'!D$1,0),"")</f>
        <v/>
      </c>
      <c r="D55" s="56" t="str">
        <f>_xlfn.IFNA(VLOOKUP($B55,'2023-24 School Level AAFTE'!$C$4:$N$2454,'2023-24 School Level AAFTE'!$N$1,0),"")</f>
        <v/>
      </c>
      <c r="E55" s="57" t="str">
        <f>_xlfn.IFNA(VLOOKUP($B55,Schools,'HP Schools Calculation'!G$1,0)-F55,"")</f>
        <v/>
      </c>
      <c r="F55" s="57" t="str">
        <f>_xlfn.IFNA(VLOOKUP($B55,'2023-24 School Level AAFTE'!$C$4:$O$2454,'2023-24 School Level AAFTE'!$F$1,0),"")</f>
        <v/>
      </c>
      <c r="G55" s="65" t="str">
        <f>_xlfn.IFNA(VLOOKUP($B55,Schools,'HP Schools Calculation'!Y$1,0),"")</f>
        <v/>
      </c>
      <c r="H55" s="76">
        <v>0</v>
      </c>
      <c r="I55" s="88">
        <v>0</v>
      </c>
      <c r="J55" s="57"/>
      <c r="K55" s="73" t="str">
        <f t="shared" si="0"/>
        <v/>
      </c>
      <c r="L55" s="73" t="str">
        <f t="shared" si="1"/>
        <v/>
      </c>
      <c r="M55" s="154" t="str">
        <f t="shared" si="2"/>
        <v/>
      </c>
      <c r="N55" s="61"/>
      <c r="O55" s="79" t="str">
        <f t="shared" si="3"/>
        <v/>
      </c>
    </row>
    <row r="56" spans="2:15" x14ac:dyDescent="0.25">
      <c r="B56" s="82" t="str" cm="1">
        <f t="array" ref="B56">IFERROR(INDEX('HP Schools Calculation'!$C$3:$C$2378,SMALL(IF('HP Schools Calculation'!$A$3:$A$2378=TEXT(LEFT($B$1,5),"00000"),ROW('HP Schools Calculation'!$C$3:$C$2378)-ROW('HP Schools Calculation'!C$3)+1),ROWS('HP Schools Calculation'!C$3:C44))),"")</f>
        <v/>
      </c>
      <c r="C56" t="str">
        <f>_xlfn.IFNA(VLOOKUP($B56,Schools,'HP Schools Calculation'!D$1,0),"")</f>
        <v/>
      </c>
      <c r="D56" s="56" t="str">
        <f>_xlfn.IFNA(VLOOKUP($B56,'2023-24 School Level AAFTE'!$C$4:$N$2454,'2023-24 School Level AAFTE'!$N$1,0),"")</f>
        <v/>
      </c>
      <c r="E56" s="57" t="str">
        <f>_xlfn.IFNA(VLOOKUP($B56,Schools,'HP Schools Calculation'!G$1,0)-F56,"")</f>
        <v/>
      </c>
      <c r="F56" s="57" t="str">
        <f>_xlfn.IFNA(VLOOKUP($B56,'2023-24 School Level AAFTE'!$C$4:$O$2454,'2023-24 School Level AAFTE'!$F$1,0),"")</f>
        <v/>
      </c>
      <c r="G56" s="65" t="str">
        <f>_xlfn.IFNA(VLOOKUP($B56,Schools,'HP Schools Calculation'!Y$1,0),"")</f>
        <v/>
      </c>
      <c r="H56" s="76">
        <v>0</v>
      </c>
      <c r="I56" s="88">
        <v>0</v>
      </c>
      <c r="J56" s="57"/>
      <c r="K56" s="73" t="str">
        <f t="shared" si="0"/>
        <v/>
      </c>
      <c r="L56" s="73" t="str">
        <f t="shared" si="1"/>
        <v/>
      </c>
      <c r="M56" s="154" t="str">
        <f t="shared" si="2"/>
        <v/>
      </c>
      <c r="N56" s="61"/>
      <c r="O56" s="79" t="str">
        <f t="shared" si="3"/>
        <v/>
      </c>
    </row>
    <row r="57" spans="2:15" x14ac:dyDescent="0.25">
      <c r="B57" s="82" t="str" cm="1">
        <f t="array" ref="B57">IFERROR(INDEX('HP Schools Calculation'!$C$3:$C$2378,SMALL(IF('HP Schools Calculation'!$A$3:$A$2378=TEXT(LEFT($B$1,5),"00000"),ROW('HP Schools Calculation'!$C$3:$C$2378)-ROW('HP Schools Calculation'!C$3)+1),ROWS('HP Schools Calculation'!C$3:C45))),"")</f>
        <v/>
      </c>
      <c r="C57" t="str">
        <f>_xlfn.IFNA(VLOOKUP($B57,Schools,'HP Schools Calculation'!D$1,0),"")</f>
        <v/>
      </c>
      <c r="D57" s="56" t="str">
        <f>_xlfn.IFNA(VLOOKUP($B57,'2023-24 School Level AAFTE'!$C$4:$N$2454,'2023-24 School Level AAFTE'!$N$1,0),"")</f>
        <v/>
      </c>
      <c r="E57" s="57" t="str">
        <f>_xlfn.IFNA(VLOOKUP($B57,Schools,'HP Schools Calculation'!G$1,0)-F57,"")</f>
        <v/>
      </c>
      <c r="F57" s="57" t="str">
        <f>_xlfn.IFNA(VLOOKUP($B57,'2023-24 School Level AAFTE'!$C$4:$O$2454,'2023-24 School Level AAFTE'!$F$1,0),"")</f>
        <v/>
      </c>
      <c r="G57" s="65" t="str">
        <f>_xlfn.IFNA(VLOOKUP($B57,Schools,'HP Schools Calculation'!Y$1,0),"")</f>
        <v/>
      </c>
      <c r="H57" s="76">
        <v>0</v>
      </c>
      <c r="I57" s="88">
        <v>0</v>
      </c>
      <c r="J57" s="57"/>
      <c r="K57" s="73" t="str">
        <f t="shared" si="0"/>
        <v/>
      </c>
      <c r="L57" s="73" t="str">
        <f t="shared" si="1"/>
        <v/>
      </c>
      <c r="M57" s="154" t="str">
        <f t="shared" si="2"/>
        <v/>
      </c>
      <c r="N57" s="61"/>
      <c r="O57" s="79" t="str">
        <f t="shared" si="3"/>
        <v/>
      </c>
    </row>
    <row r="58" spans="2:15" x14ac:dyDescent="0.25">
      <c r="B58" s="82" t="str" cm="1">
        <f t="array" ref="B58">IFERROR(INDEX('HP Schools Calculation'!$C$3:$C$2378,SMALL(IF('HP Schools Calculation'!$A$3:$A$2378=TEXT(LEFT($B$1,5),"00000"),ROW('HP Schools Calculation'!$C$3:$C$2378)-ROW('HP Schools Calculation'!C$3)+1),ROWS('HP Schools Calculation'!C$3:C46))),"")</f>
        <v/>
      </c>
      <c r="C58" t="str">
        <f>_xlfn.IFNA(VLOOKUP($B58,Schools,'HP Schools Calculation'!D$1,0),"")</f>
        <v/>
      </c>
      <c r="D58" s="56" t="str">
        <f>_xlfn.IFNA(VLOOKUP($B58,'2023-24 School Level AAFTE'!$C$4:$N$2454,'2023-24 School Level AAFTE'!$N$1,0),"")</f>
        <v/>
      </c>
      <c r="E58" s="57" t="str">
        <f>_xlfn.IFNA(VLOOKUP($B58,Schools,'HP Schools Calculation'!G$1,0)-F58,"")</f>
        <v/>
      </c>
      <c r="F58" s="57" t="str">
        <f>_xlfn.IFNA(VLOOKUP($B58,'2023-24 School Level AAFTE'!$C$4:$O$2454,'2023-24 School Level AAFTE'!$F$1,0),"")</f>
        <v/>
      </c>
      <c r="G58" s="65" t="str">
        <f>_xlfn.IFNA(VLOOKUP($B58,Schools,'HP Schools Calculation'!Y$1,0),"")</f>
        <v/>
      </c>
      <c r="H58" s="76">
        <v>0</v>
      </c>
      <c r="I58" s="88">
        <v>0</v>
      </c>
      <c r="J58" s="57"/>
      <c r="K58" s="73" t="str">
        <f t="shared" si="0"/>
        <v/>
      </c>
      <c r="L58" s="73" t="str">
        <f t="shared" si="1"/>
        <v/>
      </c>
      <c r="M58" s="154" t="str">
        <f t="shared" si="2"/>
        <v/>
      </c>
      <c r="N58" s="61"/>
      <c r="O58" s="79" t="str">
        <f t="shared" si="3"/>
        <v/>
      </c>
    </row>
    <row r="59" spans="2:15" x14ac:dyDescent="0.25">
      <c r="B59" s="82" t="str" cm="1">
        <f t="array" ref="B59">IFERROR(INDEX('HP Schools Calculation'!$C$3:$C$2378,SMALL(IF('HP Schools Calculation'!$A$3:$A$2378=TEXT(LEFT($B$1,5),"00000"),ROW('HP Schools Calculation'!$C$3:$C$2378)-ROW('HP Schools Calculation'!C$3)+1),ROWS('HP Schools Calculation'!C$3:C47))),"")</f>
        <v/>
      </c>
      <c r="C59" t="str">
        <f>_xlfn.IFNA(VLOOKUP($B59,Schools,'HP Schools Calculation'!D$1,0),"")</f>
        <v/>
      </c>
      <c r="D59" s="56" t="str">
        <f>_xlfn.IFNA(VLOOKUP($B59,'2023-24 School Level AAFTE'!$C$4:$N$2454,'2023-24 School Level AAFTE'!$N$1,0),"")</f>
        <v/>
      </c>
      <c r="E59" s="57" t="str">
        <f>_xlfn.IFNA(VLOOKUP($B59,Schools,'HP Schools Calculation'!G$1,0)-F59,"")</f>
        <v/>
      </c>
      <c r="F59" s="57" t="str">
        <f>_xlfn.IFNA(VLOOKUP($B59,'2023-24 School Level AAFTE'!$C$4:$O$2454,'2023-24 School Level AAFTE'!$F$1,0),"")</f>
        <v/>
      </c>
      <c r="G59" s="65" t="str">
        <f>_xlfn.IFNA(VLOOKUP($B59,Schools,'HP Schools Calculation'!Y$1,0),"")</f>
        <v/>
      </c>
      <c r="H59" s="76">
        <v>0</v>
      </c>
      <c r="I59" s="88">
        <v>0</v>
      </c>
      <c r="J59" s="57"/>
      <c r="K59" s="73" t="str">
        <f t="shared" si="0"/>
        <v/>
      </c>
      <c r="L59" s="73" t="str">
        <f t="shared" si="1"/>
        <v/>
      </c>
      <c r="M59" s="154" t="str">
        <f t="shared" si="2"/>
        <v/>
      </c>
      <c r="N59" s="61"/>
      <c r="O59" s="79" t="str">
        <f t="shared" si="3"/>
        <v/>
      </c>
    </row>
    <row r="60" spans="2:15" x14ac:dyDescent="0.25">
      <c r="B60" s="82" t="str" cm="1">
        <f t="array" ref="B60">IFERROR(INDEX('HP Schools Calculation'!$C$3:$C$2378,SMALL(IF('HP Schools Calculation'!$A$3:$A$2378=TEXT(LEFT($B$1,5),"00000"),ROW('HP Schools Calculation'!$C$3:$C$2378)-ROW('HP Schools Calculation'!C$3)+1),ROWS('HP Schools Calculation'!C$3:C48))),"")</f>
        <v/>
      </c>
      <c r="C60" t="str">
        <f>_xlfn.IFNA(VLOOKUP($B60,Schools,'HP Schools Calculation'!D$1,0),"")</f>
        <v/>
      </c>
      <c r="D60" s="56" t="str">
        <f>_xlfn.IFNA(VLOOKUP($B60,'2023-24 School Level AAFTE'!$C$4:$N$2454,'2023-24 School Level AAFTE'!$N$1,0),"")</f>
        <v/>
      </c>
      <c r="E60" s="57" t="str">
        <f>_xlfn.IFNA(VLOOKUP($B60,Schools,'HP Schools Calculation'!G$1,0)-F60,"")</f>
        <v/>
      </c>
      <c r="F60" s="57" t="str">
        <f>_xlfn.IFNA(VLOOKUP($B60,'2023-24 School Level AAFTE'!$C$4:$O$2454,'2023-24 School Level AAFTE'!$F$1,0),"")</f>
        <v/>
      </c>
      <c r="G60" s="65" t="str">
        <f>_xlfn.IFNA(VLOOKUP($B60,Schools,'HP Schools Calculation'!Y$1,0),"")</f>
        <v/>
      </c>
      <c r="H60" s="76">
        <v>0</v>
      </c>
      <c r="I60" s="88">
        <v>0</v>
      </c>
      <c r="J60" s="57"/>
      <c r="K60" s="73" t="str">
        <f t="shared" si="0"/>
        <v/>
      </c>
      <c r="L60" s="73" t="str">
        <f t="shared" si="1"/>
        <v/>
      </c>
      <c r="M60" s="154" t="str">
        <f t="shared" si="2"/>
        <v/>
      </c>
      <c r="N60" s="61"/>
      <c r="O60" s="79" t="str">
        <f t="shared" si="3"/>
        <v/>
      </c>
    </row>
    <row r="61" spans="2:15" x14ac:dyDescent="0.25">
      <c r="B61" s="82" t="str" cm="1">
        <f t="array" ref="B61">IFERROR(INDEX('HP Schools Calculation'!$C$3:$C$2378,SMALL(IF('HP Schools Calculation'!$A$3:$A$2378=TEXT(LEFT($B$1,5),"00000"),ROW('HP Schools Calculation'!$C$3:$C$2378)-ROW('HP Schools Calculation'!C$3)+1),ROWS('HP Schools Calculation'!C$3:C49))),"")</f>
        <v/>
      </c>
      <c r="C61" t="str">
        <f>_xlfn.IFNA(VLOOKUP($B61,Schools,'HP Schools Calculation'!D$1,0),"")</f>
        <v/>
      </c>
      <c r="D61" s="56" t="str">
        <f>_xlfn.IFNA(VLOOKUP($B61,'2023-24 School Level AAFTE'!$C$4:$N$2454,'2023-24 School Level AAFTE'!$N$1,0),"")</f>
        <v/>
      </c>
      <c r="E61" s="57" t="str">
        <f>_xlfn.IFNA(VLOOKUP($B61,Schools,'HP Schools Calculation'!G$1,0)-F61,"")</f>
        <v/>
      </c>
      <c r="F61" s="57" t="str">
        <f>_xlfn.IFNA(VLOOKUP($B61,'2023-24 School Level AAFTE'!$C$4:$O$2454,'2023-24 School Level AAFTE'!$F$1,0),"")</f>
        <v/>
      </c>
      <c r="G61" s="65" t="str">
        <f>_xlfn.IFNA(VLOOKUP($B61,Schools,'HP Schools Calculation'!Y$1,0),"")</f>
        <v/>
      </c>
      <c r="H61" s="76">
        <v>0</v>
      </c>
      <c r="I61" s="88">
        <v>0</v>
      </c>
      <c r="J61" s="57"/>
      <c r="K61" s="73" t="str">
        <f t="shared" si="0"/>
        <v/>
      </c>
      <c r="L61" s="73" t="str">
        <f t="shared" si="1"/>
        <v/>
      </c>
      <c r="M61" s="154" t="str">
        <f t="shared" si="2"/>
        <v/>
      </c>
      <c r="N61" s="61"/>
      <c r="O61" s="79" t="str">
        <f t="shared" si="3"/>
        <v/>
      </c>
    </row>
    <row r="62" spans="2:15" x14ac:dyDescent="0.25">
      <c r="B62" s="82" t="str" cm="1">
        <f t="array" ref="B62">IFERROR(INDEX('HP Schools Calculation'!$C$3:$C$2378,SMALL(IF('HP Schools Calculation'!$A$3:$A$2378=TEXT(LEFT($B$1,5),"00000"),ROW('HP Schools Calculation'!$C$3:$C$2378)-ROW('HP Schools Calculation'!C$3)+1),ROWS('HP Schools Calculation'!C$3:C50))),"")</f>
        <v/>
      </c>
      <c r="C62" t="str">
        <f>_xlfn.IFNA(VLOOKUP($B62,Schools,'HP Schools Calculation'!D$1,0),"")</f>
        <v/>
      </c>
      <c r="D62" s="56" t="str">
        <f>_xlfn.IFNA(VLOOKUP($B62,'2023-24 School Level AAFTE'!$C$4:$N$2454,'2023-24 School Level AAFTE'!$N$1,0),"")</f>
        <v/>
      </c>
      <c r="E62" s="57" t="str">
        <f>_xlfn.IFNA(VLOOKUP($B62,Schools,'HP Schools Calculation'!G$1,0)-F62,"")</f>
        <v/>
      </c>
      <c r="F62" s="57" t="str">
        <f>_xlfn.IFNA(VLOOKUP($B62,'2023-24 School Level AAFTE'!$C$4:$O$2454,'2023-24 School Level AAFTE'!$F$1,0),"")</f>
        <v/>
      </c>
      <c r="G62" s="65" t="str">
        <f>_xlfn.IFNA(VLOOKUP($B62,Schools,'HP Schools Calculation'!Y$1,0),"")</f>
        <v/>
      </c>
      <c r="H62" s="76">
        <v>0</v>
      </c>
      <c r="I62" s="88">
        <v>0</v>
      </c>
      <c r="J62" s="57"/>
      <c r="K62" s="73" t="str">
        <f t="shared" si="0"/>
        <v/>
      </c>
      <c r="L62" s="73" t="str">
        <f t="shared" si="1"/>
        <v/>
      </c>
      <c r="M62" s="154" t="str">
        <f t="shared" si="2"/>
        <v/>
      </c>
      <c r="N62" s="61"/>
      <c r="O62" s="79" t="str">
        <f t="shared" si="3"/>
        <v/>
      </c>
    </row>
    <row r="63" spans="2:15" x14ac:dyDescent="0.25">
      <c r="B63" s="82" t="str" cm="1">
        <f t="array" ref="B63">IFERROR(INDEX('HP Schools Calculation'!$C$3:$C$2378,SMALL(IF('HP Schools Calculation'!$A$3:$A$2378=TEXT(LEFT($B$1,5),"00000"),ROW('HP Schools Calculation'!$C$3:$C$2378)-ROW('HP Schools Calculation'!C$3)+1),ROWS('HP Schools Calculation'!C$3:C51))),"")</f>
        <v/>
      </c>
      <c r="C63" t="str">
        <f>_xlfn.IFNA(VLOOKUP($B63,Schools,'HP Schools Calculation'!D$1,0),"")</f>
        <v/>
      </c>
      <c r="D63" s="56" t="str">
        <f>_xlfn.IFNA(VLOOKUP($B63,'2023-24 School Level AAFTE'!$C$4:$N$2454,'2023-24 School Level AAFTE'!$N$1,0),"")</f>
        <v/>
      </c>
      <c r="E63" s="57" t="str">
        <f>_xlfn.IFNA(VLOOKUP($B63,Schools,'HP Schools Calculation'!G$1,0)-F63,"")</f>
        <v/>
      </c>
      <c r="F63" s="57" t="str">
        <f>_xlfn.IFNA(VLOOKUP($B63,'2023-24 School Level AAFTE'!$C$4:$O$2454,'2023-24 School Level AAFTE'!$F$1,0),"")</f>
        <v/>
      </c>
      <c r="G63" s="65" t="str">
        <f>_xlfn.IFNA(VLOOKUP($B63,Schools,'HP Schools Calculation'!Y$1,0),"")</f>
        <v/>
      </c>
      <c r="H63" s="76">
        <v>0</v>
      </c>
      <c r="I63" s="88">
        <v>0</v>
      </c>
      <c r="J63" s="57"/>
      <c r="K63" s="73" t="str">
        <f t="shared" si="0"/>
        <v/>
      </c>
      <c r="L63" s="73" t="str">
        <f t="shared" si="1"/>
        <v/>
      </c>
      <c r="M63" s="154" t="str">
        <f t="shared" si="2"/>
        <v/>
      </c>
      <c r="N63" s="61"/>
      <c r="O63" s="79" t="str">
        <f t="shared" si="3"/>
        <v/>
      </c>
    </row>
    <row r="64" spans="2:15" x14ac:dyDescent="0.25">
      <c r="B64" s="82" t="str" cm="1">
        <f t="array" ref="B64">IFERROR(INDEX('HP Schools Calculation'!$C$3:$C$2378,SMALL(IF('HP Schools Calculation'!$A$3:$A$2378=TEXT(LEFT($B$1,5),"00000"),ROW('HP Schools Calculation'!$C$3:$C$2378)-ROW('HP Schools Calculation'!C$3)+1),ROWS('HP Schools Calculation'!C$3:C52))),"")</f>
        <v/>
      </c>
      <c r="C64" t="str">
        <f>_xlfn.IFNA(VLOOKUP($B64,Schools,'HP Schools Calculation'!D$1,0),"")</f>
        <v/>
      </c>
      <c r="D64" s="56" t="str">
        <f>_xlfn.IFNA(VLOOKUP($B64,'2023-24 School Level AAFTE'!$C$4:$N$2454,'2023-24 School Level AAFTE'!$N$1,0),"")</f>
        <v/>
      </c>
      <c r="E64" s="57" t="str">
        <f>_xlfn.IFNA(VLOOKUP($B64,Schools,'HP Schools Calculation'!G$1,0)-F64,"")</f>
        <v/>
      </c>
      <c r="F64" s="57" t="str">
        <f>_xlfn.IFNA(VLOOKUP($B64,'2023-24 School Level AAFTE'!$C$4:$O$2454,'2023-24 School Level AAFTE'!$F$1,0),"")</f>
        <v/>
      </c>
      <c r="G64" s="65" t="str">
        <f>_xlfn.IFNA(VLOOKUP($B64,Schools,'HP Schools Calculation'!Y$1,0),"")</f>
        <v/>
      </c>
      <c r="H64" s="76">
        <v>0</v>
      </c>
      <c r="I64" s="88">
        <v>0</v>
      </c>
      <c r="J64" s="57"/>
      <c r="K64" s="73" t="str">
        <f t="shared" si="0"/>
        <v/>
      </c>
      <c r="L64" s="73" t="str">
        <f t="shared" si="1"/>
        <v/>
      </c>
      <c r="M64" s="154" t="str">
        <f t="shared" si="2"/>
        <v/>
      </c>
      <c r="N64" s="61"/>
      <c r="O64" s="79" t="str">
        <f t="shared" si="3"/>
        <v/>
      </c>
    </row>
    <row r="65" spans="2:15" x14ac:dyDescent="0.25">
      <c r="B65" s="82" t="str" cm="1">
        <f t="array" ref="B65">IFERROR(INDEX('HP Schools Calculation'!$C$3:$C$2378,SMALL(IF('HP Schools Calculation'!$A$3:$A$2378=TEXT(LEFT($B$1,5),"00000"),ROW('HP Schools Calculation'!$C$3:$C$2378)-ROW('HP Schools Calculation'!C$3)+1),ROWS('HP Schools Calculation'!C$3:C53))),"")</f>
        <v/>
      </c>
      <c r="C65" t="str">
        <f>_xlfn.IFNA(VLOOKUP($B65,Schools,'HP Schools Calculation'!D$1,0),"")</f>
        <v/>
      </c>
      <c r="D65" s="56" t="str">
        <f>_xlfn.IFNA(VLOOKUP($B65,'2023-24 School Level AAFTE'!$C$4:$N$2454,'2023-24 School Level AAFTE'!$N$1,0),"")</f>
        <v/>
      </c>
      <c r="E65" s="57" t="str">
        <f>_xlfn.IFNA(VLOOKUP($B65,Schools,'HP Schools Calculation'!G$1,0)-F65,"")</f>
        <v/>
      </c>
      <c r="F65" s="57" t="str">
        <f>_xlfn.IFNA(VLOOKUP($B65,'2023-24 School Level AAFTE'!$C$4:$O$2454,'2023-24 School Level AAFTE'!$F$1,0),"")</f>
        <v/>
      </c>
      <c r="G65" s="65" t="str">
        <f>_xlfn.IFNA(VLOOKUP($B65,Schools,'HP Schools Calculation'!Y$1,0),"")</f>
        <v/>
      </c>
      <c r="H65" s="76">
        <v>0</v>
      </c>
      <c r="I65" s="88">
        <v>0</v>
      </c>
      <c r="J65" s="57"/>
      <c r="K65" s="73" t="str">
        <f t="shared" si="0"/>
        <v/>
      </c>
      <c r="L65" s="73" t="str">
        <f t="shared" si="1"/>
        <v/>
      </c>
      <c r="M65" s="154" t="str">
        <f t="shared" si="2"/>
        <v/>
      </c>
      <c r="N65" s="61"/>
      <c r="O65" s="79" t="str">
        <f t="shared" si="3"/>
        <v/>
      </c>
    </row>
    <row r="66" spans="2:15" x14ac:dyDescent="0.25">
      <c r="B66" s="82" t="str" cm="1">
        <f t="array" ref="B66">IFERROR(INDEX('HP Schools Calculation'!$C$3:$C$2378,SMALL(IF('HP Schools Calculation'!$A$3:$A$2378=TEXT(LEFT($B$1,5),"00000"),ROW('HP Schools Calculation'!$C$3:$C$2378)-ROW('HP Schools Calculation'!C$3)+1),ROWS('HP Schools Calculation'!C$3:C54))),"")</f>
        <v/>
      </c>
      <c r="C66" t="str">
        <f>_xlfn.IFNA(VLOOKUP($B66,Schools,'HP Schools Calculation'!D$1,0),"")</f>
        <v/>
      </c>
      <c r="D66" s="56" t="str">
        <f>_xlfn.IFNA(VLOOKUP($B66,'2023-24 School Level AAFTE'!$C$4:$N$2454,'2023-24 School Level AAFTE'!$N$1,0),"")</f>
        <v/>
      </c>
      <c r="E66" s="57" t="str">
        <f>_xlfn.IFNA(VLOOKUP($B66,Schools,'HP Schools Calculation'!G$1,0)-F66,"")</f>
        <v/>
      </c>
      <c r="F66" s="57" t="str">
        <f>_xlfn.IFNA(VLOOKUP($B66,'2023-24 School Level AAFTE'!$C$4:$O$2454,'2023-24 School Level AAFTE'!$F$1,0),"")</f>
        <v/>
      </c>
      <c r="G66" s="65" t="str">
        <f>_xlfn.IFNA(VLOOKUP($B66,Schools,'HP Schools Calculation'!Y$1,0),"")</f>
        <v/>
      </c>
      <c r="H66" s="76">
        <v>0</v>
      </c>
      <c r="I66" s="88">
        <v>0</v>
      </c>
      <c r="J66" s="57"/>
      <c r="K66" s="73" t="str">
        <f t="shared" si="0"/>
        <v/>
      </c>
      <c r="L66" s="73" t="str">
        <f t="shared" si="1"/>
        <v/>
      </c>
      <c r="M66" s="154" t="str">
        <f t="shared" si="2"/>
        <v/>
      </c>
      <c r="N66" s="61"/>
      <c r="O66" s="79" t="str">
        <f t="shared" si="3"/>
        <v/>
      </c>
    </row>
    <row r="67" spans="2:15" x14ac:dyDescent="0.25">
      <c r="B67" s="82" t="str" cm="1">
        <f t="array" ref="B67">IFERROR(INDEX('HP Schools Calculation'!$C$3:$C$2378,SMALL(IF('HP Schools Calculation'!$A$3:$A$2378=TEXT(LEFT($B$1,5),"00000"),ROW('HP Schools Calculation'!$C$3:$C$2378)-ROW('HP Schools Calculation'!C$3)+1),ROWS('HP Schools Calculation'!C$3:C55))),"")</f>
        <v/>
      </c>
      <c r="C67" t="str">
        <f>_xlfn.IFNA(VLOOKUP($B67,Schools,'HP Schools Calculation'!D$1,0),"")</f>
        <v/>
      </c>
      <c r="D67" s="56" t="str">
        <f>_xlfn.IFNA(VLOOKUP($B67,'2023-24 School Level AAFTE'!$C$4:$N$2454,'2023-24 School Level AAFTE'!$N$1,0),"")</f>
        <v/>
      </c>
      <c r="E67" s="57" t="str">
        <f>_xlfn.IFNA(VLOOKUP($B67,Schools,'HP Schools Calculation'!G$1,0)-F67,"")</f>
        <v/>
      </c>
      <c r="F67" s="57" t="str">
        <f>_xlfn.IFNA(VLOOKUP($B67,'2023-24 School Level AAFTE'!$C$4:$O$2454,'2023-24 School Level AAFTE'!$F$1,0),"")</f>
        <v/>
      </c>
      <c r="G67" s="65" t="str">
        <f>_xlfn.IFNA(VLOOKUP($B67,Schools,'HP Schools Calculation'!Y$1,0),"")</f>
        <v/>
      </c>
      <c r="H67" s="76">
        <v>0</v>
      </c>
      <c r="I67" s="88">
        <v>0</v>
      </c>
      <c r="J67" s="57"/>
      <c r="K67" s="73" t="str">
        <f t="shared" si="0"/>
        <v/>
      </c>
      <c r="L67" s="73" t="str">
        <f t="shared" si="1"/>
        <v/>
      </c>
      <c r="M67" s="154" t="str">
        <f t="shared" si="2"/>
        <v/>
      </c>
      <c r="N67" s="61"/>
      <c r="O67" s="79" t="str">
        <f t="shared" si="3"/>
        <v/>
      </c>
    </row>
    <row r="68" spans="2:15" x14ac:dyDescent="0.25">
      <c r="B68" s="82" t="str" cm="1">
        <f t="array" ref="B68">IFERROR(INDEX('HP Schools Calculation'!$C$3:$C$2378,SMALL(IF('HP Schools Calculation'!$A$3:$A$2378=TEXT(LEFT($B$1,5),"00000"),ROW('HP Schools Calculation'!$C$3:$C$2378)-ROW('HP Schools Calculation'!C$3)+1),ROWS('HP Schools Calculation'!C$3:C56))),"")</f>
        <v/>
      </c>
      <c r="C68" t="str">
        <f>_xlfn.IFNA(VLOOKUP($B68,Schools,'HP Schools Calculation'!D$1,0),"")</f>
        <v/>
      </c>
      <c r="D68" s="56" t="str">
        <f>_xlfn.IFNA(VLOOKUP($B68,'2023-24 School Level AAFTE'!$C$4:$N$2454,'2023-24 School Level AAFTE'!$N$1,0),"")</f>
        <v/>
      </c>
      <c r="E68" s="57" t="str">
        <f>_xlfn.IFNA(VLOOKUP($B68,Schools,'HP Schools Calculation'!G$1,0)-F68,"")</f>
        <v/>
      </c>
      <c r="F68" s="57" t="str">
        <f>_xlfn.IFNA(VLOOKUP($B68,'2023-24 School Level AAFTE'!$C$4:$O$2454,'2023-24 School Level AAFTE'!$F$1,0),"")</f>
        <v/>
      </c>
      <c r="G68" s="65" t="str">
        <f>_xlfn.IFNA(VLOOKUP($B68,Schools,'HP Schools Calculation'!Y$1,0),"")</f>
        <v/>
      </c>
      <c r="H68" s="76">
        <v>0</v>
      </c>
      <c r="I68" s="88">
        <v>0</v>
      </c>
      <c r="J68" s="57"/>
      <c r="K68" s="73" t="str">
        <f t="shared" si="0"/>
        <v/>
      </c>
      <c r="L68" s="73" t="str">
        <f t="shared" si="1"/>
        <v/>
      </c>
      <c r="M68" s="154" t="str">
        <f t="shared" si="2"/>
        <v/>
      </c>
      <c r="N68" s="61"/>
      <c r="O68" s="79" t="str">
        <f t="shared" si="3"/>
        <v/>
      </c>
    </row>
    <row r="69" spans="2:15" x14ac:dyDescent="0.25">
      <c r="B69" s="82" t="str" cm="1">
        <f t="array" ref="B69">IFERROR(INDEX('HP Schools Calculation'!$C$3:$C$2378,SMALL(IF('HP Schools Calculation'!$A$3:$A$2378=TEXT(LEFT($B$1,5),"00000"),ROW('HP Schools Calculation'!$C$3:$C$2378)-ROW('HP Schools Calculation'!C$3)+1),ROWS('HP Schools Calculation'!C$3:C57))),"")</f>
        <v/>
      </c>
      <c r="C69" t="str">
        <f>_xlfn.IFNA(VLOOKUP($B69,Schools,'HP Schools Calculation'!D$1,0),"")</f>
        <v/>
      </c>
      <c r="D69" s="56" t="str">
        <f>_xlfn.IFNA(VLOOKUP($B69,'2023-24 School Level AAFTE'!$C$4:$N$2454,'2023-24 School Level AAFTE'!$N$1,0),"")</f>
        <v/>
      </c>
      <c r="E69" s="57" t="str">
        <f>_xlfn.IFNA(VLOOKUP($B69,Schools,'HP Schools Calculation'!G$1,0)-F69,"")</f>
        <v/>
      </c>
      <c r="F69" s="57" t="str">
        <f>_xlfn.IFNA(VLOOKUP($B69,'2023-24 School Level AAFTE'!$C$4:$O$2454,'2023-24 School Level AAFTE'!$F$1,0),"")</f>
        <v/>
      </c>
      <c r="G69" s="65" t="str">
        <f>_xlfn.IFNA(VLOOKUP($B69,Schools,'HP Schools Calculation'!Y$1,0),"")</f>
        <v/>
      </c>
      <c r="H69" s="76">
        <v>0</v>
      </c>
      <c r="I69" s="88">
        <v>0</v>
      </c>
      <c r="J69" s="57"/>
      <c r="K69" s="73" t="str">
        <f t="shared" si="0"/>
        <v/>
      </c>
      <c r="L69" s="73" t="str">
        <f t="shared" si="1"/>
        <v/>
      </c>
      <c r="M69" s="154" t="str">
        <f t="shared" si="2"/>
        <v/>
      </c>
      <c r="N69" s="61"/>
      <c r="O69" s="79" t="str">
        <f t="shared" si="3"/>
        <v/>
      </c>
    </row>
    <row r="70" spans="2:15" x14ac:dyDescent="0.25">
      <c r="B70" s="82" t="str" cm="1">
        <f t="array" ref="B70">IFERROR(INDEX('HP Schools Calculation'!$C$3:$C$2378,SMALL(IF('HP Schools Calculation'!$A$3:$A$2378=TEXT(LEFT($B$1,5),"00000"),ROW('HP Schools Calculation'!$C$3:$C$2378)-ROW('HP Schools Calculation'!C$3)+1),ROWS('HP Schools Calculation'!C$3:C58))),"")</f>
        <v/>
      </c>
      <c r="C70" t="str">
        <f>_xlfn.IFNA(VLOOKUP($B70,Schools,'HP Schools Calculation'!D$1,0),"")</f>
        <v/>
      </c>
      <c r="D70" s="56" t="str">
        <f>_xlfn.IFNA(VLOOKUP($B70,'2023-24 School Level AAFTE'!$C$4:$N$2454,'2023-24 School Level AAFTE'!$N$1,0),"")</f>
        <v/>
      </c>
      <c r="E70" s="57" t="str">
        <f>_xlfn.IFNA(VLOOKUP($B70,Schools,'HP Schools Calculation'!G$1,0)-F70,"")</f>
        <v/>
      </c>
      <c r="F70" s="57" t="str">
        <f>_xlfn.IFNA(VLOOKUP($B70,'2023-24 School Level AAFTE'!$C$4:$O$2454,'2023-24 School Level AAFTE'!$F$1,0),"")</f>
        <v/>
      </c>
      <c r="G70" s="65" t="str">
        <f>_xlfn.IFNA(VLOOKUP($B70,Schools,'HP Schools Calculation'!Y$1,0),"")</f>
        <v/>
      </c>
      <c r="H70" s="76">
        <v>0</v>
      </c>
      <c r="I70" s="88">
        <v>0</v>
      </c>
      <c r="J70" s="57"/>
      <c r="K70" s="73" t="str">
        <f t="shared" si="0"/>
        <v/>
      </c>
      <c r="L70" s="73" t="str">
        <f t="shared" si="1"/>
        <v/>
      </c>
      <c r="M70" s="154" t="str">
        <f t="shared" si="2"/>
        <v/>
      </c>
      <c r="N70" s="61"/>
      <c r="O70" s="79" t="str">
        <f t="shared" si="3"/>
        <v/>
      </c>
    </row>
    <row r="71" spans="2:15" x14ac:dyDescent="0.25">
      <c r="B71" s="82" t="str" cm="1">
        <f t="array" ref="B71">IFERROR(INDEX('HP Schools Calculation'!$C$3:$C$2378,SMALL(IF('HP Schools Calculation'!$A$3:$A$2378=TEXT(LEFT($B$1,5),"00000"),ROW('HP Schools Calculation'!$C$3:$C$2378)-ROW('HP Schools Calculation'!C$3)+1),ROWS('HP Schools Calculation'!C$3:C59))),"")</f>
        <v/>
      </c>
      <c r="C71" t="str">
        <f>_xlfn.IFNA(VLOOKUP($B71,Schools,'HP Schools Calculation'!D$1,0),"")</f>
        <v/>
      </c>
      <c r="D71" s="56" t="str">
        <f>_xlfn.IFNA(VLOOKUP($B71,'2023-24 School Level AAFTE'!$C$4:$N$2454,'2023-24 School Level AAFTE'!$N$1,0),"")</f>
        <v/>
      </c>
      <c r="E71" s="57" t="str">
        <f>_xlfn.IFNA(VLOOKUP($B71,Schools,'HP Schools Calculation'!G$1,0)-F71,"")</f>
        <v/>
      </c>
      <c r="F71" s="57" t="str">
        <f>_xlfn.IFNA(VLOOKUP($B71,'2023-24 School Level AAFTE'!$C$4:$O$2454,'2023-24 School Level AAFTE'!$F$1,0),"")</f>
        <v/>
      </c>
      <c r="G71" s="65" t="str">
        <f>_xlfn.IFNA(VLOOKUP($B71,Schools,'HP Schools Calculation'!Y$1,0),"")</f>
        <v/>
      </c>
      <c r="H71" s="76">
        <v>0</v>
      </c>
      <c r="I71" s="88">
        <v>0</v>
      </c>
      <c r="J71" s="57"/>
      <c r="K71" s="73" t="str">
        <f t="shared" si="0"/>
        <v/>
      </c>
      <c r="L71" s="73" t="str">
        <f t="shared" si="1"/>
        <v/>
      </c>
      <c r="M71" s="154" t="str">
        <f t="shared" si="2"/>
        <v/>
      </c>
      <c r="N71" s="61"/>
      <c r="O71" s="79" t="str">
        <f t="shared" si="3"/>
        <v/>
      </c>
    </row>
    <row r="72" spans="2:15" x14ac:dyDescent="0.25">
      <c r="B72" s="82" t="str" cm="1">
        <f t="array" ref="B72">IFERROR(INDEX('HP Schools Calculation'!$C$3:$C$2378,SMALL(IF('HP Schools Calculation'!$A$3:$A$2378=TEXT(LEFT($B$1,5),"00000"),ROW('HP Schools Calculation'!$C$3:$C$2378)-ROW('HP Schools Calculation'!C$3)+1),ROWS('HP Schools Calculation'!C$3:C60))),"")</f>
        <v/>
      </c>
      <c r="C72" t="str">
        <f>_xlfn.IFNA(VLOOKUP($B72,Schools,'HP Schools Calculation'!D$1,0),"")</f>
        <v/>
      </c>
      <c r="D72" s="56" t="str">
        <f>_xlfn.IFNA(VLOOKUP($B72,'2023-24 School Level AAFTE'!$C$4:$N$2454,'2023-24 School Level AAFTE'!$N$1,0),"")</f>
        <v/>
      </c>
      <c r="E72" s="57" t="str">
        <f>_xlfn.IFNA(VLOOKUP($B72,Schools,'HP Schools Calculation'!G$1,0)-F72,"")</f>
        <v/>
      </c>
      <c r="F72" s="57" t="str">
        <f>_xlfn.IFNA(VLOOKUP($B72,'2023-24 School Level AAFTE'!$C$4:$O$2454,'2023-24 School Level AAFTE'!$F$1,0),"")</f>
        <v/>
      </c>
      <c r="G72" s="65" t="str">
        <f>_xlfn.IFNA(VLOOKUP($B72,Schools,'HP Schools Calculation'!Y$1,0),"")</f>
        <v/>
      </c>
      <c r="H72" s="76">
        <v>0</v>
      </c>
      <c r="I72" s="88">
        <v>0</v>
      </c>
      <c r="J72" s="57"/>
      <c r="K72" s="73" t="str">
        <f t="shared" si="0"/>
        <v/>
      </c>
      <c r="L72" s="73" t="str">
        <f t="shared" si="1"/>
        <v/>
      </c>
      <c r="M72" s="154" t="str">
        <f t="shared" si="2"/>
        <v/>
      </c>
      <c r="N72" s="61"/>
      <c r="O72" s="79" t="str">
        <f t="shared" si="3"/>
        <v/>
      </c>
    </row>
    <row r="73" spans="2:15" x14ac:dyDescent="0.25">
      <c r="B73" s="82" t="str" cm="1">
        <f t="array" ref="B73">IFERROR(INDEX('HP Schools Calculation'!$C$3:$C$2378,SMALL(IF('HP Schools Calculation'!$A$3:$A$2378=TEXT(LEFT($B$1,5),"00000"),ROW('HP Schools Calculation'!$C$3:$C$2378)-ROW('HP Schools Calculation'!C$3)+1),ROWS('HP Schools Calculation'!C$3:C61))),"")</f>
        <v/>
      </c>
      <c r="C73" t="str">
        <f>_xlfn.IFNA(VLOOKUP($B73,Schools,'HP Schools Calculation'!D$1,0),"")</f>
        <v/>
      </c>
      <c r="D73" s="56" t="str">
        <f>_xlfn.IFNA(VLOOKUP($B73,'2023-24 School Level AAFTE'!$C$4:$N$2454,'2023-24 School Level AAFTE'!$N$1,0),"")</f>
        <v/>
      </c>
      <c r="E73" s="57" t="str">
        <f>_xlfn.IFNA(VLOOKUP($B73,Schools,'HP Schools Calculation'!G$1,0)-F73,"")</f>
        <v/>
      </c>
      <c r="F73" s="57" t="str">
        <f>_xlfn.IFNA(VLOOKUP($B73,'2023-24 School Level AAFTE'!$C$4:$O$2454,'2023-24 School Level AAFTE'!$F$1,0),"")</f>
        <v/>
      </c>
      <c r="G73" s="65" t="str">
        <f>_xlfn.IFNA(VLOOKUP($B73,Schools,'HP Schools Calculation'!Y$1,0),"")</f>
        <v/>
      </c>
      <c r="H73" s="76">
        <v>0</v>
      </c>
      <c r="I73" s="88">
        <v>0</v>
      </c>
      <c r="J73" s="57"/>
      <c r="K73" s="73" t="str">
        <f t="shared" si="0"/>
        <v/>
      </c>
      <c r="L73" s="73" t="str">
        <f t="shared" si="1"/>
        <v/>
      </c>
      <c r="M73" s="154" t="str">
        <f t="shared" si="2"/>
        <v/>
      </c>
      <c r="N73" s="61"/>
      <c r="O73" s="79" t="str">
        <f t="shared" si="3"/>
        <v/>
      </c>
    </row>
    <row r="74" spans="2:15" x14ac:dyDescent="0.25">
      <c r="B74" s="82" t="str" cm="1">
        <f t="array" ref="B74">IFERROR(INDEX('HP Schools Calculation'!$C$3:$C$2378,SMALL(IF('HP Schools Calculation'!$A$3:$A$2378=TEXT(LEFT($B$1,5),"00000"),ROW('HP Schools Calculation'!$C$3:$C$2378)-ROW('HP Schools Calculation'!C$3)+1),ROWS('HP Schools Calculation'!C$3:C62))),"")</f>
        <v/>
      </c>
      <c r="C74" t="str">
        <f>_xlfn.IFNA(VLOOKUP($B74,Schools,'HP Schools Calculation'!D$1,0),"")</f>
        <v/>
      </c>
      <c r="D74" s="56" t="str">
        <f>_xlfn.IFNA(VLOOKUP($B74,'2023-24 School Level AAFTE'!$C$4:$N$2454,'2023-24 School Level AAFTE'!$N$1,0),"")</f>
        <v/>
      </c>
      <c r="E74" s="57" t="str">
        <f>_xlfn.IFNA(VLOOKUP($B74,Schools,'HP Schools Calculation'!G$1,0)-F74,"")</f>
        <v/>
      </c>
      <c r="F74" s="57" t="str">
        <f>_xlfn.IFNA(VLOOKUP($B74,'2023-24 School Level AAFTE'!$C$4:$O$2454,'2023-24 School Level AAFTE'!$F$1,0),"")</f>
        <v/>
      </c>
      <c r="G74" s="65" t="str">
        <f>_xlfn.IFNA(VLOOKUP($B74,Schools,'HP Schools Calculation'!Y$1,0),"")</f>
        <v/>
      </c>
      <c r="H74" s="76">
        <v>0</v>
      </c>
      <c r="I74" s="88">
        <v>0</v>
      </c>
      <c r="J74" s="57"/>
      <c r="K74" s="73" t="str">
        <f t="shared" si="0"/>
        <v/>
      </c>
      <c r="L74" s="73" t="str">
        <f t="shared" si="1"/>
        <v/>
      </c>
      <c r="M74" s="154" t="str">
        <f t="shared" si="2"/>
        <v/>
      </c>
      <c r="N74" s="61"/>
      <c r="O74" s="79" t="str">
        <f t="shared" si="3"/>
        <v/>
      </c>
    </row>
    <row r="75" spans="2:15" x14ac:dyDescent="0.25">
      <c r="B75" s="82" t="str" cm="1">
        <f t="array" ref="B75">IFERROR(INDEX('HP Schools Calculation'!$C$3:$C$2378,SMALL(IF('HP Schools Calculation'!$A$3:$A$2378=TEXT(LEFT($B$1,5),"00000"),ROW('HP Schools Calculation'!$C$3:$C$2378)-ROW('HP Schools Calculation'!C$3)+1),ROWS('HP Schools Calculation'!C$3:C63))),"")</f>
        <v/>
      </c>
      <c r="C75" t="str">
        <f>_xlfn.IFNA(VLOOKUP($B75,Schools,'HP Schools Calculation'!D$1,0),"")</f>
        <v/>
      </c>
      <c r="D75" s="56" t="str">
        <f>_xlfn.IFNA(VLOOKUP($B75,'2023-24 School Level AAFTE'!$C$4:$N$2454,'2023-24 School Level AAFTE'!$N$1,0),"")</f>
        <v/>
      </c>
      <c r="E75" s="57" t="str">
        <f>_xlfn.IFNA(VLOOKUP($B75,Schools,'HP Schools Calculation'!G$1,0)-F75,"")</f>
        <v/>
      </c>
      <c r="F75" s="57" t="str">
        <f>_xlfn.IFNA(VLOOKUP($B75,'2023-24 School Level AAFTE'!$C$4:$O$2454,'2023-24 School Level AAFTE'!$F$1,0),"")</f>
        <v/>
      </c>
      <c r="G75" s="65" t="str">
        <f>_xlfn.IFNA(VLOOKUP($B75,Schools,'HP Schools Calculation'!Y$1,0),"")</f>
        <v/>
      </c>
      <c r="H75" s="76">
        <v>0</v>
      </c>
      <c r="I75" s="88">
        <v>0</v>
      </c>
      <c r="J75" s="57"/>
      <c r="K75" s="73" t="str">
        <f t="shared" si="0"/>
        <v/>
      </c>
      <c r="L75" s="73" t="str">
        <f t="shared" si="1"/>
        <v/>
      </c>
      <c r="M75" s="154" t="str">
        <f t="shared" si="2"/>
        <v/>
      </c>
      <c r="N75" s="61"/>
      <c r="O75" s="79" t="str">
        <f t="shared" si="3"/>
        <v/>
      </c>
    </row>
    <row r="76" spans="2:15" x14ac:dyDescent="0.25">
      <c r="B76" s="82" t="str" cm="1">
        <f t="array" ref="B76">IFERROR(INDEX('HP Schools Calculation'!$C$3:$C$2378,SMALL(IF('HP Schools Calculation'!$A$3:$A$2378=TEXT(LEFT($B$1,5),"00000"),ROW('HP Schools Calculation'!$C$3:$C$2378)-ROW('HP Schools Calculation'!C$3)+1),ROWS('HP Schools Calculation'!C$3:C64))),"")</f>
        <v/>
      </c>
      <c r="C76" t="str">
        <f>_xlfn.IFNA(VLOOKUP($B76,Schools,'HP Schools Calculation'!D$1,0),"")</f>
        <v/>
      </c>
      <c r="D76" s="56" t="str">
        <f>_xlfn.IFNA(VLOOKUP($B76,'2023-24 School Level AAFTE'!$C$4:$N$2454,'2023-24 School Level AAFTE'!$N$1,0),"")</f>
        <v/>
      </c>
      <c r="E76" s="57" t="str">
        <f>_xlfn.IFNA(VLOOKUP($B76,Schools,'HP Schools Calculation'!G$1,0)-F76,"")</f>
        <v/>
      </c>
      <c r="F76" s="57" t="str">
        <f>_xlfn.IFNA(VLOOKUP($B76,'2023-24 School Level AAFTE'!$C$4:$O$2454,'2023-24 School Level AAFTE'!$F$1,0),"")</f>
        <v/>
      </c>
      <c r="G76" s="65" t="str">
        <f>_xlfn.IFNA(VLOOKUP($B76,Schools,'HP Schools Calculation'!Y$1,0),"")</f>
        <v/>
      </c>
      <c r="H76" s="76">
        <v>0</v>
      </c>
      <c r="I76" s="88">
        <v>0</v>
      </c>
      <c r="J76" s="57"/>
      <c r="K76" s="73" t="str">
        <f t="shared" si="0"/>
        <v/>
      </c>
      <c r="L76" s="73" t="str">
        <f t="shared" si="1"/>
        <v/>
      </c>
      <c r="M76" s="154" t="str">
        <f t="shared" si="2"/>
        <v/>
      </c>
      <c r="N76" s="61"/>
      <c r="O76" s="79" t="str">
        <f t="shared" si="3"/>
        <v/>
      </c>
    </row>
    <row r="77" spans="2:15" x14ac:dyDescent="0.25">
      <c r="B77" s="82" t="str" cm="1">
        <f t="array" ref="B77">IFERROR(INDEX('HP Schools Calculation'!$C$3:$C$2378,SMALL(IF('HP Schools Calculation'!$A$3:$A$2378=TEXT(LEFT($B$1,5),"00000"),ROW('HP Schools Calculation'!$C$3:$C$2378)-ROW('HP Schools Calculation'!C$3)+1),ROWS('HP Schools Calculation'!C$3:C65))),"")</f>
        <v/>
      </c>
      <c r="C77" t="str">
        <f>_xlfn.IFNA(VLOOKUP($B77,Schools,'HP Schools Calculation'!D$1,0),"")</f>
        <v/>
      </c>
      <c r="D77" s="56" t="str">
        <f>_xlfn.IFNA(VLOOKUP($B77,'2023-24 School Level AAFTE'!$C$4:$N$2454,'2023-24 School Level AAFTE'!$N$1,0),"")</f>
        <v/>
      </c>
      <c r="E77" s="57" t="str">
        <f>_xlfn.IFNA(VLOOKUP($B77,Schools,'HP Schools Calculation'!G$1,0)-F77,"")</f>
        <v/>
      </c>
      <c r="F77" s="57" t="str">
        <f>_xlfn.IFNA(VLOOKUP($B77,'2023-24 School Level AAFTE'!$C$4:$O$2454,'2023-24 School Level AAFTE'!$F$1,0),"")</f>
        <v/>
      </c>
      <c r="G77" s="65" t="str">
        <f>_xlfn.IFNA(VLOOKUP($B77,Schools,'HP Schools Calculation'!Y$1,0),"")</f>
        <v/>
      </c>
      <c r="H77" s="76">
        <v>0</v>
      </c>
      <c r="I77" s="88">
        <v>0</v>
      </c>
      <c r="J77" s="57"/>
      <c r="K77" s="73" t="str">
        <f t="shared" si="0"/>
        <v/>
      </c>
      <c r="L77" s="73" t="str">
        <f t="shared" si="1"/>
        <v/>
      </c>
      <c r="M77" s="154" t="str">
        <f t="shared" si="2"/>
        <v/>
      </c>
      <c r="N77" s="61"/>
      <c r="O77" s="79" t="str">
        <f t="shared" si="3"/>
        <v/>
      </c>
    </row>
    <row r="78" spans="2:15" x14ac:dyDescent="0.25">
      <c r="B78" s="82" t="str" cm="1">
        <f t="array" ref="B78">IFERROR(INDEX('HP Schools Calculation'!$C$3:$C$2378,SMALL(IF('HP Schools Calculation'!$A$3:$A$2378=TEXT(LEFT($B$1,5),"00000"),ROW('HP Schools Calculation'!$C$3:$C$2378)-ROW('HP Schools Calculation'!C$3)+1),ROWS('HP Schools Calculation'!C$3:C66))),"")</f>
        <v/>
      </c>
      <c r="C78" t="str">
        <f>_xlfn.IFNA(VLOOKUP($B78,Schools,'HP Schools Calculation'!D$1,0),"")</f>
        <v/>
      </c>
      <c r="D78" s="56" t="str">
        <f>_xlfn.IFNA(VLOOKUP($B78,'2023-24 School Level AAFTE'!$C$4:$N$2454,'2023-24 School Level AAFTE'!$N$1,0),"")</f>
        <v/>
      </c>
      <c r="E78" s="57" t="str">
        <f>_xlfn.IFNA(VLOOKUP($B78,Schools,'HP Schools Calculation'!G$1,0)-F78,"")</f>
        <v/>
      </c>
      <c r="F78" s="57" t="str">
        <f>_xlfn.IFNA(VLOOKUP($B78,'2023-24 School Level AAFTE'!$C$4:$O$2454,'2023-24 School Level AAFTE'!$F$1,0),"")</f>
        <v/>
      </c>
      <c r="G78" s="65" t="str">
        <f>_xlfn.IFNA(VLOOKUP($B78,Schools,'HP Schools Calculation'!Y$1,0),"")</f>
        <v/>
      </c>
      <c r="H78" s="76">
        <v>0</v>
      </c>
      <c r="I78" s="88">
        <v>0</v>
      </c>
      <c r="J78" s="57"/>
      <c r="K78" s="73" t="str">
        <f t="shared" si="0"/>
        <v/>
      </c>
      <c r="L78" s="73" t="str">
        <f t="shared" si="1"/>
        <v/>
      </c>
      <c r="M78" s="154" t="str">
        <f t="shared" si="2"/>
        <v/>
      </c>
      <c r="N78" s="61"/>
      <c r="O78" s="79" t="str">
        <f t="shared" si="3"/>
        <v/>
      </c>
    </row>
    <row r="79" spans="2:15" x14ac:dyDescent="0.25">
      <c r="B79" s="82" t="str" cm="1">
        <f t="array" ref="B79">IFERROR(INDEX('HP Schools Calculation'!$C$3:$C$2378,SMALL(IF('HP Schools Calculation'!$A$3:$A$2378=TEXT(LEFT($B$1,5),"00000"),ROW('HP Schools Calculation'!$C$3:$C$2378)-ROW('HP Schools Calculation'!C$3)+1),ROWS('HP Schools Calculation'!C$3:C67))),"")</f>
        <v/>
      </c>
      <c r="C79" t="str">
        <f>_xlfn.IFNA(VLOOKUP($B79,Schools,'HP Schools Calculation'!D$1,0),"")</f>
        <v/>
      </c>
      <c r="D79" s="56" t="str">
        <f>_xlfn.IFNA(VLOOKUP($B79,'2023-24 School Level AAFTE'!$C$4:$N$2454,'2023-24 School Level AAFTE'!$N$1,0),"")</f>
        <v/>
      </c>
      <c r="E79" s="57" t="str">
        <f>_xlfn.IFNA(VLOOKUP($B79,Schools,'HP Schools Calculation'!G$1,0)-F79,"")</f>
        <v/>
      </c>
      <c r="F79" s="57" t="str">
        <f>_xlfn.IFNA(VLOOKUP($B79,'2023-24 School Level AAFTE'!$C$4:$O$2454,'2023-24 School Level AAFTE'!$F$1,0),"")</f>
        <v/>
      </c>
      <c r="G79" s="65" t="str">
        <f>_xlfn.IFNA(VLOOKUP($B79,Schools,'HP Schools Calculation'!Y$1,0),"")</f>
        <v/>
      </c>
      <c r="H79" s="76">
        <v>0</v>
      </c>
      <c r="I79" s="88">
        <v>0</v>
      </c>
      <c r="J79" s="57"/>
      <c r="K79" s="73" t="str">
        <f t="shared" si="0"/>
        <v/>
      </c>
      <c r="L79" s="73" t="str">
        <f t="shared" si="1"/>
        <v/>
      </c>
      <c r="M79" s="154" t="str">
        <f t="shared" si="2"/>
        <v/>
      </c>
      <c r="N79" s="61"/>
      <c r="O79" s="79" t="str">
        <f t="shared" si="3"/>
        <v/>
      </c>
    </row>
    <row r="80" spans="2:15" x14ac:dyDescent="0.25">
      <c r="B80" s="82" t="str" cm="1">
        <f t="array" ref="B80">IFERROR(INDEX('HP Schools Calculation'!$C$3:$C$2378,SMALL(IF('HP Schools Calculation'!$A$3:$A$2378=TEXT(LEFT($B$1,5),"00000"),ROW('HP Schools Calculation'!$C$3:$C$2378)-ROW('HP Schools Calculation'!C$3)+1),ROWS('HP Schools Calculation'!C$3:C68))),"")</f>
        <v/>
      </c>
      <c r="C80" t="str">
        <f>_xlfn.IFNA(VLOOKUP($B80,Schools,'HP Schools Calculation'!D$1,0),"")</f>
        <v/>
      </c>
      <c r="D80" s="56" t="str">
        <f>_xlfn.IFNA(VLOOKUP($B80,'2023-24 School Level AAFTE'!$C$4:$N$2454,'2023-24 School Level AAFTE'!$N$1,0),"")</f>
        <v/>
      </c>
      <c r="E80" s="57" t="str">
        <f>_xlfn.IFNA(VLOOKUP($B80,Schools,'HP Schools Calculation'!G$1,0)-F80,"")</f>
        <v/>
      </c>
      <c r="F80" s="57" t="str">
        <f>_xlfn.IFNA(VLOOKUP($B80,'2023-24 School Level AAFTE'!$C$4:$O$2454,'2023-24 School Level AAFTE'!$F$1,0),"")</f>
        <v/>
      </c>
      <c r="G80" s="65" t="str">
        <f>_xlfn.IFNA(VLOOKUP($B80,Schools,'HP Schools Calculation'!Y$1,0),"")</f>
        <v/>
      </c>
      <c r="H80" s="76">
        <v>0</v>
      </c>
      <c r="I80" s="88">
        <v>0</v>
      </c>
      <c r="J80" s="57"/>
      <c r="K80" s="73" t="str">
        <f t="shared" ref="K80:K120" si="4">IFERROR(IF((G80*0.1)&lt;(G80-IF(G80&gt;(ROUND(I80*(1+$J$14),2)-H80),ROUND(I80*(1+$J$14),2)-H80,G80)),(G80*0.1),(G80-IF(G80&gt;(ROUND(I80*(1+$J$14),2)-H80),ROUND(I80*(1+$J$14),2)-H80,G80))),"")</f>
        <v/>
      </c>
      <c r="L80" s="73" t="str">
        <f t="shared" ref="L80:L120" si="5">IFERROR(IF(K80&gt;0,IF((G80*0.1)&lt;(G80-IF(G80&gt;(ROUND(I80*(1+$J$14),2)-H80),ROUND(I80*(1+$J$14),2)-H80,G80)),(G80*0.1),(G80-IF(G80&gt;(ROUND(I80*(1+$J$14),2)-H80),ROUND(I80*(1+$J$14),2)-H80,G80)))+IF((G80*0.1)&lt;(G80-IF(G80&gt;(ROUND(I80*(1+$J$14),2)-H80),ROUND(I80*(1+$J$14),2)-H80,G80)),(G80*0.1),(G80-IF(G80&gt;(ROUND(I80*(1+$J$14),2)-H80),ROUND(I80*(1+$J$14),2)-H80,G80)))/$K$14*($L$14-$K$14),0),"")</f>
        <v/>
      </c>
      <c r="M80" s="154" t="str">
        <f t="shared" ref="M80:M122" si="6">IFERROR((IF($G80&gt;(ROUND($I80*(1+$J$14),2)-$H80),ROUND($I80*(1+$J$14),2)-$H80,$G80))+$K80-$G80,"")</f>
        <v/>
      </c>
      <c r="N80" s="61"/>
      <c r="O80" s="79" t="str">
        <f t="shared" ref="O80:O120" si="7">IFERROR(ROUND(L80/F80,2),"")</f>
        <v/>
      </c>
    </row>
    <row r="81" spans="2:15" x14ac:dyDescent="0.25">
      <c r="B81" s="82" t="str" cm="1">
        <f t="array" ref="B81">IFERROR(INDEX('HP Schools Calculation'!$C$3:$C$2378,SMALL(IF('HP Schools Calculation'!$A$3:$A$2378=TEXT(LEFT($B$1,5),"00000"),ROW('HP Schools Calculation'!$C$3:$C$2378)-ROW('HP Schools Calculation'!C$3)+1),ROWS('HP Schools Calculation'!C$3:C69))),"")</f>
        <v/>
      </c>
      <c r="C81" t="str">
        <f>_xlfn.IFNA(VLOOKUP($B81,Schools,'HP Schools Calculation'!D$1,0),"")</f>
        <v/>
      </c>
      <c r="D81" s="56" t="str">
        <f>_xlfn.IFNA(VLOOKUP($B81,'2023-24 School Level AAFTE'!$C$4:$N$2454,'2023-24 School Level AAFTE'!$N$1,0),"")</f>
        <v/>
      </c>
      <c r="E81" s="57" t="str">
        <f>_xlfn.IFNA(VLOOKUP($B81,Schools,'HP Schools Calculation'!G$1,0)-F81,"")</f>
        <v/>
      </c>
      <c r="F81" s="57" t="str">
        <f>_xlfn.IFNA(VLOOKUP($B81,'2023-24 School Level AAFTE'!$C$4:$O$2454,'2023-24 School Level AAFTE'!$F$1,0),"")</f>
        <v/>
      </c>
      <c r="G81" s="65" t="str">
        <f>_xlfn.IFNA(VLOOKUP($B81,Schools,'HP Schools Calculation'!Y$1,0),"")</f>
        <v/>
      </c>
      <c r="H81" s="76">
        <v>0</v>
      </c>
      <c r="I81" s="88">
        <v>0</v>
      </c>
      <c r="J81" s="57"/>
      <c r="K81" s="73" t="str">
        <f t="shared" si="4"/>
        <v/>
      </c>
      <c r="L81" s="73" t="str">
        <f t="shared" si="5"/>
        <v/>
      </c>
      <c r="M81" s="154" t="str">
        <f t="shared" si="6"/>
        <v/>
      </c>
      <c r="N81" s="61"/>
      <c r="O81" s="79" t="str">
        <f t="shared" si="7"/>
        <v/>
      </c>
    </row>
    <row r="82" spans="2:15" x14ac:dyDescent="0.25">
      <c r="B82" s="82" t="str" cm="1">
        <f t="array" ref="B82">IFERROR(INDEX('HP Schools Calculation'!$C$3:$C$2378,SMALL(IF('HP Schools Calculation'!$A$3:$A$2378=TEXT(LEFT($B$1,5),"00000"),ROW('HP Schools Calculation'!$C$3:$C$2378)-ROW('HP Schools Calculation'!C$3)+1),ROWS('HP Schools Calculation'!C$3:C70))),"")</f>
        <v/>
      </c>
      <c r="C82" t="str">
        <f>_xlfn.IFNA(VLOOKUP($B82,Schools,'HP Schools Calculation'!D$1,0),"")</f>
        <v/>
      </c>
      <c r="D82" s="56" t="str">
        <f>_xlfn.IFNA(VLOOKUP($B82,'2023-24 School Level AAFTE'!$C$4:$N$2454,'2023-24 School Level AAFTE'!$N$1,0),"")</f>
        <v/>
      </c>
      <c r="E82" s="57" t="str">
        <f>_xlfn.IFNA(VLOOKUP($B82,Schools,'HP Schools Calculation'!G$1,0)-F82,"")</f>
        <v/>
      </c>
      <c r="F82" s="57" t="str">
        <f>_xlfn.IFNA(VLOOKUP($B82,'2023-24 School Level AAFTE'!$C$4:$O$2454,'2023-24 School Level AAFTE'!$F$1,0),"")</f>
        <v/>
      </c>
      <c r="G82" s="65" t="str">
        <f>_xlfn.IFNA(VLOOKUP($B82,Schools,'HP Schools Calculation'!Y$1,0),"")</f>
        <v/>
      </c>
      <c r="H82" s="76">
        <v>0</v>
      </c>
      <c r="I82" s="88">
        <v>0</v>
      </c>
      <c r="J82" s="57"/>
      <c r="K82" s="73" t="str">
        <f t="shared" si="4"/>
        <v/>
      </c>
      <c r="L82" s="73" t="str">
        <f t="shared" si="5"/>
        <v/>
      </c>
      <c r="M82" s="154" t="str">
        <f t="shared" si="6"/>
        <v/>
      </c>
      <c r="N82" s="61"/>
      <c r="O82" s="79" t="str">
        <f t="shared" si="7"/>
        <v/>
      </c>
    </row>
    <row r="83" spans="2:15" x14ac:dyDescent="0.25">
      <c r="B83" s="82" t="str" cm="1">
        <f t="array" ref="B83">IFERROR(INDEX('HP Schools Calculation'!$C$3:$C$2378,SMALL(IF('HP Schools Calculation'!$A$3:$A$2378=TEXT(LEFT($B$1,5),"00000"),ROW('HP Schools Calculation'!$C$3:$C$2378)-ROW('HP Schools Calculation'!C$3)+1),ROWS('HP Schools Calculation'!C$3:C71))),"")</f>
        <v/>
      </c>
      <c r="C83" t="str">
        <f>_xlfn.IFNA(VLOOKUP($B83,Schools,'HP Schools Calculation'!D$1,0),"")</f>
        <v/>
      </c>
      <c r="D83" s="56" t="str">
        <f>_xlfn.IFNA(VLOOKUP($B83,'2023-24 School Level AAFTE'!$C$4:$N$2454,'2023-24 School Level AAFTE'!$N$1,0),"")</f>
        <v/>
      </c>
      <c r="E83" s="57" t="str">
        <f>_xlfn.IFNA(VLOOKUP($B83,Schools,'HP Schools Calculation'!G$1,0)-F83,"")</f>
        <v/>
      </c>
      <c r="F83" s="57" t="str">
        <f>_xlfn.IFNA(VLOOKUP($B83,'2023-24 School Level AAFTE'!$C$4:$O$2454,'2023-24 School Level AAFTE'!$F$1,0),"")</f>
        <v/>
      </c>
      <c r="G83" s="65" t="str">
        <f>_xlfn.IFNA(VLOOKUP($B83,Schools,'HP Schools Calculation'!Y$1,0),"")</f>
        <v/>
      </c>
      <c r="H83" s="76">
        <v>0</v>
      </c>
      <c r="I83" s="88">
        <v>0</v>
      </c>
      <c r="J83" s="57"/>
      <c r="K83" s="73" t="str">
        <f t="shared" si="4"/>
        <v/>
      </c>
      <c r="L83" s="73" t="str">
        <f t="shared" si="5"/>
        <v/>
      </c>
      <c r="M83" s="154" t="str">
        <f t="shared" si="6"/>
        <v/>
      </c>
      <c r="N83" s="61"/>
      <c r="O83" s="79" t="str">
        <f t="shared" si="7"/>
        <v/>
      </c>
    </row>
    <row r="84" spans="2:15" x14ac:dyDescent="0.25">
      <c r="B84" s="82" t="str" cm="1">
        <f t="array" ref="B84">IFERROR(INDEX('HP Schools Calculation'!$C$3:$C$2378,SMALL(IF('HP Schools Calculation'!$A$3:$A$2378=TEXT(LEFT($B$1,5),"00000"),ROW('HP Schools Calculation'!$C$3:$C$2378)-ROW('HP Schools Calculation'!C$3)+1),ROWS('HP Schools Calculation'!C$3:C72))),"")</f>
        <v/>
      </c>
      <c r="C84" t="str">
        <f>_xlfn.IFNA(VLOOKUP($B84,Schools,'HP Schools Calculation'!D$1,0),"")</f>
        <v/>
      </c>
      <c r="D84" s="56" t="str">
        <f>_xlfn.IFNA(VLOOKUP($B84,'2023-24 School Level AAFTE'!$C$4:$N$2454,'2023-24 School Level AAFTE'!$N$1,0),"")</f>
        <v/>
      </c>
      <c r="E84" s="57" t="str">
        <f>_xlfn.IFNA(VLOOKUP($B84,Schools,'HP Schools Calculation'!G$1,0)-F84,"")</f>
        <v/>
      </c>
      <c r="F84" s="57" t="str">
        <f>_xlfn.IFNA(VLOOKUP($B84,'2023-24 School Level AAFTE'!$C$4:$O$2454,'2023-24 School Level AAFTE'!$F$1,0),"")</f>
        <v/>
      </c>
      <c r="G84" s="65" t="str">
        <f>_xlfn.IFNA(VLOOKUP($B84,Schools,'HP Schools Calculation'!Y$1,0),"")</f>
        <v/>
      </c>
      <c r="H84" s="76">
        <v>0</v>
      </c>
      <c r="I84" s="88">
        <v>0</v>
      </c>
      <c r="J84" s="57"/>
      <c r="K84" s="73" t="str">
        <f t="shared" si="4"/>
        <v/>
      </c>
      <c r="L84" s="73" t="str">
        <f t="shared" si="5"/>
        <v/>
      </c>
      <c r="M84" s="154" t="str">
        <f t="shared" si="6"/>
        <v/>
      </c>
      <c r="N84" s="61"/>
      <c r="O84" s="79" t="str">
        <f t="shared" si="7"/>
        <v/>
      </c>
    </row>
    <row r="85" spans="2:15" x14ac:dyDescent="0.25">
      <c r="B85" s="82" t="str" cm="1">
        <f t="array" ref="B85">IFERROR(INDEX('HP Schools Calculation'!$C$3:$C$2378,SMALL(IF('HP Schools Calculation'!$A$3:$A$2378=TEXT(LEFT($B$1,5),"00000"),ROW('HP Schools Calculation'!$C$3:$C$2378)-ROW('HP Schools Calculation'!C$3)+1),ROWS('HP Schools Calculation'!C$3:C73))),"")</f>
        <v/>
      </c>
      <c r="C85" t="str">
        <f>_xlfn.IFNA(VLOOKUP($B85,Schools,'HP Schools Calculation'!D$1,0),"")</f>
        <v/>
      </c>
      <c r="D85" s="56" t="str">
        <f>_xlfn.IFNA(VLOOKUP($B85,'2023-24 School Level AAFTE'!$C$4:$N$2454,'2023-24 School Level AAFTE'!$N$1,0),"")</f>
        <v/>
      </c>
      <c r="E85" s="57" t="str">
        <f>_xlfn.IFNA(VLOOKUP($B85,Schools,'HP Schools Calculation'!G$1,0)-F85,"")</f>
        <v/>
      </c>
      <c r="F85" s="57" t="str">
        <f>_xlfn.IFNA(VLOOKUP($B85,'2023-24 School Level AAFTE'!$C$4:$O$2454,'2023-24 School Level AAFTE'!$F$1,0),"")</f>
        <v/>
      </c>
      <c r="G85" s="65" t="str">
        <f>_xlfn.IFNA(VLOOKUP($B85,Schools,'HP Schools Calculation'!Y$1,0),"")</f>
        <v/>
      </c>
      <c r="H85" s="76">
        <v>0</v>
      </c>
      <c r="I85" s="88">
        <v>0</v>
      </c>
      <c r="J85" s="57"/>
      <c r="K85" s="73" t="str">
        <f t="shared" si="4"/>
        <v/>
      </c>
      <c r="L85" s="73" t="str">
        <f t="shared" si="5"/>
        <v/>
      </c>
      <c r="M85" s="154" t="str">
        <f t="shared" si="6"/>
        <v/>
      </c>
      <c r="N85" s="61"/>
      <c r="O85" s="79" t="str">
        <f t="shared" si="7"/>
        <v/>
      </c>
    </row>
    <row r="86" spans="2:15" x14ac:dyDescent="0.25">
      <c r="B86" s="82" t="str" cm="1">
        <f t="array" ref="B86">IFERROR(INDEX('HP Schools Calculation'!$C$3:$C$2378,SMALL(IF('HP Schools Calculation'!$A$3:$A$2378=TEXT(LEFT($B$1,5),"00000"),ROW('HP Schools Calculation'!$C$3:$C$2378)-ROW('HP Schools Calculation'!C$3)+1),ROWS('HP Schools Calculation'!C$3:C74))),"")</f>
        <v/>
      </c>
      <c r="C86" t="str">
        <f>_xlfn.IFNA(VLOOKUP($B86,Schools,'HP Schools Calculation'!D$1,0),"")</f>
        <v/>
      </c>
      <c r="D86" s="56" t="str">
        <f>_xlfn.IFNA(VLOOKUP($B86,'2023-24 School Level AAFTE'!$C$4:$N$2454,'2023-24 School Level AAFTE'!$N$1,0),"")</f>
        <v/>
      </c>
      <c r="E86" s="57" t="str">
        <f>_xlfn.IFNA(VLOOKUP($B86,Schools,'HP Schools Calculation'!G$1,0)-F86,"")</f>
        <v/>
      </c>
      <c r="F86" s="57" t="str">
        <f>_xlfn.IFNA(VLOOKUP($B86,'2023-24 School Level AAFTE'!$C$4:$O$2454,'2023-24 School Level AAFTE'!$F$1,0),"")</f>
        <v/>
      </c>
      <c r="G86" s="65" t="str">
        <f>_xlfn.IFNA(VLOOKUP($B86,Schools,'HP Schools Calculation'!Y$1,0),"")</f>
        <v/>
      </c>
      <c r="H86" s="76">
        <v>0</v>
      </c>
      <c r="I86" s="88">
        <v>0</v>
      </c>
      <c r="J86" s="57"/>
      <c r="K86" s="73" t="str">
        <f t="shared" si="4"/>
        <v/>
      </c>
      <c r="L86" s="73" t="str">
        <f t="shared" si="5"/>
        <v/>
      </c>
      <c r="M86" s="154" t="str">
        <f t="shared" si="6"/>
        <v/>
      </c>
      <c r="N86" s="61"/>
      <c r="O86" s="79" t="str">
        <f t="shared" si="7"/>
        <v/>
      </c>
    </row>
    <row r="87" spans="2:15" x14ac:dyDescent="0.25">
      <c r="B87" s="82" t="str" cm="1">
        <f t="array" ref="B87">IFERROR(INDEX('HP Schools Calculation'!$C$3:$C$2378,SMALL(IF('HP Schools Calculation'!$A$3:$A$2378=TEXT(LEFT($B$1,5),"00000"),ROW('HP Schools Calculation'!$C$3:$C$2378)-ROW('HP Schools Calculation'!C$3)+1),ROWS('HP Schools Calculation'!C$3:C75))),"")</f>
        <v/>
      </c>
      <c r="C87" t="str">
        <f>_xlfn.IFNA(VLOOKUP($B87,Schools,'HP Schools Calculation'!D$1,0),"")</f>
        <v/>
      </c>
      <c r="D87" s="56" t="str">
        <f>_xlfn.IFNA(VLOOKUP($B87,'2023-24 School Level AAFTE'!$C$4:$N$2454,'2023-24 School Level AAFTE'!$N$1,0),"")</f>
        <v/>
      </c>
      <c r="E87" s="57" t="str">
        <f>_xlfn.IFNA(VLOOKUP($B87,Schools,'HP Schools Calculation'!G$1,0)-F87,"")</f>
        <v/>
      </c>
      <c r="F87" s="57" t="str">
        <f>_xlfn.IFNA(VLOOKUP($B87,'2023-24 School Level AAFTE'!$C$4:$O$2454,'2023-24 School Level AAFTE'!$F$1,0),"")</f>
        <v/>
      </c>
      <c r="G87" s="65" t="str">
        <f>_xlfn.IFNA(VLOOKUP($B87,Schools,'HP Schools Calculation'!Y$1,0),"")</f>
        <v/>
      </c>
      <c r="H87" s="76">
        <v>0</v>
      </c>
      <c r="I87" s="88">
        <v>0</v>
      </c>
      <c r="J87" s="57"/>
      <c r="K87" s="73" t="str">
        <f t="shared" si="4"/>
        <v/>
      </c>
      <c r="L87" s="73" t="str">
        <f t="shared" si="5"/>
        <v/>
      </c>
      <c r="M87" s="154" t="str">
        <f t="shared" si="6"/>
        <v/>
      </c>
      <c r="N87" s="61"/>
      <c r="O87" s="79" t="str">
        <f t="shared" si="7"/>
        <v/>
      </c>
    </row>
    <row r="88" spans="2:15" x14ac:dyDescent="0.25">
      <c r="B88" s="82" t="str" cm="1">
        <f t="array" ref="B88">IFERROR(INDEX('HP Schools Calculation'!$C$3:$C$2378,SMALL(IF('HP Schools Calculation'!$A$3:$A$2378=TEXT(LEFT($B$1,5),"00000"),ROW('HP Schools Calculation'!$C$3:$C$2378)-ROW('HP Schools Calculation'!C$3)+1),ROWS('HP Schools Calculation'!C$3:C76))),"")</f>
        <v/>
      </c>
      <c r="C88" t="str">
        <f>_xlfn.IFNA(VLOOKUP($B88,Schools,'HP Schools Calculation'!D$1,0),"")</f>
        <v/>
      </c>
      <c r="D88" s="56" t="str">
        <f>_xlfn.IFNA(VLOOKUP($B88,'2023-24 School Level AAFTE'!$C$4:$N$2454,'2023-24 School Level AAFTE'!$N$1,0),"")</f>
        <v/>
      </c>
      <c r="E88" s="57" t="str">
        <f>_xlfn.IFNA(VLOOKUP($B88,Schools,'HP Schools Calculation'!G$1,0)-F88,"")</f>
        <v/>
      </c>
      <c r="F88" s="57" t="str">
        <f>_xlfn.IFNA(VLOOKUP($B88,'2023-24 School Level AAFTE'!$C$4:$O$2454,'2023-24 School Level AAFTE'!$F$1,0),"")</f>
        <v/>
      </c>
      <c r="G88" s="65" t="str">
        <f>_xlfn.IFNA(VLOOKUP($B88,Schools,'HP Schools Calculation'!Y$1,0),"")</f>
        <v/>
      </c>
      <c r="H88" s="76">
        <v>0</v>
      </c>
      <c r="I88" s="88">
        <v>0</v>
      </c>
      <c r="J88" s="57"/>
      <c r="K88" s="73" t="str">
        <f t="shared" si="4"/>
        <v/>
      </c>
      <c r="L88" s="73" t="str">
        <f t="shared" si="5"/>
        <v/>
      </c>
      <c r="M88" s="154" t="str">
        <f t="shared" si="6"/>
        <v/>
      </c>
      <c r="N88" s="61"/>
      <c r="O88" s="79" t="str">
        <f t="shared" si="7"/>
        <v/>
      </c>
    </row>
    <row r="89" spans="2:15" x14ac:dyDescent="0.25">
      <c r="B89" s="82" t="str" cm="1">
        <f t="array" ref="B89">IFERROR(INDEX('HP Schools Calculation'!$C$3:$C$2378,SMALL(IF('HP Schools Calculation'!$A$3:$A$2378=TEXT(LEFT($B$1,5),"00000"),ROW('HP Schools Calculation'!$C$3:$C$2378)-ROW('HP Schools Calculation'!C$3)+1),ROWS('HP Schools Calculation'!C$3:C77))),"")</f>
        <v/>
      </c>
      <c r="C89" t="str">
        <f>_xlfn.IFNA(VLOOKUP($B89,Schools,'HP Schools Calculation'!D$1,0),"")</f>
        <v/>
      </c>
      <c r="D89" s="56" t="str">
        <f>_xlfn.IFNA(VLOOKUP($B89,'2023-24 School Level AAFTE'!$C$4:$N$2454,'2023-24 School Level AAFTE'!$N$1,0),"")</f>
        <v/>
      </c>
      <c r="E89" s="57" t="str">
        <f>_xlfn.IFNA(VLOOKUP($B89,Schools,'HP Schools Calculation'!G$1,0)-F89,"")</f>
        <v/>
      </c>
      <c r="F89" s="57" t="str">
        <f>_xlfn.IFNA(VLOOKUP($B89,'2023-24 School Level AAFTE'!$C$4:$O$2454,'2023-24 School Level AAFTE'!$F$1,0),"")</f>
        <v/>
      </c>
      <c r="G89" s="65" t="str">
        <f>_xlfn.IFNA(VLOOKUP($B89,Schools,'HP Schools Calculation'!Y$1,0),"")</f>
        <v/>
      </c>
      <c r="H89" s="76">
        <v>0</v>
      </c>
      <c r="I89" s="88">
        <v>0</v>
      </c>
      <c r="J89" s="57"/>
      <c r="K89" s="73" t="str">
        <f t="shared" si="4"/>
        <v/>
      </c>
      <c r="L89" s="73" t="str">
        <f t="shared" si="5"/>
        <v/>
      </c>
      <c r="M89" s="154" t="str">
        <f t="shared" si="6"/>
        <v/>
      </c>
      <c r="N89" s="61"/>
      <c r="O89" s="79" t="str">
        <f t="shared" si="7"/>
        <v/>
      </c>
    </row>
    <row r="90" spans="2:15" x14ac:dyDescent="0.25">
      <c r="B90" s="82" t="str" cm="1">
        <f t="array" ref="B90">IFERROR(INDEX('HP Schools Calculation'!$C$3:$C$2378,SMALL(IF('HP Schools Calculation'!$A$3:$A$2378=TEXT(LEFT($B$1,5),"00000"),ROW('HP Schools Calculation'!$C$3:$C$2378)-ROW('HP Schools Calculation'!C$3)+1),ROWS('HP Schools Calculation'!C$3:C78))),"")</f>
        <v/>
      </c>
      <c r="C90" t="str">
        <f>_xlfn.IFNA(VLOOKUP($B90,Schools,'HP Schools Calculation'!D$1,0),"")</f>
        <v/>
      </c>
      <c r="D90" s="56" t="str">
        <f>_xlfn.IFNA(VLOOKUP($B90,'2023-24 School Level AAFTE'!$C$4:$N$2454,'2023-24 School Level AAFTE'!$N$1,0),"")</f>
        <v/>
      </c>
      <c r="E90" s="57" t="str">
        <f>_xlfn.IFNA(VLOOKUP($B90,Schools,'HP Schools Calculation'!G$1,0)-F90,"")</f>
        <v/>
      </c>
      <c r="F90" s="57" t="str">
        <f>_xlfn.IFNA(VLOOKUP($B90,'2023-24 School Level AAFTE'!$C$4:$O$2454,'2023-24 School Level AAFTE'!$F$1,0),"")</f>
        <v/>
      </c>
      <c r="G90" s="65" t="str">
        <f>_xlfn.IFNA(VLOOKUP($B90,Schools,'HP Schools Calculation'!Y$1,0),"")</f>
        <v/>
      </c>
      <c r="H90" s="76">
        <v>0</v>
      </c>
      <c r="I90" s="88">
        <v>0</v>
      </c>
      <c r="J90" s="57"/>
      <c r="K90" s="73" t="str">
        <f t="shared" si="4"/>
        <v/>
      </c>
      <c r="L90" s="73" t="str">
        <f t="shared" si="5"/>
        <v/>
      </c>
      <c r="M90" s="154" t="str">
        <f t="shared" si="6"/>
        <v/>
      </c>
      <c r="N90" s="61"/>
      <c r="O90" s="79" t="str">
        <f t="shared" si="7"/>
        <v/>
      </c>
    </row>
    <row r="91" spans="2:15" x14ac:dyDescent="0.25">
      <c r="B91" s="82" t="str" cm="1">
        <f t="array" ref="B91">IFERROR(INDEX('HP Schools Calculation'!$C$3:$C$2378,SMALL(IF('HP Schools Calculation'!$A$3:$A$2378=TEXT(LEFT($B$1,5),"00000"),ROW('HP Schools Calculation'!$C$3:$C$2378)-ROW('HP Schools Calculation'!C$3)+1),ROWS('HP Schools Calculation'!C$3:C79))),"")</f>
        <v/>
      </c>
      <c r="C91" t="str">
        <f>_xlfn.IFNA(VLOOKUP($B91,Schools,'HP Schools Calculation'!D$1,0),"")</f>
        <v/>
      </c>
      <c r="D91" s="56" t="str">
        <f>_xlfn.IFNA(VLOOKUP($B91,'2023-24 School Level AAFTE'!$C$4:$N$2454,'2023-24 School Level AAFTE'!$N$1,0),"")</f>
        <v/>
      </c>
      <c r="E91" s="57" t="str">
        <f>_xlfn.IFNA(VLOOKUP($B91,Schools,'HP Schools Calculation'!G$1,0)-F91,"")</f>
        <v/>
      </c>
      <c r="F91" s="57" t="str">
        <f>_xlfn.IFNA(VLOOKUP($B91,'2023-24 School Level AAFTE'!$C$4:$O$2454,'2023-24 School Level AAFTE'!$F$1,0),"")</f>
        <v/>
      </c>
      <c r="G91" s="65" t="str">
        <f>_xlfn.IFNA(VLOOKUP($B91,Schools,'HP Schools Calculation'!Y$1,0),"")</f>
        <v/>
      </c>
      <c r="H91" s="76">
        <v>0</v>
      </c>
      <c r="I91" s="88">
        <v>0</v>
      </c>
      <c r="J91" s="57"/>
      <c r="K91" s="73" t="str">
        <f t="shared" si="4"/>
        <v/>
      </c>
      <c r="L91" s="73" t="str">
        <f t="shared" si="5"/>
        <v/>
      </c>
      <c r="M91" s="154" t="str">
        <f t="shared" si="6"/>
        <v/>
      </c>
      <c r="N91" s="61"/>
      <c r="O91" s="79" t="str">
        <f t="shared" si="7"/>
        <v/>
      </c>
    </row>
    <row r="92" spans="2:15" x14ac:dyDescent="0.25">
      <c r="B92" s="82" t="str" cm="1">
        <f t="array" ref="B92">IFERROR(INDEX('HP Schools Calculation'!$C$3:$C$2378,SMALL(IF('HP Schools Calculation'!$A$3:$A$2378=TEXT(LEFT($B$1,5),"00000"),ROW('HP Schools Calculation'!$C$3:$C$2378)-ROW('HP Schools Calculation'!C$3)+1),ROWS('HP Schools Calculation'!C$3:C80))),"")</f>
        <v/>
      </c>
      <c r="C92" t="str">
        <f>_xlfn.IFNA(VLOOKUP($B92,Schools,'HP Schools Calculation'!D$1,0),"")</f>
        <v/>
      </c>
      <c r="D92" s="56" t="str">
        <f>_xlfn.IFNA(VLOOKUP($B92,'2023-24 School Level AAFTE'!$C$4:$N$2454,'2023-24 School Level AAFTE'!$N$1,0),"")</f>
        <v/>
      </c>
      <c r="E92" s="57" t="str">
        <f>_xlfn.IFNA(VLOOKUP($B92,Schools,'HP Schools Calculation'!G$1,0)-F92,"")</f>
        <v/>
      </c>
      <c r="F92" s="57" t="str">
        <f>_xlfn.IFNA(VLOOKUP($B92,'2023-24 School Level AAFTE'!$C$4:$O$2454,'2023-24 School Level AAFTE'!$F$1,0),"")</f>
        <v/>
      </c>
      <c r="G92" s="65" t="str">
        <f>_xlfn.IFNA(VLOOKUP($B92,Schools,'HP Schools Calculation'!Y$1,0),"")</f>
        <v/>
      </c>
      <c r="H92" s="76">
        <v>0</v>
      </c>
      <c r="I92" s="88">
        <v>0</v>
      </c>
      <c r="J92" s="57"/>
      <c r="K92" s="73" t="str">
        <f t="shared" si="4"/>
        <v/>
      </c>
      <c r="L92" s="73" t="str">
        <f t="shared" si="5"/>
        <v/>
      </c>
      <c r="M92" s="154" t="str">
        <f t="shared" si="6"/>
        <v/>
      </c>
      <c r="N92" s="61"/>
      <c r="O92" s="79" t="str">
        <f t="shared" si="7"/>
        <v/>
      </c>
    </row>
    <row r="93" spans="2:15" x14ac:dyDescent="0.25">
      <c r="B93" s="82" t="str" cm="1">
        <f t="array" ref="B93">IFERROR(INDEX('HP Schools Calculation'!$C$3:$C$2378,SMALL(IF('HP Schools Calculation'!$A$3:$A$2378=TEXT(LEFT($B$1,5),"00000"),ROW('HP Schools Calculation'!$C$3:$C$2378)-ROW('HP Schools Calculation'!C$3)+1),ROWS('HP Schools Calculation'!C$3:C81))),"")</f>
        <v/>
      </c>
      <c r="C93" t="str">
        <f>_xlfn.IFNA(VLOOKUP($B93,Schools,'HP Schools Calculation'!D$1,0),"")</f>
        <v/>
      </c>
      <c r="D93" s="56" t="str">
        <f>_xlfn.IFNA(VLOOKUP($B93,'2023-24 School Level AAFTE'!$C$4:$N$2454,'2023-24 School Level AAFTE'!$N$1,0),"")</f>
        <v/>
      </c>
      <c r="E93" s="57" t="str">
        <f>_xlfn.IFNA(VLOOKUP($B93,Schools,'HP Schools Calculation'!G$1,0)-F93,"")</f>
        <v/>
      </c>
      <c r="F93" s="57" t="str">
        <f>_xlfn.IFNA(VLOOKUP($B93,'2023-24 School Level AAFTE'!$C$4:$O$2454,'2023-24 School Level AAFTE'!$F$1,0),"")</f>
        <v/>
      </c>
      <c r="G93" s="65" t="str">
        <f>_xlfn.IFNA(VLOOKUP($B93,Schools,'HP Schools Calculation'!Y$1,0),"")</f>
        <v/>
      </c>
      <c r="H93" s="76">
        <v>0</v>
      </c>
      <c r="I93" s="88">
        <v>0</v>
      </c>
      <c r="J93" s="57"/>
      <c r="K93" s="73" t="str">
        <f t="shared" si="4"/>
        <v/>
      </c>
      <c r="L93" s="73" t="str">
        <f t="shared" si="5"/>
        <v/>
      </c>
      <c r="M93" s="154" t="str">
        <f t="shared" si="6"/>
        <v/>
      </c>
      <c r="N93" s="61"/>
      <c r="O93" s="79" t="str">
        <f t="shared" si="7"/>
        <v/>
      </c>
    </row>
    <row r="94" spans="2:15" x14ac:dyDescent="0.25">
      <c r="B94" s="82" t="str" cm="1">
        <f t="array" ref="B94">IFERROR(INDEX('HP Schools Calculation'!$C$3:$C$2378,SMALL(IF('HP Schools Calculation'!$A$3:$A$2378=TEXT(LEFT($B$1,5),"00000"),ROW('HP Schools Calculation'!$C$3:$C$2378)-ROW('HP Schools Calculation'!C$3)+1),ROWS('HP Schools Calculation'!C$3:C82))),"")</f>
        <v/>
      </c>
      <c r="C94" t="str">
        <f>_xlfn.IFNA(VLOOKUP($B94,Schools,'HP Schools Calculation'!D$1,0),"")</f>
        <v/>
      </c>
      <c r="D94" s="56" t="str">
        <f>_xlfn.IFNA(VLOOKUP($B94,'2023-24 School Level AAFTE'!$C$4:$N$2454,'2023-24 School Level AAFTE'!$N$1,0),"")</f>
        <v/>
      </c>
      <c r="E94" s="57" t="str">
        <f>_xlfn.IFNA(VLOOKUP($B94,Schools,'HP Schools Calculation'!G$1,0)-F94,"")</f>
        <v/>
      </c>
      <c r="F94" s="57" t="str">
        <f>_xlfn.IFNA(VLOOKUP($B94,'2023-24 School Level AAFTE'!$C$4:$O$2454,'2023-24 School Level AAFTE'!$F$1,0),"")</f>
        <v/>
      </c>
      <c r="G94" s="65" t="str">
        <f>_xlfn.IFNA(VLOOKUP($B94,Schools,'HP Schools Calculation'!Y$1,0),"")</f>
        <v/>
      </c>
      <c r="H94" s="76">
        <v>0</v>
      </c>
      <c r="I94" s="88">
        <v>0</v>
      </c>
      <c r="J94" s="57"/>
      <c r="K94" s="73" t="str">
        <f t="shared" si="4"/>
        <v/>
      </c>
      <c r="L94" s="73" t="str">
        <f t="shared" si="5"/>
        <v/>
      </c>
      <c r="M94" s="154" t="str">
        <f t="shared" si="6"/>
        <v/>
      </c>
      <c r="N94" s="61"/>
      <c r="O94" s="79" t="str">
        <f t="shared" si="7"/>
        <v/>
      </c>
    </row>
    <row r="95" spans="2:15" x14ac:dyDescent="0.25">
      <c r="B95" s="82" t="str" cm="1">
        <f t="array" ref="B95">IFERROR(INDEX('HP Schools Calculation'!$C$3:$C$2378,SMALL(IF('HP Schools Calculation'!$A$3:$A$2378=TEXT(LEFT($B$1,5),"00000"),ROW('HP Schools Calculation'!$C$3:$C$2378)-ROW('HP Schools Calculation'!C$3)+1),ROWS('HP Schools Calculation'!C$3:C83))),"")</f>
        <v/>
      </c>
      <c r="C95" t="str">
        <f>_xlfn.IFNA(VLOOKUP($B95,Schools,'HP Schools Calculation'!D$1,0),"")</f>
        <v/>
      </c>
      <c r="D95" s="56" t="str">
        <f>_xlfn.IFNA(VLOOKUP($B95,'2023-24 School Level AAFTE'!$C$4:$N$2454,'2023-24 School Level AAFTE'!$N$1,0),"")</f>
        <v/>
      </c>
      <c r="E95" s="57" t="str">
        <f>_xlfn.IFNA(VLOOKUP($B95,Schools,'HP Schools Calculation'!G$1,0)-F95,"")</f>
        <v/>
      </c>
      <c r="F95" s="57" t="str">
        <f>_xlfn.IFNA(VLOOKUP($B95,'2023-24 School Level AAFTE'!$C$4:$O$2454,'2023-24 School Level AAFTE'!$F$1,0),"")</f>
        <v/>
      </c>
      <c r="G95" s="65" t="str">
        <f>_xlfn.IFNA(VLOOKUP($B95,Schools,'HP Schools Calculation'!Y$1,0),"")</f>
        <v/>
      </c>
      <c r="H95" s="76">
        <v>0</v>
      </c>
      <c r="I95" s="88">
        <v>0</v>
      </c>
      <c r="J95" s="57"/>
      <c r="K95" s="73" t="str">
        <f t="shared" si="4"/>
        <v/>
      </c>
      <c r="L95" s="73" t="str">
        <f t="shared" si="5"/>
        <v/>
      </c>
      <c r="M95" s="154" t="str">
        <f t="shared" si="6"/>
        <v/>
      </c>
      <c r="N95" s="61"/>
      <c r="O95" s="79" t="str">
        <f t="shared" si="7"/>
        <v/>
      </c>
    </row>
    <row r="96" spans="2:15" x14ac:dyDescent="0.25">
      <c r="B96" s="82" t="str" cm="1">
        <f t="array" ref="B96">IFERROR(INDEX('HP Schools Calculation'!$C$3:$C$2378,SMALL(IF('HP Schools Calculation'!$A$3:$A$2378=TEXT(LEFT($B$1,5),"00000"),ROW('HP Schools Calculation'!$C$3:$C$2378)-ROW('HP Schools Calculation'!C$3)+1),ROWS('HP Schools Calculation'!C$3:C84))),"")</f>
        <v/>
      </c>
      <c r="C96" t="str">
        <f>_xlfn.IFNA(VLOOKUP($B96,Schools,'HP Schools Calculation'!D$1,0),"")</f>
        <v/>
      </c>
      <c r="D96" s="56" t="str">
        <f>_xlfn.IFNA(VLOOKUP($B96,'2023-24 School Level AAFTE'!$C$4:$N$2454,'2023-24 School Level AAFTE'!$N$1,0),"")</f>
        <v/>
      </c>
      <c r="E96" s="57" t="str">
        <f>_xlfn.IFNA(VLOOKUP($B96,Schools,'HP Schools Calculation'!G$1,0)-F96,"")</f>
        <v/>
      </c>
      <c r="F96" s="57" t="str">
        <f>_xlfn.IFNA(VLOOKUP($B96,'2023-24 School Level AAFTE'!$C$4:$O$2454,'2023-24 School Level AAFTE'!$F$1,0),"")</f>
        <v/>
      </c>
      <c r="G96" s="65" t="str">
        <f>_xlfn.IFNA(VLOOKUP($B96,Schools,'HP Schools Calculation'!Y$1,0),"")</f>
        <v/>
      </c>
      <c r="H96" s="76">
        <v>0</v>
      </c>
      <c r="I96" s="88">
        <v>0</v>
      </c>
      <c r="J96" s="57"/>
      <c r="K96" s="73" t="str">
        <f t="shared" si="4"/>
        <v/>
      </c>
      <c r="L96" s="73" t="str">
        <f t="shared" si="5"/>
        <v/>
      </c>
      <c r="M96" s="154" t="str">
        <f t="shared" si="6"/>
        <v/>
      </c>
      <c r="N96" s="61"/>
      <c r="O96" s="79" t="str">
        <f t="shared" si="7"/>
        <v/>
      </c>
    </row>
    <row r="97" spans="2:15" x14ac:dyDescent="0.25">
      <c r="B97" s="82" t="str" cm="1">
        <f t="array" ref="B97">IFERROR(INDEX('HP Schools Calculation'!$C$3:$C$2378,SMALL(IF('HP Schools Calculation'!$A$3:$A$2378=TEXT(LEFT($B$1,5),"00000"),ROW('HP Schools Calculation'!$C$3:$C$2378)-ROW('HP Schools Calculation'!C$3)+1),ROWS('HP Schools Calculation'!C$3:C85))),"")</f>
        <v/>
      </c>
      <c r="C97" t="str">
        <f>_xlfn.IFNA(VLOOKUP($B97,Schools,'HP Schools Calculation'!D$1,0),"")</f>
        <v/>
      </c>
      <c r="D97" s="56" t="str">
        <f>_xlfn.IFNA(VLOOKUP($B97,'2023-24 School Level AAFTE'!$C$4:$N$2454,'2023-24 School Level AAFTE'!$N$1,0),"")</f>
        <v/>
      </c>
      <c r="E97" s="57" t="str">
        <f>_xlfn.IFNA(VLOOKUP($B97,Schools,'HP Schools Calculation'!G$1,0)-F97,"")</f>
        <v/>
      </c>
      <c r="F97" s="57" t="str">
        <f>_xlfn.IFNA(VLOOKUP($B97,'2023-24 School Level AAFTE'!$C$4:$O$2454,'2023-24 School Level AAFTE'!$F$1,0),"")</f>
        <v/>
      </c>
      <c r="G97" s="65" t="str">
        <f>_xlfn.IFNA(VLOOKUP($B97,Schools,'HP Schools Calculation'!Y$1,0),"")</f>
        <v/>
      </c>
      <c r="H97" s="76">
        <v>0</v>
      </c>
      <c r="I97" s="88">
        <v>0</v>
      </c>
      <c r="J97" s="57"/>
      <c r="K97" s="73" t="str">
        <f t="shared" si="4"/>
        <v/>
      </c>
      <c r="L97" s="73" t="str">
        <f t="shared" si="5"/>
        <v/>
      </c>
      <c r="M97" s="154" t="str">
        <f t="shared" si="6"/>
        <v/>
      </c>
      <c r="N97" s="61"/>
      <c r="O97" s="79" t="str">
        <f t="shared" si="7"/>
        <v/>
      </c>
    </row>
    <row r="98" spans="2:15" x14ac:dyDescent="0.25">
      <c r="B98" s="82" t="str" cm="1">
        <f t="array" ref="B98">IFERROR(INDEX('HP Schools Calculation'!$C$3:$C$2378,SMALL(IF('HP Schools Calculation'!$A$3:$A$2378=TEXT(LEFT($B$1,5),"00000"),ROW('HP Schools Calculation'!$C$3:$C$2378)-ROW('HP Schools Calculation'!C$3)+1),ROWS('HP Schools Calculation'!C$3:C86))),"")</f>
        <v/>
      </c>
      <c r="C98" t="str">
        <f>_xlfn.IFNA(VLOOKUP($B98,Schools,'HP Schools Calculation'!D$1,0),"")</f>
        <v/>
      </c>
      <c r="D98" s="56" t="str">
        <f>_xlfn.IFNA(VLOOKUP($B98,'2023-24 School Level AAFTE'!$C$4:$N$2454,'2023-24 School Level AAFTE'!$N$1,0),"")</f>
        <v/>
      </c>
      <c r="E98" s="57" t="str">
        <f>_xlfn.IFNA(VLOOKUP($B98,Schools,'HP Schools Calculation'!G$1,0)-F98,"")</f>
        <v/>
      </c>
      <c r="F98" s="57" t="str">
        <f>_xlfn.IFNA(VLOOKUP($B98,'2023-24 School Level AAFTE'!$C$4:$O$2454,'2023-24 School Level AAFTE'!$F$1,0),"")</f>
        <v/>
      </c>
      <c r="G98" s="65" t="str">
        <f>_xlfn.IFNA(VLOOKUP($B98,Schools,'HP Schools Calculation'!Y$1,0),"")</f>
        <v/>
      </c>
      <c r="H98" s="76">
        <v>0</v>
      </c>
      <c r="I98" s="88">
        <v>0</v>
      </c>
      <c r="J98" s="57"/>
      <c r="K98" s="73" t="str">
        <f t="shared" si="4"/>
        <v/>
      </c>
      <c r="L98" s="73" t="str">
        <f t="shared" si="5"/>
        <v/>
      </c>
      <c r="M98" s="154" t="str">
        <f t="shared" si="6"/>
        <v/>
      </c>
      <c r="N98" s="61"/>
      <c r="O98" s="79" t="str">
        <f t="shared" si="7"/>
        <v/>
      </c>
    </row>
    <row r="99" spans="2:15" x14ac:dyDescent="0.25">
      <c r="B99" s="82" t="str" cm="1">
        <f t="array" ref="B99">IFERROR(INDEX('HP Schools Calculation'!$C$3:$C$2378,SMALL(IF('HP Schools Calculation'!$A$3:$A$2378=TEXT(LEFT($B$1,5),"00000"),ROW('HP Schools Calculation'!$C$3:$C$2378)-ROW('HP Schools Calculation'!C$3)+1),ROWS('HP Schools Calculation'!C$3:C87))),"")</f>
        <v/>
      </c>
      <c r="C99" t="str">
        <f>_xlfn.IFNA(VLOOKUP($B99,Schools,'HP Schools Calculation'!D$1,0),"")</f>
        <v/>
      </c>
      <c r="D99" s="56" t="str">
        <f>_xlfn.IFNA(VLOOKUP($B99,'2023-24 School Level AAFTE'!$C$4:$N$2454,'2023-24 School Level AAFTE'!$N$1,0),"")</f>
        <v/>
      </c>
      <c r="E99" s="57" t="str">
        <f>_xlfn.IFNA(VLOOKUP($B99,Schools,'HP Schools Calculation'!G$1,0)-F99,"")</f>
        <v/>
      </c>
      <c r="F99" s="57" t="str">
        <f>_xlfn.IFNA(VLOOKUP($B99,'2023-24 School Level AAFTE'!$C$4:$O$2454,'2023-24 School Level AAFTE'!$F$1,0),"")</f>
        <v/>
      </c>
      <c r="G99" s="65" t="str">
        <f>_xlfn.IFNA(VLOOKUP($B99,Schools,'HP Schools Calculation'!Y$1,0),"")</f>
        <v/>
      </c>
      <c r="H99" s="76">
        <v>0</v>
      </c>
      <c r="I99" s="88">
        <v>0</v>
      </c>
      <c r="J99" s="57"/>
      <c r="K99" s="73" t="str">
        <f t="shared" si="4"/>
        <v/>
      </c>
      <c r="L99" s="73" t="str">
        <f t="shared" si="5"/>
        <v/>
      </c>
      <c r="M99" s="154" t="str">
        <f t="shared" si="6"/>
        <v/>
      </c>
      <c r="N99" s="61"/>
      <c r="O99" s="79" t="str">
        <f t="shared" si="7"/>
        <v/>
      </c>
    </row>
    <row r="100" spans="2:15" x14ac:dyDescent="0.25">
      <c r="B100" s="82" t="str" cm="1">
        <f t="array" ref="B100">IFERROR(INDEX('HP Schools Calculation'!$C$3:$C$2378,SMALL(IF('HP Schools Calculation'!$A$3:$A$2378=TEXT(LEFT($B$1,5),"00000"),ROW('HP Schools Calculation'!$C$3:$C$2378)-ROW('HP Schools Calculation'!C$3)+1),ROWS('HP Schools Calculation'!C$3:C88))),"")</f>
        <v/>
      </c>
      <c r="C100" t="str">
        <f>_xlfn.IFNA(VLOOKUP($B100,Schools,'HP Schools Calculation'!D$1,0),"")</f>
        <v/>
      </c>
      <c r="D100" s="56" t="str">
        <f>_xlfn.IFNA(VLOOKUP($B100,'2023-24 School Level AAFTE'!$C$4:$N$2454,'2023-24 School Level AAFTE'!$N$1,0),"")</f>
        <v/>
      </c>
      <c r="E100" s="57" t="str">
        <f>_xlfn.IFNA(VLOOKUP($B100,Schools,'HP Schools Calculation'!G$1,0)-F100,"")</f>
        <v/>
      </c>
      <c r="F100" s="57" t="str">
        <f>_xlfn.IFNA(VLOOKUP($B100,'2023-24 School Level AAFTE'!$C$4:$O$2454,'2023-24 School Level AAFTE'!$F$1,0),"")</f>
        <v/>
      </c>
      <c r="G100" s="65" t="str">
        <f>_xlfn.IFNA(VLOOKUP($B100,Schools,'HP Schools Calculation'!Y$1,0),"")</f>
        <v/>
      </c>
      <c r="H100" s="76">
        <v>0</v>
      </c>
      <c r="I100" s="88">
        <v>0</v>
      </c>
      <c r="J100" s="57"/>
      <c r="K100" s="73" t="str">
        <f t="shared" si="4"/>
        <v/>
      </c>
      <c r="L100" s="73" t="str">
        <f t="shared" si="5"/>
        <v/>
      </c>
      <c r="M100" s="154" t="str">
        <f t="shared" si="6"/>
        <v/>
      </c>
      <c r="N100" s="61"/>
      <c r="O100" s="79" t="str">
        <f t="shared" si="7"/>
        <v/>
      </c>
    </row>
    <row r="101" spans="2:15" x14ac:dyDescent="0.25">
      <c r="B101" s="82" t="str" cm="1">
        <f t="array" ref="B101">IFERROR(INDEX('HP Schools Calculation'!$C$3:$C$2378,SMALL(IF('HP Schools Calculation'!$A$3:$A$2378=TEXT(LEFT($B$1,5),"00000"),ROW('HP Schools Calculation'!$C$3:$C$2378)-ROW('HP Schools Calculation'!C$3)+1),ROWS('HP Schools Calculation'!C$3:C89))),"")</f>
        <v/>
      </c>
      <c r="C101" t="str">
        <f>_xlfn.IFNA(VLOOKUP($B101,Schools,'HP Schools Calculation'!D$1,0),"")</f>
        <v/>
      </c>
      <c r="D101" s="56" t="str">
        <f>_xlfn.IFNA(VLOOKUP($B101,'2023-24 School Level AAFTE'!$C$4:$N$2454,'2023-24 School Level AAFTE'!$N$1,0),"")</f>
        <v/>
      </c>
      <c r="E101" s="57" t="str">
        <f>_xlfn.IFNA(VLOOKUP($B101,Schools,'HP Schools Calculation'!G$1,0)-F101,"")</f>
        <v/>
      </c>
      <c r="F101" s="57" t="str">
        <f>_xlfn.IFNA(VLOOKUP($B101,'2023-24 School Level AAFTE'!$C$4:$O$2454,'2023-24 School Level AAFTE'!$F$1,0),"")</f>
        <v/>
      </c>
      <c r="G101" s="65" t="str">
        <f>_xlfn.IFNA(VLOOKUP($B101,Schools,'HP Schools Calculation'!Y$1,0),"")</f>
        <v/>
      </c>
      <c r="H101" s="76">
        <v>0</v>
      </c>
      <c r="I101" s="88">
        <v>0</v>
      </c>
      <c r="J101" s="57"/>
      <c r="K101" s="73" t="str">
        <f t="shared" si="4"/>
        <v/>
      </c>
      <c r="L101" s="73" t="str">
        <f t="shared" si="5"/>
        <v/>
      </c>
      <c r="M101" s="154" t="str">
        <f t="shared" si="6"/>
        <v/>
      </c>
      <c r="N101" s="61"/>
      <c r="O101" s="79" t="str">
        <f t="shared" si="7"/>
        <v/>
      </c>
    </row>
    <row r="102" spans="2:15" x14ac:dyDescent="0.25">
      <c r="B102" s="82" t="str" cm="1">
        <f t="array" ref="B102">IFERROR(INDEX('HP Schools Calculation'!$C$3:$C$2378,SMALL(IF('HP Schools Calculation'!$A$3:$A$2378=TEXT(LEFT($B$1,5),"00000"),ROW('HP Schools Calculation'!$C$3:$C$2378)-ROW('HP Schools Calculation'!C$3)+1),ROWS('HP Schools Calculation'!C$3:C90))),"")</f>
        <v/>
      </c>
      <c r="C102" t="str">
        <f>_xlfn.IFNA(VLOOKUP($B102,Schools,'HP Schools Calculation'!D$1,0),"")</f>
        <v/>
      </c>
      <c r="D102" s="56" t="str">
        <f>_xlfn.IFNA(VLOOKUP($B102,'2023-24 School Level AAFTE'!$C$4:$N$2454,'2023-24 School Level AAFTE'!$N$1,0),"")</f>
        <v/>
      </c>
      <c r="E102" s="57" t="str">
        <f>_xlfn.IFNA(VLOOKUP($B102,Schools,'HP Schools Calculation'!G$1,0)-F102,"")</f>
        <v/>
      </c>
      <c r="F102" s="57" t="str">
        <f>_xlfn.IFNA(VLOOKUP($B102,'2023-24 School Level AAFTE'!$C$4:$O$2454,'2023-24 School Level AAFTE'!$F$1,0),"")</f>
        <v/>
      </c>
      <c r="G102" s="65" t="str">
        <f>_xlfn.IFNA(VLOOKUP($B102,Schools,'HP Schools Calculation'!Y$1,0),"")</f>
        <v/>
      </c>
      <c r="H102" s="76">
        <v>0</v>
      </c>
      <c r="I102" s="88">
        <v>0</v>
      </c>
      <c r="J102" s="57"/>
      <c r="K102" s="73" t="str">
        <f t="shared" si="4"/>
        <v/>
      </c>
      <c r="L102" s="73" t="str">
        <f t="shared" si="5"/>
        <v/>
      </c>
      <c r="M102" s="154" t="str">
        <f t="shared" si="6"/>
        <v/>
      </c>
      <c r="N102" s="61"/>
      <c r="O102" s="79" t="str">
        <f t="shared" si="7"/>
        <v/>
      </c>
    </row>
    <row r="103" spans="2:15" x14ac:dyDescent="0.25">
      <c r="B103" s="82" t="str" cm="1">
        <f t="array" ref="B103">IFERROR(INDEX('HP Schools Calculation'!$C$3:$C$2378,SMALL(IF('HP Schools Calculation'!$A$3:$A$2378=TEXT(LEFT($B$1,5),"00000"),ROW('HP Schools Calculation'!$C$3:$C$2378)-ROW('HP Schools Calculation'!C$3)+1),ROWS('HP Schools Calculation'!C$3:C91))),"")</f>
        <v/>
      </c>
      <c r="C103" t="str">
        <f>_xlfn.IFNA(VLOOKUP($B103,Schools,'HP Schools Calculation'!D$1,0),"")</f>
        <v/>
      </c>
      <c r="D103" s="56" t="str">
        <f>_xlfn.IFNA(VLOOKUP($B103,'2023-24 School Level AAFTE'!$C$4:$N$2454,'2023-24 School Level AAFTE'!$N$1,0),"")</f>
        <v/>
      </c>
      <c r="E103" s="57" t="str">
        <f>_xlfn.IFNA(VLOOKUP($B103,Schools,'HP Schools Calculation'!G$1,0)-F103,"")</f>
        <v/>
      </c>
      <c r="F103" s="57" t="str">
        <f>_xlfn.IFNA(VLOOKUP($B103,'2023-24 School Level AAFTE'!$C$4:$O$2454,'2023-24 School Level AAFTE'!$F$1,0),"")</f>
        <v/>
      </c>
      <c r="G103" s="65" t="str">
        <f>_xlfn.IFNA(VLOOKUP($B103,Schools,'HP Schools Calculation'!Y$1,0),"")</f>
        <v/>
      </c>
      <c r="H103" s="76">
        <v>0</v>
      </c>
      <c r="I103" s="88">
        <v>0</v>
      </c>
      <c r="J103" s="57"/>
      <c r="K103" s="73" t="str">
        <f t="shared" si="4"/>
        <v/>
      </c>
      <c r="L103" s="73" t="str">
        <f t="shared" si="5"/>
        <v/>
      </c>
      <c r="M103" s="154" t="str">
        <f t="shared" si="6"/>
        <v/>
      </c>
      <c r="N103" s="61"/>
      <c r="O103" s="79" t="str">
        <f t="shared" si="7"/>
        <v/>
      </c>
    </row>
    <row r="104" spans="2:15" x14ac:dyDescent="0.25">
      <c r="B104" s="82" t="str" cm="1">
        <f t="array" ref="B104">IFERROR(INDEX('HP Schools Calculation'!$C$3:$C$2378,SMALL(IF('HP Schools Calculation'!$A$3:$A$2378=TEXT(LEFT($B$1,5),"00000"),ROW('HP Schools Calculation'!$C$3:$C$2378)-ROW('HP Schools Calculation'!C$3)+1),ROWS('HP Schools Calculation'!C$3:C92))),"")</f>
        <v/>
      </c>
      <c r="C104" t="str">
        <f>_xlfn.IFNA(VLOOKUP($B104,Schools,'HP Schools Calculation'!D$1,0),"")</f>
        <v/>
      </c>
      <c r="D104" s="56" t="str">
        <f>_xlfn.IFNA(VLOOKUP($B104,'2023-24 School Level AAFTE'!$C$4:$N$2454,'2023-24 School Level AAFTE'!$N$1,0),"")</f>
        <v/>
      </c>
      <c r="E104" s="57" t="str">
        <f>_xlfn.IFNA(VLOOKUP($B104,Schools,'HP Schools Calculation'!G$1,0)-F104,"")</f>
        <v/>
      </c>
      <c r="F104" s="57" t="str">
        <f>_xlfn.IFNA(VLOOKUP($B104,'2023-24 School Level AAFTE'!$C$4:$O$2454,'2023-24 School Level AAFTE'!$F$1,0),"")</f>
        <v/>
      </c>
      <c r="G104" s="65" t="str">
        <f>_xlfn.IFNA(VLOOKUP($B104,Schools,'HP Schools Calculation'!Y$1,0),"")</f>
        <v/>
      </c>
      <c r="H104" s="76">
        <v>0</v>
      </c>
      <c r="I104" s="88">
        <v>0</v>
      </c>
      <c r="J104" s="57"/>
      <c r="K104" s="73" t="str">
        <f t="shared" si="4"/>
        <v/>
      </c>
      <c r="L104" s="73" t="str">
        <f t="shared" si="5"/>
        <v/>
      </c>
      <c r="M104" s="154" t="str">
        <f t="shared" si="6"/>
        <v/>
      </c>
      <c r="N104" s="61"/>
      <c r="O104" s="79" t="str">
        <f t="shared" si="7"/>
        <v/>
      </c>
    </row>
    <row r="105" spans="2:15" x14ac:dyDescent="0.25">
      <c r="B105" s="82" t="str" cm="1">
        <f t="array" ref="B105">IFERROR(INDEX('HP Schools Calculation'!$C$3:$C$2378,SMALL(IF('HP Schools Calculation'!$A$3:$A$2378=TEXT(LEFT($B$1,5),"00000"),ROW('HP Schools Calculation'!$C$3:$C$2378)-ROW('HP Schools Calculation'!C$3)+1),ROWS('HP Schools Calculation'!C$3:C93))),"")</f>
        <v/>
      </c>
      <c r="C105" t="str">
        <f>_xlfn.IFNA(VLOOKUP($B105,Schools,'HP Schools Calculation'!D$1,0),"")</f>
        <v/>
      </c>
      <c r="D105" s="56" t="str">
        <f>_xlfn.IFNA(VLOOKUP($B105,'2023-24 School Level AAFTE'!$C$4:$N$2454,'2023-24 School Level AAFTE'!$N$1,0),"")</f>
        <v/>
      </c>
      <c r="E105" s="57" t="str">
        <f>_xlfn.IFNA(VLOOKUP($B105,Schools,'HP Schools Calculation'!G$1,0)-F105,"")</f>
        <v/>
      </c>
      <c r="F105" s="57" t="str">
        <f>_xlfn.IFNA(VLOOKUP($B105,'2023-24 School Level AAFTE'!$C$4:$O$2454,'2023-24 School Level AAFTE'!$F$1,0),"")</f>
        <v/>
      </c>
      <c r="G105" s="65" t="str">
        <f>_xlfn.IFNA(VLOOKUP($B105,Schools,'HP Schools Calculation'!Y$1,0),"")</f>
        <v/>
      </c>
      <c r="H105" s="76">
        <v>0</v>
      </c>
      <c r="I105" s="88">
        <v>0</v>
      </c>
      <c r="J105" s="57"/>
      <c r="K105" s="73" t="str">
        <f t="shared" si="4"/>
        <v/>
      </c>
      <c r="L105" s="73" t="str">
        <f t="shared" si="5"/>
        <v/>
      </c>
      <c r="M105" s="154" t="str">
        <f t="shared" si="6"/>
        <v/>
      </c>
      <c r="N105" s="61"/>
      <c r="O105" s="79" t="str">
        <f t="shared" si="7"/>
        <v/>
      </c>
    </row>
    <row r="106" spans="2:15" x14ac:dyDescent="0.25">
      <c r="B106" s="82" t="str" cm="1">
        <f t="array" ref="B106">IFERROR(INDEX('HP Schools Calculation'!$C$3:$C$2378,SMALL(IF('HP Schools Calculation'!$A$3:$A$2378=TEXT(LEFT($B$1,5),"00000"),ROW('HP Schools Calculation'!$C$3:$C$2378)-ROW('HP Schools Calculation'!C$3)+1),ROWS('HP Schools Calculation'!C$3:C94))),"")</f>
        <v/>
      </c>
      <c r="C106" t="str">
        <f>_xlfn.IFNA(VLOOKUP($B106,Schools,'HP Schools Calculation'!D$1,0),"")</f>
        <v/>
      </c>
      <c r="D106" s="56" t="str">
        <f>_xlfn.IFNA(VLOOKUP($B106,'2023-24 School Level AAFTE'!$C$4:$N$2454,'2023-24 School Level AAFTE'!$N$1,0),"")</f>
        <v/>
      </c>
      <c r="E106" s="57" t="str">
        <f>_xlfn.IFNA(VLOOKUP($B106,Schools,'HP Schools Calculation'!G$1,0)-F106,"")</f>
        <v/>
      </c>
      <c r="F106" s="57" t="str">
        <f>_xlfn.IFNA(VLOOKUP($B106,'2023-24 School Level AAFTE'!$C$4:$O$2454,'2023-24 School Level AAFTE'!$F$1,0),"")</f>
        <v/>
      </c>
      <c r="G106" s="65" t="str">
        <f>_xlfn.IFNA(VLOOKUP($B106,Schools,'HP Schools Calculation'!Y$1,0),"")</f>
        <v/>
      </c>
      <c r="H106" s="76">
        <v>0</v>
      </c>
      <c r="I106" s="88">
        <v>0</v>
      </c>
      <c r="J106" s="57"/>
      <c r="K106" s="73" t="str">
        <f t="shared" si="4"/>
        <v/>
      </c>
      <c r="L106" s="73" t="str">
        <f t="shared" si="5"/>
        <v/>
      </c>
      <c r="M106" s="154" t="str">
        <f t="shared" si="6"/>
        <v/>
      </c>
      <c r="N106" s="61"/>
      <c r="O106" s="79" t="str">
        <f t="shared" si="7"/>
        <v/>
      </c>
    </row>
    <row r="107" spans="2:15" x14ac:dyDescent="0.25">
      <c r="B107" s="82" t="str" cm="1">
        <f t="array" ref="B107">IFERROR(INDEX('HP Schools Calculation'!$C$3:$C$2378,SMALL(IF('HP Schools Calculation'!$A$3:$A$2378=TEXT(LEFT($B$1,5),"00000"),ROW('HP Schools Calculation'!$C$3:$C$2378)-ROW('HP Schools Calculation'!C$3)+1),ROWS('HP Schools Calculation'!C$3:C95))),"")</f>
        <v/>
      </c>
      <c r="C107" t="str">
        <f>_xlfn.IFNA(VLOOKUP($B107,Schools,'HP Schools Calculation'!D$1,0),"")</f>
        <v/>
      </c>
      <c r="D107" s="56" t="str">
        <f>_xlfn.IFNA(VLOOKUP($B107,'2023-24 School Level AAFTE'!$C$4:$N$2454,'2023-24 School Level AAFTE'!$N$1,0),"")</f>
        <v/>
      </c>
      <c r="E107" s="57" t="str">
        <f>_xlfn.IFNA(VLOOKUP($B107,Schools,'HP Schools Calculation'!G$1,0)-F107,"")</f>
        <v/>
      </c>
      <c r="F107" s="57" t="str">
        <f>_xlfn.IFNA(VLOOKUP($B107,'2023-24 School Level AAFTE'!$C$4:$O$2454,'2023-24 School Level AAFTE'!$F$1,0),"")</f>
        <v/>
      </c>
      <c r="G107" s="65" t="str">
        <f>_xlfn.IFNA(VLOOKUP($B107,Schools,'HP Schools Calculation'!Y$1,0),"")</f>
        <v/>
      </c>
      <c r="H107" s="76">
        <v>0</v>
      </c>
      <c r="I107" s="88">
        <v>0</v>
      </c>
      <c r="J107" s="57"/>
      <c r="K107" s="73" t="str">
        <f t="shared" si="4"/>
        <v/>
      </c>
      <c r="L107" s="73" t="str">
        <f t="shared" si="5"/>
        <v/>
      </c>
      <c r="M107" s="154" t="str">
        <f t="shared" si="6"/>
        <v/>
      </c>
      <c r="N107" s="61"/>
      <c r="O107" s="79" t="str">
        <f t="shared" si="7"/>
        <v/>
      </c>
    </row>
    <row r="108" spans="2:15" x14ac:dyDescent="0.25">
      <c r="B108" s="82" t="str" cm="1">
        <f t="array" ref="B108">IFERROR(INDEX('HP Schools Calculation'!$C$3:$C$2378,SMALL(IF('HP Schools Calculation'!$A$3:$A$2378=TEXT(LEFT($B$1,5),"00000"),ROW('HP Schools Calculation'!$C$3:$C$2378)-ROW('HP Schools Calculation'!C$3)+1),ROWS('HP Schools Calculation'!C$3:C96))),"")</f>
        <v/>
      </c>
      <c r="C108" t="str">
        <f>_xlfn.IFNA(VLOOKUP($B108,Schools,'HP Schools Calculation'!D$1,0),"")</f>
        <v/>
      </c>
      <c r="D108" s="56" t="str">
        <f>_xlfn.IFNA(VLOOKUP($B108,'2023-24 School Level AAFTE'!$C$4:$N$2454,'2023-24 School Level AAFTE'!$N$1,0),"")</f>
        <v/>
      </c>
      <c r="E108" s="57" t="str">
        <f>_xlfn.IFNA(VLOOKUP($B108,Schools,'HP Schools Calculation'!G$1,0)-F108,"")</f>
        <v/>
      </c>
      <c r="F108" s="57" t="str">
        <f>_xlfn.IFNA(VLOOKUP($B108,'2023-24 School Level AAFTE'!$C$4:$O$2454,'2023-24 School Level AAFTE'!$F$1,0),"")</f>
        <v/>
      </c>
      <c r="G108" s="65" t="str">
        <f>_xlfn.IFNA(VLOOKUP($B108,Schools,'HP Schools Calculation'!Y$1,0),"")</f>
        <v/>
      </c>
      <c r="H108" s="76">
        <v>0</v>
      </c>
      <c r="I108" s="88">
        <v>0</v>
      </c>
      <c r="J108" s="57"/>
      <c r="K108" s="73" t="str">
        <f t="shared" si="4"/>
        <v/>
      </c>
      <c r="L108" s="73" t="str">
        <f t="shared" si="5"/>
        <v/>
      </c>
      <c r="M108" s="154" t="str">
        <f t="shared" si="6"/>
        <v/>
      </c>
      <c r="N108" s="61"/>
      <c r="O108" s="79" t="str">
        <f t="shared" si="7"/>
        <v/>
      </c>
    </row>
    <row r="109" spans="2:15" x14ac:dyDescent="0.25">
      <c r="B109" s="82" t="str" cm="1">
        <f t="array" ref="B109">IFERROR(INDEX('HP Schools Calculation'!$C$3:$C$2378,SMALL(IF('HP Schools Calculation'!$A$3:$A$2378=TEXT(LEFT($B$1,5),"00000"),ROW('HP Schools Calculation'!$C$3:$C$2378)-ROW('HP Schools Calculation'!C$3)+1),ROWS('HP Schools Calculation'!C$3:C97))),"")</f>
        <v/>
      </c>
      <c r="C109" t="str">
        <f>_xlfn.IFNA(VLOOKUP($B109,Schools,'HP Schools Calculation'!D$1,0),"")</f>
        <v/>
      </c>
      <c r="D109" s="56" t="str">
        <f>_xlfn.IFNA(VLOOKUP($B109,'2023-24 School Level AAFTE'!$C$4:$N$2454,'2023-24 School Level AAFTE'!$N$1,0),"")</f>
        <v/>
      </c>
      <c r="E109" s="57" t="str">
        <f>_xlfn.IFNA(VLOOKUP($B109,Schools,'HP Schools Calculation'!G$1,0)-F109,"")</f>
        <v/>
      </c>
      <c r="F109" s="57" t="str">
        <f>_xlfn.IFNA(VLOOKUP($B109,'2023-24 School Level AAFTE'!$C$4:$O$2454,'2023-24 School Level AAFTE'!$F$1,0),"")</f>
        <v/>
      </c>
      <c r="G109" s="65" t="str">
        <f>_xlfn.IFNA(VLOOKUP($B109,Schools,'HP Schools Calculation'!Y$1,0),"")</f>
        <v/>
      </c>
      <c r="H109" s="76">
        <v>0</v>
      </c>
      <c r="I109" s="88">
        <v>0</v>
      </c>
      <c r="J109" s="57"/>
      <c r="K109" s="73" t="str">
        <f t="shared" si="4"/>
        <v/>
      </c>
      <c r="L109" s="73" t="str">
        <f t="shared" si="5"/>
        <v/>
      </c>
      <c r="M109" s="154" t="str">
        <f t="shared" si="6"/>
        <v/>
      </c>
      <c r="N109" s="61"/>
      <c r="O109" s="79" t="str">
        <f t="shared" si="7"/>
        <v/>
      </c>
    </row>
    <row r="110" spans="2:15" x14ac:dyDescent="0.25">
      <c r="B110" s="82" t="str" cm="1">
        <f t="array" ref="B110">IFERROR(INDEX('HP Schools Calculation'!$C$3:$C$2378,SMALL(IF('HP Schools Calculation'!$A$3:$A$2378=TEXT(LEFT($B$1,5),"00000"),ROW('HP Schools Calculation'!$C$3:$C$2378)-ROW('HP Schools Calculation'!C$3)+1),ROWS('HP Schools Calculation'!C$3:C98))),"")</f>
        <v/>
      </c>
      <c r="C110" t="str">
        <f>_xlfn.IFNA(VLOOKUP($B110,Schools,'HP Schools Calculation'!D$1,0),"")</f>
        <v/>
      </c>
      <c r="D110" s="56" t="str">
        <f>_xlfn.IFNA(VLOOKUP($B110,'2023-24 School Level AAFTE'!$C$4:$N$2454,'2023-24 School Level AAFTE'!$N$1,0),"")</f>
        <v/>
      </c>
      <c r="E110" s="57" t="str">
        <f>_xlfn.IFNA(VLOOKUP($B110,Schools,'HP Schools Calculation'!G$1,0)-F110,"")</f>
        <v/>
      </c>
      <c r="F110" s="57" t="str">
        <f>_xlfn.IFNA(VLOOKUP($B110,'2023-24 School Level AAFTE'!$C$4:$O$2454,'2023-24 School Level AAFTE'!$F$1,0),"")</f>
        <v/>
      </c>
      <c r="G110" s="65" t="str">
        <f>_xlfn.IFNA(VLOOKUP($B110,Schools,'HP Schools Calculation'!Y$1,0),"")</f>
        <v/>
      </c>
      <c r="H110" s="76">
        <v>0</v>
      </c>
      <c r="I110" s="88">
        <v>0</v>
      </c>
      <c r="J110" s="57"/>
      <c r="K110" s="73" t="str">
        <f t="shared" si="4"/>
        <v/>
      </c>
      <c r="L110" s="73" t="str">
        <f t="shared" si="5"/>
        <v/>
      </c>
      <c r="M110" s="154" t="str">
        <f t="shared" si="6"/>
        <v/>
      </c>
      <c r="N110" s="61"/>
      <c r="O110" s="79" t="str">
        <f t="shared" si="7"/>
        <v/>
      </c>
    </row>
    <row r="111" spans="2:15" x14ac:dyDescent="0.25">
      <c r="B111" s="82" t="str" cm="1">
        <f t="array" ref="B111">IFERROR(INDEX('HP Schools Calculation'!$C$3:$C$2378,SMALL(IF('HP Schools Calculation'!$A$3:$A$2378=TEXT(LEFT($B$1,5),"00000"),ROW('HP Schools Calculation'!$C$3:$C$2378)-ROW('HP Schools Calculation'!C$3)+1),ROWS('HP Schools Calculation'!C$3:C99))),"")</f>
        <v/>
      </c>
      <c r="C111" t="str">
        <f>_xlfn.IFNA(VLOOKUP($B111,Schools,'HP Schools Calculation'!D$1,0),"")</f>
        <v/>
      </c>
      <c r="D111" s="56" t="str">
        <f>_xlfn.IFNA(VLOOKUP($B111,'2023-24 School Level AAFTE'!$C$4:$N$2454,'2023-24 School Level AAFTE'!$N$1,0),"")</f>
        <v/>
      </c>
      <c r="E111" s="57" t="str">
        <f>_xlfn.IFNA(VLOOKUP($B111,Schools,'HP Schools Calculation'!G$1,0)-F111,"")</f>
        <v/>
      </c>
      <c r="F111" s="57" t="str">
        <f>_xlfn.IFNA(VLOOKUP($B111,'2023-24 School Level AAFTE'!$C$4:$O$2454,'2023-24 School Level AAFTE'!$F$1,0),"")</f>
        <v/>
      </c>
      <c r="G111" s="65" t="str">
        <f>_xlfn.IFNA(VLOOKUP($B111,Schools,'HP Schools Calculation'!Y$1,0),"")</f>
        <v/>
      </c>
      <c r="H111" s="76">
        <v>0</v>
      </c>
      <c r="I111" s="88">
        <v>0</v>
      </c>
      <c r="J111" s="57"/>
      <c r="K111" s="73" t="str">
        <f t="shared" si="4"/>
        <v/>
      </c>
      <c r="L111" s="73" t="str">
        <f t="shared" si="5"/>
        <v/>
      </c>
      <c r="M111" s="154" t="str">
        <f t="shared" si="6"/>
        <v/>
      </c>
      <c r="N111" s="61"/>
      <c r="O111" s="79" t="str">
        <f t="shared" si="7"/>
        <v/>
      </c>
    </row>
    <row r="112" spans="2:15" x14ac:dyDescent="0.25">
      <c r="B112" s="82" t="str" cm="1">
        <f t="array" ref="B112">IFERROR(INDEX('HP Schools Calculation'!$C$3:$C$2378,SMALL(IF('HP Schools Calculation'!$A$3:$A$2378=TEXT(LEFT($B$1,5),"00000"),ROW('HP Schools Calculation'!$C$3:$C$2378)-ROW('HP Schools Calculation'!C$3)+1),ROWS('HP Schools Calculation'!C$3:C100))),"")</f>
        <v/>
      </c>
      <c r="C112" t="str">
        <f>_xlfn.IFNA(VLOOKUP($B112,Schools,'HP Schools Calculation'!D$1,0),"")</f>
        <v/>
      </c>
      <c r="D112" s="56" t="str">
        <f>_xlfn.IFNA(VLOOKUP($B112,'2023-24 School Level AAFTE'!$C$4:$N$2454,'2023-24 School Level AAFTE'!$N$1,0),"")</f>
        <v/>
      </c>
      <c r="E112" s="57" t="str">
        <f>_xlfn.IFNA(VLOOKUP($B112,Schools,'HP Schools Calculation'!G$1,0)-F112,"")</f>
        <v/>
      </c>
      <c r="F112" s="57" t="str">
        <f>_xlfn.IFNA(VLOOKUP($B112,'2023-24 School Level AAFTE'!$C$4:$O$2454,'2023-24 School Level AAFTE'!$F$1,0),"")</f>
        <v/>
      </c>
      <c r="G112" s="65" t="str">
        <f>_xlfn.IFNA(VLOOKUP($B112,Schools,'HP Schools Calculation'!Y$1,0),"")</f>
        <v/>
      </c>
      <c r="H112" s="76">
        <v>0</v>
      </c>
      <c r="I112" s="88">
        <v>0</v>
      </c>
      <c r="J112" s="57"/>
      <c r="K112" s="73" t="str">
        <f t="shared" si="4"/>
        <v/>
      </c>
      <c r="L112" s="73" t="str">
        <f t="shared" si="5"/>
        <v/>
      </c>
      <c r="M112" s="154" t="str">
        <f t="shared" si="6"/>
        <v/>
      </c>
      <c r="N112" s="61"/>
      <c r="O112" s="79" t="str">
        <f t="shared" si="7"/>
        <v/>
      </c>
    </row>
    <row r="113" spans="2:15" x14ac:dyDescent="0.25">
      <c r="B113" s="82" t="str" cm="1">
        <f t="array" ref="B113">IFERROR(INDEX('HP Schools Calculation'!$C$3:$C$2378,SMALL(IF('HP Schools Calculation'!$A$3:$A$2378=TEXT(LEFT($B$1,5),"00000"),ROW('HP Schools Calculation'!$C$3:$C$2378)-ROW('HP Schools Calculation'!C$3)+1),ROWS('HP Schools Calculation'!C$3:C101))),"")</f>
        <v/>
      </c>
      <c r="C113" t="str">
        <f>_xlfn.IFNA(VLOOKUP($B113,Schools,'HP Schools Calculation'!D$1,0),"")</f>
        <v/>
      </c>
      <c r="D113" s="56" t="str">
        <f>_xlfn.IFNA(VLOOKUP($B113,'2023-24 School Level AAFTE'!$C$4:$N$2454,'2023-24 School Level AAFTE'!$N$1,0),"")</f>
        <v/>
      </c>
      <c r="E113" s="57" t="str">
        <f>_xlfn.IFNA(VLOOKUP($B113,Schools,'HP Schools Calculation'!G$1,0)-F113,"")</f>
        <v/>
      </c>
      <c r="F113" s="57" t="str">
        <f>_xlfn.IFNA(VLOOKUP($B113,'2023-24 School Level AAFTE'!$C$4:$O$2454,'2023-24 School Level AAFTE'!$F$1,0),"")</f>
        <v/>
      </c>
      <c r="G113" s="65" t="str">
        <f>_xlfn.IFNA(VLOOKUP($B113,Schools,'HP Schools Calculation'!Y$1,0),"")</f>
        <v/>
      </c>
      <c r="H113" s="76">
        <v>0</v>
      </c>
      <c r="I113" s="88">
        <v>0</v>
      </c>
      <c r="J113" s="57"/>
      <c r="K113" s="73" t="str">
        <f t="shared" si="4"/>
        <v/>
      </c>
      <c r="L113" s="73" t="str">
        <f t="shared" si="5"/>
        <v/>
      </c>
      <c r="M113" s="154" t="str">
        <f t="shared" si="6"/>
        <v/>
      </c>
      <c r="N113" s="61"/>
      <c r="O113" s="79" t="str">
        <f t="shared" si="7"/>
        <v/>
      </c>
    </row>
    <row r="114" spans="2:15" x14ac:dyDescent="0.25">
      <c r="B114" s="82" t="str" cm="1">
        <f t="array" ref="B114">IFERROR(INDEX('HP Schools Calculation'!$C$3:$C$2378,SMALL(IF('HP Schools Calculation'!$A$3:$A$2378=TEXT(LEFT($B$1,5),"00000"),ROW('HP Schools Calculation'!$C$3:$C$2378)-ROW('HP Schools Calculation'!C$3)+1),ROWS('HP Schools Calculation'!C$3:C102))),"")</f>
        <v/>
      </c>
      <c r="C114" t="str">
        <f>_xlfn.IFNA(VLOOKUP($B114,Schools,'HP Schools Calculation'!D$1,0),"")</f>
        <v/>
      </c>
      <c r="D114" s="56" t="str">
        <f>_xlfn.IFNA(VLOOKUP($B114,'2023-24 School Level AAFTE'!$C$4:$N$2454,'2023-24 School Level AAFTE'!$N$1,0),"")</f>
        <v/>
      </c>
      <c r="E114" s="57" t="str">
        <f>_xlfn.IFNA(VLOOKUP($B114,Schools,'HP Schools Calculation'!G$1,0)-F114,"")</f>
        <v/>
      </c>
      <c r="F114" s="57" t="str">
        <f>_xlfn.IFNA(VLOOKUP($B114,'2023-24 School Level AAFTE'!$C$4:$O$2454,'2023-24 School Level AAFTE'!$F$1,0),"")</f>
        <v/>
      </c>
      <c r="G114" s="65" t="str">
        <f>_xlfn.IFNA(VLOOKUP($B114,Schools,'HP Schools Calculation'!Y$1,0),"")</f>
        <v/>
      </c>
      <c r="H114" s="76">
        <v>0</v>
      </c>
      <c r="I114" s="88">
        <v>0</v>
      </c>
      <c r="J114" s="57"/>
      <c r="K114" s="73" t="str">
        <f t="shared" si="4"/>
        <v/>
      </c>
      <c r="L114" s="73" t="str">
        <f t="shared" si="5"/>
        <v/>
      </c>
      <c r="M114" s="154" t="str">
        <f t="shared" si="6"/>
        <v/>
      </c>
      <c r="N114" s="61"/>
      <c r="O114" s="79" t="str">
        <f t="shared" si="7"/>
        <v/>
      </c>
    </row>
    <row r="115" spans="2:15" x14ac:dyDescent="0.25">
      <c r="B115" s="82" t="str" cm="1">
        <f t="array" ref="B115">IFERROR(INDEX('HP Schools Calculation'!$C$3:$C$2378,SMALL(IF('HP Schools Calculation'!$A$3:$A$2378=TEXT(LEFT($B$1,5),"00000"),ROW('HP Schools Calculation'!$C$3:$C$2378)-ROW('HP Schools Calculation'!C$3)+1),ROWS('HP Schools Calculation'!C$3:C103))),"")</f>
        <v/>
      </c>
      <c r="C115" t="str">
        <f>_xlfn.IFNA(VLOOKUP($B115,Schools,'HP Schools Calculation'!D$1,0),"")</f>
        <v/>
      </c>
      <c r="D115" s="56" t="str">
        <f>_xlfn.IFNA(VLOOKUP($B115,'2023-24 School Level AAFTE'!$C$4:$N$2454,'2023-24 School Level AAFTE'!$N$1,0),"")</f>
        <v/>
      </c>
      <c r="E115" s="57" t="str">
        <f>_xlfn.IFNA(VLOOKUP($B115,Schools,'HP Schools Calculation'!G$1,0)-F115,"")</f>
        <v/>
      </c>
      <c r="F115" s="57" t="str">
        <f>_xlfn.IFNA(VLOOKUP($B115,'2023-24 School Level AAFTE'!$C$4:$O$2454,'2023-24 School Level AAFTE'!$F$1,0),"")</f>
        <v/>
      </c>
      <c r="G115" s="65" t="str">
        <f>_xlfn.IFNA(VLOOKUP($B115,Schools,'HP Schools Calculation'!Y$1,0),"")</f>
        <v/>
      </c>
      <c r="H115" s="76">
        <v>0</v>
      </c>
      <c r="I115" s="88">
        <v>0</v>
      </c>
      <c r="J115" s="57"/>
      <c r="K115" s="73" t="str">
        <f t="shared" si="4"/>
        <v/>
      </c>
      <c r="L115" s="73" t="str">
        <f t="shared" si="5"/>
        <v/>
      </c>
      <c r="M115" s="154" t="str">
        <f t="shared" si="6"/>
        <v/>
      </c>
      <c r="N115" s="61"/>
      <c r="O115" s="79" t="str">
        <f t="shared" si="7"/>
        <v/>
      </c>
    </row>
    <row r="116" spans="2:15" x14ac:dyDescent="0.25">
      <c r="B116" s="82" t="str" cm="1">
        <f t="array" ref="B116">IFERROR(INDEX('HP Schools Calculation'!$C$3:$C$2378,SMALL(IF('HP Schools Calculation'!$A$3:$A$2378=TEXT(LEFT($B$1,5),"00000"),ROW('HP Schools Calculation'!$C$3:$C$2378)-ROW('HP Schools Calculation'!C$3)+1),ROWS('HP Schools Calculation'!C$3:C104))),"")</f>
        <v/>
      </c>
      <c r="C116" t="str">
        <f>_xlfn.IFNA(VLOOKUP($B116,Schools,'HP Schools Calculation'!D$1,0),"")</f>
        <v/>
      </c>
      <c r="D116" s="56" t="str">
        <f>_xlfn.IFNA(VLOOKUP($B116,'2023-24 School Level AAFTE'!$C$4:$N$2454,'2023-24 School Level AAFTE'!$N$1,0),"")</f>
        <v/>
      </c>
      <c r="E116" s="57" t="str">
        <f>_xlfn.IFNA(VLOOKUP($B116,Schools,'HP Schools Calculation'!G$1,0)-F116,"")</f>
        <v/>
      </c>
      <c r="F116" s="57" t="str">
        <f>_xlfn.IFNA(VLOOKUP($B116,'2023-24 School Level AAFTE'!$C$4:$O$2454,'2023-24 School Level AAFTE'!$F$1,0),"")</f>
        <v/>
      </c>
      <c r="G116" s="65" t="str">
        <f>_xlfn.IFNA(VLOOKUP($B116,Schools,'HP Schools Calculation'!Y$1,0),"")</f>
        <v/>
      </c>
      <c r="H116" s="76">
        <v>0</v>
      </c>
      <c r="I116" s="88">
        <v>0</v>
      </c>
      <c r="J116" s="57"/>
      <c r="K116" s="73" t="str">
        <f t="shared" si="4"/>
        <v/>
      </c>
      <c r="L116" s="73" t="str">
        <f t="shared" si="5"/>
        <v/>
      </c>
      <c r="M116" s="154" t="str">
        <f t="shared" si="6"/>
        <v/>
      </c>
      <c r="N116" s="61"/>
      <c r="O116" s="79" t="str">
        <f t="shared" si="7"/>
        <v/>
      </c>
    </row>
    <row r="117" spans="2:15" x14ac:dyDescent="0.25">
      <c r="B117" s="82" t="str" cm="1">
        <f t="array" ref="B117">IFERROR(INDEX('HP Schools Calculation'!$C$3:$C$2378,SMALL(IF('HP Schools Calculation'!$A$3:$A$2378=TEXT(LEFT($B$1,5),"00000"),ROW('HP Schools Calculation'!$C$3:$C$2378)-ROW('HP Schools Calculation'!C$3)+1),ROWS('HP Schools Calculation'!C$3:C105))),"")</f>
        <v/>
      </c>
      <c r="C117" t="str">
        <f>_xlfn.IFNA(VLOOKUP($B117,Schools,'HP Schools Calculation'!D$1,0),"")</f>
        <v/>
      </c>
      <c r="D117" s="56" t="str">
        <f>_xlfn.IFNA(VLOOKUP($B117,'2023-24 School Level AAFTE'!$C$4:$N$2454,'2023-24 School Level AAFTE'!$N$1,0),"")</f>
        <v/>
      </c>
      <c r="E117" s="57" t="str">
        <f>_xlfn.IFNA(VLOOKUP($B117,Schools,'HP Schools Calculation'!G$1,0)-F117,"")</f>
        <v/>
      </c>
      <c r="F117" s="57" t="str">
        <f>_xlfn.IFNA(VLOOKUP($B117,'2023-24 School Level AAFTE'!$C$4:$O$2454,'2023-24 School Level AAFTE'!$F$1,0),"")</f>
        <v/>
      </c>
      <c r="G117" s="65" t="str">
        <f>_xlfn.IFNA(VLOOKUP($B117,Schools,'HP Schools Calculation'!Y$1,0),"")</f>
        <v/>
      </c>
      <c r="H117" s="76">
        <v>0</v>
      </c>
      <c r="I117" s="88">
        <v>0</v>
      </c>
      <c r="J117" s="57"/>
      <c r="K117" s="73" t="str">
        <f t="shared" si="4"/>
        <v/>
      </c>
      <c r="L117" s="73" t="str">
        <f t="shared" si="5"/>
        <v/>
      </c>
      <c r="M117" s="154" t="str">
        <f t="shared" si="6"/>
        <v/>
      </c>
      <c r="N117" s="61"/>
      <c r="O117" s="79" t="str">
        <f t="shared" si="7"/>
        <v/>
      </c>
    </row>
    <row r="118" spans="2:15" x14ac:dyDescent="0.25">
      <c r="B118" s="82" t="str" cm="1">
        <f t="array" ref="B118">IFERROR(INDEX('HP Schools Calculation'!$C$3:$C$2378,SMALL(IF('HP Schools Calculation'!$A$3:$A$2378=TEXT(LEFT($B$1,5),"00000"),ROW('HP Schools Calculation'!$C$3:$C$2378)-ROW('HP Schools Calculation'!C$3)+1),ROWS('HP Schools Calculation'!C$3:C106))),"")</f>
        <v/>
      </c>
      <c r="C118" t="str">
        <f>_xlfn.IFNA(VLOOKUP($B118,Schools,'HP Schools Calculation'!D$1,0),"")</f>
        <v/>
      </c>
      <c r="D118" s="56" t="str">
        <f>_xlfn.IFNA(VLOOKUP($B118,'2023-24 School Level AAFTE'!$C$4:$N$2454,'2023-24 School Level AAFTE'!$N$1,0),"")</f>
        <v/>
      </c>
      <c r="E118" s="57" t="str">
        <f>_xlfn.IFNA(VLOOKUP($B118,Schools,'HP Schools Calculation'!G$1,0)-F118,"")</f>
        <v/>
      </c>
      <c r="F118" s="57" t="str">
        <f>_xlfn.IFNA(VLOOKUP($B118,'2023-24 School Level AAFTE'!$C$4:$O$2454,'2023-24 School Level AAFTE'!$F$1,0),"")</f>
        <v/>
      </c>
      <c r="G118" s="65" t="str">
        <f>_xlfn.IFNA(VLOOKUP($B118,Schools,'HP Schools Calculation'!Y$1,0),"")</f>
        <v/>
      </c>
      <c r="H118" s="76">
        <v>0</v>
      </c>
      <c r="I118" s="88">
        <v>0</v>
      </c>
      <c r="J118" s="57"/>
      <c r="K118" s="73" t="str">
        <f t="shared" si="4"/>
        <v/>
      </c>
      <c r="L118" s="73" t="str">
        <f t="shared" si="5"/>
        <v/>
      </c>
      <c r="M118" s="154" t="str">
        <f t="shared" si="6"/>
        <v/>
      </c>
      <c r="N118" s="61"/>
      <c r="O118" s="79" t="str">
        <f t="shared" si="7"/>
        <v/>
      </c>
    </row>
    <row r="119" spans="2:15" x14ac:dyDescent="0.25">
      <c r="B119" s="82" t="str" cm="1">
        <f t="array" ref="B119">IFERROR(INDEX('HP Schools Calculation'!$C$3:$C$2378,SMALL(IF('HP Schools Calculation'!$A$3:$A$2378=TEXT(LEFT($B$1,5),"00000"),ROW('HP Schools Calculation'!$C$3:$C$2378)-ROW('HP Schools Calculation'!C$3)+1),ROWS('HP Schools Calculation'!C$3:C107))),"")</f>
        <v/>
      </c>
      <c r="C119" t="str">
        <f>_xlfn.IFNA(VLOOKUP($B119,Schools,'HP Schools Calculation'!D$1,0),"")</f>
        <v/>
      </c>
      <c r="D119" s="56" t="str">
        <f>_xlfn.IFNA(VLOOKUP($B119,'2023-24 School Level AAFTE'!$C$4:$N$2454,'2023-24 School Level AAFTE'!$N$1,0),"")</f>
        <v/>
      </c>
      <c r="E119" s="57" t="str">
        <f>_xlfn.IFNA(VLOOKUP($B119,Schools,'HP Schools Calculation'!G$1,0)-F119,"")</f>
        <v/>
      </c>
      <c r="F119" s="57" t="str">
        <f>_xlfn.IFNA(VLOOKUP($B119,'2023-24 School Level AAFTE'!$C$4:$O$2454,'2023-24 School Level AAFTE'!$F$1,0),"")</f>
        <v/>
      </c>
      <c r="G119" s="65" t="str">
        <f>_xlfn.IFNA(VLOOKUP($B119,Schools,'HP Schools Calculation'!Y$1,0),"")</f>
        <v/>
      </c>
      <c r="H119" s="76">
        <v>0</v>
      </c>
      <c r="I119" s="88">
        <v>0</v>
      </c>
      <c r="J119" s="57"/>
      <c r="K119" s="73" t="str">
        <f t="shared" si="4"/>
        <v/>
      </c>
      <c r="L119" s="73" t="str">
        <f t="shared" si="5"/>
        <v/>
      </c>
      <c r="M119" s="154" t="str">
        <f t="shared" si="6"/>
        <v/>
      </c>
      <c r="N119" s="61"/>
      <c r="O119" s="79" t="str">
        <f t="shared" si="7"/>
        <v/>
      </c>
    </row>
    <row r="120" spans="2:15" x14ac:dyDescent="0.25">
      <c r="B120" s="82" t="str" cm="1">
        <f t="array" ref="B120">IFERROR(INDEX('HP Schools Calculation'!$C$3:$C$2378,SMALL(IF('HP Schools Calculation'!$A$3:$A$2378=TEXT(LEFT($B$1,5),"00000"),ROW('HP Schools Calculation'!$C$3:$C$2378)-ROW('HP Schools Calculation'!C$3)+1),ROWS('HP Schools Calculation'!C$3:C108))),"")</f>
        <v/>
      </c>
      <c r="C120" t="str">
        <f>_xlfn.IFNA(VLOOKUP($B120,Schools,'HP Schools Calculation'!D$1,0),"")</f>
        <v/>
      </c>
      <c r="D120" s="56" t="str">
        <f>_xlfn.IFNA(VLOOKUP($B120,'2023-24 School Level AAFTE'!$C$4:$N$2454,'2023-24 School Level AAFTE'!$N$1,0),"")</f>
        <v/>
      </c>
      <c r="E120" s="57" t="str">
        <f>_xlfn.IFNA(VLOOKUP($B120,Schools,'HP Schools Calculation'!G$1,0)-F120,"")</f>
        <v/>
      </c>
      <c r="F120" s="57" t="str">
        <f>_xlfn.IFNA(VLOOKUP($B120,'2023-24 School Level AAFTE'!$C$4:$O$2454,'2023-24 School Level AAFTE'!$F$1,0),"")</f>
        <v/>
      </c>
      <c r="G120" s="65" t="str">
        <f>_xlfn.IFNA(VLOOKUP($B120,Schools,'HP Schools Calculation'!Y$1,0),"")</f>
        <v/>
      </c>
      <c r="H120" s="76">
        <v>0</v>
      </c>
      <c r="I120" s="88">
        <v>0</v>
      </c>
      <c r="J120" s="57"/>
      <c r="K120" s="73" t="str">
        <f t="shared" si="4"/>
        <v/>
      </c>
      <c r="L120" s="73" t="str">
        <f t="shared" si="5"/>
        <v/>
      </c>
      <c r="M120" s="154" t="str">
        <f t="shared" si="6"/>
        <v/>
      </c>
      <c r="N120" s="61"/>
      <c r="O120" s="79" t="str">
        <f t="shared" si="7"/>
        <v/>
      </c>
    </row>
    <row r="121" spans="2:15" x14ac:dyDescent="0.25">
      <c r="B121" s="82" t="str" cm="1">
        <f t="array" ref="B121">IFERROR(INDEX('HP Schools Calculation'!$C$3:$C$2378,SMALL(IF('HP Schools Calculation'!$A$3:$A$2378=TEXT(LEFT($B$1,5),"00000"),ROW('HP Schools Calculation'!$C$3:$C$2378)-ROW('HP Schools Calculation'!C$3)+1),ROWS('HP Schools Calculation'!C$3:C109))),"")</f>
        <v/>
      </c>
      <c r="C121" t="str">
        <f>_xlfn.IFNA(VLOOKUP($B121,Schools,'HP Schools Calculation'!D$1,0),"")</f>
        <v/>
      </c>
      <c r="D121" s="56" t="str">
        <f>_xlfn.IFNA(VLOOKUP($B121,'2023-24 School Level AAFTE'!$C$4:$N$2454,'2023-24 School Level AAFTE'!$N$1,0),"")</f>
        <v/>
      </c>
      <c r="E121" s="57" t="str">
        <f>_xlfn.IFNA(VLOOKUP($B121,Schools,'HP Schools Calculation'!G$1,0)-F121,"")</f>
        <v/>
      </c>
      <c r="F121" s="57" t="str">
        <f>_xlfn.IFNA(VLOOKUP($B121,'2023-24 School Level AAFTE'!$C$4:$O$2454,'2023-24 School Level AAFTE'!$F$1,0),"")</f>
        <v/>
      </c>
      <c r="G121" s="65" t="str">
        <f>_xlfn.IFNA(VLOOKUP($B121,Schools,'HP Schools Calculation'!Y$1,0),"")</f>
        <v/>
      </c>
      <c r="H121" s="76">
        <v>0</v>
      </c>
      <c r="I121" s="88">
        <v>0</v>
      </c>
      <c r="J121" s="57"/>
      <c r="K121" s="73" t="str">
        <f t="shared" ref="K121:K122" si="8">IFERROR(IF((G121*0.1)&lt;(G121-IF(G121&gt;(ROUND(I121*(1+$J$14),2)-H121),ROUND(I121*(1+$J$14),2)-H121,G121)),(G121*0.1),(G121-IF(G121&gt;(ROUND(I121*(1+$J$14),2)-H121),ROUND(I121*(1+$J$14),2)-H121,G121))),"")</f>
        <v/>
      </c>
      <c r="L121" s="73" t="str">
        <f t="shared" ref="L121:L122" si="9">IFERROR(IF(K121&gt;0,IF((G121*0.1)&lt;(G121-IF(G121&gt;(ROUND(I121*(1+$J$14),2)-H121),ROUND(I121*(1+$J$14),2)-H121,G121)),(G121*0.1),(G121-IF(G121&gt;(ROUND(I121*(1+$J$14),2)-H121),ROUND(I121*(1+$J$14),2)-H121,G121)))+IF((G121*0.1)&lt;(G121-IF(G121&gt;(ROUND(I121*(1+$J$14),2)-H121),ROUND(I121*(1+$J$14),2)-H121,G121)),(G121*0.1),(G121-IF(G121&gt;(ROUND(I121*(1+$J$14),2)-H121),ROUND(I121*(1+$J$14),2)-H121,G121)))/$K$14*($L$14-$K$14),0),"")</f>
        <v/>
      </c>
      <c r="M121" s="154" t="str">
        <f t="shared" si="6"/>
        <v/>
      </c>
      <c r="N121" s="61"/>
      <c r="O121" s="79" t="str">
        <f t="shared" ref="O121:O122" si="10">IFERROR(ROUND(L121/F121,2),"")</f>
        <v/>
      </c>
    </row>
    <row r="122" spans="2:15" x14ac:dyDescent="0.25">
      <c r="B122" s="192" t="str" cm="1">
        <f t="array" ref="B122">IFERROR(INDEX('HP Schools Calculation'!$C$3:$C$2378,SMALL(IF('HP Schools Calculation'!$A$3:$A$2378=TEXT(LEFT($B$1,5),"00000"),ROW('HP Schools Calculation'!$C$3:$C$2378)-ROW('HP Schools Calculation'!C$3)+1),ROWS('HP Schools Calculation'!C$3:C110))),"")</f>
        <v/>
      </c>
      <c r="C122" s="31" t="str">
        <f>_xlfn.IFNA(VLOOKUP($B122,Schools,'HP Schools Calculation'!D$1,0),"")</f>
        <v/>
      </c>
      <c r="D122" s="236" t="str">
        <f>_xlfn.IFNA(VLOOKUP($B122,'2023-24 School Level AAFTE'!$C$4:$N$2454,'2023-24 School Level AAFTE'!$N$1,0),"")</f>
        <v/>
      </c>
      <c r="E122" s="58" t="str">
        <f>_xlfn.IFNA(VLOOKUP($B122,Schools,'HP Schools Calculation'!G$1,0)-F122,"")</f>
        <v/>
      </c>
      <c r="F122" s="58" t="str">
        <f>_xlfn.IFNA(VLOOKUP($B122,'2023-24 School Level AAFTE'!$C$4:$O$2454,'2023-24 School Level AAFTE'!$F$1,0),"")</f>
        <v/>
      </c>
      <c r="G122" s="66" t="str">
        <f>_xlfn.IFNA(VLOOKUP($B122,Schools,'HP Schools Calculation'!Y$1,0),"")</f>
        <v/>
      </c>
      <c r="H122" s="77">
        <v>0</v>
      </c>
      <c r="I122" s="89">
        <v>0</v>
      </c>
      <c r="J122" s="58"/>
      <c r="K122" s="74" t="str">
        <f t="shared" si="8"/>
        <v/>
      </c>
      <c r="L122" s="74" t="str">
        <f t="shared" si="9"/>
        <v/>
      </c>
      <c r="M122" s="197" t="str">
        <f t="shared" si="6"/>
        <v/>
      </c>
      <c r="N122" s="62"/>
      <c r="O122" s="80" t="str">
        <f t="shared" si="10"/>
        <v/>
      </c>
    </row>
  </sheetData>
  <protectedRanges>
    <protectedRange sqref="B3" name="District"/>
    <protectedRange sqref="H15:H122" name="HP Carryover"/>
    <protectedRange sqref="I15:I122" name="HP Exp"/>
    <protectedRange sqref="I9" name="Regular Exp"/>
  </protectedRanges>
  <conditionalFormatting sqref="H11">
    <cfRule type="containsText" dxfId="20" priority="1" operator="containsText" text="FALSE">
      <formula>NOT(ISERROR(SEARCH("FALSE",H11)))</formula>
    </cfRule>
  </conditionalFormatting>
  <dataValidations count="2">
    <dataValidation type="custom" allowBlank="1" showInputMessage="1" showErrorMessage="1" sqref="K9:L9 H9 K15 K14:L14 H14" xr:uid="{00000000-0002-0000-0100-000000000000}">
      <formula1>H9&gt;=0</formula1>
    </dataValidation>
    <dataValidation type="custom" allowBlank="1" showInputMessage="1" showErrorMessage="1" sqref="K16:K122 L15:L122" xr:uid="{00000000-0002-0000-0100-000001000000}">
      <formula1>K1048516&gt;=0</formula1>
    </dataValidation>
  </dataValidations>
  <pageMargins left="0.7" right="0.7" top="0.75" bottom="0.75" header="0.3" footer="0.3"/>
  <pageSetup paperSize="5" scale="3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'District Data'!$B$2:$B$321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7" tint="0.39997558519241921"/>
  </sheetPr>
  <dimension ref="A1:AD383"/>
  <sheetViews>
    <sheetView zoomScale="85" zoomScaleNormal="85" workbookViewId="0">
      <pane ySplit="3" topLeftCell="A4" activePane="bottomLeft" state="frozen"/>
      <selection activeCell="G372" sqref="G372"/>
      <selection pane="bottomLeft" activeCell="G372" sqref="G372"/>
    </sheetView>
  </sheetViews>
  <sheetFormatPr defaultRowHeight="15" x14ac:dyDescent="0.25"/>
  <cols>
    <col min="1" max="1" width="11.28515625" bestFit="1" customWidth="1"/>
    <col min="2" max="2" width="15.85546875" style="2" bestFit="1" customWidth="1"/>
    <col min="3" max="3" width="15.140625" style="2" bestFit="1" customWidth="1"/>
    <col min="4" max="4" width="6" bestFit="1" customWidth="1"/>
    <col min="5" max="5" width="5.42578125" bestFit="1" customWidth="1"/>
    <col min="6" max="7" width="18.42578125" bestFit="1" customWidth="1"/>
    <col min="8" max="8" width="15.42578125" customWidth="1"/>
    <col min="9" max="9" width="10.28515625" bestFit="1" customWidth="1"/>
    <col min="10" max="10" width="20.7109375" customWidth="1"/>
    <col min="11" max="11" width="12" bestFit="1" customWidth="1"/>
    <col min="12" max="12" width="6.7109375" customWidth="1"/>
    <col min="14" max="14" width="23.42578125" customWidth="1"/>
    <col min="15" max="15" width="15" bestFit="1" customWidth="1"/>
    <col min="16" max="16" width="10.28515625" bestFit="1" customWidth="1"/>
    <col min="17" max="17" width="11.7109375" bestFit="1" customWidth="1"/>
    <col min="18" max="18" width="4.7109375" customWidth="1"/>
    <col min="19" max="19" width="13.28515625" bestFit="1" customWidth="1"/>
    <col min="20" max="20" width="16.28515625" bestFit="1" customWidth="1"/>
    <col min="21" max="21" width="10.28515625" bestFit="1" customWidth="1"/>
    <col min="22" max="22" width="11.7109375" bestFit="1" customWidth="1"/>
    <col min="23" max="23" width="6.7109375" bestFit="1" customWidth="1"/>
    <col min="24" max="24" width="5.42578125" bestFit="1" customWidth="1"/>
    <col min="25" max="25" width="12.140625" bestFit="1" customWidth="1"/>
    <col min="27" max="27" width="13.28515625" bestFit="1" customWidth="1"/>
    <col min="28" max="28" width="16.28515625" bestFit="1" customWidth="1"/>
    <col min="29" max="29" width="9.5703125" bestFit="1" customWidth="1"/>
    <col min="30" max="30" width="11.28515625" bestFit="1" customWidth="1"/>
    <col min="31" max="31" width="9.7109375" bestFit="1" customWidth="1"/>
    <col min="32" max="32" width="18.28515625" bestFit="1" customWidth="1"/>
    <col min="33" max="33" width="14.7109375" bestFit="1" customWidth="1"/>
  </cols>
  <sheetData>
    <row r="1" spans="1:30" s="25" customFormat="1" ht="60" x14ac:dyDescent="0.25">
      <c r="A1" s="28" t="s">
        <v>2648</v>
      </c>
      <c r="B1" t="s">
        <v>3321</v>
      </c>
      <c r="C1" s="194">
        <f>COUNT(C4:C41)</f>
        <v>38</v>
      </c>
      <c r="F1" s="36">
        <f>SUM(F4:F324)</f>
        <v>482974.60999999987</v>
      </c>
      <c r="G1" s="36">
        <f>SUM(G4:G324)</f>
        <v>162108689.07999992</v>
      </c>
      <c r="H1" s="25" t="s">
        <v>3319</v>
      </c>
      <c r="I1" s="177">
        <f>COUNTA(I4:I371)</f>
        <v>320</v>
      </c>
      <c r="K1" s="25">
        <f>COUNTIF(K4:K250,"&gt;0")</f>
        <v>0</v>
      </c>
      <c r="Q1" s="25" t="s">
        <v>3318</v>
      </c>
      <c r="S1"/>
      <c r="T1" s="2">
        <f>T324</f>
        <v>0</v>
      </c>
      <c r="U1" s="2">
        <f>U324</f>
        <v>1363.5299999999997</v>
      </c>
      <c r="V1"/>
      <c r="W1"/>
      <c r="X1"/>
      <c r="Y1">
        <f>COUNT(Y4:Y353)</f>
        <v>326</v>
      </c>
      <c r="AA1"/>
      <c r="AB1" s="2">
        <f>GETPIVOTDATA("TK",$AA$2,"Include","NO")</f>
        <v>1932.33</v>
      </c>
      <c r="AC1" s="2">
        <f>GETPIVOTDATA("TK",$AA$2,"Include","YES")</f>
        <v>3285.09</v>
      </c>
      <c r="AD1"/>
    </row>
    <row r="2" spans="1:30" x14ac:dyDescent="0.25">
      <c r="A2" s="21">
        <v>1</v>
      </c>
      <c r="B2" s="195">
        <f>1+A2</f>
        <v>2</v>
      </c>
      <c r="C2" s="195">
        <f t="shared" ref="C2:I2" si="0">1+B2</f>
        <v>3</v>
      </c>
      <c r="D2" s="21">
        <f t="shared" si="0"/>
        <v>4</v>
      </c>
      <c r="E2" s="21">
        <f t="shared" si="0"/>
        <v>5</v>
      </c>
      <c r="F2" s="21">
        <f t="shared" si="0"/>
        <v>6</v>
      </c>
      <c r="G2" s="21">
        <f t="shared" si="0"/>
        <v>7</v>
      </c>
      <c r="H2" s="21">
        <f t="shared" si="0"/>
        <v>8</v>
      </c>
      <c r="I2" s="21">
        <f t="shared" si="0"/>
        <v>9</v>
      </c>
      <c r="P2">
        <f>COUNTIF(P4:P382,"Yes")</f>
        <v>251</v>
      </c>
      <c r="S2" s="29" t="s">
        <v>2751</v>
      </c>
      <c r="T2" s="29" t="s">
        <v>2865</v>
      </c>
      <c r="Y2" s="2">
        <f>SUM(Y4:Y353)</f>
        <v>482974.60999999993</v>
      </c>
      <c r="AA2" s="29" t="s">
        <v>3464</v>
      </c>
      <c r="AB2" s="29" t="s">
        <v>2865</v>
      </c>
    </row>
    <row r="3" spans="1:30" s="25" customFormat="1" ht="60" x14ac:dyDescent="0.25">
      <c r="A3" s="28" t="s">
        <v>0</v>
      </c>
      <c r="B3" s="25" t="s">
        <v>2647</v>
      </c>
      <c r="C3" s="25" t="s">
        <v>2644</v>
      </c>
      <c r="F3" s="25" t="s">
        <v>2642</v>
      </c>
      <c r="G3" s="25" t="s">
        <v>2640</v>
      </c>
      <c r="H3" s="25" t="s">
        <v>2641</v>
      </c>
      <c r="I3" s="25" t="s">
        <v>2645</v>
      </c>
      <c r="J3" s="25" t="s">
        <v>2646</v>
      </c>
      <c r="K3" s="36">
        <f>SUM(K4:K233)</f>
        <v>0</v>
      </c>
      <c r="M3" s="22" t="s">
        <v>2621</v>
      </c>
      <c r="N3" s="157" t="s">
        <v>2646</v>
      </c>
      <c r="O3" s="157" t="s">
        <v>2728</v>
      </c>
      <c r="P3" s="25" t="s">
        <v>2645</v>
      </c>
      <c r="Q3" s="36">
        <f>SUM(Q4:Q382)</f>
        <v>5.8122395785176195E-12</v>
      </c>
      <c r="S3" s="29" t="s">
        <v>2750</v>
      </c>
      <c r="T3" t="s">
        <v>3448</v>
      </c>
      <c r="U3" t="s">
        <v>3447</v>
      </c>
      <c r="V3" t="s">
        <v>2643</v>
      </c>
      <c r="W3" s="175"/>
      <c r="X3" s="175"/>
      <c r="Y3" s="176" t="s">
        <v>3322</v>
      </c>
      <c r="AA3" s="29" t="s">
        <v>2750</v>
      </c>
      <c r="AB3" t="s">
        <v>3448</v>
      </c>
      <c r="AC3" t="s">
        <v>3447</v>
      </c>
      <c r="AD3" t="s">
        <v>2643</v>
      </c>
    </row>
    <row r="4" spans="1:30" x14ac:dyDescent="0.25">
      <c r="A4" s="26" t="s">
        <v>2251</v>
      </c>
      <c r="B4" s="27">
        <v>65.710000000000008</v>
      </c>
      <c r="C4" s="27">
        <v>20905.629999999997</v>
      </c>
      <c r="D4" t="str">
        <f>A4</f>
        <v>01109</v>
      </c>
      <c r="E4" t="s">
        <v>2642</v>
      </c>
      <c r="F4" s="3">
        <f>B4</f>
        <v>65.710000000000008</v>
      </c>
      <c r="G4" s="2">
        <f t="shared" ref="G4:G67" si="1">VLOOKUP($D4,$M:$P,3,FALSE)</f>
        <v>20905.62</v>
      </c>
      <c r="H4" s="3">
        <f>G4-C4</f>
        <v>-9.9999999983992893E-3</v>
      </c>
      <c r="I4" s="2" t="str">
        <f t="shared" ref="I4:I67" si="2">VLOOKUP($D4,$M:$P,4,FALSE)</f>
        <v>Yes</v>
      </c>
      <c r="J4">
        <f>VLOOKUP(A4,$M:$N,2,FALSE)</f>
        <v>65.709999999999994</v>
      </c>
      <c r="K4" s="3">
        <f>F4-J4</f>
        <v>0</v>
      </c>
      <c r="M4" t="s">
        <v>2251</v>
      </c>
      <c r="N4" s="2">
        <v>65.709999999999994</v>
      </c>
      <c r="O4" s="2">
        <v>20905.62</v>
      </c>
      <c r="P4" s="104" t="str">
        <f>IFERROR(IF(VLOOKUP($M4,$S:$U,3,FALSE)&gt;0,VLOOKUP($M4,'District Data'!$A:$N,14,FALSE),""),"")</f>
        <v>Yes</v>
      </c>
      <c r="Q4" s="2">
        <f>IFERROR(VLOOKUP(M4,$S:$U,3,FALSE)-N4,"")</f>
        <v>1.4210854715202004E-14</v>
      </c>
      <c r="S4" s="26" t="s">
        <v>2251</v>
      </c>
      <c r="T4" s="27"/>
      <c r="U4" s="27">
        <v>65.710000000000008</v>
      </c>
      <c r="V4" s="27">
        <v>65.710000000000008</v>
      </c>
      <c r="W4" t="str">
        <f>S4</f>
        <v>01109</v>
      </c>
      <c r="X4" t="s">
        <v>2642</v>
      </c>
      <c r="Y4" s="2">
        <f>U4</f>
        <v>65.710000000000008</v>
      </c>
      <c r="Z4" s="3"/>
      <c r="AA4" s="26" t="s">
        <v>2251</v>
      </c>
      <c r="AB4" s="27"/>
      <c r="AC4" s="27">
        <v>0</v>
      </c>
      <c r="AD4" s="27">
        <v>0</v>
      </c>
    </row>
    <row r="5" spans="1:30" x14ac:dyDescent="0.25">
      <c r="A5" s="26" t="s">
        <v>2445</v>
      </c>
      <c r="B5" s="27">
        <v>0</v>
      </c>
      <c r="C5" s="27">
        <v>0</v>
      </c>
      <c r="D5" t="str">
        <f t="shared" ref="D5:D41" si="3">A5</f>
        <v>01122</v>
      </c>
      <c r="E5" t="s">
        <v>2642</v>
      </c>
      <c r="F5" s="3">
        <f>B5</f>
        <v>0</v>
      </c>
      <c r="G5" s="2">
        <f t="shared" si="1"/>
        <v>0</v>
      </c>
      <c r="H5" s="3">
        <f t="shared" ref="H5:H68" si="4">G5-C5</f>
        <v>0</v>
      </c>
      <c r="I5" s="2" t="str">
        <f t="shared" si="2"/>
        <v/>
      </c>
      <c r="J5">
        <f t="shared" ref="J5:J67" si="5">VLOOKUP(A5,$M:$N,2,FALSE)</f>
        <v>0</v>
      </c>
      <c r="K5" s="3">
        <f t="shared" ref="K5:K41" si="6">F5-J5</f>
        <v>0</v>
      </c>
      <c r="M5" t="s">
        <v>2445</v>
      </c>
      <c r="N5" s="2">
        <v>0</v>
      </c>
      <c r="O5" s="2">
        <v>0</v>
      </c>
      <c r="P5" s="104" t="str">
        <f>IFERROR(IF(VLOOKUP($M5,$S:$U,3,FALSE)&gt;0,VLOOKUP($M5,'District Data'!$A:$N,14,FALSE),""),"")</f>
        <v/>
      </c>
      <c r="Q5" s="2">
        <f t="shared" ref="Q5:Q68" si="7">IFERROR(VLOOKUP(M5,$S:$U,3,FALSE)-N5,"")</f>
        <v>0</v>
      </c>
      <c r="S5" s="26" t="s">
        <v>2445</v>
      </c>
      <c r="T5" s="27">
        <v>11</v>
      </c>
      <c r="U5" s="27"/>
      <c r="V5" s="27">
        <v>11</v>
      </c>
      <c r="W5" t="str">
        <f t="shared" ref="W5:W68" si="8">S5</f>
        <v>01122</v>
      </c>
      <c r="X5" t="s">
        <v>2642</v>
      </c>
      <c r="Y5" s="2">
        <f t="shared" ref="Y5:Y68" si="9">U5</f>
        <v>0</v>
      </c>
      <c r="Z5" s="3"/>
      <c r="AA5" s="26" t="s">
        <v>2445</v>
      </c>
      <c r="AB5" s="27">
        <v>0</v>
      </c>
      <c r="AC5" s="27"/>
      <c r="AD5" s="27">
        <v>0</v>
      </c>
    </row>
    <row r="6" spans="1:30" x14ac:dyDescent="0.25">
      <c r="A6" s="26" t="s">
        <v>1475</v>
      </c>
      <c r="B6" s="27">
        <v>4509.1099999999997</v>
      </c>
      <c r="C6" s="27">
        <v>1432522.7399999998</v>
      </c>
      <c r="D6" t="str">
        <f t="shared" si="3"/>
        <v>01147</v>
      </c>
      <c r="E6" t="s">
        <v>2642</v>
      </c>
      <c r="F6" s="3">
        <f t="shared" ref="F6:F41" si="10">B6</f>
        <v>4509.1099999999997</v>
      </c>
      <c r="G6" s="2">
        <f t="shared" si="1"/>
        <v>1432739.36</v>
      </c>
      <c r="H6" s="3">
        <f t="shared" si="4"/>
        <v>216.62000000034459</v>
      </c>
      <c r="I6" s="2" t="str">
        <f t="shared" si="2"/>
        <v>Yes</v>
      </c>
      <c r="J6">
        <f t="shared" si="5"/>
        <v>4509.1099999999997</v>
      </c>
      <c r="K6" s="3">
        <f t="shared" si="6"/>
        <v>0</v>
      </c>
      <c r="M6" t="s">
        <v>1475</v>
      </c>
      <c r="N6" s="2">
        <v>4509.1099999999997</v>
      </c>
      <c r="O6" s="2">
        <v>1432739.36</v>
      </c>
      <c r="P6" s="104" t="str">
        <f>IFERROR(IF(VLOOKUP($M6,$S:$U,3,FALSE)&gt;0,VLOOKUP($M6,'District Data'!$A:$N,14,FALSE),""),"")</f>
        <v>Yes</v>
      </c>
      <c r="Q6" s="2">
        <f t="shared" si="7"/>
        <v>9.0949470177292824E-13</v>
      </c>
      <c r="S6" s="26" t="s">
        <v>1475</v>
      </c>
      <c r="T6" s="27"/>
      <c r="U6" s="27">
        <v>4509.1100000000006</v>
      </c>
      <c r="V6" s="27">
        <v>4509.1100000000006</v>
      </c>
      <c r="W6" t="str">
        <f t="shared" si="8"/>
        <v>01147</v>
      </c>
      <c r="X6" t="s">
        <v>2642</v>
      </c>
      <c r="Y6" s="2">
        <f t="shared" si="9"/>
        <v>4509.1100000000006</v>
      </c>
      <c r="Z6" s="3"/>
      <c r="AA6" s="26" t="s">
        <v>1475</v>
      </c>
      <c r="AB6" s="27"/>
      <c r="AC6" s="27">
        <v>48.13</v>
      </c>
      <c r="AD6" s="27">
        <v>48.13</v>
      </c>
    </row>
    <row r="7" spans="1:30" x14ac:dyDescent="0.25">
      <c r="A7" s="26" t="s">
        <v>1041</v>
      </c>
      <c r="B7" s="27">
        <v>181.89</v>
      </c>
      <c r="C7" s="27">
        <v>57842.51</v>
      </c>
      <c r="D7" t="str">
        <f t="shared" si="3"/>
        <v>01158</v>
      </c>
      <c r="E7" t="s">
        <v>2642</v>
      </c>
      <c r="F7" s="3">
        <f t="shared" si="10"/>
        <v>181.89</v>
      </c>
      <c r="G7" s="2">
        <f t="shared" si="1"/>
        <v>57842.51</v>
      </c>
      <c r="H7" s="3">
        <f t="shared" si="4"/>
        <v>0</v>
      </c>
      <c r="I7" s="2" t="str">
        <f t="shared" si="2"/>
        <v>Yes</v>
      </c>
      <c r="J7">
        <f t="shared" si="5"/>
        <v>181.89</v>
      </c>
      <c r="K7" s="3">
        <f t="shared" si="6"/>
        <v>0</v>
      </c>
      <c r="M7" t="s">
        <v>1041</v>
      </c>
      <c r="N7" s="2">
        <v>181.89</v>
      </c>
      <c r="O7" s="2">
        <v>57842.51</v>
      </c>
      <c r="P7" s="104" t="str">
        <f>IFERROR(IF(VLOOKUP($M7,$S:$U,3,FALSE)&gt;0,VLOOKUP($M7,'District Data'!$A:$N,14,FALSE),""),"")</f>
        <v>Yes</v>
      </c>
      <c r="Q7" s="2">
        <f t="shared" si="7"/>
        <v>0</v>
      </c>
      <c r="S7" s="26" t="s">
        <v>1041</v>
      </c>
      <c r="T7" s="27"/>
      <c r="U7" s="27">
        <v>181.89</v>
      </c>
      <c r="V7" s="27">
        <v>181.89</v>
      </c>
      <c r="W7" t="str">
        <f t="shared" si="8"/>
        <v>01158</v>
      </c>
      <c r="X7" t="s">
        <v>2642</v>
      </c>
      <c r="Y7" s="2">
        <f t="shared" si="9"/>
        <v>181.89</v>
      </c>
      <c r="Z7" s="3"/>
      <c r="AA7" s="26" t="s">
        <v>1041</v>
      </c>
      <c r="AB7" s="27"/>
      <c r="AC7" s="27">
        <v>6.6</v>
      </c>
      <c r="AD7" s="27">
        <v>6.6</v>
      </c>
    </row>
    <row r="8" spans="1:30" x14ac:dyDescent="0.25">
      <c r="A8" s="26" t="s">
        <v>1670</v>
      </c>
      <c r="B8" s="27">
        <v>170.1</v>
      </c>
      <c r="C8" s="27">
        <v>55916.299999999996</v>
      </c>
      <c r="D8" t="str">
        <f t="shared" si="3"/>
        <v>01160</v>
      </c>
      <c r="E8" t="s">
        <v>2642</v>
      </c>
      <c r="F8" s="3">
        <f t="shared" si="10"/>
        <v>170.1</v>
      </c>
      <c r="G8" s="2">
        <f t="shared" si="1"/>
        <v>55916.3</v>
      </c>
      <c r="H8" s="3">
        <f t="shared" si="4"/>
        <v>0</v>
      </c>
      <c r="I8" s="2" t="str">
        <f t="shared" si="2"/>
        <v>Yes</v>
      </c>
      <c r="J8">
        <f t="shared" si="5"/>
        <v>170.1</v>
      </c>
      <c r="K8" s="3">
        <f t="shared" si="6"/>
        <v>0</v>
      </c>
      <c r="M8" t="s">
        <v>1670</v>
      </c>
      <c r="N8" s="2">
        <v>170.1</v>
      </c>
      <c r="O8" s="2">
        <v>55916.3</v>
      </c>
      <c r="P8" s="104" t="str">
        <f>IFERROR(IF(VLOOKUP($M8,$S:$U,3,FALSE)&gt;0,VLOOKUP($M8,'District Data'!$A:$N,14,FALSE),""),"")</f>
        <v>Yes</v>
      </c>
      <c r="Q8" s="2">
        <f t="shared" si="7"/>
        <v>0</v>
      </c>
      <c r="S8" s="26" t="s">
        <v>1670</v>
      </c>
      <c r="T8" s="27">
        <v>226.94</v>
      </c>
      <c r="U8" s="27">
        <v>170.1</v>
      </c>
      <c r="V8" s="27">
        <v>397.03999999999996</v>
      </c>
      <c r="W8" t="str">
        <f t="shared" si="8"/>
        <v>01160</v>
      </c>
      <c r="X8" t="s">
        <v>2642</v>
      </c>
      <c r="Y8" s="2">
        <f t="shared" si="9"/>
        <v>170.1</v>
      </c>
      <c r="Z8" s="3"/>
      <c r="AA8" s="26" t="s">
        <v>1670</v>
      </c>
      <c r="AB8" s="27">
        <v>0</v>
      </c>
      <c r="AC8" s="27">
        <v>12.97</v>
      </c>
      <c r="AD8" s="27">
        <v>12.97</v>
      </c>
    </row>
    <row r="9" spans="1:30" x14ac:dyDescent="0.25">
      <c r="A9" s="26" t="s">
        <v>344</v>
      </c>
      <c r="B9" s="27">
        <v>1372.96</v>
      </c>
      <c r="C9" s="27">
        <v>436201.81</v>
      </c>
      <c r="D9" t="str">
        <f t="shared" si="3"/>
        <v>02250</v>
      </c>
      <c r="E9" t="s">
        <v>2642</v>
      </c>
      <c r="F9" s="3">
        <f t="shared" si="10"/>
        <v>1372.96</v>
      </c>
      <c r="G9" s="2">
        <f t="shared" si="1"/>
        <v>436201.81</v>
      </c>
      <c r="H9" s="3">
        <f t="shared" si="4"/>
        <v>0</v>
      </c>
      <c r="I9" s="2" t="str">
        <f t="shared" si="2"/>
        <v>Yes</v>
      </c>
      <c r="J9">
        <f t="shared" si="5"/>
        <v>1372.96</v>
      </c>
      <c r="K9" s="3">
        <f t="shared" si="6"/>
        <v>0</v>
      </c>
      <c r="M9" t="s">
        <v>344</v>
      </c>
      <c r="N9" s="2">
        <v>1372.96</v>
      </c>
      <c r="O9" s="2">
        <v>436201.81</v>
      </c>
      <c r="P9" s="104" t="str">
        <f>IFERROR(IF(VLOOKUP($M9,$S:$U,3,FALSE)&gt;0,VLOOKUP($M9,'District Data'!$A:$N,14,FALSE),""),"")</f>
        <v>Yes</v>
      </c>
      <c r="Q9" s="171">
        <f t="shared" si="7"/>
        <v>0</v>
      </c>
      <c r="S9" s="26" t="s">
        <v>344</v>
      </c>
      <c r="T9" s="27">
        <v>1090.77</v>
      </c>
      <c r="U9" s="27">
        <v>1372.96</v>
      </c>
      <c r="V9" s="27">
        <v>2463.73</v>
      </c>
      <c r="W9" t="str">
        <f t="shared" si="8"/>
        <v>02250</v>
      </c>
      <c r="X9" t="s">
        <v>2642</v>
      </c>
      <c r="Y9" s="2">
        <f t="shared" si="9"/>
        <v>1372.96</v>
      </c>
      <c r="Z9" s="3"/>
      <c r="AA9" s="26" t="s">
        <v>344</v>
      </c>
      <c r="AB9" s="27">
        <v>0</v>
      </c>
      <c r="AC9" s="27">
        <v>51.7</v>
      </c>
      <c r="AD9" s="27">
        <v>51.7</v>
      </c>
    </row>
    <row r="10" spans="1:30" x14ac:dyDescent="0.25">
      <c r="A10" s="26" t="s">
        <v>40</v>
      </c>
      <c r="B10" s="27">
        <v>0</v>
      </c>
      <c r="C10" s="27">
        <v>0</v>
      </c>
      <c r="D10" t="str">
        <f t="shared" si="3"/>
        <v>02420</v>
      </c>
      <c r="E10" t="s">
        <v>2642</v>
      </c>
      <c r="F10" s="3">
        <f t="shared" si="10"/>
        <v>0</v>
      </c>
      <c r="G10" s="2">
        <f t="shared" si="1"/>
        <v>0</v>
      </c>
      <c r="H10" s="3">
        <f t="shared" si="4"/>
        <v>0</v>
      </c>
      <c r="I10" s="2" t="str">
        <f t="shared" si="2"/>
        <v/>
      </c>
      <c r="J10">
        <f t="shared" si="5"/>
        <v>0</v>
      </c>
      <c r="K10" s="3">
        <f t="shared" si="6"/>
        <v>0</v>
      </c>
      <c r="M10" t="s">
        <v>40</v>
      </c>
      <c r="N10" s="2">
        <v>0</v>
      </c>
      <c r="O10" s="2">
        <v>0</v>
      </c>
      <c r="P10" s="104" t="str">
        <f>IFERROR(IF(VLOOKUP($M10,$S:$U,3,FALSE)&gt;0,VLOOKUP($M10,'District Data'!$A:$N,14,FALSE),""),"")</f>
        <v/>
      </c>
      <c r="Q10" s="171">
        <f t="shared" si="7"/>
        <v>0</v>
      </c>
      <c r="S10" s="26" t="s">
        <v>40</v>
      </c>
      <c r="T10" s="27">
        <v>616.85</v>
      </c>
      <c r="U10" s="27"/>
      <c r="V10" s="27">
        <v>616.85</v>
      </c>
      <c r="W10" t="str">
        <f t="shared" si="8"/>
        <v>02420</v>
      </c>
      <c r="X10" t="s">
        <v>2642</v>
      </c>
      <c r="Y10" s="2">
        <f>U10</f>
        <v>0</v>
      </c>
      <c r="Z10" s="3"/>
      <c r="AA10" s="26" t="s">
        <v>40</v>
      </c>
      <c r="AB10" s="27">
        <v>29.5</v>
      </c>
      <c r="AC10" s="27"/>
      <c r="AD10" s="27">
        <v>29.5</v>
      </c>
    </row>
    <row r="11" spans="1:30" x14ac:dyDescent="0.25">
      <c r="A11" s="26" t="s">
        <v>883</v>
      </c>
      <c r="B11" s="27">
        <v>12845.21</v>
      </c>
      <c r="C11" s="27">
        <v>4081254.53</v>
      </c>
      <c r="D11" t="str">
        <f t="shared" si="3"/>
        <v>03017</v>
      </c>
      <c r="E11" t="s">
        <v>2642</v>
      </c>
      <c r="F11" s="3">
        <f>B11</f>
        <v>12845.21</v>
      </c>
      <c r="G11" s="2">
        <f t="shared" si="1"/>
        <v>4081362.84</v>
      </c>
      <c r="H11" s="3">
        <f>G11-C11</f>
        <v>108.31000000005588</v>
      </c>
      <c r="I11" s="2" t="str">
        <f t="shared" si="2"/>
        <v>Yes</v>
      </c>
      <c r="J11">
        <f>VLOOKUP(A11,$M:$N,2,FALSE)</f>
        <v>12845.21</v>
      </c>
      <c r="K11" s="3">
        <f>F11-J11</f>
        <v>0</v>
      </c>
      <c r="M11" t="s">
        <v>883</v>
      </c>
      <c r="N11" s="2">
        <v>12845.21</v>
      </c>
      <c r="O11" s="2">
        <v>4081362.84</v>
      </c>
      <c r="P11" s="104" t="str">
        <f>IFERROR(IF(VLOOKUP($M11,$S:$U,3,FALSE)&gt;0,VLOOKUP($M11,'District Data'!$A:$N,14,FALSE),""),"")</f>
        <v>Yes</v>
      </c>
      <c r="Q11" s="171">
        <f>IFERROR(VLOOKUP(M11,$S:$U,3,FALSE)-N11,"")</f>
        <v>1.8189894035458565E-12</v>
      </c>
      <c r="S11" s="26" t="s">
        <v>883</v>
      </c>
      <c r="T11" s="27">
        <v>5928.5500000000011</v>
      </c>
      <c r="U11" s="27">
        <v>12845.210000000001</v>
      </c>
      <c r="V11" s="27">
        <v>18773.760000000002</v>
      </c>
      <c r="W11" t="str">
        <f t="shared" si="8"/>
        <v>03017</v>
      </c>
      <c r="X11" t="s">
        <v>2642</v>
      </c>
      <c r="Y11" s="2">
        <f>U11</f>
        <v>12845.210000000001</v>
      </c>
      <c r="Z11" s="3"/>
      <c r="AA11" s="26" t="s">
        <v>883</v>
      </c>
      <c r="AB11" s="27">
        <v>0</v>
      </c>
      <c r="AC11" s="27">
        <v>21</v>
      </c>
      <c r="AD11" s="27">
        <v>21</v>
      </c>
    </row>
    <row r="12" spans="1:30" x14ac:dyDescent="0.25">
      <c r="A12" s="26" t="s">
        <v>1516</v>
      </c>
      <c r="B12" s="27">
        <v>140.80000000000001</v>
      </c>
      <c r="C12" s="27">
        <v>44735.87</v>
      </c>
      <c r="D12" t="str">
        <f t="shared" si="3"/>
        <v>03050</v>
      </c>
      <c r="E12" t="s">
        <v>2642</v>
      </c>
      <c r="F12" s="3">
        <f t="shared" si="10"/>
        <v>140.80000000000001</v>
      </c>
      <c r="G12" s="2">
        <f t="shared" si="1"/>
        <v>44735.87</v>
      </c>
      <c r="H12" s="3">
        <f t="shared" si="4"/>
        <v>0</v>
      </c>
      <c r="I12" s="2" t="str">
        <f t="shared" si="2"/>
        <v>Yes</v>
      </c>
      <c r="J12">
        <f t="shared" si="5"/>
        <v>140.80000000000001</v>
      </c>
      <c r="K12" s="3">
        <f t="shared" si="6"/>
        <v>0</v>
      </c>
      <c r="M12" t="s">
        <v>1516</v>
      </c>
      <c r="N12" s="2">
        <v>140.80000000000001</v>
      </c>
      <c r="O12" s="2">
        <v>44735.87</v>
      </c>
      <c r="P12" s="104" t="str">
        <f>IFERROR(IF(VLOOKUP($M12,$S:$U,3,FALSE)&gt;0,VLOOKUP($M12,'District Data'!$A:$N,14,FALSE),""),"")</f>
        <v>Yes</v>
      </c>
      <c r="Q12" s="171">
        <f t="shared" si="7"/>
        <v>0</v>
      </c>
      <c r="S12" s="26" t="s">
        <v>1516</v>
      </c>
      <c r="T12" s="27"/>
      <c r="U12" s="27">
        <v>140.80000000000001</v>
      </c>
      <c r="V12" s="27">
        <v>140.80000000000001</v>
      </c>
      <c r="W12" t="str">
        <f t="shared" si="8"/>
        <v>03050</v>
      </c>
      <c r="X12" t="s">
        <v>2642</v>
      </c>
      <c r="Y12" s="2">
        <f t="shared" si="9"/>
        <v>140.80000000000001</v>
      </c>
      <c r="Z12" s="3"/>
      <c r="AA12" s="26" t="s">
        <v>1516</v>
      </c>
      <c r="AB12" s="27"/>
      <c r="AC12" s="27">
        <v>0</v>
      </c>
      <c r="AD12" s="27">
        <v>0</v>
      </c>
    </row>
    <row r="13" spans="1:30" x14ac:dyDescent="0.25">
      <c r="A13" s="26" t="s">
        <v>957</v>
      </c>
      <c r="B13" s="27">
        <v>1359.11</v>
      </c>
      <c r="C13" s="27">
        <v>446770.08</v>
      </c>
      <c r="D13" t="str">
        <f t="shared" si="3"/>
        <v>03052</v>
      </c>
      <c r="E13" t="s">
        <v>2642</v>
      </c>
      <c r="F13" s="3">
        <f t="shared" si="10"/>
        <v>1359.11</v>
      </c>
      <c r="G13" s="2">
        <f t="shared" si="1"/>
        <v>446770.08</v>
      </c>
      <c r="H13" s="3">
        <f t="shared" si="4"/>
        <v>0</v>
      </c>
      <c r="I13" s="2" t="str">
        <f t="shared" si="2"/>
        <v>Yes</v>
      </c>
      <c r="J13">
        <f t="shared" si="5"/>
        <v>1359.11</v>
      </c>
      <c r="K13" s="3">
        <f>F13-J13</f>
        <v>0</v>
      </c>
      <c r="M13" t="s">
        <v>957</v>
      </c>
      <c r="N13" s="2">
        <v>1359.11</v>
      </c>
      <c r="O13" s="2">
        <v>446770.08</v>
      </c>
      <c r="P13" s="104" t="str">
        <f>IFERROR(IF(VLOOKUP($M13,$S:$U,3,FALSE)&gt;0,VLOOKUP($M13,'District Data'!$A:$N,14,FALSE),""),"")</f>
        <v>Yes</v>
      </c>
      <c r="Q13" s="171">
        <f t="shared" si="7"/>
        <v>2.2737367544323206E-13</v>
      </c>
      <c r="S13" s="26" t="s">
        <v>957</v>
      </c>
      <c r="T13" s="27"/>
      <c r="U13" s="27">
        <v>1359.1100000000001</v>
      </c>
      <c r="V13" s="27">
        <v>1359.1100000000001</v>
      </c>
      <c r="W13" t="str">
        <f t="shared" si="8"/>
        <v>03052</v>
      </c>
      <c r="X13" t="s">
        <v>2642</v>
      </c>
      <c r="Y13" s="2">
        <f t="shared" si="9"/>
        <v>1359.1100000000001</v>
      </c>
      <c r="Z13" s="3"/>
      <c r="AA13" s="26" t="s">
        <v>957</v>
      </c>
      <c r="AB13" s="27"/>
      <c r="AC13" s="27">
        <v>16.2</v>
      </c>
      <c r="AD13" s="27">
        <v>16.2</v>
      </c>
    </row>
    <row r="14" spans="1:30" x14ac:dyDescent="0.25">
      <c r="A14" s="26" t="s">
        <v>702</v>
      </c>
      <c r="B14" s="27">
        <v>855.16000000000008</v>
      </c>
      <c r="C14" s="27">
        <v>271773.12</v>
      </c>
      <c r="D14" t="str">
        <f t="shared" si="3"/>
        <v>03053</v>
      </c>
      <c r="E14" t="s">
        <v>2642</v>
      </c>
      <c r="F14" s="3">
        <f t="shared" si="10"/>
        <v>855.16000000000008</v>
      </c>
      <c r="G14" s="2">
        <f t="shared" si="1"/>
        <v>271664.81</v>
      </c>
      <c r="H14" s="3">
        <f t="shared" si="4"/>
        <v>-108.30999999999767</v>
      </c>
      <c r="I14" s="2" t="str">
        <f t="shared" si="2"/>
        <v>Yes</v>
      </c>
      <c r="J14">
        <f t="shared" si="5"/>
        <v>855.16</v>
      </c>
      <c r="K14" s="3">
        <f t="shared" si="6"/>
        <v>0</v>
      </c>
      <c r="M14" t="s">
        <v>702</v>
      </c>
      <c r="N14" s="2">
        <v>855.16</v>
      </c>
      <c r="O14" s="2">
        <v>271664.81</v>
      </c>
      <c r="P14" s="104" t="str">
        <f>IFERROR(IF(VLOOKUP($M14,$S:$U,3,FALSE)&gt;0,VLOOKUP($M14,'District Data'!$A:$N,14,FALSE),""),"")</f>
        <v>Yes</v>
      </c>
      <c r="Q14" s="171">
        <f t="shared" si="7"/>
        <v>0</v>
      </c>
      <c r="S14" s="26" t="s">
        <v>702</v>
      </c>
      <c r="T14" s="27"/>
      <c r="U14" s="27">
        <v>855.16</v>
      </c>
      <c r="V14" s="27">
        <v>855.16</v>
      </c>
      <c r="W14" t="str">
        <f t="shared" si="8"/>
        <v>03053</v>
      </c>
      <c r="X14" t="s">
        <v>2642</v>
      </c>
      <c r="Y14" s="2">
        <f t="shared" si="9"/>
        <v>855.16</v>
      </c>
      <c r="Z14" s="3"/>
      <c r="AA14" s="26" t="s">
        <v>702</v>
      </c>
      <c r="AB14" s="27"/>
      <c r="AC14" s="27">
        <v>0</v>
      </c>
      <c r="AD14" s="27">
        <v>0</v>
      </c>
    </row>
    <row r="15" spans="1:30" x14ac:dyDescent="0.25">
      <c r="A15" s="26" t="s">
        <v>1557</v>
      </c>
      <c r="B15" s="27">
        <v>2436.15</v>
      </c>
      <c r="C15" s="27">
        <v>774049.7</v>
      </c>
      <c r="D15" t="str">
        <f t="shared" si="3"/>
        <v>03116</v>
      </c>
      <c r="E15" t="s">
        <v>2642</v>
      </c>
      <c r="F15" s="3">
        <f t="shared" si="10"/>
        <v>2436.15</v>
      </c>
      <c r="G15" s="2">
        <f t="shared" si="1"/>
        <v>774049.69</v>
      </c>
      <c r="H15" s="3">
        <f t="shared" si="4"/>
        <v>-1.0000000009313226E-2</v>
      </c>
      <c r="I15" s="2" t="str">
        <f t="shared" si="2"/>
        <v>Yes</v>
      </c>
      <c r="J15">
        <f t="shared" si="5"/>
        <v>2436.15</v>
      </c>
      <c r="K15" s="3">
        <f t="shared" si="6"/>
        <v>0</v>
      </c>
      <c r="M15" t="s">
        <v>1557</v>
      </c>
      <c r="N15" s="2">
        <v>2436.15</v>
      </c>
      <c r="O15" s="2">
        <v>774049.69</v>
      </c>
      <c r="P15" s="104" t="str">
        <f>IFERROR(IF(VLOOKUP($M15,$S:$U,3,FALSE)&gt;0,VLOOKUP($M15,'District Data'!$A:$N,14,FALSE),""),"")</f>
        <v>Yes</v>
      </c>
      <c r="Q15" s="171">
        <f t="shared" si="7"/>
        <v>0</v>
      </c>
      <c r="S15" s="26" t="s">
        <v>1557</v>
      </c>
      <c r="T15" s="27"/>
      <c r="U15" s="27">
        <v>2436.15</v>
      </c>
      <c r="V15" s="27">
        <v>2436.15</v>
      </c>
      <c r="W15" t="str">
        <f t="shared" si="8"/>
        <v>03116</v>
      </c>
      <c r="X15" t="s">
        <v>2642</v>
      </c>
      <c r="Y15" s="2">
        <f t="shared" si="9"/>
        <v>2436.15</v>
      </c>
      <c r="Z15" s="3"/>
      <c r="AA15" s="26" t="s">
        <v>1557</v>
      </c>
      <c r="AB15" s="27"/>
      <c r="AC15" s="27">
        <v>34.9</v>
      </c>
      <c r="AD15" s="27">
        <v>34.9</v>
      </c>
    </row>
    <row r="16" spans="1:30" x14ac:dyDescent="0.25">
      <c r="A16" s="26" t="s">
        <v>1645</v>
      </c>
      <c r="B16" s="27">
        <v>4396.5599999999995</v>
      </c>
      <c r="C16" s="27">
        <v>1396885.6400000004</v>
      </c>
      <c r="D16" t="str">
        <f t="shared" si="3"/>
        <v>03400</v>
      </c>
      <c r="E16" t="s">
        <v>2642</v>
      </c>
      <c r="F16" s="3">
        <f t="shared" si="10"/>
        <v>4396.5599999999995</v>
      </c>
      <c r="G16" s="2">
        <f t="shared" si="1"/>
        <v>1396993.98</v>
      </c>
      <c r="H16" s="3">
        <f t="shared" si="4"/>
        <v>108.33999999961816</v>
      </c>
      <c r="I16" s="2" t="str">
        <f t="shared" si="2"/>
        <v>Yes</v>
      </c>
      <c r="J16">
        <f t="shared" si="5"/>
        <v>4396.5600000000004</v>
      </c>
      <c r="K16" s="3">
        <f t="shared" si="6"/>
        <v>0</v>
      </c>
      <c r="M16" t="s">
        <v>1645</v>
      </c>
      <c r="N16" s="2">
        <v>4396.5600000000004</v>
      </c>
      <c r="O16" s="2">
        <v>1396993.98</v>
      </c>
      <c r="P16" s="104" t="str">
        <f>IFERROR(IF(VLOOKUP($M16,$S:$U,3,FALSE)&gt;0,VLOOKUP($M16,'District Data'!$A:$N,14,FALSE),""),"")</f>
        <v>Yes</v>
      </c>
      <c r="Q16" s="171">
        <f t="shared" si="7"/>
        <v>0</v>
      </c>
      <c r="S16" s="26" t="s">
        <v>1645</v>
      </c>
      <c r="T16" s="27">
        <v>9404.7799999999988</v>
      </c>
      <c r="U16" s="27">
        <v>4396.5600000000004</v>
      </c>
      <c r="V16" s="27">
        <v>13801.34</v>
      </c>
      <c r="W16" t="str">
        <f t="shared" si="8"/>
        <v>03400</v>
      </c>
      <c r="X16" t="s">
        <v>2642</v>
      </c>
      <c r="Y16" s="2">
        <f t="shared" si="9"/>
        <v>4396.5600000000004</v>
      </c>
      <c r="Z16" s="3"/>
      <c r="AA16" s="26" t="s">
        <v>1645</v>
      </c>
      <c r="AB16" s="27">
        <v>0</v>
      </c>
      <c r="AC16" s="27">
        <v>0</v>
      </c>
      <c r="AD16" s="27">
        <v>0</v>
      </c>
    </row>
    <row r="17" spans="1:30" x14ac:dyDescent="0.25">
      <c r="A17" s="26" t="s">
        <v>1092</v>
      </c>
      <c r="B17" s="27">
        <v>648.97</v>
      </c>
      <c r="C17" s="27">
        <v>206131.59999999998</v>
      </c>
      <c r="D17" t="str">
        <f t="shared" si="3"/>
        <v>04019</v>
      </c>
      <c r="E17" t="s">
        <v>2642</v>
      </c>
      <c r="F17" s="3">
        <f t="shared" si="10"/>
        <v>648.97</v>
      </c>
      <c r="G17" s="2">
        <f t="shared" si="1"/>
        <v>206239.94</v>
      </c>
      <c r="H17" s="3">
        <f t="shared" si="4"/>
        <v>108.34000000002561</v>
      </c>
      <c r="I17" s="2" t="str">
        <f t="shared" si="2"/>
        <v>Yes</v>
      </c>
      <c r="J17">
        <f t="shared" si="5"/>
        <v>648.97</v>
      </c>
      <c r="K17" s="3">
        <f t="shared" si="6"/>
        <v>0</v>
      </c>
      <c r="M17" t="s">
        <v>1092</v>
      </c>
      <c r="N17" s="2">
        <v>648.97</v>
      </c>
      <c r="O17" s="2">
        <v>206239.94</v>
      </c>
      <c r="P17" s="104" t="str">
        <f>IFERROR(IF(VLOOKUP($M17,$S:$U,3,FALSE)&gt;0,VLOOKUP($M17,'District Data'!$A:$N,14,FALSE),""),"")</f>
        <v>Yes</v>
      </c>
      <c r="Q17" s="171">
        <f t="shared" si="7"/>
        <v>0</v>
      </c>
      <c r="S17" s="26" t="s">
        <v>1092</v>
      </c>
      <c r="T17" s="27"/>
      <c r="U17" s="27">
        <v>648.97</v>
      </c>
      <c r="V17" s="27">
        <v>648.97</v>
      </c>
      <c r="W17" t="str">
        <f t="shared" si="8"/>
        <v>04019</v>
      </c>
      <c r="X17" t="s">
        <v>2642</v>
      </c>
      <c r="Y17" s="2">
        <f t="shared" si="9"/>
        <v>648.97</v>
      </c>
      <c r="Z17" s="3"/>
      <c r="AA17" s="26" t="s">
        <v>1092</v>
      </c>
      <c r="AB17" s="27"/>
      <c r="AC17" s="27">
        <v>0</v>
      </c>
      <c r="AD17" s="27">
        <v>0</v>
      </c>
    </row>
    <row r="18" spans="1:30" x14ac:dyDescent="0.25">
      <c r="A18" s="26" t="s">
        <v>2591</v>
      </c>
      <c r="B18" s="27">
        <v>0</v>
      </c>
      <c r="C18" s="27">
        <v>0</v>
      </c>
      <c r="D18" t="str">
        <f t="shared" si="3"/>
        <v>04069</v>
      </c>
      <c r="E18" t="s">
        <v>2642</v>
      </c>
      <c r="F18" s="3">
        <f t="shared" si="10"/>
        <v>0</v>
      </c>
      <c r="G18" s="2">
        <f t="shared" si="1"/>
        <v>0</v>
      </c>
      <c r="H18" s="3">
        <f t="shared" si="4"/>
        <v>0</v>
      </c>
      <c r="I18" s="2" t="str">
        <f t="shared" si="2"/>
        <v/>
      </c>
      <c r="J18">
        <f t="shared" si="5"/>
        <v>0</v>
      </c>
      <c r="K18" s="3">
        <f t="shared" si="6"/>
        <v>0</v>
      </c>
      <c r="M18" t="s">
        <v>2591</v>
      </c>
      <c r="N18" s="2">
        <v>0</v>
      </c>
      <c r="O18" s="2">
        <v>0</v>
      </c>
      <c r="P18" s="104" t="str">
        <f>IFERROR(IF(VLOOKUP($M18,$S:$U,3,FALSE)&gt;0,VLOOKUP($M18,'District Data'!$A:$N,14,FALSE),""),"")</f>
        <v/>
      </c>
      <c r="Q18" s="2">
        <f t="shared" si="7"/>
        <v>0</v>
      </c>
      <c r="S18" s="26" t="s">
        <v>2591</v>
      </c>
      <c r="T18" s="27">
        <v>10.36</v>
      </c>
      <c r="U18" s="27"/>
      <c r="V18" s="27">
        <v>10.36</v>
      </c>
      <c r="W18" t="str">
        <f t="shared" si="8"/>
        <v>04069</v>
      </c>
      <c r="X18" t="s">
        <v>2642</v>
      </c>
      <c r="Y18" s="2">
        <f t="shared" si="9"/>
        <v>0</v>
      </c>
      <c r="Z18" s="3"/>
      <c r="AA18" s="26" t="s">
        <v>2591</v>
      </c>
      <c r="AB18" s="27">
        <v>0</v>
      </c>
      <c r="AC18" s="27"/>
      <c r="AD18" s="27">
        <v>0</v>
      </c>
    </row>
    <row r="19" spans="1:30" x14ac:dyDescent="0.25">
      <c r="A19" s="26" t="s">
        <v>2484</v>
      </c>
      <c r="B19" s="27">
        <v>380.31</v>
      </c>
      <c r="C19" s="27">
        <v>125055.28</v>
      </c>
      <c r="D19" t="str">
        <f t="shared" si="3"/>
        <v>04127</v>
      </c>
      <c r="E19" t="s">
        <v>2642</v>
      </c>
      <c r="F19" s="3">
        <f t="shared" si="10"/>
        <v>380.31</v>
      </c>
      <c r="G19" s="2">
        <f t="shared" si="1"/>
        <v>125055.27</v>
      </c>
      <c r="H19" s="3">
        <f t="shared" si="4"/>
        <v>-9.9999999947613105E-3</v>
      </c>
      <c r="I19" s="2" t="str">
        <f t="shared" si="2"/>
        <v>Yes</v>
      </c>
      <c r="J19">
        <f t="shared" si="5"/>
        <v>380.31</v>
      </c>
      <c r="K19" s="3">
        <f t="shared" si="6"/>
        <v>0</v>
      </c>
      <c r="M19" t="s">
        <v>2484</v>
      </c>
      <c r="N19" s="2">
        <v>380.31</v>
      </c>
      <c r="O19" s="2">
        <v>125055.27</v>
      </c>
      <c r="P19" s="104" t="str">
        <f>IFERROR(IF(VLOOKUP($M19,$S:$U,3,FALSE)&gt;0,VLOOKUP($M19,'District Data'!$A:$N,14,FALSE),""),"")</f>
        <v>Yes</v>
      </c>
      <c r="Q19" s="2">
        <f t="shared" si="7"/>
        <v>0</v>
      </c>
      <c r="S19" s="26" t="s">
        <v>2484</v>
      </c>
      <c r="T19" s="27"/>
      <c r="U19" s="27">
        <v>380.31</v>
      </c>
      <c r="V19" s="27">
        <v>380.31</v>
      </c>
      <c r="W19" t="str">
        <f t="shared" si="8"/>
        <v>04127</v>
      </c>
      <c r="X19" t="s">
        <v>2642</v>
      </c>
      <c r="Y19" s="2">
        <f t="shared" si="9"/>
        <v>380.31</v>
      </c>
      <c r="Z19" s="3"/>
      <c r="AA19" s="26" t="s">
        <v>2484</v>
      </c>
      <c r="AB19" s="27"/>
      <c r="AC19" s="27">
        <v>0</v>
      </c>
      <c r="AD19" s="27">
        <v>0</v>
      </c>
    </row>
    <row r="20" spans="1:30" x14ac:dyDescent="0.25">
      <c r="A20" s="26" t="s">
        <v>979</v>
      </c>
      <c r="B20" s="27">
        <v>1264.04</v>
      </c>
      <c r="C20" s="27">
        <v>401647.97</v>
      </c>
      <c r="D20" t="str">
        <f t="shared" si="3"/>
        <v>04129</v>
      </c>
      <c r="E20" t="s">
        <v>2642</v>
      </c>
      <c r="F20" s="3">
        <f t="shared" si="10"/>
        <v>1264.04</v>
      </c>
      <c r="G20" s="2">
        <f t="shared" si="1"/>
        <v>401647.95</v>
      </c>
      <c r="H20" s="3">
        <f t="shared" si="4"/>
        <v>-1.9999999960418791E-2</v>
      </c>
      <c r="I20" s="2" t="str">
        <f t="shared" si="2"/>
        <v>Yes</v>
      </c>
      <c r="J20">
        <f t="shared" si="5"/>
        <v>1264.04</v>
      </c>
      <c r="K20" s="3">
        <f t="shared" si="6"/>
        <v>0</v>
      </c>
      <c r="M20" t="s">
        <v>979</v>
      </c>
      <c r="N20" s="2">
        <v>1264.04</v>
      </c>
      <c r="O20" s="2">
        <v>401647.95</v>
      </c>
      <c r="P20" s="104" t="str">
        <f>IFERROR(IF(VLOOKUP($M20,$S:$U,3,FALSE)&gt;0,VLOOKUP($M20,'District Data'!$A:$N,14,FALSE),""),"")</f>
        <v>Yes</v>
      </c>
      <c r="Q20" s="2">
        <f t="shared" si="7"/>
        <v>0</v>
      </c>
      <c r="S20" s="26" t="s">
        <v>979</v>
      </c>
      <c r="T20" s="27">
        <v>6</v>
      </c>
      <c r="U20" s="27">
        <v>1264.04</v>
      </c>
      <c r="V20" s="27">
        <v>1270.04</v>
      </c>
      <c r="W20" t="str">
        <f t="shared" si="8"/>
        <v>04129</v>
      </c>
      <c r="X20" t="s">
        <v>2642</v>
      </c>
      <c r="Y20" s="2">
        <f t="shared" si="9"/>
        <v>1264.04</v>
      </c>
      <c r="Z20" s="3"/>
      <c r="AA20" s="26" t="s">
        <v>979</v>
      </c>
      <c r="AB20" s="27">
        <v>0</v>
      </c>
      <c r="AC20" s="27">
        <v>0</v>
      </c>
      <c r="AD20" s="27">
        <v>0</v>
      </c>
    </row>
    <row r="21" spans="1:30" x14ac:dyDescent="0.25">
      <c r="A21" s="26" t="s">
        <v>257</v>
      </c>
      <c r="B21" s="27">
        <v>586.29999999999995</v>
      </c>
      <c r="C21" s="27">
        <v>192737.53000000003</v>
      </c>
      <c r="D21" t="str">
        <f t="shared" si="3"/>
        <v>04222</v>
      </c>
      <c r="E21" t="s">
        <v>2642</v>
      </c>
      <c r="F21" s="3">
        <f t="shared" si="10"/>
        <v>586.29999999999995</v>
      </c>
      <c r="G21" s="2">
        <f t="shared" si="1"/>
        <v>192737.54</v>
      </c>
      <c r="H21" s="3">
        <f t="shared" si="4"/>
        <v>9.9999999802093953E-3</v>
      </c>
      <c r="I21" s="2" t="str">
        <f t="shared" si="2"/>
        <v>Yes</v>
      </c>
      <c r="J21">
        <f t="shared" si="5"/>
        <v>586.29999999999995</v>
      </c>
      <c r="K21" s="3">
        <f t="shared" si="6"/>
        <v>0</v>
      </c>
      <c r="M21" t="s">
        <v>257</v>
      </c>
      <c r="N21" s="2">
        <v>586.29999999999995</v>
      </c>
      <c r="O21" s="2">
        <v>192737.54</v>
      </c>
      <c r="P21" s="104" t="str">
        <f>IFERROR(IF(VLOOKUP($M21,$S:$U,3,FALSE)&gt;0,VLOOKUP($M21,'District Data'!$A:$N,14,FALSE),""),"")</f>
        <v>Yes</v>
      </c>
      <c r="Q21" s="2">
        <f t="shared" si="7"/>
        <v>0</v>
      </c>
      <c r="S21" s="26" t="s">
        <v>257</v>
      </c>
      <c r="T21" s="27">
        <v>1015.62</v>
      </c>
      <c r="U21" s="27">
        <v>586.29999999999995</v>
      </c>
      <c r="V21" s="27">
        <v>1601.92</v>
      </c>
      <c r="W21" t="str">
        <f t="shared" si="8"/>
        <v>04222</v>
      </c>
      <c r="X21" t="s">
        <v>2642</v>
      </c>
      <c r="Y21" s="2">
        <f t="shared" si="9"/>
        <v>586.29999999999995</v>
      </c>
      <c r="Z21" s="3"/>
      <c r="AA21" s="26" t="s">
        <v>257</v>
      </c>
      <c r="AB21" s="27">
        <v>0</v>
      </c>
      <c r="AC21" s="27">
        <v>0</v>
      </c>
      <c r="AD21" s="27">
        <v>0</v>
      </c>
    </row>
    <row r="22" spans="1:30" x14ac:dyDescent="0.25">
      <c r="A22" s="26" t="s">
        <v>250</v>
      </c>
      <c r="B22" s="27">
        <v>241.27</v>
      </c>
      <c r="C22" s="27">
        <v>76581.750000000015</v>
      </c>
      <c r="D22" t="str">
        <f t="shared" si="3"/>
        <v>04228</v>
      </c>
      <c r="E22" t="s">
        <v>2642</v>
      </c>
      <c r="F22" s="3">
        <f t="shared" si="10"/>
        <v>241.27</v>
      </c>
      <c r="G22" s="2">
        <f t="shared" si="1"/>
        <v>76690.05</v>
      </c>
      <c r="H22" s="3">
        <f t="shared" si="4"/>
        <v>108.29999999998836</v>
      </c>
      <c r="I22" s="2" t="str">
        <f t="shared" si="2"/>
        <v>Yes</v>
      </c>
      <c r="J22">
        <f t="shared" si="5"/>
        <v>241.27</v>
      </c>
      <c r="K22" s="3">
        <f t="shared" si="6"/>
        <v>0</v>
      </c>
      <c r="M22" t="s">
        <v>250</v>
      </c>
      <c r="N22" s="2">
        <v>241.27</v>
      </c>
      <c r="O22" s="2">
        <v>76690.05</v>
      </c>
      <c r="P22" s="104" t="str">
        <f>IFERROR(IF(VLOOKUP($M22,$S:$U,3,FALSE)&gt;0,VLOOKUP($M22,'District Data'!$A:$N,14,FALSE),""),"")</f>
        <v>Yes</v>
      </c>
      <c r="Q22" s="2">
        <f t="shared" si="7"/>
        <v>0</v>
      </c>
      <c r="S22" s="26" t="s">
        <v>250</v>
      </c>
      <c r="T22" s="27">
        <v>982.68000000000006</v>
      </c>
      <c r="U22" s="27">
        <v>241.27</v>
      </c>
      <c r="V22" s="27">
        <v>1223.95</v>
      </c>
      <c r="W22" t="str">
        <f t="shared" si="8"/>
        <v>04228</v>
      </c>
      <c r="X22" t="s">
        <v>2642</v>
      </c>
      <c r="Y22" s="2">
        <f t="shared" si="9"/>
        <v>241.27</v>
      </c>
      <c r="Z22" s="3"/>
      <c r="AA22" s="26" t="s">
        <v>250</v>
      </c>
      <c r="AB22" s="27">
        <v>16.95</v>
      </c>
      <c r="AC22" s="27">
        <v>0</v>
      </c>
      <c r="AD22" s="27">
        <v>16.95</v>
      </c>
    </row>
    <row r="23" spans="1:30" x14ac:dyDescent="0.25">
      <c r="A23" s="26" t="s">
        <v>2264</v>
      </c>
      <c r="B23" s="27">
        <v>5970.23</v>
      </c>
      <c r="C23" s="27">
        <v>1896995.9</v>
      </c>
      <c r="D23" t="str">
        <f t="shared" si="3"/>
        <v>04246</v>
      </c>
      <c r="E23" t="s">
        <v>2642</v>
      </c>
      <c r="F23" s="3">
        <f t="shared" si="10"/>
        <v>5970.23</v>
      </c>
      <c r="G23" s="2">
        <f t="shared" si="1"/>
        <v>1896995.87</v>
      </c>
      <c r="H23" s="3">
        <f t="shared" si="4"/>
        <v>-2.9999999795109034E-2</v>
      </c>
      <c r="I23" s="2" t="str">
        <f t="shared" si="2"/>
        <v>Yes</v>
      </c>
      <c r="J23">
        <f t="shared" si="5"/>
        <v>5970.23</v>
      </c>
      <c r="K23" s="3">
        <f t="shared" si="6"/>
        <v>0</v>
      </c>
      <c r="M23" t="s">
        <v>2264</v>
      </c>
      <c r="N23" s="2">
        <v>5970.23</v>
      </c>
      <c r="O23" s="2">
        <v>1896995.87</v>
      </c>
      <c r="P23" s="104" t="str">
        <f>IFERROR(IF(VLOOKUP($M23,$S:$U,3,FALSE)&gt;0,VLOOKUP($M23,'District Data'!$A:$N,14,FALSE),""),"")</f>
        <v>Yes</v>
      </c>
      <c r="Q23" s="2">
        <f t="shared" si="7"/>
        <v>9.0949470177292824E-13</v>
      </c>
      <c r="S23" s="26" t="s">
        <v>2264</v>
      </c>
      <c r="T23" s="27">
        <v>1132.71</v>
      </c>
      <c r="U23" s="27">
        <v>5970.2300000000005</v>
      </c>
      <c r="V23" s="27">
        <v>7102.9400000000005</v>
      </c>
      <c r="W23" t="str">
        <f t="shared" si="8"/>
        <v>04246</v>
      </c>
      <c r="X23" t="s">
        <v>2642</v>
      </c>
      <c r="Y23" s="2">
        <f t="shared" si="9"/>
        <v>5970.2300000000005</v>
      </c>
      <c r="Z23" s="3"/>
      <c r="AA23" s="26" t="s">
        <v>2264</v>
      </c>
      <c r="AB23" s="27">
        <v>0</v>
      </c>
      <c r="AC23" s="27">
        <v>41.9</v>
      </c>
      <c r="AD23" s="27">
        <v>41.9</v>
      </c>
    </row>
    <row r="24" spans="1:30" x14ac:dyDescent="0.25">
      <c r="A24" s="26" t="s">
        <v>2902</v>
      </c>
      <c r="B24" s="27">
        <v>0</v>
      </c>
      <c r="C24" s="27">
        <v>0</v>
      </c>
      <c r="D24" t="str">
        <f t="shared" si="3"/>
        <v>04901</v>
      </c>
      <c r="E24" t="s">
        <v>2642</v>
      </c>
      <c r="F24" s="3">
        <f t="shared" si="10"/>
        <v>0</v>
      </c>
      <c r="G24" s="2">
        <f t="shared" si="1"/>
        <v>0</v>
      </c>
      <c r="H24" s="3">
        <f t="shared" si="4"/>
        <v>0</v>
      </c>
      <c r="I24" s="2" t="str">
        <f t="shared" si="2"/>
        <v/>
      </c>
      <c r="J24">
        <f t="shared" si="5"/>
        <v>0</v>
      </c>
      <c r="K24" s="3">
        <f t="shared" si="6"/>
        <v>0</v>
      </c>
      <c r="M24" t="s">
        <v>2650</v>
      </c>
      <c r="N24" s="2">
        <v>0</v>
      </c>
      <c r="O24" s="2">
        <v>0</v>
      </c>
      <c r="P24" s="104" t="str">
        <f>IFERROR(IF(VLOOKUP($M24,$S:$U,3,FALSE)&gt;0,VLOOKUP($M24,'District Data'!$A:$N,14,FALSE),""),"")</f>
        <v/>
      </c>
      <c r="Q24" s="2" t="str">
        <f t="shared" si="7"/>
        <v/>
      </c>
      <c r="S24" s="26" t="s">
        <v>2902</v>
      </c>
      <c r="T24" s="27">
        <v>217.75</v>
      </c>
      <c r="U24" s="27"/>
      <c r="V24" s="27">
        <v>217.75</v>
      </c>
      <c r="W24" t="str">
        <f t="shared" si="8"/>
        <v>04901</v>
      </c>
      <c r="X24" t="s">
        <v>2642</v>
      </c>
      <c r="Y24" s="2">
        <f t="shared" si="9"/>
        <v>0</v>
      </c>
      <c r="Z24" s="3"/>
      <c r="AA24" s="26" t="s">
        <v>2902</v>
      </c>
      <c r="AB24" s="27">
        <v>0</v>
      </c>
      <c r="AC24" s="27"/>
      <c r="AD24" s="27">
        <v>0</v>
      </c>
    </row>
    <row r="25" spans="1:30" x14ac:dyDescent="0.25">
      <c r="A25" s="26" t="s">
        <v>1541</v>
      </c>
      <c r="B25" s="27">
        <v>3471.3799999999997</v>
      </c>
      <c r="C25" s="27">
        <v>1141185.45</v>
      </c>
      <c r="D25" t="str">
        <f t="shared" si="3"/>
        <v>05121</v>
      </c>
      <c r="E25" t="s">
        <v>2642</v>
      </c>
      <c r="F25" s="3">
        <f t="shared" si="10"/>
        <v>3471.3799999999997</v>
      </c>
      <c r="G25" s="2">
        <f t="shared" si="1"/>
        <v>1141073.4099999999</v>
      </c>
      <c r="H25" s="3">
        <f t="shared" si="4"/>
        <v>-112.04000000003725</v>
      </c>
      <c r="I25" s="2" t="str">
        <f t="shared" si="2"/>
        <v>Yes</v>
      </c>
      <c r="J25">
        <f t="shared" si="5"/>
        <v>3471.38</v>
      </c>
      <c r="K25" s="3">
        <f t="shared" si="6"/>
        <v>0</v>
      </c>
      <c r="M25" t="s">
        <v>2902</v>
      </c>
      <c r="N25" s="2">
        <v>0</v>
      </c>
      <c r="O25" s="2">
        <v>0</v>
      </c>
      <c r="P25" s="104" t="str">
        <f>IFERROR(IF(VLOOKUP($M25,$S:$U,3,FALSE)&gt;0,VLOOKUP($M25,'District Data'!$A:$N,14,FALSE),""),"")</f>
        <v/>
      </c>
      <c r="Q25" s="2">
        <f t="shared" si="7"/>
        <v>0</v>
      </c>
      <c r="S25" s="26" t="s">
        <v>1541</v>
      </c>
      <c r="T25" s="27">
        <v>0</v>
      </c>
      <c r="U25" s="27">
        <v>3471.3799999999997</v>
      </c>
      <c r="V25" s="27">
        <v>3471.3799999999997</v>
      </c>
      <c r="W25" t="str">
        <f t="shared" si="8"/>
        <v>05121</v>
      </c>
      <c r="X25" t="s">
        <v>2642</v>
      </c>
      <c r="Y25" s="2">
        <f t="shared" si="9"/>
        <v>3471.3799999999997</v>
      </c>
      <c r="Z25" s="3"/>
      <c r="AA25" s="26" t="s">
        <v>1541</v>
      </c>
      <c r="AB25" s="27">
        <v>0</v>
      </c>
      <c r="AC25" s="27">
        <v>30</v>
      </c>
      <c r="AD25" s="27">
        <v>30</v>
      </c>
    </row>
    <row r="26" spans="1:30" x14ac:dyDescent="0.25">
      <c r="A26" s="26" t="s">
        <v>428</v>
      </c>
      <c r="B26" s="27">
        <v>217.36</v>
      </c>
      <c r="C26" s="27">
        <v>69107.710000000006</v>
      </c>
      <c r="D26" t="str">
        <f t="shared" si="3"/>
        <v>05313</v>
      </c>
      <c r="E26" t="s">
        <v>2642</v>
      </c>
      <c r="F26" s="3">
        <f t="shared" si="10"/>
        <v>217.36</v>
      </c>
      <c r="G26" s="2">
        <f t="shared" si="1"/>
        <v>69107.7</v>
      </c>
      <c r="H26" s="3">
        <f t="shared" si="4"/>
        <v>-1.0000000009313226E-2</v>
      </c>
      <c r="I26" s="2" t="str">
        <f t="shared" si="2"/>
        <v>Yes</v>
      </c>
      <c r="J26">
        <f t="shared" si="5"/>
        <v>217.36</v>
      </c>
      <c r="K26" s="3">
        <f t="shared" si="6"/>
        <v>0</v>
      </c>
      <c r="M26" t="s">
        <v>2651</v>
      </c>
      <c r="N26" s="2">
        <v>0</v>
      </c>
      <c r="O26" s="2">
        <v>0</v>
      </c>
      <c r="P26" s="104" t="str">
        <f>IFERROR(IF(VLOOKUP($M26,$S:$U,3,FALSE)&gt;0,VLOOKUP($M26,'District Data'!$A:$N,14,FALSE),""),"")</f>
        <v/>
      </c>
      <c r="Q26" s="2" t="str">
        <f t="shared" si="7"/>
        <v/>
      </c>
      <c r="S26" s="26" t="s">
        <v>428</v>
      </c>
      <c r="T26" s="27">
        <v>139.88</v>
      </c>
      <c r="U26" s="27">
        <v>217.36</v>
      </c>
      <c r="V26" s="27">
        <v>357.24</v>
      </c>
      <c r="W26" t="str">
        <f t="shared" si="8"/>
        <v>05313</v>
      </c>
      <c r="X26" t="s">
        <v>2642</v>
      </c>
      <c r="Y26" s="2">
        <f t="shared" si="9"/>
        <v>217.36</v>
      </c>
      <c r="Z26" s="3"/>
      <c r="AA26" s="26" t="s">
        <v>428</v>
      </c>
      <c r="AB26" s="27">
        <v>0</v>
      </c>
      <c r="AC26" s="27">
        <v>0</v>
      </c>
      <c r="AD26" s="27">
        <v>0</v>
      </c>
    </row>
    <row r="27" spans="1:30" x14ac:dyDescent="0.25">
      <c r="A27" s="26" t="s">
        <v>1831</v>
      </c>
      <c r="B27" s="27">
        <v>660.53</v>
      </c>
      <c r="C27" s="27">
        <v>220727.62</v>
      </c>
      <c r="D27" t="str">
        <f t="shared" si="3"/>
        <v>05323</v>
      </c>
      <c r="E27" t="s">
        <v>2642</v>
      </c>
      <c r="F27" s="3">
        <f t="shared" si="10"/>
        <v>660.53</v>
      </c>
      <c r="G27" s="2">
        <f t="shared" si="1"/>
        <v>220841.56</v>
      </c>
      <c r="H27" s="3">
        <f t="shared" si="4"/>
        <v>113.94000000000233</v>
      </c>
      <c r="I27" s="2" t="str">
        <f t="shared" si="2"/>
        <v>Yes</v>
      </c>
      <c r="J27">
        <f t="shared" si="5"/>
        <v>660.53</v>
      </c>
      <c r="K27" s="3">
        <f t="shared" si="6"/>
        <v>0</v>
      </c>
      <c r="M27" t="s">
        <v>1541</v>
      </c>
      <c r="N27" s="2">
        <v>3471.38</v>
      </c>
      <c r="O27" s="2">
        <v>1141073.4099999999</v>
      </c>
      <c r="P27" s="104" t="str">
        <f>IFERROR(IF(VLOOKUP($M27,$S:$U,3,FALSE)&gt;0,VLOOKUP($M27,'District Data'!$A:$N,14,FALSE),""),"")</f>
        <v>Yes</v>
      </c>
      <c r="Q27" s="2">
        <f t="shared" si="7"/>
        <v>-4.5474735088646412E-13</v>
      </c>
      <c r="S27" s="26" t="s">
        <v>1831</v>
      </c>
      <c r="T27" s="27">
        <v>1905.45</v>
      </c>
      <c r="U27" s="27">
        <v>660.53</v>
      </c>
      <c r="V27" s="27">
        <v>2565.98</v>
      </c>
      <c r="W27" t="str">
        <f t="shared" si="8"/>
        <v>05323</v>
      </c>
      <c r="X27" t="s">
        <v>2642</v>
      </c>
      <c r="Y27" s="2">
        <f t="shared" si="9"/>
        <v>660.53</v>
      </c>
      <c r="Z27" s="3"/>
      <c r="AA27" s="26" t="s">
        <v>1831</v>
      </c>
      <c r="AB27" s="27">
        <v>0</v>
      </c>
      <c r="AC27" s="27">
        <v>0</v>
      </c>
      <c r="AD27" s="27">
        <v>0</v>
      </c>
    </row>
    <row r="28" spans="1:30" x14ac:dyDescent="0.25">
      <c r="A28" s="26" t="s">
        <v>242</v>
      </c>
      <c r="B28" s="27">
        <v>487.20000000000005</v>
      </c>
      <c r="C28" s="27">
        <v>154788.29</v>
      </c>
      <c r="D28" t="str">
        <f t="shared" si="3"/>
        <v>05401</v>
      </c>
      <c r="E28" t="s">
        <v>2642</v>
      </c>
      <c r="F28" s="3">
        <f t="shared" si="10"/>
        <v>487.20000000000005</v>
      </c>
      <c r="G28" s="2">
        <f t="shared" si="1"/>
        <v>154788.28</v>
      </c>
      <c r="H28" s="3">
        <f t="shared" si="4"/>
        <v>-1.0000000009313226E-2</v>
      </c>
      <c r="I28" s="2" t="str">
        <f t="shared" si="2"/>
        <v>Yes</v>
      </c>
      <c r="J28">
        <f t="shared" si="5"/>
        <v>487.2</v>
      </c>
      <c r="K28" s="3">
        <f t="shared" si="6"/>
        <v>0</v>
      </c>
      <c r="M28" t="s">
        <v>428</v>
      </c>
      <c r="N28" s="2">
        <v>217.36</v>
      </c>
      <c r="O28" s="2">
        <v>69107.7</v>
      </c>
      <c r="P28" s="104" t="str">
        <f>IFERROR(IF(VLOOKUP($M28,$S:$U,3,FALSE)&gt;0,VLOOKUP($M28,'District Data'!$A:$N,14,FALSE),""),"")</f>
        <v>Yes</v>
      </c>
      <c r="Q28" s="2">
        <f t="shared" si="7"/>
        <v>0</v>
      </c>
      <c r="S28" s="26" t="s">
        <v>242</v>
      </c>
      <c r="T28" s="27">
        <v>0</v>
      </c>
      <c r="U28" s="27">
        <v>487.20000000000005</v>
      </c>
      <c r="V28" s="27">
        <v>487.20000000000005</v>
      </c>
      <c r="W28" t="str">
        <f t="shared" si="8"/>
        <v>05401</v>
      </c>
      <c r="X28" t="s">
        <v>2642</v>
      </c>
      <c r="Y28" s="2">
        <f t="shared" si="9"/>
        <v>487.20000000000005</v>
      </c>
      <c r="Z28" s="3"/>
      <c r="AA28" s="26" t="s">
        <v>242</v>
      </c>
      <c r="AB28" s="27">
        <v>0</v>
      </c>
      <c r="AC28" s="27">
        <v>0</v>
      </c>
      <c r="AD28" s="27">
        <v>0</v>
      </c>
    </row>
    <row r="29" spans="1:30" x14ac:dyDescent="0.25">
      <c r="A29" s="26" t="s">
        <v>1594</v>
      </c>
      <c r="B29" s="27">
        <v>3604.92</v>
      </c>
      <c r="C29" s="27">
        <v>1145368.25</v>
      </c>
      <c r="D29" t="str">
        <f t="shared" si="3"/>
        <v>05402</v>
      </c>
      <c r="E29" t="s">
        <v>2642</v>
      </c>
      <c r="F29" s="3">
        <f t="shared" si="10"/>
        <v>3604.92</v>
      </c>
      <c r="G29" s="2">
        <f t="shared" si="1"/>
        <v>1145368.27</v>
      </c>
      <c r="H29" s="3">
        <f t="shared" si="4"/>
        <v>2.0000000018626451E-2</v>
      </c>
      <c r="I29" s="2" t="str">
        <f t="shared" si="2"/>
        <v>Yes</v>
      </c>
      <c r="J29">
        <f t="shared" si="5"/>
        <v>3604.92</v>
      </c>
      <c r="K29" s="3">
        <f t="shared" si="6"/>
        <v>0</v>
      </c>
      <c r="M29" t="s">
        <v>1831</v>
      </c>
      <c r="N29" s="2">
        <v>660.53</v>
      </c>
      <c r="O29" s="2">
        <v>220841.56</v>
      </c>
      <c r="P29" s="104" t="str">
        <f>IFERROR(IF(VLOOKUP($M29,$S:$U,3,FALSE)&gt;0,VLOOKUP($M29,'District Data'!$A:$N,14,FALSE),""),"")</f>
        <v>Yes</v>
      </c>
      <c r="Q29" s="2">
        <f t="shared" si="7"/>
        <v>0</v>
      </c>
      <c r="S29" s="26" t="s">
        <v>1594</v>
      </c>
      <c r="T29" s="27"/>
      <c r="U29" s="27">
        <v>3604.92</v>
      </c>
      <c r="V29" s="27">
        <v>3604.92</v>
      </c>
      <c r="W29" t="str">
        <f t="shared" si="8"/>
        <v>05402</v>
      </c>
      <c r="X29" t="s">
        <v>2642</v>
      </c>
      <c r="Y29" s="2">
        <f t="shared" si="9"/>
        <v>3604.92</v>
      </c>
      <c r="Z29" s="3"/>
      <c r="AA29" s="26" t="s">
        <v>1594</v>
      </c>
      <c r="AB29" s="27"/>
      <c r="AC29" s="27">
        <v>17.25</v>
      </c>
      <c r="AD29" s="27">
        <v>17.25</v>
      </c>
    </row>
    <row r="30" spans="1:30" x14ac:dyDescent="0.25">
      <c r="A30" s="26" t="s">
        <v>2405</v>
      </c>
      <c r="B30" s="27">
        <v>124.81</v>
      </c>
      <c r="C30" s="27">
        <v>39644.85</v>
      </c>
      <c r="D30" t="str">
        <f t="shared" si="3"/>
        <v>05903</v>
      </c>
      <c r="E30" t="s">
        <v>2642</v>
      </c>
      <c r="F30" s="3">
        <f t="shared" si="10"/>
        <v>124.81</v>
      </c>
      <c r="G30" s="2">
        <f t="shared" si="1"/>
        <v>39644.85</v>
      </c>
      <c r="H30" s="3">
        <f t="shared" si="4"/>
        <v>0</v>
      </c>
      <c r="I30" s="2" t="str">
        <f t="shared" si="2"/>
        <v>Yes</v>
      </c>
      <c r="J30">
        <f t="shared" si="5"/>
        <v>124.81</v>
      </c>
      <c r="K30" s="3">
        <f t="shared" si="6"/>
        <v>0</v>
      </c>
      <c r="M30" t="s">
        <v>242</v>
      </c>
      <c r="N30" s="2">
        <v>487.2</v>
      </c>
      <c r="O30" s="2">
        <v>154788.28</v>
      </c>
      <c r="P30" s="104" t="str">
        <f>IFERROR(IF(VLOOKUP($M30,$S:$U,3,FALSE)&gt;0,VLOOKUP($M30,'District Data'!$A:$N,14,FALSE),""),"")</f>
        <v>Yes</v>
      </c>
      <c r="Q30" s="2">
        <f t="shared" si="7"/>
        <v>5.6843418860808015E-14</v>
      </c>
      <c r="S30" s="26" t="s">
        <v>2405</v>
      </c>
      <c r="T30" s="27"/>
      <c r="U30" s="27">
        <v>124.81</v>
      </c>
      <c r="V30" s="27">
        <v>124.81</v>
      </c>
      <c r="W30" t="str">
        <f t="shared" si="8"/>
        <v>05903</v>
      </c>
      <c r="X30" t="s">
        <v>2642</v>
      </c>
      <c r="Y30" s="2">
        <f t="shared" si="9"/>
        <v>124.81</v>
      </c>
      <c r="Z30" s="3"/>
      <c r="AA30" s="26" t="s">
        <v>2405</v>
      </c>
      <c r="AB30" s="27"/>
      <c r="AC30" s="27">
        <v>0</v>
      </c>
      <c r="AD30" s="27">
        <v>0</v>
      </c>
    </row>
    <row r="31" spans="1:30" x14ac:dyDescent="0.25">
      <c r="A31" s="26" t="s">
        <v>2168</v>
      </c>
      <c r="B31" s="27">
        <v>12152.460000000003</v>
      </c>
      <c r="C31" s="27">
        <v>4062208.43</v>
      </c>
      <c r="D31" t="str">
        <f t="shared" si="3"/>
        <v>06037</v>
      </c>
      <c r="E31" t="s">
        <v>2642</v>
      </c>
      <c r="F31" s="3">
        <f t="shared" si="10"/>
        <v>12152.460000000003</v>
      </c>
      <c r="G31" s="2">
        <f t="shared" si="1"/>
        <v>4062094.46</v>
      </c>
      <c r="H31" s="3">
        <f t="shared" si="4"/>
        <v>-113.97000000020489</v>
      </c>
      <c r="I31" s="2" t="str">
        <f t="shared" si="2"/>
        <v>Yes</v>
      </c>
      <c r="J31">
        <f t="shared" si="5"/>
        <v>12152.46</v>
      </c>
      <c r="K31" s="3">
        <f t="shared" si="6"/>
        <v>0</v>
      </c>
      <c r="M31" t="s">
        <v>1594</v>
      </c>
      <c r="N31" s="2">
        <v>3604.92</v>
      </c>
      <c r="O31" s="2">
        <v>1145368.27</v>
      </c>
      <c r="P31" s="104" t="str">
        <f>IFERROR(IF(VLOOKUP($M31,$S:$U,3,FALSE)&gt;0,VLOOKUP($M31,'District Data'!$A:$N,14,FALSE),""),"")</f>
        <v>Yes</v>
      </c>
      <c r="Q31" s="171">
        <f t="shared" si="7"/>
        <v>0</v>
      </c>
      <c r="S31" s="26" t="s">
        <v>2168</v>
      </c>
      <c r="T31" s="27">
        <v>9268.52</v>
      </c>
      <c r="U31" s="27">
        <v>12152.460000000003</v>
      </c>
      <c r="V31" s="27">
        <v>21420.980000000003</v>
      </c>
      <c r="W31" t="str">
        <f t="shared" si="8"/>
        <v>06037</v>
      </c>
      <c r="X31" t="s">
        <v>2642</v>
      </c>
      <c r="Y31" s="2">
        <f t="shared" si="9"/>
        <v>12152.460000000003</v>
      </c>
      <c r="Z31" s="3"/>
      <c r="AA31" s="26" t="s">
        <v>2168</v>
      </c>
      <c r="AB31" s="27">
        <v>45.660000000000004</v>
      </c>
      <c r="AC31" s="27">
        <v>103.08999999999999</v>
      </c>
      <c r="AD31" s="27">
        <v>148.75</v>
      </c>
    </row>
    <row r="32" spans="1:30" x14ac:dyDescent="0.25">
      <c r="A32" s="26" t="s">
        <v>814</v>
      </c>
      <c r="B32" s="27">
        <v>0</v>
      </c>
      <c r="C32" s="27">
        <v>0</v>
      </c>
      <c r="D32" t="str">
        <f t="shared" si="3"/>
        <v>06098</v>
      </c>
      <c r="E32" t="s">
        <v>2642</v>
      </c>
      <c r="F32" s="3">
        <f t="shared" si="10"/>
        <v>0</v>
      </c>
      <c r="G32" s="2">
        <f t="shared" si="1"/>
        <v>0</v>
      </c>
      <c r="H32" s="3">
        <f t="shared" si="4"/>
        <v>0</v>
      </c>
      <c r="I32" s="2" t="str">
        <f t="shared" si="2"/>
        <v/>
      </c>
      <c r="J32">
        <f t="shared" si="5"/>
        <v>0</v>
      </c>
      <c r="K32" s="3">
        <f t="shared" si="6"/>
        <v>0</v>
      </c>
      <c r="M32" t="s">
        <v>2405</v>
      </c>
      <c r="N32" s="2">
        <v>124.81</v>
      </c>
      <c r="O32" s="2">
        <v>39644.85</v>
      </c>
      <c r="P32" s="104" t="str">
        <f>IFERROR(IF(VLOOKUP($M32,$S:$U,3,FALSE)&gt;0,VLOOKUP($M32,'District Data'!$A:$N,14,FALSE),""),"")</f>
        <v>Yes</v>
      </c>
      <c r="Q32" s="171">
        <f t="shared" si="7"/>
        <v>0</v>
      </c>
      <c r="S32" s="26" t="s">
        <v>814</v>
      </c>
      <c r="T32" s="27">
        <v>2049.17</v>
      </c>
      <c r="U32" s="27"/>
      <c r="V32" s="27">
        <v>2049.17</v>
      </c>
      <c r="W32" t="str">
        <f t="shared" si="8"/>
        <v>06098</v>
      </c>
      <c r="X32" t="s">
        <v>2642</v>
      </c>
      <c r="Y32" s="2">
        <f t="shared" si="9"/>
        <v>0</v>
      </c>
      <c r="Z32" s="3"/>
      <c r="AA32" s="26" t="s">
        <v>814</v>
      </c>
      <c r="AB32" s="27">
        <v>72.400000000000006</v>
      </c>
      <c r="AC32" s="27"/>
      <c r="AD32" s="27">
        <v>72.400000000000006</v>
      </c>
    </row>
    <row r="33" spans="1:30" x14ac:dyDescent="0.25">
      <c r="A33" s="26" t="s">
        <v>968</v>
      </c>
      <c r="B33" s="27">
        <v>0</v>
      </c>
      <c r="C33" s="27">
        <v>0</v>
      </c>
      <c r="D33" t="str">
        <f t="shared" si="3"/>
        <v>06101</v>
      </c>
      <c r="E33" t="s">
        <v>2642</v>
      </c>
      <c r="F33" s="3">
        <f t="shared" si="10"/>
        <v>0</v>
      </c>
      <c r="G33" s="2">
        <f t="shared" si="1"/>
        <v>0</v>
      </c>
      <c r="H33" s="3">
        <f t="shared" si="4"/>
        <v>0</v>
      </c>
      <c r="I33" s="2" t="str">
        <f t="shared" si="2"/>
        <v/>
      </c>
      <c r="J33">
        <f t="shared" si="5"/>
        <v>0</v>
      </c>
      <c r="K33" s="3">
        <f t="shared" si="6"/>
        <v>0</v>
      </c>
      <c r="M33" t="s">
        <v>2652</v>
      </c>
      <c r="N33" s="2">
        <v>0</v>
      </c>
      <c r="O33" s="2">
        <v>0</v>
      </c>
      <c r="P33" s="104" t="str">
        <f>IFERROR(IF(VLOOKUP($M33,$S:$U,3,FALSE)&gt;0,VLOOKUP($M33,'District Data'!$A:$N,14,FALSE),""),"")</f>
        <v/>
      </c>
      <c r="Q33" s="171" t="str">
        <f t="shared" si="7"/>
        <v/>
      </c>
      <c r="S33" s="26" t="s">
        <v>968</v>
      </c>
      <c r="T33" s="27">
        <v>1797.4499999999998</v>
      </c>
      <c r="U33" s="27"/>
      <c r="V33" s="27">
        <v>1797.4499999999998</v>
      </c>
      <c r="W33" t="str">
        <f t="shared" si="8"/>
        <v>06101</v>
      </c>
      <c r="X33" t="s">
        <v>2642</v>
      </c>
      <c r="Y33" s="2">
        <f t="shared" si="9"/>
        <v>0</v>
      </c>
      <c r="Z33" s="3"/>
      <c r="AA33" s="26" t="s">
        <v>968</v>
      </c>
      <c r="AB33" s="27">
        <v>16.899999999999999</v>
      </c>
      <c r="AC33" s="27"/>
      <c r="AD33" s="27">
        <v>16.899999999999999</v>
      </c>
    </row>
    <row r="34" spans="1:30" x14ac:dyDescent="0.25">
      <c r="A34" s="26" t="s">
        <v>768</v>
      </c>
      <c r="B34" s="27">
        <v>0</v>
      </c>
      <c r="C34" s="27">
        <v>0</v>
      </c>
      <c r="D34" t="str">
        <f t="shared" si="3"/>
        <v>06103</v>
      </c>
      <c r="E34" t="s">
        <v>2642</v>
      </c>
      <c r="F34" s="3">
        <f t="shared" si="10"/>
        <v>0</v>
      </c>
      <c r="G34" s="2">
        <f t="shared" si="1"/>
        <v>0</v>
      </c>
      <c r="H34" s="3">
        <f t="shared" si="4"/>
        <v>0</v>
      </c>
      <c r="I34" s="2" t="str">
        <f t="shared" si="2"/>
        <v/>
      </c>
      <c r="J34">
        <f t="shared" si="5"/>
        <v>0</v>
      </c>
      <c r="K34" s="3">
        <f t="shared" si="6"/>
        <v>0</v>
      </c>
      <c r="M34" t="s">
        <v>2168</v>
      </c>
      <c r="N34" s="2">
        <v>12152.46</v>
      </c>
      <c r="O34" s="2">
        <v>4062094.46</v>
      </c>
      <c r="P34" s="104" t="str">
        <f>IFERROR(IF(VLOOKUP($M34,$S:$U,3,FALSE)&gt;0,VLOOKUP($M34,'District Data'!$A:$N,14,FALSE),""),"")</f>
        <v>Yes</v>
      </c>
      <c r="Q34" s="171">
        <f t="shared" si="7"/>
        <v>3.637978807091713E-12</v>
      </c>
      <c r="S34" s="26" t="s">
        <v>768</v>
      </c>
      <c r="T34" s="27">
        <v>167.7</v>
      </c>
      <c r="U34" s="27"/>
      <c r="V34" s="27">
        <v>167.7</v>
      </c>
      <c r="W34" t="str">
        <f t="shared" si="8"/>
        <v>06103</v>
      </c>
      <c r="X34" t="s">
        <v>2642</v>
      </c>
      <c r="Y34" s="2">
        <f t="shared" si="9"/>
        <v>0</v>
      </c>
      <c r="Z34" s="3"/>
      <c r="AA34" s="26" t="s">
        <v>768</v>
      </c>
      <c r="AB34" s="27">
        <v>0</v>
      </c>
      <c r="AC34" s="27"/>
      <c r="AD34" s="27">
        <v>0</v>
      </c>
    </row>
    <row r="35" spans="1:30" x14ac:dyDescent="0.25">
      <c r="A35" s="26" t="s">
        <v>2242</v>
      </c>
      <c r="B35" s="27">
        <v>285.99</v>
      </c>
      <c r="C35" s="27">
        <v>95606.84</v>
      </c>
      <c r="D35" t="str">
        <f t="shared" si="3"/>
        <v>06112</v>
      </c>
      <c r="E35" t="s">
        <v>2642</v>
      </c>
      <c r="F35" s="3">
        <f t="shared" si="10"/>
        <v>285.99</v>
      </c>
      <c r="G35" s="2">
        <f t="shared" si="1"/>
        <v>95606.85</v>
      </c>
      <c r="H35" s="3">
        <f t="shared" si="4"/>
        <v>1.0000000009313226E-2</v>
      </c>
      <c r="I35" s="2" t="str">
        <f t="shared" si="2"/>
        <v>Yes</v>
      </c>
      <c r="J35">
        <f t="shared" si="5"/>
        <v>285.99</v>
      </c>
      <c r="K35" s="3">
        <f t="shared" si="6"/>
        <v>0</v>
      </c>
      <c r="M35" t="s">
        <v>814</v>
      </c>
      <c r="N35" s="2">
        <v>0</v>
      </c>
      <c r="O35" s="2">
        <v>0</v>
      </c>
      <c r="P35" s="104" t="str">
        <f>IFERROR(IF(VLOOKUP($M35,$S:$U,3,FALSE)&gt;0,VLOOKUP($M35,'District Data'!$A:$N,14,FALSE),""),"")</f>
        <v/>
      </c>
      <c r="Q35" s="171">
        <f t="shared" si="7"/>
        <v>0</v>
      </c>
      <c r="S35" s="26" t="s">
        <v>2242</v>
      </c>
      <c r="T35" s="27">
        <v>2460.36</v>
      </c>
      <c r="U35" s="27">
        <v>285.99</v>
      </c>
      <c r="V35" s="27">
        <v>2746.3500000000004</v>
      </c>
      <c r="W35" t="str">
        <f t="shared" si="8"/>
        <v>06112</v>
      </c>
      <c r="X35" t="s">
        <v>2642</v>
      </c>
      <c r="Y35" s="2">
        <f t="shared" si="9"/>
        <v>285.99</v>
      </c>
      <c r="Z35" s="3"/>
      <c r="AA35" s="26" t="s">
        <v>2242</v>
      </c>
      <c r="AB35" s="27">
        <v>37.799999999999997</v>
      </c>
      <c r="AC35" s="27">
        <v>17.100000000000001</v>
      </c>
      <c r="AD35" s="27">
        <v>54.9</v>
      </c>
    </row>
    <row r="36" spans="1:30" x14ac:dyDescent="0.25">
      <c r="A36" s="26" t="s">
        <v>602</v>
      </c>
      <c r="B36" s="27">
        <v>13553.690000000002</v>
      </c>
      <c r="C36" s="27">
        <v>4679383.8099999996</v>
      </c>
      <c r="D36" s="108" t="str">
        <f t="shared" si="3"/>
        <v>06114</v>
      </c>
      <c r="E36" t="s">
        <v>2642</v>
      </c>
      <c r="F36" s="3">
        <f t="shared" si="10"/>
        <v>13553.690000000002</v>
      </c>
      <c r="G36" s="2">
        <f t="shared" si="1"/>
        <v>4679030.67</v>
      </c>
      <c r="H36" s="3">
        <f t="shared" si="4"/>
        <v>-353.13999999966472</v>
      </c>
      <c r="I36" s="2" t="str">
        <f t="shared" si="2"/>
        <v>Yes</v>
      </c>
      <c r="J36">
        <f t="shared" si="5"/>
        <v>13553.69</v>
      </c>
      <c r="K36" s="3">
        <f t="shared" si="6"/>
        <v>0</v>
      </c>
      <c r="M36" t="s">
        <v>968</v>
      </c>
      <c r="N36" s="2">
        <v>0</v>
      </c>
      <c r="O36" s="2">
        <v>0</v>
      </c>
      <c r="P36" s="104" t="str">
        <f>IFERROR(IF(VLOOKUP($M36,$S:$U,3,FALSE)&gt;0,VLOOKUP($M36,'District Data'!$A:$N,14,FALSE),""),"")</f>
        <v/>
      </c>
      <c r="Q36" s="171">
        <f t="shared" si="7"/>
        <v>0</v>
      </c>
      <c r="S36" s="26" t="s">
        <v>602</v>
      </c>
      <c r="T36" s="27">
        <v>8916.6899999999987</v>
      </c>
      <c r="U36" s="27">
        <v>13553.689999999999</v>
      </c>
      <c r="V36" s="27">
        <v>22470.379999999997</v>
      </c>
      <c r="W36" t="str">
        <f t="shared" si="8"/>
        <v>06114</v>
      </c>
      <c r="X36" t="s">
        <v>2642</v>
      </c>
      <c r="Y36" s="2">
        <f t="shared" si="9"/>
        <v>13553.689999999999</v>
      </c>
      <c r="Z36" s="3"/>
      <c r="AA36" s="26" t="s">
        <v>602</v>
      </c>
      <c r="AB36" s="27">
        <v>11</v>
      </c>
      <c r="AC36" s="27">
        <v>56.169999999999995</v>
      </c>
      <c r="AD36" s="27">
        <v>67.169999999999987</v>
      </c>
    </row>
    <row r="37" spans="1:30" x14ac:dyDescent="0.25">
      <c r="A37" s="26" t="s">
        <v>231</v>
      </c>
      <c r="B37" s="27">
        <v>0</v>
      </c>
      <c r="C37" s="27">
        <v>0</v>
      </c>
      <c r="D37" t="str">
        <f t="shared" si="3"/>
        <v>06117</v>
      </c>
      <c r="E37" t="s">
        <v>2642</v>
      </c>
      <c r="F37" s="3">
        <f t="shared" si="10"/>
        <v>0</v>
      </c>
      <c r="G37" s="2">
        <f t="shared" si="1"/>
        <v>0</v>
      </c>
      <c r="H37" s="3">
        <f t="shared" si="4"/>
        <v>0</v>
      </c>
      <c r="I37" s="2" t="str">
        <f t="shared" si="2"/>
        <v/>
      </c>
      <c r="J37">
        <f t="shared" si="5"/>
        <v>0</v>
      </c>
      <c r="K37" s="3">
        <f t="shared" si="6"/>
        <v>0</v>
      </c>
      <c r="M37" t="s">
        <v>768</v>
      </c>
      <c r="N37" s="2">
        <v>0</v>
      </c>
      <c r="O37" s="2">
        <v>0</v>
      </c>
      <c r="P37" s="104" t="str">
        <f>IFERROR(IF(VLOOKUP($M37,$S:$U,3,FALSE)&gt;0,VLOOKUP($M37,'District Data'!$A:$N,14,FALSE),""),"")</f>
        <v/>
      </c>
      <c r="Q37" s="171">
        <f t="shared" si="7"/>
        <v>0</v>
      </c>
      <c r="S37" s="26" t="s">
        <v>231</v>
      </c>
      <c r="T37" s="27">
        <v>7125.68</v>
      </c>
      <c r="U37" s="27"/>
      <c r="V37" s="27">
        <v>7125.68</v>
      </c>
      <c r="W37" t="str">
        <f t="shared" si="8"/>
        <v>06117</v>
      </c>
      <c r="X37" t="s">
        <v>2642</v>
      </c>
      <c r="Y37" s="2">
        <f t="shared" si="9"/>
        <v>0</v>
      </c>
      <c r="Z37" s="3"/>
      <c r="AA37" s="26" t="s">
        <v>231</v>
      </c>
      <c r="AB37" s="27">
        <v>15</v>
      </c>
      <c r="AC37" s="27"/>
      <c r="AD37" s="27">
        <v>15</v>
      </c>
    </row>
    <row r="38" spans="1:30" x14ac:dyDescent="0.25">
      <c r="A38" s="26" t="s">
        <v>81</v>
      </c>
      <c r="B38" s="27">
        <v>1040.42</v>
      </c>
      <c r="C38" s="27">
        <v>359192.12</v>
      </c>
      <c r="D38" t="str">
        <f t="shared" si="3"/>
        <v>06119</v>
      </c>
      <c r="E38" t="s">
        <v>2642</v>
      </c>
      <c r="F38" s="3">
        <f t="shared" si="10"/>
        <v>1040.42</v>
      </c>
      <c r="G38" s="2">
        <f t="shared" si="1"/>
        <v>359192.12</v>
      </c>
      <c r="H38" s="3">
        <f t="shared" si="4"/>
        <v>0</v>
      </c>
      <c r="I38" s="2" t="str">
        <f t="shared" si="2"/>
        <v>Yes</v>
      </c>
      <c r="J38">
        <f t="shared" si="5"/>
        <v>1040.42</v>
      </c>
      <c r="K38" s="3">
        <f t="shared" si="6"/>
        <v>0</v>
      </c>
      <c r="M38" t="s">
        <v>2242</v>
      </c>
      <c r="N38" s="2">
        <v>285.99</v>
      </c>
      <c r="O38" s="2">
        <v>95606.85</v>
      </c>
      <c r="P38" s="104" t="str">
        <f>IFERROR(IF(VLOOKUP($M38,$S:$U,3,FALSE)&gt;0,VLOOKUP($M38,'District Data'!$A:$N,14,FALSE),""),"")</f>
        <v>Yes</v>
      </c>
      <c r="Q38" s="171">
        <f t="shared" si="7"/>
        <v>0</v>
      </c>
      <c r="S38" s="26" t="s">
        <v>81</v>
      </c>
      <c r="T38" s="27">
        <v>11346.25</v>
      </c>
      <c r="U38" s="27">
        <v>1040.42</v>
      </c>
      <c r="V38" s="27">
        <v>12386.67</v>
      </c>
      <c r="W38" t="str">
        <f t="shared" si="8"/>
        <v>06119</v>
      </c>
      <c r="X38" t="s">
        <v>2642</v>
      </c>
      <c r="Y38" s="2">
        <f t="shared" si="9"/>
        <v>1040.42</v>
      </c>
      <c r="Z38" s="3"/>
      <c r="AA38" s="26" t="s">
        <v>81</v>
      </c>
      <c r="AB38" s="27">
        <v>70.03</v>
      </c>
      <c r="AC38" s="27">
        <v>16.440000000000001</v>
      </c>
      <c r="AD38" s="27">
        <v>86.47</v>
      </c>
    </row>
    <row r="39" spans="1:30" x14ac:dyDescent="0.25">
      <c r="A39" s="26" t="s">
        <v>1664</v>
      </c>
      <c r="B39" s="27">
        <v>0</v>
      </c>
      <c r="C39" s="27">
        <v>0</v>
      </c>
      <c r="D39" t="str">
        <f t="shared" si="3"/>
        <v>06122</v>
      </c>
      <c r="E39" t="s">
        <v>2642</v>
      </c>
      <c r="F39" s="3">
        <f t="shared" si="10"/>
        <v>0</v>
      </c>
      <c r="G39" s="2">
        <f t="shared" si="1"/>
        <v>0</v>
      </c>
      <c r="H39" s="3">
        <f t="shared" si="4"/>
        <v>0</v>
      </c>
      <c r="I39" s="2" t="str">
        <f t="shared" si="2"/>
        <v/>
      </c>
      <c r="J39">
        <f t="shared" si="5"/>
        <v>0</v>
      </c>
      <c r="K39" s="3">
        <f t="shared" si="6"/>
        <v>0</v>
      </c>
      <c r="M39" t="s">
        <v>602</v>
      </c>
      <c r="N39" s="2">
        <v>13553.69</v>
      </c>
      <c r="O39" s="2">
        <v>4679030.67</v>
      </c>
      <c r="P39" s="104" t="str">
        <f>IFERROR(IF(VLOOKUP($M39,$S:$U,3,FALSE)&gt;0,VLOOKUP($M39,'District Data'!$A:$N,14,FALSE),""),"")</f>
        <v>Yes</v>
      </c>
      <c r="Q39" s="171">
        <f t="shared" si="7"/>
        <v>-1.8189894035458565E-12</v>
      </c>
      <c r="S39" s="26" t="s">
        <v>1664</v>
      </c>
      <c r="T39" s="27">
        <v>4043.48</v>
      </c>
      <c r="U39" s="27"/>
      <c r="V39" s="27">
        <v>4043.48</v>
      </c>
      <c r="W39" t="str">
        <f t="shared" si="8"/>
        <v>06122</v>
      </c>
      <c r="X39" t="s">
        <v>2642</v>
      </c>
      <c r="Y39" s="2">
        <f t="shared" si="9"/>
        <v>0</v>
      </c>
      <c r="Z39" s="3"/>
      <c r="AA39" s="26" t="s">
        <v>1664</v>
      </c>
      <c r="AB39" s="27">
        <v>0</v>
      </c>
      <c r="AC39" s="27"/>
      <c r="AD39" s="27">
        <v>0</v>
      </c>
    </row>
    <row r="40" spans="1:30" x14ac:dyDescent="0.25">
      <c r="A40" s="26" t="s">
        <v>3255</v>
      </c>
      <c r="B40" s="27">
        <v>26.4</v>
      </c>
      <c r="C40" s="27">
        <v>8774.4100000000017</v>
      </c>
      <c r="D40" t="str">
        <f t="shared" si="3"/>
        <v>06901</v>
      </c>
      <c r="E40" t="s">
        <v>2642</v>
      </c>
      <c r="F40" s="3">
        <f t="shared" si="10"/>
        <v>26.4</v>
      </c>
      <c r="G40" s="2">
        <f t="shared" si="1"/>
        <v>8774.4</v>
      </c>
      <c r="H40" s="3">
        <f t="shared" si="4"/>
        <v>-1.0000000002037268E-2</v>
      </c>
      <c r="I40" s="2" t="str">
        <f t="shared" si="2"/>
        <v>Yes</v>
      </c>
      <c r="J40">
        <f t="shared" si="5"/>
        <v>26.4</v>
      </c>
      <c r="K40" s="3">
        <f t="shared" si="6"/>
        <v>0</v>
      </c>
      <c r="M40" t="s">
        <v>231</v>
      </c>
      <c r="N40" s="2">
        <v>0</v>
      </c>
      <c r="O40" s="2">
        <v>0</v>
      </c>
      <c r="P40" s="104" t="str">
        <f>IFERROR(IF(VLOOKUP($M40,$S:$U,3,FALSE)&gt;0,VLOOKUP($M40,'District Data'!$A:$N,14,FALSE),""),"")</f>
        <v/>
      </c>
      <c r="Q40" s="171">
        <f t="shared" si="7"/>
        <v>0</v>
      </c>
      <c r="S40" s="26" t="s">
        <v>2653</v>
      </c>
      <c r="T40" s="27">
        <v>0</v>
      </c>
      <c r="U40" s="27"/>
      <c r="V40" s="27">
        <v>0</v>
      </c>
      <c r="W40" t="str">
        <f t="shared" si="8"/>
        <v>06701</v>
      </c>
      <c r="X40" t="s">
        <v>2642</v>
      </c>
      <c r="Y40" s="2">
        <f t="shared" si="9"/>
        <v>0</v>
      </c>
      <c r="Z40" s="3"/>
      <c r="AA40" s="26" t="s">
        <v>2653</v>
      </c>
      <c r="AB40" s="27">
        <v>0</v>
      </c>
      <c r="AC40" s="27"/>
      <c r="AD40" s="27">
        <v>0</v>
      </c>
    </row>
    <row r="41" spans="1:30" x14ac:dyDescent="0.25">
      <c r="A41" s="26" t="s">
        <v>451</v>
      </c>
      <c r="B41" s="27">
        <v>339.24</v>
      </c>
      <c r="C41" s="27">
        <v>111496.41</v>
      </c>
      <c r="D41" s="108" t="str">
        <f t="shared" si="3"/>
        <v>07002</v>
      </c>
      <c r="E41" t="s">
        <v>2642</v>
      </c>
      <c r="F41" s="3">
        <f t="shared" si="10"/>
        <v>339.24</v>
      </c>
      <c r="G41" s="2">
        <f t="shared" si="1"/>
        <v>111496.41</v>
      </c>
      <c r="H41" s="3">
        <f t="shared" si="4"/>
        <v>0</v>
      </c>
      <c r="I41" s="2" t="str">
        <f t="shared" si="2"/>
        <v>Yes</v>
      </c>
      <c r="J41">
        <f t="shared" si="5"/>
        <v>339.24</v>
      </c>
      <c r="K41" s="3">
        <f t="shared" si="6"/>
        <v>0</v>
      </c>
      <c r="M41" t="s">
        <v>81</v>
      </c>
      <c r="N41" s="2">
        <v>1040.42</v>
      </c>
      <c r="O41" s="2">
        <v>359192.12</v>
      </c>
      <c r="P41" s="104" t="str">
        <f>IFERROR(IF(VLOOKUP($M41,$S:$U,3,FALSE)&gt;0,VLOOKUP($M41,'District Data'!$A:$N,14,FALSE),""),"")</f>
        <v>Yes</v>
      </c>
      <c r="Q41" s="171">
        <f t="shared" si="7"/>
        <v>0</v>
      </c>
      <c r="S41" s="26" t="s">
        <v>3255</v>
      </c>
      <c r="T41" s="27"/>
      <c r="U41" s="27">
        <v>26.4</v>
      </c>
      <c r="V41" s="27">
        <v>26.4</v>
      </c>
      <c r="W41" t="str">
        <f t="shared" si="8"/>
        <v>06901</v>
      </c>
      <c r="X41" t="s">
        <v>2642</v>
      </c>
      <c r="Y41" s="2">
        <f t="shared" si="9"/>
        <v>26.4</v>
      </c>
      <c r="Z41" s="3"/>
      <c r="AA41" s="26" t="s">
        <v>3255</v>
      </c>
      <c r="AB41" s="27"/>
      <c r="AC41" s="27">
        <v>0</v>
      </c>
      <c r="AD41" s="27">
        <v>0</v>
      </c>
    </row>
    <row r="42" spans="1:30" x14ac:dyDescent="0.25">
      <c r="A42" s="26" t="s">
        <v>2588</v>
      </c>
      <c r="B42" s="27">
        <v>24.5</v>
      </c>
      <c r="C42" s="27">
        <v>7798.99</v>
      </c>
      <c r="D42" t="str">
        <f t="shared" ref="D42:D83" si="11">A42</f>
        <v>07035</v>
      </c>
      <c r="E42" t="s">
        <v>2642</v>
      </c>
      <c r="F42" s="3">
        <f t="shared" ref="F42:F83" si="12">B42</f>
        <v>24.5</v>
      </c>
      <c r="G42" s="2">
        <f t="shared" si="1"/>
        <v>7798.99</v>
      </c>
      <c r="H42" s="3">
        <f t="shared" si="4"/>
        <v>0</v>
      </c>
      <c r="I42" s="2" t="str">
        <f t="shared" si="2"/>
        <v>Yes</v>
      </c>
      <c r="J42">
        <f t="shared" si="5"/>
        <v>24.5</v>
      </c>
      <c r="K42" s="3">
        <f t="shared" ref="K42:K83" si="13">F42-J42</f>
        <v>0</v>
      </c>
      <c r="M42" t="s">
        <v>1664</v>
      </c>
      <c r="N42" s="2">
        <v>0</v>
      </c>
      <c r="O42" s="2">
        <v>0</v>
      </c>
      <c r="P42" s="104" t="str">
        <f>IFERROR(IF(VLOOKUP($M42,$S:$U,3,FALSE)&gt;0,VLOOKUP($M42,'District Data'!$A:$N,14,FALSE),""),"")</f>
        <v/>
      </c>
      <c r="Q42" s="171">
        <f t="shared" si="7"/>
        <v>0</v>
      </c>
      <c r="S42" s="26" t="s">
        <v>451</v>
      </c>
      <c r="T42" s="27">
        <v>5.8</v>
      </c>
      <c r="U42" s="27">
        <v>339.24</v>
      </c>
      <c r="V42" s="27">
        <v>345.04</v>
      </c>
      <c r="W42" t="str">
        <f t="shared" si="8"/>
        <v>07002</v>
      </c>
      <c r="X42" t="s">
        <v>2642</v>
      </c>
      <c r="Y42" s="2">
        <f t="shared" si="9"/>
        <v>339.24</v>
      </c>
      <c r="Z42" s="3"/>
      <c r="AA42" s="26" t="s">
        <v>451</v>
      </c>
      <c r="AB42" s="27">
        <v>0</v>
      </c>
      <c r="AC42" s="27">
        <v>0</v>
      </c>
      <c r="AD42" s="27">
        <v>0</v>
      </c>
    </row>
    <row r="43" spans="1:30" x14ac:dyDescent="0.25">
      <c r="A43" s="26" t="s">
        <v>1046</v>
      </c>
      <c r="B43" s="27">
        <v>5733.5899999999992</v>
      </c>
      <c r="C43" s="27">
        <v>1821605.6199999999</v>
      </c>
      <c r="D43" t="str">
        <f t="shared" si="11"/>
        <v>08122</v>
      </c>
      <c r="E43" t="s">
        <v>2642</v>
      </c>
      <c r="F43" s="3">
        <f t="shared" si="12"/>
        <v>5733.5899999999992</v>
      </c>
      <c r="G43" s="2">
        <f t="shared" si="1"/>
        <v>1821822.28</v>
      </c>
      <c r="H43" s="3">
        <f t="shared" si="4"/>
        <v>216.66000000014901</v>
      </c>
      <c r="I43" s="2" t="str">
        <f t="shared" si="2"/>
        <v>Yes</v>
      </c>
      <c r="J43">
        <f t="shared" si="5"/>
        <v>5733.59</v>
      </c>
      <c r="K43" s="3">
        <f t="shared" si="13"/>
        <v>0</v>
      </c>
      <c r="M43" t="s">
        <v>2653</v>
      </c>
      <c r="N43" s="2">
        <v>0</v>
      </c>
      <c r="O43" s="2">
        <v>0</v>
      </c>
      <c r="P43" s="104" t="str">
        <f>IFERROR(IF(VLOOKUP($M43,$S:$U,3,FALSE)&gt;0,VLOOKUP($M43,'District Data'!$A:$N,14,FALSE),""),"")</f>
        <v/>
      </c>
      <c r="Q43" s="171">
        <f t="shared" si="7"/>
        <v>0</v>
      </c>
      <c r="S43" s="26" t="s">
        <v>2588</v>
      </c>
      <c r="T43" s="27">
        <v>726.87</v>
      </c>
      <c r="U43" s="27">
        <v>24.5</v>
      </c>
      <c r="V43" s="27">
        <v>751.37</v>
      </c>
      <c r="W43" t="str">
        <f t="shared" si="8"/>
        <v>07035</v>
      </c>
      <c r="X43" t="s">
        <v>2642</v>
      </c>
      <c r="Y43" s="2">
        <f t="shared" si="9"/>
        <v>24.5</v>
      </c>
      <c r="Z43" s="3"/>
      <c r="AA43" s="26" t="s">
        <v>2588</v>
      </c>
      <c r="AB43" s="27">
        <v>0</v>
      </c>
      <c r="AC43" s="27">
        <v>7</v>
      </c>
      <c r="AD43" s="27">
        <v>7</v>
      </c>
    </row>
    <row r="44" spans="1:30" x14ac:dyDescent="0.25">
      <c r="A44" s="26" t="s">
        <v>2132</v>
      </c>
      <c r="B44" s="27">
        <v>0</v>
      </c>
      <c r="C44" s="27">
        <v>0</v>
      </c>
      <c r="D44" t="str">
        <f t="shared" si="11"/>
        <v>08130</v>
      </c>
      <c r="E44" t="s">
        <v>2642</v>
      </c>
      <c r="F44" s="3">
        <f t="shared" si="12"/>
        <v>0</v>
      </c>
      <c r="G44" s="2">
        <f t="shared" si="1"/>
        <v>0</v>
      </c>
      <c r="H44" s="3">
        <f t="shared" si="4"/>
        <v>0</v>
      </c>
      <c r="I44" s="2" t="str">
        <f t="shared" si="2"/>
        <v/>
      </c>
      <c r="J44">
        <f t="shared" si="5"/>
        <v>0</v>
      </c>
      <c r="K44" s="3">
        <f t="shared" si="13"/>
        <v>0</v>
      </c>
      <c r="M44" t="s">
        <v>2654</v>
      </c>
      <c r="N44" s="2">
        <v>0</v>
      </c>
      <c r="O44" s="2">
        <v>0</v>
      </c>
      <c r="P44" s="104" t="str">
        <f>IFERROR(IF(VLOOKUP($M44,$S:$U,3,FALSE)&gt;0,VLOOKUP($M44,'District Data'!$A:$N,14,FALSE),""),"")</f>
        <v/>
      </c>
      <c r="Q44" s="171" t="str">
        <f t="shared" si="7"/>
        <v/>
      </c>
      <c r="S44" s="26" t="s">
        <v>1046</v>
      </c>
      <c r="T44" s="27">
        <v>478.53000000000003</v>
      </c>
      <c r="U44" s="27">
        <v>5733.5900000000011</v>
      </c>
      <c r="V44" s="27">
        <v>6212.1200000000008</v>
      </c>
      <c r="W44" t="str">
        <f t="shared" si="8"/>
        <v>08122</v>
      </c>
      <c r="X44" t="s">
        <v>2642</v>
      </c>
      <c r="Y44" s="2">
        <f t="shared" si="9"/>
        <v>5733.5900000000011</v>
      </c>
      <c r="Z44" s="3"/>
      <c r="AA44" s="26" t="s">
        <v>1046</v>
      </c>
      <c r="AB44" s="27">
        <v>59.1</v>
      </c>
      <c r="AC44" s="27">
        <v>28.6</v>
      </c>
      <c r="AD44" s="27">
        <v>87.7</v>
      </c>
    </row>
    <row r="45" spans="1:30" x14ac:dyDescent="0.25">
      <c r="A45" s="26" t="s">
        <v>262</v>
      </c>
      <c r="B45" s="27">
        <v>973.19</v>
      </c>
      <c r="C45" s="27">
        <v>309251.61</v>
      </c>
      <c r="D45" t="str">
        <f t="shared" si="11"/>
        <v>08401</v>
      </c>
      <c r="E45" t="s">
        <v>2642</v>
      </c>
      <c r="F45" s="3">
        <f t="shared" si="12"/>
        <v>973.19</v>
      </c>
      <c r="G45" s="2">
        <f t="shared" si="1"/>
        <v>309251.59999999998</v>
      </c>
      <c r="H45" s="3">
        <f t="shared" si="4"/>
        <v>-1.0000000009313226E-2</v>
      </c>
      <c r="I45" s="2" t="str">
        <f t="shared" si="2"/>
        <v>Yes</v>
      </c>
      <c r="J45">
        <f t="shared" si="5"/>
        <v>973.19</v>
      </c>
      <c r="K45" s="3">
        <f t="shared" si="13"/>
        <v>0</v>
      </c>
      <c r="M45" t="s">
        <v>3255</v>
      </c>
      <c r="N45" s="2">
        <v>26.4</v>
      </c>
      <c r="O45" s="2">
        <v>8774.4</v>
      </c>
      <c r="P45" s="104" t="str">
        <f>IFERROR(IF(VLOOKUP($M45,$S:$U,3,FALSE)&gt;0,VLOOKUP($M45,'District Data'!$A:$N,14,FALSE),""),"")</f>
        <v>Yes</v>
      </c>
      <c r="Q45" s="171">
        <f t="shared" si="7"/>
        <v>0</v>
      </c>
      <c r="S45" s="26" t="s">
        <v>2132</v>
      </c>
      <c r="T45" s="27">
        <v>674</v>
      </c>
      <c r="U45" s="27"/>
      <c r="V45" s="27">
        <v>674</v>
      </c>
      <c r="W45" t="str">
        <f t="shared" si="8"/>
        <v>08130</v>
      </c>
      <c r="X45" t="s">
        <v>2642</v>
      </c>
      <c r="Y45" s="2">
        <f t="shared" si="9"/>
        <v>0</v>
      </c>
      <c r="Z45" s="3"/>
      <c r="AA45" s="26" t="s">
        <v>2132</v>
      </c>
      <c r="AB45" s="27">
        <v>0</v>
      </c>
      <c r="AC45" s="27"/>
      <c r="AD45" s="27">
        <v>0</v>
      </c>
    </row>
    <row r="46" spans="1:30" x14ac:dyDescent="0.25">
      <c r="A46" s="26" t="s">
        <v>864</v>
      </c>
      <c r="B46" s="27">
        <v>0</v>
      </c>
      <c r="C46" s="27">
        <v>0</v>
      </c>
      <c r="D46" t="str">
        <f t="shared" si="11"/>
        <v>08402</v>
      </c>
      <c r="E46" t="s">
        <v>2642</v>
      </c>
      <c r="F46" s="3">
        <f t="shared" si="12"/>
        <v>0</v>
      </c>
      <c r="G46" s="2">
        <f t="shared" si="1"/>
        <v>0</v>
      </c>
      <c r="H46" s="3">
        <f t="shared" si="4"/>
        <v>0</v>
      </c>
      <c r="I46" s="2" t="str">
        <f t="shared" si="2"/>
        <v/>
      </c>
      <c r="J46">
        <f t="shared" si="5"/>
        <v>0</v>
      </c>
      <c r="K46" s="3">
        <f t="shared" si="13"/>
        <v>0</v>
      </c>
      <c r="M46" t="s">
        <v>2655</v>
      </c>
      <c r="N46" s="2">
        <v>0</v>
      </c>
      <c r="O46" s="2">
        <v>0</v>
      </c>
      <c r="P46" s="104" t="str">
        <f>IFERROR(IF(VLOOKUP($M46,$S:$U,3,FALSE)&gt;0,VLOOKUP($M46,'District Data'!$A:$N,14,FALSE),""),"")</f>
        <v/>
      </c>
      <c r="Q46" s="171" t="str">
        <f t="shared" si="7"/>
        <v/>
      </c>
      <c r="S46" s="26" t="s">
        <v>262</v>
      </c>
      <c r="T46" s="27">
        <v>423.18000000000006</v>
      </c>
      <c r="U46" s="27">
        <v>973.19</v>
      </c>
      <c r="V46" s="27">
        <v>1396.3700000000001</v>
      </c>
      <c r="W46" t="str">
        <f t="shared" si="8"/>
        <v>08401</v>
      </c>
      <c r="X46" t="s">
        <v>2642</v>
      </c>
      <c r="Y46" s="2">
        <f t="shared" si="9"/>
        <v>973.19</v>
      </c>
      <c r="Z46" s="3"/>
      <c r="AA46" s="26" t="s">
        <v>262</v>
      </c>
      <c r="AB46" s="27">
        <v>0</v>
      </c>
      <c r="AC46" s="27">
        <v>0</v>
      </c>
      <c r="AD46" s="27">
        <v>0</v>
      </c>
    </row>
    <row r="47" spans="1:30" x14ac:dyDescent="0.25">
      <c r="A47" s="26" t="s">
        <v>2342</v>
      </c>
      <c r="B47" s="27">
        <v>312.83999999999997</v>
      </c>
      <c r="C47" s="27">
        <v>99437.11</v>
      </c>
      <c r="D47" t="str">
        <f t="shared" si="11"/>
        <v>08404</v>
      </c>
      <c r="E47" t="s">
        <v>2642</v>
      </c>
      <c r="F47" s="3">
        <f t="shared" si="12"/>
        <v>312.83999999999997</v>
      </c>
      <c r="G47" s="2">
        <f t="shared" si="1"/>
        <v>99437.11</v>
      </c>
      <c r="H47" s="3">
        <f t="shared" si="4"/>
        <v>0</v>
      </c>
      <c r="I47" s="2" t="str">
        <f t="shared" si="2"/>
        <v>Yes</v>
      </c>
      <c r="J47">
        <f t="shared" si="5"/>
        <v>312.83999999999997</v>
      </c>
      <c r="K47" s="3">
        <f t="shared" si="13"/>
        <v>0</v>
      </c>
      <c r="M47" t="s">
        <v>451</v>
      </c>
      <c r="N47" s="2">
        <v>339.24</v>
      </c>
      <c r="O47" s="2">
        <v>111496.41</v>
      </c>
      <c r="P47" s="104" t="str">
        <f>IFERROR(IF(VLOOKUP($M47,$S:$U,3,FALSE)&gt;0,VLOOKUP($M47,'District Data'!$A:$N,14,FALSE),""),"")</f>
        <v>Yes</v>
      </c>
      <c r="Q47" s="171">
        <f t="shared" si="7"/>
        <v>0</v>
      </c>
      <c r="S47" s="26" t="s">
        <v>864</v>
      </c>
      <c r="T47" s="27">
        <v>1137.3900000000001</v>
      </c>
      <c r="U47" s="27"/>
      <c r="V47" s="27">
        <v>1137.3900000000001</v>
      </c>
      <c r="W47" t="str">
        <f t="shared" si="8"/>
        <v>08402</v>
      </c>
      <c r="X47" t="s">
        <v>2642</v>
      </c>
      <c r="Y47" s="2">
        <f t="shared" si="9"/>
        <v>0</v>
      </c>
      <c r="Z47" s="3"/>
      <c r="AA47" s="26" t="s">
        <v>864</v>
      </c>
      <c r="AB47" s="27">
        <v>34.340000000000003</v>
      </c>
      <c r="AC47" s="27"/>
      <c r="AD47" s="27">
        <v>34.340000000000003</v>
      </c>
    </row>
    <row r="48" spans="1:30" x14ac:dyDescent="0.25">
      <c r="A48" s="26" t="s">
        <v>871</v>
      </c>
      <c r="B48" s="27">
        <v>4725.29</v>
      </c>
      <c r="C48" s="27">
        <v>1501413.7899999998</v>
      </c>
      <c r="D48" t="str">
        <f t="shared" si="11"/>
        <v>08458</v>
      </c>
      <c r="E48" t="s">
        <v>2642</v>
      </c>
      <c r="F48" s="3">
        <f t="shared" si="12"/>
        <v>4725.29</v>
      </c>
      <c r="G48" s="2">
        <f t="shared" si="1"/>
        <v>1501413.79</v>
      </c>
      <c r="H48" s="3">
        <f t="shared" si="4"/>
        <v>0</v>
      </c>
      <c r="I48" s="2" t="str">
        <f t="shared" si="2"/>
        <v>Yes</v>
      </c>
      <c r="J48">
        <f t="shared" si="5"/>
        <v>4725.29</v>
      </c>
      <c r="K48" s="3">
        <f t="shared" si="13"/>
        <v>0</v>
      </c>
      <c r="M48" t="s">
        <v>2588</v>
      </c>
      <c r="N48" s="2">
        <v>24.5</v>
      </c>
      <c r="O48" s="2">
        <v>7798.99</v>
      </c>
      <c r="P48" s="104" t="str">
        <f>IFERROR(IF(VLOOKUP($M48,$S:$U,3,FALSE)&gt;0,VLOOKUP($M48,'District Data'!$A:$N,14,FALSE),""),"")</f>
        <v>Yes</v>
      </c>
      <c r="Q48" s="171">
        <f t="shared" si="7"/>
        <v>0</v>
      </c>
      <c r="S48" s="26" t="s">
        <v>2342</v>
      </c>
      <c r="T48" s="27">
        <v>2038.27</v>
      </c>
      <c r="U48" s="27">
        <v>312.83999999999997</v>
      </c>
      <c r="V48" s="27">
        <v>2351.11</v>
      </c>
      <c r="W48" t="str">
        <f t="shared" si="8"/>
        <v>08404</v>
      </c>
      <c r="X48" t="s">
        <v>2642</v>
      </c>
      <c r="Y48" s="2">
        <f t="shared" si="9"/>
        <v>312.83999999999997</v>
      </c>
      <c r="Z48" s="3"/>
      <c r="AA48" s="26" t="s">
        <v>2342</v>
      </c>
      <c r="AB48" s="27">
        <v>0</v>
      </c>
      <c r="AC48" s="27">
        <v>0</v>
      </c>
      <c r="AD48" s="27">
        <v>0</v>
      </c>
    </row>
    <row r="49" spans="1:30" x14ac:dyDescent="0.25">
      <c r="A49" s="26" t="s">
        <v>1462</v>
      </c>
      <c r="B49" s="27">
        <v>109.06</v>
      </c>
      <c r="C49" s="27">
        <v>34662.17</v>
      </c>
      <c r="D49" t="str">
        <f t="shared" si="11"/>
        <v>09013</v>
      </c>
      <c r="E49" t="s">
        <v>2642</v>
      </c>
      <c r="F49" s="3">
        <f t="shared" si="12"/>
        <v>109.06</v>
      </c>
      <c r="G49" s="2">
        <f t="shared" si="1"/>
        <v>34662.17</v>
      </c>
      <c r="H49" s="3">
        <f t="shared" si="4"/>
        <v>0</v>
      </c>
      <c r="I49" s="2" t="str">
        <f t="shared" si="2"/>
        <v>Yes</v>
      </c>
      <c r="J49">
        <f t="shared" si="5"/>
        <v>109.06</v>
      </c>
      <c r="K49" s="3">
        <f t="shared" si="13"/>
        <v>0</v>
      </c>
      <c r="M49" t="s">
        <v>1046</v>
      </c>
      <c r="N49" s="2">
        <v>5733.59</v>
      </c>
      <c r="O49" s="2">
        <v>1821822.28</v>
      </c>
      <c r="P49" s="104" t="str">
        <f>IFERROR(IF(VLOOKUP($M49,$S:$U,3,FALSE)&gt;0,VLOOKUP($M49,'District Data'!$A:$N,14,FALSE),""),"")</f>
        <v>Yes</v>
      </c>
      <c r="Q49" s="171">
        <f t="shared" si="7"/>
        <v>9.0949470177292824E-13</v>
      </c>
      <c r="S49" s="26" t="s">
        <v>871</v>
      </c>
      <c r="T49" s="27">
        <v>281.8</v>
      </c>
      <c r="U49" s="27">
        <v>4725.2900000000009</v>
      </c>
      <c r="V49" s="27">
        <v>5007.0900000000011</v>
      </c>
      <c r="W49" t="str">
        <f t="shared" si="8"/>
        <v>08458</v>
      </c>
      <c r="X49" t="s">
        <v>2642</v>
      </c>
      <c r="Y49" s="2">
        <f t="shared" si="9"/>
        <v>4725.2900000000009</v>
      </c>
      <c r="Z49" s="3"/>
      <c r="AA49" s="26" t="s">
        <v>871</v>
      </c>
      <c r="AB49" s="27">
        <v>9.6999999999999993</v>
      </c>
      <c r="AC49" s="27">
        <v>86.62</v>
      </c>
      <c r="AD49" s="27">
        <v>96.320000000000007</v>
      </c>
    </row>
    <row r="50" spans="1:30" x14ac:dyDescent="0.25">
      <c r="A50" s="26" t="s">
        <v>213</v>
      </c>
      <c r="B50" s="27">
        <v>737.08</v>
      </c>
      <c r="C50" s="27">
        <v>234294.66999999998</v>
      </c>
      <c r="D50" t="str">
        <f t="shared" si="11"/>
        <v>09075</v>
      </c>
      <c r="E50" t="s">
        <v>2642</v>
      </c>
      <c r="F50" s="3">
        <f t="shared" si="12"/>
        <v>737.08</v>
      </c>
      <c r="G50" s="2">
        <f t="shared" si="1"/>
        <v>234186.32</v>
      </c>
      <c r="H50" s="3">
        <f t="shared" si="4"/>
        <v>-108.34999999997672</v>
      </c>
      <c r="I50" s="2" t="str">
        <f t="shared" si="2"/>
        <v>Yes</v>
      </c>
      <c r="J50">
        <f t="shared" si="5"/>
        <v>737.08</v>
      </c>
      <c r="K50" s="3">
        <f t="shared" si="13"/>
        <v>0</v>
      </c>
      <c r="M50" t="s">
        <v>2132</v>
      </c>
      <c r="N50" s="2">
        <v>0</v>
      </c>
      <c r="O50" s="2">
        <v>0</v>
      </c>
      <c r="P50" s="104" t="str">
        <f>IFERROR(IF(VLOOKUP($M50,$S:$U,3,FALSE)&gt;0,VLOOKUP($M50,'District Data'!$A:$N,14,FALSE),""),"")</f>
        <v/>
      </c>
      <c r="Q50" s="2">
        <f t="shared" si="7"/>
        <v>0</v>
      </c>
      <c r="S50" s="26" t="s">
        <v>1462</v>
      </c>
      <c r="T50" s="27"/>
      <c r="U50" s="27">
        <v>109.06</v>
      </c>
      <c r="V50" s="27">
        <v>109.06</v>
      </c>
      <c r="W50" t="str">
        <f t="shared" si="8"/>
        <v>09013</v>
      </c>
      <c r="X50" t="s">
        <v>2642</v>
      </c>
      <c r="Y50" s="2">
        <f t="shared" si="9"/>
        <v>109.06</v>
      </c>
      <c r="Z50" s="3"/>
      <c r="AA50" s="26" t="s">
        <v>1462</v>
      </c>
      <c r="AB50" s="27"/>
      <c r="AC50" s="27">
        <v>0</v>
      </c>
      <c r="AD50" s="27">
        <v>0</v>
      </c>
    </row>
    <row r="51" spans="1:30" x14ac:dyDescent="0.25">
      <c r="A51" s="26" t="s">
        <v>1484</v>
      </c>
      <c r="B51" s="27">
        <v>26.7</v>
      </c>
      <c r="C51" s="27">
        <v>8448.9</v>
      </c>
      <c r="D51" t="str">
        <f t="shared" si="11"/>
        <v>09102</v>
      </c>
      <c r="E51" t="s">
        <v>2642</v>
      </c>
      <c r="F51" s="3">
        <f t="shared" si="12"/>
        <v>26.7</v>
      </c>
      <c r="G51" s="2">
        <f t="shared" si="1"/>
        <v>8448.9</v>
      </c>
      <c r="H51" s="3">
        <f t="shared" si="4"/>
        <v>0</v>
      </c>
      <c r="I51" s="2" t="str">
        <f t="shared" si="2"/>
        <v>Yes</v>
      </c>
      <c r="J51">
        <f t="shared" si="5"/>
        <v>26.7</v>
      </c>
      <c r="K51" s="3">
        <f t="shared" si="13"/>
        <v>0</v>
      </c>
      <c r="M51" t="s">
        <v>262</v>
      </c>
      <c r="N51" s="2">
        <v>973.19</v>
      </c>
      <c r="O51" s="2">
        <v>309251.59999999998</v>
      </c>
      <c r="P51" s="104" t="str">
        <f>IFERROR(IF(VLOOKUP($M51,$S:$U,3,FALSE)&gt;0,VLOOKUP($M51,'District Data'!$A:$N,14,FALSE),""),"")</f>
        <v>Yes</v>
      </c>
      <c r="Q51" s="2">
        <f t="shared" si="7"/>
        <v>0</v>
      </c>
      <c r="S51" s="26" t="s">
        <v>213</v>
      </c>
      <c r="T51" s="27"/>
      <c r="U51" s="27">
        <v>737.08</v>
      </c>
      <c r="V51" s="27">
        <v>737.08</v>
      </c>
      <c r="W51" t="str">
        <f t="shared" si="8"/>
        <v>09075</v>
      </c>
      <c r="X51" t="s">
        <v>2642</v>
      </c>
      <c r="Y51" s="2">
        <f t="shared" si="9"/>
        <v>737.08</v>
      </c>
      <c r="Z51" s="3"/>
      <c r="AA51" s="26" t="s">
        <v>213</v>
      </c>
      <c r="AB51" s="27"/>
      <c r="AC51" s="27">
        <v>29.1</v>
      </c>
      <c r="AD51" s="27">
        <v>29.1</v>
      </c>
    </row>
    <row r="52" spans="1:30" x14ac:dyDescent="0.25">
      <c r="A52" s="26" t="s">
        <v>481</v>
      </c>
      <c r="B52" s="27">
        <v>5916.1500000000005</v>
      </c>
      <c r="C52" s="27">
        <v>1879773.1300000001</v>
      </c>
      <c r="D52" t="str">
        <f t="shared" si="11"/>
        <v>09206</v>
      </c>
      <c r="E52" t="s">
        <v>2642</v>
      </c>
      <c r="F52" s="3">
        <f t="shared" si="12"/>
        <v>5916.1500000000005</v>
      </c>
      <c r="G52" s="2">
        <f t="shared" si="1"/>
        <v>1879773.12</v>
      </c>
      <c r="H52" s="3">
        <f t="shared" si="4"/>
        <v>-1.0000000009313226E-2</v>
      </c>
      <c r="I52" s="2" t="str">
        <f t="shared" si="2"/>
        <v>Yes</v>
      </c>
      <c r="J52">
        <f t="shared" si="5"/>
        <v>5916.15</v>
      </c>
      <c r="K52" s="3">
        <f t="shared" si="13"/>
        <v>0</v>
      </c>
      <c r="M52" t="s">
        <v>864</v>
      </c>
      <c r="N52" s="2">
        <v>0</v>
      </c>
      <c r="O52" s="2">
        <v>0</v>
      </c>
      <c r="P52" s="104" t="str">
        <f>IFERROR(IF(VLOOKUP($M52,$S:$U,3,FALSE)&gt;0,VLOOKUP($M52,'District Data'!$A:$N,14,FALSE),""),"")</f>
        <v/>
      </c>
      <c r="Q52" s="2">
        <f t="shared" si="7"/>
        <v>0</v>
      </c>
      <c r="S52" s="26" t="s">
        <v>1484</v>
      </c>
      <c r="T52" s="27"/>
      <c r="U52" s="27">
        <v>26.7</v>
      </c>
      <c r="V52" s="27">
        <v>26.7</v>
      </c>
      <c r="W52" t="str">
        <f t="shared" si="8"/>
        <v>09102</v>
      </c>
      <c r="X52" t="s">
        <v>2642</v>
      </c>
      <c r="Y52" s="2">
        <f t="shared" si="9"/>
        <v>26.7</v>
      </c>
      <c r="Z52" s="3"/>
      <c r="AA52" s="26" t="s">
        <v>1484</v>
      </c>
      <c r="AB52" s="27"/>
      <c r="AC52" s="27">
        <v>3</v>
      </c>
      <c r="AD52" s="27">
        <v>3</v>
      </c>
    </row>
    <row r="53" spans="1:30" x14ac:dyDescent="0.25">
      <c r="A53" s="26" t="s">
        <v>1089</v>
      </c>
      <c r="B53" s="27">
        <v>99.95</v>
      </c>
      <c r="C53" s="27">
        <v>31737.55</v>
      </c>
      <c r="D53" t="str">
        <f t="shared" si="11"/>
        <v>09207</v>
      </c>
      <c r="E53" t="s">
        <v>2642</v>
      </c>
      <c r="F53" s="3">
        <f t="shared" si="12"/>
        <v>99.95</v>
      </c>
      <c r="G53" s="2">
        <f t="shared" si="1"/>
        <v>31737.55</v>
      </c>
      <c r="H53" s="3">
        <f t="shared" si="4"/>
        <v>0</v>
      </c>
      <c r="I53" s="2" t="str">
        <f t="shared" si="2"/>
        <v>Yes</v>
      </c>
      <c r="J53">
        <f t="shared" si="5"/>
        <v>99.95</v>
      </c>
      <c r="K53" s="3">
        <f t="shared" si="13"/>
        <v>0</v>
      </c>
      <c r="M53" t="s">
        <v>2342</v>
      </c>
      <c r="N53" s="2">
        <v>312.83999999999997</v>
      </c>
      <c r="O53" s="2">
        <v>99437.11</v>
      </c>
      <c r="P53" s="104" t="str">
        <f>IFERROR(IF(VLOOKUP($M53,$S:$U,3,FALSE)&gt;0,VLOOKUP($M53,'District Data'!$A:$N,14,FALSE),""),"")</f>
        <v>Yes</v>
      </c>
      <c r="Q53" s="2">
        <f t="shared" si="7"/>
        <v>0</v>
      </c>
      <c r="S53" s="26" t="s">
        <v>481</v>
      </c>
      <c r="T53" s="27">
        <v>0</v>
      </c>
      <c r="U53" s="27">
        <v>5916.1500000000005</v>
      </c>
      <c r="V53" s="27">
        <v>5916.1500000000005</v>
      </c>
      <c r="W53" t="str">
        <f t="shared" si="8"/>
        <v>09206</v>
      </c>
      <c r="X53" t="s">
        <v>2642</v>
      </c>
      <c r="Y53" s="2">
        <f t="shared" si="9"/>
        <v>5916.1500000000005</v>
      </c>
      <c r="Z53" s="3"/>
      <c r="AA53" s="26" t="s">
        <v>481</v>
      </c>
      <c r="AB53" s="27">
        <v>0</v>
      </c>
      <c r="AC53" s="27">
        <v>63.53</v>
      </c>
      <c r="AD53" s="27">
        <v>63.53</v>
      </c>
    </row>
    <row r="54" spans="1:30" x14ac:dyDescent="0.25">
      <c r="A54" s="26" t="s">
        <v>2254</v>
      </c>
      <c r="B54" s="27">
        <v>255.18</v>
      </c>
      <c r="C54" s="27">
        <v>81131.150000000009</v>
      </c>
      <c r="D54" t="str">
        <f t="shared" si="11"/>
        <v>09209</v>
      </c>
      <c r="E54" t="s">
        <v>2642</v>
      </c>
      <c r="F54" s="3">
        <f t="shared" si="12"/>
        <v>255.18</v>
      </c>
      <c r="G54" s="2">
        <f t="shared" si="1"/>
        <v>81131.149999999994</v>
      </c>
      <c r="H54" s="3">
        <f t="shared" si="4"/>
        <v>0</v>
      </c>
      <c r="I54" s="2" t="str">
        <f t="shared" si="2"/>
        <v>Yes</v>
      </c>
      <c r="J54">
        <f t="shared" si="5"/>
        <v>255.18</v>
      </c>
      <c r="K54" s="3">
        <f t="shared" si="13"/>
        <v>0</v>
      </c>
      <c r="M54" t="s">
        <v>871</v>
      </c>
      <c r="N54" s="2">
        <v>4725.29</v>
      </c>
      <c r="O54" s="2">
        <v>1501413.79</v>
      </c>
      <c r="P54" s="104" t="str">
        <f>IFERROR(IF(VLOOKUP($M54,$S:$U,3,FALSE)&gt;0,VLOOKUP($M54,'District Data'!$A:$N,14,FALSE),""),"")</f>
        <v>Yes</v>
      </c>
      <c r="Q54" s="2">
        <f t="shared" si="7"/>
        <v>9.0949470177292824E-13</v>
      </c>
      <c r="S54" s="26" t="s">
        <v>1089</v>
      </c>
      <c r="T54" s="27"/>
      <c r="U54" s="27">
        <v>99.95</v>
      </c>
      <c r="V54" s="27">
        <v>99.95</v>
      </c>
      <c r="W54" t="str">
        <f t="shared" si="8"/>
        <v>09207</v>
      </c>
      <c r="X54" t="s">
        <v>2642</v>
      </c>
      <c r="Y54" s="2">
        <f t="shared" si="9"/>
        <v>99.95</v>
      </c>
      <c r="Z54" s="3"/>
      <c r="AA54" s="26" t="s">
        <v>1089</v>
      </c>
      <c r="AB54" s="27"/>
      <c r="AC54" s="27">
        <v>0</v>
      </c>
      <c r="AD54" s="27">
        <v>0</v>
      </c>
    </row>
    <row r="55" spans="1:30" x14ac:dyDescent="0.25">
      <c r="A55" s="26" t="s">
        <v>868</v>
      </c>
      <c r="B55" s="27">
        <v>43.6</v>
      </c>
      <c r="C55" s="27">
        <v>13864.88</v>
      </c>
      <c r="D55" t="str">
        <f t="shared" si="11"/>
        <v>10003</v>
      </c>
      <c r="E55" t="s">
        <v>2642</v>
      </c>
      <c r="F55" s="3">
        <f t="shared" si="12"/>
        <v>43.6</v>
      </c>
      <c r="G55" s="2">
        <f t="shared" si="1"/>
        <v>13864.88</v>
      </c>
      <c r="H55" s="3">
        <f t="shared" si="4"/>
        <v>0</v>
      </c>
      <c r="I55" s="2" t="str">
        <f t="shared" si="2"/>
        <v>Yes</v>
      </c>
      <c r="J55">
        <f t="shared" si="5"/>
        <v>43.6</v>
      </c>
      <c r="K55" s="3">
        <f t="shared" si="13"/>
        <v>0</v>
      </c>
      <c r="M55" t="s">
        <v>2656</v>
      </c>
      <c r="N55" s="2">
        <v>0</v>
      </c>
      <c r="O55" s="2">
        <v>0</v>
      </c>
      <c r="P55" s="104" t="str">
        <f>IFERROR(IF(VLOOKUP($M55,$S:$U,3,FALSE)&gt;0,VLOOKUP($M55,'District Data'!$A:$N,14,FALSE),""),"")</f>
        <v/>
      </c>
      <c r="Q55" s="2" t="str">
        <f t="shared" si="7"/>
        <v/>
      </c>
      <c r="S55" s="26" t="s">
        <v>2254</v>
      </c>
      <c r="T55" s="27"/>
      <c r="U55" s="27">
        <v>255.18</v>
      </c>
      <c r="V55" s="27">
        <v>255.18</v>
      </c>
      <c r="W55" t="str">
        <f t="shared" si="8"/>
        <v>09209</v>
      </c>
      <c r="X55" t="s">
        <v>2642</v>
      </c>
      <c r="Y55" s="2">
        <f t="shared" si="9"/>
        <v>255.18</v>
      </c>
      <c r="Z55" s="3"/>
      <c r="AA55" s="26" t="s">
        <v>2254</v>
      </c>
      <c r="AB55" s="27"/>
      <c r="AC55" s="27">
        <v>17.399999999999999</v>
      </c>
      <c r="AD55" s="27">
        <v>17.399999999999999</v>
      </c>
    </row>
    <row r="56" spans="1:30" x14ac:dyDescent="0.25">
      <c r="A56" s="26" t="s">
        <v>436</v>
      </c>
      <c r="B56" s="27">
        <v>214.57</v>
      </c>
      <c r="C56" s="27">
        <v>68723.48</v>
      </c>
      <c r="D56" t="str">
        <f t="shared" si="11"/>
        <v>10050</v>
      </c>
      <c r="E56" t="s">
        <v>2642</v>
      </c>
      <c r="F56" s="3">
        <f t="shared" si="12"/>
        <v>214.57</v>
      </c>
      <c r="G56" s="2">
        <f t="shared" si="1"/>
        <v>68720.539999999994</v>
      </c>
      <c r="H56" s="3">
        <f t="shared" si="4"/>
        <v>-2.9400000000023283</v>
      </c>
      <c r="I56" s="2" t="str">
        <f t="shared" si="2"/>
        <v>Yes</v>
      </c>
      <c r="J56">
        <f t="shared" si="5"/>
        <v>214.57</v>
      </c>
      <c r="K56" s="3">
        <f t="shared" si="13"/>
        <v>0</v>
      </c>
      <c r="M56" t="s">
        <v>1462</v>
      </c>
      <c r="N56" s="2">
        <v>109.06</v>
      </c>
      <c r="O56" s="2">
        <v>34662.17</v>
      </c>
      <c r="P56" s="104" t="str">
        <f>IFERROR(IF(VLOOKUP($M56,$S:$U,3,FALSE)&gt;0,VLOOKUP($M56,'District Data'!$A:$N,14,FALSE),""),"")</f>
        <v>Yes</v>
      </c>
      <c r="Q56" s="2">
        <f t="shared" si="7"/>
        <v>0</v>
      </c>
      <c r="S56" s="26" t="s">
        <v>868</v>
      </c>
      <c r="T56" s="27"/>
      <c r="U56" s="27">
        <v>43.6</v>
      </c>
      <c r="V56" s="27">
        <v>43.6</v>
      </c>
      <c r="W56" t="str">
        <f t="shared" si="8"/>
        <v>10003</v>
      </c>
      <c r="X56" t="s">
        <v>2642</v>
      </c>
      <c r="Y56" s="2">
        <f t="shared" si="9"/>
        <v>43.6</v>
      </c>
      <c r="Z56" s="3"/>
      <c r="AA56" s="26" t="s">
        <v>868</v>
      </c>
      <c r="AB56" s="27"/>
      <c r="AC56" s="27">
        <v>0</v>
      </c>
      <c r="AD56" s="27">
        <v>0</v>
      </c>
    </row>
    <row r="57" spans="1:30" x14ac:dyDescent="0.25">
      <c r="A57" s="26" t="s">
        <v>1460</v>
      </c>
      <c r="B57" s="27">
        <v>34.200000000000003</v>
      </c>
      <c r="C57" s="27">
        <v>10925.83</v>
      </c>
      <c r="D57" t="str">
        <f t="shared" si="11"/>
        <v>10065</v>
      </c>
      <c r="E57" t="s">
        <v>2642</v>
      </c>
      <c r="F57" s="3">
        <f t="shared" si="12"/>
        <v>34.200000000000003</v>
      </c>
      <c r="G57" s="2">
        <f t="shared" si="1"/>
        <v>10925.36</v>
      </c>
      <c r="H57" s="3">
        <f t="shared" si="4"/>
        <v>-0.46999999999934516</v>
      </c>
      <c r="I57" s="2" t="str">
        <f t="shared" si="2"/>
        <v>Yes</v>
      </c>
      <c r="J57">
        <f t="shared" si="5"/>
        <v>34.200000000000003</v>
      </c>
      <c r="K57" s="3">
        <f t="shared" si="13"/>
        <v>0</v>
      </c>
      <c r="M57" t="s">
        <v>213</v>
      </c>
      <c r="N57" s="2">
        <v>737.08</v>
      </c>
      <c r="O57" s="2">
        <v>234186.32</v>
      </c>
      <c r="P57" s="104" t="str">
        <f>IFERROR(IF(VLOOKUP($M57,$S:$U,3,FALSE)&gt;0,VLOOKUP($M57,'District Data'!$A:$N,14,FALSE),""),"")</f>
        <v>Yes</v>
      </c>
      <c r="Q57" s="2">
        <f t="shared" si="7"/>
        <v>0</v>
      </c>
      <c r="S57" s="26" t="s">
        <v>436</v>
      </c>
      <c r="T57" s="27">
        <v>57</v>
      </c>
      <c r="U57" s="27">
        <v>214.57</v>
      </c>
      <c r="V57" s="27">
        <v>271.57</v>
      </c>
      <c r="W57" t="str">
        <f t="shared" si="8"/>
        <v>10050</v>
      </c>
      <c r="X57" t="s">
        <v>2642</v>
      </c>
      <c r="Y57" s="2">
        <f t="shared" si="9"/>
        <v>214.57</v>
      </c>
      <c r="Z57" s="3"/>
      <c r="AA57" s="26" t="s">
        <v>436</v>
      </c>
      <c r="AB57" s="27">
        <v>0</v>
      </c>
      <c r="AC57" s="27">
        <v>0</v>
      </c>
      <c r="AD57" s="27">
        <v>0</v>
      </c>
    </row>
    <row r="58" spans="1:30" x14ac:dyDescent="0.25">
      <c r="A58" s="26" t="s">
        <v>828</v>
      </c>
      <c r="B58" s="27">
        <v>184.59</v>
      </c>
      <c r="C58" s="27">
        <v>58600.75</v>
      </c>
      <c r="D58" t="str">
        <f t="shared" si="11"/>
        <v>10070</v>
      </c>
      <c r="E58" t="s">
        <v>2642</v>
      </c>
      <c r="F58" s="3">
        <f t="shared" si="12"/>
        <v>184.59</v>
      </c>
      <c r="G58" s="2">
        <f t="shared" si="1"/>
        <v>58600.74</v>
      </c>
      <c r="H58" s="3">
        <f t="shared" si="4"/>
        <v>-1.0000000002037268E-2</v>
      </c>
      <c r="I58" s="2" t="str">
        <f t="shared" si="2"/>
        <v>Yes</v>
      </c>
      <c r="J58">
        <f t="shared" si="5"/>
        <v>184.59</v>
      </c>
      <c r="K58" s="3">
        <f t="shared" si="13"/>
        <v>0</v>
      </c>
      <c r="M58" t="s">
        <v>1484</v>
      </c>
      <c r="N58" s="2">
        <v>26.7</v>
      </c>
      <c r="O58" s="2">
        <v>8448.9</v>
      </c>
      <c r="P58" s="104" t="str">
        <f>IFERROR(IF(VLOOKUP($M58,$S:$U,3,FALSE)&gt;0,VLOOKUP($M58,'District Data'!$A:$N,14,FALSE),""),"")</f>
        <v>Yes</v>
      </c>
      <c r="Q58" s="2">
        <f t="shared" si="7"/>
        <v>0</v>
      </c>
      <c r="S58" s="26" t="s">
        <v>1460</v>
      </c>
      <c r="T58" s="27"/>
      <c r="U58" s="27">
        <v>34.200000000000003</v>
      </c>
      <c r="V58" s="27">
        <v>34.200000000000003</v>
      </c>
      <c r="W58" t="str">
        <f t="shared" si="8"/>
        <v>10065</v>
      </c>
      <c r="X58" t="s">
        <v>2642</v>
      </c>
      <c r="Y58" s="2">
        <f t="shared" si="9"/>
        <v>34.200000000000003</v>
      </c>
      <c r="Z58" s="3"/>
      <c r="AA58" s="26" t="s">
        <v>1460</v>
      </c>
      <c r="AB58" s="27"/>
      <c r="AC58" s="27">
        <v>0</v>
      </c>
      <c r="AD58" s="27">
        <v>0</v>
      </c>
    </row>
    <row r="59" spans="1:30" x14ac:dyDescent="0.25">
      <c r="A59" s="26" t="s">
        <v>1639</v>
      </c>
      <c r="B59" s="27">
        <v>337.01</v>
      </c>
      <c r="C59" s="27">
        <v>107947.2</v>
      </c>
      <c r="D59" t="str">
        <f t="shared" si="11"/>
        <v>10309</v>
      </c>
      <c r="E59" t="s">
        <v>2642</v>
      </c>
      <c r="F59" s="3">
        <f t="shared" si="12"/>
        <v>337.01</v>
      </c>
      <c r="G59" s="2">
        <f t="shared" si="1"/>
        <v>108051.86</v>
      </c>
      <c r="H59" s="3">
        <f t="shared" si="4"/>
        <v>104.66000000000349</v>
      </c>
      <c r="I59" s="2" t="str">
        <f t="shared" si="2"/>
        <v>Yes</v>
      </c>
      <c r="J59">
        <f t="shared" si="5"/>
        <v>337.01</v>
      </c>
      <c r="K59" s="3">
        <f t="shared" si="13"/>
        <v>0</v>
      </c>
      <c r="M59" t="s">
        <v>481</v>
      </c>
      <c r="N59" s="2">
        <v>5916.15</v>
      </c>
      <c r="O59" s="2">
        <v>1879773.12</v>
      </c>
      <c r="P59" s="104" t="str">
        <f>IFERROR(IF(VLOOKUP($M59,$S:$U,3,FALSE)&gt;0,VLOOKUP($M59,'District Data'!$A:$N,14,FALSE),""),"")</f>
        <v>Yes</v>
      </c>
      <c r="Q59" s="2">
        <f t="shared" si="7"/>
        <v>9.0949470177292824E-13</v>
      </c>
      <c r="S59" s="26" t="s">
        <v>828</v>
      </c>
      <c r="T59" s="27"/>
      <c r="U59" s="27">
        <v>184.59</v>
      </c>
      <c r="V59" s="27">
        <v>184.59</v>
      </c>
      <c r="W59" t="str">
        <f t="shared" si="8"/>
        <v>10070</v>
      </c>
      <c r="X59" t="s">
        <v>2642</v>
      </c>
      <c r="Y59" s="2">
        <f t="shared" si="9"/>
        <v>184.59</v>
      </c>
      <c r="Z59" s="3"/>
      <c r="AA59" s="26" t="s">
        <v>828</v>
      </c>
      <c r="AB59" s="27"/>
      <c r="AC59" s="27">
        <v>0</v>
      </c>
      <c r="AD59" s="27">
        <v>0</v>
      </c>
    </row>
    <row r="60" spans="1:30" x14ac:dyDescent="0.25">
      <c r="A60" s="26" t="s">
        <v>1490</v>
      </c>
      <c r="B60" s="27">
        <v>17625.530000000006</v>
      </c>
      <c r="C60" s="27">
        <v>5600107.6900000004</v>
      </c>
      <c r="D60" t="str">
        <f t="shared" si="11"/>
        <v>11001</v>
      </c>
      <c r="E60" t="s">
        <v>2642</v>
      </c>
      <c r="F60" s="3">
        <f t="shared" si="12"/>
        <v>17625.530000000006</v>
      </c>
      <c r="G60" s="2">
        <f t="shared" si="1"/>
        <v>5600324.3700000001</v>
      </c>
      <c r="H60" s="3">
        <f t="shared" si="4"/>
        <v>216.67999999970198</v>
      </c>
      <c r="I60" s="2" t="str">
        <f t="shared" si="2"/>
        <v>Yes</v>
      </c>
      <c r="J60">
        <f t="shared" si="5"/>
        <v>17625.53</v>
      </c>
      <c r="K60" s="3">
        <f t="shared" si="13"/>
        <v>0</v>
      </c>
      <c r="M60" t="s">
        <v>1089</v>
      </c>
      <c r="N60" s="2">
        <v>99.95</v>
      </c>
      <c r="O60" s="2">
        <v>31737.55</v>
      </c>
      <c r="P60" s="104" t="str">
        <f>IFERROR(IF(VLOOKUP($M60,$S:$U,3,FALSE)&gt;0,VLOOKUP($M60,'District Data'!$A:$N,14,FALSE),""),"")</f>
        <v>Yes</v>
      </c>
      <c r="Q60" s="2">
        <f t="shared" si="7"/>
        <v>0</v>
      </c>
      <c r="S60" s="26" t="s">
        <v>1639</v>
      </c>
      <c r="T60" s="27">
        <v>91.55</v>
      </c>
      <c r="U60" s="27">
        <v>337.01</v>
      </c>
      <c r="V60" s="27">
        <v>428.56</v>
      </c>
      <c r="W60" t="str">
        <f t="shared" si="8"/>
        <v>10309</v>
      </c>
      <c r="X60" t="s">
        <v>2642</v>
      </c>
      <c r="Y60" s="2">
        <f t="shared" si="9"/>
        <v>337.01</v>
      </c>
      <c r="Z60" s="3"/>
      <c r="AA60" s="26" t="s">
        <v>1639</v>
      </c>
      <c r="AB60" s="27">
        <v>0</v>
      </c>
      <c r="AC60" s="27">
        <v>0</v>
      </c>
      <c r="AD60" s="27">
        <v>0</v>
      </c>
    </row>
    <row r="61" spans="1:30" x14ac:dyDescent="0.25">
      <c r="A61" s="26" t="s">
        <v>1287</v>
      </c>
      <c r="B61" s="27">
        <v>1946.13</v>
      </c>
      <c r="C61" s="27">
        <v>618286.56999999995</v>
      </c>
      <c r="D61" t="str">
        <f t="shared" si="11"/>
        <v>11051</v>
      </c>
      <c r="E61" t="s">
        <v>2642</v>
      </c>
      <c r="F61" s="3">
        <f t="shared" si="12"/>
        <v>1946.13</v>
      </c>
      <c r="G61" s="2">
        <f>VLOOKUP($D61,$M:$P,3,FALSE)</f>
        <v>618394.87</v>
      </c>
      <c r="H61" s="3">
        <f t="shared" si="4"/>
        <v>108.30000000004657</v>
      </c>
      <c r="I61" s="2" t="str">
        <f t="shared" si="2"/>
        <v>Yes</v>
      </c>
      <c r="J61">
        <f t="shared" si="5"/>
        <v>1946.13</v>
      </c>
      <c r="K61" s="3">
        <f t="shared" si="13"/>
        <v>0</v>
      </c>
      <c r="M61" t="s">
        <v>2254</v>
      </c>
      <c r="N61" s="2">
        <v>255.18</v>
      </c>
      <c r="O61" s="2">
        <v>81131.149999999994</v>
      </c>
      <c r="P61" s="104" t="str">
        <f>IFERROR(IF(VLOOKUP($M61,$S:$U,3,FALSE)&gt;0,VLOOKUP($M61,'District Data'!$A:$N,14,FALSE),""),"")</f>
        <v>Yes</v>
      </c>
      <c r="Q61" s="2">
        <f t="shared" si="7"/>
        <v>0</v>
      </c>
      <c r="S61" s="26" t="s">
        <v>1490</v>
      </c>
      <c r="T61" s="27">
        <v>613.72</v>
      </c>
      <c r="U61" s="27">
        <v>17625.53</v>
      </c>
      <c r="V61" s="27">
        <v>18239.25</v>
      </c>
      <c r="W61" t="str">
        <f t="shared" si="8"/>
        <v>11001</v>
      </c>
      <c r="X61" t="s">
        <v>2642</v>
      </c>
      <c r="Y61" s="2">
        <f t="shared" si="9"/>
        <v>17625.53</v>
      </c>
      <c r="Z61" s="3"/>
      <c r="AA61" s="26" t="s">
        <v>1490</v>
      </c>
      <c r="AB61" s="27">
        <v>0</v>
      </c>
      <c r="AC61" s="27">
        <v>55.1</v>
      </c>
      <c r="AD61" s="27">
        <v>55.1</v>
      </c>
    </row>
    <row r="62" spans="1:30" x14ac:dyDescent="0.25">
      <c r="A62" s="26" t="s">
        <v>2585</v>
      </c>
      <c r="B62" s="27">
        <v>0</v>
      </c>
      <c r="C62" s="27">
        <v>0</v>
      </c>
      <c r="D62" t="str">
        <f t="shared" si="11"/>
        <v>11054</v>
      </c>
      <c r="E62" t="s">
        <v>2642</v>
      </c>
      <c r="F62" s="3">
        <f t="shared" si="12"/>
        <v>0</v>
      </c>
      <c r="G62" s="2">
        <f t="shared" si="1"/>
        <v>0</v>
      </c>
      <c r="H62" s="3">
        <f t="shared" si="4"/>
        <v>0</v>
      </c>
      <c r="I62" s="2" t="str">
        <f t="shared" si="2"/>
        <v/>
      </c>
      <c r="J62">
        <f t="shared" si="5"/>
        <v>0</v>
      </c>
      <c r="K62" s="3">
        <f t="shared" si="13"/>
        <v>0</v>
      </c>
      <c r="M62" t="s">
        <v>868</v>
      </c>
      <c r="N62" s="2">
        <v>43.6</v>
      </c>
      <c r="O62" s="2">
        <v>13864.88</v>
      </c>
      <c r="P62" s="104" t="str">
        <f>IFERROR(IF(VLOOKUP($M62,$S:$U,3,FALSE)&gt;0,VLOOKUP($M62,'District Data'!$A:$N,14,FALSE),""),"")</f>
        <v>Yes</v>
      </c>
      <c r="Q62" s="2">
        <f t="shared" si="7"/>
        <v>0</v>
      </c>
      <c r="S62" s="26" t="s">
        <v>1287</v>
      </c>
      <c r="T62" s="27">
        <v>55.14</v>
      </c>
      <c r="U62" s="27">
        <v>1946.1299999999999</v>
      </c>
      <c r="V62" s="27">
        <v>2001.27</v>
      </c>
      <c r="W62" t="str">
        <f t="shared" si="8"/>
        <v>11051</v>
      </c>
      <c r="X62" t="s">
        <v>2642</v>
      </c>
      <c r="Y62" s="2">
        <f t="shared" si="9"/>
        <v>1946.1299999999999</v>
      </c>
      <c r="Z62" s="3"/>
      <c r="AA62" s="26" t="s">
        <v>1287</v>
      </c>
      <c r="AB62" s="27">
        <v>0</v>
      </c>
      <c r="AC62" s="27">
        <v>14.5</v>
      </c>
      <c r="AD62" s="27">
        <v>14.5</v>
      </c>
    </row>
    <row r="63" spans="1:30" x14ac:dyDescent="0.25">
      <c r="A63" s="26" t="s">
        <v>861</v>
      </c>
      <c r="B63" s="27">
        <v>48.51</v>
      </c>
      <c r="C63" s="27">
        <v>15514.67</v>
      </c>
      <c r="D63" t="str">
        <f t="shared" si="11"/>
        <v>11056</v>
      </c>
      <c r="E63" t="s">
        <v>2642</v>
      </c>
      <c r="F63" s="3">
        <f t="shared" si="12"/>
        <v>48.51</v>
      </c>
      <c r="G63" s="2">
        <f t="shared" si="1"/>
        <v>15514.02</v>
      </c>
      <c r="H63" s="3">
        <f t="shared" si="4"/>
        <v>-0.6499999999996362</v>
      </c>
      <c r="I63" s="2" t="str">
        <f t="shared" si="2"/>
        <v>Yes</v>
      </c>
      <c r="J63">
        <f t="shared" si="5"/>
        <v>48.51</v>
      </c>
      <c r="K63" s="3">
        <f t="shared" si="13"/>
        <v>0</v>
      </c>
      <c r="M63" t="s">
        <v>436</v>
      </c>
      <c r="N63" s="2">
        <v>214.57</v>
      </c>
      <c r="O63" s="2">
        <v>68720.539999999994</v>
      </c>
      <c r="P63" s="104" t="str">
        <f>IFERROR(IF(VLOOKUP($M63,$S:$U,3,FALSE)&gt;0,VLOOKUP($M63,'District Data'!$A:$N,14,FALSE),""),"")</f>
        <v>Yes</v>
      </c>
      <c r="Q63" s="2">
        <f t="shared" si="7"/>
        <v>0</v>
      </c>
      <c r="S63" s="26" t="s">
        <v>2585</v>
      </c>
      <c r="T63" s="27">
        <v>10.4</v>
      </c>
      <c r="U63" s="27"/>
      <c r="V63" s="27">
        <v>10.4</v>
      </c>
      <c r="W63" t="str">
        <f t="shared" si="8"/>
        <v>11054</v>
      </c>
      <c r="X63" t="s">
        <v>2642</v>
      </c>
      <c r="Y63" s="2">
        <f t="shared" si="9"/>
        <v>0</v>
      </c>
      <c r="Z63" s="3"/>
      <c r="AA63" s="26" t="s">
        <v>2585</v>
      </c>
      <c r="AB63" s="27">
        <v>0</v>
      </c>
      <c r="AC63" s="27"/>
      <c r="AD63" s="27">
        <v>0</v>
      </c>
    </row>
    <row r="64" spans="1:30" x14ac:dyDescent="0.25">
      <c r="A64" s="26" t="s">
        <v>2543</v>
      </c>
      <c r="B64" s="27">
        <v>133.76000000000002</v>
      </c>
      <c r="C64" s="27">
        <v>42829.27</v>
      </c>
      <c r="D64" t="str">
        <f t="shared" si="11"/>
        <v>12110</v>
      </c>
      <c r="E64" t="s">
        <v>2642</v>
      </c>
      <c r="F64" s="3">
        <f t="shared" si="12"/>
        <v>133.76000000000002</v>
      </c>
      <c r="G64" s="2">
        <f t="shared" si="1"/>
        <v>42827.44</v>
      </c>
      <c r="H64" s="3">
        <f t="shared" si="4"/>
        <v>-1.8299999999944703</v>
      </c>
      <c r="I64" s="2" t="str">
        <f t="shared" si="2"/>
        <v>Yes</v>
      </c>
      <c r="J64">
        <f t="shared" si="5"/>
        <v>133.76</v>
      </c>
      <c r="K64" s="3">
        <f t="shared" si="13"/>
        <v>0</v>
      </c>
      <c r="M64" t="s">
        <v>1460</v>
      </c>
      <c r="N64" s="2">
        <v>34.200000000000003</v>
      </c>
      <c r="O64" s="2">
        <v>10925.36</v>
      </c>
      <c r="P64" s="104" t="str">
        <f>IFERROR(IF(VLOOKUP($M64,$S:$U,3,FALSE)&gt;0,VLOOKUP($M64,'District Data'!$A:$N,14,FALSE),""),"")</f>
        <v>Yes</v>
      </c>
      <c r="Q64" s="2">
        <f t="shared" si="7"/>
        <v>0</v>
      </c>
      <c r="S64" s="26" t="s">
        <v>861</v>
      </c>
      <c r="T64" s="27"/>
      <c r="U64" s="27">
        <v>48.51</v>
      </c>
      <c r="V64" s="27">
        <v>48.51</v>
      </c>
      <c r="W64" t="str">
        <f t="shared" si="8"/>
        <v>11056</v>
      </c>
      <c r="X64" t="s">
        <v>2642</v>
      </c>
      <c r="Y64" s="2">
        <f t="shared" si="9"/>
        <v>48.51</v>
      </c>
      <c r="Z64" s="3"/>
      <c r="AA64" s="26" t="s">
        <v>861</v>
      </c>
      <c r="AB64" s="27"/>
      <c r="AC64" s="27">
        <v>0</v>
      </c>
      <c r="AD64" s="27">
        <v>0</v>
      </c>
    </row>
    <row r="65" spans="1:30" x14ac:dyDescent="0.25">
      <c r="A65" s="26" t="s">
        <v>2208</v>
      </c>
      <c r="B65" s="27">
        <v>2347.64</v>
      </c>
      <c r="C65" s="27">
        <v>745886.69000000006</v>
      </c>
      <c r="D65" t="str">
        <f t="shared" si="11"/>
        <v>13073</v>
      </c>
      <c r="E65" t="s">
        <v>2642</v>
      </c>
      <c r="F65" s="3">
        <f t="shared" si="12"/>
        <v>2347.64</v>
      </c>
      <c r="G65" s="2">
        <f t="shared" si="1"/>
        <v>745886.69</v>
      </c>
      <c r="H65" s="3">
        <f t="shared" si="4"/>
        <v>0</v>
      </c>
      <c r="I65" s="2" t="str">
        <f t="shared" si="2"/>
        <v>Yes</v>
      </c>
      <c r="J65">
        <f t="shared" si="5"/>
        <v>2347.64</v>
      </c>
      <c r="K65" s="3">
        <f t="shared" si="13"/>
        <v>0</v>
      </c>
      <c r="M65" t="s">
        <v>828</v>
      </c>
      <c r="N65" s="2">
        <v>184.59</v>
      </c>
      <c r="O65" s="2">
        <v>58600.74</v>
      </c>
      <c r="P65" s="104" t="str">
        <f>IFERROR(IF(VLOOKUP($M65,$S:$U,3,FALSE)&gt;0,VLOOKUP($M65,'District Data'!$A:$N,14,FALSE),""),"")</f>
        <v>Yes</v>
      </c>
      <c r="Q65" s="2">
        <f t="shared" si="7"/>
        <v>0</v>
      </c>
      <c r="S65" s="26" t="s">
        <v>2543</v>
      </c>
      <c r="T65" s="27">
        <v>205</v>
      </c>
      <c r="U65" s="27">
        <v>133.76000000000002</v>
      </c>
      <c r="V65" s="27">
        <v>338.76</v>
      </c>
      <c r="W65" t="str">
        <f t="shared" si="8"/>
        <v>12110</v>
      </c>
      <c r="X65" t="s">
        <v>2642</v>
      </c>
      <c r="Y65" s="2">
        <f t="shared" si="9"/>
        <v>133.76000000000002</v>
      </c>
      <c r="Z65" s="3"/>
      <c r="AA65" s="26" t="s">
        <v>2543</v>
      </c>
      <c r="AB65" s="27">
        <v>20.6</v>
      </c>
      <c r="AC65" s="27">
        <v>0</v>
      </c>
      <c r="AD65" s="27">
        <v>20.6</v>
      </c>
    </row>
    <row r="66" spans="1:30" x14ac:dyDescent="0.25">
      <c r="A66" s="26" t="s">
        <v>1603</v>
      </c>
      <c r="B66" s="27">
        <v>3214.8999999999996</v>
      </c>
      <c r="C66" s="27">
        <v>1021451</v>
      </c>
      <c r="D66" t="str">
        <f t="shared" si="11"/>
        <v>13144</v>
      </c>
      <c r="E66" t="s">
        <v>2642</v>
      </c>
      <c r="F66" s="3">
        <f t="shared" si="12"/>
        <v>3214.8999999999996</v>
      </c>
      <c r="G66" s="2">
        <f t="shared" si="1"/>
        <v>1021450.98</v>
      </c>
      <c r="H66" s="3">
        <f t="shared" si="4"/>
        <v>-2.0000000018626451E-2</v>
      </c>
      <c r="I66" s="2" t="str">
        <f t="shared" si="2"/>
        <v>Yes</v>
      </c>
      <c r="J66">
        <f t="shared" si="5"/>
        <v>3214.9</v>
      </c>
      <c r="K66" s="3">
        <f t="shared" si="13"/>
        <v>0</v>
      </c>
      <c r="M66" t="s">
        <v>1639</v>
      </c>
      <c r="N66" s="2">
        <v>337.01</v>
      </c>
      <c r="O66" s="2">
        <v>108051.86</v>
      </c>
      <c r="P66" s="104" t="str">
        <f>IFERROR(IF(VLOOKUP($M66,$S:$U,3,FALSE)&gt;0,VLOOKUP($M66,'District Data'!$A:$N,14,FALSE),""),"")</f>
        <v>Yes</v>
      </c>
      <c r="Q66" s="171">
        <f t="shared" si="7"/>
        <v>0</v>
      </c>
      <c r="S66" s="26" t="s">
        <v>2208</v>
      </c>
      <c r="T66" s="27">
        <v>0</v>
      </c>
      <c r="U66" s="27">
        <v>2347.64</v>
      </c>
      <c r="V66" s="27">
        <v>2347.64</v>
      </c>
      <c r="W66" t="str">
        <f t="shared" si="8"/>
        <v>13073</v>
      </c>
      <c r="X66" t="s">
        <v>2642</v>
      </c>
      <c r="Y66" s="2">
        <f t="shared" si="9"/>
        <v>2347.64</v>
      </c>
      <c r="Z66" s="3"/>
      <c r="AA66" s="26" t="s">
        <v>2208</v>
      </c>
      <c r="AB66" s="27">
        <v>0</v>
      </c>
      <c r="AC66" s="27">
        <v>33.1</v>
      </c>
      <c r="AD66" s="27">
        <v>33.1</v>
      </c>
    </row>
    <row r="67" spans="1:30" x14ac:dyDescent="0.25">
      <c r="A67" s="26" t="s">
        <v>2237</v>
      </c>
      <c r="B67" s="27">
        <v>913.47</v>
      </c>
      <c r="C67" s="27">
        <v>290295.74</v>
      </c>
      <c r="D67" t="str">
        <f t="shared" si="11"/>
        <v>13146</v>
      </c>
      <c r="E67" t="s">
        <v>2642</v>
      </c>
      <c r="F67" s="3">
        <f t="shared" si="12"/>
        <v>913.47</v>
      </c>
      <c r="G67" s="2">
        <f t="shared" si="1"/>
        <v>290295.71999999997</v>
      </c>
      <c r="H67" s="3">
        <f t="shared" si="4"/>
        <v>-2.0000000018626451E-2</v>
      </c>
      <c r="I67" s="2" t="str">
        <f t="shared" si="2"/>
        <v>Yes</v>
      </c>
      <c r="J67">
        <f t="shared" si="5"/>
        <v>913.47</v>
      </c>
      <c r="K67" s="3">
        <f t="shared" si="13"/>
        <v>0</v>
      </c>
      <c r="M67" t="s">
        <v>1490</v>
      </c>
      <c r="N67" s="2">
        <v>17625.53</v>
      </c>
      <c r="O67" s="2">
        <v>5600324.3700000001</v>
      </c>
      <c r="P67" s="104" t="str">
        <f>IFERROR(IF(VLOOKUP($M67,$S:$U,3,FALSE)&gt;0,VLOOKUP($M67,'District Data'!$A:$N,14,FALSE),""),"")</f>
        <v>Yes</v>
      </c>
      <c r="Q67" s="171">
        <f t="shared" si="7"/>
        <v>0</v>
      </c>
      <c r="S67" s="26" t="s">
        <v>1603</v>
      </c>
      <c r="T67" s="27"/>
      <c r="U67" s="27">
        <v>3214.9</v>
      </c>
      <c r="V67" s="27">
        <v>3214.9</v>
      </c>
      <c r="W67" t="str">
        <f t="shared" si="8"/>
        <v>13144</v>
      </c>
      <c r="X67" t="s">
        <v>2642</v>
      </c>
      <c r="Y67" s="2">
        <f t="shared" si="9"/>
        <v>3214.9</v>
      </c>
      <c r="Z67" s="3"/>
      <c r="AA67" s="26" t="s">
        <v>1603</v>
      </c>
      <c r="AB67" s="27"/>
      <c r="AC67" s="27">
        <v>48.400000000000006</v>
      </c>
      <c r="AD67" s="27">
        <v>48.400000000000006</v>
      </c>
    </row>
    <row r="68" spans="1:30" x14ac:dyDescent="0.25">
      <c r="A68" s="26" t="s">
        <v>422</v>
      </c>
      <c r="B68" s="27">
        <v>0</v>
      </c>
      <c r="C68" s="27">
        <v>0</v>
      </c>
      <c r="D68" t="str">
        <f t="shared" si="11"/>
        <v>13151</v>
      </c>
      <c r="E68" t="s">
        <v>2642</v>
      </c>
      <c r="F68" s="3">
        <f t="shared" si="12"/>
        <v>0</v>
      </c>
      <c r="G68" s="2">
        <f t="shared" ref="G68:G131" si="14">VLOOKUP($D68,$M:$P,3,FALSE)</f>
        <v>0</v>
      </c>
      <c r="H68" s="3">
        <f t="shared" si="4"/>
        <v>0</v>
      </c>
      <c r="I68" s="2" t="str">
        <f t="shared" ref="I68:I131" si="15">VLOOKUP($D68,$M:$P,4,FALSE)</f>
        <v/>
      </c>
      <c r="J68">
        <f t="shared" ref="J68:J131" si="16">VLOOKUP(A68,$M:$N,2,FALSE)</f>
        <v>0</v>
      </c>
      <c r="K68" s="3">
        <f t="shared" si="13"/>
        <v>0</v>
      </c>
      <c r="M68" t="s">
        <v>1287</v>
      </c>
      <c r="N68" s="2">
        <v>1946.13</v>
      </c>
      <c r="O68" s="2">
        <v>618394.87</v>
      </c>
      <c r="P68" s="104" t="str">
        <f>IFERROR(IF(VLOOKUP($M68,$S:$U,3,FALSE)&gt;0,VLOOKUP($M68,'District Data'!$A:$N,14,FALSE),""),"")</f>
        <v>Yes</v>
      </c>
      <c r="Q68" s="171">
        <f t="shared" si="7"/>
        <v>-2.2737367544323206E-13</v>
      </c>
      <c r="S68" s="26" t="s">
        <v>2237</v>
      </c>
      <c r="T68" s="27"/>
      <c r="U68" s="27">
        <v>913.47</v>
      </c>
      <c r="V68" s="27">
        <v>913.47</v>
      </c>
      <c r="W68" t="str">
        <f t="shared" si="8"/>
        <v>13146</v>
      </c>
      <c r="X68" t="s">
        <v>2642</v>
      </c>
      <c r="Y68" s="2">
        <f t="shared" si="9"/>
        <v>913.47</v>
      </c>
      <c r="Z68" s="3"/>
      <c r="AA68" s="26" t="s">
        <v>2237</v>
      </c>
      <c r="AB68" s="27"/>
      <c r="AC68" s="27">
        <v>0</v>
      </c>
      <c r="AD68" s="27">
        <v>0</v>
      </c>
    </row>
    <row r="69" spans="1:30" x14ac:dyDescent="0.25">
      <c r="A69" s="26" t="s">
        <v>1891</v>
      </c>
      <c r="B69" s="27">
        <v>535.88</v>
      </c>
      <c r="C69" s="27">
        <v>170277.93</v>
      </c>
      <c r="D69" t="str">
        <f t="shared" si="11"/>
        <v>13156</v>
      </c>
      <c r="E69" t="s">
        <v>2642</v>
      </c>
      <c r="F69" s="3">
        <f t="shared" si="12"/>
        <v>535.88</v>
      </c>
      <c r="G69" s="2">
        <f t="shared" si="14"/>
        <v>170277.94</v>
      </c>
      <c r="H69" s="3">
        <f t="shared" ref="H69:H132" si="17">G69-C69</f>
        <v>1.0000000009313226E-2</v>
      </c>
      <c r="I69" s="2" t="str">
        <f t="shared" si="15"/>
        <v>Yes</v>
      </c>
      <c r="J69">
        <f t="shared" si="16"/>
        <v>535.88</v>
      </c>
      <c r="K69" s="3">
        <f t="shared" si="13"/>
        <v>0</v>
      </c>
      <c r="M69" t="s">
        <v>2585</v>
      </c>
      <c r="N69" s="2">
        <v>0</v>
      </c>
      <c r="O69" s="2">
        <v>0</v>
      </c>
      <c r="P69" s="104" t="str">
        <f>IFERROR(IF(VLOOKUP($M69,$S:$U,3,FALSE)&gt;0,VLOOKUP($M69,'District Data'!$A:$N,14,FALSE),""),"")</f>
        <v/>
      </c>
      <c r="Q69" s="171">
        <f t="shared" ref="Q69:Q132" si="18">IFERROR(VLOOKUP(M69,$S:$U,3,FALSE)-N69,"")</f>
        <v>0</v>
      </c>
      <c r="S69" s="26" t="s">
        <v>422</v>
      </c>
      <c r="T69" s="27">
        <v>201.41</v>
      </c>
      <c r="U69" s="27"/>
      <c r="V69" s="27">
        <v>201.41</v>
      </c>
      <c r="W69" t="str">
        <f t="shared" ref="W69:W132" si="19">S69</f>
        <v>13151</v>
      </c>
      <c r="X69" t="s">
        <v>2642</v>
      </c>
      <c r="Y69" s="2">
        <f t="shared" ref="Y69:Y132" si="20">U69</f>
        <v>0</v>
      </c>
      <c r="Z69" s="3"/>
      <c r="AA69" s="26" t="s">
        <v>422</v>
      </c>
      <c r="AB69" s="27">
        <v>0</v>
      </c>
      <c r="AC69" s="27"/>
      <c r="AD69" s="27">
        <v>0</v>
      </c>
    </row>
    <row r="70" spans="1:30" x14ac:dyDescent="0.25">
      <c r="A70" s="26" t="s">
        <v>1698</v>
      </c>
      <c r="B70" s="27">
        <v>1712.39</v>
      </c>
      <c r="C70" s="27">
        <v>544087.82000000007</v>
      </c>
      <c r="D70" t="str">
        <f t="shared" si="11"/>
        <v>13160</v>
      </c>
      <c r="E70" t="s">
        <v>2642</v>
      </c>
      <c r="F70" s="3">
        <f t="shared" si="12"/>
        <v>1712.39</v>
      </c>
      <c r="G70" s="2">
        <f t="shared" si="14"/>
        <v>544087.84</v>
      </c>
      <c r="H70" s="3">
        <f t="shared" si="17"/>
        <v>1.999999990221113E-2</v>
      </c>
      <c r="I70" s="2" t="str">
        <f t="shared" si="15"/>
        <v>Yes</v>
      </c>
      <c r="J70">
        <f t="shared" si="16"/>
        <v>1712.39</v>
      </c>
      <c r="K70" s="3">
        <f t="shared" si="13"/>
        <v>0</v>
      </c>
      <c r="M70" t="s">
        <v>861</v>
      </c>
      <c r="N70" s="2">
        <v>48.51</v>
      </c>
      <c r="O70" s="2">
        <v>15514.02</v>
      </c>
      <c r="P70" s="104" t="str">
        <f>IFERROR(IF(VLOOKUP($M70,$S:$U,3,FALSE)&gt;0,VLOOKUP($M70,'District Data'!$A:$N,14,FALSE),""),"")</f>
        <v>Yes</v>
      </c>
      <c r="Q70" s="171">
        <f t="shared" si="18"/>
        <v>0</v>
      </c>
      <c r="S70" s="26" t="s">
        <v>1891</v>
      </c>
      <c r="T70" s="27"/>
      <c r="U70" s="27">
        <v>535.88</v>
      </c>
      <c r="V70" s="27">
        <v>535.88</v>
      </c>
      <c r="W70" t="str">
        <f t="shared" si="19"/>
        <v>13156</v>
      </c>
      <c r="X70" t="s">
        <v>2642</v>
      </c>
      <c r="Y70" s="2">
        <f t="shared" si="20"/>
        <v>535.88</v>
      </c>
      <c r="Z70" s="3"/>
      <c r="AA70" s="26" t="s">
        <v>1891</v>
      </c>
      <c r="AB70" s="27"/>
      <c r="AC70" s="27">
        <v>36.200000000000003</v>
      </c>
      <c r="AD70" s="27">
        <v>36.200000000000003</v>
      </c>
    </row>
    <row r="71" spans="1:30" x14ac:dyDescent="0.25">
      <c r="A71" s="26" t="s">
        <v>1185</v>
      </c>
      <c r="B71" s="27">
        <v>7542.9199999999992</v>
      </c>
      <c r="C71" s="27">
        <v>2396781.11</v>
      </c>
      <c r="D71" t="str">
        <f t="shared" si="11"/>
        <v>13161</v>
      </c>
      <c r="E71" t="s">
        <v>2642</v>
      </c>
      <c r="F71" s="3">
        <f t="shared" si="12"/>
        <v>7542.9199999999992</v>
      </c>
      <c r="G71" s="2">
        <f t="shared" si="14"/>
        <v>2396672.79</v>
      </c>
      <c r="H71" s="3">
        <f t="shared" si="17"/>
        <v>-108.31999999983236</v>
      </c>
      <c r="I71" s="2" t="str">
        <f t="shared" si="15"/>
        <v>Yes</v>
      </c>
      <c r="J71">
        <f t="shared" si="16"/>
        <v>7542.92</v>
      </c>
      <c r="K71" s="3">
        <f t="shared" si="13"/>
        <v>0</v>
      </c>
      <c r="M71" t="s">
        <v>2657</v>
      </c>
      <c r="N71" s="2">
        <v>0</v>
      </c>
      <c r="O71" s="2">
        <v>0</v>
      </c>
      <c r="P71" s="104" t="str">
        <f>IFERROR(IF(VLOOKUP($M71,$S:$U,3,FALSE)&gt;0,VLOOKUP($M71,'District Data'!$A:$N,14,FALSE),""),"")</f>
        <v/>
      </c>
      <c r="Q71" s="171" t="str">
        <f t="shared" si="18"/>
        <v/>
      </c>
      <c r="S71" s="26" t="s">
        <v>1698</v>
      </c>
      <c r="T71" s="27"/>
      <c r="U71" s="27">
        <v>1712.39</v>
      </c>
      <c r="V71" s="27">
        <v>1712.39</v>
      </c>
      <c r="W71" t="str">
        <f t="shared" si="19"/>
        <v>13160</v>
      </c>
      <c r="X71" t="s">
        <v>2642</v>
      </c>
      <c r="Y71" s="2">
        <f t="shared" si="20"/>
        <v>1712.39</v>
      </c>
      <c r="Z71" s="3"/>
      <c r="AA71" s="26" t="s">
        <v>1698</v>
      </c>
      <c r="AB71" s="27"/>
      <c r="AC71" s="27">
        <v>33.799999999999997</v>
      </c>
      <c r="AD71" s="27">
        <v>33.799999999999997</v>
      </c>
    </row>
    <row r="72" spans="1:30" x14ac:dyDescent="0.25">
      <c r="A72" s="26" t="s">
        <v>562</v>
      </c>
      <c r="B72" s="27">
        <v>2702.2799999999997</v>
      </c>
      <c r="C72" s="27">
        <v>888273.5</v>
      </c>
      <c r="D72" t="str">
        <f t="shared" si="11"/>
        <v>13165</v>
      </c>
      <c r="E72" t="s">
        <v>2642</v>
      </c>
      <c r="F72" s="3">
        <f t="shared" si="12"/>
        <v>2702.2799999999997</v>
      </c>
      <c r="G72" s="2">
        <f t="shared" si="14"/>
        <v>888273.48</v>
      </c>
      <c r="H72" s="3">
        <f t="shared" si="17"/>
        <v>-2.0000000018626451E-2</v>
      </c>
      <c r="I72" s="2" t="str">
        <f t="shared" si="15"/>
        <v>Yes</v>
      </c>
      <c r="J72">
        <f t="shared" si="16"/>
        <v>2702.28</v>
      </c>
      <c r="K72" s="3">
        <f t="shared" si="13"/>
        <v>0</v>
      </c>
      <c r="M72" t="s">
        <v>2658</v>
      </c>
      <c r="N72" s="2">
        <v>0</v>
      </c>
      <c r="O72" s="2">
        <v>0</v>
      </c>
      <c r="P72" s="104" t="str">
        <f>IFERROR(IF(VLOOKUP($M72,$S:$U,3,FALSE)&gt;0,VLOOKUP($M72,'District Data'!$A:$N,14,FALSE),""),"")</f>
        <v/>
      </c>
      <c r="Q72" s="171" t="str">
        <f t="shared" si="18"/>
        <v/>
      </c>
      <c r="S72" s="26" t="s">
        <v>1185</v>
      </c>
      <c r="T72" s="27">
        <v>1064.45</v>
      </c>
      <c r="U72" s="27">
        <v>7542.92</v>
      </c>
      <c r="V72" s="27">
        <v>8607.3700000000008</v>
      </c>
      <c r="W72" t="str">
        <f t="shared" si="19"/>
        <v>13161</v>
      </c>
      <c r="X72" t="s">
        <v>2642</v>
      </c>
      <c r="Y72" s="2">
        <f t="shared" si="20"/>
        <v>7542.92</v>
      </c>
      <c r="Z72" s="3"/>
      <c r="AA72" s="26" t="s">
        <v>1185</v>
      </c>
      <c r="AB72" s="27">
        <v>14.6</v>
      </c>
      <c r="AC72" s="27">
        <v>0</v>
      </c>
      <c r="AD72" s="27">
        <v>14.6</v>
      </c>
    </row>
    <row r="73" spans="1:30" x14ac:dyDescent="0.25">
      <c r="A73" s="26" t="s">
        <v>2327</v>
      </c>
      <c r="B73" s="27">
        <v>116.99000000000001</v>
      </c>
      <c r="C73" s="27">
        <v>37475.589999999997</v>
      </c>
      <c r="D73" t="str">
        <f t="shared" si="11"/>
        <v>13167</v>
      </c>
      <c r="E73" t="s">
        <v>2642</v>
      </c>
      <c r="F73" s="3">
        <f t="shared" si="12"/>
        <v>116.99000000000001</v>
      </c>
      <c r="G73" s="2">
        <f t="shared" si="14"/>
        <v>37474</v>
      </c>
      <c r="H73" s="3">
        <f t="shared" si="17"/>
        <v>-1.5899999999965075</v>
      </c>
      <c r="I73" s="2" t="str">
        <f t="shared" si="15"/>
        <v>Yes</v>
      </c>
      <c r="J73">
        <f t="shared" si="16"/>
        <v>116.99</v>
      </c>
      <c r="K73" s="3">
        <f t="shared" si="13"/>
        <v>0</v>
      </c>
      <c r="M73" t="s">
        <v>2543</v>
      </c>
      <c r="N73" s="2">
        <v>133.76</v>
      </c>
      <c r="O73" s="2">
        <v>42827.44</v>
      </c>
      <c r="P73" s="104" t="str">
        <f>IFERROR(IF(VLOOKUP($M73,$S:$U,3,FALSE)&gt;0,VLOOKUP($M73,'District Data'!$A:$N,14,FALSE),""),"")</f>
        <v>Yes</v>
      </c>
      <c r="Q73" s="171">
        <f t="shared" si="18"/>
        <v>2.8421709430404007E-14</v>
      </c>
      <c r="S73" s="26" t="s">
        <v>562</v>
      </c>
      <c r="T73" s="27">
        <v>0</v>
      </c>
      <c r="U73" s="27">
        <v>2702.28</v>
      </c>
      <c r="V73" s="27">
        <v>2702.28</v>
      </c>
      <c r="W73" s="108" t="str">
        <f t="shared" si="19"/>
        <v>13165</v>
      </c>
      <c r="X73" s="108" t="s">
        <v>2642</v>
      </c>
      <c r="Y73" s="156">
        <f t="shared" si="20"/>
        <v>2702.28</v>
      </c>
      <c r="Z73" s="3"/>
      <c r="AA73" s="26" t="s">
        <v>562</v>
      </c>
      <c r="AB73" s="27">
        <v>0</v>
      </c>
      <c r="AC73" s="27">
        <v>0</v>
      </c>
      <c r="AD73" s="27">
        <v>0</v>
      </c>
    </row>
    <row r="74" spans="1:30" x14ac:dyDescent="0.25">
      <c r="A74" s="26" t="s">
        <v>736</v>
      </c>
      <c r="B74" s="27">
        <v>701.93000000000006</v>
      </c>
      <c r="C74" s="27">
        <v>223029.43</v>
      </c>
      <c r="D74" t="str">
        <f t="shared" si="11"/>
        <v>13301</v>
      </c>
      <c r="E74" t="s">
        <v>2642</v>
      </c>
      <c r="F74" s="3">
        <f t="shared" si="12"/>
        <v>701.93000000000006</v>
      </c>
      <c r="G74" s="2">
        <f t="shared" si="14"/>
        <v>223029.43</v>
      </c>
      <c r="H74" s="3">
        <f t="shared" si="17"/>
        <v>0</v>
      </c>
      <c r="I74" s="2" t="str">
        <f t="shared" si="15"/>
        <v>Yes</v>
      </c>
      <c r="J74">
        <f t="shared" si="16"/>
        <v>701.93</v>
      </c>
      <c r="K74" s="3">
        <f t="shared" si="13"/>
        <v>0</v>
      </c>
      <c r="M74" t="s">
        <v>2208</v>
      </c>
      <c r="N74" s="2">
        <v>2347.64</v>
      </c>
      <c r="O74" s="2">
        <v>745886.69</v>
      </c>
      <c r="P74" s="104" t="str">
        <f>IFERROR(IF(VLOOKUP($M74,$S:$U,3,FALSE)&gt;0,VLOOKUP($M74,'District Data'!$A:$N,14,FALSE),""),"")</f>
        <v>Yes</v>
      </c>
      <c r="Q74" s="171">
        <f t="shared" si="18"/>
        <v>0</v>
      </c>
      <c r="S74" s="26" t="s">
        <v>2327</v>
      </c>
      <c r="T74" s="27"/>
      <c r="U74" s="27">
        <v>116.99000000000001</v>
      </c>
      <c r="V74" s="27">
        <v>116.99000000000001</v>
      </c>
      <c r="W74" t="str">
        <f t="shared" si="19"/>
        <v>13167</v>
      </c>
      <c r="X74" t="s">
        <v>2642</v>
      </c>
      <c r="Y74" s="2">
        <f t="shared" si="20"/>
        <v>116.99000000000001</v>
      </c>
      <c r="Z74" s="3"/>
      <c r="AA74" s="26" t="s">
        <v>2327</v>
      </c>
      <c r="AB74" s="27"/>
      <c r="AC74" s="27">
        <v>4.9000000000000004</v>
      </c>
      <c r="AD74" s="27">
        <v>4.9000000000000004</v>
      </c>
    </row>
    <row r="75" spans="1:30" x14ac:dyDescent="0.25">
      <c r="A75" s="26" t="s">
        <v>4</v>
      </c>
      <c r="B75" s="27">
        <v>3091.3399999999997</v>
      </c>
      <c r="C75" s="27">
        <v>982347.73999999987</v>
      </c>
      <c r="D75" t="str">
        <f t="shared" si="11"/>
        <v>14005</v>
      </c>
      <c r="E75" t="s">
        <v>2642</v>
      </c>
      <c r="F75" s="3">
        <f t="shared" si="12"/>
        <v>3091.3399999999997</v>
      </c>
      <c r="G75" s="2">
        <f t="shared" si="14"/>
        <v>982239.4</v>
      </c>
      <c r="H75" s="3">
        <f t="shared" si="17"/>
        <v>-108.33999999985099</v>
      </c>
      <c r="I75" s="2" t="str">
        <f t="shared" si="15"/>
        <v>Yes</v>
      </c>
      <c r="J75">
        <f t="shared" si="16"/>
        <v>3091.34</v>
      </c>
      <c r="K75" s="3">
        <f t="shared" si="13"/>
        <v>0</v>
      </c>
      <c r="M75" t="s">
        <v>1603</v>
      </c>
      <c r="N75" s="2">
        <v>3214.9</v>
      </c>
      <c r="O75" s="2">
        <v>1021450.98</v>
      </c>
      <c r="P75" s="104" t="str">
        <f>IFERROR(IF(VLOOKUP($M75,$S:$U,3,FALSE)&gt;0,VLOOKUP($M75,'District Data'!$A:$N,14,FALSE),""),"")</f>
        <v>Yes</v>
      </c>
      <c r="Q75" s="171">
        <f t="shared" si="18"/>
        <v>0</v>
      </c>
      <c r="S75" s="26" t="s">
        <v>736</v>
      </c>
      <c r="T75" s="27"/>
      <c r="U75" s="27">
        <v>701.93</v>
      </c>
      <c r="V75" s="27">
        <v>701.93</v>
      </c>
      <c r="W75" t="str">
        <f t="shared" si="19"/>
        <v>13301</v>
      </c>
      <c r="X75" t="s">
        <v>2642</v>
      </c>
      <c r="Y75" s="2">
        <f t="shared" si="20"/>
        <v>701.93</v>
      </c>
      <c r="Z75" s="3"/>
      <c r="AA75" s="26" t="s">
        <v>736</v>
      </c>
      <c r="AB75" s="27"/>
      <c r="AC75" s="27">
        <v>0</v>
      </c>
      <c r="AD75" s="27">
        <v>0</v>
      </c>
    </row>
    <row r="76" spans="1:30" x14ac:dyDescent="0.25">
      <c r="A76" s="26" t="s">
        <v>822</v>
      </c>
      <c r="B76" s="27">
        <v>1591.23</v>
      </c>
      <c r="C76" s="27">
        <v>505742.8</v>
      </c>
      <c r="D76" t="str">
        <f t="shared" si="11"/>
        <v>14028</v>
      </c>
      <c r="E76" t="s">
        <v>2642</v>
      </c>
      <c r="F76" s="3">
        <f t="shared" si="12"/>
        <v>1591.23</v>
      </c>
      <c r="G76" s="2">
        <f t="shared" si="14"/>
        <v>505634.48</v>
      </c>
      <c r="H76" s="3">
        <f t="shared" si="17"/>
        <v>-108.32000000000698</v>
      </c>
      <c r="I76" s="2" t="str">
        <f t="shared" si="15"/>
        <v>Yes</v>
      </c>
      <c r="J76">
        <f t="shared" si="16"/>
        <v>1591.23</v>
      </c>
      <c r="K76" s="3">
        <f t="shared" si="13"/>
        <v>0</v>
      </c>
      <c r="M76" t="s">
        <v>2237</v>
      </c>
      <c r="N76" s="2">
        <v>913.47</v>
      </c>
      <c r="O76" s="2">
        <v>290295.71999999997</v>
      </c>
      <c r="P76" s="104" t="str">
        <f>IFERROR(IF(VLOOKUP($M76,$S:$U,3,FALSE)&gt;0,VLOOKUP($M76,'District Data'!$A:$N,14,FALSE),""),"")</f>
        <v>Yes</v>
      </c>
      <c r="Q76" s="171">
        <f t="shared" si="18"/>
        <v>0</v>
      </c>
      <c r="S76" s="26" t="s">
        <v>4</v>
      </c>
      <c r="T76" s="27">
        <v>57.180000000000007</v>
      </c>
      <c r="U76" s="27">
        <v>3091.3399999999997</v>
      </c>
      <c r="V76" s="27">
        <v>3148.5199999999995</v>
      </c>
      <c r="W76" t="str">
        <f t="shared" si="19"/>
        <v>14005</v>
      </c>
      <c r="X76" t="s">
        <v>2642</v>
      </c>
      <c r="Y76" s="2">
        <f t="shared" si="20"/>
        <v>3091.3399999999997</v>
      </c>
      <c r="Z76" s="3"/>
      <c r="AA76" s="26" t="s">
        <v>4</v>
      </c>
      <c r="AB76" s="27">
        <v>0</v>
      </c>
      <c r="AC76" s="27">
        <v>0</v>
      </c>
      <c r="AD76" s="27">
        <v>0</v>
      </c>
    </row>
    <row r="77" spans="1:30" x14ac:dyDescent="0.25">
      <c r="A77" s="26" t="s">
        <v>1281</v>
      </c>
      <c r="B77" s="27">
        <v>647.9</v>
      </c>
      <c r="C77" s="27">
        <v>205806.67</v>
      </c>
      <c r="D77" t="str">
        <f t="shared" si="11"/>
        <v>14064</v>
      </c>
      <c r="E77" t="s">
        <v>2642</v>
      </c>
      <c r="F77" s="3">
        <f t="shared" si="12"/>
        <v>647.9</v>
      </c>
      <c r="G77" s="2">
        <f t="shared" si="14"/>
        <v>205914.98</v>
      </c>
      <c r="H77" s="3">
        <f t="shared" si="17"/>
        <v>108.30999999999767</v>
      </c>
      <c r="I77" s="2" t="str">
        <f t="shared" si="15"/>
        <v>Yes</v>
      </c>
      <c r="J77">
        <f t="shared" si="16"/>
        <v>647.9</v>
      </c>
      <c r="K77" s="3">
        <f t="shared" si="13"/>
        <v>0</v>
      </c>
      <c r="M77" t="s">
        <v>422</v>
      </c>
      <c r="N77" s="2">
        <v>0</v>
      </c>
      <c r="O77" s="2">
        <v>0</v>
      </c>
      <c r="P77" s="104" t="str">
        <f>IFERROR(IF(VLOOKUP($M77,$S:$U,3,FALSE)&gt;0,VLOOKUP($M77,'District Data'!$A:$N,14,FALSE),""),"")</f>
        <v/>
      </c>
      <c r="Q77" s="171">
        <f t="shared" si="18"/>
        <v>0</v>
      </c>
      <c r="S77" s="26" t="s">
        <v>822</v>
      </c>
      <c r="T77" s="27"/>
      <c r="U77" s="27">
        <v>1591.23</v>
      </c>
      <c r="V77" s="27">
        <v>1591.23</v>
      </c>
      <c r="W77" t="str">
        <f t="shared" si="19"/>
        <v>14028</v>
      </c>
      <c r="X77" t="s">
        <v>2642</v>
      </c>
      <c r="Y77" s="2">
        <f t="shared" si="20"/>
        <v>1591.23</v>
      </c>
      <c r="Z77" s="3"/>
      <c r="AA77" s="26" t="s">
        <v>822</v>
      </c>
      <c r="AB77" s="27"/>
      <c r="AC77" s="27">
        <v>13.5</v>
      </c>
      <c r="AD77" s="27">
        <v>13.5</v>
      </c>
    </row>
    <row r="78" spans="1:30" x14ac:dyDescent="0.25">
      <c r="A78" s="26" t="s">
        <v>1126</v>
      </c>
      <c r="B78" s="27">
        <v>318.95</v>
      </c>
      <c r="C78" s="27">
        <v>101386.86000000002</v>
      </c>
      <c r="D78" t="str">
        <f t="shared" si="11"/>
        <v>14065</v>
      </c>
      <c r="E78" t="s">
        <v>2642</v>
      </c>
      <c r="F78" s="3">
        <f t="shared" si="12"/>
        <v>318.95</v>
      </c>
      <c r="G78" s="2">
        <f t="shared" si="14"/>
        <v>101386.85</v>
      </c>
      <c r="H78" s="3">
        <f t="shared" si="17"/>
        <v>-1.0000000009313226E-2</v>
      </c>
      <c r="I78" s="2" t="str">
        <f t="shared" si="15"/>
        <v>Yes</v>
      </c>
      <c r="J78">
        <f t="shared" si="16"/>
        <v>318.95</v>
      </c>
      <c r="K78" s="3">
        <f t="shared" si="13"/>
        <v>0</v>
      </c>
      <c r="M78" t="s">
        <v>1891</v>
      </c>
      <c r="N78" s="2">
        <v>535.88</v>
      </c>
      <c r="O78" s="2">
        <v>170277.94</v>
      </c>
      <c r="P78" s="104" t="str">
        <f>IFERROR(IF(VLOOKUP($M78,$S:$U,3,FALSE)&gt;0,VLOOKUP($M78,'District Data'!$A:$N,14,FALSE),""),"")</f>
        <v>Yes</v>
      </c>
      <c r="Q78" s="171">
        <f t="shared" si="18"/>
        <v>0</v>
      </c>
      <c r="S78" s="26" t="s">
        <v>1281</v>
      </c>
      <c r="T78" s="27"/>
      <c r="U78" s="27">
        <v>647.9</v>
      </c>
      <c r="V78" s="27">
        <v>647.9</v>
      </c>
      <c r="W78" t="str">
        <f t="shared" si="19"/>
        <v>14064</v>
      </c>
      <c r="X78" t="s">
        <v>2642</v>
      </c>
      <c r="Y78" s="2">
        <f t="shared" si="20"/>
        <v>647.9</v>
      </c>
      <c r="Z78" s="3"/>
      <c r="AA78" s="26" t="s">
        <v>1281</v>
      </c>
      <c r="AB78" s="27"/>
      <c r="AC78" s="27">
        <v>15.6</v>
      </c>
      <c r="AD78" s="27">
        <v>15.6</v>
      </c>
    </row>
    <row r="79" spans="1:30" x14ac:dyDescent="0.25">
      <c r="A79" s="26" t="s">
        <v>1176</v>
      </c>
      <c r="B79" s="27">
        <v>0</v>
      </c>
      <c r="C79" s="27">
        <v>0</v>
      </c>
      <c r="D79" t="str">
        <f t="shared" si="11"/>
        <v>14066</v>
      </c>
      <c r="E79" t="s">
        <v>2642</v>
      </c>
      <c r="F79" s="3">
        <f t="shared" si="12"/>
        <v>0</v>
      </c>
      <c r="G79" s="2">
        <f t="shared" si="14"/>
        <v>0</v>
      </c>
      <c r="H79" s="3">
        <f t="shared" si="17"/>
        <v>0</v>
      </c>
      <c r="I79" s="2" t="str">
        <f t="shared" si="15"/>
        <v/>
      </c>
      <c r="J79">
        <f t="shared" si="16"/>
        <v>0</v>
      </c>
      <c r="K79" s="3">
        <f t="shared" si="13"/>
        <v>0</v>
      </c>
      <c r="M79" t="s">
        <v>1698</v>
      </c>
      <c r="N79" s="2">
        <v>1712.39</v>
      </c>
      <c r="O79" s="2">
        <v>544087.84</v>
      </c>
      <c r="P79" s="104" t="str">
        <f>IFERROR(IF(VLOOKUP($M79,$S:$U,3,FALSE)&gt;0,VLOOKUP($M79,'District Data'!$A:$N,14,FALSE),""),"")</f>
        <v>Yes</v>
      </c>
      <c r="Q79" s="171">
        <f t="shared" si="18"/>
        <v>0</v>
      </c>
      <c r="S79" s="26" t="s">
        <v>1126</v>
      </c>
      <c r="T79" s="27"/>
      <c r="U79" s="27">
        <v>318.95</v>
      </c>
      <c r="V79" s="27">
        <v>318.95</v>
      </c>
      <c r="W79" t="str">
        <f t="shared" si="19"/>
        <v>14065</v>
      </c>
      <c r="X79" t="s">
        <v>2642</v>
      </c>
      <c r="Y79" s="2">
        <f t="shared" si="20"/>
        <v>318.95</v>
      </c>
      <c r="Z79" s="3"/>
      <c r="AA79" s="26" t="s">
        <v>1126</v>
      </c>
      <c r="AB79" s="27"/>
      <c r="AC79" s="27">
        <v>0</v>
      </c>
      <c r="AD79" s="27">
        <v>0</v>
      </c>
    </row>
    <row r="80" spans="1:30" x14ac:dyDescent="0.25">
      <c r="A80" s="26" t="s">
        <v>540</v>
      </c>
      <c r="B80" s="27">
        <v>1605.8000000000002</v>
      </c>
      <c r="C80" s="27">
        <v>514606.6</v>
      </c>
      <c r="D80" t="str">
        <f t="shared" si="11"/>
        <v>14068</v>
      </c>
      <c r="E80" t="s">
        <v>2642</v>
      </c>
      <c r="F80" s="3">
        <f t="shared" si="12"/>
        <v>1605.8000000000002</v>
      </c>
      <c r="G80" s="2">
        <f t="shared" si="14"/>
        <v>514584.68</v>
      </c>
      <c r="H80" s="3">
        <f t="shared" si="17"/>
        <v>-21.919999999983702</v>
      </c>
      <c r="I80" s="2" t="str">
        <f t="shared" si="15"/>
        <v>Yes</v>
      </c>
      <c r="J80">
        <f t="shared" si="16"/>
        <v>1605.8</v>
      </c>
      <c r="K80" s="3">
        <f t="shared" si="13"/>
        <v>0</v>
      </c>
      <c r="M80" t="s">
        <v>1185</v>
      </c>
      <c r="N80" s="2">
        <v>7542.92</v>
      </c>
      <c r="O80" s="2">
        <v>2396672.79</v>
      </c>
      <c r="P80" s="104" t="str">
        <f>IFERROR(IF(VLOOKUP($M80,$S:$U,3,FALSE)&gt;0,VLOOKUP($M80,'District Data'!$A:$N,14,FALSE),""),"")</f>
        <v>Yes</v>
      </c>
      <c r="Q80" s="171">
        <f t="shared" si="18"/>
        <v>0</v>
      </c>
      <c r="S80" s="26" t="s">
        <v>1176</v>
      </c>
      <c r="T80" s="27">
        <v>1464.5400000000002</v>
      </c>
      <c r="U80" s="27"/>
      <c r="V80" s="27">
        <v>1464.5400000000002</v>
      </c>
      <c r="W80" t="str">
        <f t="shared" si="19"/>
        <v>14066</v>
      </c>
      <c r="X80" t="s">
        <v>2642</v>
      </c>
      <c r="Y80" s="2">
        <f t="shared" si="20"/>
        <v>0</v>
      </c>
      <c r="Z80" s="3"/>
      <c r="AA80" s="26" t="s">
        <v>1176</v>
      </c>
      <c r="AB80" s="27">
        <v>51.85</v>
      </c>
      <c r="AC80" s="27"/>
      <c r="AD80" s="27">
        <v>51.85</v>
      </c>
    </row>
    <row r="81" spans="1:30" x14ac:dyDescent="0.25">
      <c r="A81" s="26" t="s">
        <v>2085</v>
      </c>
      <c r="B81" s="27">
        <v>184.49</v>
      </c>
      <c r="C81" s="27">
        <v>58709.06</v>
      </c>
      <c r="D81" t="str">
        <f t="shared" si="11"/>
        <v>14077</v>
      </c>
      <c r="E81" t="s">
        <v>2642</v>
      </c>
      <c r="F81" s="3">
        <f t="shared" si="12"/>
        <v>184.49</v>
      </c>
      <c r="G81" s="2">
        <f t="shared" si="14"/>
        <v>58600.74</v>
      </c>
      <c r="H81" s="3">
        <f t="shared" si="17"/>
        <v>-108.31999999999971</v>
      </c>
      <c r="I81" s="2" t="str">
        <f t="shared" si="15"/>
        <v>Yes</v>
      </c>
      <c r="J81">
        <f t="shared" si="16"/>
        <v>184.49</v>
      </c>
      <c r="K81" s="3">
        <f t="shared" si="13"/>
        <v>0</v>
      </c>
      <c r="M81" t="s">
        <v>562</v>
      </c>
      <c r="N81" s="2">
        <v>2702.28</v>
      </c>
      <c r="O81" s="2">
        <v>888273.48</v>
      </c>
      <c r="P81" s="237" t="str">
        <f>IFERROR(IF(VLOOKUP($M81,$S:$U,3,FALSE)&gt;0,VLOOKUP($M81,'District Data'!$A:$N,14,FALSE),""),"")</f>
        <v>Yes</v>
      </c>
      <c r="Q81" s="156">
        <f t="shared" si="18"/>
        <v>0</v>
      </c>
      <c r="S81" s="26" t="s">
        <v>540</v>
      </c>
      <c r="T81" s="27">
        <v>72.94</v>
      </c>
      <c r="U81" s="27">
        <v>1605.8000000000002</v>
      </c>
      <c r="V81" s="27">
        <v>1678.7400000000002</v>
      </c>
      <c r="W81" t="str">
        <f t="shared" si="19"/>
        <v>14068</v>
      </c>
      <c r="X81" t="s">
        <v>2642</v>
      </c>
      <c r="Y81" s="2">
        <f t="shared" si="20"/>
        <v>1605.8000000000002</v>
      </c>
      <c r="Z81" s="3"/>
      <c r="AA81" s="26" t="s">
        <v>540</v>
      </c>
      <c r="AB81" s="27">
        <v>0</v>
      </c>
      <c r="AC81" s="27">
        <v>11.1</v>
      </c>
      <c r="AD81" s="27">
        <v>11.1</v>
      </c>
    </row>
    <row r="82" spans="1:30" x14ac:dyDescent="0.25">
      <c r="A82" s="26" t="s">
        <v>1600</v>
      </c>
      <c r="B82" s="27">
        <v>208.01999999999998</v>
      </c>
      <c r="C82" s="27">
        <v>66074.77</v>
      </c>
      <c r="D82" t="str">
        <f t="shared" si="11"/>
        <v>14097</v>
      </c>
      <c r="E82" t="s">
        <v>2642</v>
      </c>
      <c r="F82" s="3">
        <f t="shared" si="12"/>
        <v>208.01999999999998</v>
      </c>
      <c r="G82" s="2">
        <f t="shared" si="14"/>
        <v>66074.77</v>
      </c>
      <c r="H82" s="3">
        <f t="shared" si="17"/>
        <v>0</v>
      </c>
      <c r="I82" s="2" t="str">
        <f t="shared" si="15"/>
        <v>Yes</v>
      </c>
      <c r="J82">
        <f t="shared" si="16"/>
        <v>208.02</v>
      </c>
      <c r="K82" s="3">
        <f t="shared" si="13"/>
        <v>0</v>
      </c>
      <c r="M82" t="s">
        <v>2327</v>
      </c>
      <c r="N82" s="2">
        <v>116.99</v>
      </c>
      <c r="O82" s="2">
        <v>37474</v>
      </c>
      <c r="P82" s="104" t="str">
        <f>IFERROR(IF(VLOOKUP($M82,$S:$U,3,FALSE)&gt;0,VLOOKUP($M82,'District Data'!$A:$N,14,FALSE),""),"")</f>
        <v>Yes</v>
      </c>
      <c r="Q82" s="171">
        <f t="shared" si="18"/>
        <v>1.4210854715202004E-14</v>
      </c>
      <c r="S82" s="26" t="s">
        <v>2085</v>
      </c>
      <c r="T82" s="27"/>
      <c r="U82" s="27">
        <v>184.49</v>
      </c>
      <c r="V82" s="27">
        <v>184.49</v>
      </c>
      <c r="W82" t="str">
        <f t="shared" si="19"/>
        <v>14077</v>
      </c>
      <c r="X82" t="s">
        <v>2642</v>
      </c>
      <c r="Y82" s="2">
        <f t="shared" si="20"/>
        <v>184.49</v>
      </c>
      <c r="Z82" s="3"/>
      <c r="AA82" s="26" t="s">
        <v>2085</v>
      </c>
      <c r="AB82" s="27"/>
      <c r="AC82" s="27">
        <v>0</v>
      </c>
      <c r="AD82" s="27">
        <v>0</v>
      </c>
    </row>
    <row r="83" spans="1:30" x14ac:dyDescent="0.25">
      <c r="A83" s="26" t="s">
        <v>419</v>
      </c>
      <c r="B83" s="27">
        <v>181.48</v>
      </c>
      <c r="C83" s="27">
        <v>57625.860000000008</v>
      </c>
      <c r="D83" t="str">
        <f t="shared" si="11"/>
        <v>14099</v>
      </c>
      <c r="E83" t="s">
        <v>2642</v>
      </c>
      <c r="F83" s="3">
        <f t="shared" si="12"/>
        <v>181.48</v>
      </c>
      <c r="G83" s="2">
        <f t="shared" si="14"/>
        <v>57625.86</v>
      </c>
      <c r="H83" s="3">
        <f t="shared" si="17"/>
        <v>0</v>
      </c>
      <c r="I83" s="2" t="str">
        <f t="shared" si="15"/>
        <v>Yes</v>
      </c>
      <c r="J83">
        <f t="shared" si="16"/>
        <v>181.48</v>
      </c>
      <c r="K83" s="3">
        <f t="shared" si="13"/>
        <v>0</v>
      </c>
      <c r="M83" t="s">
        <v>736</v>
      </c>
      <c r="N83" s="2">
        <v>701.93</v>
      </c>
      <c r="O83" s="2">
        <v>223029.43</v>
      </c>
      <c r="P83" s="104" t="str">
        <f>IFERROR(IF(VLOOKUP($M83,$S:$U,3,FALSE)&gt;0,VLOOKUP($M83,'District Data'!$A:$N,14,FALSE),""),"")</f>
        <v>Yes</v>
      </c>
      <c r="Q83" s="171">
        <f t="shared" si="18"/>
        <v>0</v>
      </c>
      <c r="S83" s="26" t="s">
        <v>1600</v>
      </c>
      <c r="T83" s="27"/>
      <c r="U83" s="27">
        <v>208.01999999999998</v>
      </c>
      <c r="V83" s="27">
        <v>208.01999999999998</v>
      </c>
      <c r="W83" t="str">
        <f t="shared" si="19"/>
        <v>14097</v>
      </c>
      <c r="X83" t="s">
        <v>2642</v>
      </c>
      <c r="Y83" s="2">
        <f t="shared" si="20"/>
        <v>208.01999999999998</v>
      </c>
      <c r="Z83" s="3"/>
      <c r="AA83" s="26" t="s">
        <v>1600</v>
      </c>
      <c r="AB83" s="27"/>
      <c r="AC83" s="27">
        <v>0</v>
      </c>
      <c r="AD83" s="27">
        <v>0</v>
      </c>
    </row>
    <row r="84" spans="1:30" x14ac:dyDescent="0.25">
      <c r="A84" s="26" t="s">
        <v>1710</v>
      </c>
      <c r="B84" s="27">
        <v>58.1</v>
      </c>
      <c r="C84" s="27">
        <v>18414.28</v>
      </c>
      <c r="D84" t="str">
        <f t="shared" ref="D84:D147" si="21">A84</f>
        <v>14104</v>
      </c>
      <c r="E84" t="s">
        <v>2642</v>
      </c>
      <c r="F84" s="3">
        <f t="shared" ref="F84:F147" si="22">B84</f>
        <v>58.1</v>
      </c>
      <c r="G84" s="2">
        <f t="shared" si="14"/>
        <v>18414.27</v>
      </c>
      <c r="H84" s="3">
        <f t="shared" si="17"/>
        <v>-9.9999999983992893E-3</v>
      </c>
      <c r="I84" s="2" t="str">
        <f t="shared" si="15"/>
        <v>Yes</v>
      </c>
      <c r="J84">
        <f t="shared" si="16"/>
        <v>58.1</v>
      </c>
      <c r="K84" s="3">
        <f t="shared" ref="K84:K147" si="23">F84-J84</f>
        <v>0</v>
      </c>
      <c r="M84" t="s">
        <v>2659</v>
      </c>
      <c r="N84" s="2">
        <v>0</v>
      </c>
      <c r="O84" s="2">
        <v>0</v>
      </c>
      <c r="P84" s="104" t="str">
        <f>IFERROR(IF(VLOOKUP($M84,$S:$U,3,FALSE)&gt;0,VLOOKUP($M84,'District Data'!$A:$N,14,FALSE),""),"")</f>
        <v/>
      </c>
      <c r="Q84" s="171" t="str">
        <f t="shared" si="18"/>
        <v/>
      </c>
      <c r="S84" s="26" t="s">
        <v>419</v>
      </c>
      <c r="T84" s="27"/>
      <c r="U84" s="27">
        <v>181.48</v>
      </c>
      <c r="V84" s="27">
        <v>181.48</v>
      </c>
      <c r="W84" t="str">
        <f t="shared" si="19"/>
        <v>14099</v>
      </c>
      <c r="X84" t="s">
        <v>2642</v>
      </c>
      <c r="Y84" s="2">
        <f t="shared" si="20"/>
        <v>181.48</v>
      </c>
      <c r="Z84" s="3"/>
      <c r="AA84" s="26" t="s">
        <v>419</v>
      </c>
      <c r="AB84" s="27"/>
      <c r="AC84" s="27">
        <v>12.38</v>
      </c>
      <c r="AD84" s="27">
        <v>12.38</v>
      </c>
    </row>
    <row r="85" spans="1:30" x14ac:dyDescent="0.25">
      <c r="A85" s="26" t="s">
        <v>2336</v>
      </c>
      <c r="B85" s="27">
        <v>178.66000000000003</v>
      </c>
      <c r="C85" s="27">
        <v>56759.32</v>
      </c>
      <c r="D85" t="str">
        <f t="shared" si="21"/>
        <v>14117</v>
      </c>
      <c r="E85" t="s">
        <v>2642</v>
      </c>
      <c r="F85" s="3">
        <f t="shared" si="22"/>
        <v>178.66000000000003</v>
      </c>
      <c r="G85" s="2">
        <f t="shared" si="14"/>
        <v>56759.33</v>
      </c>
      <c r="H85" s="3">
        <f t="shared" si="17"/>
        <v>1.0000000002037268E-2</v>
      </c>
      <c r="I85" s="2" t="str">
        <f t="shared" si="15"/>
        <v>Yes</v>
      </c>
      <c r="J85">
        <f t="shared" si="16"/>
        <v>178.66</v>
      </c>
      <c r="K85" s="3">
        <f t="shared" si="23"/>
        <v>0</v>
      </c>
      <c r="M85" t="s">
        <v>4</v>
      </c>
      <c r="N85" s="2">
        <v>3091.34</v>
      </c>
      <c r="O85" s="2">
        <v>982239.4</v>
      </c>
      <c r="P85" s="104" t="str">
        <f>IFERROR(IF(VLOOKUP($M85,$S:$U,3,FALSE)&gt;0,VLOOKUP($M85,'District Data'!$A:$N,14,FALSE),""),"")</f>
        <v>Yes</v>
      </c>
      <c r="Q85" s="171">
        <f t="shared" si="18"/>
        <v>-4.5474735088646412E-13</v>
      </c>
      <c r="S85" s="26" t="s">
        <v>1710</v>
      </c>
      <c r="T85" s="27"/>
      <c r="U85" s="27">
        <v>58.1</v>
      </c>
      <c r="V85" s="27">
        <v>58.1</v>
      </c>
      <c r="W85" t="str">
        <f t="shared" si="19"/>
        <v>14104</v>
      </c>
      <c r="X85" t="s">
        <v>2642</v>
      </c>
      <c r="Y85" s="2">
        <f t="shared" si="20"/>
        <v>58.1</v>
      </c>
      <c r="Z85" s="3"/>
      <c r="AA85" s="26" t="s">
        <v>1710</v>
      </c>
      <c r="AB85" s="27"/>
      <c r="AC85" s="27">
        <v>0</v>
      </c>
      <c r="AD85" s="27">
        <v>0</v>
      </c>
    </row>
    <row r="86" spans="1:30" x14ac:dyDescent="0.25">
      <c r="A86" s="26" t="s">
        <v>1407</v>
      </c>
      <c r="B86" s="27">
        <v>584.15000000000009</v>
      </c>
      <c r="C86" s="27">
        <v>185550.97000000003</v>
      </c>
      <c r="D86" t="str">
        <f t="shared" si="21"/>
        <v>14172</v>
      </c>
      <c r="E86" t="s">
        <v>2642</v>
      </c>
      <c r="F86" s="3">
        <f t="shared" si="22"/>
        <v>584.15000000000009</v>
      </c>
      <c r="G86" s="2">
        <f t="shared" si="14"/>
        <v>185659.29</v>
      </c>
      <c r="H86" s="3">
        <f t="shared" si="17"/>
        <v>108.31999999997788</v>
      </c>
      <c r="I86" s="2" t="str">
        <f t="shared" si="15"/>
        <v>Yes</v>
      </c>
      <c r="J86">
        <f t="shared" si="16"/>
        <v>584.15</v>
      </c>
      <c r="K86" s="3">
        <f t="shared" si="23"/>
        <v>0</v>
      </c>
      <c r="M86" t="s">
        <v>822</v>
      </c>
      <c r="N86" s="2">
        <v>1591.23</v>
      </c>
      <c r="O86" s="2">
        <v>505634.48</v>
      </c>
      <c r="P86" s="104" t="str">
        <f>IFERROR(IF(VLOOKUP($M86,$S:$U,3,FALSE)&gt;0,VLOOKUP($M86,'District Data'!$A:$N,14,FALSE),""),"")</f>
        <v>Yes</v>
      </c>
      <c r="Q86" s="2">
        <f t="shared" si="18"/>
        <v>0</v>
      </c>
      <c r="S86" s="26" t="s">
        <v>2336</v>
      </c>
      <c r="T86" s="27"/>
      <c r="U86" s="27">
        <v>178.66000000000003</v>
      </c>
      <c r="V86" s="27">
        <v>178.66000000000003</v>
      </c>
      <c r="W86" t="str">
        <f t="shared" si="19"/>
        <v>14117</v>
      </c>
      <c r="X86" t="s">
        <v>2642</v>
      </c>
      <c r="Y86" s="2">
        <f t="shared" si="20"/>
        <v>178.66000000000003</v>
      </c>
      <c r="Z86" s="3"/>
      <c r="AA86" s="26" t="s">
        <v>2336</v>
      </c>
      <c r="AB86" s="27"/>
      <c r="AC86" s="27">
        <v>9.9</v>
      </c>
      <c r="AD86" s="27">
        <v>9.9</v>
      </c>
    </row>
    <row r="87" spans="1:30" x14ac:dyDescent="0.25">
      <c r="A87" s="26" t="s">
        <v>1396</v>
      </c>
      <c r="B87" s="27">
        <v>299.99</v>
      </c>
      <c r="C87" s="27">
        <v>95320.98000000001</v>
      </c>
      <c r="D87" t="str">
        <f t="shared" si="21"/>
        <v>14400</v>
      </c>
      <c r="E87" t="s">
        <v>2642</v>
      </c>
      <c r="F87" s="3">
        <f t="shared" si="22"/>
        <v>299.99</v>
      </c>
      <c r="G87" s="2">
        <f t="shared" si="14"/>
        <v>95320.99</v>
      </c>
      <c r="H87" s="3">
        <f t="shared" si="17"/>
        <v>9.9999999947613105E-3</v>
      </c>
      <c r="I87" s="2" t="str">
        <f t="shared" si="15"/>
        <v>Yes</v>
      </c>
      <c r="J87">
        <f t="shared" si="16"/>
        <v>299.99</v>
      </c>
      <c r="K87" s="3">
        <f t="shared" si="23"/>
        <v>0</v>
      </c>
      <c r="M87" t="s">
        <v>1281</v>
      </c>
      <c r="N87" s="2">
        <v>647.9</v>
      </c>
      <c r="O87" s="2">
        <v>205914.98</v>
      </c>
      <c r="P87" s="104" t="str">
        <f>IFERROR(IF(VLOOKUP($M87,$S:$U,3,FALSE)&gt;0,VLOOKUP($M87,'District Data'!$A:$N,14,FALSE),""),"")</f>
        <v>Yes</v>
      </c>
      <c r="Q87" s="2">
        <f t="shared" si="18"/>
        <v>0</v>
      </c>
      <c r="S87" s="26" t="s">
        <v>1407</v>
      </c>
      <c r="T87" s="27"/>
      <c r="U87" s="27">
        <v>584.15000000000009</v>
      </c>
      <c r="V87" s="27">
        <v>584.15000000000009</v>
      </c>
      <c r="W87" t="str">
        <f t="shared" si="19"/>
        <v>14172</v>
      </c>
      <c r="X87" t="s">
        <v>2642</v>
      </c>
      <c r="Y87" s="2">
        <f t="shared" si="20"/>
        <v>584.15000000000009</v>
      </c>
      <c r="Z87" s="3"/>
      <c r="AA87" s="26" t="s">
        <v>1407</v>
      </c>
      <c r="AB87" s="27"/>
      <c r="AC87" s="27">
        <v>0</v>
      </c>
      <c r="AD87" s="27">
        <v>0</v>
      </c>
    </row>
    <row r="88" spans="1:30" x14ac:dyDescent="0.25">
      <c r="A88" s="26" t="s">
        <v>1380</v>
      </c>
      <c r="B88" s="27">
        <v>876.15</v>
      </c>
      <c r="C88" s="27">
        <v>307339.53999999998</v>
      </c>
      <c r="D88" t="str">
        <f t="shared" si="21"/>
        <v>15201</v>
      </c>
      <c r="E88" t="s">
        <v>2642</v>
      </c>
      <c r="F88" s="3">
        <f t="shared" si="22"/>
        <v>876.15</v>
      </c>
      <c r="G88" s="2">
        <f>VLOOKUP($D88,$M:$P,3,FALSE)</f>
        <v>307339.55</v>
      </c>
      <c r="H88" s="3">
        <f t="shared" si="17"/>
        <v>1.0000000009313226E-2</v>
      </c>
      <c r="I88" s="2" t="str">
        <f t="shared" si="15"/>
        <v>Yes</v>
      </c>
      <c r="J88">
        <f t="shared" si="16"/>
        <v>876.15</v>
      </c>
      <c r="K88" s="3">
        <f t="shared" si="23"/>
        <v>0</v>
      </c>
      <c r="M88" t="s">
        <v>1126</v>
      </c>
      <c r="N88" s="2">
        <v>318.95</v>
      </c>
      <c r="O88" s="2">
        <v>101386.85</v>
      </c>
      <c r="P88" s="104" t="str">
        <f>IFERROR(IF(VLOOKUP($M88,$S:$U,3,FALSE)&gt;0,VLOOKUP($M88,'District Data'!$A:$N,14,FALSE),""),"")</f>
        <v>Yes</v>
      </c>
      <c r="Q88" s="2">
        <f t="shared" si="18"/>
        <v>0</v>
      </c>
      <c r="S88" s="26" t="s">
        <v>1396</v>
      </c>
      <c r="T88" s="27">
        <v>20.59</v>
      </c>
      <c r="U88" s="27">
        <v>299.99</v>
      </c>
      <c r="V88" s="27">
        <v>320.58</v>
      </c>
      <c r="W88" t="str">
        <f t="shared" si="19"/>
        <v>14400</v>
      </c>
      <c r="X88" t="s">
        <v>2642</v>
      </c>
      <c r="Y88" s="2">
        <f t="shared" si="20"/>
        <v>299.99</v>
      </c>
      <c r="Z88" s="3"/>
      <c r="AA88" s="26" t="s">
        <v>1396</v>
      </c>
      <c r="AB88" s="27">
        <v>0</v>
      </c>
      <c r="AC88" s="27">
        <v>18.8</v>
      </c>
      <c r="AD88" s="27">
        <v>18.8</v>
      </c>
    </row>
    <row r="89" spans="1:30" x14ac:dyDescent="0.25">
      <c r="A89" s="26" t="s">
        <v>425</v>
      </c>
      <c r="B89" s="27">
        <v>456.3</v>
      </c>
      <c r="C89" s="27">
        <v>161264.30000000002</v>
      </c>
      <c r="D89" t="str">
        <f t="shared" si="21"/>
        <v>15204</v>
      </c>
      <c r="E89" t="s">
        <v>2642</v>
      </c>
      <c r="F89" s="3">
        <f t="shared" si="22"/>
        <v>456.3</v>
      </c>
      <c r="G89" s="2">
        <f t="shared" si="14"/>
        <v>161258.07</v>
      </c>
      <c r="H89" s="3">
        <f t="shared" si="17"/>
        <v>-6.2300000000104774</v>
      </c>
      <c r="I89" s="2" t="str">
        <f t="shared" si="15"/>
        <v>Yes</v>
      </c>
      <c r="J89">
        <f t="shared" si="16"/>
        <v>456.3</v>
      </c>
      <c r="K89" s="3">
        <f t="shared" si="23"/>
        <v>0</v>
      </c>
      <c r="M89" t="s">
        <v>1176</v>
      </c>
      <c r="N89" s="2">
        <v>0</v>
      </c>
      <c r="O89" s="2">
        <v>0</v>
      </c>
      <c r="P89" s="104" t="str">
        <f>IFERROR(IF(VLOOKUP($M89,$S:$U,3,FALSE)&gt;0,VLOOKUP($M89,'District Data'!$A:$N,14,FALSE),""),"")</f>
        <v/>
      </c>
      <c r="Q89" s="2">
        <f t="shared" si="18"/>
        <v>0</v>
      </c>
      <c r="S89" s="26" t="s">
        <v>1380</v>
      </c>
      <c r="T89" s="27">
        <v>4725.93</v>
      </c>
      <c r="U89" s="27">
        <v>876.15</v>
      </c>
      <c r="V89" s="27">
        <v>5602.08</v>
      </c>
      <c r="W89" t="str">
        <f t="shared" si="19"/>
        <v>15201</v>
      </c>
      <c r="X89" t="s">
        <v>2642</v>
      </c>
      <c r="Y89" s="2">
        <f t="shared" si="20"/>
        <v>876.15</v>
      </c>
      <c r="Z89" s="3"/>
      <c r="AA89" s="26" t="s">
        <v>1380</v>
      </c>
      <c r="AB89" s="27">
        <v>30.7</v>
      </c>
      <c r="AC89" s="27">
        <v>0</v>
      </c>
      <c r="AD89" s="27">
        <v>30.7</v>
      </c>
    </row>
    <row r="90" spans="1:30" x14ac:dyDescent="0.25">
      <c r="A90" s="26" t="s">
        <v>1918</v>
      </c>
      <c r="B90" s="27">
        <v>24.419999999999998</v>
      </c>
      <c r="C90" s="27">
        <v>9083.5500000000011</v>
      </c>
      <c r="D90" t="str">
        <f t="shared" si="21"/>
        <v>15206</v>
      </c>
      <c r="E90" t="s">
        <v>2642</v>
      </c>
      <c r="F90" s="3">
        <f t="shared" si="22"/>
        <v>24.419999999999998</v>
      </c>
      <c r="G90" s="2">
        <f t="shared" si="14"/>
        <v>9083.2199999999993</v>
      </c>
      <c r="H90" s="3">
        <f t="shared" si="17"/>
        <v>-0.33000000000174623</v>
      </c>
      <c r="I90" s="2" t="str">
        <f t="shared" si="15"/>
        <v>Yes</v>
      </c>
      <c r="J90">
        <f t="shared" si="16"/>
        <v>24.42</v>
      </c>
      <c r="K90" s="3">
        <f t="shared" si="23"/>
        <v>0</v>
      </c>
      <c r="M90" t="s">
        <v>540</v>
      </c>
      <c r="N90" s="2">
        <v>1605.8</v>
      </c>
      <c r="O90" s="2">
        <v>514584.68</v>
      </c>
      <c r="P90" s="104" t="str">
        <f>IFERROR(IF(VLOOKUP($M90,$S:$U,3,FALSE)&gt;0,VLOOKUP($M90,'District Data'!$A:$N,14,FALSE),""),"")</f>
        <v>Yes</v>
      </c>
      <c r="Q90" s="2">
        <f t="shared" si="18"/>
        <v>2.2737367544323206E-13</v>
      </c>
      <c r="S90" s="26" t="s">
        <v>425</v>
      </c>
      <c r="T90" s="27">
        <v>550.75</v>
      </c>
      <c r="U90" s="27">
        <v>456.3</v>
      </c>
      <c r="V90" s="27">
        <v>1007.05</v>
      </c>
      <c r="W90" t="str">
        <f t="shared" si="19"/>
        <v>15204</v>
      </c>
      <c r="X90" t="s">
        <v>2642</v>
      </c>
      <c r="Y90" s="2">
        <f t="shared" si="20"/>
        <v>456.3</v>
      </c>
      <c r="Z90" s="3"/>
      <c r="AA90" s="26" t="s">
        <v>425</v>
      </c>
      <c r="AB90" s="27">
        <v>0</v>
      </c>
      <c r="AC90" s="27">
        <v>0</v>
      </c>
      <c r="AD90" s="27">
        <v>0</v>
      </c>
    </row>
    <row r="91" spans="1:30" x14ac:dyDescent="0.25">
      <c r="A91" s="26" t="s">
        <v>1587</v>
      </c>
      <c r="B91" s="27">
        <v>41.6</v>
      </c>
      <c r="C91" s="27">
        <v>13670.93</v>
      </c>
      <c r="D91" t="str">
        <f t="shared" si="21"/>
        <v>16020</v>
      </c>
      <c r="E91" t="s">
        <v>2642</v>
      </c>
      <c r="F91" s="3">
        <f t="shared" si="22"/>
        <v>41.6</v>
      </c>
      <c r="G91" s="2">
        <f t="shared" si="14"/>
        <v>13670.92</v>
      </c>
      <c r="H91" s="3">
        <f t="shared" si="17"/>
        <v>-1.0000000000218279E-2</v>
      </c>
      <c r="I91" s="2" t="str">
        <f t="shared" si="15"/>
        <v>Yes</v>
      </c>
      <c r="J91">
        <f t="shared" si="16"/>
        <v>41.6</v>
      </c>
      <c r="K91" s="3">
        <f t="shared" si="23"/>
        <v>0</v>
      </c>
      <c r="M91" t="s">
        <v>2085</v>
      </c>
      <c r="N91" s="2">
        <v>184.49</v>
      </c>
      <c r="O91" s="2">
        <v>58600.74</v>
      </c>
      <c r="P91" s="104" t="str">
        <f>IFERROR(IF(VLOOKUP($M91,$S:$U,3,FALSE)&gt;0,VLOOKUP($M91,'District Data'!$A:$N,14,FALSE),""),"")</f>
        <v>Yes</v>
      </c>
      <c r="Q91" s="2">
        <f t="shared" si="18"/>
        <v>0</v>
      </c>
      <c r="S91" s="26" t="s">
        <v>1918</v>
      </c>
      <c r="T91" s="27">
        <v>1131.0899999999999</v>
      </c>
      <c r="U91" s="27">
        <v>24.419999999999998</v>
      </c>
      <c r="V91" s="27">
        <v>1155.51</v>
      </c>
      <c r="W91" t="str">
        <f t="shared" si="19"/>
        <v>15206</v>
      </c>
      <c r="X91" t="s">
        <v>2642</v>
      </c>
      <c r="Y91" s="2">
        <f t="shared" si="20"/>
        <v>24.419999999999998</v>
      </c>
      <c r="Z91" s="3"/>
      <c r="AA91" s="26" t="s">
        <v>1918</v>
      </c>
      <c r="AB91" s="27">
        <v>15.4</v>
      </c>
      <c r="AC91" s="27">
        <v>0</v>
      </c>
      <c r="AD91" s="27">
        <v>15.4</v>
      </c>
    </row>
    <row r="92" spans="1:30" x14ac:dyDescent="0.25">
      <c r="A92" s="26" t="s">
        <v>219</v>
      </c>
      <c r="B92" s="27">
        <v>73.45</v>
      </c>
      <c r="C92" s="27">
        <v>23288.65</v>
      </c>
      <c r="D92" t="str">
        <f t="shared" si="21"/>
        <v>16046</v>
      </c>
      <c r="E92" t="s">
        <v>2642</v>
      </c>
      <c r="F92" s="3">
        <f t="shared" si="22"/>
        <v>73.45</v>
      </c>
      <c r="G92" s="2">
        <f t="shared" si="14"/>
        <v>23288.65</v>
      </c>
      <c r="H92" s="3">
        <f t="shared" si="17"/>
        <v>0</v>
      </c>
      <c r="I92" s="2" t="str">
        <f t="shared" si="15"/>
        <v>Yes</v>
      </c>
      <c r="J92">
        <f t="shared" si="16"/>
        <v>73.45</v>
      </c>
      <c r="K92" s="3">
        <f t="shared" si="23"/>
        <v>0</v>
      </c>
      <c r="M92" t="s">
        <v>1600</v>
      </c>
      <c r="N92" s="2">
        <v>208.02</v>
      </c>
      <c r="O92" s="2">
        <v>66074.77</v>
      </c>
      <c r="P92" s="104" t="str">
        <f>IFERROR(IF(VLOOKUP($M92,$S:$U,3,FALSE)&gt;0,VLOOKUP($M92,'District Data'!$A:$N,14,FALSE),""),"")</f>
        <v>Yes</v>
      </c>
      <c r="Q92" s="2">
        <f t="shared" si="18"/>
        <v>-2.8421709430404007E-14</v>
      </c>
      <c r="S92" s="26" t="s">
        <v>1587</v>
      </c>
      <c r="T92" s="27"/>
      <c r="U92" s="27">
        <v>41.6</v>
      </c>
      <c r="V92" s="27">
        <v>41.6</v>
      </c>
      <c r="W92" t="str">
        <f t="shared" si="19"/>
        <v>16020</v>
      </c>
      <c r="X92" t="s">
        <v>2642</v>
      </c>
      <c r="Y92" s="2">
        <f t="shared" si="20"/>
        <v>41.6</v>
      </c>
      <c r="Z92" s="3"/>
      <c r="AA92" s="26" t="s">
        <v>1587</v>
      </c>
      <c r="AB92" s="27"/>
      <c r="AC92" s="27">
        <v>0</v>
      </c>
      <c r="AD92" s="27">
        <v>0</v>
      </c>
    </row>
    <row r="93" spans="1:30" x14ac:dyDescent="0.25">
      <c r="A93" s="26" t="s">
        <v>1590</v>
      </c>
      <c r="B93" s="27">
        <v>183.89000000000001</v>
      </c>
      <c r="C93" s="27">
        <v>61420.84</v>
      </c>
      <c r="D93" t="str">
        <f t="shared" si="21"/>
        <v>16048</v>
      </c>
      <c r="E93" t="s">
        <v>2642</v>
      </c>
      <c r="F93" s="3">
        <f t="shared" si="22"/>
        <v>183.89000000000001</v>
      </c>
      <c r="G93" s="2">
        <f t="shared" si="14"/>
        <v>61420.84</v>
      </c>
      <c r="H93" s="3">
        <f t="shared" si="17"/>
        <v>0</v>
      </c>
      <c r="I93" s="2" t="str">
        <f t="shared" si="15"/>
        <v>Yes</v>
      </c>
      <c r="J93">
        <f t="shared" si="16"/>
        <v>183.89</v>
      </c>
      <c r="K93" s="3">
        <f t="shared" si="23"/>
        <v>0</v>
      </c>
      <c r="M93" t="s">
        <v>419</v>
      </c>
      <c r="N93" s="2">
        <v>181.48</v>
      </c>
      <c r="O93" s="2">
        <v>57625.86</v>
      </c>
      <c r="P93" s="104" t="str">
        <f>IFERROR(IF(VLOOKUP($M93,$S:$U,3,FALSE)&gt;0,VLOOKUP($M93,'District Data'!$A:$N,14,FALSE),""),"")</f>
        <v>Yes</v>
      </c>
      <c r="Q93" s="2">
        <f t="shared" si="18"/>
        <v>0</v>
      </c>
      <c r="S93" s="26" t="s">
        <v>219</v>
      </c>
      <c r="T93" s="27"/>
      <c r="U93" s="27">
        <v>73.45</v>
      </c>
      <c r="V93" s="27">
        <v>73.45</v>
      </c>
      <c r="W93" t="str">
        <f t="shared" si="19"/>
        <v>16046</v>
      </c>
      <c r="X93" t="s">
        <v>2642</v>
      </c>
      <c r="Y93" s="2">
        <f t="shared" si="20"/>
        <v>73.45</v>
      </c>
      <c r="Z93" s="3"/>
      <c r="AA93" s="26" t="s">
        <v>219</v>
      </c>
      <c r="AB93" s="27"/>
      <c r="AC93" s="27">
        <v>4.9000000000000004</v>
      </c>
      <c r="AD93" s="27">
        <v>4.9000000000000004</v>
      </c>
    </row>
    <row r="94" spans="1:30" x14ac:dyDescent="0.25">
      <c r="A94" s="26" t="s">
        <v>340</v>
      </c>
      <c r="B94" s="27">
        <v>422.26</v>
      </c>
      <c r="C94" s="27">
        <v>148049.15000000002</v>
      </c>
      <c r="D94" t="str">
        <f t="shared" si="21"/>
        <v>16049</v>
      </c>
      <c r="E94" t="s">
        <v>2642</v>
      </c>
      <c r="F94" s="3">
        <f t="shared" si="22"/>
        <v>422.26</v>
      </c>
      <c r="G94" s="2">
        <f t="shared" si="14"/>
        <v>148168.75</v>
      </c>
      <c r="H94" s="3">
        <f t="shared" si="17"/>
        <v>119.59999999997672</v>
      </c>
      <c r="I94" s="2" t="str">
        <f t="shared" si="15"/>
        <v>Yes</v>
      </c>
      <c r="J94">
        <f t="shared" si="16"/>
        <v>422.26</v>
      </c>
      <c r="K94" s="3">
        <f t="shared" si="23"/>
        <v>0</v>
      </c>
      <c r="M94" t="s">
        <v>1710</v>
      </c>
      <c r="N94" s="2">
        <v>58.1</v>
      </c>
      <c r="O94" s="2">
        <v>18414.27</v>
      </c>
      <c r="P94" s="104" t="str">
        <f>IFERROR(IF(VLOOKUP($M94,$S:$U,3,FALSE)&gt;0,VLOOKUP($M94,'District Data'!$A:$N,14,FALSE),""),"")</f>
        <v>Yes</v>
      </c>
      <c r="Q94" s="2">
        <f t="shared" si="18"/>
        <v>0</v>
      </c>
      <c r="S94" s="26" t="s">
        <v>1590</v>
      </c>
      <c r="T94" s="27">
        <v>446.86</v>
      </c>
      <c r="U94" s="27">
        <v>183.89000000000001</v>
      </c>
      <c r="V94" s="27">
        <v>630.75</v>
      </c>
      <c r="W94" t="str">
        <f t="shared" si="19"/>
        <v>16048</v>
      </c>
      <c r="X94" t="s">
        <v>2642</v>
      </c>
      <c r="Y94" s="2">
        <f t="shared" si="20"/>
        <v>183.89000000000001</v>
      </c>
      <c r="Z94" s="3"/>
      <c r="AA94" s="26" t="s">
        <v>1590</v>
      </c>
      <c r="AB94" s="27">
        <v>0</v>
      </c>
      <c r="AC94" s="27">
        <v>0</v>
      </c>
      <c r="AD94" s="27">
        <v>0</v>
      </c>
    </row>
    <row r="95" spans="1:30" x14ac:dyDescent="0.25">
      <c r="A95" s="26" t="s">
        <v>1547</v>
      </c>
      <c r="B95" s="27">
        <v>608.80999999999995</v>
      </c>
      <c r="C95" s="27">
        <v>213583.05</v>
      </c>
      <c r="D95" t="str">
        <f t="shared" si="21"/>
        <v>16050</v>
      </c>
      <c r="E95" t="s">
        <v>2642</v>
      </c>
      <c r="F95" s="3">
        <f t="shared" si="22"/>
        <v>608.80999999999995</v>
      </c>
      <c r="G95" s="2">
        <f t="shared" si="14"/>
        <v>213583.03</v>
      </c>
      <c r="H95" s="3">
        <f t="shared" si="17"/>
        <v>-1.9999999989522621E-2</v>
      </c>
      <c r="I95" s="2" t="str">
        <f t="shared" si="15"/>
        <v>Yes</v>
      </c>
      <c r="J95">
        <f t="shared" si="16"/>
        <v>608.80999999999995</v>
      </c>
      <c r="K95" s="3">
        <f t="shared" si="23"/>
        <v>0</v>
      </c>
      <c r="M95" t="s">
        <v>2336</v>
      </c>
      <c r="N95" s="2">
        <v>178.66</v>
      </c>
      <c r="O95" s="2">
        <v>56759.33</v>
      </c>
      <c r="P95" s="104" t="str">
        <f>IFERROR(IF(VLOOKUP($M95,$S:$U,3,FALSE)&gt;0,VLOOKUP($M95,'District Data'!$A:$N,14,FALSE),""),"")</f>
        <v>Yes</v>
      </c>
      <c r="Q95" s="2">
        <f t="shared" si="18"/>
        <v>2.8421709430404007E-14</v>
      </c>
      <c r="S95" s="26" t="s">
        <v>340</v>
      </c>
      <c r="T95" s="27">
        <v>268.38</v>
      </c>
      <c r="U95" s="27">
        <v>422.26</v>
      </c>
      <c r="V95" s="27">
        <v>690.64</v>
      </c>
      <c r="W95" t="str">
        <f t="shared" si="19"/>
        <v>16049</v>
      </c>
      <c r="X95" t="s">
        <v>2642</v>
      </c>
      <c r="Y95" s="2">
        <f t="shared" si="20"/>
        <v>422.26</v>
      </c>
      <c r="Z95" s="3"/>
      <c r="AA95" s="26" t="s">
        <v>340</v>
      </c>
      <c r="AB95" s="27">
        <v>0</v>
      </c>
      <c r="AC95" s="27">
        <v>28.1</v>
      </c>
      <c r="AD95" s="27">
        <v>28.1</v>
      </c>
    </row>
    <row r="96" spans="1:30" x14ac:dyDescent="0.25">
      <c r="A96" s="26" t="s">
        <v>1713</v>
      </c>
      <c r="B96" s="27">
        <v>13970.559999999998</v>
      </c>
      <c r="C96" s="27">
        <v>5131823.46</v>
      </c>
      <c r="D96" t="str">
        <f t="shared" si="21"/>
        <v>17001</v>
      </c>
      <c r="E96" t="s">
        <v>2642</v>
      </c>
      <c r="F96" s="3">
        <f t="shared" si="22"/>
        <v>13970.559999999998</v>
      </c>
      <c r="G96" s="2">
        <f t="shared" si="14"/>
        <v>5131573.07</v>
      </c>
      <c r="H96" s="3">
        <f t="shared" si="17"/>
        <v>-250.38999999966472</v>
      </c>
      <c r="I96" s="2" t="str">
        <f t="shared" si="15"/>
        <v>Yes</v>
      </c>
      <c r="J96">
        <f t="shared" si="16"/>
        <v>13970.56</v>
      </c>
      <c r="K96" s="3">
        <f t="shared" si="23"/>
        <v>0</v>
      </c>
      <c r="M96" t="s">
        <v>1407</v>
      </c>
      <c r="N96" s="2">
        <v>584.15</v>
      </c>
      <c r="O96" s="2">
        <v>185659.29</v>
      </c>
      <c r="P96" s="104" t="str">
        <f>IFERROR(IF(VLOOKUP($M96,$S:$U,3,FALSE)&gt;0,VLOOKUP($M96,'District Data'!$A:$N,14,FALSE),""),"")</f>
        <v>Yes</v>
      </c>
      <c r="Q96" s="2">
        <f t="shared" si="18"/>
        <v>1.1368683772161603E-13</v>
      </c>
      <c r="S96" s="26" t="s">
        <v>1547</v>
      </c>
      <c r="T96" s="27">
        <v>574.83999999999992</v>
      </c>
      <c r="U96" s="27">
        <v>608.80999999999995</v>
      </c>
      <c r="V96" s="27">
        <v>1183.6499999999999</v>
      </c>
      <c r="W96" t="str">
        <f t="shared" si="19"/>
        <v>16050</v>
      </c>
      <c r="X96" t="s">
        <v>2642</v>
      </c>
      <c r="Y96" s="2">
        <f t="shared" si="20"/>
        <v>608.80999999999995</v>
      </c>
      <c r="Z96" s="3"/>
      <c r="AA96" s="26" t="s">
        <v>1547</v>
      </c>
      <c r="AB96" s="27">
        <v>0</v>
      </c>
      <c r="AC96" s="27">
        <v>28.7</v>
      </c>
      <c r="AD96" s="27">
        <v>28.7</v>
      </c>
    </row>
    <row r="97" spans="1:30" x14ac:dyDescent="0.25">
      <c r="A97" s="26" t="s">
        <v>640</v>
      </c>
      <c r="B97" s="27">
        <v>20587.910000000003</v>
      </c>
      <c r="C97" s="27">
        <v>7222000.7399999984</v>
      </c>
      <c r="D97" t="str">
        <f t="shared" si="21"/>
        <v>17210</v>
      </c>
      <c r="E97" t="s">
        <v>2642</v>
      </c>
      <c r="F97" s="3">
        <f t="shared" si="22"/>
        <v>20587.910000000003</v>
      </c>
      <c r="G97" s="2">
        <f t="shared" si="14"/>
        <v>7222000.7199999997</v>
      </c>
      <c r="H97" s="3">
        <f t="shared" si="17"/>
        <v>-1.999999862164259E-2</v>
      </c>
      <c r="I97" s="2" t="str">
        <f t="shared" si="15"/>
        <v>Yes</v>
      </c>
      <c r="J97">
        <f t="shared" si="16"/>
        <v>20587.91</v>
      </c>
      <c r="K97" s="3">
        <f t="shared" si="23"/>
        <v>0</v>
      </c>
      <c r="M97" t="s">
        <v>1396</v>
      </c>
      <c r="N97" s="2">
        <v>299.99</v>
      </c>
      <c r="O97" s="2">
        <v>95320.99</v>
      </c>
      <c r="P97" s="104" t="str">
        <f>IFERROR(IF(VLOOKUP($M97,$S:$U,3,FALSE)&gt;0,VLOOKUP($M97,'District Data'!$A:$N,14,FALSE),""),"")</f>
        <v>Yes</v>
      </c>
      <c r="Q97" s="2">
        <f t="shared" si="18"/>
        <v>0</v>
      </c>
      <c r="S97" s="26" t="s">
        <v>1713</v>
      </c>
      <c r="T97" s="27">
        <v>35820.370000000017</v>
      </c>
      <c r="U97" s="27">
        <v>13970.56</v>
      </c>
      <c r="V97" s="27">
        <v>49790.930000000015</v>
      </c>
      <c r="W97" t="str">
        <f t="shared" si="19"/>
        <v>17001</v>
      </c>
      <c r="X97" t="s">
        <v>2642</v>
      </c>
      <c r="Y97" s="2">
        <f t="shared" si="20"/>
        <v>13970.56</v>
      </c>
      <c r="Z97" s="3"/>
      <c r="AA97" s="26" t="s">
        <v>1713</v>
      </c>
      <c r="AB97" s="27">
        <v>0</v>
      </c>
      <c r="AC97" s="27">
        <v>0</v>
      </c>
      <c r="AD97" s="27">
        <v>0</v>
      </c>
    </row>
    <row r="98" spans="1:30" x14ac:dyDescent="0.25">
      <c r="A98" s="26" t="s">
        <v>550</v>
      </c>
      <c r="B98" s="27">
        <v>0</v>
      </c>
      <c r="C98" s="27">
        <v>0</v>
      </c>
      <c r="D98" t="str">
        <f t="shared" si="21"/>
        <v>17216</v>
      </c>
      <c r="E98" t="s">
        <v>2642</v>
      </c>
      <c r="F98" s="3">
        <f t="shared" si="22"/>
        <v>0</v>
      </c>
      <c r="G98" s="2">
        <f t="shared" si="14"/>
        <v>0</v>
      </c>
      <c r="H98" s="3">
        <f t="shared" si="17"/>
        <v>0</v>
      </c>
      <c r="I98" s="2" t="str">
        <f t="shared" si="15"/>
        <v/>
      </c>
      <c r="J98">
        <f t="shared" si="16"/>
        <v>0</v>
      </c>
      <c r="K98" s="3">
        <f t="shared" si="23"/>
        <v>0</v>
      </c>
      <c r="M98" t="s">
        <v>2660</v>
      </c>
      <c r="N98" s="2">
        <v>0</v>
      </c>
      <c r="O98" s="2">
        <v>0</v>
      </c>
      <c r="P98" s="104" t="str">
        <f>IFERROR(IF(VLOOKUP($M98,$S:$U,3,FALSE)&gt;0,VLOOKUP($M98,'District Data'!$A:$N,14,FALSE),""),"")</f>
        <v/>
      </c>
      <c r="Q98" s="2" t="str">
        <f t="shared" si="18"/>
        <v/>
      </c>
      <c r="S98" s="26" t="s">
        <v>640</v>
      </c>
      <c r="T98" s="27">
        <v>331.7</v>
      </c>
      <c r="U98" s="27">
        <v>20587.91</v>
      </c>
      <c r="V98" s="27">
        <v>20919.61</v>
      </c>
      <c r="W98" t="str">
        <f t="shared" si="19"/>
        <v>17210</v>
      </c>
      <c r="X98" t="s">
        <v>2642</v>
      </c>
      <c r="Y98" s="2">
        <f t="shared" si="20"/>
        <v>20587.91</v>
      </c>
      <c r="Z98" s="3"/>
      <c r="AA98" s="26" t="s">
        <v>640</v>
      </c>
      <c r="AB98" s="27">
        <v>0</v>
      </c>
      <c r="AC98" s="27">
        <v>97.100000000000009</v>
      </c>
      <c r="AD98" s="27">
        <v>97.100000000000009</v>
      </c>
    </row>
    <row r="99" spans="1:30" x14ac:dyDescent="0.25">
      <c r="A99" s="26" t="s">
        <v>1144</v>
      </c>
      <c r="B99" s="27">
        <v>0</v>
      </c>
      <c r="C99" s="27">
        <v>0</v>
      </c>
      <c r="D99" t="str">
        <f t="shared" si="21"/>
        <v>17400</v>
      </c>
      <c r="E99" t="s">
        <v>2642</v>
      </c>
      <c r="F99" s="3">
        <f t="shared" si="22"/>
        <v>0</v>
      </c>
      <c r="G99" s="2">
        <f t="shared" si="14"/>
        <v>0</v>
      </c>
      <c r="H99" s="3">
        <f t="shared" si="17"/>
        <v>0</v>
      </c>
      <c r="I99" s="2" t="str">
        <f t="shared" si="15"/>
        <v/>
      </c>
      <c r="J99">
        <f t="shared" si="16"/>
        <v>0</v>
      </c>
      <c r="K99" s="3">
        <f t="shared" si="23"/>
        <v>0</v>
      </c>
      <c r="M99" t="s">
        <v>1380</v>
      </c>
      <c r="N99" s="2">
        <v>876.15</v>
      </c>
      <c r="O99" s="2">
        <v>307339.55</v>
      </c>
      <c r="P99" s="104" t="str">
        <f>IFERROR(IF(VLOOKUP($M99,$S:$U,3,FALSE)&gt;0,VLOOKUP($M99,'District Data'!$A:$N,14,FALSE),""),"")</f>
        <v>Yes</v>
      </c>
      <c r="Q99" s="2">
        <f t="shared" si="18"/>
        <v>0</v>
      </c>
      <c r="S99" s="26" t="s">
        <v>550</v>
      </c>
      <c r="T99" s="27">
        <v>4356.08</v>
      </c>
      <c r="U99" s="27"/>
      <c r="V99" s="27">
        <v>4356.08</v>
      </c>
      <c r="W99" t="str">
        <f t="shared" si="19"/>
        <v>17216</v>
      </c>
      <c r="X99" t="s">
        <v>2642</v>
      </c>
      <c r="Y99" s="2">
        <f t="shared" si="20"/>
        <v>0</v>
      </c>
      <c r="Z99" s="3"/>
      <c r="AA99" s="26" t="s">
        <v>550</v>
      </c>
      <c r="AB99" s="27">
        <v>39.700000000000003</v>
      </c>
      <c r="AC99" s="27"/>
      <c r="AD99" s="27">
        <v>39.700000000000003</v>
      </c>
    </row>
    <row r="100" spans="1:30" x14ac:dyDescent="0.25">
      <c r="A100" s="26" t="s">
        <v>784</v>
      </c>
      <c r="B100" s="27">
        <v>14090.48</v>
      </c>
      <c r="C100" s="27">
        <v>5175650.9899999993</v>
      </c>
      <c r="D100" t="str">
        <f t="shared" si="21"/>
        <v>17401</v>
      </c>
      <c r="E100" t="s">
        <v>2642</v>
      </c>
      <c r="F100" s="3">
        <f t="shared" si="22"/>
        <v>14090.48</v>
      </c>
      <c r="G100" s="2">
        <f t="shared" si="14"/>
        <v>5175651.0199999996</v>
      </c>
      <c r="H100" s="3">
        <f t="shared" si="17"/>
        <v>3.0000000260770321E-2</v>
      </c>
      <c r="I100" s="2" t="str">
        <f t="shared" si="15"/>
        <v>Yes</v>
      </c>
      <c r="J100">
        <f t="shared" si="16"/>
        <v>14090.48</v>
      </c>
      <c r="K100" s="3">
        <f t="shared" si="23"/>
        <v>0</v>
      </c>
      <c r="M100" t="s">
        <v>425</v>
      </c>
      <c r="N100" s="2">
        <v>456.3</v>
      </c>
      <c r="O100" s="2">
        <v>161258.07</v>
      </c>
      <c r="P100" s="104" t="str">
        <f>IFERROR(IF(VLOOKUP($M100,$S:$U,3,FALSE)&gt;0,VLOOKUP($M100,'District Data'!$A:$N,14,FALSE),""),"")</f>
        <v>Yes</v>
      </c>
      <c r="Q100" s="2">
        <f t="shared" si="18"/>
        <v>0</v>
      </c>
      <c r="S100" s="26" t="s">
        <v>1144</v>
      </c>
      <c r="T100" s="27">
        <v>3928.92</v>
      </c>
      <c r="U100" s="27"/>
      <c r="V100" s="27">
        <v>3928.92</v>
      </c>
      <c r="W100" t="str">
        <f t="shared" si="19"/>
        <v>17400</v>
      </c>
      <c r="X100" t="s">
        <v>2642</v>
      </c>
      <c r="Y100" s="2">
        <f t="shared" si="20"/>
        <v>0</v>
      </c>
      <c r="Z100" s="3"/>
      <c r="AA100" s="26" t="s">
        <v>1144</v>
      </c>
      <c r="AB100" s="27">
        <v>0</v>
      </c>
      <c r="AC100" s="27"/>
      <c r="AD100" s="27">
        <v>0</v>
      </c>
    </row>
    <row r="101" spans="1:30" x14ac:dyDescent="0.25">
      <c r="A101" s="26" t="s">
        <v>2197</v>
      </c>
      <c r="B101" s="27">
        <v>50.28</v>
      </c>
      <c r="C101" s="27">
        <v>18128.739999999998</v>
      </c>
      <c r="D101" t="str">
        <f t="shared" si="21"/>
        <v>17402</v>
      </c>
      <c r="E101" t="s">
        <v>2642</v>
      </c>
      <c r="F101" s="3">
        <f t="shared" si="22"/>
        <v>50.28</v>
      </c>
      <c r="G101" s="2">
        <f t="shared" si="14"/>
        <v>18128.740000000002</v>
      </c>
      <c r="H101" s="3">
        <f t="shared" si="17"/>
        <v>0</v>
      </c>
      <c r="I101" s="2" t="str">
        <f t="shared" si="15"/>
        <v>Yes</v>
      </c>
      <c r="J101">
        <f t="shared" si="16"/>
        <v>50.28</v>
      </c>
      <c r="K101" s="3">
        <f t="shared" si="23"/>
        <v>0</v>
      </c>
      <c r="M101" t="s">
        <v>1918</v>
      </c>
      <c r="N101" s="2">
        <v>24.42</v>
      </c>
      <c r="O101" s="2">
        <v>9083.2199999999993</v>
      </c>
      <c r="P101" s="104" t="str">
        <f>IFERROR(IF(VLOOKUP($M101,$S:$U,3,FALSE)&gt;0,VLOOKUP($M101,'District Data'!$A:$N,14,FALSE),""),"")</f>
        <v>Yes</v>
      </c>
      <c r="Q101" s="2">
        <f t="shared" si="18"/>
        <v>-3.5527136788005009E-15</v>
      </c>
      <c r="S101" s="26" t="s">
        <v>784</v>
      </c>
      <c r="T101" s="27">
        <v>3512.1899999999996</v>
      </c>
      <c r="U101" s="27">
        <v>14090.479999999998</v>
      </c>
      <c r="V101" s="27">
        <v>17602.669999999998</v>
      </c>
      <c r="W101" t="str">
        <f t="shared" si="19"/>
        <v>17401</v>
      </c>
      <c r="X101" t="s">
        <v>2642</v>
      </c>
      <c r="Y101" s="2">
        <f t="shared" si="20"/>
        <v>14090.479999999998</v>
      </c>
      <c r="Z101" s="3"/>
      <c r="AA101" s="26" t="s">
        <v>784</v>
      </c>
      <c r="AB101" s="27">
        <v>0</v>
      </c>
      <c r="AC101" s="27">
        <v>46.9</v>
      </c>
      <c r="AD101" s="27">
        <v>46.9</v>
      </c>
    </row>
    <row r="102" spans="1:30" x14ac:dyDescent="0.25">
      <c r="A102" s="26" t="s">
        <v>1619</v>
      </c>
      <c r="B102" s="27">
        <v>7135.39</v>
      </c>
      <c r="C102" s="27">
        <v>2620883.9499999993</v>
      </c>
      <c r="D102" t="str">
        <f t="shared" si="21"/>
        <v>17403</v>
      </c>
      <c r="E102" t="s">
        <v>2642</v>
      </c>
      <c r="F102" s="3">
        <f t="shared" si="22"/>
        <v>7135.39</v>
      </c>
      <c r="G102" s="2">
        <f t="shared" si="14"/>
        <v>2620883.96</v>
      </c>
      <c r="H102" s="3">
        <f t="shared" si="17"/>
        <v>1.0000000707805157E-2</v>
      </c>
      <c r="I102" s="2" t="str">
        <f t="shared" si="15"/>
        <v>Yes</v>
      </c>
      <c r="J102">
        <f t="shared" si="16"/>
        <v>7135.39</v>
      </c>
      <c r="K102" s="3">
        <f t="shared" si="23"/>
        <v>0</v>
      </c>
      <c r="M102" t="s">
        <v>1587</v>
      </c>
      <c r="N102" s="2">
        <v>41.6</v>
      </c>
      <c r="O102" s="2">
        <v>13670.92</v>
      </c>
      <c r="P102" s="104" t="str">
        <f>IFERROR(IF(VLOOKUP($M102,$S:$U,3,FALSE)&gt;0,VLOOKUP($M102,'District Data'!$A:$N,14,FALSE),""),"")</f>
        <v>Yes</v>
      </c>
      <c r="Q102" s="2">
        <f t="shared" si="18"/>
        <v>0</v>
      </c>
      <c r="S102" s="26" t="s">
        <v>2197</v>
      </c>
      <c r="T102" s="27">
        <v>1379.8799999999999</v>
      </c>
      <c r="U102" s="27">
        <v>50.28</v>
      </c>
      <c r="V102" s="27">
        <v>1430.1599999999999</v>
      </c>
      <c r="W102" t="str">
        <f t="shared" si="19"/>
        <v>17402</v>
      </c>
      <c r="X102" t="s">
        <v>2642</v>
      </c>
      <c r="Y102" s="2">
        <f t="shared" si="20"/>
        <v>50.28</v>
      </c>
      <c r="Z102" s="3"/>
      <c r="AA102" s="26" t="s">
        <v>2197</v>
      </c>
      <c r="AB102" s="27">
        <v>0</v>
      </c>
      <c r="AC102" s="27">
        <v>0</v>
      </c>
      <c r="AD102" s="27">
        <v>0</v>
      </c>
    </row>
    <row r="103" spans="1:30" x14ac:dyDescent="0.25">
      <c r="A103" s="26" t="s">
        <v>1862</v>
      </c>
      <c r="B103" s="27">
        <v>42.910000000000004</v>
      </c>
      <c r="C103" s="27">
        <v>15777.899999999998</v>
      </c>
      <c r="D103" t="str">
        <f t="shared" si="21"/>
        <v>17404</v>
      </c>
      <c r="E103" t="s">
        <v>2642</v>
      </c>
      <c r="F103" s="3">
        <f t="shared" si="22"/>
        <v>42.910000000000004</v>
      </c>
      <c r="G103" s="2">
        <f t="shared" si="14"/>
        <v>15777.89</v>
      </c>
      <c r="H103" s="3">
        <f t="shared" si="17"/>
        <v>-9.9999999983992893E-3</v>
      </c>
      <c r="I103" s="2" t="str">
        <f t="shared" si="15"/>
        <v>Yes</v>
      </c>
      <c r="J103">
        <f t="shared" si="16"/>
        <v>42.91</v>
      </c>
      <c r="K103" s="3">
        <f t="shared" si="23"/>
        <v>0</v>
      </c>
      <c r="M103" t="s">
        <v>219</v>
      </c>
      <c r="N103" s="2">
        <v>73.45</v>
      </c>
      <c r="O103" s="2">
        <v>23288.65</v>
      </c>
      <c r="P103" s="104" t="str">
        <f>IFERROR(IF(VLOOKUP($M103,$S:$U,3,FALSE)&gt;0,VLOOKUP($M103,'District Data'!$A:$N,14,FALSE),""),"")</f>
        <v>Yes</v>
      </c>
      <c r="Q103" s="2">
        <f t="shared" si="18"/>
        <v>0</v>
      </c>
      <c r="S103" s="26" t="s">
        <v>1619</v>
      </c>
      <c r="T103" s="27">
        <v>7224.8300000000008</v>
      </c>
      <c r="U103" s="27">
        <v>7135.3900000000012</v>
      </c>
      <c r="V103" s="27">
        <v>14360.220000000001</v>
      </c>
      <c r="W103" t="str">
        <f t="shared" si="19"/>
        <v>17403</v>
      </c>
      <c r="X103" t="s">
        <v>2642</v>
      </c>
      <c r="Y103" s="2">
        <f t="shared" si="20"/>
        <v>7135.3900000000012</v>
      </c>
      <c r="Z103" s="3"/>
      <c r="AA103" s="26" t="s">
        <v>1619</v>
      </c>
      <c r="AB103" s="27">
        <v>0</v>
      </c>
      <c r="AC103" s="27">
        <v>0</v>
      </c>
      <c r="AD103" s="27">
        <v>0</v>
      </c>
    </row>
    <row r="104" spans="1:30" x14ac:dyDescent="0.25">
      <c r="A104" s="26" t="s">
        <v>91</v>
      </c>
      <c r="B104" s="27">
        <v>1350.72</v>
      </c>
      <c r="C104" s="27">
        <v>496127.19</v>
      </c>
      <c r="D104" t="str">
        <f t="shared" si="21"/>
        <v>17405</v>
      </c>
      <c r="E104" t="s">
        <v>2642</v>
      </c>
      <c r="F104" s="3">
        <f t="shared" si="22"/>
        <v>1350.72</v>
      </c>
      <c r="G104" s="2">
        <f t="shared" si="14"/>
        <v>496127.2</v>
      </c>
      <c r="H104" s="3">
        <f t="shared" si="17"/>
        <v>1.0000000009313226E-2</v>
      </c>
      <c r="I104" s="2" t="str">
        <f t="shared" si="15"/>
        <v>Yes</v>
      </c>
      <c r="J104">
        <f t="shared" si="16"/>
        <v>1350.72</v>
      </c>
      <c r="K104" s="3">
        <f t="shared" si="23"/>
        <v>0</v>
      </c>
      <c r="M104" t="s">
        <v>1590</v>
      </c>
      <c r="N104" s="2">
        <v>183.89</v>
      </c>
      <c r="O104" s="2">
        <v>61420.84</v>
      </c>
      <c r="P104" s="104" t="str">
        <f>IFERROR(IF(VLOOKUP($M104,$S:$U,3,FALSE)&gt;0,VLOOKUP($M104,'District Data'!$A:$N,14,FALSE),""),"")</f>
        <v>Yes</v>
      </c>
      <c r="Q104" s="2">
        <f t="shared" si="18"/>
        <v>2.8421709430404007E-14</v>
      </c>
      <c r="S104" s="26" t="s">
        <v>1862</v>
      </c>
      <c r="T104" s="27"/>
      <c r="U104" s="27">
        <v>42.910000000000004</v>
      </c>
      <c r="V104" s="27">
        <v>42.910000000000004</v>
      </c>
      <c r="W104" t="str">
        <f t="shared" si="19"/>
        <v>17404</v>
      </c>
      <c r="X104" t="s">
        <v>2642</v>
      </c>
      <c r="Y104" s="2">
        <f t="shared" si="20"/>
        <v>42.910000000000004</v>
      </c>
      <c r="Z104" s="3"/>
      <c r="AA104" s="26" t="s">
        <v>1862</v>
      </c>
      <c r="AB104" s="27"/>
      <c r="AC104" s="27">
        <v>0</v>
      </c>
      <c r="AD104" s="27">
        <v>0</v>
      </c>
    </row>
    <row r="105" spans="1:30" x14ac:dyDescent="0.25">
      <c r="A105" s="26" t="s">
        <v>1898</v>
      </c>
      <c r="B105" s="27">
        <v>2748.59</v>
      </c>
      <c r="C105" s="27">
        <v>1009409.73</v>
      </c>
      <c r="D105" t="str">
        <f t="shared" si="21"/>
        <v>17406</v>
      </c>
      <c r="E105" t="s">
        <v>2642</v>
      </c>
      <c r="F105" s="3">
        <f t="shared" si="22"/>
        <v>2748.59</v>
      </c>
      <c r="G105" s="2">
        <f t="shared" si="14"/>
        <v>1009660.16</v>
      </c>
      <c r="H105" s="3">
        <f t="shared" si="17"/>
        <v>250.43000000005122</v>
      </c>
      <c r="I105" s="2" t="str">
        <f t="shared" si="15"/>
        <v>Yes</v>
      </c>
      <c r="J105">
        <f t="shared" si="16"/>
        <v>2748.59</v>
      </c>
      <c r="K105" s="3">
        <f t="shared" si="23"/>
        <v>0</v>
      </c>
      <c r="M105" t="s">
        <v>340</v>
      </c>
      <c r="N105" s="2">
        <v>422.26</v>
      </c>
      <c r="O105" s="2">
        <v>148168.75</v>
      </c>
      <c r="P105" s="104" t="str">
        <f>IFERROR(IF(VLOOKUP($M105,$S:$U,3,FALSE)&gt;0,VLOOKUP($M105,'District Data'!$A:$N,14,FALSE),""),"")</f>
        <v>Yes</v>
      </c>
      <c r="Q105" s="2">
        <f t="shared" si="18"/>
        <v>0</v>
      </c>
      <c r="S105" s="26" t="s">
        <v>91</v>
      </c>
      <c r="T105" s="27">
        <v>17800.03</v>
      </c>
      <c r="U105" s="27">
        <v>1350.72</v>
      </c>
      <c r="V105" s="27">
        <v>19150.75</v>
      </c>
      <c r="W105" t="str">
        <f t="shared" si="19"/>
        <v>17405</v>
      </c>
      <c r="X105" t="s">
        <v>2642</v>
      </c>
      <c r="Y105" s="2">
        <f t="shared" si="20"/>
        <v>1350.72</v>
      </c>
      <c r="Z105" s="3"/>
      <c r="AA105" s="26" t="s">
        <v>91</v>
      </c>
      <c r="AB105" s="27">
        <v>0</v>
      </c>
      <c r="AC105" s="27">
        <v>0</v>
      </c>
      <c r="AD105" s="27">
        <v>0</v>
      </c>
    </row>
    <row r="106" spans="1:30" x14ac:dyDescent="0.25">
      <c r="A106" s="26" t="s">
        <v>1682</v>
      </c>
      <c r="B106" s="27">
        <v>0</v>
      </c>
      <c r="C106" s="27">
        <v>0</v>
      </c>
      <c r="D106" t="str">
        <f t="shared" si="21"/>
        <v>17407</v>
      </c>
      <c r="E106" t="s">
        <v>2642</v>
      </c>
      <c r="F106" s="3">
        <f t="shared" si="22"/>
        <v>0</v>
      </c>
      <c r="G106" s="2">
        <f t="shared" si="14"/>
        <v>0</v>
      </c>
      <c r="H106" s="3">
        <f t="shared" si="17"/>
        <v>0</v>
      </c>
      <c r="I106" s="2" t="str">
        <f t="shared" si="15"/>
        <v/>
      </c>
      <c r="J106">
        <f t="shared" si="16"/>
        <v>0</v>
      </c>
      <c r="K106" s="3">
        <f t="shared" si="23"/>
        <v>0</v>
      </c>
      <c r="M106" t="s">
        <v>1547</v>
      </c>
      <c r="N106" s="2">
        <v>608.80999999999995</v>
      </c>
      <c r="O106" s="2">
        <v>213583.03</v>
      </c>
      <c r="P106" s="104" t="str">
        <f>IFERROR(IF(VLOOKUP($M106,$S:$U,3,FALSE)&gt;0,VLOOKUP($M106,'District Data'!$A:$N,14,FALSE),""),"")</f>
        <v>Yes</v>
      </c>
      <c r="Q106" s="2">
        <f t="shared" si="18"/>
        <v>0</v>
      </c>
      <c r="S106" s="26" t="s">
        <v>1898</v>
      </c>
      <c r="T106" s="27"/>
      <c r="U106" s="27">
        <v>2748.5899999999997</v>
      </c>
      <c r="V106" s="27">
        <v>2748.5899999999997</v>
      </c>
      <c r="W106" t="str">
        <f t="shared" si="19"/>
        <v>17406</v>
      </c>
      <c r="X106" t="s">
        <v>2642</v>
      </c>
      <c r="Y106" s="2">
        <f t="shared" si="20"/>
        <v>2748.5899999999997</v>
      </c>
      <c r="Z106" s="3"/>
      <c r="AA106" s="26" t="s">
        <v>1898</v>
      </c>
      <c r="AB106" s="27"/>
      <c r="AC106" s="27">
        <v>0</v>
      </c>
      <c r="AD106" s="27">
        <v>0</v>
      </c>
    </row>
    <row r="107" spans="1:30" x14ac:dyDescent="0.25">
      <c r="A107" s="26" t="s">
        <v>44</v>
      </c>
      <c r="B107" s="27">
        <v>12751.159999999998</v>
      </c>
      <c r="C107" s="27">
        <v>4473165.51</v>
      </c>
      <c r="D107" t="str">
        <f t="shared" si="21"/>
        <v>17408</v>
      </c>
      <c r="E107" t="s">
        <v>2642</v>
      </c>
      <c r="F107" s="3">
        <f t="shared" si="22"/>
        <v>12751.159999999998</v>
      </c>
      <c r="G107" s="2">
        <f t="shared" si="14"/>
        <v>4472926.3099999996</v>
      </c>
      <c r="H107" s="3">
        <f t="shared" si="17"/>
        <v>-239.20000000018626</v>
      </c>
      <c r="I107" s="2" t="str">
        <f t="shared" si="15"/>
        <v>Yes</v>
      </c>
      <c r="J107">
        <f t="shared" si="16"/>
        <v>12751.16</v>
      </c>
      <c r="K107" s="3">
        <f t="shared" si="23"/>
        <v>0</v>
      </c>
      <c r="M107" t="s">
        <v>1713</v>
      </c>
      <c r="N107" s="2">
        <v>13970.56</v>
      </c>
      <c r="O107" s="2">
        <v>5131573.07</v>
      </c>
      <c r="P107" s="104" t="str">
        <f>IFERROR(IF(VLOOKUP($M107,$S:$U,3,FALSE)&gt;0,VLOOKUP($M107,'District Data'!$A:$N,14,FALSE),""),"")</f>
        <v>Yes</v>
      </c>
      <c r="Q107" s="2">
        <f t="shared" si="18"/>
        <v>0</v>
      </c>
      <c r="S107" s="26" t="s">
        <v>1682</v>
      </c>
      <c r="T107" s="27">
        <v>3042.64</v>
      </c>
      <c r="U107" s="27"/>
      <c r="V107" s="27">
        <v>3042.64</v>
      </c>
      <c r="W107" t="str">
        <f t="shared" si="19"/>
        <v>17407</v>
      </c>
      <c r="X107" t="s">
        <v>2642</v>
      </c>
      <c r="Y107" s="2">
        <f t="shared" si="20"/>
        <v>0</v>
      </c>
      <c r="Z107" s="3"/>
      <c r="AA107" s="26" t="s">
        <v>1682</v>
      </c>
      <c r="AB107" s="27">
        <v>0</v>
      </c>
      <c r="AC107" s="27"/>
      <c r="AD107" s="27">
        <v>0</v>
      </c>
    </row>
    <row r="108" spans="1:30" x14ac:dyDescent="0.25">
      <c r="A108" s="26" t="s">
        <v>2089</v>
      </c>
      <c r="B108" s="27">
        <v>0</v>
      </c>
      <c r="C108" s="27">
        <v>0</v>
      </c>
      <c r="D108" t="str">
        <f t="shared" si="21"/>
        <v>17409</v>
      </c>
      <c r="E108" t="s">
        <v>2642</v>
      </c>
      <c r="F108" s="3">
        <f t="shared" si="22"/>
        <v>0</v>
      </c>
      <c r="G108" s="2">
        <f t="shared" si="14"/>
        <v>0</v>
      </c>
      <c r="H108" s="3">
        <f t="shared" si="17"/>
        <v>0</v>
      </c>
      <c r="I108" s="2" t="str">
        <f t="shared" si="15"/>
        <v/>
      </c>
      <c r="J108">
        <f t="shared" si="16"/>
        <v>0</v>
      </c>
      <c r="K108" s="3">
        <f t="shared" si="23"/>
        <v>0</v>
      </c>
      <c r="M108" t="s">
        <v>640</v>
      </c>
      <c r="N108" s="2">
        <v>20587.91</v>
      </c>
      <c r="O108" s="2">
        <v>7222000.7199999997</v>
      </c>
      <c r="P108" s="104" t="str">
        <f>IFERROR(IF(VLOOKUP($M108,$S:$U,3,FALSE)&gt;0,VLOOKUP($M108,'District Data'!$A:$N,14,FALSE),""),"")</f>
        <v>Yes</v>
      </c>
      <c r="Q108" s="2">
        <f t="shared" si="18"/>
        <v>0</v>
      </c>
      <c r="S108" s="26" t="s">
        <v>44</v>
      </c>
      <c r="T108" s="27">
        <v>4704.43</v>
      </c>
      <c r="U108" s="27">
        <v>12751.159999999996</v>
      </c>
      <c r="V108" s="27">
        <v>17455.589999999997</v>
      </c>
      <c r="W108" t="str">
        <f t="shared" si="19"/>
        <v>17408</v>
      </c>
      <c r="X108" t="s">
        <v>2642</v>
      </c>
      <c r="Y108" s="2">
        <f t="shared" si="20"/>
        <v>12751.159999999996</v>
      </c>
      <c r="Z108" s="3"/>
      <c r="AA108" s="26" t="s">
        <v>44</v>
      </c>
      <c r="AB108" s="27">
        <v>0</v>
      </c>
      <c r="AC108" s="27">
        <v>134.84</v>
      </c>
      <c r="AD108" s="27">
        <v>134.84</v>
      </c>
    </row>
    <row r="109" spans="1:30" x14ac:dyDescent="0.25">
      <c r="A109" s="26" t="s">
        <v>1883</v>
      </c>
      <c r="B109" s="27">
        <v>0</v>
      </c>
      <c r="C109" s="27">
        <v>0</v>
      </c>
      <c r="D109" t="str">
        <f t="shared" si="21"/>
        <v>17410</v>
      </c>
      <c r="E109" t="s">
        <v>2642</v>
      </c>
      <c r="F109" s="3">
        <f t="shared" si="22"/>
        <v>0</v>
      </c>
      <c r="G109" s="2">
        <f t="shared" si="14"/>
        <v>0</v>
      </c>
      <c r="H109" s="3">
        <f t="shared" si="17"/>
        <v>0</v>
      </c>
      <c r="I109" s="2" t="str">
        <f t="shared" si="15"/>
        <v/>
      </c>
      <c r="J109">
        <f t="shared" si="16"/>
        <v>0</v>
      </c>
      <c r="K109" s="3">
        <f t="shared" si="23"/>
        <v>0</v>
      </c>
      <c r="M109" t="s">
        <v>550</v>
      </c>
      <c r="N109" s="2">
        <v>0</v>
      </c>
      <c r="O109" s="2">
        <v>0</v>
      </c>
      <c r="P109" s="104" t="str">
        <f>IFERROR(IF(VLOOKUP($M109,$S:$U,3,FALSE)&gt;0,VLOOKUP($M109,'District Data'!$A:$N,14,FALSE),""),"")</f>
        <v/>
      </c>
      <c r="Q109" s="2">
        <f t="shared" si="18"/>
        <v>0</v>
      </c>
      <c r="S109" s="26" t="s">
        <v>2089</v>
      </c>
      <c r="T109" s="27">
        <v>8950.1299999999992</v>
      </c>
      <c r="U109" s="27"/>
      <c r="V109" s="27">
        <v>8950.1299999999992</v>
      </c>
      <c r="W109" t="str">
        <f t="shared" si="19"/>
        <v>17409</v>
      </c>
      <c r="X109" t="s">
        <v>2642</v>
      </c>
      <c r="Y109" s="2">
        <f t="shared" si="20"/>
        <v>0</v>
      </c>
      <c r="Z109" s="3"/>
      <c r="AA109" s="26" t="s">
        <v>2089</v>
      </c>
      <c r="AB109" s="27">
        <v>14.8</v>
      </c>
      <c r="AC109" s="27"/>
      <c r="AD109" s="27">
        <v>14.8</v>
      </c>
    </row>
    <row r="110" spans="1:30" x14ac:dyDescent="0.25">
      <c r="A110" s="26" t="s">
        <v>836</v>
      </c>
      <c r="B110" s="27">
        <v>0</v>
      </c>
      <c r="C110" s="27">
        <v>0</v>
      </c>
      <c r="D110" t="str">
        <f t="shared" si="21"/>
        <v>17411</v>
      </c>
      <c r="E110" t="s">
        <v>2642</v>
      </c>
      <c r="F110" s="3">
        <f t="shared" si="22"/>
        <v>0</v>
      </c>
      <c r="G110" s="2">
        <f t="shared" si="14"/>
        <v>0</v>
      </c>
      <c r="H110" s="3">
        <f t="shared" si="17"/>
        <v>0</v>
      </c>
      <c r="I110" s="2" t="str">
        <f t="shared" si="15"/>
        <v/>
      </c>
      <c r="J110">
        <f t="shared" si="16"/>
        <v>0</v>
      </c>
      <c r="K110" s="3">
        <f t="shared" si="23"/>
        <v>0</v>
      </c>
      <c r="M110" t="s">
        <v>1144</v>
      </c>
      <c r="N110" s="2">
        <v>0</v>
      </c>
      <c r="O110" s="2">
        <v>0</v>
      </c>
      <c r="P110" s="104" t="str">
        <f>IFERROR(IF(VLOOKUP($M110,$S:$U,3,FALSE)&gt;0,VLOOKUP($M110,'District Data'!$A:$N,14,FALSE),""),"")</f>
        <v/>
      </c>
      <c r="Q110" s="2">
        <f t="shared" si="18"/>
        <v>0</v>
      </c>
      <c r="S110" s="26" t="s">
        <v>1883</v>
      </c>
      <c r="T110" s="27">
        <v>7066.2400000000007</v>
      </c>
      <c r="U110" s="27"/>
      <c r="V110" s="27">
        <v>7066.2400000000007</v>
      </c>
      <c r="W110" t="str">
        <f t="shared" si="19"/>
        <v>17410</v>
      </c>
      <c r="X110" t="s">
        <v>2642</v>
      </c>
      <c r="Y110" s="2">
        <f t="shared" si="20"/>
        <v>0</v>
      </c>
      <c r="Z110" s="3"/>
      <c r="AA110" s="26" t="s">
        <v>1883</v>
      </c>
      <c r="AB110" s="27">
        <v>6.6</v>
      </c>
      <c r="AC110" s="27"/>
      <c r="AD110" s="27">
        <v>6.6</v>
      </c>
    </row>
    <row r="111" spans="1:30" x14ac:dyDescent="0.25">
      <c r="A111" s="26" t="s">
        <v>1842</v>
      </c>
      <c r="B111" s="27">
        <v>0</v>
      </c>
      <c r="C111" s="27">
        <v>0</v>
      </c>
      <c r="D111" t="str">
        <f t="shared" si="21"/>
        <v>17412</v>
      </c>
      <c r="E111" t="s">
        <v>2642</v>
      </c>
      <c r="F111" s="3">
        <f t="shared" si="22"/>
        <v>0</v>
      </c>
      <c r="G111" s="2">
        <f t="shared" si="14"/>
        <v>0</v>
      </c>
      <c r="H111" s="3">
        <f t="shared" si="17"/>
        <v>0</v>
      </c>
      <c r="I111" s="2" t="str">
        <f t="shared" si="15"/>
        <v/>
      </c>
      <c r="J111">
        <f t="shared" si="16"/>
        <v>0</v>
      </c>
      <c r="K111" s="3">
        <f t="shared" si="23"/>
        <v>0</v>
      </c>
      <c r="M111" t="s">
        <v>784</v>
      </c>
      <c r="N111" s="2">
        <v>14090.48</v>
      </c>
      <c r="O111" s="2">
        <v>5175651.0199999996</v>
      </c>
      <c r="P111" s="104" t="str">
        <f>IFERROR(IF(VLOOKUP($M111,$S:$U,3,FALSE)&gt;0,VLOOKUP($M111,'District Data'!$A:$N,14,FALSE),""),"")</f>
        <v>Yes</v>
      </c>
      <c r="Q111" s="2">
        <f t="shared" si="18"/>
        <v>-1.8189894035458565E-12</v>
      </c>
      <c r="S111" s="26" t="s">
        <v>836</v>
      </c>
      <c r="T111" s="27">
        <v>19103.910000000003</v>
      </c>
      <c r="U111" s="27"/>
      <c r="V111" s="27">
        <v>19103.910000000003</v>
      </c>
      <c r="W111" t="str">
        <f t="shared" si="19"/>
        <v>17411</v>
      </c>
      <c r="X111" t="s">
        <v>2642</v>
      </c>
      <c r="Y111" s="2">
        <f t="shared" si="20"/>
        <v>0</v>
      </c>
      <c r="Z111" s="3"/>
      <c r="AA111" s="26" t="s">
        <v>836</v>
      </c>
      <c r="AB111" s="27">
        <v>43</v>
      </c>
      <c r="AC111" s="27"/>
      <c r="AD111" s="27">
        <v>43</v>
      </c>
    </row>
    <row r="112" spans="1:30" x14ac:dyDescent="0.25">
      <c r="A112" s="26" t="s">
        <v>996</v>
      </c>
      <c r="B112" s="27">
        <v>0</v>
      </c>
      <c r="C112" s="27">
        <v>0</v>
      </c>
      <c r="D112" t="str">
        <f t="shared" si="21"/>
        <v>17414</v>
      </c>
      <c r="E112" t="s">
        <v>2642</v>
      </c>
      <c r="F112" s="3">
        <f t="shared" si="22"/>
        <v>0</v>
      </c>
      <c r="G112" s="2">
        <f t="shared" si="14"/>
        <v>0</v>
      </c>
      <c r="H112" s="3">
        <f t="shared" si="17"/>
        <v>0</v>
      </c>
      <c r="I112" s="2" t="str">
        <f t="shared" si="15"/>
        <v/>
      </c>
      <c r="J112">
        <f t="shared" si="16"/>
        <v>0</v>
      </c>
      <c r="K112" s="3">
        <f t="shared" si="23"/>
        <v>0</v>
      </c>
      <c r="M112" t="s">
        <v>2197</v>
      </c>
      <c r="N112" s="2">
        <v>50.28</v>
      </c>
      <c r="O112" s="2">
        <v>18128.740000000002</v>
      </c>
      <c r="P112" s="104" t="str">
        <f>IFERROR(IF(VLOOKUP($M112,$S:$U,3,FALSE)&gt;0,VLOOKUP($M112,'District Data'!$A:$N,14,FALSE),""),"")</f>
        <v>Yes</v>
      </c>
      <c r="Q112" s="2">
        <f t="shared" si="18"/>
        <v>0</v>
      </c>
      <c r="S112" s="26" t="s">
        <v>1842</v>
      </c>
      <c r="T112" s="27">
        <v>9146.32</v>
      </c>
      <c r="U112" s="27"/>
      <c r="V112" s="27">
        <v>9146.32</v>
      </c>
      <c r="W112" t="str">
        <f t="shared" si="19"/>
        <v>17412</v>
      </c>
      <c r="X112" t="s">
        <v>2642</v>
      </c>
      <c r="Y112" s="2">
        <f t="shared" si="20"/>
        <v>0</v>
      </c>
      <c r="Z112" s="3"/>
      <c r="AA112" s="26" t="s">
        <v>1842</v>
      </c>
      <c r="AB112" s="27">
        <v>0</v>
      </c>
      <c r="AC112" s="27"/>
      <c r="AD112" s="27">
        <v>0</v>
      </c>
    </row>
    <row r="113" spans="1:30" x14ac:dyDescent="0.25">
      <c r="A113" s="26" t="s">
        <v>910</v>
      </c>
      <c r="B113" s="27">
        <v>13418.510000000002</v>
      </c>
      <c r="C113" s="27">
        <v>4928589.2300000014</v>
      </c>
      <c r="D113" t="str">
        <f t="shared" si="21"/>
        <v>17415</v>
      </c>
      <c r="E113" t="s">
        <v>2642</v>
      </c>
      <c r="F113" s="3">
        <f t="shared" si="22"/>
        <v>13418.510000000002</v>
      </c>
      <c r="G113" s="2">
        <f t="shared" si="14"/>
        <v>4928839.63</v>
      </c>
      <c r="H113" s="3">
        <f t="shared" si="17"/>
        <v>250.39999999850988</v>
      </c>
      <c r="I113" s="2" t="str">
        <f t="shared" si="15"/>
        <v>Yes</v>
      </c>
      <c r="J113">
        <f t="shared" si="16"/>
        <v>13418.51</v>
      </c>
      <c r="K113" s="3">
        <f t="shared" si="23"/>
        <v>0</v>
      </c>
      <c r="M113" t="s">
        <v>1619</v>
      </c>
      <c r="N113" s="2">
        <v>7135.39</v>
      </c>
      <c r="O113" s="2">
        <v>2620883.96</v>
      </c>
      <c r="P113" s="104" t="str">
        <f>IFERROR(IF(VLOOKUP($M113,$S:$U,3,FALSE)&gt;0,VLOOKUP($M113,'District Data'!$A:$N,14,FALSE),""),"")</f>
        <v>Yes</v>
      </c>
      <c r="Q113" s="2">
        <f t="shared" si="18"/>
        <v>9.0949470177292824E-13</v>
      </c>
      <c r="S113" s="26" t="s">
        <v>996</v>
      </c>
      <c r="T113" s="27">
        <v>30667.11</v>
      </c>
      <c r="U113" s="27"/>
      <c r="V113" s="27">
        <v>30667.11</v>
      </c>
      <c r="W113" t="str">
        <f t="shared" si="19"/>
        <v>17414</v>
      </c>
      <c r="X113" t="s">
        <v>2642</v>
      </c>
      <c r="Y113" s="2">
        <f t="shared" si="20"/>
        <v>0</v>
      </c>
      <c r="Z113" s="3"/>
      <c r="AA113" s="26" t="s">
        <v>996</v>
      </c>
      <c r="AB113" s="27">
        <v>0</v>
      </c>
      <c r="AC113" s="27"/>
      <c r="AD113" s="27">
        <v>0</v>
      </c>
    </row>
    <row r="114" spans="1:30" x14ac:dyDescent="0.25">
      <c r="A114" s="26" t="s">
        <v>1347</v>
      </c>
      <c r="B114" s="27">
        <v>0</v>
      </c>
      <c r="C114" s="27">
        <v>0</v>
      </c>
      <c r="D114" t="str">
        <f t="shared" si="21"/>
        <v>17417</v>
      </c>
      <c r="E114" t="s">
        <v>2642</v>
      </c>
      <c r="F114" s="3">
        <f t="shared" si="22"/>
        <v>0</v>
      </c>
      <c r="G114" s="2">
        <f t="shared" si="14"/>
        <v>0</v>
      </c>
      <c r="H114" s="3">
        <f t="shared" si="17"/>
        <v>0</v>
      </c>
      <c r="I114" s="2" t="str">
        <f t="shared" si="15"/>
        <v/>
      </c>
      <c r="J114">
        <f t="shared" si="16"/>
        <v>0</v>
      </c>
      <c r="K114" s="3">
        <f t="shared" si="23"/>
        <v>0</v>
      </c>
      <c r="M114" t="s">
        <v>1862</v>
      </c>
      <c r="N114" s="2">
        <v>42.91</v>
      </c>
      <c r="O114" s="2">
        <v>15777.89</v>
      </c>
      <c r="P114" s="104" t="str">
        <f>IFERROR(IF(VLOOKUP($M114,$S:$U,3,FALSE)&gt;0,VLOOKUP($M114,'District Data'!$A:$N,14,FALSE),""),"")</f>
        <v>Yes</v>
      </c>
      <c r="Q114" s="2">
        <f t="shared" si="18"/>
        <v>7.1054273576010019E-15</v>
      </c>
      <c r="S114" s="26" t="s">
        <v>910</v>
      </c>
      <c r="T114" s="27">
        <v>11935.449999999999</v>
      </c>
      <c r="U114" s="27">
        <v>13418.510000000002</v>
      </c>
      <c r="V114" s="27">
        <v>25353.96</v>
      </c>
      <c r="W114" t="str">
        <f t="shared" si="19"/>
        <v>17415</v>
      </c>
      <c r="X114" t="s">
        <v>2642</v>
      </c>
      <c r="Y114" s="2">
        <f t="shared" si="20"/>
        <v>13418.510000000002</v>
      </c>
      <c r="Z114" s="3"/>
      <c r="AA114" s="26" t="s">
        <v>910</v>
      </c>
      <c r="AB114" s="27">
        <v>0</v>
      </c>
      <c r="AC114" s="27">
        <v>0</v>
      </c>
      <c r="AD114" s="27">
        <v>0</v>
      </c>
    </row>
    <row r="115" spans="1:30" x14ac:dyDescent="0.25">
      <c r="A115" s="26" t="s">
        <v>2399</v>
      </c>
      <c r="B115" s="27">
        <v>0</v>
      </c>
      <c r="C115" s="27">
        <v>0</v>
      </c>
      <c r="D115" t="str">
        <f t="shared" si="21"/>
        <v>17902</v>
      </c>
      <c r="E115" t="s">
        <v>2642</v>
      </c>
      <c r="F115" s="3">
        <f t="shared" si="22"/>
        <v>0</v>
      </c>
      <c r="G115" s="2">
        <f t="shared" si="14"/>
        <v>0</v>
      </c>
      <c r="H115" s="3">
        <f t="shared" si="17"/>
        <v>0</v>
      </c>
      <c r="I115" s="2" t="str">
        <f t="shared" si="15"/>
        <v/>
      </c>
      <c r="J115">
        <f t="shared" si="16"/>
        <v>0</v>
      </c>
      <c r="K115" s="3">
        <f t="shared" si="23"/>
        <v>0</v>
      </c>
      <c r="M115" t="s">
        <v>91</v>
      </c>
      <c r="N115" s="2">
        <v>1350.72</v>
      </c>
      <c r="O115" s="2">
        <v>496127.2</v>
      </c>
      <c r="P115" s="104" t="str">
        <f>IFERROR(IF(VLOOKUP($M115,$S:$U,3,FALSE)&gt;0,VLOOKUP($M115,'District Data'!$A:$N,14,FALSE),""),"")</f>
        <v>Yes</v>
      </c>
      <c r="Q115" s="2">
        <f t="shared" si="18"/>
        <v>0</v>
      </c>
      <c r="S115" s="26" t="s">
        <v>1347</v>
      </c>
      <c r="T115" s="27">
        <v>22413.079999999998</v>
      </c>
      <c r="U115" s="27"/>
      <c r="V115" s="27">
        <v>22413.079999999998</v>
      </c>
      <c r="W115" t="str">
        <f t="shared" si="19"/>
        <v>17417</v>
      </c>
      <c r="X115" t="s">
        <v>2642</v>
      </c>
      <c r="Y115" s="2">
        <f t="shared" si="20"/>
        <v>0</v>
      </c>
      <c r="Z115" s="3"/>
      <c r="AA115" s="26" t="s">
        <v>1347</v>
      </c>
      <c r="AB115" s="27">
        <v>0</v>
      </c>
      <c r="AC115" s="27"/>
      <c r="AD115" s="27">
        <v>0</v>
      </c>
    </row>
    <row r="116" spans="1:30" x14ac:dyDescent="0.25">
      <c r="A116" s="26" t="s">
        <v>559</v>
      </c>
      <c r="B116" s="27">
        <v>532.62</v>
      </c>
      <c r="C116" s="27">
        <v>186795.47</v>
      </c>
      <c r="D116" t="str">
        <f t="shared" si="21"/>
        <v>17903</v>
      </c>
      <c r="E116" t="s">
        <v>2642</v>
      </c>
      <c r="F116" s="3">
        <f t="shared" si="22"/>
        <v>532.62</v>
      </c>
      <c r="G116" s="2">
        <f t="shared" si="14"/>
        <v>186795.47</v>
      </c>
      <c r="H116" s="3">
        <f t="shared" si="17"/>
        <v>0</v>
      </c>
      <c r="I116" s="2" t="str">
        <f t="shared" si="15"/>
        <v>Yes</v>
      </c>
      <c r="J116">
        <f t="shared" si="16"/>
        <v>532.62</v>
      </c>
      <c r="K116" s="3">
        <f t="shared" si="23"/>
        <v>0</v>
      </c>
      <c r="M116" t="s">
        <v>1898</v>
      </c>
      <c r="N116" s="2">
        <v>2748.59</v>
      </c>
      <c r="O116" s="2">
        <v>1009660.16</v>
      </c>
      <c r="P116" s="104" t="str">
        <f>IFERROR(IF(VLOOKUP($M116,$S:$U,3,FALSE)&gt;0,VLOOKUP($M116,'District Data'!$A:$N,14,FALSE),""),"")</f>
        <v>Yes</v>
      </c>
      <c r="Q116" s="2">
        <f t="shared" si="18"/>
        <v>-4.5474735088646412E-13</v>
      </c>
      <c r="S116" s="26" t="s">
        <v>2399</v>
      </c>
      <c r="T116" s="27">
        <v>221.85000000000002</v>
      </c>
      <c r="U116" s="27"/>
      <c r="V116" s="27">
        <v>221.85000000000002</v>
      </c>
      <c r="W116" t="str">
        <f t="shared" si="19"/>
        <v>17902</v>
      </c>
      <c r="X116" t="s">
        <v>2642</v>
      </c>
      <c r="Y116" s="2">
        <f t="shared" si="20"/>
        <v>0</v>
      </c>
      <c r="Z116" s="3"/>
      <c r="AA116" s="26" t="s">
        <v>2399</v>
      </c>
      <c r="AB116" s="27">
        <v>0</v>
      </c>
      <c r="AC116" s="27"/>
      <c r="AD116" s="27">
        <v>0</v>
      </c>
    </row>
    <row r="117" spans="1:30" x14ac:dyDescent="0.25">
      <c r="A117" s="26" t="s">
        <v>2408</v>
      </c>
      <c r="B117" s="27">
        <v>0</v>
      </c>
      <c r="C117" s="27">
        <v>0</v>
      </c>
      <c r="D117" t="str">
        <f t="shared" si="21"/>
        <v>17905</v>
      </c>
      <c r="E117" t="s">
        <v>2642</v>
      </c>
      <c r="F117" s="3">
        <f t="shared" si="22"/>
        <v>0</v>
      </c>
      <c r="G117" s="2">
        <f t="shared" si="14"/>
        <v>0</v>
      </c>
      <c r="H117" s="3">
        <f t="shared" si="17"/>
        <v>0</v>
      </c>
      <c r="I117" s="2" t="str">
        <f t="shared" si="15"/>
        <v/>
      </c>
      <c r="J117">
        <f t="shared" si="16"/>
        <v>0</v>
      </c>
      <c r="K117" s="3">
        <f t="shared" si="23"/>
        <v>0</v>
      </c>
      <c r="M117" t="s">
        <v>1682</v>
      </c>
      <c r="N117" s="2">
        <v>0</v>
      </c>
      <c r="O117" s="2">
        <v>0</v>
      </c>
      <c r="P117" s="104" t="str">
        <f>IFERROR(IF(VLOOKUP($M117,$S:$U,3,FALSE)&gt;0,VLOOKUP($M117,'District Data'!$A:$N,14,FALSE),""),"")</f>
        <v/>
      </c>
      <c r="Q117" s="2">
        <f t="shared" si="18"/>
        <v>0</v>
      </c>
      <c r="S117" s="26" t="s">
        <v>559</v>
      </c>
      <c r="T117" s="27"/>
      <c r="U117" s="27">
        <v>532.62</v>
      </c>
      <c r="V117" s="27">
        <v>532.62</v>
      </c>
      <c r="W117" t="str">
        <f t="shared" si="19"/>
        <v>17903</v>
      </c>
      <c r="X117" t="s">
        <v>2642</v>
      </c>
      <c r="Y117" s="2">
        <f t="shared" si="20"/>
        <v>532.62</v>
      </c>
      <c r="Z117" s="3"/>
      <c r="AA117" s="26" t="s">
        <v>559</v>
      </c>
      <c r="AB117" s="27"/>
      <c r="AC117" s="27">
        <v>0</v>
      </c>
      <c r="AD117" s="27">
        <v>0</v>
      </c>
    </row>
    <row r="118" spans="1:30" x14ac:dyDescent="0.25">
      <c r="A118" s="26" t="s">
        <v>2390</v>
      </c>
      <c r="B118" s="27">
        <v>331.2</v>
      </c>
      <c r="C118" s="27">
        <v>121715.19</v>
      </c>
      <c r="D118" t="str">
        <f t="shared" si="21"/>
        <v>17908</v>
      </c>
      <c r="E118" t="s">
        <v>2642</v>
      </c>
      <c r="F118" s="3">
        <f t="shared" si="22"/>
        <v>331.2</v>
      </c>
      <c r="G118" s="2">
        <f t="shared" si="14"/>
        <v>121715.19</v>
      </c>
      <c r="H118" s="3">
        <f t="shared" si="17"/>
        <v>0</v>
      </c>
      <c r="I118" s="2" t="str">
        <f t="shared" si="15"/>
        <v>Yes</v>
      </c>
      <c r="J118">
        <f t="shared" si="16"/>
        <v>331.2</v>
      </c>
      <c r="K118" s="3">
        <f t="shared" si="23"/>
        <v>0</v>
      </c>
      <c r="M118" t="s">
        <v>44</v>
      </c>
      <c r="N118" s="2">
        <v>12751.16</v>
      </c>
      <c r="O118" s="2">
        <v>4472926.3099999996</v>
      </c>
      <c r="P118" s="104" t="str">
        <f>IFERROR(IF(VLOOKUP($M118,$S:$U,3,FALSE)&gt;0,VLOOKUP($M118,'District Data'!$A:$N,14,FALSE),""),"")</f>
        <v>Yes</v>
      </c>
      <c r="Q118" s="2">
        <f t="shared" si="18"/>
        <v>-3.637978807091713E-12</v>
      </c>
      <c r="S118" s="26" t="s">
        <v>2408</v>
      </c>
      <c r="T118" s="27">
        <v>534.36</v>
      </c>
      <c r="U118" s="27"/>
      <c r="V118" s="27">
        <v>534.36</v>
      </c>
      <c r="W118" t="str">
        <f t="shared" si="19"/>
        <v>17905</v>
      </c>
      <c r="X118" t="s">
        <v>2642</v>
      </c>
      <c r="Y118" s="2">
        <f t="shared" si="20"/>
        <v>0</v>
      </c>
      <c r="Z118" s="3"/>
      <c r="AA118" s="26" t="s">
        <v>2408</v>
      </c>
      <c r="AB118" s="27">
        <v>0</v>
      </c>
      <c r="AC118" s="27"/>
      <c r="AD118" s="27">
        <v>0</v>
      </c>
    </row>
    <row r="119" spans="1:30" x14ac:dyDescent="0.25">
      <c r="A119" s="26" t="s">
        <v>2409</v>
      </c>
      <c r="B119" s="27">
        <v>150.78</v>
      </c>
      <c r="C119" s="27">
        <v>55347.859999999993</v>
      </c>
      <c r="D119" t="str">
        <f t="shared" si="21"/>
        <v>17910</v>
      </c>
      <c r="E119" t="s">
        <v>2642</v>
      </c>
      <c r="F119" s="3">
        <f t="shared" si="22"/>
        <v>150.78</v>
      </c>
      <c r="G119" s="2">
        <f t="shared" si="14"/>
        <v>55347.85</v>
      </c>
      <c r="H119" s="3">
        <f t="shared" si="17"/>
        <v>-9.9999999947613105E-3</v>
      </c>
      <c r="I119" s="2" t="str">
        <f t="shared" si="15"/>
        <v>Yes</v>
      </c>
      <c r="J119">
        <f t="shared" si="16"/>
        <v>150.78</v>
      </c>
      <c r="K119" s="3">
        <f t="shared" si="23"/>
        <v>0</v>
      </c>
      <c r="M119" t="s">
        <v>2089</v>
      </c>
      <c r="N119" s="2">
        <v>0</v>
      </c>
      <c r="O119" s="2">
        <v>0</v>
      </c>
      <c r="P119" s="104" t="str">
        <f>IFERROR(IF(VLOOKUP($M119,$S:$U,3,FALSE)&gt;0,VLOOKUP($M119,'District Data'!$A:$N,14,FALSE),""),"")</f>
        <v/>
      </c>
      <c r="Q119" s="2">
        <f t="shared" si="18"/>
        <v>0</v>
      </c>
      <c r="S119" s="26" t="s">
        <v>2390</v>
      </c>
      <c r="T119" s="27"/>
      <c r="U119" s="27">
        <v>331.2</v>
      </c>
      <c r="V119" s="27">
        <v>331.2</v>
      </c>
      <c r="W119" t="str">
        <f t="shared" si="19"/>
        <v>17908</v>
      </c>
      <c r="X119" t="s">
        <v>2642</v>
      </c>
      <c r="Y119" s="2">
        <f t="shared" si="20"/>
        <v>331.2</v>
      </c>
      <c r="Z119" s="3"/>
      <c r="AA119" s="26" t="s">
        <v>2390</v>
      </c>
      <c r="AB119" s="27"/>
      <c r="AC119" s="27">
        <v>0</v>
      </c>
      <c r="AD119" s="27">
        <v>0</v>
      </c>
    </row>
    <row r="120" spans="1:30" x14ac:dyDescent="0.25">
      <c r="A120" s="26" t="s">
        <v>2413</v>
      </c>
      <c r="B120" s="27">
        <v>482.1</v>
      </c>
      <c r="C120" s="27">
        <v>177063.06</v>
      </c>
      <c r="D120" t="str">
        <f t="shared" si="21"/>
        <v>17911</v>
      </c>
      <c r="E120" t="s">
        <v>2642</v>
      </c>
      <c r="F120" s="3">
        <f t="shared" si="22"/>
        <v>482.1</v>
      </c>
      <c r="G120" s="2">
        <f t="shared" si="14"/>
        <v>177063.06</v>
      </c>
      <c r="H120" s="3">
        <f t="shared" si="17"/>
        <v>0</v>
      </c>
      <c r="I120" s="2" t="str">
        <f t="shared" si="15"/>
        <v>Yes</v>
      </c>
      <c r="J120">
        <f t="shared" si="16"/>
        <v>482.1</v>
      </c>
      <c r="K120" s="3">
        <f t="shared" si="23"/>
        <v>0</v>
      </c>
      <c r="M120" t="s">
        <v>1883</v>
      </c>
      <c r="N120" s="2">
        <v>0</v>
      </c>
      <c r="O120" s="2">
        <v>0</v>
      </c>
      <c r="P120" s="104" t="str">
        <f>IFERROR(IF(VLOOKUP($M120,$S:$U,3,FALSE)&gt;0,VLOOKUP($M120,'District Data'!$A:$N,14,FALSE),""),"")</f>
        <v/>
      </c>
      <c r="Q120" s="2">
        <f t="shared" si="18"/>
        <v>0</v>
      </c>
      <c r="S120" s="26" t="s">
        <v>2409</v>
      </c>
      <c r="T120" s="27"/>
      <c r="U120" s="27">
        <v>150.78</v>
      </c>
      <c r="V120" s="27">
        <v>150.78</v>
      </c>
      <c r="W120" t="str">
        <f t="shared" si="19"/>
        <v>17910</v>
      </c>
      <c r="X120" t="s">
        <v>2642</v>
      </c>
      <c r="Y120" s="2">
        <f t="shared" si="20"/>
        <v>150.78</v>
      </c>
      <c r="Z120" s="3"/>
      <c r="AA120" s="26" t="s">
        <v>2409</v>
      </c>
      <c r="AB120" s="27"/>
      <c r="AC120" s="27">
        <v>0</v>
      </c>
      <c r="AD120" s="27">
        <v>0</v>
      </c>
    </row>
    <row r="121" spans="1:30" x14ac:dyDescent="0.25">
      <c r="A121" s="26" t="s">
        <v>2784</v>
      </c>
      <c r="B121" s="27">
        <v>311.60000000000002</v>
      </c>
      <c r="C121" s="27">
        <v>114452.36</v>
      </c>
      <c r="D121" t="str">
        <f t="shared" si="21"/>
        <v>17916</v>
      </c>
      <c r="E121" t="s">
        <v>2642</v>
      </c>
      <c r="F121" s="3">
        <f t="shared" si="22"/>
        <v>311.60000000000002</v>
      </c>
      <c r="G121" s="2">
        <f t="shared" si="14"/>
        <v>114452.36</v>
      </c>
      <c r="H121" s="3">
        <f t="shared" si="17"/>
        <v>0</v>
      </c>
      <c r="I121" s="2" t="str">
        <f t="shared" si="15"/>
        <v>Yes</v>
      </c>
      <c r="J121">
        <f t="shared" si="16"/>
        <v>311.60000000000002</v>
      </c>
      <c r="K121" s="3">
        <f t="shared" si="23"/>
        <v>0</v>
      </c>
      <c r="M121" t="s">
        <v>836</v>
      </c>
      <c r="N121" s="2">
        <v>0</v>
      </c>
      <c r="O121" s="2">
        <v>0</v>
      </c>
      <c r="P121" s="104" t="str">
        <f>IFERROR(IF(VLOOKUP($M121,$S:$U,3,FALSE)&gt;0,VLOOKUP($M121,'District Data'!$A:$N,14,FALSE),""),"")</f>
        <v/>
      </c>
      <c r="Q121" s="2">
        <f t="shared" si="18"/>
        <v>0</v>
      </c>
      <c r="S121" s="26" t="s">
        <v>2413</v>
      </c>
      <c r="T121" s="27"/>
      <c r="U121" s="27">
        <v>482.1</v>
      </c>
      <c r="V121" s="27">
        <v>482.1</v>
      </c>
      <c r="W121" t="str">
        <f t="shared" si="19"/>
        <v>17911</v>
      </c>
      <c r="X121" t="s">
        <v>2642</v>
      </c>
      <c r="Y121" s="2">
        <f t="shared" si="20"/>
        <v>482.1</v>
      </c>
      <c r="Z121" s="3"/>
      <c r="AA121" s="26" t="s">
        <v>2413</v>
      </c>
      <c r="AB121" s="27"/>
      <c r="AC121" s="27">
        <v>0</v>
      </c>
      <c r="AD121" s="27">
        <v>0</v>
      </c>
    </row>
    <row r="122" spans="1:30" x14ac:dyDescent="0.25">
      <c r="A122" s="26" t="s">
        <v>2859</v>
      </c>
      <c r="B122" s="27">
        <v>163.82999999999998</v>
      </c>
      <c r="C122" s="27">
        <v>60231.48</v>
      </c>
      <c r="D122" t="str">
        <f t="shared" si="21"/>
        <v>17917</v>
      </c>
      <c r="E122" t="s">
        <v>2642</v>
      </c>
      <c r="F122" s="3">
        <f t="shared" si="22"/>
        <v>163.82999999999998</v>
      </c>
      <c r="G122" s="2">
        <f t="shared" si="14"/>
        <v>60231.48</v>
      </c>
      <c r="H122" s="3">
        <f t="shared" si="17"/>
        <v>0</v>
      </c>
      <c r="I122" s="2" t="str">
        <f t="shared" si="15"/>
        <v>Yes</v>
      </c>
      <c r="J122">
        <f t="shared" si="16"/>
        <v>163.83000000000001</v>
      </c>
      <c r="K122" s="3">
        <f t="shared" si="23"/>
        <v>0</v>
      </c>
      <c r="M122" t="s">
        <v>1842</v>
      </c>
      <c r="N122" s="2">
        <v>0</v>
      </c>
      <c r="O122" s="2">
        <v>0</v>
      </c>
      <c r="P122" s="104" t="str">
        <f>IFERROR(IF(VLOOKUP($M122,$S:$U,3,FALSE)&gt;0,VLOOKUP($M122,'District Data'!$A:$N,14,FALSE),""),"")</f>
        <v/>
      </c>
      <c r="Q122" s="2">
        <f t="shared" si="18"/>
        <v>0</v>
      </c>
      <c r="S122" s="26" t="s">
        <v>2784</v>
      </c>
      <c r="T122" s="27"/>
      <c r="U122" s="27">
        <v>311.60000000000002</v>
      </c>
      <c r="V122" s="27">
        <v>311.60000000000002</v>
      </c>
      <c r="W122" t="str">
        <f t="shared" si="19"/>
        <v>17916</v>
      </c>
      <c r="X122" t="s">
        <v>2642</v>
      </c>
      <c r="Y122" s="2">
        <f t="shared" si="20"/>
        <v>311.60000000000002</v>
      </c>
      <c r="Z122" s="3"/>
      <c r="AA122" s="26" t="s">
        <v>2784</v>
      </c>
      <c r="AB122" s="27"/>
      <c r="AC122" s="27">
        <v>0</v>
      </c>
      <c r="AD122" s="27">
        <v>0</v>
      </c>
    </row>
    <row r="123" spans="1:30" x14ac:dyDescent="0.25">
      <c r="A123" s="26" t="s">
        <v>3251</v>
      </c>
      <c r="B123" s="27">
        <v>124.4</v>
      </c>
      <c r="C123" s="27">
        <v>45705.81</v>
      </c>
      <c r="D123" t="str">
        <f t="shared" si="21"/>
        <v>17919</v>
      </c>
      <c r="E123" t="s">
        <v>2642</v>
      </c>
      <c r="F123" s="3">
        <f t="shared" si="22"/>
        <v>124.4</v>
      </c>
      <c r="G123" s="2">
        <f t="shared" si="14"/>
        <v>45705.81</v>
      </c>
      <c r="H123" s="3">
        <f t="shared" si="17"/>
        <v>0</v>
      </c>
      <c r="I123" s="2" t="str">
        <f t="shared" si="15"/>
        <v>Yes</v>
      </c>
      <c r="J123">
        <f t="shared" si="16"/>
        <v>124.4</v>
      </c>
      <c r="K123" s="3">
        <f t="shared" si="23"/>
        <v>0</v>
      </c>
      <c r="M123" t="s">
        <v>996</v>
      </c>
      <c r="N123" s="2">
        <v>0</v>
      </c>
      <c r="O123" s="2">
        <v>0</v>
      </c>
      <c r="P123" s="104" t="str">
        <f>IFERROR(IF(VLOOKUP($M123,$S:$U,3,FALSE)&gt;0,VLOOKUP($M123,'District Data'!$A:$N,14,FALSE),""),"")</f>
        <v/>
      </c>
      <c r="Q123" s="2">
        <f t="shared" si="18"/>
        <v>0</v>
      </c>
      <c r="S123" s="26" t="s">
        <v>2859</v>
      </c>
      <c r="T123" s="27"/>
      <c r="U123" s="27">
        <v>163.82999999999998</v>
      </c>
      <c r="V123" s="27">
        <v>163.82999999999998</v>
      </c>
      <c r="W123" t="str">
        <f t="shared" si="19"/>
        <v>17917</v>
      </c>
      <c r="X123" t="s">
        <v>2642</v>
      </c>
      <c r="Y123" s="2">
        <f t="shared" si="20"/>
        <v>163.82999999999998</v>
      </c>
      <c r="Z123" s="3"/>
      <c r="AA123" s="26" t="s">
        <v>2859</v>
      </c>
      <c r="AB123" s="27"/>
      <c r="AC123" s="27">
        <v>0</v>
      </c>
      <c r="AD123" s="27">
        <v>0</v>
      </c>
    </row>
    <row r="124" spans="1:30" x14ac:dyDescent="0.25">
      <c r="A124" s="26" t="s">
        <v>194</v>
      </c>
      <c r="B124" s="27">
        <v>3816.18</v>
      </c>
      <c r="C124" s="27">
        <v>1401853.6199999999</v>
      </c>
      <c r="D124" t="str">
        <f t="shared" si="21"/>
        <v>18100</v>
      </c>
      <c r="E124" t="s">
        <v>2642</v>
      </c>
      <c r="F124" s="3">
        <f t="shared" si="22"/>
        <v>3816.18</v>
      </c>
      <c r="G124" s="2">
        <f t="shared" si="14"/>
        <v>1401728.38</v>
      </c>
      <c r="H124" s="3">
        <f t="shared" si="17"/>
        <v>-125.23999999999069</v>
      </c>
      <c r="I124" s="2" t="str">
        <f t="shared" si="15"/>
        <v>Yes</v>
      </c>
      <c r="J124">
        <f t="shared" si="16"/>
        <v>3816.18</v>
      </c>
      <c r="K124" s="3">
        <f t="shared" si="23"/>
        <v>0</v>
      </c>
      <c r="M124" t="s">
        <v>910</v>
      </c>
      <c r="N124" s="2">
        <v>13418.51</v>
      </c>
      <c r="O124" s="2">
        <v>4928839.63</v>
      </c>
      <c r="P124" s="104" t="str">
        <f>IFERROR(IF(VLOOKUP($M124,$S:$U,3,FALSE)&gt;0,VLOOKUP($M124,'District Data'!$A:$N,14,FALSE),""),"")</f>
        <v>Yes</v>
      </c>
      <c r="Q124" s="2">
        <f t="shared" si="18"/>
        <v>1.8189894035458565E-12</v>
      </c>
      <c r="S124" s="26" t="s">
        <v>3251</v>
      </c>
      <c r="T124" s="27"/>
      <c r="U124" s="27">
        <v>124.4</v>
      </c>
      <c r="V124" s="27">
        <v>124.4</v>
      </c>
      <c r="W124" t="str">
        <f t="shared" si="19"/>
        <v>17919</v>
      </c>
      <c r="X124" t="s">
        <v>2642</v>
      </c>
      <c r="Y124" s="2">
        <f t="shared" si="20"/>
        <v>124.4</v>
      </c>
      <c r="Z124" s="3"/>
      <c r="AA124" s="26" t="s">
        <v>3251</v>
      </c>
      <c r="AB124" s="27"/>
      <c r="AC124" s="27">
        <v>0</v>
      </c>
      <c r="AD124" s="27">
        <v>0</v>
      </c>
    </row>
    <row r="125" spans="1:30" x14ac:dyDescent="0.25">
      <c r="A125" s="26" t="s">
        <v>69</v>
      </c>
      <c r="B125" s="27">
        <v>0</v>
      </c>
      <c r="C125" s="27">
        <v>0</v>
      </c>
      <c r="D125" t="str">
        <f t="shared" si="21"/>
        <v>18303</v>
      </c>
      <c r="E125" t="s">
        <v>2642</v>
      </c>
      <c r="F125" s="3">
        <f t="shared" si="22"/>
        <v>0</v>
      </c>
      <c r="G125" s="2">
        <f t="shared" si="14"/>
        <v>0</v>
      </c>
      <c r="H125" s="3">
        <f t="shared" si="17"/>
        <v>0</v>
      </c>
      <c r="I125" s="2" t="str">
        <f t="shared" si="15"/>
        <v/>
      </c>
      <c r="J125">
        <f t="shared" si="16"/>
        <v>0</v>
      </c>
      <c r="K125" s="3">
        <f t="shared" si="23"/>
        <v>0</v>
      </c>
      <c r="M125" t="s">
        <v>1347</v>
      </c>
      <c r="N125" s="2">
        <v>0</v>
      </c>
      <c r="O125" s="2">
        <v>0</v>
      </c>
      <c r="P125" s="104" t="str">
        <f>IFERROR(IF(VLOOKUP($M125,$S:$U,3,FALSE)&gt;0,VLOOKUP($M125,'District Data'!$A:$N,14,FALSE),""),"")</f>
        <v/>
      </c>
      <c r="Q125" s="2">
        <f t="shared" si="18"/>
        <v>0</v>
      </c>
      <c r="S125" s="26" t="s">
        <v>2635</v>
      </c>
      <c r="T125" s="27">
        <v>646.19000000000005</v>
      </c>
      <c r="U125" s="27"/>
      <c r="V125" s="27">
        <v>646.19000000000005</v>
      </c>
      <c r="W125" t="str">
        <f t="shared" si="19"/>
        <v>17937</v>
      </c>
      <c r="X125" t="s">
        <v>2642</v>
      </c>
      <c r="Y125" s="2">
        <f t="shared" si="20"/>
        <v>0</v>
      </c>
      <c r="Z125" s="3"/>
      <c r="AA125" s="26" t="s">
        <v>2635</v>
      </c>
      <c r="AB125" s="27">
        <v>0</v>
      </c>
      <c r="AC125" s="27"/>
      <c r="AD125" s="27">
        <v>0</v>
      </c>
    </row>
    <row r="126" spans="1:30" x14ac:dyDescent="0.25">
      <c r="A126" s="26" t="s">
        <v>1297</v>
      </c>
      <c r="B126" s="27">
        <v>320.95999999999998</v>
      </c>
      <c r="C126" s="27">
        <v>121479.19999999998</v>
      </c>
      <c r="D126" t="str">
        <f t="shared" si="21"/>
        <v>18400</v>
      </c>
      <c r="E126" t="s">
        <v>2642</v>
      </c>
      <c r="F126" s="3">
        <f t="shared" si="22"/>
        <v>320.95999999999998</v>
      </c>
      <c r="G126" s="2">
        <f t="shared" si="14"/>
        <v>121350.23</v>
      </c>
      <c r="H126" s="3">
        <f t="shared" si="17"/>
        <v>-128.96999999998661</v>
      </c>
      <c r="I126" s="2" t="str">
        <f t="shared" si="15"/>
        <v>Yes</v>
      </c>
      <c r="J126">
        <f t="shared" si="16"/>
        <v>320.95999999999998</v>
      </c>
      <c r="K126" s="3">
        <f t="shared" si="23"/>
        <v>0</v>
      </c>
      <c r="M126" t="s">
        <v>2661</v>
      </c>
      <c r="N126" s="2">
        <v>0</v>
      </c>
      <c r="O126" s="2">
        <v>0</v>
      </c>
      <c r="P126" s="104" t="str">
        <f>IFERROR(IF(VLOOKUP($M126,$S:$U,3,FALSE)&gt;0,VLOOKUP($M126,'District Data'!$A:$N,14,FALSE),""),"")</f>
        <v/>
      </c>
      <c r="Q126" s="2" t="str">
        <f t="shared" si="18"/>
        <v/>
      </c>
      <c r="S126" s="26" t="s">
        <v>2667</v>
      </c>
      <c r="T126" s="27">
        <v>231.56</v>
      </c>
      <c r="U126" s="27"/>
      <c r="V126" s="27">
        <v>231.56</v>
      </c>
      <c r="W126" t="str">
        <f t="shared" si="19"/>
        <v>17941</v>
      </c>
      <c r="X126" t="s">
        <v>2642</v>
      </c>
      <c r="Y126" s="2">
        <f t="shared" si="20"/>
        <v>0</v>
      </c>
      <c r="Z126" s="3"/>
      <c r="AA126" s="26" t="s">
        <v>2667</v>
      </c>
      <c r="AB126" s="27">
        <v>0</v>
      </c>
      <c r="AC126" s="27"/>
      <c r="AD126" s="27">
        <v>0</v>
      </c>
    </row>
    <row r="127" spans="1:30" x14ac:dyDescent="0.25">
      <c r="A127" s="26" t="s">
        <v>270</v>
      </c>
      <c r="B127" s="27">
        <v>2075.73</v>
      </c>
      <c r="C127" s="27">
        <v>785230.17999999993</v>
      </c>
      <c r="D127" t="str">
        <f t="shared" si="21"/>
        <v>18401</v>
      </c>
      <c r="E127" t="s">
        <v>2642</v>
      </c>
      <c r="F127" s="3">
        <f>B127</f>
        <v>2075.73</v>
      </c>
      <c r="G127" s="2">
        <f t="shared" si="14"/>
        <v>785230.18</v>
      </c>
      <c r="H127" s="3">
        <f t="shared" si="17"/>
        <v>0</v>
      </c>
      <c r="I127" s="2" t="str">
        <f t="shared" si="15"/>
        <v>Yes</v>
      </c>
      <c r="J127">
        <f t="shared" si="16"/>
        <v>2075.73</v>
      </c>
      <c r="K127" s="3">
        <f t="shared" si="23"/>
        <v>0</v>
      </c>
      <c r="M127" t="s">
        <v>2399</v>
      </c>
      <c r="N127" s="2">
        <v>0</v>
      </c>
      <c r="O127" s="2">
        <v>0</v>
      </c>
      <c r="P127" s="104" t="str">
        <f>IFERROR(IF(VLOOKUP($M127,$S:$U,3,FALSE)&gt;0,VLOOKUP($M127,'District Data'!$A:$N,14,FALSE),""),"")</f>
        <v/>
      </c>
      <c r="Q127" s="2">
        <f t="shared" si="18"/>
        <v>0</v>
      </c>
      <c r="S127" s="26" t="s">
        <v>194</v>
      </c>
      <c r="T127" s="27">
        <v>630.09999999999991</v>
      </c>
      <c r="U127" s="27">
        <v>3816.18</v>
      </c>
      <c r="V127" s="27">
        <v>4446.28</v>
      </c>
      <c r="W127" t="str">
        <f t="shared" si="19"/>
        <v>18100</v>
      </c>
      <c r="X127" t="s">
        <v>2642</v>
      </c>
      <c r="Y127" s="2">
        <f t="shared" si="20"/>
        <v>3816.18</v>
      </c>
      <c r="Z127" s="3"/>
      <c r="AA127" s="26" t="s">
        <v>194</v>
      </c>
      <c r="AB127" s="27">
        <v>0</v>
      </c>
      <c r="AC127" s="27">
        <v>0</v>
      </c>
      <c r="AD127" s="27">
        <v>0</v>
      </c>
    </row>
    <row r="128" spans="1:30" x14ac:dyDescent="0.25">
      <c r="A128" s="26" t="s">
        <v>1904</v>
      </c>
      <c r="B128" s="27">
        <v>1296.47</v>
      </c>
      <c r="C128" s="27">
        <v>476216.99</v>
      </c>
      <c r="D128" t="str">
        <f t="shared" si="21"/>
        <v>18402</v>
      </c>
      <c r="E128" t="s">
        <v>2642</v>
      </c>
      <c r="F128" s="3">
        <f t="shared" si="22"/>
        <v>1296.47</v>
      </c>
      <c r="G128" s="2">
        <f t="shared" si="14"/>
        <v>476217</v>
      </c>
      <c r="H128" s="3">
        <f t="shared" si="17"/>
        <v>1.0000000009313226E-2</v>
      </c>
      <c r="I128" s="2" t="str">
        <f t="shared" si="15"/>
        <v>Yes</v>
      </c>
      <c r="J128">
        <f t="shared" si="16"/>
        <v>1296.47</v>
      </c>
      <c r="K128" s="3">
        <f t="shared" si="23"/>
        <v>0</v>
      </c>
      <c r="M128" t="s">
        <v>559</v>
      </c>
      <c r="N128" s="2">
        <v>532.62</v>
      </c>
      <c r="O128" s="2">
        <v>186795.47</v>
      </c>
      <c r="P128" s="104" t="str">
        <f>IFERROR(IF(VLOOKUP($M128,$S:$U,3,FALSE)&gt;0,VLOOKUP($M128,'District Data'!$A:$N,14,FALSE),""),"")</f>
        <v>Yes</v>
      </c>
      <c r="Q128" s="2">
        <f t="shared" si="18"/>
        <v>0</v>
      </c>
      <c r="S128" s="26" t="s">
        <v>69</v>
      </c>
      <c r="T128" s="27">
        <v>3467.42</v>
      </c>
      <c r="U128" s="27"/>
      <c r="V128" s="27">
        <v>3467.42</v>
      </c>
      <c r="W128" t="str">
        <f t="shared" si="19"/>
        <v>18303</v>
      </c>
      <c r="X128" t="s">
        <v>2642</v>
      </c>
      <c r="Y128" s="2">
        <f t="shared" si="20"/>
        <v>0</v>
      </c>
      <c r="Z128" s="3"/>
      <c r="AA128" s="26" t="s">
        <v>69</v>
      </c>
      <c r="AB128" s="27">
        <v>0</v>
      </c>
      <c r="AC128" s="27"/>
      <c r="AD128" s="27">
        <v>0</v>
      </c>
    </row>
    <row r="129" spans="1:30" x14ac:dyDescent="0.25">
      <c r="A129" s="26" t="s">
        <v>2783</v>
      </c>
      <c r="B129" s="27">
        <v>481.02</v>
      </c>
      <c r="C129" s="27">
        <v>176687.38999999998</v>
      </c>
      <c r="D129" t="str">
        <f t="shared" si="21"/>
        <v>18901</v>
      </c>
      <c r="E129" t="s">
        <v>2642</v>
      </c>
      <c r="F129" s="3">
        <f t="shared" si="22"/>
        <v>481.02</v>
      </c>
      <c r="G129" s="2">
        <f t="shared" si="14"/>
        <v>176687.39</v>
      </c>
      <c r="H129" s="3">
        <f t="shared" si="17"/>
        <v>0</v>
      </c>
      <c r="I129" s="2" t="str">
        <f t="shared" si="15"/>
        <v>Yes</v>
      </c>
      <c r="J129">
        <f t="shared" si="16"/>
        <v>481.02</v>
      </c>
      <c r="K129" s="3">
        <f t="shared" si="23"/>
        <v>0</v>
      </c>
      <c r="M129" t="s">
        <v>2662</v>
      </c>
      <c r="N129" s="2">
        <v>0</v>
      </c>
      <c r="O129" s="2">
        <v>0</v>
      </c>
      <c r="P129" s="104" t="str">
        <f>IFERROR(IF(VLOOKUP($M129,$S:$U,3,FALSE)&gt;0,VLOOKUP($M129,'District Data'!$A:$N,14,FALSE),""),"")</f>
        <v/>
      </c>
      <c r="Q129" s="2" t="str">
        <f t="shared" si="18"/>
        <v/>
      </c>
      <c r="S129" s="26" t="s">
        <v>1297</v>
      </c>
      <c r="T129" s="27">
        <v>4973.68</v>
      </c>
      <c r="U129" s="27">
        <v>320.95999999999998</v>
      </c>
      <c r="V129" s="27">
        <v>5294.64</v>
      </c>
      <c r="W129" t="str">
        <f t="shared" si="19"/>
        <v>18400</v>
      </c>
      <c r="X129" t="s">
        <v>2642</v>
      </c>
      <c r="Y129" s="2">
        <f t="shared" si="20"/>
        <v>320.95999999999998</v>
      </c>
      <c r="Z129" s="3"/>
      <c r="AA129" s="26" t="s">
        <v>1297</v>
      </c>
      <c r="AB129" s="27">
        <v>0</v>
      </c>
      <c r="AC129" s="27">
        <v>0</v>
      </c>
      <c r="AD129" s="27">
        <v>0</v>
      </c>
    </row>
    <row r="130" spans="1:30" x14ac:dyDescent="0.25">
      <c r="A130" s="26" t="s">
        <v>2393</v>
      </c>
      <c r="B130" s="27">
        <v>74.759999999999991</v>
      </c>
      <c r="C130" s="27">
        <v>27423.49</v>
      </c>
      <c r="D130" t="str">
        <f t="shared" si="21"/>
        <v>18902</v>
      </c>
      <c r="E130" t="s">
        <v>2642</v>
      </c>
      <c r="F130" s="3">
        <f t="shared" si="22"/>
        <v>74.759999999999991</v>
      </c>
      <c r="G130" s="2">
        <f t="shared" si="14"/>
        <v>27423.49</v>
      </c>
      <c r="H130" s="3">
        <f t="shared" si="17"/>
        <v>0</v>
      </c>
      <c r="I130" s="2" t="str">
        <f t="shared" si="15"/>
        <v>Yes</v>
      </c>
      <c r="J130">
        <f t="shared" si="16"/>
        <v>74.760000000000005</v>
      </c>
      <c r="K130" s="3">
        <f t="shared" si="23"/>
        <v>0</v>
      </c>
      <c r="M130" t="s">
        <v>2408</v>
      </c>
      <c r="N130" s="2">
        <v>0</v>
      </c>
      <c r="O130" s="2">
        <v>0</v>
      </c>
      <c r="P130" s="104" t="str">
        <f>IFERROR(IF(VLOOKUP($M130,$S:$U,3,FALSE)&gt;0,VLOOKUP($M130,'District Data'!$A:$N,14,FALSE),""),"")</f>
        <v/>
      </c>
      <c r="Q130" s="2">
        <f t="shared" si="18"/>
        <v>0</v>
      </c>
      <c r="S130" s="26" t="s">
        <v>270</v>
      </c>
      <c r="T130" s="27">
        <v>8796.51</v>
      </c>
      <c r="U130" s="27">
        <v>2075.73</v>
      </c>
      <c r="V130" s="27">
        <v>10872.24</v>
      </c>
      <c r="W130" t="str">
        <f t="shared" si="19"/>
        <v>18401</v>
      </c>
      <c r="X130" t="s">
        <v>2642</v>
      </c>
      <c r="Y130" s="2">
        <f t="shared" si="20"/>
        <v>2075.73</v>
      </c>
      <c r="Z130" s="3"/>
      <c r="AA130" s="26" t="s">
        <v>270</v>
      </c>
      <c r="AB130" s="27">
        <v>36.6</v>
      </c>
      <c r="AC130" s="27">
        <v>9.5</v>
      </c>
      <c r="AD130" s="27">
        <v>46.1</v>
      </c>
    </row>
    <row r="131" spans="1:30" x14ac:dyDescent="0.25">
      <c r="A131" s="26" t="s">
        <v>2469</v>
      </c>
      <c r="B131" s="27">
        <v>0</v>
      </c>
      <c r="C131" s="27">
        <v>0</v>
      </c>
      <c r="D131" t="str">
        <f t="shared" si="21"/>
        <v>19007</v>
      </c>
      <c r="E131" t="s">
        <v>2642</v>
      </c>
      <c r="F131" s="3">
        <f t="shared" si="22"/>
        <v>0</v>
      </c>
      <c r="G131" s="2">
        <f t="shared" si="14"/>
        <v>0</v>
      </c>
      <c r="H131" s="3">
        <f t="shared" si="17"/>
        <v>0</v>
      </c>
      <c r="I131" s="2" t="str">
        <f t="shared" si="15"/>
        <v/>
      </c>
      <c r="J131">
        <f t="shared" si="16"/>
        <v>0</v>
      </c>
      <c r="K131" s="3">
        <f t="shared" si="23"/>
        <v>0</v>
      </c>
      <c r="M131" t="s">
        <v>2390</v>
      </c>
      <c r="N131" s="2">
        <v>331.2</v>
      </c>
      <c r="O131" s="2">
        <v>121715.19</v>
      </c>
      <c r="P131" s="104" t="str">
        <f>IFERROR(IF(VLOOKUP($M131,$S:$U,3,FALSE)&gt;0,VLOOKUP($M131,'District Data'!$A:$N,14,FALSE),""),"")</f>
        <v>Yes</v>
      </c>
      <c r="Q131" s="2">
        <f t="shared" si="18"/>
        <v>0</v>
      </c>
      <c r="S131" s="26" t="s">
        <v>1904</v>
      </c>
      <c r="T131" s="27">
        <v>7869.3500000000013</v>
      </c>
      <c r="U131" s="27">
        <v>1296.4699999999998</v>
      </c>
      <c r="V131" s="27">
        <v>9165.8200000000015</v>
      </c>
      <c r="W131" t="str">
        <f t="shared" si="19"/>
        <v>18402</v>
      </c>
      <c r="X131" t="s">
        <v>2642</v>
      </c>
      <c r="Y131" s="2">
        <f t="shared" si="20"/>
        <v>1296.4699999999998</v>
      </c>
      <c r="Z131" s="3"/>
      <c r="AA131" s="26" t="s">
        <v>1904</v>
      </c>
      <c r="AB131" s="27">
        <v>0</v>
      </c>
      <c r="AC131" s="27">
        <v>0</v>
      </c>
      <c r="AD131" s="27">
        <v>0</v>
      </c>
    </row>
    <row r="132" spans="1:30" x14ac:dyDescent="0.25">
      <c r="A132" s="26" t="s">
        <v>2478</v>
      </c>
      <c r="B132" s="27">
        <v>76.64</v>
      </c>
      <c r="C132" s="27">
        <v>26907.17</v>
      </c>
      <c r="D132" t="str">
        <f t="shared" si="21"/>
        <v>19028</v>
      </c>
      <c r="E132" t="s">
        <v>2642</v>
      </c>
      <c r="F132" s="3">
        <f t="shared" si="22"/>
        <v>76.64</v>
      </c>
      <c r="G132" s="2">
        <f t="shared" ref="G132:G195" si="24">VLOOKUP($D132,$M:$P,3,FALSE)</f>
        <v>26907.16</v>
      </c>
      <c r="H132" s="3">
        <f t="shared" si="17"/>
        <v>-9.9999999983992893E-3</v>
      </c>
      <c r="I132" s="2" t="str">
        <f t="shared" ref="I132:I195" si="25">VLOOKUP($D132,$M:$P,4,FALSE)</f>
        <v>Yes</v>
      </c>
      <c r="J132">
        <f t="shared" ref="J132:J195" si="26">VLOOKUP(A132,$M:$N,2,FALSE)</f>
        <v>76.64</v>
      </c>
      <c r="K132" s="3">
        <f t="shared" si="23"/>
        <v>0</v>
      </c>
      <c r="M132" t="s">
        <v>2409</v>
      </c>
      <c r="N132" s="2">
        <v>150.78</v>
      </c>
      <c r="O132" s="2">
        <v>55347.85</v>
      </c>
      <c r="P132" s="104" t="str">
        <f>IFERROR(IF(VLOOKUP($M132,$S:$U,3,FALSE)&gt;0,VLOOKUP($M132,'District Data'!$A:$N,14,FALSE),""),"")</f>
        <v>Yes</v>
      </c>
      <c r="Q132" s="2">
        <f t="shared" si="18"/>
        <v>0</v>
      </c>
      <c r="S132" s="26" t="s">
        <v>2783</v>
      </c>
      <c r="T132" s="27"/>
      <c r="U132" s="27">
        <v>481.02</v>
      </c>
      <c r="V132" s="27">
        <v>481.02</v>
      </c>
      <c r="W132" t="str">
        <f t="shared" si="19"/>
        <v>18901</v>
      </c>
      <c r="X132" t="s">
        <v>2642</v>
      </c>
      <c r="Y132" s="2">
        <f t="shared" si="20"/>
        <v>481.02</v>
      </c>
      <c r="Z132" s="3"/>
      <c r="AA132" s="26" t="s">
        <v>2783</v>
      </c>
      <c r="AB132" s="27"/>
      <c r="AC132" s="27">
        <v>0</v>
      </c>
      <c r="AD132" s="27">
        <v>0</v>
      </c>
    </row>
    <row r="133" spans="1:30" x14ac:dyDescent="0.25">
      <c r="A133" s="26" t="s">
        <v>2109</v>
      </c>
      <c r="B133" s="27">
        <v>0</v>
      </c>
      <c r="C133" s="27">
        <v>0</v>
      </c>
      <c r="D133" t="str">
        <f t="shared" si="21"/>
        <v>19400</v>
      </c>
      <c r="E133" t="s">
        <v>2642</v>
      </c>
      <c r="F133" s="3">
        <f t="shared" si="22"/>
        <v>0</v>
      </c>
      <c r="G133" s="2">
        <f t="shared" si="24"/>
        <v>0</v>
      </c>
      <c r="H133" s="3">
        <f t="shared" ref="H133:H196" si="27">G133-C133</f>
        <v>0</v>
      </c>
      <c r="I133" s="2" t="str">
        <f t="shared" si="25"/>
        <v/>
      </c>
      <c r="J133">
        <f t="shared" si="26"/>
        <v>0</v>
      </c>
      <c r="K133" s="3">
        <f t="shared" si="23"/>
        <v>0</v>
      </c>
      <c r="M133" t="s">
        <v>2413</v>
      </c>
      <c r="N133" s="2">
        <v>482.1</v>
      </c>
      <c r="O133" s="2">
        <v>177063.06</v>
      </c>
      <c r="P133" s="104" t="str">
        <f>IFERROR(IF(VLOOKUP($M133,$S:$U,3,FALSE)&gt;0,VLOOKUP($M133,'District Data'!$A:$N,14,FALSE),""),"")</f>
        <v>Yes</v>
      </c>
      <c r="Q133" s="2">
        <f t="shared" ref="Q133:Q196" si="28">IFERROR(VLOOKUP(M133,$S:$U,3,FALSE)-N133,"")</f>
        <v>0</v>
      </c>
      <c r="S133" s="26" t="s">
        <v>2393</v>
      </c>
      <c r="T133" s="27"/>
      <c r="U133" s="27">
        <v>74.759999999999991</v>
      </c>
      <c r="V133" s="27">
        <v>74.759999999999991</v>
      </c>
      <c r="W133" t="str">
        <f t="shared" ref="W133:W196" si="29">S133</f>
        <v>18902</v>
      </c>
      <c r="X133" t="s">
        <v>2642</v>
      </c>
      <c r="Y133" s="2">
        <f t="shared" ref="Y133:Y196" si="30">U133</f>
        <v>74.759999999999991</v>
      </c>
      <c r="Z133" s="3"/>
      <c r="AA133" s="26" t="s">
        <v>2393</v>
      </c>
      <c r="AB133" s="27"/>
      <c r="AC133" s="27">
        <v>0</v>
      </c>
      <c r="AD133" s="27">
        <v>0</v>
      </c>
    </row>
    <row r="134" spans="1:30" x14ac:dyDescent="0.25">
      <c r="A134" s="26" t="s">
        <v>535</v>
      </c>
      <c r="B134" s="27">
        <v>836.25</v>
      </c>
      <c r="C134" s="27">
        <v>265707.25</v>
      </c>
      <c r="D134" t="str">
        <f t="shared" si="21"/>
        <v>19401</v>
      </c>
      <c r="E134" t="s">
        <v>2642</v>
      </c>
      <c r="F134" s="3">
        <f t="shared" si="22"/>
        <v>836.25</v>
      </c>
      <c r="G134" s="2">
        <f t="shared" si="24"/>
        <v>265707.23</v>
      </c>
      <c r="H134" s="3">
        <f t="shared" si="27"/>
        <v>-2.0000000018626451E-2</v>
      </c>
      <c r="I134" s="2" t="str">
        <f t="shared" si="25"/>
        <v>Yes</v>
      </c>
      <c r="J134">
        <f t="shared" si="26"/>
        <v>836.25</v>
      </c>
      <c r="K134" s="3">
        <f t="shared" si="23"/>
        <v>0</v>
      </c>
      <c r="M134" t="s">
        <v>2784</v>
      </c>
      <c r="N134" s="2">
        <v>311.60000000000002</v>
      </c>
      <c r="O134" s="2">
        <v>114452.36</v>
      </c>
      <c r="P134" s="104" t="str">
        <f>IFERROR(IF(VLOOKUP($M134,$S:$U,3,FALSE)&gt;0,VLOOKUP($M134,'District Data'!$A:$N,14,FALSE),""),"")</f>
        <v>Yes</v>
      </c>
      <c r="Q134" s="2">
        <f t="shared" si="28"/>
        <v>0</v>
      </c>
      <c r="S134" s="26" t="s">
        <v>2469</v>
      </c>
      <c r="T134" s="27">
        <v>44.4</v>
      </c>
      <c r="U134" s="27"/>
      <c r="V134" s="27">
        <v>44.4</v>
      </c>
      <c r="W134" t="str">
        <f t="shared" si="29"/>
        <v>19007</v>
      </c>
      <c r="X134" t="s">
        <v>2642</v>
      </c>
      <c r="Y134" s="2">
        <f t="shared" si="30"/>
        <v>0</v>
      </c>
      <c r="Z134" s="3"/>
      <c r="AA134" s="26" t="s">
        <v>2469</v>
      </c>
      <c r="AB134" s="27">
        <v>0</v>
      </c>
      <c r="AC134" s="27"/>
      <c r="AD134" s="27">
        <v>0</v>
      </c>
    </row>
    <row r="135" spans="1:30" x14ac:dyDescent="0.25">
      <c r="A135" s="26" t="s">
        <v>961</v>
      </c>
      <c r="B135" s="27">
        <v>316.20999999999998</v>
      </c>
      <c r="C135" s="27">
        <v>100520.31</v>
      </c>
      <c r="D135" t="str">
        <f t="shared" si="21"/>
        <v>19403</v>
      </c>
      <c r="E135" t="s">
        <v>2642</v>
      </c>
      <c r="F135" s="3">
        <f t="shared" si="22"/>
        <v>316.20999999999998</v>
      </c>
      <c r="G135" s="2">
        <f t="shared" si="24"/>
        <v>100520.3</v>
      </c>
      <c r="H135" s="3">
        <f t="shared" si="27"/>
        <v>-9.9999999947613105E-3</v>
      </c>
      <c r="I135" s="2" t="str">
        <f t="shared" si="25"/>
        <v>Yes</v>
      </c>
      <c r="J135">
        <f t="shared" si="26"/>
        <v>316.20999999999998</v>
      </c>
      <c r="K135" s="3">
        <f t="shared" si="23"/>
        <v>0</v>
      </c>
      <c r="M135" t="s">
        <v>2859</v>
      </c>
      <c r="N135" s="2">
        <v>163.83000000000001</v>
      </c>
      <c r="O135" s="2">
        <v>60231.48</v>
      </c>
      <c r="P135" s="104" t="str">
        <f>IFERROR(IF(VLOOKUP($M135,$S:$U,3,FALSE)&gt;0,VLOOKUP($M135,'District Data'!$A:$N,14,FALSE),""),"")</f>
        <v>Yes</v>
      </c>
      <c r="Q135" s="2">
        <f t="shared" si="28"/>
        <v>-2.8421709430404007E-14</v>
      </c>
      <c r="S135" s="26" t="s">
        <v>2478</v>
      </c>
      <c r="T135" s="27">
        <v>9.27</v>
      </c>
      <c r="U135" s="27">
        <v>76.64</v>
      </c>
      <c r="V135" s="27">
        <v>85.91</v>
      </c>
      <c r="W135" t="str">
        <f t="shared" si="29"/>
        <v>19028</v>
      </c>
      <c r="X135" t="s">
        <v>2642</v>
      </c>
      <c r="Y135" s="2">
        <f t="shared" si="30"/>
        <v>76.64</v>
      </c>
      <c r="Z135" s="3"/>
      <c r="AA135" s="26" t="s">
        <v>2478</v>
      </c>
      <c r="AB135" s="27">
        <v>0</v>
      </c>
      <c r="AC135" s="27">
        <v>0</v>
      </c>
      <c r="AD135" s="27">
        <v>0</v>
      </c>
    </row>
    <row r="136" spans="1:30" x14ac:dyDescent="0.25">
      <c r="A136" s="26" t="s">
        <v>354</v>
      </c>
      <c r="B136" s="27">
        <v>0</v>
      </c>
      <c r="C136" s="27">
        <v>0</v>
      </c>
      <c r="D136" t="str">
        <f t="shared" si="21"/>
        <v>19404</v>
      </c>
      <c r="E136" t="s">
        <v>2642</v>
      </c>
      <c r="F136" s="3">
        <f t="shared" si="22"/>
        <v>0</v>
      </c>
      <c r="G136" s="2">
        <f t="shared" si="24"/>
        <v>0</v>
      </c>
      <c r="H136" s="3">
        <f t="shared" si="27"/>
        <v>0</v>
      </c>
      <c r="I136" s="2" t="str">
        <f t="shared" si="25"/>
        <v/>
      </c>
      <c r="J136">
        <f t="shared" si="26"/>
        <v>0</v>
      </c>
      <c r="K136" s="3">
        <f t="shared" si="23"/>
        <v>0</v>
      </c>
      <c r="M136" t="s">
        <v>2753</v>
      </c>
      <c r="N136" s="2">
        <v>0</v>
      </c>
      <c r="O136" s="2">
        <v>0</v>
      </c>
      <c r="P136" s="104" t="str">
        <f>IFERROR(IF(VLOOKUP($M136,$S:$U,3,FALSE)&gt;0,VLOOKUP($M136,'District Data'!$A:$N,14,FALSE),""),"")</f>
        <v/>
      </c>
      <c r="Q136" s="2" t="str">
        <f t="shared" si="28"/>
        <v/>
      </c>
      <c r="S136" s="26" t="s">
        <v>2109</v>
      </c>
      <c r="T136" s="27">
        <v>257.3</v>
      </c>
      <c r="U136" s="27"/>
      <c r="V136" s="27">
        <v>257.3</v>
      </c>
      <c r="W136" t="str">
        <f t="shared" si="29"/>
        <v>19400</v>
      </c>
      <c r="X136" t="s">
        <v>2642</v>
      </c>
      <c r="Y136" s="2">
        <f t="shared" si="30"/>
        <v>0</v>
      </c>
      <c r="Z136" s="3"/>
      <c r="AA136" s="26" t="s">
        <v>2109</v>
      </c>
      <c r="AB136" s="27">
        <v>16.7</v>
      </c>
      <c r="AC136" s="27"/>
      <c r="AD136" s="27">
        <v>16.7</v>
      </c>
    </row>
    <row r="137" spans="1:30" x14ac:dyDescent="0.25">
      <c r="A137" s="26" t="s">
        <v>2339</v>
      </c>
      <c r="B137" s="27">
        <v>100.43</v>
      </c>
      <c r="C137" s="27">
        <v>31954.2</v>
      </c>
      <c r="D137" t="str">
        <f t="shared" si="21"/>
        <v>20094</v>
      </c>
      <c r="E137" t="s">
        <v>2642</v>
      </c>
      <c r="F137" s="3">
        <f t="shared" si="22"/>
        <v>100.43</v>
      </c>
      <c r="G137" s="2">
        <f t="shared" si="24"/>
        <v>31954.2</v>
      </c>
      <c r="H137" s="3">
        <f t="shared" si="27"/>
        <v>0</v>
      </c>
      <c r="I137" s="2" t="str">
        <f t="shared" si="25"/>
        <v>Yes</v>
      </c>
      <c r="J137">
        <f t="shared" si="26"/>
        <v>100.43</v>
      </c>
      <c r="K137" s="3">
        <f t="shared" si="23"/>
        <v>0</v>
      </c>
      <c r="M137" t="s">
        <v>3251</v>
      </c>
      <c r="N137" s="2">
        <v>124.4</v>
      </c>
      <c r="O137" s="2">
        <v>45705.81</v>
      </c>
      <c r="P137" s="104" t="str">
        <f>IFERROR(IF(VLOOKUP($M137,$S:$U,3,FALSE)&gt;0,VLOOKUP($M137,'District Data'!$A:$N,14,FALSE),""),"")</f>
        <v>Yes</v>
      </c>
      <c r="Q137" s="2">
        <f t="shared" si="28"/>
        <v>0</v>
      </c>
      <c r="S137" s="26" t="s">
        <v>535</v>
      </c>
      <c r="T137" s="27">
        <v>2433.2399999999998</v>
      </c>
      <c r="U137" s="27">
        <v>836.25</v>
      </c>
      <c r="V137" s="27">
        <v>3269.49</v>
      </c>
      <c r="W137" t="str">
        <f t="shared" si="29"/>
        <v>19401</v>
      </c>
      <c r="X137" t="s">
        <v>2642</v>
      </c>
      <c r="Y137" s="2">
        <f t="shared" si="30"/>
        <v>836.25</v>
      </c>
      <c r="Z137" s="3"/>
      <c r="AA137" s="26" t="s">
        <v>535</v>
      </c>
      <c r="AB137" s="27">
        <v>17.38</v>
      </c>
      <c r="AC137" s="27">
        <v>17.399999999999999</v>
      </c>
      <c r="AD137" s="27">
        <v>34.78</v>
      </c>
    </row>
    <row r="138" spans="1:30" x14ac:dyDescent="0.25">
      <c r="A138" s="26" t="s">
        <v>2448</v>
      </c>
      <c r="B138" s="27">
        <v>0</v>
      </c>
      <c r="C138" s="27">
        <v>0</v>
      </c>
      <c r="D138" t="str">
        <f t="shared" si="21"/>
        <v>20203</v>
      </c>
      <c r="E138" t="s">
        <v>2642</v>
      </c>
      <c r="F138" s="3">
        <f t="shared" si="22"/>
        <v>0</v>
      </c>
      <c r="G138" s="2">
        <f t="shared" si="24"/>
        <v>0</v>
      </c>
      <c r="H138" s="3">
        <f t="shared" si="27"/>
        <v>0</v>
      </c>
      <c r="I138" s="2" t="str">
        <f t="shared" si="25"/>
        <v/>
      </c>
      <c r="J138">
        <f t="shared" si="26"/>
        <v>0</v>
      </c>
      <c r="K138" s="3">
        <f t="shared" si="23"/>
        <v>0</v>
      </c>
      <c r="M138" t="s">
        <v>2663</v>
      </c>
      <c r="N138" s="2">
        <v>0</v>
      </c>
      <c r="O138" s="2">
        <v>0</v>
      </c>
      <c r="P138" s="104" t="str">
        <f>IFERROR(IF(VLOOKUP($M138,$S:$U,3,FALSE)&gt;0,VLOOKUP($M138,'District Data'!$A:$N,14,FALSE),""),"")</f>
        <v/>
      </c>
      <c r="Q138" s="2" t="str">
        <f t="shared" si="28"/>
        <v/>
      </c>
      <c r="S138" s="26" t="s">
        <v>961</v>
      </c>
      <c r="T138" s="27">
        <v>252.03</v>
      </c>
      <c r="U138" s="27">
        <v>316.20999999999998</v>
      </c>
      <c r="V138" s="27">
        <v>568.24</v>
      </c>
      <c r="W138" t="str">
        <f t="shared" si="29"/>
        <v>19403</v>
      </c>
      <c r="X138" t="s">
        <v>2642</v>
      </c>
      <c r="Y138" s="2">
        <f t="shared" si="30"/>
        <v>316.20999999999998</v>
      </c>
      <c r="Z138" s="3"/>
      <c r="AA138" s="26" t="s">
        <v>961</v>
      </c>
      <c r="AB138" s="27">
        <v>18</v>
      </c>
      <c r="AC138" s="27">
        <v>0</v>
      </c>
      <c r="AD138" s="27">
        <v>18</v>
      </c>
    </row>
    <row r="139" spans="1:30" x14ac:dyDescent="0.25">
      <c r="A139" s="26" t="s">
        <v>267</v>
      </c>
      <c r="B139" s="27">
        <v>0</v>
      </c>
      <c r="C139" s="27">
        <v>0</v>
      </c>
      <c r="D139" t="str">
        <f t="shared" si="21"/>
        <v>20215</v>
      </c>
      <c r="E139" t="s">
        <v>2642</v>
      </c>
      <c r="F139" s="3">
        <f t="shared" si="22"/>
        <v>0</v>
      </c>
      <c r="G139" s="2">
        <f t="shared" si="24"/>
        <v>0</v>
      </c>
      <c r="H139" s="3">
        <f t="shared" si="27"/>
        <v>0</v>
      </c>
      <c r="I139" s="2" t="str">
        <f t="shared" si="25"/>
        <v/>
      </c>
      <c r="J139">
        <f t="shared" si="26"/>
        <v>0</v>
      </c>
      <c r="K139" s="3">
        <f t="shared" si="23"/>
        <v>0</v>
      </c>
      <c r="M139" t="s">
        <v>2664</v>
      </c>
      <c r="N139" s="2">
        <v>0</v>
      </c>
      <c r="O139" s="2">
        <v>0</v>
      </c>
      <c r="P139" s="104" t="str">
        <f>IFERROR(IF(VLOOKUP($M139,$S:$U,3,FALSE)&gt;0,VLOOKUP($M139,'District Data'!$A:$N,14,FALSE),""),"")</f>
        <v/>
      </c>
      <c r="Q139" s="2" t="str">
        <f t="shared" si="28"/>
        <v/>
      </c>
      <c r="S139" s="26" t="s">
        <v>354</v>
      </c>
      <c r="T139" s="27">
        <v>940.71</v>
      </c>
      <c r="U139" s="27"/>
      <c r="V139" s="27">
        <v>940.71</v>
      </c>
      <c r="W139" t="str">
        <f t="shared" si="29"/>
        <v>19404</v>
      </c>
      <c r="X139" t="s">
        <v>2642</v>
      </c>
      <c r="Y139" s="2">
        <f t="shared" si="30"/>
        <v>0</v>
      </c>
      <c r="Z139" s="3"/>
      <c r="AA139" s="26" t="s">
        <v>354</v>
      </c>
      <c r="AB139" s="27">
        <v>35.9</v>
      </c>
      <c r="AC139" s="27"/>
      <c r="AD139" s="27">
        <v>35.9</v>
      </c>
    </row>
    <row r="140" spans="1:30" x14ac:dyDescent="0.25">
      <c r="A140" s="26" t="s">
        <v>2610</v>
      </c>
      <c r="B140" s="27">
        <v>0</v>
      </c>
      <c r="C140" s="27">
        <v>0</v>
      </c>
      <c r="D140" t="str">
        <f t="shared" si="21"/>
        <v>20400</v>
      </c>
      <c r="E140" t="s">
        <v>2642</v>
      </c>
      <c r="F140" s="3">
        <f t="shared" si="22"/>
        <v>0</v>
      </c>
      <c r="G140" s="2">
        <f t="shared" si="24"/>
        <v>0</v>
      </c>
      <c r="H140" s="3">
        <f t="shared" si="27"/>
        <v>0</v>
      </c>
      <c r="I140" s="2" t="str">
        <f t="shared" si="25"/>
        <v/>
      </c>
      <c r="J140">
        <f t="shared" si="26"/>
        <v>0</v>
      </c>
      <c r="K140" s="3">
        <f t="shared" si="23"/>
        <v>0</v>
      </c>
      <c r="M140" t="s">
        <v>2665</v>
      </c>
      <c r="N140" s="2">
        <v>0</v>
      </c>
      <c r="O140" s="2">
        <v>0</v>
      </c>
      <c r="P140" s="104" t="str">
        <f>IFERROR(IF(VLOOKUP($M140,$S:$U,3,FALSE)&gt;0,VLOOKUP($M140,'District Data'!$A:$N,14,FALSE),""),"")</f>
        <v/>
      </c>
      <c r="Q140" s="2" t="str">
        <f t="shared" si="28"/>
        <v/>
      </c>
      <c r="S140" s="26" t="s">
        <v>2339</v>
      </c>
      <c r="T140" s="27"/>
      <c r="U140" s="27">
        <v>100.43</v>
      </c>
      <c r="V140" s="27">
        <v>100.43</v>
      </c>
      <c r="W140" t="str">
        <f t="shared" si="29"/>
        <v>20094</v>
      </c>
      <c r="X140" t="s">
        <v>2642</v>
      </c>
      <c r="Y140" s="2">
        <f t="shared" si="30"/>
        <v>100.43</v>
      </c>
      <c r="Z140" s="3"/>
      <c r="AA140" s="26" t="s">
        <v>2339</v>
      </c>
      <c r="AB140" s="27"/>
      <c r="AC140" s="27">
        <v>0</v>
      </c>
      <c r="AD140" s="27">
        <v>0</v>
      </c>
    </row>
    <row r="141" spans="1:30" x14ac:dyDescent="0.25">
      <c r="A141" s="26" t="s">
        <v>727</v>
      </c>
      <c r="B141" s="27">
        <v>26.8</v>
      </c>
      <c r="C141" s="27">
        <v>8852.4699999999993</v>
      </c>
      <c r="D141" t="str">
        <f t="shared" si="21"/>
        <v>20401</v>
      </c>
      <c r="E141" t="s">
        <v>2642</v>
      </c>
      <c r="F141" s="3">
        <f t="shared" si="22"/>
        <v>26.8</v>
      </c>
      <c r="G141" s="2">
        <f t="shared" si="24"/>
        <v>8852.4699999999993</v>
      </c>
      <c r="H141" s="3">
        <f t="shared" si="27"/>
        <v>0</v>
      </c>
      <c r="I141" s="2" t="str">
        <f t="shared" si="25"/>
        <v>Yes</v>
      </c>
      <c r="J141">
        <f t="shared" si="26"/>
        <v>26.8</v>
      </c>
      <c r="K141" s="3">
        <f t="shared" si="23"/>
        <v>0</v>
      </c>
      <c r="M141" t="s">
        <v>2635</v>
      </c>
      <c r="N141" s="2">
        <v>0</v>
      </c>
      <c r="O141" s="2">
        <v>0</v>
      </c>
      <c r="P141" s="104" t="str">
        <f>IFERROR(IF(VLOOKUP($M141,$S:$U,3,FALSE)&gt;0,VLOOKUP($M141,'District Data'!$A:$N,14,FALSE),""),"")</f>
        <v/>
      </c>
      <c r="Q141" s="2">
        <f t="shared" si="28"/>
        <v>0</v>
      </c>
      <c r="S141" s="26" t="s">
        <v>2448</v>
      </c>
      <c r="T141" s="27">
        <v>99.07</v>
      </c>
      <c r="U141" s="27"/>
      <c r="V141" s="27">
        <v>99.07</v>
      </c>
      <c r="W141" t="str">
        <f t="shared" si="29"/>
        <v>20203</v>
      </c>
      <c r="X141" t="s">
        <v>2642</v>
      </c>
      <c r="Y141" s="2">
        <f t="shared" si="30"/>
        <v>0</v>
      </c>
      <c r="Z141" s="3"/>
      <c r="AA141" s="26" t="s">
        <v>2448</v>
      </c>
      <c r="AB141" s="27">
        <v>0</v>
      </c>
      <c r="AC141" s="27"/>
      <c r="AD141" s="27">
        <v>0</v>
      </c>
    </row>
    <row r="142" spans="1:30" x14ac:dyDescent="0.25">
      <c r="A142" s="26" t="s">
        <v>965</v>
      </c>
      <c r="B142" s="27">
        <v>0</v>
      </c>
      <c r="C142" s="27">
        <v>0</v>
      </c>
      <c r="D142" t="str">
        <f t="shared" si="21"/>
        <v>20402</v>
      </c>
      <c r="E142" t="s">
        <v>2642</v>
      </c>
      <c r="F142" s="3">
        <f t="shared" si="22"/>
        <v>0</v>
      </c>
      <c r="G142" s="2">
        <f t="shared" si="24"/>
        <v>0</v>
      </c>
      <c r="H142" s="3">
        <f t="shared" si="27"/>
        <v>0</v>
      </c>
      <c r="I142" s="2" t="str">
        <f t="shared" si="25"/>
        <v/>
      </c>
      <c r="J142">
        <f t="shared" si="26"/>
        <v>0</v>
      </c>
      <c r="K142" s="3">
        <f t="shared" si="23"/>
        <v>0</v>
      </c>
      <c r="M142" t="s">
        <v>2666</v>
      </c>
      <c r="N142" s="2">
        <v>0</v>
      </c>
      <c r="O142" s="2">
        <v>0</v>
      </c>
      <c r="P142" s="104" t="str">
        <f>IFERROR(IF(VLOOKUP($M142,$S:$U,3,FALSE)&gt;0,VLOOKUP($M142,'District Data'!$A:$N,14,FALSE),""),"")</f>
        <v/>
      </c>
      <c r="Q142" s="2" t="str">
        <f t="shared" si="28"/>
        <v/>
      </c>
      <c r="S142" s="26" t="s">
        <v>267</v>
      </c>
      <c r="T142" s="27">
        <v>90.3</v>
      </c>
      <c r="U142" s="27"/>
      <c r="V142" s="27">
        <v>90.3</v>
      </c>
      <c r="W142" t="str">
        <f t="shared" si="29"/>
        <v>20215</v>
      </c>
      <c r="X142" t="s">
        <v>2642</v>
      </c>
      <c r="Y142" s="2">
        <f t="shared" si="30"/>
        <v>0</v>
      </c>
      <c r="Z142" s="3"/>
      <c r="AA142" s="26" t="s">
        <v>267</v>
      </c>
      <c r="AB142" s="27">
        <v>0</v>
      </c>
      <c r="AC142" s="27"/>
      <c r="AD142" s="27">
        <v>0</v>
      </c>
    </row>
    <row r="143" spans="1:30" x14ac:dyDescent="0.25">
      <c r="A143" s="26" t="s">
        <v>2567</v>
      </c>
      <c r="B143" s="27">
        <v>0</v>
      </c>
      <c r="C143" s="27">
        <v>0</v>
      </c>
      <c r="D143" t="str">
        <f t="shared" si="21"/>
        <v>20403</v>
      </c>
      <c r="E143" t="s">
        <v>2642</v>
      </c>
      <c r="F143" s="3">
        <f t="shared" si="22"/>
        <v>0</v>
      </c>
      <c r="G143" s="2">
        <f t="shared" si="24"/>
        <v>0</v>
      </c>
      <c r="H143" s="3">
        <f t="shared" si="27"/>
        <v>0</v>
      </c>
      <c r="I143" s="2" t="str">
        <f t="shared" si="25"/>
        <v/>
      </c>
      <c r="J143">
        <f t="shared" si="26"/>
        <v>0</v>
      </c>
      <c r="K143" s="3">
        <f t="shared" si="23"/>
        <v>0</v>
      </c>
      <c r="M143" t="s">
        <v>2667</v>
      </c>
      <c r="N143" s="2">
        <v>0</v>
      </c>
      <c r="O143" s="2">
        <v>0</v>
      </c>
      <c r="P143" s="104" t="str">
        <f>IFERROR(IF(VLOOKUP($M143,$S:$U,3,FALSE)&gt;0,VLOOKUP($M143,'District Data'!$A:$N,14,FALSE),""),"")</f>
        <v/>
      </c>
      <c r="Q143" s="2">
        <f t="shared" si="28"/>
        <v>0</v>
      </c>
      <c r="S143" s="26" t="s">
        <v>2610</v>
      </c>
      <c r="T143" s="27">
        <v>205.11</v>
      </c>
      <c r="U143" s="27"/>
      <c r="V143" s="27">
        <v>205.11</v>
      </c>
      <c r="W143" t="str">
        <f t="shared" si="29"/>
        <v>20400</v>
      </c>
      <c r="X143" t="s">
        <v>2642</v>
      </c>
      <c r="Y143" s="2">
        <f t="shared" si="30"/>
        <v>0</v>
      </c>
      <c r="Z143" s="3"/>
      <c r="AA143" s="26" t="s">
        <v>2610</v>
      </c>
      <c r="AB143" s="27">
        <v>0</v>
      </c>
      <c r="AC143" s="27"/>
      <c r="AD143" s="27">
        <v>0</v>
      </c>
    </row>
    <row r="144" spans="1:30" x14ac:dyDescent="0.25">
      <c r="A144" s="26" t="s">
        <v>731</v>
      </c>
      <c r="B144" s="27">
        <v>859.31000000000006</v>
      </c>
      <c r="C144" s="27">
        <v>272964.65999999997</v>
      </c>
      <c r="D144" t="str">
        <f t="shared" si="21"/>
        <v>20404</v>
      </c>
      <c r="E144" t="s">
        <v>2642</v>
      </c>
      <c r="F144" s="3">
        <f t="shared" si="22"/>
        <v>859.31000000000006</v>
      </c>
      <c r="G144" s="2">
        <f t="shared" si="24"/>
        <v>273072.94</v>
      </c>
      <c r="H144" s="3">
        <f t="shared" si="27"/>
        <v>108.28000000002794</v>
      </c>
      <c r="I144" s="2" t="str">
        <f t="shared" si="25"/>
        <v>Yes</v>
      </c>
      <c r="J144">
        <f t="shared" si="26"/>
        <v>859.31</v>
      </c>
      <c r="K144" s="3">
        <f t="shared" si="23"/>
        <v>0</v>
      </c>
      <c r="M144" t="s">
        <v>2668</v>
      </c>
      <c r="N144" s="2">
        <v>0</v>
      </c>
      <c r="O144" s="2">
        <v>0</v>
      </c>
      <c r="P144" s="104" t="str">
        <f>IFERROR(IF(VLOOKUP($M144,$S:$U,3,FALSE)&gt;0,VLOOKUP($M144,'District Data'!$A:$N,14,FALSE),""),"")</f>
        <v/>
      </c>
      <c r="Q144" s="2" t="str">
        <f t="shared" si="28"/>
        <v/>
      </c>
      <c r="S144" s="26" t="s">
        <v>727</v>
      </c>
      <c r="T144" s="27">
        <v>34.799999999999997</v>
      </c>
      <c r="U144" s="27">
        <v>26.8</v>
      </c>
      <c r="V144" s="27">
        <v>61.599999999999994</v>
      </c>
      <c r="W144" t="str">
        <f t="shared" si="29"/>
        <v>20401</v>
      </c>
      <c r="X144" t="s">
        <v>2642</v>
      </c>
      <c r="Y144" s="2">
        <f t="shared" si="30"/>
        <v>26.8</v>
      </c>
      <c r="Z144" s="3"/>
      <c r="AA144" s="26" t="s">
        <v>727</v>
      </c>
      <c r="AB144" s="27">
        <v>0</v>
      </c>
      <c r="AC144" s="27">
        <v>0</v>
      </c>
      <c r="AD144" s="27">
        <v>0</v>
      </c>
    </row>
    <row r="145" spans="1:30" x14ac:dyDescent="0.25">
      <c r="A145" s="26" t="s">
        <v>2312</v>
      </c>
      <c r="B145" s="27">
        <v>362.88</v>
      </c>
      <c r="C145" s="27">
        <v>119228.33</v>
      </c>
      <c r="D145" t="str">
        <f t="shared" si="21"/>
        <v>20405</v>
      </c>
      <c r="E145" t="s">
        <v>2642</v>
      </c>
      <c r="F145" s="3">
        <f t="shared" si="22"/>
        <v>362.88</v>
      </c>
      <c r="G145" s="2">
        <f t="shared" si="24"/>
        <v>119228.33</v>
      </c>
      <c r="H145" s="3">
        <f t="shared" si="27"/>
        <v>0</v>
      </c>
      <c r="I145" s="2" t="str">
        <f t="shared" si="25"/>
        <v>Yes</v>
      </c>
      <c r="J145">
        <f t="shared" si="26"/>
        <v>362.88</v>
      </c>
      <c r="K145" s="3">
        <f t="shared" si="23"/>
        <v>0</v>
      </c>
      <c r="M145" t="s">
        <v>2669</v>
      </c>
      <c r="N145" s="2">
        <v>0</v>
      </c>
      <c r="O145" s="2">
        <v>0</v>
      </c>
      <c r="P145" s="104" t="str">
        <f>IFERROR(IF(VLOOKUP($M145,$S:$U,3,FALSE)&gt;0,VLOOKUP($M145,'District Data'!$A:$N,14,FALSE),""),"")</f>
        <v/>
      </c>
      <c r="Q145" s="2" t="str">
        <f t="shared" si="28"/>
        <v/>
      </c>
      <c r="S145" s="26" t="s">
        <v>965</v>
      </c>
      <c r="T145" s="27">
        <v>85.85</v>
      </c>
      <c r="U145" s="27"/>
      <c r="V145" s="27">
        <v>85.85</v>
      </c>
      <c r="W145" t="str">
        <f t="shared" si="29"/>
        <v>20402</v>
      </c>
      <c r="X145" t="s">
        <v>2642</v>
      </c>
      <c r="Y145" s="2">
        <f t="shared" si="30"/>
        <v>0</v>
      </c>
      <c r="Z145" s="3"/>
      <c r="AA145" s="26" t="s">
        <v>965</v>
      </c>
      <c r="AB145" s="27">
        <v>0</v>
      </c>
      <c r="AC145" s="27"/>
      <c r="AD145" s="27">
        <v>0</v>
      </c>
    </row>
    <row r="146" spans="1:30" x14ac:dyDescent="0.25">
      <c r="A146" s="26" t="s">
        <v>1070</v>
      </c>
      <c r="B146" s="27">
        <v>200.32</v>
      </c>
      <c r="C146" s="27">
        <v>63691.75</v>
      </c>
      <c r="D146" t="str">
        <f t="shared" si="21"/>
        <v>20406</v>
      </c>
      <c r="E146" t="s">
        <v>2642</v>
      </c>
      <c r="F146" s="3">
        <f t="shared" si="22"/>
        <v>200.32</v>
      </c>
      <c r="G146" s="2">
        <f t="shared" si="24"/>
        <v>63691.76</v>
      </c>
      <c r="H146" s="3">
        <f t="shared" si="27"/>
        <v>1.0000000002037268E-2</v>
      </c>
      <c r="I146" s="2" t="str">
        <f t="shared" si="25"/>
        <v>Yes</v>
      </c>
      <c r="J146">
        <f t="shared" si="26"/>
        <v>200.32</v>
      </c>
      <c r="K146" s="3">
        <f t="shared" si="23"/>
        <v>0</v>
      </c>
      <c r="M146" t="s">
        <v>2670</v>
      </c>
      <c r="N146" s="2">
        <v>0</v>
      </c>
      <c r="O146" s="2">
        <v>0</v>
      </c>
      <c r="P146" s="104" t="str">
        <f>IFERROR(IF(VLOOKUP($M146,$S:$U,3,FALSE)&gt;0,VLOOKUP($M146,'District Data'!$A:$N,14,FALSE),""),"")</f>
        <v/>
      </c>
      <c r="Q146" s="2" t="str">
        <f t="shared" si="28"/>
        <v/>
      </c>
      <c r="S146" s="26" t="s">
        <v>2567</v>
      </c>
      <c r="T146" s="27">
        <v>27.1</v>
      </c>
      <c r="U146" s="27"/>
      <c r="V146" s="27">
        <v>27.1</v>
      </c>
      <c r="W146" t="str">
        <f t="shared" si="29"/>
        <v>20403</v>
      </c>
      <c r="X146" t="s">
        <v>2642</v>
      </c>
      <c r="Y146" s="2">
        <f t="shared" si="30"/>
        <v>0</v>
      </c>
      <c r="Z146" s="3"/>
      <c r="AA146" s="26" t="s">
        <v>2567</v>
      </c>
      <c r="AB146" s="27">
        <v>0</v>
      </c>
      <c r="AC146" s="27"/>
      <c r="AD146" s="27">
        <v>0</v>
      </c>
    </row>
    <row r="147" spans="1:30" x14ac:dyDescent="0.25">
      <c r="A147" s="26" t="s">
        <v>1252</v>
      </c>
      <c r="B147" s="27">
        <v>390.01</v>
      </c>
      <c r="C147" s="27">
        <v>123917.28</v>
      </c>
      <c r="D147" t="str">
        <f t="shared" si="21"/>
        <v>21014</v>
      </c>
      <c r="E147" t="s">
        <v>2642</v>
      </c>
      <c r="F147" s="3">
        <f t="shared" si="22"/>
        <v>390.01</v>
      </c>
      <c r="G147" s="2">
        <f t="shared" si="24"/>
        <v>123917.28</v>
      </c>
      <c r="H147" s="3">
        <f t="shared" si="27"/>
        <v>0</v>
      </c>
      <c r="I147" s="2" t="str">
        <f t="shared" si="25"/>
        <v>Yes</v>
      </c>
      <c r="J147">
        <f t="shared" si="26"/>
        <v>390.01</v>
      </c>
      <c r="K147" s="3">
        <f t="shared" si="23"/>
        <v>0</v>
      </c>
      <c r="M147" t="s">
        <v>194</v>
      </c>
      <c r="N147" s="2">
        <v>3816.18</v>
      </c>
      <c r="O147" s="2">
        <v>1401728.38</v>
      </c>
      <c r="P147" s="104" t="str">
        <f>IFERROR(IF(VLOOKUP($M147,$S:$U,3,FALSE)&gt;0,VLOOKUP($M147,'District Data'!$A:$N,14,FALSE),""),"")</f>
        <v>Yes</v>
      </c>
      <c r="Q147" s="2">
        <f t="shared" si="28"/>
        <v>0</v>
      </c>
      <c r="S147" s="26" t="s">
        <v>731</v>
      </c>
      <c r="T147" s="27">
        <v>2074.9499999999998</v>
      </c>
      <c r="U147" s="27">
        <v>859.31000000000006</v>
      </c>
      <c r="V147" s="27">
        <v>2934.2599999999998</v>
      </c>
      <c r="W147" t="str">
        <f t="shared" si="29"/>
        <v>20404</v>
      </c>
      <c r="X147" t="s">
        <v>2642</v>
      </c>
      <c r="Y147" s="2">
        <f t="shared" si="30"/>
        <v>859.31000000000006</v>
      </c>
      <c r="Z147" s="3"/>
      <c r="AA147" s="26" t="s">
        <v>731</v>
      </c>
      <c r="AB147" s="27">
        <v>0</v>
      </c>
      <c r="AC147" s="27">
        <v>0</v>
      </c>
      <c r="AD147" s="27">
        <v>0</v>
      </c>
    </row>
    <row r="148" spans="1:30" x14ac:dyDescent="0.25">
      <c r="A148" s="26" t="s">
        <v>570</v>
      </c>
      <c r="B148" s="27">
        <v>58.9</v>
      </c>
      <c r="C148" s="27">
        <v>18739.240000000002</v>
      </c>
      <c r="D148" t="str">
        <f t="shared" ref="D148:D176" si="31">A148</f>
        <v>21036</v>
      </c>
      <c r="E148" t="s">
        <v>2642</v>
      </c>
      <c r="F148" s="3">
        <f t="shared" ref="F148:F176" si="32">B148</f>
        <v>58.9</v>
      </c>
      <c r="G148" s="2">
        <f t="shared" si="24"/>
        <v>18739.240000000002</v>
      </c>
      <c r="H148" s="3">
        <f t="shared" si="27"/>
        <v>0</v>
      </c>
      <c r="I148" s="2" t="str">
        <f t="shared" si="25"/>
        <v>Yes</v>
      </c>
      <c r="J148">
        <f t="shared" si="26"/>
        <v>58.9</v>
      </c>
      <c r="K148" s="3">
        <f t="shared" ref="K148:K176" si="33">F148-J148</f>
        <v>0</v>
      </c>
      <c r="M148" t="s">
        <v>69</v>
      </c>
      <c r="N148" s="2">
        <v>0</v>
      </c>
      <c r="O148" s="2">
        <v>0</v>
      </c>
      <c r="P148" s="104" t="str">
        <f>IFERROR(IF(VLOOKUP($M148,$S:$U,3,FALSE)&gt;0,VLOOKUP($M148,'District Data'!$A:$N,14,FALSE),""),"")</f>
        <v/>
      </c>
      <c r="Q148" s="2">
        <f t="shared" si="28"/>
        <v>0</v>
      </c>
      <c r="S148" s="26" t="s">
        <v>2312</v>
      </c>
      <c r="T148" s="27">
        <v>721.39999999999986</v>
      </c>
      <c r="U148" s="27">
        <v>362.88</v>
      </c>
      <c r="V148" s="27">
        <v>1084.2799999999997</v>
      </c>
      <c r="W148" t="str">
        <f t="shared" si="29"/>
        <v>20405</v>
      </c>
      <c r="X148" t="s">
        <v>2642</v>
      </c>
      <c r="Y148" s="2">
        <f t="shared" si="30"/>
        <v>362.88</v>
      </c>
      <c r="Z148" s="3"/>
      <c r="AA148" s="26" t="s">
        <v>2312</v>
      </c>
      <c r="AB148" s="27">
        <v>0</v>
      </c>
      <c r="AC148" s="27">
        <v>0</v>
      </c>
      <c r="AD148" s="27">
        <v>0</v>
      </c>
    </row>
    <row r="149" spans="1:30" x14ac:dyDescent="0.25">
      <c r="A149" s="26" t="s">
        <v>1198</v>
      </c>
      <c r="B149" s="27">
        <v>620.04999999999995</v>
      </c>
      <c r="C149" s="27">
        <v>197032.8</v>
      </c>
      <c r="D149" t="str">
        <f t="shared" si="31"/>
        <v>21206</v>
      </c>
      <c r="E149" t="s">
        <v>2642</v>
      </c>
      <c r="F149" s="3">
        <f t="shared" si="32"/>
        <v>620.04999999999995</v>
      </c>
      <c r="G149" s="2">
        <f t="shared" si="24"/>
        <v>197032.81</v>
      </c>
      <c r="H149" s="3">
        <f t="shared" si="27"/>
        <v>1.0000000009313226E-2</v>
      </c>
      <c r="I149" s="2" t="str">
        <f t="shared" si="25"/>
        <v>Yes</v>
      </c>
      <c r="J149">
        <f t="shared" si="26"/>
        <v>620.04999999999995</v>
      </c>
      <c r="K149" s="3">
        <f t="shared" si="33"/>
        <v>0</v>
      </c>
      <c r="M149" t="s">
        <v>1297</v>
      </c>
      <c r="N149" s="2">
        <v>320.95999999999998</v>
      </c>
      <c r="O149" s="2">
        <v>121350.23</v>
      </c>
      <c r="P149" s="104" t="str">
        <f>IFERROR(IF(VLOOKUP($M149,$S:$U,3,FALSE)&gt;0,VLOOKUP($M149,'District Data'!$A:$N,14,FALSE),""),"")</f>
        <v>Yes</v>
      </c>
      <c r="Q149" s="2">
        <f t="shared" si="28"/>
        <v>0</v>
      </c>
      <c r="S149" s="26" t="s">
        <v>1070</v>
      </c>
      <c r="T149" s="27"/>
      <c r="U149" s="27">
        <v>200.32</v>
      </c>
      <c r="V149" s="27">
        <v>200.32</v>
      </c>
      <c r="W149" t="str">
        <f t="shared" si="29"/>
        <v>20406</v>
      </c>
      <c r="X149" t="s">
        <v>2642</v>
      </c>
      <c r="Y149" s="2">
        <f t="shared" si="30"/>
        <v>200.32</v>
      </c>
      <c r="Z149" s="3"/>
      <c r="AA149" s="26" t="s">
        <v>1070</v>
      </c>
      <c r="AB149" s="27"/>
      <c r="AC149" s="27">
        <v>4.8</v>
      </c>
      <c r="AD149" s="27">
        <v>4.8</v>
      </c>
    </row>
    <row r="150" spans="1:30" x14ac:dyDescent="0.25">
      <c r="A150" s="26" t="s">
        <v>1181</v>
      </c>
      <c r="B150" s="27">
        <v>434.79999999999995</v>
      </c>
      <c r="C150" s="27">
        <v>138107.09</v>
      </c>
      <c r="D150" t="str">
        <f t="shared" si="31"/>
        <v>21214</v>
      </c>
      <c r="E150" t="s">
        <v>2642</v>
      </c>
      <c r="F150" s="3">
        <f t="shared" si="32"/>
        <v>434.79999999999995</v>
      </c>
      <c r="G150" s="2">
        <f t="shared" si="24"/>
        <v>138107.12</v>
      </c>
      <c r="H150" s="3">
        <f t="shared" si="27"/>
        <v>2.9999999998835847E-2</v>
      </c>
      <c r="I150" s="2" t="str">
        <f t="shared" si="25"/>
        <v>Yes</v>
      </c>
      <c r="J150">
        <f t="shared" si="26"/>
        <v>434.8</v>
      </c>
      <c r="K150" s="3">
        <f t="shared" si="33"/>
        <v>0</v>
      </c>
      <c r="M150" t="s">
        <v>270</v>
      </c>
      <c r="N150" s="2">
        <v>2075.73</v>
      </c>
      <c r="O150" s="2">
        <v>785230.18</v>
      </c>
      <c r="P150" s="104" t="str">
        <f>IFERROR(IF(VLOOKUP($M150,$S:$U,3,FALSE)&gt;0,VLOOKUP($M150,'District Data'!$A:$N,14,FALSE),""),"")</f>
        <v>Yes</v>
      </c>
      <c r="Q150" s="2">
        <f t="shared" si="28"/>
        <v>0</v>
      </c>
      <c r="S150" s="26" t="s">
        <v>1252</v>
      </c>
      <c r="T150" s="27">
        <v>419.51</v>
      </c>
      <c r="U150" s="27">
        <v>390.01</v>
      </c>
      <c r="V150" s="27">
        <v>809.52</v>
      </c>
      <c r="W150" t="str">
        <f t="shared" si="29"/>
        <v>21014</v>
      </c>
      <c r="X150" t="s">
        <v>2642</v>
      </c>
      <c r="Y150" s="2">
        <f t="shared" si="30"/>
        <v>390.01</v>
      </c>
      <c r="Z150" s="3"/>
      <c r="AA150" s="26" t="s">
        <v>1252</v>
      </c>
      <c r="AB150" s="27">
        <v>0</v>
      </c>
      <c r="AC150" s="27">
        <v>0</v>
      </c>
      <c r="AD150" s="27">
        <v>0</v>
      </c>
    </row>
    <row r="151" spans="1:30" x14ac:dyDescent="0.25">
      <c r="A151" s="26" t="s">
        <v>14</v>
      </c>
      <c r="B151" s="27">
        <v>0</v>
      </c>
      <c r="C151" s="27">
        <v>0</v>
      </c>
      <c r="D151" t="str">
        <f t="shared" si="31"/>
        <v>21226</v>
      </c>
      <c r="E151" t="s">
        <v>2642</v>
      </c>
      <c r="F151" s="3">
        <f t="shared" si="32"/>
        <v>0</v>
      </c>
      <c r="G151" s="2">
        <f t="shared" si="24"/>
        <v>0</v>
      </c>
      <c r="H151" s="3">
        <f t="shared" si="27"/>
        <v>0</v>
      </c>
      <c r="I151" s="2" t="str">
        <f t="shared" si="25"/>
        <v/>
      </c>
      <c r="J151">
        <f t="shared" si="26"/>
        <v>0</v>
      </c>
      <c r="K151" s="3">
        <f t="shared" si="33"/>
        <v>0</v>
      </c>
      <c r="M151" t="s">
        <v>1904</v>
      </c>
      <c r="N151" s="2">
        <v>1296.47</v>
      </c>
      <c r="O151" s="2">
        <v>476217</v>
      </c>
      <c r="P151" s="104" t="str">
        <f>IFERROR(IF(VLOOKUP($M151,$S:$U,3,FALSE)&gt;0,VLOOKUP($M151,'District Data'!$A:$N,14,FALSE),""),"")</f>
        <v>Yes</v>
      </c>
      <c r="Q151" s="2">
        <f t="shared" si="28"/>
        <v>-2.2737367544323206E-13</v>
      </c>
      <c r="S151" s="26" t="s">
        <v>570</v>
      </c>
      <c r="T151" s="27"/>
      <c r="U151" s="27">
        <v>58.9</v>
      </c>
      <c r="V151" s="27">
        <v>58.9</v>
      </c>
      <c r="W151" t="str">
        <f t="shared" si="29"/>
        <v>21036</v>
      </c>
      <c r="X151" t="s">
        <v>2642</v>
      </c>
      <c r="Y151" s="2">
        <f t="shared" si="30"/>
        <v>58.9</v>
      </c>
      <c r="Z151" s="3"/>
      <c r="AA151" s="26" t="s">
        <v>570</v>
      </c>
      <c r="AB151" s="27"/>
      <c r="AC151" s="27">
        <v>3.5</v>
      </c>
      <c r="AD151" s="27">
        <v>3.5</v>
      </c>
    </row>
    <row r="152" spans="1:30" x14ac:dyDescent="0.25">
      <c r="A152" s="26" t="s">
        <v>2331</v>
      </c>
      <c r="B152" s="27">
        <v>802.93</v>
      </c>
      <c r="C152" s="27">
        <v>257303.31</v>
      </c>
      <c r="D152" t="str">
        <f t="shared" si="31"/>
        <v>21232</v>
      </c>
      <c r="E152" t="s">
        <v>2642</v>
      </c>
      <c r="F152" s="3">
        <f t="shared" si="32"/>
        <v>802.93</v>
      </c>
      <c r="G152" s="2">
        <f t="shared" si="24"/>
        <v>257292.35</v>
      </c>
      <c r="H152" s="3">
        <f t="shared" si="27"/>
        <v>-10.959999999991851</v>
      </c>
      <c r="I152" s="2" t="str">
        <f t="shared" si="25"/>
        <v>Yes</v>
      </c>
      <c r="J152">
        <f t="shared" si="26"/>
        <v>802.93</v>
      </c>
      <c r="K152" s="3">
        <f t="shared" si="33"/>
        <v>0</v>
      </c>
      <c r="M152" t="s">
        <v>2671</v>
      </c>
      <c r="N152" s="2">
        <v>0</v>
      </c>
      <c r="O152" s="2">
        <v>0</v>
      </c>
      <c r="P152" s="104" t="str">
        <f>IFERROR(IF(VLOOKUP($M152,$S:$U,3,FALSE)&gt;0,VLOOKUP($M152,'District Data'!$A:$N,14,FALSE),""),"")</f>
        <v/>
      </c>
      <c r="Q152" s="2" t="str">
        <f t="shared" si="28"/>
        <v/>
      </c>
      <c r="S152" s="26" t="s">
        <v>1198</v>
      </c>
      <c r="T152" s="27"/>
      <c r="U152" s="27">
        <v>620.04999999999995</v>
      </c>
      <c r="V152" s="27">
        <v>620.04999999999995</v>
      </c>
      <c r="W152" t="str">
        <f t="shared" si="29"/>
        <v>21206</v>
      </c>
      <c r="X152" t="s">
        <v>2642</v>
      </c>
      <c r="Y152" s="2">
        <f t="shared" si="30"/>
        <v>620.04999999999995</v>
      </c>
      <c r="Z152" s="3"/>
      <c r="AA152" s="26" t="s">
        <v>1198</v>
      </c>
      <c r="AB152" s="27"/>
      <c r="AC152" s="27">
        <v>0</v>
      </c>
      <c r="AD152" s="27">
        <v>0</v>
      </c>
    </row>
    <row r="153" spans="1:30" x14ac:dyDescent="0.25">
      <c r="A153" s="26" t="s">
        <v>191</v>
      </c>
      <c r="B153" s="27">
        <v>83.39</v>
      </c>
      <c r="C153" s="27">
        <v>26538.23</v>
      </c>
      <c r="D153" t="str">
        <f t="shared" si="31"/>
        <v>21234</v>
      </c>
      <c r="E153" t="s">
        <v>2642</v>
      </c>
      <c r="F153" s="3">
        <f t="shared" si="32"/>
        <v>83.39</v>
      </c>
      <c r="G153" s="2">
        <f t="shared" si="24"/>
        <v>26538.23</v>
      </c>
      <c r="H153" s="3">
        <f t="shared" si="27"/>
        <v>0</v>
      </c>
      <c r="I153" s="2" t="str">
        <f t="shared" si="25"/>
        <v>Yes</v>
      </c>
      <c r="J153">
        <f t="shared" si="26"/>
        <v>83.39</v>
      </c>
      <c r="K153" s="3">
        <f t="shared" si="33"/>
        <v>0</v>
      </c>
      <c r="M153" t="s">
        <v>2783</v>
      </c>
      <c r="N153" s="2">
        <v>481.02</v>
      </c>
      <c r="O153" s="2">
        <v>176687.39</v>
      </c>
      <c r="P153" s="104" t="str">
        <f>IFERROR(IF(VLOOKUP($M153,$S:$U,3,FALSE)&gt;0,VLOOKUP($M153,'District Data'!$A:$N,14,FALSE),""),"")</f>
        <v>Yes</v>
      </c>
      <c r="Q153" s="2">
        <f t="shared" si="28"/>
        <v>0</v>
      </c>
      <c r="S153" s="26" t="s">
        <v>1181</v>
      </c>
      <c r="T153" s="27"/>
      <c r="U153" s="27">
        <v>434.79999999999995</v>
      </c>
      <c r="V153" s="27">
        <v>434.79999999999995</v>
      </c>
      <c r="W153" t="str">
        <f t="shared" si="29"/>
        <v>21214</v>
      </c>
      <c r="X153" t="s">
        <v>2642</v>
      </c>
      <c r="Y153" s="2">
        <f t="shared" si="30"/>
        <v>434.79999999999995</v>
      </c>
      <c r="Z153" s="3"/>
      <c r="AA153" s="26" t="s">
        <v>1181</v>
      </c>
      <c r="AB153" s="27"/>
      <c r="AC153" s="27">
        <v>34.200000000000003</v>
      </c>
      <c r="AD153" s="27">
        <v>34.200000000000003</v>
      </c>
    </row>
    <row r="154" spans="1:30" x14ac:dyDescent="0.25">
      <c r="A154" s="26" t="s">
        <v>2112</v>
      </c>
      <c r="B154" s="27">
        <v>617.26</v>
      </c>
      <c r="C154" s="27">
        <v>197757.53999999998</v>
      </c>
      <c r="D154" t="str">
        <f t="shared" si="31"/>
        <v>21237</v>
      </c>
      <c r="E154" t="s">
        <v>2642</v>
      </c>
      <c r="F154" s="3">
        <f t="shared" si="32"/>
        <v>617.26</v>
      </c>
      <c r="G154" s="2">
        <f t="shared" si="24"/>
        <v>197858.35</v>
      </c>
      <c r="H154" s="3">
        <f t="shared" si="27"/>
        <v>100.81000000002678</v>
      </c>
      <c r="I154" s="2" t="str">
        <f t="shared" si="25"/>
        <v>Yes</v>
      </c>
      <c r="J154">
        <f t="shared" si="26"/>
        <v>617.26</v>
      </c>
      <c r="K154" s="3">
        <f t="shared" si="33"/>
        <v>0</v>
      </c>
      <c r="M154" t="s">
        <v>2393</v>
      </c>
      <c r="N154" s="2">
        <v>74.760000000000005</v>
      </c>
      <c r="O154" s="2">
        <v>27423.49</v>
      </c>
      <c r="P154" s="104" t="str">
        <f>IFERROR(IF(VLOOKUP($M154,$S:$U,3,FALSE)&gt;0,VLOOKUP($M154,'District Data'!$A:$N,14,FALSE),""),"")</f>
        <v>Yes</v>
      </c>
      <c r="Q154" s="2">
        <f t="shared" si="28"/>
        <v>-1.4210854715202004E-14</v>
      </c>
      <c r="S154" s="26" t="s">
        <v>14</v>
      </c>
      <c r="T154" s="27">
        <v>626.54</v>
      </c>
      <c r="U154" s="27"/>
      <c r="V154" s="27">
        <v>626.54</v>
      </c>
      <c r="W154" t="str">
        <f t="shared" si="29"/>
        <v>21226</v>
      </c>
      <c r="X154" t="s">
        <v>2642</v>
      </c>
      <c r="Y154" s="2">
        <f t="shared" si="30"/>
        <v>0</v>
      </c>
      <c r="Z154" s="3"/>
      <c r="AA154" s="26" t="s">
        <v>14</v>
      </c>
      <c r="AB154" s="27">
        <v>0</v>
      </c>
      <c r="AC154" s="27"/>
      <c r="AD154" s="27">
        <v>0</v>
      </c>
    </row>
    <row r="155" spans="1:30" x14ac:dyDescent="0.25">
      <c r="A155" s="26" t="s">
        <v>1448</v>
      </c>
      <c r="B155" s="27">
        <v>848.12000000000012</v>
      </c>
      <c r="C155" s="27">
        <v>269498.43</v>
      </c>
      <c r="D155" t="str">
        <f t="shared" si="31"/>
        <v>21300</v>
      </c>
      <c r="E155" t="s">
        <v>2642</v>
      </c>
      <c r="F155" s="3">
        <f t="shared" si="32"/>
        <v>848.12000000000012</v>
      </c>
      <c r="G155" s="2">
        <f t="shared" si="24"/>
        <v>269498.42</v>
      </c>
      <c r="H155" s="3">
        <f t="shared" si="27"/>
        <v>-1.0000000009313226E-2</v>
      </c>
      <c r="I155" s="2" t="str">
        <f t="shared" si="25"/>
        <v>Yes</v>
      </c>
      <c r="J155">
        <f t="shared" si="26"/>
        <v>848.12</v>
      </c>
      <c r="K155" s="3">
        <f t="shared" si="33"/>
        <v>0</v>
      </c>
      <c r="M155" t="s">
        <v>2672</v>
      </c>
      <c r="N155" s="2">
        <v>0</v>
      </c>
      <c r="O155" s="2">
        <v>0</v>
      </c>
      <c r="P155" s="104" t="str">
        <f>IFERROR(IF(VLOOKUP($M155,$S:$U,3,FALSE)&gt;0,VLOOKUP($M155,'District Data'!$A:$N,14,FALSE),""),"")</f>
        <v/>
      </c>
      <c r="Q155" s="2" t="str">
        <f t="shared" si="28"/>
        <v/>
      </c>
      <c r="S155" s="26" t="s">
        <v>2331</v>
      </c>
      <c r="T155" s="27"/>
      <c r="U155" s="27">
        <v>802.93</v>
      </c>
      <c r="V155" s="27">
        <v>802.93</v>
      </c>
      <c r="W155" t="str">
        <f t="shared" si="29"/>
        <v>21232</v>
      </c>
      <c r="X155" t="s">
        <v>2642</v>
      </c>
      <c r="Y155" s="2">
        <f t="shared" si="30"/>
        <v>802.93</v>
      </c>
      <c r="Z155" s="3"/>
      <c r="AA155" s="26" t="s">
        <v>2331</v>
      </c>
      <c r="AB155" s="27"/>
      <c r="AC155" s="27">
        <v>39.9</v>
      </c>
      <c r="AD155" s="27">
        <v>39.9</v>
      </c>
    </row>
    <row r="156" spans="1:30" x14ac:dyDescent="0.25">
      <c r="A156" s="26" t="s">
        <v>1519</v>
      </c>
      <c r="B156" s="27">
        <v>270.94</v>
      </c>
      <c r="C156" s="27">
        <v>89085.08</v>
      </c>
      <c r="D156" t="str">
        <f t="shared" si="31"/>
        <v>21301</v>
      </c>
      <c r="E156" t="s">
        <v>2642</v>
      </c>
      <c r="F156" s="3">
        <f t="shared" si="32"/>
        <v>270.94</v>
      </c>
      <c r="G156" s="2">
        <f t="shared" si="24"/>
        <v>89085.07</v>
      </c>
      <c r="H156" s="3">
        <f t="shared" si="27"/>
        <v>-9.9999999947613105E-3</v>
      </c>
      <c r="I156" s="2" t="str">
        <f t="shared" si="25"/>
        <v>Yes</v>
      </c>
      <c r="J156">
        <f t="shared" si="26"/>
        <v>270.94</v>
      </c>
      <c r="K156" s="3">
        <f t="shared" si="33"/>
        <v>0</v>
      </c>
      <c r="M156" t="s">
        <v>2469</v>
      </c>
      <c r="N156" s="2">
        <v>0</v>
      </c>
      <c r="O156" s="2">
        <v>0</v>
      </c>
      <c r="P156" s="104" t="str">
        <f>IFERROR(IF(VLOOKUP($M156,$S:$U,3,FALSE)&gt;0,VLOOKUP($M156,'District Data'!$A:$N,14,FALSE),""),"")</f>
        <v/>
      </c>
      <c r="Q156" s="2">
        <f t="shared" si="28"/>
        <v>0</v>
      </c>
      <c r="S156" s="26" t="s">
        <v>191</v>
      </c>
      <c r="T156" s="27">
        <v>245.37</v>
      </c>
      <c r="U156" s="27">
        <v>83.39</v>
      </c>
      <c r="V156" s="27">
        <v>328.76</v>
      </c>
      <c r="W156" t="str">
        <f t="shared" si="29"/>
        <v>21234</v>
      </c>
      <c r="X156" t="s">
        <v>2642</v>
      </c>
      <c r="Y156" s="2">
        <f t="shared" si="30"/>
        <v>83.39</v>
      </c>
      <c r="Z156" s="3"/>
      <c r="AA156" s="26" t="s">
        <v>191</v>
      </c>
      <c r="AB156" s="27">
        <v>0</v>
      </c>
      <c r="AC156" s="27">
        <v>6</v>
      </c>
      <c r="AD156" s="27">
        <v>6</v>
      </c>
    </row>
    <row r="157" spans="1:30" x14ac:dyDescent="0.25">
      <c r="A157" s="26" t="s">
        <v>320</v>
      </c>
      <c r="B157" s="27">
        <v>697.18</v>
      </c>
      <c r="C157" s="27">
        <v>229155.95</v>
      </c>
      <c r="D157" t="str">
        <f t="shared" si="31"/>
        <v>21302</v>
      </c>
      <c r="E157" t="s">
        <v>2642</v>
      </c>
      <c r="F157" s="3">
        <f t="shared" si="32"/>
        <v>697.18</v>
      </c>
      <c r="G157" s="2">
        <f t="shared" si="24"/>
        <v>229155.96</v>
      </c>
      <c r="H157" s="3">
        <f t="shared" si="27"/>
        <v>9.9999999802093953E-3</v>
      </c>
      <c r="I157" s="2" t="str">
        <f t="shared" si="25"/>
        <v>Yes</v>
      </c>
      <c r="J157">
        <f t="shared" si="26"/>
        <v>697.18</v>
      </c>
      <c r="K157" s="3">
        <f t="shared" si="33"/>
        <v>0</v>
      </c>
      <c r="M157" t="s">
        <v>2478</v>
      </c>
      <c r="N157" s="2">
        <v>76.64</v>
      </c>
      <c r="O157" s="2">
        <v>26907.16</v>
      </c>
      <c r="P157" s="104" t="str">
        <f>IFERROR(IF(VLOOKUP($M157,$S:$U,3,FALSE)&gt;0,VLOOKUP($M157,'District Data'!$A:$N,14,FALSE),""),"")</f>
        <v>Yes</v>
      </c>
      <c r="Q157" s="2">
        <f t="shared" si="28"/>
        <v>0</v>
      </c>
      <c r="S157" s="26" t="s">
        <v>2112</v>
      </c>
      <c r="T157" s="27">
        <v>234.07</v>
      </c>
      <c r="U157" s="27">
        <v>617.26</v>
      </c>
      <c r="V157" s="27">
        <v>851.32999999999993</v>
      </c>
      <c r="W157" t="str">
        <f t="shared" si="29"/>
        <v>21237</v>
      </c>
      <c r="X157" t="s">
        <v>2642</v>
      </c>
      <c r="Y157" s="2">
        <f t="shared" si="30"/>
        <v>617.26</v>
      </c>
      <c r="Z157" s="3"/>
      <c r="AA157" s="26" t="s">
        <v>2112</v>
      </c>
      <c r="AB157" s="27">
        <v>0</v>
      </c>
      <c r="AC157" s="27">
        <v>0</v>
      </c>
      <c r="AD157" s="27">
        <v>0</v>
      </c>
    </row>
    <row r="158" spans="1:30" x14ac:dyDescent="0.25">
      <c r="A158" s="26" t="s">
        <v>2299</v>
      </c>
      <c r="B158" s="27">
        <v>335.41999999999996</v>
      </c>
      <c r="C158" s="27">
        <v>106586.19</v>
      </c>
      <c r="D158" t="str">
        <f t="shared" si="31"/>
        <v>21303</v>
      </c>
      <c r="E158" t="s">
        <v>2642</v>
      </c>
      <c r="F158" s="3">
        <f t="shared" si="32"/>
        <v>335.41999999999996</v>
      </c>
      <c r="G158" s="2">
        <f t="shared" si="24"/>
        <v>106586.2</v>
      </c>
      <c r="H158" s="3">
        <f t="shared" si="27"/>
        <v>9.9999999947613105E-3</v>
      </c>
      <c r="I158" s="2" t="str">
        <f t="shared" si="25"/>
        <v>Yes</v>
      </c>
      <c r="J158">
        <f t="shared" si="26"/>
        <v>335.42</v>
      </c>
      <c r="K158" s="3">
        <f t="shared" si="33"/>
        <v>0</v>
      </c>
      <c r="M158" t="s">
        <v>2109</v>
      </c>
      <c r="N158" s="2">
        <v>0</v>
      </c>
      <c r="O158" s="2">
        <v>0</v>
      </c>
      <c r="P158" s="104" t="str">
        <f>IFERROR(IF(VLOOKUP($M158,$S:$U,3,FALSE)&gt;0,VLOOKUP($M158,'District Data'!$A:$N,14,FALSE),""),"")</f>
        <v/>
      </c>
      <c r="Q158" s="2">
        <f t="shared" si="28"/>
        <v>0</v>
      </c>
      <c r="S158" s="26" t="s">
        <v>1448</v>
      </c>
      <c r="T158" s="27"/>
      <c r="U158" s="27">
        <v>848.12000000000012</v>
      </c>
      <c r="V158" s="27">
        <v>848.12000000000012</v>
      </c>
      <c r="W158" t="str">
        <f t="shared" si="29"/>
        <v>21300</v>
      </c>
      <c r="X158" t="s">
        <v>2642</v>
      </c>
      <c r="Y158" s="2">
        <f t="shared" si="30"/>
        <v>848.12000000000012</v>
      </c>
      <c r="Z158" s="3"/>
      <c r="AA158" s="26" t="s">
        <v>1448</v>
      </c>
      <c r="AB158" s="27"/>
      <c r="AC158" s="27">
        <v>15.4</v>
      </c>
      <c r="AD158" s="27">
        <v>15.4</v>
      </c>
    </row>
    <row r="159" spans="1:30" x14ac:dyDescent="0.25">
      <c r="A159" s="26" t="s">
        <v>311</v>
      </c>
      <c r="B159" s="27">
        <v>3340.26</v>
      </c>
      <c r="C159" s="27">
        <v>1061312.45</v>
      </c>
      <c r="D159" t="str">
        <f t="shared" si="31"/>
        <v>21401</v>
      </c>
      <c r="E159" t="s">
        <v>2642</v>
      </c>
      <c r="F159" s="3">
        <f t="shared" si="32"/>
        <v>3340.26</v>
      </c>
      <c r="G159" s="2">
        <f t="shared" si="24"/>
        <v>1061312.48</v>
      </c>
      <c r="H159" s="3">
        <f t="shared" si="27"/>
        <v>3.0000000027939677E-2</v>
      </c>
      <c r="I159" s="2" t="str">
        <f t="shared" si="25"/>
        <v>Yes</v>
      </c>
      <c r="J159">
        <f t="shared" si="26"/>
        <v>3340.26</v>
      </c>
      <c r="K159" s="3">
        <f t="shared" si="33"/>
        <v>0</v>
      </c>
      <c r="M159" t="s">
        <v>535</v>
      </c>
      <c r="N159" s="2">
        <v>836.25</v>
      </c>
      <c r="O159" s="2">
        <v>265707.23</v>
      </c>
      <c r="P159" s="104" t="str">
        <f>IFERROR(IF(VLOOKUP($M159,$S:$U,3,FALSE)&gt;0,VLOOKUP($M159,'District Data'!$A:$N,14,FALSE),""),"")</f>
        <v>Yes</v>
      </c>
      <c r="Q159" s="2">
        <f t="shared" si="28"/>
        <v>0</v>
      </c>
      <c r="S159" s="26" t="s">
        <v>1519</v>
      </c>
      <c r="T159" s="27"/>
      <c r="U159" s="27">
        <v>270.94</v>
      </c>
      <c r="V159" s="27">
        <v>270.94</v>
      </c>
      <c r="W159" t="str">
        <f t="shared" si="29"/>
        <v>21301</v>
      </c>
      <c r="X159" t="s">
        <v>2642</v>
      </c>
      <c r="Y159" s="2">
        <f t="shared" si="30"/>
        <v>270.94</v>
      </c>
      <c r="Z159" s="3"/>
      <c r="AA159" s="26" t="s">
        <v>1519</v>
      </c>
      <c r="AB159" s="27"/>
      <c r="AC159" s="27">
        <v>17.600000000000001</v>
      </c>
      <c r="AD159" s="27">
        <v>17.600000000000001</v>
      </c>
    </row>
    <row r="160" spans="1:30" x14ac:dyDescent="0.25">
      <c r="A160" s="26" t="s">
        <v>1972</v>
      </c>
      <c r="B160" s="27">
        <v>35.9</v>
      </c>
      <c r="C160" s="27">
        <v>11373.539999999999</v>
      </c>
      <c r="D160" t="str">
        <f t="shared" si="31"/>
        <v>22008</v>
      </c>
      <c r="E160" t="s">
        <v>2642</v>
      </c>
      <c r="F160" s="3">
        <f t="shared" si="32"/>
        <v>35.9</v>
      </c>
      <c r="G160" s="2">
        <f t="shared" si="24"/>
        <v>11373.54</v>
      </c>
      <c r="H160" s="3">
        <f t="shared" si="27"/>
        <v>0</v>
      </c>
      <c r="I160" s="2" t="str">
        <f t="shared" si="25"/>
        <v>Yes</v>
      </c>
      <c r="J160">
        <f t="shared" si="26"/>
        <v>35.9</v>
      </c>
      <c r="K160" s="3">
        <f t="shared" si="33"/>
        <v>0</v>
      </c>
      <c r="M160" t="s">
        <v>961</v>
      </c>
      <c r="N160" s="2">
        <v>316.20999999999998</v>
      </c>
      <c r="O160" s="2">
        <v>100520.3</v>
      </c>
      <c r="P160" s="104" t="str">
        <f>IFERROR(IF(VLOOKUP($M160,$S:$U,3,FALSE)&gt;0,VLOOKUP($M160,'District Data'!$A:$N,14,FALSE),""),"")</f>
        <v>Yes</v>
      </c>
      <c r="Q160" s="2">
        <f t="shared" si="28"/>
        <v>0</v>
      </c>
      <c r="S160" s="26" t="s">
        <v>320</v>
      </c>
      <c r="T160" s="27">
        <v>2233.6099999999997</v>
      </c>
      <c r="U160" s="27">
        <v>697.18</v>
      </c>
      <c r="V160" s="27">
        <v>2930.7899999999995</v>
      </c>
      <c r="W160" t="str">
        <f t="shared" si="29"/>
        <v>21302</v>
      </c>
      <c r="X160" t="s">
        <v>2642</v>
      </c>
      <c r="Y160" s="2">
        <f t="shared" si="30"/>
        <v>697.18</v>
      </c>
      <c r="Z160" s="3"/>
      <c r="AA160" s="26" t="s">
        <v>320</v>
      </c>
      <c r="AB160" s="27">
        <v>0</v>
      </c>
      <c r="AC160" s="27">
        <v>0</v>
      </c>
      <c r="AD160" s="27">
        <v>0</v>
      </c>
    </row>
    <row r="161" spans="1:30" x14ac:dyDescent="0.25">
      <c r="A161" s="26" t="s">
        <v>1615</v>
      </c>
      <c r="B161" s="27">
        <v>0</v>
      </c>
      <c r="C161" s="27">
        <v>0</v>
      </c>
      <c r="D161" t="str">
        <f t="shared" si="31"/>
        <v>22009</v>
      </c>
      <c r="E161" t="s">
        <v>2642</v>
      </c>
      <c r="F161" s="3">
        <f t="shared" si="32"/>
        <v>0</v>
      </c>
      <c r="G161" s="2">
        <f t="shared" si="24"/>
        <v>0</v>
      </c>
      <c r="H161" s="3">
        <f t="shared" si="27"/>
        <v>0</v>
      </c>
      <c r="I161" s="2" t="str">
        <f t="shared" si="25"/>
        <v/>
      </c>
      <c r="J161">
        <f t="shared" si="26"/>
        <v>0</v>
      </c>
      <c r="K161" s="3">
        <f t="shared" si="33"/>
        <v>0</v>
      </c>
      <c r="M161" t="s">
        <v>354</v>
      </c>
      <c r="N161" s="2">
        <v>0</v>
      </c>
      <c r="O161" s="2">
        <v>0</v>
      </c>
      <c r="P161" s="104" t="str">
        <f>IFERROR(IF(VLOOKUP($M161,$S:$U,3,FALSE)&gt;0,VLOOKUP($M161,'District Data'!$A:$N,14,FALSE),""),"")</f>
        <v/>
      </c>
      <c r="Q161" s="2">
        <f t="shared" si="28"/>
        <v>0</v>
      </c>
      <c r="S161" s="26" t="s">
        <v>2299</v>
      </c>
      <c r="T161" s="27"/>
      <c r="U161" s="27">
        <v>335.41999999999996</v>
      </c>
      <c r="V161" s="27">
        <v>335.41999999999996</v>
      </c>
      <c r="W161" t="str">
        <f t="shared" si="29"/>
        <v>21303</v>
      </c>
      <c r="X161" t="s">
        <v>2642</v>
      </c>
      <c r="Y161" s="2">
        <f t="shared" si="30"/>
        <v>335.41999999999996</v>
      </c>
      <c r="Z161" s="3"/>
      <c r="AA161" s="26" t="s">
        <v>2299</v>
      </c>
      <c r="AB161" s="27"/>
      <c r="AC161" s="27">
        <v>0</v>
      </c>
      <c r="AD161" s="27">
        <v>0</v>
      </c>
    </row>
    <row r="162" spans="1:30" x14ac:dyDescent="0.25">
      <c r="A162" s="26" t="s">
        <v>18</v>
      </c>
      <c r="B162" s="27">
        <v>0</v>
      </c>
      <c r="C162" s="27">
        <v>0</v>
      </c>
      <c r="D162" t="str">
        <f t="shared" si="31"/>
        <v>22017</v>
      </c>
      <c r="E162" t="s">
        <v>2642</v>
      </c>
      <c r="F162" s="3">
        <f t="shared" si="32"/>
        <v>0</v>
      </c>
      <c r="G162" s="2">
        <f t="shared" si="24"/>
        <v>0</v>
      </c>
      <c r="H162" s="3">
        <f t="shared" si="27"/>
        <v>0</v>
      </c>
      <c r="I162" s="2" t="str">
        <f t="shared" si="25"/>
        <v/>
      </c>
      <c r="J162">
        <f t="shared" si="26"/>
        <v>0</v>
      </c>
      <c r="K162" s="3">
        <f t="shared" si="33"/>
        <v>0</v>
      </c>
      <c r="M162" t="s">
        <v>2673</v>
      </c>
      <c r="N162" s="2">
        <v>0</v>
      </c>
      <c r="O162" s="2">
        <v>0</v>
      </c>
      <c r="P162" s="104" t="str">
        <f>IFERROR(IF(VLOOKUP($M162,$S:$U,3,FALSE)&gt;0,VLOOKUP($M162,'District Data'!$A:$N,14,FALSE),""),"")</f>
        <v/>
      </c>
      <c r="Q162" s="2" t="str">
        <f t="shared" si="28"/>
        <v/>
      </c>
      <c r="S162" s="26" t="s">
        <v>311</v>
      </c>
      <c r="T162" s="27">
        <v>0</v>
      </c>
      <c r="U162" s="27">
        <v>3340.26</v>
      </c>
      <c r="V162" s="27">
        <v>3340.26</v>
      </c>
      <c r="W162" t="str">
        <f t="shared" si="29"/>
        <v>21401</v>
      </c>
      <c r="X162" t="s">
        <v>2642</v>
      </c>
      <c r="Y162" s="2">
        <f t="shared" si="30"/>
        <v>3340.26</v>
      </c>
      <c r="Z162" s="3"/>
      <c r="AA162" s="26" t="s">
        <v>311</v>
      </c>
      <c r="AB162" s="27">
        <v>0</v>
      </c>
      <c r="AC162" s="27">
        <v>0</v>
      </c>
      <c r="AD162" s="27">
        <v>0</v>
      </c>
    </row>
    <row r="163" spans="1:30" x14ac:dyDescent="0.25">
      <c r="A163" s="26" t="s">
        <v>432</v>
      </c>
      <c r="B163" s="27">
        <v>41.8</v>
      </c>
      <c r="C163" s="27">
        <v>13438.76</v>
      </c>
      <c r="D163" t="str">
        <f t="shared" si="31"/>
        <v>22073</v>
      </c>
      <c r="E163" t="s">
        <v>2642</v>
      </c>
      <c r="F163" s="3">
        <f t="shared" si="32"/>
        <v>41.8</v>
      </c>
      <c r="G163" s="2">
        <f t="shared" si="24"/>
        <v>13438.19</v>
      </c>
      <c r="H163" s="3">
        <f t="shared" si="27"/>
        <v>-0.56999999999970896</v>
      </c>
      <c r="I163" s="2" t="str">
        <f t="shared" si="25"/>
        <v>Yes</v>
      </c>
      <c r="J163">
        <f t="shared" si="26"/>
        <v>41.8</v>
      </c>
      <c r="K163" s="3">
        <f t="shared" si="33"/>
        <v>0</v>
      </c>
      <c r="M163" t="s">
        <v>2339</v>
      </c>
      <c r="N163" s="2">
        <v>100.43</v>
      </c>
      <c r="O163" s="2">
        <v>31954.2</v>
      </c>
      <c r="P163" s="104" t="str">
        <f>IFERROR(IF(VLOOKUP($M163,$S:$U,3,FALSE)&gt;0,VLOOKUP($M163,'District Data'!$A:$N,14,FALSE),""),"")</f>
        <v>Yes</v>
      </c>
      <c r="Q163" s="2">
        <f t="shared" si="28"/>
        <v>0</v>
      </c>
      <c r="S163" s="26" t="s">
        <v>1972</v>
      </c>
      <c r="T163" s="27">
        <v>25.400000000000002</v>
      </c>
      <c r="U163" s="27">
        <v>35.9</v>
      </c>
      <c r="V163" s="27">
        <v>61.3</v>
      </c>
      <c r="W163" t="str">
        <f t="shared" si="29"/>
        <v>22008</v>
      </c>
      <c r="X163" t="s">
        <v>2642</v>
      </c>
      <c r="Y163" s="2">
        <f t="shared" si="30"/>
        <v>35.9</v>
      </c>
      <c r="Z163" s="3"/>
      <c r="AA163" s="26" t="s">
        <v>1972</v>
      </c>
      <c r="AB163" s="27">
        <v>0</v>
      </c>
      <c r="AC163" s="27">
        <v>0</v>
      </c>
      <c r="AD163" s="27">
        <v>0</v>
      </c>
    </row>
    <row r="164" spans="1:30" x14ac:dyDescent="0.25">
      <c r="A164" s="26" t="s">
        <v>1411</v>
      </c>
      <c r="B164" s="27">
        <v>212.21</v>
      </c>
      <c r="C164" s="27">
        <v>69811.329999999987</v>
      </c>
      <c r="D164" t="str">
        <f t="shared" si="31"/>
        <v>22105</v>
      </c>
      <c r="E164" t="s">
        <v>2642</v>
      </c>
      <c r="F164" s="3">
        <f t="shared" si="32"/>
        <v>212.21</v>
      </c>
      <c r="G164" s="2">
        <f t="shared" si="24"/>
        <v>69699.259999999995</v>
      </c>
      <c r="H164" s="3">
        <f t="shared" si="27"/>
        <v>-112.06999999999243</v>
      </c>
      <c r="I164" s="2" t="str">
        <f t="shared" si="25"/>
        <v>Yes</v>
      </c>
      <c r="J164">
        <f t="shared" si="26"/>
        <v>212.21</v>
      </c>
      <c r="K164" s="3">
        <f t="shared" si="33"/>
        <v>0</v>
      </c>
      <c r="M164" t="s">
        <v>2448</v>
      </c>
      <c r="N164" s="2">
        <v>0</v>
      </c>
      <c r="O164" s="2">
        <v>0</v>
      </c>
      <c r="P164" s="104" t="str">
        <f>IFERROR(IF(VLOOKUP($M164,$S:$U,3,FALSE)&gt;0,VLOOKUP($M164,'District Data'!$A:$N,14,FALSE),""),"")</f>
        <v/>
      </c>
      <c r="Q164" s="2">
        <f t="shared" si="28"/>
        <v>0</v>
      </c>
      <c r="S164" s="26" t="s">
        <v>1615</v>
      </c>
      <c r="T164" s="27">
        <v>728.56999999999994</v>
      </c>
      <c r="U164" s="27"/>
      <c r="V164" s="27">
        <v>728.56999999999994</v>
      </c>
      <c r="W164" t="str">
        <f t="shared" si="29"/>
        <v>22009</v>
      </c>
      <c r="X164" t="s">
        <v>2642</v>
      </c>
      <c r="Y164" s="2">
        <f t="shared" si="30"/>
        <v>0</v>
      </c>
      <c r="Z164" s="3"/>
      <c r="AA164" s="26" t="s">
        <v>1615</v>
      </c>
      <c r="AB164" s="27">
        <v>16.27</v>
      </c>
      <c r="AC164" s="27"/>
      <c r="AD164" s="27">
        <v>16.27</v>
      </c>
    </row>
    <row r="165" spans="1:30" x14ac:dyDescent="0.25">
      <c r="A165" s="26" t="s">
        <v>2319</v>
      </c>
      <c r="B165" s="27">
        <v>0</v>
      </c>
      <c r="C165" s="27">
        <v>0</v>
      </c>
      <c r="D165" t="str">
        <f t="shared" si="31"/>
        <v>22200</v>
      </c>
      <c r="E165" t="s">
        <v>2642</v>
      </c>
      <c r="F165" s="3">
        <f t="shared" si="32"/>
        <v>0</v>
      </c>
      <c r="G165" s="2">
        <f t="shared" si="24"/>
        <v>0</v>
      </c>
      <c r="H165" s="3">
        <f t="shared" si="27"/>
        <v>0</v>
      </c>
      <c r="I165" s="2" t="str">
        <f t="shared" si="25"/>
        <v/>
      </c>
      <c r="J165">
        <f t="shared" si="26"/>
        <v>0</v>
      </c>
      <c r="K165" s="3">
        <f t="shared" si="33"/>
        <v>0</v>
      </c>
      <c r="M165" t="s">
        <v>267</v>
      </c>
      <c r="N165" s="2">
        <v>0</v>
      </c>
      <c r="O165" s="2">
        <v>0</v>
      </c>
      <c r="P165" s="104" t="str">
        <f>IFERROR(IF(VLOOKUP($M165,$S:$U,3,FALSE)&gt;0,VLOOKUP($M165,'District Data'!$A:$N,14,FALSE),""),"")</f>
        <v/>
      </c>
      <c r="Q165" s="2">
        <f t="shared" si="28"/>
        <v>0</v>
      </c>
      <c r="S165" s="26" t="s">
        <v>18</v>
      </c>
      <c r="T165" s="27">
        <v>102.34</v>
      </c>
      <c r="U165" s="27"/>
      <c r="V165" s="27">
        <v>102.34</v>
      </c>
      <c r="W165" t="str">
        <f t="shared" si="29"/>
        <v>22017</v>
      </c>
      <c r="X165" t="s">
        <v>2642</v>
      </c>
      <c r="Y165" s="2">
        <f t="shared" si="30"/>
        <v>0</v>
      </c>
      <c r="Z165" s="3"/>
      <c r="AA165" s="26" t="s">
        <v>18</v>
      </c>
      <c r="AB165" s="27">
        <v>0</v>
      </c>
      <c r="AC165" s="27"/>
      <c r="AD165" s="27">
        <v>0</v>
      </c>
    </row>
    <row r="166" spans="1:30" x14ac:dyDescent="0.25">
      <c r="A166" s="26" t="s">
        <v>774</v>
      </c>
      <c r="B166" s="27">
        <v>111.28</v>
      </c>
      <c r="C166" s="27">
        <v>36642.53</v>
      </c>
      <c r="D166" t="str">
        <f t="shared" si="31"/>
        <v>22204</v>
      </c>
      <c r="E166" t="s">
        <v>2642</v>
      </c>
      <c r="F166" s="3">
        <f t="shared" si="32"/>
        <v>111.28</v>
      </c>
      <c r="G166" s="2">
        <f t="shared" si="24"/>
        <v>36530.47</v>
      </c>
      <c r="H166" s="3">
        <f t="shared" si="27"/>
        <v>-112.05999999999767</v>
      </c>
      <c r="I166" s="2" t="str">
        <f t="shared" si="25"/>
        <v>Yes</v>
      </c>
      <c r="J166">
        <f t="shared" si="26"/>
        <v>111.28</v>
      </c>
      <c r="K166" s="3">
        <f t="shared" si="33"/>
        <v>0</v>
      </c>
      <c r="M166" t="s">
        <v>2610</v>
      </c>
      <c r="N166" s="2">
        <v>0</v>
      </c>
      <c r="O166" s="2">
        <v>0</v>
      </c>
      <c r="P166" s="104" t="str">
        <f>IFERROR(IF(VLOOKUP($M166,$S:$U,3,FALSE)&gt;0,VLOOKUP($M166,'District Data'!$A:$N,14,FALSE),""),"")</f>
        <v/>
      </c>
      <c r="Q166" s="2">
        <f t="shared" si="28"/>
        <v>0</v>
      </c>
      <c r="S166" s="26" t="s">
        <v>432</v>
      </c>
      <c r="T166" s="27">
        <v>44.580000000000005</v>
      </c>
      <c r="U166" s="27">
        <v>41.8</v>
      </c>
      <c r="V166" s="27">
        <v>86.38</v>
      </c>
      <c r="W166" t="str">
        <f t="shared" si="29"/>
        <v>22073</v>
      </c>
      <c r="X166" t="s">
        <v>2642</v>
      </c>
      <c r="Y166" s="2">
        <f t="shared" si="30"/>
        <v>41.8</v>
      </c>
      <c r="Z166" s="3"/>
      <c r="AA166" s="26" t="s">
        <v>432</v>
      </c>
      <c r="AB166" s="27">
        <v>0</v>
      </c>
      <c r="AC166" s="27">
        <v>0</v>
      </c>
      <c r="AD166" s="27">
        <v>0</v>
      </c>
    </row>
    <row r="167" spans="1:30" x14ac:dyDescent="0.25">
      <c r="A167" s="26" t="s">
        <v>447</v>
      </c>
      <c r="B167" s="27">
        <v>615.89</v>
      </c>
      <c r="C167" s="27">
        <v>195624.65000000002</v>
      </c>
      <c r="D167" t="str">
        <f t="shared" si="31"/>
        <v>22207</v>
      </c>
      <c r="E167" t="s">
        <v>2642</v>
      </c>
      <c r="F167" s="3">
        <f t="shared" si="32"/>
        <v>615.89</v>
      </c>
      <c r="G167" s="2">
        <f t="shared" si="24"/>
        <v>195732.97</v>
      </c>
      <c r="H167" s="3">
        <f t="shared" si="27"/>
        <v>108.31999999997788</v>
      </c>
      <c r="I167" s="2" t="str">
        <f t="shared" si="25"/>
        <v>Yes</v>
      </c>
      <c r="J167">
        <f t="shared" si="26"/>
        <v>615.89</v>
      </c>
      <c r="K167" s="3">
        <f t="shared" si="33"/>
        <v>0</v>
      </c>
      <c r="M167" t="s">
        <v>727</v>
      </c>
      <c r="N167" s="2">
        <v>26.8</v>
      </c>
      <c r="O167" s="2">
        <v>8852.4699999999993</v>
      </c>
      <c r="P167" s="104" t="str">
        <f>IFERROR(IF(VLOOKUP($M167,$S:$U,3,FALSE)&gt;0,VLOOKUP($M167,'District Data'!$A:$N,14,FALSE),""),"")</f>
        <v>Yes</v>
      </c>
      <c r="Q167" s="2">
        <f t="shared" si="28"/>
        <v>0</v>
      </c>
      <c r="S167" s="26" t="s">
        <v>1411</v>
      </c>
      <c r="T167" s="27"/>
      <c r="U167" s="27">
        <v>212.21</v>
      </c>
      <c r="V167" s="27">
        <v>212.21</v>
      </c>
      <c r="W167" t="str">
        <f t="shared" si="29"/>
        <v>22105</v>
      </c>
      <c r="X167" t="s">
        <v>2642</v>
      </c>
      <c r="Y167" s="2">
        <f t="shared" si="30"/>
        <v>212.21</v>
      </c>
      <c r="Z167" s="3"/>
      <c r="AA167" s="26" t="s">
        <v>1411</v>
      </c>
      <c r="AB167" s="27"/>
      <c r="AC167" s="27">
        <v>0</v>
      </c>
      <c r="AD167" s="27">
        <v>0</v>
      </c>
    </row>
    <row r="168" spans="1:30" x14ac:dyDescent="0.25">
      <c r="A168" s="26" t="s">
        <v>1925</v>
      </c>
      <c r="B168" s="27">
        <v>0</v>
      </c>
      <c r="C168" s="27">
        <v>0</v>
      </c>
      <c r="D168" t="str">
        <f t="shared" si="31"/>
        <v>23042</v>
      </c>
      <c r="E168" t="s">
        <v>2642</v>
      </c>
      <c r="F168" s="3">
        <f t="shared" si="32"/>
        <v>0</v>
      </c>
      <c r="G168" s="2">
        <f t="shared" si="24"/>
        <v>0</v>
      </c>
      <c r="H168" s="3">
        <f t="shared" si="27"/>
        <v>0</v>
      </c>
      <c r="I168" s="2" t="str">
        <f t="shared" si="25"/>
        <v/>
      </c>
      <c r="J168">
        <f t="shared" si="26"/>
        <v>0</v>
      </c>
      <c r="K168" s="3">
        <f t="shared" si="33"/>
        <v>0</v>
      </c>
      <c r="M168" t="s">
        <v>965</v>
      </c>
      <c r="N168" s="2">
        <v>0</v>
      </c>
      <c r="O168" s="2">
        <v>0</v>
      </c>
      <c r="P168" s="104" t="str">
        <f>IFERROR(IF(VLOOKUP($M168,$S:$U,3,FALSE)&gt;0,VLOOKUP($M168,'District Data'!$A:$N,14,FALSE),""),"")</f>
        <v/>
      </c>
      <c r="Q168" s="2">
        <f t="shared" si="28"/>
        <v>0</v>
      </c>
      <c r="S168" s="26" t="s">
        <v>2319</v>
      </c>
      <c r="T168" s="27">
        <v>225.64999999999998</v>
      </c>
      <c r="U168" s="27"/>
      <c r="V168" s="27">
        <v>225.64999999999998</v>
      </c>
      <c r="W168" t="str">
        <f t="shared" si="29"/>
        <v>22200</v>
      </c>
      <c r="X168" t="s">
        <v>2642</v>
      </c>
      <c r="Y168" s="2">
        <f t="shared" si="30"/>
        <v>0</v>
      </c>
      <c r="Z168" s="3"/>
      <c r="AA168" s="26" t="s">
        <v>2319</v>
      </c>
      <c r="AB168" s="27">
        <v>14.9</v>
      </c>
      <c r="AC168" s="27"/>
      <c r="AD168" s="27">
        <v>14.9</v>
      </c>
    </row>
    <row r="169" spans="1:30" x14ac:dyDescent="0.25">
      <c r="A169" s="26" t="s">
        <v>762</v>
      </c>
      <c r="B169" s="27">
        <v>0</v>
      </c>
      <c r="C169" s="27">
        <v>0</v>
      </c>
      <c r="D169" t="str">
        <f t="shared" si="31"/>
        <v>23054</v>
      </c>
      <c r="E169" t="s">
        <v>2642</v>
      </c>
      <c r="F169" s="3">
        <f t="shared" si="32"/>
        <v>0</v>
      </c>
      <c r="G169" s="2">
        <f t="shared" si="24"/>
        <v>0</v>
      </c>
      <c r="H169" s="3">
        <f t="shared" si="27"/>
        <v>0</v>
      </c>
      <c r="I169" s="2" t="str">
        <f t="shared" si="25"/>
        <v/>
      </c>
      <c r="J169">
        <f t="shared" si="26"/>
        <v>0</v>
      </c>
      <c r="K169" s="3">
        <f t="shared" si="33"/>
        <v>0</v>
      </c>
      <c r="M169" t="s">
        <v>2567</v>
      </c>
      <c r="N169" s="2">
        <v>0</v>
      </c>
      <c r="O169" s="2">
        <v>0</v>
      </c>
      <c r="P169" s="104" t="str">
        <f>IFERROR(IF(VLOOKUP($M169,$S:$U,3,FALSE)&gt;0,VLOOKUP($M169,'District Data'!$A:$N,14,FALSE),""),"")</f>
        <v/>
      </c>
      <c r="Q169" s="2">
        <f t="shared" si="28"/>
        <v>0</v>
      </c>
      <c r="S169" s="26" t="s">
        <v>774</v>
      </c>
      <c r="T169" s="27"/>
      <c r="U169" s="27">
        <v>111.28</v>
      </c>
      <c r="V169" s="27">
        <v>111.28</v>
      </c>
      <c r="W169" t="str">
        <f t="shared" si="29"/>
        <v>22204</v>
      </c>
      <c r="X169" t="s">
        <v>2642</v>
      </c>
      <c r="Y169" s="2">
        <f t="shared" si="30"/>
        <v>111.28</v>
      </c>
      <c r="Z169" s="3"/>
      <c r="AA169" s="26" t="s">
        <v>774</v>
      </c>
      <c r="AB169" s="27"/>
      <c r="AC169" s="27">
        <v>0</v>
      </c>
      <c r="AD169" s="27">
        <v>0</v>
      </c>
    </row>
    <row r="170" spans="1:30" x14ac:dyDescent="0.25">
      <c r="A170" s="26" t="s">
        <v>1837</v>
      </c>
      <c r="B170" s="27">
        <v>4313.0199999999995</v>
      </c>
      <c r="C170" s="27">
        <v>1370455.79</v>
      </c>
      <c r="D170" t="str">
        <f t="shared" si="31"/>
        <v>23309</v>
      </c>
      <c r="E170" t="s">
        <v>2642</v>
      </c>
      <c r="F170" s="3">
        <f t="shared" si="32"/>
        <v>4313.0199999999995</v>
      </c>
      <c r="G170" s="2">
        <f t="shared" si="24"/>
        <v>1370455.77</v>
      </c>
      <c r="H170" s="3">
        <f t="shared" si="27"/>
        <v>-2.0000000018626451E-2</v>
      </c>
      <c r="I170" s="2" t="str">
        <f t="shared" si="25"/>
        <v>Yes</v>
      </c>
      <c r="J170">
        <f t="shared" si="26"/>
        <v>4313.0200000000004</v>
      </c>
      <c r="K170" s="3">
        <f t="shared" si="33"/>
        <v>0</v>
      </c>
      <c r="M170" t="s">
        <v>731</v>
      </c>
      <c r="N170" s="2">
        <v>859.31</v>
      </c>
      <c r="O170" s="2">
        <v>273072.94</v>
      </c>
      <c r="P170" s="104" t="str">
        <f>IFERROR(IF(VLOOKUP($M170,$S:$U,3,FALSE)&gt;0,VLOOKUP($M170,'District Data'!$A:$N,14,FALSE),""),"")</f>
        <v>Yes</v>
      </c>
      <c r="Q170" s="2">
        <f t="shared" si="28"/>
        <v>1.1368683772161603E-13</v>
      </c>
      <c r="S170" s="26" t="s">
        <v>447</v>
      </c>
      <c r="T170" s="27">
        <v>22.28</v>
      </c>
      <c r="U170" s="27">
        <v>615.89</v>
      </c>
      <c r="V170" s="27">
        <v>638.16999999999996</v>
      </c>
      <c r="W170" t="str">
        <f t="shared" si="29"/>
        <v>22207</v>
      </c>
      <c r="X170" t="s">
        <v>2642</v>
      </c>
      <c r="Y170" s="2">
        <f t="shared" si="30"/>
        <v>615.89</v>
      </c>
      <c r="Z170" s="3"/>
      <c r="AA170" s="26" t="s">
        <v>447</v>
      </c>
      <c r="AB170" s="27">
        <v>0</v>
      </c>
      <c r="AC170" s="27">
        <v>15</v>
      </c>
      <c r="AD170" s="27">
        <v>15</v>
      </c>
    </row>
    <row r="171" spans="1:30" x14ac:dyDescent="0.25">
      <c r="A171" s="26" t="s">
        <v>1097</v>
      </c>
      <c r="B171" s="27">
        <v>177.1</v>
      </c>
      <c r="C171" s="27">
        <v>56217.72</v>
      </c>
      <c r="D171" t="str">
        <f t="shared" si="31"/>
        <v>23311</v>
      </c>
      <c r="E171" t="s">
        <v>2642</v>
      </c>
      <c r="F171" s="3">
        <f t="shared" si="32"/>
        <v>177.1</v>
      </c>
      <c r="G171" s="2">
        <f t="shared" si="24"/>
        <v>56217.73</v>
      </c>
      <c r="H171" s="3">
        <f t="shared" si="27"/>
        <v>1.0000000002037268E-2</v>
      </c>
      <c r="I171" s="2" t="str">
        <f t="shared" si="25"/>
        <v>Yes</v>
      </c>
      <c r="J171">
        <f t="shared" si="26"/>
        <v>177.1</v>
      </c>
      <c r="K171" s="3">
        <f t="shared" si="33"/>
        <v>0</v>
      </c>
      <c r="M171" t="s">
        <v>2312</v>
      </c>
      <c r="N171" s="2">
        <v>362.88</v>
      </c>
      <c r="O171" s="2">
        <v>119228.33</v>
      </c>
      <c r="P171" s="104" t="str">
        <f>IFERROR(IF(VLOOKUP($M171,$S:$U,3,FALSE)&gt;0,VLOOKUP($M171,'District Data'!$A:$N,14,FALSE),""),"")</f>
        <v>Yes</v>
      </c>
      <c r="Q171" s="2">
        <f t="shared" si="28"/>
        <v>0</v>
      </c>
      <c r="S171" s="26" t="s">
        <v>1925</v>
      </c>
      <c r="T171" s="27">
        <v>213.4</v>
      </c>
      <c r="U171" s="27"/>
      <c r="V171" s="27">
        <v>213.4</v>
      </c>
      <c r="W171" t="str">
        <f t="shared" si="29"/>
        <v>23042</v>
      </c>
      <c r="X171" t="s">
        <v>2642</v>
      </c>
      <c r="Y171" s="2">
        <f t="shared" si="30"/>
        <v>0</v>
      </c>
      <c r="Z171" s="3"/>
      <c r="AA171" s="26" t="s">
        <v>1925</v>
      </c>
      <c r="AB171" s="27">
        <v>0</v>
      </c>
      <c r="AC171" s="27"/>
      <c r="AD171" s="27">
        <v>0</v>
      </c>
    </row>
    <row r="172" spans="1:30" x14ac:dyDescent="0.25">
      <c r="A172" s="26" t="s">
        <v>1538</v>
      </c>
      <c r="B172" s="27">
        <v>736.82999999999993</v>
      </c>
      <c r="C172" s="27">
        <v>246367.11000000002</v>
      </c>
      <c r="D172" t="str">
        <f t="shared" si="31"/>
        <v>23402</v>
      </c>
      <c r="E172" t="s">
        <v>2642</v>
      </c>
      <c r="F172" s="3">
        <f t="shared" si="32"/>
        <v>736.82999999999993</v>
      </c>
      <c r="G172" s="2">
        <f t="shared" si="24"/>
        <v>246253.15</v>
      </c>
      <c r="H172" s="3">
        <f t="shared" si="27"/>
        <v>-113.96000000002095</v>
      </c>
      <c r="I172" s="2" t="str">
        <f t="shared" si="25"/>
        <v>Yes</v>
      </c>
      <c r="J172">
        <f t="shared" si="26"/>
        <v>736.83</v>
      </c>
      <c r="K172" s="3">
        <f t="shared" si="33"/>
        <v>0</v>
      </c>
      <c r="M172" t="s">
        <v>1070</v>
      </c>
      <c r="N172" s="2">
        <v>200.32</v>
      </c>
      <c r="O172" s="2">
        <v>63691.76</v>
      </c>
      <c r="P172" s="104" t="str">
        <f>IFERROR(IF(VLOOKUP($M172,$S:$U,3,FALSE)&gt;0,VLOOKUP($M172,'District Data'!$A:$N,14,FALSE),""),"")</f>
        <v>Yes</v>
      </c>
      <c r="Q172" s="2">
        <f t="shared" si="28"/>
        <v>0</v>
      </c>
      <c r="S172" s="26" t="s">
        <v>762</v>
      </c>
      <c r="T172" s="27">
        <v>233.2</v>
      </c>
      <c r="U172" s="27"/>
      <c r="V172" s="27">
        <v>233.2</v>
      </c>
      <c r="W172" t="str">
        <f t="shared" si="29"/>
        <v>23054</v>
      </c>
      <c r="X172" t="s">
        <v>2642</v>
      </c>
      <c r="Y172" s="2">
        <f t="shared" si="30"/>
        <v>0</v>
      </c>
      <c r="Z172" s="3"/>
      <c r="AA172" s="26" t="s">
        <v>762</v>
      </c>
      <c r="AB172" s="27">
        <v>13.95</v>
      </c>
      <c r="AC172" s="27"/>
      <c r="AD172" s="27">
        <v>13.95</v>
      </c>
    </row>
    <row r="173" spans="1:30" x14ac:dyDescent="0.25">
      <c r="A173" s="26" t="s">
        <v>1310</v>
      </c>
      <c r="B173" s="27">
        <v>1500.21</v>
      </c>
      <c r="C173" s="27">
        <v>526184.39999999991</v>
      </c>
      <c r="D173" t="str">
        <f t="shared" si="31"/>
        <v>23403</v>
      </c>
      <c r="E173" t="s">
        <v>2642</v>
      </c>
      <c r="F173" s="3">
        <f>B173</f>
        <v>1500.21</v>
      </c>
      <c r="G173" s="2">
        <f t="shared" si="24"/>
        <v>526304.01</v>
      </c>
      <c r="H173" s="3">
        <f t="shared" si="27"/>
        <v>119.61000000010245</v>
      </c>
      <c r="I173" s="2" t="str">
        <f t="shared" si="25"/>
        <v>Yes</v>
      </c>
      <c r="J173">
        <f t="shared" si="26"/>
        <v>1500.21</v>
      </c>
      <c r="K173" s="3">
        <f t="shared" si="33"/>
        <v>0</v>
      </c>
      <c r="M173" t="s">
        <v>1252</v>
      </c>
      <c r="N173" s="2">
        <v>390.01</v>
      </c>
      <c r="O173" s="2">
        <v>123917.28</v>
      </c>
      <c r="P173" s="104" t="str">
        <f>IFERROR(IF(VLOOKUP($M173,$S:$U,3,FALSE)&gt;0,VLOOKUP($M173,'District Data'!$A:$N,14,FALSE),""),"")</f>
        <v>Yes</v>
      </c>
      <c r="Q173" s="2">
        <f t="shared" si="28"/>
        <v>0</v>
      </c>
      <c r="S173" s="26" t="s">
        <v>1837</v>
      </c>
      <c r="T173" s="27">
        <v>102.26</v>
      </c>
      <c r="U173" s="27">
        <v>4313.0200000000004</v>
      </c>
      <c r="V173" s="27">
        <v>4415.2800000000007</v>
      </c>
      <c r="W173" t="str">
        <f t="shared" si="29"/>
        <v>23309</v>
      </c>
      <c r="X173" t="s">
        <v>2642</v>
      </c>
      <c r="Y173" s="2">
        <f t="shared" si="30"/>
        <v>4313.0200000000004</v>
      </c>
      <c r="Z173" s="3"/>
      <c r="AA173" s="26" t="s">
        <v>1837</v>
      </c>
      <c r="AB173" s="27">
        <v>0</v>
      </c>
      <c r="AC173" s="27">
        <v>0</v>
      </c>
      <c r="AD173" s="27">
        <v>0</v>
      </c>
    </row>
    <row r="174" spans="1:30" x14ac:dyDescent="0.25">
      <c r="A174" s="26" t="s">
        <v>819</v>
      </c>
      <c r="B174" s="27">
        <v>321.79000000000002</v>
      </c>
      <c r="C174" s="27">
        <v>102253.43000000001</v>
      </c>
      <c r="D174" t="str">
        <f t="shared" si="31"/>
        <v>23404</v>
      </c>
      <c r="E174" t="s">
        <v>2642</v>
      </c>
      <c r="F174" s="3">
        <f t="shared" si="32"/>
        <v>321.79000000000002</v>
      </c>
      <c r="G174" s="2">
        <f t="shared" si="24"/>
        <v>102253.42</v>
      </c>
      <c r="H174" s="3">
        <f t="shared" si="27"/>
        <v>-1.0000000009313226E-2</v>
      </c>
      <c r="I174" s="2" t="str">
        <f t="shared" si="25"/>
        <v>Yes</v>
      </c>
      <c r="J174">
        <f t="shared" si="26"/>
        <v>321.79000000000002</v>
      </c>
      <c r="K174" s="3">
        <f t="shared" si="33"/>
        <v>0</v>
      </c>
      <c r="M174" t="s">
        <v>2674</v>
      </c>
      <c r="N174" s="2">
        <v>0</v>
      </c>
      <c r="O174" s="2">
        <v>0</v>
      </c>
      <c r="P174" s="104" t="str">
        <f>IFERROR(IF(VLOOKUP($M174,$S:$U,3,FALSE)&gt;0,VLOOKUP($M174,'District Data'!$A:$N,14,FALSE),""),"")</f>
        <v/>
      </c>
      <c r="Q174" s="2" t="str">
        <f t="shared" si="28"/>
        <v/>
      </c>
      <c r="S174" s="26" t="s">
        <v>1097</v>
      </c>
      <c r="T174" s="27">
        <v>699</v>
      </c>
      <c r="U174" s="27">
        <v>177.1</v>
      </c>
      <c r="V174" s="27">
        <v>876.1</v>
      </c>
      <c r="W174" t="str">
        <f t="shared" si="29"/>
        <v>23311</v>
      </c>
      <c r="X174" t="s">
        <v>2642</v>
      </c>
      <c r="Y174" s="2">
        <f t="shared" si="30"/>
        <v>177.1</v>
      </c>
      <c r="Z174" s="3"/>
      <c r="AA174" s="26" t="s">
        <v>1097</v>
      </c>
      <c r="AB174" s="27">
        <v>0</v>
      </c>
      <c r="AC174" s="27">
        <v>0</v>
      </c>
      <c r="AD174" s="27">
        <v>0</v>
      </c>
    </row>
    <row r="175" spans="1:30" x14ac:dyDescent="0.25">
      <c r="A175" s="26" t="s">
        <v>1259</v>
      </c>
      <c r="B175" s="27">
        <v>125.60000000000001</v>
      </c>
      <c r="C175" s="27">
        <v>39969.83</v>
      </c>
      <c r="D175" t="str">
        <f t="shared" si="31"/>
        <v>24014</v>
      </c>
      <c r="E175" t="s">
        <v>2642</v>
      </c>
      <c r="F175" s="3">
        <f t="shared" si="32"/>
        <v>125.60000000000001</v>
      </c>
      <c r="G175" s="2">
        <f t="shared" si="24"/>
        <v>39861.5</v>
      </c>
      <c r="H175" s="3">
        <f t="shared" si="27"/>
        <v>-108.33000000000175</v>
      </c>
      <c r="I175" s="2" t="str">
        <f t="shared" si="25"/>
        <v>Yes</v>
      </c>
      <c r="J175">
        <f t="shared" si="26"/>
        <v>125.6</v>
      </c>
      <c r="K175" s="3">
        <f t="shared" si="33"/>
        <v>0</v>
      </c>
      <c r="M175" t="s">
        <v>570</v>
      </c>
      <c r="N175" s="2">
        <v>58.9</v>
      </c>
      <c r="O175" s="2">
        <v>18739.240000000002</v>
      </c>
      <c r="P175" s="104" t="str">
        <f>IFERROR(IF(VLOOKUP($M175,$S:$U,3,FALSE)&gt;0,VLOOKUP($M175,'District Data'!$A:$N,14,FALSE),""),"")</f>
        <v>Yes</v>
      </c>
      <c r="Q175" s="2">
        <f t="shared" si="28"/>
        <v>0</v>
      </c>
      <c r="S175" s="26" t="s">
        <v>1538</v>
      </c>
      <c r="T175" s="27"/>
      <c r="U175" s="27">
        <v>736.82999999999993</v>
      </c>
      <c r="V175" s="27">
        <v>736.82999999999993</v>
      </c>
      <c r="W175" t="str">
        <f t="shared" si="29"/>
        <v>23402</v>
      </c>
      <c r="X175" t="s">
        <v>2642</v>
      </c>
      <c r="Y175" s="2">
        <f t="shared" si="30"/>
        <v>736.82999999999993</v>
      </c>
      <c r="Z175" s="3"/>
      <c r="AA175" s="26" t="s">
        <v>1538</v>
      </c>
      <c r="AB175" s="27"/>
      <c r="AC175" s="27">
        <v>0</v>
      </c>
      <c r="AD175" s="27">
        <v>0</v>
      </c>
    </row>
    <row r="176" spans="1:30" x14ac:dyDescent="0.25">
      <c r="A176" s="26" t="s">
        <v>1439</v>
      </c>
      <c r="B176" s="27">
        <v>5823.68</v>
      </c>
      <c r="C176" s="27">
        <v>1850418.55</v>
      </c>
      <c r="D176" t="str">
        <f t="shared" si="31"/>
        <v>24019</v>
      </c>
      <c r="E176" t="s">
        <v>2642</v>
      </c>
      <c r="F176" s="3">
        <f t="shared" si="32"/>
        <v>5823.68</v>
      </c>
      <c r="G176" s="2">
        <f t="shared" si="24"/>
        <v>1850418.57</v>
      </c>
      <c r="H176" s="3">
        <f t="shared" si="27"/>
        <v>2.0000000018626451E-2</v>
      </c>
      <c r="I176" s="2" t="str">
        <f t="shared" si="25"/>
        <v>Yes</v>
      </c>
      <c r="J176">
        <f t="shared" si="26"/>
        <v>5823.68</v>
      </c>
      <c r="K176" s="3">
        <f t="shared" si="33"/>
        <v>0</v>
      </c>
      <c r="M176" t="s">
        <v>1198</v>
      </c>
      <c r="N176" s="2">
        <v>620.04999999999995</v>
      </c>
      <c r="O176" s="2">
        <v>197032.81</v>
      </c>
      <c r="P176" s="104" t="str">
        <f>IFERROR(IF(VLOOKUP($M176,$S:$U,3,FALSE)&gt;0,VLOOKUP($M176,'District Data'!$A:$N,14,FALSE),""),"")</f>
        <v>Yes</v>
      </c>
      <c r="Q176" s="2">
        <f t="shared" si="28"/>
        <v>0</v>
      </c>
      <c r="S176" s="26" t="s">
        <v>1310</v>
      </c>
      <c r="T176" s="27">
        <v>798.83999999999992</v>
      </c>
      <c r="U176" s="27">
        <v>1500.21</v>
      </c>
      <c r="V176" s="27">
        <v>2299.0500000000002</v>
      </c>
      <c r="W176" t="str">
        <f t="shared" si="29"/>
        <v>23403</v>
      </c>
      <c r="X176" t="s">
        <v>2642</v>
      </c>
      <c r="Y176" s="2">
        <f t="shared" si="30"/>
        <v>1500.21</v>
      </c>
      <c r="Z176" s="3"/>
      <c r="AA176" s="26" t="s">
        <v>1310</v>
      </c>
      <c r="AB176" s="27">
        <v>31.25</v>
      </c>
      <c r="AC176" s="27">
        <v>0</v>
      </c>
      <c r="AD176" s="27">
        <v>31.25</v>
      </c>
    </row>
    <row r="177" spans="1:30" x14ac:dyDescent="0.25">
      <c r="A177" s="26" t="s">
        <v>1415</v>
      </c>
      <c r="B177" s="27">
        <v>1053.81</v>
      </c>
      <c r="C177" s="27">
        <v>337717.42999999993</v>
      </c>
      <c r="D177" t="str">
        <f t="shared" ref="D177:D206" si="34">A177</f>
        <v>24105</v>
      </c>
      <c r="E177" t="s">
        <v>2642</v>
      </c>
      <c r="F177" s="3">
        <f t="shared" ref="F177:F206" si="35">B177</f>
        <v>1053.81</v>
      </c>
      <c r="G177" s="2">
        <f t="shared" si="24"/>
        <v>337703.03</v>
      </c>
      <c r="H177" s="3">
        <f t="shared" si="27"/>
        <v>-14.399999999906868</v>
      </c>
      <c r="I177" s="2" t="str">
        <f t="shared" si="25"/>
        <v>Yes</v>
      </c>
      <c r="J177">
        <f t="shared" si="26"/>
        <v>1053.81</v>
      </c>
      <c r="K177" s="3">
        <f t="shared" ref="K177:K206" si="36">F177-J177</f>
        <v>0</v>
      </c>
      <c r="M177" t="s">
        <v>1181</v>
      </c>
      <c r="N177" s="2">
        <v>434.8</v>
      </c>
      <c r="O177" s="2">
        <v>138107.12</v>
      </c>
      <c r="P177" s="104" t="str">
        <f>IFERROR(IF(VLOOKUP($M177,$S:$U,3,FALSE)&gt;0,VLOOKUP($M177,'District Data'!$A:$N,14,FALSE),""),"")</f>
        <v>Yes</v>
      </c>
      <c r="Q177" s="2">
        <f t="shared" si="28"/>
        <v>-5.6843418860808015E-14</v>
      </c>
      <c r="S177" s="26" t="s">
        <v>819</v>
      </c>
      <c r="T177" s="27"/>
      <c r="U177" s="27">
        <v>321.79000000000002</v>
      </c>
      <c r="V177" s="27">
        <v>321.79000000000002</v>
      </c>
      <c r="W177" t="str">
        <f t="shared" si="29"/>
        <v>23404</v>
      </c>
      <c r="X177" t="s">
        <v>2642</v>
      </c>
      <c r="Y177" s="2">
        <f t="shared" si="30"/>
        <v>321.79000000000002</v>
      </c>
      <c r="Z177" s="3"/>
      <c r="AA177" s="26" t="s">
        <v>819</v>
      </c>
      <c r="AB177" s="27"/>
      <c r="AC177" s="27">
        <v>12.6</v>
      </c>
      <c r="AD177" s="27">
        <v>12.6</v>
      </c>
    </row>
    <row r="178" spans="1:30" x14ac:dyDescent="0.25">
      <c r="A178" s="26" t="s">
        <v>207</v>
      </c>
      <c r="B178" s="27">
        <v>992.37000000000012</v>
      </c>
      <c r="C178" s="27">
        <v>315317.47000000003</v>
      </c>
      <c r="D178" t="str">
        <f t="shared" si="34"/>
        <v>24111</v>
      </c>
      <c r="E178" t="s">
        <v>2642</v>
      </c>
      <c r="F178" s="3">
        <f t="shared" si="35"/>
        <v>992.37000000000012</v>
      </c>
      <c r="G178" s="2">
        <f t="shared" si="24"/>
        <v>315317.46999999997</v>
      </c>
      <c r="H178" s="3">
        <f t="shared" si="27"/>
        <v>0</v>
      </c>
      <c r="I178" s="2" t="str">
        <f t="shared" si="25"/>
        <v>Yes</v>
      </c>
      <c r="J178">
        <f t="shared" si="26"/>
        <v>992.37</v>
      </c>
      <c r="K178" s="3">
        <f t="shared" si="36"/>
        <v>0</v>
      </c>
      <c r="M178" t="s">
        <v>14</v>
      </c>
      <c r="N178" s="2">
        <v>0</v>
      </c>
      <c r="O178" s="2">
        <v>0</v>
      </c>
      <c r="P178" s="104" t="str">
        <f>IFERROR(IF(VLOOKUP($M178,$S:$U,3,FALSE)&gt;0,VLOOKUP($M178,'District Data'!$A:$N,14,FALSE),""),"")</f>
        <v/>
      </c>
      <c r="Q178" s="2">
        <f t="shared" si="28"/>
        <v>0</v>
      </c>
      <c r="S178" s="26" t="s">
        <v>1259</v>
      </c>
      <c r="T178" s="27"/>
      <c r="U178" s="27">
        <v>125.60000000000001</v>
      </c>
      <c r="V178" s="27">
        <v>125.60000000000001</v>
      </c>
      <c r="W178" t="str">
        <f t="shared" si="29"/>
        <v>24014</v>
      </c>
      <c r="X178" t="s">
        <v>2642</v>
      </c>
      <c r="Y178" s="2">
        <f t="shared" si="30"/>
        <v>125.60000000000001</v>
      </c>
      <c r="Z178" s="3"/>
      <c r="AA178" s="26" t="s">
        <v>1259</v>
      </c>
      <c r="AB178" s="27"/>
      <c r="AC178" s="27">
        <v>7.2</v>
      </c>
      <c r="AD178" s="27">
        <v>7.2</v>
      </c>
    </row>
    <row r="179" spans="1:30" x14ac:dyDescent="0.25">
      <c r="A179" s="26" t="s">
        <v>1512</v>
      </c>
      <c r="B179" s="27">
        <v>233.34</v>
      </c>
      <c r="C179" s="27">
        <v>74732.69</v>
      </c>
      <c r="D179" t="str">
        <f t="shared" si="34"/>
        <v>24122</v>
      </c>
      <c r="E179" t="s">
        <v>2642</v>
      </c>
      <c r="F179" s="3">
        <f t="shared" si="35"/>
        <v>233.34</v>
      </c>
      <c r="G179" s="2">
        <f t="shared" si="24"/>
        <v>74729.5</v>
      </c>
      <c r="H179" s="3">
        <f t="shared" si="27"/>
        <v>-3.1900000000023283</v>
      </c>
      <c r="I179" s="2" t="str">
        <f t="shared" si="25"/>
        <v>Yes</v>
      </c>
      <c r="J179">
        <f t="shared" si="26"/>
        <v>233.34</v>
      </c>
      <c r="K179" s="3">
        <f t="shared" si="36"/>
        <v>0</v>
      </c>
      <c r="M179" t="s">
        <v>2331</v>
      </c>
      <c r="N179" s="2">
        <v>802.93</v>
      </c>
      <c r="O179" s="2">
        <v>257292.35</v>
      </c>
      <c r="P179" s="104" t="str">
        <f>IFERROR(IF(VLOOKUP($M179,$S:$U,3,FALSE)&gt;0,VLOOKUP($M179,'District Data'!$A:$N,14,FALSE),""),"")</f>
        <v>Yes</v>
      </c>
      <c r="Q179" s="2">
        <f t="shared" si="28"/>
        <v>0</v>
      </c>
      <c r="S179" s="26" t="s">
        <v>1439</v>
      </c>
      <c r="T179" s="27"/>
      <c r="U179" s="27">
        <v>5823.6800000000012</v>
      </c>
      <c r="V179" s="27">
        <v>5823.6800000000012</v>
      </c>
      <c r="W179" t="str">
        <f t="shared" si="29"/>
        <v>24019</v>
      </c>
      <c r="X179" t="s">
        <v>2642</v>
      </c>
      <c r="Y179" s="2">
        <f t="shared" si="30"/>
        <v>5823.6800000000012</v>
      </c>
      <c r="Z179" s="3"/>
      <c r="AA179" s="26" t="s">
        <v>1439</v>
      </c>
      <c r="AB179" s="27"/>
      <c r="AC179" s="27">
        <v>0</v>
      </c>
      <c r="AD179" s="27">
        <v>0</v>
      </c>
    </row>
    <row r="180" spans="1:30" x14ac:dyDescent="0.25">
      <c r="A180" s="26" t="s">
        <v>1158</v>
      </c>
      <c r="B180" s="27">
        <v>37.76</v>
      </c>
      <c r="C180" s="27">
        <v>12023.45</v>
      </c>
      <c r="D180" t="str">
        <f t="shared" si="34"/>
        <v>24350</v>
      </c>
      <c r="E180" t="s">
        <v>2642</v>
      </c>
      <c r="F180" s="3">
        <f t="shared" si="35"/>
        <v>37.76</v>
      </c>
      <c r="G180" s="2">
        <f t="shared" si="24"/>
        <v>12023.46</v>
      </c>
      <c r="H180" s="3">
        <f t="shared" si="27"/>
        <v>9.9999999983992893E-3</v>
      </c>
      <c r="I180" s="2" t="str">
        <f t="shared" si="25"/>
        <v>Yes</v>
      </c>
      <c r="J180">
        <f t="shared" si="26"/>
        <v>37.76</v>
      </c>
      <c r="K180" s="3">
        <f t="shared" si="36"/>
        <v>0</v>
      </c>
      <c r="M180" t="s">
        <v>191</v>
      </c>
      <c r="N180" s="2">
        <v>83.39</v>
      </c>
      <c r="O180" s="2">
        <v>26538.23</v>
      </c>
      <c r="P180" s="104" t="str">
        <f>IFERROR(IF(VLOOKUP($M180,$S:$U,3,FALSE)&gt;0,VLOOKUP($M180,'District Data'!$A:$N,14,FALSE),""),"")</f>
        <v>Yes</v>
      </c>
      <c r="Q180" s="2">
        <f t="shared" si="28"/>
        <v>0</v>
      </c>
      <c r="S180" s="26" t="s">
        <v>1415</v>
      </c>
      <c r="T180" s="27">
        <v>0</v>
      </c>
      <c r="U180" s="27">
        <v>1053.81</v>
      </c>
      <c r="V180" s="27">
        <v>1053.81</v>
      </c>
      <c r="W180" t="str">
        <f t="shared" si="29"/>
        <v>24105</v>
      </c>
      <c r="X180" t="s">
        <v>2642</v>
      </c>
      <c r="Y180" s="2">
        <f t="shared" si="30"/>
        <v>1053.81</v>
      </c>
      <c r="Z180" s="3"/>
      <c r="AA180" s="26" t="s">
        <v>1415</v>
      </c>
      <c r="AB180" s="27">
        <v>0</v>
      </c>
      <c r="AC180" s="27">
        <v>0</v>
      </c>
      <c r="AD180" s="27">
        <v>0</v>
      </c>
    </row>
    <row r="181" spans="1:30" x14ac:dyDescent="0.25">
      <c r="A181" s="26" t="s">
        <v>2116</v>
      </c>
      <c r="B181" s="27">
        <v>1096.46</v>
      </c>
      <c r="C181" s="27">
        <v>348354.86</v>
      </c>
      <c r="D181" t="str">
        <f t="shared" si="34"/>
        <v>24404</v>
      </c>
      <c r="E181" t="s">
        <v>2642</v>
      </c>
      <c r="F181" s="3">
        <f t="shared" si="35"/>
        <v>1096.46</v>
      </c>
      <c r="G181" s="2">
        <f t="shared" si="24"/>
        <v>348354.85</v>
      </c>
      <c r="H181" s="3">
        <f t="shared" si="27"/>
        <v>-1.0000000009313226E-2</v>
      </c>
      <c r="I181" s="2" t="str">
        <f t="shared" si="25"/>
        <v>Yes</v>
      </c>
      <c r="J181">
        <f t="shared" si="26"/>
        <v>1096.46</v>
      </c>
      <c r="K181" s="3">
        <f t="shared" si="36"/>
        <v>0</v>
      </c>
      <c r="M181" t="s">
        <v>2112</v>
      </c>
      <c r="N181" s="2">
        <v>617.26</v>
      </c>
      <c r="O181" s="2">
        <v>197858.35</v>
      </c>
      <c r="P181" s="104" t="str">
        <f>IFERROR(IF(VLOOKUP($M181,$S:$U,3,FALSE)&gt;0,VLOOKUP($M181,'District Data'!$A:$N,14,FALSE),""),"")</f>
        <v>Yes</v>
      </c>
      <c r="Q181" s="2">
        <f t="shared" si="28"/>
        <v>0</v>
      </c>
      <c r="S181" s="26" t="s">
        <v>207</v>
      </c>
      <c r="T181" s="27">
        <v>17.04</v>
      </c>
      <c r="U181" s="27">
        <v>992.37000000000012</v>
      </c>
      <c r="V181" s="27">
        <v>1009.4100000000001</v>
      </c>
      <c r="W181" t="str">
        <f t="shared" si="29"/>
        <v>24111</v>
      </c>
      <c r="X181" t="s">
        <v>2642</v>
      </c>
      <c r="Y181" s="2">
        <f t="shared" si="30"/>
        <v>992.37000000000012</v>
      </c>
      <c r="Z181" s="3"/>
      <c r="AA181" s="26" t="s">
        <v>207</v>
      </c>
      <c r="AB181" s="27">
        <v>0</v>
      </c>
      <c r="AC181" s="27">
        <v>45.6</v>
      </c>
      <c r="AD181" s="27">
        <v>45.6</v>
      </c>
    </row>
    <row r="182" spans="1:30" x14ac:dyDescent="0.25">
      <c r="A182" s="26" t="s">
        <v>1465</v>
      </c>
      <c r="B182" s="27">
        <v>477.71999999999997</v>
      </c>
      <c r="C182" s="27">
        <v>151863.63999999998</v>
      </c>
      <c r="D182" t="str">
        <f t="shared" si="34"/>
        <v>24410</v>
      </c>
      <c r="E182" t="s">
        <v>2642</v>
      </c>
      <c r="F182" s="3">
        <f t="shared" si="35"/>
        <v>477.71999999999997</v>
      </c>
      <c r="G182" s="2">
        <f t="shared" si="24"/>
        <v>151755.34</v>
      </c>
      <c r="H182" s="3">
        <f t="shared" si="27"/>
        <v>-108.29999999998836</v>
      </c>
      <c r="I182" s="2" t="str">
        <f t="shared" si="25"/>
        <v>Yes</v>
      </c>
      <c r="J182">
        <f t="shared" si="26"/>
        <v>477.72</v>
      </c>
      <c r="K182" s="3">
        <f t="shared" si="36"/>
        <v>0</v>
      </c>
      <c r="M182" t="s">
        <v>1448</v>
      </c>
      <c r="N182" s="2">
        <v>848.12</v>
      </c>
      <c r="O182" s="2">
        <v>269498.42</v>
      </c>
      <c r="P182" s="104" t="str">
        <f>IFERROR(IF(VLOOKUP($M182,$S:$U,3,FALSE)&gt;0,VLOOKUP($M182,'District Data'!$A:$N,14,FALSE),""),"")</f>
        <v>Yes</v>
      </c>
      <c r="Q182" s="2">
        <f t="shared" si="28"/>
        <v>1.1368683772161603E-13</v>
      </c>
      <c r="S182" s="26" t="s">
        <v>1512</v>
      </c>
      <c r="T182" s="27">
        <v>1</v>
      </c>
      <c r="U182" s="27">
        <v>233.34</v>
      </c>
      <c r="V182" s="27">
        <v>234.34</v>
      </c>
      <c r="W182" t="str">
        <f t="shared" si="29"/>
        <v>24122</v>
      </c>
      <c r="X182" t="s">
        <v>2642</v>
      </c>
      <c r="Y182" s="2">
        <f t="shared" si="30"/>
        <v>233.34</v>
      </c>
      <c r="Z182" s="3"/>
      <c r="AA182" s="26" t="s">
        <v>1512</v>
      </c>
      <c r="AB182" s="27">
        <v>0</v>
      </c>
      <c r="AC182" s="27">
        <v>12</v>
      </c>
      <c r="AD182" s="27">
        <v>12</v>
      </c>
    </row>
    <row r="183" spans="1:30" x14ac:dyDescent="0.25">
      <c r="A183" s="26" t="s">
        <v>3257</v>
      </c>
      <c r="B183" s="27">
        <v>170</v>
      </c>
      <c r="C183" s="27">
        <v>54051.329999999994</v>
      </c>
      <c r="D183" t="str">
        <f t="shared" si="34"/>
        <v>24915</v>
      </c>
      <c r="E183" t="s">
        <v>2642</v>
      </c>
      <c r="F183" s="3">
        <f t="shared" si="35"/>
        <v>170</v>
      </c>
      <c r="G183" s="2">
        <f t="shared" si="24"/>
        <v>54051.33</v>
      </c>
      <c r="H183" s="3">
        <f t="shared" si="27"/>
        <v>0</v>
      </c>
      <c r="I183" s="2" t="str">
        <f t="shared" si="25"/>
        <v>Yes</v>
      </c>
      <c r="J183">
        <f t="shared" si="26"/>
        <v>170</v>
      </c>
      <c r="K183" s="3">
        <f t="shared" si="36"/>
        <v>0</v>
      </c>
      <c r="M183" t="s">
        <v>1519</v>
      </c>
      <c r="N183" s="2">
        <v>270.94</v>
      </c>
      <c r="O183" s="2">
        <v>89085.07</v>
      </c>
      <c r="P183" s="104" t="str">
        <f>IFERROR(IF(VLOOKUP($M183,$S:$U,3,FALSE)&gt;0,VLOOKUP($M183,'District Data'!$A:$N,14,FALSE),""),"")</f>
        <v>Yes</v>
      </c>
      <c r="Q183" s="2">
        <f t="shared" si="28"/>
        <v>0</v>
      </c>
      <c r="S183" s="26" t="s">
        <v>1158</v>
      </c>
      <c r="T183" s="27">
        <v>714.2</v>
      </c>
      <c r="U183" s="27">
        <v>37.76</v>
      </c>
      <c r="V183" s="27">
        <v>751.96</v>
      </c>
      <c r="W183" t="str">
        <f t="shared" si="29"/>
        <v>24350</v>
      </c>
      <c r="X183" t="s">
        <v>2642</v>
      </c>
      <c r="Y183" s="2">
        <f t="shared" si="30"/>
        <v>37.76</v>
      </c>
      <c r="Z183" s="3"/>
      <c r="AA183" s="26" t="s">
        <v>1158</v>
      </c>
      <c r="AB183" s="27">
        <v>0</v>
      </c>
      <c r="AC183" s="27">
        <v>0</v>
      </c>
      <c r="AD183" s="27">
        <v>0</v>
      </c>
    </row>
    <row r="184" spans="1:30" x14ac:dyDescent="0.25">
      <c r="A184" s="26" t="s">
        <v>1400</v>
      </c>
      <c r="B184" s="27">
        <v>992.38</v>
      </c>
      <c r="C184" s="27">
        <v>315209.18000000005</v>
      </c>
      <c r="D184" t="str">
        <f t="shared" si="34"/>
        <v>25101</v>
      </c>
      <c r="E184" t="s">
        <v>2642</v>
      </c>
      <c r="F184" s="3">
        <f t="shared" si="35"/>
        <v>992.38</v>
      </c>
      <c r="G184" s="2">
        <f t="shared" si="24"/>
        <v>315317.46999999997</v>
      </c>
      <c r="H184" s="3">
        <f t="shared" si="27"/>
        <v>108.28999999992084</v>
      </c>
      <c r="I184" s="2" t="str">
        <f t="shared" si="25"/>
        <v>Yes</v>
      </c>
      <c r="J184">
        <f t="shared" si="26"/>
        <v>992.38</v>
      </c>
      <c r="K184" s="3">
        <f t="shared" si="36"/>
        <v>0</v>
      </c>
      <c r="M184" t="s">
        <v>320</v>
      </c>
      <c r="N184" s="2">
        <v>697.18</v>
      </c>
      <c r="O184" s="2">
        <v>229155.96</v>
      </c>
      <c r="P184" s="104" t="str">
        <f>IFERROR(IF(VLOOKUP($M184,$S:$U,3,FALSE)&gt;0,VLOOKUP($M184,'District Data'!$A:$N,14,FALSE),""),"")</f>
        <v>Yes</v>
      </c>
      <c r="Q184" s="2">
        <f t="shared" si="28"/>
        <v>0</v>
      </c>
      <c r="S184" s="26" t="s">
        <v>2116</v>
      </c>
      <c r="T184" s="27"/>
      <c r="U184" s="27">
        <v>1096.46</v>
      </c>
      <c r="V184" s="27">
        <v>1096.46</v>
      </c>
      <c r="W184" t="str">
        <f t="shared" si="29"/>
        <v>24404</v>
      </c>
      <c r="X184" t="s">
        <v>2642</v>
      </c>
      <c r="Y184" s="2">
        <f t="shared" si="30"/>
        <v>1096.46</v>
      </c>
      <c r="Z184" s="3"/>
      <c r="AA184" s="26" t="s">
        <v>2116</v>
      </c>
      <c r="AB184" s="27"/>
      <c r="AC184" s="27">
        <v>0</v>
      </c>
      <c r="AD184" s="27">
        <v>0</v>
      </c>
    </row>
    <row r="185" spans="1:30" x14ac:dyDescent="0.25">
      <c r="A185" s="26" t="s">
        <v>1611</v>
      </c>
      <c r="B185" s="27">
        <v>499.33</v>
      </c>
      <c r="C185" s="27">
        <v>158687.78</v>
      </c>
      <c r="D185" t="str">
        <f t="shared" si="34"/>
        <v>25116</v>
      </c>
      <c r="E185" t="s">
        <v>2642</v>
      </c>
      <c r="F185" s="3">
        <f t="shared" si="35"/>
        <v>499.33</v>
      </c>
      <c r="G185" s="2">
        <f t="shared" si="24"/>
        <v>158687.76999999999</v>
      </c>
      <c r="H185" s="3">
        <f t="shared" si="27"/>
        <v>-1.0000000009313226E-2</v>
      </c>
      <c r="I185" s="2" t="str">
        <f t="shared" si="25"/>
        <v>Yes</v>
      </c>
      <c r="J185">
        <f t="shared" si="26"/>
        <v>499.33</v>
      </c>
      <c r="K185" s="3">
        <f t="shared" si="36"/>
        <v>0</v>
      </c>
      <c r="M185" t="s">
        <v>2299</v>
      </c>
      <c r="N185" s="2">
        <v>335.42</v>
      </c>
      <c r="O185" s="2">
        <v>106586.2</v>
      </c>
      <c r="P185" s="104" t="str">
        <f>IFERROR(IF(VLOOKUP($M185,$S:$U,3,FALSE)&gt;0,VLOOKUP($M185,'District Data'!$A:$N,14,FALSE),""),"")</f>
        <v>Yes</v>
      </c>
      <c r="Q185" s="171">
        <f t="shared" si="28"/>
        <v>-5.6843418860808015E-14</v>
      </c>
      <c r="S185" s="26" t="s">
        <v>1465</v>
      </c>
      <c r="T185" s="27"/>
      <c r="U185" s="27">
        <v>477.71999999999997</v>
      </c>
      <c r="V185" s="27">
        <v>477.71999999999997</v>
      </c>
      <c r="W185" t="str">
        <f t="shared" si="29"/>
        <v>24410</v>
      </c>
      <c r="X185" t="s">
        <v>2642</v>
      </c>
      <c r="Y185" s="2">
        <f t="shared" si="30"/>
        <v>477.71999999999997</v>
      </c>
      <c r="Z185" s="3"/>
      <c r="AA185" s="26" t="s">
        <v>1465</v>
      </c>
      <c r="AB185" s="27"/>
      <c r="AC185" s="27">
        <v>0</v>
      </c>
      <c r="AD185" s="27">
        <v>0</v>
      </c>
    </row>
    <row r="186" spans="1:30" x14ac:dyDescent="0.25">
      <c r="A186" s="26" t="s">
        <v>1895</v>
      </c>
      <c r="B186" s="27">
        <v>532.16000000000008</v>
      </c>
      <c r="C186" s="27">
        <v>169086.43</v>
      </c>
      <c r="D186" t="str">
        <f t="shared" si="34"/>
        <v>25118</v>
      </c>
      <c r="E186" t="s">
        <v>2642</v>
      </c>
      <c r="F186" s="3">
        <f t="shared" si="35"/>
        <v>532.16000000000008</v>
      </c>
      <c r="G186" s="2">
        <f t="shared" si="24"/>
        <v>169086.43</v>
      </c>
      <c r="H186" s="3">
        <f t="shared" si="27"/>
        <v>0</v>
      </c>
      <c r="I186" s="2" t="str">
        <f t="shared" si="25"/>
        <v>Yes</v>
      </c>
      <c r="J186">
        <f t="shared" si="26"/>
        <v>532.16</v>
      </c>
      <c r="K186" s="3">
        <f t="shared" si="36"/>
        <v>0</v>
      </c>
      <c r="M186" t="s">
        <v>311</v>
      </c>
      <c r="N186" s="2">
        <v>3340.26</v>
      </c>
      <c r="O186" s="2">
        <v>1061312.48</v>
      </c>
      <c r="P186" s="104" t="str">
        <f>IFERROR(IF(VLOOKUP($M186,$S:$U,3,FALSE)&gt;0,VLOOKUP($M186,'District Data'!$A:$N,14,FALSE),""),"")</f>
        <v>Yes</v>
      </c>
      <c r="Q186" s="2">
        <f t="shared" si="28"/>
        <v>0</v>
      </c>
      <c r="S186" s="26" t="s">
        <v>3257</v>
      </c>
      <c r="T186" s="27"/>
      <c r="U186" s="27">
        <v>170</v>
      </c>
      <c r="V186" s="27">
        <v>170</v>
      </c>
      <c r="W186" t="str">
        <f t="shared" si="29"/>
        <v>24915</v>
      </c>
      <c r="X186" t="s">
        <v>2642</v>
      </c>
      <c r="Y186" s="2">
        <f t="shared" si="30"/>
        <v>170</v>
      </c>
      <c r="Z186" s="3"/>
      <c r="AA186" s="26" t="s">
        <v>3257</v>
      </c>
      <c r="AB186" s="27"/>
      <c r="AC186" s="27">
        <v>0</v>
      </c>
      <c r="AD186" s="27">
        <v>0</v>
      </c>
    </row>
    <row r="187" spans="1:30" x14ac:dyDescent="0.25">
      <c r="A187" s="26" t="s">
        <v>1256</v>
      </c>
      <c r="B187" s="27">
        <v>310.32</v>
      </c>
      <c r="C187" s="27">
        <v>99425.06</v>
      </c>
      <c r="D187" t="str">
        <f t="shared" si="34"/>
        <v>25155</v>
      </c>
      <c r="E187" t="s">
        <v>2642</v>
      </c>
      <c r="F187" s="3">
        <f t="shared" si="35"/>
        <v>310.32</v>
      </c>
      <c r="G187" s="2">
        <f t="shared" si="24"/>
        <v>99420.83</v>
      </c>
      <c r="H187" s="3">
        <f t="shared" si="27"/>
        <v>-4.2299999999959255</v>
      </c>
      <c r="I187" s="2" t="str">
        <f t="shared" si="25"/>
        <v>Yes</v>
      </c>
      <c r="J187">
        <f t="shared" si="26"/>
        <v>310.32</v>
      </c>
      <c r="K187" s="3">
        <f t="shared" si="36"/>
        <v>0</v>
      </c>
      <c r="M187" t="s">
        <v>2675</v>
      </c>
      <c r="N187" s="2">
        <v>0</v>
      </c>
      <c r="O187" s="2">
        <v>0</v>
      </c>
      <c r="P187" s="104" t="str">
        <f>IFERROR(IF(VLOOKUP($M187,$S:$U,3,FALSE)&gt;0,VLOOKUP($M187,'District Data'!$A:$N,14,FALSE),""),"")</f>
        <v/>
      </c>
      <c r="Q187" s="2" t="str">
        <f t="shared" si="28"/>
        <v/>
      </c>
      <c r="S187" s="26" t="s">
        <v>1400</v>
      </c>
      <c r="T187" s="27"/>
      <c r="U187" s="27">
        <v>992.38</v>
      </c>
      <c r="V187" s="27">
        <v>992.38</v>
      </c>
      <c r="W187" t="str">
        <f t="shared" si="29"/>
        <v>25101</v>
      </c>
      <c r="X187" t="s">
        <v>2642</v>
      </c>
      <c r="Y187" s="2">
        <f t="shared" si="30"/>
        <v>992.38</v>
      </c>
      <c r="Z187" s="3"/>
      <c r="AA187" s="26" t="s">
        <v>1400</v>
      </c>
      <c r="AB187" s="27"/>
      <c r="AC187" s="27">
        <v>13.9</v>
      </c>
      <c r="AD187" s="27">
        <v>13.9</v>
      </c>
    </row>
    <row r="188" spans="1:30" x14ac:dyDescent="0.25">
      <c r="A188" s="26" t="s">
        <v>2323</v>
      </c>
      <c r="B188" s="27">
        <v>0</v>
      </c>
      <c r="C188" s="27">
        <v>0</v>
      </c>
      <c r="D188" t="str">
        <f t="shared" si="34"/>
        <v>25160</v>
      </c>
      <c r="E188" t="s">
        <v>2642</v>
      </c>
      <c r="F188" s="3">
        <f t="shared" si="35"/>
        <v>0</v>
      </c>
      <c r="G188" s="2">
        <f t="shared" si="24"/>
        <v>0</v>
      </c>
      <c r="H188" s="3">
        <f t="shared" si="27"/>
        <v>0</v>
      </c>
      <c r="I188" s="2" t="str">
        <f t="shared" si="25"/>
        <v/>
      </c>
      <c r="J188">
        <f t="shared" si="26"/>
        <v>0</v>
      </c>
      <c r="K188" s="3">
        <f t="shared" si="36"/>
        <v>0</v>
      </c>
      <c r="M188" t="s">
        <v>1972</v>
      </c>
      <c r="N188" s="2">
        <v>35.9</v>
      </c>
      <c r="O188" s="2">
        <v>11373.54</v>
      </c>
      <c r="P188" s="104" t="str">
        <f>IFERROR(IF(VLOOKUP($M188,$S:$U,3,FALSE)&gt;0,VLOOKUP($M188,'District Data'!$A:$N,14,FALSE),""),"")</f>
        <v>Yes</v>
      </c>
      <c r="Q188" s="2">
        <f t="shared" si="28"/>
        <v>0</v>
      </c>
      <c r="S188" s="26" t="s">
        <v>1611</v>
      </c>
      <c r="T188" s="27">
        <v>0</v>
      </c>
      <c r="U188" s="27">
        <v>499.33</v>
      </c>
      <c r="V188" s="27">
        <v>499.33</v>
      </c>
      <c r="W188" t="str">
        <f t="shared" si="29"/>
        <v>25116</v>
      </c>
      <c r="X188" t="s">
        <v>2642</v>
      </c>
      <c r="Y188" s="2">
        <f t="shared" si="30"/>
        <v>499.33</v>
      </c>
      <c r="Z188" s="3"/>
      <c r="AA188" s="26" t="s">
        <v>1611</v>
      </c>
      <c r="AB188" s="27">
        <v>0</v>
      </c>
      <c r="AC188" s="27">
        <v>18.5</v>
      </c>
      <c r="AD188" s="27">
        <v>18.5</v>
      </c>
    </row>
    <row r="189" spans="1:30" x14ac:dyDescent="0.25">
      <c r="A189" s="26" t="s">
        <v>1317</v>
      </c>
      <c r="B189" s="27">
        <v>58.07</v>
      </c>
      <c r="C189" s="27">
        <v>18414.28</v>
      </c>
      <c r="D189" t="str">
        <f t="shared" si="34"/>
        <v>25200</v>
      </c>
      <c r="E189" t="s">
        <v>2642</v>
      </c>
      <c r="F189" s="3">
        <f t="shared" si="35"/>
        <v>58.07</v>
      </c>
      <c r="G189" s="2">
        <f t="shared" si="24"/>
        <v>18414.27</v>
      </c>
      <c r="H189" s="3">
        <f t="shared" si="27"/>
        <v>-9.9999999983992893E-3</v>
      </c>
      <c r="I189" s="2" t="str">
        <f t="shared" si="25"/>
        <v>Yes</v>
      </c>
      <c r="J189">
        <f t="shared" si="26"/>
        <v>58.07</v>
      </c>
      <c r="K189" s="3">
        <f t="shared" si="36"/>
        <v>0</v>
      </c>
      <c r="M189" t="s">
        <v>1615</v>
      </c>
      <c r="N189" s="2">
        <v>0</v>
      </c>
      <c r="O189" s="2">
        <v>0</v>
      </c>
      <c r="P189" s="104" t="str">
        <f>IFERROR(IF(VLOOKUP($M189,$S:$U,3,FALSE)&gt;0,VLOOKUP($M189,'District Data'!$A:$N,14,FALSE),""),"")</f>
        <v/>
      </c>
      <c r="Q189" s="2">
        <f t="shared" si="28"/>
        <v>0</v>
      </c>
      <c r="S189" s="26" t="s">
        <v>1895</v>
      </c>
      <c r="T189" s="27">
        <v>7.34</v>
      </c>
      <c r="U189" s="27">
        <v>532.16000000000008</v>
      </c>
      <c r="V189" s="27">
        <v>539.50000000000011</v>
      </c>
      <c r="W189" t="str">
        <f t="shared" si="29"/>
        <v>25118</v>
      </c>
      <c r="X189" t="s">
        <v>2642</v>
      </c>
      <c r="Y189" s="2">
        <f t="shared" si="30"/>
        <v>532.16000000000008</v>
      </c>
      <c r="Z189" s="3"/>
      <c r="AA189" s="26" t="s">
        <v>1895</v>
      </c>
      <c r="AB189" s="27">
        <v>0</v>
      </c>
      <c r="AC189" s="27">
        <v>5.0999999999999996</v>
      </c>
      <c r="AD189" s="27">
        <v>5.0999999999999996</v>
      </c>
    </row>
    <row r="190" spans="1:30" x14ac:dyDescent="0.25">
      <c r="A190" s="26" t="s">
        <v>1262</v>
      </c>
      <c r="B190" s="27">
        <v>1094.6599999999999</v>
      </c>
      <c r="C190" s="27">
        <v>347813.28</v>
      </c>
      <c r="D190" t="str">
        <f t="shared" si="34"/>
        <v>26056</v>
      </c>
      <c r="E190" t="s">
        <v>2642</v>
      </c>
      <c r="F190" s="3">
        <f t="shared" si="35"/>
        <v>1094.6599999999999</v>
      </c>
      <c r="G190" s="2">
        <f t="shared" si="24"/>
        <v>347813.26</v>
      </c>
      <c r="H190" s="3">
        <f t="shared" si="27"/>
        <v>-2.0000000018626451E-2</v>
      </c>
      <c r="I190" s="2" t="str">
        <f t="shared" si="25"/>
        <v>Yes</v>
      </c>
      <c r="J190">
        <f t="shared" si="26"/>
        <v>1094.6600000000001</v>
      </c>
      <c r="K190" s="3">
        <f t="shared" si="36"/>
        <v>0</v>
      </c>
      <c r="M190" t="s">
        <v>18</v>
      </c>
      <c r="N190" s="2">
        <v>0</v>
      </c>
      <c r="O190" s="2">
        <v>0</v>
      </c>
      <c r="P190" s="104" t="str">
        <f>IFERROR(IF(VLOOKUP($M190,$S:$U,3,FALSE)&gt;0,VLOOKUP($M190,'District Data'!$A:$N,14,FALSE),""),"")</f>
        <v/>
      </c>
      <c r="Q190" s="2">
        <f t="shared" si="28"/>
        <v>0</v>
      </c>
      <c r="S190" s="26" t="s">
        <v>1256</v>
      </c>
      <c r="T190" s="27"/>
      <c r="U190" s="27">
        <v>310.32</v>
      </c>
      <c r="V190" s="27">
        <v>310.32</v>
      </c>
      <c r="W190" t="str">
        <f t="shared" si="29"/>
        <v>25155</v>
      </c>
      <c r="X190" t="s">
        <v>2642</v>
      </c>
      <c r="Y190" s="171">
        <f t="shared" si="30"/>
        <v>310.32</v>
      </c>
      <c r="Z190" s="3"/>
      <c r="AA190" s="26" t="s">
        <v>1256</v>
      </c>
      <c r="AB190" s="27"/>
      <c r="AC190" s="27">
        <v>0</v>
      </c>
      <c r="AD190" s="27">
        <v>0</v>
      </c>
    </row>
    <row r="191" spans="1:30" x14ac:dyDescent="0.25">
      <c r="A191" s="26" t="s">
        <v>440</v>
      </c>
      <c r="B191" s="27">
        <v>251.87</v>
      </c>
      <c r="C191" s="27">
        <v>80047.97</v>
      </c>
      <c r="D191" t="str">
        <f t="shared" si="34"/>
        <v>26059</v>
      </c>
      <c r="E191" t="s">
        <v>2642</v>
      </c>
      <c r="F191" s="3">
        <f t="shared" si="35"/>
        <v>251.87</v>
      </c>
      <c r="G191" s="2">
        <f t="shared" si="24"/>
        <v>80047.960000000006</v>
      </c>
      <c r="H191" s="3">
        <f t="shared" si="27"/>
        <v>-9.9999999947613105E-3</v>
      </c>
      <c r="I191" s="2" t="str">
        <f t="shared" si="25"/>
        <v>Yes</v>
      </c>
      <c r="J191">
        <f t="shared" si="26"/>
        <v>251.87</v>
      </c>
      <c r="K191" s="3">
        <f t="shared" si="36"/>
        <v>0</v>
      </c>
      <c r="M191" t="s">
        <v>432</v>
      </c>
      <c r="N191" s="2">
        <v>41.8</v>
      </c>
      <c r="O191" s="2">
        <v>13438.19</v>
      </c>
      <c r="P191" s="104" t="str">
        <f>IFERROR(IF(VLOOKUP($M191,$S:$U,3,FALSE)&gt;0,VLOOKUP($M191,'District Data'!$A:$N,14,FALSE),""),"")</f>
        <v>Yes</v>
      </c>
      <c r="Q191" s="2">
        <f t="shared" si="28"/>
        <v>0</v>
      </c>
      <c r="S191" s="26" t="s">
        <v>2323</v>
      </c>
      <c r="T191" s="27">
        <v>338.61</v>
      </c>
      <c r="U191" s="27"/>
      <c r="V191" s="27">
        <v>338.61</v>
      </c>
      <c r="W191" t="str">
        <f t="shared" si="29"/>
        <v>25160</v>
      </c>
      <c r="X191" t="s">
        <v>2642</v>
      </c>
      <c r="Y191" s="2">
        <f t="shared" si="30"/>
        <v>0</v>
      </c>
      <c r="Z191" s="3"/>
      <c r="AA191" s="26" t="s">
        <v>2323</v>
      </c>
      <c r="AB191" s="27">
        <v>0</v>
      </c>
      <c r="AC191" s="27"/>
      <c r="AD191" s="27">
        <v>0</v>
      </c>
    </row>
    <row r="192" spans="1:30" x14ac:dyDescent="0.25">
      <c r="A192" s="26" t="s">
        <v>1826</v>
      </c>
      <c r="B192" s="27">
        <v>255.79000000000002</v>
      </c>
      <c r="C192" s="27">
        <v>81239.48</v>
      </c>
      <c r="D192" t="str">
        <f t="shared" si="34"/>
        <v>26070</v>
      </c>
      <c r="E192" t="s">
        <v>2642</v>
      </c>
      <c r="F192" s="3">
        <f t="shared" si="35"/>
        <v>255.79000000000002</v>
      </c>
      <c r="G192" s="2">
        <f t="shared" si="24"/>
        <v>81239.47</v>
      </c>
      <c r="H192" s="3">
        <f t="shared" si="27"/>
        <v>-9.9999999947613105E-3</v>
      </c>
      <c r="I192" s="2" t="str">
        <f t="shared" si="25"/>
        <v>Yes</v>
      </c>
      <c r="J192">
        <f t="shared" si="26"/>
        <v>255.79</v>
      </c>
      <c r="K192" s="3">
        <f t="shared" si="36"/>
        <v>0</v>
      </c>
      <c r="M192" t="s">
        <v>1411</v>
      </c>
      <c r="N192" s="2">
        <v>212.21</v>
      </c>
      <c r="O192" s="2">
        <v>69699.259999999995</v>
      </c>
      <c r="P192" s="104" t="str">
        <f>IFERROR(IF(VLOOKUP($M192,$S:$U,3,FALSE)&gt;0,VLOOKUP($M192,'District Data'!$A:$N,14,FALSE),""),"")</f>
        <v>Yes</v>
      </c>
      <c r="Q192" s="2">
        <f t="shared" si="28"/>
        <v>0</v>
      </c>
      <c r="S192" s="26" t="s">
        <v>1317</v>
      </c>
      <c r="T192" s="27"/>
      <c r="U192" s="27">
        <v>58.07</v>
      </c>
      <c r="V192" s="27">
        <v>58.07</v>
      </c>
      <c r="W192" t="str">
        <f t="shared" si="29"/>
        <v>25200</v>
      </c>
      <c r="X192" t="s">
        <v>2642</v>
      </c>
      <c r="Y192" s="2">
        <f t="shared" si="30"/>
        <v>58.07</v>
      </c>
      <c r="Z192" s="3"/>
      <c r="AA192" s="26" t="s">
        <v>1317</v>
      </c>
      <c r="AB192" s="27"/>
      <c r="AC192" s="27">
        <v>1</v>
      </c>
      <c r="AD192" s="27">
        <v>1</v>
      </c>
    </row>
    <row r="193" spans="1:30" x14ac:dyDescent="0.25">
      <c r="A193" s="26" t="s">
        <v>1992</v>
      </c>
      <c r="B193" s="27">
        <v>17.100000000000001</v>
      </c>
      <c r="C193" s="27">
        <v>5697.67</v>
      </c>
      <c r="D193" t="str">
        <f t="shared" si="34"/>
        <v>27001</v>
      </c>
      <c r="E193" t="s">
        <v>2642</v>
      </c>
      <c r="F193" s="3">
        <f t="shared" si="35"/>
        <v>17.100000000000001</v>
      </c>
      <c r="G193" s="2">
        <f t="shared" si="24"/>
        <v>5697.68</v>
      </c>
      <c r="H193" s="3">
        <f t="shared" si="27"/>
        <v>1.0000000000218279E-2</v>
      </c>
      <c r="I193" s="2" t="str">
        <f t="shared" si="25"/>
        <v>Yes</v>
      </c>
      <c r="J193">
        <f t="shared" si="26"/>
        <v>17.100000000000001</v>
      </c>
      <c r="K193" s="3">
        <f t="shared" si="36"/>
        <v>0</v>
      </c>
      <c r="M193" t="s">
        <v>2319</v>
      </c>
      <c r="N193" s="2">
        <v>0</v>
      </c>
      <c r="O193" s="2">
        <v>0</v>
      </c>
      <c r="P193" s="104" t="str">
        <f>IFERROR(IF(VLOOKUP($M193,$S:$U,3,FALSE)&gt;0,VLOOKUP($M193,'District Data'!$A:$N,14,FALSE),""),"")</f>
        <v/>
      </c>
      <c r="Q193" s="2">
        <f t="shared" si="28"/>
        <v>0</v>
      </c>
      <c r="S193" s="26" t="s">
        <v>1262</v>
      </c>
      <c r="T193" s="27">
        <v>49</v>
      </c>
      <c r="U193" s="27">
        <v>1094.6600000000001</v>
      </c>
      <c r="V193" s="27">
        <v>1143.6600000000001</v>
      </c>
      <c r="W193" t="str">
        <f t="shared" si="29"/>
        <v>26056</v>
      </c>
      <c r="X193" t="s">
        <v>2642</v>
      </c>
      <c r="Y193" s="2">
        <f t="shared" si="30"/>
        <v>1094.6600000000001</v>
      </c>
      <c r="Z193" s="3"/>
      <c r="AA193" s="26" t="s">
        <v>1262</v>
      </c>
      <c r="AB193" s="27">
        <v>0</v>
      </c>
      <c r="AC193" s="27">
        <v>0</v>
      </c>
      <c r="AD193" s="27">
        <v>0</v>
      </c>
    </row>
    <row r="194" spans="1:30" x14ac:dyDescent="0.25">
      <c r="A194" s="26" t="s">
        <v>1567</v>
      </c>
      <c r="B194" s="27">
        <v>3612.22</v>
      </c>
      <c r="C194" s="27">
        <v>1267028.1499999999</v>
      </c>
      <c r="D194" t="str">
        <f t="shared" si="34"/>
        <v>27003</v>
      </c>
      <c r="E194" t="s">
        <v>2642</v>
      </c>
      <c r="F194" s="3">
        <f t="shared" si="35"/>
        <v>3612.22</v>
      </c>
      <c r="G194" s="2">
        <f t="shared" si="24"/>
        <v>1267147.74</v>
      </c>
      <c r="H194" s="3">
        <f t="shared" si="27"/>
        <v>119.59000000008382</v>
      </c>
      <c r="I194" s="2" t="str">
        <f t="shared" si="25"/>
        <v>Yes</v>
      </c>
      <c r="J194">
        <f t="shared" si="26"/>
        <v>3612.22</v>
      </c>
      <c r="K194" s="3">
        <f t="shared" si="36"/>
        <v>0</v>
      </c>
      <c r="M194" t="s">
        <v>774</v>
      </c>
      <c r="N194" s="2">
        <v>111.28</v>
      </c>
      <c r="O194" s="2">
        <v>36530.47</v>
      </c>
      <c r="P194" s="104" t="str">
        <f>IFERROR(IF(VLOOKUP($M194,$S:$U,3,FALSE)&gt;0,VLOOKUP($M194,'District Data'!$A:$N,14,FALSE),""),"")</f>
        <v>Yes</v>
      </c>
      <c r="Q194" s="2">
        <f t="shared" si="28"/>
        <v>0</v>
      </c>
      <c r="S194" s="26" t="s">
        <v>440</v>
      </c>
      <c r="T194" s="27">
        <v>112.11</v>
      </c>
      <c r="U194" s="27">
        <v>251.87</v>
      </c>
      <c r="V194" s="27">
        <v>363.98</v>
      </c>
      <c r="W194" t="str">
        <f t="shared" si="29"/>
        <v>26059</v>
      </c>
      <c r="X194" t="s">
        <v>2642</v>
      </c>
      <c r="Y194" s="2">
        <f t="shared" si="30"/>
        <v>251.87</v>
      </c>
      <c r="Z194" s="3"/>
      <c r="AA194" s="26" t="s">
        <v>440</v>
      </c>
      <c r="AB194" s="27">
        <v>0</v>
      </c>
      <c r="AC194" s="27">
        <v>4</v>
      </c>
      <c r="AD194" s="27">
        <v>4</v>
      </c>
    </row>
    <row r="195" spans="1:30" x14ac:dyDescent="0.25">
      <c r="A195" s="26" t="s">
        <v>2036</v>
      </c>
      <c r="B195" s="27">
        <v>17031.280000000006</v>
      </c>
      <c r="C195" s="27">
        <v>5974824.0099999998</v>
      </c>
      <c r="D195" t="str">
        <f t="shared" si="34"/>
        <v>27010</v>
      </c>
      <c r="E195" t="s">
        <v>2642</v>
      </c>
      <c r="F195" s="3">
        <f t="shared" si="35"/>
        <v>17031.280000000006</v>
      </c>
      <c r="G195" s="2">
        <f t="shared" si="24"/>
        <v>5974345.7199999997</v>
      </c>
      <c r="H195" s="3">
        <f t="shared" si="27"/>
        <v>-478.29000000003725</v>
      </c>
      <c r="I195" s="2" t="str">
        <f t="shared" si="25"/>
        <v>Yes</v>
      </c>
      <c r="J195">
        <f t="shared" si="26"/>
        <v>17031.28</v>
      </c>
      <c r="K195" s="3">
        <f t="shared" si="36"/>
        <v>0</v>
      </c>
      <c r="M195" t="s">
        <v>447</v>
      </c>
      <c r="N195" s="2">
        <v>615.89</v>
      </c>
      <c r="O195" s="2">
        <v>195732.97</v>
      </c>
      <c r="P195" s="104" t="str">
        <f>IFERROR(IF(VLOOKUP($M195,$S:$U,3,FALSE)&gt;0,VLOOKUP($M195,'District Data'!$A:$N,14,FALSE),""),"")</f>
        <v>Yes</v>
      </c>
      <c r="Q195" s="2">
        <f t="shared" si="28"/>
        <v>0</v>
      </c>
      <c r="S195" s="26" t="s">
        <v>1826</v>
      </c>
      <c r="T195" s="27"/>
      <c r="U195" s="27">
        <v>255.79000000000002</v>
      </c>
      <c r="V195" s="27">
        <v>255.79000000000002</v>
      </c>
      <c r="W195" t="str">
        <f t="shared" si="29"/>
        <v>26070</v>
      </c>
      <c r="X195" t="s">
        <v>2642</v>
      </c>
      <c r="Y195" s="2">
        <f t="shared" si="30"/>
        <v>255.79000000000002</v>
      </c>
      <c r="Z195" s="3"/>
      <c r="AA195" s="26" t="s">
        <v>1826</v>
      </c>
      <c r="AB195" s="27"/>
      <c r="AC195" s="27">
        <v>14.53</v>
      </c>
      <c r="AD195" s="27">
        <v>14.53</v>
      </c>
    </row>
    <row r="196" spans="1:30" x14ac:dyDescent="0.25">
      <c r="A196" s="26" t="s">
        <v>247</v>
      </c>
      <c r="B196" s="27">
        <v>0</v>
      </c>
      <c r="C196" s="27">
        <v>0</v>
      </c>
      <c r="D196" t="str">
        <f t="shared" si="34"/>
        <v>27019</v>
      </c>
      <c r="E196" t="s">
        <v>2642</v>
      </c>
      <c r="F196" s="3">
        <f t="shared" si="35"/>
        <v>0</v>
      </c>
      <c r="G196" s="2">
        <f t="shared" ref="G196:G259" si="37">VLOOKUP($D196,$M:$P,3,FALSE)</f>
        <v>0</v>
      </c>
      <c r="H196" s="3">
        <f t="shared" si="27"/>
        <v>0</v>
      </c>
      <c r="I196" s="2" t="str">
        <f t="shared" ref="I196:I259" si="38">VLOOKUP($D196,$M:$P,4,FALSE)</f>
        <v/>
      </c>
      <c r="J196">
        <f t="shared" ref="J196:J259" si="39">VLOOKUP(A196,$M:$N,2,FALSE)</f>
        <v>0</v>
      </c>
      <c r="K196" s="3">
        <f t="shared" si="36"/>
        <v>0</v>
      </c>
      <c r="L196" s="3"/>
      <c r="M196" t="s">
        <v>1925</v>
      </c>
      <c r="N196" s="2">
        <v>0</v>
      </c>
      <c r="O196" s="2">
        <v>0</v>
      </c>
      <c r="P196" s="104" t="str">
        <f>IFERROR(IF(VLOOKUP($M196,$S:$U,3,FALSE)&gt;0,VLOOKUP($M196,'District Data'!$A:$N,14,FALSE),""),"")</f>
        <v/>
      </c>
      <c r="Q196" s="2">
        <f t="shared" si="28"/>
        <v>0</v>
      </c>
      <c r="S196" s="26" t="s">
        <v>1992</v>
      </c>
      <c r="T196" s="27">
        <v>2984.54</v>
      </c>
      <c r="U196" s="27">
        <v>17.100000000000001</v>
      </c>
      <c r="V196" s="27">
        <v>3001.64</v>
      </c>
      <c r="W196" t="str">
        <f t="shared" si="29"/>
        <v>27001</v>
      </c>
      <c r="X196" t="s">
        <v>2642</v>
      </c>
      <c r="Y196" s="2">
        <f t="shared" si="30"/>
        <v>17.100000000000001</v>
      </c>
      <c r="Z196" s="3"/>
      <c r="AA196" s="26" t="s">
        <v>1992</v>
      </c>
      <c r="AB196" s="27">
        <v>0</v>
      </c>
      <c r="AC196" s="27">
        <v>0</v>
      </c>
      <c r="AD196" s="27">
        <v>0</v>
      </c>
    </row>
    <row r="197" spans="1:30" x14ac:dyDescent="0.25">
      <c r="A197" s="26" t="s">
        <v>2153</v>
      </c>
      <c r="B197" s="27">
        <v>0</v>
      </c>
      <c r="C197" s="27">
        <v>0</v>
      </c>
      <c r="D197" t="str">
        <f t="shared" si="34"/>
        <v>27083</v>
      </c>
      <c r="E197" t="s">
        <v>2642</v>
      </c>
      <c r="F197" s="3">
        <f t="shared" si="35"/>
        <v>0</v>
      </c>
      <c r="G197" s="2">
        <f t="shared" si="37"/>
        <v>0</v>
      </c>
      <c r="H197" s="3">
        <f t="shared" ref="H197:H260" si="40">G197-C197</f>
        <v>0</v>
      </c>
      <c r="I197" s="2" t="str">
        <f t="shared" si="38"/>
        <v/>
      </c>
      <c r="J197">
        <f t="shared" si="39"/>
        <v>0</v>
      </c>
      <c r="K197" s="3">
        <f t="shared" si="36"/>
        <v>0</v>
      </c>
      <c r="M197" t="s">
        <v>762</v>
      </c>
      <c r="N197" s="2">
        <v>0</v>
      </c>
      <c r="O197" s="2">
        <v>0</v>
      </c>
      <c r="P197" s="104" t="str">
        <f>IFERROR(IF(VLOOKUP($M197,$S:$U,3,FALSE)&gt;0,VLOOKUP($M197,'District Data'!$A:$N,14,FALSE),""),"")</f>
        <v/>
      </c>
      <c r="Q197" s="2">
        <f t="shared" ref="Q197:Q260" si="41">IFERROR(VLOOKUP(M197,$S:$U,3,FALSE)-N197,"")</f>
        <v>0</v>
      </c>
      <c r="S197" s="26" t="s">
        <v>1567</v>
      </c>
      <c r="T197" s="27">
        <v>19220.53</v>
      </c>
      <c r="U197" s="27">
        <v>3612.22</v>
      </c>
      <c r="V197" s="27">
        <v>22832.75</v>
      </c>
      <c r="W197" t="str">
        <f t="shared" ref="W197:W260" si="42">S197</f>
        <v>27003</v>
      </c>
      <c r="X197" t="s">
        <v>2642</v>
      </c>
      <c r="Y197" s="2">
        <f t="shared" ref="Y197:Y227" si="43">U197</f>
        <v>3612.22</v>
      </c>
      <c r="Z197" s="3"/>
      <c r="AA197" s="26" t="s">
        <v>1567</v>
      </c>
      <c r="AB197" s="27">
        <v>127.53999999999998</v>
      </c>
      <c r="AC197" s="27">
        <v>55.6</v>
      </c>
      <c r="AD197" s="27">
        <v>183.14</v>
      </c>
    </row>
    <row r="198" spans="1:30" x14ac:dyDescent="0.25">
      <c r="A198" s="26" t="s">
        <v>2012</v>
      </c>
      <c r="B198" s="27">
        <v>871.48</v>
      </c>
      <c r="C198" s="27">
        <v>305784.90000000002</v>
      </c>
      <c r="D198" t="str">
        <f t="shared" si="34"/>
        <v>27320</v>
      </c>
      <c r="E198" t="s">
        <v>2642</v>
      </c>
      <c r="F198" s="3">
        <f t="shared" si="35"/>
        <v>871.48</v>
      </c>
      <c r="G198" s="2">
        <f t="shared" si="37"/>
        <v>305665.32</v>
      </c>
      <c r="H198" s="3">
        <f t="shared" si="40"/>
        <v>-119.5800000000163</v>
      </c>
      <c r="I198" s="2" t="str">
        <f t="shared" si="38"/>
        <v>Yes</v>
      </c>
      <c r="J198">
        <f t="shared" si="39"/>
        <v>871.48</v>
      </c>
      <c r="K198" s="3">
        <f t="shared" si="36"/>
        <v>0</v>
      </c>
      <c r="M198" t="s">
        <v>1837</v>
      </c>
      <c r="N198" s="2">
        <v>4313.0200000000004</v>
      </c>
      <c r="O198" s="2">
        <v>1370455.77</v>
      </c>
      <c r="P198" s="104" t="str">
        <f>IFERROR(IF(VLOOKUP($M198,$S:$U,3,FALSE)&gt;0,VLOOKUP($M198,'District Data'!$A:$N,14,FALSE),""),"")</f>
        <v>Yes</v>
      </c>
      <c r="Q198" s="2">
        <f t="shared" si="41"/>
        <v>0</v>
      </c>
      <c r="S198" s="26" t="s">
        <v>2036</v>
      </c>
      <c r="T198" s="27">
        <v>10054.040000000003</v>
      </c>
      <c r="U198" s="27">
        <v>17031.280000000002</v>
      </c>
      <c r="V198" s="27">
        <v>27085.320000000007</v>
      </c>
      <c r="W198" t="str">
        <f t="shared" si="42"/>
        <v>27010</v>
      </c>
      <c r="X198" t="s">
        <v>2642</v>
      </c>
      <c r="Y198" s="2">
        <f t="shared" si="43"/>
        <v>17031.280000000002</v>
      </c>
      <c r="Z198" s="3"/>
      <c r="AA198" s="26" t="s">
        <v>2036</v>
      </c>
      <c r="AB198" s="27">
        <v>115.80000000000001</v>
      </c>
      <c r="AC198" s="27">
        <v>109.30000000000001</v>
      </c>
      <c r="AD198" s="27">
        <v>225.10000000000002</v>
      </c>
    </row>
    <row r="199" spans="1:30" x14ac:dyDescent="0.25">
      <c r="A199" s="26" t="s">
        <v>462</v>
      </c>
      <c r="B199" s="27">
        <v>0</v>
      </c>
      <c r="C199" s="27">
        <v>0</v>
      </c>
      <c r="D199" t="str">
        <f t="shared" si="34"/>
        <v>27343</v>
      </c>
      <c r="E199" t="s">
        <v>2642</v>
      </c>
      <c r="F199" s="3">
        <f t="shared" si="35"/>
        <v>0</v>
      </c>
      <c r="G199" s="2">
        <f t="shared" si="37"/>
        <v>0</v>
      </c>
      <c r="H199" s="3">
        <f t="shared" si="40"/>
        <v>0</v>
      </c>
      <c r="I199" s="2" t="str">
        <f t="shared" si="38"/>
        <v/>
      </c>
      <c r="J199">
        <f t="shared" si="39"/>
        <v>0</v>
      </c>
      <c r="K199" s="3">
        <f t="shared" si="36"/>
        <v>0</v>
      </c>
      <c r="M199" t="s">
        <v>1097</v>
      </c>
      <c r="N199" s="2">
        <v>177.1</v>
      </c>
      <c r="O199" s="2">
        <v>56217.73</v>
      </c>
      <c r="P199" s="104" t="str">
        <f>IFERROR(IF(VLOOKUP($M199,$S:$U,3,FALSE)&gt;0,VLOOKUP($M199,'District Data'!$A:$N,14,FALSE),""),"")</f>
        <v>Yes</v>
      </c>
      <c r="Q199" s="2">
        <f t="shared" si="41"/>
        <v>0</v>
      </c>
      <c r="S199" s="26" t="s">
        <v>247</v>
      </c>
      <c r="T199" s="27">
        <v>175.04</v>
      </c>
      <c r="U199" s="27"/>
      <c r="V199" s="27">
        <v>175.04</v>
      </c>
      <c r="W199" t="str">
        <f t="shared" si="42"/>
        <v>27019</v>
      </c>
      <c r="X199" t="s">
        <v>2642</v>
      </c>
      <c r="Y199" s="2">
        <f t="shared" si="43"/>
        <v>0</v>
      </c>
      <c r="Z199" s="3"/>
      <c r="AA199" s="26" t="s">
        <v>247</v>
      </c>
      <c r="AB199" s="27">
        <v>0</v>
      </c>
      <c r="AC199" s="27"/>
      <c r="AD199" s="27">
        <v>0</v>
      </c>
    </row>
    <row r="200" spans="1:30" x14ac:dyDescent="0.25">
      <c r="A200" s="26" t="s">
        <v>1469</v>
      </c>
      <c r="B200" s="27">
        <v>0</v>
      </c>
      <c r="C200" s="27">
        <v>0</v>
      </c>
      <c r="D200" t="str">
        <f t="shared" si="34"/>
        <v>27344</v>
      </c>
      <c r="E200" t="s">
        <v>2642</v>
      </c>
      <c r="F200" s="3">
        <f t="shared" si="35"/>
        <v>0</v>
      </c>
      <c r="G200" s="2">
        <f t="shared" si="37"/>
        <v>0</v>
      </c>
      <c r="H200" s="3">
        <f t="shared" si="40"/>
        <v>0</v>
      </c>
      <c r="I200" s="2" t="str">
        <f t="shared" si="38"/>
        <v/>
      </c>
      <c r="J200">
        <f t="shared" si="39"/>
        <v>0</v>
      </c>
      <c r="K200" s="3">
        <f t="shared" si="36"/>
        <v>0</v>
      </c>
      <c r="M200" t="s">
        <v>1538</v>
      </c>
      <c r="N200" s="2">
        <v>736.83</v>
      </c>
      <c r="O200" s="2">
        <v>246253.15</v>
      </c>
      <c r="P200" s="104" t="str">
        <f>IFERROR(IF(VLOOKUP($M200,$S:$U,3,FALSE)&gt;0,VLOOKUP($M200,'District Data'!$A:$N,14,FALSE),""),"")</f>
        <v>Yes</v>
      </c>
      <c r="Q200" s="2">
        <f t="shared" si="41"/>
        <v>-1.1368683772161603E-13</v>
      </c>
      <c r="S200" s="26" t="s">
        <v>2153</v>
      </c>
      <c r="T200" s="27">
        <v>5497.1999999999989</v>
      </c>
      <c r="U200" s="27"/>
      <c r="V200" s="27">
        <v>5497.1999999999989</v>
      </c>
      <c r="W200" t="str">
        <f t="shared" si="42"/>
        <v>27083</v>
      </c>
      <c r="X200" t="s">
        <v>2642</v>
      </c>
      <c r="Y200" s="2">
        <f t="shared" si="43"/>
        <v>0</v>
      </c>
      <c r="Z200" s="3"/>
      <c r="AA200" s="26" t="s">
        <v>2153</v>
      </c>
      <c r="AB200" s="27">
        <v>0</v>
      </c>
      <c r="AC200" s="27"/>
      <c r="AD200" s="27">
        <v>0</v>
      </c>
    </row>
    <row r="201" spans="1:30" x14ac:dyDescent="0.25">
      <c r="A201" s="26" t="s">
        <v>357</v>
      </c>
      <c r="B201" s="27">
        <v>9662.31</v>
      </c>
      <c r="C201" s="27">
        <v>3229551.42</v>
      </c>
      <c r="D201" t="str">
        <f t="shared" si="34"/>
        <v>27400</v>
      </c>
      <c r="E201" t="s">
        <v>2642</v>
      </c>
      <c r="F201" s="3">
        <f t="shared" si="35"/>
        <v>9662.31</v>
      </c>
      <c r="G201" s="2">
        <f t="shared" si="37"/>
        <v>3229779.33</v>
      </c>
      <c r="H201" s="3">
        <f t="shared" si="40"/>
        <v>227.91000000014901</v>
      </c>
      <c r="I201" s="2" t="str">
        <f t="shared" si="38"/>
        <v>Yes</v>
      </c>
      <c r="J201">
        <f t="shared" si="39"/>
        <v>9662.31</v>
      </c>
      <c r="K201" s="3">
        <f t="shared" si="36"/>
        <v>0</v>
      </c>
      <c r="M201" t="s">
        <v>1310</v>
      </c>
      <c r="N201" s="2">
        <v>1500.21</v>
      </c>
      <c r="O201" s="2">
        <v>526304.01</v>
      </c>
      <c r="P201" s="104" t="str">
        <f>IFERROR(IF(VLOOKUP($M201,$S:$U,3,FALSE)&gt;0,VLOOKUP($M201,'District Data'!$A:$N,14,FALSE),""),"")</f>
        <v>Yes</v>
      </c>
      <c r="Q201" s="2">
        <f t="shared" si="41"/>
        <v>0</v>
      </c>
      <c r="S201" s="26" t="s">
        <v>2012</v>
      </c>
      <c r="T201" s="27">
        <v>9440.5099999999984</v>
      </c>
      <c r="U201" s="27">
        <v>871.48</v>
      </c>
      <c r="V201" s="27">
        <v>10311.989999999998</v>
      </c>
      <c r="W201" t="str">
        <f t="shared" si="42"/>
        <v>27320</v>
      </c>
      <c r="X201" t="s">
        <v>2642</v>
      </c>
      <c r="Y201" s="2">
        <f t="shared" si="43"/>
        <v>871.48</v>
      </c>
      <c r="Z201" s="3"/>
      <c r="AA201" s="26" t="s">
        <v>2012</v>
      </c>
      <c r="AB201" s="27">
        <v>0</v>
      </c>
      <c r="AC201" s="27">
        <v>0</v>
      </c>
      <c r="AD201" s="27">
        <v>0</v>
      </c>
    </row>
    <row r="202" spans="1:30" x14ac:dyDescent="0.25">
      <c r="A202" s="26" t="s">
        <v>1522</v>
      </c>
      <c r="B202" s="27">
        <v>593.29999999999995</v>
      </c>
      <c r="C202" s="27">
        <v>209715.88</v>
      </c>
      <c r="D202" t="str">
        <f t="shared" si="34"/>
        <v>27401</v>
      </c>
      <c r="E202" t="s">
        <v>2642</v>
      </c>
      <c r="F202" s="3">
        <f t="shared" si="35"/>
        <v>593.29999999999995</v>
      </c>
      <c r="G202" s="2">
        <f t="shared" si="37"/>
        <v>209707.8</v>
      </c>
      <c r="H202" s="3">
        <f t="shared" si="40"/>
        <v>-8.0800000000162981</v>
      </c>
      <c r="I202" s="2" t="str">
        <f t="shared" si="38"/>
        <v>Yes</v>
      </c>
      <c r="J202">
        <f t="shared" si="39"/>
        <v>593.29999999999995</v>
      </c>
      <c r="K202" s="3">
        <f t="shared" si="36"/>
        <v>0</v>
      </c>
      <c r="M202" t="s">
        <v>819</v>
      </c>
      <c r="N202" s="2">
        <v>321.79000000000002</v>
      </c>
      <c r="O202" s="2">
        <v>102253.42</v>
      </c>
      <c r="P202" s="104" t="str">
        <f>IFERROR(IF(VLOOKUP($M202,$S:$U,3,FALSE)&gt;0,VLOOKUP($M202,'District Data'!$A:$N,14,FALSE),""),"")</f>
        <v>Yes</v>
      </c>
      <c r="Q202" s="2">
        <f t="shared" si="41"/>
        <v>0</v>
      </c>
      <c r="S202" s="26" t="s">
        <v>462</v>
      </c>
      <c r="T202" s="27">
        <v>1401.5900000000001</v>
      </c>
      <c r="U202" s="27"/>
      <c r="V202" s="27">
        <v>1401.5900000000001</v>
      </c>
      <c r="W202" t="str">
        <f t="shared" si="42"/>
        <v>27343</v>
      </c>
      <c r="X202" t="s">
        <v>2642</v>
      </c>
      <c r="Y202" s="2">
        <f t="shared" si="43"/>
        <v>0</v>
      </c>
      <c r="Z202" s="3"/>
      <c r="AA202" s="26" t="s">
        <v>462</v>
      </c>
      <c r="AB202" s="27">
        <v>0</v>
      </c>
      <c r="AC202" s="27"/>
      <c r="AD202" s="27">
        <v>0</v>
      </c>
    </row>
    <row r="203" spans="1:30" x14ac:dyDescent="0.25">
      <c r="A203" s="26" t="s">
        <v>707</v>
      </c>
      <c r="B203" s="27">
        <v>7050.76</v>
      </c>
      <c r="C203" s="27">
        <v>2356896.83</v>
      </c>
      <c r="D203" t="str">
        <f t="shared" si="34"/>
        <v>27402</v>
      </c>
      <c r="E203" t="s">
        <v>2642</v>
      </c>
      <c r="F203" s="3">
        <f t="shared" si="35"/>
        <v>7050.76</v>
      </c>
      <c r="G203" s="2">
        <f t="shared" si="37"/>
        <v>2356782.84</v>
      </c>
      <c r="H203" s="3">
        <f t="shared" si="40"/>
        <v>-113.99000000022352</v>
      </c>
      <c r="I203" s="2" t="str">
        <f t="shared" si="38"/>
        <v>Yes</v>
      </c>
      <c r="J203">
        <f t="shared" si="39"/>
        <v>7050.76</v>
      </c>
      <c r="K203" s="3">
        <f t="shared" si="36"/>
        <v>0</v>
      </c>
      <c r="M203" t="s">
        <v>1259</v>
      </c>
      <c r="N203" s="2">
        <v>125.6</v>
      </c>
      <c r="O203" s="2">
        <v>39861.5</v>
      </c>
      <c r="P203" s="104" t="str">
        <f>IFERROR(IF(VLOOKUP($M203,$S:$U,3,FALSE)&gt;0,VLOOKUP($M203,'District Data'!$A:$N,14,FALSE),""),"")</f>
        <v>Yes</v>
      </c>
      <c r="Q203" s="2">
        <f t="shared" si="41"/>
        <v>1.4210854715202004E-14</v>
      </c>
      <c r="S203" s="26" t="s">
        <v>1469</v>
      </c>
      <c r="T203" s="27">
        <v>2771.7</v>
      </c>
      <c r="U203" s="27"/>
      <c r="V203" s="27">
        <v>2771.7</v>
      </c>
      <c r="W203" t="str">
        <f t="shared" si="42"/>
        <v>27344</v>
      </c>
      <c r="X203" t="s">
        <v>2642</v>
      </c>
      <c r="Y203" s="2">
        <f t="shared" si="43"/>
        <v>0</v>
      </c>
      <c r="Z203" s="3"/>
      <c r="AA203" s="26" t="s">
        <v>1469</v>
      </c>
      <c r="AB203" s="27">
        <v>0</v>
      </c>
      <c r="AC203" s="27"/>
      <c r="AD203" s="27">
        <v>0</v>
      </c>
    </row>
    <row r="204" spans="1:30" x14ac:dyDescent="0.25">
      <c r="A204" s="26" t="s">
        <v>150</v>
      </c>
      <c r="B204" s="27">
        <v>10003.18</v>
      </c>
      <c r="C204" s="27">
        <v>3343504.7599999993</v>
      </c>
      <c r="D204" t="str">
        <f t="shared" si="34"/>
        <v>27403</v>
      </c>
      <c r="E204" t="s">
        <v>2642</v>
      </c>
      <c r="F204" s="3">
        <f t="shared" si="35"/>
        <v>10003.18</v>
      </c>
      <c r="G204" s="2">
        <f t="shared" si="37"/>
        <v>3343732.65</v>
      </c>
      <c r="H204" s="3">
        <f t="shared" si="40"/>
        <v>227.89000000059605</v>
      </c>
      <c r="I204" s="2" t="str">
        <f t="shared" si="38"/>
        <v>Yes</v>
      </c>
      <c r="J204">
        <f t="shared" si="39"/>
        <v>10003.18</v>
      </c>
      <c r="K204" s="3">
        <f>F204-J204</f>
        <v>0</v>
      </c>
      <c r="M204" t="s">
        <v>1439</v>
      </c>
      <c r="N204" s="2">
        <v>5823.68</v>
      </c>
      <c r="O204" s="2">
        <v>1850418.57</v>
      </c>
      <c r="P204" s="104" t="str">
        <f>IFERROR(IF(VLOOKUP($M204,$S:$U,3,FALSE)&gt;0,VLOOKUP($M204,'District Data'!$A:$N,14,FALSE),""),"")</f>
        <v>Yes</v>
      </c>
      <c r="Q204" s="2">
        <f t="shared" si="41"/>
        <v>9.0949470177292824E-13</v>
      </c>
      <c r="S204" s="26" t="s">
        <v>357</v>
      </c>
      <c r="T204" s="27">
        <v>2059.12</v>
      </c>
      <c r="U204" s="27">
        <v>9662.3100000000013</v>
      </c>
      <c r="V204" s="27">
        <v>11721.43</v>
      </c>
      <c r="W204" t="str">
        <f t="shared" si="42"/>
        <v>27400</v>
      </c>
      <c r="X204" t="s">
        <v>2642</v>
      </c>
      <c r="Y204" s="2">
        <f t="shared" si="43"/>
        <v>9662.3100000000013</v>
      </c>
      <c r="Z204" s="3"/>
      <c r="AA204" s="26" t="s">
        <v>357</v>
      </c>
      <c r="AB204" s="27">
        <v>0</v>
      </c>
      <c r="AC204" s="27">
        <v>0</v>
      </c>
      <c r="AD204" s="27">
        <v>0</v>
      </c>
    </row>
    <row r="205" spans="1:30" x14ac:dyDescent="0.25">
      <c r="A205" s="26" t="s">
        <v>489</v>
      </c>
      <c r="B205" s="27">
        <v>188.67</v>
      </c>
      <c r="C205" s="27">
        <v>59900.579999999994</v>
      </c>
      <c r="D205" t="str">
        <f t="shared" si="34"/>
        <v>27404</v>
      </c>
      <c r="E205" t="s">
        <v>2642</v>
      </c>
      <c r="F205" s="3">
        <f t="shared" si="35"/>
        <v>188.67</v>
      </c>
      <c r="G205" s="2">
        <f t="shared" si="37"/>
        <v>59900.58</v>
      </c>
      <c r="H205" s="3">
        <f t="shared" si="40"/>
        <v>0</v>
      </c>
      <c r="I205" s="2" t="str">
        <f t="shared" si="38"/>
        <v>Yes</v>
      </c>
      <c r="J205">
        <f t="shared" si="39"/>
        <v>188.67</v>
      </c>
      <c r="K205" s="3">
        <f t="shared" si="36"/>
        <v>0</v>
      </c>
      <c r="M205" t="s">
        <v>1415</v>
      </c>
      <c r="N205" s="2">
        <v>1053.81</v>
      </c>
      <c r="O205" s="2">
        <v>337703.03</v>
      </c>
      <c r="P205" s="104" t="str">
        <f>IFERROR(IF(VLOOKUP($M205,$S:$U,3,FALSE)&gt;0,VLOOKUP($M205,'District Data'!$A:$N,14,FALSE),""),"")</f>
        <v>Yes</v>
      </c>
      <c r="Q205" s="2">
        <f t="shared" si="41"/>
        <v>0</v>
      </c>
      <c r="S205" s="26" t="s">
        <v>1522</v>
      </c>
      <c r="T205" s="27">
        <v>8223.1</v>
      </c>
      <c r="U205" s="27">
        <v>593.29999999999995</v>
      </c>
      <c r="V205" s="27">
        <v>8816.4</v>
      </c>
      <c r="W205" t="str">
        <f t="shared" si="42"/>
        <v>27401</v>
      </c>
      <c r="X205" t="s">
        <v>2642</v>
      </c>
      <c r="Y205" s="2">
        <f t="shared" si="43"/>
        <v>593.29999999999995</v>
      </c>
      <c r="Z205" s="3"/>
      <c r="AA205" s="26" t="s">
        <v>1522</v>
      </c>
      <c r="AB205" s="27">
        <v>80.3</v>
      </c>
      <c r="AC205" s="27">
        <v>15.9</v>
      </c>
      <c r="AD205" s="27">
        <v>96.2</v>
      </c>
    </row>
    <row r="206" spans="1:30" x14ac:dyDescent="0.25">
      <c r="A206" s="26" t="s">
        <v>2303</v>
      </c>
      <c r="B206" s="27">
        <v>0</v>
      </c>
      <c r="C206" s="27">
        <v>0</v>
      </c>
      <c r="D206" t="str">
        <f t="shared" si="34"/>
        <v>27416</v>
      </c>
      <c r="E206" t="s">
        <v>2642</v>
      </c>
      <c r="F206" s="3">
        <f t="shared" si="35"/>
        <v>0</v>
      </c>
      <c r="G206" s="2">
        <f t="shared" si="37"/>
        <v>0</v>
      </c>
      <c r="H206" s="3">
        <f t="shared" si="40"/>
        <v>0</v>
      </c>
      <c r="I206" s="2" t="str">
        <f t="shared" si="38"/>
        <v/>
      </c>
      <c r="J206">
        <f t="shared" si="39"/>
        <v>0</v>
      </c>
      <c r="K206" s="3">
        <f t="shared" si="36"/>
        <v>0</v>
      </c>
      <c r="M206" t="s">
        <v>207</v>
      </c>
      <c r="N206" s="2">
        <v>992.37</v>
      </c>
      <c r="O206" s="2">
        <v>315317.46999999997</v>
      </c>
      <c r="P206" s="104" t="str">
        <f>IFERROR(IF(VLOOKUP($M206,$S:$U,3,FALSE)&gt;0,VLOOKUP($M206,'District Data'!$A:$N,14,FALSE),""),"")</f>
        <v>Yes</v>
      </c>
      <c r="Q206" s="2">
        <f t="shared" si="41"/>
        <v>1.1368683772161603E-13</v>
      </c>
      <c r="S206" s="26" t="s">
        <v>707</v>
      </c>
      <c r="T206" s="27">
        <v>0</v>
      </c>
      <c r="U206" s="27">
        <v>7050.76</v>
      </c>
      <c r="V206" s="27">
        <v>7050.76</v>
      </c>
      <c r="W206" t="str">
        <f t="shared" si="42"/>
        <v>27402</v>
      </c>
      <c r="X206" t="s">
        <v>2642</v>
      </c>
      <c r="Y206" s="2">
        <f t="shared" si="43"/>
        <v>7050.76</v>
      </c>
      <c r="Z206" s="3"/>
      <c r="AA206" s="26" t="s">
        <v>707</v>
      </c>
      <c r="AB206" s="27">
        <v>0</v>
      </c>
      <c r="AC206" s="27">
        <v>0</v>
      </c>
      <c r="AD206" s="27">
        <v>0</v>
      </c>
    </row>
    <row r="207" spans="1:30" x14ac:dyDescent="0.25">
      <c r="A207" s="26" t="s">
        <v>695</v>
      </c>
      <c r="B207" s="27">
        <v>2389.5100000000002</v>
      </c>
      <c r="C207" s="27">
        <v>838068.27000000014</v>
      </c>
      <c r="D207" t="str">
        <f t="shared" ref="D207:D209" si="44">A207</f>
        <v>27417</v>
      </c>
      <c r="E207" t="s">
        <v>2642</v>
      </c>
      <c r="F207" s="3">
        <f t="shared" ref="F207:F209" si="45">B207</f>
        <v>2389.5100000000002</v>
      </c>
      <c r="G207" s="2">
        <f t="shared" si="37"/>
        <v>838187.86</v>
      </c>
      <c r="H207" s="3">
        <f t="shared" si="40"/>
        <v>119.58999999985099</v>
      </c>
      <c r="I207" s="2" t="str">
        <f t="shared" si="38"/>
        <v>Yes</v>
      </c>
      <c r="J207">
        <f t="shared" si="39"/>
        <v>2389.5100000000002</v>
      </c>
      <c r="K207" s="3">
        <f t="shared" ref="K207:K209" si="46">F207-J207</f>
        <v>0</v>
      </c>
      <c r="M207" t="s">
        <v>1512</v>
      </c>
      <c r="N207" s="2">
        <v>233.34</v>
      </c>
      <c r="O207" s="2">
        <v>74729.5</v>
      </c>
      <c r="P207" s="104" t="str">
        <f>IFERROR(IF(VLOOKUP($M207,$S:$U,3,FALSE)&gt;0,VLOOKUP($M207,'District Data'!$A:$N,14,FALSE),""),"")</f>
        <v>Yes</v>
      </c>
      <c r="Q207" s="2">
        <f t="shared" si="41"/>
        <v>0</v>
      </c>
      <c r="S207" s="26" t="s">
        <v>150</v>
      </c>
      <c r="T207" s="27">
        <v>10797.240000000003</v>
      </c>
      <c r="U207" s="27">
        <v>10003.179999999998</v>
      </c>
      <c r="V207" s="27">
        <v>20800.420000000002</v>
      </c>
      <c r="W207" t="str">
        <f t="shared" si="42"/>
        <v>27403</v>
      </c>
      <c r="X207" t="s">
        <v>2642</v>
      </c>
      <c r="Y207" s="2">
        <f t="shared" si="43"/>
        <v>10003.179999999998</v>
      </c>
      <c r="Z207" s="3"/>
      <c r="AA207" s="26" t="s">
        <v>150</v>
      </c>
      <c r="AB207" s="27">
        <v>95.2</v>
      </c>
      <c r="AC207" s="27">
        <v>0</v>
      </c>
      <c r="AD207" s="27">
        <v>95.2</v>
      </c>
    </row>
    <row r="208" spans="1:30" x14ac:dyDescent="0.25">
      <c r="A208" s="26" t="s">
        <v>2623</v>
      </c>
      <c r="B208" s="27">
        <v>644.95000000000005</v>
      </c>
      <c r="C208" s="27">
        <v>226259.3</v>
      </c>
      <c r="D208" t="str">
        <f t="shared" si="44"/>
        <v>27901</v>
      </c>
      <c r="E208" t="s">
        <v>2642</v>
      </c>
      <c r="F208" s="3">
        <f t="shared" si="45"/>
        <v>644.95000000000005</v>
      </c>
      <c r="G208" s="2">
        <f t="shared" si="37"/>
        <v>226259.3</v>
      </c>
      <c r="H208" s="3">
        <f t="shared" si="40"/>
        <v>0</v>
      </c>
      <c r="I208" s="2" t="str">
        <f t="shared" si="38"/>
        <v>Yes</v>
      </c>
      <c r="J208">
        <f t="shared" si="39"/>
        <v>644.95000000000005</v>
      </c>
      <c r="K208" s="3">
        <f t="shared" si="46"/>
        <v>0</v>
      </c>
      <c r="M208" t="s">
        <v>1158</v>
      </c>
      <c r="N208" s="2">
        <v>37.76</v>
      </c>
      <c r="O208" s="2">
        <v>12023.46</v>
      </c>
      <c r="P208" s="104" t="str">
        <f>IFERROR(IF(VLOOKUP($M208,$S:$U,3,FALSE)&gt;0,VLOOKUP($M208,'District Data'!$A:$N,14,FALSE),""),"")</f>
        <v>Yes</v>
      </c>
      <c r="Q208" s="2">
        <f t="shared" si="41"/>
        <v>0</v>
      </c>
      <c r="S208" s="26" t="s">
        <v>489</v>
      </c>
      <c r="T208" s="27">
        <v>1769.73</v>
      </c>
      <c r="U208" s="27">
        <v>188.67</v>
      </c>
      <c r="V208" s="27">
        <v>1958.4</v>
      </c>
      <c r="W208" t="str">
        <f t="shared" si="42"/>
        <v>27404</v>
      </c>
      <c r="X208" t="s">
        <v>2642</v>
      </c>
      <c r="Y208" s="2">
        <f t="shared" si="43"/>
        <v>188.67</v>
      </c>
      <c r="Z208" s="3"/>
      <c r="AA208" s="26" t="s">
        <v>489</v>
      </c>
      <c r="AB208" s="27">
        <v>0</v>
      </c>
      <c r="AC208" s="27">
        <v>16.5</v>
      </c>
      <c r="AD208" s="27">
        <v>16.5</v>
      </c>
    </row>
    <row r="209" spans="1:30" x14ac:dyDescent="0.25">
      <c r="A209" s="26" t="s">
        <v>3016</v>
      </c>
      <c r="B209" s="27">
        <v>250.6</v>
      </c>
      <c r="C209" s="27">
        <v>87896.72</v>
      </c>
      <c r="D209" t="str">
        <f t="shared" si="44"/>
        <v>27902</v>
      </c>
      <c r="E209" t="s">
        <v>2642</v>
      </c>
      <c r="F209" s="3">
        <f t="shared" si="45"/>
        <v>250.6</v>
      </c>
      <c r="G209" s="2">
        <f t="shared" si="37"/>
        <v>87896.72</v>
      </c>
      <c r="H209" s="3">
        <f t="shared" si="40"/>
        <v>0</v>
      </c>
      <c r="I209" s="2" t="str">
        <f t="shared" si="38"/>
        <v>Yes</v>
      </c>
      <c r="J209">
        <f t="shared" si="39"/>
        <v>250.6</v>
      </c>
      <c r="K209" s="3">
        <f t="shared" si="46"/>
        <v>0</v>
      </c>
      <c r="M209" t="s">
        <v>2116</v>
      </c>
      <c r="N209" s="2">
        <v>1096.46</v>
      </c>
      <c r="O209" s="2">
        <v>348354.85</v>
      </c>
      <c r="P209" s="104" t="str">
        <f>IFERROR(IF(VLOOKUP($M209,$S:$U,3,FALSE)&gt;0,VLOOKUP($M209,'District Data'!$A:$N,14,FALSE),""),"")</f>
        <v>Yes</v>
      </c>
      <c r="Q209" s="2">
        <f t="shared" si="41"/>
        <v>0</v>
      </c>
      <c r="S209" s="26" t="s">
        <v>2303</v>
      </c>
      <c r="T209" s="27">
        <v>4302.04</v>
      </c>
      <c r="U209" s="27"/>
      <c r="V209" s="27">
        <v>4302.04</v>
      </c>
      <c r="W209" t="str">
        <f t="shared" si="42"/>
        <v>27416</v>
      </c>
      <c r="X209" t="s">
        <v>2642</v>
      </c>
      <c r="Y209" s="2">
        <f t="shared" si="43"/>
        <v>0</v>
      </c>
      <c r="Z209" s="3"/>
      <c r="AA209" s="26" t="s">
        <v>2303</v>
      </c>
      <c r="AB209" s="27">
        <v>0</v>
      </c>
      <c r="AC209" s="27"/>
      <c r="AD209" s="27">
        <v>0</v>
      </c>
    </row>
    <row r="210" spans="1:30" x14ac:dyDescent="0.25">
      <c r="A210" s="26" t="s">
        <v>2401</v>
      </c>
      <c r="B210" s="27">
        <v>153.19999999999999</v>
      </c>
      <c r="C210" s="27">
        <v>53694.729999999996</v>
      </c>
      <c r="D210" t="str">
        <f t="shared" ref="D210:D224" si="47">A210</f>
        <v>27905</v>
      </c>
      <c r="E210" t="s">
        <v>2642</v>
      </c>
      <c r="F210" s="3">
        <f t="shared" ref="F210:F224" si="48">B210</f>
        <v>153.19999999999999</v>
      </c>
      <c r="G210" s="2">
        <f t="shared" si="37"/>
        <v>53694.73</v>
      </c>
      <c r="H210" s="3">
        <f t="shared" si="40"/>
        <v>0</v>
      </c>
      <c r="I210" s="2" t="str">
        <f t="shared" si="38"/>
        <v>Yes</v>
      </c>
      <c r="J210">
        <f t="shared" si="39"/>
        <v>153.19999999999999</v>
      </c>
      <c r="K210" s="3">
        <f t="shared" ref="K210:K224" si="49">F210-J210</f>
        <v>0</v>
      </c>
      <c r="M210" t="s">
        <v>1465</v>
      </c>
      <c r="N210" s="2">
        <v>477.72</v>
      </c>
      <c r="O210" s="2">
        <v>151755.34</v>
      </c>
      <c r="P210" s="104" t="str">
        <f>IFERROR(IF(VLOOKUP($M210,$S:$U,3,FALSE)&gt;0,VLOOKUP($M210,'District Data'!$A:$N,14,FALSE),""),"")</f>
        <v>Yes</v>
      </c>
      <c r="Q210" s="2">
        <f t="shared" si="41"/>
        <v>-5.6843418860808015E-14</v>
      </c>
      <c r="S210" s="26" t="s">
        <v>695</v>
      </c>
      <c r="T210" s="27">
        <v>1483.78</v>
      </c>
      <c r="U210" s="27">
        <v>2389.5100000000002</v>
      </c>
      <c r="V210" s="27">
        <v>3873.29</v>
      </c>
      <c r="W210" t="str">
        <f t="shared" si="42"/>
        <v>27417</v>
      </c>
      <c r="X210" t="s">
        <v>2642</v>
      </c>
      <c r="Y210" s="2">
        <f t="shared" si="43"/>
        <v>2389.5100000000002</v>
      </c>
      <c r="Z210" s="3"/>
      <c r="AA210" s="26" t="s">
        <v>695</v>
      </c>
      <c r="AB210" s="27">
        <v>0</v>
      </c>
      <c r="AC210" s="27">
        <v>0</v>
      </c>
      <c r="AD210" s="27">
        <v>0</v>
      </c>
    </row>
    <row r="211" spans="1:30" x14ac:dyDescent="0.25">
      <c r="A211" s="26" t="s">
        <v>2571</v>
      </c>
      <c r="B211" s="27">
        <v>0</v>
      </c>
      <c r="C211" s="27">
        <v>0</v>
      </c>
      <c r="D211" t="str">
        <f t="shared" si="47"/>
        <v>28010</v>
      </c>
      <c r="E211" t="s">
        <v>2642</v>
      </c>
      <c r="F211" s="3">
        <f t="shared" si="48"/>
        <v>0</v>
      </c>
      <c r="G211" s="2">
        <f t="shared" si="37"/>
        <v>0</v>
      </c>
      <c r="H211" s="3">
        <f t="shared" si="40"/>
        <v>0</v>
      </c>
      <c r="I211" s="2" t="str">
        <f t="shared" si="38"/>
        <v/>
      </c>
      <c r="J211">
        <f t="shared" si="39"/>
        <v>0</v>
      </c>
      <c r="K211" s="3">
        <f t="shared" si="49"/>
        <v>0</v>
      </c>
      <c r="M211" t="s">
        <v>3257</v>
      </c>
      <c r="N211" s="2">
        <v>170</v>
      </c>
      <c r="O211" s="2">
        <v>54051.33</v>
      </c>
      <c r="P211" s="104" t="str">
        <f>IFERROR(IF(VLOOKUP($M211,$S:$U,3,FALSE)&gt;0,VLOOKUP($M211,'District Data'!$A:$N,14,FALSE),""),"")</f>
        <v>Yes</v>
      </c>
      <c r="Q211" s="2">
        <f t="shared" si="41"/>
        <v>0</v>
      </c>
      <c r="S211" s="26" t="s">
        <v>2623</v>
      </c>
      <c r="T211" s="27"/>
      <c r="U211" s="27">
        <v>644.95000000000005</v>
      </c>
      <c r="V211" s="27">
        <v>644.95000000000005</v>
      </c>
      <c r="W211" t="str">
        <f t="shared" si="42"/>
        <v>27901</v>
      </c>
      <c r="X211" t="s">
        <v>2642</v>
      </c>
      <c r="Y211" s="2">
        <f t="shared" si="43"/>
        <v>644.95000000000005</v>
      </c>
      <c r="Z211" s="3"/>
      <c r="AA211" s="26" t="s">
        <v>2623</v>
      </c>
      <c r="AB211" s="27"/>
      <c r="AC211" s="27">
        <v>9.1999999999999993</v>
      </c>
      <c r="AD211" s="27">
        <v>9.1999999999999993</v>
      </c>
    </row>
    <row r="212" spans="1:30" x14ac:dyDescent="0.25">
      <c r="A212" s="26" t="s">
        <v>1455</v>
      </c>
      <c r="B212" s="27">
        <v>0</v>
      </c>
      <c r="C212" s="27">
        <v>0</v>
      </c>
      <c r="D212" t="str">
        <f t="shared" si="47"/>
        <v>28137</v>
      </c>
      <c r="E212" t="s">
        <v>2642</v>
      </c>
      <c r="F212" s="3">
        <f t="shared" si="48"/>
        <v>0</v>
      </c>
      <c r="G212" s="2">
        <f t="shared" si="37"/>
        <v>0</v>
      </c>
      <c r="H212" s="3">
        <f t="shared" si="40"/>
        <v>0</v>
      </c>
      <c r="I212" s="2" t="str">
        <f t="shared" si="38"/>
        <v/>
      </c>
      <c r="J212">
        <f t="shared" si="39"/>
        <v>0</v>
      </c>
      <c r="K212" s="3">
        <f t="shared" si="49"/>
        <v>0</v>
      </c>
      <c r="M212" t="s">
        <v>1400</v>
      </c>
      <c r="N212" s="2">
        <v>992.38</v>
      </c>
      <c r="O212" s="2">
        <v>315317.46999999997</v>
      </c>
      <c r="P212" s="104" t="str">
        <f>IFERROR(IF(VLOOKUP($M212,$S:$U,3,FALSE)&gt;0,VLOOKUP($M212,'District Data'!$A:$N,14,FALSE),""),"")</f>
        <v>Yes</v>
      </c>
      <c r="Q212" s="2">
        <f t="shared" si="41"/>
        <v>0</v>
      </c>
      <c r="S212" s="26" t="s">
        <v>3016</v>
      </c>
      <c r="T212" s="27"/>
      <c r="U212" s="27">
        <v>250.6</v>
      </c>
      <c r="V212" s="27">
        <v>250.6</v>
      </c>
      <c r="W212" t="str">
        <f t="shared" si="42"/>
        <v>27902</v>
      </c>
      <c r="X212" t="s">
        <v>2642</v>
      </c>
      <c r="Y212" s="2">
        <f t="shared" si="43"/>
        <v>250.6</v>
      </c>
      <c r="Z212" s="3"/>
      <c r="AA212" s="26" t="s">
        <v>3016</v>
      </c>
      <c r="AB212" s="27"/>
      <c r="AC212" s="27">
        <v>0</v>
      </c>
      <c r="AD212" s="27">
        <v>0</v>
      </c>
    </row>
    <row r="213" spans="1:30" x14ac:dyDescent="0.25">
      <c r="A213" s="26" t="s">
        <v>1065</v>
      </c>
      <c r="B213" s="27">
        <v>213.79</v>
      </c>
      <c r="C213" s="27">
        <v>74981.26999999999</v>
      </c>
      <c r="D213" t="str">
        <f t="shared" si="47"/>
        <v>28144</v>
      </c>
      <c r="E213" t="s">
        <v>2642</v>
      </c>
      <c r="F213" s="3">
        <f t="shared" si="48"/>
        <v>213.79</v>
      </c>
      <c r="G213" s="2">
        <f t="shared" si="37"/>
        <v>74981.289999999994</v>
      </c>
      <c r="H213" s="3">
        <f t="shared" si="40"/>
        <v>2.0000000004074536E-2</v>
      </c>
      <c r="I213" s="2" t="str">
        <f t="shared" si="38"/>
        <v>Yes</v>
      </c>
      <c r="J213">
        <f t="shared" si="39"/>
        <v>213.79</v>
      </c>
      <c r="K213" s="3">
        <f t="shared" si="49"/>
        <v>0</v>
      </c>
      <c r="M213" t="s">
        <v>1611</v>
      </c>
      <c r="N213" s="2">
        <v>499.33</v>
      </c>
      <c r="O213" s="2">
        <v>158687.76999999999</v>
      </c>
      <c r="P213" s="104" t="str">
        <f>IFERROR(IF(VLOOKUP($M213,$S:$U,3,FALSE)&gt;0,VLOOKUP($M213,'District Data'!$A:$N,14,FALSE),""),"")</f>
        <v>Yes</v>
      </c>
      <c r="Q213" s="2">
        <f t="shared" si="41"/>
        <v>0</v>
      </c>
      <c r="S213" s="26" t="s">
        <v>2401</v>
      </c>
      <c r="T213" s="27"/>
      <c r="U213" s="27">
        <v>153.19999999999999</v>
      </c>
      <c r="V213" s="27">
        <v>153.19999999999999</v>
      </c>
      <c r="W213" t="str">
        <f t="shared" si="42"/>
        <v>27905</v>
      </c>
      <c r="X213" t="s">
        <v>2642</v>
      </c>
      <c r="Y213" s="2">
        <f t="shared" si="43"/>
        <v>153.19999999999999</v>
      </c>
      <c r="Z213" s="3"/>
      <c r="AA213" s="26" t="s">
        <v>2401</v>
      </c>
      <c r="AB213" s="27"/>
      <c r="AC213" s="27">
        <v>0</v>
      </c>
      <c r="AD213" s="27">
        <v>0</v>
      </c>
    </row>
    <row r="214" spans="1:30" x14ac:dyDescent="0.25">
      <c r="A214" s="26" t="s">
        <v>1704</v>
      </c>
      <c r="B214" s="27">
        <v>0</v>
      </c>
      <c r="C214" s="27">
        <v>0</v>
      </c>
      <c r="D214" t="str">
        <f t="shared" si="47"/>
        <v>28149</v>
      </c>
      <c r="E214" t="s">
        <v>2642</v>
      </c>
      <c r="F214" s="3">
        <f t="shared" si="48"/>
        <v>0</v>
      </c>
      <c r="G214" s="2">
        <f t="shared" si="37"/>
        <v>0</v>
      </c>
      <c r="H214" s="3">
        <f t="shared" si="40"/>
        <v>0</v>
      </c>
      <c r="I214" s="2" t="str">
        <f t="shared" si="38"/>
        <v/>
      </c>
      <c r="J214">
        <f t="shared" si="39"/>
        <v>0</v>
      </c>
      <c r="K214" s="3">
        <f t="shared" si="49"/>
        <v>0</v>
      </c>
      <c r="M214" t="s">
        <v>1895</v>
      </c>
      <c r="N214" s="2">
        <v>532.16</v>
      </c>
      <c r="O214" s="2">
        <v>169086.43</v>
      </c>
      <c r="P214" s="104" t="str">
        <f>IFERROR(IF(VLOOKUP($M214,$S:$U,3,FALSE)&gt;0,VLOOKUP($M214,'District Data'!$A:$N,14,FALSE),""),"")</f>
        <v>Yes</v>
      </c>
      <c r="Q214" s="2">
        <f t="shared" si="41"/>
        <v>1.1368683772161603E-13</v>
      </c>
      <c r="S214" s="26" t="s">
        <v>2633</v>
      </c>
      <c r="T214" s="27">
        <v>503.23</v>
      </c>
      <c r="U214" s="27"/>
      <c r="V214" s="27">
        <v>503.23</v>
      </c>
      <c r="W214" t="str">
        <f t="shared" si="42"/>
        <v>27931</v>
      </c>
      <c r="X214" t="s">
        <v>2642</v>
      </c>
      <c r="Y214" s="2">
        <f t="shared" si="43"/>
        <v>0</v>
      </c>
      <c r="Z214" s="3"/>
      <c r="AA214" s="26" t="s">
        <v>2633</v>
      </c>
      <c r="AB214" s="27">
        <v>0</v>
      </c>
      <c r="AC214" s="27"/>
      <c r="AD214" s="27">
        <v>0</v>
      </c>
    </row>
    <row r="215" spans="1:30" x14ac:dyDescent="0.25">
      <c r="A215" s="26" t="s">
        <v>412</v>
      </c>
      <c r="B215" s="27">
        <v>529.61</v>
      </c>
      <c r="C215" s="27">
        <v>176969.53</v>
      </c>
      <c r="D215" t="str">
        <f t="shared" si="47"/>
        <v>29011</v>
      </c>
      <c r="E215" t="s">
        <v>2642</v>
      </c>
      <c r="F215" s="3">
        <f t="shared" si="48"/>
        <v>529.61</v>
      </c>
      <c r="G215" s="2">
        <f t="shared" si="37"/>
        <v>177083.48</v>
      </c>
      <c r="H215" s="3">
        <f t="shared" si="40"/>
        <v>113.95000000001164</v>
      </c>
      <c r="I215" s="2" t="str">
        <f t="shared" si="38"/>
        <v>Yes</v>
      </c>
      <c r="J215">
        <f t="shared" si="39"/>
        <v>529.61</v>
      </c>
      <c r="K215" s="3">
        <f t="shared" si="49"/>
        <v>0</v>
      </c>
      <c r="M215" t="s">
        <v>1256</v>
      </c>
      <c r="N215" s="2">
        <v>310.32</v>
      </c>
      <c r="O215" s="2">
        <v>99420.83</v>
      </c>
      <c r="P215" s="104" t="str">
        <f>IFERROR(IF(VLOOKUP($M215,$S:$U,3,FALSE)&gt;0,VLOOKUP($M215,'District Data'!$A:$N,14,FALSE),""),"")</f>
        <v>Yes</v>
      </c>
      <c r="Q215" s="2">
        <f t="shared" si="41"/>
        <v>0</v>
      </c>
      <c r="S215" s="26" t="s">
        <v>2634</v>
      </c>
      <c r="T215" s="27">
        <v>262.01</v>
      </c>
      <c r="U215" s="27"/>
      <c r="V215" s="27">
        <v>262.01</v>
      </c>
      <c r="W215" t="str">
        <f t="shared" si="42"/>
        <v>27932</v>
      </c>
      <c r="X215" t="s">
        <v>2642</v>
      </c>
      <c r="Y215" s="2">
        <f t="shared" si="43"/>
        <v>0</v>
      </c>
      <c r="Z215" s="3"/>
      <c r="AA215" s="26" t="s">
        <v>2634</v>
      </c>
      <c r="AB215" s="27">
        <v>0</v>
      </c>
      <c r="AC215" s="27"/>
      <c r="AD215" s="27">
        <v>0</v>
      </c>
    </row>
    <row r="216" spans="1:30" x14ac:dyDescent="0.25">
      <c r="A216" s="26" t="s">
        <v>222</v>
      </c>
      <c r="B216" s="27">
        <v>2456.7300000000005</v>
      </c>
      <c r="C216" s="27">
        <v>861746.6</v>
      </c>
      <c r="D216" t="str">
        <f t="shared" si="47"/>
        <v>29100</v>
      </c>
      <c r="E216" t="s">
        <v>2642</v>
      </c>
      <c r="F216" s="3">
        <f t="shared" si="48"/>
        <v>2456.7300000000005</v>
      </c>
      <c r="G216" s="2">
        <f t="shared" si="37"/>
        <v>861746.58</v>
      </c>
      <c r="H216" s="3">
        <f t="shared" si="40"/>
        <v>-2.0000000018626451E-2</v>
      </c>
      <c r="I216" s="2" t="str">
        <f t="shared" si="38"/>
        <v>Yes</v>
      </c>
      <c r="J216">
        <f t="shared" si="39"/>
        <v>2456.73</v>
      </c>
      <c r="K216" s="3">
        <f t="shared" si="49"/>
        <v>0</v>
      </c>
      <c r="M216" t="s">
        <v>2323</v>
      </c>
      <c r="N216" s="2">
        <v>0</v>
      </c>
      <c r="O216" s="2">
        <v>0</v>
      </c>
      <c r="P216" s="104" t="str">
        <f>IFERROR(IF(VLOOKUP($M216,$S:$U,3,FALSE)&gt;0,VLOOKUP($M216,'District Data'!$A:$N,14,FALSE),""),"")</f>
        <v/>
      </c>
      <c r="Q216" s="2">
        <f t="shared" si="41"/>
        <v>0</v>
      </c>
      <c r="S216" s="26" t="s">
        <v>2571</v>
      </c>
      <c r="T216" s="27">
        <v>9.9700000000000006</v>
      </c>
      <c r="U216" s="27"/>
      <c r="V216" s="27">
        <v>9.9700000000000006</v>
      </c>
      <c r="W216" t="str">
        <f t="shared" si="42"/>
        <v>28010</v>
      </c>
      <c r="X216" t="s">
        <v>2642</v>
      </c>
      <c r="Y216" s="2">
        <f t="shared" si="43"/>
        <v>0</v>
      </c>
      <c r="Z216" s="3"/>
      <c r="AA216" s="26" t="s">
        <v>2571</v>
      </c>
      <c r="AB216" s="27">
        <v>0.97</v>
      </c>
      <c r="AC216" s="27"/>
      <c r="AD216" s="27">
        <v>0.97</v>
      </c>
    </row>
    <row r="217" spans="1:30" x14ac:dyDescent="0.25">
      <c r="A217" s="26" t="s">
        <v>1812</v>
      </c>
      <c r="B217" s="27">
        <v>2244.0400000000004</v>
      </c>
      <c r="C217" s="27">
        <v>787124.06</v>
      </c>
      <c r="D217" t="str">
        <f t="shared" si="47"/>
        <v>29101</v>
      </c>
      <c r="E217" t="s">
        <v>2642</v>
      </c>
      <c r="F217" s="3">
        <f t="shared" si="48"/>
        <v>2244.0400000000004</v>
      </c>
      <c r="G217" s="2">
        <f t="shared" si="37"/>
        <v>787243.63</v>
      </c>
      <c r="H217" s="3">
        <f t="shared" si="40"/>
        <v>119.56999999994878</v>
      </c>
      <c r="I217" s="2" t="str">
        <f t="shared" si="38"/>
        <v>Yes</v>
      </c>
      <c r="J217">
        <f t="shared" si="39"/>
        <v>2244.04</v>
      </c>
      <c r="K217" s="3">
        <f t="shared" si="49"/>
        <v>0</v>
      </c>
      <c r="L217" s="2"/>
      <c r="M217" t="s">
        <v>1317</v>
      </c>
      <c r="N217" s="2">
        <v>58.07</v>
      </c>
      <c r="O217" s="2">
        <v>18414.27</v>
      </c>
      <c r="P217" s="104" t="str">
        <f>IFERROR(IF(VLOOKUP($M217,$S:$U,3,FALSE)&gt;0,VLOOKUP($M217,'District Data'!$A:$N,14,FALSE),""),"")</f>
        <v>Yes</v>
      </c>
      <c r="Q217" s="2">
        <f t="shared" si="41"/>
        <v>0</v>
      </c>
      <c r="S217" s="26" t="s">
        <v>1455</v>
      </c>
      <c r="T217" s="27">
        <v>755.39</v>
      </c>
      <c r="U217" s="27"/>
      <c r="V217" s="27">
        <v>755.39</v>
      </c>
      <c r="W217" t="str">
        <f t="shared" si="42"/>
        <v>28137</v>
      </c>
      <c r="X217" t="s">
        <v>2642</v>
      </c>
      <c r="Y217" s="2">
        <f t="shared" si="43"/>
        <v>0</v>
      </c>
      <c r="Z217" s="3"/>
      <c r="AA217" s="26" t="s">
        <v>1455</v>
      </c>
      <c r="AB217" s="27">
        <v>1.2</v>
      </c>
      <c r="AC217" s="27"/>
      <c r="AD217" s="27">
        <v>1.2</v>
      </c>
    </row>
    <row r="218" spans="1:30" x14ac:dyDescent="0.25">
      <c r="A218" s="26" t="s">
        <v>21</v>
      </c>
      <c r="B218" s="27">
        <v>54.449999999999996</v>
      </c>
      <c r="C218" s="27">
        <v>19731.97</v>
      </c>
      <c r="D218" t="str">
        <f t="shared" si="47"/>
        <v>29103</v>
      </c>
      <c r="E218" t="s">
        <v>2642</v>
      </c>
      <c r="F218" s="3">
        <f t="shared" si="48"/>
        <v>54.449999999999996</v>
      </c>
      <c r="G218" s="2">
        <f t="shared" si="37"/>
        <v>19731.97</v>
      </c>
      <c r="H218" s="3">
        <f t="shared" si="40"/>
        <v>0</v>
      </c>
      <c r="I218" s="2" t="str">
        <f t="shared" si="38"/>
        <v>Yes</v>
      </c>
      <c r="J218">
        <f t="shared" si="39"/>
        <v>54.45</v>
      </c>
      <c r="K218" s="3">
        <f t="shared" si="49"/>
        <v>0</v>
      </c>
      <c r="M218" t="s">
        <v>1262</v>
      </c>
      <c r="N218" s="2">
        <v>1094.6600000000001</v>
      </c>
      <c r="O218" s="2">
        <v>347813.26</v>
      </c>
      <c r="P218" s="104" t="str">
        <f>IFERROR(IF(VLOOKUP($M218,$S:$U,3,FALSE)&gt;0,VLOOKUP($M218,'District Data'!$A:$N,14,FALSE),""),"")</f>
        <v>Yes</v>
      </c>
      <c r="Q218" s="2">
        <f t="shared" si="41"/>
        <v>0</v>
      </c>
      <c r="R218">
        <v>-2.2737367544323206E-13</v>
      </c>
      <c r="S218" s="26" t="s">
        <v>1065</v>
      </c>
      <c r="T218" s="27">
        <v>5.7</v>
      </c>
      <c r="U218" s="27">
        <v>213.79</v>
      </c>
      <c r="V218" s="27">
        <v>219.48999999999998</v>
      </c>
      <c r="W218" t="str">
        <f t="shared" si="42"/>
        <v>28144</v>
      </c>
      <c r="X218" t="s">
        <v>2642</v>
      </c>
      <c r="Y218" s="2">
        <f t="shared" si="43"/>
        <v>213.79</v>
      </c>
      <c r="Z218" s="3"/>
      <c r="AA218" s="26" t="s">
        <v>1065</v>
      </c>
      <c r="AB218" s="27">
        <v>0</v>
      </c>
      <c r="AC218" s="27">
        <v>0</v>
      </c>
      <c r="AD218" s="27">
        <v>0</v>
      </c>
    </row>
    <row r="219" spans="1:30" x14ac:dyDescent="0.25">
      <c r="A219" s="26" t="s">
        <v>974</v>
      </c>
      <c r="B219" s="27">
        <v>502.44000000000005</v>
      </c>
      <c r="C219" s="27">
        <v>177655.88</v>
      </c>
      <c r="D219" t="str">
        <f t="shared" si="47"/>
        <v>29311</v>
      </c>
      <c r="E219" t="s">
        <v>2642</v>
      </c>
      <c r="F219" s="3">
        <f t="shared" si="48"/>
        <v>502.44000000000005</v>
      </c>
      <c r="G219" s="2">
        <f t="shared" si="37"/>
        <v>177649</v>
      </c>
      <c r="H219" s="3">
        <f t="shared" si="40"/>
        <v>-6.8800000000046566</v>
      </c>
      <c r="I219" s="2" t="str">
        <f t="shared" si="38"/>
        <v>Yes</v>
      </c>
      <c r="J219">
        <f t="shared" si="39"/>
        <v>502.44</v>
      </c>
      <c r="K219" s="3">
        <f t="shared" si="49"/>
        <v>0</v>
      </c>
      <c r="L219" s="2"/>
      <c r="M219" t="s">
        <v>440</v>
      </c>
      <c r="N219" s="2">
        <v>251.87</v>
      </c>
      <c r="O219" s="2">
        <v>80047.960000000006</v>
      </c>
      <c r="P219" s="104" t="str">
        <f>IFERROR(IF(VLOOKUP($M219,$S:$U,3,FALSE)&gt;0,VLOOKUP($M219,'District Data'!$A:$N,14,FALSE),""),"")</f>
        <v>Yes</v>
      </c>
      <c r="Q219" s="2">
        <f t="shared" si="41"/>
        <v>0</v>
      </c>
      <c r="S219" s="26" t="s">
        <v>1704</v>
      </c>
      <c r="T219" s="27">
        <v>783.45</v>
      </c>
      <c r="U219" s="27"/>
      <c r="V219" s="27">
        <v>783.45</v>
      </c>
      <c r="W219" t="str">
        <f t="shared" si="42"/>
        <v>28149</v>
      </c>
      <c r="X219" t="s">
        <v>2642</v>
      </c>
      <c r="Y219" s="2">
        <f t="shared" si="43"/>
        <v>0</v>
      </c>
      <c r="Z219" s="3"/>
      <c r="AA219" s="26" t="s">
        <v>1704</v>
      </c>
      <c r="AB219" s="27">
        <v>0</v>
      </c>
      <c r="AC219" s="27"/>
      <c r="AD219" s="27">
        <v>0</v>
      </c>
    </row>
    <row r="220" spans="1:30" x14ac:dyDescent="0.25">
      <c r="A220" s="26" t="s">
        <v>416</v>
      </c>
      <c r="B220" s="27">
        <v>0</v>
      </c>
      <c r="C220" s="27">
        <v>0</v>
      </c>
      <c r="D220" t="str">
        <f t="shared" si="47"/>
        <v>29317</v>
      </c>
      <c r="E220" t="s">
        <v>2642</v>
      </c>
      <c r="F220" s="3">
        <f t="shared" si="48"/>
        <v>0</v>
      </c>
      <c r="G220" s="2">
        <f t="shared" si="37"/>
        <v>0</v>
      </c>
      <c r="H220" s="3">
        <f t="shared" si="40"/>
        <v>0</v>
      </c>
      <c r="I220" s="2" t="str">
        <f t="shared" si="38"/>
        <v/>
      </c>
      <c r="J220">
        <f t="shared" si="39"/>
        <v>0</v>
      </c>
      <c r="K220" s="3">
        <f t="shared" si="49"/>
        <v>0</v>
      </c>
      <c r="L220" s="3"/>
      <c r="M220" t="s">
        <v>1826</v>
      </c>
      <c r="N220" s="2">
        <v>255.79</v>
      </c>
      <c r="O220" s="2">
        <v>81239.47</v>
      </c>
      <c r="P220" s="104" t="str">
        <f>IFERROR(IF(VLOOKUP($M220,$S:$U,3,FALSE)&gt;0,VLOOKUP($M220,'District Data'!$A:$N,14,FALSE),""),"")</f>
        <v>Yes</v>
      </c>
      <c r="Q220" s="2">
        <f t="shared" si="41"/>
        <v>2.8421709430404007E-14</v>
      </c>
      <c r="S220" s="26" t="s">
        <v>412</v>
      </c>
      <c r="T220" s="27">
        <v>0</v>
      </c>
      <c r="U220" s="27">
        <v>529.61</v>
      </c>
      <c r="V220" s="27">
        <v>529.61</v>
      </c>
      <c r="W220" t="str">
        <f t="shared" si="42"/>
        <v>29011</v>
      </c>
      <c r="X220" t="s">
        <v>2642</v>
      </c>
      <c r="Y220" s="2">
        <f t="shared" si="43"/>
        <v>529.61</v>
      </c>
      <c r="Z220" s="3"/>
      <c r="AA220" s="26" t="s">
        <v>412</v>
      </c>
      <c r="AB220" s="27">
        <v>0</v>
      </c>
      <c r="AC220" s="27">
        <v>27.6</v>
      </c>
      <c r="AD220" s="27">
        <v>27.6</v>
      </c>
    </row>
    <row r="221" spans="1:30" x14ac:dyDescent="0.25">
      <c r="A221" s="26" t="s">
        <v>1219</v>
      </c>
      <c r="B221" s="27">
        <v>6041.2499999999991</v>
      </c>
      <c r="C221" s="27">
        <v>2119088.11</v>
      </c>
      <c r="D221" t="str">
        <f t="shared" si="47"/>
        <v>29320</v>
      </c>
      <c r="E221" t="s">
        <v>2642</v>
      </c>
      <c r="F221" s="3">
        <f t="shared" si="48"/>
        <v>6041.2499999999991</v>
      </c>
      <c r="G221" s="2">
        <f t="shared" si="37"/>
        <v>2119207.7400000002</v>
      </c>
      <c r="H221" s="3">
        <f t="shared" si="40"/>
        <v>119.6300000003539</v>
      </c>
      <c r="I221" s="2" t="str">
        <f t="shared" si="38"/>
        <v>Yes</v>
      </c>
      <c r="J221">
        <f t="shared" si="39"/>
        <v>6041.25</v>
      </c>
      <c r="K221" s="3">
        <f t="shared" si="49"/>
        <v>0</v>
      </c>
      <c r="M221" t="s">
        <v>1992</v>
      </c>
      <c r="N221" s="2">
        <v>17.100000000000001</v>
      </c>
      <c r="O221" s="2">
        <v>5697.68</v>
      </c>
      <c r="P221" s="104" t="str">
        <f>IFERROR(IF(VLOOKUP($M221,$S:$U,3,FALSE)&gt;0,VLOOKUP($M221,'District Data'!$A:$N,14,FALSE),""),"")</f>
        <v>Yes</v>
      </c>
      <c r="Q221" s="2">
        <f t="shared" si="41"/>
        <v>0</v>
      </c>
      <c r="S221" s="26" t="s">
        <v>222</v>
      </c>
      <c r="T221" s="27">
        <v>812.83000000000015</v>
      </c>
      <c r="U221" s="27">
        <v>2456.73</v>
      </c>
      <c r="V221" s="27">
        <v>3269.5600000000004</v>
      </c>
      <c r="W221" t="str">
        <f t="shared" si="42"/>
        <v>29100</v>
      </c>
      <c r="X221" t="s">
        <v>2642</v>
      </c>
      <c r="Y221" s="2">
        <f t="shared" si="43"/>
        <v>2456.73</v>
      </c>
      <c r="Z221" s="3"/>
      <c r="AA221" s="26" t="s">
        <v>222</v>
      </c>
      <c r="AB221" s="27">
        <v>7.6</v>
      </c>
      <c r="AC221" s="27">
        <v>0</v>
      </c>
      <c r="AD221" s="27">
        <v>7.6</v>
      </c>
    </row>
    <row r="222" spans="1:30" x14ac:dyDescent="0.25">
      <c r="A222" s="26" t="s">
        <v>1859</v>
      </c>
      <c r="B222" s="27">
        <v>82.14</v>
      </c>
      <c r="C222" s="27">
        <v>27462.76</v>
      </c>
      <c r="D222" t="str">
        <f t="shared" si="47"/>
        <v>30002</v>
      </c>
      <c r="E222" t="s">
        <v>2642</v>
      </c>
      <c r="F222" s="3">
        <f t="shared" si="48"/>
        <v>82.14</v>
      </c>
      <c r="G222" s="2">
        <f t="shared" si="37"/>
        <v>27462.75</v>
      </c>
      <c r="H222" s="3">
        <f t="shared" si="40"/>
        <v>-9.9999999983992893E-3</v>
      </c>
      <c r="I222" s="2" t="str">
        <f t="shared" si="38"/>
        <v>Yes</v>
      </c>
      <c r="J222">
        <f t="shared" si="39"/>
        <v>82.14</v>
      </c>
      <c r="K222" s="3">
        <f t="shared" si="49"/>
        <v>0</v>
      </c>
      <c r="M222" t="s">
        <v>1567</v>
      </c>
      <c r="N222" s="2">
        <v>3612.22</v>
      </c>
      <c r="O222" s="2">
        <v>1267147.74</v>
      </c>
      <c r="P222" s="104" t="str">
        <f>IFERROR(IF(VLOOKUP($M222,$S:$U,3,FALSE)&gt;0,VLOOKUP($M222,'District Data'!$A:$N,14,FALSE),""),"")</f>
        <v>Yes</v>
      </c>
      <c r="Q222" s="2">
        <f t="shared" si="41"/>
        <v>0</v>
      </c>
      <c r="S222" s="26" t="s">
        <v>1812</v>
      </c>
      <c r="T222" s="27">
        <v>2067.2600000000002</v>
      </c>
      <c r="U222" s="27">
        <v>2244.04</v>
      </c>
      <c r="V222" s="27">
        <v>4311.3</v>
      </c>
      <c r="W222" t="str">
        <f t="shared" si="42"/>
        <v>29101</v>
      </c>
      <c r="X222" t="s">
        <v>2642</v>
      </c>
      <c r="Y222" s="2">
        <f t="shared" si="43"/>
        <v>2244.04</v>
      </c>
      <c r="Z222" s="3"/>
      <c r="AA222" s="26" t="s">
        <v>1812</v>
      </c>
      <c r="AB222" s="27">
        <v>19.850000000000001</v>
      </c>
      <c r="AC222" s="27">
        <v>35</v>
      </c>
      <c r="AD222" s="27">
        <v>54.85</v>
      </c>
    </row>
    <row r="223" spans="1:30" x14ac:dyDescent="0.25">
      <c r="A223" s="26" t="s">
        <v>1216</v>
      </c>
      <c r="B223" s="27">
        <v>0</v>
      </c>
      <c r="C223" s="27">
        <v>0</v>
      </c>
      <c r="D223" t="str">
        <f t="shared" si="47"/>
        <v>30029</v>
      </c>
      <c r="E223" t="s">
        <v>2642</v>
      </c>
      <c r="F223" s="3">
        <f t="shared" si="48"/>
        <v>0</v>
      </c>
      <c r="G223" s="2">
        <f t="shared" si="37"/>
        <v>0</v>
      </c>
      <c r="H223" s="3">
        <f t="shared" si="40"/>
        <v>0</v>
      </c>
      <c r="I223" s="2" t="str">
        <f t="shared" si="38"/>
        <v/>
      </c>
      <c r="J223">
        <f t="shared" si="39"/>
        <v>0</v>
      </c>
      <c r="K223" s="3">
        <f t="shared" si="49"/>
        <v>0</v>
      </c>
      <c r="M223" t="s">
        <v>2036</v>
      </c>
      <c r="N223" s="2">
        <v>17031.28</v>
      </c>
      <c r="O223" s="2">
        <v>5974345.7199999997</v>
      </c>
      <c r="P223" s="104" t="str">
        <f>IFERROR(IF(VLOOKUP($M223,$S:$U,3,FALSE)&gt;0,VLOOKUP($M223,'District Data'!$A:$N,14,FALSE),""),"")</f>
        <v>Yes</v>
      </c>
      <c r="Q223" s="2">
        <f t="shared" si="41"/>
        <v>3.637978807091713E-12</v>
      </c>
      <c r="S223" s="26" t="s">
        <v>21</v>
      </c>
      <c r="T223" s="27">
        <v>2487.91</v>
      </c>
      <c r="U223" s="27">
        <v>54.449999999999996</v>
      </c>
      <c r="V223" s="27">
        <v>2542.3599999999997</v>
      </c>
      <c r="W223" t="str">
        <f t="shared" si="42"/>
        <v>29103</v>
      </c>
      <c r="X223" t="s">
        <v>2642</v>
      </c>
      <c r="Y223" s="2">
        <f t="shared" si="43"/>
        <v>54.449999999999996</v>
      </c>
      <c r="Z223" s="3"/>
      <c r="AA223" s="26" t="s">
        <v>21</v>
      </c>
      <c r="AB223" s="27">
        <v>0</v>
      </c>
      <c r="AC223" s="27">
        <v>0</v>
      </c>
      <c r="AD223" s="27">
        <v>0</v>
      </c>
    </row>
    <row r="224" spans="1:30" x14ac:dyDescent="0.25">
      <c r="A224" s="26" t="s">
        <v>2525</v>
      </c>
      <c r="B224" s="27">
        <v>44.9</v>
      </c>
      <c r="C224" s="27">
        <v>14298.150000000001</v>
      </c>
      <c r="D224" t="str">
        <f t="shared" si="47"/>
        <v>30031</v>
      </c>
      <c r="E224" t="s">
        <v>2642</v>
      </c>
      <c r="F224" s="3">
        <f t="shared" si="48"/>
        <v>44.9</v>
      </c>
      <c r="G224" s="2">
        <f t="shared" si="37"/>
        <v>14298.15</v>
      </c>
      <c r="H224" s="3">
        <f t="shared" si="40"/>
        <v>0</v>
      </c>
      <c r="I224" s="2" t="str">
        <f t="shared" si="38"/>
        <v>Yes</v>
      </c>
      <c r="J224">
        <f t="shared" si="39"/>
        <v>44.9</v>
      </c>
      <c r="K224" s="3">
        <f t="shared" si="49"/>
        <v>0</v>
      </c>
      <c r="M224" t="s">
        <v>247</v>
      </c>
      <c r="N224" s="2">
        <v>0</v>
      </c>
      <c r="O224" s="2">
        <v>0</v>
      </c>
      <c r="P224" s="104" t="str">
        <f>IFERROR(IF(VLOOKUP($M224,$S:$U,3,FALSE)&gt;0,VLOOKUP($M224,'District Data'!$A:$N,14,FALSE),""),"")</f>
        <v/>
      </c>
      <c r="Q224" s="2">
        <f t="shared" si="41"/>
        <v>0</v>
      </c>
      <c r="S224" s="26" t="s">
        <v>974</v>
      </c>
      <c r="T224" s="27"/>
      <c r="U224" s="27">
        <v>502.44000000000005</v>
      </c>
      <c r="V224" s="27">
        <v>502.44000000000005</v>
      </c>
      <c r="W224" t="str">
        <f t="shared" si="42"/>
        <v>29311</v>
      </c>
      <c r="X224" t="s">
        <v>2642</v>
      </c>
      <c r="Y224" s="2">
        <f t="shared" si="43"/>
        <v>502.44000000000005</v>
      </c>
      <c r="Z224" s="3"/>
      <c r="AA224" s="26" t="s">
        <v>974</v>
      </c>
      <c r="AB224" s="27"/>
      <c r="AC224" s="27">
        <v>0</v>
      </c>
      <c r="AD224" s="27">
        <v>0</v>
      </c>
    </row>
    <row r="225" spans="1:30" x14ac:dyDescent="0.25">
      <c r="A225" s="26" t="s">
        <v>1999</v>
      </c>
      <c r="B225" s="27">
        <v>786.29</v>
      </c>
      <c r="C225" s="27">
        <v>249892.62000000002</v>
      </c>
      <c r="D225" t="str">
        <f t="shared" ref="D225:D288" si="50">A225</f>
        <v>30303</v>
      </c>
      <c r="E225" t="s">
        <v>2642</v>
      </c>
      <c r="F225" s="3">
        <f t="shared" ref="F225:F288" si="51">B225</f>
        <v>786.29</v>
      </c>
      <c r="G225" s="2">
        <f t="shared" si="37"/>
        <v>249784.29</v>
      </c>
      <c r="H225" s="3">
        <f t="shared" si="40"/>
        <v>-108.3300000000163</v>
      </c>
      <c r="I225" s="2" t="str">
        <f t="shared" si="38"/>
        <v>Yes</v>
      </c>
      <c r="J225">
        <f t="shared" si="39"/>
        <v>786.29</v>
      </c>
      <c r="K225" s="3">
        <f t="shared" ref="K225:K231" si="52">F225-J225</f>
        <v>0</v>
      </c>
      <c r="M225" t="s">
        <v>2153</v>
      </c>
      <c r="N225" s="2">
        <v>0</v>
      </c>
      <c r="O225" s="2">
        <v>0</v>
      </c>
      <c r="P225" s="104" t="str">
        <f>IFERROR(IF(VLOOKUP($M225,$S:$U,3,FALSE)&gt;0,VLOOKUP($M225,'District Data'!$A:$N,14,FALSE),""),"")</f>
        <v/>
      </c>
      <c r="Q225" s="2">
        <f t="shared" si="41"/>
        <v>0</v>
      </c>
      <c r="S225" s="26" t="s">
        <v>416</v>
      </c>
      <c r="T225" s="27">
        <v>420.2</v>
      </c>
      <c r="U225" s="27"/>
      <c r="V225" s="27">
        <v>420.2</v>
      </c>
      <c r="W225" t="str">
        <f t="shared" si="42"/>
        <v>29317</v>
      </c>
      <c r="X225" t="s">
        <v>2642</v>
      </c>
      <c r="Y225" s="2">
        <f t="shared" si="43"/>
        <v>0</v>
      </c>
      <c r="Z225" s="3"/>
      <c r="AA225" s="26" t="s">
        <v>416</v>
      </c>
      <c r="AB225" s="27">
        <v>0</v>
      </c>
      <c r="AC225" s="27"/>
      <c r="AD225" s="27">
        <v>0</v>
      </c>
    </row>
    <row r="226" spans="1:30" x14ac:dyDescent="0.25">
      <c r="A226" s="26" t="s">
        <v>573</v>
      </c>
      <c r="B226" s="27">
        <v>8188.0299999999988</v>
      </c>
      <c r="C226" s="27">
        <v>3007442.4</v>
      </c>
      <c r="D226" t="str">
        <f t="shared" si="50"/>
        <v>31002</v>
      </c>
      <c r="E226" t="s">
        <v>2642</v>
      </c>
      <c r="F226" s="3">
        <f t="shared" si="51"/>
        <v>8188.0299999999988</v>
      </c>
      <c r="G226" s="2">
        <f t="shared" si="37"/>
        <v>3007567.64</v>
      </c>
      <c r="H226" s="3">
        <f t="shared" si="40"/>
        <v>125.24000000022352</v>
      </c>
      <c r="I226" s="2" t="str">
        <f t="shared" si="38"/>
        <v>Yes</v>
      </c>
      <c r="J226">
        <f t="shared" si="39"/>
        <v>8188.03</v>
      </c>
      <c r="K226" s="3">
        <f t="shared" si="52"/>
        <v>0</v>
      </c>
      <c r="M226" t="s">
        <v>2012</v>
      </c>
      <c r="N226" s="2">
        <v>871.48</v>
      </c>
      <c r="O226" s="2">
        <v>305665.32</v>
      </c>
      <c r="P226" s="104" t="str">
        <f>IFERROR(IF(VLOOKUP($M226,$S:$U,3,FALSE)&gt;0,VLOOKUP($M226,'District Data'!$A:$N,14,FALSE),""),"")</f>
        <v>Yes</v>
      </c>
      <c r="Q226" s="2">
        <f t="shared" si="41"/>
        <v>0</v>
      </c>
      <c r="S226" s="26" t="s">
        <v>1219</v>
      </c>
      <c r="T226" s="27">
        <v>576.79</v>
      </c>
      <c r="U226" s="27">
        <v>6041.25</v>
      </c>
      <c r="V226" s="27">
        <v>6618.04</v>
      </c>
      <c r="W226" t="str">
        <f t="shared" si="42"/>
        <v>29320</v>
      </c>
      <c r="X226" t="s">
        <v>2642</v>
      </c>
      <c r="Y226" s="2">
        <f t="shared" si="43"/>
        <v>6041.25</v>
      </c>
      <c r="Z226" s="3"/>
      <c r="AA226" s="26" t="s">
        <v>1219</v>
      </c>
      <c r="AB226" s="27">
        <v>0</v>
      </c>
      <c r="AC226" s="27">
        <v>105.89999999999999</v>
      </c>
      <c r="AD226" s="27">
        <v>105.89999999999999</v>
      </c>
    </row>
    <row r="227" spans="1:30" x14ac:dyDescent="0.25">
      <c r="A227" s="26" t="s">
        <v>986</v>
      </c>
      <c r="B227" s="27">
        <v>0</v>
      </c>
      <c r="C227" s="27">
        <v>0</v>
      </c>
      <c r="D227" t="str">
        <f t="shared" si="50"/>
        <v>31004</v>
      </c>
      <c r="E227" t="s">
        <v>2642</v>
      </c>
      <c r="F227" s="3">
        <f t="shared" si="51"/>
        <v>0</v>
      </c>
      <c r="G227" s="2">
        <f t="shared" si="37"/>
        <v>0</v>
      </c>
      <c r="H227" s="3">
        <f t="shared" si="40"/>
        <v>0</v>
      </c>
      <c r="I227" s="2" t="str">
        <f t="shared" si="38"/>
        <v/>
      </c>
      <c r="J227">
        <f t="shared" si="39"/>
        <v>0</v>
      </c>
      <c r="K227" s="3">
        <f t="shared" si="52"/>
        <v>0</v>
      </c>
      <c r="M227" t="s">
        <v>462</v>
      </c>
      <c r="N227" s="2">
        <v>0</v>
      </c>
      <c r="O227" s="2">
        <v>0</v>
      </c>
      <c r="P227" s="104" t="str">
        <f>IFERROR(IF(VLOOKUP($M227,$S:$U,3,FALSE)&gt;0,VLOOKUP($M227,'District Data'!$A:$N,14,FALSE),""),"")</f>
        <v/>
      </c>
      <c r="Q227" s="2">
        <f t="shared" si="41"/>
        <v>0</v>
      </c>
      <c r="S227" s="26" t="s">
        <v>1859</v>
      </c>
      <c r="T227" s="27"/>
      <c r="U227" s="27">
        <v>82.14</v>
      </c>
      <c r="V227" s="27">
        <v>82.14</v>
      </c>
      <c r="W227" t="str">
        <f t="shared" si="42"/>
        <v>30002</v>
      </c>
      <c r="X227" t="s">
        <v>2642</v>
      </c>
      <c r="Y227" s="2">
        <f t="shared" si="43"/>
        <v>82.14</v>
      </c>
      <c r="Z227" s="3"/>
      <c r="AA227" s="26" t="s">
        <v>1859</v>
      </c>
      <c r="AB227" s="27"/>
      <c r="AC227" s="27">
        <v>6.14</v>
      </c>
      <c r="AD227" s="27">
        <v>6.14</v>
      </c>
    </row>
    <row r="228" spans="1:30" x14ac:dyDescent="0.25">
      <c r="A228" s="26" t="s">
        <v>1229</v>
      </c>
      <c r="B228" s="27">
        <v>8263.39</v>
      </c>
      <c r="C228" s="27">
        <v>3035366.83</v>
      </c>
      <c r="D228" s="108" t="str">
        <f t="shared" si="50"/>
        <v>31006</v>
      </c>
      <c r="E228" t="s">
        <v>2642</v>
      </c>
      <c r="F228" s="3">
        <f t="shared" si="51"/>
        <v>8263.39</v>
      </c>
      <c r="G228" s="2">
        <f t="shared" si="37"/>
        <v>3035241.57</v>
      </c>
      <c r="H228" s="3">
        <f t="shared" si="40"/>
        <v>-125.26000000024214</v>
      </c>
      <c r="I228" s="2" t="str">
        <f t="shared" si="38"/>
        <v>Yes</v>
      </c>
      <c r="J228">
        <f t="shared" si="39"/>
        <v>8263.39</v>
      </c>
      <c r="K228" s="3">
        <f t="shared" si="52"/>
        <v>0</v>
      </c>
      <c r="M228" t="s">
        <v>1469</v>
      </c>
      <c r="N228" s="2">
        <v>0</v>
      </c>
      <c r="O228" s="2">
        <v>0</v>
      </c>
      <c r="P228" s="104" t="str">
        <f>IFERROR(IF(VLOOKUP($M228,$S:$U,3,FALSE)&gt;0,VLOOKUP($M228,'District Data'!$A:$N,14,FALSE),""),"")</f>
        <v/>
      </c>
      <c r="Q228" s="2">
        <f t="shared" si="41"/>
        <v>0</v>
      </c>
      <c r="S228" s="26" t="s">
        <v>1216</v>
      </c>
      <c r="T228" s="27">
        <v>66</v>
      </c>
      <c r="U228" s="27"/>
      <c r="V228" s="27">
        <v>66</v>
      </c>
      <c r="W228" t="str">
        <f t="shared" si="42"/>
        <v>30029</v>
      </c>
      <c r="X228" t="s">
        <v>2642</v>
      </c>
      <c r="Y228" s="2">
        <f t="shared" ref="Y228:Y291" si="53">U228</f>
        <v>0</v>
      </c>
      <c r="Z228" s="3"/>
      <c r="AA228" s="26" t="s">
        <v>1216</v>
      </c>
      <c r="AB228" s="27">
        <v>0</v>
      </c>
      <c r="AC228" s="27"/>
      <c r="AD228" s="27">
        <v>0</v>
      </c>
    </row>
    <row r="229" spans="1:30" x14ac:dyDescent="0.25">
      <c r="A229" s="26" t="s">
        <v>497</v>
      </c>
      <c r="B229" s="27">
        <v>3684.03</v>
      </c>
      <c r="C229" s="27">
        <v>1353267.71</v>
      </c>
      <c r="D229" t="str">
        <f t="shared" si="50"/>
        <v>31015</v>
      </c>
      <c r="E229" t="s">
        <v>2642</v>
      </c>
      <c r="F229" s="3">
        <f t="shared" si="51"/>
        <v>3684.03</v>
      </c>
      <c r="G229" s="2">
        <f t="shared" si="37"/>
        <v>1353142.49</v>
      </c>
      <c r="H229" s="3">
        <f t="shared" si="40"/>
        <v>-125.21999999997206</v>
      </c>
      <c r="I229" s="2" t="str">
        <f t="shared" si="38"/>
        <v>Yes</v>
      </c>
      <c r="J229">
        <f t="shared" si="39"/>
        <v>3684.03</v>
      </c>
      <c r="K229" s="3">
        <f t="shared" si="52"/>
        <v>0</v>
      </c>
      <c r="M229" t="s">
        <v>357</v>
      </c>
      <c r="N229" s="2">
        <v>9662.31</v>
      </c>
      <c r="O229" s="2">
        <v>3229779.33</v>
      </c>
      <c r="P229" s="104" t="str">
        <f>IFERROR(IF(VLOOKUP($M229,$S:$U,3,FALSE)&gt;0,VLOOKUP($M229,'District Data'!$A:$N,14,FALSE),""),"")</f>
        <v>Yes</v>
      </c>
      <c r="Q229" s="2">
        <f t="shared" si="41"/>
        <v>1.8189894035458565E-12</v>
      </c>
      <c r="S229" s="26" t="s">
        <v>2525</v>
      </c>
      <c r="T229" s="27">
        <v>22.84</v>
      </c>
      <c r="U229" s="27">
        <v>44.9</v>
      </c>
      <c r="V229" s="27">
        <v>67.739999999999995</v>
      </c>
      <c r="W229" t="str">
        <f t="shared" si="42"/>
        <v>30031</v>
      </c>
      <c r="X229" t="s">
        <v>2642</v>
      </c>
      <c r="Y229" s="2">
        <f t="shared" si="53"/>
        <v>44.9</v>
      </c>
      <c r="Z229" s="3"/>
      <c r="AA229" s="26" t="s">
        <v>2525</v>
      </c>
      <c r="AB229" s="27">
        <v>0</v>
      </c>
      <c r="AC229" s="27">
        <v>0</v>
      </c>
      <c r="AD229" s="27">
        <v>0</v>
      </c>
    </row>
    <row r="230" spans="1:30" x14ac:dyDescent="0.25">
      <c r="A230" s="26" t="s">
        <v>29</v>
      </c>
      <c r="B230" s="27">
        <v>61.8</v>
      </c>
      <c r="C230" s="27">
        <v>22321.78</v>
      </c>
      <c r="D230" t="str">
        <f t="shared" si="50"/>
        <v>31016</v>
      </c>
      <c r="E230" t="s">
        <v>2642</v>
      </c>
      <c r="F230" s="3">
        <f t="shared" si="51"/>
        <v>61.8</v>
      </c>
      <c r="G230" s="2">
        <f t="shared" si="37"/>
        <v>22321.78</v>
      </c>
      <c r="H230" s="3">
        <f t="shared" si="40"/>
        <v>0</v>
      </c>
      <c r="I230" s="2" t="str">
        <f t="shared" si="38"/>
        <v>Yes</v>
      </c>
      <c r="J230">
        <f t="shared" si="39"/>
        <v>61.8</v>
      </c>
      <c r="K230" s="3">
        <f t="shared" si="52"/>
        <v>0</v>
      </c>
      <c r="M230" t="s">
        <v>1522</v>
      </c>
      <c r="N230" s="2">
        <v>593.29999999999995</v>
      </c>
      <c r="O230" s="2">
        <v>209707.8</v>
      </c>
      <c r="P230" s="104" t="str">
        <f>IFERROR(IF(VLOOKUP($M230,$S:$U,3,FALSE)&gt;0,VLOOKUP($M230,'District Data'!$A:$N,14,FALSE),""),"")</f>
        <v>Yes</v>
      </c>
      <c r="Q230" s="2">
        <f t="shared" si="41"/>
        <v>0</v>
      </c>
      <c r="S230" s="26" t="s">
        <v>1999</v>
      </c>
      <c r="T230" s="27">
        <v>8.6999999999999993</v>
      </c>
      <c r="U230" s="27">
        <v>786.29</v>
      </c>
      <c r="V230" s="27">
        <v>794.99</v>
      </c>
      <c r="W230" t="str">
        <f t="shared" si="42"/>
        <v>30303</v>
      </c>
      <c r="X230" t="s">
        <v>2642</v>
      </c>
      <c r="Y230" s="2">
        <f t="shared" si="53"/>
        <v>786.29</v>
      </c>
      <c r="Z230" s="3"/>
      <c r="AA230" s="26" t="s">
        <v>1999</v>
      </c>
      <c r="AB230" s="27">
        <v>0</v>
      </c>
      <c r="AC230" s="27">
        <v>27.5</v>
      </c>
      <c r="AD230" s="27">
        <v>27.5</v>
      </c>
    </row>
    <row r="231" spans="1:30" x14ac:dyDescent="0.25">
      <c r="A231" s="26" t="s">
        <v>1105</v>
      </c>
      <c r="B231" s="27">
        <v>6005.1900000000005</v>
      </c>
      <c r="C231" s="27">
        <v>2205774.98</v>
      </c>
      <c r="D231" s="108" t="str">
        <f t="shared" si="50"/>
        <v>31025</v>
      </c>
      <c r="E231" t="s">
        <v>2642</v>
      </c>
      <c r="F231" s="3">
        <f t="shared" si="51"/>
        <v>6005.1900000000005</v>
      </c>
      <c r="G231" s="2">
        <f>VLOOKUP($D231,$M:$P,3,FALSE)</f>
        <v>2205775</v>
      </c>
      <c r="H231" s="3">
        <f t="shared" si="40"/>
        <v>2.0000000018626451E-2</v>
      </c>
      <c r="I231" s="2" t="str">
        <f t="shared" si="38"/>
        <v>Yes</v>
      </c>
      <c r="J231">
        <f t="shared" si="39"/>
        <v>6005.19</v>
      </c>
      <c r="K231" s="3">
        <f t="shared" si="52"/>
        <v>0</v>
      </c>
      <c r="M231" t="s">
        <v>707</v>
      </c>
      <c r="N231" s="2">
        <v>7050.76</v>
      </c>
      <c r="O231" s="2">
        <v>2356782.84</v>
      </c>
      <c r="P231" s="104" t="str">
        <f>IFERROR(IF(VLOOKUP($M231,$S:$U,3,FALSE)&gt;0,VLOOKUP($M231,'District Data'!$A:$N,14,FALSE),""),"")</f>
        <v>Yes</v>
      </c>
      <c r="Q231" s="2">
        <f t="shared" si="41"/>
        <v>0</v>
      </c>
      <c r="S231" s="26" t="s">
        <v>573</v>
      </c>
      <c r="T231" s="27">
        <v>11606.300000000001</v>
      </c>
      <c r="U231" s="27">
        <v>8188.03</v>
      </c>
      <c r="V231" s="27">
        <v>19794.330000000002</v>
      </c>
      <c r="W231" t="str">
        <f t="shared" si="42"/>
        <v>31002</v>
      </c>
      <c r="X231" t="s">
        <v>2642</v>
      </c>
      <c r="Y231" s="2">
        <f t="shared" si="53"/>
        <v>8188.03</v>
      </c>
      <c r="Z231" s="3"/>
      <c r="AA231" s="26" t="s">
        <v>573</v>
      </c>
      <c r="AB231" s="27">
        <v>28.020000000000003</v>
      </c>
      <c r="AC231" s="27">
        <v>19.100000000000001</v>
      </c>
      <c r="AD231" s="27">
        <v>47.120000000000005</v>
      </c>
    </row>
    <row r="232" spans="1:30" x14ac:dyDescent="0.25">
      <c r="A232" s="26" t="s">
        <v>833</v>
      </c>
      <c r="B232" s="27">
        <v>23.98</v>
      </c>
      <c r="C232" s="27">
        <v>8765.49</v>
      </c>
      <c r="D232" t="str">
        <f t="shared" si="50"/>
        <v>31063</v>
      </c>
      <c r="E232" t="s">
        <v>2642</v>
      </c>
      <c r="F232" s="3">
        <f t="shared" si="51"/>
        <v>23.98</v>
      </c>
      <c r="G232" s="2">
        <f t="shared" si="37"/>
        <v>8765.49</v>
      </c>
      <c r="H232" s="3">
        <f t="shared" si="40"/>
        <v>0</v>
      </c>
      <c r="I232" s="2" t="str">
        <f t="shared" si="38"/>
        <v>Yes</v>
      </c>
      <c r="J232">
        <f t="shared" si="39"/>
        <v>23.98</v>
      </c>
      <c r="K232" s="3">
        <f t="shared" ref="K232:K295" si="54">F232-J232</f>
        <v>0</v>
      </c>
      <c r="M232" t="s">
        <v>150</v>
      </c>
      <c r="N232" s="2">
        <v>10003.18</v>
      </c>
      <c r="O232" s="2">
        <v>3343732.65</v>
      </c>
      <c r="P232" s="104" t="str">
        <f>IFERROR(IF(VLOOKUP($M232,$S:$U,3,FALSE)&gt;0,VLOOKUP($M232,'District Data'!$A:$N,14,FALSE),""),"")</f>
        <v>Yes</v>
      </c>
      <c r="Q232" s="2">
        <f t="shared" si="41"/>
        <v>-1.8189894035458565E-12</v>
      </c>
      <c r="S232" s="26" t="s">
        <v>986</v>
      </c>
      <c r="T232" s="27">
        <v>9434.23</v>
      </c>
      <c r="U232" s="27"/>
      <c r="V232" s="27">
        <v>9434.23</v>
      </c>
      <c r="W232" t="str">
        <f t="shared" si="42"/>
        <v>31004</v>
      </c>
      <c r="X232" t="s">
        <v>2642</v>
      </c>
      <c r="Y232" s="171">
        <f t="shared" si="53"/>
        <v>0</v>
      </c>
      <c r="Z232" s="3"/>
      <c r="AA232" s="26" t="s">
        <v>986</v>
      </c>
      <c r="AB232" s="27">
        <v>0</v>
      </c>
      <c r="AC232" s="27"/>
      <c r="AD232" s="27">
        <v>0</v>
      </c>
    </row>
    <row r="233" spans="1:30" x14ac:dyDescent="0.25">
      <c r="A233" s="26" t="s">
        <v>1163</v>
      </c>
      <c r="B233" s="27">
        <v>605.02</v>
      </c>
      <c r="C233" s="27">
        <v>222142.77000000002</v>
      </c>
      <c r="D233" t="str">
        <f t="shared" si="50"/>
        <v>31103</v>
      </c>
      <c r="E233" t="s">
        <v>2642</v>
      </c>
      <c r="F233" s="3">
        <f t="shared" si="51"/>
        <v>605.02</v>
      </c>
      <c r="G233" s="2">
        <f t="shared" si="37"/>
        <v>222268</v>
      </c>
      <c r="H233" s="3">
        <f t="shared" si="40"/>
        <v>125.22999999998137</v>
      </c>
      <c r="I233" s="2" t="str">
        <f t="shared" si="38"/>
        <v>Yes</v>
      </c>
      <c r="J233">
        <f t="shared" si="39"/>
        <v>605.02</v>
      </c>
      <c r="K233" s="3">
        <f t="shared" si="54"/>
        <v>0</v>
      </c>
      <c r="M233" t="s">
        <v>489</v>
      </c>
      <c r="N233" s="2">
        <v>188.67</v>
      </c>
      <c r="O233" s="2">
        <v>59900.58</v>
      </c>
      <c r="P233" s="104" t="str">
        <f>IFERROR(IF(VLOOKUP($M233,$S:$U,3,FALSE)&gt;0,VLOOKUP($M233,'District Data'!$A:$N,14,FALSE),""),"")</f>
        <v>Yes</v>
      </c>
      <c r="Q233" s="2">
        <f t="shared" si="41"/>
        <v>0</v>
      </c>
      <c r="S233" s="26" t="s">
        <v>1229</v>
      </c>
      <c r="T233" s="27">
        <v>7008.09</v>
      </c>
      <c r="U233" s="27">
        <v>8263.3900000000012</v>
      </c>
      <c r="V233" s="27">
        <v>15271.480000000001</v>
      </c>
      <c r="W233" t="str">
        <f t="shared" si="42"/>
        <v>31006</v>
      </c>
      <c r="X233" t="s">
        <v>2642</v>
      </c>
      <c r="Y233" s="2">
        <f t="shared" si="53"/>
        <v>8263.3900000000012</v>
      </c>
      <c r="Z233" s="3"/>
      <c r="AA233" s="26" t="s">
        <v>1229</v>
      </c>
      <c r="AB233" s="27">
        <v>0</v>
      </c>
      <c r="AC233" s="27">
        <v>0</v>
      </c>
      <c r="AD233" s="27">
        <v>0</v>
      </c>
    </row>
    <row r="234" spans="1:30" x14ac:dyDescent="0.25">
      <c r="A234" s="26" t="s">
        <v>1866</v>
      </c>
      <c r="B234" s="27">
        <v>32.1</v>
      </c>
      <c r="C234" s="27">
        <v>12122.12</v>
      </c>
      <c r="D234" t="str">
        <f t="shared" si="50"/>
        <v>31201</v>
      </c>
      <c r="E234" t="s">
        <v>2642</v>
      </c>
      <c r="F234" s="3">
        <f t="shared" si="51"/>
        <v>32.1</v>
      </c>
      <c r="G234" s="2">
        <f t="shared" si="37"/>
        <v>12122.12</v>
      </c>
      <c r="H234" s="3">
        <f t="shared" si="40"/>
        <v>0</v>
      </c>
      <c r="I234" s="2" t="str">
        <f t="shared" si="38"/>
        <v>Yes</v>
      </c>
      <c r="J234">
        <f t="shared" si="39"/>
        <v>32.1</v>
      </c>
      <c r="K234" s="3">
        <f t="shared" si="54"/>
        <v>0</v>
      </c>
      <c r="M234" t="s">
        <v>2303</v>
      </c>
      <c r="N234" s="2">
        <v>0</v>
      </c>
      <c r="O234" s="2">
        <v>0</v>
      </c>
      <c r="P234" s="104" t="str">
        <f>IFERROR(IF(VLOOKUP($M234,$S:$U,3,FALSE)&gt;0,VLOOKUP($M234,'District Data'!$A:$N,14,FALSE),""),"")</f>
        <v/>
      </c>
      <c r="Q234" s="2">
        <f t="shared" si="41"/>
        <v>0</v>
      </c>
      <c r="S234" s="26" t="s">
        <v>497</v>
      </c>
      <c r="T234" s="27">
        <v>16420.39</v>
      </c>
      <c r="U234" s="27">
        <v>3684.03</v>
      </c>
      <c r="V234" s="27">
        <v>20104.419999999998</v>
      </c>
      <c r="W234" t="str">
        <f t="shared" si="42"/>
        <v>31015</v>
      </c>
      <c r="X234" t="s">
        <v>2642</v>
      </c>
      <c r="Y234" s="2">
        <f t="shared" si="53"/>
        <v>3684.03</v>
      </c>
      <c r="Z234" s="3"/>
      <c r="AA234" s="26" t="s">
        <v>497</v>
      </c>
      <c r="AB234" s="27">
        <v>0</v>
      </c>
      <c r="AC234" s="27">
        <v>0</v>
      </c>
      <c r="AD234" s="27">
        <v>0</v>
      </c>
    </row>
    <row r="235" spans="1:30" x14ac:dyDescent="0.25">
      <c r="A235" s="26" t="s">
        <v>1027</v>
      </c>
      <c r="B235" s="27">
        <v>429.03</v>
      </c>
      <c r="C235" s="27">
        <v>150440.91000000003</v>
      </c>
      <c r="D235" t="str">
        <f t="shared" si="50"/>
        <v>31306</v>
      </c>
      <c r="E235" t="s">
        <v>2642</v>
      </c>
      <c r="F235" s="3">
        <f t="shared" si="51"/>
        <v>429.03</v>
      </c>
      <c r="G235" s="2">
        <f t="shared" si="37"/>
        <v>150440.91</v>
      </c>
      <c r="H235" s="3">
        <f t="shared" si="40"/>
        <v>0</v>
      </c>
      <c r="I235" s="2" t="str">
        <f t="shared" si="38"/>
        <v>Yes</v>
      </c>
      <c r="J235">
        <f t="shared" si="39"/>
        <v>429.03</v>
      </c>
      <c r="K235" s="3">
        <f t="shared" si="54"/>
        <v>0</v>
      </c>
      <c r="M235" t="s">
        <v>695</v>
      </c>
      <c r="N235" s="2">
        <v>2389.5100000000002</v>
      </c>
      <c r="O235" s="2">
        <v>838187.86</v>
      </c>
      <c r="P235" s="104" t="str">
        <f>IFERROR(IF(VLOOKUP($M235,$S:$U,3,FALSE)&gt;0,VLOOKUP($M235,'District Data'!$A:$N,14,FALSE),""),"")</f>
        <v>Yes</v>
      </c>
      <c r="Q235" s="2">
        <f t="shared" si="41"/>
        <v>0</v>
      </c>
      <c r="S235" s="26" t="s">
        <v>29</v>
      </c>
      <c r="T235" s="27">
        <v>5408.2999999999993</v>
      </c>
      <c r="U235" s="27">
        <v>61.8</v>
      </c>
      <c r="V235" s="27">
        <v>5470.0999999999995</v>
      </c>
      <c r="W235" t="str">
        <f t="shared" si="42"/>
        <v>31016</v>
      </c>
      <c r="X235" t="s">
        <v>2642</v>
      </c>
      <c r="Y235" s="2">
        <f t="shared" si="53"/>
        <v>61.8</v>
      </c>
      <c r="Z235" s="3"/>
      <c r="AA235" s="26" t="s">
        <v>29</v>
      </c>
      <c r="AB235" s="27">
        <v>0</v>
      </c>
      <c r="AC235" s="27">
        <v>0</v>
      </c>
      <c r="AD235" s="27">
        <v>0</v>
      </c>
    </row>
    <row r="236" spans="1:30" x14ac:dyDescent="0.25">
      <c r="A236" s="26" t="s">
        <v>2003</v>
      </c>
      <c r="B236" s="27">
        <v>1967.29</v>
      </c>
      <c r="C236" s="27">
        <v>722777.94</v>
      </c>
      <c r="D236" t="str">
        <f t="shared" si="50"/>
        <v>31311</v>
      </c>
      <c r="E236" t="s">
        <v>2642</v>
      </c>
      <c r="F236" s="3">
        <f t="shared" si="51"/>
        <v>1967.29</v>
      </c>
      <c r="G236" s="2">
        <f t="shared" si="37"/>
        <v>722652.69</v>
      </c>
      <c r="H236" s="3">
        <f t="shared" si="40"/>
        <v>-125.25</v>
      </c>
      <c r="I236" s="2" t="str">
        <f t="shared" si="38"/>
        <v>Yes</v>
      </c>
      <c r="J236">
        <f t="shared" si="39"/>
        <v>1967.29</v>
      </c>
      <c r="K236" s="3">
        <f t="shared" si="54"/>
        <v>0</v>
      </c>
      <c r="M236" t="s">
        <v>2623</v>
      </c>
      <c r="N236" s="2">
        <v>644.95000000000005</v>
      </c>
      <c r="O236" s="2">
        <v>226259.3</v>
      </c>
      <c r="P236" s="104" t="str">
        <f>IFERROR(IF(VLOOKUP($M236,$S:$U,3,FALSE)&gt;0,VLOOKUP($M236,'District Data'!$A:$N,14,FALSE),""),"")</f>
        <v>Yes</v>
      </c>
      <c r="Q236" s="2">
        <f t="shared" si="41"/>
        <v>0</v>
      </c>
      <c r="S236" s="26" t="s">
        <v>1105</v>
      </c>
      <c r="T236" s="27">
        <v>3429.5</v>
      </c>
      <c r="U236" s="27">
        <v>6005.1900000000005</v>
      </c>
      <c r="V236" s="27">
        <v>9434.69</v>
      </c>
      <c r="W236" t="str">
        <f t="shared" si="42"/>
        <v>31025</v>
      </c>
      <c r="X236" t="s">
        <v>2642</v>
      </c>
      <c r="Y236" s="2">
        <f t="shared" si="53"/>
        <v>6005.1900000000005</v>
      </c>
      <c r="Z236" s="3"/>
      <c r="AA236" s="26" t="s">
        <v>1105</v>
      </c>
      <c r="AB236" s="27">
        <v>0</v>
      </c>
      <c r="AC236" s="27">
        <v>0</v>
      </c>
      <c r="AD236" s="27">
        <v>0</v>
      </c>
    </row>
    <row r="237" spans="1:30" x14ac:dyDescent="0.25">
      <c r="A237" s="26" t="s">
        <v>444</v>
      </c>
      <c r="B237" s="27">
        <v>333.63</v>
      </c>
      <c r="C237" s="27">
        <v>117076.02</v>
      </c>
      <c r="D237" t="str">
        <f t="shared" si="50"/>
        <v>31330</v>
      </c>
      <c r="E237" t="s">
        <v>2642</v>
      </c>
      <c r="F237" s="3">
        <f t="shared" si="51"/>
        <v>333.63</v>
      </c>
      <c r="G237" s="2">
        <f t="shared" si="37"/>
        <v>117076.03</v>
      </c>
      <c r="H237" s="3">
        <f t="shared" si="40"/>
        <v>9.9999999947613105E-3</v>
      </c>
      <c r="I237" s="2" t="str">
        <f t="shared" si="38"/>
        <v>Yes</v>
      </c>
      <c r="J237">
        <f t="shared" si="39"/>
        <v>333.63</v>
      </c>
      <c r="K237" s="3">
        <f t="shared" si="54"/>
        <v>0</v>
      </c>
      <c r="M237" t="s">
        <v>3016</v>
      </c>
      <c r="N237" s="2">
        <v>250.6</v>
      </c>
      <c r="O237" s="2">
        <v>87896.72</v>
      </c>
      <c r="P237" s="104" t="str">
        <f>IFERROR(IF(VLOOKUP($M237,$S:$U,3,FALSE)&gt;0,VLOOKUP($M237,'District Data'!$A:$N,14,FALSE),""),"")</f>
        <v>Yes</v>
      </c>
      <c r="Q237" s="2">
        <f t="shared" si="41"/>
        <v>0</v>
      </c>
      <c r="S237" s="26" t="s">
        <v>833</v>
      </c>
      <c r="T237" s="27"/>
      <c r="U237" s="27">
        <v>23.98</v>
      </c>
      <c r="V237" s="27">
        <v>23.98</v>
      </c>
      <c r="W237" t="str">
        <f t="shared" si="42"/>
        <v>31063</v>
      </c>
      <c r="X237" t="s">
        <v>2642</v>
      </c>
      <c r="Y237" s="2">
        <f t="shared" si="53"/>
        <v>23.98</v>
      </c>
      <c r="Z237" s="3"/>
      <c r="AA237" s="26" t="s">
        <v>833</v>
      </c>
      <c r="AB237" s="27"/>
      <c r="AC237" s="27">
        <v>0</v>
      </c>
      <c r="AD237" s="27">
        <v>0</v>
      </c>
    </row>
    <row r="238" spans="1:30" x14ac:dyDescent="0.25">
      <c r="A238" s="26" t="s">
        <v>754</v>
      </c>
      <c r="B238" s="27">
        <v>740.67000000000007</v>
      </c>
      <c r="C238" s="27">
        <v>259863.37</v>
      </c>
      <c r="D238" t="str">
        <f t="shared" si="50"/>
        <v>31332</v>
      </c>
      <c r="E238" t="s">
        <v>2642</v>
      </c>
      <c r="F238" s="3">
        <f t="shared" si="51"/>
        <v>740.67000000000007</v>
      </c>
      <c r="G238" s="2">
        <f t="shared" si="37"/>
        <v>259863.36</v>
      </c>
      <c r="H238" s="3">
        <f t="shared" si="40"/>
        <v>-1.0000000009313226E-2</v>
      </c>
      <c r="I238" s="2" t="str">
        <f t="shared" si="38"/>
        <v>Yes</v>
      </c>
      <c r="J238">
        <f t="shared" si="39"/>
        <v>740.67</v>
      </c>
      <c r="K238" s="3">
        <f t="shared" si="54"/>
        <v>0</v>
      </c>
      <c r="M238" t="s">
        <v>2401</v>
      </c>
      <c r="N238" s="2">
        <v>153.19999999999999</v>
      </c>
      <c r="O238" s="2">
        <v>53694.73</v>
      </c>
      <c r="P238" s="104" t="str">
        <f>IFERROR(IF(VLOOKUP($M238,$S:$U,3,FALSE)&gt;0,VLOOKUP($M238,'District Data'!$A:$N,14,FALSE),""),"")</f>
        <v>Yes</v>
      </c>
      <c r="Q238" s="2">
        <f t="shared" si="41"/>
        <v>0</v>
      </c>
      <c r="S238" s="26" t="s">
        <v>1163</v>
      </c>
      <c r="T238" s="27">
        <v>4880.83</v>
      </c>
      <c r="U238" s="27">
        <v>605.02</v>
      </c>
      <c r="V238" s="27">
        <v>5485.85</v>
      </c>
      <c r="W238" t="str">
        <f t="shared" si="42"/>
        <v>31103</v>
      </c>
      <c r="X238" t="s">
        <v>2642</v>
      </c>
      <c r="Y238" s="2">
        <f t="shared" si="53"/>
        <v>605.02</v>
      </c>
      <c r="Z238" s="3"/>
      <c r="AA238" s="26" t="s">
        <v>1163</v>
      </c>
      <c r="AB238" s="27">
        <v>17.7</v>
      </c>
      <c r="AC238" s="27">
        <v>16.899999999999999</v>
      </c>
      <c r="AD238" s="27">
        <v>34.599999999999994</v>
      </c>
    </row>
    <row r="239" spans="1:30" x14ac:dyDescent="0.25">
      <c r="A239" s="26" t="s">
        <v>1979</v>
      </c>
      <c r="B239" s="27">
        <v>0</v>
      </c>
      <c r="C239" s="27">
        <v>0</v>
      </c>
      <c r="D239" t="str">
        <f t="shared" si="50"/>
        <v>31401</v>
      </c>
      <c r="E239" t="s">
        <v>2642</v>
      </c>
      <c r="F239" s="3">
        <f t="shared" si="51"/>
        <v>0</v>
      </c>
      <c r="G239" s="2">
        <f t="shared" si="37"/>
        <v>0</v>
      </c>
      <c r="H239" s="3">
        <f t="shared" si="40"/>
        <v>0</v>
      </c>
      <c r="I239" s="2" t="str">
        <f t="shared" si="38"/>
        <v/>
      </c>
      <c r="J239">
        <f t="shared" si="39"/>
        <v>0</v>
      </c>
      <c r="K239" s="3">
        <f t="shared" si="54"/>
        <v>0</v>
      </c>
      <c r="M239" t="s">
        <v>2633</v>
      </c>
      <c r="N239" s="2">
        <v>0</v>
      </c>
      <c r="O239" s="2">
        <v>0</v>
      </c>
      <c r="P239" s="104" t="str">
        <f>IFERROR(IF(VLOOKUP($M239,$S:$U,3,FALSE)&gt;0,VLOOKUP($M239,'District Data'!$A:$N,14,FALSE),""),"")</f>
        <v/>
      </c>
      <c r="Q239" s="2">
        <f t="shared" si="41"/>
        <v>0</v>
      </c>
      <c r="S239" s="26" t="s">
        <v>1866</v>
      </c>
      <c r="T239" s="27">
        <v>9387.92</v>
      </c>
      <c r="U239" s="27">
        <v>32.1</v>
      </c>
      <c r="V239" s="27">
        <v>9420.02</v>
      </c>
      <c r="W239" t="str">
        <f t="shared" si="42"/>
        <v>31201</v>
      </c>
      <c r="X239" t="s">
        <v>2642</v>
      </c>
      <c r="Y239" s="2">
        <f t="shared" si="53"/>
        <v>32.1</v>
      </c>
      <c r="Z239" s="3"/>
      <c r="AA239" s="26" t="s">
        <v>1866</v>
      </c>
      <c r="AB239" s="27">
        <v>0.1</v>
      </c>
      <c r="AC239" s="27">
        <v>32.1</v>
      </c>
      <c r="AD239" s="27">
        <v>32.200000000000003</v>
      </c>
    </row>
    <row r="240" spans="1:30" x14ac:dyDescent="0.25">
      <c r="A240" s="26" t="s">
        <v>1928</v>
      </c>
      <c r="B240" s="27">
        <v>17792.679999999993</v>
      </c>
      <c r="C240" s="27">
        <v>5652859.2700000005</v>
      </c>
      <c r="D240" t="str">
        <f t="shared" si="50"/>
        <v>32081</v>
      </c>
      <c r="E240" t="s">
        <v>2642</v>
      </c>
      <c r="F240" s="3">
        <f t="shared" si="51"/>
        <v>17792.679999999993</v>
      </c>
      <c r="G240" s="2">
        <f t="shared" si="37"/>
        <v>5653400.8200000003</v>
      </c>
      <c r="H240" s="3">
        <f t="shared" si="40"/>
        <v>541.54999999981374</v>
      </c>
      <c r="I240" s="2" t="str">
        <f t="shared" si="38"/>
        <v>Yes</v>
      </c>
      <c r="J240">
        <f t="shared" si="39"/>
        <v>17792.68</v>
      </c>
      <c r="K240" s="3">
        <f t="shared" si="54"/>
        <v>0</v>
      </c>
      <c r="M240" t="s">
        <v>2634</v>
      </c>
      <c r="N240" s="2">
        <v>0</v>
      </c>
      <c r="O240" s="2">
        <v>0</v>
      </c>
      <c r="P240" s="104" t="str">
        <f>IFERROR(IF(VLOOKUP($M240,$S:$U,3,FALSE)&gt;0,VLOOKUP($M240,'District Data'!$A:$N,14,FALSE),""),"")</f>
        <v/>
      </c>
      <c r="Q240" s="2">
        <f t="shared" si="41"/>
        <v>0</v>
      </c>
      <c r="S240" s="26" t="s">
        <v>1027</v>
      </c>
      <c r="T240" s="27">
        <v>2151.0299999999997</v>
      </c>
      <c r="U240" s="27">
        <v>429.03</v>
      </c>
      <c r="V240" s="27">
        <v>2580.0599999999995</v>
      </c>
      <c r="W240" t="str">
        <f t="shared" si="42"/>
        <v>31306</v>
      </c>
      <c r="X240" t="s">
        <v>2642</v>
      </c>
      <c r="Y240" s="2">
        <f t="shared" si="53"/>
        <v>429.03</v>
      </c>
      <c r="Z240" s="3"/>
      <c r="AA240" s="26" t="s">
        <v>1027</v>
      </c>
      <c r="AB240" s="27">
        <v>0</v>
      </c>
      <c r="AC240" s="27">
        <v>8.1999999999999993</v>
      </c>
      <c r="AD240" s="27">
        <v>8.1999999999999993</v>
      </c>
    </row>
    <row r="241" spans="1:30" x14ac:dyDescent="0.25">
      <c r="A241" s="26" t="s">
        <v>2538</v>
      </c>
      <c r="B241" s="27">
        <v>0</v>
      </c>
      <c r="C241" s="27">
        <v>0</v>
      </c>
      <c r="D241" t="str">
        <f t="shared" si="50"/>
        <v>32123</v>
      </c>
      <c r="E241" t="s">
        <v>2642</v>
      </c>
      <c r="F241" s="3">
        <f t="shared" si="51"/>
        <v>0</v>
      </c>
      <c r="G241" s="2">
        <f t="shared" si="37"/>
        <v>0</v>
      </c>
      <c r="H241" s="3">
        <f t="shared" si="40"/>
        <v>0</v>
      </c>
      <c r="I241" s="2" t="str">
        <f t="shared" si="38"/>
        <v/>
      </c>
      <c r="J241">
        <f t="shared" si="39"/>
        <v>0</v>
      </c>
      <c r="K241" s="3">
        <f t="shared" si="54"/>
        <v>0</v>
      </c>
      <c r="M241" t="s">
        <v>2676</v>
      </c>
      <c r="N241" s="2">
        <v>0</v>
      </c>
      <c r="O241" s="2">
        <v>0</v>
      </c>
      <c r="P241" s="104" t="str">
        <f>IFERROR(IF(VLOOKUP($M241,$S:$U,3,FALSE)&gt;0,VLOOKUP($M241,'District Data'!$A:$N,14,FALSE),""),"")</f>
        <v/>
      </c>
      <c r="Q241" s="2" t="str">
        <f t="shared" si="41"/>
        <v/>
      </c>
      <c r="S241" s="26" t="s">
        <v>2003</v>
      </c>
      <c r="T241" s="27">
        <v>77.209999999999994</v>
      </c>
      <c r="U241" s="27">
        <v>1967.29</v>
      </c>
      <c r="V241" s="27">
        <v>2044.5</v>
      </c>
      <c r="W241" t="str">
        <f t="shared" si="42"/>
        <v>31311</v>
      </c>
      <c r="X241" t="s">
        <v>2642</v>
      </c>
      <c r="Y241" s="2">
        <f t="shared" si="53"/>
        <v>1967.29</v>
      </c>
      <c r="Z241" s="3"/>
      <c r="AA241" s="26" t="s">
        <v>2003</v>
      </c>
      <c r="AB241" s="27">
        <v>0</v>
      </c>
      <c r="AC241" s="27">
        <v>17</v>
      </c>
      <c r="AD241" s="27">
        <v>17</v>
      </c>
    </row>
    <row r="242" spans="1:30" x14ac:dyDescent="0.25">
      <c r="A242" s="26" t="s">
        <v>765</v>
      </c>
      <c r="B242" s="27">
        <v>0</v>
      </c>
      <c r="C242" s="27">
        <v>0</v>
      </c>
      <c r="D242" t="str">
        <f t="shared" si="50"/>
        <v>32312</v>
      </c>
      <c r="E242" t="s">
        <v>2642</v>
      </c>
      <c r="F242" s="3">
        <f t="shared" si="51"/>
        <v>0</v>
      </c>
      <c r="G242" s="2">
        <f t="shared" si="37"/>
        <v>0</v>
      </c>
      <c r="H242" s="3">
        <f t="shared" si="40"/>
        <v>0</v>
      </c>
      <c r="I242" s="2" t="str">
        <f t="shared" si="38"/>
        <v/>
      </c>
      <c r="J242">
        <f t="shared" si="39"/>
        <v>0</v>
      </c>
      <c r="K242" s="3">
        <f t="shared" si="54"/>
        <v>0</v>
      </c>
      <c r="M242" t="s">
        <v>2677</v>
      </c>
      <c r="N242" s="2">
        <v>0</v>
      </c>
      <c r="O242" s="2">
        <v>0</v>
      </c>
      <c r="P242" s="104" t="str">
        <f>IFERROR(IF(VLOOKUP($M242,$S:$U,3,FALSE)&gt;0,VLOOKUP($M242,'District Data'!$A:$N,14,FALSE),""),"")</f>
        <v/>
      </c>
      <c r="Q242" s="2" t="str">
        <f t="shared" si="41"/>
        <v/>
      </c>
      <c r="S242" s="26" t="s">
        <v>444</v>
      </c>
      <c r="T242" s="27">
        <v>104.53</v>
      </c>
      <c r="U242" s="27">
        <v>333.63</v>
      </c>
      <c r="V242" s="27">
        <v>438.15999999999997</v>
      </c>
      <c r="W242" t="str">
        <f t="shared" si="42"/>
        <v>31330</v>
      </c>
      <c r="X242" t="s">
        <v>2642</v>
      </c>
      <c r="Y242" s="2">
        <f t="shared" si="53"/>
        <v>333.63</v>
      </c>
      <c r="Z242" s="3"/>
      <c r="AA242" s="26" t="s">
        <v>444</v>
      </c>
      <c r="AB242" s="27">
        <v>0</v>
      </c>
      <c r="AC242" s="27">
        <v>14.44</v>
      </c>
      <c r="AD242" s="27">
        <v>14.44</v>
      </c>
    </row>
    <row r="243" spans="1:30" x14ac:dyDescent="0.25">
      <c r="A243" s="26" t="s">
        <v>1267</v>
      </c>
      <c r="B243" s="27">
        <v>0</v>
      </c>
      <c r="C243" s="27">
        <v>0</v>
      </c>
      <c r="D243" t="str">
        <f t="shared" si="50"/>
        <v>32325</v>
      </c>
      <c r="E243" t="s">
        <v>2642</v>
      </c>
      <c r="F243" s="3">
        <f t="shared" si="51"/>
        <v>0</v>
      </c>
      <c r="G243" s="2">
        <f t="shared" si="37"/>
        <v>0</v>
      </c>
      <c r="H243" s="3">
        <f t="shared" si="40"/>
        <v>0</v>
      </c>
      <c r="I243" s="2" t="str">
        <f t="shared" si="38"/>
        <v/>
      </c>
      <c r="J243">
        <f t="shared" si="39"/>
        <v>0</v>
      </c>
      <c r="K243" s="3">
        <f t="shared" si="54"/>
        <v>0</v>
      </c>
      <c r="M243" t="s">
        <v>2571</v>
      </c>
      <c r="N243" s="2">
        <v>0</v>
      </c>
      <c r="O243" s="2">
        <v>0</v>
      </c>
      <c r="P243" s="104" t="str">
        <f>IFERROR(IF(VLOOKUP($M243,$S:$U,3,FALSE)&gt;0,VLOOKUP($M243,'District Data'!$A:$N,14,FALSE),""),"")</f>
        <v/>
      </c>
      <c r="Q243" s="2">
        <f t="shared" si="41"/>
        <v>0</v>
      </c>
      <c r="S243" s="26" t="s">
        <v>754</v>
      </c>
      <c r="T243" s="27">
        <v>1508.97</v>
      </c>
      <c r="U243" s="27">
        <v>740.67</v>
      </c>
      <c r="V243" s="27">
        <v>2249.64</v>
      </c>
      <c r="W243" t="str">
        <f t="shared" si="42"/>
        <v>31332</v>
      </c>
      <c r="X243" t="s">
        <v>2642</v>
      </c>
      <c r="Y243" s="2">
        <f t="shared" si="53"/>
        <v>740.67</v>
      </c>
      <c r="Z243" s="3"/>
      <c r="AA243" s="26" t="s">
        <v>754</v>
      </c>
      <c r="AB243" s="27">
        <v>0</v>
      </c>
      <c r="AC243" s="27">
        <v>0</v>
      </c>
      <c r="AD243" s="27">
        <v>0</v>
      </c>
    </row>
    <row r="244" spans="1:30" x14ac:dyDescent="0.25">
      <c r="A244" s="26" t="s">
        <v>1138</v>
      </c>
      <c r="B244" s="27">
        <v>461.82</v>
      </c>
      <c r="C244" s="27">
        <v>146772.65</v>
      </c>
      <c r="D244" t="str">
        <f t="shared" si="50"/>
        <v>32326</v>
      </c>
      <c r="E244" t="s">
        <v>2642</v>
      </c>
      <c r="F244" s="3">
        <f t="shared" si="51"/>
        <v>461.82</v>
      </c>
      <c r="G244" s="2">
        <f t="shared" si="37"/>
        <v>146772.67000000001</v>
      </c>
      <c r="H244" s="3">
        <f t="shared" si="40"/>
        <v>2.0000000018626451E-2</v>
      </c>
      <c r="I244" s="2" t="str">
        <f t="shared" si="38"/>
        <v>Yes</v>
      </c>
      <c r="J244">
        <f t="shared" si="39"/>
        <v>461.82</v>
      </c>
      <c r="K244" s="3">
        <f t="shared" si="54"/>
        <v>0</v>
      </c>
      <c r="M244" t="s">
        <v>1455</v>
      </c>
      <c r="N244" s="2">
        <v>0</v>
      </c>
      <c r="O244" s="2">
        <v>0</v>
      </c>
      <c r="P244" s="104" t="str">
        <f>IFERROR(IF(VLOOKUP($M244,$S:$U,3,FALSE)&gt;0,VLOOKUP($M244,'District Data'!$A:$N,14,FALSE),""),"")</f>
        <v/>
      </c>
      <c r="Q244" s="2">
        <f t="shared" si="41"/>
        <v>0</v>
      </c>
      <c r="S244" s="26" t="s">
        <v>1979</v>
      </c>
      <c r="T244" s="27">
        <v>4739.07</v>
      </c>
      <c r="U244" s="27"/>
      <c r="V244" s="27">
        <v>4739.07</v>
      </c>
      <c r="W244" t="str">
        <f t="shared" si="42"/>
        <v>31401</v>
      </c>
      <c r="X244" t="s">
        <v>2642</v>
      </c>
      <c r="Y244" s="2">
        <f t="shared" si="53"/>
        <v>0</v>
      </c>
      <c r="Z244" s="3"/>
      <c r="AA244" s="26" t="s">
        <v>1979</v>
      </c>
      <c r="AB244" s="27">
        <v>34.299999999999997</v>
      </c>
      <c r="AC244" s="27"/>
      <c r="AD244" s="27">
        <v>34.299999999999997</v>
      </c>
    </row>
    <row r="245" spans="1:30" x14ac:dyDescent="0.25">
      <c r="A245" s="26" t="s">
        <v>1129</v>
      </c>
      <c r="B245" s="27">
        <v>658.06999999999994</v>
      </c>
      <c r="C245" s="27">
        <v>216269.44000000003</v>
      </c>
      <c r="D245" t="str">
        <f t="shared" si="50"/>
        <v>32354</v>
      </c>
      <c r="E245" t="s">
        <v>2642</v>
      </c>
      <c r="F245" s="3">
        <f t="shared" si="51"/>
        <v>658.06999999999994</v>
      </c>
      <c r="G245" s="2">
        <f t="shared" si="37"/>
        <v>216269.42</v>
      </c>
      <c r="H245" s="3">
        <f t="shared" si="40"/>
        <v>-2.0000000018626451E-2</v>
      </c>
      <c r="I245" s="2" t="str">
        <f t="shared" si="38"/>
        <v>Yes</v>
      </c>
      <c r="J245">
        <f t="shared" si="39"/>
        <v>658.07</v>
      </c>
      <c r="K245" s="3">
        <f t="shared" si="54"/>
        <v>0</v>
      </c>
      <c r="M245" t="s">
        <v>1065</v>
      </c>
      <c r="N245" s="2">
        <v>213.79</v>
      </c>
      <c r="O245" s="2">
        <v>74981.289999999994</v>
      </c>
      <c r="P245" s="104" t="str">
        <f>IFERROR(IF(VLOOKUP($M245,$S:$U,3,FALSE)&gt;0,VLOOKUP($M245,'District Data'!$A:$N,14,FALSE),""),"")</f>
        <v>Yes</v>
      </c>
      <c r="Q245" s="2">
        <f t="shared" si="41"/>
        <v>0</v>
      </c>
      <c r="S245" s="26" t="s">
        <v>1928</v>
      </c>
      <c r="T245" s="27">
        <v>10834.64</v>
      </c>
      <c r="U245" s="27">
        <v>17792.679999999997</v>
      </c>
      <c r="V245" s="27">
        <v>28627.319999999996</v>
      </c>
      <c r="W245" t="str">
        <f t="shared" si="42"/>
        <v>32081</v>
      </c>
      <c r="X245" t="s">
        <v>2642</v>
      </c>
      <c r="Y245" s="2">
        <f t="shared" si="53"/>
        <v>17792.679999999997</v>
      </c>
      <c r="Z245" s="3"/>
      <c r="AA245" s="26" t="s">
        <v>1928</v>
      </c>
      <c r="AB245" s="27">
        <v>13.4</v>
      </c>
      <c r="AC245" s="27">
        <v>14.899999999999999</v>
      </c>
      <c r="AD245" s="27">
        <v>28.299999999999997</v>
      </c>
    </row>
    <row r="246" spans="1:30" x14ac:dyDescent="0.25">
      <c r="A246" s="26" t="s">
        <v>283</v>
      </c>
      <c r="B246" s="27">
        <v>3863.3200000000006</v>
      </c>
      <c r="C246" s="27">
        <v>1269714.51</v>
      </c>
      <c r="D246" t="str">
        <f t="shared" si="50"/>
        <v>32356</v>
      </c>
      <c r="E246" t="s">
        <v>2642</v>
      </c>
      <c r="F246" s="3">
        <f t="shared" si="51"/>
        <v>3863.3200000000006</v>
      </c>
      <c r="G246" s="2">
        <f t="shared" si="37"/>
        <v>1269826.57</v>
      </c>
      <c r="H246" s="3">
        <f t="shared" si="40"/>
        <v>112.06000000005588</v>
      </c>
      <c r="I246" s="2" t="str">
        <f t="shared" si="38"/>
        <v>Yes</v>
      </c>
      <c r="J246">
        <f t="shared" si="39"/>
        <v>3863.32</v>
      </c>
      <c r="K246" s="3">
        <f t="shared" si="54"/>
        <v>0</v>
      </c>
      <c r="M246" t="s">
        <v>1704</v>
      </c>
      <c r="N246" s="2">
        <v>0</v>
      </c>
      <c r="O246" s="2">
        <v>0</v>
      </c>
      <c r="P246" s="104" t="str">
        <f>IFERROR(IF(VLOOKUP($M246,$S:$U,3,FALSE)&gt;0,VLOOKUP($M246,'District Data'!$A:$N,14,FALSE),""),"")</f>
        <v/>
      </c>
      <c r="Q246" s="2">
        <f t="shared" si="41"/>
        <v>0</v>
      </c>
      <c r="S246" s="26" t="s">
        <v>2538</v>
      </c>
      <c r="T246" s="27">
        <v>72.599999999999994</v>
      </c>
      <c r="U246" s="27"/>
      <c r="V246" s="27">
        <v>72.599999999999994</v>
      </c>
      <c r="W246" t="str">
        <f t="shared" si="42"/>
        <v>32123</v>
      </c>
      <c r="X246" t="s">
        <v>2642</v>
      </c>
      <c r="Y246" s="2">
        <f t="shared" si="53"/>
        <v>0</v>
      </c>
      <c r="Z246" s="3"/>
      <c r="AA246" s="26" t="s">
        <v>2538</v>
      </c>
      <c r="AB246" s="27">
        <v>0</v>
      </c>
      <c r="AC246" s="27"/>
      <c r="AD246" s="27">
        <v>0</v>
      </c>
    </row>
    <row r="247" spans="1:30" x14ac:dyDescent="0.25">
      <c r="A247" s="26" t="s">
        <v>722</v>
      </c>
      <c r="B247" s="27">
        <v>0</v>
      </c>
      <c r="C247" s="27">
        <v>0</v>
      </c>
      <c r="D247" t="str">
        <f t="shared" si="50"/>
        <v>32358</v>
      </c>
      <c r="E247" t="s">
        <v>2642</v>
      </c>
      <c r="F247" s="3">
        <f t="shared" si="51"/>
        <v>0</v>
      </c>
      <c r="G247" s="2">
        <f t="shared" si="37"/>
        <v>0</v>
      </c>
      <c r="H247" s="3">
        <f t="shared" si="40"/>
        <v>0</v>
      </c>
      <c r="I247" s="2" t="str">
        <f t="shared" si="38"/>
        <v/>
      </c>
      <c r="J247">
        <f t="shared" si="39"/>
        <v>0</v>
      </c>
      <c r="K247" s="3">
        <f t="shared" si="54"/>
        <v>0</v>
      </c>
      <c r="M247" t="s">
        <v>412</v>
      </c>
      <c r="N247" s="2">
        <v>529.61</v>
      </c>
      <c r="O247" s="2">
        <v>177083.48</v>
      </c>
      <c r="P247" s="104" t="str">
        <f>IFERROR(IF(VLOOKUP($M247,$S:$U,3,FALSE)&gt;0,VLOOKUP($M247,'District Data'!$A:$N,14,FALSE),""),"")</f>
        <v>Yes</v>
      </c>
      <c r="Q247" s="2">
        <f t="shared" si="41"/>
        <v>0</v>
      </c>
      <c r="S247" s="26" t="s">
        <v>765</v>
      </c>
      <c r="T247" s="27">
        <v>37.6</v>
      </c>
      <c r="U247" s="27"/>
      <c r="V247" s="27">
        <v>37.6</v>
      </c>
      <c r="W247" t="str">
        <f t="shared" si="42"/>
        <v>32312</v>
      </c>
      <c r="X247" t="s">
        <v>2642</v>
      </c>
      <c r="Y247" s="2">
        <f t="shared" si="53"/>
        <v>0</v>
      </c>
      <c r="Z247" s="3"/>
      <c r="AA247" s="26" t="s">
        <v>765</v>
      </c>
      <c r="AB247" s="27">
        <v>0</v>
      </c>
      <c r="AC247" s="27"/>
      <c r="AD247" s="27">
        <v>0</v>
      </c>
    </row>
    <row r="248" spans="1:30" x14ac:dyDescent="0.25">
      <c r="A248" s="26" t="s">
        <v>325</v>
      </c>
      <c r="B248" s="27">
        <v>2769.7699999999995</v>
      </c>
      <c r="C248" s="27">
        <v>879877.64</v>
      </c>
      <c r="D248" s="108" t="str">
        <f t="shared" si="50"/>
        <v>32360</v>
      </c>
      <c r="E248" t="s">
        <v>2642</v>
      </c>
      <c r="F248" s="3">
        <f t="shared" si="51"/>
        <v>2769.7699999999995</v>
      </c>
      <c r="G248" s="2">
        <f t="shared" si="37"/>
        <v>880094.3</v>
      </c>
      <c r="H248" s="3">
        <f t="shared" si="40"/>
        <v>216.6600000000326</v>
      </c>
      <c r="I248" s="2" t="str">
        <f t="shared" si="38"/>
        <v>Yes</v>
      </c>
      <c r="J248">
        <f t="shared" si="39"/>
        <v>2769.77</v>
      </c>
      <c r="K248" s="3">
        <f t="shared" si="54"/>
        <v>0</v>
      </c>
      <c r="M248" t="s">
        <v>222</v>
      </c>
      <c r="N248" s="2">
        <v>2456.73</v>
      </c>
      <c r="O248" s="2">
        <v>861746.58</v>
      </c>
      <c r="P248" s="104" t="str">
        <f>IFERROR(IF(VLOOKUP($M248,$S:$U,3,FALSE)&gt;0,VLOOKUP($M248,'District Data'!$A:$N,14,FALSE),""),"")</f>
        <v>Yes</v>
      </c>
      <c r="Q248" s="2">
        <f t="shared" si="41"/>
        <v>0</v>
      </c>
      <c r="S248" s="26" t="s">
        <v>1267</v>
      </c>
      <c r="T248" s="27">
        <v>1410.4199999999998</v>
      </c>
      <c r="U248" s="27"/>
      <c r="V248" s="27">
        <v>1410.4199999999998</v>
      </c>
      <c r="W248" t="str">
        <f t="shared" si="42"/>
        <v>32325</v>
      </c>
      <c r="X248" t="s">
        <v>2642</v>
      </c>
      <c r="Y248" s="2">
        <f t="shared" si="53"/>
        <v>0</v>
      </c>
      <c r="Z248" s="3"/>
      <c r="AA248" s="26" t="s">
        <v>1267</v>
      </c>
      <c r="AB248" s="27">
        <v>0</v>
      </c>
      <c r="AC248" s="27"/>
      <c r="AD248" s="27">
        <v>0</v>
      </c>
    </row>
    <row r="249" spans="1:30" x14ac:dyDescent="0.25">
      <c r="A249" s="26" t="s">
        <v>465</v>
      </c>
      <c r="B249" s="27">
        <v>3046.1800000000003</v>
      </c>
      <c r="C249" s="27">
        <v>1001226.6100000001</v>
      </c>
      <c r="D249" t="str">
        <f t="shared" si="50"/>
        <v>32361</v>
      </c>
      <c r="E249" t="s">
        <v>2642</v>
      </c>
      <c r="F249" s="3">
        <f t="shared" si="51"/>
        <v>3046.1800000000003</v>
      </c>
      <c r="G249" s="2">
        <f t="shared" si="37"/>
        <v>1001226.64</v>
      </c>
      <c r="H249" s="3">
        <f t="shared" si="40"/>
        <v>2.9999999911524355E-2</v>
      </c>
      <c r="I249" s="2" t="str">
        <f t="shared" si="38"/>
        <v>Yes</v>
      </c>
      <c r="J249">
        <f>VLOOKUP(A249,$M:$N,2,FALSE)</f>
        <v>3046.18</v>
      </c>
      <c r="K249" s="3">
        <f t="shared" si="54"/>
        <v>0</v>
      </c>
      <c r="M249" t="s">
        <v>1812</v>
      </c>
      <c r="N249" s="2">
        <v>2244.04</v>
      </c>
      <c r="O249" s="2">
        <v>787243.63</v>
      </c>
      <c r="P249" s="104" t="str">
        <f>IFERROR(IF(VLOOKUP($M249,$S:$U,3,FALSE)&gt;0,VLOOKUP($M249,'District Data'!$A:$N,14,FALSE),""),"")</f>
        <v>Yes</v>
      </c>
      <c r="Q249" s="2">
        <f t="shared" si="41"/>
        <v>0</v>
      </c>
      <c r="S249" s="26" t="s">
        <v>1138</v>
      </c>
      <c r="T249" s="27">
        <v>1264.6400000000001</v>
      </c>
      <c r="U249" s="27">
        <v>461.82</v>
      </c>
      <c r="V249" s="27">
        <v>1726.46</v>
      </c>
      <c r="W249" t="str">
        <f t="shared" si="42"/>
        <v>32326</v>
      </c>
      <c r="X249" t="s">
        <v>2642</v>
      </c>
      <c r="Y249" s="2">
        <f t="shared" si="53"/>
        <v>461.82</v>
      </c>
      <c r="Z249" s="3"/>
      <c r="AA249" s="26" t="s">
        <v>1138</v>
      </c>
      <c r="AB249" s="27">
        <v>16.2</v>
      </c>
      <c r="AC249" s="27">
        <v>0</v>
      </c>
      <c r="AD249" s="27">
        <v>16.2</v>
      </c>
    </row>
    <row r="250" spans="1:30" x14ac:dyDescent="0.25">
      <c r="A250" s="26" t="s">
        <v>1037</v>
      </c>
      <c r="B250" s="27">
        <v>0</v>
      </c>
      <c r="C250" s="27">
        <v>0</v>
      </c>
      <c r="D250" t="str">
        <f t="shared" si="50"/>
        <v>32362</v>
      </c>
      <c r="E250" t="s">
        <v>2642</v>
      </c>
      <c r="F250" s="3">
        <f t="shared" si="51"/>
        <v>0</v>
      </c>
      <c r="G250" s="2">
        <f t="shared" si="37"/>
        <v>0</v>
      </c>
      <c r="H250" s="3">
        <f t="shared" si="40"/>
        <v>0</v>
      </c>
      <c r="I250" s="2" t="str">
        <f t="shared" si="38"/>
        <v/>
      </c>
      <c r="J250">
        <f t="shared" si="39"/>
        <v>0</v>
      </c>
      <c r="K250" s="3">
        <f t="shared" si="54"/>
        <v>0</v>
      </c>
      <c r="M250" t="s">
        <v>21</v>
      </c>
      <c r="N250" s="2">
        <v>54.45</v>
      </c>
      <c r="O250" s="2">
        <v>19731.97</v>
      </c>
      <c r="P250" s="104" t="str">
        <f>IFERROR(IF(VLOOKUP($M250,$S:$U,3,FALSE)&gt;0,VLOOKUP($M250,'District Data'!$A:$N,14,FALSE),""),"")</f>
        <v>Yes</v>
      </c>
      <c r="Q250" s="2">
        <f t="shared" si="41"/>
        <v>-7.1054273576010019E-15</v>
      </c>
      <c r="S250" s="26" t="s">
        <v>1129</v>
      </c>
      <c r="T250" s="27">
        <v>9604.8100000000013</v>
      </c>
      <c r="U250" s="27">
        <v>658.06999999999994</v>
      </c>
      <c r="V250" s="27">
        <v>10262.880000000001</v>
      </c>
      <c r="W250" t="str">
        <f t="shared" si="42"/>
        <v>32354</v>
      </c>
      <c r="X250" t="s">
        <v>2642</v>
      </c>
      <c r="Y250" s="2">
        <f t="shared" si="53"/>
        <v>658.06999999999994</v>
      </c>
      <c r="Z250" s="3"/>
      <c r="AA250" s="26" t="s">
        <v>1129</v>
      </c>
      <c r="AB250" s="27">
        <v>90.300000000000011</v>
      </c>
      <c r="AC250" s="27">
        <v>40</v>
      </c>
      <c r="AD250" s="27">
        <v>130.30000000000001</v>
      </c>
    </row>
    <row r="251" spans="1:30" x14ac:dyDescent="0.25">
      <c r="A251" s="26" t="s">
        <v>2277</v>
      </c>
      <c r="B251" s="27">
        <v>1836.4499999999998</v>
      </c>
      <c r="C251" s="27">
        <v>583624.37000000011</v>
      </c>
      <c r="D251" t="str">
        <f t="shared" si="50"/>
        <v>32363</v>
      </c>
      <c r="E251" t="s">
        <v>2642</v>
      </c>
      <c r="F251" s="3">
        <f t="shared" si="51"/>
        <v>1836.4499999999998</v>
      </c>
      <c r="G251" s="2">
        <f t="shared" si="37"/>
        <v>583516.05000000005</v>
      </c>
      <c r="H251" s="3">
        <f t="shared" si="40"/>
        <v>-108.32000000006519</v>
      </c>
      <c r="I251" s="2" t="str">
        <f t="shared" si="38"/>
        <v>Yes</v>
      </c>
      <c r="J251">
        <f t="shared" si="39"/>
        <v>1836.45</v>
      </c>
      <c r="K251" s="3">
        <f t="shared" si="54"/>
        <v>0</v>
      </c>
      <c r="M251" t="s">
        <v>974</v>
      </c>
      <c r="N251" s="2">
        <v>502.44</v>
      </c>
      <c r="O251" s="2">
        <v>177649</v>
      </c>
      <c r="P251" s="104" t="str">
        <f>IFERROR(IF(VLOOKUP($M251,$S:$U,3,FALSE)&gt;0,VLOOKUP($M251,'District Data'!$A:$N,14,FALSE),""),"")</f>
        <v>Yes</v>
      </c>
      <c r="Q251" s="2">
        <f t="shared" si="41"/>
        <v>5.6843418860808015E-14</v>
      </c>
      <c r="S251" s="26" t="s">
        <v>283</v>
      </c>
      <c r="T251" s="27">
        <v>10321.959999999999</v>
      </c>
      <c r="U251" s="27">
        <v>3863.32</v>
      </c>
      <c r="V251" s="27">
        <v>14185.279999999999</v>
      </c>
      <c r="W251" s="108" t="str">
        <f t="shared" si="42"/>
        <v>32356</v>
      </c>
      <c r="X251" s="108" t="s">
        <v>2642</v>
      </c>
      <c r="Y251" s="156">
        <f t="shared" si="53"/>
        <v>3863.32</v>
      </c>
      <c r="Z251" s="3"/>
      <c r="AA251" s="26" t="s">
        <v>283</v>
      </c>
      <c r="AB251" s="27">
        <v>0</v>
      </c>
      <c r="AC251" s="27">
        <v>0</v>
      </c>
      <c r="AD251" s="27">
        <v>0</v>
      </c>
    </row>
    <row r="252" spans="1:30" x14ac:dyDescent="0.25">
      <c r="A252" s="26" t="s">
        <v>456</v>
      </c>
      <c r="B252" s="27">
        <v>1479.41</v>
      </c>
      <c r="C252" s="27">
        <v>470105.77</v>
      </c>
      <c r="D252" t="str">
        <f t="shared" si="50"/>
        <v>32414</v>
      </c>
      <c r="E252" t="s">
        <v>2642</v>
      </c>
      <c r="F252" s="3">
        <f t="shared" si="51"/>
        <v>1479.41</v>
      </c>
      <c r="G252" s="2">
        <f t="shared" si="37"/>
        <v>470105.75</v>
      </c>
      <c r="H252" s="3">
        <f t="shared" si="40"/>
        <v>-2.0000000018626451E-2</v>
      </c>
      <c r="I252" s="2" t="str">
        <f t="shared" si="38"/>
        <v>Yes</v>
      </c>
      <c r="J252">
        <f t="shared" si="39"/>
        <v>1479.41</v>
      </c>
      <c r="K252" s="3">
        <f t="shared" si="54"/>
        <v>0</v>
      </c>
      <c r="M252" t="s">
        <v>416</v>
      </c>
      <c r="N252" s="2">
        <v>0</v>
      </c>
      <c r="O252" s="2">
        <v>0</v>
      </c>
      <c r="P252" s="104" t="str">
        <f>IFERROR(IF(VLOOKUP($M252,$S:$U,3,FALSE)&gt;0,VLOOKUP($M252,'District Data'!$A:$N,14,FALSE),""),"")</f>
        <v/>
      </c>
      <c r="Q252" s="2">
        <f t="shared" si="41"/>
        <v>0</v>
      </c>
      <c r="S252" s="26" t="s">
        <v>722</v>
      </c>
      <c r="T252" s="27">
        <v>869.88</v>
      </c>
      <c r="U252" s="27"/>
      <c r="V252" s="27">
        <v>869.88</v>
      </c>
      <c r="W252" t="str">
        <f t="shared" si="42"/>
        <v>32358</v>
      </c>
      <c r="X252" t="s">
        <v>2642</v>
      </c>
      <c r="Y252" s="2">
        <f t="shared" si="53"/>
        <v>0</v>
      </c>
      <c r="Z252" s="3"/>
      <c r="AA252" s="26" t="s">
        <v>722</v>
      </c>
      <c r="AB252" s="27">
        <v>27.3</v>
      </c>
      <c r="AC252" s="27"/>
      <c r="AD252" s="27">
        <v>27.3</v>
      </c>
    </row>
    <row r="253" spans="1:30" x14ac:dyDescent="0.25">
      <c r="A253" s="26" t="s">
        <v>1675</v>
      </c>
      <c r="B253" s="27">
        <v>828.69</v>
      </c>
      <c r="C253" s="27">
        <v>263215.91000000003</v>
      </c>
      <c r="D253" t="str">
        <f t="shared" si="50"/>
        <v>32416</v>
      </c>
      <c r="E253" t="s">
        <v>2642</v>
      </c>
      <c r="F253" s="3">
        <f t="shared" si="51"/>
        <v>828.69</v>
      </c>
      <c r="G253" s="2">
        <f t="shared" si="37"/>
        <v>263324.21999999997</v>
      </c>
      <c r="H253" s="3">
        <f t="shared" si="40"/>
        <v>108.30999999993946</v>
      </c>
      <c r="I253" s="2" t="str">
        <f t="shared" si="38"/>
        <v>Yes</v>
      </c>
      <c r="J253">
        <f t="shared" si="39"/>
        <v>828.69</v>
      </c>
      <c r="K253" s="3">
        <f t="shared" si="54"/>
        <v>0</v>
      </c>
      <c r="M253" t="s">
        <v>1219</v>
      </c>
      <c r="N253" s="2">
        <v>6041.25</v>
      </c>
      <c r="O253" s="2">
        <v>2119207.7400000002</v>
      </c>
      <c r="P253" s="104" t="str">
        <f>IFERROR(IF(VLOOKUP($M253,$S:$U,3,FALSE)&gt;0,VLOOKUP($M253,'District Data'!$A:$N,14,FALSE),""),"")</f>
        <v>Yes</v>
      </c>
      <c r="Q253" s="2">
        <f t="shared" si="41"/>
        <v>0</v>
      </c>
      <c r="S253" s="26" t="s">
        <v>325</v>
      </c>
      <c r="T253" s="27">
        <v>2614.52</v>
      </c>
      <c r="U253" s="27">
        <v>2769.77</v>
      </c>
      <c r="V253" s="27">
        <v>5384.29</v>
      </c>
      <c r="W253" t="str">
        <f t="shared" si="42"/>
        <v>32360</v>
      </c>
      <c r="X253" t="s">
        <v>2642</v>
      </c>
      <c r="Y253" s="2">
        <f t="shared" si="53"/>
        <v>2769.77</v>
      </c>
      <c r="Z253" s="3"/>
      <c r="AA253" s="26" t="s">
        <v>325</v>
      </c>
      <c r="AB253" s="27">
        <v>0</v>
      </c>
      <c r="AC253" s="27">
        <v>0</v>
      </c>
      <c r="AD253" s="27">
        <v>0</v>
      </c>
    </row>
    <row r="254" spans="1:30" x14ac:dyDescent="0.25">
      <c r="A254" s="26" t="s">
        <v>2403</v>
      </c>
      <c r="B254" s="27">
        <v>0</v>
      </c>
      <c r="C254" s="27">
        <v>0</v>
      </c>
      <c r="D254" t="str">
        <f t="shared" si="50"/>
        <v>32901</v>
      </c>
      <c r="E254" t="s">
        <v>2642</v>
      </c>
      <c r="F254" s="3">
        <f t="shared" si="51"/>
        <v>0</v>
      </c>
      <c r="G254" s="2">
        <f t="shared" si="37"/>
        <v>0</v>
      </c>
      <c r="H254" s="3">
        <f t="shared" si="40"/>
        <v>0</v>
      </c>
      <c r="I254" s="2" t="str">
        <f t="shared" si="38"/>
        <v/>
      </c>
      <c r="J254">
        <f t="shared" si="39"/>
        <v>0</v>
      </c>
      <c r="K254" s="3">
        <f t="shared" si="54"/>
        <v>0</v>
      </c>
      <c r="M254" t="s">
        <v>2678</v>
      </c>
      <c r="N254" s="2">
        <v>0</v>
      </c>
      <c r="O254" s="2">
        <v>0</v>
      </c>
      <c r="P254" s="104" t="str">
        <f>IFERROR(IF(VLOOKUP($M254,$S:$U,3,FALSE)&gt;0,VLOOKUP($M254,'District Data'!$A:$N,14,FALSE),""),"")</f>
        <v/>
      </c>
      <c r="Q254" s="2" t="str">
        <f t="shared" si="41"/>
        <v/>
      </c>
      <c r="S254" s="26" t="s">
        <v>465</v>
      </c>
      <c r="T254" s="27">
        <v>383.83</v>
      </c>
      <c r="U254" s="27">
        <v>3046.1799999999994</v>
      </c>
      <c r="V254" s="27">
        <v>3430.0099999999993</v>
      </c>
      <c r="W254" t="str">
        <f t="shared" si="42"/>
        <v>32361</v>
      </c>
      <c r="X254" t="s">
        <v>2642</v>
      </c>
      <c r="Y254" s="2">
        <f t="shared" si="53"/>
        <v>3046.1799999999994</v>
      </c>
      <c r="Z254" s="3"/>
      <c r="AA254" s="26" t="s">
        <v>465</v>
      </c>
      <c r="AB254" s="27">
        <v>0</v>
      </c>
      <c r="AC254" s="27">
        <v>0</v>
      </c>
      <c r="AD254" s="27">
        <v>0</v>
      </c>
    </row>
    <row r="255" spans="1:30" x14ac:dyDescent="0.25">
      <c r="A255" s="26" t="s">
        <v>2785</v>
      </c>
      <c r="B255" s="27">
        <v>27.689999999999998</v>
      </c>
      <c r="C255" s="27">
        <v>8773.8599999999988</v>
      </c>
      <c r="D255" t="str">
        <f t="shared" si="50"/>
        <v>32903</v>
      </c>
      <c r="E255" t="s">
        <v>2642</v>
      </c>
      <c r="F255" s="3">
        <f t="shared" si="51"/>
        <v>27.689999999999998</v>
      </c>
      <c r="G255" s="2">
        <f t="shared" si="37"/>
        <v>8773.8700000000008</v>
      </c>
      <c r="H255" s="3">
        <f t="shared" si="40"/>
        <v>1.0000000002037268E-2</v>
      </c>
      <c r="I255" s="2" t="str">
        <f t="shared" si="38"/>
        <v>Yes</v>
      </c>
      <c r="J255">
        <f t="shared" si="39"/>
        <v>27.69</v>
      </c>
      <c r="K255" s="3">
        <f t="shared" si="54"/>
        <v>0</v>
      </c>
      <c r="M255" t="s">
        <v>2679</v>
      </c>
      <c r="N255" s="2">
        <v>0</v>
      </c>
      <c r="O255" s="2">
        <v>0</v>
      </c>
      <c r="P255" s="104" t="str">
        <f>IFERROR(IF(VLOOKUP($M255,$S:$U,3,FALSE)&gt;0,VLOOKUP($M255,'District Data'!$A:$N,14,FALSE),""),"")</f>
        <v/>
      </c>
      <c r="Q255" s="2" t="str">
        <f t="shared" si="41"/>
        <v/>
      </c>
      <c r="S255" s="26" t="s">
        <v>1037</v>
      </c>
      <c r="T255" s="27">
        <v>593.29</v>
      </c>
      <c r="U255" s="27"/>
      <c r="V255" s="27">
        <v>593.29</v>
      </c>
      <c r="W255" t="str">
        <f t="shared" si="42"/>
        <v>32362</v>
      </c>
      <c r="X255" t="s">
        <v>2642</v>
      </c>
      <c r="Y255" s="2">
        <f t="shared" si="53"/>
        <v>0</v>
      </c>
      <c r="Z255" s="3"/>
      <c r="AA255" s="26" t="s">
        <v>1037</v>
      </c>
      <c r="AB255" s="27">
        <v>0</v>
      </c>
      <c r="AC255" s="27"/>
      <c r="AD255" s="27">
        <v>0</v>
      </c>
    </row>
    <row r="256" spans="1:30" x14ac:dyDescent="0.25">
      <c r="A256" s="26" t="s">
        <v>2388</v>
      </c>
      <c r="B256" s="27">
        <v>426.99000000000007</v>
      </c>
      <c r="C256" s="27">
        <v>135724.07999999999</v>
      </c>
      <c r="D256" t="str">
        <f t="shared" si="50"/>
        <v>32907</v>
      </c>
      <c r="E256" t="s">
        <v>2642</v>
      </c>
      <c r="F256" s="3">
        <f t="shared" si="51"/>
        <v>426.99000000000007</v>
      </c>
      <c r="G256" s="2">
        <f t="shared" si="37"/>
        <v>135724.07</v>
      </c>
      <c r="H256" s="3">
        <f t="shared" si="40"/>
        <v>-9.9999999802093953E-3</v>
      </c>
      <c r="I256" s="2" t="str">
        <f t="shared" si="38"/>
        <v>Yes</v>
      </c>
      <c r="J256">
        <f t="shared" si="39"/>
        <v>426.99</v>
      </c>
      <c r="K256" s="3">
        <f t="shared" si="54"/>
        <v>0</v>
      </c>
      <c r="M256" t="s">
        <v>1859</v>
      </c>
      <c r="N256" s="2">
        <v>82.14</v>
      </c>
      <c r="O256" s="2">
        <v>27462.75</v>
      </c>
      <c r="P256" s="104" t="str">
        <f>IFERROR(IF(VLOOKUP($M256,$S:$U,3,FALSE)&gt;0,VLOOKUP($M256,'District Data'!$A:$N,14,FALSE),""),"")</f>
        <v>Yes</v>
      </c>
      <c r="Q256" s="2">
        <f t="shared" si="41"/>
        <v>0</v>
      </c>
      <c r="S256" s="26" t="s">
        <v>2277</v>
      </c>
      <c r="T256" s="27">
        <v>1526.88</v>
      </c>
      <c r="U256" s="27">
        <v>1836.4499999999998</v>
      </c>
      <c r="V256" s="27">
        <v>3363.33</v>
      </c>
      <c r="W256" t="str">
        <f t="shared" si="42"/>
        <v>32363</v>
      </c>
      <c r="X256" t="s">
        <v>2642</v>
      </c>
      <c r="Y256" s="2">
        <f t="shared" si="53"/>
        <v>1836.4499999999998</v>
      </c>
      <c r="Z256" s="3"/>
      <c r="AA256" s="26" t="s">
        <v>2277</v>
      </c>
      <c r="AB256" s="27">
        <v>0</v>
      </c>
      <c r="AC256" s="27">
        <v>0</v>
      </c>
      <c r="AD256" s="27">
        <v>0</v>
      </c>
    </row>
    <row r="257" spans="1:30" x14ac:dyDescent="0.25">
      <c r="A257" s="26" t="s">
        <v>1452</v>
      </c>
      <c r="B257" s="27">
        <v>39.5</v>
      </c>
      <c r="C257" s="27">
        <v>12673.969999999998</v>
      </c>
      <c r="D257" t="str">
        <f t="shared" si="50"/>
        <v>33030</v>
      </c>
      <c r="E257" t="s">
        <v>2642</v>
      </c>
      <c r="F257" s="3">
        <f t="shared" si="51"/>
        <v>39.5</v>
      </c>
      <c r="G257" s="2">
        <f t="shared" si="37"/>
        <v>12673.43</v>
      </c>
      <c r="H257" s="3">
        <f t="shared" si="40"/>
        <v>-0.53999999999723514</v>
      </c>
      <c r="I257" s="2" t="str">
        <f t="shared" si="38"/>
        <v>Yes</v>
      </c>
      <c r="J257">
        <f t="shared" si="39"/>
        <v>39.5</v>
      </c>
      <c r="K257" s="3">
        <f t="shared" si="54"/>
        <v>0</v>
      </c>
      <c r="M257" t="s">
        <v>1216</v>
      </c>
      <c r="N257" s="2">
        <v>0</v>
      </c>
      <c r="O257" s="2">
        <v>0</v>
      </c>
      <c r="P257" s="104" t="str">
        <f>IFERROR(IF(VLOOKUP($M257,$S:$U,3,FALSE)&gt;0,VLOOKUP($M257,'District Data'!$A:$N,14,FALSE),""),"")</f>
        <v/>
      </c>
      <c r="Q257" s="2">
        <f t="shared" si="41"/>
        <v>0</v>
      </c>
      <c r="S257" s="26" t="s">
        <v>456</v>
      </c>
      <c r="T257" s="27">
        <v>1159.7600000000002</v>
      </c>
      <c r="U257" s="27">
        <v>1479.4099999999999</v>
      </c>
      <c r="V257" s="27">
        <v>2639.17</v>
      </c>
      <c r="W257" t="str">
        <f t="shared" si="42"/>
        <v>32414</v>
      </c>
      <c r="X257" t="s">
        <v>2642</v>
      </c>
      <c r="Y257" s="2">
        <f t="shared" si="53"/>
        <v>1479.4099999999999</v>
      </c>
      <c r="Z257" s="3"/>
      <c r="AA257" s="26" t="s">
        <v>456</v>
      </c>
      <c r="AB257" s="27">
        <v>0</v>
      </c>
      <c r="AC257" s="27">
        <v>0</v>
      </c>
      <c r="AD257" s="27">
        <v>0</v>
      </c>
    </row>
    <row r="258" spans="1:30" x14ac:dyDescent="0.25">
      <c r="A258" s="26" t="s">
        <v>336</v>
      </c>
      <c r="B258" s="27">
        <v>832.25</v>
      </c>
      <c r="C258" s="27">
        <v>264407.40999999997</v>
      </c>
      <c r="D258" t="str">
        <f t="shared" si="50"/>
        <v>33036</v>
      </c>
      <c r="E258" t="s">
        <v>2642</v>
      </c>
      <c r="F258" s="3">
        <f t="shared" si="51"/>
        <v>832.25</v>
      </c>
      <c r="G258" s="2">
        <f t="shared" si="37"/>
        <v>264407.40000000002</v>
      </c>
      <c r="H258" s="3">
        <f t="shared" si="40"/>
        <v>-9.9999999511055648E-3</v>
      </c>
      <c r="I258" s="2" t="str">
        <f t="shared" si="38"/>
        <v>Yes</v>
      </c>
      <c r="J258">
        <f t="shared" si="39"/>
        <v>832.25</v>
      </c>
      <c r="K258" s="3">
        <f t="shared" si="54"/>
        <v>0</v>
      </c>
      <c r="M258" t="s">
        <v>2525</v>
      </c>
      <c r="N258" s="2">
        <v>44.9</v>
      </c>
      <c r="O258" s="2">
        <v>14298.15</v>
      </c>
      <c r="P258" s="104" t="str">
        <f>IFERROR(IF(VLOOKUP($M258,$S:$U,3,FALSE)&gt;0,VLOOKUP($M258,'District Data'!$A:$N,14,FALSE),""),"")</f>
        <v>Yes</v>
      </c>
      <c r="Q258" s="2">
        <f t="shared" si="41"/>
        <v>0</v>
      </c>
      <c r="S258" s="26" t="s">
        <v>1675</v>
      </c>
      <c r="T258" s="27">
        <v>675.28</v>
      </c>
      <c r="U258" s="27">
        <v>828.69</v>
      </c>
      <c r="V258" s="27">
        <v>1503.97</v>
      </c>
      <c r="W258" t="str">
        <f t="shared" si="42"/>
        <v>32416</v>
      </c>
      <c r="X258" t="s">
        <v>2642</v>
      </c>
      <c r="Y258" s="2">
        <f t="shared" si="53"/>
        <v>828.69</v>
      </c>
      <c r="Z258" s="3"/>
      <c r="AA258" s="26" t="s">
        <v>1675</v>
      </c>
      <c r="AB258" s="27">
        <v>0</v>
      </c>
      <c r="AC258" s="27">
        <v>0</v>
      </c>
      <c r="AD258" s="27">
        <v>0</v>
      </c>
    </row>
    <row r="259" spans="1:30" x14ac:dyDescent="0.25">
      <c r="A259" s="26" t="s">
        <v>2258</v>
      </c>
      <c r="B259" s="27">
        <v>339.06</v>
      </c>
      <c r="C259" s="27">
        <v>107669.38</v>
      </c>
      <c r="D259" t="str">
        <f t="shared" si="50"/>
        <v>33049</v>
      </c>
      <c r="E259" t="s">
        <v>2642</v>
      </c>
      <c r="F259" s="3">
        <f t="shared" si="51"/>
        <v>339.06</v>
      </c>
      <c r="G259" s="2">
        <f t="shared" si="37"/>
        <v>107777.72</v>
      </c>
      <c r="H259" s="3">
        <f t="shared" si="40"/>
        <v>108.33999999999651</v>
      </c>
      <c r="I259" s="2" t="str">
        <f t="shared" si="38"/>
        <v>Yes</v>
      </c>
      <c r="J259">
        <f t="shared" si="39"/>
        <v>339.06</v>
      </c>
      <c r="K259" s="3">
        <f t="shared" si="54"/>
        <v>0</v>
      </c>
      <c r="M259" t="s">
        <v>1999</v>
      </c>
      <c r="N259" s="2">
        <v>786.29</v>
      </c>
      <c r="O259" s="2">
        <v>249784.29</v>
      </c>
      <c r="P259" s="104" t="str">
        <f>IFERROR(IF(VLOOKUP($M259,$S:$U,3,FALSE)&gt;0,VLOOKUP($M259,'District Data'!$A:$N,14,FALSE),""),"")</f>
        <v>Yes</v>
      </c>
      <c r="Q259" s="2">
        <f t="shared" si="41"/>
        <v>0</v>
      </c>
      <c r="S259" s="26" t="s">
        <v>2403</v>
      </c>
      <c r="T259" s="27">
        <v>761.33</v>
      </c>
      <c r="U259" s="27"/>
      <c r="V259" s="27">
        <v>761.33</v>
      </c>
      <c r="W259" t="str">
        <f t="shared" si="42"/>
        <v>32901</v>
      </c>
      <c r="X259" t="s">
        <v>2642</v>
      </c>
      <c r="Y259" s="2">
        <f t="shared" si="53"/>
        <v>0</v>
      </c>
      <c r="Z259" s="3"/>
      <c r="AA259" s="26" t="s">
        <v>2403</v>
      </c>
      <c r="AB259" s="27">
        <v>0</v>
      </c>
      <c r="AC259" s="27"/>
      <c r="AD259" s="27">
        <v>0</v>
      </c>
    </row>
    <row r="260" spans="1:30" x14ac:dyDescent="0.25">
      <c r="A260" s="26" t="s">
        <v>2163</v>
      </c>
      <c r="B260" s="27">
        <v>199.98000000000002</v>
      </c>
      <c r="C260" s="27">
        <v>63475.090000000004</v>
      </c>
      <c r="D260" t="str">
        <f t="shared" si="50"/>
        <v>33070</v>
      </c>
      <c r="E260" t="s">
        <v>2642</v>
      </c>
      <c r="F260" s="3">
        <f t="shared" si="51"/>
        <v>199.98000000000002</v>
      </c>
      <c r="G260" s="2">
        <f t="shared" ref="G260:G323" si="55">VLOOKUP($D260,$M:$P,3,FALSE)</f>
        <v>63583.43</v>
      </c>
      <c r="H260" s="3">
        <f t="shared" si="40"/>
        <v>108.33999999999651</v>
      </c>
      <c r="I260" s="2" t="str">
        <f t="shared" ref="I260:I319" si="56">VLOOKUP($D260,$M:$P,4,FALSE)</f>
        <v>Yes</v>
      </c>
      <c r="J260">
        <f t="shared" ref="J260:J323" si="57">VLOOKUP(A260,$M:$N,2,FALSE)</f>
        <v>199.98</v>
      </c>
      <c r="K260" s="3">
        <f t="shared" si="54"/>
        <v>0</v>
      </c>
      <c r="M260" t="s">
        <v>573</v>
      </c>
      <c r="N260" s="2">
        <v>8188.03</v>
      </c>
      <c r="O260" s="2">
        <v>3007567.64</v>
      </c>
      <c r="P260" s="104" t="str">
        <f>IFERROR(IF(VLOOKUP($M260,$S:$U,3,FALSE)&gt;0,VLOOKUP($M260,'District Data'!$A:$N,14,FALSE),""),"")</f>
        <v>Yes</v>
      </c>
      <c r="Q260" s="2">
        <f t="shared" si="41"/>
        <v>0</v>
      </c>
      <c r="S260" s="26" t="s">
        <v>2785</v>
      </c>
      <c r="T260" s="27"/>
      <c r="U260" s="27">
        <v>27.689999999999998</v>
      </c>
      <c r="V260" s="27">
        <v>27.689999999999998</v>
      </c>
      <c r="W260" t="str">
        <f t="shared" si="42"/>
        <v>32903</v>
      </c>
      <c r="X260" t="s">
        <v>2642</v>
      </c>
      <c r="Y260" s="2">
        <f t="shared" si="53"/>
        <v>27.689999999999998</v>
      </c>
      <c r="Z260" s="3"/>
      <c r="AA260" s="26" t="s">
        <v>2785</v>
      </c>
      <c r="AB260" s="27"/>
      <c r="AC260" s="27">
        <v>0</v>
      </c>
      <c r="AD260" s="27">
        <v>0</v>
      </c>
    </row>
    <row r="261" spans="1:30" x14ac:dyDescent="0.25">
      <c r="A261" s="26" t="s">
        <v>405</v>
      </c>
      <c r="B261" s="27">
        <v>1678.29</v>
      </c>
      <c r="C261" s="27">
        <v>551767.22</v>
      </c>
      <c r="D261" t="str">
        <f t="shared" si="50"/>
        <v>33115</v>
      </c>
      <c r="E261" t="s">
        <v>2642</v>
      </c>
      <c r="F261" s="3">
        <f t="shared" si="51"/>
        <v>1678.29</v>
      </c>
      <c r="G261" s="2">
        <f t="shared" si="55"/>
        <v>551655.15</v>
      </c>
      <c r="H261" s="3">
        <f t="shared" ref="H261:H323" si="58">G261-C261</f>
        <v>-112.06999999994878</v>
      </c>
      <c r="I261" s="2" t="str">
        <f t="shared" si="56"/>
        <v>Yes</v>
      </c>
      <c r="J261">
        <f t="shared" si="57"/>
        <v>1678.29</v>
      </c>
      <c r="K261" s="3">
        <f t="shared" si="54"/>
        <v>0</v>
      </c>
      <c r="M261" t="s">
        <v>986</v>
      </c>
      <c r="N261" s="2">
        <v>0</v>
      </c>
      <c r="O261" s="2">
        <v>0</v>
      </c>
      <c r="P261" s="104" t="str">
        <f>IFERROR(IF(VLOOKUP($M261,$S:$U,3,FALSE)&gt;0,VLOOKUP($M261,'District Data'!$A:$N,14,FALSE),""),"")</f>
        <v/>
      </c>
      <c r="Q261" s="2">
        <f t="shared" ref="Q261:Q324" si="59">IFERROR(VLOOKUP(M261,$S:$U,3,FALSE)-N261,"")</f>
        <v>0</v>
      </c>
      <c r="S261" s="26" t="s">
        <v>2388</v>
      </c>
      <c r="T261" s="27"/>
      <c r="U261" s="27">
        <v>426.99000000000007</v>
      </c>
      <c r="V261" s="27">
        <v>426.99000000000007</v>
      </c>
      <c r="W261" t="str">
        <f t="shared" ref="W261:W314" si="60">S261</f>
        <v>32907</v>
      </c>
      <c r="X261" t="s">
        <v>2642</v>
      </c>
      <c r="Y261" s="2">
        <f t="shared" si="53"/>
        <v>426.99000000000007</v>
      </c>
      <c r="Z261" s="3"/>
      <c r="AA261" s="26" t="s">
        <v>2388</v>
      </c>
      <c r="AB261" s="27"/>
      <c r="AC261" s="27">
        <v>0</v>
      </c>
      <c r="AD261" s="27">
        <v>0</v>
      </c>
    </row>
    <row r="262" spans="1:30" x14ac:dyDescent="0.25">
      <c r="A262" s="26" t="s">
        <v>1061</v>
      </c>
      <c r="B262" s="27">
        <v>99.2</v>
      </c>
      <c r="C262" s="27">
        <v>31520.920000000002</v>
      </c>
      <c r="D262" t="str">
        <f t="shared" si="50"/>
        <v>33183</v>
      </c>
      <c r="E262" t="s">
        <v>2642</v>
      </c>
      <c r="F262" s="3">
        <f t="shared" si="51"/>
        <v>99.2</v>
      </c>
      <c r="G262" s="2">
        <f t="shared" si="55"/>
        <v>31520.92</v>
      </c>
      <c r="H262" s="3">
        <f t="shared" si="58"/>
        <v>0</v>
      </c>
      <c r="I262" s="2" t="str">
        <f t="shared" si="56"/>
        <v>Yes</v>
      </c>
      <c r="J262">
        <f t="shared" si="57"/>
        <v>99.2</v>
      </c>
      <c r="K262" s="3">
        <f t="shared" si="54"/>
        <v>0</v>
      </c>
      <c r="M262" t="s">
        <v>1229</v>
      </c>
      <c r="N262" s="2">
        <v>8263.39</v>
      </c>
      <c r="O262" s="2">
        <v>3035241.57</v>
      </c>
      <c r="P262" s="104" t="str">
        <f>IFERROR(IF(VLOOKUP($M262,$S:$U,3,FALSE)&gt;0,VLOOKUP($M262,'District Data'!$A:$N,14,FALSE),""),"")</f>
        <v>Yes</v>
      </c>
      <c r="Q262" s="2">
        <f t="shared" si="59"/>
        <v>1.8189894035458565E-12</v>
      </c>
      <c r="S262" s="26" t="s">
        <v>1452</v>
      </c>
      <c r="T262" s="27"/>
      <c r="U262" s="27">
        <v>39.5</v>
      </c>
      <c r="V262" s="27">
        <v>39.5</v>
      </c>
      <c r="W262" t="str">
        <f t="shared" si="60"/>
        <v>33030</v>
      </c>
      <c r="X262" t="s">
        <v>2642</v>
      </c>
      <c r="Y262" s="2">
        <f t="shared" si="53"/>
        <v>39.5</v>
      </c>
      <c r="Z262" s="3"/>
      <c r="AA262" s="26" t="s">
        <v>1452</v>
      </c>
      <c r="AB262" s="27"/>
      <c r="AC262" s="27">
        <v>0</v>
      </c>
      <c r="AD262" s="27">
        <v>0</v>
      </c>
    </row>
    <row r="263" spans="1:30" x14ac:dyDescent="0.25">
      <c r="A263" s="26" t="s">
        <v>2009</v>
      </c>
      <c r="B263" s="27">
        <v>82</v>
      </c>
      <c r="C263" s="27">
        <v>26104.959999999999</v>
      </c>
      <c r="D263" t="str">
        <f t="shared" si="50"/>
        <v>33202</v>
      </c>
      <c r="E263" t="s">
        <v>2642</v>
      </c>
      <c r="F263" s="3">
        <f t="shared" si="51"/>
        <v>82</v>
      </c>
      <c r="G263" s="2">
        <f t="shared" si="55"/>
        <v>26104.95</v>
      </c>
      <c r="H263" s="3">
        <f t="shared" si="58"/>
        <v>-9.9999999983992893E-3</v>
      </c>
      <c r="I263" s="2" t="str">
        <f t="shared" si="56"/>
        <v>Yes</v>
      </c>
      <c r="J263">
        <f t="shared" si="57"/>
        <v>82</v>
      </c>
      <c r="K263" s="3">
        <f t="shared" si="54"/>
        <v>0</v>
      </c>
      <c r="M263" t="s">
        <v>497</v>
      </c>
      <c r="N263" s="2">
        <v>3684.03</v>
      </c>
      <c r="O263" s="2">
        <v>1353142.49</v>
      </c>
      <c r="P263" s="104" t="str">
        <f>IFERROR(IF(VLOOKUP($M263,$S:$U,3,FALSE)&gt;0,VLOOKUP($M263,'District Data'!$A:$N,14,FALSE),""),"")</f>
        <v>Yes</v>
      </c>
      <c r="Q263" s="2">
        <f t="shared" si="59"/>
        <v>0</v>
      </c>
      <c r="S263" s="26" t="s">
        <v>336</v>
      </c>
      <c r="T263" s="27"/>
      <c r="U263" s="27">
        <v>832.25</v>
      </c>
      <c r="V263" s="27">
        <v>832.25</v>
      </c>
      <c r="W263" t="str">
        <f t="shared" si="60"/>
        <v>33036</v>
      </c>
      <c r="X263" t="s">
        <v>2642</v>
      </c>
      <c r="Y263" s="2">
        <f t="shared" si="53"/>
        <v>832.25</v>
      </c>
      <c r="Z263" s="3"/>
      <c r="AA263" s="26" t="s">
        <v>336</v>
      </c>
      <c r="AB263" s="27"/>
      <c r="AC263" s="27">
        <v>14.4</v>
      </c>
      <c r="AD263" s="27">
        <v>14.4</v>
      </c>
    </row>
    <row r="264" spans="1:30" x14ac:dyDescent="0.25">
      <c r="A264" s="26" t="s">
        <v>637</v>
      </c>
      <c r="B264" s="27">
        <v>34.799999999999997</v>
      </c>
      <c r="C264" s="27">
        <v>11048.58</v>
      </c>
      <c r="D264" t="str">
        <f t="shared" si="50"/>
        <v>33205</v>
      </c>
      <c r="E264" t="s">
        <v>2642</v>
      </c>
      <c r="F264" s="3">
        <f t="shared" si="51"/>
        <v>34.799999999999997</v>
      </c>
      <c r="G264" s="2">
        <f t="shared" si="55"/>
        <v>11048.57</v>
      </c>
      <c r="H264" s="3">
        <f t="shared" si="58"/>
        <v>-1.0000000000218279E-2</v>
      </c>
      <c r="I264" s="2" t="str">
        <f t="shared" si="56"/>
        <v>Yes</v>
      </c>
      <c r="J264">
        <f t="shared" si="57"/>
        <v>34.799999999999997</v>
      </c>
      <c r="K264" s="3">
        <f t="shared" si="54"/>
        <v>0</v>
      </c>
      <c r="M264" t="s">
        <v>29</v>
      </c>
      <c r="N264" s="2">
        <v>61.8</v>
      </c>
      <c r="O264" s="2">
        <v>22321.78</v>
      </c>
      <c r="P264" s="104" t="str">
        <f>IFERROR(IF(VLOOKUP($M264,$S:$U,3,FALSE)&gt;0,VLOOKUP($M264,'District Data'!$A:$N,14,FALSE),""),"")</f>
        <v>Yes</v>
      </c>
      <c r="Q264" s="2">
        <f t="shared" si="59"/>
        <v>0</v>
      </c>
      <c r="S264" s="26" t="s">
        <v>2258</v>
      </c>
      <c r="T264" s="27">
        <v>73.099999999999994</v>
      </c>
      <c r="U264" s="27">
        <v>339.06</v>
      </c>
      <c r="V264" s="27">
        <v>412.15999999999997</v>
      </c>
      <c r="W264" t="str">
        <f t="shared" si="60"/>
        <v>33049</v>
      </c>
      <c r="X264" t="s">
        <v>2642</v>
      </c>
      <c r="Y264" s="2">
        <f t="shared" si="53"/>
        <v>339.06</v>
      </c>
      <c r="Z264" s="3"/>
      <c r="AA264" s="26" t="s">
        <v>2258</v>
      </c>
      <c r="AB264" s="27">
        <v>0</v>
      </c>
      <c r="AC264" s="27">
        <v>0</v>
      </c>
      <c r="AD264" s="27">
        <v>0</v>
      </c>
    </row>
    <row r="265" spans="1:30" x14ac:dyDescent="0.25">
      <c r="A265" s="26" t="s">
        <v>398</v>
      </c>
      <c r="B265" s="27">
        <v>112.14</v>
      </c>
      <c r="C265" s="27">
        <v>35637.050000000003</v>
      </c>
      <c r="D265" t="str">
        <f t="shared" si="50"/>
        <v>33206</v>
      </c>
      <c r="E265" t="s">
        <v>2642</v>
      </c>
      <c r="F265" s="3">
        <f t="shared" si="51"/>
        <v>112.14</v>
      </c>
      <c r="G265" s="2">
        <f t="shared" si="55"/>
        <v>35637.050000000003</v>
      </c>
      <c r="H265" s="3">
        <f t="shared" si="58"/>
        <v>0</v>
      </c>
      <c r="I265" s="2" t="str">
        <f t="shared" si="56"/>
        <v>Yes</v>
      </c>
      <c r="J265">
        <f>VLOOKUP(A265,$M:$N,2,FALSE)</f>
        <v>112.14</v>
      </c>
      <c r="K265" s="3">
        <f t="shared" si="54"/>
        <v>0</v>
      </c>
      <c r="M265" t="s">
        <v>1105</v>
      </c>
      <c r="N265" s="2">
        <v>6005.19</v>
      </c>
      <c r="O265" s="2">
        <v>2205775</v>
      </c>
      <c r="P265" s="104" t="str">
        <f>IFERROR(IF(VLOOKUP($M265,$S:$U,3,FALSE)&gt;0,VLOOKUP($M265,'District Data'!$A:$N,14,FALSE),""),"")</f>
        <v>Yes</v>
      </c>
      <c r="Q265" s="2">
        <f t="shared" si="59"/>
        <v>9.0949470177292824E-13</v>
      </c>
      <c r="S265" s="26" t="s">
        <v>2163</v>
      </c>
      <c r="T265" s="27">
        <v>807.61</v>
      </c>
      <c r="U265" s="27">
        <v>199.98000000000002</v>
      </c>
      <c r="V265" s="27">
        <v>1007.59</v>
      </c>
      <c r="W265" t="str">
        <f t="shared" si="60"/>
        <v>33070</v>
      </c>
      <c r="X265" t="s">
        <v>2642</v>
      </c>
      <c r="Y265" s="2">
        <f t="shared" si="53"/>
        <v>199.98000000000002</v>
      </c>
      <c r="Z265" s="3"/>
      <c r="AA265" s="26" t="s">
        <v>2163</v>
      </c>
      <c r="AB265" s="27">
        <v>0</v>
      </c>
      <c r="AC265" s="27">
        <v>13</v>
      </c>
      <c r="AD265" s="27">
        <v>13</v>
      </c>
    </row>
    <row r="266" spans="1:30" x14ac:dyDescent="0.25">
      <c r="A266" s="26" t="s">
        <v>1100</v>
      </c>
      <c r="B266" s="27">
        <v>497.29</v>
      </c>
      <c r="C266" s="27">
        <v>157929.53</v>
      </c>
      <c r="D266" t="str">
        <f t="shared" si="50"/>
        <v>33207</v>
      </c>
      <c r="E266" t="s">
        <v>2642</v>
      </c>
      <c r="F266" s="3">
        <f t="shared" si="51"/>
        <v>497.29</v>
      </c>
      <c r="G266" s="2">
        <f t="shared" si="55"/>
        <v>158037.85</v>
      </c>
      <c r="H266" s="3">
        <f t="shared" si="58"/>
        <v>108.32000000000698</v>
      </c>
      <c r="I266" s="2" t="str">
        <f t="shared" si="56"/>
        <v>Yes</v>
      </c>
      <c r="J266">
        <f t="shared" si="57"/>
        <v>497.29</v>
      </c>
      <c r="K266" s="3">
        <f t="shared" si="54"/>
        <v>0</v>
      </c>
      <c r="M266" t="s">
        <v>833</v>
      </c>
      <c r="N266" s="2">
        <v>23.98</v>
      </c>
      <c r="O266" s="2">
        <v>8765.49</v>
      </c>
      <c r="P266" s="104" t="str">
        <f>IFERROR(IF(VLOOKUP($M266,$S:$U,3,FALSE)&gt;0,VLOOKUP($M266,'District Data'!$A:$N,14,FALSE),""),"")</f>
        <v>Yes</v>
      </c>
      <c r="Q266" s="2">
        <f t="shared" si="59"/>
        <v>0</v>
      </c>
      <c r="S266" s="26" t="s">
        <v>405</v>
      </c>
      <c r="T266" s="27">
        <v>15.07</v>
      </c>
      <c r="U266" s="27">
        <v>1678.29</v>
      </c>
      <c r="V266" s="27">
        <v>1693.36</v>
      </c>
      <c r="W266" t="str">
        <f t="shared" si="60"/>
        <v>33115</v>
      </c>
      <c r="X266" t="s">
        <v>2642</v>
      </c>
      <c r="Y266" s="2">
        <f t="shared" si="53"/>
        <v>1678.29</v>
      </c>
      <c r="Z266" s="3"/>
      <c r="AA266" s="26" t="s">
        <v>405</v>
      </c>
      <c r="AB266" s="27">
        <v>0</v>
      </c>
      <c r="AC266" s="27">
        <v>55.7</v>
      </c>
      <c r="AD266" s="27">
        <v>55.7</v>
      </c>
    </row>
    <row r="267" spans="1:30" x14ac:dyDescent="0.25">
      <c r="A267" s="26" t="s">
        <v>1342</v>
      </c>
      <c r="B267" s="27">
        <v>158.44999999999999</v>
      </c>
      <c r="C267" s="27">
        <v>50368.49</v>
      </c>
      <c r="D267" t="str">
        <f t="shared" si="50"/>
        <v>33211</v>
      </c>
      <c r="E267" t="s">
        <v>2642</v>
      </c>
      <c r="F267" s="3">
        <f t="shared" si="51"/>
        <v>158.44999999999999</v>
      </c>
      <c r="G267" s="2">
        <f t="shared" si="55"/>
        <v>50368.47</v>
      </c>
      <c r="H267" s="3">
        <f t="shared" si="58"/>
        <v>-1.9999999996798579E-2</v>
      </c>
      <c r="I267" s="2" t="str">
        <f t="shared" si="56"/>
        <v>Yes</v>
      </c>
      <c r="J267">
        <f t="shared" si="57"/>
        <v>158.44999999999999</v>
      </c>
      <c r="K267" s="3">
        <f t="shared" si="54"/>
        <v>0</v>
      </c>
      <c r="M267" t="s">
        <v>1163</v>
      </c>
      <c r="N267" s="2">
        <v>605.02</v>
      </c>
      <c r="O267" s="2">
        <v>222268</v>
      </c>
      <c r="P267" s="104" t="str">
        <f>IFERROR(IF(VLOOKUP($M267,$S:$U,3,FALSE)&gt;0,VLOOKUP($M267,'District Data'!$A:$N,14,FALSE),""),"")</f>
        <v>Yes</v>
      </c>
      <c r="Q267" s="2">
        <f t="shared" si="59"/>
        <v>0</v>
      </c>
      <c r="S267" s="26" t="s">
        <v>1061</v>
      </c>
      <c r="T267" s="27">
        <v>146.81</v>
      </c>
      <c r="U267" s="27">
        <v>99.2</v>
      </c>
      <c r="V267" s="27">
        <v>246.01</v>
      </c>
      <c r="W267" t="str">
        <f t="shared" si="60"/>
        <v>33183</v>
      </c>
      <c r="X267" t="s">
        <v>2642</v>
      </c>
      <c r="Y267" s="2">
        <f t="shared" si="53"/>
        <v>99.2</v>
      </c>
      <c r="Z267" s="3"/>
      <c r="AA267" s="26" t="s">
        <v>1061</v>
      </c>
      <c r="AB267" s="27">
        <v>0</v>
      </c>
      <c r="AC267" s="27">
        <v>0</v>
      </c>
      <c r="AD267" s="27">
        <v>0</v>
      </c>
    </row>
    <row r="268" spans="1:30" x14ac:dyDescent="0.25">
      <c r="A268" s="26" t="s">
        <v>951</v>
      </c>
      <c r="B268" s="27">
        <v>738.24</v>
      </c>
      <c r="C268" s="27">
        <v>236653.47999999998</v>
      </c>
      <c r="D268" t="str">
        <f t="shared" si="50"/>
        <v>33212</v>
      </c>
      <c r="E268" t="s">
        <v>2642</v>
      </c>
      <c r="F268" s="3">
        <f t="shared" si="51"/>
        <v>738.24</v>
      </c>
      <c r="G268" s="2">
        <f t="shared" si="55"/>
        <v>236643.41</v>
      </c>
      <c r="H268" s="3">
        <f t="shared" si="58"/>
        <v>-10.069999999977881</v>
      </c>
      <c r="I268" s="2" t="str">
        <f t="shared" si="56"/>
        <v>Yes</v>
      </c>
      <c r="J268">
        <f t="shared" si="57"/>
        <v>738.24</v>
      </c>
      <c r="K268" s="3">
        <f t="shared" si="54"/>
        <v>0</v>
      </c>
      <c r="M268" t="s">
        <v>1866</v>
      </c>
      <c r="N268" s="2">
        <v>32.1</v>
      </c>
      <c r="O268" s="2">
        <v>12122.12</v>
      </c>
      <c r="P268" s="104" t="str">
        <f>IFERROR(IF(VLOOKUP($M268,$S:$U,3,FALSE)&gt;0,VLOOKUP($M268,'District Data'!$A:$N,14,FALSE),""),"")</f>
        <v>Yes</v>
      </c>
      <c r="Q268" s="2">
        <f t="shared" si="59"/>
        <v>0</v>
      </c>
      <c r="S268" s="26" t="s">
        <v>2009</v>
      </c>
      <c r="T268" s="27"/>
      <c r="U268" s="27">
        <v>82</v>
      </c>
      <c r="V268" s="27">
        <v>82</v>
      </c>
      <c r="W268" t="str">
        <f t="shared" si="60"/>
        <v>33202</v>
      </c>
      <c r="X268" t="s">
        <v>2642</v>
      </c>
      <c r="Y268" s="2">
        <f t="shared" si="53"/>
        <v>82</v>
      </c>
      <c r="Z268" s="3"/>
      <c r="AA268" s="26" t="s">
        <v>2009</v>
      </c>
      <c r="AB268" s="27"/>
      <c r="AC268" s="27">
        <v>0</v>
      </c>
      <c r="AD268" s="27">
        <v>0</v>
      </c>
    </row>
    <row r="269" spans="1:30" x14ac:dyDescent="0.25">
      <c r="A269" s="26" t="s">
        <v>2370</v>
      </c>
      <c r="B269" s="27">
        <v>645.57000000000005</v>
      </c>
      <c r="C269" s="27">
        <v>215827.61</v>
      </c>
      <c r="D269" t="str">
        <f t="shared" si="50"/>
        <v>34002</v>
      </c>
      <c r="E269" t="s">
        <v>2642</v>
      </c>
      <c r="F269" s="3">
        <f t="shared" si="51"/>
        <v>645.57000000000005</v>
      </c>
      <c r="G269" s="2">
        <f t="shared" si="55"/>
        <v>215827.62</v>
      </c>
      <c r="H269" s="3">
        <f t="shared" si="58"/>
        <v>1.0000000009313226E-2</v>
      </c>
      <c r="I269" s="2" t="str">
        <f t="shared" si="56"/>
        <v>Yes</v>
      </c>
      <c r="J269">
        <f t="shared" si="57"/>
        <v>645.57000000000005</v>
      </c>
      <c r="K269" s="3">
        <f t="shared" si="54"/>
        <v>0</v>
      </c>
      <c r="M269" t="s">
        <v>1027</v>
      </c>
      <c r="N269" s="2">
        <v>429.03</v>
      </c>
      <c r="O269" s="2">
        <v>150440.91</v>
      </c>
      <c r="P269" s="104" t="str">
        <f>IFERROR(IF(VLOOKUP($M269,$S:$U,3,FALSE)&gt;0,VLOOKUP($M269,'District Data'!$A:$N,14,FALSE),""),"")</f>
        <v>Yes</v>
      </c>
      <c r="Q269" s="2">
        <f t="shared" si="59"/>
        <v>0</v>
      </c>
      <c r="S269" s="26" t="s">
        <v>637</v>
      </c>
      <c r="T269" s="27"/>
      <c r="U269" s="27">
        <v>34.799999999999997</v>
      </c>
      <c r="V269" s="27">
        <v>34.799999999999997</v>
      </c>
      <c r="W269" t="str">
        <f t="shared" si="60"/>
        <v>33205</v>
      </c>
      <c r="X269" t="s">
        <v>2642</v>
      </c>
      <c r="Y269" s="2">
        <f t="shared" si="53"/>
        <v>34.799999999999997</v>
      </c>
      <c r="Z269" s="3"/>
      <c r="AA269" s="26" t="s">
        <v>637</v>
      </c>
      <c r="AB269" s="27"/>
      <c r="AC269" s="27">
        <v>0</v>
      </c>
      <c r="AD269" s="27">
        <v>0</v>
      </c>
    </row>
    <row r="270" spans="1:30" x14ac:dyDescent="0.25">
      <c r="A270" s="26" t="s">
        <v>1320</v>
      </c>
      <c r="B270" s="27">
        <v>3942.6600000000003</v>
      </c>
      <c r="C270" s="27">
        <v>1252821</v>
      </c>
      <c r="D270" t="str">
        <f t="shared" si="50"/>
        <v>34003</v>
      </c>
      <c r="E270" t="s">
        <v>2642</v>
      </c>
      <c r="F270" s="3">
        <f t="shared" si="51"/>
        <v>3942.6600000000003</v>
      </c>
      <c r="G270" s="2">
        <f t="shared" si="55"/>
        <v>1252712.69</v>
      </c>
      <c r="H270" s="3">
        <f t="shared" si="58"/>
        <v>-108.31000000005588</v>
      </c>
      <c r="I270" s="2" t="str">
        <f t="shared" si="56"/>
        <v>Yes</v>
      </c>
      <c r="J270">
        <f t="shared" si="57"/>
        <v>3942.66</v>
      </c>
      <c r="K270" s="3">
        <f t="shared" si="54"/>
        <v>0</v>
      </c>
      <c r="M270" t="s">
        <v>2003</v>
      </c>
      <c r="N270" s="2">
        <v>1967.29</v>
      </c>
      <c r="O270" s="2">
        <v>722652.69</v>
      </c>
      <c r="P270" s="104" t="str">
        <f>IFERROR(IF(VLOOKUP($M270,$S:$U,3,FALSE)&gt;0,VLOOKUP($M270,'District Data'!$A:$N,14,FALSE),""),"")</f>
        <v>Yes</v>
      </c>
      <c r="Q270" s="2">
        <f t="shared" si="59"/>
        <v>0</v>
      </c>
      <c r="S270" s="26" t="s">
        <v>398</v>
      </c>
      <c r="T270" s="27"/>
      <c r="U270" s="27">
        <v>112.14</v>
      </c>
      <c r="V270" s="27">
        <v>112.14</v>
      </c>
      <c r="W270" t="str">
        <f t="shared" si="60"/>
        <v>33206</v>
      </c>
      <c r="X270" t="s">
        <v>2642</v>
      </c>
      <c r="Y270" s="2">
        <f t="shared" si="53"/>
        <v>112.14</v>
      </c>
      <c r="Z270" s="3"/>
      <c r="AA270" s="26" t="s">
        <v>398</v>
      </c>
      <c r="AB270" s="27"/>
      <c r="AC270" s="27">
        <v>4.45</v>
      </c>
      <c r="AD270" s="27">
        <v>4.45</v>
      </c>
    </row>
    <row r="271" spans="1:30" x14ac:dyDescent="0.25">
      <c r="A271" s="26" t="s">
        <v>2136</v>
      </c>
      <c r="B271" s="27">
        <v>0</v>
      </c>
      <c r="C271" s="27">
        <v>0</v>
      </c>
      <c r="D271" t="str">
        <f t="shared" si="50"/>
        <v>34033</v>
      </c>
      <c r="E271" t="s">
        <v>2642</v>
      </c>
      <c r="F271" s="3">
        <f t="shared" si="51"/>
        <v>0</v>
      </c>
      <c r="G271" s="2">
        <f t="shared" si="55"/>
        <v>0</v>
      </c>
      <c r="H271" s="3">
        <f t="shared" si="58"/>
        <v>0</v>
      </c>
      <c r="I271" s="2" t="str">
        <f t="shared" si="56"/>
        <v/>
      </c>
      <c r="J271">
        <f t="shared" si="57"/>
        <v>0</v>
      </c>
      <c r="K271" s="3">
        <f t="shared" si="54"/>
        <v>0</v>
      </c>
      <c r="M271" t="s">
        <v>444</v>
      </c>
      <c r="N271" s="2">
        <v>333.63</v>
      </c>
      <c r="O271" s="2">
        <v>117076.03</v>
      </c>
      <c r="P271" s="104" t="str">
        <f>IFERROR(IF(VLOOKUP($M271,$S:$U,3,FALSE)&gt;0,VLOOKUP($M271,'District Data'!$A:$N,14,FALSE),""),"")</f>
        <v>Yes</v>
      </c>
      <c r="Q271" s="2">
        <f t="shared" si="59"/>
        <v>0</v>
      </c>
      <c r="S271" s="26" t="s">
        <v>1100</v>
      </c>
      <c r="T271" s="27"/>
      <c r="U271" s="27">
        <v>497.29</v>
      </c>
      <c r="V271" s="27">
        <v>497.29</v>
      </c>
      <c r="W271" t="str">
        <f t="shared" si="60"/>
        <v>33207</v>
      </c>
      <c r="X271" t="s">
        <v>2642</v>
      </c>
      <c r="Y271" s="2">
        <f t="shared" si="53"/>
        <v>497.29</v>
      </c>
      <c r="Z271" s="3"/>
      <c r="AA271" s="26" t="s">
        <v>1100</v>
      </c>
      <c r="AB271" s="27"/>
      <c r="AC271" s="27">
        <v>0</v>
      </c>
      <c r="AD271" s="27">
        <v>0</v>
      </c>
    </row>
    <row r="272" spans="1:30" x14ac:dyDescent="0.25">
      <c r="A272" s="26" t="s">
        <v>1422</v>
      </c>
      <c r="B272" s="27">
        <v>610.65000000000009</v>
      </c>
      <c r="C272" s="27">
        <v>200693.55</v>
      </c>
      <c r="D272" t="str">
        <f t="shared" si="50"/>
        <v>34111</v>
      </c>
      <c r="E272" t="s">
        <v>2642</v>
      </c>
      <c r="F272" s="3">
        <f t="shared" si="51"/>
        <v>610.65000000000009</v>
      </c>
      <c r="G272" s="2">
        <f t="shared" si="55"/>
        <v>200693.56</v>
      </c>
      <c r="H272" s="3">
        <f t="shared" si="58"/>
        <v>1.0000000009313226E-2</v>
      </c>
      <c r="I272" s="2" t="str">
        <f t="shared" si="56"/>
        <v>Yes</v>
      </c>
      <c r="J272">
        <f t="shared" si="57"/>
        <v>610.65</v>
      </c>
      <c r="K272" s="3">
        <f t="shared" si="54"/>
        <v>0</v>
      </c>
      <c r="M272" t="s">
        <v>754</v>
      </c>
      <c r="N272" s="2">
        <v>740.67</v>
      </c>
      <c r="O272" s="2">
        <v>259863.36</v>
      </c>
      <c r="P272" s="104" t="str">
        <f>IFERROR(IF(VLOOKUP($M272,$S:$U,3,FALSE)&gt;0,VLOOKUP($M272,'District Data'!$A:$N,14,FALSE),""),"")</f>
        <v>Yes</v>
      </c>
      <c r="Q272" s="2">
        <f t="shared" si="59"/>
        <v>0</v>
      </c>
      <c r="S272" s="26" t="s">
        <v>1342</v>
      </c>
      <c r="T272" s="27">
        <v>105.04</v>
      </c>
      <c r="U272" s="27">
        <v>158.44999999999999</v>
      </c>
      <c r="V272" s="27">
        <v>263.49</v>
      </c>
      <c r="W272" t="str">
        <f t="shared" si="60"/>
        <v>33211</v>
      </c>
      <c r="X272" t="s">
        <v>2642</v>
      </c>
      <c r="Y272" s="2">
        <f t="shared" si="53"/>
        <v>158.44999999999999</v>
      </c>
      <c r="Z272" s="3"/>
      <c r="AA272" s="26" t="s">
        <v>1342</v>
      </c>
      <c r="AB272" s="27">
        <v>0</v>
      </c>
      <c r="AC272" s="27">
        <v>0</v>
      </c>
      <c r="AD272" s="27">
        <v>0</v>
      </c>
    </row>
    <row r="273" spans="1:30" x14ac:dyDescent="0.25">
      <c r="A273" s="26" t="s">
        <v>1608</v>
      </c>
      <c r="B273" s="27">
        <v>0</v>
      </c>
      <c r="C273" s="27">
        <v>0</v>
      </c>
      <c r="D273" t="str">
        <f t="shared" si="50"/>
        <v>34307</v>
      </c>
      <c r="E273" t="s">
        <v>2642</v>
      </c>
      <c r="F273" s="3">
        <f t="shared" si="51"/>
        <v>0</v>
      </c>
      <c r="G273" s="2">
        <f t="shared" si="55"/>
        <v>0</v>
      </c>
      <c r="H273" s="3">
        <f t="shared" si="58"/>
        <v>0</v>
      </c>
      <c r="I273" s="2" t="str">
        <f t="shared" si="56"/>
        <v/>
      </c>
      <c r="J273">
        <f t="shared" si="57"/>
        <v>0</v>
      </c>
      <c r="K273" s="3">
        <f t="shared" si="54"/>
        <v>0</v>
      </c>
      <c r="M273" t="s">
        <v>1979</v>
      </c>
      <c r="N273" s="2">
        <v>0</v>
      </c>
      <c r="O273" s="2">
        <v>0</v>
      </c>
      <c r="P273" s="104" t="str">
        <f>IFERROR(IF(VLOOKUP($M273,$S:$U,3,FALSE)&gt;0,VLOOKUP($M273,'District Data'!$A:$N,14,FALSE),""),"")</f>
        <v/>
      </c>
      <c r="Q273" s="2">
        <f t="shared" si="59"/>
        <v>0</v>
      </c>
      <c r="S273" s="26" t="s">
        <v>951</v>
      </c>
      <c r="T273" s="27">
        <v>359.16</v>
      </c>
      <c r="U273" s="27">
        <v>738.24</v>
      </c>
      <c r="V273" s="27">
        <v>1097.4000000000001</v>
      </c>
      <c r="W273" t="str">
        <f t="shared" si="60"/>
        <v>33212</v>
      </c>
      <c r="X273" t="s">
        <v>2642</v>
      </c>
      <c r="Y273" s="2">
        <f t="shared" si="53"/>
        <v>738.24</v>
      </c>
      <c r="Z273" s="3"/>
      <c r="AA273" s="26" t="s">
        <v>951</v>
      </c>
      <c r="AB273" s="27">
        <v>0</v>
      </c>
      <c r="AC273" s="27">
        <v>17.899999999999999</v>
      </c>
      <c r="AD273" s="27">
        <v>17.899999999999999</v>
      </c>
    </row>
    <row r="274" spans="1:30" x14ac:dyDescent="0.25">
      <c r="A274" s="26" t="s">
        <v>771</v>
      </c>
      <c r="B274" s="27">
        <v>0</v>
      </c>
      <c r="C274" s="27">
        <v>0</v>
      </c>
      <c r="D274" t="str">
        <f t="shared" si="50"/>
        <v>34324</v>
      </c>
      <c r="E274" t="s">
        <v>2642</v>
      </c>
      <c r="F274" s="3">
        <f t="shared" si="51"/>
        <v>0</v>
      </c>
      <c r="G274" s="2">
        <f t="shared" si="55"/>
        <v>0</v>
      </c>
      <c r="H274" s="3">
        <f t="shared" si="58"/>
        <v>0</v>
      </c>
      <c r="I274" s="2" t="str">
        <f t="shared" si="56"/>
        <v/>
      </c>
      <c r="J274">
        <f t="shared" si="57"/>
        <v>0</v>
      </c>
      <c r="K274" s="3">
        <f t="shared" si="54"/>
        <v>0</v>
      </c>
      <c r="M274" t="s">
        <v>2680</v>
      </c>
      <c r="N274" s="2">
        <v>0</v>
      </c>
      <c r="O274" s="2">
        <v>0</v>
      </c>
      <c r="P274" s="104" t="str">
        <f>IFERROR(IF(VLOOKUP($M274,$S:$U,3,FALSE)&gt;0,VLOOKUP($M274,'District Data'!$A:$N,14,FALSE),""),"")</f>
        <v/>
      </c>
      <c r="Q274" s="2" t="str">
        <f t="shared" si="59"/>
        <v/>
      </c>
      <c r="S274" s="26" t="s">
        <v>2370</v>
      </c>
      <c r="T274" s="27">
        <v>5048.47</v>
      </c>
      <c r="U274" s="27">
        <v>645.57000000000005</v>
      </c>
      <c r="V274" s="27">
        <v>5694.04</v>
      </c>
      <c r="W274" t="str">
        <f t="shared" si="60"/>
        <v>34002</v>
      </c>
      <c r="X274" t="s">
        <v>2642</v>
      </c>
      <c r="Y274" s="2">
        <f t="shared" si="53"/>
        <v>645.57000000000005</v>
      </c>
      <c r="Z274" s="3"/>
      <c r="AA274" s="26" t="s">
        <v>2370</v>
      </c>
      <c r="AB274" s="27">
        <v>16.3</v>
      </c>
      <c r="AC274" s="27">
        <v>16</v>
      </c>
      <c r="AD274" s="27">
        <v>32.299999999999997</v>
      </c>
    </row>
    <row r="275" spans="1:30" x14ac:dyDescent="0.25">
      <c r="A275" s="26" t="s">
        <v>1688</v>
      </c>
      <c r="B275" s="27">
        <v>1534.97</v>
      </c>
      <c r="C275" s="27">
        <v>487653.5</v>
      </c>
      <c r="D275" t="str">
        <f t="shared" si="50"/>
        <v>34401</v>
      </c>
      <c r="E275" t="s">
        <v>2642</v>
      </c>
      <c r="F275" s="3">
        <f t="shared" si="51"/>
        <v>1534.97</v>
      </c>
      <c r="G275" s="2">
        <f t="shared" si="55"/>
        <v>487761.81</v>
      </c>
      <c r="H275" s="3">
        <f t="shared" si="58"/>
        <v>108.30999999999767</v>
      </c>
      <c r="I275" s="2" t="str">
        <f t="shared" si="56"/>
        <v>Yes</v>
      </c>
      <c r="J275">
        <f t="shared" si="57"/>
        <v>1534.97</v>
      </c>
      <c r="K275" s="3">
        <f t="shared" si="54"/>
        <v>0</v>
      </c>
      <c r="M275" t="s">
        <v>2681</v>
      </c>
      <c r="N275" s="2">
        <v>0</v>
      </c>
      <c r="O275" s="2">
        <v>0</v>
      </c>
      <c r="P275" s="104" t="str">
        <f>IFERROR(IF(VLOOKUP($M275,$S:$U,3,FALSE)&gt;0,VLOOKUP($M275,'District Data'!$A:$N,14,FALSE),""),"")</f>
        <v/>
      </c>
      <c r="Q275" s="2" t="str">
        <f t="shared" si="59"/>
        <v/>
      </c>
      <c r="S275" s="26" t="s">
        <v>1320</v>
      </c>
      <c r="T275" s="27">
        <v>10840.609999999999</v>
      </c>
      <c r="U275" s="27">
        <v>3942.66</v>
      </c>
      <c r="V275" s="27">
        <v>14783.269999999999</v>
      </c>
      <c r="W275" t="str">
        <f t="shared" si="60"/>
        <v>34003</v>
      </c>
      <c r="X275" t="s">
        <v>2642</v>
      </c>
      <c r="Y275" s="2">
        <f t="shared" si="53"/>
        <v>3942.66</v>
      </c>
      <c r="Z275" s="3"/>
      <c r="AA275" s="26" t="s">
        <v>1320</v>
      </c>
      <c r="AB275" s="27">
        <v>22.1</v>
      </c>
      <c r="AC275" s="27">
        <v>45.9</v>
      </c>
      <c r="AD275" s="27">
        <v>68</v>
      </c>
    </row>
    <row r="276" spans="1:30" x14ac:dyDescent="0.25">
      <c r="A276" s="26" t="s">
        <v>2104</v>
      </c>
      <c r="B276" s="27">
        <v>875.31</v>
      </c>
      <c r="C276" s="27">
        <v>278163.96000000002</v>
      </c>
      <c r="D276" t="str">
        <f t="shared" si="50"/>
        <v>34402</v>
      </c>
      <c r="E276" t="s">
        <v>2642</v>
      </c>
      <c r="F276" s="3">
        <f t="shared" si="51"/>
        <v>875.31</v>
      </c>
      <c r="G276" s="2">
        <f t="shared" si="55"/>
        <v>278163.96000000002</v>
      </c>
      <c r="H276" s="3">
        <f t="shared" si="58"/>
        <v>0</v>
      </c>
      <c r="I276" s="2" t="str">
        <f t="shared" si="56"/>
        <v>Yes</v>
      </c>
      <c r="J276">
        <f t="shared" si="57"/>
        <v>875.31</v>
      </c>
      <c r="K276" s="3">
        <f t="shared" si="54"/>
        <v>0</v>
      </c>
      <c r="M276" t="s">
        <v>1928</v>
      </c>
      <c r="N276" s="2">
        <v>17792.68</v>
      </c>
      <c r="O276" s="2">
        <v>5653400.8200000003</v>
      </c>
      <c r="P276" s="104" t="str">
        <f>IFERROR(IF(VLOOKUP($M276,$S:$U,3,FALSE)&gt;0,VLOOKUP($M276,'District Data'!$A:$N,14,FALSE),""),"")</f>
        <v>Yes</v>
      </c>
      <c r="Q276" s="2">
        <f t="shared" si="59"/>
        <v>-3.637978807091713E-12</v>
      </c>
      <c r="S276" s="26" t="s">
        <v>2136</v>
      </c>
      <c r="T276" s="27">
        <v>6603.39</v>
      </c>
      <c r="U276" s="27"/>
      <c r="V276" s="27">
        <v>6603.39</v>
      </c>
      <c r="W276" t="str">
        <f t="shared" si="60"/>
        <v>34033</v>
      </c>
      <c r="X276" t="s">
        <v>2642</v>
      </c>
      <c r="Y276" s="2">
        <f t="shared" si="53"/>
        <v>0</v>
      </c>
      <c r="Z276" s="3"/>
      <c r="AA276" s="26" t="s">
        <v>2136</v>
      </c>
      <c r="AB276" s="27">
        <v>0</v>
      </c>
      <c r="AC276" s="27"/>
      <c r="AD276" s="27">
        <v>0</v>
      </c>
    </row>
    <row r="277" spans="1:30" x14ac:dyDescent="0.25">
      <c r="A277" s="26" t="s">
        <v>2411</v>
      </c>
      <c r="B277" s="27">
        <v>131.4</v>
      </c>
      <c r="C277" s="27">
        <v>41702.93</v>
      </c>
      <c r="D277" t="str">
        <f t="shared" si="50"/>
        <v>34901</v>
      </c>
      <c r="E277" t="s">
        <v>2642</v>
      </c>
      <c r="F277" s="3">
        <f t="shared" si="51"/>
        <v>131.4</v>
      </c>
      <c r="G277" s="2">
        <f t="shared" si="55"/>
        <v>41702.93</v>
      </c>
      <c r="H277" s="3">
        <f t="shared" si="58"/>
        <v>0</v>
      </c>
      <c r="I277" s="2" t="str">
        <f t="shared" si="56"/>
        <v>Yes</v>
      </c>
      <c r="J277">
        <f t="shared" si="57"/>
        <v>131.4</v>
      </c>
      <c r="K277" s="3">
        <f t="shared" si="54"/>
        <v>0</v>
      </c>
      <c r="M277" t="s">
        <v>2538</v>
      </c>
      <c r="N277" s="2">
        <v>0</v>
      </c>
      <c r="O277" s="2">
        <v>0</v>
      </c>
      <c r="P277" s="104" t="str">
        <f>IFERROR(IF(VLOOKUP($M277,$S:$U,3,FALSE)&gt;0,VLOOKUP($M277,'District Data'!$A:$N,14,FALSE),""),"")</f>
        <v/>
      </c>
      <c r="Q277" s="2">
        <f t="shared" si="59"/>
        <v>0</v>
      </c>
      <c r="S277" s="26" t="s">
        <v>1422</v>
      </c>
      <c r="T277" s="27">
        <v>8851.1699999999983</v>
      </c>
      <c r="U277" s="27">
        <v>610.65000000000009</v>
      </c>
      <c r="V277" s="27">
        <v>9461.8199999999979</v>
      </c>
      <c r="W277" t="str">
        <f t="shared" si="60"/>
        <v>34111</v>
      </c>
      <c r="X277" t="s">
        <v>2642</v>
      </c>
      <c r="Y277" s="2">
        <f t="shared" si="53"/>
        <v>610.65000000000009</v>
      </c>
      <c r="Z277" s="3"/>
      <c r="AA277" s="26" t="s">
        <v>1422</v>
      </c>
      <c r="AB277" s="27">
        <v>16.899999999999999</v>
      </c>
      <c r="AC277" s="27">
        <v>0</v>
      </c>
      <c r="AD277" s="27">
        <v>16.899999999999999</v>
      </c>
    </row>
    <row r="278" spans="1:30" x14ac:dyDescent="0.25">
      <c r="A278" s="26" t="s">
        <v>2204</v>
      </c>
      <c r="B278" s="27">
        <v>410.06</v>
      </c>
      <c r="C278" s="27">
        <v>134804.22</v>
      </c>
      <c r="D278" t="str">
        <f t="shared" si="50"/>
        <v>35200</v>
      </c>
      <c r="E278" t="s">
        <v>2642</v>
      </c>
      <c r="F278" s="3">
        <f t="shared" si="51"/>
        <v>410.06</v>
      </c>
      <c r="G278" s="2">
        <f t="shared" si="55"/>
        <v>134804.20000000001</v>
      </c>
      <c r="H278" s="3">
        <f t="shared" si="58"/>
        <v>-1.9999999989522621E-2</v>
      </c>
      <c r="I278" s="2" t="str">
        <f t="shared" si="56"/>
        <v>Yes</v>
      </c>
      <c r="J278">
        <f t="shared" si="57"/>
        <v>410.06</v>
      </c>
      <c r="K278" s="3">
        <f t="shared" si="54"/>
        <v>0</v>
      </c>
      <c r="M278" t="s">
        <v>765</v>
      </c>
      <c r="N278" s="2">
        <v>0</v>
      </c>
      <c r="O278" s="2">
        <v>0</v>
      </c>
      <c r="P278" s="104" t="str">
        <f>IFERROR(IF(VLOOKUP($M278,$S:$U,3,FALSE)&gt;0,VLOOKUP($M278,'District Data'!$A:$N,14,FALSE),""),"")</f>
        <v/>
      </c>
      <c r="Q278" s="2">
        <f t="shared" si="59"/>
        <v>0</v>
      </c>
      <c r="S278" s="26" t="s">
        <v>1608</v>
      </c>
      <c r="T278" s="27">
        <v>929.61999999999989</v>
      </c>
      <c r="U278" s="27"/>
      <c r="V278" s="27">
        <v>929.61999999999989</v>
      </c>
      <c r="W278" t="str">
        <f t="shared" si="60"/>
        <v>34307</v>
      </c>
      <c r="X278" t="s">
        <v>2642</v>
      </c>
      <c r="Y278" s="2">
        <f t="shared" si="53"/>
        <v>0</v>
      </c>
      <c r="Z278" s="3"/>
      <c r="AA278" s="26" t="s">
        <v>1608</v>
      </c>
      <c r="AB278" s="27">
        <v>0</v>
      </c>
      <c r="AC278" s="27"/>
      <c r="AD278" s="27">
        <v>0</v>
      </c>
    </row>
    <row r="279" spans="1:30" x14ac:dyDescent="0.25">
      <c r="A279" s="26" t="s">
        <v>2475</v>
      </c>
      <c r="B279" s="27">
        <v>19</v>
      </c>
      <c r="C279" s="27">
        <v>6275.17</v>
      </c>
      <c r="D279" t="str">
        <f t="shared" si="50"/>
        <v>36101</v>
      </c>
      <c r="E279" t="s">
        <v>2642</v>
      </c>
      <c r="F279" s="3">
        <f t="shared" si="51"/>
        <v>19</v>
      </c>
      <c r="G279" s="2">
        <f t="shared" si="55"/>
        <v>6275.17</v>
      </c>
      <c r="H279" s="3">
        <f t="shared" si="58"/>
        <v>0</v>
      </c>
      <c r="I279" s="2" t="str">
        <f t="shared" si="56"/>
        <v>Yes</v>
      </c>
      <c r="J279">
        <f t="shared" si="57"/>
        <v>19</v>
      </c>
      <c r="K279" s="3">
        <f t="shared" si="54"/>
        <v>0</v>
      </c>
      <c r="M279" t="s">
        <v>1267</v>
      </c>
      <c r="N279" s="2">
        <v>0</v>
      </c>
      <c r="O279" s="2">
        <v>0</v>
      </c>
      <c r="P279" s="104" t="str">
        <f>IFERROR(IF(VLOOKUP($M279,$S:$U,3,FALSE)&gt;0,VLOOKUP($M279,'District Data'!$A:$N,14,FALSE),""),"")</f>
        <v/>
      </c>
      <c r="Q279" s="2">
        <f t="shared" si="59"/>
        <v>0</v>
      </c>
      <c r="S279" s="26" t="s">
        <v>771</v>
      </c>
      <c r="T279" s="27">
        <v>567.22</v>
      </c>
      <c r="U279" s="27"/>
      <c r="V279" s="27">
        <v>567.22</v>
      </c>
      <c r="W279" t="str">
        <f t="shared" si="60"/>
        <v>34324</v>
      </c>
      <c r="X279" t="s">
        <v>2642</v>
      </c>
      <c r="Y279" s="2">
        <f t="shared" si="53"/>
        <v>0</v>
      </c>
      <c r="Z279" s="3"/>
      <c r="AA279" s="26" t="s">
        <v>771</v>
      </c>
      <c r="AB279" s="27">
        <v>13.5</v>
      </c>
      <c r="AC279" s="27"/>
      <c r="AD279" s="27">
        <v>13.5</v>
      </c>
    </row>
    <row r="280" spans="1:30" x14ac:dyDescent="0.25">
      <c r="A280" s="26" t="s">
        <v>2221</v>
      </c>
      <c r="B280" s="27">
        <v>4763.1200000000008</v>
      </c>
      <c r="C280" s="27">
        <v>1526557.0100000002</v>
      </c>
      <c r="D280" t="str">
        <f t="shared" si="50"/>
        <v>36140</v>
      </c>
      <c r="E280" t="s">
        <v>2642</v>
      </c>
      <c r="F280" s="3">
        <f t="shared" si="51"/>
        <v>4763.1200000000008</v>
      </c>
      <c r="G280" s="2">
        <f t="shared" si="55"/>
        <v>1526492</v>
      </c>
      <c r="H280" s="3">
        <f t="shared" si="58"/>
        <v>-65.010000000242144</v>
      </c>
      <c r="I280" s="2" t="str">
        <f t="shared" si="56"/>
        <v>Yes</v>
      </c>
      <c r="J280">
        <f t="shared" si="57"/>
        <v>4763.12</v>
      </c>
      <c r="K280" s="3">
        <f t="shared" si="54"/>
        <v>0</v>
      </c>
      <c r="M280" t="s">
        <v>1138</v>
      </c>
      <c r="N280" s="2">
        <v>461.82</v>
      </c>
      <c r="O280" s="2">
        <v>146772.67000000001</v>
      </c>
      <c r="P280" s="104" t="str">
        <f>IFERROR(IF(VLOOKUP($M280,$S:$U,3,FALSE)&gt;0,VLOOKUP($M280,'District Data'!$A:$N,14,FALSE),""),"")</f>
        <v>Yes</v>
      </c>
      <c r="Q280" s="2">
        <f t="shared" si="59"/>
        <v>0</v>
      </c>
      <c r="S280" s="26" t="s">
        <v>1688</v>
      </c>
      <c r="T280" s="27">
        <v>578.30999999999995</v>
      </c>
      <c r="U280" s="27">
        <v>1534.9699999999998</v>
      </c>
      <c r="V280" s="27">
        <v>2113.2799999999997</v>
      </c>
      <c r="W280" t="str">
        <f t="shared" si="60"/>
        <v>34401</v>
      </c>
      <c r="X280" t="s">
        <v>2642</v>
      </c>
      <c r="Y280" s="2">
        <f t="shared" si="53"/>
        <v>1534.9699999999998</v>
      </c>
      <c r="Z280" s="3"/>
      <c r="AA280" s="26" t="s">
        <v>1688</v>
      </c>
      <c r="AB280" s="27">
        <v>0</v>
      </c>
      <c r="AC280" s="27">
        <v>32.93</v>
      </c>
      <c r="AD280" s="27">
        <v>32.93</v>
      </c>
    </row>
    <row r="281" spans="1:30" x14ac:dyDescent="0.25">
      <c r="A281" s="26" t="s">
        <v>390</v>
      </c>
      <c r="B281" s="27">
        <v>1483.5399999999997</v>
      </c>
      <c r="C281" s="27">
        <v>471405.57999999996</v>
      </c>
      <c r="D281" t="str">
        <f t="shared" si="50"/>
        <v>36250</v>
      </c>
      <c r="E281" t="s">
        <v>2642</v>
      </c>
      <c r="F281" s="3">
        <f t="shared" si="51"/>
        <v>1483.5399999999997</v>
      </c>
      <c r="G281" s="2">
        <f t="shared" si="55"/>
        <v>471405.59</v>
      </c>
      <c r="H281" s="3">
        <f t="shared" si="58"/>
        <v>1.0000000067520887E-2</v>
      </c>
      <c r="I281" s="2" t="str">
        <f t="shared" si="56"/>
        <v>Yes</v>
      </c>
      <c r="J281">
        <f t="shared" si="57"/>
        <v>1483.54</v>
      </c>
      <c r="K281" s="3">
        <f t="shared" si="54"/>
        <v>0</v>
      </c>
      <c r="M281" t="s">
        <v>1129</v>
      </c>
      <c r="N281" s="2">
        <v>658.07</v>
      </c>
      <c r="O281" s="2">
        <v>216269.42</v>
      </c>
      <c r="P281" s="104" t="str">
        <f>IFERROR(IF(VLOOKUP($M281,$S:$U,3,FALSE)&gt;0,VLOOKUP($M281,'District Data'!$A:$N,14,FALSE),""),"")</f>
        <v>Yes</v>
      </c>
      <c r="Q281" s="2">
        <f t="shared" si="59"/>
        <v>-1.1368683772161603E-13</v>
      </c>
      <c r="S281" s="26" t="s">
        <v>2104</v>
      </c>
      <c r="T281" s="27">
        <v>375.12</v>
      </c>
      <c r="U281" s="27">
        <v>875.31000000000006</v>
      </c>
      <c r="V281" s="27">
        <v>1250.43</v>
      </c>
      <c r="W281" t="str">
        <f t="shared" si="60"/>
        <v>34402</v>
      </c>
      <c r="X281" t="s">
        <v>2642</v>
      </c>
      <c r="Y281" s="2">
        <f t="shared" si="53"/>
        <v>875.31000000000006</v>
      </c>
      <c r="Z281" s="3"/>
      <c r="AA281" s="26" t="s">
        <v>2104</v>
      </c>
      <c r="AB281" s="27">
        <v>0</v>
      </c>
      <c r="AC281" s="27">
        <v>0</v>
      </c>
      <c r="AD281" s="27">
        <v>0</v>
      </c>
    </row>
    <row r="282" spans="1:30" x14ac:dyDescent="0.25">
      <c r="A282" s="26" t="s">
        <v>2129</v>
      </c>
      <c r="B282" s="27">
        <v>235.85999999999999</v>
      </c>
      <c r="C282" s="27">
        <v>74956.95</v>
      </c>
      <c r="D282" t="str">
        <f t="shared" si="50"/>
        <v>36300</v>
      </c>
      <c r="E282" t="s">
        <v>2642</v>
      </c>
      <c r="F282" s="3">
        <f t="shared" si="51"/>
        <v>235.85999999999999</v>
      </c>
      <c r="G282" s="2">
        <f t="shared" si="55"/>
        <v>74956.95</v>
      </c>
      <c r="H282" s="3">
        <f t="shared" si="58"/>
        <v>0</v>
      </c>
      <c r="I282" s="2" t="str">
        <f t="shared" si="56"/>
        <v>Yes</v>
      </c>
      <c r="J282">
        <f t="shared" si="57"/>
        <v>235.86</v>
      </c>
      <c r="K282" s="3">
        <f t="shared" si="54"/>
        <v>0</v>
      </c>
      <c r="M282" t="s">
        <v>283</v>
      </c>
      <c r="N282" s="2">
        <v>3863.32</v>
      </c>
      <c r="O282" s="2">
        <v>1269826.57</v>
      </c>
      <c r="P282" s="104" t="str">
        <f>IFERROR(IF(VLOOKUP($M282,$S:$U,3,FALSE)&gt;0,VLOOKUP($M282,'District Data'!$A:$N,14,FALSE),""),"")</f>
        <v>Yes</v>
      </c>
      <c r="Q282" s="2">
        <f t="shared" si="59"/>
        <v>0</v>
      </c>
      <c r="S282" s="26" t="s">
        <v>2411</v>
      </c>
      <c r="T282" s="27"/>
      <c r="U282" s="27">
        <v>131.4</v>
      </c>
      <c r="V282" s="27">
        <v>131.4</v>
      </c>
      <c r="W282" t="str">
        <f t="shared" si="60"/>
        <v>34901</v>
      </c>
      <c r="X282" t="s">
        <v>2642</v>
      </c>
      <c r="Y282" s="2">
        <f t="shared" si="53"/>
        <v>131.4</v>
      </c>
      <c r="Z282" s="3"/>
      <c r="AA282" s="26" t="s">
        <v>2411</v>
      </c>
      <c r="AB282" s="27"/>
      <c r="AC282" s="27">
        <v>0</v>
      </c>
      <c r="AD282" s="27">
        <v>0</v>
      </c>
    </row>
    <row r="283" spans="1:30" x14ac:dyDescent="0.25">
      <c r="A283" s="26" t="s">
        <v>401</v>
      </c>
      <c r="B283" s="27">
        <v>778.95</v>
      </c>
      <c r="C283" s="27">
        <v>249655.21000000002</v>
      </c>
      <c r="D283" t="str">
        <f t="shared" si="50"/>
        <v>36400</v>
      </c>
      <c r="E283" t="s">
        <v>2642</v>
      </c>
      <c r="F283" s="3">
        <f t="shared" si="51"/>
        <v>778.95</v>
      </c>
      <c r="G283" s="2">
        <f t="shared" si="55"/>
        <v>249644.58</v>
      </c>
      <c r="H283" s="3">
        <f t="shared" si="58"/>
        <v>-10.63000000003376</v>
      </c>
      <c r="I283" s="2" t="str">
        <f t="shared" si="56"/>
        <v>Yes</v>
      </c>
      <c r="J283">
        <f t="shared" si="57"/>
        <v>778.95</v>
      </c>
      <c r="K283" s="3">
        <f t="shared" si="54"/>
        <v>0</v>
      </c>
      <c r="M283" t="s">
        <v>722</v>
      </c>
      <c r="N283" s="2">
        <v>0</v>
      </c>
      <c r="O283" s="2">
        <v>0</v>
      </c>
      <c r="P283" s="104" t="str">
        <f>IFERROR(IF(VLOOKUP($M283,$S:$U,3,FALSE)&gt;0,VLOOKUP($M283,'District Data'!$A:$N,14,FALSE),""),"")</f>
        <v/>
      </c>
      <c r="Q283" s="2">
        <f t="shared" si="59"/>
        <v>0</v>
      </c>
      <c r="S283" s="26" t="s">
        <v>2204</v>
      </c>
      <c r="T283" s="27"/>
      <c r="U283" s="27">
        <v>410.06</v>
      </c>
      <c r="V283" s="27">
        <v>410.06</v>
      </c>
      <c r="W283" t="str">
        <f t="shared" si="60"/>
        <v>35200</v>
      </c>
      <c r="X283" t="s">
        <v>2642</v>
      </c>
      <c r="Y283" s="2">
        <f t="shared" si="53"/>
        <v>410.06</v>
      </c>
      <c r="Z283" s="3"/>
      <c r="AA283" s="26" t="s">
        <v>2204</v>
      </c>
      <c r="AB283" s="27"/>
      <c r="AC283" s="27">
        <v>0</v>
      </c>
      <c r="AD283" s="27">
        <v>0</v>
      </c>
    </row>
    <row r="284" spans="1:30" x14ac:dyDescent="0.25">
      <c r="A284" s="26" t="s">
        <v>2216</v>
      </c>
      <c r="B284" s="27">
        <v>188.78</v>
      </c>
      <c r="C284" s="27">
        <v>60008.909999999996</v>
      </c>
      <c r="D284" t="str">
        <f t="shared" si="50"/>
        <v>36401</v>
      </c>
      <c r="E284" t="s">
        <v>2642</v>
      </c>
      <c r="F284" s="3">
        <f t="shared" si="51"/>
        <v>188.78</v>
      </c>
      <c r="G284" s="2">
        <f t="shared" si="55"/>
        <v>60008.89</v>
      </c>
      <c r="H284" s="3">
        <f t="shared" si="58"/>
        <v>-1.9999999996798579E-2</v>
      </c>
      <c r="I284" s="2" t="str">
        <f t="shared" si="56"/>
        <v>Yes</v>
      </c>
      <c r="J284">
        <f t="shared" si="57"/>
        <v>188.78</v>
      </c>
      <c r="K284" s="3">
        <f t="shared" si="54"/>
        <v>0</v>
      </c>
      <c r="M284" t="s">
        <v>325</v>
      </c>
      <c r="N284" s="2">
        <v>2769.77</v>
      </c>
      <c r="O284" s="2">
        <v>880094.3</v>
      </c>
      <c r="P284" s="104" t="str">
        <f>IFERROR(IF(VLOOKUP($M284,$S:$U,3,FALSE)&gt;0,VLOOKUP($M284,'District Data'!$A:$N,14,FALSE),""),"")</f>
        <v>Yes</v>
      </c>
      <c r="Q284" s="2">
        <f t="shared" si="59"/>
        <v>0</v>
      </c>
      <c r="S284" s="26" t="s">
        <v>2475</v>
      </c>
      <c r="T284" s="27"/>
      <c r="U284" s="27">
        <v>19</v>
      </c>
      <c r="V284" s="27">
        <v>19</v>
      </c>
      <c r="W284" s="108" t="str">
        <f t="shared" si="60"/>
        <v>36101</v>
      </c>
      <c r="X284" s="108" t="s">
        <v>2642</v>
      </c>
      <c r="Y284" s="156">
        <f t="shared" si="53"/>
        <v>19</v>
      </c>
      <c r="Z284" s="3"/>
      <c r="AA284" s="26" t="s">
        <v>2475</v>
      </c>
      <c r="AB284" s="27"/>
      <c r="AC284" s="27">
        <v>0</v>
      </c>
      <c r="AD284" s="27">
        <v>0</v>
      </c>
    </row>
    <row r="285" spans="1:30" x14ac:dyDescent="0.25">
      <c r="A285" s="26" t="s">
        <v>1553</v>
      </c>
      <c r="B285" s="27">
        <v>265.58000000000004</v>
      </c>
      <c r="C285" s="27">
        <v>84380.73000000001</v>
      </c>
      <c r="D285" t="str">
        <f t="shared" si="50"/>
        <v>36402</v>
      </c>
      <c r="E285" t="s">
        <v>2642</v>
      </c>
      <c r="F285" s="3">
        <f t="shared" si="51"/>
        <v>265.58000000000004</v>
      </c>
      <c r="G285" s="2">
        <f t="shared" si="55"/>
        <v>84380.72</v>
      </c>
      <c r="H285" s="3">
        <f t="shared" si="58"/>
        <v>-1.0000000009313226E-2</v>
      </c>
      <c r="I285" s="2" t="str">
        <f t="shared" si="56"/>
        <v>Yes</v>
      </c>
      <c r="J285">
        <f t="shared" si="57"/>
        <v>265.58</v>
      </c>
      <c r="K285" s="3">
        <f t="shared" si="54"/>
        <v>0</v>
      </c>
      <c r="M285" t="s">
        <v>465</v>
      </c>
      <c r="N285" s="2">
        <v>3046.18</v>
      </c>
      <c r="O285" s="2">
        <v>1001226.64</v>
      </c>
      <c r="P285" s="104" t="str">
        <f>IFERROR(IF(VLOOKUP($M285,$S:$U,3,FALSE)&gt;0,VLOOKUP($M285,'District Data'!$A:$N,14,FALSE),""),"")</f>
        <v>Yes</v>
      </c>
      <c r="Q285" s="2">
        <f t="shared" si="59"/>
        <v>-4.5474735088646412E-13</v>
      </c>
      <c r="S285" s="26" t="s">
        <v>2221</v>
      </c>
      <c r="T285" s="27">
        <v>616.6</v>
      </c>
      <c r="U285" s="27">
        <v>4763.119999999999</v>
      </c>
      <c r="V285" s="27">
        <v>5379.7199999999993</v>
      </c>
      <c r="W285" t="str">
        <f t="shared" si="60"/>
        <v>36140</v>
      </c>
      <c r="X285" t="s">
        <v>2642</v>
      </c>
      <c r="Y285" s="2">
        <f t="shared" si="53"/>
        <v>4763.119999999999</v>
      </c>
      <c r="Z285" s="3"/>
      <c r="AA285" s="26" t="s">
        <v>2221</v>
      </c>
      <c r="AB285" s="27">
        <v>0</v>
      </c>
      <c r="AC285" s="27">
        <v>65.260000000000005</v>
      </c>
      <c r="AD285" s="27">
        <v>65.260000000000005</v>
      </c>
    </row>
    <row r="286" spans="1:30" x14ac:dyDescent="0.25">
      <c r="A286" s="26" t="s">
        <v>123</v>
      </c>
      <c r="B286" s="27">
        <v>1863.52</v>
      </c>
      <c r="C286" s="27">
        <v>622868.92000000004</v>
      </c>
      <c r="D286" t="str">
        <f t="shared" si="50"/>
        <v>37501</v>
      </c>
      <c r="E286" t="s">
        <v>2642</v>
      </c>
      <c r="F286" s="3">
        <f t="shared" si="51"/>
        <v>1863.52</v>
      </c>
      <c r="G286" s="2">
        <f t="shared" si="55"/>
        <v>622868.92000000004</v>
      </c>
      <c r="H286" s="3">
        <f t="shared" si="58"/>
        <v>0</v>
      </c>
      <c r="I286" s="2" t="str">
        <f t="shared" si="56"/>
        <v>Yes</v>
      </c>
      <c r="J286">
        <f t="shared" si="57"/>
        <v>1863.52</v>
      </c>
      <c r="K286" s="3">
        <f t="shared" si="54"/>
        <v>0</v>
      </c>
      <c r="M286" t="s">
        <v>1037</v>
      </c>
      <c r="N286" s="2">
        <v>0</v>
      </c>
      <c r="O286" s="2">
        <v>0</v>
      </c>
      <c r="P286" s="104" t="str">
        <f>IFERROR(IF(VLOOKUP($M286,$S:$U,3,FALSE)&gt;0,VLOOKUP($M286,'District Data'!$A:$N,14,FALSE),""),"")</f>
        <v/>
      </c>
      <c r="Q286" s="2">
        <f t="shared" si="59"/>
        <v>0</v>
      </c>
      <c r="S286" s="26" t="s">
        <v>390</v>
      </c>
      <c r="T286" s="27">
        <v>11.709999999999999</v>
      </c>
      <c r="U286" s="27">
        <v>1483.54</v>
      </c>
      <c r="V286" s="27">
        <v>1495.25</v>
      </c>
      <c r="W286" t="str">
        <f t="shared" si="60"/>
        <v>36250</v>
      </c>
      <c r="X286" t="s">
        <v>2642</v>
      </c>
      <c r="Y286" s="2">
        <f t="shared" si="53"/>
        <v>1483.54</v>
      </c>
      <c r="Z286" s="3"/>
      <c r="AA286" s="26" t="s">
        <v>390</v>
      </c>
      <c r="AB286" s="27">
        <v>0</v>
      </c>
      <c r="AC286" s="27">
        <v>15.3</v>
      </c>
      <c r="AD286" s="27">
        <v>15.3</v>
      </c>
    </row>
    <row r="287" spans="1:30" x14ac:dyDescent="0.25">
      <c r="A287" s="26" t="s">
        <v>684</v>
      </c>
      <c r="B287" s="27">
        <v>2920.06</v>
      </c>
      <c r="C287" s="27">
        <v>976124.22</v>
      </c>
      <c r="D287" t="str">
        <f t="shared" si="50"/>
        <v>37502</v>
      </c>
      <c r="E287" t="s">
        <v>2642</v>
      </c>
      <c r="F287" s="3">
        <f t="shared" si="51"/>
        <v>2920.06</v>
      </c>
      <c r="G287" s="2">
        <f t="shared" si="55"/>
        <v>976124.26</v>
      </c>
      <c r="H287" s="3">
        <f t="shared" si="58"/>
        <v>4.0000000037252903E-2</v>
      </c>
      <c r="I287" s="2" t="str">
        <f t="shared" si="56"/>
        <v>Yes</v>
      </c>
      <c r="J287">
        <f t="shared" si="57"/>
        <v>2920.06</v>
      </c>
      <c r="K287" s="3">
        <f t="shared" si="54"/>
        <v>0</v>
      </c>
      <c r="M287" t="s">
        <v>2277</v>
      </c>
      <c r="N287" s="2">
        <v>1836.45</v>
      </c>
      <c r="O287" s="2">
        <v>583516.05000000005</v>
      </c>
      <c r="P287" s="104" t="str">
        <f>IFERROR(IF(VLOOKUP($M287,$S:$U,3,FALSE)&gt;0,VLOOKUP($M287,'District Data'!$A:$N,14,FALSE),""),"")</f>
        <v>Yes</v>
      </c>
      <c r="Q287" s="2">
        <f t="shared" si="59"/>
        <v>-2.2737367544323206E-13</v>
      </c>
      <c r="S287" s="26" t="s">
        <v>2129</v>
      </c>
      <c r="T287" s="27"/>
      <c r="U287" s="27">
        <v>235.85999999999999</v>
      </c>
      <c r="V287" s="27">
        <v>235.85999999999999</v>
      </c>
      <c r="W287" t="str">
        <f t="shared" si="60"/>
        <v>36300</v>
      </c>
      <c r="X287" t="s">
        <v>2642</v>
      </c>
      <c r="Y287" s="2">
        <f t="shared" si="53"/>
        <v>235.85999999999999</v>
      </c>
      <c r="Z287" s="3"/>
      <c r="AA287" s="26" t="s">
        <v>2129</v>
      </c>
      <c r="AB287" s="27"/>
      <c r="AC287" s="27">
        <v>8.1999999999999993</v>
      </c>
      <c r="AD287" s="27">
        <v>8.1999999999999993</v>
      </c>
    </row>
    <row r="288" spans="1:30" x14ac:dyDescent="0.25">
      <c r="A288" s="26" t="s">
        <v>182</v>
      </c>
      <c r="B288" s="27">
        <v>929.19999999999993</v>
      </c>
      <c r="C288" s="27">
        <v>328434.34999999998</v>
      </c>
      <c r="D288" t="str">
        <f t="shared" si="50"/>
        <v>37503</v>
      </c>
      <c r="E288" t="s">
        <v>2642</v>
      </c>
      <c r="F288" s="3">
        <f t="shared" si="51"/>
        <v>929.19999999999993</v>
      </c>
      <c r="G288" s="2">
        <f t="shared" si="55"/>
        <v>328542.21000000002</v>
      </c>
      <c r="H288" s="3">
        <f t="shared" si="58"/>
        <v>107.86000000004424</v>
      </c>
      <c r="I288" s="2" t="str">
        <f t="shared" si="56"/>
        <v>Yes</v>
      </c>
      <c r="J288">
        <f t="shared" si="57"/>
        <v>929.2</v>
      </c>
      <c r="K288" s="3">
        <f t="shared" si="54"/>
        <v>0</v>
      </c>
      <c r="M288" t="s">
        <v>456</v>
      </c>
      <c r="N288" s="2">
        <v>1479.41</v>
      </c>
      <c r="O288" s="2">
        <v>470105.75</v>
      </c>
      <c r="P288" s="104" t="str">
        <f>IFERROR(IF(VLOOKUP($M288,$S:$U,3,FALSE)&gt;0,VLOOKUP($M288,'District Data'!$A:$N,14,FALSE),""),"")</f>
        <v>Yes</v>
      </c>
      <c r="Q288" s="2">
        <f t="shared" si="59"/>
        <v>-2.2737367544323206E-13</v>
      </c>
      <c r="S288" s="26" t="s">
        <v>401</v>
      </c>
      <c r="T288" s="27"/>
      <c r="U288" s="27">
        <v>778.95</v>
      </c>
      <c r="V288" s="27">
        <v>778.95</v>
      </c>
      <c r="W288" t="str">
        <f t="shared" si="60"/>
        <v>36400</v>
      </c>
      <c r="X288" t="s">
        <v>2642</v>
      </c>
      <c r="Y288" s="2">
        <f t="shared" si="53"/>
        <v>778.95</v>
      </c>
      <c r="Z288" s="3"/>
      <c r="AA288" s="26" t="s">
        <v>401</v>
      </c>
      <c r="AB288" s="27"/>
      <c r="AC288" s="27">
        <v>15.4</v>
      </c>
      <c r="AD288" s="27">
        <v>15.4</v>
      </c>
    </row>
    <row r="289" spans="1:30" x14ac:dyDescent="0.25">
      <c r="A289" s="26" t="s">
        <v>1075</v>
      </c>
      <c r="B289" s="27">
        <v>537</v>
      </c>
      <c r="C289" s="27">
        <v>188350.1</v>
      </c>
      <c r="D289" t="str">
        <f t="shared" ref="D289:D323" si="61">A289</f>
        <v>37504</v>
      </c>
      <c r="E289" t="s">
        <v>2642</v>
      </c>
      <c r="F289" s="3">
        <f t="shared" ref="F289:F322" si="62">B289</f>
        <v>537</v>
      </c>
      <c r="G289" s="2">
        <f t="shared" si="55"/>
        <v>188350.09</v>
      </c>
      <c r="H289" s="3">
        <f t="shared" si="58"/>
        <v>-1.0000000009313226E-2</v>
      </c>
      <c r="I289" s="2" t="str">
        <f t="shared" si="56"/>
        <v>Yes</v>
      </c>
      <c r="J289">
        <f t="shared" si="57"/>
        <v>537</v>
      </c>
      <c r="K289" s="3">
        <f t="shared" si="54"/>
        <v>0</v>
      </c>
      <c r="M289" t="s">
        <v>1675</v>
      </c>
      <c r="N289" s="2">
        <v>828.69</v>
      </c>
      <c r="O289" s="2">
        <v>263324.21999999997</v>
      </c>
      <c r="P289" s="104" t="str">
        <f>IFERROR(IF(VLOOKUP($M289,$S:$U,3,FALSE)&gt;0,VLOOKUP($M289,'District Data'!$A:$N,14,FALSE),""),"")</f>
        <v>Yes</v>
      </c>
      <c r="Q289" s="2">
        <f t="shared" si="59"/>
        <v>0</v>
      </c>
      <c r="S289" s="26" t="s">
        <v>2216</v>
      </c>
      <c r="T289" s="27">
        <v>94.289999999999992</v>
      </c>
      <c r="U289" s="27">
        <v>188.78</v>
      </c>
      <c r="V289" s="27">
        <v>283.07</v>
      </c>
      <c r="W289" t="str">
        <f t="shared" si="60"/>
        <v>36401</v>
      </c>
      <c r="X289" t="s">
        <v>2642</v>
      </c>
      <c r="Y289" s="2">
        <f t="shared" si="53"/>
        <v>188.78</v>
      </c>
      <c r="Z289" s="3"/>
      <c r="AA289" s="26" t="s">
        <v>2216</v>
      </c>
      <c r="AB289" s="27">
        <v>0</v>
      </c>
      <c r="AC289" s="27">
        <v>0</v>
      </c>
      <c r="AD289" s="27">
        <v>0</v>
      </c>
    </row>
    <row r="290" spans="1:30" x14ac:dyDescent="0.25">
      <c r="A290" s="26" t="s">
        <v>1152</v>
      </c>
      <c r="B290" s="27">
        <v>755.87</v>
      </c>
      <c r="C290" s="27">
        <v>265125.2</v>
      </c>
      <c r="D290" t="str">
        <f t="shared" si="61"/>
        <v>37505</v>
      </c>
      <c r="E290" t="s">
        <v>2642</v>
      </c>
      <c r="F290" s="3">
        <f t="shared" si="62"/>
        <v>755.87</v>
      </c>
      <c r="G290" s="2">
        <f t="shared" si="55"/>
        <v>265125.2</v>
      </c>
      <c r="H290" s="3">
        <f t="shared" si="58"/>
        <v>0</v>
      </c>
      <c r="I290" s="2" t="str">
        <f t="shared" si="56"/>
        <v>Yes</v>
      </c>
      <c r="J290">
        <f t="shared" si="57"/>
        <v>755.87</v>
      </c>
      <c r="K290" s="3">
        <f t="shared" si="54"/>
        <v>0</v>
      </c>
      <c r="M290" t="s">
        <v>2682</v>
      </c>
      <c r="N290" s="2">
        <v>0</v>
      </c>
      <c r="O290" s="2">
        <v>0</v>
      </c>
      <c r="P290" s="104" t="str">
        <f>IFERROR(IF(VLOOKUP($M290,$S:$U,3,FALSE)&gt;0,VLOOKUP($M290,'District Data'!$A:$N,14,FALSE),""),"")</f>
        <v/>
      </c>
      <c r="Q290" s="2" t="str">
        <f t="shared" si="59"/>
        <v/>
      </c>
      <c r="S290" s="26" t="s">
        <v>1553</v>
      </c>
      <c r="T290" s="27"/>
      <c r="U290" s="27">
        <v>265.58000000000004</v>
      </c>
      <c r="V290" s="27">
        <v>265.58000000000004</v>
      </c>
      <c r="W290" t="str">
        <f t="shared" si="60"/>
        <v>36402</v>
      </c>
      <c r="X290" t="s">
        <v>2642</v>
      </c>
      <c r="Y290" s="2">
        <f t="shared" si="53"/>
        <v>265.58000000000004</v>
      </c>
      <c r="Z290" s="3"/>
      <c r="AA290" s="26" t="s">
        <v>1553</v>
      </c>
      <c r="AB290" s="27"/>
      <c r="AC290" s="27">
        <v>11.1</v>
      </c>
      <c r="AD290" s="27">
        <v>11.1</v>
      </c>
    </row>
    <row r="291" spans="1:30" x14ac:dyDescent="0.25">
      <c r="A291" s="26" t="s">
        <v>1274</v>
      </c>
      <c r="B291" s="27">
        <v>1927.4</v>
      </c>
      <c r="C291" s="27">
        <v>644178.18999999994</v>
      </c>
      <c r="D291" t="str">
        <f t="shared" si="61"/>
        <v>37506</v>
      </c>
      <c r="E291" t="s">
        <v>2642</v>
      </c>
      <c r="F291" s="3">
        <f t="shared" si="62"/>
        <v>1927.4</v>
      </c>
      <c r="G291" s="2">
        <f t="shared" si="55"/>
        <v>644292.15</v>
      </c>
      <c r="H291" s="3">
        <f t="shared" si="58"/>
        <v>113.96000000007916</v>
      </c>
      <c r="I291" s="2" t="str">
        <f t="shared" si="56"/>
        <v>Yes</v>
      </c>
      <c r="J291">
        <f t="shared" si="57"/>
        <v>1927.4</v>
      </c>
      <c r="K291" s="3">
        <f>F291-J291</f>
        <v>0</v>
      </c>
      <c r="M291" t="s">
        <v>2403</v>
      </c>
      <c r="N291" s="2">
        <v>0</v>
      </c>
      <c r="O291" s="2">
        <v>0</v>
      </c>
      <c r="P291" s="104" t="str">
        <f>IFERROR(IF(VLOOKUP($M291,$S:$U,3,FALSE)&gt;0,VLOOKUP($M291,'District Data'!$A:$N,14,FALSE),""),"")</f>
        <v/>
      </c>
      <c r="Q291" s="2">
        <f t="shared" si="59"/>
        <v>0</v>
      </c>
      <c r="S291" s="26" t="s">
        <v>123</v>
      </c>
      <c r="T291" s="27">
        <v>9276.83</v>
      </c>
      <c r="U291" s="27">
        <v>1863.52</v>
      </c>
      <c r="V291" s="27">
        <v>11140.35</v>
      </c>
      <c r="W291" t="str">
        <f t="shared" si="60"/>
        <v>37501</v>
      </c>
      <c r="X291" t="s">
        <v>2642</v>
      </c>
      <c r="Y291" s="2">
        <f t="shared" si="53"/>
        <v>1863.52</v>
      </c>
      <c r="Z291" s="3"/>
      <c r="AA291" s="26" t="s">
        <v>123</v>
      </c>
      <c r="AB291" s="27">
        <v>188.15999999999997</v>
      </c>
      <c r="AC291" s="27">
        <v>73.400000000000006</v>
      </c>
      <c r="AD291" s="27">
        <v>261.55999999999995</v>
      </c>
    </row>
    <row r="292" spans="1:30" x14ac:dyDescent="0.25">
      <c r="A292" s="26" t="s">
        <v>1208</v>
      </c>
      <c r="B292" s="27">
        <v>801.77</v>
      </c>
      <c r="C292" s="27">
        <v>268018.25</v>
      </c>
      <c r="D292" t="str">
        <f t="shared" si="61"/>
        <v>37507</v>
      </c>
      <c r="E292" t="s">
        <v>2642</v>
      </c>
      <c r="F292" s="3">
        <f t="shared" si="62"/>
        <v>801.77</v>
      </c>
      <c r="G292" s="2">
        <f t="shared" si="55"/>
        <v>268018.23</v>
      </c>
      <c r="H292" s="3">
        <f t="shared" si="58"/>
        <v>-2.0000000018626451E-2</v>
      </c>
      <c r="I292" s="2" t="str">
        <f t="shared" si="56"/>
        <v>Yes</v>
      </c>
      <c r="J292">
        <f t="shared" si="57"/>
        <v>801.77</v>
      </c>
      <c r="K292" s="3">
        <f t="shared" si="54"/>
        <v>0</v>
      </c>
      <c r="M292" t="s">
        <v>2683</v>
      </c>
      <c r="N292" s="2">
        <v>0</v>
      </c>
      <c r="O292" s="2">
        <v>0</v>
      </c>
      <c r="P292" s="104" t="str">
        <f>IFERROR(IF(VLOOKUP($M292,$S:$U,3,FALSE)&gt;0,VLOOKUP($M292,'District Data'!$A:$N,14,FALSE),""),"")</f>
        <v/>
      </c>
      <c r="Q292" s="2" t="str">
        <f t="shared" si="59"/>
        <v/>
      </c>
      <c r="S292" s="26" t="s">
        <v>684</v>
      </c>
      <c r="T292" s="27">
        <v>1698.83</v>
      </c>
      <c r="U292" s="27">
        <v>2920.06</v>
      </c>
      <c r="V292" s="27">
        <v>4618.8899999999994</v>
      </c>
      <c r="W292" t="str">
        <f t="shared" si="60"/>
        <v>37502</v>
      </c>
      <c r="X292" t="s">
        <v>2642</v>
      </c>
      <c r="Y292" s="2">
        <f t="shared" ref="Y292:Y314" si="63">U292</f>
        <v>2920.06</v>
      </c>
      <c r="Z292" s="3"/>
      <c r="AA292" s="26" t="s">
        <v>684</v>
      </c>
      <c r="AB292" s="27">
        <v>18</v>
      </c>
      <c r="AC292" s="27">
        <v>71.599999999999994</v>
      </c>
      <c r="AD292" s="27">
        <v>89.6</v>
      </c>
    </row>
    <row r="293" spans="1:30" x14ac:dyDescent="0.25">
      <c r="A293" s="26" t="s">
        <v>2860</v>
      </c>
      <c r="B293" s="27">
        <v>0</v>
      </c>
      <c r="C293" s="27">
        <v>0</v>
      </c>
      <c r="D293" t="str">
        <f t="shared" si="61"/>
        <v>37902</v>
      </c>
      <c r="E293" t="s">
        <v>2642</v>
      </c>
      <c r="F293" s="3">
        <f t="shared" si="62"/>
        <v>0</v>
      </c>
      <c r="G293" s="2">
        <f t="shared" si="55"/>
        <v>0</v>
      </c>
      <c r="H293" s="3">
        <f t="shared" si="58"/>
        <v>0</v>
      </c>
      <c r="I293" s="2" t="str">
        <f t="shared" si="56"/>
        <v/>
      </c>
      <c r="J293">
        <f t="shared" si="57"/>
        <v>0</v>
      </c>
      <c r="K293" s="3">
        <f t="shared" si="54"/>
        <v>0</v>
      </c>
      <c r="M293" t="s">
        <v>2785</v>
      </c>
      <c r="N293" s="2">
        <v>27.69</v>
      </c>
      <c r="O293" s="2">
        <v>8773.8700000000008</v>
      </c>
      <c r="P293" s="104" t="str">
        <f>IFERROR(IF(VLOOKUP($M293,$S:$U,3,FALSE)&gt;0,VLOOKUP($M293,'District Data'!$A:$N,14,FALSE),""),"")</f>
        <v>Yes</v>
      </c>
      <c r="Q293" s="2">
        <f t="shared" si="59"/>
        <v>-3.5527136788005009E-15</v>
      </c>
      <c r="S293" s="26" t="s">
        <v>182</v>
      </c>
      <c r="T293" s="27">
        <v>1094.5</v>
      </c>
      <c r="U293" s="27">
        <v>929.19999999999993</v>
      </c>
      <c r="V293" s="27">
        <v>2023.6999999999998</v>
      </c>
      <c r="W293" t="str">
        <f t="shared" si="60"/>
        <v>37503</v>
      </c>
      <c r="X293" t="s">
        <v>2642</v>
      </c>
      <c r="Y293" s="2">
        <f t="shared" si="63"/>
        <v>929.19999999999993</v>
      </c>
      <c r="Z293" s="3"/>
      <c r="AA293" s="26" t="s">
        <v>182</v>
      </c>
      <c r="AB293" s="27">
        <v>0</v>
      </c>
      <c r="AC293" s="27">
        <v>48.2</v>
      </c>
      <c r="AD293" s="27">
        <v>48.2</v>
      </c>
    </row>
    <row r="294" spans="1:30" x14ac:dyDescent="0.25">
      <c r="A294" s="26" t="s">
        <v>2396</v>
      </c>
      <c r="B294" s="27">
        <v>402.34</v>
      </c>
      <c r="C294" s="27">
        <v>134464.94</v>
      </c>
      <c r="D294" s="108" t="str">
        <f t="shared" si="61"/>
        <v>37903</v>
      </c>
      <c r="E294" t="s">
        <v>2642</v>
      </c>
      <c r="F294" s="3">
        <f t="shared" si="62"/>
        <v>402.34</v>
      </c>
      <c r="G294" s="2">
        <f t="shared" si="55"/>
        <v>134464.93</v>
      </c>
      <c r="H294" s="3">
        <f t="shared" si="58"/>
        <v>-1.0000000009313226E-2</v>
      </c>
      <c r="I294" s="2" t="str">
        <f t="shared" si="56"/>
        <v>Yes</v>
      </c>
      <c r="J294">
        <f t="shared" si="57"/>
        <v>402.34</v>
      </c>
      <c r="K294" s="3">
        <f t="shared" si="54"/>
        <v>0</v>
      </c>
      <c r="M294" t="s">
        <v>2388</v>
      </c>
      <c r="N294" s="2">
        <v>426.99</v>
      </c>
      <c r="O294" s="2">
        <v>135724.07</v>
      </c>
      <c r="P294" s="104" t="str">
        <f>IFERROR(IF(VLOOKUP($M294,$S:$U,3,FALSE)&gt;0,VLOOKUP($M294,'District Data'!$A:$N,14,FALSE),""),"")</f>
        <v>Yes</v>
      </c>
      <c r="Q294" s="2">
        <f t="shared" si="59"/>
        <v>5.6843418860808015E-14</v>
      </c>
      <c r="S294" s="26" t="s">
        <v>1075</v>
      </c>
      <c r="T294" s="27">
        <v>2959.32</v>
      </c>
      <c r="U294" s="27">
        <v>537</v>
      </c>
      <c r="V294" s="27">
        <v>3496.32</v>
      </c>
      <c r="W294" t="str">
        <f t="shared" si="60"/>
        <v>37504</v>
      </c>
      <c r="X294" t="s">
        <v>2642</v>
      </c>
      <c r="Y294" s="2">
        <f t="shared" si="63"/>
        <v>537</v>
      </c>
      <c r="Z294" s="3"/>
      <c r="AA294" s="26" t="s">
        <v>1075</v>
      </c>
      <c r="AB294" s="27">
        <v>31</v>
      </c>
      <c r="AC294" s="27">
        <v>30.1</v>
      </c>
      <c r="AD294" s="27">
        <v>61.1</v>
      </c>
    </row>
    <row r="295" spans="1:30" x14ac:dyDescent="0.25">
      <c r="A295" s="26" t="s">
        <v>2493</v>
      </c>
      <c r="B295" s="27">
        <v>34.33</v>
      </c>
      <c r="C295" s="27">
        <v>11035.09</v>
      </c>
      <c r="D295" t="str">
        <f t="shared" si="61"/>
        <v>38126</v>
      </c>
      <c r="E295" t="s">
        <v>2642</v>
      </c>
      <c r="F295" s="3">
        <f t="shared" si="62"/>
        <v>34.33</v>
      </c>
      <c r="G295" s="2">
        <f t="shared" si="55"/>
        <v>11034.61</v>
      </c>
      <c r="H295" s="3">
        <f t="shared" si="58"/>
        <v>-0.47999999999956344</v>
      </c>
      <c r="I295" s="2" t="str">
        <f t="shared" si="56"/>
        <v>Yes</v>
      </c>
      <c r="J295">
        <f t="shared" si="57"/>
        <v>34.33</v>
      </c>
      <c r="K295" s="3">
        <f t="shared" si="54"/>
        <v>0</v>
      </c>
      <c r="M295" t="s">
        <v>2684</v>
      </c>
      <c r="N295" s="2">
        <v>0</v>
      </c>
      <c r="O295" s="2">
        <v>0</v>
      </c>
      <c r="P295" s="104" t="str">
        <f>IFERROR(IF(VLOOKUP($M295,$S:$U,3,FALSE)&gt;0,VLOOKUP($M295,'District Data'!$A:$N,14,FALSE),""),"")</f>
        <v/>
      </c>
      <c r="Q295" s="2" t="str">
        <f t="shared" si="59"/>
        <v/>
      </c>
      <c r="S295" s="26" t="s">
        <v>1152</v>
      </c>
      <c r="T295" s="27">
        <v>1090.5</v>
      </c>
      <c r="U295" s="27">
        <v>755.87</v>
      </c>
      <c r="V295" s="27">
        <v>1846.37</v>
      </c>
      <c r="W295" t="str">
        <f t="shared" si="60"/>
        <v>37505</v>
      </c>
      <c r="X295" t="s">
        <v>2642</v>
      </c>
      <c r="Y295" s="2">
        <f t="shared" si="63"/>
        <v>755.87</v>
      </c>
      <c r="Z295" s="3"/>
      <c r="AA295" s="26" t="s">
        <v>1152</v>
      </c>
      <c r="AB295" s="27">
        <v>0</v>
      </c>
      <c r="AC295" s="27">
        <v>30</v>
      </c>
      <c r="AD295" s="27">
        <v>30</v>
      </c>
    </row>
    <row r="296" spans="1:30" x14ac:dyDescent="0.25">
      <c r="A296" s="26" t="s">
        <v>1034</v>
      </c>
      <c r="B296" s="27">
        <v>24.2</v>
      </c>
      <c r="C296" s="27">
        <v>7690.6799999999994</v>
      </c>
      <c r="D296" t="str">
        <f t="shared" si="61"/>
        <v>38264</v>
      </c>
      <c r="E296" t="s">
        <v>2642</v>
      </c>
      <c r="F296" s="3">
        <f t="shared" si="62"/>
        <v>24.2</v>
      </c>
      <c r="G296" s="2">
        <f t="shared" si="55"/>
        <v>7690.68</v>
      </c>
      <c r="H296" s="3">
        <f t="shared" si="58"/>
        <v>0</v>
      </c>
      <c r="I296" s="2" t="str">
        <f t="shared" si="56"/>
        <v>Yes</v>
      </c>
      <c r="J296">
        <f t="shared" si="57"/>
        <v>24.2</v>
      </c>
      <c r="K296" s="3">
        <f>F296-J296</f>
        <v>0</v>
      </c>
      <c r="M296" t="s">
        <v>2685</v>
      </c>
      <c r="N296" s="2">
        <v>0</v>
      </c>
      <c r="O296" s="2">
        <v>0</v>
      </c>
      <c r="P296" s="104" t="str">
        <f>IFERROR(IF(VLOOKUP($M296,$S:$U,3,FALSE)&gt;0,VLOOKUP($M296,'District Data'!$A:$N,14,FALSE),""),"")</f>
        <v/>
      </c>
      <c r="Q296" s="2" t="str">
        <f t="shared" si="59"/>
        <v/>
      </c>
      <c r="S296" s="26" t="s">
        <v>1274</v>
      </c>
      <c r="T296" s="27">
        <v>0</v>
      </c>
      <c r="U296" s="27">
        <v>1927.3999999999999</v>
      </c>
      <c r="V296" s="27">
        <v>1927.3999999999999</v>
      </c>
      <c r="W296" t="str">
        <f t="shared" si="60"/>
        <v>37506</v>
      </c>
      <c r="X296" t="s">
        <v>2642</v>
      </c>
      <c r="Y296" s="2">
        <f t="shared" si="63"/>
        <v>1927.3999999999999</v>
      </c>
      <c r="Z296" s="3"/>
      <c r="AA296" s="26" t="s">
        <v>1274</v>
      </c>
      <c r="AB296" s="27">
        <v>0</v>
      </c>
      <c r="AC296" s="27">
        <v>43.4</v>
      </c>
      <c r="AD296" s="27">
        <v>43.4</v>
      </c>
    </row>
    <row r="297" spans="1:30" x14ac:dyDescent="0.25">
      <c r="A297" s="26" t="s">
        <v>2100</v>
      </c>
      <c r="B297" s="27">
        <v>196.94</v>
      </c>
      <c r="C297" s="27">
        <v>63151.3</v>
      </c>
      <c r="D297" t="str">
        <f t="shared" si="61"/>
        <v>38265</v>
      </c>
      <c r="E297" t="s">
        <v>2642</v>
      </c>
      <c r="F297" s="3">
        <f t="shared" si="62"/>
        <v>196.94</v>
      </c>
      <c r="G297" s="2">
        <f t="shared" si="55"/>
        <v>63148.61</v>
      </c>
      <c r="H297" s="3">
        <f t="shared" si="58"/>
        <v>-2.6900000000023283</v>
      </c>
      <c r="I297" s="2" t="str">
        <f t="shared" si="56"/>
        <v>Yes</v>
      </c>
      <c r="J297">
        <f t="shared" si="57"/>
        <v>196.94</v>
      </c>
      <c r="K297" s="3">
        <f t="shared" ref="K297:K322" si="64">F297-J297</f>
        <v>0</v>
      </c>
      <c r="M297" t="s">
        <v>2686</v>
      </c>
      <c r="N297" s="2">
        <v>0</v>
      </c>
      <c r="O297" s="2">
        <v>0</v>
      </c>
      <c r="P297" s="104" t="str">
        <f>IFERROR(IF(VLOOKUP($M297,$S:$U,3,FALSE)&gt;0,VLOOKUP($M297,'District Data'!$A:$N,14,FALSE),""),"")</f>
        <v/>
      </c>
      <c r="Q297" s="2" t="str">
        <f t="shared" si="59"/>
        <v/>
      </c>
      <c r="S297" s="26" t="s">
        <v>1208</v>
      </c>
      <c r="T297" s="27">
        <v>760.24</v>
      </c>
      <c r="U297" s="27">
        <v>801.77</v>
      </c>
      <c r="V297" s="27">
        <v>1562.01</v>
      </c>
      <c r="W297" t="str">
        <f t="shared" si="60"/>
        <v>37507</v>
      </c>
      <c r="X297" t="s">
        <v>2642</v>
      </c>
      <c r="Y297" s="2">
        <f t="shared" si="63"/>
        <v>801.77</v>
      </c>
      <c r="Z297" s="3"/>
      <c r="AA297" s="26" t="s">
        <v>1208</v>
      </c>
      <c r="AB297" s="27">
        <v>0</v>
      </c>
      <c r="AC297" s="27">
        <v>0</v>
      </c>
      <c r="AD297" s="27">
        <v>0</v>
      </c>
    </row>
    <row r="298" spans="1:30" x14ac:dyDescent="0.25">
      <c r="A298" s="26" t="s">
        <v>1564</v>
      </c>
      <c r="B298" s="27">
        <v>311.72000000000003</v>
      </c>
      <c r="C298" s="27">
        <v>99003.839999999997</v>
      </c>
      <c r="D298" t="str">
        <f t="shared" si="61"/>
        <v>38267</v>
      </c>
      <c r="E298" t="s">
        <v>2642</v>
      </c>
      <c r="F298" s="3">
        <f t="shared" si="62"/>
        <v>311.72000000000003</v>
      </c>
      <c r="G298" s="2">
        <f t="shared" si="55"/>
        <v>99003.839999999997</v>
      </c>
      <c r="H298" s="3">
        <f t="shared" si="58"/>
        <v>0</v>
      </c>
      <c r="I298" s="2" t="str">
        <f t="shared" si="56"/>
        <v>Yes</v>
      </c>
      <c r="J298">
        <f t="shared" si="57"/>
        <v>311.72000000000003</v>
      </c>
      <c r="K298" s="3">
        <f t="shared" si="64"/>
        <v>0</v>
      </c>
      <c r="M298" t="s">
        <v>1452</v>
      </c>
      <c r="N298" s="2">
        <v>39.5</v>
      </c>
      <c r="O298" s="2">
        <v>12673.43</v>
      </c>
      <c r="P298" s="104" t="str">
        <f>IFERROR(IF(VLOOKUP($M298,$S:$U,3,FALSE)&gt;0,VLOOKUP($M298,'District Data'!$A:$N,14,FALSE),""),"")</f>
        <v>Yes</v>
      </c>
      <c r="Q298" s="2">
        <f t="shared" si="59"/>
        <v>0</v>
      </c>
      <c r="S298" s="26" t="s">
        <v>2860</v>
      </c>
      <c r="T298" s="27">
        <v>74.95</v>
      </c>
      <c r="U298" s="27"/>
      <c r="V298" s="27">
        <v>74.95</v>
      </c>
      <c r="W298" t="str">
        <f t="shared" si="60"/>
        <v>37902</v>
      </c>
      <c r="X298" t="s">
        <v>2642</v>
      </c>
      <c r="Y298" s="2">
        <f t="shared" si="63"/>
        <v>0</v>
      </c>
      <c r="Z298" s="3"/>
      <c r="AA298" s="26" t="s">
        <v>2860</v>
      </c>
      <c r="AB298" s="27">
        <v>0</v>
      </c>
      <c r="AC298" s="27"/>
      <c r="AD298" s="27">
        <v>0</v>
      </c>
    </row>
    <row r="299" spans="1:30" x14ac:dyDescent="0.25">
      <c r="A299" s="26" t="s">
        <v>386</v>
      </c>
      <c r="B299" s="27">
        <v>0</v>
      </c>
      <c r="C299" s="27">
        <v>0</v>
      </c>
      <c r="D299" t="str">
        <f t="shared" si="61"/>
        <v>38300</v>
      </c>
      <c r="E299" t="s">
        <v>2642</v>
      </c>
      <c r="F299" s="3">
        <f t="shared" si="62"/>
        <v>0</v>
      </c>
      <c r="G299" s="2">
        <f t="shared" si="55"/>
        <v>0</v>
      </c>
      <c r="H299" s="3">
        <f t="shared" si="58"/>
        <v>0</v>
      </c>
      <c r="I299" s="2" t="str">
        <f t="shared" si="56"/>
        <v/>
      </c>
      <c r="J299">
        <f t="shared" si="57"/>
        <v>0</v>
      </c>
      <c r="K299" s="3">
        <f t="shared" si="64"/>
        <v>0</v>
      </c>
      <c r="M299" t="s">
        <v>336</v>
      </c>
      <c r="N299" s="2">
        <v>832.25</v>
      </c>
      <c r="O299" s="2">
        <v>264407.40000000002</v>
      </c>
      <c r="P299" s="104" t="str">
        <f>IFERROR(IF(VLOOKUP($M299,$S:$U,3,FALSE)&gt;0,VLOOKUP($M299,'District Data'!$A:$N,14,FALSE),""),"")</f>
        <v>Yes</v>
      </c>
      <c r="Q299" s="2">
        <f t="shared" si="59"/>
        <v>0</v>
      </c>
      <c r="S299" s="26" t="s">
        <v>2396</v>
      </c>
      <c r="T299" s="27"/>
      <c r="U299" s="27">
        <v>402.34</v>
      </c>
      <c r="V299" s="27">
        <v>402.34</v>
      </c>
      <c r="W299" t="str">
        <f t="shared" si="60"/>
        <v>37903</v>
      </c>
      <c r="X299" t="s">
        <v>2642</v>
      </c>
      <c r="Y299" s="2">
        <f t="shared" si="63"/>
        <v>402.34</v>
      </c>
      <c r="Z299" s="3"/>
      <c r="AA299" s="26" t="s">
        <v>2396</v>
      </c>
      <c r="AB299" s="27"/>
      <c r="AC299" s="27">
        <v>0</v>
      </c>
      <c r="AD299" s="27">
        <v>0</v>
      </c>
    </row>
    <row r="300" spans="1:30" x14ac:dyDescent="0.25">
      <c r="A300" s="26" t="s">
        <v>1487</v>
      </c>
      <c r="B300" s="27">
        <v>0</v>
      </c>
      <c r="C300" s="27">
        <v>0</v>
      </c>
      <c r="D300" t="str">
        <f t="shared" si="61"/>
        <v>38301</v>
      </c>
      <c r="E300" t="s">
        <v>2642</v>
      </c>
      <c r="F300" s="3">
        <f t="shared" si="62"/>
        <v>0</v>
      </c>
      <c r="G300" s="2">
        <f t="shared" si="55"/>
        <v>0</v>
      </c>
      <c r="H300" s="3">
        <f t="shared" si="58"/>
        <v>0</v>
      </c>
      <c r="I300" s="2" t="str">
        <f t="shared" si="56"/>
        <v/>
      </c>
      <c r="J300">
        <f t="shared" si="57"/>
        <v>0</v>
      </c>
      <c r="K300" s="3">
        <f t="shared" si="64"/>
        <v>0</v>
      </c>
      <c r="M300" t="s">
        <v>2258</v>
      </c>
      <c r="N300" s="2">
        <v>339.06</v>
      </c>
      <c r="O300" s="2">
        <v>107777.72</v>
      </c>
      <c r="P300" s="104" t="str">
        <f>IFERROR(IF(VLOOKUP($M300,$S:$U,3,FALSE)&gt;0,VLOOKUP($M300,'District Data'!$A:$N,14,FALSE),""),"")</f>
        <v>Yes</v>
      </c>
      <c r="Q300" s="2">
        <f t="shared" si="59"/>
        <v>0</v>
      </c>
      <c r="S300" s="26" t="s">
        <v>2493</v>
      </c>
      <c r="T300" s="27">
        <v>42.41</v>
      </c>
      <c r="U300" s="27">
        <v>34.33</v>
      </c>
      <c r="V300" s="27">
        <v>76.739999999999995</v>
      </c>
      <c r="W300" t="str">
        <f t="shared" si="60"/>
        <v>38126</v>
      </c>
      <c r="X300" t="s">
        <v>2642</v>
      </c>
      <c r="Y300" s="2">
        <f t="shared" si="63"/>
        <v>34.33</v>
      </c>
      <c r="Z300" s="3"/>
      <c r="AA300" s="26" t="s">
        <v>2493</v>
      </c>
      <c r="AB300" s="27">
        <v>0</v>
      </c>
      <c r="AC300" s="27">
        <v>2.4300000000000002</v>
      </c>
      <c r="AD300" s="27">
        <v>2.4300000000000002</v>
      </c>
    </row>
    <row r="301" spans="1:30" x14ac:dyDescent="0.25">
      <c r="A301" s="26" t="s">
        <v>2488</v>
      </c>
      <c r="B301" s="27">
        <v>46.6</v>
      </c>
      <c r="C301" s="27">
        <v>14839.74</v>
      </c>
      <c r="D301" t="str">
        <f t="shared" si="61"/>
        <v>38302</v>
      </c>
      <c r="E301" t="s">
        <v>2642</v>
      </c>
      <c r="F301" s="3">
        <f t="shared" si="62"/>
        <v>46.6</v>
      </c>
      <c r="G301" s="2">
        <f t="shared" si="55"/>
        <v>14839.74</v>
      </c>
      <c r="H301" s="3">
        <f t="shared" si="58"/>
        <v>0</v>
      </c>
      <c r="I301" s="2" t="str">
        <f t="shared" si="56"/>
        <v>Yes</v>
      </c>
      <c r="J301">
        <f t="shared" si="57"/>
        <v>46.6</v>
      </c>
      <c r="K301" s="3">
        <f t="shared" si="64"/>
        <v>0</v>
      </c>
      <c r="M301" t="s">
        <v>2163</v>
      </c>
      <c r="N301" s="2">
        <v>199.98</v>
      </c>
      <c r="O301" s="2">
        <v>63583.43</v>
      </c>
      <c r="P301" s="104" t="str">
        <f>IFERROR(IF(VLOOKUP($M301,$S:$U,3,FALSE)&gt;0,VLOOKUP($M301,'District Data'!$A:$N,14,FALSE),""),"")</f>
        <v>Yes</v>
      </c>
      <c r="Q301" s="2">
        <f t="shared" si="59"/>
        <v>2.8421709430404007E-14</v>
      </c>
      <c r="S301" s="26" t="s">
        <v>1034</v>
      </c>
      <c r="T301" s="27"/>
      <c r="U301" s="27">
        <v>24.2</v>
      </c>
      <c r="V301" s="27">
        <v>24.2</v>
      </c>
      <c r="W301" t="str">
        <f t="shared" si="60"/>
        <v>38264</v>
      </c>
      <c r="X301" t="s">
        <v>2642</v>
      </c>
      <c r="Y301" s="2">
        <f t="shared" si="63"/>
        <v>24.2</v>
      </c>
      <c r="Z301" s="3"/>
      <c r="AA301" s="26" t="s">
        <v>1034</v>
      </c>
      <c r="AB301" s="27"/>
      <c r="AC301" s="27">
        <v>0</v>
      </c>
      <c r="AD301" s="27">
        <v>0</v>
      </c>
    </row>
    <row r="302" spans="1:30" x14ac:dyDescent="0.25">
      <c r="A302" s="26" t="s">
        <v>2595</v>
      </c>
      <c r="B302" s="27">
        <v>0</v>
      </c>
      <c r="C302" s="27">
        <v>0</v>
      </c>
      <c r="D302" t="str">
        <f t="shared" si="61"/>
        <v>38304</v>
      </c>
      <c r="E302" t="s">
        <v>2642</v>
      </c>
      <c r="F302" s="3">
        <f t="shared" si="62"/>
        <v>0</v>
      </c>
      <c r="G302" s="2">
        <f t="shared" si="55"/>
        <v>0</v>
      </c>
      <c r="H302" s="3">
        <f t="shared" si="58"/>
        <v>0</v>
      </c>
      <c r="I302" s="2" t="str">
        <f t="shared" si="56"/>
        <v/>
      </c>
      <c r="J302">
        <f t="shared" si="57"/>
        <v>0</v>
      </c>
      <c r="K302" s="3">
        <f t="shared" si="64"/>
        <v>0</v>
      </c>
      <c r="M302" t="s">
        <v>405</v>
      </c>
      <c r="N302" s="2">
        <v>1678.29</v>
      </c>
      <c r="O302" s="2">
        <v>551655.15</v>
      </c>
      <c r="P302" s="104" t="str">
        <f>IFERROR(IF(VLOOKUP($M302,$S:$U,3,FALSE)&gt;0,VLOOKUP($M302,'District Data'!$A:$N,14,FALSE),""),"")</f>
        <v>Yes</v>
      </c>
      <c r="Q302" s="2">
        <f t="shared" si="59"/>
        <v>0</v>
      </c>
      <c r="S302" s="26" t="s">
        <v>2100</v>
      </c>
      <c r="T302" s="27"/>
      <c r="U302" s="27">
        <v>196.94</v>
      </c>
      <c r="V302" s="27">
        <v>196.94</v>
      </c>
      <c r="W302" t="str">
        <f t="shared" si="60"/>
        <v>38265</v>
      </c>
      <c r="X302" t="s">
        <v>2642</v>
      </c>
      <c r="Y302" s="2">
        <f t="shared" si="63"/>
        <v>196.94</v>
      </c>
      <c r="Z302" s="3"/>
      <c r="AA302" s="26" t="s">
        <v>2100</v>
      </c>
      <c r="AB302" s="27"/>
      <c r="AC302" s="27">
        <v>5.9</v>
      </c>
      <c r="AD302" s="27">
        <v>5.9</v>
      </c>
    </row>
    <row r="303" spans="1:30" x14ac:dyDescent="0.25">
      <c r="A303" s="26" t="s">
        <v>395</v>
      </c>
      <c r="B303" s="27">
        <v>0</v>
      </c>
      <c r="C303" s="27">
        <v>0</v>
      </c>
      <c r="D303" t="str">
        <f t="shared" si="61"/>
        <v>38306</v>
      </c>
      <c r="E303" t="s">
        <v>2642</v>
      </c>
      <c r="F303" s="3">
        <f t="shared" si="62"/>
        <v>0</v>
      </c>
      <c r="G303" s="2">
        <f t="shared" si="55"/>
        <v>0</v>
      </c>
      <c r="H303" s="3">
        <f t="shared" si="58"/>
        <v>0</v>
      </c>
      <c r="I303" s="2" t="str">
        <f t="shared" si="56"/>
        <v/>
      </c>
      <c r="J303">
        <f t="shared" si="57"/>
        <v>0</v>
      </c>
      <c r="K303" s="3">
        <f t="shared" si="64"/>
        <v>0</v>
      </c>
      <c r="M303" t="s">
        <v>1061</v>
      </c>
      <c r="N303" s="2">
        <v>99.2</v>
      </c>
      <c r="O303" s="2">
        <v>31520.92</v>
      </c>
      <c r="P303" s="104" t="str">
        <f>IFERROR(IF(VLOOKUP($M303,$S:$U,3,FALSE)&gt;0,VLOOKUP($M303,'District Data'!$A:$N,14,FALSE),""),"")</f>
        <v>Yes</v>
      </c>
      <c r="Q303" s="2">
        <f t="shared" si="59"/>
        <v>0</v>
      </c>
      <c r="S303" s="26" t="s">
        <v>1564</v>
      </c>
      <c r="T303" s="27">
        <v>2308.9899999999998</v>
      </c>
      <c r="U303" s="27">
        <v>311.72000000000003</v>
      </c>
      <c r="V303" s="27">
        <v>2620.71</v>
      </c>
      <c r="W303" t="str">
        <f t="shared" si="60"/>
        <v>38267</v>
      </c>
      <c r="X303" t="s">
        <v>2642</v>
      </c>
      <c r="Y303" s="2">
        <f t="shared" si="63"/>
        <v>311.72000000000003</v>
      </c>
      <c r="Z303" s="3"/>
      <c r="AA303" s="26" t="s">
        <v>1564</v>
      </c>
      <c r="AB303" s="27">
        <v>0</v>
      </c>
      <c r="AC303" s="27">
        <v>0</v>
      </c>
      <c r="AD303" s="27">
        <v>0</v>
      </c>
    </row>
    <row r="304" spans="1:30" x14ac:dyDescent="0.25">
      <c r="A304" s="26" t="s">
        <v>547</v>
      </c>
      <c r="B304" s="27">
        <v>77.47</v>
      </c>
      <c r="C304" s="27">
        <v>24588.48</v>
      </c>
      <c r="D304" t="str">
        <f t="shared" si="61"/>
        <v>38308</v>
      </c>
      <c r="E304" t="s">
        <v>2642</v>
      </c>
      <c r="F304" s="3">
        <f t="shared" si="62"/>
        <v>77.47</v>
      </c>
      <c r="G304" s="2">
        <f t="shared" si="55"/>
        <v>24588.48</v>
      </c>
      <c r="H304" s="3">
        <f t="shared" si="58"/>
        <v>0</v>
      </c>
      <c r="I304" s="2" t="str">
        <f t="shared" si="56"/>
        <v>Yes</v>
      </c>
      <c r="J304">
        <f t="shared" si="57"/>
        <v>77.47</v>
      </c>
      <c r="K304" s="3">
        <f t="shared" si="64"/>
        <v>0</v>
      </c>
      <c r="M304" t="s">
        <v>2009</v>
      </c>
      <c r="N304" s="2">
        <v>82</v>
      </c>
      <c r="O304" s="2">
        <v>26104.95</v>
      </c>
      <c r="P304" s="104" t="str">
        <f>IFERROR(IF(VLOOKUP($M304,$S:$U,3,FALSE)&gt;0,VLOOKUP($M304,'District Data'!$A:$N,14,FALSE),""),"")</f>
        <v>Yes</v>
      </c>
      <c r="Q304" s="2">
        <f t="shared" si="59"/>
        <v>0</v>
      </c>
      <c r="S304" s="26" t="s">
        <v>386</v>
      </c>
      <c r="T304" s="27">
        <v>528.59</v>
      </c>
      <c r="U304" s="27"/>
      <c r="V304" s="27">
        <v>528.59</v>
      </c>
      <c r="W304" t="str">
        <f t="shared" si="60"/>
        <v>38300</v>
      </c>
      <c r="X304" t="s">
        <v>2642</v>
      </c>
      <c r="Y304" s="2">
        <f t="shared" si="63"/>
        <v>0</v>
      </c>
      <c r="Z304" s="3"/>
      <c r="AA304" s="26" t="s">
        <v>386</v>
      </c>
      <c r="AB304" s="27">
        <v>17.25</v>
      </c>
      <c r="AC304" s="27"/>
      <c r="AD304" s="27">
        <v>17.25</v>
      </c>
    </row>
    <row r="305" spans="1:30" x14ac:dyDescent="0.25">
      <c r="A305" s="26" t="s">
        <v>1695</v>
      </c>
      <c r="B305" s="27">
        <v>147.32</v>
      </c>
      <c r="C305" s="27">
        <v>48408.49</v>
      </c>
      <c r="D305" t="str">
        <f t="shared" si="61"/>
        <v>38320</v>
      </c>
      <c r="E305" t="s">
        <v>2642</v>
      </c>
      <c r="F305" s="3">
        <f t="shared" si="62"/>
        <v>147.32</v>
      </c>
      <c r="G305" s="2">
        <f t="shared" si="55"/>
        <v>48408.5</v>
      </c>
      <c r="H305" s="3">
        <f t="shared" si="58"/>
        <v>1.0000000002037268E-2</v>
      </c>
      <c r="I305" s="2" t="str">
        <f t="shared" si="56"/>
        <v>Yes</v>
      </c>
      <c r="J305">
        <f t="shared" si="57"/>
        <v>147.32</v>
      </c>
      <c r="K305" s="3">
        <f t="shared" si="64"/>
        <v>0</v>
      </c>
      <c r="M305" t="s">
        <v>637</v>
      </c>
      <c r="N305" s="2">
        <v>34.799999999999997</v>
      </c>
      <c r="O305" s="2">
        <v>11048.57</v>
      </c>
      <c r="P305" s="104" t="str">
        <f>IFERROR(IF(VLOOKUP($M305,$S:$U,3,FALSE)&gt;0,VLOOKUP($M305,'District Data'!$A:$N,14,FALSE),""),"")</f>
        <v>Yes</v>
      </c>
      <c r="Q305" s="2">
        <f t="shared" si="59"/>
        <v>0</v>
      </c>
      <c r="S305" s="26" t="s">
        <v>1487</v>
      </c>
      <c r="T305" s="27">
        <v>171.42000000000002</v>
      </c>
      <c r="U305" s="27"/>
      <c r="V305" s="27">
        <v>171.42000000000002</v>
      </c>
      <c r="W305" t="str">
        <f t="shared" si="60"/>
        <v>38301</v>
      </c>
      <c r="X305" t="s">
        <v>2642</v>
      </c>
      <c r="Y305" s="2">
        <f t="shared" si="63"/>
        <v>0</v>
      </c>
      <c r="Z305" s="3"/>
      <c r="AA305" s="26" t="s">
        <v>1487</v>
      </c>
      <c r="AB305" s="27">
        <v>12.15</v>
      </c>
      <c r="AC305" s="27"/>
      <c r="AD305" s="27">
        <v>12.15</v>
      </c>
    </row>
    <row r="306" spans="1:30" x14ac:dyDescent="0.25">
      <c r="A306" s="26" t="s">
        <v>1976</v>
      </c>
      <c r="B306" s="27">
        <v>41.319999999999993</v>
      </c>
      <c r="C306" s="27">
        <v>13106.640000000001</v>
      </c>
      <c r="D306" t="str">
        <f t="shared" si="61"/>
        <v>38322</v>
      </c>
      <c r="E306" t="s">
        <v>2642</v>
      </c>
      <c r="F306" s="3">
        <f t="shared" si="62"/>
        <v>41.319999999999993</v>
      </c>
      <c r="G306" s="2">
        <f t="shared" si="55"/>
        <v>13106.65</v>
      </c>
      <c r="H306" s="3">
        <f t="shared" si="58"/>
        <v>9.9999999983992893E-3</v>
      </c>
      <c r="I306" s="2" t="str">
        <f t="shared" si="56"/>
        <v>Yes</v>
      </c>
      <c r="J306">
        <f t="shared" si="57"/>
        <v>41.32</v>
      </c>
      <c r="K306" s="3">
        <f t="shared" si="64"/>
        <v>0</v>
      </c>
      <c r="M306" t="s">
        <v>398</v>
      </c>
      <c r="N306" s="2">
        <v>112.14</v>
      </c>
      <c r="O306" s="2">
        <v>35637.050000000003</v>
      </c>
      <c r="P306" s="104" t="str">
        <f>IFERROR(IF(VLOOKUP($M306,$S:$U,3,FALSE)&gt;0,VLOOKUP($M306,'District Data'!$A:$N,14,FALSE),""),"")</f>
        <v>Yes</v>
      </c>
      <c r="Q306" s="2">
        <f t="shared" si="59"/>
        <v>0</v>
      </c>
      <c r="S306" s="26" t="s">
        <v>2488</v>
      </c>
      <c r="T306" s="27">
        <v>64.58</v>
      </c>
      <c r="U306" s="27">
        <v>46.6</v>
      </c>
      <c r="V306" s="27">
        <v>111.18</v>
      </c>
      <c r="W306" t="str">
        <f t="shared" si="60"/>
        <v>38302</v>
      </c>
      <c r="X306" t="s">
        <v>2642</v>
      </c>
      <c r="Y306" s="2">
        <f t="shared" si="63"/>
        <v>46.6</v>
      </c>
      <c r="Z306" s="3"/>
      <c r="AA306" s="26" t="s">
        <v>2488</v>
      </c>
      <c r="AB306" s="27">
        <v>0</v>
      </c>
      <c r="AC306" s="27">
        <v>0</v>
      </c>
      <c r="AD306" s="27">
        <v>0</v>
      </c>
    </row>
    <row r="307" spans="1:30" x14ac:dyDescent="0.25">
      <c r="A307" s="26" t="s">
        <v>1392</v>
      </c>
      <c r="B307" s="27">
        <v>0</v>
      </c>
      <c r="C307" s="27">
        <v>0</v>
      </c>
      <c r="D307" t="str">
        <f t="shared" si="61"/>
        <v>38324</v>
      </c>
      <c r="E307" t="s">
        <v>2642</v>
      </c>
      <c r="F307" s="3">
        <f t="shared" si="62"/>
        <v>0</v>
      </c>
      <c r="G307" s="2">
        <f t="shared" si="55"/>
        <v>0</v>
      </c>
      <c r="H307" s="3">
        <f t="shared" si="58"/>
        <v>0</v>
      </c>
      <c r="I307" s="2" t="str">
        <f t="shared" si="56"/>
        <v/>
      </c>
      <c r="J307">
        <f t="shared" si="57"/>
        <v>0</v>
      </c>
      <c r="K307" s="3">
        <f t="shared" si="64"/>
        <v>0</v>
      </c>
      <c r="M307" t="s">
        <v>1100</v>
      </c>
      <c r="N307" s="2">
        <v>497.29</v>
      </c>
      <c r="O307" s="2">
        <v>158037.85</v>
      </c>
      <c r="P307" s="104" t="str">
        <f>IFERROR(IF(VLOOKUP($M307,$S:$U,3,FALSE)&gt;0,VLOOKUP($M307,'District Data'!$A:$N,14,FALSE),""),"")</f>
        <v>Yes</v>
      </c>
      <c r="Q307" s="179">
        <f t="shared" si="59"/>
        <v>0</v>
      </c>
      <c r="S307" s="26" t="s">
        <v>2595</v>
      </c>
      <c r="T307" s="27">
        <v>30.3</v>
      </c>
      <c r="U307" s="27"/>
      <c r="V307" s="27">
        <v>30.3</v>
      </c>
      <c r="W307" t="str">
        <f t="shared" si="60"/>
        <v>38304</v>
      </c>
      <c r="X307" t="s">
        <v>2642</v>
      </c>
      <c r="Y307" s="2">
        <f t="shared" si="63"/>
        <v>0</v>
      </c>
      <c r="Z307" s="3"/>
      <c r="AA307" s="26" t="s">
        <v>2595</v>
      </c>
      <c r="AB307" s="27">
        <v>4</v>
      </c>
      <c r="AC307" s="27"/>
      <c r="AD307" s="27">
        <v>4</v>
      </c>
    </row>
    <row r="308" spans="1:30" x14ac:dyDescent="0.25">
      <c r="A308" s="26" t="s">
        <v>2150</v>
      </c>
      <c r="B308" s="27">
        <v>560.5</v>
      </c>
      <c r="C308" s="27">
        <v>178076.94</v>
      </c>
      <c r="D308" t="str">
        <f t="shared" si="61"/>
        <v>39002</v>
      </c>
      <c r="E308" t="s">
        <v>2642</v>
      </c>
      <c r="F308" s="3">
        <f t="shared" si="62"/>
        <v>560.5</v>
      </c>
      <c r="G308" s="2">
        <f t="shared" si="55"/>
        <v>178076.95</v>
      </c>
      <c r="H308" s="3">
        <f t="shared" si="58"/>
        <v>1.0000000009313226E-2</v>
      </c>
      <c r="I308" s="2" t="str">
        <f t="shared" si="56"/>
        <v>Yes</v>
      </c>
      <c r="J308">
        <f t="shared" si="57"/>
        <v>560.5</v>
      </c>
      <c r="K308" s="3">
        <f t="shared" si="64"/>
        <v>0</v>
      </c>
      <c r="M308" t="s">
        <v>1342</v>
      </c>
      <c r="N308" s="2">
        <v>158.44999999999999</v>
      </c>
      <c r="O308" s="2">
        <v>50368.47</v>
      </c>
      <c r="P308" s="104" t="str">
        <f>IFERROR(IF(VLOOKUP($M308,$S:$U,3,FALSE)&gt;0,VLOOKUP($M308,'District Data'!$A:$N,14,FALSE),""),"")</f>
        <v>Yes</v>
      </c>
      <c r="Q308" s="2">
        <f t="shared" si="59"/>
        <v>0</v>
      </c>
      <c r="S308" s="26" t="s">
        <v>395</v>
      </c>
      <c r="T308" s="27">
        <v>142.03</v>
      </c>
      <c r="U308" s="27"/>
      <c r="V308" s="27">
        <v>142.03</v>
      </c>
      <c r="W308" t="str">
        <f t="shared" si="60"/>
        <v>38306</v>
      </c>
      <c r="X308" t="s">
        <v>2642</v>
      </c>
      <c r="Y308" s="2">
        <f t="shared" si="63"/>
        <v>0</v>
      </c>
      <c r="Z308" s="3"/>
      <c r="AA308" s="26" t="s">
        <v>395</v>
      </c>
      <c r="AB308" s="27">
        <v>14.7</v>
      </c>
      <c r="AC308" s="27"/>
      <c r="AD308" s="27">
        <v>14.7</v>
      </c>
    </row>
    <row r="309" spans="1:30" x14ac:dyDescent="0.25">
      <c r="A309" s="26" t="s">
        <v>1249</v>
      </c>
      <c r="B309" s="27">
        <v>1295.3899999999999</v>
      </c>
      <c r="C309" s="27">
        <v>411613.36</v>
      </c>
      <c r="D309" t="str">
        <f t="shared" si="61"/>
        <v>39003</v>
      </c>
      <c r="E309" t="s">
        <v>2642</v>
      </c>
      <c r="F309" s="3">
        <f t="shared" si="62"/>
        <v>1295.3899999999999</v>
      </c>
      <c r="G309" s="2">
        <f t="shared" si="55"/>
        <v>411613.34</v>
      </c>
      <c r="H309" s="3">
        <f t="shared" si="58"/>
        <v>-1.9999999960418791E-2</v>
      </c>
      <c r="I309" s="2" t="str">
        <f t="shared" si="56"/>
        <v>Yes</v>
      </c>
      <c r="J309">
        <f t="shared" si="57"/>
        <v>1295.3900000000001</v>
      </c>
      <c r="K309" s="3">
        <f t="shared" si="64"/>
        <v>0</v>
      </c>
      <c r="M309" t="s">
        <v>951</v>
      </c>
      <c r="N309" s="2">
        <v>738.24</v>
      </c>
      <c r="O309" s="2">
        <v>236643.41</v>
      </c>
      <c r="P309" s="104" t="str">
        <f>IFERROR(IF(VLOOKUP($M309,$S:$U,3,FALSE)&gt;0,VLOOKUP($M309,'District Data'!$A:$N,14,FALSE),""),"")</f>
        <v>Yes</v>
      </c>
      <c r="Q309" s="2">
        <f t="shared" si="59"/>
        <v>0</v>
      </c>
      <c r="S309" s="26" t="s">
        <v>547</v>
      </c>
      <c r="T309" s="27"/>
      <c r="U309" s="27">
        <v>77.47</v>
      </c>
      <c r="V309" s="27">
        <v>77.47</v>
      </c>
      <c r="W309" t="str">
        <f t="shared" si="60"/>
        <v>38308</v>
      </c>
      <c r="X309" t="s">
        <v>2642</v>
      </c>
      <c r="Y309" s="2">
        <f t="shared" si="63"/>
        <v>77.47</v>
      </c>
      <c r="Z309" s="3"/>
      <c r="AA309" s="26" t="s">
        <v>547</v>
      </c>
      <c r="AB309" s="27"/>
      <c r="AC309" s="27">
        <v>0</v>
      </c>
      <c r="AD309" s="27">
        <v>0</v>
      </c>
    </row>
    <row r="310" spans="1:30" x14ac:dyDescent="0.25">
      <c r="A310" s="26" t="s">
        <v>2349</v>
      </c>
      <c r="B310" s="27">
        <v>14862.079999999998</v>
      </c>
      <c r="C310" s="27">
        <v>4722396.47</v>
      </c>
      <c r="D310" t="str">
        <f t="shared" si="61"/>
        <v>39007</v>
      </c>
      <c r="E310" t="s">
        <v>2642</v>
      </c>
      <c r="F310" s="3">
        <f t="shared" si="62"/>
        <v>14862.079999999998</v>
      </c>
      <c r="G310" s="2">
        <f t="shared" si="55"/>
        <v>4722179.82</v>
      </c>
      <c r="H310" s="3">
        <f t="shared" si="58"/>
        <v>-216.64999999944121</v>
      </c>
      <c r="I310" s="2" t="str">
        <f t="shared" si="56"/>
        <v>Yes</v>
      </c>
      <c r="J310">
        <f t="shared" si="57"/>
        <v>14862.08</v>
      </c>
      <c r="K310" s="3">
        <f t="shared" si="64"/>
        <v>0</v>
      </c>
      <c r="M310" t="s">
        <v>2370</v>
      </c>
      <c r="N310" s="2">
        <v>645.57000000000005</v>
      </c>
      <c r="O310" s="2">
        <v>215827.62</v>
      </c>
      <c r="P310" s="104" t="str">
        <f>IFERROR(IF(VLOOKUP($M310,$S:$U,3,FALSE)&gt;0,VLOOKUP($M310,'District Data'!$A:$N,14,FALSE),""),"")</f>
        <v>Yes</v>
      </c>
      <c r="Q310" s="2">
        <f t="shared" si="59"/>
        <v>0</v>
      </c>
      <c r="S310" s="26" t="s">
        <v>1695</v>
      </c>
      <c r="T310" s="27"/>
      <c r="U310" s="27">
        <v>147.32</v>
      </c>
      <c r="V310" s="27">
        <v>147.32</v>
      </c>
      <c r="W310" t="str">
        <f t="shared" si="60"/>
        <v>38320</v>
      </c>
      <c r="X310" t="s">
        <v>2642</v>
      </c>
      <c r="Y310" s="2">
        <f t="shared" si="63"/>
        <v>147.32</v>
      </c>
      <c r="Z310" s="3"/>
      <c r="AA310" s="26" t="s">
        <v>1695</v>
      </c>
      <c r="AB310" s="27"/>
      <c r="AC310" s="27">
        <v>0</v>
      </c>
      <c r="AD310" s="27">
        <v>0</v>
      </c>
    </row>
    <row r="311" spans="1:30" x14ac:dyDescent="0.25">
      <c r="A311" s="26" t="s">
        <v>475</v>
      </c>
      <c r="B311" s="27">
        <v>3383.3799999999997</v>
      </c>
      <c r="C311" s="27">
        <v>1074960.71</v>
      </c>
      <c r="D311" t="str">
        <f t="shared" si="61"/>
        <v>39090</v>
      </c>
      <c r="E311" t="s">
        <v>2642</v>
      </c>
      <c r="F311" s="3">
        <f t="shared" si="62"/>
        <v>3383.3799999999997</v>
      </c>
      <c r="G311" s="2">
        <f t="shared" si="55"/>
        <v>1075069.04</v>
      </c>
      <c r="H311" s="3">
        <f t="shared" si="58"/>
        <v>108.33000000007451</v>
      </c>
      <c r="I311" s="2" t="str">
        <f t="shared" si="56"/>
        <v>Yes</v>
      </c>
      <c r="J311">
        <f t="shared" si="57"/>
        <v>3383.38</v>
      </c>
      <c r="K311" s="3">
        <f t="shared" si="64"/>
        <v>0</v>
      </c>
      <c r="M311" t="s">
        <v>1320</v>
      </c>
      <c r="N311" s="2">
        <v>3942.66</v>
      </c>
      <c r="O311" s="2">
        <v>1252712.69</v>
      </c>
      <c r="P311" s="104" t="str">
        <f>IFERROR(IF(VLOOKUP($M311,$S:$U,3,FALSE)&gt;0,VLOOKUP($M311,'District Data'!$A:$N,14,FALSE),""),"")</f>
        <v>Yes</v>
      </c>
      <c r="Q311" s="2">
        <f t="shared" si="59"/>
        <v>0</v>
      </c>
      <c r="S311" s="26" t="s">
        <v>1976</v>
      </c>
      <c r="T311" s="27">
        <v>91.1</v>
      </c>
      <c r="U311" s="27">
        <v>41.319999999999993</v>
      </c>
      <c r="V311" s="27">
        <v>132.41999999999999</v>
      </c>
      <c r="W311" t="str">
        <f t="shared" si="60"/>
        <v>38322</v>
      </c>
      <c r="X311" t="s">
        <v>2642</v>
      </c>
      <c r="Y311" s="2">
        <f t="shared" si="63"/>
        <v>41.319999999999993</v>
      </c>
      <c r="Z311" s="3"/>
      <c r="AA311" s="26" t="s">
        <v>1976</v>
      </c>
      <c r="AB311" s="27">
        <v>0</v>
      </c>
      <c r="AC311" s="27">
        <v>0</v>
      </c>
      <c r="AD311" s="27">
        <v>0</v>
      </c>
    </row>
    <row r="312" spans="1:30" x14ac:dyDescent="0.25">
      <c r="A312" s="26" t="s">
        <v>1821</v>
      </c>
      <c r="B312" s="27">
        <v>3654.1800000000003</v>
      </c>
      <c r="C312" s="27">
        <v>1160966.24</v>
      </c>
      <c r="D312" t="str">
        <f t="shared" si="61"/>
        <v>39119</v>
      </c>
      <c r="E312" t="s">
        <v>2642</v>
      </c>
      <c r="F312" s="3">
        <f t="shared" si="62"/>
        <v>3654.1800000000003</v>
      </c>
      <c r="G312" s="2">
        <f t="shared" si="55"/>
        <v>1161074.55</v>
      </c>
      <c r="H312" s="3">
        <f t="shared" si="58"/>
        <v>108.31000000005588</v>
      </c>
      <c r="I312" s="2" t="str">
        <f t="shared" si="56"/>
        <v>Yes</v>
      </c>
      <c r="J312">
        <f t="shared" si="57"/>
        <v>3654.18</v>
      </c>
      <c r="K312" s="3">
        <f t="shared" si="64"/>
        <v>0</v>
      </c>
      <c r="M312" t="s">
        <v>2136</v>
      </c>
      <c r="N312" s="2">
        <v>0</v>
      </c>
      <c r="O312" s="2">
        <v>0</v>
      </c>
      <c r="P312" s="104" t="str">
        <f>IFERROR(IF(VLOOKUP($M312,$S:$U,3,FALSE)&gt;0,VLOOKUP($M312,'District Data'!$A:$N,14,FALSE),""),"")</f>
        <v/>
      </c>
      <c r="Q312" s="2">
        <f t="shared" si="59"/>
        <v>0</v>
      </c>
      <c r="S312" s="26" t="s">
        <v>1392</v>
      </c>
      <c r="T312" s="27">
        <v>152.35</v>
      </c>
      <c r="U312" s="27"/>
      <c r="V312" s="27">
        <v>152.35</v>
      </c>
      <c r="W312" t="str">
        <f t="shared" si="60"/>
        <v>38324</v>
      </c>
      <c r="X312" t="s">
        <v>2642</v>
      </c>
      <c r="Y312" s="2">
        <f t="shared" si="63"/>
        <v>0</v>
      </c>
      <c r="Z312" s="3"/>
      <c r="AA312" s="26" t="s">
        <v>1392</v>
      </c>
      <c r="AB312" s="27">
        <v>0</v>
      </c>
      <c r="AC312" s="27"/>
      <c r="AD312" s="27">
        <v>0</v>
      </c>
    </row>
    <row r="313" spans="1:30" x14ac:dyDescent="0.25">
      <c r="A313" s="26" t="s">
        <v>1084</v>
      </c>
      <c r="B313" s="27">
        <v>757.09999999999991</v>
      </c>
      <c r="C313" s="27">
        <v>240577.16</v>
      </c>
      <c r="D313" t="str">
        <f t="shared" si="61"/>
        <v>39120</v>
      </c>
      <c r="E313" t="s">
        <v>2642</v>
      </c>
      <c r="F313" s="3">
        <f t="shared" si="62"/>
        <v>757.09999999999991</v>
      </c>
      <c r="G313" s="2">
        <f t="shared" si="55"/>
        <v>240577.16</v>
      </c>
      <c r="H313" s="3">
        <f t="shared" si="58"/>
        <v>0</v>
      </c>
      <c r="I313" s="2" t="str">
        <f t="shared" si="56"/>
        <v>Yes</v>
      </c>
      <c r="J313">
        <f t="shared" si="57"/>
        <v>757.1</v>
      </c>
      <c r="K313" s="3">
        <f t="shared" si="64"/>
        <v>0</v>
      </c>
      <c r="M313" t="s">
        <v>1422</v>
      </c>
      <c r="N313" s="2">
        <v>610.65</v>
      </c>
      <c r="O313" s="2">
        <v>200693.56</v>
      </c>
      <c r="P313" s="104" t="str">
        <f>IFERROR(IF(VLOOKUP($M313,$S:$U,3,FALSE)&gt;0,VLOOKUP($M313,'District Data'!$A:$N,14,FALSE),""),"")</f>
        <v>Yes</v>
      </c>
      <c r="Q313" s="2">
        <f t="shared" si="59"/>
        <v>1.1368683772161603E-13</v>
      </c>
      <c r="S313" s="26" t="s">
        <v>3527</v>
      </c>
      <c r="T313" s="27">
        <v>102.4</v>
      </c>
      <c r="U313" s="27"/>
      <c r="V313" s="27">
        <v>102.4</v>
      </c>
      <c r="W313" t="str">
        <f t="shared" si="60"/>
        <v>38901</v>
      </c>
      <c r="X313" t="s">
        <v>2642</v>
      </c>
      <c r="Y313" s="2">
        <f>U313</f>
        <v>0</v>
      </c>
      <c r="Z313" s="3"/>
      <c r="AA313" s="26" t="s">
        <v>3527</v>
      </c>
      <c r="AB313" s="27">
        <v>0</v>
      </c>
      <c r="AC313" s="27"/>
      <c r="AD313" s="27">
        <v>0</v>
      </c>
    </row>
    <row r="314" spans="1:30" x14ac:dyDescent="0.25">
      <c r="A314" s="26" t="s">
        <v>740</v>
      </c>
      <c r="B314" s="27">
        <v>3573.35</v>
      </c>
      <c r="C314" s="27">
        <v>1135402.8700000001</v>
      </c>
      <c r="D314" t="str">
        <f t="shared" si="61"/>
        <v>39200</v>
      </c>
      <c r="E314" t="s">
        <v>2642</v>
      </c>
      <c r="F314" s="3">
        <f t="shared" si="62"/>
        <v>3573.35</v>
      </c>
      <c r="G314" s="2">
        <f t="shared" si="55"/>
        <v>1135402.8799999999</v>
      </c>
      <c r="H314" s="3">
        <f t="shared" si="58"/>
        <v>9.9999997764825821E-3</v>
      </c>
      <c r="I314" s="2" t="str">
        <f t="shared" si="56"/>
        <v>Yes</v>
      </c>
      <c r="J314">
        <f t="shared" si="57"/>
        <v>3573.35</v>
      </c>
      <c r="K314" s="3">
        <f t="shared" si="64"/>
        <v>0</v>
      </c>
      <c r="M314" t="s">
        <v>1608</v>
      </c>
      <c r="N314" s="2">
        <v>0</v>
      </c>
      <c r="O314" s="2">
        <v>0</v>
      </c>
      <c r="P314" s="104" t="str">
        <f>IFERROR(IF(VLOOKUP($M314,$S:$U,3,FALSE)&gt;0,VLOOKUP($M314,'District Data'!$A:$N,14,FALSE),""),"")</f>
        <v/>
      </c>
      <c r="Q314" s="2">
        <f t="shared" si="59"/>
        <v>0</v>
      </c>
      <c r="S314" s="26" t="s">
        <v>2150</v>
      </c>
      <c r="T314" s="27"/>
      <c r="U314" s="27">
        <v>560.5</v>
      </c>
      <c r="V314" s="27">
        <v>560.5</v>
      </c>
      <c r="W314" t="str">
        <f t="shared" si="60"/>
        <v>39002</v>
      </c>
      <c r="X314" t="s">
        <v>2642</v>
      </c>
      <c r="Y314" s="2">
        <f t="shared" si="63"/>
        <v>560.5</v>
      </c>
      <c r="Z314" s="3"/>
      <c r="AA314" s="26" t="s">
        <v>2150</v>
      </c>
      <c r="AB314" s="27"/>
      <c r="AC314" s="27">
        <v>17.100000000000001</v>
      </c>
      <c r="AD314" s="27">
        <v>17.100000000000001</v>
      </c>
    </row>
    <row r="315" spans="1:30" x14ac:dyDescent="0.25">
      <c r="A315" s="26" t="s">
        <v>2026</v>
      </c>
      <c r="B315" s="27">
        <v>6123</v>
      </c>
      <c r="C315" s="27">
        <v>1945522.9099999997</v>
      </c>
      <c r="D315" t="str">
        <f t="shared" si="61"/>
        <v>39201</v>
      </c>
      <c r="E315" t="s">
        <v>2642</v>
      </c>
      <c r="F315" s="3">
        <f t="shared" si="62"/>
        <v>6123</v>
      </c>
      <c r="G315" s="2">
        <f t="shared" si="55"/>
        <v>1945522.92</v>
      </c>
      <c r="H315" s="3">
        <f t="shared" si="58"/>
        <v>1.0000000242143869E-2</v>
      </c>
      <c r="I315" s="2" t="str">
        <f t="shared" si="56"/>
        <v>Yes</v>
      </c>
      <c r="J315">
        <f t="shared" si="57"/>
        <v>6123</v>
      </c>
      <c r="K315" s="3">
        <f t="shared" si="64"/>
        <v>0</v>
      </c>
      <c r="M315" t="s">
        <v>771</v>
      </c>
      <c r="N315" s="2">
        <v>0</v>
      </c>
      <c r="O315" s="2">
        <v>0</v>
      </c>
      <c r="P315" s="104" t="str">
        <f>IFERROR(IF(VLOOKUP($M315,$S:$U,3,FALSE)&gt;0,VLOOKUP($M315,'District Data'!$A:$N,14,FALSE),""),"")</f>
        <v/>
      </c>
      <c r="Q315" s="2">
        <f t="shared" si="59"/>
        <v>0</v>
      </c>
      <c r="S315" s="26" t="s">
        <v>1249</v>
      </c>
      <c r="T315" s="27"/>
      <c r="U315" s="27">
        <v>1295.3899999999999</v>
      </c>
      <c r="V315" s="27">
        <v>1295.3899999999999</v>
      </c>
      <c r="W315" t="str">
        <f t="shared" ref="W315:W321" si="65">S315</f>
        <v>39003</v>
      </c>
      <c r="X315" t="s">
        <v>2642</v>
      </c>
      <c r="Y315" s="2">
        <f t="shared" ref="Y315:Y321" si="66">U315</f>
        <v>1295.3899999999999</v>
      </c>
      <c r="Z315" s="3"/>
      <c r="AA315" s="26" t="s">
        <v>1249</v>
      </c>
      <c r="AB315" s="27"/>
      <c r="AC315" s="27">
        <v>16</v>
      </c>
      <c r="AD315" s="27">
        <v>16</v>
      </c>
    </row>
    <row r="316" spans="1:30" x14ac:dyDescent="0.25">
      <c r="A316" s="26" t="s">
        <v>2121</v>
      </c>
      <c r="B316" s="27">
        <v>3427.46</v>
      </c>
      <c r="C316" s="27">
        <v>1089042.24</v>
      </c>
      <c r="D316" t="str">
        <f t="shared" si="61"/>
        <v>39202</v>
      </c>
      <c r="E316" t="s">
        <v>2642</v>
      </c>
      <c r="F316" s="3">
        <f t="shared" si="62"/>
        <v>3427.46</v>
      </c>
      <c r="G316" s="2">
        <f t="shared" si="55"/>
        <v>1089042.23</v>
      </c>
      <c r="H316" s="3">
        <f t="shared" si="58"/>
        <v>-1.0000000009313226E-2</v>
      </c>
      <c r="I316" s="2" t="str">
        <f t="shared" si="56"/>
        <v>Yes</v>
      </c>
      <c r="J316">
        <f t="shared" si="57"/>
        <v>3427.46</v>
      </c>
      <c r="K316" s="3">
        <f t="shared" si="64"/>
        <v>0</v>
      </c>
      <c r="M316" t="s">
        <v>1688</v>
      </c>
      <c r="N316" s="2">
        <v>1534.97</v>
      </c>
      <c r="O316" s="2">
        <v>487761.81</v>
      </c>
      <c r="P316" s="104" t="str">
        <f>IFERROR(IF(VLOOKUP($M316,$S:$U,3,FALSE)&gt;0,VLOOKUP($M316,'District Data'!$A:$N,14,FALSE),""),"")</f>
        <v>Yes</v>
      </c>
      <c r="Q316" s="2">
        <f t="shared" si="59"/>
        <v>-2.2737367544323206E-13</v>
      </c>
      <c r="S316" s="26" t="s">
        <v>2349</v>
      </c>
      <c r="T316" s="27">
        <v>473.6</v>
      </c>
      <c r="U316" s="27">
        <v>14862.08</v>
      </c>
      <c r="V316" s="27">
        <v>15335.68</v>
      </c>
      <c r="W316" t="str">
        <f t="shared" si="65"/>
        <v>39007</v>
      </c>
      <c r="X316" t="s">
        <v>2642</v>
      </c>
      <c r="Y316" s="2">
        <f t="shared" si="66"/>
        <v>14862.08</v>
      </c>
      <c r="AA316" s="26" t="s">
        <v>2349</v>
      </c>
      <c r="AB316" s="27">
        <v>0</v>
      </c>
      <c r="AC316" s="27">
        <v>0</v>
      </c>
      <c r="AD316" s="27">
        <v>0</v>
      </c>
    </row>
    <row r="317" spans="1:30" x14ac:dyDescent="0.25">
      <c r="A317" s="26" t="s">
        <v>778</v>
      </c>
      <c r="B317" s="27">
        <v>1081.8699999999999</v>
      </c>
      <c r="C317" s="27">
        <v>343697.13999999996</v>
      </c>
      <c r="D317" t="str">
        <f t="shared" si="61"/>
        <v>39203</v>
      </c>
      <c r="E317" t="s">
        <v>2642</v>
      </c>
      <c r="F317" s="3">
        <f t="shared" si="62"/>
        <v>1081.8699999999999</v>
      </c>
      <c r="G317" s="2">
        <f t="shared" si="55"/>
        <v>343697.13</v>
      </c>
      <c r="H317" s="3">
        <f t="shared" si="58"/>
        <v>-9.9999999511055648E-3</v>
      </c>
      <c r="I317" s="2" t="str">
        <f t="shared" si="56"/>
        <v>Yes</v>
      </c>
      <c r="J317">
        <f t="shared" si="57"/>
        <v>1081.8699999999999</v>
      </c>
      <c r="K317" s="3">
        <f t="shared" si="64"/>
        <v>0</v>
      </c>
      <c r="M317" t="s">
        <v>2104</v>
      </c>
      <c r="N317" s="2">
        <v>875.31</v>
      </c>
      <c r="O317" s="2">
        <v>278163.96000000002</v>
      </c>
      <c r="P317" s="104" t="str">
        <f>IFERROR(IF(VLOOKUP($M317,$S:$U,3,FALSE)&gt;0,VLOOKUP($M317,'District Data'!$A:$N,14,FALSE),""),"")</f>
        <v>Yes</v>
      </c>
      <c r="Q317" s="2">
        <f t="shared" si="59"/>
        <v>1.1368683772161603E-13</v>
      </c>
      <c r="S317" s="26" t="s">
        <v>475</v>
      </c>
      <c r="T317" s="27"/>
      <c r="U317" s="27">
        <v>3383.38</v>
      </c>
      <c r="V317" s="27">
        <v>3383.38</v>
      </c>
      <c r="W317" t="str">
        <f t="shared" si="65"/>
        <v>39090</v>
      </c>
      <c r="X317" t="s">
        <v>2642</v>
      </c>
      <c r="Y317" s="2">
        <f t="shared" si="66"/>
        <v>3383.38</v>
      </c>
      <c r="AA317" s="26" t="s">
        <v>475</v>
      </c>
      <c r="AB317" s="27"/>
      <c r="AC317" s="27">
        <v>69.400000000000006</v>
      </c>
      <c r="AD317" s="27">
        <v>69.400000000000006</v>
      </c>
    </row>
    <row r="318" spans="1:30" x14ac:dyDescent="0.25">
      <c r="A318" s="26" t="s">
        <v>749</v>
      </c>
      <c r="B318" s="27">
        <v>1363.5299999999997</v>
      </c>
      <c r="C318" s="27">
        <v>433277.17999999993</v>
      </c>
      <c r="D318" t="str">
        <f t="shared" si="61"/>
        <v>39204</v>
      </c>
      <c r="E318" t="s">
        <v>2642</v>
      </c>
      <c r="F318" s="3">
        <f t="shared" si="62"/>
        <v>1363.5299999999997</v>
      </c>
      <c r="G318" s="2">
        <f t="shared" si="55"/>
        <v>433277.19</v>
      </c>
      <c r="H318" s="3">
        <f t="shared" si="58"/>
        <v>1.0000000067520887E-2</v>
      </c>
      <c r="I318" s="2" t="str">
        <f t="shared" si="56"/>
        <v>Yes</v>
      </c>
      <c r="J318">
        <f t="shared" si="57"/>
        <v>1363.53</v>
      </c>
      <c r="K318" s="3">
        <f t="shared" si="64"/>
        <v>0</v>
      </c>
      <c r="M318" t="s">
        <v>2687</v>
      </c>
      <c r="N318" s="2">
        <v>0</v>
      </c>
      <c r="O318" s="2">
        <v>0</v>
      </c>
      <c r="P318" s="104" t="str">
        <f>IFERROR(IF(VLOOKUP($M318,$S:$U,3,FALSE)&gt;0,VLOOKUP($M318,'District Data'!$A:$N,14,FALSE),""),"")</f>
        <v/>
      </c>
      <c r="Q318" s="2" t="str">
        <f t="shared" si="59"/>
        <v/>
      </c>
      <c r="S318" s="26" t="s">
        <v>1821</v>
      </c>
      <c r="T318" s="27">
        <v>38.56</v>
      </c>
      <c r="U318" s="27">
        <v>3654.1800000000003</v>
      </c>
      <c r="V318" s="27">
        <v>3692.7400000000002</v>
      </c>
      <c r="W318" t="str">
        <f t="shared" si="65"/>
        <v>39119</v>
      </c>
      <c r="X318" t="s">
        <v>2642</v>
      </c>
      <c r="Y318" s="2">
        <f t="shared" si="66"/>
        <v>3654.1800000000003</v>
      </c>
      <c r="AA318" s="26" t="s">
        <v>1821</v>
      </c>
      <c r="AB318" s="27">
        <v>0</v>
      </c>
      <c r="AC318" s="27">
        <v>17.3</v>
      </c>
      <c r="AD318" s="27">
        <v>17.3</v>
      </c>
    </row>
    <row r="319" spans="1:30" x14ac:dyDescent="0.25">
      <c r="A319" s="26" t="s">
        <v>2382</v>
      </c>
      <c r="B319" s="27">
        <v>1336.27</v>
      </c>
      <c r="C319" s="27">
        <v>424611.63</v>
      </c>
      <c r="D319" t="str">
        <f t="shared" si="61"/>
        <v>39205</v>
      </c>
      <c r="E319" t="s">
        <v>2642</v>
      </c>
      <c r="F319" s="3">
        <f t="shared" si="62"/>
        <v>1336.27</v>
      </c>
      <c r="G319" s="2">
        <f t="shared" si="55"/>
        <v>424611.64</v>
      </c>
      <c r="H319" s="3">
        <f t="shared" si="58"/>
        <v>1.0000000009313226E-2</v>
      </c>
      <c r="I319" s="2" t="str">
        <f t="shared" si="56"/>
        <v>Yes</v>
      </c>
      <c r="J319">
        <f t="shared" si="57"/>
        <v>1336.27</v>
      </c>
      <c r="K319" s="3">
        <f t="shared" si="64"/>
        <v>0</v>
      </c>
      <c r="M319" t="s">
        <v>2411</v>
      </c>
      <c r="N319" s="2">
        <v>131.4</v>
      </c>
      <c r="O319" s="2">
        <v>41702.93</v>
      </c>
      <c r="P319" s="104" t="str">
        <f>IFERROR(IF(VLOOKUP($M319,$S:$U,3,FALSE)&gt;0,VLOOKUP($M319,'District Data'!$A:$N,14,FALSE),""),"")</f>
        <v>Yes</v>
      </c>
      <c r="Q319" s="2">
        <f t="shared" si="59"/>
        <v>0</v>
      </c>
      <c r="S319" s="26" t="s">
        <v>1084</v>
      </c>
      <c r="T319" s="27"/>
      <c r="U319" s="27">
        <v>757.09999999999991</v>
      </c>
      <c r="V319" s="27">
        <v>757.09999999999991</v>
      </c>
      <c r="W319" t="str">
        <f t="shared" si="65"/>
        <v>39120</v>
      </c>
      <c r="X319" t="s">
        <v>2642</v>
      </c>
      <c r="Y319" s="2">
        <f t="shared" si="66"/>
        <v>757.09999999999991</v>
      </c>
      <c r="AA319" s="26" t="s">
        <v>1084</v>
      </c>
      <c r="AB319" s="27"/>
      <c r="AC319" s="27">
        <v>42.4</v>
      </c>
      <c r="AD319" s="27">
        <v>42.4</v>
      </c>
    </row>
    <row r="320" spans="1:30" x14ac:dyDescent="0.25">
      <c r="A320" s="26" t="s">
        <v>2231</v>
      </c>
      <c r="B320" s="27">
        <v>3114.79</v>
      </c>
      <c r="C320" s="27">
        <v>989605.08999999985</v>
      </c>
      <c r="D320" t="str">
        <f t="shared" si="61"/>
        <v>39207</v>
      </c>
      <c r="E320" t="s">
        <v>2642</v>
      </c>
      <c r="F320" s="3">
        <f t="shared" si="62"/>
        <v>3114.79</v>
      </c>
      <c r="G320" s="2">
        <f t="shared" si="55"/>
        <v>989713.43</v>
      </c>
      <c r="H320" s="3">
        <f t="shared" si="58"/>
        <v>108.34000000020023</v>
      </c>
      <c r="I320" s="2" t="str">
        <f t="shared" ref="I320:I323" si="67">VLOOKUP($D320,$M:$P,4,FALSE)</f>
        <v>Yes</v>
      </c>
      <c r="J320">
        <f t="shared" si="57"/>
        <v>3114.79</v>
      </c>
      <c r="K320" s="3">
        <f t="shared" si="64"/>
        <v>0</v>
      </c>
      <c r="M320" t="s">
        <v>2688</v>
      </c>
      <c r="N320" s="2">
        <v>0</v>
      </c>
      <c r="O320" s="2">
        <v>0</v>
      </c>
      <c r="P320" s="104" t="str">
        <f>IFERROR(IF(VLOOKUP($M320,$S:$U,3,FALSE)&gt;0,VLOOKUP($M320,'District Data'!$A:$N,14,FALSE),""),"")</f>
        <v/>
      </c>
      <c r="Q320" s="2" t="str">
        <f t="shared" si="59"/>
        <v/>
      </c>
      <c r="S320" s="26" t="s">
        <v>740</v>
      </c>
      <c r="T320" s="27"/>
      <c r="U320" s="27">
        <v>3573.35</v>
      </c>
      <c r="V320" s="27">
        <v>3573.35</v>
      </c>
      <c r="W320" t="str">
        <f t="shared" si="65"/>
        <v>39200</v>
      </c>
      <c r="X320" t="s">
        <v>2642</v>
      </c>
      <c r="Y320" s="2">
        <f t="shared" si="66"/>
        <v>3573.35</v>
      </c>
      <c r="AA320" s="26" t="s">
        <v>740</v>
      </c>
      <c r="AB320" s="27"/>
      <c r="AC320" s="27">
        <v>79.800000000000011</v>
      </c>
      <c r="AD320" s="27">
        <v>79.800000000000011</v>
      </c>
    </row>
    <row r="321" spans="1:30" x14ac:dyDescent="0.25">
      <c r="A321" s="26" t="s">
        <v>2288</v>
      </c>
      <c r="B321" s="27">
        <v>2955.26</v>
      </c>
      <c r="C321" s="27">
        <v>938911.68000000017</v>
      </c>
      <c r="D321" t="str">
        <f t="shared" si="61"/>
        <v>39208</v>
      </c>
      <c r="E321" t="s">
        <v>2642</v>
      </c>
      <c r="F321" s="3">
        <f t="shared" si="62"/>
        <v>2955.26</v>
      </c>
      <c r="G321" s="2">
        <f t="shared" si="55"/>
        <v>939019.99</v>
      </c>
      <c r="H321" s="3">
        <f t="shared" si="58"/>
        <v>108.30999999982305</v>
      </c>
      <c r="I321" s="2" t="str">
        <f t="shared" si="67"/>
        <v>Yes</v>
      </c>
      <c r="J321">
        <f t="shared" si="57"/>
        <v>2955.26</v>
      </c>
      <c r="K321" s="3">
        <f t="shared" si="64"/>
        <v>0</v>
      </c>
      <c r="M321" t="s">
        <v>2689</v>
      </c>
      <c r="N321" s="2">
        <v>0</v>
      </c>
      <c r="O321" s="2">
        <v>0</v>
      </c>
      <c r="P321" s="104" t="str">
        <f>IFERROR(IF(VLOOKUP($M321,$S:$U,3,FALSE)&gt;0,VLOOKUP($M321,'District Data'!$A:$N,14,FALSE),""),"")</f>
        <v/>
      </c>
      <c r="Q321" s="2" t="str">
        <f t="shared" si="59"/>
        <v/>
      </c>
      <c r="S321" s="26" t="s">
        <v>2026</v>
      </c>
      <c r="T321" s="27">
        <v>3.4</v>
      </c>
      <c r="U321" s="27">
        <v>6123</v>
      </c>
      <c r="V321" s="27">
        <v>6126.4</v>
      </c>
      <c r="W321" s="108" t="str">
        <f t="shared" si="65"/>
        <v>39201</v>
      </c>
      <c r="X321" s="108" t="s">
        <v>2642</v>
      </c>
      <c r="Y321" s="156">
        <f t="shared" si="66"/>
        <v>6123</v>
      </c>
      <c r="AA321" s="26" t="s">
        <v>2026</v>
      </c>
      <c r="AB321" s="27">
        <v>0</v>
      </c>
      <c r="AC321" s="27">
        <v>34</v>
      </c>
      <c r="AD321" s="27">
        <v>34</v>
      </c>
    </row>
    <row r="322" spans="1:30" x14ac:dyDescent="0.25">
      <c r="A322" s="26" t="s">
        <v>1203</v>
      </c>
      <c r="B322" s="27">
        <v>870.60000000000014</v>
      </c>
      <c r="C322" s="27">
        <v>276647.5</v>
      </c>
      <c r="D322" t="str">
        <f t="shared" si="61"/>
        <v>39209</v>
      </c>
      <c r="E322" t="s">
        <v>2642</v>
      </c>
      <c r="F322" s="3">
        <f t="shared" si="62"/>
        <v>870.60000000000014</v>
      </c>
      <c r="G322" s="2">
        <f t="shared" si="55"/>
        <v>276647.5</v>
      </c>
      <c r="H322" s="3">
        <f t="shared" si="58"/>
        <v>0</v>
      </c>
      <c r="I322" s="2" t="str">
        <f t="shared" si="67"/>
        <v>Yes</v>
      </c>
      <c r="J322">
        <f t="shared" si="57"/>
        <v>870.6</v>
      </c>
      <c r="K322" s="3">
        <f t="shared" si="64"/>
        <v>0</v>
      </c>
      <c r="M322" t="s">
        <v>2690</v>
      </c>
      <c r="N322" s="2">
        <v>0</v>
      </c>
      <c r="O322" s="2">
        <v>0</v>
      </c>
      <c r="P322" s="104" t="str">
        <f>IFERROR(IF(VLOOKUP($M322,$S:$U,3,FALSE)&gt;0,VLOOKUP($M322,'District Data'!$A:$N,14,FALSE),""),"")</f>
        <v/>
      </c>
      <c r="Q322" s="2" t="str">
        <f t="shared" si="59"/>
        <v/>
      </c>
      <c r="S322" s="26" t="s">
        <v>2121</v>
      </c>
      <c r="T322" s="27">
        <v>512.74</v>
      </c>
      <c r="U322" s="27">
        <v>3427.46</v>
      </c>
      <c r="V322" s="27">
        <v>3940.2</v>
      </c>
      <c r="W322" t="str">
        <f t="shared" ref="W322" si="68">S322</f>
        <v>39202</v>
      </c>
      <c r="X322" t="s">
        <v>2642</v>
      </c>
      <c r="Y322" s="2">
        <f t="shared" ref="Y322" si="69">U322</f>
        <v>3427.46</v>
      </c>
      <c r="AA322" s="26" t="s">
        <v>2121</v>
      </c>
      <c r="AB322" s="27">
        <v>0</v>
      </c>
      <c r="AC322" s="27">
        <v>0</v>
      </c>
      <c r="AD322" s="27">
        <v>0</v>
      </c>
    </row>
    <row r="323" spans="1:30" x14ac:dyDescent="0.25">
      <c r="A323" s="26" t="s">
        <v>2624</v>
      </c>
      <c r="B323" s="27">
        <v>0</v>
      </c>
      <c r="C323" s="27">
        <v>0</v>
      </c>
      <c r="D323" t="str">
        <f t="shared" si="61"/>
        <v>39901</v>
      </c>
      <c r="E323" t="s">
        <v>2642</v>
      </c>
      <c r="F323" s="3">
        <f t="shared" ref="F323" si="70">B323</f>
        <v>0</v>
      </c>
      <c r="G323" s="2">
        <f t="shared" si="55"/>
        <v>0</v>
      </c>
      <c r="H323" s="3">
        <f t="shared" si="58"/>
        <v>0</v>
      </c>
      <c r="I323" s="2" t="str">
        <f t="shared" si="67"/>
        <v/>
      </c>
      <c r="J323">
        <f t="shared" si="57"/>
        <v>0</v>
      </c>
      <c r="K323" s="3">
        <f t="shared" ref="K323" si="71">F323-J323</f>
        <v>0</v>
      </c>
      <c r="M323" t="s">
        <v>2691</v>
      </c>
      <c r="N323" s="2">
        <v>0</v>
      </c>
      <c r="O323" s="2">
        <v>0</v>
      </c>
      <c r="P323" s="104" t="str">
        <f>IFERROR(IF(VLOOKUP($M323,$S:$U,3,FALSE)&gt;0,VLOOKUP($M323,'District Data'!$A:$N,14,FALSE),""),"")</f>
        <v/>
      </c>
      <c r="Q323" s="2" t="str">
        <f t="shared" si="59"/>
        <v/>
      </c>
      <c r="S323" s="26" t="s">
        <v>778</v>
      </c>
      <c r="T323" s="27"/>
      <c r="U323" s="27">
        <v>1081.8700000000001</v>
      </c>
      <c r="V323" s="27">
        <v>1081.8700000000001</v>
      </c>
      <c r="W323" t="str">
        <f>S323</f>
        <v>39203</v>
      </c>
      <c r="X323" t="s">
        <v>2642</v>
      </c>
      <c r="Y323" s="2">
        <f>U323</f>
        <v>1081.8700000000001</v>
      </c>
      <c r="AA323" s="26" t="s">
        <v>778</v>
      </c>
      <c r="AB323" s="27"/>
      <c r="AC323" s="27">
        <v>30.1</v>
      </c>
      <c r="AD323" s="27">
        <v>30.1</v>
      </c>
    </row>
    <row r="324" spans="1:30" x14ac:dyDescent="0.25">
      <c r="A324" s="26" t="s">
        <v>2643</v>
      </c>
      <c r="B324" s="27">
        <v>482974.60999999987</v>
      </c>
      <c r="C324" s="27">
        <v>162106973.71000022</v>
      </c>
      <c r="F324" s="3"/>
      <c r="G324" s="2"/>
      <c r="H324" s="3"/>
      <c r="I324" s="2"/>
      <c r="K324" s="3"/>
      <c r="M324" t="s">
        <v>2692</v>
      </c>
      <c r="N324" s="2">
        <v>0</v>
      </c>
      <c r="O324" s="2">
        <v>0</v>
      </c>
      <c r="P324" s="104" t="str">
        <f>IFERROR(IF(VLOOKUP($M324,$S:$U,3,FALSE)&gt;0,VLOOKUP($M324,'District Data'!$A:$N,14,FALSE),""),"")</f>
        <v/>
      </c>
      <c r="Q324" s="2" t="str">
        <f t="shared" si="59"/>
        <v/>
      </c>
      <c r="S324" s="26" t="s">
        <v>749</v>
      </c>
      <c r="T324" s="27"/>
      <c r="U324" s="27">
        <v>1363.5299999999997</v>
      </c>
      <c r="V324" s="27">
        <v>1363.5299999999997</v>
      </c>
      <c r="W324" t="str">
        <f t="shared" ref="W324:W329" si="72">S324</f>
        <v>39204</v>
      </c>
      <c r="X324" t="s">
        <v>2642</v>
      </c>
      <c r="Y324" s="2">
        <f t="shared" ref="Y324:Y329" si="73">U324</f>
        <v>1363.5299999999997</v>
      </c>
      <c r="AA324" s="26" t="s">
        <v>749</v>
      </c>
      <c r="AB324" s="27"/>
      <c r="AC324" s="27">
        <v>0</v>
      </c>
      <c r="AD324" s="27">
        <v>0</v>
      </c>
    </row>
    <row r="325" spans="1:30" x14ac:dyDescent="0.25">
      <c r="M325" t="s">
        <v>2693</v>
      </c>
      <c r="N325" s="2">
        <v>0</v>
      </c>
      <c r="O325" s="2">
        <v>0</v>
      </c>
      <c r="P325" s="104" t="str">
        <f>IFERROR(IF(VLOOKUP($M325,$S:$U,3,FALSE)&gt;0,VLOOKUP($M325,'District Data'!$A:$N,14,FALSE),""),"")</f>
        <v/>
      </c>
      <c r="Q325" s="2" t="str">
        <f t="shared" ref="Q325:Q382" si="74">IFERROR(VLOOKUP(M325,$S:$U,3,FALSE)-N325,"")</f>
        <v/>
      </c>
      <c r="S325" s="26" t="s">
        <v>2382</v>
      </c>
      <c r="T325" s="27"/>
      <c r="U325" s="27">
        <v>1336.27</v>
      </c>
      <c r="V325" s="27">
        <v>1336.27</v>
      </c>
      <c r="W325" t="str">
        <f t="shared" si="72"/>
        <v>39205</v>
      </c>
      <c r="X325" t="s">
        <v>2642</v>
      </c>
      <c r="Y325" s="2">
        <f t="shared" si="73"/>
        <v>1336.27</v>
      </c>
      <c r="AA325" s="26" t="s">
        <v>2382</v>
      </c>
      <c r="AB325" s="27"/>
      <c r="AC325" s="27">
        <v>47.79</v>
      </c>
      <c r="AD325" s="27">
        <v>47.79</v>
      </c>
    </row>
    <row r="326" spans="1:30" x14ac:dyDescent="0.25">
      <c r="M326" t="s">
        <v>2694</v>
      </c>
      <c r="N326" s="2">
        <v>0</v>
      </c>
      <c r="O326" s="2">
        <v>0</v>
      </c>
      <c r="P326" s="104" t="str">
        <f>IFERROR(IF(VLOOKUP($M326,$S:$U,3,FALSE)&gt;0,VLOOKUP($M326,'District Data'!$A:$N,14,FALSE),""),"")</f>
        <v/>
      </c>
      <c r="Q326" s="2" t="str">
        <f t="shared" si="74"/>
        <v/>
      </c>
      <c r="S326" s="26" t="s">
        <v>2231</v>
      </c>
      <c r="T326" s="27">
        <v>25.4</v>
      </c>
      <c r="U326" s="27">
        <v>3114.79</v>
      </c>
      <c r="V326" s="27">
        <v>3140.19</v>
      </c>
      <c r="W326" t="str">
        <f t="shared" si="72"/>
        <v>39207</v>
      </c>
      <c r="X326" t="s">
        <v>2642</v>
      </c>
      <c r="Y326" s="2">
        <f t="shared" si="73"/>
        <v>3114.79</v>
      </c>
      <c r="AA326" s="26" t="s">
        <v>2231</v>
      </c>
      <c r="AB326" s="27">
        <v>0</v>
      </c>
      <c r="AC326" s="27">
        <v>85.1</v>
      </c>
      <c r="AD326" s="27">
        <v>85.1</v>
      </c>
    </row>
    <row r="327" spans="1:30" x14ac:dyDescent="0.25">
      <c r="M327" t="s">
        <v>2695</v>
      </c>
      <c r="N327" s="2">
        <v>0</v>
      </c>
      <c r="O327" s="2">
        <v>0</v>
      </c>
      <c r="P327" s="104" t="str">
        <f>IFERROR(IF(VLOOKUP($M327,$S:$U,3,FALSE)&gt;0,VLOOKUP($M327,'District Data'!$A:$N,14,FALSE),""),"")</f>
        <v/>
      </c>
      <c r="Q327" s="2" t="str">
        <f t="shared" si="74"/>
        <v/>
      </c>
      <c r="S327" s="26" t="s">
        <v>2288</v>
      </c>
      <c r="T327" s="27">
        <v>2456.91</v>
      </c>
      <c r="U327" s="27">
        <v>2955.2599999999998</v>
      </c>
      <c r="V327" s="27">
        <v>5412.17</v>
      </c>
      <c r="W327" t="str">
        <f t="shared" si="72"/>
        <v>39208</v>
      </c>
      <c r="X327" t="s">
        <v>2642</v>
      </c>
      <c r="Y327" s="2">
        <f t="shared" si="73"/>
        <v>2955.2599999999998</v>
      </c>
      <c r="AA327" s="26" t="s">
        <v>2288</v>
      </c>
      <c r="AB327" s="27">
        <v>45.91</v>
      </c>
      <c r="AC327" s="27">
        <v>0</v>
      </c>
      <c r="AD327" s="27">
        <v>45.91</v>
      </c>
    </row>
    <row r="328" spans="1:30" x14ac:dyDescent="0.25">
      <c r="M328" t="s">
        <v>2754</v>
      </c>
      <c r="N328" s="2">
        <v>0</v>
      </c>
      <c r="O328" s="2">
        <v>0</v>
      </c>
      <c r="P328" s="104" t="str">
        <f>IFERROR(IF(VLOOKUP($M328,$S:$U,3,FALSE)&gt;0,VLOOKUP($M328,'District Data'!$A:$N,14,FALSE),""),"")</f>
        <v/>
      </c>
      <c r="Q328" s="2" t="str">
        <f t="shared" si="74"/>
        <v/>
      </c>
      <c r="S328" s="26" t="s">
        <v>1203</v>
      </c>
      <c r="T328" s="27"/>
      <c r="U328" s="27">
        <v>870.60000000000014</v>
      </c>
      <c r="V328" s="27">
        <v>870.60000000000014</v>
      </c>
      <c r="W328" t="str">
        <f t="shared" si="72"/>
        <v>39209</v>
      </c>
      <c r="X328" t="s">
        <v>2642</v>
      </c>
      <c r="Y328" s="2">
        <f t="shared" si="73"/>
        <v>870.60000000000014</v>
      </c>
      <c r="AA328" s="26" t="s">
        <v>1203</v>
      </c>
      <c r="AB328" s="27"/>
      <c r="AC328" s="27">
        <v>0</v>
      </c>
      <c r="AD328" s="27">
        <v>0</v>
      </c>
    </row>
    <row r="329" spans="1:30" x14ac:dyDescent="0.25">
      <c r="M329" t="s">
        <v>2696</v>
      </c>
      <c r="N329" s="2">
        <v>0</v>
      </c>
      <c r="O329" s="2">
        <v>0</v>
      </c>
      <c r="P329" s="104" t="str">
        <f>IFERROR(IF(VLOOKUP($M329,$S:$U,3,FALSE)&gt;0,VLOOKUP($M329,'District Data'!$A:$N,14,FALSE),""),"")</f>
        <v/>
      </c>
      <c r="Q329" s="2" t="str">
        <f t="shared" si="74"/>
        <v/>
      </c>
      <c r="S329" s="26" t="s">
        <v>2624</v>
      </c>
      <c r="T329" s="27">
        <v>138.6</v>
      </c>
      <c r="U329" s="27"/>
      <c r="V329" s="27">
        <v>138.6</v>
      </c>
      <c r="W329" t="str">
        <f t="shared" si="72"/>
        <v>39901</v>
      </c>
      <c r="X329" t="s">
        <v>2642</v>
      </c>
      <c r="Y329" s="2">
        <f t="shared" si="73"/>
        <v>0</v>
      </c>
      <c r="AA329" s="26" t="s">
        <v>2624</v>
      </c>
      <c r="AB329" s="27">
        <v>0</v>
      </c>
      <c r="AC329" s="27"/>
      <c r="AD329" s="27">
        <v>0</v>
      </c>
    </row>
    <row r="330" spans="1:30" x14ac:dyDescent="0.25">
      <c r="M330" t="s">
        <v>2204</v>
      </c>
      <c r="N330" s="2">
        <v>410.06</v>
      </c>
      <c r="O330" s="2">
        <v>134804.20000000001</v>
      </c>
      <c r="P330" s="104" t="str">
        <f>IFERROR(IF(VLOOKUP($M330,$S:$U,3,FALSE)&gt;0,VLOOKUP($M330,'District Data'!$A:$N,14,FALSE),""),"")</f>
        <v>Yes</v>
      </c>
      <c r="Q330" s="2">
        <f t="shared" si="74"/>
        <v>0</v>
      </c>
      <c r="S330" s="26" t="s">
        <v>2643</v>
      </c>
      <c r="T330" s="27">
        <v>588978.13000000012</v>
      </c>
      <c r="U330" s="27">
        <v>482974.60999999993</v>
      </c>
      <c r="V330" s="27">
        <v>1071952.74</v>
      </c>
      <c r="AA330" s="26" t="s">
        <v>2643</v>
      </c>
      <c r="AB330" s="27">
        <v>1932.33</v>
      </c>
      <c r="AC330" s="27">
        <v>3285.09</v>
      </c>
      <c r="AD330" s="27">
        <v>5217.4199999999992</v>
      </c>
    </row>
    <row r="331" spans="1:30" x14ac:dyDescent="0.25">
      <c r="M331" s="108" t="s">
        <v>2475</v>
      </c>
      <c r="N331" s="2">
        <v>19</v>
      </c>
      <c r="O331" s="2">
        <v>6275.17</v>
      </c>
      <c r="P331" s="237" t="str">
        <f>IFERROR(IF(VLOOKUP($M331,$S:$U,3,FALSE)&gt;0,VLOOKUP($M331,'District Data'!$A:$N,14,FALSE),""),"")</f>
        <v>Yes</v>
      </c>
      <c r="Q331" s="156">
        <f t="shared" si="74"/>
        <v>0</v>
      </c>
    </row>
    <row r="332" spans="1:30" x14ac:dyDescent="0.25">
      <c r="M332" t="s">
        <v>2221</v>
      </c>
      <c r="N332" s="2">
        <v>4763.12</v>
      </c>
      <c r="O332" s="2">
        <v>1526492</v>
      </c>
      <c r="P332" s="104" t="str">
        <f>IFERROR(IF(VLOOKUP($M332,$S:$U,3,FALSE)&gt;0,VLOOKUP($M332,'District Data'!$A:$N,14,FALSE),""),"")</f>
        <v>Yes</v>
      </c>
      <c r="Q332" s="2">
        <f t="shared" si="74"/>
        <v>-9.0949470177292824E-13</v>
      </c>
    </row>
    <row r="333" spans="1:30" x14ac:dyDescent="0.25">
      <c r="M333" t="s">
        <v>390</v>
      </c>
      <c r="N333" s="2">
        <v>1483.54</v>
      </c>
      <c r="O333" s="2">
        <v>471405.59</v>
      </c>
      <c r="P333" s="104" t="str">
        <f>IFERROR(IF(VLOOKUP($M333,$S:$U,3,FALSE)&gt;0,VLOOKUP($M333,'District Data'!$A:$N,14,FALSE),""),"")</f>
        <v>Yes</v>
      </c>
      <c r="Q333" s="2">
        <f t="shared" si="74"/>
        <v>0</v>
      </c>
    </row>
    <row r="334" spans="1:30" x14ac:dyDescent="0.25">
      <c r="M334" t="s">
        <v>2129</v>
      </c>
      <c r="N334" s="2">
        <v>235.86</v>
      </c>
      <c r="O334" s="2">
        <v>74956.95</v>
      </c>
      <c r="P334" s="104" t="str">
        <f>IFERROR(IF(VLOOKUP($M334,$S:$U,3,FALSE)&gt;0,VLOOKUP($M334,'District Data'!$A:$N,14,FALSE),""),"")</f>
        <v>Yes</v>
      </c>
      <c r="Q334" s="2">
        <f t="shared" si="74"/>
        <v>-2.8421709430404007E-14</v>
      </c>
    </row>
    <row r="335" spans="1:30" x14ac:dyDescent="0.25">
      <c r="M335" t="s">
        <v>401</v>
      </c>
      <c r="N335" s="2">
        <v>778.95</v>
      </c>
      <c r="O335" s="2">
        <v>249644.58</v>
      </c>
      <c r="P335" s="104" t="str">
        <f>IFERROR(IF(VLOOKUP($M335,$S:$U,3,FALSE)&gt;0,VLOOKUP($M335,'District Data'!$A:$N,14,FALSE),""),"")</f>
        <v>Yes</v>
      </c>
      <c r="Q335" s="2">
        <f t="shared" si="74"/>
        <v>0</v>
      </c>
    </row>
    <row r="336" spans="1:30" x14ac:dyDescent="0.25">
      <c r="M336" t="s">
        <v>2216</v>
      </c>
      <c r="N336" s="2">
        <v>188.78</v>
      </c>
      <c r="O336" s="2">
        <v>60008.89</v>
      </c>
      <c r="P336" s="104" t="str">
        <f>IFERROR(IF(VLOOKUP($M336,$S:$U,3,FALSE)&gt;0,VLOOKUP($M336,'District Data'!$A:$N,14,FALSE),""),"")</f>
        <v>Yes</v>
      </c>
      <c r="Q336" s="2">
        <f t="shared" si="74"/>
        <v>0</v>
      </c>
    </row>
    <row r="337" spans="13:17" x14ac:dyDescent="0.25">
      <c r="M337" t="s">
        <v>1553</v>
      </c>
      <c r="N337" s="2">
        <v>265.58</v>
      </c>
      <c r="O337" s="2">
        <v>84380.72</v>
      </c>
      <c r="P337" s="104" t="str">
        <f>IFERROR(IF(VLOOKUP($M337,$S:$U,3,FALSE)&gt;0,VLOOKUP($M337,'District Data'!$A:$N,14,FALSE),""),"")</f>
        <v>Yes</v>
      </c>
      <c r="Q337" s="2">
        <f t="shared" si="74"/>
        <v>5.6843418860808015E-14</v>
      </c>
    </row>
    <row r="338" spans="13:17" x14ac:dyDescent="0.25">
      <c r="M338" t="s">
        <v>2697</v>
      </c>
      <c r="N338" s="2">
        <v>0</v>
      </c>
      <c r="O338" s="2">
        <v>0</v>
      </c>
      <c r="P338" s="104" t="str">
        <f>IFERROR(IF(VLOOKUP($M338,$S:$U,3,FALSE)&gt;0,VLOOKUP($M338,'District Data'!$A:$N,14,FALSE),""),"")</f>
        <v/>
      </c>
      <c r="Q338" s="2" t="str">
        <f t="shared" si="74"/>
        <v/>
      </c>
    </row>
    <row r="339" spans="13:17" x14ac:dyDescent="0.25">
      <c r="M339" t="s">
        <v>123</v>
      </c>
      <c r="N339" s="2">
        <v>1863.52</v>
      </c>
      <c r="O339" s="2">
        <v>622868.92000000004</v>
      </c>
      <c r="P339" s="104" t="str">
        <f>IFERROR(IF(VLOOKUP($M339,$S:$U,3,FALSE)&gt;0,VLOOKUP($M339,'District Data'!$A:$N,14,FALSE),""),"")</f>
        <v>Yes</v>
      </c>
      <c r="Q339" s="2">
        <f t="shared" si="74"/>
        <v>0</v>
      </c>
    </row>
    <row r="340" spans="13:17" x14ac:dyDescent="0.25">
      <c r="M340" t="s">
        <v>684</v>
      </c>
      <c r="N340" s="2">
        <v>2920.06</v>
      </c>
      <c r="O340" s="2">
        <v>976124.26</v>
      </c>
      <c r="P340" s="104" t="str">
        <f>IFERROR(IF(VLOOKUP($M340,$S:$U,3,FALSE)&gt;0,VLOOKUP($M340,'District Data'!$A:$N,14,FALSE),""),"")</f>
        <v>Yes</v>
      </c>
      <c r="Q340" s="2">
        <f t="shared" si="74"/>
        <v>0</v>
      </c>
    </row>
    <row r="341" spans="13:17" x14ac:dyDescent="0.25">
      <c r="M341" t="s">
        <v>182</v>
      </c>
      <c r="N341" s="2">
        <v>929.2</v>
      </c>
      <c r="O341" s="2">
        <v>328542.21000000002</v>
      </c>
      <c r="P341" s="104" t="str">
        <f>IFERROR(IF(VLOOKUP($M341,$S:$U,3,FALSE)&gt;0,VLOOKUP($M341,'District Data'!$A:$N,14,FALSE),""),"")</f>
        <v>Yes</v>
      </c>
      <c r="Q341" s="2">
        <f t="shared" si="74"/>
        <v>-1.1368683772161603E-13</v>
      </c>
    </row>
    <row r="342" spans="13:17" x14ac:dyDescent="0.25">
      <c r="M342" t="s">
        <v>1075</v>
      </c>
      <c r="N342" s="2">
        <v>537</v>
      </c>
      <c r="O342" s="2">
        <v>188350.09</v>
      </c>
      <c r="P342" s="104" t="str">
        <f>IFERROR(IF(VLOOKUP($M342,$S:$U,3,FALSE)&gt;0,VLOOKUP($M342,'District Data'!$A:$N,14,FALSE),""),"")</f>
        <v>Yes</v>
      </c>
      <c r="Q342" s="2">
        <f t="shared" si="74"/>
        <v>0</v>
      </c>
    </row>
    <row r="343" spans="13:17" x14ac:dyDescent="0.25">
      <c r="M343" t="s">
        <v>1152</v>
      </c>
      <c r="N343" s="2">
        <v>755.87</v>
      </c>
      <c r="O343" s="2">
        <v>265125.2</v>
      </c>
      <c r="P343" s="104" t="str">
        <f>IFERROR(IF(VLOOKUP($M343,$S:$U,3,FALSE)&gt;0,VLOOKUP($M343,'District Data'!$A:$N,14,FALSE),""),"")</f>
        <v>Yes</v>
      </c>
      <c r="Q343" s="2">
        <f t="shared" si="74"/>
        <v>0</v>
      </c>
    </row>
    <row r="344" spans="13:17" x14ac:dyDescent="0.25">
      <c r="M344" t="s">
        <v>1274</v>
      </c>
      <c r="N344" s="2">
        <v>1927.4</v>
      </c>
      <c r="O344" s="2">
        <v>644292.15</v>
      </c>
      <c r="P344" s="104" t="str">
        <f>IFERROR(IF(VLOOKUP($M344,$S:$U,3,FALSE)&gt;0,VLOOKUP($M344,'District Data'!$A:$N,14,FALSE),""),"")</f>
        <v>Yes</v>
      </c>
      <c r="Q344" s="2">
        <f t="shared" si="74"/>
        <v>-2.2737367544323206E-13</v>
      </c>
    </row>
    <row r="345" spans="13:17" x14ac:dyDescent="0.25">
      <c r="M345" t="s">
        <v>1208</v>
      </c>
      <c r="N345" s="2">
        <v>801.77</v>
      </c>
      <c r="O345" s="2">
        <v>268018.23</v>
      </c>
      <c r="P345" s="104" t="str">
        <f>IFERROR(IF(VLOOKUP($M345,$S:$U,3,FALSE)&gt;0,VLOOKUP($M345,'District Data'!$A:$N,14,FALSE),""),"")</f>
        <v>Yes</v>
      </c>
      <c r="Q345" s="2">
        <f t="shared" si="74"/>
        <v>0</v>
      </c>
    </row>
    <row r="346" spans="13:17" x14ac:dyDescent="0.25">
      <c r="M346" t="s">
        <v>2698</v>
      </c>
      <c r="N346" s="2">
        <v>0</v>
      </c>
      <c r="O346" s="2">
        <v>0</v>
      </c>
      <c r="P346" s="104" t="str">
        <f>IFERROR(IF(VLOOKUP($M346,$S:$U,3,FALSE)&gt;0,VLOOKUP($M346,'District Data'!$A:$N,14,FALSE),""),"")</f>
        <v/>
      </c>
      <c r="Q346" s="2" t="str">
        <f t="shared" si="74"/>
        <v/>
      </c>
    </row>
    <row r="347" spans="13:17" x14ac:dyDescent="0.25">
      <c r="M347" t="s">
        <v>2860</v>
      </c>
      <c r="N347" s="2">
        <v>0</v>
      </c>
      <c r="O347" s="2">
        <v>0</v>
      </c>
      <c r="P347" s="104" t="str">
        <f>IFERROR(IF(VLOOKUP($M347,$S:$U,3,FALSE)&gt;0,VLOOKUP($M347,'District Data'!$A:$N,14,FALSE),""),"")</f>
        <v/>
      </c>
      <c r="Q347" s="2">
        <f t="shared" si="74"/>
        <v>0</v>
      </c>
    </row>
    <row r="348" spans="13:17" x14ac:dyDescent="0.25">
      <c r="M348" t="s">
        <v>2396</v>
      </c>
      <c r="N348" s="2">
        <v>402.34</v>
      </c>
      <c r="O348" s="2">
        <v>134464.93</v>
      </c>
      <c r="P348" s="104" t="str">
        <f>IFERROR(IF(VLOOKUP($M348,$S:$U,3,FALSE)&gt;0,VLOOKUP($M348,'District Data'!$A:$N,14,FALSE),""),"")</f>
        <v>Yes</v>
      </c>
      <c r="Q348" s="2">
        <f t="shared" si="74"/>
        <v>0</v>
      </c>
    </row>
    <row r="349" spans="13:17" x14ac:dyDescent="0.25">
      <c r="M349" t="s">
        <v>2699</v>
      </c>
      <c r="N349" s="2">
        <v>0</v>
      </c>
      <c r="O349" s="2">
        <v>0</v>
      </c>
      <c r="P349" s="104" t="str">
        <f>IFERROR(IF(VLOOKUP($M349,$S:$U,3,FALSE)&gt;0,VLOOKUP($M349,'District Data'!$A:$N,14,FALSE),""),"")</f>
        <v/>
      </c>
      <c r="Q349" s="2" t="str">
        <f t="shared" si="74"/>
        <v/>
      </c>
    </row>
    <row r="350" spans="13:17" x14ac:dyDescent="0.25">
      <c r="M350" t="s">
        <v>2700</v>
      </c>
      <c r="N350" s="2">
        <v>0</v>
      </c>
      <c r="O350" s="2">
        <v>0</v>
      </c>
      <c r="P350" s="104" t="str">
        <f>IFERROR(IF(VLOOKUP($M350,$S:$U,3,FALSE)&gt;0,VLOOKUP($M350,'District Data'!$A:$N,14,FALSE),""),"")</f>
        <v/>
      </c>
      <c r="Q350" s="2" t="str">
        <f t="shared" si="74"/>
        <v/>
      </c>
    </row>
    <row r="351" spans="13:17" x14ac:dyDescent="0.25">
      <c r="M351" t="s">
        <v>2493</v>
      </c>
      <c r="N351" s="2">
        <v>34.33</v>
      </c>
      <c r="O351" s="2">
        <v>11034.61</v>
      </c>
      <c r="P351" s="104" t="str">
        <f>IFERROR(IF(VLOOKUP($M351,$S:$U,3,FALSE)&gt;0,VLOOKUP($M351,'District Data'!$A:$N,14,FALSE),""),"")</f>
        <v>Yes</v>
      </c>
      <c r="Q351" s="2">
        <f t="shared" si="74"/>
        <v>0</v>
      </c>
    </row>
    <row r="352" spans="13:17" x14ac:dyDescent="0.25">
      <c r="M352" t="s">
        <v>1034</v>
      </c>
      <c r="N352" s="2">
        <v>24.2</v>
      </c>
      <c r="O352" s="2">
        <v>7690.68</v>
      </c>
      <c r="P352" s="104" t="str">
        <f>IFERROR(IF(VLOOKUP($M352,$S:$U,3,FALSE)&gt;0,VLOOKUP($M352,'District Data'!$A:$N,14,FALSE),""),"")</f>
        <v>Yes</v>
      </c>
      <c r="Q352" s="2">
        <f t="shared" si="74"/>
        <v>0</v>
      </c>
    </row>
    <row r="353" spans="13:17" x14ac:dyDescent="0.25">
      <c r="M353" t="s">
        <v>2100</v>
      </c>
      <c r="N353" s="2">
        <v>196.94</v>
      </c>
      <c r="O353" s="2">
        <v>63148.61</v>
      </c>
      <c r="P353" s="104" t="str">
        <f>IFERROR(IF(VLOOKUP($M353,$S:$U,3,FALSE)&gt;0,VLOOKUP($M353,'District Data'!$A:$N,14,FALSE),""),"")</f>
        <v>Yes</v>
      </c>
      <c r="Q353" s="2">
        <f t="shared" si="74"/>
        <v>0</v>
      </c>
    </row>
    <row r="354" spans="13:17" x14ac:dyDescent="0.25">
      <c r="M354" t="s">
        <v>1564</v>
      </c>
      <c r="N354" s="2">
        <v>311.72000000000003</v>
      </c>
      <c r="O354" s="2">
        <v>99003.839999999997</v>
      </c>
      <c r="P354" s="104" t="str">
        <f>IFERROR(IF(VLOOKUP($M354,$S:$U,3,FALSE)&gt;0,VLOOKUP($M354,'District Data'!$A:$N,14,FALSE),""),"")</f>
        <v>Yes</v>
      </c>
      <c r="Q354" s="2">
        <f t="shared" si="74"/>
        <v>0</v>
      </c>
    </row>
    <row r="355" spans="13:17" x14ac:dyDescent="0.25">
      <c r="M355" t="s">
        <v>386</v>
      </c>
      <c r="N355" s="2">
        <v>0</v>
      </c>
      <c r="O355" s="2">
        <v>0</v>
      </c>
      <c r="P355" s="104" t="str">
        <f>IFERROR(IF(VLOOKUP($M355,$S:$U,3,FALSE)&gt;0,VLOOKUP($M355,'District Data'!$A:$N,14,FALSE),""),"")</f>
        <v/>
      </c>
      <c r="Q355" s="2">
        <f t="shared" si="74"/>
        <v>0</v>
      </c>
    </row>
    <row r="356" spans="13:17" x14ac:dyDescent="0.25">
      <c r="M356" t="s">
        <v>1487</v>
      </c>
      <c r="N356" s="2">
        <v>0</v>
      </c>
      <c r="O356" s="2">
        <v>0</v>
      </c>
      <c r="P356" s="104" t="str">
        <f>IFERROR(IF(VLOOKUP($M356,$S:$U,3,FALSE)&gt;0,VLOOKUP($M356,'District Data'!$A:$N,14,FALSE),""),"")</f>
        <v/>
      </c>
      <c r="Q356" s="2">
        <f t="shared" si="74"/>
        <v>0</v>
      </c>
    </row>
    <row r="357" spans="13:17" x14ac:dyDescent="0.25">
      <c r="M357" t="s">
        <v>2488</v>
      </c>
      <c r="N357" s="2">
        <v>46.6</v>
      </c>
      <c r="O357" s="2">
        <v>14839.74</v>
      </c>
      <c r="P357" s="104" t="str">
        <f>IFERROR(IF(VLOOKUP($M357,$S:$U,3,FALSE)&gt;0,VLOOKUP($M357,'District Data'!$A:$N,14,FALSE),""),"")</f>
        <v>Yes</v>
      </c>
      <c r="Q357" s="2">
        <f t="shared" si="74"/>
        <v>0</v>
      </c>
    </row>
    <row r="358" spans="13:17" x14ac:dyDescent="0.25">
      <c r="M358" t="s">
        <v>2595</v>
      </c>
      <c r="N358" s="2">
        <v>0</v>
      </c>
      <c r="O358" s="2">
        <v>0</v>
      </c>
      <c r="P358" s="104" t="str">
        <f>IFERROR(IF(VLOOKUP($M358,$S:$U,3,FALSE)&gt;0,VLOOKUP($M358,'District Data'!$A:$N,14,FALSE),""),"")</f>
        <v/>
      </c>
      <c r="Q358" s="2">
        <f t="shared" si="74"/>
        <v>0</v>
      </c>
    </row>
    <row r="359" spans="13:17" x14ac:dyDescent="0.25">
      <c r="M359" t="s">
        <v>395</v>
      </c>
      <c r="N359" s="2">
        <v>0</v>
      </c>
      <c r="O359" s="2">
        <v>0</v>
      </c>
      <c r="P359" s="104" t="str">
        <f>IFERROR(IF(VLOOKUP($M359,$S:$U,3,FALSE)&gt;0,VLOOKUP($M359,'District Data'!$A:$N,14,FALSE),""),"")</f>
        <v/>
      </c>
      <c r="Q359" s="2">
        <f t="shared" si="74"/>
        <v>0</v>
      </c>
    </row>
    <row r="360" spans="13:17" x14ac:dyDescent="0.25">
      <c r="M360" t="s">
        <v>547</v>
      </c>
      <c r="N360" s="2">
        <v>77.47</v>
      </c>
      <c r="O360" s="2">
        <v>24588.48</v>
      </c>
      <c r="P360" s="104" t="str">
        <f>IFERROR(IF(VLOOKUP($M360,$S:$U,3,FALSE)&gt;0,VLOOKUP($M360,'District Data'!$A:$N,14,FALSE),""),"")</f>
        <v>Yes</v>
      </c>
      <c r="Q360" s="2">
        <f t="shared" si="74"/>
        <v>0</v>
      </c>
    </row>
    <row r="361" spans="13:17" x14ac:dyDescent="0.25">
      <c r="M361" t="s">
        <v>1695</v>
      </c>
      <c r="N361" s="2">
        <v>147.32</v>
      </c>
      <c r="O361" s="2">
        <v>48408.5</v>
      </c>
      <c r="P361" s="104" t="str">
        <f>IFERROR(IF(VLOOKUP($M361,$S:$U,3,FALSE)&gt;0,VLOOKUP($M361,'District Data'!$A:$N,14,FALSE),""),"")</f>
        <v>Yes</v>
      </c>
      <c r="Q361" s="2">
        <f t="shared" si="74"/>
        <v>0</v>
      </c>
    </row>
    <row r="362" spans="13:17" x14ac:dyDescent="0.25">
      <c r="M362" t="s">
        <v>1976</v>
      </c>
      <c r="N362" s="2">
        <v>41.32</v>
      </c>
      <c r="O362" s="2">
        <v>13106.65</v>
      </c>
      <c r="P362" s="104" t="str">
        <f>IFERROR(IF(VLOOKUP($M362,$S:$U,3,FALSE)&gt;0,VLOOKUP($M362,'District Data'!$A:$N,14,FALSE),""),"")</f>
        <v>Yes</v>
      </c>
      <c r="Q362" s="2">
        <f t="shared" si="74"/>
        <v>-7.1054273576010019E-15</v>
      </c>
    </row>
    <row r="363" spans="13:17" x14ac:dyDescent="0.25">
      <c r="M363" t="s">
        <v>1392</v>
      </c>
      <c r="N363" s="2">
        <v>0</v>
      </c>
      <c r="O363" s="2">
        <v>0</v>
      </c>
      <c r="P363" s="104" t="str">
        <f>IFERROR(IF(VLOOKUP($M363,$S:$U,3,FALSE)&gt;0,VLOOKUP($M363,'District Data'!$A:$N,14,FALSE),""),"")</f>
        <v/>
      </c>
      <c r="Q363" s="2">
        <f t="shared" si="74"/>
        <v>0</v>
      </c>
    </row>
    <row r="364" spans="13:17" x14ac:dyDescent="0.25">
      <c r="M364" t="s">
        <v>2701</v>
      </c>
      <c r="N364" s="2">
        <v>0</v>
      </c>
      <c r="O364" s="2">
        <v>0</v>
      </c>
      <c r="P364" s="104" t="str">
        <f>IFERROR(IF(VLOOKUP($M364,$S:$U,3,FALSE)&gt;0,VLOOKUP($M364,'District Data'!$A:$N,14,FALSE),""),"")</f>
        <v/>
      </c>
      <c r="Q364" s="2" t="str">
        <f t="shared" si="74"/>
        <v/>
      </c>
    </row>
    <row r="365" spans="13:17" x14ac:dyDescent="0.25">
      <c r="M365" t="s">
        <v>2150</v>
      </c>
      <c r="N365" s="2">
        <v>560.5</v>
      </c>
      <c r="O365" s="2">
        <v>178076.95</v>
      </c>
      <c r="P365" s="104" t="str">
        <f>IFERROR(IF(VLOOKUP($M365,$S:$U,3,FALSE)&gt;0,VLOOKUP($M365,'District Data'!$A:$N,14,FALSE),""),"")</f>
        <v>Yes</v>
      </c>
      <c r="Q365" s="2">
        <f t="shared" si="74"/>
        <v>0</v>
      </c>
    </row>
    <row r="366" spans="13:17" x14ac:dyDescent="0.25">
      <c r="M366" t="s">
        <v>1249</v>
      </c>
      <c r="N366" s="2">
        <v>1295.3900000000001</v>
      </c>
      <c r="O366" s="2">
        <v>411613.34</v>
      </c>
      <c r="P366" s="104" t="str">
        <f>IFERROR(IF(VLOOKUP($M366,$S:$U,3,FALSE)&gt;0,VLOOKUP($M366,'District Data'!$A:$N,14,FALSE),""),"")</f>
        <v>Yes</v>
      </c>
      <c r="Q366" s="2">
        <f t="shared" si="74"/>
        <v>-2.2737367544323206E-13</v>
      </c>
    </row>
    <row r="367" spans="13:17" x14ac:dyDescent="0.25">
      <c r="M367" t="s">
        <v>2349</v>
      </c>
      <c r="N367" s="2">
        <v>14862.08</v>
      </c>
      <c r="O367" s="2">
        <v>4722179.82</v>
      </c>
      <c r="P367" s="104" t="str">
        <f>IFERROR(IF(VLOOKUP($M367,$S:$U,3,FALSE)&gt;0,VLOOKUP($M367,'District Data'!$A:$N,14,FALSE),""),"")</f>
        <v>Yes</v>
      </c>
      <c r="Q367" s="2">
        <f t="shared" si="74"/>
        <v>0</v>
      </c>
    </row>
    <row r="368" spans="13:17" x14ac:dyDescent="0.25">
      <c r="M368" t="s">
        <v>475</v>
      </c>
      <c r="N368" s="2">
        <v>3383.38</v>
      </c>
      <c r="O368" s="2">
        <v>1075069.04</v>
      </c>
      <c r="P368" s="104" t="str">
        <f>IFERROR(IF(VLOOKUP($M368,$S:$U,3,FALSE)&gt;0,VLOOKUP($M368,'District Data'!$A:$N,14,FALSE),""),"")</f>
        <v>Yes</v>
      </c>
      <c r="Q368" s="2">
        <f t="shared" si="74"/>
        <v>0</v>
      </c>
    </row>
    <row r="369" spans="13:17" x14ac:dyDescent="0.25">
      <c r="M369" t="s">
        <v>1821</v>
      </c>
      <c r="N369" s="2">
        <v>3654.18</v>
      </c>
      <c r="O369" s="2">
        <v>1161074.55</v>
      </c>
      <c r="P369" s="104" t="str">
        <f>IFERROR(IF(VLOOKUP($M369,$S:$U,3,FALSE)&gt;0,VLOOKUP($M369,'District Data'!$A:$N,14,FALSE),""),"")</f>
        <v>Yes</v>
      </c>
      <c r="Q369" s="2">
        <f t="shared" si="74"/>
        <v>4.5474735088646412E-13</v>
      </c>
    </row>
    <row r="370" spans="13:17" x14ac:dyDescent="0.25">
      <c r="M370" t="s">
        <v>1084</v>
      </c>
      <c r="N370" s="2">
        <v>757.1</v>
      </c>
      <c r="O370" s="2">
        <v>240577.16</v>
      </c>
      <c r="P370" s="104" t="str">
        <f>IFERROR(IF(VLOOKUP($M370,$S:$U,3,FALSE)&gt;0,VLOOKUP($M370,'District Data'!$A:$N,14,FALSE),""),"")</f>
        <v>Yes</v>
      </c>
      <c r="Q370" s="2">
        <f t="shared" si="74"/>
        <v>-1.1368683772161603E-13</v>
      </c>
    </row>
    <row r="371" spans="13:17" x14ac:dyDescent="0.25">
      <c r="M371" t="s">
        <v>740</v>
      </c>
      <c r="N371" s="2">
        <v>3573.35</v>
      </c>
      <c r="O371" s="2">
        <v>1135402.8799999999</v>
      </c>
      <c r="P371" s="104" t="str">
        <f>IFERROR(IF(VLOOKUP($M371,$S:$U,3,FALSE)&gt;0,VLOOKUP($M371,'District Data'!$A:$N,14,FALSE),""),"")</f>
        <v>Yes</v>
      </c>
      <c r="Q371" s="2">
        <f t="shared" si="74"/>
        <v>0</v>
      </c>
    </row>
    <row r="372" spans="13:17" x14ac:dyDescent="0.25">
      <c r="M372" t="s">
        <v>2026</v>
      </c>
      <c r="N372" s="2">
        <v>6123</v>
      </c>
      <c r="O372" s="2">
        <v>1945522.92</v>
      </c>
      <c r="P372" s="104" t="str">
        <f>IFERROR(IF(VLOOKUP($M372,$S:$U,3,FALSE)&gt;0,VLOOKUP($M372,'District Data'!$A:$N,14,FALSE),""),"")</f>
        <v>Yes</v>
      </c>
      <c r="Q372" s="2">
        <f t="shared" si="74"/>
        <v>0</v>
      </c>
    </row>
    <row r="373" spans="13:17" x14ac:dyDescent="0.25">
      <c r="M373" t="s">
        <v>2121</v>
      </c>
      <c r="N373" s="2">
        <v>3427.46</v>
      </c>
      <c r="O373" s="2">
        <v>1089042.23</v>
      </c>
      <c r="P373" s="104" t="str">
        <f>IFERROR(IF(VLOOKUP($M373,$S:$U,3,FALSE)&gt;0,VLOOKUP($M373,'District Data'!$A:$N,14,FALSE),""),"")</f>
        <v>Yes</v>
      </c>
      <c r="Q373" s="2">
        <f t="shared" si="74"/>
        <v>0</v>
      </c>
    </row>
    <row r="374" spans="13:17" x14ac:dyDescent="0.25">
      <c r="M374" t="s">
        <v>778</v>
      </c>
      <c r="N374" s="2">
        <v>1081.8699999999999</v>
      </c>
      <c r="O374" s="2">
        <v>343697.13</v>
      </c>
      <c r="P374" s="104" t="str">
        <f>IFERROR(IF(VLOOKUP($M374,$S:$U,3,FALSE)&gt;0,VLOOKUP($M374,'District Data'!$A:$N,14,FALSE),""),"")</f>
        <v>Yes</v>
      </c>
      <c r="Q374" s="2">
        <f t="shared" si="74"/>
        <v>2.2737367544323206E-13</v>
      </c>
    </row>
    <row r="375" spans="13:17" x14ac:dyDescent="0.25">
      <c r="M375" t="s">
        <v>749</v>
      </c>
      <c r="N375" s="2">
        <v>1363.53</v>
      </c>
      <c r="O375" s="2">
        <v>433277.19</v>
      </c>
      <c r="P375" s="104" t="str">
        <f>IFERROR(IF(VLOOKUP($M375,$S:$U,3,FALSE)&gt;0,VLOOKUP($M375,'District Data'!$A:$N,14,FALSE),""),"")</f>
        <v>Yes</v>
      </c>
      <c r="Q375" s="2">
        <f t="shared" si="74"/>
        <v>-2.2737367544323206E-13</v>
      </c>
    </row>
    <row r="376" spans="13:17" x14ac:dyDescent="0.25">
      <c r="M376" t="s">
        <v>2382</v>
      </c>
      <c r="N376" s="2">
        <v>1336.27</v>
      </c>
      <c r="O376" s="2">
        <v>424611.64</v>
      </c>
      <c r="P376" s="104" t="str">
        <f>IFERROR(IF(VLOOKUP($M376,$S:$U,3,FALSE)&gt;0,VLOOKUP($M376,'District Data'!$A:$N,14,FALSE),""),"")</f>
        <v>Yes</v>
      </c>
      <c r="Q376" s="2">
        <f t="shared" si="74"/>
        <v>0</v>
      </c>
    </row>
    <row r="377" spans="13:17" x14ac:dyDescent="0.25">
      <c r="M377" t="s">
        <v>2231</v>
      </c>
      <c r="N377" s="2">
        <v>3114.79</v>
      </c>
      <c r="O377" s="2">
        <v>989713.43</v>
      </c>
      <c r="P377" s="104" t="str">
        <f>IFERROR(IF(VLOOKUP($M377,$S:$U,3,FALSE)&gt;0,VLOOKUP($M377,'District Data'!$A:$N,14,FALSE),""),"")</f>
        <v>Yes</v>
      </c>
      <c r="Q377" s="2">
        <f t="shared" si="74"/>
        <v>0</v>
      </c>
    </row>
    <row r="378" spans="13:17" x14ac:dyDescent="0.25">
      <c r="M378" t="s">
        <v>2288</v>
      </c>
      <c r="N378" s="2">
        <v>2955.26</v>
      </c>
      <c r="O378" s="2">
        <v>939019.99</v>
      </c>
      <c r="P378" s="104" t="str">
        <f>IFERROR(IF(VLOOKUP($M378,$S:$U,3,FALSE)&gt;0,VLOOKUP($M378,'District Data'!$A:$N,14,FALSE),""),"")</f>
        <v>Yes</v>
      </c>
      <c r="Q378" s="2">
        <f t="shared" si="74"/>
        <v>-4.5474735088646412E-13</v>
      </c>
    </row>
    <row r="379" spans="13:17" x14ac:dyDescent="0.25">
      <c r="M379" t="s">
        <v>1203</v>
      </c>
      <c r="N379" s="2">
        <v>870.6</v>
      </c>
      <c r="O379" s="2">
        <v>276647.5</v>
      </c>
      <c r="P379" s="104" t="str">
        <f>IFERROR(IF(VLOOKUP($M379,$S:$U,3,FALSE)&gt;0,VLOOKUP($M379,'District Data'!$A:$N,14,FALSE),""),"")</f>
        <v>Yes</v>
      </c>
      <c r="Q379" s="2">
        <f t="shared" si="74"/>
        <v>1.1368683772161603E-13</v>
      </c>
    </row>
    <row r="380" spans="13:17" x14ac:dyDescent="0.25">
      <c r="M380" t="s">
        <v>2702</v>
      </c>
      <c r="N380" s="2">
        <v>0</v>
      </c>
      <c r="O380" s="2">
        <v>0</v>
      </c>
      <c r="P380" s="104" t="str">
        <f>IFERROR(IF(VLOOKUP($M380,$S:$U,3,FALSE)&gt;0,VLOOKUP($M380,'District Data'!$A:$N,14,FALSE),""),"")</f>
        <v/>
      </c>
      <c r="Q380" s="2" t="str">
        <f t="shared" si="74"/>
        <v/>
      </c>
    </row>
    <row r="381" spans="13:17" x14ac:dyDescent="0.25">
      <c r="M381" t="s">
        <v>2624</v>
      </c>
      <c r="N381" s="2">
        <v>0</v>
      </c>
      <c r="O381" s="2">
        <v>0</v>
      </c>
      <c r="P381" s="104" t="str">
        <f>IFERROR(IF(VLOOKUP($M381,$S:$U,3,FALSE)&gt;0,VLOOKUP($M381,'District Data'!$A:$N,14,FALSE),""),"")</f>
        <v/>
      </c>
      <c r="Q381" s="2">
        <f t="shared" si="74"/>
        <v>0</v>
      </c>
    </row>
    <row r="382" spans="13:17" x14ac:dyDescent="0.25">
      <c r="M382" t="s">
        <v>2703</v>
      </c>
      <c r="N382" s="2">
        <v>0</v>
      </c>
      <c r="O382" s="2">
        <v>0</v>
      </c>
      <c r="P382" s="104" t="str">
        <f>IFERROR(IF(VLOOKUP($M382,$S:$U,3,FALSE)&gt;0,VLOOKUP($M382,'District Data'!$A:$N,14,FALSE),""),"")</f>
        <v/>
      </c>
      <c r="Q382" s="2" t="str">
        <f t="shared" si="74"/>
        <v/>
      </c>
    </row>
    <row r="383" spans="13:17" x14ac:dyDescent="0.25">
      <c r="N383" s="27">
        <f>SUM(N4:N382)</f>
        <v>482974.60999999993</v>
      </c>
      <c r="O383" s="27">
        <f>SUM(O4:O382)</f>
        <v>162108689.07999992</v>
      </c>
    </row>
  </sheetData>
  <autoFilter ref="M3:O383" xr:uid="{00000000-0001-0000-0200-000000000000}"/>
  <conditionalFormatting sqref="H4:H324 H326:H383">
    <cfRule type="cellIs" dxfId="19" priority="1" operator="notBetween">
      <formula>1000</formula>
      <formula>-1000</formula>
    </cfRule>
  </conditionalFormatting>
  <conditionalFormatting sqref="I1:I1048576">
    <cfRule type="cellIs" dxfId="18" priority="6" operator="equal">
      <formula>"No"</formula>
    </cfRule>
  </conditionalFormatting>
  <conditionalFormatting sqref="K4:K383">
    <cfRule type="cellIs" dxfId="17" priority="4" operator="greaterThan">
      <formula>0</formula>
    </cfRule>
  </conditionalFormatting>
  <conditionalFormatting sqref="P4:P382">
    <cfRule type="containsText" dxfId="16" priority="5" operator="containsText" text="Yes">
      <formula>NOT(ISERROR(SEARCH("Yes",P4)))</formula>
    </cfRule>
  </conditionalFormatting>
  <conditionalFormatting sqref="Q3">
    <cfRule type="cellIs" dxfId="15" priority="2" operator="notEqual">
      <formula>0</formula>
    </cfRule>
  </conditionalFormatting>
  <pageMargins left="0.7" right="0.7" top="0.75" bottom="0.75" header="0.3" footer="0.3"/>
  <pageSetup orientation="portrait"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0.39997558519241921"/>
  </sheetPr>
  <dimension ref="A1:F1182"/>
  <sheetViews>
    <sheetView workbookViewId="0">
      <pane ySplit="4" topLeftCell="A5" activePane="bottomLeft" state="frozen"/>
      <selection activeCell="G372" sqref="G372"/>
      <selection pane="bottomLeft" activeCell="G372" sqref="G372"/>
    </sheetView>
  </sheetViews>
  <sheetFormatPr defaultRowHeight="15" x14ac:dyDescent="0.25"/>
  <cols>
    <col min="1" max="1" width="10.140625" customWidth="1"/>
    <col min="2" max="2" width="30" customWidth="1"/>
    <col min="4" max="4" width="53" bestFit="1" customWidth="1"/>
    <col min="5" max="5" width="8" bestFit="1" customWidth="1"/>
    <col min="6" max="6" width="14.5703125" bestFit="1" customWidth="1"/>
    <col min="7" max="7" width="2" bestFit="1" customWidth="1"/>
  </cols>
  <sheetData>
    <row r="1" spans="1:6" x14ac:dyDescent="0.25">
      <c r="A1" s="29" t="s">
        <v>2639</v>
      </c>
      <c r="B1" t="s">
        <v>3447</v>
      </c>
    </row>
    <row r="2" spans="1:6" x14ac:dyDescent="0.25">
      <c r="C2" s="30">
        <v>1</v>
      </c>
      <c r="D2" s="30">
        <f>1+C2</f>
        <v>2</v>
      </c>
      <c r="E2" s="30">
        <f t="shared" ref="E2" si="0">1+D2</f>
        <v>3</v>
      </c>
      <c r="F2" s="30">
        <f>1+E2</f>
        <v>4</v>
      </c>
    </row>
    <row r="3" spans="1:6" ht="30" x14ac:dyDescent="0.25">
      <c r="A3" s="28" t="s">
        <v>2751</v>
      </c>
      <c r="B3" s="25"/>
      <c r="C3" s="25"/>
      <c r="D3" s="25"/>
      <c r="F3" t="s">
        <v>3317</v>
      </c>
    </row>
    <row r="4" spans="1:6" x14ac:dyDescent="0.25">
      <c r="A4" s="29" t="s">
        <v>2626</v>
      </c>
      <c r="B4" s="29" t="s">
        <v>0</v>
      </c>
      <c r="C4" s="29" t="s">
        <v>2627</v>
      </c>
      <c r="D4" s="29" t="s">
        <v>2417</v>
      </c>
      <c r="E4" t="s">
        <v>2704</v>
      </c>
      <c r="F4" s="3">
        <f>SUM(F5:F1177)</f>
        <v>1715.3700000028857</v>
      </c>
    </row>
    <row r="5" spans="1:6" x14ac:dyDescent="0.25">
      <c r="A5" s="31" t="s">
        <v>2251</v>
      </c>
      <c r="B5" s="31" t="s">
        <v>3215</v>
      </c>
      <c r="C5">
        <v>3075</v>
      </c>
      <c r="D5" t="s">
        <v>2252</v>
      </c>
      <c r="E5">
        <v>65.710000000000008</v>
      </c>
      <c r="F5" s="2">
        <f>IFERROR(IF(VLOOKUP($A5,'Download File'!$A:$I,9,FALSE)="Yes",VLOOKUP($A5,'Download File'!$A:$H,8,FALSE),""),"")</f>
        <v>-9.9999999983992893E-3</v>
      </c>
    </row>
    <row r="6" spans="1:6" x14ac:dyDescent="0.25">
      <c r="A6" t="s">
        <v>1475</v>
      </c>
      <c r="B6" t="s">
        <v>3106</v>
      </c>
      <c r="C6">
        <v>2902</v>
      </c>
      <c r="D6" t="s">
        <v>1476</v>
      </c>
      <c r="E6">
        <v>551.16999999999996</v>
      </c>
      <c r="F6" s="2">
        <f>IFERROR(IF(VLOOKUP($A6,'Download File'!$A:$I,9,FALSE)="Yes",VLOOKUP($A6,'Download File'!$A:$H,8,FALSE),""),"")</f>
        <v>216.62000000034459</v>
      </c>
    </row>
    <row r="7" spans="1:6" x14ac:dyDescent="0.25">
      <c r="C7">
        <v>2961</v>
      </c>
      <c r="D7" t="s">
        <v>1477</v>
      </c>
      <c r="E7">
        <v>579.33000000000004</v>
      </c>
      <c r="F7" s="2" t="str">
        <f>IFERROR(IF(VLOOKUP($A7,'Download File'!$A:$I,9,FALSE)="Yes",VLOOKUP($A7,'Download File'!$A:$H,8,FALSE),""),"")</f>
        <v/>
      </c>
    </row>
    <row r="8" spans="1:6" x14ac:dyDescent="0.25">
      <c r="C8">
        <v>3015</v>
      </c>
      <c r="D8" t="s">
        <v>1478</v>
      </c>
      <c r="E8">
        <v>1303.76</v>
      </c>
      <c r="F8" s="2" t="str">
        <f>IFERROR(IF(VLOOKUP($A8,'Download File'!$A:$I,9,FALSE)="Yes",VLOOKUP($A8,'Download File'!$A:$H,8,FALSE),""),"")</f>
        <v/>
      </c>
    </row>
    <row r="9" spans="1:6" x14ac:dyDescent="0.25">
      <c r="C9">
        <v>3471</v>
      </c>
      <c r="D9" t="s">
        <v>1479</v>
      </c>
      <c r="E9">
        <v>740.2</v>
      </c>
      <c r="F9" s="2" t="str">
        <f>IFERROR(IF(VLOOKUP($A9,'Download File'!$A:$I,9,FALSE)="Yes",VLOOKUP($A9,'Download File'!$A:$H,8,FALSE),""),"")</f>
        <v/>
      </c>
    </row>
    <row r="10" spans="1:6" x14ac:dyDescent="0.25">
      <c r="C10">
        <v>3730</v>
      </c>
      <c r="D10" t="s">
        <v>1480</v>
      </c>
      <c r="E10">
        <v>577.83000000000004</v>
      </c>
      <c r="F10" s="2" t="str">
        <f>IFERROR(IF(VLOOKUP($A10,'Download File'!$A:$I,9,FALSE)="Yes",VLOOKUP($A10,'Download File'!$A:$H,8,FALSE),""),"")</f>
        <v/>
      </c>
    </row>
    <row r="11" spans="1:6" x14ac:dyDescent="0.25">
      <c r="C11">
        <v>5285</v>
      </c>
      <c r="D11" t="s">
        <v>1481</v>
      </c>
      <c r="E11">
        <v>587.29999999999995</v>
      </c>
      <c r="F11" s="2" t="str">
        <f>IFERROR(IF(VLOOKUP($A11,'Download File'!$A:$I,9,FALSE)="Yes",VLOOKUP($A11,'Download File'!$A:$H,8,FALSE),""),"")</f>
        <v/>
      </c>
    </row>
    <row r="12" spans="1:6" x14ac:dyDescent="0.25">
      <c r="C12">
        <v>5367</v>
      </c>
      <c r="D12" t="s">
        <v>1482</v>
      </c>
      <c r="E12">
        <v>126.25</v>
      </c>
      <c r="F12" s="2" t="str">
        <f>IFERROR(IF(VLOOKUP($A12,'Download File'!$A:$I,9,FALSE)="Yes",VLOOKUP($A12,'Download File'!$A:$H,8,FALSE),""),"")</f>
        <v/>
      </c>
    </row>
    <row r="13" spans="1:6" x14ac:dyDescent="0.25">
      <c r="C13">
        <v>5528</v>
      </c>
      <c r="D13" t="s">
        <v>506</v>
      </c>
      <c r="E13">
        <v>16.170000000000002</v>
      </c>
      <c r="F13" s="2" t="str">
        <f>IFERROR(IF(VLOOKUP($A13,'Download File'!$A:$I,9,FALSE)="Yes",VLOOKUP($A13,'Download File'!$A:$H,8,FALSE),""),"")</f>
        <v/>
      </c>
    </row>
    <row r="14" spans="1:6" x14ac:dyDescent="0.25">
      <c r="A14" s="31"/>
      <c r="B14" s="31"/>
      <c r="C14">
        <v>5634</v>
      </c>
      <c r="D14" t="s">
        <v>3107</v>
      </c>
      <c r="E14">
        <v>27.1</v>
      </c>
      <c r="F14" s="2" t="str">
        <f>IFERROR(IF(VLOOKUP($A14,'Download File'!$A:$I,9,FALSE)="Yes",VLOOKUP($A14,'Download File'!$A:$H,8,FALSE),""),"")</f>
        <v/>
      </c>
    </row>
    <row r="15" spans="1:6" x14ac:dyDescent="0.25">
      <c r="A15" t="s">
        <v>1041</v>
      </c>
      <c r="B15" t="s">
        <v>3040</v>
      </c>
      <c r="C15">
        <v>2903</v>
      </c>
      <c r="D15" t="s">
        <v>1042</v>
      </c>
      <c r="E15">
        <v>42.85</v>
      </c>
      <c r="F15" s="2">
        <f>IFERROR(IF(VLOOKUP($A15,'Download File'!$A:$I,9,FALSE)="Yes",VLOOKUP($A15,'Download File'!$A:$H,8,FALSE),""),"")</f>
        <v>0</v>
      </c>
    </row>
    <row r="16" spans="1:6" x14ac:dyDescent="0.25">
      <c r="C16">
        <v>3421</v>
      </c>
      <c r="D16" t="s">
        <v>1043</v>
      </c>
      <c r="E16">
        <v>88.6</v>
      </c>
      <c r="F16" s="2" t="str">
        <f>IFERROR(IF(VLOOKUP($A16,'Download File'!$A:$I,9,FALSE)="Yes",VLOOKUP($A16,'Download File'!$A:$H,8,FALSE),""),"")</f>
        <v/>
      </c>
    </row>
    <row r="17" spans="1:6" x14ac:dyDescent="0.25">
      <c r="A17" s="31"/>
      <c r="B17" s="31"/>
      <c r="C17">
        <v>5293</v>
      </c>
      <c r="D17" t="s">
        <v>1044</v>
      </c>
      <c r="E17">
        <v>50.44</v>
      </c>
      <c r="F17" s="2" t="str">
        <f>IFERROR(IF(VLOOKUP($A17,'Download File'!$A:$I,9,FALSE)="Yes",VLOOKUP($A17,'Download File'!$A:$H,8,FALSE),""),"")</f>
        <v/>
      </c>
    </row>
    <row r="18" spans="1:6" x14ac:dyDescent="0.25">
      <c r="A18" s="32" t="s">
        <v>1670</v>
      </c>
      <c r="B18" s="32" t="s">
        <v>3144</v>
      </c>
      <c r="C18">
        <v>2719</v>
      </c>
      <c r="D18" t="s">
        <v>1672</v>
      </c>
      <c r="E18">
        <v>170.1</v>
      </c>
      <c r="F18" s="2">
        <f>IFERROR(IF(VLOOKUP($A18,'Download File'!$A:$I,9,FALSE)="Yes",VLOOKUP($A18,'Download File'!$A:$H,8,FALSE),""),"")</f>
        <v>0</v>
      </c>
    </row>
    <row r="19" spans="1:6" x14ac:dyDescent="0.25">
      <c r="A19" t="s">
        <v>344</v>
      </c>
      <c r="B19" t="s">
        <v>2949</v>
      </c>
      <c r="C19">
        <v>1617</v>
      </c>
      <c r="D19" t="s">
        <v>345</v>
      </c>
      <c r="E19">
        <v>114.85000000000001</v>
      </c>
      <c r="F19" s="2">
        <f>IFERROR(IF(VLOOKUP($A19,'Download File'!$A:$I,9,FALSE)="Yes",VLOOKUP($A19,'Download File'!$A:$H,8,FALSE),""),"")</f>
        <v>0</v>
      </c>
    </row>
    <row r="20" spans="1:6" x14ac:dyDescent="0.25">
      <c r="C20">
        <v>2501</v>
      </c>
      <c r="D20" t="s">
        <v>347</v>
      </c>
      <c r="E20">
        <v>339.58</v>
      </c>
      <c r="F20" s="2" t="str">
        <f>IFERROR(IF(VLOOKUP($A20,'Download File'!$A:$I,9,FALSE)="Yes",VLOOKUP($A20,'Download File'!$A:$H,8,FALSE),""),"")</f>
        <v/>
      </c>
    </row>
    <row r="21" spans="1:6" x14ac:dyDescent="0.25">
      <c r="C21">
        <v>2823</v>
      </c>
      <c r="D21" t="s">
        <v>348</v>
      </c>
      <c r="E21">
        <v>331.65</v>
      </c>
      <c r="F21" s="2" t="str">
        <f>IFERROR(IF(VLOOKUP($A21,'Download File'!$A:$I,9,FALSE)="Yes",VLOOKUP($A21,'Download File'!$A:$H,8,FALSE),""),"")</f>
        <v/>
      </c>
    </row>
    <row r="22" spans="1:6" x14ac:dyDescent="0.25">
      <c r="C22">
        <v>2962</v>
      </c>
      <c r="D22" t="s">
        <v>349</v>
      </c>
      <c r="E22">
        <v>274.14999999999998</v>
      </c>
      <c r="F22" s="2" t="str">
        <f>IFERROR(IF(VLOOKUP($A22,'Download File'!$A:$I,9,FALSE)="Yes",VLOOKUP($A22,'Download File'!$A:$H,8,FALSE),""),"")</f>
        <v/>
      </c>
    </row>
    <row r="23" spans="1:6" x14ac:dyDescent="0.25">
      <c r="C23">
        <v>3266</v>
      </c>
      <c r="D23" t="s">
        <v>350</v>
      </c>
      <c r="E23">
        <v>299.33</v>
      </c>
      <c r="F23" s="2" t="str">
        <f>IFERROR(IF(VLOOKUP($A23,'Download File'!$A:$I,9,FALSE)="Yes",VLOOKUP($A23,'Download File'!$A:$H,8,FALSE),""),"")</f>
        <v/>
      </c>
    </row>
    <row r="24" spans="1:6" x14ac:dyDescent="0.25">
      <c r="A24" s="31"/>
      <c r="B24" s="31"/>
      <c r="C24">
        <v>5413</v>
      </c>
      <c r="D24" t="s">
        <v>352</v>
      </c>
      <c r="E24">
        <v>13.4</v>
      </c>
      <c r="F24" s="2" t="str">
        <f>IFERROR(IF(VLOOKUP($A24,'Download File'!$A:$I,9,FALSE)="Yes",VLOOKUP($A24,'Download File'!$A:$H,8,FALSE),""),"")</f>
        <v/>
      </c>
    </row>
    <row r="25" spans="1:6" x14ac:dyDescent="0.25">
      <c r="A25" s="37" t="s">
        <v>883</v>
      </c>
      <c r="B25" s="37" t="s">
        <v>3025</v>
      </c>
      <c r="C25">
        <v>1884</v>
      </c>
      <c r="D25" t="s">
        <v>618</v>
      </c>
      <c r="E25">
        <v>253.68</v>
      </c>
      <c r="F25" s="2">
        <f>IFERROR(IF(VLOOKUP($A25,'Download File'!$A:$I,9,FALSE)="Yes",VLOOKUP($A25,'Download File'!$A:$H,8,FALSE),""),"")</f>
        <v>108.31000000005588</v>
      </c>
    </row>
    <row r="26" spans="1:6" x14ac:dyDescent="0.25">
      <c r="C26">
        <v>2824</v>
      </c>
      <c r="D26" t="s">
        <v>95</v>
      </c>
      <c r="E26">
        <v>481.16</v>
      </c>
      <c r="F26" s="2" t="str">
        <f>IFERROR(IF(VLOOKUP($A26,'Download File'!$A:$I,9,FALSE)="Yes",VLOOKUP($A26,'Download File'!$A:$H,8,FALSE),""),"")</f>
        <v/>
      </c>
    </row>
    <row r="27" spans="1:6" x14ac:dyDescent="0.25">
      <c r="C27">
        <v>2825</v>
      </c>
      <c r="D27" t="s">
        <v>884</v>
      </c>
      <c r="E27">
        <v>441.6</v>
      </c>
      <c r="F27" s="2" t="str">
        <f>IFERROR(IF(VLOOKUP($A27,'Download File'!$A:$I,9,FALSE)="Yes",VLOOKUP($A27,'Download File'!$A:$H,8,FALSE),""),"")</f>
        <v/>
      </c>
    </row>
    <row r="28" spans="1:6" x14ac:dyDescent="0.25">
      <c r="C28">
        <v>2826</v>
      </c>
      <c r="D28" t="s">
        <v>885</v>
      </c>
      <c r="E28">
        <v>1835.89</v>
      </c>
      <c r="F28" s="2" t="str">
        <f>IFERROR(IF(VLOOKUP($A28,'Download File'!$A:$I,9,FALSE)="Yes",VLOOKUP($A28,'Download File'!$A:$H,8,FALSE),""),"")</f>
        <v/>
      </c>
    </row>
    <row r="29" spans="1:6" x14ac:dyDescent="0.25">
      <c r="C29">
        <v>3077</v>
      </c>
      <c r="D29" t="s">
        <v>886</v>
      </c>
      <c r="E29">
        <v>453.34</v>
      </c>
      <c r="F29" s="2" t="str">
        <f>IFERROR(IF(VLOOKUP($A29,'Download File'!$A:$I,9,FALSE)="Yes",VLOOKUP($A29,'Download File'!$A:$H,8,FALSE),""),"")</f>
        <v/>
      </c>
    </row>
    <row r="30" spans="1:6" x14ac:dyDescent="0.25">
      <c r="C30">
        <v>3144</v>
      </c>
      <c r="D30" t="s">
        <v>45</v>
      </c>
      <c r="E30">
        <v>402.25</v>
      </c>
      <c r="F30" s="2" t="str">
        <f>IFERROR(IF(VLOOKUP($A30,'Download File'!$A:$I,9,FALSE)="Yes",VLOOKUP($A30,'Download File'!$A:$H,8,FALSE),""),"")</f>
        <v/>
      </c>
    </row>
    <row r="31" spans="1:6" x14ac:dyDescent="0.25">
      <c r="C31">
        <v>3267</v>
      </c>
      <c r="D31" t="s">
        <v>887</v>
      </c>
      <c r="E31">
        <v>712.99</v>
      </c>
      <c r="F31" s="2" t="str">
        <f>IFERROR(IF(VLOOKUP($A31,'Download File'!$A:$I,9,FALSE)="Yes",VLOOKUP($A31,'Download File'!$A:$H,8,FALSE),""),"")</f>
        <v/>
      </c>
    </row>
    <row r="32" spans="1:6" x14ac:dyDescent="0.25">
      <c r="C32">
        <v>3315</v>
      </c>
      <c r="D32" t="s">
        <v>888</v>
      </c>
      <c r="E32">
        <v>341.2</v>
      </c>
      <c r="F32" s="2" t="str">
        <f>IFERROR(IF(VLOOKUP($A32,'Download File'!$A:$I,9,FALSE)="Yes",VLOOKUP($A32,'Download File'!$A:$H,8,FALSE),""),"")</f>
        <v/>
      </c>
    </row>
    <row r="33" spans="1:6" x14ac:dyDescent="0.25">
      <c r="C33">
        <v>3369</v>
      </c>
      <c r="D33" t="s">
        <v>889</v>
      </c>
      <c r="E33">
        <v>334.44</v>
      </c>
      <c r="F33" s="2" t="str">
        <f>IFERROR(IF(VLOOKUP($A33,'Download File'!$A:$I,9,FALSE)="Yes",VLOOKUP($A33,'Download File'!$A:$H,8,FALSE),""),"")</f>
        <v/>
      </c>
    </row>
    <row r="34" spans="1:6" x14ac:dyDescent="0.25">
      <c r="C34">
        <v>3472</v>
      </c>
      <c r="D34" t="s">
        <v>890</v>
      </c>
      <c r="E34">
        <v>695.89</v>
      </c>
      <c r="F34" s="2" t="str">
        <f>IFERROR(IF(VLOOKUP($A34,'Download File'!$A:$I,9,FALSE)="Yes",VLOOKUP($A34,'Download File'!$A:$H,8,FALSE),""),"")</f>
        <v/>
      </c>
    </row>
    <row r="35" spans="1:6" x14ac:dyDescent="0.25">
      <c r="C35">
        <v>4072</v>
      </c>
      <c r="D35" t="s">
        <v>893</v>
      </c>
      <c r="E35">
        <v>364.37</v>
      </c>
      <c r="F35" s="2" t="str">
        <f>IFERROR(IF(VLOOKUP($A35,'Download File'!$A:$I,9,FALSE)="Yes",VLOOKUP($A35,'Download File'!$A:$H,8,FALSE),""),"")</f>
        <v/>
      </c>
    </row>
    <row r="36" spans="1:6" x14ac:dyDescent="0.25">
      <c r="C36">
        <v>4073</v>
      </c>
      <c r="D36" t="s">
        <v>894</v>
      </c>
      <c r="E36">
        <v>427.71</v>
      </c>
      <c r="F36" s="2" t="str">
        <f>IFERROR(IF(VLOOKUP($A36,'Download File'!$A:$I,9,FALSE)="Yes",VLOOKUP($A36,'Download File'!$A:$H,8,FALSE),""),"")</f>
        <v/>
      </c>
    </row>
    <row r="37" spans="1:6" x14ac:dyDescent="0.25">
      <c r="C37">
        <v>4136</v>
      </c>
      <c r="D37" t="s">
        <v>896</v>
      </c>
      <c r="E37">
        <v>364.42</v>
      </c>
      <c r="F37" s="2" t="str">
        <f>IFERROR(IF(VLOOKUP($A37,'Download File'!$A:$I,9,FALSE)="Yes",VLOOKUP($A37,'Download File'!$A:$H,8,FALSE),""),"")</f>
        <v/>
      </c>
    </row>
    <row r="38" spans="1:6" x14ac:dyDescent="0.25">
      <c r="C38">
        <v>4181</v>
      </c>
      <c r="D38" t="s">
        <v>897</v>
      </c>
      <c r="E38">
        <v>407.48</v>
      </c>
      <c r="F38" s="2" t="str">
        <f>IFERROR(IF(VLOOKUP($A38,'Download File'!$A:$I,9,FALSE)="Yes",VLOOKUP($A38,'Download File'!$A:$H,8,FALSE),""),"")</f>
        <v/>
      </c>
    </row>
    <row r="39" spans="1:6" x14ac:dyDescent="0.25">
      <c r="C39">
        <v>4202</v>
      </c>
      <c r="D39" t="s">
        <v>898</v>
      </c>
      <c r="E39">
        <v>533.02</v>
      </c>
      <c r="F39" s="2" t="str">
        <f>IFERROR(IF(VLOOKUP($A39,'Download File'!$A:$I,9,FALSE)="Yes",VLOOKUP($A39,'Download File'!$A:$H,8,FALSE),""),"")</f>
        <v/>
      </c>
    </row>
    <row r="40" spans="1:6" x14ac:dyDescent="0.25">
      <c r="C40">
        <v>4418</v>
      </c>
      <c r="D40" t="s">
        <v>899</v>
      </c>
      <c r="E40">
        <v>647</v>
      </c>
      <c r="F40" s="2" t="str">
        <f>IFERROR(IF(VLOOKUP($A40,'Download File'!$A:$I,9,FALSE)="Yes",VLOOKUP($A40,'Download File'!$A:$H,8,FALSE),""),"")</f>
        <v/>
      </c>
    </row>
    <row r="41" spans="1:6" x14ac:dyDescent="0.25">
      <c r="C41">
        <v>4429</v>
      </c>
      <c r="D41" t="s">
        <v>900</v>
      </c>
      <c r="E41">
        <v>858.22</v>
      </c>
      <c r="F41" s="2" t="str">
        <f>IFERROR(IF(VLOOKUP($A41,'Download File'!$A:$I,9,FALSE)="Yes",VLOOKUP($A41,'Download File'!$A:$H,8,FALSE),""),"")</f>
        <v/>
      </c>
    </row>
    <row r="42" spans="1:6" x14ac:dyDescent="0.25">
      <c r="C42">
        <v>4484</v>
      </c>
      <c r="D42" t="s">
        <v>902</v>
      </c>
      <c r="E42">
        <v>1578.67</v>
      </c>
      <c r="F42" s="2" t="str">
        <f>IFERROR(IF(VLOOKUP($A42,'Download File'!$A:$I,9,FALSE)="Yes",VLOOKUP($A42,'Download File'!$A:$H,8,FALSE),""),"")</f>
        <v/>
      </c>
    </row>
    <row r="43" spans="1:6" x14ac:dyDescent="0.25">
      <c r="C43">
        <v>5106</v>
      </c>
      <c r="D43" t="s">
        <v>904</v>
      </c>
      <c r="E43">
        <v>57.66</v>
      </c>
      <c r="F43" s="2" t="str">
        <f>IFERROR(IF(VLOOKUP($A43,'Download File'!$A:$I,9,FALSE)="Yes",VLOOKUP($A43,'Download File'!$A:$H,8,FALSE),""),"")</f>
        <v/>
      </c>
    </row>
    <row r="44" spans="1:6" x14ac:dyDescent="0.25">
      <c r="C44">
        <v>5439</v>
      </c>
      <c r="D44" t="s">
        <v>104</v>
      </c>
      <c r="E44">
        <v>912.86</v>
      </c>
      <c r="F44" s="2" t="str">
        <f>IFERROR(IF(VLOOKUP($A44,'Download File'!$A:$I,9,FALSE)="Yes",VLOOKUP($A44,'Download File'!$A:$H,8,FALSE),""),"")</f>
        <v/>
      </c>
    </row>
    <row r="45" spans="1:6" x14ac:dyDescent="0.25">
      <c r="C45">
        <v>5521</v>
      </c>
      <c r="D45" t="s">
        <v>908</v>
      </c>
      <c r="E45">
        <v>612</v>
      </c>
      <c r="F45" s="2" t="str">
        <f>IFERROR(IF(VLOOKUP($A45,'Download File'!$A:$I,9,FALSE)="Yes",VLOOKUP($A45,'Download File'!$A:$H,8,FALSE),""),"")</f>
        <v/>
      </c>
    </row>
    <row r="46" spans="1:6" x14ac:dyDescent="0.25">
      <c r="A46" s="31"/>
      <c r="B46" s="31"/>
      <c r="C46">
        <v>5727</v>
      </c>
      <c r="D46" t="s">
        <v>3277</v>
      </c>
      <c r="E46">
        <v>129.35999999999999</v>
      </c>
      <c r="F46" s="2" t="str">
        <f>IFERROR(IF(VLOOKUP($A46,'Download File'!$A:$I,9,FALSE)="Yes",VLOOKUP($A46,'Download File'!$A:$H,8,FALSE),""),"")</f>
        <v/>
      </c>
    </row>
    <row r="47" spans="1:6" x14ac:dyDescent="0.25">
      <c r="A47" s="31" t="s">
        <v>1516</v>
      </c>
      <c r="B47" s="31" t="s">
        <v>3113</v>
      </c>
      <c r="C47">
        <v>2133</v>
      </c>
      <c r="D47" t="s">
        <v>1517</v>
      </c>
      <c r="E47">
        <v>140.80000000000001</v>
      </c>
      <c r="F47" s="2">
        <f>IFERROR(IF(VLOOKUP($A47,'Download File'!$A:$I,9,FALSE)="Yes",VLOOKUP($A47,'Download File'!$A:$H,8,FALSE),""),"")</f>
        <v>0</v>
      </c>
    </row>
    <row r="48" spans="1:6" x14ac:dyDescent="0.25">
      <c r="A48" s="37" t="s">
        <v>957</v>
      </c>
      <c r="B48" s="37" t="s">
        <v>3028</v>
      </c>
      <c r="C48">
        <v>2904</v>
      </c>
      <c r="D48" t="s">
        <v>958</v>
      </c>
      <c r="E48">
        <v>421.97999999999996</v>
      </c>
      <c r="F48" s="2">
        <f>IFERROR(IF(VLOOKUP($A48,'Download File'!$A:$I,9,FALSE)="Yes",VLOOKUP($A48,'Download File'!$A:$H,8,FALSE),""),"")</f>
        <v>0</v>
      </c>
    </row>
    <row r="49" spans="1:6" x14ac:dyDescent="0.25">
      <c r="C49">
        <v>3961</v>
      </c>
      <c r="D49" t="s">
        <v>959</v>
      </c>
      <c r="E49">
        <v>323.02999999999997</v>
      </c>
      <c r="F49" s="2" t="str">
        <f>IFERROR(IF(VLOOKUP($A49,'Download File'!$A:$I,9,FALSE)="Yes",VLOOKUP($A49,'Download File'!$A:$H,8,FALSE),""),"")</f>
        <v/>
      </c>
    </row>
    <row r="50" spans="1:6" x14ac:dyDescent="0.25">
      <c r="A50" s="31"/>
      <c r="B50" s="31"/>
      <c r="C50">
        <v>5719</v>
      </c>
      <c r="D50" t="s">
        <v>3279</v>
      </c>
      <c r="E50">
        <v>614.1</v>
      </c>
      <c r="F50" s="2" t="str">
        <f>IFERROR(IF(VLOOKUP($A50,'Download File'!$A:$I,9,FALSE)="Yes",VLOOKUP($A50,'Download File'!$A:$H,8,FALSE),""),"")</f>
        <v/>
      </c>
    </row>
    <row r="51" spans="1:6" x14ac:dyDescent="0.25">
      <c r="A51" t="s">
        <v>702</v>
      </c>
      <c r="B51" t="s">
        <v>2995</v>
      </c>
      <c r="C51">
        <v>2367</v>
      </c>
      <c r="D51" t="s">
        <v>703</v>
      </c>
      <c r="E51">
        <v>277.68</v>
      </c>
      <c r="F51" s="2">
        <f>IFERROR(IF(VLOOKUP($A51,'Download File'!$A:$I,9,FALSE)="Yes",VLOOKUP($A51,'Download File'!$A:$H,8,FALSE),""),"")</f>
        <v>-108.30999999999767</v>
      </c>
    </row>
    <row r="52" spans="1:6" x14ac:dyDescent="0.25">
      <c r="C52">
        <v>3078</v>
      </c>
      <c r="D52" t="s">
        <v>704</v>
      </c>
      <c r="E52">
        <v>363.06</v>
      </c>
      <c r="F52" s="2" t="str">
        <f>IFERROR(IF(VLOOKUP($A52,'Download File'!$A:$I,9,FALSE)="Yes",VLOOKUP($A52,'Download File'!$A:$H,8,FALSE),""),"")</f>
        <v/>
      </c>
    </row>
    <row r="53" spans="1:6" x14ac:dyDescent="0.25">
      <c r="A53" s="31"/>
      <c r="B53" s="31"/>
      <c r="C53">
        <v>4031</v>
      </c>
      <c r="D53" t="s">
        <v>705</v>
      </c>
      <c r="E53">
        <v>214.42</v>
      </c>
      <c r="F53" s="2" t="str">
        <f>IFERROR(IF(VLOOKUP($A53,'Download File'!$A:$I,9,FALSE)="Yes",VLOOKUP($A53,'Download File'!$A:$H,8,FALSE),""),"")</f>
        <v/>
      </c>
    </row>
    <row r="54" spans="1:6" x14ac:dyDescent="0.25">
      <c r="A54" s="37" t="s">
        <v>1557</v>
      </c>
      <c r="B54" s="37" t="s">
        <v>3125</v>
      </c>
      <c r="C54">
        <v>2195</v>
      </c>
      <c r="D54" t="s">
        <v>1558</v>
      </c>
      <c r="E54">
        <v>377.37</v>
      </c>
      <c r="F54" s="2">
        <f>IFERROR(IF(VLOOKUP($A54,'Download File'!$A:$I,9,FALSE)="Yes",VLOOKUP($A54,'Download File'!$A:$H,8,FALSE),""),"")</f>
        <v>-1.0000000009313226E-2</v>
      </c>
    </row>
    <row r="55" spans="1:6" x14ac:dyDescent="0.25">
      <c r="C55">
        <v>2508</v>
      </c>
      <c r="D55" t="s">
        <v>1559</v>
      </c>
      <c r="E55">
        <v>830.02</v>
      </c>
      <c r="F55" s="2" t="str">
        <f>IFERROR(IF(VLOOKUP($A55,'Download File'!$A:$I,9,FALSE)="Yes",VLOOKUP($A55,'Download File'!$A:$H,8,FALSE),""),"")</f>
        <v/>
      </c>
    </row>
    <row r="56" spans="1:6" x14ac:dyDescent="0.25">
      <c r="C56">
        <v>2905</v>
      </c>
      <c r="D56" t="s">
        <v>1560</v>
      </c>
      <c r="E56">
        <v>237.97</v>
      </c>
      <c r="F56" s="2" t="str">
        <f>IFERROR(IF(VLOOKUP($A56,'Download File'!$A:$I,9,FALSE)="Yes",VLOOKUP($A56,'Download File'!$A:$H,8,FALSE),""),"")</f>
        <v/>
      </c>
    </row>
    <row r="57" spans="1:6" x14ac:dyDescent="0.25">
      <c r="C57">
        <v>2906</v>
      </c>
      <c r="D57" t="s">
        <v>1561</v>
      </c>
      <c r="E57">
        <v>560.82000000000005</v>
      </c>
      <c r="F57" s="2" t="str">
        <f>IFERROR(IF(VLOOKUP($A57,'Download File'!$A:$I,9,FALSE)="Yes",VLOOKUP($A57,'Download File'!$A:$H,8,FALSE),""),"")</f>
        <v/>
      </c>
    </row>
    <row r="58" spans="1:6" x14ac:dyDescent="0.25">
      <c r="C58">
        <v>3316</v>
      </c>
      <c r="D58" t="s">
        <v>1562</v>
      </c>
      <c r="E58">
        <v>384.67</v>
      </c>
      <c r="F58" s="2" t="str">
        <f>IFERROR(IF(VLOOKUP($A58,'Download File'!$A:$I,9,FALSE)="Yes",VLOOKUP($A58,'Download File'!$A:$H,8,FALSE),""),"")</f>
        <v/>
      </c>
    </row>
    <row r="59" spans="1:6" x14ac:dyDescent="0.25">
      <c r="A59" s="31"/>
      <c r="B59" s="31"/>
      <c r="C59">
        <v>5537</v>
      </c>
      <c r="D59" t="s">
        <v>2825</v>
      </c>
      <c r="E59">
        <v>45.3</v>
      </c>
      <c r="F59" s="2" t="str">
        <f>IFERROR(IF(VLOOKUP($A59,'Download File'!$A:$I,9,FALSE)="Yes",VLOOKUP($A59,'Download File'!$A:$H,8,FALSE),""),"")</f>
        <v/>
      </c>
    </row>
    <row r="60" spans="1:6" x14ac:dyDescent="0.25">
      <c r="A60" t="s">
        <v>1645</v>
      </c>
      <c r="B60" t="s">
        <v>3142</v>
      </c>
      <c r="C60">
        <v>2642</v>
      </c>
      <c r="D60" t="s">
        <v>586</v>
      </c>
      <c r="E60">
        <v>404.43</v>
      </c>
      <c r="F60" s="2">
        <f>IFERROR(IF(VLOOKUP($A60,'Download File'!$A:$I,9,FALSE)="Yes",VLOOKUP($A60,'Download File'!$A:$H,8,FALSE),""),"")</f>
        <v>108.33999999961816</v>
      </c>
    </row>
    <row r="61" spans="1:6" x14ac:dyDescent="0.25">
      <c r="C61">
        <v>2656</v>
      </c>
      <c r="D61" t="s">
        <v>1646</v>
      </c>
      <c r="E61">
        <v>467.39</v>
      </c>
      <c r="F61" s="2" t="str">
        <f>IFERROR(IF(VLOOKUP($A61,'Download File'!$A:$I,9,FALSE)="Yes",VLOOKUP($A61,'Download File'!$A:$H,8,FALSE),""),"")</f>
        <v/>
      </c>
    </row>
    <row r="62" spans="1:6" x14ac:dyDescent="0.25">
      <c r="C62">
        <v>2657</v>
      </c>
      <c r="D62" t="s">
        <v>1647</v>
      </c>
      <c r="E62">
        <v>473.79</v>
      </c>
      <c r="F62" s="2" t="str">
        <f>IFERROR(IF(VLOOKUP($A62,'Download File'!$A:$I,9,FALSE)="Yes",VLOOKUP($A62,'Download File'!$A:$H,8,FALSE),""),"")</f>
        <v/>
      </c>
    </row>
    <row r="63" spans="1:6" x14ac:dyDescent="0.25">
      <c r="C63">
        <v>2721</v>
      </c>
      <c r="D63" t="s">
        <v>1648</v>
      </c>
      <c r="E63">
        <v>797.33</v>
      </c>
      <c r="F63" s="2" t="str">
        <f>IFERROR(IF(VLOOKUP($A63,'Download File'!$A:$I,9,FALSE)="Yes",VLOOKUP($A63,'Download File'!$A:$H,8,FALSE),""),"")</f>
        <v/>
      </c>
    </row>
    <row r="64" spans="1:6" x14ac:dyDescent="0.25">
      <c r="C64">
        <v>2785</v>
      </c>
      <c r="D64" t="s">
        <v>1649</v>
      </c>
      <c r="E64">
        <v>664.17</v>
      </c>
      <c r="F64" s="2" t="str">
        <f>IFERROR(IF(VLOOKUP($A64,'Download File'!$A:$I,9,FALSE)="Yes",VLOOKUP($A64,'Download File'!$A:$H,8,FALSE),""),"")</f>
        <v/>
      </c>
    </row>
    <row r="65" spans="1:6" x14ac:dyDescent="0.25">
      <c r="C65">
        <v>2786</v>
      </c>
      <c r="D65" t="s">
        <v>1650</v>
      </c>
      <c r="E65">
        <v>517.13</v>
      </c>
      <c r="F65" s="2" t="str">
        <f>IFERROR(IF(VLOOKUP($A65,'Download File'!$A:$I,9,FALSE)="Yes",VLOOKUP($A65,'Download File'!$A:$H,8,FALSE),""),"")</f>
        <v/>
      </c>
    </row>
    <row r="66" spans="1:6" x14ac:dyDescent="0.25">
      <c r="C66">
        <v>4059</v>
      </c>
      <c r="D66" t="s">
        <v>1655</v>
      </c>
      <c r="E66">
        <v>472.64</v>
      </c>
      <c r="F66" s="2" t="str">
        <f>IFERROR(IF(VLOOKUP($A66,'Download File'!$A:$I,9,FALSE)="Yes",VLOOKUP($A66,'Download File'!$A:$H,8,FALSE),""),"")</f>
        <v/>
      </c>
    </row>
    <row r="67" spans="1:6" x14ac:dyDescent="0.25">
      <c r="C67">
        <v>4295</v>
      </c>
      <c r="D67" t="s">
        <v>1657</v>
      </c>
      <c r="E67">
        <v>207</v>
      </c>
      <c r="F67" s="2" t="str">
        <f>IFERROR(IF(VLOOKUP($A67,'Download File'!$A:$I,9,FALSE)="Yes",VLOOKUP($A67,'Download File'!$A:$H,8,FALSE),""),"")</f>
        <v/>
      </c>
    </row>
    <row r="68" spans="1:6" x14ac:dyDescent="0.25">
      <c r="A68" s="31"/>
      <c r="B68" s="31"/>
      <c r="C68">
        <v>5689</v>
      </c>
      <c r="D68" t="s">
        <v>2904</v>
      </c>
      <c r="E68">
        <v>392.68</v>
      </c>
      <c r="F68" s="2" t="str">
        <f>IFERROR(IF(VLOOKUP($A68,'Download File'!$A:$I,9,FALSE)="Yes",VLOOKUP($A68,'Download File'!$A:$H,8,FALSE),""),"")</f>
        <v/>
      </c>
    </row>
    <row r="69" spans="1:6" x14ac:dyDescent="0.25">
      <c r="A69" s="37" t="s">
        <v>1092</v>
      </c>
      <c r="B69" s="37" t="s">
        <v>3049</v>
      </c>
      <c r="C69">
        <v>2196</v>
      </c>
      <c r="D69" t="s">
        <v>1093</v>
      </c>
      <c r="E69">
        <v>264.66000000000003</v>
      </c>
      <c r="F69" s="2">
        <f>IFERROR(IF(VLOOKUP($A69,'Download File'!$A:$I,9,FALSE)="Yes",VLOOKUP($A69,'Download File'!$A:$H,8,FALSE),""),"")</f>
        <v>108.34000000002561</v>
      </c>
    </row>
    <row r="70" spans="1:6" x14ac:dyDescent="0.25">
      <c r="C70">
        <v>2623</v>
      </c>
      <c r="D70" t="s">
        <v>1094</v>
      </c>
      <c r="E70">
        <v>234.31</v>
      </c>
      <c r="F70" s="2" t="str">
        <f>IFERROR(IF(VLOOKUP($A70,'Download File'!$A:$I,9,FALSE)="Yes",VLOOKUP($A70,'Download File'!$A:$H,8,FALSE),""),"")</f>
        <v/>
      </c>
    </row>
    <row r="71" spans="1:6" x14ac:dyDescent="0.25">
      <c r="A71" s="31"/>
      <c r="B71" s="31"/>
      <c r="C71">
        <v>5286</v>
      </c>
      <c r="D71" t="s">
        <v>1095</v>
      </c>
      <c r="E71">
        <v>150</v>
      </c>
      <c r="F71" s="2" t="str">
        <f>IFERROR(IF(VLOOKUP($A71,'Download File'!$A:$I,9,FALSE)="Yes",VLOOKUP($A71,'Download File'!$A:$H,8,FALSE),""),"")</f>
        <v/>
      </c>
    </row>
    <row r="72" spans="1:6" x14ac:dyDescent="0.25">
      <c r="A72" t="s">
        <v>2484</v>
      </c>
      <c r="B72" t="s">
        <v>2985</v>
      </c>
      <c r="C72">
        <v>2688</v>
      </c>
      <c r="D72" t="s">
        <v>2487</v>
      </c>
      <c r="E72">
        <v>208.81</v>
      </c>
      <c r="F72" s="2">
        <f>IFERROR(IF(VLOOKUP($A72,'Download File'!$A:$I,9,FALSE)="Yes",VLOOKUP($A72,'Download File'!$A:$H,8,FALSE),""),"")</f>
        <v>-9.9999999947613105E-3</v>
      </c>
    </row>
    <row r="73" spans="1:6" x14ac:dyDescent="0.25">
      <c r="A73" s="31"/>
      <c r="B73" s="31"/>
      <c r="C73">
        <v>3317</v>
      </c>
      <c r="D73" t="s">
        <v>2486</v>
      </c>
      <c r="E73">
        <v>171.5</v>
      </c>
      <c r="F73" s="2" t="str">
        <f>IFERROR(IF(VLOOKUP($A73,'Download File'!$A:$I,9,FALSE)="Yes",VLOOKUP($A73,'Download File'!$A:$H,8,FALSE),""),"")</f>
        <v/>
      </c>
    </row>
    <row r="74" spans="1:6" x14ac:dyDescent="0.25">
      <c r="A74" t="s">
        <v>979</v>
      </c>
      <c r="B74" t="s">
        <v>3034</v>
      </c>
      <c r="C74">
        <v>1940</v>
      </c>
      <c r="D74" t="s">
        <v>984</v>
      </c>
      <c r="E74">
        <v>38.81</v>
      </c>
      <c r="F74" s="2">
        <f>IFERROR(IF(VLOOKUP($A74,'Download File'!$A:$I,9,FALSE)="Yes",VLOOKUP($A74,'Download File'!$A:$H,8,FALSE),""),"")</f>
        <v>-1.9999999960418791E-2</v>
      </c>
    </row>
    <row r="75" spans="1:6" x14ac:dyDescent="0.25">
      <c r="C75">
        <v>2317</v>
      </c>
      <c r="D75" t="s">
        <v>980</v>
      </c>
      <c r="E75">
        <v>299.64999999999998</v>
      </c>
      <c r="F75" s="2" t="str">
        <f>IFERROR(IF(VLOOKUP($A75,'Download File'!$A:$I,9,FALSE)="Yes",VLOOKUP($A75,'Download File'!$A:$H,8,FALSE),""),"")</f>
        <v/>
      </c>
    </row>
    <row r="76" spans="1:6" x14ac:dyDescent="0.25">
      <c r="C76">
        <v>2689</v>
      </c>
      <c r="D76" t="s">
        <v>981</v>
      </c>
      <c r="E76">
        <v>475.46</v>
      </c>
      <c r="F76" s="2" t="str">
        <f>IFERROR(IF(VLOOKUP($A76,'Download File'!$A:$I,9,FALSE)="Yes",VLOOKUP($A76,'Download File'!$A:$H,8,FALSE),""),"")</f>
        <v/>
      </c>
    </row>
    <row r="77" spans="1:6" x14ac:dyDescent="0.25">
      <c r="A77" s="31"/>
      <c r="B77" s="31"/>
      <c r="C77">
        <v>4260</v>
      </c>
      <c r="D77" t="s">
        <v>983</v>
      </c>
      <c r="E77">
        <v>450.12</v>
      </c>
      <c r="F77" s="2" t="str">
        <f>IFERROR(IF(VLOOKUP($A77,'Download File'!$A:$I,9,FALSE)="Yes",VLOOKUP($A77,'Download File'!$A:$H,8,FALSE),""),"")</f>
        <v/>
      </c>
    </row>
    <row r="78" spans="1:6" x14ac:dyDescent="0.25">
      <c r="A78" t="s">
        <v>257</v>
      </c>
      <c r="B78" t="s">
        <v>2939</v>
      </c>
      <c r="C78">
        <v>2787</v>
      </c>
      <c r="D78" t="s">
        <v>259</v>
      </c>
      <c r="E78">
        <v>586.29999999999995</v>
      </c>
      <c r="F78" s="2">
        <f>IFERROR(IF(VLOOKUP($A78,'Download File'!$A:$I,9,FALSE)="Yes",VLOOKUP($A78,'Download File'!$A:$H,8,FALSE),""),"")</f>
        <v>9.9999999802093953E-3</v>
      </c>
    </row>
    <row r="79" spans="1:6" x14ac:dyDescent="0.25">
      <c r="A79" t="s">
        <v>250</v>
      </c>
      <c r="B79" t="s">
        <v>2938</v>
      </c>
      <c r="C79">
        <v>2827</v>
      </c>
      <c r="D79" t="s">
        <v>251</v>
      </c>
      <c r="E79">
        <v>240.11</v>
      </c>
      <c r="F79" s="2">
        <f>IFERROR(IF(VLOOKUP($A79,'Download File'!$A:$I,9,FALSE)="Yes",VLOOKUP($A79,'Download File'!$A:$H,8,FALSE),""),"")</f>
        <v>108.29999999998836</v>
      </c>
    </row>
    <row r="80" spans="1:6" x14ac:dyDescent="0.25">
      <c r="C80">
        <v>5640</v>
      </c>
      <c r="D80" t="s">
        <v>2874</v>
      </c>
      <c r="E80">
        <v>1.1599999999999999</v>
      </c>
      <c r="F80" s="2" t="str">
        <f>IFERROR(IF(VLOOKUP($A80,'Download File'!$A:$I,9,FALSE)="Yes",VLOOKUP($A80,'Download File'!$A:$H,8,FALSE),""),"")</f>
        <v/>
      </c>
    </row>
    <row r="81" spans="1:6" x14ac:dyDescent="0.25">
      <c r="A81" s="37" t="s">
        <v>2264</v>
      </c>
      <c r="B81" s="37" t="s">
        <v>3218</v>
      </c>
      <c r="C81">
        <v>1612</v>
      </c>
      <c r="D81" t="s">
        <v>2265</v>
      </c>
      <c r="E81">
        <v>10.48</v>
      </c>
      <c r="F81" s="2">
        <f>IFERROR(IF(VLOOKUP($A81,'Download File'!$A:$I,9,FALSE)="Yes",VLOOKUP($A81,'Download File'!$A:$H,8,FALSE),""),"")</f>
        <v>-2.9999999795109034E-2</v>
      </c>
    </row>
    <row r="82" spans="1:6" x14ac:dyDescent="0.25">
      <c r="C82">
        <v>1613</v>
      </c>
      <c r="D82" t="s">
        <v>2266</v>
      </c>
      <c r="E82">
        <v>263.78000000000003</v>
      </c>
      <c r="F82" s="2" t="str">
        <f>IFERROR(IF(VLOOKUP($A82,'Download File'!$A:$I,9,FALSE)="Yes",VLOOKUP($A82,'Download File'!$A:$H,8,FALSE),""),"")</f>
        <v/>
      </c>
    </row>
    <row r="83" spans="1:6" x14ac:dyDescent="0.25">
      <c r="C83">
        <v>2134</v>
      </c>
      <c r="D83" t="s">
        <v>2267</v>
      </c>
      <c r="E83">
        <v>1992.57</v>
      </c>
      <c r="F83" s="2" t="str">
        <f>IFERROR(IF(VLOOKUP($A83,'Download File'!$A:$I,9,FALSE)="Yes",VLOOKUP($A83,'Download File'!$A:$H,8,FALSE),""),"")</f>
        <v/>
      </c>
    </row>
    <row r="84" spans="1:6" x14ac:dyDescent="0.25">
      <c r="C84">
        <v>2279</v>
      </c>
      <c r="D84" t="s">
        <v>2268</v>
      </c>
      <c r="E84">
        <v>405.51</v>
      </c>
      <c r="F84" s="2" t="str">
        <f>IFERROR(IF(VLOOKUP($A84,'Download File'!$A:$I,9,FALSE)="Yes",VLOOKUP($A84,'Download File'!$A:$H,8,FALSE),""),"")</f>
        <v/>
      </c>
    </row>
    <row r="85" spans="1:6" x14ac:dyDescent="0.25">
      <c r="C85">
        <v>2301</v>
      </c>
      <c r="D85" t="s">
        <v>132</v>
      </c>
      <c r="E85">
        <v>337.91999999999996</v>
      </c>
      <c r="F85" s="2" t="str">
        <f>IFERROR(IF(VLOOKUP($A85,'Download File'!$A:$I,9,FALSE)="Yes",VLOOKUP($A85,'Download File'!$A:$H,8,FALSE),""),"")</f>
        <v/>
      </c>
    </row>
    <row r="86" spans="1:6" x14ac:dyDescent="0.25">
      <c r="C86">
        <v>2347</v>
      </c>
      <c r="D86" t="s">
        <v>2269</v>
      </c>
      <c r="E86">
        <v>433.01</v>
      </c>
      <c r="F86" s="2" t="str">
        <f>IFERROR(IF(VLOOKUP($A86,'Download File'!$A:$I,9,FALSE)="Yes",VLOOKUP($A86,'Download File'!$A:$H,8,FALSE),""),"")</f>
        <v/>
      </c>
    </row>
    <row r="87" spans="1:6" x14ac:dyDescent="0.25">
      <c r="C87">
        <v>3209</v>
      </c>
      <c r="D87" t="s">
        <v>2270</v>
      </c>
      <c r="E87">
        <v>451.67</v>
      </c>
      <c r="F87" s="2" t="str">
        <f>IFERROR(IF(VLOOKUP($A87,'Download File'!$A:$I,9,FALSE)="Yes",VLOOKUP($A87,'Download File'!$A:$H,8,FALSE),""),"")</f>
        <v/>
      </c>
    </row>
    <row r="88" spans="1:6" x14ac:dyDescent="0.25">
      <c r="C88">
        <v>3210</v>
      </c>
      <c r="D88" t="s">
        <v>1539</v>
      </c>
      <c r="E88">
        <v>525.98</v>
      </c>
      <c r="F88" s="2" t="str">
        <f>IFERROR(IF(VLOOKUP($A88,'Download File'!$A:$I,9,FALSE)="Yes",VLOOKUP($A88,'Download File'!$A:$H,8,FALSE),""),"")</f>
        <v/>
      </c>
    </row>
    <row r="89" spans="1:6" s="32" customFormat="1" x14ac:dyDescent="0.25">
      <c r="A89"/>
      <c r="B89"/>
      <c r="C89">
        <v>3370</v>
      </c>
      <c r="D89" t="s">
        <v>2271</v>
      </c>
      <c r="E89">
        <v>414.46</v>
      </c>
      <c r="F89" s="2" t="str">
        <f>IFERROR(IF(VLOOKUP($A89,'Download File'!$A:$I,9,FALSE)="Yes",VLOOKUP($A89,'Download File'!$A:$H,8,FALSE),""),"")</f>
        <v/>
      </c>
    </row>
    <row r="90" spans="1:6" s="32" customFormat="1" x14ac:dyDescent="0.25">
      <c r="A90"/>
      <c r="B90"/>
      <c r="C90">
        <v>4423</v>
      </c>
      <c r="D90" t="s">
        <v>2272</v>
      </c>
      <c r="E90">
        <v>416.1</v>
      </c>
      <c r="F90" s="2" t="str">
        <f>IFERROR(IF(VLOOKUP($A90,'Download File'!$A:$I,9,FALSE)="Yes",VLOOKUP($A90,'Download File'!$A:$H,8,FALSE),""),"")</f>
        <v/>
      </c>
    </row>
    <row r="91" spans="1:6" x14ac:dyDescent="0.25">
      <c r="C91">
        <v>4432</v>
      </c>
      <c r="D91" t="s">
        <v>2273</v>
      </c>
      <c r="E91">
        <v>584.42999999999995</v>
      </c>
      <c r="F91" s="2" t="str">
        <f>IFERROR(IF(VLOOKUP($A91,'Download File'!$A:$I,9,FALSE)="Yes",VLOOKUP($A91,'Download File'!$A:$H,8,FALSE),""),"")</f>
        <v/>
      </c>
    </row>
    <row r="92" spans="1:6" x14ac:dyDescent="0.25">
      <c r="C92">
        <v>5316</v>
      </c>
      <c r="D92" t="s">
        <v>2275</v>
      </c>
      <c r="E92">
        <v>91.449999999999989</v>
      </c>
      <c r="F92" s="2" t="str">
        <f>IFERROR(IF(VLOOKUP($A92,'Download File'!$A:$I,9,FALSE)="Yes",VLOOKUP($A92,'Download File'!$A:$H,8,FALSE),""),"")</f>
        <v/>
      </c>
    </row>
    <row r="93" spans="1:6" x14ac:dyDescent="0.25">
      <c r="A93" s="31"/>
      <c r="B93" s="31"/>
      <c r="C93">
        <v>5637</v>
      </c>
      <c r="D93" t="s">
        <v>2912</v>
      </c>
      <c r="E93">
        <v>42.87</v>
      </c>
      <c r="F93" s="2" t="str">
        <f>IFERROR(IF(VLOOKUP($A93,'Download File'!$A:$I,9,FALSE)="Yes",VLOOKUP($A93,'Download File'!$A:$H,8,FALSE),""),"")</f>
        <v/>
      </c>
    </row>
    <row r="94" spans="1:6" x14ac:dyDescent="0.25">
      <c r="A94" t="s">
        <v>1541</v>
      </c>
      <c r="B94" t="s">
        <v>3119</v>
      </c>
      <c r="C94">
        <v>2368</v>
      </c>
      <c r="D94" t="s">
        <v>586</v>
      </c>
      <c r="E94">
        <v>247.37</v>
      </c>
      <c r="F94" s="2">
        <f>IFERROR(IF(VLOOKUP($A94,'Download File'!$A:$I,9,FALSE)="Yes",VLOOKUP($A94,'Download File'!$A:$H,8,FALSE),""),"")</f>
        <v>-112.04000000003725</v>
      </c>
    </row>
    <row r="95" spans="1:6" x14ac:dyDescent="0.25">
      <c r="C95">
        <v>2908</v>
      </c>
      <c r="D95" t="s">
        <v>1542</v>
      </c>
      <c r="E95">
        <v>906.9</v>
      </c>
      <c r="F95" s="2" t="str">
        <f>IFERROR(IF(VLOOKUP($A95,'Download File'!$A:$I,9,FALSE)="Yes",VLOOKUP($A95,'Download File'!$A:$H,8,FALSE),""),"")</f>
        <v/>
      </c>
    </row>
    <row r="96" spans="1:6" x14ac:dyDescent="0.25">
      <c r="C96">
        <v>2909</v>
      </c>
      <c r="D96" t="s">
        <v>1005</v>
      </c>
      <c r="E96">
        <v>335.29</v>
      </c>
      <c r="F96" s="2" t="str">
        <f>IFERROR(IF(VLOOKUP($A96,'Download File'!$A:$I,9,FALSE)="Yes",VLOOKUP($A96,'Download File'!$A:$H,8,FALSE),""),"")</f>
        <v/>
      </c>
    </row>
    <row r="97" spans="1:6" x14ac:dyDescent="0.25">
      <c r="C97">
        <v>3079</v>
      </c>
      <c r="D97" t="s">
        <v>1543</v>
      </c>
      <c r="E97">
        <v>355.55</v>
      </c>
      <c r="F97" s="2" t="str">
        <f>IFERROR(IF(VLOOKUP($A97,'Download File'!$A:$I,9,FALSE)="Yes",VLOOKUP($A97,'Download File'!$A:$H,8,FALSE),""),"")</f>
        <v/>
      </c>
    </row>
    <row r="98" spans="1:6" x14ac:dyDescent="0.25">
      <c r="C98">
        <v>3318</v>
      </c>
      <c r="D98" t="s">
        <v>1495</v>
      </c>
      <c r="E98">
        <v>481.43</v>
      </c>
      <c r="F98" s="2" t="str">
        <f>IFERROR(IF(VLOOKUP($A98,'Download File'!$A:$I,9,FALSE)="Yes",VLOOKUP($A98,'Download File'!$A:$H,8,FALSE),""),"")</f>
        <v/>
      </c>
    </row>
    <row r="99" spans="1:6" x14ac:dyDescent="0.25">
      <c r="C99">
        <v>4003</v>
      </c>
      <c r="D99" t="s">
        <v>1544</v>
      </c>
      <c r="E99">
        <v>73.17</v>
      </c>
      <c r="F99" s="2" t="str">
        <f>IFERROR(IF(VLOOKUP($A99,'Download File'!$A:$I,9,FALSE)="Yes",VLOOKUP($A99,'Download File'!$A:$H,8,FALSE),""),"")</f>
        <v/>
      </c>
    </row>
    <row r="100" spans="1:6" s="31" customFormat="1" x14ac:dyDescent="0.25">
      <c r="A100"/>
      <c r="B100"/>
      <c r="C100">
        <v>4494</v>
      </c>
      <c r="D100" t="s">
        <v>1545</v>
      </c>
      <c r="E100">
        <v>359.64000000000004</v>
      </c>
      <c r="F100" s="2" t="str">
        <f>IFERROR(IF(VLOOKUP($A100,'Download File'!$A:$I,9,FALSE)="Yes",VLOOKUP($A100,'Download File'!$A:$H,8,FALSE),""),"")</f>
        <v/>
      </c>
    </row>
    <row r="101" spans="1:6" x14ac:dyDescent="0.25">
      <c r="C101">
        <v>5115</v>
      </c>
      <c r="D101" t="s">
        <v>127</v>
      </c>
      <c r="E101">
        <v>419.84999999999997</v>
      </c>
      <c r="F101" s="2" t="str">
        <f>IFERROR(IF(VLOOKUP($A101,'Download File'!$A:$I,9,FALSE)="Yes",VLOOKUP($A101,'Download File'!$A:$H,8,FALSE),""),"")</f>
        <v/>
      </c>
    </row>
    <row r="102" spans="1:6" x14ac:dyDescent="0.25">
      <c r="A102" s="31"/>
      <c r="B102" s="31"/>
      <c r="C102">
        <v>5611</v>
      </c>
      <c r="D102" t="s">
        <v>3120</v>
      </c>
      <c r="E102">
        <v>292.17999999999995</v>
      </c>
      <c r="F102" s="2" t="str">
        <f>IFERROR(IF(VLOOKUP($A102,'Download File'!$A:$I,9,FALSE)="Yes",VLOOKUP($A102,'Download File'!$A:$H,8,FALSE),""),"")</f>
        <v/>
      </c>
    </row>
    <row r="103" spans="1:6" x14ac:dyDescent="0.25">
      <c r="A103" s="32" t="s">
        <v>428</v>
      </c>
      <c r="B103" s="32" t="s">
        <v>2963</v>
      </c>
      <c r="C103">
        <v>3473</v>
      </c>
      <c r="D103" t="s">
        <v>429</v>
      </c>
      <c r="E103">
        <v>217.36</v>
      </c>
      <c r="F103" s="2">
        <f>IFERROR(IF(VLOOKUP($A103,'Download File'!$A:$I,9,FALSE)="Yes",VLOOKUP($A103,'Download File'!$A:$H,8,FALSE),""),"")</f>
        <v>-1.0000000009313226E-2</v>
      </c>
    </row>
    <row r="104" spans="1:6" x14ac:dyDescent="0.25">
      <c r="A104" s="37" t="s">
        <v>1831</v>
      </c>
      <c r="B104" s="37" t="s">
        <v>3156</v>
      </c>
      <c r="C104">
        <v>2722</v>
      </c>
      <c r="D104" t="s">
        <v>1833</v>
      </c>
      <c r="E104">
        <v>537.30999999999995</v>
      </c>
      <c r="F104" s="2">
        <f>IFERROR(IF(VLOOKUP($A104,'Download File'!$A:$I,9,FALSE)="Yes",VLOOKUP($A104,'Download File'!$A:$H,8,FALSE),""),"")</f>
        <v>113.94000000000233</v>
      </c>
    </row>
    <row r="105" spans="1:6" s="32" customFormat="1" x14ac:dyDescent="0.25">
      <c r="A105" s="31"/>
      <c r="B105" s="31"/>
      <c r="C105">
        <v>5613</v>
      </c>
      <c r="D105" t="s">
        <v>2838</v>
      </c>
      <c r="E105">
        <v>123.22</v>
      </c>
      <c r="F105" s="2" t="str">
        <f>IFERROR(IF(VLOOKUP($A105,'Download File'!$A:$I,9,FALSE)="Yes",VLOOKUP($A105,'Download File'!$A:$H,8,FALSE),""),"")</f>
        <v/>
      </c>
    </row>
    <row r="106" spans="1:6" x14ac:dyDescent="0.25">
      <c r="A106" s="37" t="s">
        <v>242</v>
      </c>
      <c r="B106" t="s">
        <v>2936</v>
      </c>
      <c r="C106">
        <v>2594</v>
      </c>
      <c r="D106" t="s">
        <v>243</v>
      </c>
      <c r="E106">
        <v>177.8</v>
      </c>
      <c r="F106" s="2">
        <f>IFERROR(IF(VLOOKUP($A106,'Download File'!$A:$I,9,FALSE)="Yes",VLOOKUP($A106,'Download File'!$A:$H,8,FALSE),""),"")</f>
        <v>-1.0000000009313226E-2</v>
      </c>
    </row>
    <row r="107" spans="1:6" x14ac:dyDescent="0.25">
      <c r="C107">
        <v>3145</v>
      </c>
      <c r="D107" t="s">
        <v>244</v>
      </c>
      <c r="E107">
        <v>194.8</v>
      </c>
      <c r="F107" s="2" t="str">
        <f>IFERROR(IF(VLOOKUP($A107,'Download File'!$A:$I,9,FALSE)="Yes",VLOOKUP($A107,'Download File'!$A:$H,8,FALSE),""),"")</f>
        <v/>
      </c>
    </row>
    <row r="108" spans="1:6" x14ac:dyDescent="0.25">
      <c r="A108" s="31"/>
      <c r="B108" s="31"/>
      <c r="C108">
        <v>3422</v>
      </c>
      <c r="D108" t="s">
        <v>245</v>
      </c>
      <c r="E108">
        <v>114.60000000000001</v>
      </c>
      <c r="F108" s="2" t="str">
        <f>IFERROR(IF(VLOOKUP($A108,'Download File'!$A:$I,9,FALSE)="Yes",VLOOKUP($A108,'Download File'!$A:$H,8,FALSE),""),"")</f>
        <v/>
      </c>
    </row>
    <row r="109" spans="1:6" x14ac:dyDescent="0.25">
      <c r="A109" s="37" t="s">
        <v>1594</v>
      </c>
      <c r="B109" s="37" t="s">
        <v>3132</v>
      </c>
      <c r="C109">
        <v>1671</v>
      </c>
      <c r="D109" t="s">
        <v>1595</v>
      </c>
      <c r="E109">
        <v>26.19</v>
      </c>
      <c r="F109" s="2">
        <f>IFERROR(IF(VLOOKUP($A109,'Download File'!$A:$I,9,FALSE)="Yes",VLOOKUP($A109,'Download File'!$A:$H,8,FALSE),""),"")</f>
        <v>2.0000000018626451E-2</v>
      </c>
    </row>
    <row r="110" spans="1:6" x14ac:dyDescent="0.25">
      <c r="C110">
        <v>2349</v>
      </c>
      <c r="D110" t="s">
        <v>1596</v>
      </c>
      <c r="E110">
        <v>277.58</v>
      </c>
      <c r="F110" s="2" t="str">
        <f>IFERROR(IF(VLOOKUP($A110,'Download File'!$A:$I,9,FALSE)="Yes",VLOOKUP($A110,'Download File'!$A:$H,8,FALSE),""),"")</f>
        <v/>
      </c>
    </row>
    <row r="111" spans="1:6" x14ac:dyDescent="0.25">
      <c r="C111">
        <v>2609</v>
      </c>
      <c r="D111" t="s">
        <v>2903</v>
      </c>
      <c r="E111">
        <v>259</v>
      </c>
      <c r="F111" s="2" t="str">
        <f>IFERROR(IF(VLOOKUP($A111,'Download File'!$A:$I,9,FALSE)="Yes",VLOOKUP($A111,'Download File'!$A:$H,8,FALSE),""),"")</f>
        <v/>
      </c>
    </row>
    <row r="112" spans="1:6" x14ac:dyDescent="0.25">
      <c r="C112">
        <v>3737</v>
      </c>
      <c r="D112" t="s">
        <v>1597</v>
      </c>
      <c r="E112">
        <v>360.5</v>
      </c>
      <c r="F112" s="2" t="str">
        <f>IFERROR(IF(VLOOKUP($A112,'Download File'!$A:$I,9,FALSE)="Yes",VLOOKUP($A112,'Download File'!$A:$H,8,FALSE),""),"")</f>
        <v/>
      </c>
    </row>
    <row r="113" spans="1:6" x14ac:dyDescent="0.25">
      <c r="C113">
        <v>5071</v>
      </c>
      <c r="D113" t="s">
        <v>1598</v>
      </c>
      <c r="E113">
        <v>2672.15</v>
      </c>
      <c r="F113" s="2" t="str">
        <f>IFERROR(IF(VLOOKUP($A113,'Download File'!$A:$I,9,FALSE)="Yes",VLOOKUP($A113,'Download File'!$A:$H,8,FALSE),""),"")</f>
        <v/>
      </c>
    </row>
    <row r="114" spans="1:6" s="32" customFormat="1" x14ac:dyDescent="0.25">
      <c r="A114" s="31"/>
      <c r="B114" s="31"/>
      <c r="C114">
        <v>5529</v>
      </c>
      <c r="D114" t="s">
        <v>2743</v>
      </c>
      <c r="E114">
        <v>9.5</v>
      </c>
      <c r="F114" s="2" t="str">
        <f>IFERROR(IF(VLOOKUP($A114,'Download File'!$A:$I,9,FALSE)="Yes",VLOOKUP($A114,'Download File'!$A:$H,8,FALSE),""),"")</f>
        <v/>
      </c>
    </row>
    <row r="115" spans="1:6" s="32" customFormat="1" x14ac:dyDescent="0.25">
      <c r="A115" s="32" t="s">
        <v>2405</v>
      </c>
      <c r="B115" s="32" t="s">
        <v>3131</v>
      </c>
      <c r="C115">
        <v>5430</v>
      </c>
      <c r="D115" t="s">
        <v>2406</v>
      </c>
      <c r="E115">
        <v>124.81</v>
      </c>
      <c r="F115" s="2">
        <f>IFERROR(IF(VLOOKUP($A115,'Download File'!$A:$I,9,FALSE)="Yes",VLOOKUP($A115,'Download File'!$A:$H,8,FALSE),""),"")</f>
        <v>0</v>
      </c>
    </row>
    <row r="116" spans="1:6" s="32" customFormat="1" x14ac:dyDescent="0.25">
      <c r="A116" s="37" t="s">
        <v>2168</v>
      </c>
      <c r="B116" t="s">
        <v>3205</v>
      </c>
      <c r="C116">
        <v>1574</v>
      </c>
      <c r="D116" t="s">
        <v>2169</v>
      </c>
      <c r="E116">
        <v>65.02</v>
      </c>
      <c r="F116" s="2">
        <f>IFERROR(IF(VLOOKUP($A116,'Download File'!$A:$I,9,FALSE)="Yes",VLOOKUP($A116,'Download File'!$A:$H,8,FALSE),""),"")</f>
        <v>-113.97000000020489</v>
      </c>
    </row>
    <row r="117" spans="1:6" s="32" customFormat="1" x14ac:dyDescent="0.25">
      <c r="A117"/>
      <c r="B117"/>
      <c r="C117">
        <v>1738</v>
      </c>
      <c r="D117" t="s">
        <v>2615</v>
      </c>
      <c r="E117">
        <v>44.26</v>
      </c>
      <c r="F117" s="2" t="str">
        <f>IFERROR(IF(VLOOKUP($A117,'Download File'!$A:$I,9,FALSE)="Yes",VLOOKUP($A117,'Download File'!$A:$H,8,FALSE),""),"")</f>
        <v/>
      </c>
    </row>
    <row r="118" spans="1:6" x14ac:dyDescent="0.25">
      <c r="C118">
        <v>2179</v>
      </c>
      <c r="D118" t="s">
        <v>2170</v>
      </c>
      <c r="E118">
        <v>1467.34</v>
      </c>
      <c r="F118" s="2" t="str">
        <f>IFERROR(IF(VLOOKUP($A118,'Download File'!$A:$I,9,FALSE)="Yes",VLOOKUP($A118,'Download File'!$A:$H,8,FALSE),""),"")</f>
        <v/>
      </c>
    </row>
    <row r="119" spans="1:6" x14ac:dyDescent="0.25">
      <c r="C119">
        <v>2318</v>
      </c>
      <c r="D119" t="s">
        <v>897</v>
      </c>
      <c r="E119">
        <v>304.72000000000003</v>
      </c>
      <c r="F119" s="2" t="str">
        <f>IFERROR(IF(VLOOKUP($A119,'Download File'!$A:$I,9,FALSE)="Yes",VLOOKUP($A119,'Download File'!$A:$H,8,FALSE),""),"")</f>
        <v/>
      </c>
    </row>
    <row r="120" spans="1:6" x14ac:dyDescent="0.25">
      <c r="C120">
        <v>2610</v>
      </c>
      <c r="D120" t="s">
        <v>2171</v>
      </c>
      <c r="E120">
        <v>250.77</v>
      </c>
      <c r="F120" s="2" t="str">
        <f>IFERROR(IF(VLOOKUP($A120,'Download File'!$A:$I,9,FALSE)="Yes",VLOOKUP($A120,'Download File'!$A:$H,8,FALSE),""),"")</f>
        <v/>
      </c>
    </row>
    <row r="121" spans="1:6" x14ac:dyDescent="0.25">
      <c r="C121">
        <v>2637</v>
      </c>
      <c r="D121" t="s">
        <v>2172</v>
      </c>
      <c r="E121">
        <v>200.4</v>
      </c>
      <c r="F121" s="2" t="str">
        <f>IFERROR(IF(VLOOKUP($A121,'Download File'!$A:$I,9,FALSE)="Yes",VLOOKUP($A121,'Download File'!$A:$H,8,FALSE),""),"")</f>
        <v/>
      </c>
    </row>
    <row r="122" spans="1:6" x14ac:dyDescent="0.25">
      <c r="C122">
        <v>2643</v>
      </c>
      <c r="D122" t="s">
        <v>2173</v>
      </c>
      <c r="E122">
        <v>500.81</v>
      </c>
      <c r="F122" s="2" t="str">
        <f>IFERROR(IF(VLOOKUP($A122,'Download File'!$A:$I,9,FALSE)="Yes",VLOOKUP($A122,'Download File'!$A:$H,8,FALSE),""),"")</f>
        <v/>
      </c>
    </row>
    <row r="123" spans="1:6" x14ac:dyDescent="0.25">
      <c r="C123">
        <v>2644</v>
      </c>
      <c r="D123" t="s">
        <v>2174</v>
      </c>
      <c r="E123">
        <v>586.4</v>
      </c>
      <c r="F123" s="2" t="str">
        <f>IFERROR(IF(VLOOKUP($A123,'Download File'!$A:$I,9,FALSE)="Yes",VLOOKUP($A123,'Download File'!$A:$H,8,FALSE),""),"")</f>
        <v/>
      </c>
    </row>
    <row r="124" spans="1:6" x14ac:dyDescent="0.25">
      <c r="C124">
        <v>2690</v>
      </c>
      <c r="D124" t="s">
        <v>2175</v>
      </c>
      <c r="E124">
        <v>382.67</v>
      </c>
      <c r="F124" s="2" t="str">
        <f>IFERROR(IF(VLOOKUP($A124,'Download File'!$A:$I,9,FALSE)="Yes",VLOOKUP($A124,'Download File'!$A:$H,8,FALSE),""),"")</f>
        <v/>
      </c>
    </row>
    <row r="125" spans="1:6" x14ac:dyDescent="0.25">
      <c r="C125">
        <v>2723</v>
      </c>
      <c r="D125" t="s">
        <v>2176</v>
      </c>
      <c r="E125">
        <v>479.22</v>
      </c>
      <c r="F125" s="2" t="str">
        <f>IFERROR(IF(VLOOKUP($A125,'Download File'!$A:$I,9,FALSE)="Yes",VLOOKUP($A125,'Download File'!$A:$H,8,FALSE),""),"")</f>
        <v/>
      </c>
    </row>
    <row r="126" spans="1:6" x14ac:dyDescent="0.25">
      <c r="C126">
        <v>2828</v>
      </c>
      <c r="D126" t="s">
        <v>2177</v>
      </c>
      <c r="E126">
        <v>669.1</v>
      </c>
      <c r="F126" s="2" t="str">
        <f>IFERROR(IF(VLOOKUP($A126,'Download File'!$A:$I,9,FALSE)="Yes",VLOOKUP($A126,'Download File'!$A:$H,8,FALSE),""),"")</f>
        <v/>
      </c>
    </row>
    <row r="127" spans="1:6" x14ac:dyDescent="0.25">
      <c r="C127">
        <v>3016</v>
      </c>
      <c r="D127" t="s">
        <v>2179</v>
      </c>
      <c r="E127">
        <v>629.27</v>
      </c>
      <c r="F127" s="2" t="str">
        <f>IFERROR(IF(VLOOKUP($A127,'Download File'!$A:$I,9,FALSE)="Yes",VLOOKUP($A127,'Download File'!$A:$H,8,FALSE),""),"")</f>
        <v/>
      </c>
    </row>
    <row r="128" spans="1:6" x14ac:dyDescent="0.25">
      <c r="C128">
        <v>3081</v>
      </c>
      <c r="D128" t="s">
        <v>2182</v>
      </c>
      <c r="E128">
        <v>1139.73</v>
      </c>
      <c r="F128" s="2" t="str">
        <f>IFERROR(IF(VLOOKUP($A128,'Download File'!$A:$I,9,FALSE)="Yes",VLOOKUP($A128,'Download File'!$A:$H,8,FALSE),""),"")</f>
        <v/>
      </c>
    </row>
    <row r="129" spans="1:6" x14ac:dyDescent="0.25">
      <c r="C129">
        <v>3146</v>
      </c>
      <c r="D129" t="s">
        <v>1491</v>
      </c>
      <c r="E129">
        <v>847.63</v>
      </c>
      <c r="F129" s="2" t="str">
        <f>IFERROR(IF(VLOOKUP($A129,'Download File'!$A:$I,9,FALSE)="Yes",VLOOKUP($A129,'Download File'!$A:$H,8,FALSE),""),"")</f>
        <v/>
      </c>
    </row>
    <row r="130" spans="1:6" x14ac:dyDescent="0.25">
      <c r="C130">
        <v>3424</v>
      </c>
      <c r="D130" t="s">
        <v>2184</v>
      </c>
      <c r="E130">
        <v>338.6</v>
      </c>
      <c r="F130" s="2" t="str">
        <f>IFERROR(IF(VLOOKUP($A130,'Download File'!$A:$I,9,FALSE)="Yes",VLOOKUP($A130,'Download File'!$A:$H,8,FALSE),""),"")</f>
        <v/>
      </c>
    </row>
    <row r="131" spans="1:6" x14ac:dyDescent="0.25">
      <c r="C131">
        <v>3543</v>
      </c>
      <c r="D131" t="s">
        <v>2185</v>
      </c>
      <c r="E131">
        <v>539.51</v>
      </c>
      <c r="F131" s="2" t="str">
        <f>IFERROR(IF(VLOOKUP($A131,'Download File'!$A:$I,9,FALSE)="Yes",VLOOKUP($A131,'Download File'!$A:$H,8,FALSE),""),"")</f>
        <v/>
      </c>
    </row>
    <row r="132" spans="1:6" x14ac:dyDescent="0.25">
      <c r="C132">
        <v>3565</v>
      </c>
      <c r="D132" t="s">
        <v>2028</v>
      </c>
      <c r="E132">
        <v>243.65</v>
      </c>
      <c r="F132" s="2" t="str">
        <f>IFERROR(IF(VLOOKUP($A132,'Download File'!$A:$I,9,FALSE)="Yes",VLOOKUP($A132,'Download File'!$A:$H,8,FALSE),""),"")</f>
        <v/>
      </c>
    </row>
    <row r="133" spans="1:6" x14ac:dyDescent="0.25">
      <c r="C133">
        <v>3734</v>
      </c>
      <c r="D133" t="s">
        <v>2187</v>
      </c>
      <c r="E133">
        <v>430.3</v>
      </c>
      <c r="F133" s="2" t="str">
        <f>IFERROR(IF(VLOOKUP($A133,'Download File'!$A:$I,9,FALSE)="Yes",VLOOKUP($A133,'Download File'!$A:$H,8,FALSE),""),"")</f>
        <v/>
      </c>
    </row>
    <row r="134" spans="1:6" x14ac:dyDescent="0.25">
      <c r="C134">
        <v>3735</v>
      </c>
      <c r="D134" t="s">
        <v>2188</v>
      </c>
      <c r="E134">
        <v>488.32000000000005</v>
      </c>
      <c r="F134" s="2" t="str">
        <f>IFERROR(IF(VLOOKUP($A134,'Download File'!$A:$I,9,FALSE)="Yes",VLOOKUP($A134,'Download File'!$A:$H,8,FALSE),""),"")</f>
        <v/>
      </c>
    </row>
    <row r="135" spans="1:6" x14ac:dyDescent="0.25">
      <c r="C135">
        <v>3902</v>
      </c>
      <c r="D135" t="s">
        <v>2189</v>
      </c>
      <c r="E135">
        <v>728.02</v>
      </c>
      <c r="F135" s="2" t="str">
        <f>IFERROR(IF(VLOOKUP($A135,'Download File'!$A:$I,9,FALSE)="Yes",VLOOKUP($A135,'Download File'!$A:$H,8,FALSE),""),"")</f>
        <v/>
      </c>
    </row>
    <row r="136" spans="1:6" x14ac:dyDescent="0.25">
      <c r="C136">
        <v>3932</v>
      </c>
      <c r="D136" t="s">
        <v>2190</v>
      </c>
      <c r="E136">
        <v>79.78</v>
      </c>
      <c r="F136" s="2" t="str">
        <f>IFERROR(IF(VLOOKUP($A136,'Download File'!$A:$I,9,FALSE)="Yes",VLOOKUP($A136,'Download File'!$A:$H,8,FALSE),""),"")</f>
        <v/>
      </c>
    </row>
    <row r="137" spans="1:6" x14ac:dyDescent="0.25">
      <c r="C137">
        <v>4410</v>
      </c>
      <c r="D137" t="s">
        <v>127</v>
      </c>
      <c r="E137">
        <v>534.94000000000005</v>
      </c>
      <c r="F137" s="2" t="str">
        <f>IFERROR(IF(VLOOKUP($A137,'Download File'!$A:$I,9,FALSE)="Yes",VLOOKUP($A137,'Download File'!$A:$H,8,FALSE),""),"")</f>
        <v/>
      </c>
    </row>
    <row r="138" spans="1:6" x14ac:dyDescent="0.25">
      <c r="C138">
        <v>4503</v>
      </c>
      <c r="D138" t="s">
        <v>2192</v>
      </c>
      <c r="E138">
        <v>491.29</v>
      </c>
      <c r="F138" s="2" t="str">
        <f>IFERROR(IF(VLOOKUP($A138,'Download File'!$A:$I,9,FALSE)="Yes",VLOOKUP($A138,'Download File'!$A:$H,8,FALSE),""),"")</f>
        <v/>
      </c>
    </row>
    <row r="139" spans="1:6" x14ac:dyDescent="0.25">
      <c r="C139">
        <v>5149</v>
      </c>
      <c r="D139" t="s">
        <v>2195</v>
      </c>
      <c r="E139">
        <v>338.92</v>
      </c>
      <c r="F139" s="2" t="str">
        <f>IFERROR(IF(VLOOKUP($A139,'Download File'!$A:$I,9,FALSE)="Yes",VLOOKUP($A139,'Download File'!$A:$H,8,FALSE),""),"")</f>
        <v/>
      </c>
    </row>
    <row r="140" spans="1:6" x14ac:dyDescent="0.25">
      <c r="C140">
        <v>5342</v>
      </c>
      <c r="D140" t="s">
        <v>2616</v>
      </c>
      <c r="E140">
        <v>236.5</v>
      </c>
      <c r="F140" s="2" t="str">
        <f>IFERROR(IF(VLOOKUP($A140,'Download File'!$A:$I,9,FALSE)="Yes",VLOOKUP($A140,'Download File'!$A:$H,8,FALSE),""),"")</f>
        <v/>
      </c>
    </row>
    <row r="141" spans="1:6" x14ac:dyDescent="0.25">
      <c r="B141" s="31"/>
      <c r="C141">
        <v>5713</v>
      </c>
      <c r="D141" t="s">
        <v>3297</v>
      </c>
      <c r="E141">
        <v>135.29</v>
      </c>
      <c r="F141" s="2" t="str">
        <f>IFERROR(IF(VLOOKUP($A141,'Download File'!$A:$I,9,FALSE)="Yes",VLOOKUP($A141,'Download File'!$A:$H,8,FALSE),""),"")</f>
        <v/>
      </c>
    </row>
    <row r="142" spans="1:6" x14ac:dyDescent="0.25">
      <c r="A142" s="32" t="s">
        <v>2242</v>
      </c>
      <c r="B142" s="32" t="s">
        <v>3214</v>
      </c>
      <c r="C142">
        <v>2509</v>
      </c>
      <c r="D142" t="s">
        <v>2243</v>
      </c>
      <c r="E142">
        <v>285.99</v>
      </c>
      <c r="F142" s="2">
        <f>IFERROR(IF(VLOOKUP($A142,'Download File'!$A:$I,9,FALSE)="Yes",VLOOKUP($A142,'Download File'!$A:$H,8,FALSE),""),"")</f>
        <v>1.0000000009313226E-2</v>
      </c>
    </row>
    <row r="143" spans="1:6" x14ac:dyDescent="0.25">
      <c r="A143" s="37" t="s">
        <v>602</v>
      </c>
      <c r="B143" t="s">
        <v>2990</v>
      </c>
      <c r="C143">
        <v>1646</v>
      </c>
      <c r="D143" t="s">
        <v>603</v>
      </c>
      <c r="E143">
        <v>88.83</v>
      </c>
      <c r="F143" s="2">
        <f>IFERROR(IF(VLOOKUP($A143,'Download File'!$A:$I,9,FALSE)="Yes",VLOOKUP($A143,'Download File'!$A:$H,8,FALSE),""),"")</f>
        <v>-353.13999999966472</v>
      </c>
    </row>
    <row r="144" spans="1:6" x14ac:dyDescent="0.25">
      <c r="C144">
        <v>1926</v>
      </c>
      <c r="D144" t="s">
        <v>630</v>
      </c>
      <c r="E144">
        <v>195.54</v>
      </c>
      <c r="F144" s="2" t="str">
        <f>IFERROR(IF(VLOOKUP($A144,'Download File'!$A:$I,9,FALSE)="Yes",VLOOKUP($A144,'Download File'!$A:$H,8,FALSE),""),"")</f>
        <v/>
      </c>
    </row>
    <row r="145" spans="3:6" x14ac:dyDescent="0.25">
      <c r="C145">
        <v>2724</v>
      </c>
      <c r="D145" t="s">
        <v>604</v>
      </c>
      <c r="E145">
        <v>1458.4</v>
      </c>
      <c r="F145" s="2" t="str">
        <f>IFERROR(IF(VLOOKUP($A145,'Download File'!$A:$I,9,FALSE)="Yes",VLOOKUP($A145,'Download File'!$A:$H,8,FALSE),""),"")</f>
        <v/>
      </c>
    </row>
    <row r="146" spans="3:6" x14ac:dyDescent="0.25">
      <c r="C146">
        <v>2829</v>
      </c>
      <c r="D146" t="s">
        <v>605</v>
      </c>
      <c r="E146">
        <v>393.71</v>
      </c>
      <c r="F146" s="2" t="str">
        <f>IFERROR(IF(VLOOKUP($A146,'Download File'!$A:$I,9,FALSE)="Yes",VLOOKUP($A146,'Download File'!$A:$H,8,FALSE),""),"")</f>
        <v/>
      </c>
    </row>
    <row r="147" spans="3:6" x14ac:dyDescent="0.25">
      <c r="C147">
        <v>2912</v>
      </c>
      <c r="D147" t="s">
        <v>606</v>
      </c>
      <c r="E147">
        <v>403.58</v>
      </c>
      <c r="F147" s="2" t="str">
        <f>IFERROR(IF(VLOOKUP($A147,'Download File'!$A:$I,9,FALSE)="Yes",VLOOKUP($A147,'Download File'!$A:$H,8,FALSE),""),"")</f>
        <v/>
      </c>
    </row>
    <row r="148" spans="3:6" x14ac:dyDescent="0.25">
      <c r="C148">
        <v>3148</v>
      </c>
      <c r="D148" t="s">
        <v>607</v>
      </c>
      <c r="E148">
        <v>386.49</v>
      </c>
      <c r="F148" s="2" t="str">
        <f>IFERROR(IF(VLOOKUP($A148,'Download File'!$A:$I,9,FALSE)="Yes",VLOOKUP($A148,'Download File'!$A:$H,8,FALSE),""),"")</f>
        <v/>
      </c>
    </row>
    <row r="149" spans="3:6" x14ac:dyDescent="0.25">
      <c r="C149">
        <v>3149</v>
      </c>
      <c r="D149" t="s">
        <v>608</v>
      </c>
      <c r="E149">
        <v>475.84000000000003</v>
      </c>
      <c r="F149" s="2" t="str">
        <f>IFERROR(IF(VLOOKUP($A149,'Download File'!$A:$I,9,FALSE)="Yes",VLOOKUP($A149,'Download File'!$A:$H,8,FALSE),""),"")</f>
        <v/>
      </c>
    </row>
    <row r="150" spans="3:6" x14ac:dyDescent="0.25">
      <c r="C150">
        <v>3320</v>
      </c>
      <c r="D150" t="s">
        <v>609</v>
      </c>
      <c r="E150">
        <v>876.01</v>
      </c>
      <c r="F150" s="2" t="str">
        <f>IFERROR(IF(VLOOKUP($A150,'Download File'!$A:$I,9,FALSE)="Yes",VLOOKUP($A150,'Download File'!$A:$H,8,FALSE),""),"")</f>
        <v/>
      </c>
    </row>
    <row r="151" spans="3:6" x14ac:dyDescent="0.25">
      <c r="C151">
        <v>3618</v>
      </c>
      <c r="D151" t="s">
        <v>610</v>
      </c>
      <c r="E151">
        <v>522.79999999999995</v>
      </c>
      <c r="F151" s="2" t="str">
        <f>IFERROR(IF(VLOOKUP($A151,'Download File'!$A:$I,9,FALSE)="Yes",VLOOKUP($A151,'Download File'!$A:$H,8,FALSE),""),"")</f>
        <v/>
      </c>
    </row>
    <row r="152" spans="3:6" x14ac:dyDescent="0.25">
      <c r="C152">
        <v>3736</v>
      </c>
      <c r="D152" t="s">
        <v>611</v>
      </c>
      <c r="E152">
        <v>451.4</v>
      </c>
      <c r="F152" s="2" t="str">
        <f>IFERROR(IF(VLOOKUP($A152,'Download File'!$A:$I,9,FALSE)="Yes",VLOOKUP($A152,'Download File'!$A:$H,8,FALSE),""),"")</f>
        <v/>
      </c>
    </row>
    <row r="153" spans="3:6" x14ac:dyDescent="0.25">
      <c r="C153">
        <v>3785</v>
      </c>
      <c r="D153" t="s">
        <v>46</v>
      </c>
      <c r="E153">
        <v>821.86</v>
      </c>
      <c r="F153" s="2" t="str">
        <f>IFERROR(IF(VLOOKUP($A153,'Download File'!$A:$I,9,FALSE)="Yes",VLOOKUP($A153,'Download File'!$A:$H,8,FALSE),""),"")</f>
        <v/>
      </c>
    </row>
    <row r="154" spans="3:6" x14ac:dyDescent="0.25">
      <c r="C154">
        <v>3822</v>
      </c>
      <c r="D154" t="s">
        <v>612</v>
      </c>
      <c r="E154">
        <v>414.72999999999996</v>
      </c>
      <c r="F154" s="2" t="str">
        <f>IFERROR(IF(VLOOKUP($A154,'Download File'!$A:$I,9,FALSE)="Yes",VLOOKUP($A154,'Download File'!$A:$H,8,FALSE),""),"")</f>
        <v/>
      </c>
    </row>
    <row r="155" spans="3:6" x14ac:dyDescent="0.25">
      <c r="C155">
        <v>3823</v>
      </c>
      <c r="D155" t="s">
        <v>613</v>
      </c>
      <c r="E155">
        <v>378.02</v>
      </c>
      <c r="F155" s="2" t="str">
        <f>IFERROR(IF(VLOOKUP($A155,'Download File'!$A:$I,9,FALSE)="Yes",VLOOKUP($A155,'Download File'!$A:$H,8,FALSE),""),"")</f>
        <v/>
      </c>
    </row>
    <row r="156" spans="3:6" x14ac:dyDescent="0.25">
      <c r="C156">
        <v>3970</v>
      </c>
      <c r="D156" t="s">
        <v>614</v>
      </c>
      <c r="E156">
        <v>441.93</v>
      </c>
      <c r="F156" s="2" t="str">
        <f>IFERROR(IF(VLOOKUP($A156,'Download File'!$A:$I,9,FALSE)="Yes",VLOOKUP($A156,'Download File'!$A:$H,8,FALSE),""),"")</f>
        <v/>
      </c>
    </row>
    <row r="157" spans="3:6" x14ac:dyDescent="0.25">
      <c r="C157">
        <v>3971</v>
      </c>
      <c r="D157" t="s">
        <v>615</v>
      </c>
      <c r="E157">
        <v>355.93</v>
      </c>
      <c r="F157" s="2" t="str">
        <f>IFERROR(IF(VLOOKUP($A157,'Download File'!$A:$I,9,FALSE)="Yes",VLOOKUP($A157,'Download File'!$A:$H,8,FALSE),""),"")</f>
        <v/>
      </c>
    </row>
    <row r="158" spans="3:6" x14ac:dyDescent="0.25">
      <c r="C158">
        <v>3994</v>
      </c>
      <c r="D158" t="s">
        <v>616</v>
      </c>
      <c r="E158">
        <v>441</v>
      </c>
      <c r="F158" s="2" t="str">
        <f>IFERROR(IF(VLOOKUP($A158,'Download File'!$A:$I,9,FALSE)="Yes",VLOOKUP($A158,'Download File'!$A:$H,8,FALSE),""),"")</f>
        <v/>
      </c>
    </row>
    <row r="159" spans="3:6" x14ac:dyDescent="0.25">
      <c r="C159">
        <v>4042</v>
      </c>
      <c r="D159" t="s">
        <v>618</v>
      </c>
      <c r="E159">
        <v>381.21000000000004</v>
      </c>
      <c r="F159" s="2" t="str">
        <f>IFERROR(IF(VLOOKUP($A159,'Download File'!$A:$I,9,FALSE)="Yes",VLOOKUP($A159,'Download File'!$A:$H,8,FALSE),""),"")</f>
        <v/>
      </c>
    </row>
    <row r="160" spans="3:6" x14ac:dyDescent="0.25">
      <c r="C160">
        <v>4051</v>
      </c>
      <c r="D160" t="s">
        <v>619</v>
      </c>
      <c r="E160">
        <v>742.66</v>
      </c>
      <c r="F160" s="2" t="str">
        <f>IFERROR(IF(VLOOKUP($A160,'Download File'!$A:$I,9,FALSE)="Yes",VLOOKUP($A160,'Download File'!$A:$H,8,FALSE),""),"")</f>
        <v/>
      </c>
    </row>
    <row r="161" spans="1:6" x14ac:dyDescent="0.25">
      <c r="C161">
        <v>4163</v>
      </c>
      <c r="D161" t="s">
        <v>621</v>
      </c>
      <c r="E161">
        <v>310.3</v>
      </c>
      <c r="F161" s="2" t="str">
        <f>IFERROR(IF(VLOOKUP($A161,'Download File'!$A:$I,9,FALSE)="Yes",VLOOKUP($A161,'Download File'!$A:$H,8,FALSE),""),"")</f>
        <v/>
      </c>
    </row>
    <row r="162" spans="1:6" x14ac:dyDescent="0.25">
      <c r="C162">
        <v>4203</v>
      </c>
      <c r="D162" t="s">
        <v>622</v>
      </c>
      <c r="E162">
        <v>769.64</v>
      </c>
      <c r="F162" s="2" t="str">
        <f>IFERROR(IF(VLOOKUP($A162,'Download File'!$A:$I,9,FALSE)="Yes",VLOOKUP($A162,'Download File'!$A:$H,8,FALSE),""),"")</f>
        <v/>
      </c>
    </row>
    <row r="163" spans="1:6" x14ac:dyDescent="0.25">
      <c r="C163">
        <v>4299</v>
      </c>
      <c r="D163" t="s">
        <v>624</v>
      </c>
      <c r="E163">
        <v>349.1</v>
      </c>
      <c r="F163" s="2" t="str">
        <f>IFERROR(IF(VLOOKUP($A163,'Download File'!$A:$I,9,FALSE)="Yes",VLOOKUP($A163,'Download File'!$A:$H,8,FALSE),""),"")</f>
        <v/>
      </c>
    </row>
    <row r="164" spans="1:6" x14ac:dyDescent="0.25">
      <c r="C164">
        <v>4498</v>
      </c>
      <c r="D164" t="s">
        <v>171</v>
      </c>
      <c r="E164">
        <v>776.62</v>
      </c>
      <c r="F164" s="2" t="str">
        <f>IFERROR(IF(VLOOKUP($A164,'Download File'!$A:$I,9,FALSE)="Yes",VLOOKUP($A164,'Download File'!$A:$H,8,FALSE),""),"")</f>
        <v/>
      </c>
    </row>
    <row r="165" spans="1:6" x14ac:dyDescent="0.25">
      <c r="C165">
        <v>4523</v>
      </c>
      <c r="D165" t="s">
        <v>627</v>
      </c>
      <c r="E165">
        <v>1508.49</v>
      </c>
      <c r="F165" s="2" t="str">
        <f>IFERROR(IF(VLOOKUP($A165,'Download File'!$A:$I,9,FALSE)="Yes",VLOOKUP($A165,'Download File'!$A:$H,8,FALSE),""),"")</f>
        <v/>
      </c>
    </row>
    <row r="166" spans="1:6" x14ac:dyDescent="0.25">
      <c r="C166">
        <v>5136</v>
      </c>
      <c r="D166" t="s">
        <v>634</v>
      </c>
      <c r="E166">
        <v>459.5</v>
      </c>
      <c r="F166" s="2" t="str">
        <f>IFERROR(IF(VLOOKUP($A166,'Download File'!$A:$I,9,FALSE)="Yes",VLOOKUP($A166,'Download File'!$A:$H,8,FALSE),""),"")</f>
        <v/>
      </c>
    </row>
    <row r="167" spans="1:6" x14ac:dyDescent="0.25">
      <c r="A167" s="31"/>
      <c r="B167" s="31"/>
      <c r="C167">
        <v>5435</v>
      </c>
      <c r="D167" t="s">
        <v>635</v>
      </c>
      <c r="E167">
        <v>150.1</v>
      </c>
      <c r="F167" s="2" t="str">
        <f>IFERROR(IF(VLOOKUP($A167,'Download File'!$A:$I,9,FALSE)="Yes",VLOOKUP($A167,'Download File'!$A:$H,8,FALSE),""),"")</f>
        <v/>
      </c>
    </row>
    <row r="168" spans="1:6" x14ac:dyDescent="0.25">
      <c r="A168" s="37" t="s">
        <v>81</v>
      </c>
      <c r="B168" s="37" t="s">
        <v>2921</v>
      </c>
      <c r="C168">
        <v>4144</v>
      </c>
      <c r="D168" t="s">
        <v>2760</v>
      </c>
      <c r="E168">
        <v>523.32000000000005</v>
      </c>
      <c r="F168" s="2">
        <f>IFERROR(IF(VLOOKUP($A168,'Download File'!$A:$I,9,FALSE)="Yes",VLOOKUP($A168,'Download File'!$A:$H,8,FALSE),""),"")</f>
        <v>0</v>
      </c>
    </row>
    <row r="169" spans="1:6" x14ac:dyDescent="0.25">
      <c r="A169" s="31"/>
      <c r="B169" s="31"/>
      <c r="C169">
        <v>5090</v>
      </c>
      <c r="D169" t="s">
        <v>88</v>
      </c>
      <c r="E169">
        <v>517.1</v>
      </c>
      <c r="F169" s="2" t="str">
        <f>IFERROR(IF(VLOOKUP($A169,'Download File'!$A:$I,9,FALSE)="Yes",VLOOKUP($A169,'Download File'!$A:$H,8,FALSE),""),"")</f>
        <v/>
      </c>
    </row>
    <row r="170" spans="1:6" x14ac:dyDescent="0.25">
      <c r="A170" t="s">
        <v>3255</v>
      </c>
      <c r="B170" t="s">
        <v>3340</v>
      </c>
      <c r="C170">
        <v>5755</v>
      </c>
      <c r="D170" t="s">
        <v>3341</v>
      </c>
      <c r="E170">
        <v>26.4</v>
      </c>
      <c r="F170" s="2">
        <f>IFERROR(IF(VLOOKUP($A170,'Download File'!$A:$I,9,FALSE)="Yes",VLOOKUP($A170,'Download File'!$A:$H,8,FALSE),""),"")</f>
        <v>-1.0000000002037268E-2</v>
      </c>
    </row>
    <row r="171" spans="1:6" x14ac:dyDescent="0.25">
      <c r="A171" s="37" t="s">
        <v>451</v>
      </c>
      <c r="B171" s="37" t="s">
        <v>2970</v>
      </c>
      <c r="C171">
        <v>2302</v>
      </c>
      <c r="D171" t="s">
        <v>452</v>
      </c>
      <c r="E171">
        <v>95.54</v>
      </c>
      <c r="F171" s="2">
        <f>IFERROR(IF(VLOOKUP($A171,'Download File'!$A:$I,9,FALSE)="Yes",VLOOKUP($A171,'Download File'!$A:$H,8,FALSE),""),"")</f>
        <v>0</v>
      </c>
    </row>
    <row r="172" spans="1:6" x14ac:dyDescent="0.25">
      <c r="C172">
        <v>2830</v>
      </c>
      <c r="D172" t="s">
        <v>453</v>
      </c>
      <c r="E172">
        <v>170.3</v>
      </c>
      <c r="F172" s="2" t="str">
        <f>IFERROR(IF(VLOOKUP($A172,'Download File'!$A:$I,9,FALSE)="Yes",VLOOKUP($A172,'Download File'!$A:$H,8,FALSE),""),"")</f>
        <v/>
      </c>
    </row>
    <row r="173" spans="1:6" x14ac:dyDescent="0.25">
      <c r="A173" s="31"/>
      <c r="B173" s="31"/>
      <c r="C173">
        <v>4011</v>
      </c>
      <c r="D173" t="s">
        <v>454</v>
      </c>
      <c r="E173">
        <v>73.400000000000006</v>
      </c>
      <c r="F173" s="2" t="str">
        <f>IFERROR(IF(VLOOKUP($A173,'Download File'!$A:$I,9,FALSE)="Yes",VLOOKUP($A173,'Download File'!$A:$H,8,FALSE),""),"")</f>
        <v/>
      </c>
    </row>
    <row r="174" spans="1:6" x14ac:dyDescent="0.25">
      <c r="A174" t="s">
        <v>2588</v>
      </c>
      <c r="B174" t="s">
        <v>3177</v>
      </c>
      <c r="C174">
        <v>2135</v>
      </c>
      <c r="D174" t="s">
        <v>2590</v>
      </c>
      <c r="E174">
        <v>24.5</v>
      </c>
      <c r="F174" s="2">
        <f>IFERROR(IF(VLOOKUP($A174,'Download File'!$A:$I,9,FALSE)="Yes",VLOOKUP($A174,'Download File'!$A:$H,8,FALSE),""),"")</f>
        <v>0</v>
      </c>
    </row>
    <row r="175" spans="1:6" x14ac:dyDescent="0.25">
      <c r="A175" t="s">
        <v>1046</v>
      </c>
      <c r="B175" t="s">
        <v>3041</v>
      </c>
      <c r="C175">
        <v>2319</v>
      </c>
      <c r="D175" t="s">
        <v>1047</v>
      </c>
      <c r="E175">
        <v>327.55</v>
      </c>
      <c r="F175" s="2">
        <f>IFERROR(IF(VLOOKUP($A175,'Download File'!$A:$I,9,FALSE)="Yes",VLOOKUP($A175,'Download File'!$A:$H,8,FALSE),""),"")</f>
        <v>216.66000000014901</v>
      </c>
    </row>
    <row r="176" spans="1:6" x14ac:dyDescent="0.25">
      <c r="C176">
        <v>2369</v>
      </c>
      <c r="D176" t="s">
        <v>1048</v>
      </c>
      <c r="E176">
        <v>365.47</v>
      </c>
      <c r="F176" s="2" t="str">
        <f>IFERROR(IF(VLOOKUP($A176,'Download File'!$A:$I,9,FALSE)="Yes",VLOOKUP($A176,'Download File'!$A:$H,8,FALSE),""),"")</f>
        <v/>
      </c>
    </row>
    <row r="177" spans="1:6" x14ac:dyDescent="0.25">
      <c r="C177">
        <v>2370</v>
      </c>
      <c r="D177" t="s">
        <v>1049</v>
      </c>
      <c r="E177">
        <v>285.39000000000004</v>
      </c>
      <c r="F177" s="2" t="str">
        <f>IFERROR(IF(VLOOKUP($A177,'Download File'!$A:$I,9,FALSE)="Yes",VLOOKUP($A177,'Download File'!$A:$H,8,FALSE),""),"")</f>
        <v/>
      </c>
    </row>
    <row r="178" spans="1:6" x14ac:dyDescent="0.25">
      <c r="C178">
        <v>2416</v>
      </c>
      <c r="D178" t="s">
        <v>1050</v>
      </c>
      <c r="E178">
        <v>881.26</v>
      </c>
      <c r="F178" s="2" t="str">
        <f>IFERROR(IF(VLOOKUP($A178,'Download File'!$A:$I,9,FALSE)="Yes",VLOOKUP($A178,'Download File'!$A:$H,8,FALSE),""),"")</f>
        <v/>
      </c>
    </row>
    <row r="179" spans="1:6" x14ac:dyDescent="0.25">
      <c r="C179">
        <v>2726</v>
      </c>
      <c r="D179" t="s">
        <v>1051</v>
      </c>
      <c r="E179">
        <v>370.94</v>
      </c>
      <c r="F179" s="2" t="str">
        <f>IFERROR(IF(VLOOKUP($A179,'Download File'!$A:$I,9,FALSE)="Yes",VLOOKUP($A179,'Download File'!$A:$H,8,FALSE),""),"")</f>
        <v/>
      </c>
    </row>
    <row r="180" spans="1:6" x14ac:dyDescent="0.25">
      <c r="C180">
        <v>2831</v>
      </c>
      <c r="D180" t="s">
        <v>1052</v>
      </c>
      <c r="E180">
        <v>470.22</v>
      </c>
      <c r="F180" s="2" t="str">
        <f>IFERROR(IF(VLOOKUP($A180,'Download File'!$A:$I,9,FALSE)="Yes",VLOOKUP($A180,'Download File'!$A:$H,8,FALSE),""),"")</f>
        <v/>
      </c>
    </row>
    <row r="181" spans="1:6" x14ac:dyDescent="0.25">
      <c r="C181">
        <v>2914</v>
      </c>
      <c r="D181" t="s">
        <v>1053</v>
      </c>
      <c r="E181">
        <v>319.55</v>
      </c>
      <c r="F181" s="2" t="str">
        <f>IFERROR(IF(VLOOKUP($A181,'Download File'!$A:$I,9,FALSE)="Yes",VLOOKUP($A181,'Download File'!$A:$H,8,FALSE),""),"")</f>
        <v/>
      </c>
    </row>
    <row r="182" spans="1:6" x14ac:dyDescent="0.25">
      <c r="C182">
        <v>3151</v>
      </c>
      <c r="D182" t="s">
        <v>1054</v>
      </c>
      <c r="E182">
        <v>916.16000000000008</v>
      </c>
      <c r="F182" s="2" t="str">
        <f>IFERROR(IF(VLOOKUP($A182,'Download File'!$A:$I,9,FALSE)="Yes",VLOOKUP($A182,'Download File'!$A:$H,8,FALSE),""),"")</f>
        <v/>
      </c>
    </row>
    <row r="183" spans="1:6" x14ac:dyDescent="0.25">
      <c r="C183">
        <v>3211</v>
      </c>
      <c r="D183" t="s">
        <v>1055</v>
      </c>
      <c r="E183">
        <v>332.23</v>
      </c>
      <c r="F183" s="2" t="str">
        <f>IFERROR(IF(VLOOKUP($A183,'Download File'!$A:$I,9,FALSE)="Yes",VLOOKUP($A183,'Download File'!$A:$H,8,FALSE),""),"")</f>
        <v/>
      </c>
    </row>
    <row r="184" spans="1:6" x14ac:dyDescent="0.25">
      <c r="C184">
        <v>3475</v>
      </c>
      <c r="D184" t="s">
        <v>46</v>
      </c>
      <c r="E184">
        <v>455.8</v>
      </c>
      <c r="F184" s="2" t="str">
        <f>IFERROR(IF(VLOOKUP($A184,'Download File'!$A:$I,9,FALSE)="Yes",VLOOKUP($A184,'Download File'!$A:$H,8,FALSE),""),"")</f>
        <v/>
      </c>
    </row>
    <row r="185" spans="1:6" x14ac:dyDescent="0.25">
      <c r="C185">
        <v>3658</v>
      </c>
      <c r="D185" t="s">
        <v>1056</v>
      </c>
      <c r="E185">
        <v>379.93</v>
      </c>
      <c r="F185" s="2" t="str">
        <f>IFERROR(IF(VLOOKUP($A185,'Download File'!$A:$I,9,FALSE)="Yes",VLOOKUP($A185,'Download File'!$A:$H,8,FALSE),""),"")</f>
        <v/>
      </c>
    </row>
    <row r="186" spans="1:6" x14ac:dyDescent="0.25">
      <c r="C186">
        <v>4574</v>
      </c>
      <c r="D186" t="s">
        <v>1057</v>
      </c>
      <c r="E186">
        <v>412.43</v>
      </c>
      <c r="F186" s="2" t="str">
        <f>IFERROR(IF(VLOOKUP($A186,'Download File'!$A:$I,9,FALSE)="Yes",VLOOKUP($A186,'Download File'!$A:$H,8,FALSE),""),"")</f>
        <v/>
      </c>
    </row>
    <row r="187" spans="1:6" x14ac:dyDescent="0.25">
      <c r="C187">
        <v>5312</v>
      </c>
      <c r="D187" t="s">
        <v>1058</v>
      </c>
      <c r="E187">
        <v>64.210000000000008</v>
      </c>
      <c r="F187" s="2" t="str">
        <f>IFERROR(IF(VLOOKUP($A187,'Download File'!$A:$I,9,FALSE)="Yes",VLOOKUP($A187,'Download File'!$A:$H,8,FALSE),""),"")</f>
        <v/>
      </c>
    </row>
    <row r="188" spans="1:6" x14ac:dyDescent="0.25">
      <c r="C188">
        <v>5400</v>
      </c>
      <c r="D188" t="s">
        <v>1059</v>
      </c>
      <c r="E188">
        <v>45</v>
      </c>
      <c r="F188" s="2" t="str">
        <f>IFERROR(IF(VLOOKUP($A188,'Download File'!$A:$I,9,FALSE)="Yes",VLOOKUP($A188,'Download File'!$A:$H,8,FALSE),""),"")</f>
        <v/>
      </c>
    </row>
    <row r="189" spans="1:6" x14ac:dyDescent="0.25">
      <c r="A189" s="31"/>
      <c r="B189" s="31"/>
      <c r="C189">
        <v>5614</v>
      </c>
      <c r="D189" t="s">
        <v>2890</v>
      </c>
      <c r="E189">
        <v>107.45</v>
      </c>
      <c r="F189" s="2" t="str">
        <f>IFERROR(IF(VLOOKUP($A189,'Download File'!$A:$I,9,FALSE)="Yes",VLOOKUP($A189,'Download File'!$A:$H,8,FALSE),""),"")</f>
        <v/>
      </c>
    </row>
    <row r="190" spans="1:6" x14ac:dyDescent="0.25">
      <c r="A190" s="37" t="s">
        <v>262</v>
      </c>
      <c r="B190" s="37" t="s">
        <v>2940</v>
      </c>
      <c r="C190">
        <v>2762</v>
      </c>
      <c r="D190" t="s">
        <v>264</v>
      </c>
      <c r="E190">
        <v>643.98</v>
      </c>
      <c r="F190" s="2">
        <f>IFERROR(IF(VLOOKUP($A190,'Download File'!$A:$I,9,FALSE)="Yes",VLOOKUP($A190,'Download File'!$A:$H,8,FALSE),""),"")</f>
        <v>-1.0000000009313226E-2</v>
      </c>
    </row>
    <row r="191" spans="1:6" x14ac:dyDescent="0.25">
      <c r="C191">
        <v>3969</v>
      </c>
      <c r="D191" t="s">
        <v>265</v>
      </c>
      <c r="E191">
        <v>321.47000000000003</v>
      </c>
      <c r="F191" s="2" t="str">
        <f>IFERROR(IF(VLOOKUP($A191,'Download File'!$A:$I,9,FALSE)="Yes",VLOOKUP($A191,'Download File'!$A:$H,8,FALSE),""),"")</f>
        <v/>
      </c>
    </row>
    <row r="192" spans="1:6" x14ac:dyDescent="0.25">
      <c r="A192" s="31"/>
      <c r="B192" s="31"/>
      <c r="C192">
        <v>5666</v>
      </c>
      <c r="D192" t="s">
        <v>3264</v>
      </c>
      <c r="E192">
        <v>7.74</v>
      </c>
      <c r="F192" s="2" t="str">
        <f>IFERROR(IF(VLOOKUP($A192,'Download File'!$A:$I,9,FALSE)="Yes",VLOOKUP($A192,'Download File'!$A:$H,8,FALSE),""),"")</f>
        <v/>
      </c>
    </row>
    <row r="193" spans="1:6" x14ac:dyDescent="0.25">
      <c r="A193" s="32" t="s">
        <v>2342</v>
      </c>
      <c r="B193" s="31" t="s">
        <v>3232</v>
      </c>
      <c r="C193">
        <v>5599</v>
      </c>
      <c r="D193" t="s">
        <v>403</v>
      </c>
      <c r="E193">
        <v>312.83999999999997</v>
      </c>
      <c r="F193" s="2">
        <f>IFERROR(IF(VLOOKUP($A193,'Download File'!$A:$I,9,FALSE)="Yes",VLOOKUP($A193,'Download File'!$A:$H,8,FALSE),""),"")</f>
        <v>0</v>
      </c>
    </row>
    <row r="194" spans="1:6" x14ac:dyDescent="0.25">
      <c r="A194" t="s">
        <v>871</v>
      </c>
      <c r="B194" t="s">
        <v>3024</v>
      </c>
      <c r="C194">
        <v>1934</v>
      </c>
      <c r="D194" t="s">
        <v>880</v>
      </c>
      <c r="E194">
        <v>9.74</v>
      </c>
      <c r="F194" s="2">
        <f>IFERROR(IF(VLOOKUP($A194,'Download File'!$A:$I,9,FALSE)="Yes",VLOOKUP($A194,'Download File'!$A:$H,8,FALSE),""),"")</f>
        <v>0</v>
      </c>
    </row>
    <row r="195" spans="1:6" x14ac:dyDescent="0.25">
      <c r="C195">
        <v>2266</v>
      </c>
      <c r="D195" t="s">
        <v>872</v>
      </c>
      <c r="E195">
        <v>1396.39</v>
      </c>
      <c r="F195" s="2" t="str">
        <f>IFERROR(IF(VLOOKUP($A195,'Download File'!$A:$I,9,FALSE)="Yes",VLOOKUP($A195,'Download File'!$A:$H,8,FALSE),""),"")</f>
        <v/>
      </c>
    </row>
    <row r="196" spans="1:6" x14ac:dyDescent="0.25">
      <c r="C196">
        <v>2624</v>
      </c>
      <c r="D196" t="s">
        <v>874</v>
      </c>
      <c r="E196">
        <v>334.53999999999996</v>
      </c>
      <c r="F196" s="2" t="str">
        <f>IFERROR(IF(VLOOKUP($A196,'Download File'!$A:$I,9,FALSE)="Yes",VLOOKUP($A196,'Download File'!$A:$H,8,FALSE),""),"")</f>
        <v/>
      </c>
    </row>
    <row r="197" spans="1:6" x14ac:dyDescent="0.25">
      <c r="C197">
        <v>2916</v>
      </c>
      <c r="D197" t="s">
        <v>876</v>
      </c>
      <c r="E197">
        <v>560.11</v>
      </c>
      <c r="F197" s="2" t="str">
        <f>IFERROR(IF(VLOOKUP($A197,'Download File'!$A:$I,9,FALSE)="Yes",VLOOKUP($A197,'Download File'!$A:$H,8,FALSE),""),"")</f>
        <v/>
      </c>
    </row>
    <row r="198" spans="1:6" x14ac:dyDescent="0.25">
      <c r="C198">
        <v>3082</v>
      </c>
      <c r="D198" t="s">
        <v>877</v>
      </c>
      <c r="E198">
        <v>429.16</v>
      </c>
      <c r="F198" s="2" t="str">
        <f>IFERROR(IF(VLOOKUP($A198,'Download File'!$A:$I,9,FALSE)="Yes",VLOOKUP($A198,'Download File'!$A:$H,8,FALSE),""),"")</f>
        <v/>
      </c>
    </row>
    <row r="199" spans="1:6" x14ac:dyDescent="0.25">
      <c r="C199">
        <v>3322</v>
      </c>
      <c r="D199" t="s">
        <v>878</v>
      </c>
      <c r="E199">
        <v>516.20000000000005</v>
      </c>
      <c r="F199" s="2" t="str">
        <f>IFERROR(IF(VLOOKUP($A199,'Download File'!$A:$I,9,FALSE)="Yes",VLOOKUP($A199,'Download File'!$A:$H,8,FALSE),""),"")</f>
        <v/>
      </c>
    </row>
    <row r="200" spans="1:6" x14ac:dyDescent="0.25">
      <c r="C200">
        <v>3323</v>
      </c>
      <c r="D200" t="s">
        <v>879</v>
      </c>
      <c r="E200">
        <v>340.15</v>
      </c>
      <c r="F200" s="2" t="str">
        <f>IFERROR(IF(VLOOKUP($A200,'Download File'!$A:$I,9,FALSE)="Yes",VLOOKUP($A200,'Download File'!$A:$H,8,FALSE),""),"")</f>
        <v/>
      </c>
    </row>
    <row r="201" spans="1:6" x14ac:dyDescent="0.25">
      <c r="C201">
        <v>5194</v>
      </c>
      <c r="D201" t="s">
        <v>881</v>
      </c>
      <c r="E201">
        <v>259.83999999999997</v>
      </c>
      <c r="F201" s="2" t="str">
        <f>IFERROR(IF(VLOOKUP($A201,'Download File'!$A:$I,9,FALSE)="Yes",VLOOKUP($A201,'Download File'!$A:$H,8,FALSE),""),"")</f>
        <v/>
      </c>
    </row>
    <row r="202" spans="1:6" x14ac:dyDescent="0.25">
      <c r="C202">
        <v>5547</v>
      </c>
      <c r="D202" t="s">
        <v>2741</v>
      </c>
      <c r="E202">
        <v>36.799999999999997</v>
      </c>
      <c r="F202" s="2" t="str">
        <f>IFERROR(IF(VLOOKUP($A202,'Download File'!$A:$I,9,FALSE)="Yes",VLOOKUP($A202,'Download File'!$A:$H,8,FALSE),""),"")</f>
        <v/>
      </c>
    </row>
    <row r="203" spans="1:6" x14ac:dyDescent="0.25">
      <c r="A203" s="31"/>
      <c r="B203" s="31"/>
      <c r="C203">
        <v>5675</v>
      </c>
      <c r="D203" t="s">
        <v>3276</v>
      </c>
      <c r="E203">
        <v>842.36</v>
      </c>
      <c r="F203" s="2" t="str">
        <f>IFERROR(IF(VLOOKUP($A203,'Download File'!$A:$I,9,FALSE)="Yes",VLOOKUP($A203,'Download File'!$A:$H,8,FALSE),""),"")</f>
        <v/>
      </c>
    </row>
    <row r="204" spans="1:6" x14ac:dyDescent="0.25">
      <c r="A204" s="32" t="s">
        <v>1462</v>
      </c>
      <c r="B204" s="32" t="s">
        <v>3103</v>
      </c>
      <c r="C204">
        <v>2666</v>
      </c>
      <c r="D204" t="s">
        <v>1463</v>
      </c>
      <c r="E204">
        <v>109.06</v>
      </c>
      <c r="F204" s="2">
        <f>IFERROR(IF(VLOOKUP($A204,'Download File'!$A:$I,9,FALSE)="Yes",VLOOKUP($A204,'Download File'!$A:$H,8,FALSE),""),"")</f>
        <v>0</v>
      </c>
    </row>
    <row r="205" spans="1:6" x14ac:dyDescent="0.25">
      <c r="A205" s="37" t="s">
        <v>213</v>
      </c>
      <c r="B205" t="s">
        <v>2931</v>
      </c>
      <c r="C205">
        <v>1900</v>
      </c>
      <c r="D205" t="s">
        <v>217</v>
      </c>
      <c r="E205">
        <v>31</v>
      </c>
      <c r="F205" s="2">
        <f>IFERROR(IF(VLOOKUP($A205,'Download File'!$A:$I,9,FALSE)="Yes",VLOOKUP($A205,'Download File'!$A:$H,8,FALSE),""),"")</f>
        <v>-108.34999999997672</v>
      </c>
    </row>
    <row r="206" spans="1:6" x14ac:dyDescent="0.25">
      <c r="C206">
        <v>2562</v>
      </c>
      <c r="D206" t="s">
        <v>214</v>
      </c>
      <c r="E206">
        <v>325.40000000000003</v>
      </c>
      <c r="F206" s="2" t="str">
        <f>IFERROR(IF(VLOOKUP($A206,'Download File'!$A:$I,9,FALSE)="Yes",VLOOKUP($A206,'Download File'!$A:$H,8,FALSE),""),"")</f>
        <v/>
      </c>
    </row>
    <row r="207" spans="1:6" x14ac:dyDescent="0.25">
      <c r="C207">
        <v>2788</v>
      </c>
      <c r="D207" t="s">
        <v>215</v>
      </c>
      <c r="E207">
        <v>219.57999999999998</v>
      </c>
      <c r="F207" s="2" t="str">
        <f>IFERROR(IF(VLOOKUP($A207,'Download File'!$A:$I,9,FALSE)="Yes",VLOOKUP($A207,'Download File'!$A:$H,8,FALSE),""),"")</f>
        <v/>
      </c>
    </row>
    <row r="208" spans="1:6" x14ac:dyDescent="0.25">
      <c r="A208" s="31"/>
      <c r="B208" s="31"/>
      <c r="C208">
        <v>4213</v>
      </c>
      <c r="D208" t="s">
        <v>216</v>
      </c>
      <c r="E208">
        <v>161.1</v>
      </c>
      <c r="F208" s="2" t="str">
        <f>IFERROR(IF(VLOOKUP($A208,'Download File'!$A:$I,9,FALSE)="Yes",VLOOKUP($A208,'Download File'!$A:$H,8,FALSE),""),"")</f>
        <v/>
      </c>
    </row>
    <row r="209" spans="1:6" x14ac:dyDescent="0.25">
      <c r="A209" s="32" t="s">
        <v>1484</v>
      </c>
      <c r="B209" s="32" t="s">
        <v>3108</v>
      </c>
      <c r="C209">
        <v>2502</v>
      </c>
      <c r="D209" t="s">
        <v>1485</v>
      </c>
      <c r="E209">
        <v>26.7</v>
      </c>
      <c r="F209" s="2">
        <f>IFERROR(IF(VLOOKUP($A209,'Download File'!$A:$I,9,FALSE)="Yes",VLOOKUP($A209,'Download File'!$A:$H,8,FALSE),""),"")</f>
        <v>0</v>
      </c>
    </row>
    <row r="210" spans="1:6" x14ac:dyDescent="0.25">
      <c r="A210" t="s">
        <v>481</v>
      </c>
      <c r="B210" t="s">
        <v>2977</v>
      </c>
      <c r="C210">
        <v>2563</v>
      </c>
      <c r="D210" t="s">
        <v>482</v>
      </c>
      <c r="E210">
        <v>310.05</v>
      </c>
      <c r="F210" s="2">
        <f>IFERROR(IF(VLOOKUP($A210,'Download File'!$A:$I,9,FALSE)="Yes",VLOOKUP($A210,'Download File'!$A:$H,8,FALSE),""),"")</f>
        <v>-1.0000000009313226E-2</v>
      </c>
    </row>
    <row r="211" spans="1:6" x14ac:dyDescent="0.25">
      <c r="C211">
        <v>2727</v>
      </c>
      <c r="D211" t="s">
        <v>483</v>
      </c>
      <c r="E211">
        <v>1505.86</v>
      </c>
      <c r="F211" s="2" t="str">
        <f>IFERROR(IF(VLOOKUP($A211,'Download File'!$A:$I,9,FALSE)="Yes",VLOOKUP($A211,'Download File'!$A:$H,8,FALSE),""),"")</f>
        <v/>
      </c>
    </row>
    <row r="212" spans="1:6" x14ac:dyDescent="0.25">
      <c r="C212">
        <v>2966</v>
      </c>
      <c r="D212" t="s">
        <v>484</v>
      </c>
      <c r="E212">
        <v>517.82999999999993</v>
      </c>
      <c r="F212" s="2" t="str">
        <f>IFERROR(IF(VLOOKUP($A212,'Download File'!$A:$I,9,FALSE)="Yes",VLOOKUP($A212,'Download File'!$A:$H,8,FALSE),""),"")</f>
        <v/>
      </c>
    </row>
    <row r="213" spans="1:6" x14ac:dyDescent="0.25">
      <c r="C213">
        <v>3083</v>
      </c>
      <c r="D213" t="s">
        <v>2805</v>
      </c>
      <c r="E213">
        <v>525.26</v>
      </c>
      <c r="F213" s="2" t="str">
        <f>IFERROR(IF(VLOOKUP($A213,'Download File'!$A:$I,9,FALSE)="Yes",VLOOKUP($A213,'Download File'!$A:$H,8,FALSE),""),"")</f>
        <v/>
      </c>
    </row>
    <row r="214" spans="1:6" x14ac:dyDescent="0.25">
      <c r="C214">
        <v>3212</v>
      </c>
      <c r="D214" t="s">
        <v>485</v>
      </c>
      <c r="E214">
        <v>546.41999999999996</v>
      </c>
      <c r="F214" s="2" t="str">
        <f>IFERROR(IF(VLOOKUP($A214,'Download File'!$A:$I,9,FALSE)="Yes",VLOOKUP($A214,'Download File'!$A:$H,8,FALSE),""),"")</f>
        <v/>
      </c>
    </row>
    <row r="215" spans="1:6" x14ac:dyDescent="0.25">
      <c r="C215">
        <v>3372</v>
      </c>
      <c r="D215" t="s">
        <v>486</v>
      </c>
      <c r="E215">
        <v>716.47</v>
      </c>
      <c r="F215" s="2" t="str">
        <f>IFERROR(IF(VLOOKUP($A215,'Download File'!$A:$I,9,FALSE)="Yes",VLOOKUP($A215,'Download File'!$A:$H,8,FALSE),""),"")</f>
        <v/>
      </c>
    </row>
    <row r="216" spans="1:6" x14ac:dyDescent="0.25">
      <c r="C216">
        <v>3659</v>
      </c>
      <c r="D216" t="s">
        <v>487</v>
      </c>
      <c r="E216">
        <v>595.5</v>
      </c>
      <c r="F216" s="2" t="str">
        <f>IFERROR(IF(VLOOKUP($A216,'Download File'!$A:$I,9,FALSE)="Yes",VLOOKUP($A216,'Download File'!$A:$H,8,FALSE),""),"")</f>
        <v/>
      </c>
    </row>
    <row r="217" spans="1:6" x14ac:dyDescent="0.25">
      <c r="C217">
        <v>5668</v>
      </c>
      <c r="D217" t="s">
        <v>3267</v>
      </c>
      <c r="E217">
        <v>18.34</v>
      </c>
      <c r="F217" s="2" t="str">
        <f>IFERROR(IF(VLOOKUP($A217,'Download File'!$A:$I,9,FALSE)="Yes",VLOOKUP($A217,'Download File'!$A:$H,8,FALSE),""),"")</f>
        <v/>
      </c>
    </row>
    <row r="218" spans="1:6" x14ac:dyDescent="0.25">
      <c r="C218">
        <v>5700</v>
      </c>
      <c r="D218" t="s">
        <v>2880</v>
      </c>
      <c r="E218">
        <v>503.62</v>
      </c>
      <c r="F218" s="2" t="str">
        <f>IFERROR(IF(VLOOKUP($A218,'Download File'!$A:$I,9,FALSE)="Yes",VLOOKUP($A218,'Download File'!$A:$H,8,FALSE),""),"")</f>
        <v/>
      </c>
    </row>
    <row r="219" spans="1:6" x14ac:dyDescent="0.25">
      <c r="A219" s="31"/>
      <c r="B219" s="31"/>
      <c r="C219">
        <v>5701</v>
      </c>
      <c r="D219" t="s">
        <v>3268</v>
      </c>
      <c r="E219">
        <v>676.8</v>
      </c>
      <c r="F219" s="2" t="str">
        <f>IFERROR(IF(VLOOKUP($A219,'Download File'!$A:$I,9,FALSE)="Yes",VLOOKUP($A219,'Download File'!$A:$H,8,FALSE),""),"")</f>
        <v/>
      </c>
    </row>
    <row r="220" spans="1:6" x14ac:dyDescent="0.25">
      <c r="A220" s="32" t="s">
        <v>1089</v>
      </c>
      <c r="B220" s="32" t="s">
        <v>3048</v>
      </c>
      <c r="C220">
        <v>2233</v>
      </c>
      <c r="D220" t="s">
        <v>1090</v>
      </c>
      <c r="E220">
        <v>99.95</v>
      </c>
      <c r="F220" s="2">
        <f>IFERROR(IF(VLOOKUP($A220,'Download File'!$A:$I,9,FALSE)="Yes",VLOOKUP($A220,'Download File'!$A:$H,8,FALSE),""),"")</f>
        <v>0</v>
      </c>
    </row>
    <row r="221" spans="1:6" x14ac:dyDescent="0.25">
      <c r="A221" s="37" t="s">
        <v>2254</v>
      </c>
      <c r="B221" s="37" t="s">
        <v>3216</v>
      </c>
      <c r="C221">
        <v>2161</v>
      </c>
      <c r="D221" t="s">
        <v>2255</v>
      </c>
      <c r="E221">
        <v>111</v>
      </c>
      <c r="F221" s="2">
        <f>IFERROR(IF(VLOOKUP($A221,'Download File'!$A:$I,9,FALSE)="Yes",VLOOKUP($A221,'Download File'!$A:$H,8,FALSE),""),"")</f>
        <v>0</v>
      </c>
    </row>
    <row r="222" spans="1:6" x14ac:dyDescent="0.25">
      <c r="A222" s="31"/>
      <c r="B222" s="31"/>
      <c r="C222">
        <v>2162</v>
      </c>
      <c r="D222" t="s">
        <v>2256</v>
      </c>
      <c r="E222">
        <v>144.18</v>
      </c>
      <c r="F222" s="2" t="str">
        <f>IFERROR(IF(VLOOKUP($A222,'Download File'!$A:$I,9,FALSE)="Yes",VLOOKUP($A222,'Download File'!$A:$H,8,FALSE),""),"")</f>
        <v/>
      </c>
    </row>
    <row r="223" spans="1:6" x14ac:dyDescent="0.25">
      <c r="A223" s="32" t="s">
        <v>868</v>
      </c>
      <c r="B223" s="32" t="s">
        <v>3023</v>
      </c>
      <c r="C223">
        <v>2602</v>
      </c>
      <c r="D223" t="s">
        <v>869</v>
      </c>
      <c r="E223">
        <v>43.6</v>
      </c>
      <c r="F223" s="2">
        <f>IFERROR(IF(VLOOKUP($A223,'Download File'!$A:$I,9,FALSE)="Yes",VLOOKUP($A223,'Download File'!$A:$H,8,FALSE),""),"")</f>
        <v>0</v>
      </c>
    </row>
    <row r="224" spans="1:6" x14ac:dyDescent="0.25">
      <c r="A224" s="32" t="s">
        <v>436</v>
      </c>
      <c r="B224" s="32" t="s">
        <v>2965</v>
      </c>
      <c r="C224">
        <v>2006</v>
      </c>
      <c r="D224" t="s">
        <v>437</v>
      </c>
      <c r="E224">
        <v>214.57</v>
      </c>
      <c r="F224" s="2">
        <f>IFERROR(IF(VLOOKUP($A224,'Download File'!$A:$I,9,FALSE)="Yes",VLOOKUP($A224,'Download File'!$A:$H,8,FALSE),""),"")</f>
        <v>-2.9400000000023283</v>
      </c>
    </row>
    <row r="225" spans="1:6" x14ac:dyDescent="0.25">
      <c r="A225" s="32" t="s">
        <v>1460</v>
      </c>
      <c r="B225" s="32" t="s">
        <v>3102</v>
      </c>
      <c r="C225">
        <v>2136</v>
      </c>
      <c r="D225" t="s">
        <v>2822</v>
      </c>
      <c r="E225">
        <v>34.200000000000003</v>
      </c>
      <c r="F225" s="2">
        <f>IFERROR(IF(VLOOKUP($A225,'Download File'!$A:$I,9,FALSE)="Yes",VLOOKUP($A225,'Download File'!$A:$H,8,FALSE),""),"")</f>
        <v>-0.46999999999934516</v>
      </c>
    </row>
    <row r="226" spans="1:6" x14ac:dyDescent="0.25">
      <c r="A226" s="37" t="s">
        <v>828</v>
      </c>
      <c r="B226" s="37" t="s">
        <v>3018</v>
      </c>
      <c r="C226">
        <v>2603</v>
      </c>
      <c r="D226" t="s">
        <v>829</v>
      </c>
      <c r="E226">
        <v>56.89</v>
      </c>
      <c r="F226" s="2">
        <f>IFERROR(IF(VLOOKUP($A226,'Download File'!$A:$I,9,FALSE)="Yes",VLOOKUP($A226,'Download File'!$A:$H,8,FALSE),""),"")</f>
        <v>-1.0000000002037268E-2</v>
      </c>
    </row>
    <row r="227" spans="1:6" x14ac:dyDescent="0.25">
      <c r="C227">
        <v>4214</v>
      </c>
      <c r="D227" t="s">
        <v>830</v>
      </c>
      <c r="E227">
        <v>45.5</v>
      </c>
      <c r="F227" s="2" t="str">
        <f>IFERROR(IF(VLOOKUP($A227,'Download File'!$A:$I,9,FALSE)="Yes",VLOOKUP($A227,'Download File'!$A:$H,8,FALSE),""),"")</f>
        <v/>
      </c>
    </row>
    <row r="228" spans="1:6" x14ac:dyDescent="0.25">
      <c r="A228" s="31"/>
      <c r="B228" s="31"/>
      <c r="C228">
        <v>4215</v>
      </c>
      <c r="D228" t="s">
        <v>831</v>
      </c>
      <c r="E228">
        <v>82.2</v>
      </c>
      <c r="F228" s="2" t="str">
        <f>IFERROR(IF(VLOOKUP($A228,'Download File'!$A:$I,9,FALSE)="Yes",VLOOKUP($A228,'Download File'!$A:$H,8,FALSE),""),"")</f>
        <v/>
      </c>
    </row>
    <row r="229" spans="1:6" x14ac:dyDescent="0.25">
      <c r="A229" s="37" t="s">
        <v>1639</v>
      </c>
      <c r="B229" s="37" t="s">
        <v>3141</v>
      </c>
      <c r="C229">
        <v>2789</v>
      </c>
      <c r="D229" t="s">
        <v>1640</v>
      </c>
      <c r="E229">
        <v>173.34</v>
      </c>
      <c r="F229" s="2">
        <f>IFERROR(IF(VLOOKUP($A229,'Download File'!$A:$I,9,FALSE)="Yes",VLOOKUP($A229,'Download File'!$A:$H,8,FALSE),""),"")</f>
        <v>104.66000000000349</v>
      </c>
    </row>
    <row r="230" spans="1:6" x14ac:dyDescent="0.25">
      <c r="C230">
        <v>3559</v>
      </c>
      <c r="D230" t="s">
        <v>1643</v>
      </c>
      <c r="E230">
        <v>66.88</v>
      </c>
      <c r="F230" s="2" t="str">
        <f>IFERROR(IF(VLOOKUP($A230,'Download File'!$A:$I,9,FALSE)="Yes",VLOOKUP($A230,'Download File'!$A:$H,8,FALSE),""),"")</f>
        <v/>
      </c>
    </row>
    <row r="231" spans="1:6" x14ac:dyDescent="0.25">
      <c r="A231" s="31"/>
      <c r="B231" s="31"/>
      <c r="C231">
        <v>3579</v>
      </c>
      <c r="D231" t="s">
        <v>1641</v>
      </c>
      <c r="E231">
        <v>96.79</v>
      </c>
      <c r="F231" s="2" t="str">
        <f>IFERROR(IF(VLOOKUP($A231,'Download File'!$A:$I,9,FALSE)="Yes",VLOOKUP($A231,'Download File'!$A:$H,8,FALSE),""),"")</f>
        <v/>
      </c>
    </row>
    <row r="232" spans="1:6" x14ac:dyDescent="0.25">
      <c r="A232" t="s">
        <v>1490</v>
      </c>
      <c r="B232" t="s">
        <v>3110</v>
      </c>
      <c r="C232">
        <v>2267</v>
      </c>
      <c r="D232" t="s">
        <v>1491</v>
      </c>
      <c r="E232">
        <v>1079.82</v>
      </c>
      <c r="F232" s="2">
        <f>IFERROR(IF(VLOOKUP($A232,'Download File'!$A:$I,9,FALSE)="Yes",VLOOKUP($A232,'Download File'!$A:$H,8,FALSE),""),"")</f>
        <v>216.67999999970198</v>
      </c>
    </row>
    <row r="233" spans="1:6" x14ac:dyDescent="0.25">
      <c r="C233">
        <v>2790</v>
      </c>
      <c r="D233" t="s">
        <v>1492</v>
      </c>
      <c r="E233">
        <v>315.93</v>
      </c>
      <c r="F233" s="2" t="str">
        <f>IFERROR(IF(VLOOKUP($A233,'Download File'!$A:$I,9,FALSE)="Yes",VLOOKUP($A233,'Download File'!$A:$H,8,FALSE),""),"")</f>
        <v/>
      </c>
    </row>
    <row r="234" spans="1:6" x14ac:dyDescent="0.25">
      <c r="C234">
        <v>2917</v>
      </c>
      <c r="D234" t="s">
        <v>1493</v>
      </c>
      <c r="E234">
        <v>2430.38</v>
      </c>
      <c r="F234" s="2" t="str">
        <f>IFERROR(IF(VLOOKUP($A234,'Download File'!$A:$I,9,FALSE)="Yes",VLOOKUP($A234,'Download File'!$A:$H,8,FALSE),""),"")</f>
        <v/>
      </c>
    </row>
    <row r="235" spans="1:6" x14ac:dyDescent="0.25">
      <c r="C235">
        <v>2967</v>
      </c>
      <c r="D235" t="s">
        <v>823</v>
      </c>
      <c r="E235">
        <v>434.75</v>
      </c>
      <c r="F235" s="2" t="str">
        <f>IFERROR(IF(VLOOKUP($A235,'Download File'!$A:$I,9,FALSE)="Yes",VLOOKUP($A235,'Download File'!$A:$H,8,FALSE),""),"")</f>
        <v/>
      </c>
    </row>
    <row r="236" spans="1:6" x14ac:dyDescent="0.25">
      <c r="C236">
        <v>3085</v>
      </c>
      <c r="D236" t="s">
        <v>1494</v>
      </c>
      <c r="E236">
        <v>559.1</v>
      </c>
      <c r="F236" s="2" t="str">
        <f>IFERROR(IF(VLOOKUP($A236,'Download File'!$A:$I,9,FALSE)="Yes",VLOOKUP($A236,'Download File'!$A:$H,8,FALSE),""),"")</f>
        <v/>
      </c>
    </row>
    <row r="237" spans="1:6" x14ac:dyDescent="0.25">
      <c r="C237">
        <v>3324</v>
      </c>
      <c r="D237" t="s">
        <v>1495</v>
      </c>
      <c r="E237">
        <v>946.33</v>
      </c>
      <c r="F237" s="2" t="str">
        <f>IFERROR(IF(VLOOKUP($A237,'Download File'!$A:$I,9,FALSE)="Yes",VLOOKUP($A237,'Download File'!$A:$H,8,FALSE),""),"")</f>
        <v/>
      </c>
    </row>
    <row r="238" spans="1:6" x14ac:dyDescent="0.25">
      <c r="C238">
        <v>3425</v>
      </c>
      <c r="D238" t="s">
        <v>1496</v>
      </c>
      <c r="E238">
        <v>229.31</v>
      </c>
      <c r="F238" s="2" t="str">
        <f>IFERROR(IF(VLOOKUP($A238,'Download File'!$A:$I,9,FALSE)="Yes",VLOOKUP($A238,'Download File'!$A:$H,8,FALSE),""),"")</f>
        <v/>
      </c>
    </row>
    <row r="239" spans="1:6" x14ac:dyDescent="0.25">
      <c r="C239">
        <v>3515</v>
      </c>
      <c r="D239" t="s">
        <v>1497</v>
      </c>
      <c r="E239">
        <v>488.4</v>
      </c>
      <c r="F239" s="2" t="str">
        <f>IFERROR(IF(VLOOKUP($A239,'Download File'!$A:$I,9,FALSE)="Yes",VLOOKUP($A239,'Download File'!$A:$H,8,FALSE),""),"")</f>
        <v/>
      </c>
    </row>
    <row r="240" spans="1:6" x14ac:dyDescent="0.25">
      <c r="C240">
        <v>3912</v>
      </c>
      <c r="D240" t="s">
        <v>1498</v>
      </c>
      <c r="E240">
        <v>331.45</v>
      </c>
      <c r="F240" s="2" t="str">
        <f>IFERROR(IF(VLOOKUP($A240,'Download File'!$A:$I,9,FALSE)="Yes",VLOOKUP($A240,'Download File'!$A:$H,8,FALSE),""),"")</f>
        <v/>
      </c>
    </row>
    <row r="241" spans="1:6" x14ac:dyDescent="0.25">
      <c r="C241">
        <v>4155</v>
      </c>
      <c r="D241" t="s">
        <v>1500</v>
      </c>
      <c r="E241">
        <v>459.4</v>
      </c>
      <c r="F241" s="2" t="str">
        <f>IFERROR(IF(VLOOKUP($A241,'Download File'!$A:$I,9,FALSE)="Yes",VLOOKUP($A241,'Download File'!$A:$H,8,FALSE),""),"")</f>
        <v/>
      </c>
    </row>
    <row r="242" spans="1:6" x14ac:dyDescent="0.25">
      <c r="C242">
        <v>4526</v>
      </c>
      <c r="D242" t="s">
        <v>581</v>
      </c>
      <c r="E242">
        <v>373.7</v>
      </c>
      <c r="F242" s="2" t="str">
        <f>IFERROR(IF(VLOOKUP($A242,'Download File'!$A:$I,9,FALSE)="Yes",VLOOKUP($A242,'Download File'!$A:$H,8,FALSE),""),"")</f>
        <v/>
      </c>
    </row>
    <row r="243" spans="1:6" x14ac:dyDescent="0.25">
      <c r="C243">
        <v>4555</v>
      </c>
      <c r="D243" t="s">
        <v>1501</v>
      </c>
      <c r="E243">
        <v>411.6</v>
      </c>
      <c r="F243" s="2" t="str">
        <f>IFERROR(IF(VLOOKUP($A243,'Download File'!$A:$I,9,FALSE)="Yes",VLOOKUP($A243,'Download File'!$A:$H,8,FALSE),""),"")</f>
        <v/>
      </c>
    </row>
    <row r="244" spans="1:6" x14ac:dyDescent="0.25">
      <c r="C244">
        <v>4564</v>
      </c>
      <c r="D244" t="s">
        <v>1502</v>
      </c>
      <c r="E244">
        <v>852.8</v>
      </c>
      <c r="F244" s="2" t="str">
        <f>IFERROR(IF(VLOOKUP($A244,'Download File'!$A:$I,9,FALSE)="Yes",VLOOKUP($A244,'Download File'!$A:$H,8,FALSE),""),"")</f>
        <v/>
      </c>
    </row>
    <row r="245" spans="1:6" x14ac:dyDescent="0.25">
      <c r="C245">
        <v>4595</v>
      </c>
      <c r="D245" t="s">
        <v>1503</v>
      </c>
      <c r="E245">
        <v>569.02</v>
      </c>
      <c r="F245" s="2" t="str">
        <f>IFERROR(IF(VLOOKUP($A245,'Download File'!$A:$I,9,FALSE)="Yes",VLOOKUP($A245,'Download File'!$A:$H,8,FALSE),""),"")</f>
        <v/>
      </c>
    </row>
    <row r="246" spans="1:6" x14ac:dyDescent="0.25">
      <c r="C246">
        <v>5020</v>
      </c>
      <c r="D246" t="s">
        <v>1504</v>
      </c>
      <c r="E246">
        <v>502.2</v>
      </c>
      <c r="F246" s="2" t="str">
        <f>IFERROR(IF(VLOOKUP($A246,'Download File'!$A:$I,9,FALSE)="Yes",VLOOKUP($A246,'Download File'!$A:$H,8,FALSE),""),"")</f>
        <v/>
      </c>
    </row>
    <row r="247" spans="1:6" x14ac:dyDescent="0.25">
      <c r="C247">
        <v>5164</v>
      </c>
      <c r="D247" t="s">
        <v>1505</v>
      </c>
      <c r="E247">
        <v>2988.9</v>
      </c>
      <c r="F247" s="2" t="str">
        <f>IFERROR(IF(VLOOKUP($A247,'Download File'!$A:$I,9,FALSE)="Yes",VLOOKUP($A247,'Download File'!$A:$H,8,FALSE),""),"")</f>
        <v/>
      </c>
    </row>
    <row r="248" spans="1:6" x14ac:dyDescent="0.25">
      <c r="C248">
        <v>5345</v>
      </c>
      <c r="D248" t="s">
        <v>1506</v>
      </c>
      <c r="E248">
        <v>530.9</v>
      </c>
      <c r="F248" s="2" t="str">
        <f>IFERROR(IF(VLOOKUP($A248,'Download File'!$A:$I,9,FALSE)="Yes",VLOOKUP($A248,'Download File'!$A:$H,8,FALSE),""),"")</f>
        <v/>
      </c>
    </row>
    <row r="249" spans="1:6" x14ac:dyDescent="0.25">
      <c r="C249">
        <v>5391</v>
      </c>
      <c r="D249" t="s">
        <v>1507</v>
      </c>
      <c r="E249">
        <v>616.66999999999996</v>
      </c>
      <c r="F249" s="2" t="str">
        <f>IFERROR(IF(VLOOKUP($A249,'Download File'!$A:$I,9,FALSE)="Yes",VLOOKUP($A249,'Download File'!$A:$H,8,FALSE),""),"")</f>
        <v/>
      </c>
    </row>
    <row r="250" spans="1:6" x14ac:dyDescent="0.25">
      <c r="C250">
        <v>5392</v>
      </c>
      <c r="D250" t="s">
        <v>1508</v>
      </c>
      <c r="E250">
        <v>421.1</v>
      </c>
      <c r="F250" s="2" t="str">
        <f>IFERROR(IF(VLOOKUP($A250,'Download File'!$A:$I,9,FALSE)="Yes",VLOOKUP($A250,'Download File'!$A:$H,8,FALSE),""),"")</f>
        <v/>
      </c>
    </row>
    <row r="251" spans="1:6" x14ac:dyDescent="0.25">
      <c r="C251">
        <v>5393</v>
      </c>
      <c r="D251" t="s">
        <v>1509</v>
      </c>
      <c r="E251">
        <v>54.23</v>
      </c>
      <c r="F251" s="2" t="str">
        <f>IFERROR(IF(VLOOKUP($A251,'Download File'!$A:$I,9,FALSE)="Yes",VLOOKUP($A251,'Download File'!$A:$H,8,FALSE),""),"")</f>
        <v/>
      </c>
    </row>
    <row r="252" spans="1:6" x14ac:dyDescent="0.25">
      <c r="C252">
        <v>5394</v>
      </c>
      <c r="D252" t="s">
        <v>1510</v>
      </c>
      <c r="E252">
        <v>376.84</v>
      </c>
      <c r="F252" s="2" t="str">
        <f>IFERROR(IF(VLOOKUP($A252,'Download File'!$A:$I,9,FALSE)="Yes",VLOOKUP($A252,'Download File'!$A:$H,8,FALSE),""),"")</f>
        <v/>
      </c>
    </row>
    <row r="253" spans="1:6" x14ac:dyDescent="0.25">
      <c r="C253">
        <v>5556</v>
      </c>
      <c r="D253" t="s">
        <v>2771</v>
      </c>
      <c r="E253">
        <v>653.5</v>
      </c>
      <c r="F253" s="2" t="str">
        <f>IFERROR(IF(VLOOKUP($A253,'Download File'!$A:$I,9,FALSE)="Yes",VLOOKUP($A253,'Download File'!$A:$H,8,FALSE),""),"")</f>
        <v/>
      </c>
    </row>
    <row r="254" spans="1:6" x14ac:dyDescent="0.25">
      <c r="C254">
        <v>5623</v>
      </c>
      <c r="D254" t="s">
        <v>2899</v>
      </c>
      <c r="E254">
        <v>604.22</v>
      </c>
      <c r="F254" s="2" t="str">
        <f>IFERROR(IF(VLOOKUP($A254,'Download File'!$A:$I,9,FALSE)="Yes",VLOOKUP($A254,'Download File'!$A:$H,8,FALSE),""),"")</f>
        <v/>
      </c>
    </row>
    <row r="255" spans="1:6" x14ac:dyDescent="0.25">
      <c r="C255">
        <v>5624</v>
      </c>
      <c r="D255" t="s">
        <v>2900</v>
      </c>
      <c r="E255">
        <v>1280.53</v>
      </c>
      <c r="F255" s="2" t="str">
        <f>IFERROR(IF(VLOOKUP($A255,'Download File'!$A:$I,9,FALSE)="Yes",VLOOKUP($A255,'Download File'!$A:$H,8,FALSE),""),"")</f>
        <v/>
      </c>
    </row>
    <row r="256" spans="1:6" x14ac:dyDescent="0.25">
      <c r="A256" s="31"/>
      <c r="B256" s="31"/>
      <c r="C256">
        <v>5711</v>
      </c>
      <c r="D256" t="s">
        <v>3283</v>
      </c>
      <c r="E256">
        <v>114.45</v>
      </c>
      <c r="F256" s="2" t="str">
        <f>IFERROR(IF(VLOOKUP($A256,'Download File'!$A:$I,9,FALSE)="Yes",VLOOKUP($A256,'Download File'!$A:$H,8,FALSE),""),"")</f>
        <v/>
      </c>
    </row>
    <row r="257" spans="1:6" x14ac:dyDescent="0.25">
      <c r="A257" s="37" t="s">
        <v>1287</v>
      </c>
      <c r="B257" s="37" t="s">
        <v>3080</v>
      </c>
      <c r="C257">
        <v>1754</v>
      </c>
      <c r="D257" t="s">
        <v>1288</v>
      </c>
      <c r="E257">
        <v>23.94</v>
      </c>
      <c r="F257" s="2">
        <f>IFERROR(IF(VLOOKUP($A257,'Download File'!$A:$I,9,FALSE)="Yes",VLOOKUP($A257,'Download File'!$A:$H,8,FALSE),""),"")</f>
        <v>108.30000000004657</v>
      </c>
    </row>
    <row r="258" spans="1:6" x14ac:dyDescent="0.25">
      <c r="C258">
        <v>2198</v>
      </c>
      <c r="D258" t="s">
        <v>1289</v>
      </c>
      <c r="E258">
        <v>314.39999999999998</v>
      </c>
      <c r="F258" s="2" t="str">
        <f>IFERROR(IF(VLOOKUP($A258,'Download File'!$A:$I,9,FALSE)="Yes",VLOOKUP($A258,'Download File'!$A:$H,8,FALSE),""),"")</f>
        <v/>
      </c>
    </row>
    <row r="259" spans="1:6" x14ac:dyDescent="0.25">
      <c r="C259">
        <v>2918</v>
      </c>
      <c r="D259" t="s">
        <v>1290</v>
      </c>
      <c r="E259">
        <v>490.26</v>
      </c>
      <c r="F259" s="2" t="str">
        <f>IFERROR(IF(VLOOKUP($A259,'Download File'!$A:$I,9,FALSE)="Yes",VLOOKUP($A259,'Download File'!$A:$H,8,FALSE),""),"")</f>
        <v/>
      </c>
    </row>
    <row r="260" spans="1:6" x14ac:dyDescent="0.25">
      <c r="C260">
        <v>3086</v>
      </c>
      <c r="D260" t="s">
        <v>1291</v>
      </c>
      <c r="E260">
        <v>206.1</v>
      </c>
      <c r="F260" s="2" t="str">
        <f>IFERROR(IF(VLOOKUP($A260,'Download File'!$A:$I,9,FALSE)="Yes",VLOOKUP($A260,'Download File'!$A:$H,8,FALSE),""),"")</f>
        <v/>
      </c>
    </row>
    <row r="261" spans="1:6" x14ac:dyDescent="0.25">
      <c r="C261">
        <v>3272</v>
      </c>
      <c r="D261" t="s">
        <v>1292</v>
      </c>
      <c r="E261">
        <v>581.71</v>
      </c>
      <c r="F261" s="2" t="str">
        <f>IFERROR(IF(VLOOKUP($A261,'Download File'!$A:$I,9,FALSE)="Yes",VLOOKUP($A261,'Download File'!$A:$H,8,FALSE),""),"")</f>
        <v/>
      </c>
    </row>
    <row r="262" spans="1:6" x14ac:dyDescent="0.25">
      <c r="A262" s="31"/>
      <c r="B262" s="31"/>
      <c r="C262">
        <v>3325</v>
      </c>
      <c r="D262" t="s">
        <v>1293</v>
      </c>
      <c r="E262">
        <v>329.72</v>
      </c>
      <c r="F262" s="2" t="str">
        <f>IFERROR(IF(VLOOKUP($A262,'Download File'!$A:$I,9,FALSE)="Yes",VLOOKUP($A262,'Download File'!$A:$H,8,FALSE),""),"")</f>
        <v/>
      </c>
    </row>
    <row r="263" spans="1:6" x14ac:dyDescent="0.25">
      <c r="A263" s="31" t="s">
        <v>861</v>
      </c>
      <c r="B263" s="31" t="s">
        <v>3021</v>
      </c>
      <c r="C263">
        <v>3214</v>
      </c>
      <c r="D263" t="s">
        <v>862</v>
      </c>
      <c r="E263">
        <v>48.51</v>
      </c>
      <c r="F263" s="2">
        <f>IFERROR(IF(VLOOKUP($A263,'Download File'!$A:$I,9,FALSE)="Yes",VLOOKUP($A263,'Download File'!$A:$H,8,FALSE),""),"")</f>
        <v>-0.6499999999996362</v>
      </c>
    </row>
    <row r="264" spans="1:6" x14ac:dyDescent="0.25">
      <c r="A264" s="32" t="s">
        <v>2543</v>
      </c>
      <c r="B264" s="31" t="s">
        <v>3118</v>
      </c>
      <c r="C264">
        <v>2241</v>
      </c>
      <c r="D264" t="s">
        <v>2546</v>
      </c>
      <c r="E264">
        <v>133.76000000000002</v>
      </c>
      <c r="F264" s="2">
        <f>IFERROR(IF(VLOOKUP($A264,'Download File'!$A:$I,9,FALSE)="Yes",VLOOKUP($A264,'Download File'!$A:$H,8,FALSE),""),"")</f>
        <v>-1.8299999999944703</v>
      </c>
    </row>
    <row r="265" spans="1:6" x14ac:dyDescent="0.25">
      <c r="A265" s="37" t="s">
        <v>2208</v>
      </c>
      <c r="B265" s="37" t="s">
        <v>3209</v>
      </c>
      <c r="C265">
        <v>1835</v>
      </c>
      <c r="D265" t="s">
        <v>2209</v>
      </c>
      <c r="E265">
        <v>38.93</v>
      </c>
      <c r="F265" s="2">
        <f>IFERROR(IF(VLOOKUP($A265,'Download File'!$A:$I,9,FALSE)="Yes",VLOOKUP($A265,'Download File'!$A:$H,8,FALSE),""),"")</f>
        <v>0</v>
      </c>
    </row>
    <row r="266" spans="1:6" x14ac:dyDescent="0.25">
      <c r="C266">
        <v>3152</v>
      </c>
      <c r="D266" t="s">
        <v>2210</v>
      </c>
      <c r="E266">
        <v>342</v>
      </c>
      <c r="F266" s="2" t="str">
        <f>IFERROR(IF(VLOOKUP($A266,'Download File'!$A:$I,9,FALSE)="Yes",VLOOKUP($A266,'Download File'!$A:$H,8,FALSE),""),"")</f>
        <v/>
      </c>
    </row>
    <row r="267" spans="1:6" x14ac:dyDescent="0.25">
      <c r="C267">
        <v>4222</v>
      </c>
      <c r="D267" t="s">
        <v>2211</v>
      </c>
      <c r="E267">
        <v>241.3</v>
      </c>
      <c r="F267" s="2" t="str">
        <f>IFERROR(IF(VLOOKUP($A267,'Download File'!$A:$I,9,FALSE)="Yes",VLOOKUP($A267,'Download File'!$A:$H,8,FALSE),""),"")</f>
        <v/>
      </c>
    </row>
    <row r="268" spans="1:6" x14ac:dyDescent="0.25">
      <c r="C268">
        <v>4254</v>
      </c>
      <c r="D268" t="s">
        <v>2212</v>
      </c>
      <c r="E268">
        <v>754.66</v>
      </c>
      <c r="F268" s="2" t="str">
        <f>IFERROR(IF(VLOOKUP($A268,'Download File'!$A:$I,9,FALSE)="Yes",VLOOKUP($A268,'Download File'!$A:$H,8,FALSE),""),"")</f>
        <v/>
      </c>
    </row>
    <row r="269" spans="1:6" x14ac:dyDescent="0.25">
      <c r="C269">
        <v>4490</v>
      </c>
      <c r="D269" t="s">
        <v>2213</v>
      </c>
      <c r="E269">
        <v>371</v>
      </c>
      <c r="F269" s="2" t="str">
        <f>IFERROR(IF(VLOOKUP($A269,'Download File'!$A:$I,9,FALSE)="Yes",VLOOKUP($A269,'Download File'!$A:$H,8,FALSE),""),"")</f>
        <v/>
      </c>
    </row>
    <row r="270" spans="1:6" x14ac:dyDescent="0.25">
      <c r="A270" s="31"/>
      <c r="B270" s="31"/>
      <c r="C270">
        <v>5144</v>
      </c>
      <c r="D270" t="s">
        <v>2214</v>
      </c>
      <c r="E270">
        <v>599.75</v>
      </c>
      <c r="F270" s="2" t="str">
        <f>IFERROR(IF(VLOOKUP($A270,'Download File'!$A:$I,9,FALSE)="Yes",VLOOKUP($A270,'Download File'!$A:$H,8,FALSE),""),"")</f>
        <v/>
      </c>
    </row>
    <row r="271" spans="1:6" x14ac:dyDescent="0.25">
      <c r="A271" s="37" t="s">
        <v>1603</v>
      </c>
      <c r="B271" s="37" t="s">
        <v>3134</v>
      </c>
      <c r="C271">
        <v>2510</v>
      </c>
      <c r="D271" t="s">
        <v>2830</v>
      </c>
      <c r="E271">
        <v>753.97</v>
      </c>
      <c r="F271" s="2">
        <f>IFERROR(IF(VLOOKUP($A271,'Download File'!$A:$I,9,FALSE)="Yes",VLOOKUP($A271,'Download File'!$A:$H,8,FALSE),""),"")</f>
        <v>-2.0000000018626451E-2</v>
      </c>
    </row>
    <row r="272" spans="1:6" x14ac:dyDescent="0.25">
      <c r="C272">
        <v>2919</v>
      </c>
      <c r="D272" t="s">
        <v>36</v>
      </c>
      <c r="E272">
        <v>299.87</v>
      </c>
      <c r="F272" s="2" t="str">
        <f>IFERROR(IF(VLOOKUP($A272,'Download File'!$A:$I,9,FALSE)="Yes",VLOOKUP($A272,'Download File'!$A:$H,8,FALSE),""),"")</f>
        <v/>
      </c>
    </row>
    <row r="273" spans="1:6" x14ac:dyDescent="0.25">
      <c r="C273">
        <v>3020</v>
      </c>
      <c r="D273" t="s">
        <v>1323</v>
      </c>
      <c r="E273">
        <v>270.5</v>
      </c>
      <c r="F273" s="2" t="str">
        <f>IFERROR(IF(VLOOKUP($A273,'Download File'!$A:$I,9,FALSE)="Yes",VLOOKUP($A273,'Download File'!$A:$H,8,FALSE),""),"")</f>
        <v/>
      </c>
    </row>
    <row r="274" spans="1:6" x14ac:dyDescent="0.25">
      <c r="C274">
        <v>3088</v>
      </c>
      <c r="D274" t="s">
        <v>1604</v>
      </c>
      <c r="E274">
        <v>898.9</v>
      </c>
      <c r="F274" s="2" t="str">
        <f>IFERROR(IF(VLOOKUP($A274,'Download File'!$A:$I,9,FALSE)="Yes",VLOOKUP($A274,'Download File'!$A:$H,8,FALSE),""),"")</f>
        <v/>
      </c>
    </row>
    <row r="275" spans="1:6" x14ac:dyDescent="0.25">
      <c r="C275">
        <v>3426</v>
      </c>
      <c r="D275" t="s">
        <v>1605</v>
      </c>
      <c r="E275">
        <v>165.1</v>
      </c>
      <c r="F275" s="2" t="str">
        <f>IFERROR(IF(VLOOKUP($A275,'Download File'!$A:$I,9,FALSE)="Yes",VLOOKUP($A275,'Download File'!$A:$H,8,FALSE),""),"")</f>
        <v/>
      </c>
    </row>
    <row r="276" spans="1:6" x14ac:dyDescent="0.25">
      <c r="C276">
        <v>4536</v>
      </c>
      <c r="D276" t="s">
        <v>1606</v>
      </c>
      <c r="E276">
        <v>291.27999999999997</v>
      </c>
      <c r="F276" s="2" t="str">
        <f>IFERROR(IF(VLOOKUP($A276,'Download File'!$A:$I,9,FALSE)="Yes",VLOOKUP($A276,'Download File'!$A:$H,8,FALSE),""),"")</f>
        <v/>
      </c>
    </row>
    <row r="277" spans="1:6" x14ac:dyDescent="0.25">
      <c r="C277">
        <v>5585</v>
      </c>
      <c r="D277" t="s">
        <v>2772</v>
      </c>
      <c r="E277">
        <v>367.43</v>
      </c>
      <c r="F277" s="2" t="str">
        <f>IFERROR(IF(VLOOKUP($A277,'Download File'!$A:$I,9,FALSE)="Yes",VLOOKUP($A277,'Download File'!$A:$H,8,FALSE),""),"")</f>
        <v/>
      </c>
    </row>
    <row r="278" spans="1:6" x14ac:dyDescent="0.25">
      <c r="C278">
        <v>5648</v>
      </c>
      <c r="D278" t="s">
        <v>2831</v>
      </c>
      <c r="E278">
        <v>141.24</v>
      </c>
      <c r="F278" s="2" t="str">
        <f>IFERROR(IF(VLOOKUP($A278,'Download File'!$A:$I,9,FALSE)="Yes",VLOOKUP($A278,'Download File'!$A:$H,8,FALSE),""),"")</f>
        <v/>
      </c>
    </row>
    <row r="279" spans="1:6" x14ac:dyDescent="0.25">
      <c r="A279" s="31"/>
      <c r="B279" s="31"/>
      <c r="C279">
        <v>5650</v>
      </c>
      <c r="D279" t="s">
        <v>2832</v>
      </c>
      <c r="E279">
        <v>26.61</v>
      </c>
      <c r="F279" s="2" t="str">
        <f>IFERROR(IF(VLOOKUP($A279,'Download File'!$A:$I,9,FALSE)="Yes",VLOOKUP($A279,'Download File'!$A:$H,8,FALSE),""),"")</f>
        <v/>
      </c>
    </row>
    <row r="280" spans="1:6" x14ac:dyDescent="0.25">
      <c r="A280" s="37" t="s">
        <v>2237</v>
      </c>
      <c r="B280" s="37" t="s">
        <v>3213</v>
      </c>
      <c r="C280">
        <v>2792</v>
      </c>
      <c r="D280" t="s">
        <v>2238</v>
      </c>
      <c r="E280">
        <v>383.6</v>
      </c>
      <c r="F280" s="2">
        <f>IFERROR(IF(VLOOKUP($A280,'Download File'!$A:$I,9,FALSE)="Yes",VLOOKUP($A280,'Download File'!$A:$H,8,FALSE),""),"")</f>
        <v>-2.0000000018626451E-2</v>
      </c>
    </row>
    <row r="281" spans="1:6" x14ac:dyDescent="0.25">
      <c r="C281">
        <v>3273</v>
      </c>
      <c r="D281" t="s">
        <v>2239</v>
      </c>
      <c r="E281">
        <v>299.85000000000002</v>
      </c>
      <c r="F281" s="2" t="str">
        <f>IFERROR(IF(VLOOKUP($A281,'Download File'!$A:$I,9,FALSE)="Yes",VLOOKUP($A281,'Download File'!$A:$H,8,FALSE),""),"")</f>
        <v/>
      </c>
    </row>
    <row r="282" spans="1:6" x14ac:dyDescent="0.25">
      <c r="A282" s="31"/>
      <c r="B282" s="31"/>
      <c r="C282">
        <v>3909</v>
      </c>
      <c r="D282" t="s">
        <v>2240</v>
      </c>
      <c r="E282">
        <v>230.02</v>
      </c>
      <c r="F282" s="2" t="str">
        <f>IFERROR(IF(VLOOKUP($A282,'Download File'!$A:$I,9,FALSE)="Yes",VLOOKUP($A282,'Download File'!$A:$H,8,FALSE),""),"")</f>
        <v/>
      </c>
    </row>
    <row r="283" spans="1:6" x14ac:dyDescent="0.25">
      <c r="A283" s="37" t="s">
        <v>1891</v>
      </c>
      <c r="B283" s="37" t="s">
        <v>3164</v>
      </c>
      <c r="C283">
        <v>2694</v>
      </c>
      <c r="D283" t="s">
        <v>1892</v>
      </c>
      <c r="E283">
        <v>303.75</v>
      </c>
      <c r="F283" s="2">
        <f>IFERROR(IF(VLOOKUP($A283,'Download File'!$A:$I,9,FALSE)="Yes",VLOOKUP($A283,'Download File'!$A:$H,8,FALSE),""),"")</f>
        <v>1.0000000009313226E-2</v>
      </c>
    </row>
    <row r="284" spans="1:6" x14ac:dyDescent="0.25">
      <c r="C284">
        <v>3089</v>
      </c>
      <c r="D284" t="s">
        <v>1893</v>
      </c>
      <c r="E284">
        <v>232.13000000000002</v>
      </c>
      <c r="F284" s="2" t="str">
        <f>IFERROR(IF(VLOOKUP($A284,'Download File'!$A:$I,9,FALSE)="Yes",VLOOKUP($A284,'Download File'!$A:$H,8,FALSE),""),"")</f>
        <v/>
      </c>
    </row>
    <row r="285" spans="1:6" x14ac:dyDescent="0.25">
      <c r="A285" s="37" t="s">
        <v>1698</v>
      </c>
      <c r="B285" s="37" t="s">
        <v>3149</v>
      </c>
      <c r="C285">
        <v>3090</v>
      </c>
      <c r="D285" t="s">
        <v>1699</v>
      </c>
      <c r="E285">
        <v>491.31</v>
      </c>
      <c r="F285" s="2">
        <f>IFERROR(IF(VLOOKUP($A285,'Download File'!$A:$I,9,FALSE)="Yes",VLOOKUP($A285,'Download File'!$A:$H,8,FALSE),""),"")</f>
        <v>1.999999990221113E-2</v>
      </c>
    </row>
    <row r="286" spans="1:6" x14ac:dyDescent="0.25">
      <c r="C286">
        <v>3516</v>
      </c>
      <c r="D286" t="s">
        <v>1700</v>
      </c>
      <c r="E286">
        <v>557.96999999999991</v>
      </c>
      <c r="F286" s="2" t="str">
        <f>IFERROR(IF(VLOOKUP($A286,'Download File'!$A:$I,9,FALSE)="Yes",VLOOKUP($A286,'Download File'!$A:$H,8,FALSE),""),"")</f>
        <v/>
      </c>
    </row>
    <row r="287" spans="1:6" x14ac:dyDescent="0.25">
      <c r="C287">
        <v>3620</v>
      </c>
      <c r="D287" t="s">
        <v>1701</v>
      </c>
      <c r="E287">
        <v>279.16000000000003</v>
      </c>
      <c r="F287" s="2" t="str">
        <f>IFERROR(IF(VLOOKUP($A287,'Download File'!$A:$I,9,FALSE)="Yes",VLOOKUP($A287,'Download File'!$A:$H,8,FALSE),""),"")</f>
        <v/>
      </c>
    </row>
    <row r="288" spans="1:6" x14ac:dyDescent="0.25">
      <c r="A288" s="31"/>
      <c r="B288" s="31"/>
      <c r="C288">
        <v>5388</v>
      </c>
      <c r="D288" t="s">
        <v>1702</v>
      </c>
      <c r="E288">
        <v>383.95</v>
      </c>
      <c r="F288" s="2" t="str">
        <f>IFERROR(IF(VLOOKUP($A288,'Download File'!$A:$I,9,FALSE)="Yes",VLOOKUP($A288,'Download File'!$A:$H,8,FALSE),""),"")</f>
        <v/>
      </c>
    </row>
    <row r="289" spans="1:6" x14ac:dyDescent="0.25">
      <c r="A289" t="s">
        <v>1185</v>
      </c>
      <c r="B289" t="s">
        <v>3063</v>
      </c>
      <c r="C289">
        <v>2673</v>
      </c>
      <c r="D289" t="s">
        <v>171</v>
      </c>
      <c r="E289">
        <v>716.38</v>
      </c>
      <c r="F289" s="2">
        <f>IFERROR(IF(VLOOKUP($A289,'Download File'!$A:$I,9,FALSE)="Yes",VLOOKUP($A289,'Download File'!$A:$H,8,FALSE),""),"")</f>
        <v>-108.31999999983236</v>
      </c>
    </row>
    <row r="290" spans="1:6" x14ac:dyDescent="0.25">
      <c r="C290">
        <v>2832</v>
      </c>
      <c r="D290" t="s">
        <v>1186</v>
      </c>
      <c r="E290">
        <v>391</v>
      </c>
      <c r="F290" s="2" t="str">
        <f>IFERROR(IF(VLOOKUP($A290,'Download File'!$A:$I,9,FALSE)="Yes",VLOOKUP($A290,'Download File'!$A:$H,8,FALSE),""),"")</f>
        <v/>
      </c>
    </row>
    <row r="291" spans="1:6" x14ac:dyDescent="0.25">
      <c r="C291">
        <v>2833</v>
      </c>
      <c r="D291" t="s">
        <v>1187</v>
      </c>
      <c r="E291">
        <v>282.7</v>
      </c>
      <c r="F291" s="2" t="str">
        <f>IFERROR(IF(VLOOKUP($A291,'Download File'!$A:$I,9,FALSE)="Yes",VLOOKUP($A291,'Download File'!$A:$H,8,FALSE),""),"")</f>
        <v/>
      </c>
    </row>
    <row r="292" spans="1:6" x14ac:dyDescent="0.25">
      <c r="C292">
        <v>2969</v>
      </c>
      <c r="D292" t="s">
        <v>1188</v>
      </c>
      <c r="E292">
        <v>322.93</v>
      </c>
      <c r="F292" s="2" t="str">
        <f>IFERROR(IF(VLOOKUP($A292,'Download File'!$A:$I,9,FALSE)="Yes",VLOOKUP($A292,'Download File'!$A:$H,8,FALSE),""),"")</f>
        <v/>
      </c>
    </row>
    <row r="293" spans="1:6" x14ac:dyDescent="0.25">
      <c r="C293">
        <v>2970</v>
      </c>
      <c r="D293" t="s">
        <v>800</v>
      </c>
      <c r="E293">
        <v>228.71</v>
      </c>
      <c r="F293" s="2" t="str">
        <f>IFERROR(IF(VLOOKUP($A293,'Download File'!$A:$I,9,FALSE)="Yes",VLOOKUP($A293,'Download File'!$A:$H,8,FALSE),""),"")</f>
        <v/>
      </c>
    </row>
    <row r="294" spans="1:6" x14ac:dyDescent="0.25">
      <c r="C294">
        <v>3021</v>
      </c>
      <c r="D294" t="s">
        <v>1189</v>
      </c>
      <c r="E294">
        <v>320.29000000000002</v>
      </c>
      <c r="F294" s="2" t="str">
        <f>IFERROR(IF(VLOOKUP($A294,'Download File'!$A:$I,9,FALSE)="Yes",VLOOKUP($A294,'Download File'!$A:$H,8,FALSE),""),"")</f>
        <v/>
      </c>
    </row>
    <row r="295" spans="1:6" x14ac:dyDescent="0.25">
      <c r="C295">
        <v>3022</v>
      </c>
      <c r="D295" t="s">
        <v>1190</v>
      </c>
      <c r="E295">
        <v>872.61</v>
      </c>
      <c r="F295" s="2" t="str">
        <f>IFERROR(IF(VLOOKUP($A295,'Download File'!$A:$I,9,FALSE)="Yes",VLOOKUP($A295,'Download File'!$A:$H,8,FALSE),""),"")</f>
        <v/>
      </c>
    </row>
    <row r="296" spans="1:6" x14ac:dyDescent="0.25">
      <c r="C296">
        <v>3091</v>
      </c>
      <c r="D296" t="s">
        <v>1191</v>
      </c>
      <c r="E296">
        <v>396.35</v>
      </c>
      <c r="F296" s="2" t="str">
        <f>IFERROR(IF(VLOOKUP($A296,'Download File'!$A:$I,9,FALSE)="Yes",VLOOKUP($A296,'Download File'!$A:$H,8,FALSE),""),"")</f>
        <v/>
      </c>
    </row>
    <row r="297" spans="1:6" x14ac:dyDescent="0.25">
      <c r="C297">
        <v>3153</v>
      </c>
      <c r="D297" t="s">
        <v>1192</v>
      </c>
      <c r="E297">
        <v>371.31</v>
      </c>
      <c r="F297" s="2" t="str">
        <f>IFERROR(IF(VLOOKUP($A297,'Download File'!$A:$I,9,FALSE)="Yes",VLOOKUP($A297,'Download File'!$A:$H,8,FALSE),""),"")</f>
        <v/>
      </c>
    </row>
    <row r="298" spans="1:6" x14ac:dyDescent="0.25">
      <c r="C298">
        <v>3215</v>
      </c>
      <c r="D298" t="s">
        <v>1193</v>
      </c>
      <c r="E298">
        <v>1871.6100000000001</v>
      </c>
      <c r="F298" s="2" t="str">
        <f>IFERROR(IF(VLOOKUP($A298,'Download File'!$A:$I,9,FALSE)="Yes",VLOOKUP($A298,'Download File'!$A:$H,8,FALSE),""),"")</f>
        <v/>
      </c>
    </row>
    <row r="299" spans="1:6" x14ac:dyDescent="0.25">
      <c r="C299">
        <v>3779</v>
      </c>
      <c r="D299" t="s">
        <v>1194</v>
      </c>
      <c r="E299">
        <v>277.36</v>
      </c>
      <c r="F299" s="2" t="str">
        <f>IFERROR(IF(VLOOKUP($A299,'Download File'!$A:$I,9,FALSE)="Yes",VLOOKUP($A299,'Download File'!$A:$H,8,FALSE),""),"")</f>
        <v/>
      </c>
    </row>
    <row r="300" spans="1:6" x14ac:dyDescent="0.25">
      <c r="C300">
        <v>5251</v>
      </c>
      <c r="D300" t="s">
        <v>2531</v>
      </c>
      <c r="E300">
        <v>453.37</v>
      </c>
      <c r="F300" s="2" t="str">
        <f>IFERROR(IF(VLOOKUP($A300,'Download File'!$A:$I,9,FALSE)="Yes",VLOOKUP($A300,'Download File'!$A:$H,8,FALSE),""),"")</f>
        <v/>
      </c>
    </row>
    <row r="301" spans="1:6" x14ac:dyDescent="0.25">
      <c r="C301">
        <v>5323</v>
      </c>
      <c r="D301" t="s">
        <v>3369</v>
      </c>
      <c r="E301">
        <v>71.45</v>
      </c>
      <c r="F301" s="2" t="str">
        <f>IFERROR(IF(VLOOKUP($A301,'Download File'!$A:$I,9,FALSE)="Yes",VLOOKUP($A301,'Download File'!$A:$H,8,FALSE),""),"")</f>
        <v/>
      </c>
    </row>
    <row r="302" spans="1:6" x14ac:dyDescent="0.25">
      <c r="C302">
        <v>5354</v>
      </c>
      <c r="D302" t="s">
        <v>2530</v>
      </c>
      <c r="E302">
        <v>286.67</v>
      </c>
      <c r="F302" s="2" t="str">
        <f>IFERROR(IF(VLOOKUP($A302,'Download File'!$A:$I,9,FALSE)="Yes",VLOOKUP($A302,'Download File'!$A:$H,8,FALSE),""),"")</f>
        <v/>
      </c>
    </row>
    <row r="303" spans="1:6" x14ac:dyDescent="0.25">
      <c r="C303">
        <v>5679</v>
      </c>
      <c r="D303" t="s">
        <v>2892</v>
      </c>
      <c r="E303">
        <v>335.08</v>
      </c>
      <c r="F303" s="2" t="str">
        <f>IFERROR(IF(VLOOKUP($A303,'Download File'!$A:$I,9,FALSE)="Yes",VLOOKUP($A303,'Download File'!$A:$H,8,FALSE),""),"")</f>
        <v/>
      </c>
    </row>
    <row r="304" spans="1:6" x14ac:dyDescent="0.25">
      <c r="A304" s="31"/>
      <c r="B304" s="31"/>
      <c r="C304">
        <v>5726</v>
      </c>
      <c r="D304" t="s">
        <v>3281</v>
      </c>
      <c r="E304">
        <v>345.1</v>
      </c>
      <c r="F304" s="2" t="str">
        <f>IFERROR(IF(VLOOKUP($A304,'Download File'!$A:$I,9,FALSE)="Yes",VLOOKUP($A304,'Download File'!$A:$H,8,FALSE),""),"")</f>
        <v/>
      </c>
    </row>
    <row r="305" spans="1:6" x14ac:dyDescent="0.25">
      <c r="A305" s="37" t="s">
        <v>562</v>
      </c>
      <c r="B305" s="37" t="s">
        <v>2987</v>
      </c>
      <c r="C305">
        <v>2695</v>
      </c>
      <c r="D305" t="s">
        <v>563</v>
      </c>
      <c r="E305">
        <v>382.24</v>
      </c>
      <c r="F305" s="2">
        <f>IFERROR(IF(VLOOKUP($A305,'Download File'!$A:$I,9,FALSE)="Yes",VLOOKUP($A305,'Download File'!$A:$H,8,FALSE),""),"")</f>
        <v>-2.0000000018626451E-2</v>
      </c>
    </row>
    <row r="306" spans="1:6" x14ac:dyDescent="0.25">
      <c r="C306">
        <v>2793</v>
      </c>
      <c r="D306" t="s">
        <v>564</v>
      </c>
      <c r="E306">
        <v>485</v>
      </c>
      <c r="F306" s="2" t="str">
        <f>IFERROR(IF(VLOOKUP($A306,'Download File'!$A:$I,9,FALSE)="Yes",VLOOKUP($A306,'Download File'!$A:$H,8,FALSE),""),"")</f>
        <v/>
      </c>
    </row>
    <row r="307" spans="1:6" x14ac:dyDescent="0.25">
      <c r="C307">
        <v>2920</v>
      </c>
      <c r="D307" t="s">
        <v>565</v>
      </c>
      <c r="E307">
        <v>879.91</v>
      </c>
      <c r="F307" s="2" t="str">
        <f>IFERROR(IF(VLOOKUP($A307,'Download File'!$A:$I,9,FALSE)="Yes",VLOOKUP($A307,'Download File'!$A:$H,8,FALSE),""),"")</f>
        <v/>
      </c>
    </row>
    <row r="308" spans="1:6" x14ac:dyDescent="0.25">
      <c r="C308">
        <v>3092</v>
      </c>
      <c r="D308" t="s">
        <v>566</v>
      </c>
      <c r="E308">
        <v>468</v>
      </c>
      <c r="F308" s="2" t="str">
        <f>IFERROR(IF(VLOOKUP($A308,'Download File'!$A:$I,9,FALSE)="Yes",VLOOKUP($A308,'Download File'!$A:$H,8,FALSE),""),"")</f>
        <v/>
      </c>
    </row>
    <row r="309" spans="1:6" x14ac:dyDescent="0.25">
      <c r="C309">
        <v>3373</v>
      </c>
      <c r="D309" t="s">
        <v>567</v>
      </c>
      <c r="E309">
        <v>454.33</v>
      </c>
      <c r="F309" s="2" t="str">
        <f>IFERROR(IF(VLOOKUP($A309,'Download File'!$A:$I,9,FALSE)="Yes",VLOOKUP($A309,'Download File'!$A:$H,8,FALSE),""),"")</f>
        <v/>
      </c>
    </row>
    <row r="310" spans="1:6" x14ac:dyDescent="0.25">
      <c r="A310" s="31"/>
      <c r="B310" s="31"/>
      <c r="C310">
        <v>5497</v>
      </c>
      <c r="D310" t="s">
        <v>568</v>
      </c>
      <c r="E310">
        <v>32.799999999999997</v>
      </c>
      <c r="F310" s="2" t="str">
        <f>IFERROR(IF(VLOOKUP($A310,'Download File'!$A:$I,9,FALSE)="Yes",VLOOKUP($A310,'Download File'!$A:$H,8,FALSE),""),"")</f>
        <v/>
      </c>
    </row>
    <row r="311" spans="1:6" x14ac:dyDescent="0.25">
      <c r="A311" t="s">
        <v>2327</v>
      </c>
      <c r="B311" t="s">
        <v>3228</v>
      </c>
      <c r="C311">
        <v>2472</v>
      </c>
      <c r="D311" t="s">
        <v>2328</v>
      </c>
      <c r="E311">
        <v>61.5</v>
      </c>
      <c r="F311" s="2">
        <f>IFERROR(IF(VLOOKUP($A311,'Download File'!$A:$I,9,FALSE)="Yes",VLOOKUP($A311,'Download File'!$A:$H,8,FALSE),""),"")</f>
        <v>-1.5899999999965075</v>
      </c>
    </row>
    <row r="312" spans="1:6" x14ac:dyDescent="0.25">
      <c r="A312" s="31"/>
      <c r="B312" s="31"/>
      <c r="C312">
        <v>2473</v>
      </c>
      <c r="D312" t="s">
        <v>2329</v>
      </c>
      <c r="E312">
        <v>55.49</v>
      </c>
      <c r="F312" s="2" t="str">
        <f>IFERROR(IF(VLOOKUP($A312,'Download File'!$A:$I,9,FALSE)="Yes",VLOOKUP($A312,'Download File'!$A:$H,8,FALSE),""),"")</f>
        <v/>
      </c>
    </row>
    <row r="313" spans="1:6" x14ac:dyDescent="0.25">
      <c r="A313" s="37" t="s">
        <v>736</v>
      </c>
      <c r="B313" s="37" t="s">
        <v>3002</v>
      </c>
      <c r="C313">
        <v>2801</v>
      </c>
      <c r="D313" t="s">
        <v>737</v>
      </c>
      <c r="E313">
        <v>332.58</v>
      </c>
      <c r="F313" s="2">
        <f>IFERROR(IF(VLOOKUP($A313,'Download File'!$A:$I,9,FALSE)="Yes",VLOOKUP($A313,'Download File'!$A:$H,8,FALSE),""),"")</f>
        <v>0</v>
      </c>
    </row>
    <row r="314" spans="1:6" x14ac:dyDescent="0.25">
      <c r="C314">
        <v>2802</v>
      </c>
      <c r="D314" t="s">
        <v>2492</v>
      </c>
      <c r="E314">
        <v>328.69</v>
      </c>
      <c r="F314" s="2" t="str">
        <f>IFERROR(IF(VLOOKUP($A314,'Download File'!$A:$I,9,FALSE)="Yes",VLOOKUP($A314,'Download File'!$A:$H,8,FALSE),""),"")</f>
        <v/>
      </c>
    </row>
    <row r="315" spans="1:6" x14ac:dyDescent="0.25">
      <c r="A315" s="31"/>
      <c r="B315" s="31"/>
      <c r="C315">
        <v>5336</v>
      </c>
      <c r="D315" t="s">
        <v>738</v>
      </c>
      <c r="E315">
        <v>40.659999999999997</v>
      </c>
      <c r="F315" s="2" t="str">
        <f>IFERROR(IF(VLOOKUP($A315,'Download File'!$A:$I,9,FALSE)="Yes",VLOOKUP($A315,'Download File'!$A:$H,8,FALSE),""),"")</f>
        <v/>
      </c>
    </row>
    <row r="316" spans="1:6" x14ac:dyDescent="0.25">
      <c r="A316" t="s">
        <v>4</v>
      </c>
      <c r="B316" t="s">
        <v>2914</v>
      </c>
      <c r="C316">
        <v>2305</v>
      </c>
      <c r="D316" t="s">
        <v>5</v>
      </c>
      <c r="E316">
        <v>666.54</v>
      </c>
      <c r="F316" s="2">
        <f>IFERROR(IF(VLOOKUP($A316,'Download File'!$A:$I,9,FALSE)="Yes",VLOOKUP($A316,'Download File'!$A:$H,8,FALSE),""),"")</f>
        <v>-108.33999999985099</v>
      </c>
    </row>
    <row r="317" spans="1:6" x14ac:dyDescent="0.25">
      <c r="C317">
        <v>2449</v>
      </c>
      <c r="D317" t="s">
        <v>6</v>
      </c>
      <c r="E317">
        <v>298.83999999999997</v>
      </c>
      <c r="F317" s="2" t="str">
        <f>IFERROR(IF(VLOOKUP($A317,'Download File'!$A:$I,9,FALSE)="Yes",VLOOKUP($A317,'Download File'!$A:$H,8,FALSE),""),"")</f>
        <v/>
      </c>
    </row>
    <row r="318" spans="1:6" x14ac:dyDescent="0.25">
      <c r="C318">
        <v>2763</v>
      </c>
      <c r="D318" t="s">
        <v>7</v>
      </c>
      <c r="E318">
        <v>255.04</v>
      </c>
      <c r="F318" s="2" t="str">
        <f>IFERROR(IF(VLOOKUP($A318,'Download File'!$A:$I,9,FALSE)="Yes",VLOOKUP($A318,'Download File'!$A:$H,8,FALSE),""),"")</f>
        <v/>
      </c>
    </row>
    <row r="319" spans="1:6" x14ac:dyDescent="0.25">
      <c r="C319">
        <v>2834</v>
      </c>
      <c r="D319" t="s">
        <v>8</v>
      </c>
      <c r="E319">
        <v>304.99</v>
      </c>
      <c r="F319" s="2" t="str">
        <f>IFERROR(IF(VLOOKUP($A319,'Download File'!$A:$I,9,FALSE)="Yes",VLOOKUP($A319,'Download File'!$A:$H,8,FALSE),""),"")</f>
        <v/>
      </c>
    </row>
    <row r="320" spans="1:6" x14ac:dyDescent="0.25">
      <c r="C320">
        <v>2971</v>
      </c>
      <c r="D320" t="s">
        <v>9</v>
      </c>
      <c r="E320">
        <v>292.36</v>
      </c>
      <c r="F320" s="2" t="str">
        <f>IFERROR(IF(VLOOKUP($A320,'Download File'!$A:$I,9,FALSE)="Yes",VLOOKUP($A320,'Download File'!$A:$H,8,FALSE),""),"")</f>
        <v/>
      </c>
    </row>
    <row r="321" spans="1:6" x14ac:dyDescent="0.25">
      <c r="C321">
        <v>3216</v>
      </c>
      <c r="D321" t="s">
        <v>10</v>
      </c>
      <c r="E321">
        <v>120.1</v>
      </c>
      <c r="F321" s="2" t="str">
        <f>IFERROR(IF(VLOOKUP($A321,'Download File'!$A:$I,9,FALSE)="Yes",VLOOKUP($A321,'Download File'!$A:$H,8,FALSE),""),"")</f>
        <v/>
      </c>
    </row>
    <row r="322" spans="1:6" x14ac:dyDescent="0.25">
      <c r="C322">
        <v>3476</v>
      </c>
      <c r="D322" t="s">
        <v>11</v>
      </c>
      <c r="E322">
        <v>909.77</v>
      </c>
      <c r="F322" s="2" t="str">
        <f>IFERROR(IF(VLOOKUP($A322,'Download File'!$A:$I,9,FALSE)="Yes",VLOOKUP($A322,'Download File'!$A:$H,8,FALSE),""),"")</f>
        <v/>
      </c>
    </row>
    <row r="323" spans="1:6" x14ac:dyDescent="0.25">
      <c r="C323">
        <v>3857</v>
      </c>
      <c r="D323" t="s">
        <v>12</v>
      </c>
      <c r="E323">
        <v>113.86999999999999</v>
      </c>
      <c r="F323" s="2" t="str">
        <f>IFERROR(IF(VLOOKUP($A323,'Download File'!$A:$I,9,FALSE)="Yes",VLOOKUP($A323,'Download File'!$A:$H,8,FALSE),""),"")</f>
        <v/>
      </c>
    </row>
    <row r="324" spans="1:6" x14ac:dyDescent="0.25">
      <c r="C324">
        <v>5514</v>
      </c>
      <c r="D324" t="s">
        <v>2729</v>
      </c>
      <c r="E324">
        <v>76.06</v>
      </c>
      <c r="F324" s="2" t="str">
        <f>IFERROR(IF(VLOOKUP($A324,'Download File'!$A:$I,9,FALSE)="Yes",VLOOKUP($A324,'Download File'!$A:$H,8,FALSE),""),"")</f>
        <v/>
      </c>
    </row>
    <row r="325" spans="1:6" x14ac:dyDescent="0.25">
      <c r="A325" s="31"/>
      <c r="B325" s="31"/>
      <c r="C325">
        <v>5663</v>
      </c>
      <c r="D325" t="s">
        <v>3259</v>
      </c>
      <c r="E325">
        <v>53.77</v>
      </c>
      <c r="F325" s="2" t="str">
        <f>IFERROR(IF(VLOOKUP($A325,'Download File'!$A:$I,9,FALSE)="Yes",VLOOKUP($A325,'Download File'!$A:$H,8,FALSE),""),"")</f>
        <v/>
      </c>
    </row>
    <row r="326" spans="1:6" x14ac:dyDescent="0.25">
      <c r="A326" s="37" t="s">
        <v>822</v>
      </c>
      <c r="B326" s="37" t="s">
        <v>3015</v>
      </c>
      <c r="C326">
        <v>2268</v>
      </c>
      <c r="D326" t="s">
        <v>823</v>
      </c>
      <c r="E326">
        <v>217.9</v>
      </c>
      <c r="F326" s="2">
        <f>IFERROR(IF(VLOOKUP($A326,'Download File'!$A:$I,9,FALSE)="Yes",VLOOKUP($A326,'Download File'!$A:$H,8,FALSE),""),"")</f>
        <v>-108.32000000000698</v>
      </c>
    </row>
    <row r="327" spans="1:6" x14ac:dyDescent="0.25">
      <c r="C327">
        <v>2391</v>
      </c>
      <c r="D327" t="s">
        <v>824</v>
      </c>
      <c r="E327">
        <v>361.2</v>
      </c>
      <c r="F327" s="2" t="str">
        <f>IFERROR(IF(VLOOKUP($A327,'Download File'!$A:$I,9,FALSE)="Yes",VLOOKUP($A327,'Download File'!$A:$H,8,FALSE),""),"")</f>
        <v/>
      </c>
    </row>
    <row r="328" spans="1:6" x14ac:dyDescent="0.25">
      <c r="C328">
        <v>2972</v>
      </c>
      <c r="D328" t="s">
        <v>825</v>
      </c>
      <c r="E328">
        <v>224.22</v>
      </c>
      <c r="F328" s="2" t="str">
        <f>IFERROR(IF(VLOOKUP($A328,'Download File'!$A:$I,9,FALSE)="Yes",VLOOKUP($A328,'Download File'!$A:$H,8,FALSE),""),"")</f>
        <v/>
      </c>
    </row>
    <row r="329" spans="1:6" x14ac:dyDescent="0.25">
      <c r="C329">
        <v>3621</v>
      </c>
      <c r="D329" t="s">
        <v>536</v>
      </c>
      <c r="E329">
        <v>228.24</v>
      </c>
      <c r="F329" s="2" t="str">
        <f>IFERROR(IF(VLOOKUP($A329,'Download File'!$A:$I,9,FALSE)="Yes",VLOOKUP($A329,'Download File'!$A:$H,8,FALSE),""),"")</f>
        <v/>
      </c>
    </row>
    <row r="330" spans="1:6" x14ac:dyDescent="0.25">
      <c r="C330">
        <v>3622</v>
      </c>
      <c r="D330" t="s">
        <v>826</v>
      </c>
      <c r="E330">
        <v>461.19</v>
      </c>
      <c r="F330" s="2" t="str">
        <f>IFERROR(IF(VLOOKUP($A330,'Download File'!$A:$I,9,FALSE)="Yes",VLOOKUP($A330,'Download File'!$A:$H,8,FALSE),""),"")</f>
        <v/>
      </c>
    </row>
    <row r="331" spans="1:6" x14ac:dyDescent="0.25">
      <c r="A331" s="31"/>
      <c r="B331" s="31"/>
      <c r="C331">
        <v>5191</v>
      </c>
      <c r="D331" t="s">
        <v>2870</v>
      </c>
      <c r="E331">
        <v>98.48</v>
      </c>
      <c r="F331" s="2" t="str">
        <f>IFERROR(IF(VLOOKUP($A331,'Download File'!$A:$I,9,FALSE)="Yes",VLOOKUP($A331,'Download File'!$A:$H,8,FALSE),""),"")</f>
        <v/>
      </c>
    </row>
    <row r="332" spans="1:6" x14ac:dyDescent="0.25">
      <c r="A332" t="s">
        <v>1281</v>
      </c>
      <c r="B332" t="s">
        <v>3079</v>
      </c>
      <c r="C332">
        <v>2728</v>
      </c>
      <c r="D332" t="s">
        <v>1282</v>
      </c>
      <c r="E332">
        <v>199.08999999999997</v>
      </c>
      <c r="F332" s="2">
        <f>IFERROR(IF(VLOOKUP($A332,'Download File'!$A:$I,9,FALSE)="Yes",VLOOKUP($A332,'Download File'!$A:$H,8,FALSE),""),"")</f>
        <v>108.30999999999767</v>
      </c>
    </row>
    <row r="333" spans="1:6" x14ac:dyDescent="0.25">
      <c r="C333">
        <v>3155</v>
      </c>
      <c r="D333" t="s">
        <v>1283</v>
      </c>
      <c r="E333">
        <v>101</v>
      </c>
      <c r="F333" s="2" t="str">
        <f>IFERROR(IF(VLOOKUP($A333,'Download File'!$A:$I,9,FALSE)="Yes",VLOOKUP($A333,'Download File'!$A:$H,8,FALSE),""),"")</f>
        <v/>
      </c>
    </row>
    <row r="334" spans="1:6" x14ac:dyDescent="0.25">
      <c r="C334">
        <v>3787</v>
      </c>
      <c r="D334" t="s">
        <v>1284</v>
      </c>
      <c r="E334">
        <v>250.6</v>
      </c>
      <c r="F334" s="2" t="str">
        <f>IFERROR(IF(VLOOKUP($A334,'Download File'!$A:$I,9,FALSE)="Yes",VLOOKUP($A334,'Download File'!$A:$H,8,FALSE),""),"")</f>
        <v/>
      </c>
    </row>
    <row r="335" spans="1:6" x14ac:dyDescent="0.25">
      <c r="A335" s="31"/>
      <c r="B335" s="31"/>
      <c r="C335">
        <v>3788</v>
      </c>
      <c r="D335" t="s">
        <v>1285</v>
      </c>
      <c r="E335">
        <v>97.210000000000008</v>
      </c>
      <c r="F335" s="2" t="str">
        <f>IFERROR(IF(VLOOKUP($A335,'Download File'!$A:$I,9,FALSE)="Yes",VLOOKUP($A335,'Download File'!$A:$H,8,FALSE),""),"")</f>
        <v/>
      </c>
    </row>
    <row r="336" spans="1:6" x14ac:dyDescent="0.25">
      <c r="A336" s="32" t="s">
        <v>1126</v>
      </c>
      <c r="B336" s="32" t="s">
        <v>3053</v>
      </c>
      <c r="C336">
        <v>2835</v>
      </c>
      <c r="D336" t="s">
        <v>1127</v>
      </c>
      <c r="E336">
        <v>318.95</v>
      </c>
      <c r="F336" s="2">
        <f>IFERROR(IF(VLOOKUP($A336,'Download File'!$A:$I,9,FALSE)="Yes",VLOOKUP($A336,'Download File'!$A:$H,8,FALSE),""),"")</f>
        <v>-1.0000000009313226E-2</v>
      </c>
    </row>
    <row r="337" spans="1:6" x14ac:dyDescent="0.25">
      <c r="A337" t="s">
        <v>540</v>
      </c>
      <c r="B337" t="s">
        <v>2983</v>
      </c>
      <c r="C337">
        <v>1629</v>
      </c>
      <c r="D337" t="s">
        <v>541</v>
      </c>
      <c r="E337">
        <v>25.52</v>
      </c>
      <c r="F337" s="2">
        <f>IFERROR(IF(VLOOKUP($A337,'Download File'!$A:$I,9,FALSE)="Yes",VLOOKUP($A337,'Download File'!$A:$H,8,FALSE),""),"")</f>
        <v>-21.919999999983702</v>
      </c>
    </row>
    <row r="338" spans="1:6" x14ac:dyDescent="0.25">
      <c r="C338">
        <v>2137</v>
      </c>
      <c r="D338" t="s">
        <v>542</v>
      </c>
      <c r="E338">
        <v>499.52</v>
      </c>
      <c r="F338" s="2" t="str">
        <f>IFERROR(IF(VLOOKUP($A338,'Download File'!$A:$I,9,FALSE)="Yes",VLOOKUP($A338,'Download File'!$A:$H,8,FALSE),""),"")</f>
        <v/>
      </c>
    </row>
    <row r="339" spans="1:6" x14ac:dyDescent="0.25">
      <c r="C339">
        <v>3217</v>
      </c>
      <c r="D339" t="s">
        <v>543</v>
      </c>
      <c r="E339">
        <v>665.44</v>
      </c>
      <c r="F339" s="2" t="str">
        <f>IFERROR(IF(VLOOKUP($A339,'Download File'!$A:$I,9,FALSE)="Yes",VLOOKUP($A339,'Download File'!$A:$H,8,FALSE),""),"")</f>
        <v/>
      </c>
    </row>
    <row r="340" spans="1:6" x14ac:dyDescent="0.25">
      <c r="C340">
        <v>4245</v>
      </c>
      <c r="D340" t="s">
        <v>544</v>
      </c>
      <c r="E340">
        <v>361.11</v>
      </c>
      <c r="F340" s="2" t="str">
        <f>IFERROR(IF(VLOOKUP($A340,'Download File'!$A:$I,9,FALSE)="Yes",VLOOKUP($A340,'Download File'!$A:$H,8,FALSE),""),"")</f>
        <v/>
      </c>
    </row>
    <row r="341" spans="1:6" x14ac:dyDescent="0.25">
      <c r="A341" s="31"/>
      <c r="B341" s="31"/>
      <c r="C341">
        <v>5416</v>
      </c>
      <c r="D341" t="s">
        <v>545</v>
      </c>
      <c r="E341">
        <v>54.21</v>
      </c>
      <c r="F341" s="2" t="str">
        <f>IFERROR(IF(VLOOKUP($A341,'Download File'!$A:$I,9,FALSE)="Yes",VLOOKUP($A341,'Download File'!$A:$H,8,FALSE),""),"")</f>
        <v/>
      </c>
    </row>
    <row r="342" spans="1:6" x14ac:dyDescent="0.25">
      <c r="A342" s="37" t="s">
        <v>2085</v>
      </c>
      <c r="B342" s="37" t="s">
        <v>3189</v>
      </c>
      <c r="C342">
        <v>3580</v>
      </c>
      <c r="D342" t="s">
        <v>2086</v>
      </c>
      <c r="E342">
        <v>64.989999999999995</v>
      </c>
      <c r="F342" s="2">
        <f>IFERROR(IF(VLOOKUP($A342,'Download File'!$A:$I,9,FALSE)="Yes",VLOOKUP($A342,'Download File'!$A:$H,8,FALSE),""),"")</f>
        <v>-108.31999999999971</v>
      </c>
    </row>
    <row r="343" spans="1:6" x14ac:dyDescent="0.25">
      <c r="A343" s="31"/>
      <c r="B343" s="31"/>
      <c r="C343">
        <v>5032</v>
      </c>
      <c r="D343" t="s">
        <v>2087</v>
      </c>
      <c r="E343">
        <v>119.5</v>
      </c>
      <c r="F343" s="2" t="str">
        <f>IFERROR(IF(VLOOKUP($A343,'Download File'!$A:$I,9,FALSE)="Yes",VLOOKUP($A343,'Download File'!$A:$H,8,FALSE),""),"")</f>
        <v/>
      </c>
    </row>
    <row r="344" spans="1:6" x14ac:dyDescent="0.25">
      <c r="A344" s="31" t="s">
        <v>1600</v>
      </c>
      <c r="B344" s="31" t="s">
        <v>3133</v>
      </c>
      <c r="C344">
        <v>2921</v>
      </c>
      <c r="D344" t="s">
        <v>1601</v>
      </c>
      <c r="E344">
        <v>208.01999999999998</v>
      </c>
      <c r="F344" s="2">
        <f>IFERROR(IF(VLOOKUP($A344,'Download File'!$A:$I,9,FALSE)="Yes",VLOOKUP($A344,'Download File'!$A:$H,8,FALSE),""),"")</f>
        <v>0</v>
      </c>
    </row>
    <row r="345" spans="1:6" x14ac:dyDescent="0.25">
      <c r="A345" s="32" t="s">
        <v>419</v>
      </c>
      <c r="B345" s="32" t="s">
        <v>2960</v>
      </c>
      <c r="C345">
        <v>3326</v>
      </c>
      <c r="D345" t="s">
        <v>420</v>
      </c>
      <c r="E345">
        <v>181.48</v>
      </c>
      <c r="F345" s="2">
        <f>IFERROR(IF(VLOOKUP($A345,'Download File'!$A:$I,9,FALSE)="Yes",VLOOKUP($A345,'Download File'!$A:$H,8,FALSE),""),"")</f>
        <v>0</v>
      </c>
    </row>
    <row r="346" spans="1:6" x14ac:dyDescent="0.25">
      <c r="A346" t="s">
        <v>1710</v>
      </c>
      <c r="B346" t="s">
        <v>3151</v>
      </c>
      <c r="C346">
        <v>2010</v>
      </c>
      <c r="D346" t="s">
        <v>1711</v>
      </c>
      <c r="E346">
        <v>58.1</v>
      </c>
      <c r="F346" s="2">
        <f>IFERROR(IF(VLOOKUP($A346,'Download File'!$A:$I,9,FALSE)="Yes",VLOOKUP($A346,'Download File'!$A:$H,8,FALSE),""),"")</f>
        <v>-9.9999999983992893E-3</v>
      </c>
    </row>
    <row r="347" spans="1:6" x14ac:dyDescent="0.25">
      <c r="A347" s="32" t="s">
        <v>2336</v>
      </c>
      <c r="B347" s="32" t="s">
        <v>3230</v>
      </c>
      <c r="C347">
        <v>3375</v>
      </c>
      <c r="D347" t="s">
        <v>2337</v>
      </c>
      <c r="E347">
        <v>178.66000000000003</v>
      </c>
      <c r="F347" s="2">
        <f>IFERROR(IF(VLOOKUP($A347,'Download File'!$A:$I,9,FALSE)="Yes",VLOOKUP($A347,'Download File'!$A:$H,8,FALSE),""),"")</f>
        <v>1.0000000002037268E-2</v>
      </c>
    </row>
    <row r="348" spans="1:6" x14ac:dyDescent="0.25">
      <c r="A348" s="37" t="s">
        <v>1407</v>
      </c>
      <c r="B348" s="37" t="s">
        <v>3093</v>
      </c>
      <c r="C348">
        <v>3024</v>
      </c>
      <c r="D348" t="s">
        <v>1408</v>
      </c>
      <c r="E348">
        <v>260.58000000000004</v>
      </c>
      <c r="F348" s="2">
        <f>IFERROR(IF(VLOOKUP($A348,'Download File'!$A:$I,9,FALSE)="Yes",VLOOKUP($A348,'Download File'!$A:$H,8,FALSE),""),"")</f>
        <v>108.31999999997788</v>
      </c>
    </row>
    <row r="349" spans="1:6" x14ac:dyDescent="0.25">
      <c r="C349">
        <v>3025</v>
      </c>
      <c r="D349" t="s">
        <v>1409</v>
      </c>
      <c r="E349">
        <v>312.83999999999997</v>
      </c>
      <c r="F349" s="2" t="str">
        <f>IFERROR(IF(VLOOKUP($A349,'Download File'!$A:$I,9,FALSE)="Yes",VLOOKUP($A349,'Download File'!$A:$H,8,FALSE),""),"")</f>
        <v/>
      </c>
    </row>
    <row r="350" spans="1:6" x14ac:dyDescent="0.25">
      <c r="A350" s="31"/>
      <c r="B350" s="31"/>
      <c r="C350">
        <v>5708</v>
      </c>
      <c r="D350" t="s">
        <v>2898</v>
      </c>
      <c r="E350">
        <v>10.73</v>
      </c>
      <c r="F350" s="2" t="str">
        <f>IFERROR(IF(VLOOKUP($A350,'Download File'!$A:$I,9,FALSE)="Yes",VLOOKUP($A350,'Download File'!$A:$H,8,FALSE),""),"")</f>
        <v/>
      </c>
    </row>
    <row r="351" spans="1:6" x14ac:dyDescent="0.25">
      <c r="A351" s="37" t="s">
        <v>1396</v>
      </c>
      <c r="B351" s="37" t="s">
        <v>3091</v>
      </c>
      <c r="C351">
        <v>2283</v>
      </c>
      <c r="D351" t="s">
        <v>1397</v>
      </c>
      <c r="E351">
        <v>145.79</v>
      </c>
      <c r="F351" s="2">
        <f>IFERROR(IF(VLOOKUP($A351,'Download File'!$A:$I,9,FALSE)="Yes",VLOOKUP($A351,'Download File'!$A:$H,8,FALSE),""),"")</f>
        <v>9.9999999947613105E-3</v>
      </c>
    </row>
    <row r="352" spans="1:6" x14ac:dyDescent="0.25">
      <c r="A352" s="31"/>
      <c r="B352" s="31"/>
      <c r="C352">
        <v>2922</v>
      </c>
      <c r="D352" t="s">
        <v>1398</v>
      </c>
      <c r="E352">
        <v>154.20000000000002</v>
      </c>
      <c r="F352" s="2" t="str">
        <f>IFERROR(IF(VLOOKUP($A352,'Download File'!$A:$I,9,FALSE)="Yes",VLOOKUP($A352,'Download File'!$A:$H,8,FALSE),""),"")</f>
        <v/>
      </c>
    </row>
    <row r="353" spans="1:6" x14ac:dyDescent="0.25">
      <c r="A353" s="37" t="s">
        <v>1380</v>
      </c>
      <c r="B353" t="s">
        <v>3089</v>
      </c>
      <c r="C353">
        <v>3377</v>
      </c>
      <c r="D353" t="s">
        <v>1385</v>
      </c>
      <c r="E353">
        <v>452.94</v>
      </c>
      <c r="F353" s="2">
        <f>IFERROR(IF(VLOOKUP($A353,'Download File'!$A:$I,9,FALSE)="Yes",VLOOKUP($A353,'Download File'!$A:$H,8,FALSE),""),"")</f>
        <v>1.0000000009313226E-2</v>
      </c>
    </row>
    <row r="354" spans="1:6" x14ac:dyDescent="0.25">
      <c r="A354" s="31"/>
      <c r="B354" s="31"/>
      <c r="C354">
        <v>3566</v>
      </c>
      <c r="D354" t="s">
        <v>1387</v>
      </c>
      <c r="E354">
        <v>423.21</v>
      </c>
      <c r="F354" s="2" t="str">
        <f>IFERROR(IF(VLOOKUP($A354,'Download File'!$A:$I,9,FALSE)="Yes",VLOOKUP($A354,'Download File'!$A:$H,8,FALSE),""),"")</f>
        <v/>
      </c>
    </row>
    <row r="355" spans="1:6" x14ac:dyDescent="0.25">
      <c r="A355" t="s">
        <v>425</v>
      </c>
      <c r="B355" t="s">
        <v>2962</v>
      </c>
      <c r="C355">
        <v>3664</v>
      </c>
      <c r="D355" t="s">
        <v>426</v>
      </c>
      <c r="E355">
        <v>456.3</v>
      </c>
      <c r="F355" s="2">
        <f>IFERROR(IF(VLOOKUP($A355,'Download File'!$A:$I,9,FALSE)="Yes",VLOOKUP($A355,'Download File'!$A:$H,8,FALSE),""),"")</f>
        <v>-6.2300000000104774</v>
      </c>
    </row>
    <row r="356" spans="1:6" x14ac:dyDescent="0.25">
      <c r="A356" t="s">
        <v>1918</v>
      </c>
      <c r="B356" t="s">
        <v>3169</v>
      </c>
      <c r="C356">
        <v>1682</v>
      </c>
      <c r="D356" t="s">
        <v>1919</v>
      </c>
      <c r="E356">
        <v>24.419999999999998</v>
      </c>
      <c r="F356" s="2">
        <f>IFERROR(IF(VLOOKUP($A356,'Download File'!$A:$I,9,FALSE)="Yes",VLOOKUP($A356,'Download File'!$A:$H,8,FALSE),""),"")</f>
        <v>-0.33000000000174623</v>
      </c>
    </row>
    <row r="357" spans="1:6" x14ac:dyDescent="0.25">
      <c r="A357" s="32" t="s">
        <v>1587</v>
      </c>
      <c r="B357" s="32" t="s">
        <v>3129</v>
      </c>
      <c r="C357">
        <v>2491</v>
      </c>
      <c r="D357" t="s">
        <v>1588</v>
      </c>
      <c r="E357">
        <v>41.6</v>
      </c>
      <c r="F357" s="2">
        <f>IFERROR(IF(VLOOKUP($A357,'Download File'!$A:$I,9,FALSE)="Yes",VLOOKUP($A357,'Download File'!$A:$H,8,FALSE),""),"")</f>
        <v>-1.0000000000218279E-2</v>
      </c>
    </row>
    <row r="358" spans="1:6" x14ac:dyDescent="0.25">
      <c r="A358" s="32" t="s">
        <v>219</v>
      </c>
      <c r="B358" s="31" t="s">
        <v>2932</v>
      </c>
      <c r="C358">
        <v>2836</v>
      </c>
      <c r="D358" t="s">
        <v>220</v>
      </c>
      <c r="E358">
        <v>73.45</v>
      </c>
      <c r="F358" s="2">
        <f>IFERROR(IF(VLOOKUP($A358,'Download File'!$A:$I,9,FALSE)="Yes",VLOOKUP($A358,'Download File'!$A:$H,8,FALSE),""),"")</f>
        <v>0</v>
      </c>
    </row>
    <row r="359" spans="1:6" x14ac:dyDescent="0.25">
      <c r="A359" s="32" t="s">
        <v>1590</v>
      </c>
      <c r="B359" s="32" t="s">
        <v>3130</v>
      </c>
      <c r="C359">
        <v>2474</v>
      </c>
      <c r="D359" t="s">
        <v>1591</v>
      </c>
      <c r="E359">
        <v>183.89000000000001</v>
      </c>
      <c r="F359" s="2">
        <f>IFERROR(IF(VLOOKUP($A359,'Download File'!$A:$I,9,FALSE)="Yes",VLOOKUP($A359,'Download File'!$A:$H,8,FALSE),""),"")</f>
        <v>0</v>
      </c>
    </row>
    <row r="360" spans="1:6" x14ac:dyDescent="0.25">
      <c r="A360" s="37" t="s">
        <v>340</v>
      </c>
      <c r="B360" t="s">
        <v>2948</v>
      </c>
      <c r="C360">
        <v>1724</v>
      </c>
      <c r="D360" t="s">
        <v>2461</v>
      </c>
      <c r="E360">
        <v>46.32</v>
      </c>
      <c r="F360" s="2">
        <f>IFERROR(IF(VLOOKUP($A360,'Download File'!$A:$I,9,FALSE)="Yes",VLOOKUP($A360,'Download File'!$A:$H,8,FALSE),""),"")</f>
        <v>119.59999999997672</v>
      </c>
    </row>
    <row r="361" spans="1:6" x14ac:dyDescent="0.25">
      <c r="C361">
        <v>2697</v>
      </c>
      <c r="D361" t="s">
        <v>341</v>
      </c>
      <c r="E361">
        <v>239.44</v>
      </c>
      <c r="F361" s="2" t="str">
        <f>IFERROR(IF(VLOOKUP($A361,'Download File'!$A:$I,9,FALSE)="Yes",VLOOKUP($A361,'Download File'!$A:$H,8,FALSE),""),"")</f>
        <v/>
      </c>
    </row>
    <row r="362" spans="1:6" x14ac:dyDescent="0.25">
      <c r="A362" s="31"/>
      <c r="B362" s="31"/>
      <c r="C362">
        <v>4552</v>
      </c>
      <c r="D362" t="s">
        <v>342</v>
      </c>
      <c r="E362">
        <v>136.5</v>
      </c>
      <c r="F362" s="2" t="str">
        <f>IFERROR(IF(VLOOKUP($A362,'Download File'!$A:$I,9,FALSE)="Yes",VLOOKUP($A362,'Download File'!$A:$H,8,FALSE),""),"")</f>
        <v/>
      </c>
    </row>
    <row r="363" spans="1:6" x14ac:dyDescent="0.25">
      <c r="A363" s="37" t="s">
        <v>1547</v>
      </c>
      <c r="B363" s="37" t="s">
        <v>3121</v>
      </c>
      <c r="C363">
        <v>1798</v>
      </c>
      <c r="D363" t="s">
        <v>1548</v>
      </c>
      <c r="E363">
        <v>138.27000000000001</v>
      </c>
      <c r="F363" s="2">
        <f>IFERROR(IF(VLOOKUP($A363,'Download File'!$A:$I,9,FALSE)="Yes",VLOOKUP($A363,'Download File'!$A:$H,8,FALSE),""),"")</f>
        <v>-1.9999999989522621E-2</v>
      </c>
    </row>
    <row r="364" spans="1:6" x14ac:dyDescent="0.25">
      <c r="A364" s="31"/>
      <c r="B364" s="31"/>
      <c r="C364">
        <v>3094</v>
      </c>
      <c r="D364" t="s">
        <v>1550</v>
      </c>
      <c r="E364">
        <v>470.53999999999996</v>
      </c>
      <c r="F364" s="2" t="str">
        <f>IFERROR(IF(VLOOKUP($A364,'Download File'!$A:$I,9,FALSE)="Yes",VLOOKUP($A364,'Download File'!$A:$H,8,FALSE),""),"")</f>
        <v/>
      </c>
    </row>
    <row r="365" spans="1:6" x14ac:dyDescent="0.25">
      <c r="A365" t="s">
        <v>1713</v>
      </c>
      <c r="B365" t="s">
        <v>3152</v>
      </c>
      <c r="C365">
        <v>1596</v>
      </c>
      <c r="D365" t="s">
        <v>1716</v>
      </c>
      <c r="E365">
        <v>199.3</v>
      </c>
      <c r="F365" s="2">
        <f>IFERROR(IF(VLOOKUP($A365,'Download File'!$A:$I,9,FALSE)="Yes",VLOOKUP($A365,'Download File'!$A:$H,8,FALSE),""),"")</f>
        <v>-250.38999999966472</v>
      </c>
    </row>
    <row r="366" spans="1:6" x14ac:dyDescent="0.25">
      <c r="C366">
        <v>1635</v>
      </c>
      <c r="D366" t="s">
        <v>1718</v>
      </c>
      <c r="E366">
        <v>258.25</v>
      </c>
      <c r="F366" s="2" t="str">
        <f>IFERROR(IF(VLOOKUP($A366,'Download File'!$A:$I,9,FALSE)="Yes",VLOOKUP($A366,'Download File'!$A:$H,8,FALSE),""),"")</f>
        <v/>
      </c>
    </row>
    <row r="367" spans="1:6" x14ac:dyDescent="0.25">
      <c r="C367">
        <v>2070</v>
      </c>
      <c r="D367" t="s">
        <v>1725</v>
      </c>
      <c r="E367">
        <v>355.78</v>
      </c>
      <c r="F367" s="2" t="str">
        <f>IFERROR(IF(VLOOKUP($A367,'Download File'!$A:$I,9,FALSE)="Yes",VLOOKUP($A367,'Download File'!$A:$H,8,FALSE),""),"")</f>
        <v/>
      </c>
    </row>
    <row r="368" spans="1:6" x14ac:dyDescent="0.25">
      <c r="C368">
        <v>2089</v>
      </c>
      <c r="D368" t="s">
        <v>1727</v>
      </c>
      <c r="E368">
        <v>251.19</v>
      </c>
      <c r="F368" s="2" t="str">
        <f>IFERROR(IF(VLOOKUP($A368,'Download File'!$A:$I,9,FALSE)="Yes",VLOOKUP($A368,'Download File'!$A:$H,8,FALSE),""),"")</f>
        <v/>
      </c>
    </row>
    <row r="369" spans="3:6" x14ac:dyDescent="0.25">
      <c r="C369">
        <v>2118</v>
      </c>
      <c r="D369" t="s">
        <v>585</v>
      </c>
      <c r="E369">
        <v>316.22000000000003</v>
      </c>
      <c r="F369" s="2" t="str">
        <f>IFERROR(IF(VLOOKUP($A369,'Download File'!$A:$I,9,FALSE)="Yes",VLOOKUP($A369,'Download File'!$A:$H,8,FALSE),""),"")</f>
        <v/>
      </c>
    </row>
    <row r="370" spans="3:6" x14ac:dyDescent="0.25">
      <c r="C370">
        <v>2120</v>
      </c>
      <c r="D370" t="s">
        <v>2833</v>
      </c>
      <c r="E370">
        <v>301.91000000000003</v>
      </c>
      <c r="F370" s="2" t="str">
        <f>IFERROR(IF(VLOOKUP($A370,'Download File'!$A:$I,9,FALSE)="Yes",VLOOKUP($A370,'Download File'!$A:$H,8,FALSE),""),"")</f>
        <v/>
      </c>
    </row>
    <row r="371" spans="3:6" x14ac:dyDescent="0.25">
      <c r="C371">
        <v>2143</v>
      </c>
      <c r="D371" t="s">
        <v>1736</v>
      </c>
      <c r="E371">
        <v>310.11</v>
      </c>
      <c r="F371" s="2" t="str">
        <f>IFERROR(IF(VLOOKUP($A371,'Download File'!$A:$I,9,FALSE)="Yes",VLOOKUP($A371,'Download File'!$A:$H,8,FALSE),""),"")</f>
        <v/>
      </c>
    </row>
    <row r="372" spans="3:6" x14ac:dyDescent="0.25">
      <c r="C372">
        <v>2182</v>
      </c>
      <c r="D372" t="s">
        <v>1738</v>
      </c>
      <c r="E372">
        <v>1201.4299999999998</v>
      </c>
      <c r="F372" s="2" t="str">
        <f>IFERROR(IF(VLOOKUP($A372,'Download File'!$A:$I,9,FALSE)="Yes",VLOOKUP($A372,'Download File'!$A:$H,8,FALSE),""),"")</f>
        <v/>
      </c>
    </row>
    <row r="373" spans="3:6" x14ac:dyDescent="0.25">
      <c r="C373">
        <v>2199</v>
      </c>
      <c r="D373" t="s">
        <v>1740</v>
      </c>
      <c r="E373">
        <v>271.89999999999998</v>
      </c>
      <c r="F373" s="2" t="str">
        <f>IFERROR(IF(VLOOKUP($A373,'Download File'!$A:$I,9,FALSE)="Yes",VLOOKUP($A373,'Download File'!$A:$H,8,FALSE),""),"")</f>
        <v/>
      </c>
    </row>
    <row r="374" spans="3:6" x14ac:dyDescent="0.25">
      <c r="C374">
        <v>2209</v>
      </c>
      <c r="D374" t="s">
        <v>1742</v>
      </c>
      <c r="E374">
        <v>521.44000000000005</v>
      </c>
      <c r="F374" s="2" t="str">
        <f>IFERROR(IF(VLOOKUP($A374,'Download File'!$A:$I,9,FALSE)="Yes",VLOOKUP($A374,'Download File'!$A:$H,8,FALSE),""),"")</f>
        <v/>
      </c>
    </row>
    <row r="375" spans="3:6" x14ac:dyDescent="0.25">
      <c r="C375">
        <v>2269</v>
      </c>
      <c r="D375" t="s">
        <v>1745</v>
      </c>
      <c r="E375">
        <v>267.66999999999996</v>
      </c>
      <c r="F375" s="2" t="str">
        <f>IFERROR(IF(VLOOKUP($A375,'Download File'!$A:$I,9,FALSE)="Yes",VLOOKUP($A375,'Download File'!$A:$H,8,FALSE),""),"")</f>
        <v/>
      </c>
    </row>
    <row r="376" spans="3:6" x14ac:dyDescent="0.25">
      <c r="C376">
        <v>2307</v>
      </c>
      <c r="D376" t="s">
        <v>1748</v>
      </c>
      <c r="E376">
        <v>353.54</v>
      </c>
      <c r="F376" s="2" t="str">
        <f>IFERROR(IF(VLOOKUP($A376,'Download File'!$A:$I,9,FALSE)="Yes",VLOOKUP($A376,'Download File'!$A:$H,8,FALSE),""),"")</f>
        <v/>
      </c>
    </row>
    <row r="377" spans="3:6" x14ac:dyDescent="0.25">
      <c r="C377">
        <v>2321</v>
      </c>
      <c r="D377" t="s">
        <v>1749</v>
      </c>
      <c r="E377">
        <v>230.55</v>
      </c>
      <c r="F377" s="2" t="str">
        <f>IFERROR(IF(VLOOKUP($A377,'Download File'!$A:$I,9,FALSE)="Yes",VLOOKUP($A377,'Download File'!$A:$H,8,FALSE),""),"")</f>
        <v/>
      </c>
    </row>
    <row r="378" spans="3:6" x14ac:dyDescent="0.25">
      <c r="C378">
        <v>2392</v>
      </c>
      <c r="D378" t="s">
        <v>1754</v>
      </c>
      <c r="E378">
        <v>866.45</v>
      </c>
      <c r="F378" s="2" t="str">
        <f>IFERROR(IF(VLOOKUP($A378,'Download File'!$A:$I,9,FALSE)="Yes",VLOOKUP($A378,'Download File'!$A:$H,8,FALSE),""),"")</f>
        <v/>
      </c>
    </row>
    <row r="379" spans="3:6" x14ac:dyDescent="0.25">
      <c r="C379">
        <v>2645</v>
      </c>
      <c r="D379" t="s">
        <v>1759</v>
      </c>
      <c r="E379">
        <v>335.22</v>
      </c>
      <c r="F379" s="2" t="str">
        <f>IFERROR(IF(VLOOKUP($A379,'Download File'!$A:$I,9,FALSE)="Yes",VLOOKUP($A379,'Download File'!$A:$H,8,FALSE),""),"")</f>
        <v/>
      </c>
    </row>
    <row r="380" spans="3:6" x14ac:dyDescent="0.25">
      <c r="C380">
        <v>2839</v>
      </c>
      <c r="D380" t="s">
        <v>1765</v>
      </c>
      <c r="E380">
        <v>723.55</v>
      </c>
      <c r="F380" s="2" t="str">
        <f>IFERROR(IF(VLOOKUP($A380,'Download File'!$A:$I,9,FALSE)="Yes",VLOOKUP($A380,'Download File'!$A:$H,8,FALSE),""),"")</f>
        <v/>
      </c>
    </row>
    <row r="381" spans="3:6" x14ac:dyDescent="0.25">
      <c r="C381">
        <v>2976</v>
      </c>
      <c r="D381" t="s">
        <v>1767</v>
      </c>
      <c r="E381">
        <v>437.40000000000003</v>
      </c>
      <c r="F381" s="2" t="str">
        <f>IFERROR(IF(VLOOKUP($A381,'Download File'!$A:$I,9,FALSE)="Yes",VLOOKUP($A381,'Download File'!$A:$H,8,FALSE),""),"")</f>
        <v/>
      </c>
    </row>
    <row r="382" spans="3:6" x14ac:dyDescent="0.25">
      <c r="C382">
        <v>3027</v>
      </c>
      <c r="D382" t="s">
        <v>1770</v>
      </c>
      <c r="E382">
        <v>212.13</v>
      </c>
      <c r="F382" s="2" t="str">
        <f>IFERROR(IF(VLOOKUP($A382,'Download File'!$A:$I,9,FALSE)="Yes",VLOOKUP($A382,'Download File'!$A:$H,8,FALSE),""),"")</f>
        <v/>
      </c>
    </row>
    <row r="383" spans="3:6" x14ac:dyDescent="0.25">
      <c r="C383">
        <v>3095</v>
      </c>
      <c r="D383" t="s">
        <v>1772</v>
      </c>
      <c r="E383">
        <v>748.01</v>
      </c>
      <c r="F383" s="2" t="str">
        <f>IFERROR(IF(VLOOKUP($A383,'Download File'!$A:$I,9,FALSE)="Yes",VLOOKUP($A383,'Download File'!$A:$H,8,FALSE),""),"")</f>
        <v/>
      </c>
    </row>
    <row r="384" spans="3:6" x14ac:dyDescent="0.25">
      <c r="C384">
        <v>3096</v>
      </c>
      <c r="D384" t="s">
        <v>1773</v>
      </c>
      <c r="E384">
        <v>1162.23</v>
      </c>
      <c r="F384" s="2" t="str">
        <f>IFERROR(IF(VLOOKUP($A384,'Download File'!$A:$I,9,FALSE)="Yes",VLOOKUP($A384,'Download File'!$A:$H,8,FALSE),""),"")</f>
        <v/>
      </c>
    </row>
    <row r="385" spans="1:6" x14ac:dyDescent="0.25">
      <c r="C385">
        <v>3157</v>
      </c>
      <c r="D385" t="s">
        <v>1774</v>
      </c>
      <c r="E385">
        <v>240.49</v>
      </c>
      <c r="F385" s="2" t="str">
        <f>IFERROR(IF(VLOOKUP($A385,'Download File'!$A:$I,9,FALSE)="Yes",VLOOKUP($A385,'Download File'!$A:$H,8,FALSE),""),"")</f>
        <v/>
      </c>
    </row>
    <row r="386" spans="1:6" x14ac:dyDescent="0.25">
      <c r="C386">
        <v>3327</v>
      </c>
      <c r="D386" t="s">
        <v>1778</v>
      </c>
      <c r="E386">
        <v>726.14</v>
      </c>
      <c r="F386" s="2" t="str">
        <f>IFERROR(IF(VLOOKUP($A386,'Download File'!$A:$I,9,FALSE)="Yes",VLOOKUP($A386,'Download File'!$A:$H,8,FALSE),""),"")</f>
        <v/>
      </c>
    </row>
    <row r="387" spans="1:6" x14ac:dyDescent="0.25">
      <c r="C387">
        <v>3378</v>
      </c>
      <c r="D387" t="s">
        <v>1779</v>
      </c>
      <c r="E387">
        <v>248.29000000000002</v>
      </c>
      <c r="F387" s="2" t="str">
        <f>IFERROR(IF(VLOOKUP($A387,'Download File'!$A:$I,9,FALSE)="Yes",VLOOKUP($A387,'Download File'!$A:$H,8,FALSE),""),"")</f>
        <v/>
      </c>
    </row>
    <row r="388" spans="1:6" x14ac:dyDescent="0.25">
      <c r="C388">
        <v>3380</v>
      </c>
      <c r="D388" t="s">
        <v>670</v>
      </c>
      <c r="E388">
        <v>195.91</v>
      </c>
      <c r="F388" s="2" t="str">
        <f>IFERROR(IF(VLOOKUP($A388,'Download File'!$A:$I,9,FALSE)="Yes",VLOOKUP($A388,'Download File'!$A:$H,8,FALSE),""),"")</f>
        <v/>
      </c>
    </row>
    <row r="389" spans="1:6" x14ac:dyDescent="0.25">
      <c r="C389">
        <v>3581</v>
      </c>
      <c r="D389" t="s">
        <v>1785</v>
      </c>
      <c r="E389">
        <v>280.89999999999998</v>
      </c>
      <c r="F389" s="2" t="str">
        <f>IFERROR(IF(VLOOKUP($A389,'Download File'!$A:$I,9,FALSE)="Yes",VLOOKUP($A389,'Download File'!$A:$H,8,FALSE),""),"")</f>
        <v/>
      </c>
    </row>
    <row r="390" spans="1:6" x14ac:dyDescent="0.25">
      <c r="C390">
        <v>3665</v>
      </c>
      <c r="D390" t="s">
        <v>1786</v>
      </c>
      <c r="E390">
        <v>168.8</v>
      </c>
      <c r="F390" s="2" t="str">
        <f>IFERROR(IF(VLOOKUP($A390,'Download File'!$A:$I,9,FALSE)="Yes",VLOOKUP($A390,'Download File'!$A:$H,8,FALSE),""),"")</f>
        <v/>
      </c>
    </row>
    <row r="391" spans="1:6" x14ac:dyDescent="0.25">
      <c r="C391">
        <v>3714</v>
      </c>
      <c r="D391" t="s">
        <v>130</v>
      </c>
      <c r="E391">
        <v>358.8</v>
      </c>
      <c r="F391" s="2" t="str">
        <f>IFERROR(IF(VLOOKUP($A391,'Download File'!$A:$I,9,FALSE)="Yes",VLOOKUP($A391,'Download File'!$A:$H,8,FALSE),""),"")</f>
        <v/>
      </c>
    </row>
    <row r="392" spans="1:6" x14ac:dyDescent="0.25">
      <c r="C392">
        <v>3774</v>
      </c>
      <c r="D392" t="s">
        <v>1788</v>
      </c>
      <c r="E392">
        <v>796.69</v>
      </c>
      <c r="F392" s="2" t="str">
        <f>IFERROR(IF(VLOOKUP($A392,'Download File'!$A:$I,9,FALSE)="Yes",VLOOKUP($A392,'Download File'!$A:$H,8,FALSE),""),"")</f>
        <v/>
      </c>
    </row>
    <row r="393" spans="1:6" x14ac:dyDescent="0.25">
      <c r="C393">
        <v>3778</v>
      </c>
      <c r="D393" t="s">
        <v>1789</v>
      </c>
      <c r="E393">
        <v>40.199999999999996</v>
      </c>
      <c r="F393" s="2" t="str">
        <f>IFERROR(IF(VLOOKUP($A393,'Download File'!$A:$I,9,FALSE)="Yes",VLOOKUP($A393,'Download File'!$A:$H,8,FALSE),""),"")</f>
        <v/>
      </c>
    </row>
    <row r="394" spans="1:6" x14ac:dyDescent="0.25">
      <c r="C394">
        <v>3803</v>
      </c>
      <c r="D394" t="s">
        <v>1790</v>
      </c>
      <c r="E394">
        <v>311.8</v>
      </c>
      <c r="F394" s="2" t="str">
        <f>IFERROR(IF(VLOOKUP($A394,'Download File'!$A:$I,9,FALSE)="Yes",VLOOKUP($A394,'Download File'!$A:$H,8,FALSE),""),"")</f>
        <v/>
      </c>
    </row>
    <row r="395" spans="1:6" x14ac:dyDescent="0.25">
      <c r="C395">
        <v>3874</v>
      </c>
      <c r="D395" t="s">
        <v>1792</v>
      </c>
      <c r="E395">
        <v>106.5</v>
      </c>
      <c r="F395" s="2" t="str">
        <f>IFERROR(IF(VLOOKUP($A395,'Download File'!$A:$I,9,FALSE)="Yes",VLOOKUP($A395,'Download File'!$A:$H,8,FALSE),""),"")</f>
        <v/>
      </c>
    </row>
    <row r="396" spans="1:6" x14ac:dyDescent="0.25">
      <c r="C396">
        <v>4064</v>
      </c>
      <c r="D396" t="s">
        <v>1431</v>
      </c>
      <c r="E396">
        <v>544.61</v>
      </c>
      <c r="F396" s="2" t="str">
        <f>IFERROR(IF(VLOOKUP($A396,'Download File'!$A:$I,9,FALSE)="Yes",VLOOKUP($A396,'Download File'!$A:$H,8,FALSE),""),"")</f>
        <v/>
      </c>
    </row>
    <row r="397" spans="1:6" x14ac:dyDescent="0.25">
      <c r="C397">
        <v>4218</v>
      </c>
      <c r="D397" t="s">
        <v>1795</v>
      </c>
      <c r="E397">
        <v>534.1</v>
      </c>
      <c r="F397" s="2" t="str">
        <f>IFERROR(IF(VLOOKUP($A397,'Download File'!$A:$I,9,FALSE)="Yes",VLOOKUP($A397,'Download File'!$A:$H,8,FALSE),""),"")</f>
        <v/>
      </c>
    </row>
    <row r="398" spans="1:6" x14ac:dyDescent="0.25">
      <c r="A398" s="31"/>
      <c r="B398" s="31"/>
      <c r="C398">
        <v>5405</v>
      </c>
      <c r="D398" t="s">
        <v>1805</v>
      </c>
      <c r="E398">
        <v>93.05</v>
      </c>
      <c r="F398" s="2" t="str">
        <f>IFERROR(IF(VLOOKUP($A398,'Download File'!$A:$I,9,FALSE)="Yes",VLOOKUP($A398,'Download File'!$A:$H,8,FALSE),""),"")</f>
        <v/>
      </c>
    </row>
    <row r="399" spans="1:6" x14ac:dyDescent="0.25">
      <c r="A399" s="37" t="s">
        <v>640</v>
      </c>
      <c r="B399" s="37" t="s">
        <v>2992</v>
      </c>
      <c r="C399">
        <v>1759</v>
      </c>
      <c r="D399" t="s">
        <v>641</v>
      </c>
      <c r="E399">
        <v>413.04</v>
      </c>
      <c r="F399" s="2">
        <f>IFERROR(IF(VLOOKUP($A399,'Download File'!$A:$I,9,FALSE)="Yes",VLOOKUP($A399,'Download File'!$A:$H,8,FALSE),""),"")</f>
        <v>-1.999999862164259E-2</v>
      </c>
    </row>
    <row r="400" spans="1:6" x14ac:dyDescent="0.25">
      <c r="C400">
        <v>1950</v>
      </c>
      <c r="D400" t="s">
        <v>675</v>
      </c>
      <c r="E400">
        <v>55.41</v>
      </c>
      <c r="F400" s="2" t="str">
        <f>IFERROR(IF(VLOOKUP($A400,'Download File'!$A:$I,9,FALSE)="Yes",VLOOKUP($A400,'Download File'!$A:$H,8,FALSE),""),"")</f>
        <v/>
      </c>
    </row>
    <row r="401" spans="3:6" x14ac:dyDescent="0.25">
      <c r="C401">
        <v>2417</v>
      </c>
      <c r="D401" t="s">
        <v>643</v>
      </c>
      <c r="E401">
        <v>1604.92</v>
      </c>
      <c r="F401" s="2" t="str">
        <f>IFERROR(IF(VLOOKUP($A401,'Download File'!$A:$I,9,FALSE)="Yes",VLOOKUP($A401,'Download File'!$A:$H,8,FALSE),""),"")</f>
        <v/>
      </c>
    </row>
    <row r="402" spans="3:6" x14ac:dyDescent="0.25">
      <c r="C402">
        <v>2841</v>
      </c>
      <c r="D402" t="s">
        <v>644</v>
      </c>
      <c r="E402">
        <v>419.29</v>
      </c>
      <c r="F402" s="2" t="str">
        <f>IFERROR(IF(VLOOKUP($A402,'Download File'!$A:$I,9,FALSE)="Yes",VLOOKUP($A402,'Download File'!$A:$H,8,FALSE),""),"")</f>
        <v/>
      </c>
    </row>
    <row r="403" spans="3:6" x14ac:dyDescent="0.25">
      <c r="C403">
        <v>3159</v>
      </c>
      <c r="D403" t="s">
        <v>645</v>
      </c>
      <c r="E403">
        <v>497.5</v>
      </c>
      <c r="F403" s="2" t="str">
        <f>IFERROR(IF(VLOOKUP($A403,'Download File'!$A:$I,9,FALSE)="Yes",VLOOKUP($A403,'Download File'!$A:$H,8,FALSE),""),"")</f>
        <v/>
      </c>
    </row>
    <row r="404" spans="3:6" x14ac:dyDescent="0.25">
      <c r="C404">
        <v>3160</v>
      </c>
      <c r="D404" t="s">
        <v>646</v>
      </c>
      <c r="E404">
        <v>391.86</v>
      </c>
      <c r="F404" s="2" t="str">
        <f>IFERROR(IF(VLOOKUP($A404,'Download File'!$A:$I,9,FALSE)="Yes",VLOOKUP($A404,'Download File'!$A:$H,8,FALSE),""),"")</f>
        <v/>
      </c>
    </row>
    <row r="405" spans="3:6" x14ac:dyDescent="0.25">
      <c r="C405">
        <v>3328</v>
      </c>
      <c r="D405" t="s">
        <v>647</v>
      </c>
      <c r="E405">
        <v>405.4</v>
      </c>
      <c r="F405" s="2" t="str">
        <f>IFERROR(IF(VLOOKUP($A405,'Download File'!$A:$I,9,FALSE)="Yes",VLOOKUP($A405,'Download File'!$A:$H,8,FALSE),""),"")</f>
        <v/>
      </c>
    </row>
    <row r="406" spans="3:6" x14ac:dyDescent="0.25">
      <c r="C406">
        <v>3329</v>
      </c>
      <c r="D406" t="s">
        <v>648</v>
      </c>
      <c r="E406">
        <v>425.01</v>
      </c>
      <c r="F406" s="2" t="str">
        <f>IFERROR(IF(VLOOKUP($A406,'Download File'!$A:$I,9,FALSE)="Yes",VLOOKUP($A406,'Download File'!$A:$H,8,FALSE),""),"")</f>
        <v/>
      </c>
    </row>
    <row r="407" spans="3:6" x14ac:dyDescent="0.25">
      <c r="C407">
        <v>3381</v>
      </c>
      <c r="D407" t="s">
        <v>649</v>
      </c>
      <c r="E407">
        <v>621.26</v>
      </c>
      <c r="F407" s="2" t="str">
        <f>IFERROR(IF(VLOOKUP($A407,'Download File'!$A:$I,9,FALSE)="Yes",VLOOKUP($A407,'Download File'!$A:$H,8,FALSE),""),"")</f>
        <v/>
      </c>
    </row>
    <row r="408" spans="3:6" x14ac:dyDescent="0.25">
      <c r="C408">
        <v>3431</v>
      </c>
      <c r="D408" t="s">
        <v>650</v>
      </c>
      <c r="E408">
        <v>736.18</v>
      </c>
      <c r="F408" s="2" t="str">
        <f>IFERROR(IF(VLOOKUP($A408,'Download File'!$A:$I,9,FALSE)="Yes",VLOOKUP($A408,'Download File'!$A:$H,8,FALSE),""),"")</f>
        <v/>
      </c>
    </row>
    <row r="409" spans="3:6" x14ac:dyDescent="0.25">
      <c r="C409">
        <v>3432</v>
      </c>
      <c r="D409" t="s">
        <v>651</v>
      </c>
      <c r="E409">
        <v>483.01</v>
      </c>
      <c r="F409" s="2" t="str">
        <f>IFERROR(IF(VLOOKUP($A409,'Download File'!$A:$I,9,FALSE)="Yes",VLOOKUP($A409,'Download File'!$A:$H,8,FALSE),""),"")</f>
        <v/>
      </c>
    </row>
    <row r="410" spans="3:6" x14ac:dyDescent="0.25">
      <c r="C410">
        <v>3519</v>
      </c>
      <c r="D410" t="s">
        <v>652</v>
      </c>
      <c r="E410">
        <v>281.70999999999998</v>
      </c>
      <c r="F410" s="2" t="str">
        <f>IFERROR(IF(VLOOKUP($A410,'Download File'!$A:$I,9,FALSE)="Yes",VLOOKUP($A410,'Download File'!$A:$H,8,FALSE),""),"")</f>
        <v/>
      </c>
    </row>
    <row r="411" spans="3:6" x14ac:dyDescent="0.25">
      <c r="C411">
        <v>3547</v>
      </c>
      <c r="D411" t="s">
        <v>653</v>
      </c>
      <c r="E411">
        <v>257.2</v>
      </c>
      <c r="F411" s="2" t="str">
        <f>IFERROR(IF(VLOOKUP($A411,'Download File'!$A:$I,9,FALSE)="Yes",VLOOKUP($A411,'Download File'!$A:$H,8,FALSE),""),"")</f>
        <v/>
      </c>
    </row>
    <row r="412" spans="3:6" x14ac:dyDescent="0.25">
      <c r="C412">
        <v>3567</v>
      </c>
      <c r="D412" t="s">
        <v>654</v>
      </c>
      <c r="E412">
        <v>522.79999999999995</v>
      </c>
      <c r="F412" s="2" t="str">
        <f>IFERROR(IF(VLOOKUP($A412,'Download File'!$A:$I,9,FALSE)="Yes",VLOOKUP($A412,'Download File'!$A:$H,8,FALSE),""),"")</f>
        <v/>
      </c>
    </row>
    <row r="413" spans="3:6" x14ac:dyDescent="0.25">
      <c r="C413">
        <v>3568</v>
      </c>
      <c r="D413" t="s">
        <v>655</v>
      </c>
      <c r="E413">
        <v>365.1</v>
      </c>
      <c r="F413" s="2" t="str">
        <f>IFERROR(IF(VLOOKUP($A413,'Download File'!$A:$I,9,FALSE)="Yes",VLOOKUP($A413,'Download File'!$A:$H,8,FALSE),""),"")</f>
        <v/>
      </c>
    </row>
    <row r="414" spans="3:6" x14ac:dyDescent="0.25">
      <c r="C414">
        <v>3582</v>
      </c>
      <c r="D414" t="s">
        <v>656</v>
      </c>
      <c r="E414">
        <v>533.1</v>
      </c>
      <c r="F414" s="2" t="str">
        <f>IFERROR(IF(VLOOKUP($A414,'Download File'!$A:$I,9,FALSE)="Yes",VLOOKUP($A414,'Download File'!$A:$H,8,FALSE),""),"")</f>
        <v/>
      </c>
    </row>
    <row r="415" spans="3:6" x14ac:dyDescent="0.25">
      <c r="C415">
        <v>3583</v>
      </c>
      <c r="D415" t="s">
        <v>657</v>
      </c>
      <c r="E415">
        <v>515.80999999999995</v>
      </c>
      <c r="F415" s="2" t="str">
        <f>IFERROR(IF(VLOOKUP($A415,'Download File'!$A:$I,9,FALSE)="Yes",VLOOKUP($A415,'Download File'!$A:$H,8,FALSE),""),"")</f>
        <v/>
      </c>
    </row>
    <row r="416" spans="3:6" x14ac:dyDescent="0.25">
      <c r="C416">
        <v>3584</v>
      </c>
      <c r="D416" t="s">
        <v>658</v>
      </c>
      <c r="E416">
        <v>1729.51</v>
      </c>
      <c r="F416" s="2" t="str">
        <f>IFERROR(IF(VLOOKUP($A416,'Download File'!$A:$I,9,FALSE)="Yes",VLOOKUP($A416,'Download File'!$A:$H,8,FALSE),""),"")</f>
        <v/>
      </c>
    </row>
    <row r="417" spans="3:6" x14ac:dyDescent="0.25">
      <c r="C417">
        <v>3625</v>
      </c>
      <c r="D417" t="s">
        <v>659</v>
      </c>
      <c r="E417">
        <v>473.6</v>
      </c>
      <c r="F417" s="2" t="str">
        <f>IFERROR(IF(VLOOKUP($A417,'Download File'!$A:$I,9,FALSE)="Yes",VLOOKUP($A417,'Download File'!$A:$H,8,FALSE),""),"")</f>
        <v/>
      </c>
    </row>
    <row r="418" spans="3:6" x14ac:dyDescent="0.25">
      <c r="C418">
        <v>3626</v>
      </c>
      <c r="D418" t="s">
        <v>660</v>
      </c>
      <c r="E418">
        <v>657.88</v>
      </c>
      <c r="F418" s="2" t="str">
        <f>IFERROR(IF(VLOOKUP($A418,'Download File'!$A:$I,9,FALSE)="Yes",VLOOKUP($A418,'Download File'!$A:$H,8,FALSE),""),"")</f>
        <v/>
      </c>
    </row>
    <row r="419" spans="3:6" x14ac:dyDescent="0.25">
      <c r="C419">
        <v>3627</v>
      </c>
      <c r="D419" t="s">
        <v>661</v>
      </c>
      <c r="E419">
        <v>536.5</v>
      </c>
      <c r="F419" s="2" t="str">
        <f>IFERROR(IF(VLOOKUP($A419,'Download File'!$A:$I,9,FALSE)="Yes",VLOOKUP($A419,'Download File'!$A:$H,8,FALSE),""),"")</f>
        <v/>
      </c>
    </row>
    <row r="420" spans="3:6" x14ac:dyDescent="0.25">
      <c r="C420">
        <v>3628</v>
      </c>
      <c r="D420" t="s">
        <v>662</v>
      </c>
      <c r="E420">
        <v>335.8</v>
      </c>
      <c r="F420" s="2" t="str">
        <f>IFERROR(IF(VLOOKUP($A420,'Download File'!$A:$I,9,FALSE)="Yes",VLOOKUP($A420,'Download File'!$A:$H,8,FALSE),""),"")</f>
        <v/>
      </c>
    </row>
    <row r="421" spans="3:6" x14ac:dyDescent="0.25">
      <c r="C421">
        <v>3700</v>
      </c>
      <c r="D421" t="s">
        <v>663</v>
      </c>
      <c r="E421">
        <v>311.48</v>
      </c>
      <c r="F421" s="2" t="str">
        <f>IFERROR(IF(VLOOKUP($A421,'Download File'!$A:$I,9,FALSE)="Yes",VLOOKUP($A421,'Download File'!$A:$H,8,FALSE),""),"")</f>
        <v/>
      </c>
    </row>
    <row r="422" spans="3:6" x14ac:dyDescent="0.25">
      <c r="C422">
        <v>3701</v>
      </c>
      <c r="D422" t="s">
        <v>664</v>
      </c>
      <c r="E422">
        <v>651.98</v>
      </c>
      <c r="F422" s="2" t="str">
        <f>IFERROR(IF(VLOOKUP($A422,'Download File'!$A:$I,9,FALSE)="Yes",VLOOKUP($A422,'Download File'!$A:$H,8,FALSE),""),"")</f>
        <v/>
      </c>
    </row>
    <row r="423" spans="3:6" x14ac:dyDescent="0.25">
      <c r="C423">
        <v>3738</v>
      </c>
      <c r="D423" t="s">
        <v>665</v>
      </c>
      <c r="E423">
        <v>497.79999999999995</v>
      </c>
      <c r="F423" s="2" t="str">
        <f>IFERROR(IF(VLOOKUP($A423,'Download File'!$A:$I,9,FALSE)="Yes",VLOOKUP($A423,'Download File'!$A:$H,8,FALSE),""),"")</f>
        <v/>
      </c>
    </row>
    <row r="424" spans="3:6" x14ac:dyDescent="0.25">
      <c r="C424">
        <v>3766</v>
      </c>
      <c r="D424" t="s">
        <v>666</v>
      </c>
      <c r="E424">
        <v>1336.06</v>
      </c>
      <c r="F424" s="2" t="str">
        <f>IFERROR(IF(VLOOKUP($A424,'Download File'!$A:$I,9,FALSE)="Yes",VLOOKUP($A424,'Download File'!$A:$H,8,FALSE),""),"")</f>
        <v/>
      </c>
    </row>
    <row r="425" spans="3:6" x14ac:dyDescent="0.25">
      <c r="C425">
        <v>3898</v>
      </c>
      <c r="D425" t="s">
        <v>667</v>
      </c>
      <c r="E425">
        <v>623.35</v>
      </c>
      <c r="F425" s="2" t="str">
        <f>IFERROR(IF(VLOOKUP($A425,'Download File'!$A:$I,9,FALSE)="Yes",VLOOKUP($A425,'Download File'!$A:$H,8,FALSE),""),"")</f>
        <v/>
      </c>
    </row>
    <row r="426" spans="3:6" x14ac:dyDescent="0.25">
      <c r="C426">
        <v>4343</v>
      </c>
      <c r="D426" t="s">
        <v>668</v>
      </c>
      <c r="E426">
        <v>382.22999999999996</v>
      </c>
      <c r="F426" s="2" t="str">
        <f>IFERROR(IF(VLOOKUP($A426,'Download File'!$A:$I,9,FALSE)="Yes",VLOOKUP($A426,'Download File'!$A:$H,8,FALSE),""),"")</f>
        <v/>
      </c>
    </row>
    <row r="427" spans="3:6" x14ac:dyDescent="0.25">
      <c r="C427">
        <v>4374</v>
      </c>
      <c r="D427" t="s">
        <v>669</v>
      </c>
      <c r="E427">
        <v>334.68</v>
      </c>
      <c r="F427" s="2" t="str">
        <f>IFERROR(IF(VLOOKUP($A427,'Download File'!$A:$I,9,FALSE)="Yes",VLOOKUP($A427,'Download File'!$A:$H,8,FALSE),""),"")</f>
        <v/>
      </c>
    </row>
    <row r="428" spans="3:6" x14ac:dyDescent="0.25">
      <c r="C428">
        <v>4422</v>
      </c>
      <c r="D428" t="s">
        <v>670</v>
      </c>
      <c r="E428">
        <v>479.5</v>
      </c>
      <c r="F428" s="2" t="str">
        <f>IFERROR(IF(VLOOKUP($A428,'Download File'!$A:$I,9,FALSE)="Yes",VLOOKUP($A428,'Download File'!$A:$H,8,FALSE),""),"")</f>
        <v/>
      </c>
    </row>
    <row r="429" spans="3:6" x14ac:dyDescent="0.25">
      <c r="C429">
        <v>4426</v>
      </c>
      <c r="D429" t="s">
        <v>671</v>
      </c>
      <c r="E429">
        <v>317.7</v>
      </c>
      <c r="F429" s="2" t="str">
        <f>IFERROR(IF(VLOOKUP($A429,'Download File'!$A:$I,9,FALSE)="Yes",VLOOKUP($A429,'Download File'!$A:$H,8,FALSE),""),"")</f>
        <v/>
      </c>
    </row>
    <row r="430" spans="3:6" x14ac:dyDescent="0.25">
      <c r="C430">
        <v>4470</v>
      </c>
      <c r="D430" t="s">
        <v>672</v>
      </c>
      <c r="E430">
        <v>385.4</v>
      </c>
      <c r="F430" s="2" t="str">
        <f>IFERROR(IF(VLOOKUP($A430,'Download File'!$A:$I,9,FALSE)="Yes",VLOOKUP($A430,'Download File'!$A:$H,8,FALSE),""),"")</f>
        <v/>
      </c>
    </row>
    <row r="431" spans="3:6" x14ac:dyDescent="0.25">
      <c r="C431">
        <v>4480</v>
      </c>
      <c r="D431" t="s">
        <v>673</v>
      </c>
      <c r="E431">
        <v>387.45</v>
      </c>
      <c r="F431" s="2" t="str">
        <f>IFERROR(IF(VLOOKUP($A431,'Download File'!$A:$I,9,FALSE)="Yes",VLOOKUP($A431,'Download File'!$A:$H,8,FALSE),""),"")</f>
        <v/>
      </c>
    </row>
    <row r="432" spans="3:6" x14ac:dyDescent="0.25">
      <c r="C432">
        <v>4570</v>
      </c>
      <c r="D432" t="s">
        <v>674</v>
      </c>
      <c r="E432">
        <v>1318.31</v>
      </c>
      <c r="F432" s="2" t="str">
        <f>IFERROR(IF(VLOOKUP($A432,'Download File'!$A:$I,9,FALSE)="Yes",VLOOKUP($A432,'Download File'!$A:$H,8,FALSE),""),"")</f>
        <v/>
      </c>
    </row>
    <row r="433" spans="1:6" x14ac:dyDescent="0.25">
      <c r="C433">
        <v>5029</v>
      </c>
      <c r="D433" t="s">
        <v>677</v>
      </c>
      <c r="E433">
        <v>532.16999999999996</v>
      </c>
      <c r="F433" s="2" t="str">
        <f>IFERROR(IF(VLOOKUP($A433,'Download File'!$A:$I,9,FALSE)="Yes",VLOOKUP($A433,'Download File'!$A:$H,8,FALSE),""),"")</f>
        <v/>
      </c>
    </row>
    <row r="434" spans="1:6" x14ac:dyDescent="0.25">
      <c r="C434">
        <v>5163</v>
      </c>
      <c r="D434" t="s">
        <v>679</v>
      </c>
      <c r="E434">
        <v>81.600000000000009</v>
      </c>
      <c r="F434" s="2" t="str">
        <f>IFERROR(IF(VLOOKUP($A434,'Download File'!$A:$I,9,FALSE)="Yes",VLOOKUP($A434,'Download File'!$A:$H,8,FALSE),""),"")</f>
        <v/>
      </c>
    </row>
    <row r="435" spans="1:6" x14ac:dyDescent="0.25">
      <c r="C435">
        <v>5348</v>
      </c>
      <c r="D435" t="s">
        <v>681</v>
      </c>
      <c r="E435">
        <v>156.48999999999998</v>
      </c>
      <c r="F435" s="2" t="str">
        <f>IFERROR(IF(VLOOKUP($A435,'Download File'!$A:$I,9,FALSE)="Yes",VLOOKUP($A435,'Download File'!$A:$H,8,FALSE),""),"")</f>
        <v/>
      </c>
    </row>
    <row r="436" spans="1:6" x14ac:dyDescent="0.25">
      <c r="A436" s="31"/>
      <c r="B436" s="31"/>
      <c r="C436">
        <v>5473</v>
      </c>
      <c r="D436" t="s">
        <v>682</v>
      </c>
      <c r="E436">
        <v>529.81999999999994</v>
      </c>
      <c r="F436" s="2" t="str">
        <f>IFERROR(IF(VLOOKUP($A436,'Download File'!$A:$I,9,FALSE)="Yes",VLOOKUP($A436,'Download File'!$A:$H,8,FALSE),""),"")</f>
        <v/>
      </c>
    </row>
    <row r="437" spans="1:6" x14ac:dyDescent="0.25">
      <c r="A437" s="37" t="s">
        <v>784</v>
      </c>
      <c r="B437" t="s">
        <v>3012</v>
      </c>
      <c r="C437">
        <v>1972</v>
      </c>
      <c r="D437" t="s">
        <v>808</v>
      </c>
      <c r="E437">
        <v>114.15</v>
      </c>
      <c r="F437" s="2">
        <f>IFERROR(IF(VLOOKUP($A437,'Download File'!$A:$I,9,FALSE)="Yes",VLOOKUP($A437,'Download File'!$A:$H,8,FALSE),""),"")</f>
        <v>3.0000000260770321E-2</v>
      </c>
    </row>
    <row r="438" spans="1:6" x14ac:dyDescent="0.25">
      <c r="C438">
        <v>2144</v>
      </c>
      <c r="D438" t="s">
        <v>786</v>
      </c>
      <c r="E438">
        <v>387.4</v>
      </c>
      <c r="F438" s="2" t="str">
        <f>IFERROR(IF(VLOOKUP($A438,'Download File'!$A:$I,9,FALSE)="Yes",VLOOKUP($A438,'Download File'!$A:$H,8,FALSE),""),"")</f>
        <v/>
      </c>
    </row>
    <row r="439" spans="1:6" x14ac:dyDescent="0.25">
      <c r="C439">
        <v>2325</v>
      </c>
      <c r="D439" t="s">
        <v>788</v>
      </c>
      <c r="E439">
        <v>1258.22</v>
      </c>
      <c r="F439" s="2" t="str">
        <f>IFERROR(IF(VLOOKUP($A439,'Download File'!$A:$I,9,FALSE)="Yes",VLOOKUP($A439,'Download File'!$A:$H,8,FALSE),""),"")</f>
        <v/>
      </c>
    </row>
    <row r="440" spans="1:6" x14ac:dyDescent="0.25">
      <c r="C440">
        <v>2418</v>
      </c>
      <c r="D440" t="s">
        <v>789</v>
      </c>
      <c r="E440">
        <v>458.5</v>
      </c>
      <c r="F440" s="2" t="str">
        <f>IFERROR(IF(VLOOKUP($A440,'Download File'!$A:$I,9,FALSE)="Yes",VLOOKUP($A440,'Download File'!$A:$H,8,FALSE),""),"")</f>
        <v/>
      </c>
    </row>
    <row r="441" spans="1:6" x14ac:dyDescent="0.25">
      <c r="C441">
        <v>2639</v>
      </c>
      <c r="D441" t="s">
        <v>790</v>
      </c>
      <c r="E441">
        <v>539.70000000000005</v>
      </c>
      <c r="F441" s="2" t="str">
        <f>IFERROR(IF(VLOOKUP($A441,'Download File'!$A:$I,9,FALSE)="Yes",VLOOKUP($A441,'Download File'!$A:$H,8,FALSE),""),"")</f>
        <v/>
      </c>
    </row>
    <row r="442" spans="1:6" x14ac:dyDescent="0.25">
      <c r="C442">
        <v>2699</v>
      </c>
      <c r="D442" t="s">
        <v>791</v>
      </c>
      <c r="E442">
        <v>484.84</v>
      </c>
      <c r="F442" s="2" t="str">
        <f>IFERROR(IF(VLOOKUP($A442,'Download File'!$A:$I,9,FALSE)="Yes",VLOOKUP($A442,'Download File'!$A:$H,8,FALSE),""),"")</f>
        <v/>
      </c>
    </row>
    <row r="443" spans="1:6" x14ac:dyDescent="0.25">
      <c r="C443">
        <v>2734</v>
      </c>
      <c r="D443" t="s">
        <v>792</v>
      </c>
      <c r="E443">
        <v>503.5</v>
      </c>
      <c r="F443" s="2" t="str">
        <f>IFERROR(IF(VLOOKUP($A443,'Download File'!$A:$I,9,FALSE)="Yes",VLOOKUP($A443,'Download File'!$A:$H,8,FALSE),""),"")</f>
        <v/>
      </c>
    </row>
    <row r="444" spans="1:6" x14ac:dyDescent="0.25">
      <c r="C444">
        <v>2765</v>
      </c>
      <c r="D444" t="s">
        <v>793</v>
      </c>
      <c r="E444">
        <v>342.63</v>
      </c>
      <c r="F444" s="2" t="str">
        <f>IFERROR(IF(VLOOKUP($A444,'Download File'!$A:$I,9,FALSE)="Yes",VLOOKUP($A444,'Download File'!$A:$H,8,FALSE),""),"")</f>
        <v/>
      </c>
    </row>
    <row r="445" spans="1:6" x14ac:dyDescent="0.25">
      <c r="C445">
        <v>2842</v>
      </c>
      <c r="D445" t="s">
        <v>794</v>
      </c>
      <c r="E445">
        <v>418.9</v>
      </c>
      <c r="F445" s="2" t="str">
        <f>IFERROR(IF(VLOOKUP($A445,'Download File'!$A:$I,9,FALSE)="Yes",VLOOKUP($A445,'Download File'!$A:$H,8,FALSE),""),"")</f>
        <v/>
      </c>
    </row>
    <row r="446" spans="1:6" x14ac:dyDescent="0.25">
      <c r="C446">
        <v>2926</v>
      </c>
      <c r="D446" t="s">
        <v>796</v>
      </c>
      <c r="E446">
        <v>407.32</v>
      </c>
      <c r="F446" s="2" t="str">
        <f>IFERROR(IF(VLOOKUP($A446,'Download File'!$A:$I,9,FALSE)="Yes",VLOOKUP($A446,'Download File'!$A:$H,8,FALSE),""),"")</f>
        <v/>
      </c>
    </row>
    <row r="447" spans="1:6" x14ac:dyDescent="0.25">
      <c r="C447">
        <v>2982</v>
      </c>
      <c r="D447" t="s">
        <v>798</v>
      </c>
      <c r="E447">
        <v>530.5</v>
      </c>
      <c r="F447" s="2" t="str">
        <f>IFERROR(IF(VLOOKUP($A447,'Download File'!$A:$I,9,FALSE)="Yes",VLOOKUP($A447,'Download File'!$A:$H,8,FALSE),""),"")</f>
        <v/>
      </c>
    </row>
    <row r="448" spans="1:6" x14ac:dyDescent="0.25">
      <c r="C448">
        <v>2984</v>
      </c>
      <c r="D448" t="s">
        <v>800</v>
      </c>
      <c r="E448">
        <v>541.29999999999995</v>
      </c>
      <c r="F448" s="2" t="str">
        <f>IFERROR(IF(VLOOKUP($A448,'Download File'!$A:$I,9,FALSE)="Yes",VLOOKUP($A448,'Download File'!$A:$H,8,FALSE),""),"")</f>
        <v/>
      </c>
    </row>
    <row r="449" spans="1:6" x14ac:dyDescent="0.25">
      <c r="C449">
        <v>3098</v>
      </c>
      <c r="D449" t="s">
        <v>104</v>
      </c>
      <c r="E449">
        <v>605.44000000000005</v>
      </c>
      <c r="F449" s="2" t="str">
        <f>IFERROR(IF(VLOOKUP($A449,'Download File'!$A:$I,9,FALSE)="Yes",VLOOKUP($A449,'Download File'!$A:$H,8,FALSE),""),"")</f>
        <v/>
      </c>
    </row>
    <row r="450" spans="1:6" x14ac:dyDescent="0.25">
      <c r="C450">
        <v>3099</v>
      </c>
      <c r="D450" t="s">
        <v>604</v>
      </c>
      <c r="E450">
        <v>1013.16</v>
      </c>
      <c r="F450" s="2" t="str">
        <f>IFERROR(IF(VLOOKUP($A450,'Download File'!$A:$I,9,FALSE)="Yes",VLOOKUP($A450,'Download File'!$A:$H,8,FALSE),""),"")</f>
        <v/>
      </c>
    </row>
    <row r="451" spans="1:6" x14ac:dyDescent="0.25">
      <c r="C451">
        <v>3163</v>
      </c>
      <c r="D451" t="s">
        <v>46</v>
      </c>
      <c r="E451">
        <v>666.89</v>
      </c>
      <c r="F451" s="2" t="str">
        <f>IFERROR(IF(VLOOKUP($A451,'Download File'!$A:$I,9,FALSE)="Yes",VLOOKUP($A451,'Download File'!$A:$H,8,FALSE),""),"")</f>
        <v/>
      </c>
    </row>
    <row r="452" spans="1:6" x14ac:dyDescent="0.25">
      <c r="C452">
        <v>3165</v>
      </c>
      <c r="D452" t="s">
        <v>527</v>
      </c>
      <c r="E452">
        <v>449.5</v>
      </c>
      <c r="F452" s="2" t="str">
        <f>IFERROR(IF(VLOOKUP($A452,'Download File'!$A:$I,9,FALSE)="Yes",VLOOKUP($A452,'Download File'!$A:$H,8,FALSE),""),"")</f>
        <v/>
      </c>
    </row>
    <row r="453" spans="1:6" x14ac:dyDescent="0.25">
      <c r="C453">
        <v>3278</v>
      </c>
      <c r="D453" t="s">
        <v>802</v>
      </c>
      <c r="E453">
        <v>342.4</v>
      </c>
      <c r="F453" s="2" t="str">
        <f>IFERROR(IF(VLOOKUP($A453,'Download File'!$A:$I,9,FALSE)="Yes",VLOOKUP($A453,'Download File'!$A:$H,8,FALSE),""),"")</f>
        <v/>
      </c>
    </row>
    <row r="454" spans="1:6" x14ac:dyDescent="0.25">
      <c r="C454">
        <v>3279</v>
      </c>
      <c r="D454" t="s">
        <v>803</v>
      </c>
      <c r="E454">
        <v>1706.6100000000001</v>
      </c>
      <c r="F454" s="2" t="str">
        <f>IFERROR(IF(VLOOKUP($A454,'Download File'!$A:$I,9,FALSE)="Yes",VLOOKUP($A454,'Download File'!$A:$H,8,FALSE),""),"")</f>
        <v/>
      </c>
    </row>
    <row r="455" spans="1:6" x14ac:dyDescent="0.25">
      <c r="C455">
        <v>3333</v>
      </c>
      <c r="D455" t="s">
        <v>623</v>
      </c>
      <c r="E455">
        <v>616.38</v>
      </c>
      <c r="F455" s="2" t="str">
        <f>IFERROR(IF(VLOOKUP($A455,'Download File'!$A:$I,9,FALSE)="Yes",VLOOKUP($A455,'Download File'!$A:$H,8,FALSE),""),"")</f>
        <v/>
      </c>
    </row>
    <row r="456" spans="1:6" x14ac:dyDescent="0.25">
      <c r="C456">
        <v>3335</v>
      </c>
      <c r="D456" t="s">
        <v>804</v>
      </c>
      <c r="E456">
        <v>493.2</v>
      </c>
      <c r="F456" s="2" t="str">
        <f>IFERROR(IF(VLOOKUP($A456,'Download File'!$A:$I,9,FALSE)="Yes",VLOOKUP($A456,'Download File'!$A:$H,8,FALSE),""),"")</f>
        <v/>
      </c>
    </row>
    <row r="457" spans="1:6" x14ac:dyDescent="0.25">
      <c r="C457">
        <v>3382</v>
      </c>
      <c r="D457" t="s">
        <v>805</v>
      </c>
      <c r="E457">
        <v>402</v>
      </c>
      <c r="F457" s="2" t="str">
        <f>IFERROR(IF(VLOOKUP($A457,'Download File'!$A:$I,9,FALSE)="Yes",VLOOKUP($A457,'Download File'!$A:$H,8,FALSE),""),"")</f>
        <v/>
      </c>
    </row>
    <row r="458" spans="1:6" x14ac:dyDescent="0.25">
      <c r="C458">
        <v>3483</v>
      </c>
      <c r="D458" t="s">
        <v>806</v>
      </c>
      <c r="E458">
        <v>566.4</v>
      </c>
      <c r="F458" s="2" t="str">
        <f>IFERROR(IF(VLOOKUP($A458,'Download File'!$A:$I,9,FALSE)="Yes",VLOOKUP($A458,'Download File'!$A:$H,8,FALSE),""),"")</f>
        <v/>
      </c>
    </row>
    <row r="459" spans="1:6" x14ac:dyDescent="0.25">
      <c r="C459">
        <v>5028</v>
      </c>
      <c r="D459" t="s">
        <v>810</v>
      </c>
      <c r="E459">
        <v>234.20999999999998</v>
      </c>
      <c r="F459" s="2" t="str">
        <f>IFERROR(IF(VLOOKUP($A459,'Download File'!$A:$I,9,FALSE)="Yes",VLOOKUP($A459,'Download File'!$A:$H,8,FALSE),""),"")</f>
        <v/>
      </c>
    </row>
    <row r="460" spans="1:6" x14ac:dyDescent="0.25">
      <c r="C460">
        <v>5551</v>
      </c>
      <c r="D460" t="s">
        <v>2305</v>
      </c>
      <c r="E460">
        <v>801.05</v>
      </c>
      <c r="F460" s="2" t="str">
        <f>IFERROR(IF(VLOOKUP($A460,'Download File'!$A:$I,9,FALSE)="Yes",VLOOKUP($A460,'Download File'!$A:$H,8,FALSE),""),"")</f>
        <v/>
      </c>
    </row>
    <row r="461" spans="1:6" x14ac:dyDescent="0.25">
      <c r="A461" s="31"/>
      <c r="B461" s="31"/>
      <c r="C461">
        <v>5622</v>
      </c>
      <c r="D461" t="s">
        <v>2885</v>
      </c>
      <c r="E461">
        <v>206.28</v>
      </c>
      <c r="F461" s="2" t="str">
        <f>IFERROR(IF(VLOOKUP($A461,'Download File'!$A:$I,9,FALSE)="Yes",VLOOKUP($A461,'Download File'!$A:$H,8,FALSE),""),"")</f>
        <v/>
      </c>
    </row>
    <row r="462" spans="1:6" x14ac:dyDescent="0.25">
      <c r="A462" t="s">
        <v>2197</v>
      </c>
      <c r="B462" t="s">
        <v>3206</v>
      </c>
      <c r="C462">
        <v>1938</v>
      </c>
      <c r="D462" t="s">
        <v>2202</v>
      </c>
      <c r="E462">
        <v>50.28</v>
      </c>
      <c r="F462" s="2">
        <f>IFERROR(IF(VLOOKUP($A462,'Download File'!$A:$I,9,FALSE)="Yes",VLOOKUP($A462,'Download File'!$A:$H,8,FALSE),""),"")</f>
        <v>0</v>
      </c>
    </row>
    <row r="463" spans="1:6" x14ac:dyDescent="0.25">
      <c r="A463" s="37" t="s">
        <v>1619</v>
      </c>
      <c r="B463" s="37" t="s">
        <v>3140</v>
      </c>
      <c r="C463">
        <v>2439</v>
      </c>
      <c r="D463" t="s">
        <v>1622</v>
      </c>
      <c r="E463">
        <v>388</v>
      </c>
      <c r="F463" s="2">
        <f>IFERROR(IF(VLOOKUP($A463,'Download File'!$A:$I,9,FALSE)="Yes",VLOOKUP($A463,'Download File'!$A:$H,8,FALSE),""),"")</f>
        <v>1.0000000707805157E-2</v>
      </c>
    </row>
    <row r="464" spans="1:6" x14ac:dyDescent="0.25">
      <c r="C464">
        <v>2475</v>
      </c>
      <c r="D464" t="s">
        <v>1623</v>
      </c>
      <c r="E464">
        <v>1206.46</v>
      </c>
      <c r="F464" s="2" t="str">
        <f>IFERROR(IF(VLOOKUP($A464,'Download File'!$A:$I,9,FALSE)="Yes",VLOOKUP($A464,'Download File'!$A:$H,8,FALSE),""),"")</f>
        <v/>
      </c>
    </row>
    <row r="465" spans="1:6" x14ac:dyDescent="0.25">
      <c r="C465">
        <v>2640</v>
      </c>
      <c r="D465" t="s">
        <v>1625</v>
      </c>
      <c r="E465">
        <v>404.75</v>
      </c>
      <c r="F465" s="2" t="str">
        <f>IFERROR(IF(VLOOKUP($A465,'Download File'!$A:$I,9,FALSE)="Yes",VLOOKUP($A465,'Download File'!$A:$H,8,FALSE),""),"")</f>
        <v/>
      </c>
    </row>
    <row r="466" spans="1:6" x14ac:dyDescent="0.25">
      <c r="C466">
        <v>2929</v>
      </c>
      <c r="D466" t="s">
        <v>1145</v>
      </c>
      <c r="E466">
        <v>316.14999999999998</v>
      </c>
      <c r="F466" s="2" t="str">
        <f>IFERROR(IF(VLOOKUP($A466,'Download File'!$A:$I,9,FALSE)="Yes",VLOOKUP($A466,'Download File'!$A:$H,8,FALSE),""),"")</f>
        <v/>
      </c>
    </row>
    <row r="467" spans="1:6" x14ac:dyDescent="0.25">
      <c r="C467">
        <v>3034</v>
      </c>
      <c r="D467" t="s">
        <v>1626</v>
      </c>
      <c r="E467">
        <v>366.2</v>
      </c>
      <c r="F467" s="2" t="str">
        <f>IFERROR(IF(VLOOKUP($A467,'Download File'!$A:$I,9,FALSE)="Yes",VLOOKUP($A467,'Download File'!$A:$H,8,FALSE),""),"")</f>
        <v/>
      </c>
    </row>
    <row r="468" spans="1:6" x14ac:dyDescent="0.25">
      <c r="C468">
        <v>3280</v>
      </c>
      <c r="D468" t="s">
        <v>1627</v>
      </c>
      <c r="E468">
        <v>631.84</v>
      </c>
      <c r="F468" s="2" t="str">
        <f>IFERROR(IF(VLOOKUP($A468,'Download File'!$A:$I,9,FALSE)="Yes",VLOOKUP($A468,'Download File'!$A:$H,8,FALSE),""),"")</f>
        <v/>
      </c>
    </row>
    <row r="469" spans="1:6" x14ac:dyDescent="0.25">
      <c r="C469">
        <v>3337</v>
      </c>
      <c r="D469" t="s">
        <v>898</v>
      </c>
      <c r="E469">
        <v>437.23</v>
      </c>
      <c r="F469" s="2" t="str">
        <f>IFERROR(IF(VLOOKUP($A469,'Download File'!$A:$I,9,FALSE)="Yes",VLOOKUP($A469,'Download File'!$A:$H,8,FALSE),""),"")</f>
        <v/>
      </c>
    </row>
    <row r="470" spans="1:6" x14ac:dyDescent="0.25">
      <c r="C470">
        <v>3434</v>
      </c>
      <c r="D470" t="s">
        <v>1628</v>
      </c>
      <c r="E470">
        <v>889.31</v>
      </c>
      <c r="F470" s="2" t="str">
        <f>IFERROR(IF(VLOOKUP($A470,'Download File'!$A:$I,9,FALSE)="Yes",VLOOKUP($A470,'Download File'!$A:$H,8,FALSE),""),"")</f>
        <v/>
      </c>
    </row>
    <row r="471" spans="1:6" x14ac:dyDescent="0.25">
      <c r="C471">
        <v>3521</v>
      </c>
      <c r="D471" t="s">
        <v>1629</v>
      </c>
      <c r="E471">
        <v>373.88</v>
      </c>
      <c r="F471" s="2" t="str">
        <f>IFERROR(IF(VLOOKUP($A471,'Download File'!$A:$I,9,FALSE)="Yes",VLOOKUP($A471,'Download File'!$A:$H,8,FALSE),""),"")</f>
        <v/>
      </c>
    </row>
    <row r="472" spans="1:6" x14ac:dyDescent="0.25">
      <c r="C472">
        <v>3702</v>
      </c>
      <c r="D472" t="s">
        <v>1633</v>
      </c>
      <c r="E472">
        <v>372.35</v>
      </c>
      <c r="F472" s="2" t="str">
        <f>IFERROR(IF(VLOOKUP($A472,'Download File'!$A:$I,9,FALSE)="Yes",VLOOKUP($A472,'Download File'!$A:$H,8,FALSE),""),"")</f>
        <v/>
      </c>
    </row>
    <row r="473" spans="1:6" x14ac:dyDescent="0.25">
      <c r="C473">
        <v>3741</v>
      </c>
      <c r="D473" t="s">
        <v>2559</v>
      </c>
      <c r="E473">
        <v>1241.3799999999999</v>
      </c>
      <c r="F473" s="2" t="str">
        <f>IFERROR(IF(VLOOKUP($A473,'Download File'!$A:$I,9,FALSE)="Yes",VLOOKUP($A473,'Download File'!$A:$H,8,FALSE),""),"")</f>
        <v/>
      </c>
    </row>
    <row r="474" spans="1:6" x14ac:dyDescent="0.25">
      <c r="C474">
        <v>5229</v>
      </c>
      <c r="D474" t="s">
        <v>1635</v>
      </c>
      <c r="E474">
        <v>297.2</v>
      </c>
      <c r="F474" s="2" t="str">
        <f>IFERROR(IF(VLOOKUP($A474,'Download File'!$A:$I,9,FALSE)="Yes",VLOOKUP($A474,'Download File'!$A:$H,8,FALSE),""),"")</f>
        <v/>
      </c>
    </row>
    <row r="475" spans="1:6" x14ac:dyDescent="0.25">
      <c r="A475" s="31"/>
      <c r="B475" s="31"/>
      <c r="C475">
        <v>5282</v>
      </c>
      <c r="D475" t="s">
        <v>1636</v>
      </c>
      <c r="E475">
        <v>210.64</v>
      </c>
      <c r="F475" s="2" t="str">
        <f>IFERROR(IF(VLOOKUP($A475,'Download File'!$A:$I,9,FALSE)="Yes",VLOOKUP($A475,'Download File'!$A:$H,8,FALSE),""),"")</f>
        <v/>
      </c>
    </row>
    <row r="476" spans="1:6" x14ac:dyDescent="0.25">
      <c r="A476" s="37" t="s">
        <v>1862</v>
      </c>
      <c r="B476" t="s">
        <v>3161</v>
      </c>
      <c r="C476">
        <v>2512</v>
      </c>
      <c r="D476" t="s">
        <v>1863</v>
      </c>
      <c r="E476">
        <v>31.1</v>
      </c>
      <c r="F476" s="2">
        <f>IFERROR(IF(VLOOKUP($A476,'Download File'!$A:$I,9,FALSE)="Yes",VLOOKUP($A476,'Download File'!$A:$H,8,FALSE),""),"")</f>
        <v>-9.9999999983992893E-3</v>
      </c>
    </row>
    <row r="477" spans="1:6" x14ac:dyDescent="0.25">
      <c r="A477" s="31"/>
      <c r="B477" s="31"/>
      <c r="C477">
        <v>2513</v>
      </c>
      <c r="D477" t="s">
        <v>1864</v>
      </c>
      <c r="E477">
        <v>11.81</v>
      </c>
      <c r="F477" s="2" t="str">
        <f>IFERROR(IF(VLOOKUP($A477,'Download File'!$A:$I,9,FALSE)="Yes",VLOOKUP($A477,'Download File'!$A:$H,8,FALSE),""),"")</f>
        <v/>
      </c>
    </row>
    <row r="478" spans="1:6" x14ac:dyDescent="0.25">
      <c r="A478" s="37" t="s">
        <v>91</v>
      </c>
      <c r="B478" s="37" t="s">
        <v>2922</v>
      </c>
      <c r="C478">
        <v>3166</v>
      </c>
      <c r="D478" t="s">
        <v>97</v>
      </c>
      <c r="E478">
        <v>594.15</v>
      </c>
      <c r="F478" s="2">
        <f>IFERROR(IF(VLOOKUP($A478,'Download File'!$A:$I,9,FALSE)="Yes",VLOOKUP($A478,'Download File'!$A:$H,8,FALSE),""),"")</f>
        <v>1.0000000009313226E-2</v>
      </c>
    </row>
    <row r="479" spans="1:6" x14ac:dyDescent="0.25">
      <c r="C479">
        <v>3225</v>
      </c>
      <c r="D479" t="s">
        <v>101</v>
      </c>
      <c r="E479">
        <v>400.9</v>
      </c>
      <c r="F479" s="2" t="str">
        <f>IFERROR(IF(VLOOKUP($A479,'Download File'!$A:$I,9,FALSE)="Yes",VLOOKUP($A479,'Download File'!$A:$H,8,FALSE),""),"")</f>
        <v/>
      </c>
    </row>
    <row r="480" spans="1:6" x14ac:dyDescent="0.25">
      <c r="A480" s="31"/>
      <c r="B480" s="31"/>
      <c r="C480">
        <v>3339</v>
      </c>
      <c r="D480" t="s">
        <v>105</v>
      </c>
      <c r="E480">
        <v>355.67</v>
      </c>
      <c r="F480" s="2" t="str">
        <f>IFERROR(IF(VLOOKUP($A480,'Download File'!$A:$I,9,FALSE)="Yes",VLOOKUP($A480,'Download File'!$A:$H,8,FALSE),""),"")</f>
        <v/>
      </c>
    </row>
    <row r="481" spans="1:6" x14ac:dyDescent="0.25">
      <c r="A481" s="37" t="s">
        <v>1898</v>
      </c>
      <c r="B481" t="s">
        <v>3200</v>
      </c>
      <c r="C481">
        <v>2564</v>
      </c>
      <c r="D481" t="s">
        <v>1899</v>
      </c>
      <c r="E481">
        <v>609.25</v>
      </c>
      <c r="F481" s="2">
        <f>IFERROR(IF(VLOOKUP($A481,'Download File'!$A:$I,9,FALSE)="Yes",VLOOKUP($A481,'Download File'!$A:$H,8,FALSE),""),"")</f>
        <v>250.43000000005122</v>
      </c>
    </row>
    <row r="482" spans="1:6" x14ac:dyDescent="0.25">
      <c r="C482">
        <v>2848</v>
      </c>
      <c r="D482" t="s">
        <v>1900</v>
      </c>
      <c r="E482">
        <v>885.17000000000007</v>
      </c>
      <c r="F482" s="2" t="str">
        <f>IFERROR(IF(VLOOKUP($A482,'Download File'!$A:$I,9,FALSE)="Yes",VLOOKUP($A482,'Download File'!$A:$H,8,FALSE),""),"")</f>
        <v/>
      </c>
    </row>
    <row r="483" spans="1:6" x14ac:dyDescent="0.25">
      <c r="C483">
        <v>3226</v>
      </c>
      <c r="D483" t="s">
        <v>1877</v>
      </c>
      <c r="E483">
        <v>449.8</v>
      </c>
      <c r="F483" s="2" t="str">
        <f>IFERROR(IF(VLOOKUP($A483,'Download File'!$A:$I,9,FALSE)="Yes",VLOOKUP($A483,'Download File'!$A:$H,8,FALSE),""),"")</f>
        <v/>
      </c>
    </row>
    <row r="484" spans="1:6" x14ac:dyDescent="0.25">
      <c r="C484">
        <v>3488</v>
      </c>
      <c r="D484" t="s">
        <v>1901</v>
      </c>
      <c r="E484">
        <v>421.17</v>
      </c>
      <c r="F484" s="2" t="str">
        <f>IFERROR(IF(VLOOKUP($A484,'Download File'!$A:$I,9,FALSE)="Yes",VLOOKUP($A484,'Download File'!$A:$H,8,FALSE),""),"")</f>
        <v/>
      </c>
    </row>
    <row r="485" spans="1:6" x14ac:dyDescent="0.25">
      <c r="A485" s="31"/>
      <c r="B485" s="31"/>
      <c r="C485">
        <v>3635</v>
      </c>
      <c r="D485" t="s">
        <v>1902</v>
      </c>
      <c r="E485">
        <v>383.2</v>
      </c>
      <c r="F485" s="2" t="str">
        <f>IFERROR(IF(VLOOKUP($A485,'Download File'!$A:$I,9,FALSE)="Yes",VLOOKUP($A485,'Download File'!$A:$H,8,FALSE),""),"")</f>
        <v/>
      </c>
    </row>
    <row r="486" spans="1:6" x14ac:dyDescent="0.25">
      <c r="A486" t="s">
        <v>44</v>
      </c>
      <c r="B486" t="s">
        <v>2919</v>
      </c>
      <c r="C486">
        <v>2326</v>
      </c>
      <c r="D486" t="s">
        <v>45</v>
      </c>
      <c r="E486">
        <v>472.8</v>
      </c>
      <c r="F486" s="2">
        <f>IFERROR(IF(VLOOKUP($A486,'Download File'!$A:$I,9,FALSE)="Yes",VLOOKUP($A486,'Download File'!$A:$H,8,FALSE),""),"")</f>
        <v>-239.20000000018626</v>
      </c>
    </row>
    <row r="487" spans="1:6" x14ac:dyDescent="0.25">
      <c r="C487">
        <v>2394</v>
      </c>
      <c r="D487" t="s">
        <v>46</v>
      </c>
      <c r="E487">
        <v>868.95</v>
      </c>
      <c r="F487" s="2" t="str">
        <f>IFERROR(IF(VLOOKUP($A487,'Download File'!$A:$I,9,FALSE)="Yes",VLOOKUP($A487,'Download File'!$A:$H,8,FALSE),""),"")</f>
        <v/>
      </c>
    </row>
    <row r="488" spans="1:6" x14ac:dyDescent="0.25">
      <c r="C488">
        <v>2659</v>
      </c>
      <c r="D488" t="s">
        <v>47</v>
      </c>
      <c r="E488">
        <v>502.85</v>
      </c>
      <c r="F488" s="2" t="str">
        <f>IFERROR(IF(VLOOKUP($A488,'Download File'!$A:$I,9,FALSE)="Yes",VLOOKUP($A488,'Download File'!$A:$H,8,FALSE),""),"")</f>
        <v/>
      </c>
    </row>
    <row r="489" spans="1:6" x14ac:dyDescent="0.25">
      <c r="C489">
        <v>2795</v>
      </c>
      <c r="D489" t="s">
        <v>49</v>
      </c>
      <c r="E489">
        <v>1892.8</v>
      </c>
      <c r="F489" s="2" t="str">
        <f>IFERROR(IF(VLOOKUP($A489,'Download File'!$A:$I,9,FALSE)="Yes",VLOOKUP($A489,'Download File'!$A:$H,8,FALSE),""),"")</f>
        <v/>
      </c>
    </row>
    <row r="490" spans="1:6" x14ac:dyDescent="0.25">
      <c r="C490">
        <v>2932</v>
      </c>
      <c r="D490" t="s">
        <v>50</v>
      </c>
      <c r="E490">
        <v>602.14</v>
      </c>
      <c r="F490" s="2" t="str">
        <f>IFERROR(IF(VLOOKUP($A490,'Download File'!$A:$I,9,FALSE)="Yes",VLOOKUP($A490,'Download File'!$A:$H,8,FALSE),""),"")</f>
        <v/>
      </c>
    </row>
    <row r="491" spans="1:6" x14ac:dyDescent="0.25">
      <c r="C491">
        <v>3169</v>
      </c>
      <c r="D491" t="s">
        <v>51</v>
      </c>
      <c r="E491">
        <v>946.69</v>
      </c>
      <c r="F491" s="2" t="str">
        <f>IFERROR(IF(VLOOKUP($A491,'Download File'!$A:$I,9,FALSE)="Yes",VLOOKUP($A491,'Download File'!$A:$H,8,FALSE),""),"")</f>
        <v/>
      </c>
    </row>
    <row r="492" spans="1:6" x14ac:dyDescent="0.25">
      <c r="C492">
        <v>3227</v>
      </c>
      <c r="D492" t="s">
        <v>52</v>
      </c>
      <c r="E492">
        <v>597.47</v>
      </c>
      <c r="F492" s="2" t="str">
        <f>IFERROR(IF(VLOOKUP($A492,'Download File'!$A:$I,9,FALSE)="Yes",VLOOKUP($A492,'Download File'!$A:$H,8,FALSE),""),"")</f>
        <v/>
      </c>
    </row>
    <row r="493" spans="1:6" x14ac:dyDescent="0.25">
      <c r="C493">
        <v>3439</v>
      </c>
      <c r="D493" t="s">
        <v>53</v>
      </c>
      <c r="E493">
        <v>589.99</v>
      </c>
      <c r="F493" s="2" t="str">
        <f>IFERROR(IF(VLOOKUP($A493,'Download File'!$A:$I,9,FALSE)="Yes",VLOOKUP($A493,'Download File'!$A:$H,8,FALSE),""),"")</f>
        <v/>
      </c>
    </row>
    <row r="494" spans="1:6" x14ac:dyDescent="0.25">
      <c r="C494">
        <v>3525</v>
      </c>
      <c r="D494" t="s">
        <v>54</v>
      </c>
      <c r="E494">
        <v>555.30000000000007</v>
      </c>
      <c r="F494" s="2" t="str">
        <f>IFERROR(IF(VLOOKUP($A494,'Download File'!$A:$I,9,FALSE)="Yes",VLOOKUP($A494,'Download File'!$A:$H,8,FALSE),""),"")</f>
        <v/>
      </c>
    </row>
    <row r="495" spans="1:6" x14ac:dyDescent="0.25">
      <c r="C495">
        <v>3669</v>
      </c>
      <c r="D495" t="s">
        <v>55</v>
      </c>
      <c r="E495">
        <v>385</v>
      </c>
      <c r="F495" s="2" t="str">
        <f>IFERROR(IF(VLOOKUP($A495,'Download File'!$A:$I,9,FALSE)="Yes",VLOOKUP($A495,'Download File'!$A:$H,8,FALSE),""),"")</f>
        <v/>
      </c>
    </row>
    <row r="496" spans="1:6" x14ac:dyDescent="0.25">
      <c r="C496">
        <v>3825</v>
      </c>
      <c r="D496" t="s">
        <v>57</v>
      </c>
      <c r="E496">
        <v>556.6</v>
      </c>
      <c r="F496" s="2" t="str">
        <f>IFERROR(IF(VLOOKUP($A496,'Download File'!$A:$I,9,FALSE)="Yes",VLOOKUP($A496,'Download File'!$A:$H,8,FALSE),""),"")</f>
        <v/>
      </c>
    </row>
    <row r="497" spans="1:6" x14ac:dyDescent="0.25">
      <c r="C497">
        <v>4385</v>
      </c>
      <c r="D497" t="s">
        <v>60</v>
      </c>
      <c r="E497">
        <v>930.88</v>
      </c>
      <c r="F497" s="2" t="str">
        <f>IFERROR(IF(VLOOKUP($A497,'Download File'!$A:$I,9,FALSE)="Yes",VLOOKUP($A497,'Download File'!$A:$H,8,FALSE),""),"")</f>
        <v/>
      </c>
    </row>
    <row r="498" spans="1:6" x14ac:dyDescent="0.25">
      <c r="C498">
        <v>4417</v>
      </c>
      <c r="D498" t="s">
        <v>61</v>
      </c>
      <c r="E498">
        <v>444.5</v>
      </c>
      <c r="F498" s="2" t="str">
        <f>IFERROR(IF(VLOOKUP($A498,'Download File'!$A:$I,9,FALSE)="Yes",VLOOKUP($A498,'Download File'!$A:$H,8,FALSE),""),"")</f>
        <v/>
      </c>
    </row>
    <row r="499" spans="1:6" x14ac:dyDescent="0.25">
      <c r="C499">
        <v>4462</v>
      </c>
      <c r="D499" t="s">
        <v>62</v>
      </c>
      <c r="E499">
        <v>921.56</v>
      </c>
      <c r="F499" s="2" t="str">
        <f>IFERROR(IF(VLOOKUP($A499,'Download File'!$A:$I,9,FALSE)="Yes",VLOOKUP($A499,'Download File'!$A:$H,8,FALSE),""),"")</f>
        <v/>
      </c>
    </row>
    <row r="500" spans="1:6" x14ac:dyDescent="0.25">
      <c r="C500">
        <v>5037</v>
      </c>
      <c r="D500" t="s">
        <v>65</v>
      </c>
      <c r="E500">
        <v>1604.16</v>
      </c>
      <c r="F500" s="2" t="str">
        <f>IFERROR(IF(VLOOKUP($A500,'Download File'!$A:$I,9,FALSE)="Yes",VLOOKUP($A500,'Download File'!$A:$H,8,FALSE),""),"")</f>
        <v/>
      </c>
    </row>
    <row r="501" spans="1:6" x14ac:dyDescent="0.25">
      <c r="C501">
        <v>5082</v>
      </c>
      <c r="D501" t="s">
        <v>67</v>
      </c>
      <c r="E501">
        <v>334.8</v>
      </c>
      <c r="F501" s="2" t="str">
        <f>IFERROR(IF(VLOOKUP($A501,'Download File'!$A:$I,9,FALSE)="Yes",VLOOKUP($A501,'Download File'!$A:$H,8,FALSE),""),"")</f>
        <v/>
      </c>
    </row>
    <row r="502" spans="1:6" x14ac:dyDescent="0.25">
      <c r="C502">
        <v>5522</v>
      </c>
      <c r="D502" t="s">
        <v>2790</v>
      </c>
      <c r="E502">
        <v>90.21</v>
      </c>
      <c r="F502" s="2" t="str">
        <f>IFERROR(IF(VLOOKUP($A502,'Download File'!$A:$I,9,FALSE)="Yes",VLOOKUP($A502,'Download File'!$A:$H,8,FALSE),""),"")</f>
        <v/>
      </c>
    </row>
    <row r="503" spans="1:6" x14ac:dyDescent="0.25">
      <c r="A503" s="31"/>
      <c r="B503" s="31"/>
      <c r="C503">
        <v>5733</v>
      </c>
      <c r="D503" t="s">
        <v>48</v>
      </c>
      <c r="E503">
        <v>454.46000000000004</v>
      </c>
      <c r="F503" s="2" t="str">
        <f>IFERROR(IF(VLOOKUP($A503,'Download File'!$A:$I,9,FALSE)="Yes",VLOOKUP($A503,'Download File'!$A:$H,8,FALSE),""),"")</f>
        <v/>
      </c>
    </row>
    <row r="504" spans="1:6" x14ac:dyDescent="0.25">
      <c r="A504" s="37" t="s">
        <v>910</v>
      </c>
      <c r="B504" s="37" t="s">
        <v>3026</v>
      </c>
      <c r="C504">
        <v>2797</v>
      </c>
      <c r="D504" t="s">
        <v>912</v>
      </c>
      <c r="E504">
        <v>1709.1</v>
      </c>
      <c r="F504" s="2">
        <f>IFERROR(IF(VLOOKUP($A504,'Download File'!$A:$I,9,FALSE)="Yes",VLOOKUP($A504,'Download File'!$A:$H,8,FALSE),""),"")</f>
        <v>250.39999999850988</v>
      </c>
    </row>
    <row r="505" spans="1:6" x14ac:dyDescent="0.25">
      <c r="C505">
        <v>2851</v>
      </c>
      <c r="D505" t="s">
        <v>913</v>
      </c>
      <c r="E505">
        <v>368.88</v>
      </c>
      <c r="F505" s="2" t="str">
        <f>IFERROR(IF(VLOOKUP($A505,'Download File'!$A:$I,9,FALSE)="Yes",VLOOKUP($A505,'Download File'!$A:$H,8,FALSE),""),"")</f>
        <v/>
      </c>
    </row>
    <row r="506" spans="1:6" x14ac:dyDescent="0.25">
      <c r="C506">
        <v>3233</v>
      </c>
      <c r="D506" t="s">
        <v>914</v>
      </c>
      <c r="E506">
        <v>659.02</v>
      </c>
      <c r="F506" s="2" t="str">
        <f>IFERROR(IF(VLOOKUP($A506,'Download File'!$A:$I,9,FALSE)="Yes",VLOOKUP($A506,'Download File'!$A:$H,8,FALSE),""),"")</f>
        <v/>
      </c>
    </row>
    <row r="507" spans="1:6" x14ac:dyDescent="0.25">
      <c r="C507">
        <v>3388</v>
      </c>
      <c r="D507" t="s">
        <v>915</v>
      </c>
      <c r="E507">
        <v>441.26</v>
      </c>
      <c r="F507" s="2" t="str">
        <f>IFERROR(IF(VLOOKUP($A507,'Download File'!$A:$I,9,FALSE)="Yes",VLOOKUP($A507,'Download File'!$A:$H,8,FALSE),""),"")</f>
        <v/>
      </c>
    </row>
    <row r="508" spans="1:6" x14ac:dyDescent="0.25">
      <c r="C508">
        <v>3389</v>
      </c>
      <c r="D508" t="s">
        <v>916</v>
      </c>
      <c r="E508">
        <v>501.1</v>
      </c>
      <c r="F508" s="2" t="str">
        <f>IFERROR(IF(VLOOKUP($A508,'Download File'!$A:$I,9,FALSE)="Yes",VLOOKUP($A508,'Download File'!$A:$H,8,FALSE),""),"")</f>
        <v/>
      </c>
    </row>
    <row r="509" spans="1:6" x14ac:dyDescent="0.25">
      <c r="C509">
        <v>3491</v>
      </c>
      <c r="D509" t="s">
        <v>917</v>
      </c>
      <c r="E509">
        <v>462.09</v>
      </c>
      <c r="F509" s="2" t="str">
        <f>IFERROR(IF(VLOOKUP($A509,'Download File'!$A:$I,9,FALSE)="Yes",VLOOKUP($A509,'Download File'!$A:$H,8,FALSE),""),"")</f>
        <v/>
      </c>
    </row>
    <row r="510" spans="1:6" x14ac:dyDescent="0.25">
      <c r="C510">
        <v>3593</v>
      </c>
      <c r="D510" t="s">
        <v>919</v>
      </c>
      <c r="E510">
        <v>332.34</v>
      </c>
      <c r="F510" s="2" t="str">
        <f>IFERROR(IF(VLOOKUP($A510,'Download File'!$A:$I,9,FALSE)="Yes",VLOOKUP($A510,'Download File'!$A:$H,8,FALSE),""),"")</f>
        <v/>
      </c>
    </row>
    <row r="511" spans="1:6" x14ac:dyDescent="0.25">
      <c r="C511">
        <v>3677</v>
      </c>
      <c r="D511" t="s">
        <v>922</v>
      </c>
      <c r="E511">
        <v>341.55</v>
      </c>
      <c r="F511" s="2" t="str">
        <f>IFERROR(IF(VLOOKUP($A511,'Download File'!$A:$I,9,FALSE)="Yes",VLOOKUP($A511,'Download File'!$A:$H,8,FALSE),""),"")</f>
        <v/>
      </c>
    </row>
    <row r="512" spans="1:6" x14ac:dyDescent="0.25">
      <c r="C512">
        <v>3764</v>
      </c>
      <c r="D512" t="s">
        <v>926</v>
      </c>
      <c r="E512">
        <v>778.49</v>
      </c>
      <c r="F512" s="2" t="str">
        <f>IFERROR(IF(VLOOKUP($A512,'Download File'!$A:$I,9,FALSE)="Yes",VLOOKUP($A512,'Download File'!$A:$H,8,FALSE),""),"")</f>
        <v/>
      </c>
    </row>
    <row r="513" spans="3:6" x14ac:dyDescent="0.25">
      <c r="C513">
        <v>4294</v>
      </c>
      <c r="D513" t="s">
        <v>931</v>
      </c>
      <c r="E513">
        <v>452.07</v>
      </c>
      <c r="F513" s="2" t="str">
        <f>IFERROR(IF(VLOOKUP($A513,'Download File'!$A:$I,9,FALSE)="Yes",VLOOKUP($A513,'Download File'!$A:$H,8,FALSE),""),"")</f>
        <v/>
      </c>
    </row>
    <row r="514" spans="3:6" x14ac:dyDescent="0.25">
      <c r="C514">
        <v>4345</v>
      </c>
      <c r="D514" t="s">
        <v>933</v>
      </c>
      <c r="E514">
        <v>387.67</v>
      </c>
      <c r="F514" s="2" t="str">
        <f>IFERROR(IF(VLOOKUP($A514,'Download File'!$A:$I,9,FALSE)="Yes",VLOOKUP($A514,'Download File'!$A:$H,8,FALSE),""),"")</f>
        <v/>
      </c>
    </row>
    <row r="515" spans="3:6" x14ac:dyDescent="0.25">
      <c r="C515">
        <v>4356</v>
      </c>
      <c r="D515" t="s">
        <v>935</v>
      </c>
      <c r="E515">
        <v>480.3</v>
      </c>
      <c r="F515" s="2" t="str">
        <f>IFERROR(IF(VLOOKUP($A515,'Download File'!$A:$I,9,FALSE)="Yes",VLOOKUP($A515,'Download File'!$A:$H,8,FALSE),""),"")</f>
        <v/>
      </c>
    </row>
    <row r="516" spans="3:6" x14ac:dyDescent="0.25">
      <c r="C516">
        <v>4413</v>
      </c>
      <c r="D516" t="s">
        <v>936</v>
      </c>
      <c r="E516">
        <v>322.5</v>
      </c>
      <c r="F516" s="2" t="str">
        <f>IFERROR(IF(VLOOKUP($A516,'Download File'!$A:$I,9,FALSE)="Yes",VLOOKUP($A516,'Download File'!$A:$H,8,FALSE),""),"")</f>
        <v/>
      </c>
    </row>
    <row r="517" spans="3:6" x14ac:dyDescent="0.25">
      <c r="C517">
        <v>4440</v>
      </c>
      <c r="D517" t="s">
        <v>938</v>
      </c>
      <c r="E517">
        <v>912.3</v>
      </c>
      <c r="F517" s="2" t="str">
        <f>IFERROR(IF(VLOOKUP($A517,'Download File'!$A:$I,9,FALSE)="Yes",VLOOKUP($A517,'Download File'!$A:$H,8,FALSE),""),"")</f>
        <v/>
      </c>
    </row>
    <row r="518" spans="3:6" x14ac:dyDescent="0.25">
      <c r="C518">
        <v>4465</v>
      </c>
      <c r="D518" t="s">
        <v>939</v>
      </c>
      <c r="E518">
        <v>388.55</v>
      </c>
      <c r="F518" s="2" t="str">
        <f>IFERROR(IF(VLOOKUP($A518,'Download File'!$A:$I,9,FALSE)="Yes",VLOOKUP($A518,'Download File'!$A:$H,8,FALSE),""),"")</f>
        <v/>
      </c>
    </row>
    <row r="519" spans="3:6" x14ac:dyDescent="0.25">
      <c r="C519">
        <v>4489</v>
      </c>
      <c r="D519" t="s">
        <v>942</v>
      </c>
      <c r="E519">
        <v>322.2</v>
      </c>
      <c r="F519" s="2" t="str">
        <f>IFERROR(IF(VLOOKUP($A519,'Download File'!$A:$I,9,FALSE)="Yes",VLOOKUP($A519,'Download File'!$A:$H,8,FALSE),""),"")</f>
        <v/>
      </c>
    </row>
    <row r="520" spans="3:6" x14ac:dyDescent="0.25">
      <c r="C520">
        <v>4520</v>
      </c>
      <c r="D520" t="s">
        <v>944</v>
      </c>
      <c r="E520">
        <v>417.1</v>
      </c>
      <c r="F520" s="2" t="str">
        <f>IFERROR(IF(VLOOKUP($A520,'Download File'!$A:$I,9,FALSE)="Yes",VLOOKUP($A520,'Download File'!$A:$H,8,FALSE),""),"")</f>
        <v/>
      </c>
    </row>
    <row r="521" spans="3:6" x14ac:dyDescent="0.25">
      <c r="C521">
        <v>4545</v>
      </c>
      <c r="D521" t="s">
        <v>945</v>
      </c>
      <c r="E521">
        <v>319.10000000000002</v>
      </c>
      <c r="F521" s="2" t="str">
        <f>IFERROR(IF(VLOOKUP($A521,'Download File'!$A:$I,9,FALSE)="Yes",VLOOKUP($A521,'Download File'!$A:$H,8,FALSE),""),"")</f>
        <v/>
      </c>
    </row>
    <row r="522" spans="3:6" x14ac:dyDescent="0.25">
      <c r="C522">
        <v>4581</v>
      </c>
      <c r="D522" t="s">
        <v>946</v>
      </c>
      <c r="E522">
        <v>468.2</v>
      </c>
      <c r="F522" s="2" t="str">
        <f>IFERROR(IF(VLOOKUP($A522,'Download File'!$A:$I,9,FALSE)="Yes",VLOOKUP($A522,'Download File'!$A:$H,8,FALSE),""),"")</f>
        <v/>
      </c>
    </row>
    <row r="523" spans="3:6" x14ac:dyDescent="0.25">
      <c r="C523">
        <v>5016</v>
      </c>
      <c r="D523" t="s">
        <v>947</v>
      </c>
      <c r="E523">
        <v>838.1</v>
      </c>
      <c r="F523" s="2" t="str">
        <f>IFERROR(IF(VLOOKUP($A523,'Download File'!$A:$I,9,FALSE)="Yes",VLOOKUP($A523,'Download File'!$A:$H,8,FALSE),""),"")</f>
        <v/>
      </c>
    </row>
    <row r="524" spans="3:6" x14ac:dyDescent="0.25">
      <c r="C524">
        <v>5178</v>
      </c>
      <c r="D524" t="s">
        <v>648</v>
      </c>
      <c r="E524">
        <v>433.1</v>
      </c>
      <c r="F524" s="2" t="str">
        <f>IFERROR(IF(VLOOKUP($A524,'Download File'!$A:$I,9,FALSE)="Yes",VLOOKUP($A524,'Download File'!$A:$H,8,FALSE),""),"")</f>
        <v/>
      </c>
    </row>
    <row r="525" spans="3:6" x14ac:dyDescent="0.25">
      <c r="C525">
        <v>5275</v>
      </c>
      <c r="D525" t="s">
        <v>948</v>
      </c>
      <c r="E525">
        <v>424.87</v>
      </c>
      <c r="F525" s="2" t="str">
        <f>IFERROR(IF(VLOOKUP($A525,'Download File'!$A:$I,9,FALSE)="Yes",VLOOKUP($A525,'Download File'!$A:$H,8,FALSE),""),"")</f>
        <v/>
      </c>
    </row>
    <row r="526" spans="3:6" x14ac:dyDescent="0.25">
      <c r="C526">
        <v>5440</v>
      </c>
      <c r="D526" t="s">
        <v>949</v>
      </c>
      <c r="E526">
        <v>76.900000000000006</v>
      </c>
      <c r="F526" s="2" t="str">
        <f>IFERROR(IF(VLOOKUP($A526,'Download File'!$A:$I,9,FALSE)="Yes",VLOOKUP($A526,'Download File'!$A:$H,8,FALSE),""),"")</f>
        <v/>
      </c>
    </row>
    <row r="527" spans="3:6" x14ac:dyDescent="0.25">
      <c r="C527">
        <v>5677</v>
      </c>
      <c r="D527" t="s">
        <v>2888</v>
      </c>
      <c r="E527">
        <v>630.1</v>
      </c>
      <c r="F527" s="2" t="str">
        <f>IFERROR(IF(VLOOKUP($A527,'Download File'!$A:$I,9,FALSE)="Yes",VLOOKUP($A527,'Download File'!$A:$H,8,FALSE),""),"")</f>
        <v/>
      </c>
    </row>
    <row r="528" spans="3:6" x14ac:dyDescent="0.25">
      <c r="C528">
        <v>5729</v>
      </c>
      <c r="D528" t="s">
        <v>3278</v>
      </c>
      <c r="E528">
        <v>162.23999999999998</v>
      </c>
      <c r="F528" s="2" t="str">
        <f>IFERROR(IF(VLOOKUP($A528,'Download File'!$A:$I,9,FALSE)="Yes",VLOOKUP($A528,'Download File'!$A:$H,8,FALSE),""),"")</f>
        <v/>
      </c>
    </row>
    <row r="529" spans="1:6" x14ac:dyDescent="0.25">
      <c r="A529" s="31"/>
      <c r="B529" s="31"/>
      <c r="C529">
        <v>5738</v>
      </c>
      <c r="D529" t="s">
        <v>3333</v>
      </c>
      <c r="E529">
        <v>789.38</v>
      </c>
      <c r="F529" s="2" t="str">
        <f>IFERROR(IF(VLOOKUP($A529,'Download File'!$A:$I,9,FALSE)="Yes",VLOOKUP($A529,'Download File'!$A:$H,8,FALSE),""),"")</f>
        <v/>
      </c>
    </row>
    <row r="530" spans="1:6" x14ac:dyDescent="0.25">
      <c r="A530" s="32" t="s">
        <v>559</v>
      </c>
      <c r="B530" s="32" t="s">
        <v>3070</v>
      </c>
      <c r="C530">
        <v>1986</v>
      </c>
      <c r="D530" t="s">
        <v>560</v>
      </c>
      <c r="E530">
        <v>532.62</v>
      </c>
      <c r="F530" s="2">
        <f>IFERROR(IF(VLOOKUP($A530,'Download File'!$A:$I,9,FALSE)="Yes",VLOOKUP($A530,'Download File'!$A:$H,8,FALSE),""),"")</f>
        <v>0</v>
      </c>
    </row>
    <row r="531" spans="1:6" x14ac:dyDescent="0.25">
      <c r="A531" s="31" t="s">
        <v>2390</v>
      </c>
      <c r="B531" s="31" t="s">
        <v>3136</v>
      </c>
      <c r="C531">
        <v>5380</v>
      </c>
      <c r="D531" t="s">
        <v>2391</v>
      </c>
      <c r="E531">
        <v>331.2</v>
      </c>
      <c r="F531" s="2">
        <f>IFERROR(IF(VLOOKUP($A531,'Download File'!$A:$I,9,FALSE)="Yes",VLOOKUP($A531,'Download File'!$A:$H,8,FALSE),""),"")</f>
        <v>0</v>
      </c>
    </row>
    <row r="532" spans="1:6" x14ac:dyDescent="0.25">
      <c r="A532" s="32" t="s">
        <v>2409</v>
      </c>
      <c r="B532" t="s">
        <v>3246</v>
      </c>
      <c r="C532">
        <v>5468</v>
      </c>
      <c r="D532" t="s">
        <v>2410</v>
      </c>
      <c r="E532">
        <v>150.78</v>
      </c>
      <c r="F532" s="2">
        <f>IFERROR(IF(VLOOKUP($A532,'Download File'!$A:$I,9,FALSE)="Yes",VLOOKUP($A532,'Download File'!$A:$H,8,FALSE),""),"")</f>
        <v>-9.9999999947613105E-3</v>
      </c>
    </row>
    <row r="533" spans="1:6" x14ac:dyDescent="0.25">
      <c r="A533" s="31" t="s">
        <v>2413</v>
      </c>
      <c r="B533" t="s">
        <v>3243</v>
      </c>
      <c r="C533">
        <v>5517</v>
      </c>
      <c r="D533" t="s">
        <v>2856</v>
      </c>
      <c r="E533">
        <v>482.1</v>
      </c>
      <c r="F533" s="2">
        <f>IFERROR(IF(VLOOKUP($A533,'Download File'!$A:$I,9,FALSE)="Yes",VLOOKUP($A533,'Download File'!$A:$H,8,FALSE),""),"")</f>
        <v>0</v>
      </c>
    </row>
    <row r="534" spans="1:6" x14ac:dyDescent="0.25">
      <c r="A534" t="s">
        <v>2784</v>
      </c>
      <c r="B534" t="s">
        <v>3244</v>
      </c>
      <c r="C534">
        <v>5608</v>
      </c>
      <c r="D534" t="s">
        <v>2858</v>
      </c>
      <c r="E534">
        <v>311.60000000000002</v>
      </c>
      <c r="F534" s="2">
        <f>IFERROR(IF(VLOOKUP($A534,'Download File'!$A:$I,9,FALSE)="Yes",VLOOKUP($A534,'Download File'!$A:$H,8,FALSE),""),"")</f>
        <v>0</v>
      </c>
    </row>
    <row r="535" spans="1:6" x14ac:dyDescent="0.25">
      <c r="A535" t="s">
        <v>2859</v>
      </c>
      <c r="B535" t="s">
        <v>3304</v>
      </c>
      <c r="C535">
        <v>5662</v>
      </c>
      <c r="D535" t="s">
        <v>3305</v>
      </c>
      <c r="E535">
        <v>163.82999999999998</v>
      </c>
      <c r="F535" s="2">
        <f>IFERROR(IF(VLOOKUP($A535,'Download File'!$A:$I,9,FALSE)="Yes",VLOOKUP($A535,'Download File'!$A:$H,8,FALSE),""),"")</f>
        <v>0</v>
      </c>
    </row>
    <row r="536" spans="1:6" x14ac:dyDescent="0.25">
      <c r="A536" t="s">
        <v>3251</v>
      </c>
      <c r="B536" t="s">
        <v>3330</v>
      </c>
      <c r="C536">
        <v>5736</v>
      </c>
      <c r="D536" t="s">
        <v>3331</v>
      </c>
      <c r="E536">
        <v>124.4</v>
      </c>
      <c r="F536" s="2">
        <f>IFERROR(IF(VLOOKUP($A536,'Download File'!$A:$I,9,FALSE)="Yes",VLOOKUP($A536,'Download File'!$A:$H,8,FALSE),""),"")</f>
        <v>0</v>
      </c>
    </row>
    <row r="537" spans="1:6" x14ac:dyDescent="0.25">
      <c r="A537" t="s">
        <v>194</v>
      </c>
      <c r="B537" t="s">
        <v>2929</v>
      </c>
      <c r="C537">
        <v>1737</v>
      </c>
      <c r="D537" t="s">
        <v>195</v>
      </c>
      <c r="E537">
        <v>100.93</v>
      </c>
      <c r="F537" s="2">
        <f>IFERROR(IF(VLOOKUP($A537,'Download File'!$A:$I,9,FALSE)="Yes",VLOOKUP($A537,'Download File'!$A:$H,8,FALSE),""),"")</f>
        <v>-125.23999999999069</v>
      </c>
    </row>
    <row r="538" spans="1:6" x14ac:dyDescent="0.25">
      <c r="C538">
        <v>2613</v>
      </c>
      <c r="D538" t="s">
        <v>197</v>
      </c>
      <c r="E538">
        <v>307.7</v>
      </c>
      <c r="F538" s="2" t="str">
        <f>IFERROR(IF(VLOOKUP($A538,'Download File'!$A:$I,9,FALSE)="Yes",VLOOKUP($A538,'Download File'!$A:$H,8,FALSE),""),"")</f>
        <v/>
      </c>
    </row>
    <row r="539" spans="1:6" x14ac:dyDescent="0.25">
      <c r="C539">
        <v>2853</v>
      </c>
      <c r="D539" t="s">
        <v>2795</v>
      </c>
      <c r="E539">
        <v>396.4</v>
      </c>
      <c r="F539" s="2" t="str">
        <f>IFERROR(IF(VLOOKUP($A539,'Download File'!$A:$I,9,FALSE)="Yes",VLOOKUP($A539,'Download File'!$A:$H,8,FALSE),""),"")</f>
        <v/>
      </c>
    </row>
    <row r="540" spans="1:6" x14ac:dyDescent="0.25">
      <c r="C540">
        <v>3108</v>
      </c>
      <c r="D540" t="s">
        <v>198</v>
      </c>
      <c r="E540">
        <v>308.39999999999998</v>
      </c>
      <c r="F540" s="2" t="str">
        <f>IFERROR(IF(VLOOKUP($A540,'Download File'!$A:$I,9,FALSE)="Yes",VLOOKUP($A540,'Download File'!$A:$H,8,FALSE),""),"")</f>
        <v/>
      </c>
    </row>
    <row r="541" spans="1:6" x14ac:dyDescent="0.25">
      <c r="C541">
        <v>3109</v>
      </c>
      <c r="D541" t="s">
        <v>199</v>
      </c>
      <c r="E541">
        <v>1195.6099999999999</v>
      </c>
      <c r="F541" s="2" t="str">
        <f>IFERROR(IF(VLOOKUP($A541,'Download File'!$A:$I,9,FALSE)="Yes",VLOOKUP($A541,'Download File'!$A:$H,8,FALSE),""),"")</f>
        <v/>
      </c>
    </row>
    <row r="542" spans="1:6" x14ac:dyDescent="0.25">
      <c r="C542">
        <v>3171</v>
      </c>
      <c r="D542" t="s">
        <v>200</v>
      </c>
      <c r="E542">
        <v>231.1</v>
      </c>
      <c r="F542" s="2" t="str">
        <f>IFERROR(IF(VLOOKUP($A542,'Download File'!$A:$I,9,FALSE)="Yes",VLOOKUP($A542,'Download File'!$A:$H,8,FALSE),""),"")</f>
        <v/>
      </c>
    </row>
    <row r="543" spans="1:6" x14ac:dyDescent="0.25">
      <c r="C543">
        <v>3641</v>
      </c>
      <c r="D543" t="s">
        <v>201</v>
      </c>
      <c r="E543">
        <v>474.6</v>
      </c>
      <c r="F543" s="2" t="str">
        <f>IFERROR(IF(VLOOKUP($A543,'Download File'!$A:$I,9,FALSE)="Yes",VLOOKUP($A543,'Download File'!$A:$H,8,FALSE),""),"")</f>
        <v/>
      </c>
    </row>
    <row r="544" spans="1:6" x14ac:dyDescent="0.25">
      <c r="A544" s="31"/>
      <c r="B544" s="31"/>
      <c r="C544">
        <v>4441</v>
      </c>
      <c r="D544" t="s">
        <v>204</v>
      </c>
      <c r="E544">
        <v>801.44</v>
      </c>
      <c r="F544" s="2" t="str">
        <f>IFERROR(IF(VLOOKUP($A544,'Download File'!$A:$I,9,FALSE)="Yes",VLOOKUP($A544,'Download File'!$A:$H,8,FALSE),""),"")</f>
        <v/>
      </c>
    </row>
    <row r="545" spans="1:6" x14ac:dyDescent="0.25">
      <c r="A545" s="37" t="s">
        <v>1297</v>
      </c>
      <c r="B545" s="37" t="s">
        <v>3081</v>
      </c>
      <c r="C545">
        <v>2798</v>
      </c>
      <c r="D545" t="s">
        <v>1301</v>
      </c>
      <c r="E545">
        <v>268.52</v>
      </c>
      <c r="F545" s="2">
        <f>IFERROR(IF(VLOOKUP($A545,'Download File'!$A:$I,9,FALSE)="Yes",VLOOKUP($A545,'Download File'!$A:$H,8,FALSE),""),"")</f>
        <v>-128.96999999998661</v>
      </c>
    </row>
    <row r="546" spans="1:6" x14ac:dyDescent="0.25">
      <c r="A546" s="31"/>
      <c r="B546" s="31"/>
      <c r="C546">
        <v>5546</v>
      </c>
      <c r="D546" t="s">
        <v>785</v>
      </c>
      <c r="E546">
        <v>52.44</v>
      </c>
      <c r="F546" s="2" t="str">
        <f>IFERROR(IF(VLOOKUP($A546,'Download File'!$A:$I,9,FALSE)="Yes",VLOOKUP($A546,'Download File'!$A:$H,8,FALSE),""),"")</f>
        <v/>
      </c>
    </row>
    <row r="547" spans="1:6" x14ac:dyDescent="0.25">
      <c r="A547" t="s">
        <v>270</v>
      </c>
      <c r="B547" t="s">
        <v>2942</v>
      </c>
      <c r="C547">
        <v>3791</v>
      </c>
      <c r="D547" t="s">
        <v>2455</v>
      </c>
      <c r="E547">
        <v>581.83000000000004</v>
      </c>
      <c r="F547" s="2">
        <f>IFERROR(IF(VLOOKUP($A547,'Download File'!$A:$I,9,FALSE)="Yes",VLOOKUP($A547,'Download File'!$A:$H,8,FALSE),""),"")</f>
        <v>0</v>
      </c>
    </row>
    <row r="548" spans="1:6" x14ac:dyDescent="0.25">
      <c r="C548">
        <v>4014</v>
      </c>
      <c r="D548" t="s">
        <v>272</v>
      </c>
      <c r="E548">
        <v>367.7</v>
      </c>
      <c r="F548" s="2" t="str">
        <f>IFERROR(IF(VLOOKUP($A548,'Download File'!$A:$I,9,FALSE)="Yes",VLOOKUP($A548,'Download File'!$A:$H,8,FALSE),""),"")</f>
        <v/>
      </c>
    </row>
    <row r="549" spans="1:6" x14ac:dyDescent="0.25">
      <c r="C549">
        <v>4015</v>
      </c>
      <c r="D549" t="s">
        <v>273</v>
      </c>
      <c r="E549">
        <v>304</v>
      </c>
      <c r="F549" s="2" t="str">
        <f>IFERROR(IF(VLOOKUP($A549,'Download File'!$A:$I,9,FALSE)="Yes",VLOOKUP($A549,'Download File'!$A:$H,8,FALSE),""),"")</f>
        <v/>
      </c>
    </row>
    <row r="550" spans="1:6" x14ac:dyDescent="0.25">
      <c r="C550">
        <v>4016</v>
      </c>
      <c r="D550" t="s">
        <v>274</v>
      </c>
      <c r="E550">
        <v>440.9</v>
      </c>
      <c r="F550" s="2" t="str">
        <f>IFERROR(IF(VLOOKUP($A550,'Download File'!$A:$I,9,FALSE)="Yes",VLOOKUP($A550,'Download File'!$A:$H,8,FALSE),""),"")</f>
        <v/>
      </c>
    </row>
    <row r="551" spans="1:6" x14ac:dyDescent="0.25">
      <c r="C551">
        <v>4135</v>
      </c>
      <c r="D551" t="s">
        <v>276</v>
      </c>
      <c r="E551">
        <v>381.3</v>
      </c>
      <c r="F551" s="2" t="str">
        <f>IFERROR(IF(VLOOKUP($A551,'Download File'!$A:$I,9,FALSE)="Yes",VLOOKUP($A551,'Download File'!$A:$H,8,FALSE),""),"")</f>
        <v/>
      </c>
    </row>
    <row r="552" spans="1:6" x14ac:dyDescent="0.25">
      <c r="A552" s="37" t="s">
        <v>1904</v>
      </c>
      <c r="B552" t="s">
        <v>3166</v>
      </c>
      <c r="C552">
        <v>2641</v>
      </c>
      <c r="D552" t="s">
        <v>1906</v>
      </c>
      <c r="E552">
        <v>420.34</v>
      </c>
      <c r="F552" s="2">
        <f>IFERROR(IF(VLOOKUP($A552,'Download File'!$A:$I,9,FALSE)="Yes",VLOOKUP($A552,'Download File'!$A:$H,8,FALSE),""),"")</f>
        <v>1.0000000009313226E-2</v>
      </c>
    </row>
    <row r="553" spans="1:6" x14ac:dyDescent="0.25">
      <c r="C553">
        <v>3046</v>
      </c>
      <c r="D553" t="s">
        <v>3168</v>
      </c>
      <c r="E553">
        <v>659.73</v>
      </c>
      <c r="F553" s="2" t="str">
        <f>IFERROR(IF(VLOOKUP($A553,'Download File'!$A:$I,9,FALSE)="Yes",VLOOKUP($A553,'Download File'!$A:$H,8,FALSE),""),"")</f>
        <v/>
      </c>
    </row>
    <row r="554" spans="1:6" x14ac:dyDescent="0.25">
      <c r="A554" s="31"/>
      <c r="B554" s="31"/>
      <c r="C554">
        <v>3899</v>
      </c>
      <c r="D554" t="s">
        <v>1910</v>
      </c>
      <c r="E554">
        <v>216.39999999999998</v>
      </c>
      <c r="F554" s="2" t="str">
        <f>IFERROR(IF(VLOOKUP($A554,'Download File'!$A:$I,9,FALSE)="Yes",VLOOKUP($A554,'Download File'!$A:$H,8,FALSE),""),"")</f>
        <v/>
      </c>
    </row>
    <row r="555" spans="1:6" x14ac:dyDescent="0.25">
      <c r="A555" t="s">
        <v>2783</v>
      </c>
      <c r="B555" t="s">
        <v>3242</v>
      </c>
      <c r="C555">
        <v>5607</v>
      </c>
      <c r="D555" t="s">
        <v>2786</v>
      </c>
      <c r="E555">
        <v>481.02</v>
      </c>
      <c r="F555" s="2">
        <f>IFERROR(IF(VLOOKUP($A555,'Download File'!$A:$I,9,FALSE)="Yes",VLOOKUP($A555,'Download File'!$A:$H,8,FALSE),""),"")</f>
        <v>0</v>
      </c>
    </row>
    <row r="556" spans="1:6" x14ac:dyDescent="0.25">
      <c r="A556" s="31" t="s">
        <v>2393</v>
      </c>
      <c r="B556" s="31" t="s">
        <v>3186</v>
      </c>
      <c r="C556">
        <v>5319</v>
      </c>
      <c r="D556" t="s">
        <v>2394</v>
      </c>
      <c r="E556">
        <v>74.759999999999991</v>
      </c>
      <c r="F556" s="2">
        <f>IFERROR(IF(VLOOKUP($A556,'Download File'!$A:$I,9,FALSE)="Yes",VLOOKUP($A556,'Download File'!$A:$H,8,FALSE),""),"")</f>
        <v>0</v>
      </c>
    </row>
    <row r="557" spans="1:6" x14ac:dyDescent="0.25">
      <c r="A557" s="31" t="s">
        <v>2478</v>
      </c>
      <c r="B557" s="31" t="s">
        <v>2978</v>
      </c>
      <c r="C557">
        <v>3554</v>
      </c>
      <c r="D557" t="s">
        <v>2480</v>
      </c>
      <c r="E557">
        <v>76.64</v>
      </c>
      <c r="F557" s="2">
        <f>IFERROR(IF(VLOOKUP($A557,'Download File'!$A:$I,9,FALSE)="Yes",VLOOKUP($A557,'Download File'!$A:$H,8,FALSE),""),"")</f>
        <v>-9.9999999983992893E-3</v>
      </c>
    </row>
    <row r="558" spans="1:6" x14ac:dyDescent="0.25">
      <c r="A558" t="s">
        <v>535</v>
      </c>
      <c r="B558" t="s">
        <v>2982</v>
      </c>
      <c r="C558">
        <v>3596</v>
      </c>
      <c r="D558" t="s">
        <v>537</v>
      </c>
      <c r="E558">
        <v>339.25</v>
      </c>
      <c r="F558" s="2">
        <f>IFERROR(IF(VLOOKUP($A558,'Download File'!$A:$I,9,FALSE)="Yes",VLOOKUP($A558,'Download File'!$A:$H,8,FALSE),""),"")</f>
        <v>-2.0000000018626451E-2</v>
      </c>
    </row>
    <row r="559" spans="1:6" x14ac:dyDescent="0.25">
      <c r="C559">
        <v>5097</v>
      </c>
      <c r="D559" t="s">
        <v>2482</v>
      </c>
      <c r="E559">
        <v>140.5</v>
      </c>
      <c r="F559" s="2" t="str">
        <f>IFERROR(IF(VLOOKUP($A559,'Download File'!$A:$I,9,FALSE)="Yes",VLOOKUP($A559,'Download File'!$A:$H,8,FALSE),""),"")</f>
        <v/>
      </c>
    </row>
    <row r="560" spans="1:6" x14ac:dyDescent="0.25">
      <c r="A560" s="31"/>
      <c r="B560" s="31"/>
      <c r="C560">
        <v>5718</v>
      </c>
      <c r="D560" t="s">
        <v>3269</v>
      </c>
      <c r="E560">
        <v>356.5</v>
      </c>
      <c r="F560" s="2" t="str">
        <f>IFERROR(IF(VLOOKUP($A560,'Download File'!$A:$I,9,FALSE)="Yes",VLOOKUP($A560,'Download File'!$A:$H,8,FALSE),""),"")</f>
        <v/>
      </c>
    </row>
    <row r="561" spans="1:6" x14ac:dyDescent="0.25">
      <c r="A561" s="31" t="s">
        <v>961</v>
      </c>
      <c r="B561" s="31" t="s">
        <v>3029</v>
      </c>
      <c r="C561">
        <v>2766</v>
      </c>
      <c r="D561" t="s">
        <v>963</v>
      </c>
      <c r="E561">
        <v>316.20999999999998</v>
      </c>
      <c r="F561" s="2">
        <f>IFERROR(IF(VLOOKUP($A561,'Download File'!$A:$I,9,FALSE)="Yes",VLOOKUP($A561,'Download File'!$A:$H,8,FALSE),""),"")</f>
        <v>-9.9999999947613105E-3</v>
      </c>
    </row>
    <row r="562" spans="1:6" x14ac:dyDescent="0.25">
      <c r="A562" s="31" t="s">
        <v>2339</v>
      </c>
      <c r="B562" s="31" t="s">
        <v>3231</v>
      </c>
      <c r="C562">
        <v>2605</v>
      </c>
      <c r="D562" t="s">
        <v>2340</v>
      </c>
      <c r="E562">
        <v>100.43</v>
      </c>
      <c r="F562" s="2">
        <f>IFERROR(IF(VLOOKUP($A562,'Download File'!$A:$I,9,FALSE)="Yes",VLOOKUP($A562,'Download File'!$A:$H,8,FALSE),""),"")</f>
        <v>0</v>
      </c>
    </row>
    <row r="563" spans="1:6" x14ac:dyDescent="0.25">
      <c r="A563" s="31" t="s">
        <v>727</v>
      </c>
      <c r="B563" s="31" t="s">
        <v>2999</v>
      </c>
      <c r="C563">
        <v>3047</v>
      </c>
      <c r="D563" t="s">
        <v>728</v>
      </c>
      <c r="E563">
        <v>26.8</v>
      </c>
      <c r="F563" s="2">
        <f>IFERROR(IF(VLOOKUP($A563,'Download File'!$A:$I,9,FALSE)="Yes",VLOOKUP($A563,'Download File'!$A:$H,8,FALSE),""),"")</f>
        <v>0</v>
      </c>
    </row>
    <row r="564" spans="1:6" x14ac:dyDescent="0.25">
      <c r="A564" s="37" t="s">
        <v>731</v>
      </c>
      <c r="B564" t="s">
        <v>3000</v>
      </c>
      <c r="C564">
        <v>2677</v>
      </c>
      <c r="D564" t="s">
        <v>732</v>
      </c>
      <c r="E564">
        <v>297.39</v>
      </c>
      <c r="F564" s="2">
        <f>IFERROR(IF(VLOOKUP($A564,'Download File'!$A:$I,9,FALSE)="Yes",VLOOKUP($A564,'Download File'!$A:$H,8,FALSE),""),"")</f>
        <v>108.28000000002794</v>
      </c>
    </row>
    <row r="565" spans="1:6" x14ac:dyDescent="0.25">
      <c r="C565">
        <v>2856</v>
      </c>
      <c r="D565" t="s">
        <v>733</v>
      </c>
      <c r="E565">
        <v>307.81</v>
      </c>
      <c r="F565" s="2" t="str">
        <f>IFERROR(IF(VLOOKUP($A565,'Download File'!$A:$I,9,FALSE)="Yes",VLOOKUP($A565,'Download File'!$A:$H,8,FALSE),""),"")</f>
        <v/>
      </c>
    </row>
    <row r="566" spans="1:6" x14ac:dyDescent="0.25">
      <c r="A566" s="31"/>
      <c r="B566" s="31"/>
      <c r="C566">
        <v>3393</v>
      </c>
      <c r="D566" t="s">
        <v>734</v>
      </c>
      <c r="E566">
        <v>254.11</v>
      </c>
      <c r="F566" s="2" t="str">
        <f>IFERROR(IF(VLOOKUP($A566,'Download File'!$A:$I,9,FALSE)="Yes",VLOOKUP($A566,'Download File'!$A:$H,8,FALSE),""),"")</f>
        <v/>
      </c>
    </row>
    <row r="567" spans="1:6" x14ac:dyDescent="0.25">
      <c r="A567" s="32" t="s">
        <v>2312</v>
      </c>
      <c r="B567" s="31" t="s">
        <v>3224</v>
      </c>
      <c r="C567">
        <v>2997</v>
      </c>
      <c r="D567" t="s">
        <v>2314</v>
      </c>
      <c r="E567">
        <v>362.88</v>
      </c>
      <c r="F567" s="2">
        <f>IFERROR(IF(VLOOKUP($A567,'Download File'!$A:$I,9,FALSE)="Yes",VLOOKUP($A567,'Download File'!$A:$H,8,FALSE),""),"")</f>
        <v>0</v>
      </c>
    </row>
    <row r="568" spans="1:6" x14ac:dyDescent="0.25">
      <c r="A568" s="37" t="s">
        <v>1070</v>
      </c>
      <c r="B568" t="s">
        <v>3045</v>
      </c>
      <c r="C568">
        <v>3049</v>
      </c>
      <c r="D568" t="s">
        <v>1071</v>
      </c>
      <c r="E568">
        <v>98.7</v>
      </c>
      <c r="F568" s="2">
        <f>IFERROR(IF(VLOOKUP($A568,'Download File'!$A:$I,9,FALSE)="Yes",VLOOKUP($A568,'Download File'!$A:$H,8,FALSE),""),"")</f>
        <v>1.0000000002037268E-2</v>
      </c>
    </row>
    <row r="569" spans="1:6" x14ac:dyDescent="0.25">
      <c r="C569">
        <v>3111</v>
      </c>
      <c r="D569" t="s">
        <v>1072</v>
      </c>
      <c r="E569">
        <v>54.81</v>
      </c>
      <c r="F569" s="2" t="str">
        <f>IFERROR(IF(VLOOKUP($A569,'Download File'!$A:$I,9,FALSE)="Yes",VLOOKUP($A569,'Download File'!$A:$H,8,FALSE),""),"")</f>
        <v/>
      </c>
    </row>
    <row r="570" spans="1:6" x14ac:dyDescent="0.25">
      <c r="A570" s="31"/>
      <c r="B570" s="31"/>
      <c r="C570">
        <v>3643</v>
      </c>
      <c r="D570" t="s">
        <v>1073</v>
      </c>
      <c r="E570">
        <v>46.81</v>
      </c>
      <c r="F570" s="2" t="str">
        <f>IFERROR(IF(VLOOKUP($A570,'Download File'!$A:$I,9,FALSE)="Yes",VLOOKUP($A570,'Download File'!$A:$H,8,FALSE),""),"")</f>
        <v/>
      </c>
    </row>
    <row r="571" spans="1:6" x14ac:dyDescent="0.25">
      <c r="A571" s="31" t="s">
        <v>1252</v>
      </c>
      <c r="B571" s="31" t="s">
        <v>3073</v>
      </c>
      <c r="C571">
        <v>3288</v>
      </c>
      <c r="D571" t="s">
        <v>1254</v>
      </c>
      <c r="E571">
        <v>390.01</v>
      </c>
      <c r="F571" s="2">
        <f>IFERROR(IF(VLOOKUP($A571,'Download File'!$A:$I,9,FALSE)="Yes",VLOOKUP($A571,'Download File'!$A:$H,8,FALSE),""),"")</f>
        <v>0</v>
      </c>
    </row>
    <row r="572" spans="1:6" x14ac:dyDescent="0.25">
      <c r="A572" s="32" t="s">
        <v>570</v>
      </c>
      <c r="B572" s="31" t="s">
        <v>2988</v>
      </c>
      <c r="C572">
        <v>2355</v>
      </c>
      <c r="D572" t="s">
        <v>571</v>
      </c>
      <c r="E572">
        <v>58.9</v>
      </c>
      <c r="F572" s="2">
        <f>IFERROR(IF(VLOOKUP($A572,'Download File'!$A:$I,9,FALSE)="Yes",VLOOKUP($A572,'Download File'!$A:$H,8,FALSE),""),"")</f>
        <v>0</v>
      </c>
    </row>
    <row r="573" spans="1:6" x14ac:dyDescent="0.25">
      <c r="A573" s="37" t="s">
        <v>1198</v>
      </c>
      <c r="B573" t="s">
        <v>3064</v>
      </c>
      <c r="C573">
        <v>2572</v>
      </c>
      <c r="D573" t="s">
        <v>1199</v>
      </c>
      <c r="E573">
        <v>318.39999999999998</v>
      </c>
      <c r="F573" s="2">
        <f>IFERROR(IF(VLOOKUP($A573,'Download File'!$A:$I,9,FALSE)="Yes",VLOOKUP($A573,'Download File'!$A:$H,8,FALSE),""),"")</f>
        <v>1.0000000009313226E-2</v>
      </c>
    </row>
    <row r="574" spans="1:6" x14ac:dyDescent="0.25">
      <c r="C574">
        <v>3238</v>
      </c>
      <c r="D574" t="s">
        <v>1200</v>
      </c>
      <c r="E574">
        <v>288.10000000000002</v>
      </c>
      <c r="F574" s="2" t="str">
        <f>IFERROR(IF(VLOOKUP($A574,'Download File'!$A:$I,9,FALSE)="Yes",VLOOKUP($A574,'Download File'!$A:$H,8,FALSE),""),"")</f>
        <v/>
      </c>
    </row>
    <row r="575" spans="1:6" x14ac:dyDescent="0.25">
      <c r="A575" s="31"/>
      <c r="B575" s="31"/>
      <c r="C575">
        <v>5415</v>
      </c>
      <c r="D575" t="s">
        <v>1201</v>
      </c>
      <c r="E575">
        <v>13.55</v>
      </c>
      <c r="F575" s="2" t="str">
        <f>IFERROR(IF(VLOOKUP($A575,'Download File'!$A:$I,9,FALSE)="Yes",VLOOKUP($A575,'Download File'!$A:$H,8,FALSE),""),"")</f>
        <v/>
      </c>
    </row>
    <row r="576" spans="1:6" x14ac:dyDescent="0.25">
      <c r="A576" s="37" t="s">
        <v>1181</v>
      </c>
      <c r="B576" t="s">
        <v>3062</v>
      </c>
      <c r="C576">
        <v>2678</v>
      </c>
      <c r="D576" t="s">
        <v>1182</v>
      </c>
      <c r="E576">
        <v>251</v>
      </c>
      <c r="F576" s="2">
        <f>IFERROR(IF(VLOOKUP($A576,'Download File'!$A:$I,9,FALSE)="Yes",VLOOKUP($A576,'Download File'!$A:$H,8,FALSE),""),"")</f>
        <v>2.9999999998835847E-2</v>
      </c>
    </row>
    <row r="577" spans="1:6" x14ac:dyDescent="0.25">
      <c r="A577" s="31"/>
      <c r="B577" s="31"/>
      <c r="C577">
        <v>3112</v>
      </c>
      <c r="D577" t="s">
        <v>1183</v>
      </c>
      <c r="E577">
        <v>183.79999999999998</v>
      </c>
      <c r="F577" s="2" t="str">
        <f>IFERROR(IF(VLOOKUP($A577,'Download File'!$A:$I,9,FALSE)="Yes",VLOOKUP($A577,'Download File'!$A:$H,8,FALSE),""),"")</f>
        <v/>
      </c>
    </row>
    <row r="578" spans="1:6" x14ac:dyDescent="0.25">
      <c r="A578" s="37" t="s">
        <v>2331</v>
      </c>
      <c r="B578" t="s">
        <v>3229</v>
      </c>
      <c r="C578">
        <v>2290</v>
      </c>
      <c r="D578" t="s">
        <v>2332</v>
      </c>
      <c r="E578">
        <v>390.4</v>
      </c>
      <c r="F578" s="2">
        <f>IFERROR(IF(VLOOKUP($A578,'Download File'!$A:$I,9,FALSE)="Yes",VLOOKUP($A578,'Download File'!$A:$H,8,FALSE),""),"")</f>
        <v>-10.959999999991851</v>
      </c>
    </row>
    <row r="579" spans="1:6" x14ac:dyDescent="0.25">
      <c r="C579">
        <v>3597</v>
      </c>
      <c r="D579" t="s">
        <v>2333</v>
      </c>
      <c r="E579">
        <v>236.80999999999997</v>
      </c>
      <c r="F579" s="2" t="str">
        <f>IFERROR(IF(VLOOKUP($A579,'Download File'!$A:$I,9,FALSE)="Yes",VLOOKUP($A579,'Download File'!$A:$H,8,FALSE),""),"")</f>
        <v/>
      </c>
    </row>
    <row r="580" spans="1:6" x14ac:dyDescent="0.25">
      <c r="A580" s="31"/>
      <c r="B580" s="31"/>
      <c r="C580">
        <v>4369</v>
      </c>
      <c r="D580" t="s">
        <v>2334</v>
      </c>
      <c r="E580">
        <v>175.72</v>
      </c>
      <c r="F580" s="2" t="str">
        <f>IFERROR(IF(VLOOKUP($A580,'Download File'!$A:$I,9,FALSE)="Yes",VLOOKUP($A580,'Download File'!$A:$H,8,FALSE),""),"")</f>
        <v/>
      </c>
    </row>
    <row r="581" spans="1:6" x14ac:dyDescent="0.25">
      <c r="A581" s="32" t="s">
        <v>191</v>
      </c>
      <c r="B581" s="31" t="s">
        <v>2928</v>
      </c>
      <c r="C581">
        <v>2516</v>
      </c>
      <c r="D581" t="s">
        <v>192</v>
      </c>
      <c r="E581">
        <v>83.39</v>
      </c>
      <c r="F581" s="2">
        <f>IFERROR(IF(VLOOKUP($A581,'Download File'!$A:$I,9,FALSE)="Yes",VLOOKUP($A581,'Download File'!$A:$H,8,FALSE),""),"")</f>
        <v>0</v>
      </c>
    </row>
    <row r="582" spans="1:6" x14ac:dyDescent="0.25">
      <c r="A582" s="37" t="s">
        <v>2112</v>
      </c>
      <c r="B582" t="s">
        <v>3194</v>
      </c>
      <c r="C582">
        <v>2998</v>
      </c>
      <c r="D582" t="s">
        <v>2113</v>
      </c>
      <c r="E582">
        <v>395.8</v>
      </c>
      <c r="F582" s="2">
        <f>IFERROR(IF(VLOOKUP($A582,'Download File'!$A:$I,9,FALSE)="Yes",VLOOKUP($A582,'Download File'!$A:$H,8,FALSE),""),"")</f>
        <v>100.81000000002678</v>
      </c>
    </row>
    <row r="583" spans="1:6" x14ac:dyDescent="0.25">
      <c r="C583">
        <v>3977</v>
      </c>
      <c r="D583" t="s">
        <v>2114</v>
      </c>
      <c r="E583">
        <v>174.93</v>
      </c>
      <c r="F583" s="2" t="str">
        <f>IFERROR(IF(VLOOKUP($A583,'Download File'!$A:$I,9,FALSE)="Yes",VLOOKUP($A583,'Download File'!$A:$H,8,FALSE),""),"")</f>
        <v/>
      </c>
    </row>
    <row r="584" spans="1:6" x14ac:dyDescent="0.25">
      <c r="A584" s="31"/>
      <c r="B584" s="31"/>
      <c r="C584">
        <v>5190</v>
      </c>
      <c r="D584" t="s">
        <v>2608</v>
      </c>
      <c r="E584">
        <v>46.53</v>
      </c>
      <c r="F584" s="2" t="str">
        <f>IFERROR(IF(VLOOKUP($A584,'Download File'!$A:$I,9,FALSE)="Yes",VLOOKUP($A584,'Download File'!$A:$H,8,FALSE),""),"")</f>
        <v/>
      </c>
    </row>
    <row r="585" spans="1:6" x14ac:dyDescent="0.25">
      <c r="A585" s="37" t="s">
        <v>1448</v>
      </c>
      <c r="B585" t="s">
        <v>3098</v>
      </c>
      <c r="C585">
        <v>2331</v>
      </c>
      <c r="D585" t="s">
        <v>1449</v>
      </c>
      <c r="E585">
        <v>263.72000000000003</v>
      </c>
      <c r="F585" s="2">
        <f>IFERROR(IF(VLOOKUP($A585,'Download File'!$A:$I,9,FALSE)="Yes",VLOOKUP($A585,'Download File'!$A:$H,8,FALSE),""),"")</f>
        <v>-1.0000000009313226E-2</v>
      </c>
    </row>
    <row r="586" spans="1:6" x14ac:dyDescent="0.25">
      <c r="C586">
        <v>3239</v>
      </c>
      <c r="D586" t="s">
        <v>1450</v>
      </c>
      <c r="E586">
        <v>369.69</v>
      </c>
      <c r="F586" s="2" t="str">
        <f>IFERROR(IF(VLOOKUP($A586,'Download File'!$A:$I,9,FALSE)="Yes",VLOOKUP($A586,'Download File'!$A:$H,8,FALSE),""),"")</f>
        <v/>
      </c>
    </row>
    <row r="587" spans="1:6" x14ac:dyDescent="0.25">
      <c r="A587" s="31"/>
      <c r="B587" s="31"/>
      <c r="C587">
        <v>4335</v>
      </c>
      <c r="D587" t="s">
        <v>2535</v>
      </c>
      <c r="E587">
        <v>214.71</v>
      </c>
      <c r="F587" s="2" t="str">
        <f>IFERROR(IF(VLOOKUP($A587,'Download File'!$A:$I,9,FALSE)="Yes",VLOOKUP($A587,'Download File'!$A:$H,8,FALSE),""),"")</f>
        <v/>
      </c>
    </row>
    <row r="588" spans="1:6" x14ac:dyDescent="0.25">
      <c r="A588" s="32" t="s">
        <v>1519</v>
      </c>
      <c r="B588" s="31" t="s">
        <v>3114</v>
      </c>
      <c r="C588">
        <v>2858</v>
      </c>
      <c r="D588" t="s">
        <v>1520</v>
      </c>
      <c r="E588">
        <v>270.94</v>
      </c>
      <c r="F588" s="2">
        <f>IFERROR(IF(VLOOKUP($A588,'Download File'!$A:$I,9,FALSE)="Yes",VLOOKUP($A588,'Download File'!$A:$H,8,FALSE),""),"")</f>
        <v>-9.9999999947613105E-3</v>
      </c>
    </row>
    <row r="589" spans="1:6" x14ac:dyDescent="0.25">
      <c r="A589" s="37" t="s">
        <v>320</v>
      </c>
      <c r="B589" t="s">
        <v>2945</v>
      </c>
      <c r="C589">
        <v>5369</v>
      </c>
      <c r="D589" t="s">
        <v>323</v>
      </c>
      <c r="E589">
        <v>40.380000000000003</v>
      </c>
      <c r="F589" s="2">
        <f>IFERROR(IF(VLOOKUP($A589,'Download File'!$A:$I,9,FALSE)="Yes",VLOOKUP($A589,'Download File'!$A:$H,8,FALSE),""),"")</f>
        <v>9.9999999802093953E-3</v>
      </c>
    </row>
    <row r="590" spans="1:6" x14ac:dyDescent="0.25">
      <c r="A590" s="31"/>
      <c r="B590" s="31"/>
      <c r="C590">
        <v>5510</v>
      </c>
      <c r="D590" t="s">
        <v>2734</v>
      </c>
      <c r="E590">
        <v>656.8</v>
      </c>
      <c r="F590" s="2" t="str">
        <f>IFERROR(IF(VLOOKUP($A590,'Download File'!$A:$I,9,FALSE)="Yes",VLOOKUP($A590,'Download File'!$A:$H,8,FALSE),""),"")</f>
        <v/>
      </c>
    </row>
    <row r="591" spans="1:6" x14ac:dyDescent="0.25">
      <c r="A591" s="37" t="s">
        <v>2299</v>
      </c>
      <c r="B591" t="s">
        <v>3222</v>
      </c>
      <c r="C591">
        <v>2859</v>
      </c>
      <c r="D591" t="s">
        <v>2300</v>
      </c>
      <c r="E591">
        <v>140.16</v>
      </c>
      <c r="F591" s="2">
        <f>IFERROR(IF(VLOOKUP($A591,'Download File'!$A:$I,9,FALSE)="Yes",VLOOKUP($A591,'Download File'!$A:$H,8,FALSE),""),"")</f>
        <v>9.9999999947613105E-3</v>
      </c>
    </row>
    <row r="592" spans="1:6" x14ac:dyDescent="0.25">
      <c r="A592" s="31"/>
      <c r="B592" s="31"/>
      <c r="C592">
        <v>3555</v>
      </c>
      <c r="D592" t="s">
        <v>2301</v>
      </c>
      <c r="E592">
        <v>195.26</v>
      </c>
      <c r="F592" s="2" t="str">
        <f>IFERROR(IF(VLOOKUP($A592,'Download File'!$A:$I,9,FALSE)="Yes",VLOOKUP($A592,'Download File'!$A:$H,8,FALSE),""),"")</f>
        <v/>
      </c>
    </row>
    <row r="593" spans="1:6" x14ac:dyDescent="0.25">
      <c r="A593" s="37" t="s">
        <v>311</v>
      </c>
      <c r="B593" t="s">
        <v>2944</v>
      </c>
      <c r="C593">
        <v>2166</v>
      </c>
      <c r="D593" t="s">
        <v>312</v>
      </c>
      <c r="E593">
        <v>974.07</v>
      </c>
      <c r="F593" s="2">
        <f>IFERROR(IF(VLOOKUP($A593,'Download File'!$A:$I,9,FALSE)="Yes",VLOOKUP($A593,'Download File'!$A:$H,8,FALSE),""),"")</f>
        <v>3.0000000027939677E-2</v>
      </c>
    </row>
    <row r="594" spans="1:6" x14ac:dyDescent="0.25">
      <c r="C594">
        <v>2244</v>
      </c>
      <c r="D594" t="s">
        <v>313</v>
      </c>
      <c r="E594">
        <v>291.86</v>
      </c>
      <c r="F594" s="2" t="str">
        <f>IFERROR(IF(VLOOKUP($A594,'Download File'!$A:$I,9,FALSE)="Yes",VLOOKUP($A594,'Download File'!$A:$H,8,FALSE),""),"")</f>
        <v/>
      </c>
    </row>
    <row r="595" spans="1:6" x14ac:dyDescent="0.25">
      <c r="C595">
        <v>2291</v>
      </c>
      <c r="D595" t="s">
        <v>314</v>
      </c>
      <c r="E595">
        <v>346.7</v>
      </c>
      <c r="F595" s="2" t="str">
        <f>IFERROR(IF(VLOOKUP($A595,'Download File'!$A:$I,9,FALSE)="Yes",VLOOKUP($A595,'Download File'!$A:$H,8,FALSE),""),"")</f>
        <v/>
      </c>
    </row>
    <row r="596" spans="1:6" x14ac:dyDescent="0.25">
      <c r="C596">
        <v>2704</v>
      </c>
      <c r="D596" t="s">
        <v>315</v>
      </c>
      <c r="E596">
        <v>452.44</v>
      </c>
      <c r="F596" s="2" t="str">
        <f>IFERROR(IF(VLOOKUP($A596,'Download File'!$A:$I,9,FALSE)="Yes",VLOOKUP($A596,'Download File'!$A:$H,8,FALSE),""),"")</f>
        <v/>
      </c>
    </row>
    <row r="597" spans="1:6" x14ac:dyDescent="0.25">
      <c r="C597">
        <v>2768</v>
      </c>
      <c r="D597" t="s">
        <v>45</v>
      </c>
      <c r="E597">
        <v>302.39999999999998</v>
      </c>
      <c r="F597" s="2" t="str">
        <f>IFERROR(IF(VLOOKUP($A597,'Download File'!$A:$I,9,FALSE)="Yes",VLOOKUP($A597,'Download File'!$A:$H,8,FALSE),""),"")</f>
        <v/>
      </c>
    </row>
    <row r="598" spans="1:6" x14ac:dyDescent="0.25">
      <c r="C598">
        <v>3172</v>
      </c>
      <c r="D598" t="s">
        <v>316</v>
      </c>
      <c r="E598">
        <v>390.45</v>
      </c>
      <c r="F598" s="2" t="str">
        <f>IFERROR(IF(VLOOKUP($A598,'Download File'!$A:$I,9,FALSE)="Yes",VLOOKUP($A598,'Download File'!$A:$H,8,FALSE),""),"")</f>
        <v/>
      </c>
    </row>
    <row r="599" spans="1:6" x14ac:dyDescent="0.25">
      <c r="C599">
        <v>3240</v>
      </c>
      <c r="D599" t="s">
        <v>317</v>
      </c>
      <c r="E599">
        <v>522.80999999999995</v>
      </c>
      <c r="F599" s="2" t="str">
        <f>IFERROR(IF(VLOOKUP($A599,'Download File'!$A:$I,9,FALSE)="Yes",VLOOKUP($A599,'Download File'!$A:$H,8,FALSE),""),"")</f>
        <v/>
      </c>
    </row>
    <row r="600" spans="1:6" x14ac:dyDescent="0.25">
      <c r="A600" s="31"/>
      <c r="B600" s="31"/>
      <c r="C600">
        <v>5359</v>
      </c>
      <c r="D600" t="s">
        <v>318</v>
      </c>
      <c r="E600">
        <v>59.53</v>
      </c>
      <c r="F600" s="2" t="str">
        <f>IFERROR(IF(VLOOKUP($A600,'Download File'!$A:$I,9,FALSE)="Yes",VLOOKUP($A600,'Download File'!$A:$H,8,FALSE),""),"")</f>
        <v/>
      </c>
    </row>
    <row r="601" spans="1:6" x14ac:dyDescent="0.25">
      <c r="A601" s="32" t="s">
        <v>1972</v>
      </c>
      <c r="B601" s="31" t="s">
        <v>3173</v>
      </c>
      <c r="C601">
        <v>3050</v>
      </c>
      <c r="D601" t="s">
        <v>1974</v>
      </c>
      <c r="E601">
        <v>35.9</v>
      </c>
      <c r="F601" s="2">
        <f>IFERROR(IF(VLOOKUP($A601,'Download File'!$A:$I,9,FALSE)="Yes",VLOOKUP($A601,'Download File'!$A:$H,8,FALSE),""),"")</f>
        <v>0</v>
      </c>
    </row>
    <row r="602" spans="1:6" x14ac:dyDescent="0.25">
      <c r="A602" t="s">
        <v>432</v>
      </c>
      <c r="B602" t="s">
        <v>2964</v>
      </c>
      <c r="C602">
        <v>2862</v>
      </c>
      <c r="D602" t="s">
        <v>433</v>
      </c>
      <c r="E602">
        <v>41.8</v>
      </c>
      <c r="F602" s="2">
        <f>IFERROR(IF(VLOOKUP($A602,'Download File'!$A:$I,9,FALSE)="Yes",VLOOKUP($A602,'Download File'!$A:$H,8,FALSE),""),"")</f>
        <v>-0.56999999999970896</v>
      </c>
    </row>
    <row r="603" spans="1:6" x14ac:dyDescent="0.25">
      <c r="A603" s="37" t="s">
        <v>1411</v>
      </c>
      <c r="B603" t="s">
        <v>3094</v>
      </c>
      <c r="C603">
        <v>2443</v>
      </c>
      <c r="D603" t="s">
        <v>1412</v>
      </c>
      <c r="E603">
        <v>101.51</v>
      </c>
      <c r="F603" s="2">
        <f>IFERROR(IF(VLOOKUP($A603,'Download File'!$A:$I,9,FALSE)="Yes",VLOOKUP($A603,'Download File'!$A:$H,8,FALSE),""),"")</f>
        <v>-112.06999999999243</v>
      </c>
    </row>
    <row r="604" spans="1:6" x14ac:dyDescent="0.25">
      <c r="A604" s="31"/>
      <c r="B604" s="31"/>
      <c r="C604">
        <v>2769</v>
      </c>
      <c r="D604" t="s">
        <v>1413</v>
      </c>
      <c r="E604">
        <v>110.7</v>
      </c>
      <c r="F604" s="2" t="str">
        <f>IFERROR(IF(VLOOKUP($A604,'Download File'!$A:$I,9,FALSE)="Yes",VLOOKUP($A604,'Download File'!$A:$H,8,FALSE),""),"")</f>
        <v/>
      </c>
    </row>
    <row r="605" spans="1:6" x14ac:dyDescent="0.25">
      <c r="A605" t="s">
        <v>774</v>
      </c>
      <c r="B605" t="s">
        <v>3010</v>
      </c>
      <c r="C605">
        <v>2743</v>
      </c>
      <c r="D605" t="s">
        <v>775</v>
      </c>
      <c r="E605">
        <v>67.7</v>
      </c>
      <c r="F605" s="2">
        <f>IFERROR(IF(VLOOKUP($A605,'Download File'!$A:$I,9,FALSE)="Yes",VLOOKUP($A605,'Download File'!$A:$H,8,FALSE),""),"")</f>
        <v>-112.05999999999767</v>
      </c>
    </row>
    <row r="606" spans="1:6" x14ac:dyDescent="0.25">
      <c r="C606">
        <v>3113</v>
      </c>
      <c r="D606" t="s">
        <v>776</v>
      </c>
      <c r="E606">
        <v>43.58</v>
      </c>
      <c r="F606" s="2" t="str">
        <f>IFERROR(IF(VLOOKUP($A606,'Download File'!$A:$I,9,FALSE)="Yes",VLOOKUP($A606,'Download File'!$A:$H,8,FALSE),""),"")</f>
        <v/>
      </c>
    </row>
    <row r="607" spans="1:6" x14ac:dyDescent="0.25">
      <c r="A607" s="37" t="s">
        <v>447</v>
      </c>
      <c r="B607" t="s">
        <v>2969</v>
      </c>
      <c r="C607">
        <v>2668</v>
      </c>
      <c r="D607" t="s">
        <v>448</v>
      </c>
      <c r="E607">
        <v>316.13</v>
      </c>
      <c r="F607" s="2">
        <f>IFERROR(IF(VLOOKUP($A607,'Download File'!$A:$I,9,FALSE)="Yes",VLOOKUP($A607,'Download File'!$A:$H,8,FALSE),""),"")</f>
        <v>108.31999999997788</v>
      </c>
    </row>
    <row r="608" spans="1:6" x14ac:dyDescent="0.25">
      <c r="A608" s="31"/>
      <c r="B608" s="31"/>
      <c r="C608">
        <v>3173</v>
      </c>
      <c r="D608" t="s">
        <v>449</v>
      </c>
      <c r="E608">
        <v>299.76</v>
      </c>
      <c r="F608" s="2" t="str">
        <f>IFERROR(IF(VLOOKUP($A608,'Download File'!$A:$I,9,FALSE)="Yes",VLOOKUP($A608,'Download File'!$A:$H,8,FALSE),""),"")</f>
        <v/>
      </c>
    </row>
    <row r="609" spans="1:6" x14ac:dyDescent="0.25">
      <c r="A609" s="37" t="s">
        <v>1837</v>
      </c>
      <c r="B609" t="s">
        <v>3158</v>
      </c>
      <c r="C609">
        <v>2745</v>
      </c>
      <c r="D609" t="s">
        <v>378</v>
      </c>
      <c r="E609">
        <v>437.07</v>
      </c>
      <c r="F609" s="2">
        <f>IFERROR(IF(VLOOKUP($A609,'Download File'!$A:$I,9,FALSE)="Yes",VLOOKUP($A609,'Download File'!$A:$H,8,FALSE),""),"")</f>
        <v>-2.0000000018626451E-2</v>
      </c>
    </row>
    <row r="610" spans="1:6" x14ac:dyDescent="0.25">
      <c r="C610">
        <v>3241</v>
      </c>
      <c r="D610" t="s">
        <v>1838</v>
      </c>
      <c r="E610">
        <v>1453.26</v>
      </c>
      <c r="F610" s="2" t="str">
        <f>IFERROR(IF(VLOOKUP($A610,'Download File'!$A:$I,9,FALSE)="Yes",VLOOKUP($A610,'Download File'!$A:$H,8,FALSE),""),"")</f>
        <v/>
      </c>
    </row>
    <row r="611" spans="1:6" x14ac:dyDescent="0.25">
      <c r="C611">
        <v>3291</v>
      </c>
      <c r="D611" t="s">
        <v>1839</v>
      </c>
      <c r="E611">
        <v>512.61</v>
      </c>
      <c r="F611" s="2" t="str">
        <f>IFERROR(IF(VLOOKUP($A611,'Download File'!$A:$I,9,FALSE)="Yes",VLOOKUP($A611,'Download File'!$A:$H,8,FALSE),""),"")</f>
        <v/>
      </c>
    </row>
    <row r="612" spans="1:6" x14ac:dyDescent="0.25">
      <c r="C612">
        <v>3292</v>
      </c>
      <c r="D612" t="s">
        <v>1323</v>
      </c>
      <c r="E612">
        <v>531.79999999999995</v>
      </c>
      <c r="F612" s="2" t="str">
        <f>IFERROR(IF(VLOOKUP($A612,'Download File'!$A:$I,9,FALSE)="Yes",VLOOKUP($A612,'Download File'!$A:$H,8,FALSE),""),"")</f>
        <v/>
      </c>
    </row>
    <row r="613" spans="1:6" x14ac:dyDescent="0.25">
      <c r="C613">
        <v>4288</v>
      </c>
      <c r="D613" t="s">
        <v>2839</v>
      </c>
      <c r="E613">
        <v>152.32</v>
      </c>
      <c r="F613" s="2" t="str">
        <f>IFERROR(IF(VLOOKUP($A613,'Download File'!$A:$I,9,FALSE)="Yes",VLOOKUP($A613,'Download File'!$A:$H,8,FALSE),""),"")</f>
        <v/>
      </c>
    </row>
    <row r="614" spans="1:6" x14ac:dyDescent="0.25">
      <c r="C614">
        <v>4363</v>
      </c>
      <c r="D614" t="s">
        <v>1840</v>
      </c>
      <c r="E614">
        <v>546.86</v>
      </c>
      <c r="F614" s="2" t="str">
        <f>IFERROR(IF(VLOOKUP($A614,'Download File'!$A:$I,9,FALSE)="Yes",VLOOKUP($A614,'Download File'!$A:$H,8,FALSE),""),"")</f>
        <v/>
      </c>
    </row>
    <row r="615" spans="1:6" x14ac:dyDescent="0.25">
      <c r="C615">
        <v>4586</v>
      </c>
      <c r="D615" t="s">
        <v>51</v>
      </c>
      <c r="E615">
        <v>595.66999999999996</v>
      </c>
      <c r="F615" s="2" t="str">
        <f>IFERROR(IF(VLOOKUP($A615,'Download File'!$A:$I,9,FALSE)="Yes",VLOOKUP($A615,'Download File'!$A:$H,8,FALSE),""),"")</f>
        <v/>
      </c>
    </row>
    <row r="616" spans="1:6" x14ac:dyDescent="0.25">
      <c r="A616" s="31"/>
      <c r="B616" s="31"/>
      <c r="C616">
        <v>5621</v>
      </c>
      <c r="D616" t="s">
        <v>2906</v>
      </c>
      <c r="E616">
        <v>83.43</v>
      </c>
      <c r="F616" s="2" t="str">
        <f>IFERROR(IF(VLOOKUP($A616,'Download File'!$A:$I,9,FALSE)="Yes",VLOOKUP($A616,'Download File'!$A:$H,8,FALSE),""),"")</f>
        <v/>
      </c>
    </row>
    <row r="617" spans="1:6" x14ac:dyDescent="0.25">
      <c r="A617" s="32" t="s">
        <v>1097</v>
      </c>
      <c r="B617" s="31" t="s">
        <v>3050</v>
      </c>
      <c r="C617">
        <v>5444</v>
      </c>
      <c r="D617" t="s">
        <v>1098</v>
      </c>
      <c r="E617">
        <v>177.1</v>
      </c>
      <c r="F617" s="2">
        <f>IFERROR(IF(VLOOKUP($A617,'Download File'!$A:$I,9,FALSE)="Yes",VLOOKUP($A617,'Download File'!$A:$H,8,FALSE),""),"")</f>
        <v>1.0000000002037268E-2</v>
      </c>
    </row>
    <row r="618" spans="1:6" x14ac:dyDescent="0.25">
      <c r="A618" s="37" t="s">
        <v>1538</v>
      </c>
      <c r="B618" t="s">
        <v>3117</v>
      </c>
      <c r="C618">
        <v>2865</v>
      </c>
      <c r="D618" t="s">
        <v>1539</v>
      </c>
      <c r="E618">
        <v>256.89999999999998</v>
      </c>
      <c r="F618" s="2">
        <f>IFERROR(IF(VLOOKUP($A618,'Download File'!$A:$I,9,FALSE)="Yes",VLOOKUP($A618,'Download File'!$A:$H,8,FALSE),""),"")</f>
        <v>-113.96000000002095</v>
      </c>
    </row>
    <row r="619" spans="1:6" x14ac:dyDescent="0.25">
      <c r="A619" s="31"/>
      <c r="B619" s="31"/>
      <c r="C619">
        <v>4463</v>
      </c>
      <c r="D619" t="s">
        <v>52</v>
      </c>
      <c r="E619">
        <v>479.93</v>
      </c>
      <c r="F619" s="2" t="str">
        <f>IFERROR(IF(VLOOKUP($A619,'Download File'!$A:$I,9,FALSE)="Yes",VLOOKUP($A619,'Download File'!$A:$H,8,FALSE),""),"")</f>
        <v/>
      </c>
    </row>
    <row r="620" spans="1:6" x14ac:dyDescent="0.25">
      <c r="A620" s="37" t="s">
        <v>1310</v>
      </c>
      <c r="B620" t="s">
        <v>3084</v>
      </c>
      <c r="C620">
        <v>1680</v>
      </c>
      <c r="D620" t="s">
        <v>1311</v>
      </c>
      <c r="E620">
        <v>66.5</v>
      </c>
      <c r="F620" s="2">
        <f>IFERROR(IF(VLOOKUP($A620,'Download File'!$A:$I,9,FALSE)="Yes",VLOOKUP($A620,'Download File'!$A:$H,8,FALSE),""),"")</f>
        <v>119.61000000010245</v>
      </c>
    </row>
    <row r="621" spans="1:6" x14ac:dyDescent="0.25">
      <c r="C621">
        <v>2662</v>
      </c>
      <c r="D621" t="s">
        <v>1312</v>
      </c>
      <c r="E621">
        <v>414.51</v>
      </c>
      <c r="F621" s="2" t="str">
        <f>IFERROR(IF(VLOOKUP($A621,'Download File'!$A:$I,9,FALSE)="Yes",VLOOKUP($A621,'Download File'!$A:$H,8,FALSE),""),"")</f>
        <v/>
      </c>
    </row>
    <row r="622" spans="1:6" x14ac:dyDescent="0.25">
      <c r="C622">
        <v>3174</v>
      </c>
      <c r="D622" t="s">
        <v>1313</v>
      </c>
      <c r="E622">
        <v>464.8</v>
      </c>
      <c r="F622" s="2" t="str">
        <f>IFERROR(IF(VLOOKUP($A622,'Download File'!$A:$I,9,FALSE)="Yes",VLOOKUP($A622,'Download File'!$A:$H,8,FALSE),""),"")</f>
        <v/>
      </c>
    </row>
    <row r="623" spans="1:6" x14ac:dyDescent="0.25">
      <c r="A623" s="31"/>
      <c r="B623" s="31"/>
      <c r="C623">
        <v>4320</v>
      </c>
      <c r="D623" t="s">
        <v>1315</v>
      </c>
      <c r="E623">
        <v>554.4</v>
      </c>
      <c r="F623" s="2" t="str">
        <f>IFERROR(IF(VLOOKUP($A623,'Download File'!$A:$I,9,FALSE)="Yes",VLOOKUP($A623,'Download File'!$A:$H,8,FALSE),""),"")</f>
        <v/>
      </c>
    </row>
    <row r="624" spans="1:6" x14ac:dyDescent="0.25">
      <c r="A624" s="32" t="s">
        <v>819</v>
      </c>
      <c r="B624" s="31" t="s">
        <v>3014</v>
      </c>
      <c r="C624">
        <v>2310</v>
      </c>
      <c r="D624" t="s">
        <v>820</v>
      </c>
      <c r="E624">
        <v>321.79000000000002</v>
      </c>
      <c r="F624" s="2">
        <f>IFERROR(IF(VLOOKUP($A624,'Download File'!$A:$I,9,FALSE)="Yes",VLOOKUP($A624,'Download File'!$A:$H,8,FALSE),""),"")</f>
        <v>-1.0000000009313226E-2</v>
      </c>
    </row>
    <row r="625" spans="1:6" x14ac:dyDescent="0.25">
      <c r="A625" s="37" t="s">
        <v>1259</v>
      </c>
      <c r="B625" t="s">
        <v>3075</v>
      </c>
      <c r="C625">
        <v>2494</v>
      </c>
      <c r="D625" t="s">
        <v>1260</v>
      </c>
      <c r="E625">
        <v>117.9</v>
      </c>
      <c r="F625" s="2">
        <f>IFERROR(IF(VLOOKUP($A625,'Download File'!$A:$I,9,FALSE)="Yes",VLOOKUP($A625,'Download File'!$A:$H,8,FALSE),""),"")</f>
        <v>-108.33000000000175</v>
      </c>
    </row>
    <row r="626" spans="1:6" x14ac:dyDescent="0.25">
      <c r="A626" s="31"/>
      <c r="B626" s="31"/>
      <c r="C626">
        <v>5740</v>
      </c>
      <c r="D626" t="s">
        <v>3335</v>
      </c>
      <c r="E626">
        <v>7.7</v>
      </c>
      <c r="F626" s="2" t="str">
        <f>IFERROR(IF(VLOOKUP($A626,'Download File'!$A:$I,9,FALSE)="Yes",VLOOKUP($A626,'Download File'!$A:$H,8,FALSE),""),"")</f>
        <v/>
      </c>
    </row>
    <row r="627" spans="1:6" x14ac:dyDescent="0.25">
      <c r="A627" s="37" t="s">
        <v>1439</v>
      </c>
      <c r="B627" t="s">
        <v>3097</v>
      </c>
      <c r="C627">
        <v>2031</v>
      </c>
      <c r="D627" t="s">
        <v>1440</v>
      </c>
      <c r="E627">
        <v>432.90000000000003</v>
      </c>
      <c r="F627" s="2">
        <f>IFERROR(IF(VLOOKUP($A627,'Download File'!$A:$I,9,FALSE)="Yes",VLOOKUP($A627,'Download File'!$A:$H,8,FALSE),""),"")</f>
        <v>2.0000000018626451E-2</v>
      </c>
    </row>
    <row r="628" spans="1:6" x14ac:dyDescent="0.25">
      <c r="C628">
        <v>2999</v>
      </c>
      <c r="D628" t="s">
        <v>1441</v>
      </c>
      <c r="E628">
        <v>359.76</v>
      </c>
      <c r="F628" s="2" t="str">
        <f>IFERROR(IF(VLOOKUP($A628,'Download File'!$A:$I,9,FALSE)="Yes",VLOOKUP($A628,'Download File'!$A:$H,8,FALSE),""),"")</f>
        <v/>
      </c>
    </row>
    <row r="629" spans="1:6" x14ac:dyDescent="0.25">
      <c r="C629">
        <v>3051</v>
      </c>
      <c r="D629" t="s">
        <v>1442</v>
      </c>
      <c r="E629">
        <v>324.81</v>
      </c>
      <c r="F629" s="2" t="str">
        <f>IFERROR(IF(VLOOKUP($A629,'Download File'!$A:$I,9,FALSE)="Yes",VLOOKUP($A629,'Download File'!$A:$H,8,FALSE),""),"")</f>
        <v/>
      </c>
    </row>
    <row r="630" spans="1:6" x14ac:dyDescent="0.25">
      <c r="C630">
        <v>4237</v>
      </c>
      <c r="D630" t="s">
        <v>1443</v>
      </c>
      <c r="E630">
        <v>329.47</v>
      </c>
      <c r="F630" s="2" t="str">
        <f>IFERROR(IF(VLOOKUP($A630,'Download File'!$A:$I,9,FALSE)="Yes",VLOOKUP($A630,'Download File'!$A:$H,8,FALSE),""),"")</f>
        <v/>
      </c>
    </row>
    <row r="631" spans="1:6" x14ac:dyDescent="0.25">
      <c r="C631">
        <v>5195</v>
      </c>
      <c r="D631" t="s">
        <v>1444</v>
      </c>
      <c r="E631">
        <v>1357.03</v>
      </c>
      <c r="F631" s="2" t="str">
        <f>IFERROR(IF(VLOOKUP($A631,'Download File'!$A:$I,9,FALSE)="Yes",VLOOKUP($A631,'Download File'!$A:$H,8,FALSE),""),"")</f>
        <v/>
      </c>
    </row>
    <row r="632" spans="1:6" x14ac:dyDescent="0.25">
      <c r="C632">
        <v>5196</v>
      </c>
      <c r="D632" t="s">
        <v>1445</v>
      </c>
      <c r="E632">
        <v>1326.23</v>
      </c>
      <c r="F632" s="2" t="str">
        <f>IFERROR(IF(VLOOKUP($A632,'Download File'!$A:$I,9,FALSE)="Yes",VLOOKUP($A632,'Download File'!$A:$H,8,FALSE),""),"")</f>
        <v/>
      </c>
    </row>
    <row r="633" spans="1:6" x14ac:dyDescent="0.25">
      <c r="C633">
        <v>5197</v>
      </c>
      <c r="D633" t="s">
        <v>1446</v>
      </c>
      <c r="E633">
        <v>1630.1799999999998</v>
      </c>
      <c r="F633" s="2" t="str">
        <f>IFERROR(IF(VLOOKUP($A633,'Download File'!$A:$I,9,FALSE)="Yes",VLOOKUP($A633,'Download File'!$A:$H,8,FALSE),""),"")</f>
        <v/>
      </c>
    </row>
    <row r="634" spans="1:6" x14ac:dyDescent="0.25">
      <c r="A634" s="31"/>
      <c r="B634" s="31"/>
      <c r="C634">
        <v>5746</v>
      </c>
      <c r="D634" t="s">
        <v>3338</v>
      </c>
      <c r="E634">
        <v>63.3</v>
      </c>
      <c r="F634" s="2" t="str">
        <f>IFERROR(IF(VLOOKUP($A634,'Download File'!$A:$I,9,FALSE)="Yes",VLOOKUP($A634,'Download File'!$A:$H,8,FALSE),""),"")</f>
        <v/>
      </c>
    </row>
    <row r="635" spans="1:6" x14ac:dyDescent="0.25">
      <c r="A635" s="37" t="s">
        <v>1415</v>
      </c>
      <c r="B635" t="s">
        <v>3095</v>
      </c>
      <c r="C635">
        <v>1980</v>
      </c>
      <c r="D635" t="s">
        <v>1419</v>
      </c>
      <c r="E635">
        <v>13.28</v>
      </c>
      <c r="F635" s="2">
        <f>IFERROR(IF(VLOOKUP($A635,'Download File'!$A:$I,9,FALSE)="Yes",VLOOKUP($A635,'Download File'!$A:$H,8,FALSE),""),"")</f>
        <v>-14.399999999906868</v>
      </c>
    </row>
    <row r="636" spans="1:6" x14ac:dyDescent="0.25">
      <c r="C636">
        <v>2245</v>
      </c>
      <c r="D636" t="s">
        <v>1416</v>
      </c>
      <c r="E636">
        <v>247.95</v>
      </c>
      <c r="F636" s="2" t="str">
        <f>IFERROR(IF(VLOOKUP($A636,'Download File'!$A:$I,9,FALSE)="Yes",VLOOKUP($A636,'Download File'!$A:$H,8,FALSE),""),"")</f>
        <v/>
      </c>
    </row>
    <row r="637" spans="1:6" x14ac:dyDescent="0.25">
      <c r="C637">
        <v>2246</v>
      </c>
      <c r="D637" t="s">
        <v>1417</v>
      </c>
      <c r="E637">
        <v>291.88</v>
      </c>
      <c r="F637" s="2" t="str">
        <f>IFERROR(IF(VLOOKUP($A637,'Download File'!$A:$I,9,FALSE)="Yes",VLOOKUP($A637,'Download File'!$A:$H,8,FALSE),""),"")</f>
        <v/>
      </c>
    </row>
    <row r="638" spans="1:6" x14ac:dyDescent="0.25">
      <c r="C638">
        <v>2539</v>
      </c>
      <c r="D638" t="s">
        <v>1418</v>
      </c>
      <c r="E638">
        <v>409.4</v>
      </c>
      <c r="F638" s="2" t="str">
        <f>IFERROR(IF(VLOOKUP($A638,'Download File'!$A:$I,9,FALSE)="Yes",VLOOKUP($A638,'Download File'!$A:$H,8,FALSE),""),"")</f>
        <v/>
      </c>
    </row>
    <row r="639" spans="1:6" x14ac:dyDescent="0.25">
      <c r="A639" s="31"/>
      <c r="B639" s="31"/>
      <c r="C639">
        <v>5151</v>
      </c>
      <c r="D639" t="s">
        <v>1420</v>
      </c>
      <c r="E639">
        <v>91.3</v>
      </c>
      <c r="F639" s="2" t="str">
        <f>IFERROR(IF(VLOOKUP($A639,'Download File'!$A:$I,9,FALSE)="Yes",VLOOKUP($A639,'Download File'!$A:$H,8,FALSE),""),"")</f>
        <v/>
      </c>
    </row>
    <row r="640" spans="1:6" x14ac:dyDescent="0.25">
      <c r="A640" s="37" t="s">
        <v>207</v>
      </c>
      <c r="B640" t="s">
        <v>2930</v>
      </c>
      <c r="C640">
        <v>2800</v>
      </c>
      <c r="D640" t="s">
        <v>208</v>
      </c>
      <c r="E640">
        <v>332.17</v>
      </c>
      <c r="F640" s="2">
        <f>IFERROR(IF(VLOOKUP($A640,'Download File'!$A:$I,9,FALSE)="Yes",VLOOKUP($A640,'Download File'!$A:$H,8,FALSE),""),"")</f>
        <v>0</v>
      </c>
    </row>
    <row r="641" spans="1:6" x14ac:dyDescent="0.25">
      <c r="C641">
        <v>3293</v>
      </c>
      <c r="D641" t="s">
        <v>209</v>
      </c>
      <c r="E641">
        <v>418.20000000000005</v>
      </c>
      <c r="F641" s="2" t="str">
        <f>IFERROR(IF(VLOOKUP($A641,'Download File'!$A:$I,9,FALSE)="Yes",VLOOKUP($A641,'Download File'!$A:$H,8,FALSE),""),"")</f>
        <v/>
      </c>
    </row>
    <row r="642" spans="1:6" x14ac:dyDescent="0.25">
      <c r="A642" s="31"/>
      <c r="B642" s="31"/>
      <c r="C642">
        <v>4223</v>
      </c>
      <c r="D642" t="s">
        <v>210</v>
      </c>
      <c r="E642">
        <v>242</v>
      </c>
      <c r="F642" s="2" t="str">
        <f>IFERROR(IF(VLOOKUP($A642,'Download File'!$A:$I,9,FALSE)="Yes",VLOOKUP($A642,'Download File'!$A:$H,8,FALSE),""),"")</f>
        <v/>
      </c>
    </row>
    <row r="643" spans="1:6" x14ac:dyDescent="0.25">
      <c r="A643" s="37" t="s">
        <v>1512</v>
      </c>
      <c r="B643" t="s">
        <v>3112</v>
      </c>
      <c r="C643">
        <v>2396</v>
      </c>
      <c r="D643" t="s">
        <v>1513</v>
      </c>
      <c r="E643">
        <v>121.5</v>
      </c>
      <c r="F643" s="2">
        <f>IFERROR(IF(VLOOKUP($A643,'Download File'!$A:$I,9,FALSE)="Yes",VLOOKUP($A643,'Download File'!$A:$H,8,FALSE),""),"")</f>
        <v>-3.1900000000023283</v>
      </c>
    </row>
    <row r="644" spans="1:6" x14ac:dyDescent="0.25">
      <c r="A644" s="31"/>
      <c r="B644" s="31"/>
      <c r="C644">
        <v>2397</v>
      </c>
      <c r="D644" t="s">
        <v>1514</v>
      </c>
      <c r="E644">
        <v>111.84</v>
      </c>
      <c r="F644" s="2" t="str">
        <f>IFERROR(IF(VLOOKUP($A644,'Download File'!$A:$I,9,FALSE)="Yes",VLOOKUP($A644,'Download File'!$A:$H,8,FALSE),""),"")</f>
        <v/>
      </c>
    </row>
    <row r="645" spans="1:6" x14ac:dyDescent="0.25">
      <c r="A645" s="32" t="s">
        <v>1158</v>
      </c>
      <c r="B645" s="31" t="s">
        <v>3058</v>
      </c>
      <c r="C645">
        <v>1621</v>
      </c>
      <c r="D645" t="s">
        <v>2814</v>
      </c>
      <c r="E645">
        <v>37.76</v>
      </c>
      <c r="F645" s="2">
        <f>IFERROR(IF(VLOOKUP($A645,'Download File'!$A:$I,9,FALSE)="Yes",VLOOKUP($A645,'Download File'!$A:$H,8,FALSE),""),"")</f>
        <v>9.9999999983992893E-3</v>
      </c>
    </row>
    <row r="646" spans="1:6" x14ac:dyDescent="0.25">
      <c r="A646" s="37" t="s">
        <v>2116</v>
      </c>
      <c r="B646" t="s">
        <v>3195</v>
      </c>
      <c r="C646">
        <v>2679</v>
      </c>
      <c r="D646" t="s">
        <v>2117</v>
      </c>
      <c r="E646">
        <v>311.06</v>
      </c>
      <c r="F646" s="2">
        <f>IFERROR(IF(VLOOKUP($A646,'Download File'!$A:$I,9,FALSE)="Yes",VLOOKUP($A646,'Download File'!$A:$H,8,FALSE),""),"")</f>
        <v>-1.0000000009313226E-2</v>
      </c>
    </row>
    <row r="647" spans="1:6" x14ac:dyDescent="0.25">
      <c r="C647">
        <v>3176</v>
      </c>
      <c r="D647" t="s">
        <v>2118</v>
      </c>
      <c r="E647">
        <v>446.61</v>
      </c>
      <c r="F647" s="2" t="str">
        <f>IFERROR(IF(VLOOKUP($A647,'Download File'!$A:$I,9,FALSE)="Yes",VLOOKUP($A647,'Download File'!$A:$H,8,FALSE),""),"")</f>
        <v/>
      </c>
    </row>
    <row r="648" spans="1:6" x14ac:dyDescent="0.25">
      <c r="C648">
        <v>4196</v>
      </c>
      <c r="D648" t="s">
        <v>2119</v>
      </c>
      <c r="E648">
        <v>217.6</v>
      </c>
      <c r="F648" s="2" t="str">
        <f>IFERROR(IF(VLOOKUP($A648,'Download File'!$A:$I,9,FALSE)="Yes",VLOOKUP($A648,'Download File'!$A:$H,8,FALSE),""),"")</f>
        <v/>
      </c>
    </row>
    <row r="649" spans="1:6" x14ac:dyDescent="0.25">
      <c r="C649">
        <v>5586</v>
      </c>
      <c r="D649" t="s">
        <v>2777</v>
      </c>
      <c r="E649">
        <v>20.77</v>
      </c>
      <c r="F649" s="2" t="str">
        <f>IFERROR(IF(VLOOKUP($A649,'Download File'!$A:$I,9,FALSE)="Yes",VLOOKUP($A649,'Download File'!$A:$H,8,FALSE),""),"")</f>
        <v/>
      </c>
    </row>
    <row r="650" spans="1:6" x14ac:dyDescent="0.25">
      <c r="A650" s="31"/>
      <c r="B650" s="31"/>
      <c r="C650">
        <v>5587</v>
      </c>
      <c r="D650" t="s">
        <v>2778</v>
      </c>
      <c r="E650">
        <v>100.42</v>
      </c>
      <c r="F650" s="2" t="str">
        <f>IFERROR(IF(VLOOKUP($A650,'Download File'!$A:$I,9,FALSE)="Yes",VLOOKUP($A650,'Download File'!$A:$H,8,FALSE),""),"")</f>
        <v/>
      </c>
    </row>
    <row r="651" spans="1:6" x14ac:dyDescent="0.25">
      <c r="A651" s="37" t="s">
        <v>1465</v>
      </c>
      <c r="B651" t="s">
        <v>3104</v>
      </c>
      <c r="C651">
        <v>2422</v>
      </c>
      <c r="D651" t="s">
        <v>1466</v>
      </c>
      <c r="E651">
        <v>250.79</v>
      </c>
      <c r="F651" s="2">
        <f>IFERROR(IF(VLOOKUP($A651,'Download File'!$A:$I,9,FALSE)="Yes",VLOOKUP($A651,'Download File'!$A:$H,8,FALSE),""),"")</f>
        <v>-108.29999999998836</v>
      </c>
    </row>
    <row r="652" spans="1:6" x14ac:dyDescent="0.25">
      <c r="A652" s="31"/>
      <c r="B652" s="31"/>
      <c r="C652">
        <v>2706</v>
      </c>
      <c r="D652" t="s">
        <v>1467</v>
      </c>
      <c r="E652">
        <v>226.92999999999998</v>
      </c>
      <c r="F652" s="2" t="str">
        <f>IFERROR(IF(VLOOKUP($A652,'Download File'!$A:$I,9,FALSE)="Yes",VLOOKUP($A652,'Download File'!$A:$H,8,FALSE),""),"")</f>
        <v/>
      </c>
    </row>
    <row r="653" spans="1:6" x14ac:dyDescent="0.25">
      <c r="A653" t="s">
        <v>3257</v>
      </c>
      <c r="B653" t="s">
        <v>3254</v>
      </c>
      <c r="C653">
        <v>5756</v>
      </c>
      <c r="D653" t="s">
        <v>3254</v>
      </c>
      <c r="E653">
        <v>170</v>
      </c>
      <c r="F653" s="2">
        <f>IFERROR(IF(VLOOKUP($A653,'Download File'!$A:$I,9,FALSE)="Yes",VLOOKUP($A653,'Download File'!$A:$H,8,FALSE),""),"")</f>
        <v>0</v>
      </c>
    </row>
    <row r="654" spans="1:6" x14ac:dyDescent="0.25">
      <c r="A654" s="37" t="s">
        <v>1400</v>
      </c>
      <c r="B654" t="s">
        <v>3092</v>
      </c>
      <c r="C654">
        <v>2517</v>
      </c>
      <c r="D654" t="s">
        <v>1401</v>
      </c>
      <c r="E654">
        <v>216.04</v>
      </c>
      <c r="F654" s="2">
        <f>IFERROR(IF(VLOOKUP($A654,'Download File'!$A:$I,9,FALSE)="Yes",VLOOKUP($A654,'Download File'!$A:$H,8,FALSE),""),"")</f>
        <v>108.28999999992084</v>
      </c>
    </row>
    <row r="655" spans="1:6" x14ac:dyDescent="0.25">
      <c r="C655">
        <v>3531</v>
      </c>
      <c r="D655" t="s">
        <v>1402</v>
      </c>
      <c r="E655">
        <v>199.26000000000002</v>
      </c>
      <c r="F655" s="2" t="str">
        <f>IFERROR(IF(VLOOKUP($A655,'Download File'!$A:$I,9,FALSE)="Yes",VLOOKUP($A655,'Download File'!$A:$H,8,FALSE),""),"")</f>
        <v/>
      </c>
    </row>
    <row r="656" spans="1:6" x14ac:dyDescent="0.25">
      <c r="C656">
        <v>4039</v>
      </c>
      <c r="D656" t="s">
        <v>1403</v>
      </c>
      <c r="E656">
        <v>210.12</v>
      </c>
      <c r="F656" s="2" t="str">
        <f>IFERROR(IF(VLOOKUP($A656,'Download File'!$A:$I,9,FALSE)="Yes",VLOOKUP($A656,'Download File'!$A:$H,8,FALSE),""),"")</f>
        <v/>
      </c>
    </row>
    <row r="657" spans="1:6" x14ac:dyDescent="0.25">
      <c r="C657">
        <v>4220</v>
      </c>
      <c r="D657" t="s">
        <v>1404</v>
      </c>
      <c r="E657">
        <v>301.10999999999996</v>
      </c>
      <c r="F657" s="2" t="str">
        <f>IFERROR(IF(VLOOKUP($A657,'Download File'!$A:$I,9,FALSE)="Yes",VLOOKUP($A657,'Download File'!$A:$H,8,FALSE),""),"")</f>
        <v/>
      </c>
    </row>
    <row r="658" spans="1:6" x14ac:dyDescent="0.25">
      <c r="A658" s="31"/>
      <c r="B658" s="31"/>
      <c r="C658">
        <v>5647</v>
      </c>
      <c r="D658" t="s">
        <v>1405</v>
      </c>
      <c r="E658">
        <v>65.850000000000009</v>
      </c>
      <c r="F658" s="2" t="str">
        <f>IFERROR(IF(VLOOKUP($A658,'Download File'!$A:$I,9,FALSE)="Yes",VLOOKUP($A658,'Download File'!$A:$H,8,FALSE),""),"")</f>
        <v/>
      </c>
    </row>
    <row r="659" spans="1:6" x14ac:dyDescent="0.25">
      <c r="A659" s="37" t="s">
        <v>1611</v>
      </c>
      <c r="B659" t="s">
        <v>3138</v>
      </c>
      <c r="C659">
        <v>2357</v>
      </c>
      <c r="D659" t="s">
        <v>1612</v>
      </c>
      <c r="E659">
        <v>257.33</v>
      </c>
      <c r="F659" s="2">
        <f>IFERROR(IF(VLOOKUP($A659,'Download File'!$A:$I,9,FALSE)="Yes",VLOOKUP($A659,'Download File'!$A:$H,8,FALSE),""),"")</f>
        <v>-1.0000000009313226E-2</v>
      </c>
    </row>
    <row r="660" spans="1:6" x14ac:dyDescent="0.25">
      <c r="A660" s="31"/>
      <c r="B660" s="31"/>
      <c r="C660">
        <v>2803</v>
      </c>
      <c r="D660" t="s">
        <v>1613</v>
      </c>
      <c r="E660">
        <v>242</v>
      </c>
      <c r="F660" s="2" t="str">
        <f>IFERROR(IF(VLOOKUP($A660,'Download File'!$A:$I,9,FALSE)="Yes",VLOOKUP($A660,'Download File'!$A:$H,8,FALSE),""),"")</f>
        <v/>
      </c>
    </row>
    <row r="661" spans="1:6" x14ac:dyDescent="0.25">
      <c r="A661" s="37" t="s">
        <v>1895</v>
      </c>
      <c r="B661" t="s">
        <v>3165</v>
      </c>
      <c r="C661">
        <v>2214</v>
      </c>
      <c r="D661" t="s">
        <v>1896</v>
      </c>
      <c r="E661">
        <v>249.17000000000002</v>
      </c>
      <c r="F661" s="2">
        <f>IFERROR(IF(VLOOKUP($A661,'Download File'!$A:$I,9,FALSE)="Yes",VLOOKUP($A661,'Download File'!$A:$H,8,FALSE),""),"")</f>
        <v>0</v>
      </c>
    </row>
    <row r="662" spans="1:6" x14ac:dyDescent="0.25">
      <c r="A662" s="31"/>
      <c r="B662" s="31"/>
      <c r="C662">
        <v>2804</v>
      </c>
      <c r="D662" t="s">
        <v>2841</v>
      </c>
      <c r="E662">
        <v>282.99</v>
      </c>
      <c r="F662" s="2" t="str">
        <f>IFERROR(IF(VLOOKUP($A662,'Download File'!$A:$I,9,FALSE)="Yes",VLOOKUP($A662,'Download File'!$A:$H,8,FALSE),""),"")</f>
        <v/>
      </c>
    </row>
    <row r="663" spans="1:6" x14ac:dyDescent="0.25">
      <c r="A663" s="37" t="s">
        <v>1256</v>
      </c>
      <c r="B663" t="s">
        <v>3074</v>
      </c>
      <c r="C663">
        <v>2868</v>
      </c>
      <c r="D663" t="s">
        <v>1257</v>
      </c>
      <c r="E663">
        <v>127.1</v>
      </c>
      <c r="F663" s="2">
        <f>IFERROR(IF(VLOOKUP($A663,'Download File'!$A:$I,9,FALSE)="Yes",VLOOKUP($A663,'Download File'!$A:$H,8,FALSE),""),"")</f>
        <v>-4.2299999999959255</v>
      </c>
    </row>
    <row r="664" spans="1:6" x14ac:dyDescent="0.25">
      <c r="A664" s="31"/>
      <c r="B664" s="31"/>
      <c r="C664">
        <v>3295</v>
      </c>
      <c r="D664" t="s">
        <v>1258</v>
      </c>
      <c r="E664">
        <v>183.22</v>
      </c>
      <c r="F664" s="2" t="str">
        <f>IFERROR(IF(VLOOKUP($A664,'Download File'!$A:$I,9,FALSE)="Yes",VLOOKUP($A664,'Download File'!$A:$H,8,FALSE),""),"")</f>
        <v/>
      </c>
    </row>
    <row r="665" spans="1:6" x14ac:dyDescent="0.25">
      <c r="A665" s="32" t="s">
        <v>1317</v>
      </c>
      <c r="B665" s="31" t="s">
        <v>3085</v>
      </c>
      <c r="C665">
        <v>2292</v>
      </c>
      <c r="D665" t="s">
        <v>1318</v>
      </c>
      <c r="E665">
        <v>58.07</v>
      </c>
      <c r="F665" s="2">
        <f>IFERROR(IF(VLOOKUP($A665,'Download File'!$A:$I,9,FALSE)="Yes",VLOOKUP($A665,'Download File'!$A:$H,8,FALSE),""),"")</f>
        <v>-9.9999999983992893E-3</v>
      </c>
    </row>
    <row r="666" spans="1:6" x14ac:dyDescent="0.25">
      <c r="A666" s="37" t="s">
        <v>1262</v>
      </c>
      <c r="B666" t="s">
        <v>3076</v>
      </c>
      <c r="C666">
        <v>2518</v>
      </c>
      <c r="D666" t="s">
        <v>1263</v>
      </c>
      <c r="E666">
        <v>289.28000000000003</v>
      </c>
      <c r="F666" s="2">
        <f>IFERROR(IF(VLOOKUP($A666,'Download File'!$A:$I,9,FALSE)="Yes",VLOOKUP($A666,'Download File'!$A:$H,8,FALSE),""),"")</f>
        <v>-2.0000000018626451E-2</v>
      </c>
    </row>
    <row r="667" spans="1:6" x14ac:dyDescent="0.25">
      <c r="C667">
        <v>3968</v>
      </c>
      <c r="D667" t="s">
        <v>1264</v>
      </c>
      <c r="E667">
        <v>293.94</v>
      </c>
      <c r="F667" s="2" t="str">
        <f>IFERROR(IF(VLOOKUP($A667,'Download File'!$A:$I,9,FALSE)="Yes",VLOOKUP($A667,'Download File'!$A:$H,8,FALSE),""),"")</f>
        <v/>
      </c>
    </row>
    <row r="668" spans="1:6" x14ac:dyDescent="0.25">
      <c r="C668">
        <v>4478</v>
      </c>
      <c r="D668" t="s">
        <v>1265</v>
      </c>
      <c r="E668">
        <v>364.89</v>
      </c>
      <c r="F668" s="2" t="str">
        <f>IFERROR(IF(VLOOKUP($A668,'Download File'!$A:$I,9,FALSE)="Yes",VLOOKUP($A668,'Download File'!$A:$H,8,FALSE),""),"")</f>
        <v/>
      </c>
    </row>
    <row r="669" spans="1:6" x14ac:dyDescent="0.25">
      <c r="A669" s="31"/>
      <c r="B669" s="31"/>
      <c r="C669">
        <v>5681</v>
      </c>
      <c r="D669" t="s">
        <v>2894</v>
      </c>
      <c r="E669">
        <v>146.55000000000001</v>
      </c>
      <c r="F669" s="2" t="str">
        <f>IFERROR(IF(VLOOKUP($A669,'Download File'!$A:$I,9,FALSE)="Yes",VLOOKUP($A669,'Download File'!$A:$H,8,FALSE),""),"")</f>
        <v/>
      </c>
    </row>
    <row r="670" spans="1:6" x14ac:dyDescent="0.25">
      <c r="A670" s="37" t="s">
        <v>440</v>
      </c>
      <c r="B670" t="s">
        <v>2966</v>
      </c>
      <c r="C670">
        <v>2423</v>
      </c>
      <c r="D670" t="s">
        <v>441</v>
      </c>
      <c r="E670">
        <v>131.25</v>
      </c>
      <c r="F670" s="2">
        <f>IFERROR(IF(VLOOKUP($A670,'Download File'!$A:$I,9,FALSE)="Yes",VLOOKUP($A670,'Download File'!$A:$H,8,FALSE),""),"")</f>
        <v>-9.9999999947613105E-3</v>
      </c>
    </row>
    <row r="671" spans="1:6" x14ac:dyDescent="0.25">
      <c r="A671" s="31"/>
      <c r="B671" s="31"/>
      <c r="C671">
        <v>2770</v>
      </c>
      <c r="D671" t="s">
        <v>442</v>
      </c>
      <c r="E671">
        <v>120.62</v>
      </c>
      <c r="F671" s="2" t="str">
        <f>IFERROR(IF(VLOOKUP($A671,'Download File'!$A:$I,9,FALSE)="Yes",VLOOKUP($A671,'Download File'!$A:$H,8,FALSE),""),"")</f>
        <v/>
      </c>
    </row>
    <row r="672" spans="1:6" x14ac:dyDescent="0.25">
      <c r="A672" s="37" t="s">
        <v>1826</v>
      </c>
      <c r="B672" t="s">
        <v>3155</v>
      </c>
      <c r="C672">
        <v>5075</v>
      </c>
      <c r="D672" t="s">
        <v>1827</v>
      </c>
      <c r="E672">
        <v>120.15</v>
      </c>
      <c r="F672" s="2">
        <f>IFERROR(IF(VLOOKUP($A672,'Download File'!$A:$I,9,FALSE)="Yes",VLOOKUP($A672,'Download File'!$A:$H,8,FALSE),""),"")</f>
        <v>-9.9999999947613105E-3</v>
      </c>
    </row>
    <row r="673" spans="1:6" x14ac:dyDescent="0.25">
      <c r="C673">
        <v>5225</v>
      </c>
      <c r="D673" t="s">
        <v>1828</v>
      </c>
      <c r="E673">
        <v>61.2</v>
      </c>
      <c r="F673" s="2" t="str">
        <f>IFERROR(IF(VLOOKUP($A673,'Download File'!$A:$I,9,FALSE)="Yes",VLOOKUP($A673,'Download File'!$A:$H,8,FALSE),""),"")</f>
        <v/>
      </c>
    </row>
    <row r="674" spans="1:6" x14ac:dyDescent="0.25">
      <c r="A674" s="31"/>
      <c r="B674" s="31"/>
      <c r="C674">
        <v>5226</v>
      </c>
      <c r="D674" t="s">
        <v>1829</v>
      </c>
      <c r="E674">
        <v>74.440000000000012</v>
      </c>
      <c r="F674" s="2" t="str">
        <f>IFERROR(IF(VLOOKUP($A674,'Download File'!$A:$I,9,FALSE)="Yes",VLOOKUP($A674,'Download File'!$A:$H,8,FALSE),""),"")</f>
        <v/>
      </c>
    </row>
    <row r="675" spans="1:6" x14ac:dyDescent="0.25">
      <c r="A675" s="32" t="s">
        <v>1992</v>
      </c>
      <c r="B675" s="31" t="s">
        <v>3179</v>
      </c>
      <c r="C675">
        <v>2040</v>
      </c>
      <c r="D675" t="s">
        <v>1993</v>
      </c>
      <c r="E675">
        <v>17.100000000000001</v>
      </c>
      <c r="F675" s="2">
        <f>IFERROR(IF(VLOOKUP($A675,'Download File'!$A:$I,9,FALSE)="Yes",VLOOKUP($A675,'Download File'!$A:$H,8,FALSE),""),"")</f>
        <v>1.0000000000218279E-2</v>
      </c>
    </row>
    <row r="676" spans="1:6" x14ac:dyDescent="0.25">
      <c r="A676" s="37" t="s">
        <v>1567</v>
      </c>
      <c r="B676" t="s">
        <v>3127</v>
      </c>
      <c r="C676">
        <v>1640</v>
      </c>
      <c r="D676" t="s">
        <v>2827</v>
      </c>
      <c r="E676">
        <v>216.23000000000002</v>
      </c>
      <c r="F676" s="2">
        <f>IFERROR(IF(VLOOKUP($A676,'Download File'!$A:$I,9,FALSE)="Yes",VLOOKUP($A676,'Download File'!$A:$H,8,FALSE),""),"")</f>
        <v>119.59000000008382</v>
      </c>
    </row>
    <row r="677" spans="1:6" x14ac:dyDescent="0.25">
      <c r="C677">
        <v>2311</v>
      </c>
      <c r="D677" t="s">
        <v>1568</v>
      </c>
      <c r="E677">
        <v>291.07</v>
      </c>
      <c r="F677" s="2" t="str">
        <f>IFERROR(IF(VLOOKUP($A677,'Download File'!$A:$I,9,FALSE)="Yes",VLOOKUP($A677,'Download File'!$A:$H,8,FALSE),""),"")</f>
        <v/>
      </c>
    </row>
    <row r="678" spans="1:6" x14ac:dyDescent="0.25">
      <c r="C678">
        <v>2495</v>
      </c>
      <c r="D678" t="s">
        <v>1570</v>
      </c>
      <c r="E678">
        <v>312.71000000000004</v>
      </c>
      <c r="F678" s="2" t="str">
        <f>IFERROR(IF(VLOOKUP($A678,'Download File'!$A:$I,9,FALSE)="Yes",VLOOKUP($A678,'Download File'!$A:$H,8,FALSE),""),"")</f>
        <v/>
      </c>
    </row>
    <row r="679" spans="1:6" x14ac:dyDescent="0.25">
      <c r="C679">
        <v>2496</v>
      </c>
      <c r="D679" t="s">
        <v>1571</v>
      </c>
      <c r="E679">
        <v>619.62</v>
      </c>
      <c r="F679" s="2" t="str">
        <f>IFERROR(IF(VLOOKUP($A679,'Download File'!$A:$I,9,FALSE)="Yes",VLOOKUP($A679,'Download File'!$A:$H,8,FALSE),""),"")</f>
        <v/>
      </c>
    </row>
    <row r="680" spans="1:6" x14ac:dyDescent="0.25">
      <c r="C680">
        <v>2870</v>
      </c>
      <c r="D680" t="s">
        <v>1574</v>
      </c>
      <c r="E680">
        <v>404.1</v>
      </c>
      <c r="F680" s="2" t="str">
        <f>IFERROR(IF(VLOOKUP($A680,'Download File'!$A:$I,9,FALSE)="Yes",VLOOKUP($A680,'Download File'!$A:$H,8,FALSE),""),"")</f>
        <v/>
      </c>
    </row>
    <row r="681" spans="1:6" x14ac:dyDescent="0.25">
      <c r="C681">
        <v>3558</v>
      </c>
      <c r="D681" t="s">
        <v>1576</v>
      </c>
      <c r="E681">
        <v>354.16999999999996</v>
      </c>
      <c r="F681" s="2" t="str">
        <f>IFERROR(IF(VLOOKUP($A681,'Download File'!$A:$I,9,FALSE)="Yes",VLOOKUP($A681,'Download File'!$A:$H,8,FALSE),""),"")</f>
        <v/>
      </c>
    </row>
    <row r="682" spans="1:6" x14ac:dyDescent="0.25">
      <c r="C682">
        <v>3896</v>
      </c>
      <c r="D682" t="s">
        <v>302</v>
      </c>
      <c r="E682">
        <v>673.64</v>
      </c>
      <c r="F682" s="2" t="str">
        <f>IFERROR(IF(VLOOKUP($A682,'Download File'!$A:$I,9,FALSE)="Yes",VLOOKUP($A682,'Download File'!$A:$H,8,FALSE),""),"")</f>
        <v/>
      </c>
    </row>
    <row r="683" spans="1:6" x14ac:dyDescent="0.25">
      <c r="C683">
        <v>3972</v>
      </c>
      <c r="D683" t="s">
        <v>1579</v>
      </c>
      <c r="E683">
        <v>159.87</v>
      </c>
      <c r="F683" s="2" t="str">
        <f>IFERROR(IF(VLOOKUP($A683,'Download File'!$A:$I,9,FALSE)="Yes",VLOOKUP($A683,'Download File'!$A:$H,8,FALSE),""),"")</f>
        <v/>
      </c>
    </row>
    <row r="684" spans="1:6" x14ac:dyDescent="0.25">
      <c r="C684">
        <v>4496</v>
      </c>
      <c r="D684" t="s">
        <v>1584</v>
      </c>
      <c r="E684">
        <v>480.81</v>
      </c>
      <c r="F684" s="2" t="str">
        <f>IFERROR(IF(VLOOKUP($A684,'Download File'!$A:$I,9,FALSE)="Yes",VLOOKUP($A684,'Download File'!$A:$H,8,FALSE),""),"")</f>
        <v/>
      </c>
    </row>
    <row r="685" spans="1:6" x14ac:dyDescent="0.25">
      <c r="A685" s="31"/>
      <c r="B685" s="31"/>
      <c r="C685">
        <v>5321</v>
      </c>
      <c r="D685" t="s">
        <v>2829</v>
      </c>
      <c r="E685">
        <v>100</v>
      </c>
      <c r="F685" s="2" t="str">
        <f>IFERROR(IF(VLOOKUP($A685,'Download File'!$A:$I,9,FALSE)="Yes",VLOOKUP($A685,'Download File'!$A:$H,8,FALSE),""),"")</f>
        <v/>
      </c>
    </row>
    <row r="686" spans="1:6" x14ac:dyDescent="0.25">
      <c r="A686" s="37" t="s">
        <v>2036</v>
      </c>
      <c r="B686" t="s">
        <v>3187</v>
      </c>
      <c r="C686">
        <v>1585</v>
      </c>
      <c r="D686" t="s">
        <v>2600</v>
      </c>
      <c r="E686">
        <v>44.46</v>
      </c>
      <c r="F686" s="2">
        <f>IFERROR(IF(VLOOKUP($A686,'Download File'!$A:$I,9,FALSE)="Yes",VLOOKUP($A686,'Download File'!$A:$H,8,FALSE),""),"")</f>
        <v>-478.29000000003725</v>
      </c>
    </row>
    <row r="687" spans="1:6" x14ac:dyDescent="0.25">
      <c r="C687">
        <v>2036</v>
      </c>
      <c r="D687" t="s">
        <v>2037</v>
      </c>
      <c r="E687">
        <v>261.5</v>
      </c>
      <c r="F687" s="2" t="str">
        <f>IFERROR(IF(VLOOKUP($A687,'Download File'!$A:$I,9,FALSE)="Yes",VLOOKUP($A687,'Download File'!$A:$H,8,FALSE),""),"")</f>
        <v/>
      </c>
    </row>
    <row r="688" spans="1:6" x14ac:dyDescent="0.25">
      <c r="C688">
        <v>2094</v>
      </c>
      <c r="D688" t="s">
        <v>2038</v>
      </c>
      <c r="E688">
        <v>410.23</v>
      </c>
      <c r="F688" s="2" t="str">
        <f>IFERROR(IF(VLOOKUP($A688,'Download File'!$A:$I,9,FALSE)="Yes",VLOOKUP($A688,'Download File'!$A:$H,8,FALSE),""),"")</f>
        <v/>
      </c>
    </row>
    <row r="689" spans="3:6" x14ac:dyDescent="0.25">
      <c r="C689">
        <v>2148</v>
      </c>
      <c r="D689" t="s">
        <v>2040</v>
      </c>
      <c r="E689">
        <v>233.4</v>
      </c>
      <c r="F689" s="2" t="str">
        <f>IFERROR(IF(VLOOKUP($A689,'Download File'!$A:$I,9,FALSE)="Yes",VLOOKUP($A689,'Download File'!$A:$H,8,FALSE),""),"")</f>
        <v/>
      </c>
    </row>
    <row r="690" spans="3:6" x14ac:dyDescent="0.25">
      <c r="C690">
        <v>2167</v>
      </c>
      <c r="D690" t="s">
        <v>2041</v>
      </c>
      <c r="E690">
        <v>262.09999999999997</v>
      </c>
      <c r="F690" s="2" t="str">
        <f>IFERROR(IF(VLOOKUP($A690,'Download File'!$A:$I,9,FALSE)="Yes",VLOOKUP($A690,'Download File'!$A:$H,8,FALSE),""),"")</f>
        <v/>
      </c>
    </row>
    <row r="691" spans="3:6" x14ac:dyDescent="0.25">
      <c r="C691">
        <v>2168</v>
      </c>
      <c r="D691" t="s">
        <v>2042</v>
      </c>
      <c r="E691">
        <v>437.9</v>
      </c>
      <c r="F691" s="2" t="str">
        <f>IFERROR(IF(VLOOKUP($A691,'Download File'!$A:$I,9,FALSE)="Yes",VLOOKUP($A691,'Download File'!$A:$H,8,FALSE),""),"")</f>
        <v/>
      </c>
    </row>
    <row r="692" spans="3:6" x14ac:dyDescent="0.25">
      <c r="C692">
        <v>2215</v>
      </c>
      <c r="D692" t="s">
        <v>2044</v>
      </c>
      <c r="E692">
        <v>1475.39</v>
      </c>
      <c r="F692" s="2" t="str">
        <f>IFERROR(IF(VLOOKUP($A692,'Download File'!$A:$I,9,FALSE)="Yes",VLOOKUP($A692,'Download File'!$A:$H,8,FALSE),""),"")</f>
        <v/>
      </c>
    </row>
    <row r="693" spans="3:6" x14ac:dyDescent="0.25">
      <c r="C693">
        <v>2247</v>
      </c>
      <c r="D693" t="s">
        <v>2045</v>
      </c>
      <c r="E693">
        <v>376.45000000000005</v>
      </c>
      <c r="F693" s="2" t="str">
        <f>IFERROR(IF(VLOOKUP($A693,'Download File'!$A:$I,9,FALSE)="Yes",VLOOKUP($A693,'Download File'!$A:$H,8,FALSE),""),"")</f>
        <v/>
      </c>
    </row>
    <row r="694" spans="3:6" x14ac:dyDescent="0.25">
      <c r="C694">
        <v>2252</v>
      </c>
      <c r="D694" t="s">
        <v>2046</v>
      </c>
      <c r="E694">
        <v>411.1</v>
      </c>
      <c r="F694" s="2" t="str">
        <f>IFERROR(IF(VLOOKUP($A694,'Download File'!$A:$I,9,FALSE)="Yes",VLOOKUP($A694,'Download File'!$A:$H,8,FALSE),""),"")</f>
        <v/>
      </c>
    </row>
    <row r="695" spans="3:6" x14ac:dyDescent="0.25">
      <c r="C695">
        <v>2275</v>
      </c>
      <c r="D695" t="s">
        <v>2047</v>
      </c>
      <c r="E695">
        <v>220.8</v>
      </c>
      <c r="F695" s="2" t="str">
        <f>IFERROR(IF(VLOOKUP($A695,'Download File'!$A:$I,9,FALSE)="Yes",VLOOKUP($A695,'Download File'!$A:$H,8,FALSE),""),"")</f>
        <v/>
      </c>
    </row>
    <row r="696" spans="3:6" x14ac:dyDescent="0.25">
      <c r="C696">
        <v>2336</v>
      </c>
      <c r="D696" t="s">
        <v>2048</v>
      </c>
      <c r="E696">
        <v>336.9</v>
      </c>
      <c r="F696" s="2" t="str">
        <f>IFERROR(IF(VLOOKUP($A696,'Download File'!$A:$I,9,FALSE)="Yes",VLOOKUP($A696,'Download File'!$A:$H,8,FALSE),""),"")</f>
        <v/>
      </c>
    </row>
    <row r="697" spans="3:6" x14ac:dyDescent="0.25">
      <c r="C697">
        <v>2338</v>
      </c>
      <c r="D697" t="s">
        <v>2049</v>
      </c>
      <c r="E697">
        <v>472.06</v>
      </c>
      <c r="F697" s="2" t="str">
        <f>IFERROR(IF(VLOOKUP($A697,'Download File'!$A:$I,9,FALSE)="Yes",VLOOKUP($A697,'Download File'!$A:$H,8,FALSE),""),"")</f>
        <v/>
      </c>
    </row>
    <row r="698" spans="3:6" x14ac:dyDescent="0.25">
      <c r="C698">
        <v>2358</v>
      </c>
      <c r="D698" t="s">
        <v>2050</v>
      </c>
      <c r="E698">
        <v>284.89999999999998</v>
      </c>
      <c r="F698" s="2" t="str">
        <f>IFERROR(IF(VLOOKUP($A698,'Download File'!$A:$I,9,FALSE)="Yes",VLOOKUP($A698,'Download File'!$A:$H,8,FALSE),""),"")</f>
        <v/>
      </c>
    </row>
    <row r="699" spans="3:6" x14ac:dyDescent="0.25">
      <c r="C699">
        <v>2359</v>
      </c>
      <c r="D699" t="s">
        <v>2051</v>
      </c>
      <c r="E699">
        <v>607.95000000000005</v>
      </c>
      <c r="F699" s="2" t="str">
        <f>IFERROR(IF(VLOOKUP($A699,'Download File'!$A:$I,9,FALSE)="Yes",VLOOKUP($A699,'Download File'!$A:$H,8,FALSE),""),"")</f>
        <v/>
      </c>
    </row>
    <row r="700" spans="3:6" x14ac:dyDescent="0.25">
      <c r="C700">
        <v>2377</v>
      </c>
      <c r="D700" t="s">
        <v>2052</v>
      </c>
      <c r="E700">
        <v>518.48</v>
      </c>
      <c r="F700" s="2" t="str">
        <f>IFERROR(IF(VLOOKUP($A700,'Download File'!$A:$I,9,FALSE)="Yes",VLOOKUP($A700,'Download File'!$A:$H,8,FALSE),""),"")</f>
        <v/>
      </c>
    </row>
    <row r="701" spans="3:6" x14ac:dyDescent="0.25">
      <c r="C701">
        <v>2771</v>
      </c>
      <c r="D701" t="s">
        <v>2055</v>
      </c>
      <c r="E701">
        <v>349.2</v>
      </c>
      <c r="F701" s="2" t="str">
        <f>IFERROR(IF(VLOOKUP($A701,'Download File'!$A:$I,9,FALSE)="Yes",VLOOKUP($A701,'Download File'!$A:$H,8,FALSE),""),"")</f>
        <v/>
      </c>
    </row>
    <row r="702" spans="3:6" x14ac:dyDescent="0.25">
      <c r="C702">
        <v>2772</v>
      </c>
      <c r="D702" t="s">
        <v>2056</v>
      </c>
      <c r="E702">
        <v>391.63</v>
      </c>
      <c r="F702" s="2" t="str">
        <f>IFERROR(IF(VLOOKUP($A702,'Download File'!$A:$I,9,FALSE)="Yes",VLOOKUP($A702,'Download File'!$A:$H,8,FALSE),""),"")</f>
        <v/>
      </c>
    </row>
    <row r="703" spans="3:6" x14ac:dyDescent="0.25">
      <c r="C703">
        <v>2806</v>
      </c>
      <c r="D703" t="s">
        <v>2058</v>
      </c>
      <c r="E703">
        <v>351.1</v>
      </c>
      <c r="F703" s="2" t="str">
        <f>IFERROR(IF(VLOOKUP($A703,'Download File'!$A:$I,9,FALSE)="Yes",VLOOKUP($A703,'Download File'!$A:$H,8,FALSE),""),"")</f>
        <v/>
      </c>
    </row>
    <row r="704" spans="3:6" x14ac:dyDescent="0.25">
      <c r="C704">
        <v>2871</v>
      </c>
      <c r="D704" t="s">
        <v>2059</v>
      </c>
      <c r="E704">
        <v>373.9</v>
      </c>
      <c r="F704" s="2" t="str">
        <f>IFERROR(IF(VLOOKUP($A704,'Download File'!$A:$I,9,FALSE)="Yes",VLOOKUP($A704,'Download File'!$A:$H,8,FALSE),""),"")</f>
        <v/>
      </c>
    </row>
    <row r="705" spans="3:6" x14ac:dyDescent="0.25">
      <c r="C705">
        <v>2874</v>
      </c>
      <c r="D705" t="s">
        <v>2061</v>
      </c>
      <c r="E705">
        <v>315.39999999999998</v>
      </c>
      <c r="F705" s="2" t="str">
        <f>IFERROR(IF(VLOOKUP($A705,'Download File'!$A:$I,9,FALSE)="Yes",VLOOKUP($A705,'Download File'!$A:$H,8,FALSE),""),"")</f>
        <v/>
      </c>
    </row>
    <row r="706" spans="3:6" x14ac:dyDescent="0.25">
      <c r="C706">
        <v>2939</v>
      </c>
      <c r="D706" t="s">
        <v>2063</v>
      </c>
      <c r="E706">
        <v>349.78000000000003</v>
      </c>
      <c r="F706" s="2" t="str">
        <f>IFERROR(IF(VLOOKUP($A706,'Download File'!$A:$I,9,FALSE)="Yes",VLOOKUP($A706,'Download File'!$A:$H,8,FALSE),""),"")</f>
        <v/>
      </c>
    </row>
    <row r="707" spans="3:6" x14ac:dyDescent="0.25">
      <c r="C707">
        <v>2940</v>
      </c>
      <c r="D707" t="s">
        <v>2064</v>
      </c>
      <c r="E707">
        <v>346.9</v>
      </c>
      <c r="F707" s="2" t="str">
        <f>IFERROR(IF(VLOOKUP($A707,'Download File'!$A:$I,9,FALSE)="Yes",VLOOKUP($A707,'Download File'!$A:$H,8,FALSE),""),"")</f>
        <v/>
      </c>
    </row>
    <row r="708" spans="3:6" x14ac:dyDescent="0.25">
      <c r="C708">
        <v>2941</v>
      </c>
      <c r="D708" t="s">
        <v>2065</v>
      </c>
      <c r="E708">
        <v>289.10000000000002</v>
      </c>
      <c r="F708" s="2" t="str">
        <f>IFERROR(IF(VLOOKUP($A708,'Download File'!$A:$I,9,FALSE)="Yes",VLOOKUP($A708,'Download File'!$A:$H,8,FALSE),""),"")</f>
        <v/>
      </c>
    </row>
    <row r="709" spans="3:6" x14ac:dyDescent="0.25">
      <c r="C709">
        <v>3054</v>
      </c>
      <c r="D709" t="s">
        <v>2067</v>
      </c>
      <c r="E709">
        <v>655.22</v>
      </c>
      <c r="F709" s="2" t="str">
        <f>IFERROR(IF(VLOOKUP($A709,'Download File'!$A:$I,9,FALSE)="Yes",VLOOKUP($A709,'Download File'!$A:$H,8,FALSE),""),"")</f>
        <v/>
      </c>
    </row>
    <row r="710" spans="3:6" x14ac:dyDescent="0.25">
      <c r="C710">
        <v>3116</v>
      </c>
      <c r="D710" t="s">
        <v>2068</v>
      </c>
      <c r="E710">
        <v>356.77</v>
      </c>
      <c r="F710" s="2" t="str">
        <f>IFERROR(IF(VLOOKUP($A710,'Download File'!$A:$I,9,FALSE)="Yes",VLOOKUP($A710,'Download File'!$A:$H,8,FALSE),""),"")</f>
        <v/>
      </c>
    </row>
    <row r="711" spans="3:6" x14ac:dyDescent="0.25">
      <c r="C711">
        <v>3398</v>
      </c>
      <c r="D711" t="s">
        <v>2070</v>
      </c>
      <c r="E711">
        <v>1360.6699999999998</v>
      </c>
      <c r="F711" s="2" t="str">
        <f>IFERROR(IF(VLOOKUP($A711,'Download File'!$A:$I,9,FALSE)="Yes",VLOOKUP($A711,'Download File'!$A:$H,8,FALSE),""),"")</f>
        <v/>
      </c>
    </row>
    <row r="712" spans="3:6" x14ac:dyDescent="0.25">
      <c r="C712">
        <v>3448</v>
      </c>
      <c r="D712" t="s">
        <v>2071</v>
      </c>
      <c r="E712">
        <v>420.2</v>
      </c>
      <c r="F712" s="2" t="str">
        <f>IFERROR(IF(VLOOKUP($A712,'Download File'!$A:$I,9,FALSE)="Yes",VLOOKUP($A712,'Download File'!$A:$H,8,FALSE),""),"")</f>
        <v/>
      </c>
    </row>
    <row r="713" spans="3:6" x14ac:dyDescent="0.25">
      <c r="C713">
        <v>3449</v>
      </c>
      <c r="D713" t="s">
        <v>2072</v>
      </c>
      <c r="E713">
        <v>445.5</v>
      </c>
      <c r="F713" s="2" t="str">
        <f>IFERROR(IF(VLOOKUP($A713,'Download File'!$A:$I,9,FALSE)="Yes",VLOOKUP($A713,'Download File'!$A:$H,8,FALSE),""),"")</f>
        <v/>
      </c>
    </row>
    <row r="714" spans="3:6" x14ac:dyDescent="0.25">
      <c r="C714">
        <v>3453</v>
      </c>
      <c r="D714" t="s">
        <v>2074</v>
      </c>
      <c r="E714">
        <v>328.6</v>
      </c>
      <c r="F714" s="2" t="str">
        <f>IFERROR(IF(VLOOKUP($A714,'Download File'!$A:$I,9,FALSE)="Yes",VLOOKUP($A714,'Download File'!$A:$H,8,FALSE),""),"")</f>
        <v/>
      </c>
    </row>
    <row r="715" spans="3:6" x14ac:dyDescent="0.25">
      <c r="C715">
        <v>3498</v>
      </c>
      <c r="D715" t="s">
        <v>2075</v>
      </c>
      <c r="E715">
        <v>339.20000000000005</v>
      </c>
      <c r="F715" s="2" t="str">
        <f>IFERROR(IF(VLOOKUP($A715,'Download File'!$A:$I,9,FALSE)="Yes",VLOOKUP($A715,'Download File'!$A:$H,8,FALSE),""),"")</f>
        <v/>
      </c>
    </row>
    <row r="716" spans="3:6" x14ac:dyDescent="0.25">
      <c r="C716">
        <v>3646</v>
      </c>
      <c r="D716" t="s">
        <v>2076</v>
      </c>
      <c r="E716">
        <v>404.4</v>
      </c>
      <c r="F716" s="2" t="str">
        <f>IFERROR(IF(VLOOKUP($A716,'Download File'!$A:$I,9,FALSE)="Yes",VLOOKUP($A716,'Download File'!$A:$H,8,FALSE),""),"")</f>
        <v/>
      </c>
    </row>
    <row r="717" spans="3:6" x14ac:dyDescent="0.25">
      <c r="C717">
        <v>3880</v>
      </c>
      <c r="D717" t="s">
        <v>2077</v>
      </c>
      <c r="E717">
        <v>552.47</v>
      </c>
      <c r="F717" s="2" t="str">
        <f>IFERROR(IF(VLOOKUP($A717,'Download File'!$A:$I,9,FALSE)="Yes",VLOOKUP($A717,'Download File'!$A:$H,8,FALSE),""),"")</f>
        <v/>
      </c>
    </row>
    <row r="718" spans="3:6" x14ac:dyDescent="0.25">
      <c r="C718">
        <v>4109</v>
      </c>
      <c r="D718" t="s">
        <v>2078</v>
      </c>
      <c r="E718">
        <v>102.5</v>
      </c>
      <c r="F718" s="2" t="str">
        <f>IFERROR(IF(VLOOKUP($A718,'Download File'!$A:$I,9,FALSE)="Yes",VLOOKUP($A718,'Download File'!$A:$H,8,FALSE),""),"")</f>
        <v/>
      </c>
    </row>
    <row r="719" spans="3:6" x14ac:dyDescent="0.25">
      <c r="C719">
        <v>4283</v>
      </c>
      <c r="D719" t="s">
        <v>2079</v>
      </c>
      <c r="E719">
        <v>15.92</v>
      </c>
      <c r="F719" s="2" t="str">
        <f>IFERROR(IF(VLOOKUP($A719,'Download File'!$A:$I,9,FALSE)="Yes",VLOOKUP($A719,'Download File'!$A:$H,8,FALSE),""),"")</f>
        <v/>
      </c>
    </row>
    <row r="720" spans="3:6" x14ac:dyDescent="0.25">
      <c r="C720">
        <v>4575</v>
      </c>
      <c r="D720" t="s">
        <v>2081</v>
      </c>
      <c r="E720">
        <v>432.95</v>
      </c>
      <c r="F720" s="2" t="str">
        <f>IFERROR(IF(VLOOKUP($A720,'Download File'!$A:$I,9,FALSE)="Yes",VLOOKUP($A720,'Download File'!$A:$H,8,FALSE),""),"")</f>
        <v/>
      </c>
    </row>
    <row r="721" spans="1:6" x14ac:dyDescent="0.25">
      <c r="C721">
        <v>5066</v>
      </c>
      <c r="D721" t="s">
        <v>2082</v>
      </c>
      <c r="E721">
        <v>411.4</v>
      </c>
      <c r="F721" s="2" t="str">
        <f>IFERROR(IF(VLOOKUP($A721,'Download File'!$A:$I,9,FALSE)="Yes",VLOOKUP($A721,'Download File'!$A:$H,8,FALSE),""),"")</f>
        <v/>
      </c>
    </row>
    <row r="722" spans="1:6" x14ac:dyDescent="0.25">
      <c r="C722">
        <v>5170</v>
      </c>
      <c r="D722" t="s">
        <v>2083</v>
      </c>
      <c r="E722">
        <v>555.04</v>
      </c>
      <c r="F722" s="2" t="str">
        <f>IFERROR(IF(VLOOKUP($A722,'Download File'!$A:$I,9,FALSE)="Yes",VLOOKUP($A722,'Download File'!$A:$H,8,FALSE),""),"")</f>
        <v/>
      </c>
    </row>
    <row r="723" spans="1:6" x14ac:dyDescent="0.25">
      <c r="C723">
        <v>5697</v>
      </c>
      <c r="D723" t="s">
        <v>3293</v>
      </c>
      <c r="E723">
        <v>473.71</v>
      </c>
      <c r="F723" s="2" t="str">
        <f>IFERROR(IF(VLOOKUP($A723,'Download File'!$A:$I,9,FALSE)="Yes",VLOOKUP($A723,'Download File'!$A:$H,8,FALSE),""),"")</f>
        <v/>
      </c>
    </row>
    <row r="724" spans="1:6" x14ac:dyDescent="0.25">
      <c r="C724">
        <v>5720</v>
      </c>
      <c r="D724" t="s">
        <v>3294</v>
      </c>
      <c r="E724">
        <v>178.6</v>
      </c>
      <c r="F724" s="2" t="str">
        <f>IFERROR(IF(VLOOKUP($A724,'Download File'!$A:$I,9,FALSE)="Yes",VLOOKUP($A724,'Download File'!$A:$H,8,FALSE),""),"")</f>
        <v/>
      </c>
    </row>
    <row r="725" spans="1:6" x14ac:dyDescent="0.25">
      <c r="C725">
        <v>5721</v>
      </c>
      <c r="D725" t="s">
        <v>3296</v>
      </c>
      <c r="E725">
        <v>234.91</v>
      </c>
      <c r="F725" s="2" t="str">
        <f>IFERROR(IF(VLOOKUP($A725,'Download File'!$A:$I,9,FALSE)="Yes",VLOOKUP($A725,'Download File'!$A:$H,8,FALSE),""),"")</f>
        <v/>
      </c>
    </row>
    <row r="726" spans="1:6" x14ac:dyDescent="0.25">
      <c r="A726" s="31"/>
      <c r="B726" s="31"/>
      <c r="C726">
        <v>5722</v>
      </c>
      <c r="D726" t="s">
        <v>3295</v>
      </c>
      <c r="E726">
        <v>642.58999999999992</v>
      </c>
      <c r="F726" s="2" t="str">
        <f>IFERROR(IF(VLOOKUP($A726,'Download File'!$A:$I,9,FALSE)="Yes",VLOOKUP($A726,'Download File'!$A:$H,8,FALSE),""),"")</f>
        <v/>
      </c>
    </row>
    <row r="727" spans="1:6" x14ac:dyDescent="0.25">
      <c r="A727" t="s">
        <v>2012</v>
      </c>
      <c r="B727" t="s">
        <v>3184</v>
      </c>
      <c r="C727">
        <v>4402</v>
      </c>
      <c r="D727" t="s">
        <v>2021</v>
      </c>
      <c r="E727">
        <v>442.71</v>
      </c>
      <c r="F727" s="2">
        <f>IFERROR(IF(VLOOKUP($A727,'Download File'!$A:$I,9,FALSE)="Yes",VLOOKUP($A727,'Download File'!$A:$H,8,FALSE),""),"")</f>
        <v>-119.5800000000163</v>
      </c>
    </row>
    <row r="728" spans="1:6" x14ac:dyDescent="0.25">
      <c r="A728" s="31"/>
      <c r="B728" s="31"/>
      <c r="C728">
        <v>4541</v>
      </c>
      <c r="D728" t="s">
        <v>2023</v>
      </c>
      <c r="E728">
        <v>428.77</v>
      </c>
      <c r="F728" s="2" t="str">
        <f>IFERROR(IF(VLOOKUP($A728,'Download File'!$A:$I,9,FALSE)="Yes",VLOOKUP($A728,'Download File'!$A:$H,8,FALSE),""),"")</f>
        <v/>
      </c>
    </row>
    <row r="729" spans="1:6" x14ac:dyDescent="0.25">
      <c r="A729" s="37" t="s">
        <v>357</v>
      </c>
      <c r="B729" t="s">
        <v>2951</v>
      </c>
      <c r="C729">
        <v>1825</v>
      </c>
      <c r="D729" t="s">
        <v>358</v>
      </c>
      <c r="E729">
        <v>31.18</v>
      </c>
      <c r="F729" s="2">
        <f>IFERROR(IF(VLOOKUP($A729,'Download File'!$A:$I,9,FALSE)="Yes",VLOOKUP($A729,'Download File'!$A:$H,8,FALSE),""),"")</f>
        <v>227.91000000014901</v>
      </c>
    </row>
    <row r="730" spans="1:6" x14ac:dyDescent="0.25">
      <c r="C730">
        <v>1880</v>
      </c>
      <c r="D730" t="s">
        <v>359</v>
      </c>
      <c r="E730">
        <v>7.9</v>
      </c>
      <c r="F730" s="2" t="str">
        <f>IFERROR(IF(VLOOKUP($A730,'Download File'!$A:$I,9,FALSE)="Yes",VLOOKUP($A730,'Download File'!$A:$H,8,FALSE),""),"")</f>
        <v/>
      </c>
    </row>
    <row r="731" spans="1:6" x14ac:dyDescent="0.25">
      <c r="C731">
        <v>2189</v>
      </c>
      <c r="D731" t="s">
        <v>362</v>
      </c>
      <c r="E731">
        <v>354.3</v>
      </c>
      <c r="F731" s="2" t="str">
        <f>IFERROR(IF(VLOOKUP($A731,'Download File'!$A:$I,9,FALSE)="Yes",VLOOKUP($A731,'Download File'!$A:$H,8,FALSE),""),"")</f>
        <v/>
      </c>
    </row>
    <row r="732" spans="1:6" x14ac:dyDescent="0.25">
      <c r="C732">
        <v>2425</v>
      </c>
      <c r="D732" t="s">
        <v>363</v>
      </c>
      <c r="E732">
        <v>1126.8300000000002</v>
      </c>
      <c r="F732" s="2" t="str">
        <f>IFERROR(IF(VLOOKUP($A732,'Download File'!$A:$I,9,FALSE)="Yes",VLOOKUP($A732,'Download File'!$A:$H,8,FALSE),""),"")</f>
        <v/>
      </c>
    </row>
    <row r="733" spans="1:6" x14ac:dyDescent="0.25">
      <c r="C733">
        <v>2651</v>
      </c>
      <c r="D733" t="s">
        <v>364</v>
      </c>
      <c r="E733">
        <v>231.5</v>
      </c>
      <c r="F733" s="2" t="str">
        <f>IFERROR(IF(VLOOKUP($A733,'Download File'!$A:$I,9,FALSE)="Yes",VLOOKUP($A733,'Download File'!$A:$H,8,FALSE),""),"")</f>
        <v/>
      </c>
    </row>
    <row r="734" spans="1:6" x14ac:dyDescent="0.25">
      <c r="C734">
        <v>2652</v>
      </c>
      <c r="D734" t="s">
        <v>365</v>
      </c>
      <c r="E734">
        <v>544.4</v>
      </c>
      <c r="F734" s="2" t="str">
        <f>IFERROR(IF(VLOOKUP($A734,'Download File'!$A:$I,9,FALSE)="Yes",VLOOKUP($A734,'Download File'!$A:$H,8,FALSE),""),"")</f>
        <v/>
      </c>
    </row>
    <row r="735" spans="1:6" x14ac:dyDescent="0.25">
      <c r="C735">
        <v>2943</v>
      </c>
      <c r="D735" t="s">
        <v>366</v>
      </c>
      <c r="E735">
        <v>241.65</v>
      </c>
      <c r="F735" s="2" t="str">
        <f>IFERROR(IF(VLOOKUP($A735,'Download File'!$A:$I,9,FALSE)="Yes",VLOOKUP($A735,'Download File'!$A:$H,8,FALSE),""),"")</f>
        <v/>
      </c>
    </row>
    <row r="736" spans="1:6" x14ac:dyDescent="0.25">
      <c r="C736">
        <v>3248</v>
      </c>
      <c r="D736" t="s">
        <v>368</v>
      </c>
      <c r="E736">
        <v>579.14</v>
      </c>
      <c r="F736" s="2" t="str">
        <f>IFERROR(IF(VLOOKUP($A736,'Download File'!$A:$I,9,FALSE)="Yes",VLOOKUP($A736,'Download File'!$A:$H,8,FALSE),""),"")</f>
        <v/>
      </c>
    </row>
    <row r="737" spans="1:6" x14ac:dyDescent="0.25">
      <c r="C737">
        <v>3249</v>
      </c>
      <c r="D737" t="s">
        <v>369</v>
      </c>
      <c r="E737">
        <v>341.89</v>
      </c>
      <c r="F737" s="2" t="str">
        <f>IFERROR(IF(VLOOKUP($A737,'Download File'!$A:$I,9,FALSE)="Yes",VLOOKUP($A737,'Download File'!$A:$H,8,FALSE),""),"")</f>
        <v/>
      </c>
    </row>
    <row r="738" spans="1:6" x14ac:dyDescent="0.25">
      <c r="C738">
        <v>3298</v>
      </c>
      <c r="D738" t="s">
        <v>370</v>
      </c>
      <c r="E738">
        <v>474.95</v>
      </c>
      <c r="F738" s="2" t="str">
        <f>IFERROR(IF(VLOOKUP($A738,'Download File'!$A:$I,9,FALSE)="Yes",VLOOKUP($A738,'Download File'!$A:$H,8,FALSE),""),"")</f>
        <v/>
      </c>
    </row>
    <row r="739" spans="1:6" x14ac:dyDescent="0.25">
      <c r="C739">
        <v>3351</v>
      </c>
      <c r="D739" t="s">
        <v>371</v>
      </c>
      <c r="E739">
        <v>500.95</v>
      </c>
      <c r="F739" s="2" t="str">
        <f>IFERROR(IF(VLOOKUP($A739,'Download File'!$A:$I,9,FALSE)="Yes",VLOOKUP($A739,'Download File'!$A:$H,8,FALSE),""),"")</f>
        <v/>
      </c>
    </row>
    <row r="740" spans="1:6" x14ac:dyDescent="0.25">
      <c r="C740">
        <v>3455</v>
      </c>
      <c r="D740" t="s">
        <v>373</v>
      </c>
      <c r="E740">
        <v>263.31</v>
      </c>
      <c r="F740" s="2" t="str">
        <f>IFERROR(IF(VLOOKUP($A740,'Download File'!$A:$I,9,FALSE)="Yes",VLOOKUP($A740,'Download File'!$A:$H,8,FALSE),""),"")</f>
        <v/>
      </c>
    </row>
    <row r="741" spans="1:6" x14ac:dyDescent="0.25">
      <c r="C741">
        <v>3456</v>
      </c>
      <c r="D741" t="s">
        <v>374</v>
      </c>
      <c r="E741">
        <v>1157.1100000000001</v>
      </c>
      <c r="F741" s="2" t="str">
        <f>IFERROR(IF(VLOOKUP($A741,'Download File'!$A:$I,9,FALSE)="Yes",VLOOKUP($A741,'Download File'!$A:$H,8,FALSE),""),"")</f>
        <v/>
      </c>
    </row>
    <row r="742" spans="1:6" x14ac:dyDescent="0.25">
      <c r="C742">
        <v>3500</v>
      </c>
      <c r="D742" t="s">
        <v>2800</v>
      </c>
      <c r="E742">
        <v>942.43</v>
      </c>
      <c r="F742" s="2" t="str">
        <f>IFERROR(IF(VLOOKUP($A742,'Download File'!$A:$I,9,FALSE)="Yes",VLOOKUP($A742,'Download File'!$A:$H,8,FALSE),""),"")</f>
        <v/>
      </c>
    </row>
    <row r="743" spans="1:6" x14ac:dyDescent="0.25">
      <c r="C743">
        <v>3602</v>
      </c>
      <c r="D743" t="s">
        <v>376</v>
      </c>
      <c r="E743">
        <v>470.9</v>
      </c>
      <c r="F743" s="2" t="str">
        <f>IFERROR(IF(VLOOKUP($A743,'Download File'!$A:$I,9,FALSE)="Yes",VLOOKUP($A743,'Download File'!$A:$H,8,FALSE),""),"")</f>
        <v/>
      </c>
    </row>
    <row r="744" spans="1:6" x14ac:dyDescent="0.25">
      <c r="C744">
        <v>3763</v>
      </c>
      <c r="D744" t="s">
        <v>377</v>
      </c>
      <c r="E744">
        <v>275.5</v>
      </c>
      <c r="F744" s="2" t="str">
        <f>IFERROR(IF(VLOOKUP($A744,'Download File'!$A:$I,9,FALSE)="Yes",VLOOKUP($A744,'Download File'!$A:$H,8,FALSE),""),"")</f>
        <v/>
      </c>
    </row>
    <row r="745" spans="1:6" x14ac:dyDescent="0.25">
      <c r="C745">
        <v>4396</v>
      </c>
      <c r="D745" t="s">
        <v>378</v>
      </c>
      <c r="E745">
        <v>349</v>
      </c>
      <c r="F745" s="2" t="str">
        <f>IFERROR(IF(VLOOKUP($A745,'Download File'!$A:$I,9,FALSE)="Yes",VLOOKUP($A745,'Download File'!$A:$H,8,FALSE),""),"")</f>
        <v/>
      </c>
    </row>
    <row r="746" spans="1:6" x14ac:dyDescent="0.25">
      <c r="C746">
        <v>5027</v>
      </c>
      <c r="D746" t="s">
        <v>379</v>
      </c>
      <c r="E746">
        <v>733.17</v>
      </c>
      <c r="F746" s="2" t="str">
        <f>IFERROR(IF(VLOOKUP($A746,'Download File'!$A:$I,9,FALSE)="Yes",VLOOKUP($A746,'Download File'!$A:$H,8,FALSE),""),"")</f>
        <v/>
      </c>
    </row>
    <row r="747" spans="1:6" x14ac:dyDescent="0.25">
      <c r="C747">
        <v>5297</v>
      </c>
      <c r="D747" t="s">
        <v>380</v>
      </c>
      <c r="E747">
        <v>11</v>
      </c>
      <c r="F747" s="2" t="str">
        <f>IFERROR(IF(VLOOKUP($A747,'Download File'!$A:$I,9,FALSE)="Yes",VLOOKUP($A747,'Download File'!$A:$H,8,FALSE),""),"")</f>
        <v/>
      </c>
    </row>
    <row r="748" spans="1:6" x14ac:dyDescent="0.25">
      <c r="C748">
        <v>5387</v>
      </c>
      <c r="D748" t="s">
        <v>383</v>
      </c>
      <c r="E748">
        <v>535.54999999999995</v>
      </c>
      <c r="F748" s="2" t="str">
        <f>IFERROR(IF(VLOOKUP($A748,'Download File'!$A:$I,9,FALSE)="Yes",VLOOKUP($A748,'Download File'!$A:$H,8,FALSE),""),"")</f>
        <v/>
      </c>
    </row>
    <row r="749" spans="1:6" x14ac:dyDescent="0.25">
      <c r="C749">
        <v>5411</v>
      </c>
      <c r="D749" t="s">
        <v>384</v>
      </c>
      <c r="E749">
        <v>274.29000000000002</v>
      </c>
      <c r="F749" s="2" t="str">
        <f>IFERROR(IF(VLOOKUP($A749,'Download File'!$A:$I,9,FALSE)="Yes",VLOOKUP($A749,'Download File'!$A:$H,8,FALSE),""),"")</f>
        <v/>
      </c>
    </row>
    <row r="750" spans="1:6" x14ac:dyDescent="0.25">
      <c r="A750" s="31"/>
      <c r="B750" s="31"/>
      <c r="C750">
        <v>5751</v>
      </c>
      <c r="D750" t="s">
        <v>3328</v>
      </c>
      <c r="E750">
        <v>215.36</v>
      </c>
      <c r="F750" s="2" t="str">
        <f>IFERROR(IF(VLOOKUP($A750,'Download File'!$A:$I,9,FALSE)="Yes",VLOOKUP($A750,'Download File'!$A:$H,8,FALSE),""),"")</f>
        <v/>
      </c>
    </row>
    <row r="751" spans="1:6" x14ac:dyDescent="0.25">
      <c r="A751" t="s">
        <v>1522</v>
      </c>
      <c r="B751" t="s">
        <v>3115</v>
      </c>
      <c r="C751">
        <v>3055</v>
      </c>
      <c r="D751" t="s">
        <v>161</v>
      </c>
      <c r="E751">
        <v>311.37</v>
      </c>
      <c r="F751" s="2">
        <f>IFERROR(IF(VLOOKUP($A751,'Download File'!$A:$I,9,FALSE)="Yes",VLOOKUP($A751,'Download File'!$A:$H,8,FALSE),""),"")</f>
        <v>-8.0800000000162981</v>
      </c>
    </row>
    <row r="752" spans="1:6" x14ac:dyDescent="0.25">
      <c r="A752" s="31"/>
      <c r="B752" s="31"/>
      <c r="C752">
        <v>3056</v>
      </c>
      <c r="D752" t="s">
        <v>1527</v>
      </c>
      <c r="E752">
        <v>281.93</v>
      </c>
      <c r="F752" s="2" t="str">
        <f>IFERROR(IF(VLOOKUP($A752,'Download File'!$A:$I,9,FALSE)="Yes",VLOOKUP($A752,'Download File'!$A:$H,8,FALSE),""),"")</f>
        <v/>
      </c>
    </row>
    <row r="753" spans="1:6" x14ac:dyDescent="0.25">
      <c r="A753" s="37" t="s">
        <v>707</v>
      </c>
      <c r="B753" t="s">
        <v>2996</v>
      </c>
      <c r="C753">
        <v>2257</v>
      </c>
      <c r="D753" t="s">
        <v>708</v>
      </c>
      <c r="E753">
        <v>493.1</v>
      </c>
      <c r="F753" s="2">
        <f>IFERROR(IF(VLOOKUP($A753,'Download File'!$A:$I,9,FALSE)="Yes",VLOOKUP($A753,'Download File'!$A:$H,8,FALSE),""),"")</f>
        <v>-113.99000000022352</v>
      </c>
    </row>
    <row r="754" spans="1:6" x14ac:dyDescent="0.25">
      <c r="C754">
        <v>2340</v>
      </c>
      <c r="D754" t="s">
        <v>720</v>
      </c>
      <c r="E754">
        <v>420.2</v>
      </c>
      <c r="F754" s="2" t="str">
        <f>IFERROR(IF(VLOOKUP($A754,'Download File'!$A:$I,9,FALSE)="Yes",VLOOKUP($A754,'Download File'!$A:$H,8,FALSE),""),"")</f>
        <v/>
      </c>
    </row>
    <row r="755" spans="1:6" x14ac:dyDescent="0.25">
      <c r="C755">
        <v>2398</v>
      </c>
      <c r="D755" t="s">
        <v>709</v>
      </c>
      <c r="E755">
        <v>355.6</v>
      </c>
      <c r="F755" s="2" t="str">
        <f>IFERROR(IF(VLOOKUP($A755,'Download File'!$A:$I,9,FALSE)="Yes",VLOOKUP($A755,'Download File'!$A:$H,8,FALSE),""),"")</f>
        <v/>
      </c>
    </row>
    <row r="756" spans="1:6" x14ac:dyDescent="0.25">
      <c r="C756">
        <v>2876</v>
      </c>
      <c r="D756" t="s">
        <v>710</v>
      </c>
      <c r="E756">
        <v>1072.48</v>
      </c>
      <c r="F756" s="2" t="str">
        <f>IFERROR(IF(VLOOKUP($A756,'Download File'!$A:$I,9,FALSE)="Yes",VLOOKUP($A756,'Download File'!$A:$H,8,FALSE),""),"")</f>
        <v/>
      </c>
    </row>
    <row r="757" spans="1:6" x14ac:dyDescent="0.25">
      <c r="C757">
        <v>2945</v>
      </c>
      <c r="D757" t="s">
        <v>711</v>
      </c>
      <c r="E757">
        <v>388.9</v>
      </c>
      <c r="F757" s="2" t="str">
        <f>IFERROR(IF(VLOOKUP($A757,'Download File'!$A:$I,9,FALSE)="Yes",VLOOKUP($A757,'Download File'!$A:$H,8,FALSE),""),"")</f>
        <v/>
      </c>
    </row>
    <row r="758" spans="1:6" x14ac:dyDescent="0.25">
      <c r="C758">
        <v>3000</v>
      </c>
      <c r="D758" t="s">
        <v>712</v>
      </c>
      <c r="E758">
        <v>427.1</v>
      </c>
      <c r="F758" s="2" t="str">
        <f>IFERROR(IF(VLOOKUP($A758,'Download File'!$A:$I,9,FALSE)="Yes",VLOOKUP($A758,'Download File'!$A:$H,8,FALSE),""),"")</f>
        <v/>
      </c>
    </row>
    <row r="759" spans="1:6" x14ac:dyDescent="0.25">
      <c r="C759">
        <v>3180</v>
      </c>
      <c r="D759" t="s">
        <v>713</v>
      </c>
      <c r="E759">
        <v>502.4</v>
      </c>
      <c r="F759" s="2" t="str">
        <f>IFERROR(IF(VLOOKUP($A759,'Download File'!$A:$I,9,FALSE)="Yes",VLOOKUP($A759,'Download File'!$A:$H,8,FALSE),""),"")</f>
        <v/>
      </c>
    </row>
    <row r="760" spans="1:6" x14ac:dyDescent="0.25">
      <c r="C760">
        <v>3300</v>
      </c>
      <c r="D760" t="s">
        <v>714</v>
      </c>
      <c r="E760">
        <v>813.8</v>
      </c>
      <c r="F760" s="2" t="str">
        <f>IFERROR(IF(VLOOKUP($A760,'Download File'!$A:$I,9,FALSE)="Yes",VLOOKUP($A760,'Download File'!$A:$H,8,FALSE),""),"")</f>
        <v/>
      </c>
    </row>
    <row r="761" spans="1:6" x14ac:dyDescent="0.25">
      <c r="C761">
        <v>3301</v>
      </c>
      <c r="D761" t="s">
        <v>715</v>
      </c>
      <c r="E761">
        <v>348.8</v>
      </c>
      <c r="F761" s="2" t="str">
        <f>IFERROR(IF(VLOOKUP($A761,'Download File'!$A:$I,9,FALSE)="Yes",VLOOKUP($A761,'Download File'!$A:$H,8,FALSE),""),"")</f>
        <v/>
      </c>
    </row>
    <row r="762" spans="1:6" x14ac:dyDescent="0.25">
      <c r="C762">
        <v>3401</v>
      </c>
      <c r="D762" t="s">
        <v>716</v>
      </c>
      <c r="E762">
        <v>781</v>
      </c>
      <c r="F762" s="2" t="str">
        <f>IFERROR(IF(VLOOKUP($A762,'Download File'!$A:$I,9,FALSE)="Yes",VLOOKUP($A762,'Download File'!$A:$H,8,FALSE),""),"")</f>
        <v/>
      </c>
    </row>
    <row r="763" spans="1:6" x14ac:dyDescent="0.25">
      <c r="C763">
        <v>3532</v>
      </c>
      <c r="D763" t="s">
        <v>717</v>
      </c>
      <c r="E763">
        <v>329.6</v>
      </c>
      <c r="F763" s="2" t="str">
        <f>IFERROR(IF(VLOOKUP($A763,'Download File'!$A:$I,9,FALSE)="Yes",VLOOKUP($A763,'Download File'!$A:$H,8,FALSE),""),"")</f>
        <v/>
      </c>
    </row>
    <row r="764" spans="1:6" x14ac:dyDescent="0.25">
      <c r="C764">
        <v>3648</v>
      </c>
      <c r="D764" t="s">
        <v>718</v>
      </c>
      <c r="E764">
        <v>1002.63</v>
      </c>
      <c r="F764" s="2" t="str">
        <f>IFERROR(IF(VLOOKUP($A764,'Download File'!$A:$I,9,FALSE)="Yes",VLOOKUP($A764,'Download File'!$A:$H,8,FALSE),""),"")</f>
        <v/>
      </c>
    </row>
    <row r="765" spans="1:6" x14ac:dyDescent="0.25">
      <c r="A765" s="31"/>
      <c r="B765" s="31"/>
      <c r="C765">
        <v>4063</v>
      </c>
      <c r="D765" t="s">
        <v>719</v>
      </c>
      <c r="E765">
        <v>115.15</v>
      </c>
      <c r="F765" s="2" t="str">
        <f>IFERROR(IF(VLOOKUP($A765,'Download File'!$A:$I,9,FALSE)="Yes",VLOOKUP($A765,'Download File'!$A:$H,8,FALSE),""),"")</f>
        <v/>
      </c>
    </row>
    <row r="766" spans="1:6" x14ac:dyDescent="0.25">
      <c r="A766" s="37" t="s">
        <v>150</v>
      </c>
      <c r="B766" t="s">
        <v>2925</v>
      </c>
      <c r="C766">
        <v>1510</v>
      </c>
      <c r="D766" t="s">
        <v>151</v>
      </c>
      <c r="E766">
        <v>342.03</v>
      </c>
      <c r="F766" s="2">
        <f>IFERROR(IF(VLOOKUP($A766,'Download File'!$A:$I,9,FALSE)="Yes",VLOOKUP($A766,'Download File'!$A:$H,8,FALSE),""),"")</f>
        <v>227.89000000059605</v>
      </c>
    </row>
    <row r="767" spans="1:6" x14ac:dyDescent="0.25">
      <c r="C767">
        <v>2399</v>
      </c>
      <c r="D767" t="s">
        <v>152</v>
      </c>
      <c r="E767">
        <v>352.2</v>
      </c>
      <c r="F767" s="2" t="str">
        <f>IFERROR(IF(VLOOKUP($A767,'Download File'!$A:$I,9,FALSE)="Yes",VLOOKUP($A767,'Download File'!$A:$H,8,FALSE),""),"")</f>
        <v/>
      </c>
    </row>
    <row r="768" spans="1:6" x14ac:dyDescent="0.25">
      <c r="C768">
        <v>2543</v>
      </c>
      <c r="D768" t="s">
        <v>153</v>
      </c>
      <c r="E768">
        <v>267.8</v>
      </c>
      <c r="F768" s="2" t="str">
        <f>IFERROR(IF(VLOOKUP($A768,'Download File'!$A:$I,9,FALSE)="Yes",VLOOKUP($A768,'Download File'!$A:$H,8,FALSE),""),"")</f>
        <v/>
      </c>
    </row>
    <row r="769" spans="1:6" x14ac:dyDescent="0.25">
      <c r="C769">
        <v>3250</v>
      </c>
      <c r="D769" t="s">
        <v>158</v>
      </c>
      <c r="E769">
        <v>653.78</v>
      </c>
      <c r="F769" s="2" t="str">
        <f>IFERROR(IF(VLOOKUP($A769,'Download File'!$A:$I,9,FALSE)="Yes",VLOOKUP($A769,'Download File'!$A:$H,8,FALSE),""),"")</f>
        <v/>
      </c>
    </row>
    <row r="770" spans="1:6" x14ac:dyDescent="0.25">
      <c r="C770">
        <v>3649</v>
      </c>
      <c r="D770" t="s">
        <v>159</v>
      </c>
      <c r="E770">
        <v>657.4</v>
      </c>
      <c r="F770" s="2" t="str">
        <f>IFERROR(IF(VLOOKUP($A770,'Download File'!$A:$I,9,FALSE)="Yes",VLOOKUP($A770,'Download File'!$A:$H,8,FALSE),""),"")</f>
        <v/>
      </c>
    </row>
    <row r="771" spans="1:6" x14ac:dyDescent="0.25">
      <c r="C771">
        <v>3751</v>
      </c>
      <c r="D771" t="s">
        <v>160</v>
      </c>
      <c r="E771">
        <v>741.32</v>
      </c>
      <c r="F771" s="2" t="str">
        <f>IFERROR(IF(VLOOKUP($A771,'Download File'!$A:$I,9,FALSE)="Yes",VLOOKUP($A771,'Download File'!$A:$H,8,FALSE),""),"")</f>
        <v/>
      </c>
    </row>
    <row r="772" spans="1:6" x14ac:dyDescent="0.25">
      <c r="C772">
        <v>4099</v>
      </c>
      <c r="D772" t="s">
        <v>161</v>
      </c>
      <c r="E772">
        <v>543.37</v>
      </c>
      <c r="F772" s="2" t="str">
        <f>IFERROR(IF(VLOOKUP($A772,'Download File'!$A:$I,9,FALSE)="Yes",VLOOKUP($A772,'Download File'!$A:$H,8,FALSE),""),"")</f>
        <v/>
      </c>
    </row>
    <row r="773" spans="1:6" x14ac:dyDescent="0.25">
      <c r="C773">
        <v>4102</v>
      </c>
      <c r="D773" t="s">
        <v>162</v>
      </c>
      <c r="E773">
        <v>447.1</v>
      </c>
      <c r="F773" s="2" t="str">
        <f>IFERROR(IF(VLOOKUP($A773,'Download File'!$A:$I,9,FALSE)="Yes",VLOOKUP($A773,'Download File'!$A:$H,8,FALSE),""),"")</f>
        <v/>
      </c>
    </row>
    <row r="774" spans="1:6" x14ac:dyDescent="0.25">
      <c r="C774">
        <v>4103</v>
      </c>
      <c r="D774" t="s">
        <v>163</v>
      </c>
      <c r="E774">
        <v>614.1</v>
      </c>
      <c r="F774" s="2" t="str">
        <f>IFERROR(IF(VLOOKUP($A774,'Download File'!$A:$I,9,FALSE)="Yes",VLOOKUP($A774,'Download File'!$A:$H,8,FALSE),""),"")</f>
        <v/>
      </c>
    </row>
    <row r="775" spans="1:6" x14ac:dyDescent="0.25">
      <c r="C775">
        <v>4158</v>
      </c>
      <c r="D775" t="s">
        <v>164</v>
      </c>
      <c r="E775">
        <v>1703.59</v>
      </c>
      <c r="F775" s="2" t="str">
        <f>IFERROR(IF(VLOOKUP($A775,'Download File'!$A:$I,9,FALSE)="Yes",VLOOKUP($A775,'Download File'!$A:$H,8,FALSE),""),"")</f>
        <v/>
      </c>
    </row>
    <row r="776" spans="1:6" x14ac:dyDescent="0.25">
      <c r="C776">
        <v>4186</v>
      </c>
      <c r="D776" t="s">
        <v>165</v>
      </c>
      <c r="E776">
        <v>691.65</v>
      </c>
      <c r="F776" s="2" t="str">
        <f>IFERROR(IF(VLOOKUP($A776,'Download File'!$A:$I,9,FALSE)="Yes",VLOOKUP($A776,'Download File'!$A:$H,8,FALSE),""),"")</f>
        <v/>
      </c>
    </row>
    <row r="777" spans="1:6" x14ac:dyDescent="0.25">
      <c r="C777">
        <v>4296</v>
      </c>
      <c r="D777" t="s">
        <v>167</v>
      </c>
      <c r="E777">
        <v>511.5</v>
      </c>
      <c r="F777" s="2" t="str">
        <f>IFERROR(IF(VLOOKUP($A777,'Download File'!$A:$I,9,FALSE)="Yes",VLOOKUP($A777,'Download File'!$A:$H,8,FALSE),""),"")</f>
        <v/>
      </c>
    </row>
    <row r="778" spans="1:6" x14ac:dyDescent="0.25">
      <c r="C778">
        <v>4331</v>
      </c>
      <c r="D778" t="s">
        <v>169</v>
      </c>
      <c r="E778">
        <v>558.1</v>
      </c>
      <c r="F778" s="2" t="str">
        <f>IFERROR(IF(VLOOKUP($A778,'Download File'!$A:$I,9,FALSE)="Yes",VLOOKUP($A778,'Download File'!$A:$H,8,FALSE),""),"")</f>
        <v/>
      </c>
    </row>
    <row r="779" spans="1:6" x14ac:dyDescent="0.25">
      <c r="C779">
        <v>5206</v>
      </c>
      <c r="D779" t="s">
        <v>178</v>
      </c>
      <c r="E779">
        <v>891.92</v>
      </c>
      <c r="F779" s="2" t="str">
        <f>IFERROR(IF(VLOOKUP($A779,'Download File'!$A:$I,9,FALSE)="Yes",VLOOKUP($A779,'Download File'!$A:$H,8,FALSE),""),"")</f>
        <v/>
      </c>
    </row>
    <row r="780" spans="1:6" x14ac:dyDescent="0.25">
      <c r="C780">
        <v>5372</v>
      </c>
      <c r="D780" t="s">
        <v>179</v>
      </c>
      <c r="E780">
        <v>438.8</v>
      </c>
      <c r="F780" s="2" t="str">
        <f>IFERROR(IF(VLOOKUP($A780,'Download File'!$A:$I,9,FALSE)="Yes",VLOOKUP($A780,'Download File'!$A:$H,8,FALSE),""),"")</f>
        <v/>
      </c>
    </row>
    <row r="781" spans="1:6" x14ac:dyDescent="0.25">
      <c r="C781">
        <v>5633</v>
      </c>
      <c r="D781" t="s">
        <v>2793</v>
      </c>
      <c r="E781">
        <v>539.81000000000006</v>
      </c>
      <c r="F781" s="2" t="str">
        <f>IFERROR(IF(VLOOKUP($A781,'Download File'!$A:$I,9,FALSE)="Yes",VLOOKUP($A781,'Download File'!$A:$H,8,FALSE),""),"")</f>
        <v/>
      </c>
    </row>
    <row r="782" spans="1:6" x14ac:dyDescent="0.25">
      <c r="A782" s="31"/>
      <c r="B782" s="31"/>
      <c r="C782">
        <v>5754</v>
      </c>
      <c r="D782" t="s">
        <v>3325</v>
      </c>
      <c r="E782">
        <v>48.71</v>
      </c>
      <c r="F782" s="2" t="str">
        <f>IFERROR(IF(VLOOKUP($A782,'Download File'!$A:$I,9,FALSE)="Yes",VLOOKUP($A782,'Download File'!$A:$H,8,FALSE),""),"")</f>
        <v/>
      </c>
    </row>
    <row r="783" spans="1:6" x14ac:dyDescent="0.25">
      <c r="A783" s="37" t="s">
        <v>489</v>
      </c>
      <c r="B783" t="s">
        <v>2979</v>
      </c>
      <c r="C783">
        <v>2808</v>
      </c>
      <c r="D783" t="s">
        <v>493</v>
      </c>
      <c r="E783">
        <v>157.16999999999999</v>
      </c>
      <c r="F783" s="2">
        <f>IFERROR(IF(VLOOKUP($A783,'Download File'!$A:$I,9,FALSE)="Yes",VLOOKUP($A783,'Download File'!$A:$H,8,FALSE),""),"")</f>
        <v>0</v>
      </c>
    </row>
    <row r="784" spans="1:6" x14ac:dyDescent="0.25">
      <c r="A784" s="31"/>
      <c r="B784" s="31"/>
      <c r="C784">
        <v>5332</v>
      </c>
      <c r="D784" t="s">
        <v>495</v>
      </c>
      <c r="E784">
        <v>31.5</v>
      </c>
      <c r="F784" s="2" t="str">
        <f>IFERROR(IF(VLOOKUP($A784,'Download File'!$A:$I,9,FALSE)="Yes",VLOOKUP($A784,'Download File'!$A:$H,8,FALSE),""),"")</f>
        <v/>
      </c>
    </row>
    <row r="785" spans="1:6" x14ac:dyDescent="0.25">
      <c r="A785" s="37" t="s">
        <v>695</v>
      </c>
      <c r="B785" t="s">
        <v>2994</v>
      </c>
      <c r="C785">
        <v>2878</v>
      </c>
      <c r="D785" t="s">
        <v>697</v>
      </c>
      <c r="E785">
        <v>444.7</v>
      </c>
      <c r="F785" s="2">
        <f>IFERROR(IF(VLOOKUP($A785,'Download File'!$A:$I,9,FALSE)="Yes",VLOOKUP($A785,'Download File'!$A:$H,8,FALSE),""),"")</f>
        <v>119.58999999985099</v>
      </c>
    </row>
    <row r="786" spans="1:6" x14ac:dyDescent="0.25">
      <c r="C786">
        <v>3798</v>
      </c>
      <c r="D786" t="s">
        <v>698</v>
      </c>
      <c r="E786">
        <v>648.48</v>
      </c>
      <c r="F786" s="2" t="str">
        <f>IFERROR(IF(VLOOKUP($A786,'Download File'!$A:$I,9,FALSE)="Yes",VLOOKUP($A786,'Download File'!$A:$H,8,FALSE),""),"")</f>
        <v/>
      </c>
    </row>
    <row r="787" spans="1:6" x14ac:dyDescent="0.25">
      <c r="C787">
        <v>4557</v>
      </c>
      <c r="D787" t="s">
        <v>699</v>
      </c>
      <c r="E787">
        <v>475.35</v>
      </c>
      <c r="F787" s="2" t="str">
        <f>IFERROR(IF(VLOOKUP($A787,'Download File'!$A:$I,9,FALSE)="Yes",VLOOKUP($A787,'Download File'!$A:$H,8,FALSE),""),"")</f>
        <v/>
      </c>
    </row>
    <row r="788" spans="1:6" x14ac:dyDescent="0.25">
      <c r="A788" s="31"/>
      <c r="B788" s="31"/>
      <c r="C788">
        <v>5671</v>
      </c>
      <c r="D788" t="s">
        <v>2884</v>
      </c>
      <c r="E788">
        <v>820.98</v>
      </c>
      <c r="F788" s="2" t="str">
        <f>IFERROR(IF(VLOOKUP($A788,'Download File'!$A:$I,9,FALSE)="Yes",VLOOKUP($A788,'Download File'!$A:$H,8,FALSE),""),"")</f>
        <v/>
      </c>
    </row>
    <row r="789" spans="1:6" x14ac:dyDescent="0.25">
      <c r="A789" t="s">
        <v>2623</v>
      </c>
      <c r="B789" t="s">
        <v>2736</v>
      </c>
      <c r="C789">
        <v>5549</v>
      </c>
      <c r="D789" t="s">
        <v>2549</v>
      </c>
      <c r="E789">
        <v>644.95000000000005</v>
      </c>
      <c r="F789" s="2">
        <f>IFERROR(IF(VLOOKUP($A789,'Download File'!$A:$I,9,FALSE)="Yes",VLOOKUP($A789,'Download File'!$A:$H,8,FALSE),""),"")</f>
        <v>0</v>
      </c>
    </row>
    <row r="790" spans="1:6" x14ac:dyDescent="0.25">
      <c r="A790" t="s">
        <v>3016</v>
      </c>
      <c r="B790" t="s">
        <v>3332</v>
      </c>
      <c r="C790">
        <v>5661</v>
      </c>
      <c r="D790" t="s">
        <v>3272</v>
      </c>
      <c r="E790">
        <v>250.6</v>
      </c>
      <c r="F790" s="2">
        <f>IFERROR(IF(VLOOKUP($A790,'Download File'!$A:$I,9,FALSE)="Yes",VLOOKUP($A790,'Download File'!$A:$H,8,FALSE),""),"")</f>
        <v>0</v>
      </c>
    </row>
    <row r="791" spans="1:6" x14ac:dyDescent="0.25">
      <c r="A791" s="32" t="s">
        <v>2401</v>
      </c>
      <c r="B791" t="s">
        <v>3248</v>
      </c>
      <c r="C791">
        <v>5376</v>
      </c>
      <c r="D791" t="s">
        <v>2400</v>
      </c>
      <c r="E791">
        <v>153.19999999999999</v>
      </c>
      <c r="F791" s="2">
        <f>IFERROR(IF(VLOOKUP($A791,'Download File'!$A:$I,9,FALSE)="Yes",VLOOKUP($A791,'Download File'!$A:$H,8,FALSE),""),"")</f>
        <v>0</v>
      </c>
    </row>
    <row r="792" spans="1:6" x14ac:dyDescent="0.25">
      <c r="A792" t="s">
        <v>1065</v>
      </c>
      <c r="B792" t="s">
        <v>3043</v>
      </c>
      <c r="C792">
        <v>2632</v>
      </c>
      <c r="D792" t="s">
        <v>1066</v>
      </c>
      <c r="E792">
        <v>115.02</v>
      </c>
      <c r="F792" s="2">
        <f>IFERROR(IF(VLOOKUP($A792,'Download File'!$A:$I,9,FALSE)="Yes",VLOOKUP($A792,'Download File'!$A:$H,8,FALSE),""),"")</f>
        <v>2.0000000004074536E-2</v>
      </c>
    </row>
    <row r="793" spans="1:6" x14ac:dyDescent="0.25">
      <c r="C793">
        <v>4107</v>
      </c>
      <c r="D793" t="s">
        <v>1067</v>
      </c>
      <c r="E793">
        <v>98.77</v>
      </c>
      <c r="F793" s="2" t="str">
        <f>IFERROR(IF(VLOOKUP($A793,'Download File'!$A:$I,9,FALSE)="Yes",VLOOKUP($A793,'Download File'!$A:$H,8,FALSE),""),"")</f>
        <v/>
      </c>
    </row>
    <row r="794" spans="1:6" x14ac:dyDescent="0.25">
      <c r="A794" s="37" t="s">
        <v>412</v>
      </c>
      <c r="B794" t="s">
        <v>2958</v>
      </c>
      <c r="C794">
        <v>2577</v>
      </c>
      <c r="D794" t="s">
        <v>413</v>
      </c>
      <c r="E794">
        <v>313.08000000000004</v>
      </c>
      <c r="F794" s="2">
        <f>IFERROR(IF(VLOOKUP($A794,'Download File'!$A:$I,9,FALSE)="Yes",VLOOKUP($A794,'Download File'!$A:$H,8,FALSE),""),"")</f>
        <v>113.95000000001164</v>
      </c>
    </row>
    <row r="795" spans="1:6" x14ac:dyDescent="0.25">
      <c r="A795" s="31"/>
      <c r="B795" s="31"/>
      <c r="C795">
        <v>2810</v>
      </c>
      <c r="D795" t="s">
        <v>414</v>
      </c>
      <c r="E795">
        <v>216.53</v>
      </c>
      <c r="F795" s="2" t="str">
        <f>IFERROR(IF(VLOOKUP($A795,'Download File'!$A:$I,9,FALSE)="Yes",VLOOKUP($A795,'Download File'!$A:$H,8,FALSE),""),"")</f>
        <v/>
      </c>
    </row>
    <row r="796" spans="1:6" x14ac:dyDescent="0.25">
      <c r="A796" s="37" t="s">
        <v>222</v>
      </c>
      <c r="B796" t="s">
        <v>2933</v>
      </c>
      <c r="C796">
        <v>1928</v>
      </c>
      <c r="D796" t="s">
        <v>229</v>
      </c>
      <c r="E796">
        <v>19.899999999999999</v>
      </c>
      <c r="F796" s="2">
        <f>IFERROR(IF(VLOOKUP($A796,'Download File'!$A:$I,9,FALSE)="Yes",VLOOKUP($A796,'Download File'!$A:$H,8,FALSE),""),"")</f>
        <v>-2.0000000018626451E-2</v>
      </c>
    </row>
    <row r="797" spans="1:6" x14ac:dyDescent="0.25">
      <c r="C797">
        <v>2362</v>
      </c>
      <c r="D797" t="s">
        <v>223</v>
      </c>
      <c r="E797">
        <v>1061.5899999999999</v>
      </c>
      <c r="F797" s="2" t="str">
        <f>IFERROR(IF(VLOOKUP($A797,'Download File'!$A:$I,9,FALSE)="Yes",VLOOKUP($A797,'Download File'!$A:$H,8,FALSE),""),"")</f>
        <v/>
      </c>
    </row>
    <row r="798" spans="1:6" x14ac:dyDescent="0.25">
      <c r="C798">
        <v>2946</v>
      </c>
      <c r="D798" t="s">
        <v>225</v>
      </c>
      <c r="E798">
        <v>389.8</v>
      </c>
      <c r="F798" s="2" t="str">
        <f>IFERROR(IF(VLOOKUP($A798,'Download File'!$A:$I,9,FALSE)="Yes",VLOOKUP($A798,'Download File'!$A:$H,8,FALSE),""),"")</f>
        <v/>
      </c>
    </row>
    <row r="799" spans="1:6" x14ac:dyDescent="0.25">
      <c r="C799">
        <v>3251</v>
      </c>
      <c r="D799" t="s">
        <v>226</v>
      </c>
      <c r="E799">
        <v>591.44000000000005</v>
      </c>
      <c r="F799" s="2" t="str">
        <f>IFERROR(IF(VLOOKUP($A799,'Download File'!$A:$I,9,FALSE)="Yes",VLOOKUP($A799,'Download File'!$A:$H,8,FALSE),""),"")</f>
        <v/>
      </c>
    </row>
    <row r="800" spans="1:6" x14ac:dyDescent="0.25">
      <c r="A800" s="31"/>
      <c r="B800" s="31"/>
      <c r="C800">
        <v>3603</v>
      </c>
      <c r="D800" t="s">
        <v>227</v>
      </c>
      <c r="E800">
        <v>394</v>
      </c>
      <c r="F800" s="2" t="str">
        <f>IFERROR(IF(VLOOKUP($A800,'Download File'!$A:$I,9,FALSE)="Yes",VLOOKUP($A800,'Download File'!$A:$H,8,FALSE),""),"")</f>
        <v/>
      </c>
    </row>
    <row r="801" spans="1:6" x14ac:dyDescent="0.25">
      <c r="A801" s="37" t="s">
        <v>1812</v>
      </c>
      <c r="B801" t="s">
        <v>3153</v>
      </c>
      <c r="C801">
        <v>1537</v>
      </c>
      <c r="D801" t="s">
        <v>1813</v>
      </c>
      <c r="E801">
        <v>150.39999999999998</v>
      </c>
      <c r="F801" s="2">
        <f>IFERROR(IF(VLOOKUP($A801,'Download File'!$A:$I,9,FALSE)="Yes",VLOOKUP($A801,'Download File'!$A:$H,8,FALSE),""),"")</f>
        <v>119.56999999994878</v>
      </c>
    </row>
    <row r="802" spans="1:6" x14ac:dyDescent="0.25">
      <c r="C802">
        <v>2380</v>
      </c>
      <c r="D802" t="s">
        <v>825</v>
      </c>
      <c r="E802">
        <v>477.7</v>
      </c>
      <c r="F802" s="2" t="str">
        <f>IFERROR(IF(VLOOKUP($A802,'Download File'!$A:$I,9,FALSE)="Yes",VLOOKUP($A802,'Download File'!$A:$H,8,FALSE),""),"")</f>
        <v/>
      </c>
    </row>
    <row r="803" spans="1:6" x14ac:dyDescent="0.25">
      <c r="C803">
        <v>2774</v>
      </c>
      <c r="D803" t="s">
        <v>1817</v>
      </c>
      <c r="E803">
        <v>402</v>
      </c>
      <c r="F803" s="2" t="str">
        <f>IFERROR(IF(VLOOKUP($A803,'Download File'!$A:$I,9,FALSE)="Yes",VLOOKUP($A803,'Download File'!$A:$H,8,FALSE),""),"")</f>
        <v/>
      </c>
    </row>
    <row r="804" spans="1:6" x14ac:dyDescent="0.25">
      <c r="C804">
        <v>3181</v>
      </c>
      <c r="D804" t="s">
        <v>46</v>
      </c>
      <c r="E804">
        <v>669.99</v>
      </c>
      <c r="F804" s="2" t="str">
        <f>IFERROR(IF(VLOOKUP($A804,'Download File'!$A:$I,9,FALSE)="Yes",VLOOKUP($A804,'Download File'!$A:$H,8,FALSE),""),"")</f>
        <v/>
      </c>
    </row>
    <row r="805" spans="1:6" x14ac:dyDescent="0.25">
      <c r="A805" s="31"/>
      <c r="B805" s="31"/>
      <c r="C805">
        <v>3942</v>
      </c>
      <c r="D805" t="s">
        <v>378</v>
      </c>
      <c r="E805">
        <v>543.95000000000005</v>
      </c>
      <c r="F805" s="2" t="str">
        <f>IFERROR(IF(VLOOKUP($A805,'Download File'!$A:$I,9,FALSE)="Yes",VLOOKUP($A805,'Download File'!$A:$H,8,FALSE),""),"")</f>
        <v/>
      </c>
    </row>
    <row r="806" spans="1:6" x14ac:dyDescent="0.25">
      <c r="A806" s="32" t="s">
        <v>21</v>
      </c>
      <c r="B806" s="31" t="s">
        <v>2917</v>
      </c>
      <c r="C806">
        <v>5176</v>
      </c>
      <c r="D806" t="s">
        <v>27</v>
      </c>
      <c r="E806">
        <v>54.449999999999996</v>
      </c>
      <c r="F806" s="2">
        <f>IFERROR(IF(VLOOKUP($A806,'Download File'!$A:$I,9,FALSE)="Yes",VLOOKUP($A806,'Download File'!$A:$H,8,FALSE),""),"")</f>
        <v>0</v>
      </c>
    </row>
    <row r="807" spans="1:6" x14ac:dyDescent="0.25">
      <c r="A807" s="37" t="s">
        <v>974</v>
      </c>
      <c r="B807" t="s">
        <v>3031</v>
      </c>
      <c r="C807">
        <v>2276</v>
      </c>
      <c r="D807" t="s">
        <v>975</v>
      </c>
      <c r="E807">
        <v>167.72000000000003</v>
      </c>
      <c r="F807" s="2">
        <f>IFERROR(IF(VLOOKUP($A807,'Download File'!$A:$I,9,FALSE)="Yes",VLOOKUP($A807,'Download File'!$A:$H,8,FALSE),""),"")</f>
        <v>-6.8800000000046566</v>
      </c>
    </row>
    <row r="808" spans="1:6" x14ac:dyDescent="0.25">
      <c r="C808">
        <v>2522</v>
      </c>
      <c r="D808" t="s">
        <v>976</v>
      </c>
      <c r="E808">
        <v>206.1</v>
      </c>
      <c r="F808" s="2" t="str">
        <f>IFERROR(IF(VLOOKUP($A808,'Download File'!$A:$I,9,FALSE)="Yes",VLOOKUP($A808,'Download File'!$A:$H,8,FALSE),""),"")</f>
        <v/>
      </c>
    </row>
    <row r="809" spans="1:6" x14ac:dyDescent="0.25">
      <c r="A809" s="31"/>
      <c r="B809" s="31"/>
      <c r="C809">
        <v>3900</v>
      </c>
      <c r="D809" t="s">
        <v>977</v>
      </c>
      <c r="E809">
        <v>128.62</v>
      </c>
      <c r="F809" s="2" t="str">
        <f>IFERROR(IF(VLOOKUP($A809,'Download File'!$A:$I,9,FALSE)="Yes",VLOOKUP($A809,'Download File'!$A:$H,8,FALSE),""),"")</f>
        <v/>
      </c>
    </row>
    <row r="810" spans="1:6" x14ac:dyDescent="0.25">
      <c r="A810" s="37" t="s">
        <v>1219</v>
      </c>
      <c r="B810" t="s">
        <v>3068</v>
      </c>
      <c r="C810">
        <v>2295</v>
      </c>
      <c r="D810" t="s">
        <v>1220</v>
      </c>
      <c r="E810">
        <v>1883.05</v>
      </c>
      <c r="F810" s="2">
        <f>IFERROR(IF(VLOOKUP($A810,'Download File'!$A:$I,9,FALSE)="Yes",VLOOKUP($A810,'Download File'!$A:$H,8,FALSE),""),"")</f>
        <v>119.6300000003539</v>
      </c>
    </row>
    <row r="811" spans="1:6" x14ac:dyDescent="0.25">
      <c r="C811">
        <v>2880</v>
      </c>
      <c r="D811" t="s">
        <v>45</v>
      </c>
      <c r="E811">
        <v>344.65000000000003</v>
      </c>
      <c r="F811" s="2" t="str">
        <f>IFERROR(IF(VLOOKUP($A811,'Download File'!$A:$I,9,FALSE)="Yes",VLOOKUP($A811,'Download File'!$A:$H,8,FALSE),""),"")</f>
        <v/>
      </c>
    </row>
    <row r="812" spans="1:6" x14ac:dyDescent="0.25">
      <c r="C812">
        <v>3001</v>
      </c>
      <c r="D812" t="s">
        <v>579</v>
      </c>
      <c r="E812">
        <v>522.4</v>
      </c>
      <c r="F812" s="2" t="str">
        <f>IFERROR(IF(VLOOKUP($A812,'Download File'!$A:$I,9,FALSE)="Yes",VLOOKUP($A812,'Download File'!$A:$H,8,FALSE),""),"")</f>
        <v/>
      </c>
    </row>
    <row r="813" spans="1:6" x14ac:dyDescent="0.25">
      <c r="C813">
        <v>3183</v>
      </c>
      <c r="D813" t="s">
        <v>586</v>
      </c>
      <c r="E813">
        <v>478.72</v>
      </c>
      <c r="F813" s="2" t="str">
        <f>IFERROR(IF(VLOOKUP($A813,'Download File'!$A:$I,9,FALSE)="Yes",VLOOKUP($A813,'Download File'!$A:$H,8,FALSE),""),"")</f>
        <v/>
      </c>
    </row>
    <row r="814" spans="1:6" x14ac:dyDescent="0.25">
      <c r="C814">
        <v>3821</v>
      </c>
      <c r="D814" t="s">
        <v>1221</v>
      </c>
      <c r="E814">
        <v>677.21</v>
      </c>
      <c r="F814" s="2" t="str">
        <f>IFERROR(IF(VLOOKUP($A814,'Download File'!$A:$I,9,FALSE)="Yes",VLOOKUP($A814,'Download File'!$A:$H,8,FALSE),""),"")</f>
        <v/>
      </c>
    </row>
    <row r="815" spans="1:6" x14ac:dyDescent="0.25">
      <c r="C815">
        <v>4013</v>
      </c>
      <c r="D815" t="s">
        <v>1223</v>
      </c>
      <c r="E815">
        <v>385.2</v>
      </c>
      <c r="F815" s="2" t="str">
        <f>IFERROR(IF(VLOOKUP($A815,'Download File'!$A:$I,9,FALSE)="Yes",VLOOKUP($A815,'Download File'!$A:$H,8,FALSE),""),"")</f>
        <v/>
      </c>
    </row>
    <row r="816" spans="1:6" x14ac:dyDescent="0.25">
      <c r="C816">
        <v>4329</v>
      </c>
      <c r="D816" t="s">
        <v>3069</v>
      </c>
      <c r="E816">
        <v>442.3</v>
      </c>
      <c r="F816" s="2" t="str">
        <f>IFERROR(IF(VLOOKUP($A816,'Download File'!$A:$I,9,FALSE)="Yes",VLOOKUP($A816,'Download File'!$A:$H,8,FALSE),""),"")</f>
        <v/>
      </c>
    </row>
    <row r="817" spans="1:6" x14ac:dyDescent="0.25">
      <c r="C817">
        <v>4511</v>
      </c>
      <c r="D817" t="s">
        <v>1224</v>
      </c>
      <c r="E817">
        <v>593.21</v>
      </c>
      <c r="F817" s="2" t="str">
        <f>IFERROR(IF(VLOOKUP($A817,'Download File'!$A:$I,9,FALSE)="Yes",VLOOKUP($A817,'Download File'!$A:$H,8,FALSE),""),"")</f>
        <v/>
      </c>
    </row>
    <row r="818" spans="1:6" x14ac:dyDescent="0.25">
      <c r="C818">
        <v>5449</v>
      </c>
      <c r="D818" t="s">
        <v>1227</v>
      </c>
      <c r="E818">
        <v>52.4</v>
      </c>
      <c r="F818" s="2" t="str">
        <f>IFERROR(IF(VLOOKUP($A818,'Download File'!$A:$I,9,FALSE)="Yes",VLOOKUP($A818,'Download File'!$A:$H,8,FALSE),""),"")</f>
        <v/>
      </c>
    </row>
    <row r="819" spans="1:6" x14ac:dyDescent="0.25">
      <c r="C819">
        <v>5589</v>
      </c>
      <c r="D819" t="s">
        <v>2767</v>
      </c>
      <c r="E819">
        <v>506.3</v>
      </c>
      <c r="F819" s="2" t="str">
        <f>IFERROR(IF(VLOOKUP($A819,'Download File'!$A:$I,9,FALSE)="Yes",VLOOKUP($A819,'Download File'!$A:$H,8,FALSE),""),"")</f>
        <v/>
      </c>
    </row>
    <row r="820" spans="1:6" x14ac:dyDescent="0.25">
      <c r="A820" s="31"/>
      <c r="B820" s="31"/>
      <c r="C820">
        <v>5625</v>
      </c>
      <c r="D820" t="s">
        <v>2893</v>
      </c>
      <c r="E820">
        <v>155.81</v>
      </c>
      <c r="F820" s="2" t="str">
        <f>IFERROR(IF(VLOOKUP($A820,'Download File'!$A:$I,9,FALSE)="Yes",VLOOKUP($A820,'Download File'!$A:$H,8,FALSE),""),"")</f>
        <v/>
      </c>
    </row>
    <row r="821" spans="1:6" x14ac:dyDescent="0.25">
      <c r="A821" s="32" t="s">
        <v>1859</v>
      </c>
      <c r="B821" s="31" t="s">
        <v>3160</v>
      </c>
      <c r="C821">
        <v>3405</v>
      </c>
      <c r="D821" t="s">
        <v>1860</v>
      </c>
      <c r="E821">
        <v>82.14</v>
      </c>
      <c r="F821" s="2">
        <f>IFERROR(IF(VLOOKUP($A821,'Download File'!$A:$I,9,FALSE)="Yes",VLOOKUP($A821,'Download File'!$A:$H,8,FALSE),""),"")</f>
        <v>-9.9999999983992893E-3</v>
      </c>
    </row>
    <row r="822" spans="1:6" x14ac:dyDescent="0.25">
      <c r="A822" s="32" t="s">
        <v>2525</v>
      </c>
      <c r="B822" s="31" t="s">
        <v>3059</v>
      </c>
      <c r="C822">
        <v>3406</v>
      </c>
      <c r="D822" t="s">
        <v>2527</v>
      </c>
      <c r="E822">
        <v>44.9</v>
      </c>
      <c r="F822" s="2">
        <f>IFERROR(IF(VLOOKUP($A822,'Download File'!$A:$I,9,FALSE)="Yes",VLOOKUP($A822,'Download File'!$A:$H,8,FALSE),""),"")</f>
        <v>0</v>
      </c>
    </row>
    <row r="823" spans="1:6" x14ac:dyDescent="0.25">
      <c r="A823" s="37" t="s">
        <v>1999</v>
      </c>
      <c r="B823" t="s">
        <v>3181</v>
      </c>
      <c r="C823">
        <v>2682</v>
      </c>
      <c r="D823" t="s">
        <v>96</v>
      </c>
      <c r="E823">
        <v>172.86</v>
      </c>
      <c r="F823" s="2">
        <f>IFERROR(IF(VLOOKUP($A823,'Download File'!$A:$I,9,FALSE)="Yes",VLOOKUP($A823,'Download File'!$A:$H,8,FALSE),""),"")</f>
        <v>-108.3300000000163</v>
      </c>
    </row>
    <row r="824" spans="1:6" x14ac:dyDescent="0.25">
      <c r="C824">
        <v>2882</v>
      </c>
      <c r="D824" t="s">
        <v>1023</v>
      </c>
      <c r="E824">
        <v>172.33</v>
      </c>
      <c r="F824" s="2" t="str">
        <f>IFERROR(IF(VLOOKUP($A824,'Download File'!$A:$I,9,FALSE)="Yes",VLOOKUP($A824,'Download File'!$A:$H,8,FALSE),""),"")</f>
        <v/>
      </c>
    </row>
    <row r="825" spans="1:6" x14ac:dyDescent="0.25">
      <c r="C825">
        <v>3119</v>
      </c>
      <c r="D825" t="s">
        <v>2000</v>
      </c>
      <c r="E825">
        <v>260.78000000000003</v>
      </c>
      <c r="F825" s="2" t="str">
        <f>IFERROR(IF(VLOOKUP($A825,'Download File'!$A:$I,9,FALSE)="Yes",VLOOKUP($A825,'Download File'!$A:$H,8,FALSE),""),"")</f>
        <v/>
      </c>
    </row>
    <row r="826" spans="1:6" x14ac:dyDescent="0.25">
      <c r="A826" s="31"/>
      <c r="B826" s="31"/>
      <c r="C826">
        <v>3800</v>
      </c>
      <c r="D826" t="s">
        <v>2001</v>
      </c>
      <c r="E826">
        <v>180.32</v>
      </c>
      <c r="F826" s="2" t="str">
        <f>IFERROR(IF(VLOOKUP($A826,'Download File'!$A:$I,9,FALSE)="Yes",VLOOKUP($A826,'Download File'!$A:$H,8,FALSE),""),"")</f>
        <v/>
      </c>
    </row>
    <row r="827" spans="1:6" x14ac:dyDescent="0.25">
      <c r="A827" s="37" t="s">
        <v>573</v>
      </c>
      <c r="B827" t="s">
        <v>2989</v>
      </c>
      <c r="C827">
        <v>2065</v>
      </c>
      <c r="D827" t="s">
        <v>575</v>
      </c>
      <c r="E827">
        <v>401.83</v>
      </c>
      <c r="F827" s="2">
        <f>IFERROR(IF(VLOOKUP($A827,'Download File'!$A:$I,9,FALSE)="Yes",VLOOKUP($A827,'Download File'!$A:$H,8,FALSE),""),"")</f>
        <v>125.24000000022352</v>
      </c>
    </row>
    <row r="828" spans="1:6" x14ac:dyDescent="0.25">
      <c r="C828">
        <v>2126</v>
      </c>
      <c r="D828" t="s">
        <v>576</v>
      </c>
      <c r="E828">
        <v>1566.63</v>
      </c>
      <c r="F828" s="2" t="str">
        <f>IFERROR(IF(VLOOKUP($A828,'Download File'!$A:$I,9,FALSE)="Yes",VLOOKUP($A828,'Download File'!$A:$H,8,FALSE),""),"")</f>
        <v/>
      </c>
    </row>
    <row r="829" spans="1:6" x14ac:dyDescent="0.25">
      <c r="C829">
        <v>2364</v>
      </c>
      <c r="D829" t="s">
        <v>577</v>
      </c>
      <c r="E829">
        <v>670.57</v>
      </c>
      <c r="F829" s="2" t="str">
        <f>IFERROR(IF(VLOOKUP($A829,'Download File'!$A:$I,9,FALSE)="Yes",VLOOKUP($A829,'Download File'!$A:$H,8,FALSE),""),"")</f>
        <v/>
      </c>
    </row>
    <row r="830" spans="1:6" x14ac:dyDescent="0.25">
      <c r="C830">
        <v>2545</v>
      </c>
      <c r="D830" t="s">
        <v>578</v>
      </c>
      <c r="E830">
        <v>522.96</v>
      </c>
      <c r="F830" s="2" t="str">
        <f>IFERROR(IF(VLOOKUP($A830,'Download File'!$A:$I,9,FALSE)="Yes",VLOOKUP($A830,'Download File'!$A:$H,8,FALSE),""),"")</f>
        <v/>
      </c>
    </row>
    <row r="831" spans="1:6" x14ac:dyDescent="0.25">
      <c r="C831">
        <v>2669</v>
      </c>
      <c r="D831" t="s">
        <v>579</v>
      </c>
      <c r="E831">
        <v>401</v>
      </c>
      <c r="F831" s="2" t="str">
        <f>IFERROR(IF(VLOOKUP($A831,'Download File'!$A:$I,9,FALSE)="Yes",VLOOKUP($A831,'Download File'!$A:$H,8,FALSE),""),"")</f>
        <v/>
      </c>
    </row>
    <row r="832" spans="1:6" x14ac:dyDescent="0.25">
      <c r="C832">
        <v>2751</v>
      </c>
      <c r="D832" t="s">
        <v>580</v>
      </c>
      <c r="E832">
        <v>293.91000000000003</v>
      </c>
      <c r="F832" s="2" t="str">
        <f>IFERROR(IF(VLOOKUP($A832,'Download File'!$A:$I,9,FALSE)="Yes",VLOOKUP($A832,'Download File'!$A:$H,8,FALSE),""),"")</f>
        <v/>
      </c>
    </row>
    <row r="833" spans="1:6" x14ac:dyDescent="0.25">
      <c r="C833">
        <v>2811</v>
      </c>
      <c r="D833" t="s">
        <v>582</v>
      </c>
      <c r="E833">
        <v>497.12</v>
      </c>
      <c r="F833" s="2" t="str">
        <f>IFERROR(IF(VLOOKUP($A833,'Download File'!$A:$I,9,FALSE)="Yes",VLOOKUP($A833,'Download File'!$A:$H,8,FALSE),""),"")</f>
        <v/>
      </c>
    </row>
    <row r="834" spans="1:6" x14ac:dyDescent="0.25">
      <c r="C834">
        <v>2883</v>
      </c>
      <c r="D834" t="s">
        <v>583</v>
      </c>
      <c r="E834">
        <v>359.2</v>
      </c>
      <c r="F834" s="2" t="str">
        <f>IFERROR(IF(VLOOKUP($A834,'Download File'!$A:$I,9,FALSE)="Yes",VLOOKUP($A834,'Download File'!$A:$H,8,FALSE),""),"")</f>
        <v/>
      </c>
    </row>
    <row r="835" spans="1:6" x14ac:dyDescent="0.25">
      <c r="C835">
        <v>3184</v>
      </c>
      <c r="D835" t="s">
        <v>585</v>
      </c>
      <c r="E835">
        <v>613.20000000000005</v>
      </c>
      <c r="F835" s="2" t="str">
        <f>IFERROR(IF(VLOOKUP($A835,'Download File'!$A:$I,9,FALSE)="Yes",VLOOKUP($A835,'Download File'!$A:$H,8,FALSE),""),"")</f>
        <v/>
      </c>
    </row>
    <row r="836" spans="1:6" x14ac:dyDescent="0.25">
      <c r="C836">
        <v>3253</v>
      </c>
      <c r="D836" t="s">
        <v>298</v>
      </c>
      <c r="E836">
        <v>889.6</v>
      </c>
      <c r="F836" s="2" t="str">
        <f>IFERROR(IF(VLOOKUP($A836,'Download File'!$A:$I,9,FALSE)="Yes",VLOOKUP($A836,'Download File'!$A:$H,8,FALSE),""),"")</f>
        <v/>
      </c>
    </row>
    <row r="837" spans="1:6" x14ac:dyDescent="0.25">
      <c r="C837">
        <v>3407</v>
      </c>
      <c r="D837" t="s">
        <v>252</v>
      </c>
      <c r="E837">
        <v>1646.07</v>
      </c>
      <c r="F837" s="2" t="str">
        <f>IFERROR(IF(VLOOKUP($A837,'Download File'!$A:$I,9,FALSE)="Yes",VLOOKUP($A837,'Download File'!$A:$H,8,FALSE),""),"")</f>
        <v/>
      </c>
    </row>
    <row r="838" spans="1:6" x14ac:dyDescent="0.25">
      <c r="C838">
        <v>4137</v>
      </c>
      <c r="D838" t="s">
        <v>590</v>
      </c>
      <c r="E838">
        <v>142.03</v>
      </c>
      <c r="F838" s="2" t="str">
        <f>IFERROR(IF(VLOOKUP($A838,'Download File'!$A:$I,9,FALSE)="Yes",VLOOKUP($A838,'Download File'!$A:$H,8,FALSE),""),"")</f>
        <v/>
      </c>
    </row>
    <row r="839" spans="1:6" x14ac:dyDescent="0.25">
      <c r="A839" s="31"/>
      <c r="B839" s="31"/>
      <c r="C839">
        <v>5330</v>
      </c>
      <c r="D839" t="s">
        <v>600</v>
      </c>
      <c r="E839">
        <v>183.91</v>
      </c>
      <c r="F839" s="2" t="str">
        <f>IFERROR(IF(VLOOKUP($A839,'Download File'!$A:$I,9,FALSE)="Yes",VLOOKUP($A839,'Download File'!$A:$H,8,FALSE),""),"")</f>
        <v/>
      </c>
    </row>
    <row r="840" spans="1:6" x14ac:dyDescent="0.25">
      <c r="A840" s="37" t="s">
        <v>1229</v>
      </c>
      <c r="B840" t="s">
        <v>3071</v>
      </c>
      <c r="C840">
        <v>2886</v>
      </c>
      <c r="D840" t="s">
        <v>1230</v>
      </c>
      <c r="E840">
        <v>515.1</v>
      </c>
      <c r="F840" s="2">
        <f>IFERROR(IF(VLOOKUP($A840,'Download File'!$A:$I,9,FALSE)="Yes",VLOOKUP($A840,'Download File'!$A:$H,8,FALSE),""),"")</f>
        <v>-125.26000000024214</v>
      </c>
    </row>
    <row r="841" spans="1:6" x14ac:dyDescent="0.25">
      <c r="C841">
        <v>3121</v>
      </c>
      <c r="D841" t="s">
        <v>1232</v>
      </c>
      <c r="E841">
        <v>583</v>
      </c>
      <c r="F841" s="2" t="str">
        <f>IFERROR(IF(VLOOKUP($A841,'Download File'!$A:$I,9,FALSE)="Yes",VLOOKUP($A841,'Download File'!$A:$H,8,FALSE),""),"")</f>
        <v/>
      </c>
    </row>
    <row r="842" spans="1:6" x14ac:dyDescent="0.25">
      <c r="C842">
        <v>3688</v>
      </c>
      <c r="D842" t="s">
        <v>1234</v>
      </c>
      <c r="E842">
        <v>1995.05</v>
      </c>
      <c r="F842" s="2" t="str">
        <f>IFERROR(IF(VLOOKUP($A842,'Download File'!$A:$I,9,FALSE)="Yes",VLOOKUP($A842,'Download File'!$A:$H,8,FALSE),""),"")</f>
        <v/>
      </c>
    </row>
    <row r="843" spans="1:6" x14ac:dyDescent="0.25">
      <c r="C843">
        <v>4231</v>
      </c>
      <c r="D843" t="s">
        <v>1237</v>
      </c>
      <c r="E843">
        <v>802.82</v>
      </c>
      <c r="F843" s="2" t="str">
        <f>IFERROR(IF(VLOOKUP($A843,'Download File'!$A:$I,9,FALSE)="Yes",VLOOKUP($A843,'Download File'!$A:$H,8,FALSE),""),"")</f>
        <v/>
      </c>
    </row>
    <row r="844" spans="1:6" x14ac:dyDescent="0.25">
      <c r="C844">
        <v>4247</v>
      </c>
      <c r="D844" t="s">
        <v>1238</v>
      </c>
      <c r="E844">
        <v>174.78</v>
      </c>
      <c r="F844" s="2" t="str">
        <f>IFERROR(IF(VLOOKUP($A844,'Download File'!$A:$I,9,FALSE)="Yes",VLOOKUP($A844,'Download File'!$A:$H,8,FALSE),""),"")</f>
        <v/>
      </c>
    </row>
    <row r="845" spans="1:6" x14ac:dyDescent="0.25">
      <c r="C845">
        <v>4303</v>
      </c>
      <c r="D845" t="s">
        <v>849</v>
      </c>
      <c r="E845">
        <v>550.48</v>
      </c>
      <c r="F845" s="2" t="str">
        <f>IFERROR(IF(VLOOKUP($A845,'Download File'!$A:$I,9,FALSE)="Yes",VLOOKUP($A845,'Download File'!$A:$H,8,FALSE),""),"")</f>
        <v/>
      </c>
    </row>
    <row r="846" spans="1:6" x14ac:dyDescent="0.25">
      <c r="C846">
        <v>4304</v>
      </c>
      <c r="D846" t="s">
        <v>851</v>
      </c>
      <c r="E846">
        <v>593.94000000000005</v>
      </c>
      <c r="F846" s="2" t="str">
        <f>IFERROR(IF(VLOOKUP($A846,'Download File'!$A:$I,9,FALSE)="Yes",VLOOKUP($A846,'Download File'!$A:$H,8,FALSE),""),"")</f>
        <v/>
      </c>
    </row>
    <row r="847" spans="1:6" x14ac:dyDescent="0.25">
      <c r="C847">
        <v>4344</v>
      </c>
      <c r="D847" t="s">
        <v>1239</v>
      </c>
      <c r="E847">
        <v>532.70000000000005</v>
      </c>
      <c r="F847" s="2" t="str">
        <f>IFERROR(IF(VLOOKUP($A847,'Download File'!$A:$I,9,FALSE)="Yes",VLOOKUP($A847,'Download File'!$A:$H,8,FALSE),""),"")</f>
        <v/>
      </c>
    </row>
    <row r="848" spans="1:6" x14ac:dyDescent="0.25">
      <c r="C848">
        <v>4425</v>
      </c>
      <c r="D848" t="s">
        <v>1240</v>
      </c>
      <c r="E848">
        <v>906.11</v>
      </c>
      <c r="F848" s="2" t="str">
        <f>IFERROR(IF(VLOOKUP($A848,'Download File'!$A:$I,9,FALSE)="Yes",VLOOKUP($A848,'Download File'!$A:$H,8,FALSE),""),"")</f>
        <v/>
      </c>
    </row>
    <row r="849" spans="1:6" x14ac:dyDescent="0.25">
      <c r="C849">
        <v>4583</v>
      </c>
      <c r="D849" t="s">
        <v>1244</v>
      </c>
      <c r="E849">
        <v>523.52</v>
      </c>
      <c r="F849" s="2" t="str">
        <f>IFERROR(IF(VLOOKUP($A849,'Download File'!$A:$I,9,FALSE)="Yes",VLOOKUP($A849,'Download File'!$A:$H,8,FALSE),""),"")</f>
        <v/>
      </c>
    </row>
    <row r="850" spans="1:6" x14ac:dyDescent="0.25">
      <c r="C850">
        <v>5450</v>
      </c>
      <c r="D850" t="s">
        <v>1245</v>
      </c>
      <c r="E850">
        <v>626.6</v>
      </c>
      <c r="F850" s="2" t="str">
        <f>IFERROR(IF(VLOOKUP($A850,'Download File'!$A:$I,9,FALSE)="Yes",VLOOKUP($A850,'Download File'!$A:$H,8,FALSE),""),"")</f>
        <v/>
      </c>
    </row>
    <row r="851" spans="1:6" x14ac:dyDescent="0.25">
      <c r="A851" s="31"/>
      <c r="B851" s="31"/>
      <c r="C851">
        <v>5482</v>
      </c>
      <c r="D851" t="s">
        <v>1246</v>
      </c>
      <c r="E851">
        <v>459.29</v>
      </c>
      <c r="F851" s="2" t="str">
        <f>IFERROR(IF(VLOOKUP($A851,'Download File'!$A:$I,9,FALSE)="Yes",VLOOKUP($A851,'Download File'!$A:$H,8,FALSE),""),"")</f>
        <v/>
      </c>
    </row>
    <row r="852" spans="1:6" x14ac:dyDescent="0.25">
      <c r="A852" s="37" t="s">
        <v>497</v>
      </c>
      <c r="B852" t="s">
        <v>2980</v>
      </c>
      <c r="C852">
        <v>3254</v>
      </c>
      <c r="D852" t="s">
        <v>508</v>
      </c>
      <c r="E852">
        <v>419.35</v>
      </c>
      <c r="F852" s="2">
        <f>IFERROR(IF(VLOOKUP($A852,'Download File'!$A:$I,9,FALSE)="Yes",VLOOKUP($A852,'Download File'!$A:$H,8,FALSE),""),"")</f>
        <v>-125.21999999997206</v>
      </c>
    </row>
    <row r="853" spans="1:6" x14ac:dyDescent="0.25">
      <c r="C853">
        <v>3304</v>
      </c>
      <c r="D853" t="s">
        <v>511</v>
      </c>
      <c r="E853">
        <v>544.75</v>
      </c>
      <c r="F853" s="2" t="str">
        <f>IFERROR(IF(VLOOKUP($A853,'Download File'!$A:$I,9,FALSE)="Yes",VLOOKUP($A853,'Download File'!$A:$H,8,FALSE),""),"")</f>
        <v/>
      </c>
    </row>
    <row r="854" spans="1:6" x14ac:dyDescent="0.25">
      <c r="C854">
        <v>3409</v>
      </c>
      <c r="D854" t="s">
        <v>513</v>
      </c>
      <c r="E854">
        <v>440.4</v>
      </c>
      <c r="F854" s="2" t="str">
        <f>IFERROR(IF(VLOOKUP($A854,'Download File'!$A:$I,9,FALSE)="Yes",VLOOKUP($A854,'Download File'!$A:$H,8,FALSE),""),"")</f>
        <v/>
      </c>
    </row>
    <row r="855" spans="1:6" x14ac:dyDescent="0.25">
      <c r="C855">
        <v>3410</v>
      </c>
      <c r="D855" t="s">
        <v>514</v>
      </c>
      <c r="E855">
        <v>626.14</v>
      </c>
      <c r="F855" s="2" t="str">
        <f>IFERROR(IF(VLOOKUP($A855,'Download File'!$A:$I,9,FALSE)="Yes",VLOOKUP($A855,'Download File'!$A:$H,8,FALSE),""),"")</f>
        <v/>
      </c>
    </row>
    <row r="856" spans="1:6" x14ac:dyDescent="0.25">
      <c r="C856">
        <v>3534</v>
      </c>
      <c r="D856" t="s">
        <v>519</v>
      </c>
      <c r="E856">
        <v>348.1</v>
      </c>
      <c r="F856" s="2" t="str">
        <f>IFERROR(IF(VLOOKUP($A856,'Download File'!$A:$I,9,FALSE)="Yes",VLOOKUP($A856,'Download File'!$A:$H,8,FALSE),""),"")</f>
        <v/>
      </c>
    </row>
    <row r="857" spans="1:6" x14ac:dyDescent="0.25">
      <c r="C857">
        <v>3560</v>
      </c>
      <c r="D857" t="s">
        <v>521</v>
      </c>
      <c r="E857">
        <v>687.36</v>
      </c>
      <c r="F857" s="2" t="str">
        <f>IFERROR(IF(VLOOKUP($A857,'Download File'!$A:$I,9,FALSE)="Yes",VLOOKUP($A857,'Download File'!$A:$H,8,FALSE),""),"")</f>
        <v/>
      </c>
    </row>
    <row r="858" spans="1:6" x14ac:dyDescent="0.25">
      <c r="C858">
        <v>3691</v>
      </c>
      <c r="D858" t="s">
        <v>528</v>
      </c>
      <c r="E858">
        <v>444.8</v>
      </c>
      <c r="F858" s="2" t="str">
        <f>IFERROR(IF(VLOOKUP($A858,'Download File'!$A:$I,9,FALSE)="Yes",VLOOKUP($A858,'Download File'!$A:$H,8,FALSE),""),"")</f>
        <v/>
      </c>
    </row>
    <row r="859" spans="1:6" x14ac:dyDescent="0.25">
      <c r="A859" s="31"/>
      <c r="B859" s="31"/>
      <c r="C859">
        <v>3854</v>
      </c>
      <c r="D859" t="s">
        <v>531</v>
      </c>
      <c r="E859">
        <v>173.13</v>
      </c>
      <c r="F859" s="2" t="str">
        <f>IFERROR(IF(VLOOKUP($A859,'Download File'!$A:$I,9,FALSE)="Yes",VLOOKUP($A859,'Download File'!$A:$H,8,FALSE),""),"")</f>
        <v/>
      </c>
    </row>
    <row r="860" spans="1:6" x14ac:dyDescent="0.25">
      <c r="A860" s="31" t="s">
        <v>29</v>
      </c>
      <c r="B860" s="31" t="s">
        <v>2064</v>
      </c>
      <c r="C860">
        <v>5495</v>
      </c>
      <c r="D860" t="s">
        <v>38</v>
      </c>
      <c r="E860">
        <v>61.8</v>
      </c>
      <c r="F860" s="2">
        <f>IFERROR(IF(VLOOKUP($A860,'Download File'!$A:$I,9,FALSE)="Yes",VLOOKUP($A860,'Download File'!$A:$H,8,FALSE),""),"")</f>
        <v>0</v>
      </c>
    </row>
    <row r="861" spans="1:6" x14ac:dyDescent="0.25">
      <c r="A861" s="37" t="s">
        <v>1105</v>
      </c>
      <c r="B861" t="s">
        <v>3052</v>
      </c>
      <c r="C861">
        <v>1657</v>
      </c>
      <c r="D861" t="s">
        <v>1107</v>
      </c>
      <c r="E861">
        <v>104.44</v>
      </c>
      <c r="F861" s="2">
        <f>IFERROR(IF(VLOOKUP($A861,'Download File'!$A:$I,9,FALSE)="Yes",VLOOKUP($A861,'Download File'!$A:$H,8,FALSE),""),"")</f>
        <v>2.0000000018626451E-2</v>
      </c>
    </row>
    <row r="862" spans="1:6" x14ac:dyDescent="0.25">
      <c r="C862">
        <v>1927</v>
      </c>
      <c r="D862" t="s">
        <v>618</v>
      </c>
      <c r="E862">
        <v>145.91999999999999</v>
      </c>
      <c r="F862" s="2" t="str">
        <f>IFERROR(IF(VLOOKUP($A862,'Download File'!$A:$I,9,FALSE)="Yes",VLOOKUP($A862,'Download File'!$A:$H,8,FALSE),""),"")</f>
        <v/>
      </c>
    </row>
    <row r="863" spans="1:6" x14ac:dyDescent="0.25">
      <c r="C863">
        <v>2813</v>
      </c>
      <c r="D863" t="s">
        <v>650</v>
      </c>
      <c r="E863">
        <v>578.73</v>
      </c>
      <c r="F863" s="2" t="str">
        <f>IFERROR(IF(VLOOKUP($A863,'Download File'!$A:$I,9,FALSE)="Yes",VLOOKUP($A863,'Download File'!$A:$H,8,FALSE),""),"")</f>
        <v/>
      </c>
    </row>
    <row r="864" spans="1:6" x14ac:dyDescent="0.25">
      <c r="C864">
        <v>3059</v>
      </c>
      <c r="D864" t="s">
        <v>487</v>
      </c>
      <c r="E864">
        <v>406.05</v>
      </c>
      <c r="F864" s="2" t="str">
        <f>IFERROR(IF(VLOOKUP($A864,'Download File'!$A:$I,9,FALSE)="Yes",VLOOKUP($A864,'Download File'!$A:$H,8,FALSE),""),"")</f>
        <v/>
      </c>
    </row>
    <row r="865" spans="1:6" x14ac:dyDescent="0.25">
      <c r="C865">
        <v>3187</v>
      </c>
      <c r="D865" t="s">
        <v>1110</v>
      </c>
      <c r="E865">
        <v>368.88</v>
      </c>
      <c r="F865" s="2" t="str">
        <f>IFERROR(IF(VLOOKUP($A865,'Download File'!$A:$I,9,FALSE)="Yes",VLOOKUP($A865,'Download File'!$A:$H,8,FALSE),""),"")</f>
        <v/>
      </c>
    </row>
    <row r="866" spans="1:6" x14ac:dyDescent="0.25">
      <c r="C866">
        <v>3355</v>
      </c>
      <c r="D866" t="s">
        <v>1111</v>
      </c>
      <c r="E866">
        <v>648.9</v>
      </c>
      <c r="F866" s="2" t="str">
        <f>IFERROR(IF(VLOOKUP($A866,'Download File'!$A:$I,9,FALSE)="Yes",VLOOKUP($A866,'Download File'!$A:$H,8,FALSE),""),"")</f>
        <v/>
      </c>
    </row>
    <row r="867" spans="1:6" x14ac:dyDescent="0.25">
      <c r="C867">
        <v>3964</v>
      </c>
      <c r="D867" t="s">
        <v>1114</v>
      </c>
      <c r="E867">
        <v>416.11</v>
      </c>
      <c r="F867" s="2" t="str">
        <f>IFERROR(IF(VLOOKUP($A867,'Download File'!$A:$I,9,FALSE)="Yes",VLOOKUP($A867,'Download File'!$A:$H,8,FALSE),""),"")</f>
        <v/>
      </c>
    </row>
    <row r="868" spans="1:6" x14ac:dyDescent="0.25">
      <c r="C868">
        <v>4150</v>
      </c>
      <c r="D868" t="s">
        <v>1115</v>
      </c>
      <c r="E868">
        <v>364.84</v>
      </c>
      <c r="F868" s="2" t="str">
        <f>IFERROR(IF(VLOOKUP($A868,'Download File'!$A:$I,9,FALSE)="Yes",VLOOKUP($A868,'Download File'!$A:$H,8,FALSE),""),"")</f>
        <v/>
      </c>
    </row>
    <row r="869" spans="1:6" x14ac:dyDescent="0.25">
      <c r="C869">
        <v>4323</v>
      </c>
      <c r="D869" t="s">
        <v>1116</v>
      </c>
      <c r="E869">
        <v>452.63</v>
      </c>
      <c r="F869" s="2" t="str">
        <f>IFERROR(IF(VLOOKUP($A869,'Download File'!$A:$I,9,FALSE)="Yes",VLOOKUP($A869,'Download File'!$A:$H,8,FALSE),""),"")</f>
        <v/>
      </c>
    </row>
    <row r="870" spans="1:6" x14ac:dyDescent="0.25">
      <c r="C870">
        <v>4357</v>
      </c>
      <c r="D870" t="s">
        <v>1117</v>
      </c>
      <c r="E870">
        <v>737.34</v>
      </c>
      <c r="F870" s="2" t="str">
        <f>IFERROR(IF(VLOOKUP($A870,'Download File'!$A:$I,9,FALSE)="Yes",VLOOKUP($A870,'Download File'!$A:$H,8,FALSE),""),"")</f>
        <v/>
      </c>
    </row>
    <row r="871" spans="1:6" x14ac:dyDescent="0.25">
      <c r="C871">
        <v>5213</v>
      </c>
      <c r="D871" t="s">
        <v>1121</v>
      </c>
      <c r="E871">
        <v>1107.2600000000002</v>
      </c>
      <c r="F871" s="2" t="str">
        <f>IFERROR(IF(VLOOKUP($A871,'Download File'!$A:$I,9,FALSE)="Yes",VLOOKUP($A871,'Download File'!$A:$H,8,FALSE),""),"")</f>
        <v/>
      </c>
    </row>
    <row r="872" spans="1:6" x14ac:dyDescent="0.25">
      <c r="C872">
        <v>5350</v>
      </c>
      <c r="D872" t="s">
        <v>1122</v>
      </c>
      <c r="E872">
        <v>491.66</v>
      </c>
      <c r="F872" s="2" t="str">
        <f>IFERROR(IF(VLOOKUP($A872,'Download File'!$A:$I,9,FALSE)="Yes",VLOOKUP($A872,'Download File'!$A:$H,8,FALSE),""),"")</f>
        <v/>
      </c>
    </row>
    <row r="873" spans="1:6" x14ac:dyDescent="0.25">
      <c r="A873" s="31"/>
      <c r="B873" s="31"/>
      <c r="C873">
        <v>5402</v>
      </c>
      <c r="D873" t="s">
        <v>1123</v>
      </c>
      <c r="E873">
        <v>182.43</v>
      </c>
      <c r="F873" s="2" t="str">
        <f>IFERROR(IF(VLOOKUP($A873,'Download File'!$A:$I,9,FALSE)="Yes",VLOOKUP($A873,'Download File'!$A:$H,8,FALSE),""),"")</f>
        <v/>
      </c>
    </row>
    <row r="874" spans="1:6" x14ac:dyDescent="0.25">
      <c r="A874" t="s">
        <v>833</v>
      </c>
      <c r="B874" t="s">
        <v>3019</v>
      </c>
      <c r="C874">
        <v>2948</v>
      </c>
      <c r="D874" t="s">
        <v>834</v>
      </c>
      <c r="E874">
        <v>23.98</v>
      </c>
      <c r="F874" s="2">
        <f>IFERROR(IF(VLOOKUP($A874,'Download File'!$A:$I,9,FALSE)="Yes",VLOOKUP($A874,'Download File'!$A:$H,8,FALSE),""),"")</f>
        <v>0</v>
      </c>
    </row>
    <row r="875" spans="1:6" x14ac:dyDescent="0.25">
      <c r="A875" s="37" t="s">
        <v>1163</v>
      </c>
      <c r="B875" t="s">
        <v>3060</v>
      </c>
      <c r="C875">
        <v>1806</v>
      </c>
      <c r="D875" t="s">
        <v>1166</v>
      </c>
      <c r="E875">
        <v>44.12</v>
      </c>
      <c r="F875" s="2">
        <f>IFERROR(IF(VLOOKUP($A875,'Download File'!$A:$I,9,FALSE)="Yes",VLOOKUP($A875,'Download File'!$A:$H,8,FALSE),""),"")</f>
        <v>125.22999999998137</v>
      </c>
    </row>
    <row r="876" spans="1:6" x14ac:dyDescent="0.25">
      <c r="A876" s="31"/>
      <c r="B876" s="31"/>
      <c r="C876">
        <v>3060</v>
      </c>
      <c r="D876" t="s">
        <v>1168</v>
      </c>
      <c r="E876">
        <v>560.9</v>
      </c>
      <c r="F876" s="2" t="str">
        <f>IFERROR(IF(VLOOKUP($A876,'Download File'!$A:$I,9,FALSE)="Yes",VLOOKUP($A876,'Download File'!$A:$H,8,FALSE),""),"")</f>
        <v/>
      </c>
    </row>
    <row r="877" spans="1:6" x14ac:dyDescent="0.25">
      <c r="A877" t="s">
        <v>1866</v>
      </c>
      <c r="B877" t="s">
        <v>3162</v>
      </c>
      <c r="C877">
        <v>5712</v>
      </c>
      <c r="D877" t="s">
        <v>3343</v>
      </c>
      <c r="E877">
        <v>32.1</v>
      </c>
      <c r="F877" s="2">
        <f>IFERROR(IF(VLOOKUP($A877,'Download File'!$A:$I,9,FALSE)="Yes",VLOOKUP($A877,'Download File'!$A:$H,8,FALSE),""),"")</f>
        <v>0</v>
      </c>
    </row>
    <row r="878" spans="1:6" x14ac:dyDescent="0.25">
      <c r="A878" t="s">
        <v>1027</v>
      </c>
      <c r="B878" t="s">
        <v>3037</v>
      </c>
      <c r="C878">
        <v>3255</v>
      </c>
      <c r="D878" t="s">
        <v>1028</v>
      </c>
      <c r="E878">
        <v>429.03</v>
      </c>
      <c r="F878" s="2">
        <f>IFERROR(IF(VLOOKUP($A878,'Download File'!$A:$I,9,FALSE)="Yes",VLOOKUP($A878,'Download File'!$A:$H,8,FALSE),""),"")</f>
        <v>0</v>
      </c>
    </row>
    <row r="879" spans="1:6" x14ac:dyDescent="0.25">
      <c r="A879" s="37" t="s">
        <v>2003</v>
      </c>
      <c r="B879" t="s">
        <v>3182</v>
      </c>
      <c r="C879">
        <v>2105</v>
      </c>
      <c r="D879" t="s">
        <v>2004</v>
      </c>
      <c r="E879">
        <v>427.14</v>
      </c>
      <c r="F879" s="2">
        <f>IFERROR(IF(VLOOKUP($A879,'Download File'!$A:$I,9,FALSE)="Yes",VLOOKUP($A879,'Download File'!$A:$H,8,FALSE),""),"")</f>
        <v>-125.25</v>
      </c>
    </row>
    <row r="880" spans="1:6" x14ac:dyDescent="0.25">
      <c r="C880">
        <v>2229</v>
      </c>
      <c r="D880" t="s">
        <v>2005</v>
      </c>
      <c r="E880">
        <v>630.22</v>
      </c>
      <c r="F880" s="2" t="str">
        <f>IFERROR(IF(VLOOKUP($A880,'Download File'!$A:$I,9,FALSE)="Yes",VLOOKUP($A880,'Download File'!$A:$H,8,FALSE),""),"")</f>
        <v/>
      </c>
    </row>
    <row r="881" spans="1:6" x14ac:dyDescent="0.25">
      <c r="C881">
        <v>4274</v>
      </c>
      <c r="D881" t="s">
        <v>2006</v>
      </c>
      <c r="E881">
        <v>566.79</v>
      </c>
      <c r="F881" s="2" t="str">
        <f>IFERROR(IF(VLOOKUP($A881,'Download File'!$A:$I,9,FALSE)="Yes",VLOOKUP($A881,'Download File'!$A:$H,8,FALSE),""),"")</f>
        <v/>
      </c>
    </row>
    <row r="882" spans="1:6" x14ac:dyDescent="0.25">
      <c r="A882" s="31"/>
      <c r="B882" s="31"/>
      <c r="C882">
        <v>4399</v>
      </c>
      <c r="D882" t="s">
        <v>2007</v>
      </c>
      <c r="E882">
        <v>343.14</v>
      </c>
      <c r="F882" s="2" t="str">
        <f>IFERROR(IF(VLOOKUP($A882,'Download File'!$A:$I,9,FALSE)="Yes",VLOOKUP($A882,'Download File'!$A:$H,8,FALSE),""),"")</f>
        <v/>
      </c>
    </row>
    <row r="883" spans="1:6" x14ac:dyDescent="0.25">
      <c r="A883" s="32" t="s">
        <v>444</v>
      </c>
      <c r="B883" s="31" t="s">
        <v>2968</v>
      </c>
      <c r="C883">
        <v>3609</v>
      </c>
      <c r="D883" t="s">
        <v>445</v>
      </c>
      <c r="E883">
        <v>333.63</v>
      </c>
      <c r="F883" s="2">
        <f>IFERROR(IF(VLOOKUP($A883,'Download File'!$A:$I,9,FALSE)="Yes",VLOOKUP($A883,'Download File'!$A:$H,8,FALSE),""),"")</f>
        <v>9.9999999947613105E-3</v>
      </c>
    </row>
    <row r="884" spans="1:6" x14ac:dyDescent="0.25">
      <c r="A884" s="37" t="s">
        <v>754</v>
      </c>
      <c r="B884" t="s">
        <v>3005</v>
      </c>
      <c r="C884">
        <v>4479</v>
      </c>
      <c r="D884" t="s">
        <v>758</v>
      </c>
      <c r="E884">
        <v>486.06</v>
      </c>
      <c r="F884" s="2">
        <f>IFERROR(IF(VLOOKUP($A884,'Download File'!$A:$I,9,FALSE)="Yes",VLOOKUP($A884,'Download File'!$A:$H,8,FALSE),""),"")</f>
        <v>-1.0000000009313226E-2</v>
      </c>
    </row>
    <row r="885" spans="1:6" x14ac:dyDescent="0.25">
      <c r="C885">
        <v>5171</v>
      </c>
      <c r="D885" t="s">
        <v>759</v>
      </c>
      <c r="E885">
        <v>206.81</v>
      </c>
      <c r="F885" s="2" t="str">
        <f>IFERROR(IF(VLOOKUP($A885,'Download File'!$A:$I,9,FALSE)="Yes",VLOOKUP($A885,'Download File'!$A:$H,8,FALSE),""),"")</f>
        <v/>
      </c>
    </row>
    <row r="886" spans="1:6" x14ac:dyDescent="0.25">
      <c r="A886" s="31"/>
      <c r="B886" s="31"/>
      <c r="C886">
        <v>5349</v>
      </c>
      <c r="D886" t="s">
        <v>760</v>
      </c>
      <c r="E886">
        <v>47.8</v>
      </c>
      <c r="F886" s="2" t="str">
        <f>IFERROR(IF(VLOOKUP($A886,'Download File'!$A:$I,9,FALSE)="Yes",VLOOKUP($A886,'Download File'!$A:$H,8,FALSE),""),"")</f>
        <v/>
      </c>
    </row>
    <row r="887" spans="1:6" x14ac:dyDescent="0.25">
      <c r="A887" t="s">
        <v>1928</v>
      </c>
      <c r="B887" t="s">
        <v>3171</v>
      </c>
      <c r="C887">
        <v>1567</v>
      </c>
      <c r="D887" t="s">
        <v>2843</v>
      </c>
      <c r="E887">
        <v>106.4</v>
      </c>
      <c r="F887" s="2">
        <f>IFERROR(IF(VLOOKUP($A887,'Download File'!$A:$I,9,FALSE)="Yes",VLOOKUP($A887,'Download File'!$A:$H,8,FALSE),""),"")</f>
        <v>541.54999999981374</v>
      </c>
    </row>
    <row r="888" spans="1:6" x14ac:dyDescent="0.25">
      <c r="C888">
        <v>2056</v>
      </c>
      <c r="D888" t="s">
        <v>1930</v>
      </c>
      <c r="E888">
        <v>335.6</v>
      </c>
      <c r="F888" s="2" t="str">
        <f>IFERROR(IF(VLOOKUP($A888,'Download File'!$A:$I,9,FALSE)="Yes",VLOOKUP($A888,'Download File'!$A:$H,8,FALSE),""),"")</f>
        <v/>
      </c>
    </row>
    <row r="889" spans="1:6" x14ac:dyDescent="0.25">
      <c r="C889">
        <v>2086</v>
      </c>
      <c r="D889" t="s">
        <v>752</v>
      </c>
      <c r="E889">
        <v>415.64</v>
      </c>
      <c r="F889" s="2" t="str">
        <f>IFERROR(IF(VLOOKUP($A889,'Download File'!$A:$I,9,FALSE)="Yes",VLOOKUP($A889,'Download File'!$A:$H,8,FALSE),""),"")</f>
        <v/>
      </c>
    </row>
    <row r="890" spans="1:6" x14ac:dyDescent="0.25">
      <c r="C890">
        <v>2096</v>
      </c>
      <c r="D890" t="s">
        <v>1931</v>
      </c>
      <c r="E890">
        <v>369.7</v>
      </c>
      <c r="F890" s="2" t="str">
        <f>IFERROR(IF(VLOOKUP($A890,'Download File'!$A:$I,9,FALSE)="Yes",VLOOKUP($A890,'Download File'!$A:$H,8,FALSE),""),"")</f>
        <v/>
      </c>
    </row>
    <row r="891" spans="1:6" x14ac:dyDescent="0.25">
      <c r="C891">
        <v>2106</v>
      </c>
      <c r="D891" t="s">
        <v>1932</v>
      </c>
      <c r="E891">
        <v>1573.42</v>
      </c>
      <c r="F891" s="2" t="str">
        <f>IFERROR(IF(VLOOKUP($A891,'Download File'!$A:$I,9,FALSE)="Yes",VLOOKUP($A891,'Download File'!$A:$H,8,FALSE),""),"")</f>
        <v/>
      </c>
    </row>
    <row r="892" spans="1:6" x14ac:dyDescent="0.25">
      <c r="C892">
        <v>2108</v>
      </c>
      <c r="D892" t="s">
        <v>1933</v>
      </c>
      <c r="E892">
        <v>395.8</v>
      </c>
      <c r="F892" s="2" t="str">
        <f>IFERROR(IF(VLOOKUP($A892,'Download File'!$A:$I,9,FALSE)="Yes",VLOOKUP($A892,'Download File'!$A:$H,8,FALSE),""),"")</f>
        <v/>
      </c>
    </row>
    <row r="893" spans="1:6" x14ac:dyDescent="0.25">
      <c r="C893">
        <v>2109</v>
      </c>
      <c r="D893" t="s">
        <v>1934</v>
      </c>
      <c r="E893">
        <v>390.42</v>
      </c>
      <c r="F893" s="2" t="str">
        <f>IFERROR(IF(VLOOKUP($A893,'Download File'!$A:$I,9,FALSE)="Yes",VLOOKUP($A893,'Download File'!$A:$H,8,FALSE),""),"")</f>
        <v/>
      </c>
    </row>
    <row r="894" spans="1:6" x14ac:dyDescent="0.25">
      <c r="C894">
        <v>2110</v>
      </c>
      <c r="D894" t="s">
        <v>1935</v>
      </c>
      <c r="E894">
        <v>349.99</v>
      </c>
      <c r="F894" s="2" t="str">
        <f>IFERROR(IF(VLOOKUP($A894,'Download File'!$A:$I,9,FALSE)="Yes",VLOOKUP($A894,'Download File'!$A:$H,8,FALSE),""),"")</f>
        <v/>
      </c>
    </row>
    <row r="895" spans="1:6" x14ac:dyDescent="0.25">
      <c r="C895">
        <v>2128</v>
      </c>
      <c r="D895" t="s">
        <v>1004</v>
      </c>
      <c r="E895">
        <v>392.48</v>
      </c>
      <c r="F895" s="2" t="str">
        <f>IFERROR(IF(VLOOKUP($A895,'Download File'!$A:$I,9,FALSE)="Yes",VLOOKUP($A895,'Download File'!$A:$H,8,FALSE),""),"")</f>
        <v/>
      </c>
    </row>
    <row r="896" spans="1:6" x14ac:dyDescent="0.25">
      <c r="C896">
        <v>2129</v>
      </c>
      <c r="D896" t="s">
        <v>1936</v>
      </c>
      <c r="E896">
        <v>385.2</v>
      </c>
      <c r="F896" s="2" t="str">
        <f>IFERROR(IF(VLOOKUP($A896,'Download File'!$A:$I,9,FALSE)="Yes",VLOOKUP($A896,'Download File'!$A:$H,8,FALSE),""),"")</f>
        <v/>
      </c>
    </row>
    <row r="897" spans="3:6" x14ac:dyDescent="0.25">
      <c r="C897">
        <v>2155</v>
      </c>
      <c r="D897" t="s">
        <v>1937</v>
      </c>
      <c r="E897">
        <v>356.9</v>
      </c>
      <c r="F897" s="2" t="str">
        <f>IFERROR(IF(VLOOKUP($A897,'Download File'!$A:$I,9,FALSE)="Yes",VLOOKUP($A897,'Download File'!$A:$H,8,FALSE),""),"")</f>
        <v/>
      </c>
    </row>
    <row r="898" spans="3:6" x14ac:dyDescent="0.25">
      <c r="C898">
        <v>2156</v>
      </c>
      <c r="D898" t="s">
        <v>292</v>
      </c>
      <c r="E898">
        <v>303.2</v>
      </c>
      <c r="F898" s="2" t="str">
        <f>IFERROR(IF(VLOOKUP($A898,'Download File'!$A:$I,9,FALSE)="Yes",VLOOKUP($A898,'Download File'!$A:$H,8,FALSE),""),"")</f>
        <v/>
      </c>
    </row>
    <row r="899" spans="3:6" x14ac:dyDescent="0.25">
      <c r="C899">
        <v>2191</v>
      </c>
      <c r="D899" t="s">
        <v>1939</v>
      </c>
      <c r="E899">
        <v>362.5</v>
      </c>
      <c r="F899" s="2" t="str">
        <f>IFERROR(IF(VLOOKUP($A899,'Download File'!$A:$I,9,FALSE)="Yes",VLOOKUP($A899,'Download File'!$A:$H,8,FALSE),""),"")</f>
        <v/>
      </c>
    </row>
    <row r="900" spans="3:6" x14ac:dyDescent="0.25">
      <c r="C900">
        <v>2218</v>
      </c>
      <c r="D900" t="s">
        <v>1940</v>
      </c>
      <c r="E900">
        <v>302.27999999999997</v>
      </c>
      <c r="F900" s="2" t="str">
        <f>IFERROR(IF(VLOOKUP($A900,'Download File'!$A:$I,9,FALSE)="Yes",VLOOKUP($A900,'Download File'!$A:$H,8,FALSE),""),"")</f>
        <v/>
      </c>
    </row>
    <row r="901" spans="3:6" x14ac:dyDescent="0.25">
      <c r="C901">
        <v>2312</v>
      </c>
      <c r="D901" t="s">
        <v>1943</v>
      </c>
      <c r="E901">
        <v>348.79</v>
      </c>
      <c r="F901" s="2" t="str">
        <f>IFERROR(IF(VLOOKUP($A901,'Download File'!$A:$I,9,FALSE)="Yes",VLOOKUP($A901,'Download File'!$A:$H,8,FALSE),""),"")</f>
        <v/>
      </c>
    </row>
    <row r="902" spans="3:6" x14ac:dyDescent="0.25">
      <c r="C902">
        <v>2381</v>
      </c>
      <c r="D902" t="s">
        <v>1944</v>
      </c>
      <c r="E902">
        <v>363.9</v>
      </c>
      <c r="F902" s="2" t="str">
        <f>IFERROR(IF(VLOOKUP($A902,'Download File'!$A:$I,9,FALSE)="Yes",VLOOKUP($A902,'Download File'!$A:$H,8,FALSE),""),"")</f>
        <v/>
      </c>
    </row>
    <row r="903" spans="3:6" x14ac:dyDescent="0.25">
      <c r="C903">
        <v>2479</v>
      </c>
      <c r="D903" t="s">
        <v>1946</v>
      </c>
      <c r="E903">
        <v>1454.39</v>
      </c>
      <c r="F903" s="2" t="str">
        <f>IFERROR(IF(VLOOKUP($A903,'Download File'!$A:$I,9,FALSE)="Yes",VLOOKUP($A903,'Download File'!$A:$H,8,FALSE),""),"")</f>
        <v/>
      </c>
    </row>
    <row r="904" spans="3:6" x14ac:dyDescent="0.25">
      <c r="C904">
        <v>2708</v>
      </c>
      <c r="D904" t="s">
        <v>579</v>
      </c>
      <c r="E904">
        <v>250.9</v>
      </c>
      <c r="F904" s="2" t="str">
        <f>IFERROR(IF(VLOOKUP($A904,'Download File'!$A:$I,9,FALSE)="Yes",VLOOKUP($A904,'Download File'!$A:$H,8,FALSE),""),"")</f>
        <v/>
      </c>
    </row>
    <row r="905" spans="3:6" x14ac:dyDescent="0.25">
      <c r="C905">
        <v>2950</v>
      </c>
      <c r="D905" t="s">
        <v>1947</v>
      </c>
      <c r="E905">
        <v>283.87</v>
      </c>
      <c r="F905" s="2" t="str">
        <f>IFERROR(IF(VLOOKUP($A905,'Download File'!$A:$I,9,FALSE)="Yes",VLOOKUP($A905,'Download File'!$A:$H,8,FALSE),""),"")</f>
        <v/>
      </c>
    </row>
    <row r="906" spans="3:6" x14ac:dyDescent="0.25">
      <c r="C906">
        <v>2951</v>
      </c>
      <c r="D906" t="s">
        <v>1948</v>
      </c>
      <c r="E906">
        <v>406.31</v>
      </c>
      <c r="F906" s="2" t="str">
        <f>IFERROR(IF(VLOOKUP($A906,'Download File'!$A:$I,9,FALSE)="Yes",VLOOKUP($A906,'Download File'!$A:$H,8,FALSE),""),"")</f>
        <v/>
      </c>
    </row>
    <row r="907" spans="3:6" x14ac:dyDescent="0.25">
      <c r="C907">
        <v>2952</v>
      </c>
      <c r="D907" t="s">
        <v>1949</v>
      </c>
      <c r="E907">
        <v>298.89999999999998</v>
      </c>
      <c r="F907" s="2" t="str">
        <f>IFERROR(IF(VLOOKUP($A907,'Download File'!$A:$I,9,FALSE)="Yes",VLOOKUP($A907,'Download File'!$A:$H,8,FALSE),""),"")</f>
        <v/>
      </c>
    </row>
    <row r="908" spans="3:6" x14ac:dyDescent="0.25">
      <c r="C908">
        <v>3063</v>
      </c>
      <c r="D908" t="s">
        <v>1952</v>
      </c>
      <c r="E908">
        <v>333.55</v>
      </c>
      <c r="F908" s="2" t="str">
        <f>IFERROR(IF(VLOOKUP($A908,'Download File'!$A:$I,9,FALSE)="Yes",VLOOKUP($A908,'Download File'!$A:$H,8,FALSE),""),"")</f>
        <v/>
      </c>
    </row>
    <row r="909" spans="3:6" x14ac:dyDescent="0.25">
      <c r="C909">
        <v>3189</v>
      </c>
      <c r="D909" t="s">
        <v>1953</v>
      </c>
      <c r="E909">
        <v>1378.6299999999999</v>
      </c>
      <c r="F909" s="2" t="str">
        <f>IFERROR(IF(VLOOKUP($A909,'Download File'!$A:$I,9,FALSE)="Yes",VLOOKUP($A909,'Download File'!$A:$H,8,FALSE),""),"")</f>
        <v/>
      </c>
    </row>
    <row r="910" spans="3:6" x14ac:dyDescent="0.25">
      <c r="C910">
        <v>3190</v>
      </c>
      <c r="D910" t="s">
        <v>1954</v>
      </c>
      <c r="E910">
        <v>439.87</v>
      </c>
      <c r="F910" s="2" t="str">
        <f>IFERROR(IF(VLOOKUP($A910,'Download File'!$A:$I,9,FALSE)="Yes",VLOOKUP($A910,'Download File'!$A:$H,8,FALSE),""),"")</f>
        <v/>
      </c>
    </row>
    <row r="911" spans="3:6" x14ac:dyDescent="0.25">
      <c r="C911">
        <v>3257</v>
      </c>
      <c r="D911" t="s">
        <v>1955</v>
      </c>
      <c r="E911">
        <v>670.31</v>
      </c>
      <c r="F911" s="2" t="str">
        <f>IFERROR(IF(VLOOKUP($A911,'Download File'!$A:$I,9,FALSE)="Yes",VLOOKUP($A911,'Download File'!$A:$H,8,FALSE),""),"")</f>
        <v/>
      </c>
    </row>
    <row r="912" spans="3:6" x14ac:dyDescent="0.25">
      <c r="C912">
        <v>3258</v>
      </c>
      <c r="D912" t="s">
        <v>1956</v>
      </c>
      <c r="E912">
        <v>487.62</v>
      </c>
      <c r="F912" s="2" t="str">
        <f>IFERROR(IF(VLOOKUP($A912,'Download File'!$A:$I,9,FALSE)="Yes",VLOOKUP($A912,'Download File'!$A:$H,8,FALSE),""),"")</f>
        <v/>
      </c>
    </row>
    <row r="913" spans="1:6" x14ac:dyDescent="0.25">
      <c r="C913">
        <v>3413</v>
      </c>
      <c r="D913" t="s">
        <v>1959</v>
      </c>
      <c r="E913">
        <v>614.08000000000004</v>
      </c>
      <c r="F913" s="2" t="str">
        <f>IFERROR(IF(VLOOKUP($A913,'Download File'!$A:$I,9,FALSE)="Yes",VLOOKUP($A913,'Download File'!$A:$H,8,FALSE),""),"")</f>
        <v/>
      </c>
    </row>
    <row r="914" spans="1:6" x14ac:dyDescent="0.25">
      <c r="C914">
        <v>3718</v>
      </c>
      <c r="D914" t="s">
        <v>1492</v>
      </c>
      <c r="E914">
        <v>415.5</v>
      </c>
      <c r="F914" s="2" t="str">
        <f>IFERROR(IF(VLOOKUP($A914,'Download File'!$A:$I,9,FALSE)="Yes",VLOOKUP($A914,'Download File'!$A:$H,8,FALSE),""),"")</f>
        <v/>
      </c>
    </row>
    <row r="915" spans="1:6" x14ac:dyDescent="0.25">
      <c r="C915">
        <v>3719</v>
      </c>
      <c r="D915" t="s">
        <v>1961</v>
      </c>
      <c r="E915">
        <v>279.8</v>
      </c>
      <c r="F915" s="2" t="str">
        <f>IFERROR(IF(VLOOKUP($A915,'Download File'!$A:$I,9,FALSE)="Yes",VLOOKUP($A915,'Download File'!$A:$H,8,FALSE),""),"")</f>
        <v/>
      </c>
    </row>
    <row r="916" spans="1:6" x14ac:dyDescent="0.25">
      <c r="C916">
        <v>3727</v>
      </c>
      <c r="D916" t="s">
        <v>1962</v>
      </c>
      <c r="E916">
        <v>325</v>
      </c>
      <c r="F916" s="2" t="str">
        <f>IFERROR(IF(VLOOKUP($A916,'Download File'!$A:$I,9,FALSE)="Yes",VLOOKUP($A916,'Download File'!$A:$H,8,FALSE),""),"")</f>
        <v/>
      </c>
    </row>
    <row r="917" spans="1:6" x14ac:dyDescent="0.25">
      <c r="C917">
        <v>3729</v>
      </c>
      <c r="D917" t="s">
        <v>566</v>
      </c>
      <c r="E917">
        <v>271.5</v>
      </c>
      <c r="F917" s="2" t="str">
        <f>IFERROR(IF(VLOOKUP($A917,'Download File'!$A:$I,9,FALSE)="Yes",VLOOKUP($A917,'Download File'!$A:$H,8,FALSE),""),"")</f>
        <v/>
      </c>
    </row>
    <row r="918" spans="1:6" x14ac:dyDescent="0.25">
      <c r="C918">
        <v>3758</v>
      </c>
      <c r="D918" t="s">
        <v>1963</v>
      </c>
      <c r="E918">
        <v>407.19</v>
      </c>
      <c r="F918" s="2" t="str">
        <f>IFERROR(IF(VLOOKUP($A918,'Download File'!$A:$I,9,FALSE)="Yes",VLOOKUP($A918,'Download File'!$A:$H,8,FALSE),""),"")</f>
        <v/>
      </c>
    </row>
    <row r="919" spans="1:6" x14ac:dyDescent="0.25">
      <c r="C919">
        <v>4457</v>
      </c>
      <c r="D919" t="s">
        <v>1966</v>
      </c>
      <c r="E919">
        <v>809.92</v>
      </c>
      <c r="F919" s="2" t="str">
        <f>IFERROR(IF(VLOOKUP($A919,'Download File'!$A:$I,9,FALSE)="Yes",VLOOKUP($A919,'Download File'!$A:$H,8,FALSE),""),"")</f>
        <v/>
      </c>
    </row>
    <row r="920" spans="1:6" x14ac:dyDescent="0.25">
      <c r="C920">
        <v>5250</v>
      </c>
      <c r="D920" t="s">
        <v>1967</v>
      </c>
      <c r="E920">
        <v>439.15999999999997</v>
      </c>
      <c r="F920" s="2" t="str">
        <f>IFERROR(IF(VLOOKUP($A920,'Download File'!$A:$I,9,FALSE)="Yes",VLOOKUP($A920,'Download File'!$A:$H,8,FALSE),""),"")</f>
        <v/>
      </c>
    </row>
    <row r="921" spans="1:6" x14ac:dyDescent="0.25">
      <c r="C921">
        <v>5301</v>
      </c>
      <c r="D921" t="s">
        <v>1968</v>
      </c>
      <c r="E921">
        <v>154.72999999999999</v>
      </c>
      <c r="F921" s="2" t="str">
        <f>IFERROR(IF(VLOOKUP($A921,'Download File'!$A:$I,9,FALSE)="Yes",VLOOKUP($A921,'Download File'!$A:$H,8,FALSE),""),"")</f>
        <v/>
      </c>
    </row>
    <row r="922" spans="1:6" x14ac:dyDescent="0.25">
      <c r="C922">
        <v>5344</v>
      </c>
      <c r="D922" t="s">
        <v>1969</v>
      </c>
      <c r="E922">
        <v>184.56</v>
      </c>
      <c r="F922" s="2" t="str">
        <f>IFERROR(IF(VLOOKUP($A922,'Download File'!$A:$I,9,FALSE)="Yes",VLOOKUP($A922,'Download File'!$A:$H,8,FALSE),""),"")</f>
        <v/>
      </c>
    </row>
    <row r="923" spans="1:6" x14ac:dyDescent="0.25">
      <c r="C923">
        <v>5693</v>
      </c>
      <c r="D923" t="s">
        <v>2909</v>
      </c>
      <c r="E923">
        <v>582.07000000000005</v>
      </c>
      <c r="F923" s="2" t="str">
        <f>IFERROR(IF(VLOOKUP($A923,'Download File'!$A:$I,9,FALSE)="Yes",VLOOKUP($A923,'Download File'!$A:$H,8,FALSE),""),"")</f>
        <v/>
      </c>
    </row>
    <row r="924" spans="1:6" x14ac:dyDescent="0.25">
      <c r="A924" s="31"/>
      <c r="B924" s="31"/>
      <c r="C924">
        <v>5695</v>
      </c>
      <c r="D924" t="s">
        <v>2907</v>
      </c>
      <c r="E924">
        <v>552.6</v>
      </c>
      <c r="F924" s="2" t="str">
        <f>IFERROR(IF(VLOOKUP($A924,'Download File'!$A:$I,9,FALSE)="Yes",VLOOKUP($A924,'Download File'!$A:$H,8,FALSE),""),"")</f>
        <v/>
      </c>
    </row>
    <row r="925" spans="1:6" x14ac:dyDescent="0.25">
      <c r="A925" s="31" t="s">
        <v>1138</v>
      </c>
      <c r="B925" s="31" t="s">
        <v>3055</v>
      </c>
      <c r="C925">
        <v>4483</v>
      </c>
      <c r="D925" t="s">
        <v>1141</v>
      </c>
      <c r="E925">
        <v>461.82</v>
      </c>
      <c r="F925" s="2">
        <f>IFERROR(IF(VLOOKUP($A925,'Download File'!$A:$I,9,FALSE)="Yes",VLOOKUP($A925,'Download File'!$A:$H,8,FALSE),""),"")</f>
        <v>2.0000000018626451E-2</v>
      </c>
    </row>
    <row r="926" spans="1:6" x14ac:dyDescent="0.25">
      <c r="A926" s="32" t="s">
        <v>1129</v>
      </c>
      <c r="B926" t="s">
        <v>3054</v>
      </c>
      <c r="C926">
        <v>4134</v>
      </c>
      <c r="D926" t="s">
        <v>1134</v>
      </c>
      <c r="E926">
        <v>443.2</v>
      </c>
      <c r="F926" s="2">
        <f>IFERROR(IF(VLOOKUP($A926,'Download File'!$A:$I,9,FALSE)="Yes",VLOOKUP($A926,'Download File'!$A:$H,8,FALSE),""),"")</f>
        <v>-2.0000000018626451E-2</v>
      </c>
    </row>
    <row r="927" spans="1:6" x14ac:dyDescent="0.25">
      <c r="A927" s="32"/>
      <c r="B927" s="31"/>
      <c r="C927">
        <v>5572</v>
      </c>
      <c r="D927" t="s">
        <v>2812</v>
      </c>
      <c r="E927">
        <v>214.87</v>
      </c>
      <c r="F927" s="2" t="str">
        <f>IFERROR(IF(VLOOKUP($A927,'Download File'!$A:$I,9,FALSE)="Yes",VLOOKUP($A927,'Download File'!$A:$H,8,FALSE),""),"")</f>
        <v/>
      </c>
    </row>
    <row r="928" spans="1:6" x14ac:dyDescent="0.25">
      <c r="A928" s="37" t="s">
        <v>283</v>
      </c>
      <c r="B928" t="s">
        <v>2943</v>
      </c>
      <c r="C928">
        <v>2113</v>
      </c>
      <c r="D928" t="s">
        <v>284</v>
      </c>
      <c r="E928">
        <v>625.20000000000005</v>
      </c>
      <c r="F928" s="2">
        <f>IFERROR(IF(VLOOKUP($A928,'Download File'!$A:$I,9,FALSE)="Yes",VLOOKUP($A928,'Download File'!$A:$H,8,FALSE),""),"")</f>
        <v>112.06000000005588</v>
      </c>
    </row>
    <row r="929" spans="1:6" x14ac:dyDescent="0.25">
      <c r="C929">
        <v>2157</v>
      </c>
      <c r="D929" t="s">
        <v>285</v>
      </c>
      <c r="E929">
        <v>615.29</v>
      </c>
      <c r="F929" s="2" t="str">
        <f>IFERROR(IF(VLOOKUP($A929,'Download File'!$A:$I,9,FALSE)="Yes",VLOOKUP($A929,'Download File'!$A:$H,8,FALSE),""),"")</f>
        <v/>
      </c>
    </row>
    <row r="930" spans="1:6" x14ac:dyDescent="0.25">
      <c r="C930">
        <v>2776</v>
      </c>
      <c r="D930" t="s">
        <v>286</v>
      </c>
      <c r="E930">
        <v>519.86</v>
      </c>
      <c r="F930" s="2" t="str">
        <f>IFERROR(IF(VLOOKUP($A930,'Download File'!$A:$I,9,FALSE)="Yes",VLOOKUP($A930,'Download File'!$A:$H,8,FALSE),""),"")</f>
        <v/>
      </c>
    </row>
    <row r="931" spans="1:6" x14ac:dyDescent="0.25">
      <c r="C931">
        <v>2892</v>
      </c>
      <c r="D931" t="s">
        <v>287</v>
      </c>
      <c r="E931">
        <v>297.64</v>
      </c>
      <c r="F931" s="2" t="str">
        <f>IFERROR(IF(VLOOKUP($A931,'Download File'!$A:$I,9,FALSE)="Yes",VLOOKUP($A931,'Download File'!$A:$H,8,FALSE),""),"")</f>
        <v/>
      </c>
    </row>
    <row r="932" spans="1:6" x14ac:dyDescent="0.25">
      <c r="C932">
        <v>2953</v>
      </c>
      <c r="D932" t="s">
        <v>288</v>
      </c>
      <c r="E932">
        <v>259.72000000000003</v>
      </c>
      <c r="F932" s="2" t="str">
        <f>IFERROR(IF(VLOOKUP($A932,'Download File'!$A:$I,9,FALSE)="Yes",VLOOKUP($A932,'Download File'!$A:$H,8,FALSE),""),"")</f>
        <v/>
      </c>
    </row>
    <row r="933" spans="1:6" x14ac:dyDescent="0.25">
      <c r="C933">
        <v>3064</v>
      </c>
      <c r="D933" t="s">
        <v>289</v>
      </c>
      <c r="E933">
        <v>252.71</v>
      </c>
      <c r="F933" s="2" t="str">
        <f>IFERROR(IF(VLOOKUP($A933,'Download File'!$A:$I,9,FALSE)="Yes",VLOOKUP($A933,'Download File'!$A:$H,8,FALSE),""),"")</f>
        <v/>
      </c>
    </row>
    <row r="934" spans="1:6" x14ac:dyDescent="0.25">
      <c r="C934">
        <v>3127</v>
      </c>
      <c r="D934" t="s">
        <v>291</v>
      </c>
      <c r="E934">
        <v>282.91000000000003</v>
      </c>
      <c r="F934" s="2" t="str">
        <f>IFERROR(IF(VLOOKUP($A934,'Download File'!$A:$I,9,FALSE)="Yes",VLOOKUP($A934,'Download File'!$A:$H,8,FALSE),""),"")</f>
        <v/>
      </c>
    </row>
    <row r="935" spans="1:6" x14ac:dyDescent="0.25">
      <c r="C935">
        <v>3259</v>
      </c>
      <c r="D935" t="s">
        <v>292</v>
      </c>
      <c r="E935">
        <v>377.87</v>
      </c>
      <c r="F935" s="2" t="str">
        <f>IFERROR(IF(VLOOKUP($A935,'Download File'!$A:$I,9,FALSE)="Yes",VLOOKUP($A935,'Download File'!$A:$H,8,FALSE),""),"")</f>
        <v/>
      </c>
    </row>
    <row r="936" spans="1:6" x14ac:dyDescent="0.25">
      <c r="C936">
        <v>3260</v>
      </c>
      <c r="D936" t="s">
        <v>293</v>
      </c>
      <c r="E936">
        <v>374.07</v>
      </c>
      <c r="F936" s="2" t="str">
        <f>IFERROR(IF(VLOOKUP($A936,'Download File'!$A:$I,9,FALSE)="Yes",VLOOKUP($A936,'Download File'!$A:$H,8,FALSE),""),"")</f>
        <v/>
      </c>
    </row>
    <row r="937" spans="1:6" x14ac:dyDescent="0.25">
      <c r="C937">
        <v>3918</v>
      </c>
      <c r="D937" t="s">
        <v>299</v>
      </c>
      <c r="E937">
        <v>113.28</v>
      </c>
      <c r="F937" s="2" t="str">
        <f>IFERROR(IF(VLOOKUP($A937,'Download File'!$A:$I,9,FALSE)="Yes",VLOOKUP($A937,'Download File'!$A:$H,8,FALSE),""),"")</f>
        <v/>
      </c>
    </row>
    <row r="938" spans="1:6" x14ac:dyDescent="0.25">
      <c r="C938">
        <v>5003</v>
      </c>
      <c r="D938" t="s">
        <v>306</v>
      </c>
      <c r="E938">
        <v>26.67</v>
      </c>
      <c r="F938" s="2" t="str">
        <f>IFERROR(IF(VLOOKUP($A938,'Download File'!$A:$I,9,FALSE)="Yes",VLOOKUP($A938,'Download File'!$A:$H,8,FALSE),""),"")</f>
        <v/>
      </c>
    </row>
    <row r="939" spans="1:6" x14ac:dyDescent="0.25">
      <c r="A939" s="31"/>
      <c r="B939" s="31"/>
      <c r="C939">
        <v>5667</v>
      </c>
      <c r="D939" t="s">
        <v>3265</v>
      </c>
      <c r="E939">
        <v>118.1</v>
      </c>
      <c r="F939" s="2" t="str">
        <f>IFERROR(IF(VLOOKUP($A939,'Download File'!$A:$I,9,FALSE)="Yes",VLOOKUP($A939,'Download File'!$A:$H,8,FALSE),""),"")</f>
        <v/>
      </c>
    </row>
    <row r="940" spans="1:6" x14ac:dyDescent="0.25">
      <c r="A940" s="37" t="s">
        <v>325</v>
      </c>
      <c r="B940" t="s">
        <v>2946</v>
      </c>
      <c r="C940">
        <v>1769</v>
      </c>
      <c r="D940" t="s">
        <v>326</v>
      </c>
      <c r="E940">
        <v>93.21</v>
      </c>
      <c r="F940" s="2">
        <f>IFERROR(IF(VLOOKUP($A940,'Download File'!$A:$I,9,FALSE)="Yes",VLOOKUP($A940,'Download File'!$A:$H,8,FALSE),""),"")</f>
        <v>216.6600000000326</v>
      </c>
    </row>
    <row r="941" spans="1:6" x14ac:dyDescent="0.25">
      <c r="C941">
        <v>2447</v>
      </c>
      <c r="D941" t="s">
        <v>327</v>
      </c>
      <c r="E941">
        <v>602.04999999999995</v>
      </c>
      <c r="F941" s="2" t="str">
        <f>IFERROR(IF(VLOOKUP($A941,'Download File'!$A:$I,9,FALSE)="Yes",VLOOKUP($A941,'Download File'!$A:$H,8,FALSE),""),"")</f>
        <v/>
      </c>
    </row>
    <row r="942" spans="1:6" x14ac:dyDescent="0.25">
      <c r="C942">
        <v>2814</v>
      </c>
      <c r="D942" t="s">
        <v>328</v>
      </c>
      <c r="E942">
        <v>586.79999999999995</v>
      </c>
      <c r="F942" s="2" t="str">
        <f>IFERROR(IF(VLOOKUP($A942,'Download File'!$A:$I,9,FALSE)="Yes",VLOOKUP($A942,'Download File'!$A:$H,8,FALSE),""),"")</f>
        <v/>
      </c>
    </row>
    <row r="943" spans="1:6" x14ac:dyDescent="0.25">
      <c r="C943">
        <v>2954</v>
      </c>
      <c r="D943" t="s">
        <v>329</v>
      </c>
      <c r="E943">
        <v>487.6</v>
      </c>
      <c r="F943" s="2" t="str">
        <f>IFERROR(IF(VLOOKUP($A943,'Download File'!$A:$I,9,FALSE)="Yes",VLOOKUP($A943,'Download File'!$A:$H,8,FALSE),""),"")</f>
        <v/>
      </c>
    </row>
    <row r="944" spans="1:6" x14ac:dyDescent="0.25">
      <c r="C944">
        <v>3761</v>
      </c>
      <c r="D944" t="s">
        <v>332</v>
      </c>
      <c r="E944">
        <v>328.4</v>
      </c>
      <c r="F944" s="2" t="str">
        <f>IFERROR(IF(VLOOKUP($A944,'Download File'!$A:$I,9,FALSE)="Yes",VLOOKUP($A944,'Download File'!$A:$H,8,FALSE),""),"")</f>
        <v/>
      </c>
    </row>
    <row r="945" spans="1:6" x14ac:dyDescent="0.25">
      <c r="C945">
        <v>5269</v>
      </c>
      <c r="D945" t="s">
        <v>333</v>
      </c>
      <c r="E945">
        <v>613.79</v>
      </c>
      <c r="F945" s="2" t="str">
        <f>IFERROR(IF(VLOOKUP($A945,'Download File'!$A:$I,9,FALSE)="Yes",VLOOKUP($A945,'Download File'!$A:$H,8,FALSE),""),"")</f>
        <v/>
      </c>
    </row>
    <row r="946" spans="1:6" x14ac:dyDescent="0.25">
      <c r="A946" s="31"/>
      <c r="B946" s="31"/>
      <c r="C946">
        <v>5750</v>
      </c>
      <c r="D946" t="s">
        <v>3327</v>
      </c>
      <c r="E946">
        <v>57.92</v>
      </c>
      <c r="F946" s="2" t="str">
        <f>IFERROR(IF(VLOOKUP($A946,'Download File'!$A:$I,9,FALSE)="Yes",VLOOKUP($A946,'Download File'!$A:$H,8,FALSE),""),"")</f>
        <v/>
      </c>
    </row>
    <row r="947" spans="1:6" x14ac:dyDescent="0.25">
      <c r="A947" s="37" t="s">
        <v>465</v>
      </c>
      <c r="B947" s="37" t="s">
        <v>2975</v>
      </c>
      <c r="C947">
        <v>2653</v>
      </c>
      <c r="D947" t="s">
        <v>467</v>
      </c>
      <c r="E947">
        <v>428.66</v>
      </c>
      <c r="F947" s="2">
        <f>IFERROR(IF(VLOOKUP($A947,'Download File'!$A:$I,9,FALSE)="Yes",VLOOKUP($A947,'Download File'!$A:$H,8,FALSE),""),"")</f>
        <v>2.9999999911524355E-2</v>
      </c>
    </row>
    <row r="948" spans="1:6" x14ac:dyDescent="0.25">
      <c r="C948">
        <v>2955</v>
      </c>
      <c r="D948" t="s">
        <v>468</v>
      </c>
      <c r="E948">
        <v>341.3</v>
      </c>
      <c r="F948" s="2" t="str">
        <f>IFERROR(IF(VLOOKUP($A948,'Download File'!$A:$I,9,FALSE)="Yes",VLOOKUP($A948,'Download File'!$A:$H,8,FALSE),""),"")</f>
        <v/>
      </c>
    </row>
    <row r="949" spans="1:6" x14ac:dyDescent="0.25">
      <c r="C949">
        <v>3128</v>
      </c>
      <c r="D949" t="s">
        <v>469</v>
      </c>
      <c r="E949">
        <v>387.28</v>
      </c>
      <c r="F949" s="2" t="str">
        <f>IFERROR(IF(VLOOKUP($A949,'Download File'!$A:$I,9,FALSE)="Yes",VLOOKUP($A949,'Download File'!$A:$H,8,FALSE),""),"")</f>
        <v/>
      </c>
    </row>
    <row r="950" spans="1:6" x14ac:dyDescent="0.25">
      <c r="C950">
        <v>3360</v>
      </c>
      <c r="D950" t="s">
        <v>470</v>
      </c>
      <c r="E950">
        <v>916.2299999999999</v>
      </c>
      <c r="F950" s="2" t="str">
        <f>IFERROR(IF(VLOOKUP($A950,'Download File'!$A:$I,9,FALSE)="Yes",VLOOKUP($A950,'Download File'!$A:$H,8,FALSE),""),"")</f>
        <v/>
      </c>
    </row>
    <row r="951" spans="1:6" x14ac:dyDescent="0.25">
      <c r="C951">
        <v>4097</v>
      </c>
      <c r="D951" t="s">
        <v>2804</v>
      </c>
      <c r="E951">
        <v>348.08</v>
      </c>
      <c r="F951" s="2" t="str">
        <f>IFERROR(IF(VLOOKUP($A951,'Download File'!$A:$I,9,FALSE)="Yes",VLOOKUP($A951,'Download File'!$A:$H,8,FALSE),""),"")</f>
        <v/>
      </c>
    </row>
    <row r="952" spans="1:6" x14ac:dyDescent="0.25">
      <c r="C952">
        <v>5346</v>
      </c>
      <c r="D952" t="s">
        <v>471</v>
      </c>
      <c r="E952">
        <v>380.7</v>
      </c>
      <c r="F952" s="2" t="str">
        <f>IFERROR(IF(VLOOKUP($A952,'Download File'!$A:$I,9,FALSE)="Yes",VLOOKUP($A952,'Download File'!$A:$H,8,FALSE),""),"")</f>
        <v/>
      </c>
    </row>
    <row r="953" spans="1:6" x14ac:dyDescent="0.25">
      <c r="C953">
        <v>5432</v>
      </c>
      <c r="D953" t="s">
        <v>472</v>
      </c>
      <c r="E953">
        <v>62.870000000000005</v>
      </c>
      <c r="F953" s="2" t="str">
        <f>IFERROR(IF(VLOOKUP($A953,'Download File'!$A:$I,9,FALSE)="Yes",VLOOKUP($A953,'Download File'!$A:$H,8,FALSE),""),"")</f>
        <v/>
      </c>
    </row>
    <row r="954" spans="1:6" x14ac:dyDescent="0.25">
      <c r="A954" s="31"/>
      <c r="B954" s="31"/>
      <c r="C954">
        <v>5433</v>
      </c>
      <c r="D954" t="s">
        <v>473</v>
      </c>
      <c r="E954">
        <v>181.06</v>
      </c>
      <c r="F954" s="2" t="str">
        <f>IFERROR(IF(VLOOKUP($A954,'Download File'!$A:$I,9,FALSE)="Yes",VLOOKUP($A954,'Download File'!$A:$H,8,FALSE),""),"")</f>
        <v/>
      </c>
    </row>
    <row r="955" spans="1:6" x14ac:dyDescent="0.25">
      <c r="A955" s="37" t="s">
        <v>2277</v>
      </c>
      <c r="B955" s="37" t="s">
        <v>3219</v>
      </c>
      <c r="C955">
        <v>1628</v>
      </c>
      <c r="D955" t="s">
        <v>2278</v>
      </c>
      <c r="E955">
        <v>296.08</v>
      </c>
      <c r="F955" s="2">
        <f>IFERROR(IF(VLOOKUP($A955,'Download File'!$A:$I,9,FALSE)="Yes",VLOOKUP($A955,'Download File'!$A:$H,8,FALSE),""),"")</f>
        <v>-108.32000000006519</v>
      </c>
    </row>
    <row r="956" spans="1:6" x14ac:dyDescent="0.25">
      <c r="C956">
        <v>2956</v>
      </c>
      <c r="D956" t="s">
        <v>2282</v>
      </c>
      <c r="E956">
        <v>273.33999999999997</v>
      </c>
      <c r="F956" s="2" t="str">
        <f>IFERROR(IF(VLOOKUP($A956,'Download File'!$A:$I,9,FALSE)="Yes",VLOOKUP($A956,'Download File'!$A:$H,8,FALSE),""),"")</f>
        <v/>
      </c>
    </row>
    <row r="957" spans="1:6" x14ac:dyDescent="0.25">
      <c r="C957">
        <v>3129</v>
      </c>
      <c r="D957" t="s">
        <v>2283</v>
      </c>
      <c r="E957">
        <v>196.5</v>
      </c>
      <c r="F957" s="2" t="str">
        <f>IFERROR(IF(VLOOKUP($A957,'Download File'!$A:$I,9,FALSE)="Yes",VLOOKUP($A957,'Download File'!$A:$H,8,FALSE),""),"")</f>
        <v/>
      </c>
    </row>
    <row r="958" spans="1:6" x14ac:dyDescent="0.25">
      <c r="C958">
        <v>3196</v>
      </c>
      <c r="D958" t="s">
        <v>2286</v>
      </c>
      <c r="E958">
        <v>244.01</v>
      </c>
      <c r="F958" s="2" t="str">
        <f>IFERROR(IF(VLOOKUP($A958,'Download File'!$A:$I,9,FALSE)="Yes",VLOOKUP($A958,'Download File'!$A:$H,8,FALSE),""),"")</f>
        <v/>
      </c>
    </row>
    <row r="959" spans="1:6" x14ac:dyDescent="0.25">
      <c r="C959">
        <v>3538</v>
      </c>
      <c r="D959" t="s">
        <v>1879</v>
      </c>
      <c r="E959">
        <v>526.71</v>
      </c>
      <c r="F959" s="2" t="str">
        <f>IFERROR(IF(VLOOKUP($A959,'Download File'!$A:$I,9,FALSE)="Yes",VLOOKUP($A959,'Download File'!$A:$H,8,FALSE),""),"")</f>
        <v/>
      </c>
    </row>
    <row r="960" spans="1:6" x14ac:dyDescent="0.25">
      <c r="C960">
        <v>5645</v>
      </c>
      <c r="D960" t="s">
        <v>2280</v>
      </c>
      <c r="E960">
        <v>252.87</v>
      </c>
      <c r="F960" s="2" t="str">
        <f>IFERROR(IF(VLOOKUP($A960,'Download File'!$A:$I,9,FALSE)="Yes",VLOOKUP($A960,'Download File'!$A:$H,8,FALSE),""),"")</f>
        <v/>
      </c>
    </row>
    <row r="961" spans="1:6" x14ac:dyDescent="0.25">
      <c r="A961" s="31"/>
      <c r="B961" s="31"/>
      <c r="C961">
        <v>5698</v>
      </c>
      <c r="D961" t="s">
        <v>3302</v>
      </c>
      <c r="E961">
        <v>46.94</v>
      </c>
      <c r="F961" s="2" t="str">
        <f>IFERROR(IF(VLOOKUP($A961,'Download File'!$A:$I,9,FALSE)="Yes",VLOOKUP($A961,'Download File'!$A:$H,8,FALSE),""),"")</f>
        <v/>
      </c>
    </row>
    <row r="962" spans="1:6" x14ac:dyDescent="0.25">
      <c r="A962" s="37" t="s">
        <v>456</v>
      </c>
      <c r="B962" s="37" t="s">
        <v>2972</v>
      </c>
      <c r="C962">
        <v>2173</v>
      </c>
      <c r="D962" t="s">
        <v>457</v>
      </c>
      <c r="E962">
        <v>461.83</v>
      </c>
      <c r="F962" s="2">
        <f>IFERROR(IF(VLOOKUP($A962,'Download File'!$A:$I,9,FALSE)="Yes",VLOOKUP($A962,'Download File'!$A:$H,8,FALSE),""),"")</f>
        <v>-2.0000000018626451E-2</v>
      </c>
    </row>
    <row r="963" spans="1:6" x14ac:dyDescent="0.25">
      <c r="C963">
        <v>2430</v>
      </c>
      <c r="D963" t="s">
        <v>458</v>
      </c>
      <c r="E963">
        <v>431.15</v>
      </c>
      <c r="F963" s="2" t="str">
        <f>IFERROR(IF(VLOOKUP($A963,'Download File'!$A:$I,9,FALSE)="Yes",VLOOKUP($A963,'Download File'!$A:$H,8,FALSE),""),"")</f>
        <v/>
      </c>
    </row>
    <row r="964" spans="1:6" x14ac:dyDescent="0.25">
      <c r="C964">
        <v>3261</v>
      </c>
      <c r="D964" t="s">
        <v>459</v>
      </c>
      <c r="E964">
        <v>490.56</v>
      </c>
      <c r="F964" s="2" t="str">
        <f>IFERROR(IF(VLOOKUP($A964,'Download File'!$A:$I,9,FALSE)="Yes",VLOOKUP($A964,'Download File'!$A:$H,8,FALSE),""),"")</f>
        <v/>
      </c>
    </row>
    <row r="965" spans="1:6" x14ac:dyDescent="0.25">
      <c r="A965" s="31"/>
      <c r="B965" s="31"/>
      <c r="C965">
        <v>5734</v>
      </c>
      <c r="D965" t="s">
        <v>3329</v>
      </c>
      <c r="E965">
        <v>95.87</v>
      </c>
      <c r="F965" s="2" t="str">
        <f>IFERROR(IF(VLOOKUP($A965,'Download File'!$A:$I,9,FALSE)="Yes",VLOOKUP($A965,'Download File'!$A:$H,8,FALSE),""),"")</f>
        <v/>
      </c>
    </row>
    <row r="966" spans="1:6" x14ac:dyDescent="0.25">
      <c r="A966" s="37" t="s">
        <v>1675</v>
      </c>
      <c r="B966" t="s">
        <v>3145</v>
      </c>
      <c r="C966">
        <v>1919</v>
      </c>
      <c r="D966" t="s">
        <v>1680</v>
      </c>
      <c r="E966">
        <v>103.07</v>
      </c>
      <c r="F966" s="2">
        <f>IFERROR(IF(VLOOKUP($A966,'Download File'!$A:$I,9,FALSE)="Yes",VLOOKUP($A966,'Download File'!$A:$H,8,FALSE),""),"")</f>
        <v>108.30999999993946</v>
      </c>
    </row>
    <row r="967" spans="1:6" x14ac:dyDescent="0.25">
      <c r="C967">
        <v>3466</v>
      </c>
      <c r="D967" t="s">
        <v>1677</v>
      </c>
      <c r="E967">
        <v>331.45</v>
      </c>
      <c r="F967" s="2" t="str">
        <f>IFERROR(IF(VLOOKUP($A967,'Download File'!$A:$I,9,FALSE)="Yes",VLOOKUP($A967,'Download File'!$A:$H,8,FALSE),""),"")</f>
        <v/>
      </c>
    </row>
    <row r="968" spans="1:6" x14ac:dyDescent="0.25">
      <c r="A968" s="31"/>
      <c r="B968" s="31"/>
      <c r="C968">
        <v>4033</v>
      </c>
      <c r="D968" t="s">
        <v>1678</v>
      </c>
      <c r="E968">
        <v>394.17</v>
      </c>
      <c r="F968" s="2" t="str">
        <f>IFERROR(IF(VLOOKUP($A968,'Download File'!$A:$I,9,FALSE)="Yes",VLOOKUP($A968,'Download File'!$A:$H,8,FALSE),""),"")</f>
        <v/>
      </c>
    </row>
    <row r="969" spans="1:6" x14ac:dyDescent="0.25">
      <c r="A969" t="s">
        <v>2785</v>
      </c>
      <c r="B969" t="s">
        <v>3245</v>
      </c>
      <c r="C969">
        <v>5609</v>
      </c>
      <c r="D969" t="s">
        <v>2787</v>
      </c>
      <c r="E969">
        <v>27.689999999999998</v>
      </c>
      <c r="F969" s="2">
        <f>IFERROR(IF(VLOOKUP($A969,'Download File'!$A:$I,9,FALSE)="Yes",VLOOKUP($A969,'Download File'!$A:$H,8,FALSE),""),"")</f>
        <v>1.0000000002037268E-2</v>
      </c>
    </row>
    <row r="970" spans="1:6" x14ac:dyDescent="0.25">
      <c r="A970" s="31" t="s">
        <v>2388</v>
      </c>
      <c r="B970" t="s">
        <v>3507</v>
      </c>
      <c r="C970">
        <v>5339</v>
      </c>
      <c r="D970" t="s">
        <v>3124</v>
      </c>
      <c r="E970">
        <v>426.99000000000007</v>
      </c>
      <c r="F970" s="2">
        <f>IFERROR(IF(VLOOKUP($A970,'Download File'!$A:$I,9,FALSE)="Yes",VLOOKUP($A970,'Download File'!$A:$H,8,FALSE),""),"")</f>
        <v>-9.9999999802093953E-3</v>
      </c>
    </row>
    <row r="971" spans="1:6" x14ac:dyDescent="0.25">
      <c r="A971" s="32" t="s">
        <v>1452</v>
      </c>
      <c r="B971" s="31" t="s">
        <v>3099</v>
      </c>
      <c r="C971">
        <v>2049</v>
      </c>
      <c r="D971" t="s">
        <v>1453</v>
      </c>
      <c r="E971">
        <v>39.5</v>
      </c>
      <c r="F971" s="2">
        <f>IFERROR(IF(VLOOKUP($A971,'Download File'!$A:$I,9,FALSE)="Yes",VLOOKUP($A971,'Download File'!$A:$H,8,FALSE),""),"")</f>
        <v>-0.53999999999723514</v>
      </c>
    </row>
    <row r="972" spans="1:6" x14ac:dyDescent="0.25">
      <c r="A972" s="37" t="s">
        <v>336</v>
      </c>
      <c r="B972" t="s">
        <v>2947</v>
      </c>
      <c r="C972">
        <v>1763</v>
      </c>
      <c r="D972" t="s">
        <v>2799</v>
      </c>
      <c r="E972">
        <v>117.93</v>
      </c>
      <c r="F972" s="2">
        <f>IFERROR(IF(VLOOKUP($A972,'Download File'!$A:$I,9,FALSE)="Yes",VLOOKUP($A972,'Download File'!$A:$H,8,FALSE),""),"")</f>
        <v>-9.9999999511055648E-3</v>
      </c>
    </row>
    <row r="973" spans="1:6" x14ac:dyDescent="0.25">
      <c r="C973">
        <v>2404</v>
      </c>
      <c r="D973" t="s">
        <v>337</v>
      </c>
      <c r="E973">
        <v>343.66</v>
      </c>
      <c r="F973" s="2" t="str">
        <f>IFERROR(IF(VLOOKUP($A973,'Download File'!$A:$I,9,FALSE)="Yes",VLOOKUP($A973,'Download File'!$A:$H,8,FALSE),""),"")</f>
        <v/>
      </c>
    </row>
    <row r="974" spans="1:6" x14ac:dyDescent="0.25">
      <c r="C974">
        <v>2664</v>
      </c>
      <c r="D974" t="s">
        <v>338</v>
      </c>
      <c r="E974">
        <v>347.46</v>
      </c>
      <c r="F974" s="2" t="str">
        <f>IFERROR(IF(VLOOKUP($A974,'Download File'!$A:$I,9,FALSE)="Yes",VLOOKUP($A974,'Download File'!$A:$H,8,FALSE),""),"")</f>
        <v/>
      </c>
    </row>
    <row r="975" spans="1:6" x14ac:dyDescent="0.25">
      <c r="A975" s="31"/>
      <c r="B975" s="31"/>
      <c r="C975">
        <v>5523</v>
      </c>
      <c r="D975" t="s">
        <v>2735</v>
      </c>
      <c r="E975">
        <v>23.2</v>
      </c>
      <c r="F975" s="2" t="str">
        <f>IFERROR(IF(VLOOKUP($A975,'Download File'!$A:$I,9,FALSE)="Yes",VLOOKUP($A975,'Download File'!$A:$H,8,FALSE),""),"")</f>
        <v/>
      </c>
    </row>
    <row r="976" spans="1:6" x14ac:dyDescent="0.25">
      <c r="A976" s="37" t="s">
        <v>2258</v>
      </c>
      <c r="B976" t="s">
        <v>3217</v>
      </c>
      <c r="C976">
        <v>2549</v>
      </c>
      <c r="D976" t="s">
        <v>2261</v>
      </c>
      <c r="E976">
        <v>149.4</v>
      </c>
      <c r="F976" s="2">
        <f>IFERROR(IF(VLOOKUP($A976,'Download File'!$A:$I,9,FALSE)="Yes",VLOOKUP($A976,'Download File'!$A:$H,8,FALSE),""),"")</f>
        <v>108.33999999999651</v>
      </c>
    </row>
    <row r="977" spans="1:6" x14ac:dyDescent="0.25">
      <c r="C977">
        <v>2550</v>
      </c>
      <c r="D977" t="s">
        <v>2259</v>
      </c>
      <c r="E977">
        <v>101.42</v>
      </c>
      <c r="F977" s="2" t="str">
        <f>IFERROR(IF(VLOOKUP($A977,'Download File'!$A:$I,9,FALSE)="Yes",VLOOKUP($A977,'Download File'!$A:$H,8,FALSE),""),"")</f>
        <v/>
      </c>
    </row>
    <row r="978" spans="1:6" x14ac:dyDescent="0.25">
      <c r="A978" s="31"/>
      <c r="B978" s="31"/>
      <c r="C978">
        <v>4232</v>
      </c>
      <c r="D978" t="s">
        <v>2260</v>
      </c>
      <c r="E978">
        <v>88.24</v>
      </c>
      <c r="F978" s="2" t="str">
        <f>IFERROR(IF(VLOOKUP($A978,'Download File'!$A:$I,9,FALSE)="Yes",VLOOKUP($A978,'Download File'!$A:$H,8,FALSE),""),"")</f>
        <v/>
      </c>
    </row>
    <row r="979" spans="1:6" x14ac:dyDescent="0.25">
      <c r="A979" s="37" t="s">
        <v>2163</v>
      </c>
      <c r="B979" t="s">
        <v>3204</v>
      </c>
      <c r="C979">
        <v>2405</v>
      </c>
      <c r="D979" t="s">
        <v>2164</v>
      </c>
      <c r="E979">
        <v>173.56</v>
      </c>
      <c r="F979" s="2">
        <f>IFERROR(IF(VLOOKUP($A979,'Download File'!$A:$I,9,FALSE)="Yes",VLOOKUP($A979,'Download File'!$A:$H,8,FALSE),""),"")</f>
        <v>108.33999999999651</v>
      </c>
    </row>
    <row r="980" spans="1:6" x14ac:dyDescent="0.25">
      <c r="A980" s="31"/>
      <c r="B980" s="31"/>
      <c r="C980">
        <v>5223</v>
      </c>
      <c r="D980" t="s">
        <v>2166</v>
      </c>
      <c r="E980">
        <v>26.42</v>
      </c>
      <c r="F980" s="2" t="str">
        <f>IFERROR(IF(VLOOKUP($A980,'Download File'!$A:$I,9,FALSE)="Yes",VLOOKUP($A980,'Download File'!$A:$H,8,FALSE),""),"")</f>
        <v/>
      </c>
    </row>
    <row r="981" spans="1:6" x14ac:dyDescent="0.25">
      <c r="A981" s="37" t="s">
        <v>405</v>
      </c>
      <c r="B981" t="s">
        <v>2957</v>
      </c>
      <c r="C981">
        <v>1594</v>
      </c>
      <c r="D981" t="s">
        <v>406</v>
      </c>
      <c r="E981">
        <v>51.459999999999994</v>
      </c>
      <c r="F981" s="2">
        <f>IFERROR(IF(VLOOKUP($A981,'Download File'!$A:$I,9,FALSE)="Yes",VLOOKUP($A981,'Download File'!$A:$H,8,FALSE),""),"")</f>
        <v>-112.06999999994878</v>
      </c>
    </row>
    <row r="982" spans="1:6" x14ac:dyDescent="0.25">
      <c r="C982">
        <v>2957</v>
      </c>
      <c r="D982" t="s">
        <v>407</v>
      </c>
      <c r="E982">
        <v>395.33</v>
      </c>
      <c r="F982" s="2" t="str">
        <f>IFERROR(IF(VLOOKUP($A982,'Download File'!$A:$I,9,FALSE)="Yes",VLOOKUP($A982,'Download File'!$A:$H,8,FALSE),""),"")</f>
        <v/>
      </c>
    </row>
    <row r="983" spans="1:6" x14ac:dyDescent="0.25">
      <c r="C983">
        <v>3310</v>
      </c>
      <c r="D983" t="s">
        <v>408</v>
      </c>
      <c r="E983">
        <v>500</v>
      </c>
      <c r="F983" s="2" t="str">
        <f>IFERROR(IF(VLOOKUP($A983,'Download File'!$A:$I,9,FALSE)="Yes",VLOOKUP($A983,'Download File'!$A:$H,8,FALSE),""),"")</f>
        <v/>
      </c>
    </row>
    <row r="984" spans="1:6" x14ac:dyDescent="0.25">
      <c r="C984">
        <v>3831</v>
      </c>
      <c r="D984" t="s">
        <v>409</v>
      </c>
      <c r="E984">
        <v>377.34</v>
      </c>
      <c r="F984" s="2" t="str">
        <f>IFERROR(IF(VLOOKUP($A984,'Download File'!$A:$I,9,FALSE)="Yes",VLOOKUP($A984,'Download File'!$A:$H,8,FALSE),""),"")</f>
        <v/>
      </c>
    </row>
    <row r="985" spans="1:6" x14ac:dyDescent="0.25">
      <c r="A985" s="31"/>
      <c r="B985" s="31"/>
      <c r="C985">
        <v>4180</v>
      </c>
      <c r="D985" t="s">
        <v>410</v>
      </c>
      <c r="E985">
        <v>354.16</v>
      </c>
      <c r="F985" s="2" t="str">
        <f>IFERROR(IF(VLOOKUP($A985,'Download File'!$A:$I,9,FALSE)="Yes",VLOOKUP($A985,'Download File'!$A:$H,8,FALSE),""),"")</f>
        <v/>
      </c>
    </row>
    <row r="986" spans="1:6" x14ac:dyDescent="0.25">
      <c r="A986" s="31" t="s">
        <v>1061</v>
      </c>
      <c r="B986" s="31" t="s">
        <v>3042</v>
      </c>
      <c r="C986">
        <v>2480</v>
      </c>
      <c r="D986" t="s">
        <v>1062</v>
      </c>
      <c r="E986">
        <v>99.2</v>
      </c>
      <c r="F986" s="2">
        <f>IFERROR(IF(VLOOKUP($A986,'Download File'!$A:$I,9,FALSE)="Yes",VLOOKUP($A986,'Download File'!$A:$H,8,FALSE),""),"")</f>
        <v>0</v>
      </c>
    </row>
    <row r="987" spans="1:6" x14ac:dyDescent="0.25">
      <c r="A987" s="32" t="s">
        <v>2009</v>
      </c>
      <c r="B987" s="31" t="s">
        <v>3183</v>
      </c>
      <c r="C987">
        <v>4394</v>
      </c>
      <c r="D987" t="s">
        <v>2010</v>
      </c>
      <c r="E987">
        <v>82</v>
      </c>
      <c r="F987" s="2">
        <f>IFERROR(IF(VLOOKUP($A987,'Download File'!$A:$I,9,FALSE)="Yes",VLOOKUP($A987,'Download File'!$A:$H,8,FALSE),""),"")</f>
        <v>-9.9999999983992893E-3</v>
      </c>
    </row>
    <row r="988" spans="1:6" x14ac:dyDescent="0.25">
      <c r="A988" s="32" t="s">
        <v>637</v>
      </c>
      <c r="B988" s="31" t="s">
        <v>2991</v>
      </c>
      <c r="C988">
        <v>3197</v>
      </c>
      <c r="D988" t="s">
        <v>638</v>
      </c>
      <c r="E988">
        <v>34.799999999999997</v>
      </c>
      <c r="F988" s="2">
        <f>IFERROR(IF(VLOOKUP($A988,'Download File'!$A:$I,9,FALSE)="Yes",VLOOKUP($A988,'Download File'!$A:$H,8,FALSE),""),"")</f>
        <v>-1.0000000000218279E-2</v>
      </c>
    </row>
    <row r="989" spans="1:6" x14ac:dyDescent="0.25">
      <c r="A989" s="32" t="s">
        <v>398</v>
      </c>
      <c r="B989" s="31" t="s">
        <v>2955</v>
      </c>
      <c r="C989">
        <v>3508</v>
      </c>
      <c r="D989" t="s">
        <v>399</v>
      </c>
      <c r="E989">
        <v>112.14</v>
      </c>
      <c r="F989" s="2">
        <f>IFERROR(IF(VLOOKUP($A989,'Download File'!$A:$I,9,FALSE)="Yes",VLOOKUP($A989,'Download File'!$A:$H,8,FALSE),""),"")</f>
        <v>0</v>
      </c>
    </row>
    <row r="990" spans="1:6" x14ac:dyDescent="0.25">
      <c r="A990" s="37" t="s">
        <v>1100</v>
      </c>
      <c r="B990" t="s">
        <v>3051</v>
      </c>
      <c r="C990">
        <v>2297</v>
      </c>
      <c r="D990" t="s">
        <v>1101</v>
      </c>
      <c r="E990">
        <v>186</v>
      </c>
      <c r="F990" s="2">
        <f>IFERROR(IF(VLOOKUP($A990,'Download File'!$A:$I,9,FALSE)="Yes",VLOOKUP($A990,'Download File'!$A:$H,8,FALSE),""),"")</f>
        <v>108.32000000000698</v>
      </c>
    </row>
    <row r="991" spans="1:6" x14ac:dyDescent="0.25">
      <c r="C991">
        <v>3311</v>
      </c>
      <c r="D991" t="s">
        <v>1102</v>
      </c>
      <c r="E991">
        <v>145.71</v>
      </c>
      <c r="F991" s="2" t="str">
        <f>IFERROR(IF(VLOOKUP($A991,'Download File'!$A:$I,9,FALSE)="Yes",VLOOKUP($A991,'Download File'!$A:$H,8,FALSE),""),"")</f>
        <v/>
      </c>
    </row>
    <row r="992" spans="1:6" x14ac:dyDescent="0.25">
      <c r="C992">
        <v>3894</v>
      </c>
      <c r="D992" t="s">
        <v>1103</v>
      </c>
      <c r="E992">
        <v>92.5</v>
      </c>
      <c r="F992" s="2" t="str">
        <f>IFERROR(IF(VLOOKUP($A992,'Download File'!$A:$I,9,FALSE)="Yes",VLOOKUP($A992,'Download File'!$A:$H,8,FALSE),""),"")</f>
        <v/>
      </c>
    </row>
    <row r="993" spans="1:6" x14ac:dyDescent="0.25">
      <c r="A993" s="31"/>
      <c r="B993" s="31"/>
      <c r="C993">
        <v>5446</v>
      </c>
      <c r="D993" t="s">
        <v>2811</v>
      </c>
      <c r="E993">
        <v>73.08</v>
      </c>
      <c r="F993" s="2" t="str">
        <f>IFERROR(IF(VLOOKUP($A993,'Download File'!$A:$I,9,FALSE)="Yes",VLOOKUP($A993,'Download File'!$A:$H,8,FALSE),""),"")</f>
        <v/>
      </c>
    </row>
    <row r="994" spans="1:6" x14ac:dyDescent="0.25">
      <c r="A994" s="37" t="s">
        <v>1342</v>
      </c>
      <c r="B994" t="s">
        <v>3087</v>
      </c>
      <c r="C994">
        <v>2062</v>
      </c>
      <c r="D994" t="s">
        <v>1343</v>
      </c>
      <c r="E994">
        <v>109.4</v>
      </c>
      <c r="F994" s="2">
        <f>IFERROR(IF(VLOOKUP($A994,'Download File'!$A:$I,9,FALSE)="Yes",VLOOKUP($A994,'Download File'!$A:$H,8,FALSE),""),"")</f>
        <v>-1.9999999996798579E-2</v>
      </c>
    </row>
    <row r="995" spans="1:6" x14ac:dyDescent="0.25">
      <c r="A995" s="31"/>
      <c r="B995" s="31"/>
      <c r="C995">
        <v>2958</v>
      </c>
      <c r="D995" t="s">
        <v>1344</v>
      </c>
      <c r="E995">
        <v>49.05</v>
      </c>
      <c r="F995" s="2" t="str">
        <f>IFERROR(IF(VLOOKUP($A995,'Download File'!$A:$I,9,FALSE)="Yes",VLOOKUP($A995,'Download File'!$A:$H,8,FALSE),""),"")</f>
        <v/>
      </c>
    </row>
    <row r="996" spans="1:6" x14ac:dyDescent="0.25">
      <c r="A996" s="37" t="s">
        <v>951</v>
      </c>
      <c r="B996" t="s">
        <v>3027</v>
      </c>
      <c r="C996">
        <v>2385</v>
      </c>
      <c r="D996" t="s">
        <v>952</v>
      </c>
      <c r="E996">
        <v>288.39999999999998</v>
      </c>
      <c r="F996" s="2">
        <f>IFERROR(IF(VLOOKUP($A996,'Download File'!$A:$I,9,FALSE)="Yes",VLOOKUP($A996,'Download File'!$A:$H,8,FALSE),""),"")</f>
        <v>-10.069999999977881</v>
      </c>
    </row>
    <row r="997" spans="1:6" x14ac:dyDescent="0.25">
      <c r="C997">
        <v>3198</v>
      </c>
      <c r="D997" t="s">
        <v>953</v>
      </c>
      <c r="E997">
        <v>210.23</v>
      </c>
      <c r="F997" s="2" t="str">
        <f>IFERROR(IF(VLOOKUP($A997,'Download File'!$A:$I,9,FALSE)="Yes",VLOOKUP($A997,'Download File'!$A:$H,8,FALSE),""),"")</f>
        <v/>
      </c>
    </row>
    <row r="998" spans="1:6" x14ac:dyDescent="0.25">
      <c r="A998" s="31"/>
      <c r="B998" s="31"/>
      <c r="C998">
        <v>4206</v>
      </c>
      <c r="D998" t="s">
        <v>954</v>
      </c>
      <c r="E998">
        <v>239.61</v>
      </c>
      <c r="F998" s="2" t="str">
        <f>IFERROR(IF(VLOOKUP($A998,'Download File'!$A:$I,9,FALSE)="Yes",VLOOKUP($A998,'Download File'!$A:$H,8,FALSE),""),"")</f>
        <v/>
      </c>
    </row>
    <row r="999" spans="1:6" x14ac:dyDescent="0.25">
      <c r="A999" s="37" t="s">
        <v>2370</v>
      </c>
      <c r="B999" s="37" t="s">
        <v>3234</v>
      </c>
      <c r="C999">
        <v>1627</v>
      </c>
      <c r="D999" t="s">
        <v>2371</v>
      </c>
      <c r="E999">
        <v>168.01000000000002</v>
      </c>
      <c r="F999" s="2">
        <f>IFERROR(IF(VLOOKUP($A999,'Download File'!$A:$I,9,FALSE)="Yes",VLOOKUP($A999,'Download File'!$A:$H,8,FALSE),""),"")</f>
        <v>1.0000000009313226E-2</v>
      </c>
    </row>
    <row r="1000" spans="1:6" x14ac:dyDescent="0.25">
      <c r="A1000" s="31"/>
      <c r="B1000" s="31"/>
      <c r="C1000">
        <v>4346</v>
      </c>
      <c r="D1000" t="s">
        <v>2377</v>
      </c>
      <c r="E1000">
        <v>477.56</v>
      </c>
      <c r="F1000" s="2" t="str">
        <f>IFERROR(IF(VLOOKUP($A1000,'Download File'!$A:$I,9,FALSE)="Yes",VLOOKUP($A1000,'Download File'!$A:$H,8,FALSE),""),"")</f>
        <v/>
      </c>
    </row>
    <row r="1001" spans="1:6" x14ac:dyDescent="0.25">
      <c r="A1001" s="37" t="s">
        <v>1320</v>
      </c>
      <c r="B1001" s="37" t="s">
        <v>3086</v>
      </c>
      <c r="C1001">
        <v>3130</v>
      </c>
      <c r="D1001" t="s">
        <v>1323</v>
      </c>
      <c r="E1001">
        <v>603.63</v>
      </c>
      <c r="F1001" s="2">
        <f>IFERROR(IF(VLOOKUP($A1001,'Download File'!$A:$I,9,FALSE)="Yes",VLOOKUP($A1001,'Download File'!$A:$H,8,FALSE),""),"")</f>
        <v>-108.31000000005588</v>
      </c>
    </row>
    <row r="1002" spans="1:6" x14ac:dyDescent="0.25">
      <c r="C1002">
        <v>3262</v>
      </c>
      <c r="D1002" t="s">
        <v>1324</v>
      </c>
      <c r="E1002">
        <v>496.92</v>
      </c>
      <c r="F1002" s="2" t="str">
        <f>IFERROR(IF(VLOOKUP($A1002,'Download File'!$A:$I,9,FALSE)="Yes",VLOOKUP($A1002,'Download File'!$A:$H,8,FALSE),""),"")</f>
        <v/>
      </c>
    </row>
    <row r="1003" spans="1:6" x14ac:dyDescent="0.25">
      <c r="C1003">
        <v>3611</v>
      </c>
      <c r="D1003" t="s">
        <v>1326</v>
      </c>
      <c r="E1003">
        <v>798.02</v>
      </c>
      <c r="F1003" s="2" t="str">
        <f>IFERROR(IF(VLOOKUP($A1003,'Download File'!$A:$I,9,FALSE)="Yes",VLOOKUP($A1003,'Download File'!$A:$H,8,FALSE),""),"")</f>
        <v/>
      </c>
    </row>
    <row r="1004" spans="1:6" x14ac:dyDescent="0.25">
      <c r="C1004">
        <v>3653</v>
      </c>
      <c r="D1004" t="s">
        <v>1327</v>
      </c>
      <c r="E1004">
        <v>383.71</v>
      </c>
      <c r="F1004" s="2" t="str">
        <f>IFERROR(IF(VLOOKUP($A1004,'Download File'!$A:$I,9,FALSE)="Yes",VLOOKUP($A1004,'Download File'!$A:$H,8,FALSE),""),"")</f>
        <v/>
      </c>
    </row>
    <row r="1005" spans="1:6" x14ac:dyDescent="0.25">
      <c r="C1005">
        <v>4271</v>
      </c>
      <c r="D1005" t="s">
        <v>1333</v>
      </c>
      <c r="E1005">
        <v>450.83</v>
      </c>
      <c r="F1005" s="2" t="str">
        <f>IFERROR(IF(VLOOKUP($A1005,'Download File'!$A:$I,9,FALSE)="Yes",VLOOKUP($A1005,'Download File'!$A:$H,8,FALSE),""),"")</f>
        <v/>
      </c>
    </row>
    <row r="1006" spans="1:6" x14ac:dyDescent="0.25">
      <c r="C1006">
        <v>4368</v>
      </c>
      <c r="D1006" t="s">
        <v>1334</v>
      </c>
      <c r="E1006">
        <v>466.82</v>
      </c>
      <c r="F1006" s="2" t="str">
        <f>IFERROR(IF(VLOOKUP($A1006,'Download File'!$A:$I,9,FALSE)="Yes",VLOOKUP($A1006,'Download File'!$A:$H,8,FALSE),""),"")</f>
        <v/>
      </c>
    </row>
    <row r="1007" spans="1:6" x14ac:dyDescent="0.25">
      <c r="C1007">
        <v>5167</v>
      </c>
      <c r="D1007" t="s">
        <v>1338</v>
      </c>
      <c r="E1007">
        <v>505.78</v>
      </c>
      <c r="F1007" s="2" t="str">
        <f>IFERROR(IF(VLOOKUP($A1007,'Download File'!$A:$I,9,FALSE)="Yes",VLOOKUP($A1007,'Download File'!$A:$H,8,FALSE),""),"")</f>
        <v/>
      </c>
    </row>
    <row r="1008" spans="1:6" x14ac:dyDescent="0.25">
      <c r="A1008" s="31"/>
      <c r="B1008" s="31"/>
      <c r="C1008">
        <v>5654</v>
      </c>
      <c r="D1008" t="s">
        <v>2817</v>
      </c>
      <c r="E1008">
        <v>236.95</v>
      </c>
      <c r="F1008" s="2" t="str">
        <f>IFERROR(IF(VLOOKUP($A1008,'Download File'!$A:$I,9,FALSE)="Yes",VLOOKUP($A1008,'Download File'!$A:$H,8,FALSE),""),"")</f>
        <v/>
      </c>
    </row>
    <row r="1009" spans="1:6" x14ac:dyDescent="0.25">
      <c r="A1009" s="37" t="s">
        <v>1422</v>
      </c>
      <c r="B1009" t="s">
        <v>3096</v>
      </c>
      <c r="C1009">
        <v>2448</v>
      </c>
      <c r="D1009" t="s">
        <v>575</v>
      </c>
      <c r="E1009">
        <v>299.73</v>
      </c>
      <c r="F1009" s="2">
        <f>IFERROR(IF(VLOOKUP($A1009,'Download File'!$A:$I,9,FALSE)="Yes",VLOOKUP($A1009,'Download File'!$A:$H,8,FALSE),""),"")</f>
        <v>1.0000000009313226E-2</v>
      </c>
    </row>
    <row r="1010" spans="1:6" x14ac:dyDescent="0.25">
      <c r="A1010" s="31"/>
      <c r="B1010" s="31"/>
      <c r="C1010">
        <v>3540</v>
      </c>
      <c r="D1010" t="s">
        <v>1429</v>
      </c>
      <c r="E1010">
        <v>310.92</v>
      </c>
      <c r="F1010" s="2" t="str">
        <f>IFERROR(IF(VLOOKUP($A1010,'Download File'!$A:$I,9,FALSE)="Yes",VLOOKUP($A1010,'Download File'!$A:$H,8,FALSE),""),"")</f>
        <v/>
      </c>
    </row>
    <row r="1011" spans="1:6" x14ac:dyDescent="0.25">
      <c r="A1011" s="37" t="s">
        <v>1688</v>
      </c>
      <c r="B1011" t="s">
        <v>3147</v>
      </c>
      <c r="C1011">
        <v>1735</v>
      </c>
      <c r="D1011" t="s">
        <v>1689</v>
      </c>
      <c r="E1011">
        <v>44.809999999999995</v>
      </c>
      <c r="F1011" s="2">
        <f>IFERROR(IF(VLOOKUP($A1011,'Download File'!$A:$I,9,FALSE)="Yes",VLOOKUP($A1011,'Download File'!$A:$H,8,FALSE),""),"")</f>
        <v>108.30999999999767</v>
      </c>
    </row>
    <row r="1012" spans="1:6" x14ac:dyDescent="0.25">
      <c r="C1012">
        <v>2527</v>
      </c>
      <c r="D1012" t="s">
        <v>1690</v>
      </c>
      <c r="E1012">
        <v>487.24</v>
      </c>
      <c r="F1012" s="2" t="str">
        <f>IFERROR(IF(VLOOKUP($A1012,'Download File'!$A:$I,9,FALSE)="Yes",VLOOKUP($A1012,'Download File'!$A:$H,8,FALSE),""),"")</f>
        <v/>
      </c>
    </row>
    <row r="1013" spans="1:6" x14ac:dyDescent="0.25">
      <c r="C1013">
        <v>3067</v>
      </c>
      <c r="D1013" t="s">
        <v>1691</v>
      </c>
      <c r="E1013">
        <v>490.61</v>
      </c>
      <c r="F1013" s="2" t="str">
        <f>IFERROR(IF(VLOOKUP($A1013,'Download File'!$A:$I,9,FALSE)="Yes",VLOOKUP($A1013,'Download File'!$A:$H,8,FALSE),""),"")</f>
        <v/>
      </c>
    </row>
    <row r="1014" spans="1:6" x14ac:dyDescent="0.25">
      <c r="A1014" s="31"/>
      <c r="B1014" s="31"/>
      <c r="C1014">
        <v>3801</v>
      </c>
      <c r="D1014" t="s">
        <v>1692</v>
      </c>
      <c r="E1014">
        <v>512.30999999999995</v>
      </c>
      <c r="F1014" s="2" t="str">
        <f>IFERROR(IF(VLOOKUP($A1014,'Download File'!$A:$I,9,FALSE)="Yes",VLOOKUP($A1014,'Download File'!$A:$H,8,FALSE),""),"")</f>
        <v/>
      </c>
    </row>
    <row r="1015" spans="1:6" x14ac:dyDescent="0.25">
      <c r="A1015" s="37" t="s">
        <v>2104</v>
      </c>
      <c r="B1015" t="s">
        <v>3192</v>
      </c>
      <c r="C1015">
        <v>2457</v>
      </c>
      <c r="D1015" t="s">
        <v>804</v>
      </c>
      <c r="E1015">
        <v>292.41000000000003</v>
      </c>
      <c r="F1015" s="2">
        <f>IFERROR(IF(VLOOKUP($A1015,'Download File'!$A:$I,9,FALSE)="Yes",VLOOKUP($A1015,'Download File'!$A:$H,8,FALSE),""),"")</f>
        <v>0</v>
      </c>
    </row>
    <row r="1016" spans="1:6" x14ac:dyDescent="0.25">
      <c r="C1016">
        <v>3795</v>
      </c>
      <c r="D1016" t="s">
        <v>2106</v>
      </c>
      <c r="E1016">
        <v>305.51</v>
      </c>
      <c r="F1016" s="2" t="str">
        <f>IFERROR(IF(VLOOKUP($A1016,'Download File'!$A:$I,9,FALSE)="Yes",VLOOKUP($A1016,'Download File'!$A:$H,8,FALSE),""),"")</f>
        <v/>
      </c>
    </row>
    <row r="1017" spans="1:6" x14ac:dyDescent="0.25">
      <c r="A1017" s="31"/>
      <c r="B1017" s="31"/>
      <c r="C1017">
        <v>4238</v>
      </c>
      <c r="D1017" t="s">
        <v>2107</v>
      </c>
      <c r="E1017">
        <v>277.39</v>
      </c>
      <c r="F1017" s="2" t="str">
        <f>IFERROR(IF(VLOOKUP($A1017,'Download File'!$A:$I,9,FALSE)="Yes",VLOOKUP($A1017,'Download File'!$A:$H,8,FALSE),""),"")</f>
        <v/>
      </c>
    </row>
    <row r="1018" spans="1:6" x14ac:dyDescent="0.25">
      <c r="A1018" s="32" t="s">
        <v>2411</v>
      </c>
      <c r="B1018" t="s">
        <v>3207</v>
      </c>
      <c r="C1018">
        <v>5496</v>
      </c>
      <c r="D1018" t="s">
        <v>2412</v>
      </c>
      <c r="E1018">
        <v>131.4</v>
      </c>
      <c r="F1018" s="2">
        <f>IFERROR(IF(VLOOKUP($A1018,'Download File'!$A:$I,9,FALSE)="Yes",VLOOKUP($A1018,'Download File'!$A:$H,8,FALSE),""),"")</f>
        <v>0</v>
      </c>
    </row>
    <row r="1019" spans="1:6" x14ac:dyDescent="0.25">
      <c r="A1019" s="37" t="s">
        <v>2204</v>
      </c>
      <c r="B1019" t="s">
        <v>3208</v>
      </c>
      <c r="C1019">
        <v>2893</v>
      </c>
      <c r="D1019" t="s">
        <v>2205</v>
      </c>
      <c r="E1019">
        <v>263.45</v>
      </c>
      <c r="F1019" s="2">
        <f>IFERROR(IF(VLOOKUP($A1019,'Download File'!$A:$I,9,FALSE)="Yes",VLOOKUP($A1019,'Download File'!$A:$H,8,FALSE),""),"")</f>
        <v>-1.9999999989522621E-2</v>
      </c>
    </row>
    <row r="1020" spans="1:6" x14ac:dyDescent="0.25">
      <c r="A1020" s="31"/>
      <c r="B1020" s="31"/>
      <c r="C1020">
        <v>3467</v>
      </c>
      <c r="D1020" t="s">
        <v>2206</v>
      </c>
      <c r="E1020">
        <v>146.61000000000001</v>
      </c>
      <c r="F1020" s="2" t="str">
        <f>IFERROR(IF(VLOOKUP($A1020,'Download File'!$A:$I,9,FALSE)="Yes",VLOOKUP($A1020,'Download File'!$A:$H,8,FALSE),""),"")</f>
        <v/>
      </c>
    </row>
    <row r="1021" spans="1:6" x14ac:dyDescent="0.25">
      <c r="A1021" s="32" t="s">
        <v>2475</v>
      </c>
      <c r="B1021" s="31" t="s">
        <v>2974</v>
      </c>
      <c r="C1021">
        <v>2278</v>
      </c>
      <c r="D1021" t="s">
        <v>2477</v>
      </c>
      <c r="E1021">
        <v>19</v>
      </c>
      <c r="F1021" s="2">
        <f>IFERROR(IF(VLOOKUP($A1021,'Download File'!$A:$I,9,FALSE)="Yes",VLOOKUP($A1021,'Download File'!$A:$H,8,FALSE),""),"")</f>
        <v>0</v>
      </c>
    </row>
    <row r="1022" spans="1:6" x14ac:dyDescent="0.25">
      <c r="A1022" s="37" t="s">
        <v>2221</v>
      </c>
      <c r="B1022" t="s">
        <v>3211</v>
      </c>
      <c r="C1022">
        <v>2074</v>
      </c>
      <c r="D1022" t="s">
        <v>2222</v>
      </c>
      <c r="E1022">
        <v>357.98</v>
      </c>
      <c r="F1022" s="2">
        <f>IFERROR(IF(VLOOKUP($A1022,'Download File'!$A:$I,9,FALSE)="Yes",VLOOKUP($A1022,'Download File'!$A:$H,8,FALSE),""),"")</f>
        <v>-65.010000000242144</v>
      </c>
    </row>
    <row r="1023" spans="1:6" x14ac:dyDescent="0.25">
      <c r="C1023">
        <v>2078</v>
      </c>
      <c r="D1023" t="s">
        <v>2223</v>
      </c>
      <c r="E1023">
        <v>518.74</v>
      </c>
      <c r="F1023" s="2" t="str">
        <f>IFERROR(IF(VLOOKUP($A1023,'Download File'!$A:$I,9,FALSE)="Yes",VLOOKUP($A1023,'Download File'!$A:$H,8,FALSE),""),"")</f>
        <v/>
      </c>
    </row>
    <row r="1024" spans="1:6" x14ac:dyDescent="0.25">
      <c r="C1024">
        <v>2528</v>
      </c>
      <c r="D1024" t="s">
        <v>2225</v>
      </c>
      <c r="E1024">
        <v>458.4</v>
      </c>
      <c r="F1024" s="2" t="str">
        <f>IFERROR(IF(VLOOKUP($A1024,'Download File'!$A:$I,9,FALSE)="Yes",VLOOKUP($A1024,'Download File'!$A:$H,8,FALSE),""),"")</f>
        <v/>
      </c>
    </row>
    <row r="1025" spans="1:6" x14ac:dyDescent="0.25">
      <c r="C1025">
        <v>2780</v>
      </c>
      <c r="D1025" t="s">
        <v>1539</v>
      </c>
      <c r="E1025">
        <v>571.72</v>
      </c>
      <c r="F1025" s="2" t="str">
        <f>IFERROR(IF(VLOOKUP($A1025,'Download File'!$A:$I,9,FALSE)="Yes",VLOOKUP($A1025,'Download File'!$A:$H,8,FALSE),""),"")</f>
        <v/>
      </c>
    </row>
    <row r="1026" spans="1:6" x14ac:dyDescent="0.25">
      <c r="C1026">
        <v>3468</v>
      </c>
      <c r="D1026" t="s">
        <v>2226</v>
      </c>
      <c r="E1026">
        <v>1499.3200000000002</v>
      </c>
      <c r="F1026" s="2" t="str">
        <f>IFERROR(IF(VLOOKUP($A1026,'Download File'!$A:$I,9,FALSE)="Yes",VLOOKUP($A1026,'Download File'!$A:$H,8,FALSE),""),"")</f>
        <v/>
      </c>
    </row>
    <row r="1027" spans="1:6" x14ac:dyDescent="0.25">
      <c r="C1027">
        <v>3510</v>
      </c>
      <c r="D1027" t="s">
        <v>2227</v>
      </c>
      <c r="E1027">
        <v>536.64</v>
      </c>
      <c r="F1027" s="2" t="str">
        <f>IFERROR(IF(VLOOKUP($A1027,'Download File'!$A:$I,9,FALSE)="Yes",VLOOKUP($A1027,'Download File'!$A:$H,8,FALSE),""),"")</f>
        <v/>
      </c>
    </row>
    <row r="1028" spans="1:6" x14ac:dyDescent="0.25">
      <c r="C1028">
        <v>3728</v>
      </c>
      <c r="D1028" t="s">
        <v>2228</v>
      </c>
      <c r="E1028">
        <v>350.5</v>
      </c>
      <c r="F1028" s="2" t="str">
        <f>IFERROR(IF(VLOOKUP($A1028,'Download File'!$A:$I,9,FALSE)="Yes",VLOOKUP($A1028,'Download File'!$A:$H,8,FALSE),""),"")</f>
        <v/>
      </c>
    </row>
    <row r="1029" spans="1:6" x14ac:dyDescent="0.25">
      <c r="C1029">
        <v>4071</v>
      </c>
      <c r="D1029" t="s">
        <v>1544</v>
      </c>
      <c r="E1029">
        <v>190.83</v>
      </c>
      <c r="F1029" s="2" t="str">
        <f>IFERROR(IF(VLOOKUP($A1029,'Download File'!$A:$I,9,FALSE)="Yes",VLOOKUP($A1029,'Download File'!$A:$H,8,FALSE),""),"")</f>
        <v/>
      </c>
    </row>
    <row r="1030" spans="1:6" x14ac:dyDescent="0.25">
      <c r="C1030">
        <v>5460</v>
      </c>
      <c r="D1030" t="s">
        <v>2848</v>
      </c>
      <c r="E1030">
        <v>101.19999999999999</v>
      </c>
      <c r="F1030" s="2" t="str">
        <f>IFERROR(IF(VLOOKUP($A1030,'Download File'!$A:$I,9,FALSE)="Yes",VLOOKUP($A1030,'Download File'!$A:$H,8,FALSE),""),"")</f>
        <v/>
      </c>
    </row>
    <row r="1031" spans="1:6" x14ac:dyDescent="0.25">
      <c r="C1031">
        <v>5616</v>
      </c>
      <c r="D1031" t="s">
        <v>2849</v>
      </c>
      <c r="E1031">
        <v>65.260000000000005</v>
      </c>
      <c r="F1031" s="2" t="str">
        <f>IFERROR(IF(VLOOKUP($A1031,'Download File'!$A:$I,9,FALSE)="Yes",VLOOKUP($A1031,'Download File'!$A:$H,8,FALSE),""),"")</f>
        <v/>
      </c>
    </row>
    <row r="1032" spans="1:6" x14ac:dyDescent="0.25">
      <c r="A1032" s="31"/>
      <c r="B1032" s="31"/>
      <c r="C1032">
        <v>5636</v>
      </c>
      <c r="D1032" t="s">
        <v>2850</v>
      </c>
      <c r="E1032">
        <v>112.53</v>
      </c>
      <c r="F1032" s="2" t="str">
        <f>IFERROR(IF(VLOOKUP($A1032,'Download File'!$A:$I,9,FALSE)="Yes",VLOOKUP($A1032,'Download File'!$A:$H,8,FALSE),""),"")</f>
        <v/>
      </c>
    </row>
    <row r="1033" spans="1:6" x14ac:dyDescent="0.25">
      <c r="A1033" s="37" t="s">
        <v>390</v>
      </c>
      <c r="B1033" t="s">
        <v>2953</v>
      </c>
      <c r="C1033">
        <v>2114</v>
      </c>
      <c r="D1033" t="s">
        <v>391</v>
      </c>
      <c r="E1033">
        <v>665.68999999999994</v>
      </c>
      <c r="F1033" s="2">
        <f>IFERROR(IF(VLOOKUP($A1033,'Download File'!$A:$I,9,FALSE)="Yes",VLOOKUP($A1033,'Download File'!$A:$H,8,FALSE),""),"")</f>
        <v>1.0000000067520887E-2</v>
      </c>
    </row>
    <row r="1034" spans="1:6" x14ac:dyDescent="0.25">
      <c r="C1034">
        <v>3541</v>
      </c>
      <c r="D1034" t="s">
        <v>392</v>
      </c>
      <c r="E1034">
        <v>346.84</v>
      </c>
      <c r="F1034" s="2" t="str">
        <f>IFERROR(IF(VLOOKUP($A1034,'Download File'!$A:$I,9,FALSE)="Yes",VLOOKUP($A1034,'Download File'!$A:$H,8,FALSE),""),"")</f>
        <v/>
      </c>
    </row>
    <row r="1035" spans="1:6" x14ac:dyDescent="0.25">
      <c r="A1035" s="31"/>
      <c r="B1035" s="31"/>
      <c r="C1035">
        <v>5362</v>
      </c>
      <c r="D1035" t="s">
        <v>393</v>
      </c>
      <c r="E1035">
        <v>471.01</v>
      </c>
      <c r="F1035" s="2" t="str">
        <f>IFERROR(IF(VLOOKUP($A1035,'Download File'!$A:$I,9,FALSE)="Yes",VLOOKUP($A1035,'Download File'!$A:$H,8,FALSE),""),"")</f>
        <v/>
      </c>
    </row>
    <row r="1036" spans="1:6" x14ac:dyDescent="0.25">
      <c r="A1036" s="32" t="s">
        <v>2129</v>
      </c>
      <c r="B1036" s="31" t="s">
        <v>3197</v>
      </c>
      <c r="C1036">
        <v>2160</v>
      </c>
      <c r="D1036" t="s">
        <v>2130</v>
      </c>
      <c r="E1036">
        <v>235.85999999999999</v>
      </c>
      <c r="F1036" s="2">
        <f>IFERROR(IF(VLOOKUP($A1036,'Download File'!$A:$I,9,FALSE)="Yes",VLOOKUP($A1036,'Download File'!$A:$H,8,FALSE),""),"")</f>
        <v>0</v>
      </c>
    </row>
    <row r="1037" spans="1:6" x14ac:dyDescent="0.25">
      <c r="A1037" s="37" t="s">
        <v>401</v>
      </c>
      <c r="B1037" t="s">
        <v>2956</v>
      </c>
      <c r="C1037">
        <v>3012</v>
      </c>
      <c r="D1037" t="s">
        <v>402</v>
      </c>
      <c r="E1037">
        <v>182.07</v>
      </c>
      <c r="F1037" s="2">
        <f>IFERROR(IF(VLOOKUP($A1037,'Download File'!$A:$I,9,FALSE)="Yes",VLOOKUP($A1037,'Download File'!$A:$H,8,FALSE),""),"")</f>
        <v>-10.63000000003376</v>
      </c>
    </row>
    <row r="1038" spans="1:6" x14ac:dyDescent="0.25">
      <c r="C1038">
        <v>3613</v>
      </c>
      <c r="D1038" t="s">
        <v>403</v>
      </c>
      <c r="E1038">
        <v>373.9</v>
      </c>
      <c r="F1038" s="2" t="str">
        <f>IFERROR(IF(VLOOKUP($A1038,'Download File'!$A:$I,9,FALSE)="Yes",VLOOKUP($A1038,'Download File'!$A:$H,8,FALSE),""),"")</f>
        <v/>
      </c>
    </row>
    <row r="1039" spans="1:6" x14ac:dyDescent="0.25">
      <c r="A1039" s="31"/>
      <c r="B1039" s="31"/>
      <c r="C1039">
        <v>4049</v>
      </c>
      <c r="D1039" t="s">
        <v>2313</v>
      </c>
      <c r="E1039">
        <v>222.98</v>
      </c>
      <c r="F1039" s="2" t="str">
        <f>IFERROR(IF(VLOOKUP($A1039,'Download File'!$A:$I,9,FALSE)="Yes",VLOOKUP($A1039,'Download File'!$A:$H,8,FALSE),""),"")</f>
        <v/>
      </c>
    </row>
    <row r="1040" spans="1:6" x14ac:dyDescent="0.25">
      <c r="A1040" s="37" t="s">
        <v>2216</v>
      </c>
      <c r="B1040" t="s">
        <v>3210</v>
      </c>
      <c r="C1040">
        <v>2174</v>
      </c>
      <c r="D1040" t="s">
        <v>2217</v>
      </c>
      <c r="E1040">
        <v>65.8</v>
      </c>
      <c r="F1040" s="2">
        <f>IFERROR(IF(VLOOKUP($A1040,'Download File'!$A:$I,9,FALSE)="Yes",VLOOKUP($A1040,'Download File'!$A:$H,8,FALSE),""),"")</f>
        <v>-1.9999999996798579E-2</v>
      </c>
    </row>
    <row r="1041" spans="1:6" x14ac:dyDescent="0.25">
      <c r="A1041" s="31"/>
      <c r="B1041" s="31"/>
      <c r="C1041">
        <v>2712</v>
      </c>
      <c r="D1041" t="s">
        <v>2219</v>
      </c>
      <c r="E1041">
        <v>122.98</v>
      </c>
      <c r="F1041" s="2" t="str">
        <f>IFERROR(IF(VLOOKUP($A1041,'Download File'!$A:$I,9,FALSE)="Yes",VLOOKUP($A1041,'Download File'!$A:$H,8,FALSE),""),"")</f>
        <v/>
      </c>
    </row>
    <row r="1042" spans="1:6" x14ac:dyDescent="0.25">
      <c r="A1042" s="37" t="s">
        <v>1553</v>
      </c>
      <c r="B1042" t="s">
        <v>3122</v>
      </c>
      <c r="C1042">
        <v>3574</v>
      </c>
      <c r="D1042" t="s">
        <v>1554</v>
      </c>
      <c r="E1042">
        <v>144</v>
      </c>
      <c r="F1042" s="2">
        <f>IFERROR(IF(VLOOKUP($A1042,'Download File'!$A:$I,9,FALSE)="Yes",VLOOKUP($A1042,'Download File'!$A:$H,8,FALSE),""),"")</f>
        <v>-1.0000000009313226E-2</v>
      </c>
    </row>
    <row r="1043" spans="1:6" x14ac:dyDescent="0.25">
      <c r="C1043">
        <v>3575</v>
      </c>
      <c r="D1043" t="s">
        <v>1555</v>
      </c>
      <c r="E1043">
        <v>68.489999999999995</v>
      </c>
      <c r="F1043" s="2" t="str">
        <f>IFERROR(IF(VLOOKUP($A1043,'Download File'!$A:$I,9,FALSE)="Yes",VLOOKUP($A1043,'Download File'!$A:$H,8,FALSE),""),"")</f>
        <v/>
      </c>
    </row>
    <row r="1044" spans="1:6" x14ac:dyDescent="0.25">
      <c r="A1044" s="31"/>
      <c r="B1044" s="31"/>
      <c r="C1044">
        <v>5687</v>
      </c>
      <c r="D1044" t="s">
        <v>3239</v>
      </c>
      <c r="E1044">
        <v>53.09</v>
      </c>
      <c r="F1044" s="2" t="str">
        <f>IFERROR(IF(VLOOKUP($A1044,'Download File'!$A:$I,9,FALSE)="Yes",VLOOKUP($A1044,'Download File'!$A:$H,8,FALSE),""),"")</f>
        <v/>
      </c>
    </row>
    <row r="1045" spans="1:6" x14ac:dyDescent="0.25">
      <c r="A1045" s="37" t="s">
        <v>123</v>
      </c>
      <c r="B1045" t="s">
        <v>2923</v>
      </c>
      <c r="C1045">
        <v>1647</v>
      </c>
      <c r="D1045" t="s">
        <v>124</v>
      </c>
      <c r="E1045">
        <v>212.79000000000002</v>
      </c>
      <c r="F1045" s="2">
        <f>IFERROR(IF(VLOOKUP($A1045,'Download File'!$A:$I,9,FALSE)="Yes",VLOOKUP($A1045,'Download File'!$A:$H,8,FALSE),""),"")</f>
        <v>0</v>
      </c>
    </row>
    <row r="1046" spans="1:6" x14ac:dyDescent="0.25">
      <c r="C1046">
        <v>2431</v>
      </c>
      <c r="D1046" t="s">
        <v>134</v>
      </c>
      <c r="E1046">
        <v>358.7</v>
      </c>
      <c r="F1046" s="2" t="str">
        <f>IFERROR(IF(VLOOKUP($A1046,'Download File'!$A:$I,9,FALSE)="Yes",VLOOKUP($A1046,'Download File'!$A:$H,8,FALSE),""),"")</f>
        <v/>
      </c>
    </row>
    <row r="1047" spans="1:6" x14ac:dyDescent="0.25">
      <c r="C1047">
        <v>3200</v>
      </c>
      <c r="D1047" t="s">
        <v>138</v>
      </c>
      <c r="E1047">
        <v>277.24</v>
      </c>
      <c r="F1047" s="2" t="str">
        <f>IFERROR(IF(VLOOKUP($A1047,'Download File'!$A:$I,9,FALSE)="Yes",VLOOKUP($A1047,'Download File'!$A:$H,8,FALSE),""),"")</f>
        <v/>
      </c>
    </row>
    <row r="1048" spans="1:6" x14ac:dyDescent="0.25">
      <c r="C1048">
        <v>3201</v>
      </c>
      <c r="D1048" t="s">
        <v>139</v>
      </c>
      <c r="E1048">
        <v>574.38</v>
      </c>
      <c r="F1048" s="2" t="str">
        <f>IFERROR(IF(VLOOKUP($A1048,'Download File'!$A:$I,9,FALSE)="Yes",VLOOKUP($A1048,'Download File'!$A:$H,8,FALSE),""),"")</f>
        <v/>
      </c>
    </row>
    <row r="1049" spans="1:6" x14ac:dyDescent="0.25">
      <c r="C1049">
        <v>5239</v>
      </c>
      <c r="D1049" t="s">
        <v>146</v>
      </c>
      <c r="E1049">
        <v>335.78</v>
      </c>
      <c r="F1049" s="2" t="str">
        <f>IFERROR(IF(VLOOKUP($A1049,'Download File'!$A:$I,9,FALSE)="Yes",VLOOKUP($A1049,'Download File'!$A:$H,8,FALSE),""),"")</f>
        <v/>
      </c>
    </row>
    <row r="1050" spans="1:6" x14ac:dyDescent="0.25">
      <c r="A1050" s="31"/>
      <c r="B1050" s="31"/>
      <c r="C1050">
        <v>5340</v>
      </c>
      <c r="D1050" t="s">
        <v>147</v>
      </c>
      <c r="E1050">
        <v>104.63</v>
      </c>
      <c r="F1050" s="2" t="str">
        <f>IFERROR(IF(VLOOKUP($A1050,'Download File'!$A:$I,9,FALSE)="Yes",VLOOKUP($A1050,'Download File'!$A:$H,8,FALSE),""),"")</f>
        <v/>
      </c>
    </row>
    <row r="1051" spans="1:6" x14ac:dyDescent="0.25">
      <c r="A1051" s="37" t="s">
        <v>684</v>
      </c>
      <c r="B1051" t="s">
        <v>2993</v>
      </c>
      <c r="C1051">
        <v>2263</v>
      </c>
      <c r="D1051" t="s">
        <v>685</v>
      </c>
      <c r="E1051">
        <v>36.700000000000003</v>
      </c>
      <c r="F1051" s="2">
        <f>IFERROR(IF(VLOOKUP($A1051,'Download File'!$A:$I,9,FALSE)="Yes",VLOOKUP($A1051,'Download File'!$A:$H,8,FALSE),""),"")</f>
        <v>4.0000000037252903E-2</v>
      </c>
    </row>
    <row r="1052" spans="1:6" x14ac:dyDescent="0.25">
      <c r="C1052">
        <v>2458</v>
      </c>
      <c r="D1052" t="s">
        <v>686</v>
      </c>
      <c r="E1052">
        <v>324.2</v>
      </c>
      <c r="F1052" s="2" t="str">
        <f>IFERROR(IF(VLOOKUP($A1052,'Download File'!$A:$I,9,FALSE)="Yes",VLOOKUP($A1052,'Download File'!$A:$H,8,FALSE),""),"")</f>
        <v/>
      </c>
    </row>
    <row r="1053" spans="1:6" x14ac:dyDescent="0.25">
      <c r="C1053">
        <v>3762</v>
      </c>
      <c r="D1053" t="s">
        <v>689</v>
      </c>
      <c r="E1053">
        <v>529.29</v>
      </c>
      <c r="F1053" s="2" t="str">
        <f>IFERROR(IF(VLOOKUP($A1053,'Download File'!$A:$I,9,FALSE)="Yes",VLOOKUP($A1053,'Download File'!$A:$H,8,FALSE),""),"")</f>
        <v/>
      </c>
    </row>
    <row r="1054" spans="1:6" x14ac:dyDescent="0.25">
      <c r="C1054">
        <v>4130</v>
      </c>
      <c r="D1054" t="s">
        <v>690</v>
      </c>
      <c r="E1054">
        <v>494.24</v>
      </c>
      <c r="F1054" s="2" t="str">
        <f>IFERROR(IF(VLOOKUP($A1054,'Download File'!$A:$I,9,FALSE)="Yes",VLOOKUP($A1054,'Download File'!$A:$H,8,FALSE),""),"")</f>
        <v/>
      </c>
    </row>
    <row r="1055" spans="1:6" x14ac:dyDescent="0.25">
      <c r="C1055">
        <v>4482</v>
      </c>
      <c r="D1055" t="s">
        <v>691</v>
      </c>
      <c r="E1055">
        <v>484.09999999999997</v>
      </c>
      <c r="F1055" s="2" t="str">
        <f>IFERROR(IF(VLOOKUP($A1055,'Download File'!$A:$I,9,FALSE)="Yes",VLOOKUP($A1055,'Download File'!$A:$H,8,FALSE),""),"")</f>
        <v/>
      </c>
    </row>
    <row r="1056" spans="1:6" x14ac:dyDescent="0.25">
      <c r="C1056">
        <v>4554</v>
      </c>
      <c r="D1056" t="s">
        <v>303</v>
      </c>
      <c r="E1056">
        <v>421.79</v>
      </c>
      <c r="F1056" s="2" t="str">
        <f>IFERROR(IF(VLOOKUP($A1056,'Download File'!$A:$I,9,FALSE)="Yes",VLOOKUP($A1056,'Download File'!$A:$H,8,FALSE),""),"")</f>
        <v/>
      </c>
    </row>
    <row r="1057" spans="1:6" x14ac:dyDescent="0.25">
      <c r="C1057">
        <v>5207</v>
      </c>
      <c r="D1057" t="s">
        <v>692</v>
      </c>
      <c r="E1057">
        <v>443.25</v>
      </c>
      <c r="F1057" s="2" t="str">
        <f>IFERROR(IF(VLOOKUP($A1057,'Download File'!$A:$I,9,FALSE)="Yes",VLOOKUP($A1057,'Download File'!$A:$H,8,FALSE),""),"")</f>
        <v/>
      </c>
    </row>
    <row r="1058" spans="1:6" x14ac:dyDescent="0.25">
      <c r="C1058">
        <v>5464</v>
      </c>
      <c r="D1058" t="s">
        <v>693</v>
      </c>
      <c r="E1058">
        <v>38.339999999999996</v>
      </c>
      <c r="F1058" s="2" t="str">
        <f>IFERROR(IF(VLOOKUP($A1058,'Download File'!$A:$I,9,FALSE)="Yes",VLOOKUP($A1058,'Download File'!$A:$H,8,FALSE),""),"")</f>
        <v/>
      </c>
    </row>
    <row r="1059" spans="1:6" x14ac:dyDescent="0.25">
      <c r="A1059" s="31"/>
      <c r="B1059" s="31"/>
      <c r="C1059">
        <v>5579</v>
      </c>
      <c r="D1059" t="s">
        <v>2764</v>
      </c>
      <c r="E1059">
        <v>148.15</v>
      </c>
      <c r="F1059" s="2" t="str">
        <f>IFERROR(IF(VLOOKUP($A1059,'Download File'!$A:$I,9,FALSE)="Yes",VLOOKUP($A1059,'Download File'!$A:$H,8,FALSE),""),"")</f>
        <v/>
      </c>
    </row>
    <row r="1060" spans="1:6" x14ac:dyDescent="0.25">
      <c r="A1060" s="37" t="s">
        <v>182</v>
      </c>
      <c r="B1060" t="s">
        <v>2927</v>
      </c>
      <c r="C1060">
        <v>2713</v>
      </c>
      <c r="D1060" t="s">
        <v>183</v>
      </c>
      <c r="E1060">
        <v>475.39</v>
      </c>
      <c r="F1060" s="2">
        <f>IFERROR(IF(VLOOKUP($A1060,'Download File'!$A:$I,9,FALSE)="Yes",VLOOKUP($A1060,'Download File'!$A:$H,8,FALSE),""),"")</f>
        <v>107.86000000004424</v>
      </c>
    </row>
    <row r="1061" spans="1:6" x14ac:dyDescent="0.25">
      <c r="C1061">
        <v>4476</v>
      </c>
      <c r="D1061" t="s">
        <v>187</v>
      </c>
      <c r="E1061">
        <v>439.40999999999997</v>
      </c>
      <c r="F1061" s="2" t="str">
        <f>IFERROR(IF(VLOOKUP($A1061,'Download File'!$A:$I,9,FALSE)="Yes",VLOOKUP($A1061,'Download File'!$A:$H,8,FALSE),""),"")</f>
        <v/>
      </c>
    </row>
    <row r="1062" spans="1:6" x14ac:dyDescent="0.25">
      <c r="A1062" s="31"/>
      <c r="B1062" s="31"/>
      <c r="C1062">
        <v>5465</v>
      </c>
      <c r="D1062" t="s">
        <v>189</v>
      </c>
      <c r="E1062">
        <v>14.4</v>
      </c>
      <c r="F1062" s="2" t="str">
        <f>IFERROR(IF(VLOOKUP($A1062,'Download File'!$A:$I,9,FALSE)="Yes",VLOOKUP($A1062,'Download File'!$A:$H,8,FALSE),""),"")</f>
        <v/>
      </c>
    </row>
    <row r="1063" spans="1:6" x14ac:dyDescent="0.25">
      <c r="A1063" s="31" t="s">
        <v>1075</v>
      </c>
      <c r="B1063" s="31" t="s">
        <v>3046</v>
      </c>
      <c r="C1063">
        <v>3417</v>
      </c>
      <c r="D1063" t="s">
        <v>1077</v>
      </c>
      <c r="E1063">
        <v>537</v>
      </c>
      <c r="F1063" s="2">
        <f>IFERROR(IF(VLOOKUP($A1063,'Download File'!$A:$I,9,FALSE)="Yes",VLOOKUP($A1063,'Download File'!$A:$H,8,FALSE),""),"")</f>
        <v>-1.0000000009313226E-2</v>
      </c>
    </row>
    <row r="1064" spans="1:6" x14ac:dyDescent="0.25">
      <c r="A1064" t="s">
        <v>1152</v>
      </c>
      <c r="B1064" t="s">
        <v>3057</v>
      </c>
      <c r="C1064">
        <v>2584</v>
      </c>
      <c r="D1064" t="s">
        <v>1154</v>
      </c>
      <c r="E1064">
        <v>755.87</v>
      </c>
      <c r="F1064" s="2">
        <f>IFERROR(IF(VLOOKUP($A1064,'Download File'!$A:$I,9,FALSE)="Yes",VLOOKUP($A1064,'Download File'!$A:$H,8,FALSE),""),"")</f>
        <v>0</v>
      </c>
    </row>
    <row r="1065" spans="1:6" x14ac:dyDescent="0.25">
      <c r="A1065" s="37" t="s">
        <v>1274</v>
      </c>
      <c r="B1065" t="s">
        <v>3078</v>
      </c>
      <c r="C1065">
        <v>2459</v>
      </c>
      <c r="D1065" t="s">
        <v>1275</v>
      </c>
      <c r="E1065">
        <v>499.32</v>
      </c>
      <c r="F1065" s="2">
        <f>IFERROR(IF(VLOOKUP($A1065,'Download File'!$A:$I,9,FALSE)="Yes",VLOOKUP($A1065,'Download File'!$A:$H,8,FALSE),""),"")</f>
        <v>113.96000000007916</v>
      </c>
    </row>
    <row r="1066" spans="1:6" x14ac:dyDescent="0.25">
      <c r="C1066">
        <v>2489</v>
      </c>
      <c r="D1066" t="s">
        <v>1276</v>
      </c>
      <c r="E1066">
        <v>288.76</v>
      </c>
      <c r="F1066" s="2" t="str">
        <f>IFERROR(IF(VLOOKUP($A1066,'Download File'!$A:$I,9,FALSE)="Yes",VLOOKUP($A1066,'Download File'!$A:$H,8,FALSE),""),"")</f>
        <v/>
      </c>
    </row>
    <row r="1067" spans="1:6" x14ac:dyDescent="0.25">
      <c r="C1067">
        <v>2687</v>
      </c>
      <c r="D1067" t="s">
        <v>1277</v>
      </c>
      <c r="E1067">
        <v>451.53</v>
      </c>
      <c r="F1067" s="2" t="str">
        <f>IFERROR(IF(VLOOKUP($A1067,'Download File'!$A:$I,9,FALSE)="Yes",VLOOKUP($A1067,'Download File'!$A:$H,8,FALSE),""),"")</f>
        <v/>
      </c>
    </row>
    <row r="1068" spans="1:6" x14ac:dyDescent="0.25">
      <c r="C1068">
        <v>4428</v>
      </c>
      <c r="D1068" t="s">
        <v>1278</v>
      </c>
      <c r="E1068">
        <v>285.49</v>
      </c>
      <c r="F1068" s="2" t="str">
        <f>IFERROR(IF(VLOOKUP($A1068,'Download File'!$A:$I,9,FALSE)="Yes",VLOOKUP($A1068,'Download File'!$A:$H,8,FALSE),""),"")</f>
        <v/>
      </c>
    </row>
    <row r="1069" spans="1:6" x14ac:dyDescent="0.25">
      <c r="C1069">
        <v>4525</v>
      </c>
      <c r="D1069" t="s">
        <v>1279</v>
      </c>
      <c r="E1069">
        <v>387.7</v>
      </c>
      <c r="F1069" s="2" t="str">
        <f>IFERROR(IF(VLOOKUP($A1069,'Download File'!$A:$I,9,FALSE)="Yes",VLOOKUP($A1069,'Download File'!$A:$H,8,FALSE),""),"")</f>
        <v/>
      </c>
    </row>
    <row r="1070" spans="1:6" x14ac:dyDescent="0.25">
      <c r="A1070" s="31"/>
      <c r="B1070" s="31"/>
      <c r="C1070">
        <v>5554</v>
      </c>
      <c r="D1070" t="s">
        <v>2768</v>
      </c>
      <c r="E1070">
        <v>14.6</v>
      </c>
      <c r="F1070" s="2" t="str">
        <f>IFERROR(IF(VLOOKUP($A1070,'Download File'!$A:$I,9,FALSE)="Yes",VLOOKUP($A1070,'Download File'!$A:$H,8,FALSE),""),"")</f>
        <v/>
      </c>
    </row>
    <row r="1071" spans="1:6" x14ac:dyDescent="0.25">
      <c r="A1071" s="37" t="s">
        <v>1208</v>
      </c>
      <c r="B1071" t="s">
        <v>3066</v>
      </c>
      <c r="C1071">
        <v>2585</v>
      </c>
      <c r="D1071" t="s">
        <v>1210</v>
      </c>
      <c r="E1071">
        <v>185.26</v>
      </c>
      <c r="F1071" s="2">
        <f>IFERROR(IF(VLOOKUP($A1071,'Download File'!$A:$I,9,FALSE)="Yes",VLOOKUP($A1071,'Download File'!$A:$H,8,FALSE),""),"")</f>
        <v>-2.0000000018626451E-2</v>
      </c>
    </row>
    <row r="1072" spans="1:6" x14ac:dyDescent="0.25">
      <c r="C1072">
        <v>3003</v>
      </c>
      <c r="D1072" t="s">
        <v>1211</v>
      </c>
      <c r="E1072">
        <v>249.51</v>
      </c>
      <c r="F1072" s="2" t="str">
        <f>IFERROR(IF(VLOOKUP($A1072,'Download File'!$A:$I,9,FALSE)="Yes",VLOOKUP($A1072,'Download File'!$A:$H,8,FALSE),""),"")</f>
        <v/>
      </c>
    </row>
    <row r="1073" spans="1:6" x14ac:dyDescent="0.25">
      <c r="C1073">
        <v>4533</v>
      </c>
      <c r="D1073" t="s">
        <v>1213</v>
      </c>
      <c r="E1073">
        <v>340.23</v>
      </c>
      <c r="F1073" s="2" t="str">
        <f>IFERROR(IF(VLOOKUP($A1073,'Download File'!$A:$I,9,FALSE)="Yes",VLOOKUP($A1073,'Download File'!$A:$H,8,FALSE),""),"")</f>
        <v/>
      </c>
    </row>
    <row r="1074" spans="1:6" x14ac:dyDescent="0.25">
      <c r="A1074" s="31"/>
      <c r="B1074" s="31"/>
      <c r="C1074">
        <v>5112</v>
      </c>
      <c r="D1074" t="s">
        <v>1214</v>
      </c>
      <c r="E1074">
        <v>26.77</v>
      </c>
      <c r="F1074" s="2" t="str">
        <f>IFERROR(IF(VLOOKUP($A1074,'Download File'!$A:$I,9,FALSE)="Yes",VLOOKUP($A1074,'Download File'!$A:$H,8,FALSE),""),"")</f>
        <v/>
      </c>
    </row>
    <row r="1075" spans="1:6" x14ac:dyDescent="0.25">
      <c r="A1075" s="32" t="s">
        <v>2396</v>
      </c>
      <c r="B1075" s="31" t="s">
        <v>3044</v>
      </c>
      <c r="C1075">
        <v>5373</v>
      </c>
      <c r="D1075" t="s">
        <v>2397</v>
      </c>
      <c r="E1075">
        <v>402.34</v>
      </c>
      <c r="F1075" s="2">
        <f>IFERROR(IF(VLOOKUP($A1075,'Download File'!$A:$I,9,FALSE)="Yes",VLOOKUP($A1075,'Download File'!$A:$H,8,FALSE),""),"")</f>
        <v>-1.0000000009313226E-2</v>
      </c>
    </row>
    <row r="1076" spans="1:6" x14ac:dyDescent="0.25">
      <c r="A1076" t="s">
        <v>2493</v>
      </c>
      <c r="B1076" t="s">
        <v>3033</v>
      </c>
      <c r="C1076">
        <v>2087</v>
      </c>
      <c r="D1076" t="s">
        <v>2495</v>
      </c>
      <c r="E1076">
        <v>34.33</v>
      </c>
      <c r="F1076" s="2">
        <f>IFERROR(IF(VLOOKUP($A1076,'Download File'!$A:$I,9,FALSE)="Yes",VLOOKUP($A1076,'Download File'!$A:$H,8,FALSE),""),"")</f>
        <v>-0.47999999999956344</v>
      </c>
    </row>
    <row r="1077" spans="1:6" x14ac:dyDescent="0.25">
      <c r="A1077" s="32" t="s">
        <v>1034</v>
      </c>
      <c r="B1077" s="31" t="s">
        <v>3038</v>
      </c>
      <c r="C1077">
        <v>3137</v>
      </c>
      <c r="D1077" t="s">
        <v>1035</v>
      </c>
      <c r="E1077">
        <v>24.2</v>
      </c>
      <c r="F1077" s="2">
        <f>IFERROR(IF(VLOOKUP($A1077,'Download File'!$A:$I,9,FALSE)="Yes",VLOOKUP($A1077,'Download File'!$A:$H,8,FALSE),""),"")</f>
        <v>0</v>
      </c>
    </row>
    <row r="1078" spans="1:6" x14ac:dyDescent="0.25">
      <c r="A1078" s="37" t="s">
        <v>2100</v>
      </c>
      <c r="B1078" t="s">
        <v>3191</v>
      </c>
      <c r="C1078">
        <v>2052</v>
      </c>
      <c r="D1078" t="s">
        <v>2101</v>
      </c>
      <c r="E1078">
        <v>103.60000000000001</v>
      </c>
      <c r="F1078" s="2">
        <f>IFERROR(IF(VLOOKUP($A1078,'Download File'!$A:$I,9,FALSE)="Yes",VLOOKUP($A1078,'Download File'!$A:$H,8,FALSE),""),"")</f>
        <v>-2.6900000000023283</v>
      </c>
    </row>
    <row r="1079" spans="1:6" x14ac:dyDescent="0.25">
      <c r="A1079" s="31"/>
      <c r="B1079" s="31"/>
      <c r="C1079">
        <v>3418</v>
      </c>
      <c r="D1079" t="s">
        <v>2102</v>
      </c>
      <c r="E1079">
        <v>93.34</v>
      </c>
      <c r="F1079" s="2" t="str">
        <f>IFERROR(IF(VLOOKUP($A1079,'Download File'!$A:$I,9,FALSE)="Yes",VLOOKUP($A1079,'Download File'!$A:$H,8,FALSE),""),"")</f>
        <v/>
      </c>
    </row>
    <row r="1080" spans="1:6" x14ac:dyDescent="0.25">
      <c r="A1080" t="s">
        <v>1564</v>
      </c>
      <c r="B1080" t="s">
        <v>3126</v>
      </c>
      <c r="C1080">
        <v>3203</v>
      </c>
      <c r="D1080" t="s">
        <v>586</v>
      </c>
      <c r="E1080">
        <v>311.72000000000003</v>
      </c>
      <c r="F1080" s="2">
        <f>IFERROR(IF(VLOOKUP($A1080,'Download File'!$A:$I,9,FALSE)="Yes",VLOOKUP($A1080,'Download File'!$A:$H,8,FALSE),""),"")</f>
        <v>0</v>
      </c>
    </row>
    <row r="1081" spans="1:6" x14ac:dyDescent="0.25">
      <c r="A1081" s="32" t="s">
        <v>2488</v>
      </c>
      <c r="B1081" s="31" t="s">
        <v>2998</v>
      </c>
      <c r="C1081">
        <v>2895</v>
      </c>
      <c r="D1081" t="s">
        <v>1962</v>
      </c>
      <c r="E1081">
        <v>46.6</v>
      </c>
      <c r="F1081" s="2">
        <f>IFERROR(IF(VLOOKUP($A1081,'Download File'!$A:$I,9,FALSE)="Yes",VLOOKUP($A1081,'Download File'!$A:$H,8,FALSE),""),"")</f>
        <v>0</v>
      </c>
    </row>
    <row r="1082" spans="1:6" x14ac:dyDescent="0.25">
      <c r="A1082" s="32" t="s">
        <v>547</v>
      </c>
      <c r="B1082" s="31" t="s">
        <v>2984</v>
      </c>
      <c r="C1082">
        <v>2207</v>
      </c>
      <c r="D1082" t="s">
        <v>548</v>
      </c>
      <c r="E1082">
        <v>77.47</v>
      </c>
      <c r="F1082" s="2">
        <f>IFERROR(IF(VLOOKUP($A1082,'Download File'!$A:$I,9,FALSE)="Yes",VLOOKUP($A1082,'Download File'!$A:$H,8,FALSE),""),"")</f>
        <v>0</v>
      </c>
    </row>
    <row r="1083" spans="1:6" x14ac:dyDescent="0.25">
      <c r="A1083" s="32" t="s">
        <v>1695</v>
      </c>
      <c r="B1083" s="31" t="s">
        <v>3148</v>
      </c>
      <c r="C1083">
        <v>3204</v>
      </c>
      <c r="D1083" t="s">
        <v>1696</v>
      </c>
      <c r="E1083">
        <v>147.32</v>
      </c>
      <c r="F1083" s="2">
        <f>IFERROR(IF(VLOOKUP($A1083,'Download File'!$A:$I,9,FALSE)="Yes",VLOOKUP($A1083,'Download File'!$A:$H,8,FALSE),""),"")</f>
        <v>1.0000000002037268E-2</v>
      </c>
    </row>
    <row r="1084" spans="1:6" x14ac:dyDescent="0.25">
      <c r="A1084" t="s">
        <v>1976</v>
      </c>
      <c r="B1084" t="s">
        <v>3174</v>
      </c>
      <c r="C1084">
        <v>3068</v>
      </c>
      <c r="D1084" t="s">
        <v>2584</v>
      </c>
      <c r="E1084">
        <v>41.319999999999993</v>
      </c>
      <c r="F1084" s="2">
        <f>IFERROR(IF(VLOOKUP($A1084,'Download File'!$A:$I,9,FALSE)="Yes",VLOOKUP($A1084,'Download File'!$A:$H,8,FALSE),""),"")</f>
        <v>9.9999999983992893E-3</v>
      </c>
    </row>
    <row r="1085" spans="1:6" x14ac:dyDescent="0.25">
      <c r="A1085" s="32" t="s">
        <v>2150</v>
      </c>
      <c r="B1085" s="31" t="s">
        <v>3202</v>
      </c>
      <c r="C1085">
        <v>2714</v>
      </c>
      <c r="D1085" t="s">
        <v>2151</v>
      </c>
      <c r="E1085">
        <v>560.5</v>
      </c>
      <c r="F1085" s="2">
        <f>IFERROR(IF(VLOOKUP($A1085,'Download File'!$A:$I,9,FALSE)="Yes",VLOOKUP($A1085,'Download File'!$A:$H,8,FALSE),""),"")</f>
        <v>1.0000000009313226E-2</v>
      </c>
    </row>
    <row r="1086" spans="1:6" x14ac:dyDescent="0.25">
      <c r="A1086" s="37" t="s">
        <v>1249</v>
      </c>
      <c r="B1086" t="s">
        <v>3072</v>
      </c>
      <c r="C1086">
        <v>2591</v>
      </c>
      <c r="D1086" t="s">
        <v>2532</v>
      </c>
      <c r="E1086">
        <v>406.88</v>
      </c>
      <c r="F1086" s="2">
        <f>IFERROR(IF(VLOOKUP($A1086,'Download File'!$A:$I,9,FALSE)="Yes",VLOOKUP($A1086,'Download File'!$A:$H,8,FALSE),""),"")</f>
        <v>-1.9999999960418791E-2</v>
      </c>
    </row>
    <row r="1087" spans="1:6" x14ac:dyDescent="0.25">
      <c r="C1087">
        <v>2898</v>
      </c>
      <c r="D1087" t="s">
        <v>2533</v>
      </c>
      <c r="E1087">
        <v>399.51</v>
      </c>
      <c r="F1087" s="2" t="str">
        <f>IFERROR(IF(VLOOKUP($A1087,'Download File'!$A:$I,9,FALSE)="Yes",VLOOKUP($A1087,'Download File'!$A:$H,8,FALSE),""),"")</f>
        <v/>
      </c>
    </row>
    <row r="1088" spans="1:6" x14ac:dyDescent="0.25">
      <c r="A1088" s="31"/>
      <c r="B1088" s="31"/>
      <c r="C1088">
        <v>5451</v>
      </c>
      <c r="D1088" t="s">
        <v>1250</v>
      </c>
      <c r="E1088">
        <v>489</v>
      </c>
      <c r="F1088" s="2" t="str">
        <f>IFERROR(IF(VLOOKUP($A1088,'Download File'!$A:$I,9,FALSE)="Yes",VLOOKUP($A1088,'Download File'!$A:$H,8,FALSE),""),"")</f>
        <v/>
      </c>
    </row>
    <row r="1089" spans="1:6" x14ac:dyDescent="0.25">
      <c r="A1089" s="37" t="s">
        <v>2349</v>
      </c>
      <c r="B1089" t="s">
        <v>3233</v>
      </c>
      <c r="C1089">
        <v>2116</v>
      </c>
      <c r="D1089" t="s">
        <v>2350</v>
      </c>
      <c r="E1089">
        <v>2127.06</v>
      </c>
      <c r="F1089" s="2">
        <f>IFERROR(IF(VLOOKUP($A1089,'Download File'!$A:$I,9,FALSE)="Yes",VLOOKUP($A1089,'Download File'!$A:$H,8,FALSE),""),"")</f>
        <v>-216.64999999944121</v>
      </c>
    </row>
    <row r="1090" spans="1:6" x14ac:dyDescent="0.25">
      <c r="C1090">
        <v>2176</v>
      </c>
      <c r="D1090" t="s">
        <v>575</v>
      </c>
      <c r="E1090">
        <v>510.2</v>
      </c>
      <c r="F1090" s="2" t="str">
        <f>IFERROR(IF(VLOOKUP($A1090,'Download File'!$A:$I,9,FALSE)="Yes",VLOOKUP($A1090,'Download File'!$A:$H,8,FALSE),""),"")</f>
        <v/>
      </c>
    </row>
    <row r="1091" spans="1:6" x14ac:dyDescent="0.25">
      <c r="C1091">
        <v>2177</v>
      </c>
      <c r="D1091" t="s">
        <v>2351</v>
      </c>
      <c r="E1091">
        <v>410.72</v>
      </c>
      <c r="F1091" s="2" t="str">
        <f>IFERROR(IF(VLOOKUP($A1091,'Download File'!$A:$I,9,FALSE)="Yes",VLOOKUP($A1091,'Download File'!$A:$H,8,FALSE),""),"")</f>
        <v/>
      </c>
    </row>
    <row r="1092" spans="1:6" x14ac:dyDescent="0.25">
      <c r="C1092">
        <v>2314</v>
      </c>
      <c r="D1092" t="s">
        <v>1431</v>
      </c>
      <c r="E1092">
        <v>754.03</v>
      </c>
      <c r="F1092" s="2" t="str">
        <f>IFERROR(IF(VLOOKUP($A1092,'Download File'!$A:$I,9,FALSE)="Yes",VLOOKUP($A1092,'Download File'!$A:$H,8,FALSE),""),"")</f>
        <v/>
      </c>
    </row>
    <row r="1093" spans="1:6" x14ac:dyDescent="0.25">
      <c r="C1093">
        <v>2410</v>
      </c>
      <c r="D1093" t="s">
        <v>2352</v>
      </c>
      <c r="E1093">
        <v>840.84</v>
      </c>
      <c r="F1093" s="2" t="str">
        <f>IFERROR(IF(VLOOKUP($A1093,'Download File'!$A:$I,9,FALSE)="Yes",VLOOKUP($A1093,'Download File'!$A:$H,8,FALSE),""),"")</f>
        <v/>
      </c>
    </row>
    <row r="1094" spans="1:6" x14ac:dyDescent="0.25">
      <c r="C1094">
        <v>2433</v>
      </c>
      <c r="D1094" t="s">
        <v>1947</v>
      </c>
      <c r="E1094">
        <v>537.41</v>
      </c>
      <c r="F1094" s="2" t="str">
        <f>IFERROR(IF(VLOOKUP($A1094,'Download File'!$A:$I,9,FALSE)="Yes",VLOOKUP($A1094,'Download File'!$A:$H,8,FALSE),""),"")</f>
        <v/>
      </c>
    </row>
    <row r="1095" spans="1:6" x14ac:dyDescent="0.25">
      <c r="C1095">
        <v>2529</v>
      </c>
      <c r="D1095" t="s">
        <v>127</v>
      </c>
      <c r="E1095">
        <v>475.41</v>
      </c>
      <c r="F1095" s="2" t="str">
        <f>IFERROR(IF(VLOOKUP($A1095,'Download File'!$A:$I,9,FALSE)="Yes",VLOOKUP($A1095,'Download File'!$A:$H,8,FALSE),""),"")</f>
        <v/>
      </c>
    </row>
    <row r="1096" spans="1:6" x14ac:dyDescent="0.25">
      <c r="C1096">
        <v>2592</v>
      </c>
      <c r="D1096" t="s">
        <v>1732</v>
      </c>
      <c r="E1096">
        <v>622.70000000000005</v>
      </c>
      <c r="F1096" s="2" t="str">
        <f>IFERROR(IF(VLOOKUP($A1096,'Download File'!$A:$I,9,FALSE)="Yes",VLOOKUP($A1096,'Download File'!$A:$H,8,FALSE),""),"")</f>
        <v/>
      </c>
    </row>
    <row r="1097" spans="1:6" x14ac:dyDescent="0.25">
      <c r="C1097">
        <v>2715</v>
      </c>
      <c r="D1097" t="s">
        <v>2353</v>
      </c>
      <c r="E1097">
        <v>598.95000000000005</v>
      </c>
      <c r="F1097" s="2" t="str">
        <f>IFERROR(IF(VLOOKUP($A1097,'Download File'!$A:$I,9,FALSE)="Yes",VLOOKUP($A1097,'Download File'!$A:$H,8,FALSE),""),"")</f>
        <v/>
      </c>
    </row>
    <row r="1098" spans="1:6" x14ac:dyDescent="0.25">
      <c r="C1098">
        <v>2818</v>
      </c>
      <c r="D1098" t="s">
        <v>2354</v>
      </c>
      <c r="E1098">
        <v>404.71</v>
      </c>
      <c r="F1098" s="2" t="str">
        <f>IFERROR(IF(VLOOKUP($A1098,'Download File'!$A:$I,9,FALSE)="Yes",VLOOKUP($A1098,'Download File'!$A:$H,8,FALSE),""),"")</f>
        <v/>
      </c>
    </row>
    <row r="1099" spans="1:6" x14ac:dyDescent="0.25">
      <c r="C1099">
        <v>2819</v>
      </c>
      <c r="D1099" t="s">
        <v>2355</v>
      </c>
      <c r="E1099">
        <v>377.52</v>
      </c>
      <c r="F1099" s="2" t="str">
        <f>IFERROR(IF(VLOOKUP($A1099,'Download File'!$A:$I,9,FALSE)="Yes",VLOOKUP($A1099,'Download File'!$A:$H,8,FALSE),""),"")</f>
        <v/>
      </c>
    </row>
    <row r="1100" spans="1:6" x14ac:dyDescent="0.25">
      <c r="C1100">
        <v>2899</v>
      </c>
      <c r="D1100" t="s">
        <v>2356</v>
      </c>
      <c r="E1100">
        <v>545.70000000000005</v>
      </c>
      <c r="F1100" s="2" t="str">
        <f>IFERROR(IF(VLOOKUP($A1100,'Download File'!$A:$I,9,FALSE)="Yes",VLOOKUP($A1100,'Download File'!$A:$H,8,FALSE),""),"")</f>
        <v/>
      </c>
    </row>
    <row r="1101" spans="1:6" x14ac:dyDescent="0.25">
      <c r="C1101">
        <v>3023</v>
      </c>
      <c r="D1101" t="s">
        <v>3307</v>
      </c>
      <c r="E1101">
        <v>168.33</v>
      </c>
      <c r="F1101" s="2" t="str">
        <f>IFERROR(IF(VLOOKUP($A1101,'Download File'!$A:$I,9,FALSE)="Yes",VLOOKUP($A1101,'Download File'!$A:$H,8,FALSE),""),"")</f>
        <v/>
      </c>
    </row>
    <row r="1102" spans="1:6" x14ac:dyDescent="0.25">
      <c r="C1102">
        <v>3138</v>
      </c>
      <c r="D1102" t="s">
        <v>2357</v>
      </c>
      <c r="E1102">
        <v>518.12</v>
      </c>
      <c r="F1102" s="2" t="str">
        <f>IFERROR(IF(VLOOKUP($A1102,'Download File'!$A:$I,9,FALSE)="Yes",VLOOKUP($A1102,'Download File'!$A:$H,8,FALSE),""),"")</f>
        <v/>
      </c>
    </row>
    <row r="1103" spans="1:6" x14ac:dyDescent="0.25">
      <c r="C1103">
        <v>3206</v>
      </c>
      <c r="D1103" t="s">
        <v>2358</v>
      </c>
      <c r="E1103">
        <v>2161.54</v>
      </c>
      <c r="F1103" s="2" t="str">
        <f>IFERROR(IF(VLOOKUP($A1103,'Download File'!$A:$I,9,FALSE)="Yes",VLOOKUP($A1103,'Download File'!$A:$H,8,FALSE),""),"")</f>
        <v/>
      </c>
    </row>
    <row r="1104" spans="1:6" x14ac:dyDescent="0.25">
      <c r="C1104">
        <v>3264</v>
      </c>
      <c r="D1104" t="s">
        <v>2359</v>
      </c>
      <c r="E1104">
        <v>466.97</v>
      </c>
      <c r="F1104" s="2" t="str">
        <f>IFERROR(IF(VLOOKUP($A1104,'Download File'!$A:$I,9,FALSE)="Yes",VLOOKUP($A1104,'Download File'!$A:$H,8,FALSE),""),"")</f>
        <v/>
      </c>
    </row>
    <row r="1105" spans="1:6" x14ac:dyDescent="0.25">
      <c r="C1105">
        <v>3312</v>
      </c>
      <c r="D1105" t="s">
        <v>2360</v>
      </c>
      <c r="E1105">
        <v>431.4</v>
      </c>
      <c r="F1105" s="2" t="str">
        <f>IFERROR(IF(VLOOKUP($A1105,'Download File'!$A:$I,9,FALSE)="Yes",VLOOKUP($A1105,'Download File'!$A:$H,8,FALSE),""),"")</f>
        <v/>
      </c>
    </row>
    <row r="1106" spans="1:6" x14ac:dyDescent="0.25">
      <c r="C1106">
        <v>3368</v>
      </c>
      <c r="D1106" t="s">
        <v>2361</v>
      </c>
      <c r="E1106">
        <v>830.31</v>
      </c>
      <c r="F1106" s="2" t="str">
        <f>IFERROR(IF(VLOOKUP($A1106,'Download File'!$A:$I,9,FALSE)="Yes",VLOOKUP($A1106,'Download File'!$A:$H,8,FALSE),""),"")</f>
        <v/>
      </c>
    </row>
    <row r="1107" spans="1:6" x14ac:dyDescent="0.25">
      <c r="C1107">
        <v>3615</v>
      </c>
      <c r="D1107" t="s">
        <v>2362</v>
      </c>
      <c r="E1107">
        <v>833.37</v>
      </c>
      <c r="F1107" s="2" t="str">
        <f>IFERROR(IF(VLOOKUP($A1107,'Download File'!$A:$I,9,FALSE)="Yes",VLOOKUP($A1107,'Download File'!$A:$H,8,FALSE),""),"")</f>
        <v/>
      </c>
    </row>
    <row r="1108" spans="1:6" x14ac:dyDescent="0.25">
      <c r="C1108">
        <v>3817</v>
      </c>
      <c r="D1108" t="s">
        <v>2363</v>
      </c>
      <c r="E1108">
        <v>529.6</v>
      </c>
      <c r="F1108" s="2" t="str">
        <f>IFERROR(IF(VLOOKUP($A1108,'Download File'!$A:$I,9,FALSE)="Yes",VLOOKUP($A1108,'Download File'!$A:$H,8,FALSE),""),"")</f>
        <v/>
      </c>
    </row>
    <row r="1109" spans="1:6" x14ac:dyDescent="0.25">
      <c r="C1109">
        <v>4093</v>
      </c>
      <c r="D1109" t="s">
        <v>2364</v>
      </c>
      <c r="E1109">
        <v>175.5</v>
      </c>
      <c r="F1109" s="2" t="str">
        <f>IFERROR(IF(VLOOKUP($A1109,'Download File'!$A:$I,9,FALSE)="Yes",VLOOKUP($A1109,'Download File'!$A:$H,8,FALSE),""),"")</f>
        <v/>
      </c>
    </row>
    <row r="1110" spans="1:6" x14ac:dyDescent="0.25">
      <c r="C1110">
        <v>5153</v>
      </c>
      <c r="D1110" t="s">
        <v>2366</v>
      </c>
      <c r="E1110">
        <v>354.98</v>
      </c>
      <c r="F1110" s="2" t="str">
        <f>IFERROR(IF(VLOOKUP($A1110,'Download File'!$A:$I,9,FALSE)="Yes",VLOOKUP($A1110,'Download File'!$A:$H,8,FALSE),""),"")</f>
        <v/>
      </c>
    </row>
    <row r="1111" spans="1:6" x14ac:dyDescent="0.25">
      <c r="C1111">
        <v>5224</v>
      </c>
      <c r="D1111" t="s">
        <v>2367</v>
      </c>
      <c r="E1111">
        <v>75.709999999999994</v>
      </c>
      <c r="F1111" s="2" t="str">
        <f>IFERROR(IF(VLOOKUP($A1111,'Download File'!$A:$I,9,FALSE)="Yes",VLOOKUP($A1111,'Download File'!$A:$H,8,FALSE),""),"")</f>
        <v/>
      </c>
    </row>
    <row r="1112" spans="1:6" x14ac:dyDescent="0.25">
      <c r="A1112" s="31"/>
      <c r="B1112" s="31"/>
      <c r="C1112">
        <v>5355</v>
      </c>
      <c r="D1112" t="s">
        <v>2368</v>
      </c>
      <c r="E1112">
        <v>111</v>
      </c>
      <c r="F1112" s="2" t="str">
        <f>IFERROR(IF(VLOOKUP($A1112,'Download File'!$A:$I,9,FALSE)="Yes",VLOOKUP($A1112,'Download File'!$A:$H,8,FALSE),""),"")</f>
        <v/>
      </c>
    </row>
    <row r="1113" spans="1:6" x14ac:dyDescent="0.25">
      <c r="A1113" s="37" t="s">
        <v>475</v>
      </c>
      <c r="B1113" t="s">
        <v>2976</v>
      </c>
      <c r="C1113">
        <v>2344</v>
      </c>
      <c r="D1113" t="s">
        <v>470</v>
      </c>
      <c r="E1113">
        <v>1048.96</v>
      </c>
      <c r="F1113" s="2">
        <f>IFERROR(IF(VLOOKUP($A1113,'Download File'!$A:$I,9,FALSE)="Yes",VLOOKUP($A1113,'Download File'!$A:$H,8,FALSE),""),"")</f>
        <v>108.33000000007451</v>
      </c>
    </row>
    <row r="1114" spans="1:6" x14ac:dyDescent="0.25">
      <c r="C1114">
        <v>2530</v>
      </c>
      <c r="D1114" t="s">
        <v>476</v>
      </c>
      <c r="E1114">
        <v>521.20000000000005</v>
      </c>
      <c r="F1114" s="2" t="str">
        <f>IFERROR(IF(VLOOKUP($A1114,'Download File'!$A:$I,9,FALSE)="Yes",VLOOKUP($A1114,'Download File'!$A:$H,8,FALSE),""),"")</f>
        <v/>
      </c>
    </row>
    <row r="1115" spans="1:6" x14ac:dyDescent="0.25">
      <c r="C1115">
        <v>2821</v>
      </c>
      <c r="D1115" t="s">
        <v>477</v>
      </c>
      <c r="E1115">
        <v>459.6</v>
      </c>
      <c r="F1115" s="2" t="str">
        <f>IFERROR(IF(VLOOKUP($A1115,'Download File'!$A:$I,9,FALSE)="Yes",VLOOKUP($A1115,'Download File'!$A:$H,8,FALSE),""),"")</f>
        <v/>
      </c>
    </row>
    <row r="1116" spans="1:6" x14ac:dyDescent="0.25">
      <c r="C1116">
        <v>4055</v>
      </c>
      <c r="D1116" t="s">
        <v>478</v>
      </c>
      <c r="E1116">
        <v>827.52</v>
      </c>
      <c r="F1116" s="2" t="str">
        <f>IFERROR(IF(VLOOKUP($A1116,'Download File'!$A:$I,9,FALSE)="Yes",VLOOKUP($A1116,'Download File'!$A:$H,8,FALSE),""),"")</f>
        <v/>
      </c>
    </row>
    <row r="1117" spans="1:6" x14ac:dyDescent="0.25">
      <c r="A1117" s="31"/>
      <c r="B1117" s="31"/>
      <c r="C1117">
        <v>4487</v>
      </c>
      <c r="D1117" t="s">
        <v>479</v>
      </c>
      <c r="E1117">
        <v>526.1</v>
      </c>
      <c r="F1117" s="2" t="str">
        <f>IFERROR(IF(VLOOKUP($A1117,'Download File'!$A:$I,9,FALSE)="Yes",VLOOKUP($A1117,'Download File'!$A:$H,8,FALSE),""),"")</f>
        <v/>
      </c>
    </row>
    <row r="1118" spans="1:6" x14ac:dyDescent="0.25">
      <c r="A1118" s="37" t="s">
        <v>1821</v>
      </c>
      <c r="B1118" t="s">
        <v>3154</v>
      </c>
      <c r="C1118">
        <v>2388</v>
      </c>
      <c r="D1118" t="s">
        <v>2569</v>
      </c>
      <c r="E1118">
        <v>1101.8400000000001</v>
      </c>
      <c r="F1118" s="2">
        <f>IFERROR(IF(VLOOKUP($A1118,'Download File'!$A:$I,9,FALSE)="Yes",VLOOKUP($A1118,'Download File'!$A:$H,8,FALSE),""),"")</f>
        <v>108.31000000005588</v>
      </c>
    </row>
    <row r="1119" spans="1:6" x14ac:dyDescent="0.25">
      <c r="C1119">
        <v>5231</v>
      </c>
      <c r="D1119" t="s">
        <v>2570</v>
      </c>
      <c r="E1119">
        <v>28.8</v>
      </c>
      <c r="F1119" s="2" t="str">
        <f>IFERROR(IF(VLOOKUP($A1119,'Download File'!$A:$I,9,FALSE)="Yes",VLOOKUP($A1119,'Download File'!$A:$H,8,FALSE),""),"")</f>
        <v/>
      </c>
    </row>
    <row r="1120" spans="1:6" x14ac:dyDescent="0.25">
      <c r="C1120">
        <v>5232</v>
      </c>
      <c r="D1120" t="s">
        <v>2836</v>
      </c>
      <c r="E1120">
        <v>257.32</v>
      </c>
      <c r="F1120" s="2" t="str">
        <f>IFERROR(IF(VLOOKUP($A1120,'Download File'!$A:$I,9,FALSE)="Yes",VLOOKUP($A1120,'Download File'!$A:$H,8,FALSE),""),"")</f>
        <v/>
      </c>
    </row>
    <row r="1121" spans="1:6" x14ac:dyDescent="0.25">
      <c r="C1121">
        <v>5383</v>
      </c>
      <c r="D1121" t="s">
        <v>1822</v>
      </c>
      <c r="E1121">
        <v>528.45000000000005</v>
      </c>
      <c r="F1121" s="2" t="str">
        <f>IFERROR(IF(VLOOKUP($A1121,'Download File'!$A:$I,9,FALSE)="Yes",VLOOKUP($A1121,'Download File'!$A:$H,8,FALSE),""),"")</f>
        <v/>
      </c>
    </row>
    <row r="1122" spans="1:6" x14ac:dyDescent="0.25">
      <c r="C1122">
        <v>5384</v>
      </c>
      <c r="D1122" t="s">
        <v>1823</v>
      </c>
      <c r="E1122">
        <v>807.93</v>
      </c>
      <c r="F1122" s="2" t="str">
        <f>IFERROR(IF(VLOOKUP($A1122,'Download File'!$A:$I,9,FALSE)="Yes",VLOOKUP($A1122,'Download File'!$A:$H,8,FALSE),""),"")</f>
        <v/>
      </c>
    </row>
    <row r="1123" spans="1:6" x14ac:dyDescent="0.25">
      <c r="C1123">
        <v>5385</v>
      </c>
      <c r="D1123" t="s">
        <v>1824</v>
      </c>
      <c r="E1123">
        <v>902.09</v>
      </c>
      <c r="F1123" s="2" t="str">
        <f>IFERROR(IF(VLOOKUP($A1123,'Download File'!$A:$I,9,FALSE)="Yes",VLOOKUP($A1123,'Download File'!$A:$H,8,FALSE),""),"")</f>
        <v/>
      </c>
    </row>
    <row r="1124" spans="1:6" x14ac:dyDescent="0.25">
      <c r="C1124">
        <v>5560</v>
      </c>
      <c r="D1124" t="s">
        <v>2773</v>
      </c>
      <c r="E1124">
        <v>10.9</v>
      </c>
      <c r="F1124" s="2" t="str">
        <f>IFERROR(IF(VLOOKUP($A1124,'Download File'!$A:$I,9,FALSE)="Yes",VLOOKUP($A1124,'Download File'!$A:$H,8,FALSE),""),"")</f>
        <v/>
      </c>
    </row>
    <row r="1125" spans="1:6" x14ac:dyDescent="0.25">
      <c r="A1125" s="31"/>
      <c r="B1125" s="31"/>
      <c r="C1125">
        <v>5561</v>
      </c>
      <c r="D1125" t="s">
        <v>2774</v>
      </c>
      <c r="E1125">
        <v>16.850000000000001</v>
      </c>
      <c r="F1125" s="2" t="str">
        <f>IFERROR(IF(VLOOKUP($A1125,'Download File'!$A:$I,9,FALSE)="Yes",VLOOKUP($A1125,'Download File'!$A:$H,8,FALSE),""),"")</f>
        <v/>
      </c>
    </row>
    <row r="1126" spans="1:6" x14ac:dyDescent="0.25">
      <c r="A1126" s="37" t="s">
        <v>1084</v>
      </c>
      <c r="B1126" t="s">
        <v>3047</v>
      </c>
      <c r="C1126">
        <v>3070</v>
      </c>
      <c r="D1126" t="s">
        <v>1085</v>
      </c>
      <c r="E1126">
        <v>385.59999999999997</v>
      </c>
      <c r="F1126" s="2">
        <f>IFERROR(IF(VLOOKUP($A1126,'Download File'!$A:$I,9,FALSE)="Yes",VLOOKUP($A1126,'Download File'!$A:$H,8,FALSE),""),"")</f>
        <v>0</v>
      </c>
    </row>
    <row r="1127" spans="1:6" x14ac:dyDescent="0.25">
      <c r="C1127">
        <v>5289</v>
      </c>
      <c r="D1127" t="s">
        <v>1086</v>
      </c>
      <c r="E1127">
        <v>347.74</v>
      </c>
      <c r="F1127" s="2" t="str">
        <f>IFERROR(IF(VLOOKUP($A1127,'Download File'!$A:$I,9,FALSE)="Yes",VLOOKUP($A1127,'Download File'!$A:$H,8,FALSE),""),"")</f>
        <v/>
      </c>
    </row>
    <row r="1128" spans="1:6" x14ac:dyDescent="0.25">
      <c r="A1128" s="31"/>
      <c r="B1128" s="31"/>
      <c r="C1128">
        <v>5443</v>
      </c>
      <c r="D1128" t="s">
        <v>1087</v>
      </c>
      <c r="E1128">
        <v>23.76</v>
      </c>
      <c r="F1128" s="2" t="str">
        <f>IFERROR(IF(VLOOKUP($A1128,'Download File'!$A:$I,9,FALSE)="Yes",VLOOKUP($A1128,'Download File'!$A:$H,8,FALSE),""),"")</f>
        <v/>
      </c>
    </row>
    <row r="1129" spans="1:6" x14ac:dyDescent="0.25">
      <c r="A1129" s="37" t="s">
        <v>740</v>
      </c>
      <c r="B1129" t="s">
        <v>3003</v>
      </c>
      <c r="C1129">
        <v>1776</v>
      </c>
      <c r="D1129" t="s">
        <v>741</v>
      </c>
      <c r="E1129">
        <v>33.299999999999997</v>
      </c>
      <c r="F1129" s="2">
        <f>IFERROR(IF(VLOOKUP($A1129,'Download File'!$A:$I,9,FALSE)="Yes",VLOOKUP($A1129,'Download File'!$A:$H,8,FALSE),""),"")</f>
        <v>9.9999997764825821E-3</v>
      </c>
    </row>
    <row r="1130" spans="1:6" x14ac:dyDescent="0.25">
      <c r="C1130">
        <v>2345</v>
      </c>
      <c r="D1130" t="s">
        <v>742</v>
      </c>
      <c r="E1130">
        <v>542.29999999999995</v>
      </c>
      <c r="F1130" s="2" t="str">
        <f>IFERROR(IF(VLOOKUP($A1130,'Download File'!$A:$I,9,FALSE)="Yes",VLOOKUP($A1130,'Download File'!$A:$H,8,FALSE),""),"")</f>
        <v/>
      </c>
    </row>
    <row r="1131" spans="1:6" x14ac:dyDescent="0.25">
      <c r="C1131">
        <v>2555</v>
      </c>
      <c r="D1131" t="s">
        <v>743</v>
      </c>
      <c r="E1131">
        <v>1131.1600000000001</v>
      </c>
      <c r="F1131" s="2" t="str">
        <f>IFERROR(IF(VLOOKUP($A1131,'Download File'!$A:$I,9,FALSE)="Yes",VLOOKUP($A1131,'Download File'!$A:$H,8,FALSE),""),"")</f>
        <v/>
      </c>
    </row>
    <row r="1132" spans="1:6" x14ac:dyDescent="0.25">
      <c r="C1132">
        <v>2756</v>
      </c>
      <c r="D1132" t="s">
        <v>744</v>
      </c>
      <c r="E1132">
        <v>557.1</v>
      </c>
      <c r="F1132" s="2" t="str">
        <f>IFERROR(IF(VLOOKUP($A1132,'Download File'!$A:$I,9,FALSE)="Yes",VLOOKUP($A1132,'Download File'!$A:$H,8,FALSE),""),"")</f>
        <v/>
      </c>
    </row>
    <row r="1133" spans="1:6" x14ac:dyDescent="0.25">
      <c r="C1133">
        <v>3013</v>
      </c>
      <c r="D1133" t="s">
        <v>745</v>
      </c>
      <c r="E1133">
        <v>470.81</v>
      </c>
      <c r="F1133" s="2" t="str">
        <f>IFERROR(IF(VLOOKUP($A1133,'Download File'!$A:$I,9,FALSE)="Yes",VLOOKUP($A1133,'Download File'!$A:$H,8,FALSE),""),"")</f>
        <v/>
      </c>
    </row>
    <row r="1134" spans="1:6" x14ac:dyDescent="0.25">
      <c r="C1134">
        <v>3071</v>
      </c>
      <c r="D1134" t="s">
        <v>746</v>
      </c>
      <c r="E1134">
        <v>834.58</v>
      </c>
      <c r="F1134" s="2" t="str">
        <f>IFERROR(IF(VLOOKUP($A1134,'Download File'!$A:$I,9,FALSE)="Yes",VLOOKUP($A1134,'Download File'!$A:$H,8,FALSE),""),"")</f>
        <v/>
      </c>
    </row>
    <row r="1135" spans="1:6" x14ac:dyDescent="0.25">
      <c r="A1135" s="31"/>
      <c r="B1135" s="31"/>
      <c r="C1135">
        <v>5399</v>
      </c>
      <c r="D1135" t="s">
        <v>747</v>
      </c>
      <c r="E1135">
        <v>4.0999999999999996</v>
      </c>
      <c r="F1135" s="2" t="str">
        <f>IFERROR(IF(VLOOKUP($A1135,'Download File'!$A:$I,9,FALSE)="Yes",VLOOKUP($A1135,'Download File'!$A:$H,8,FALSE),""),"")</f>
        <v/>
      </c>
    </row>
    <row r="1136" spans="1:6" x14ac:dyDescent="0.25">
      <c r="A1136" s="37" t="s">
        <v>2026</v>
      </c>
      <c r="B1136" t="s">
        <v>3185</v>
      </c>
      <c r="C1136">
        <v>2469</v>
      </c>
      <c r="D1136" t="s">
        <v>2027</v>
      </c>
      <c r="E1136">
        <v>434.7</v>
      </c>
      <c r="F1136" s="2">
        <f>IFERROR(IF(VLOOKUP($A1136,'Download File'!$A:$I,9,FALSE)="Yes",VLOOKUP($A1136,'Download File'!$A:$H,8,FALSE),""),"")</f>
        <v>1.0000000242143869E-2</v>
      </c>
    </row>
    <row r="1137" spans="1:6" x14ac:dyDescent="0.25">
      <c r="C1137">
        <v>2717</v>
      </c>
      <c r="D1137" t="s">
        <v>2028</v>
      </c>
      <c r="E1137">
        <v>602</v>
      </c>
      <c r="F1137" s="2" t="str">
        <f>IFERROR(IF(VLOOKUP($A1137,'Download File'!$A:$I,9,FALSE)="Yes",VLOOKUP($A1137,'Download File'!$A:$H,8,FALSE),""),"")</f>
        <v/>
      </c>
    </row>
    <row r="1138" spans="1:6" x14ac:dyDescent="0.25">
      <c r="C1138">
        <v>2959</v>
      </c>
      <c r="D1138" t="s">
        <v>2029</v>
      </c>
      <c r="E1138">
        <v>2104.0500000000002</v>
      </c>
      <c r="F1138" s="2" t="str">
        <f>IFERROR(IF(VLOOKUP($A1138,'Download File'!$A:$I,9,FALSE)="Yes",VLOOKUP($A1138,'Download File'!$A:$H,8,FALSE),""),"")</f>
        <v/>
      </c>
    </row>
    <row r="1139" spans="1:6" x14ac:dyDescent="0.25">
      <c r="C1139">
        <v>3313</v>
      </c>
      <c r="D1139" t="s">
        <v>2030</v>
      </c>
      <c r="E1139">
        <v>816.47</v>
      </c>
      <c r="F1139" s="2" t="str">
        <f>IFERROR(IF(VLOOKUP($A1139,'Download File'!$A:$I,9,FALSE)="Yes",VLOOKUP($A1139,'Download File'!$A:$H,8,FALSE),""),"")</f>
        <v/>
      </c>
    </row>
    <row r="1140" spans="1:6" x14ac:dyDescent="0.25">
      <c r="C1140">
        <v>4000</v>
      </c>
      <c r="D1140" t="s">
        <v>2031</v>
      </c>
      <c r="E1140">
        <v>573.9</v>
      </c>
      <c r="F1140" s="2" t="str">
        <f>IFERROR(IF(VLOOKUP($A1140,'Download File'!$A:$I,9,FALSE)="Yes",VLOOKUP($A1140,'Download File'!$A:$H,8,FALSE),""),"")</f>
        <v/>
      </c>
    </row>
    <row r="1141" spans="1:6" x14ac:dyDescent="0.25">
      <c r="C1141">
        <v>4497</v>
      </c>
      <c r="D1141" t="s">
        <v>52</v>
      </c>
      <c r="E1141">
        <v>590</v>
      </c>
      <c r="F1141" s="2" t="str">
        <f>IFERROR(IF(VLOOKUP($A1141,'Download File'!$A:$I,9,FALSE)="Yes",VLOOKUP($A1141,'Download File'!$A:$H,8,FALSE),""),"")</f>
        <v/>
      </c>
    </row>
    <row r="1142" spans="1:6" x14ac:dyDescent="0.25">
      <c r="C1142">
        <v>5049</v>
      </c>
      <c r="D1142" t="s">
        <v>2032</v>
      </c>
      <c r="E1142">
        <v>589.67999999999995</v>
      </c>
      <c r="F1142" s="2" t="str">
        <f>IFERROR(IF(VLOOKUP($A1142,'Download File'!$A:$I,9,FALSE)="Yes",VLOOKUP($A1142,'Download File'!$A:$H,8,FALSE),""),"")</f>
        <v/>
      </c>
    </row>
    <row r="1143" spans="1:6" x14ac:dyDescent="0.25">
      <c r="A1143" s="31"/>
      <c r="B1143" s="31"/>
      <c r="C1143">
        <v>5137</v>
      </c>
      <c r="D1143" t="s">
        <v>2033</v>
      </c>
      <c r="E1143">
        <v>412.2</v>
      </c>
      <c r="F1143" s="2" t="str">
        <f>IFERROR(IF(VLOOKUP($A1143,'Download File'!$A:$I,9,FALSE)="Yes",VLOOKUP($A1143,'Download File'!$A:$H,8,FALSE),""),"")</f>
        <v/>
      </c>
    </row>
    <row r="1144" spans="1:6" x14ac:dyDescent="0.25">
      <c r="A1144" s="37" t="s">
        <v>2121</v>
      </c>
      <c r="B1144" t="s">
        <v>3196</v>
      </c>
      <c r="C1144">
        <v>1508</v>
      </c>
      <c r="D1144" t="s">
        <v>2122</v>
      </c>
      <c r="E1144">
        <v>235.9</v>
      </c>
      <c r="F1144" s="2">
        <f>IFERROR(IF(VLOOKUP($A1144,'Download File'!$A:$I,9,FALSE)="Yes",VLOOKUP($A1144,'Download File'!$A:$H,8,FALSE),""),"")</f>
        <v>-1.0000000009313226E-2</v>
      </c>
    </row>
    <row r="1145" spans="1:6" x14ac:dyDescent="0.25">
      <c r="C1145">
        <v>2264</v>
      </c>
      <c r="D1145" t="s">
        <v>2123</v>
      </c>
      <c r="E1145">
        <v>767.88</v>
      </c>
      <c r="F1145" s="2" t="str">
        <f>IFERROR(IF(VLOOKUP($A1145,'Download File'!$A:$I,9,FALSE)="Yes",VLOOKUP($A1145,'Download File'!$A:$H,8,FALSE),""),"")</f>
        <v/>
      </c>
    </row>
    <row r="1146" spans="1:6" x14ac:dyDescent="0.25">
      <c r="C1146">
        <v>2608</v>
      </c>
      <c r="D1146" t="s">
        <v>575</v>
      </c>
      <c r="E1146">
        <v>342.8</v>
      </c>
      <c r="F1146" s="2" t="str">
        <f>IFERROR(IF(VLOOKUP($A1146,'Download File'!$A:$I,9,FALSE)="Yes",VLOOKUP($A1146,'Download File'!$A:$H,8,FALSE),""),"")</f>
        <v/>
      </c>
    </row>
    <row r="1147" spans="1:6" x14ac:dyDescent="0.25">
      <c r="C1147">
        <v>2635</v>
      </c>
      <c r="D1147" t="s">
        <v>897</v>
      </c>
      <c r="E1147">
        <v>277.94</v>
      </c>
      <c r="F1147" s="2" t="str">
        <f>IFERROR(IF(VLOOKUP($A1147,'Download File'!$A:$I,9,FALSE)="Yes",VLOOKUP($A1147,'Download File'!$A:$H,8,FALSE),""),"")</f>
        <v/>
      </c>
    </row>
    <row r="1148" spans="1:6" x14ac:dyDescent="0.25">
      <c r="C1148">
        <v>2900</v>
      </c>
      <c r="D1148" t="s">
        <v>2124</v>
      </c>
      <c r="E1148">
        <v>939.54000000000008</v>
      </c>
      <c r="F1148" s="2" t="str">
        <f>IFERROR(IF(VLOOKUP($A1148,'Download File'!$A:$I,9,FALSE)="Yes",VLOOKUP($A1148,'Download File'!$A:$H,8,FALSE),""),"")</f>
        <v/>
      </c>
    </row>
    <row r="1149" spans="1:6" x14ac:dyDescent="0.25">
      <c r="C1149">
        <v>4106</v>
      </c>
      <c r="D1149" t="s">
        <v>2125</v>
      </c>
      <c r="E1149">
        <v>402.9</v>
      </c>
      <c r="F1149" s="2" t="str">
        <f>IFERROR(IF(VLOOKUP($A1149,'Download File'!$A:$I,9,FALSE)="Yes",VLOOKUP($A1149,'Download File'!$A:$H,8,FALSE),""),"")</f>
        <v/>
      </c>
    </row>
    <row r="1150" spans="1:6" x14ac:dyDescent="0.25">
      <c r="A1150" s="31"/>
      <c r="B1150" s="31"/>
      <c r="C1150">
        <v>4588</v>
      </c>
      <c r="D1150" t="s">
        <v>2126</v>
      </c>
      <c r="E1150">
        <v>460.5</v>
      </c>
      <c r="F1150" s="2" t="str">
        <f>IFERROR(IF(VLOOKUP($A1150,'Download File'!$A:$I,9,FALSE)="Yes",VLOOKUP($A1150,'Download File'!$A:$H,8,FALSE),""),"")</f>
        <v/>
      </c>
    </row>
    <row r="1151" spans="1:6" x14ac:dyDescent="0.25">
      <c r="A1151" s="37" t="s">
        <v>778</v>
      </c>
      <c r="B1151" t="s">
        <v>3011</v>
      </c>
      <c r="C1151">
        <v>2718</v>
      </c>
      <c r="D1151" t="s">
        <v>779</v>
      </c>
      <c r="E1151">
        <v>253.9</v>
      </c>
      <c r="F1151" s="2">
        <f>IFERROR(IF(VLOOKUP($A1151,'Download File'!$A:$I,9,FALSE)="Yes",VLOOKUP($A1151,'Download File'!$A:$H,8,FALSE),""),"")</f>
        <v>-9.9999999511055648E-3</v>
      </c>
    </row>
    <row r="1152" spans="1:6" x14ac:dyDescent="0.25">
      <c r="C1152">
        <v>3072</v>
      </c>
      <c r="D1152" t="s">
        <v>780</v>
      </c>
      <c r="E1152">
        <v>262.2</v>
      </c>
      <c r="F1152" s="2" t="str">
        <f>IFERROR(IF(VLOOKUP($A1152,'Download File'!$A:$I,9,FALSE)="Yes",VLOOKUP($A1152,'Download File'!$A:$H,8,FALSE),""),"")</f>
        <v/>
      </c>
    </row>
    <row r="1153" spans="1:6" x14ac:dyDescent="0.25">
      <c r="C1153">
        <v>3073</v>
      </c>
      <c r="D1153" t="s">
        <v>781</v>
      </c>
      <c r="E1153">
        <v>197.8</v>
      </c>
      <c r="F1153" s="2" t="str">
        <f>IFERROR(IF(VLOOKUP($A1153,'Download File'!$A:$I,9,FALSE)="Yes",VLOOKUP($A1153,'Download File'!$A:$H,8,FALSE),""),"")</f>
        <v/>
      </c>
    </row>
    <row r="1154" spans="1:6" x14ac:dyDescent="0.25">
      <c r="A1154" s="31"/>
      <c r="B1154" s="31"/>
      <c r="C1154">
        <v>4559</v>
      </c>
      <c r="D1154" t="s">
        <v>782</v>
      </c>
      <c r="E1154">
        <v>367.97</v>
      </c>
      <c r="F1154" s="2" t="str">
        <f>IFERROR(IF(VLOOKUP($A1154,'Download File'!$A:$I,9,FALSE)="Yes",VLOOKUP($A1154,'Download File'!$A:$H,8,FALSE),""),"")</f>
        <v/>
      </c>
    </row>
    <row r="1155" spans="1:6" x14ac:dyDescent="0.25">
      <c r="A1155" s="37" t="s">
        <v>749</v>
      </c>
      <c r="B1155" t="s">
        <v>3004</v>
      </c>
      <c r="C1155">
        <v>2531</v>
      </c>
      <c r="D1155" t="s">
        <v>750</v>
      </c>
      <c r="E1155">
        <v>424.7</v>
      </c>
      <c r="F1155" s="2">
        <f>IFERROR(IF(VLOOKUP($A1155,'Download File'!$A:$I,9,FALSE)="Yes",VLOOKUP($A1155,'Download File'!$A:$H,8,FALSE),""),"")</f>
        <v>1.0000000067520887E-2</v>
      </c>
    </row>
    <row r="1156" spans="1:6" x14ac:dyDescent="0.25">
      <c r="C1156">
        <v>3314</v>
      </c>
      <c r="D1156" t="s">
        <v>751</v>
      </c>
      <c r="E1156">
        <v>405.92999999999995</v>
      </c>
      <c r="F1156" s="2" t="str">
        <f>IFERROR(IF(VLOOKUP($A1156,'Download File'!$A:$I,9,FALSE)="Yes",VLOOKUP($A1156,'Download File'!$A:$H,8,FALSE),""),"")</f>
        <v/>
      </c>
    </row>
    <row r="1157" spans="1:6" x14ac:dyDescent="0.25">
      <c r="A1157" s="31"/>
      <c r="B1157" s="31"/>
      <c r="C1157">
        <v>4535</v>
      </c>
      <c r="D1157" t="s">
        <v>752</v>
      </c>
      <c r="E1157">
        <v>532.9</v>
      </c>
      <c r="F1157" s="2" t="str">
        <f>IFERROR(IF(VLOOKUP($A1157,'Download File'!$A:$I,9,FALSE)="Yes",VLOOKUP($A1157,'Download File'!$A:$H,8,FALSE),""),"")</f>
        <v/>
      </c>
    </row>
    <row r="1158" spans="1:6" x14ac:dyDescent="0.25">
      <c r="A1158" s="37" t="s">
        <v>2382</v>
      </c>
      <c r="B1158" t="s">
        <v>3235</v>
      </c>
      <c r="C1158">
        <v>2240</v>
      </c>
      <c r="D1158" t="s">
        <v>2383</v>
      </c>
      <c r="E1158">
        <v>440.65999999999997</v>
      </c>
      <c r="F1158" s="2">
        <f>IFERROR(IF(VLOOKUP($A1158,'Download File'!$A:$I,9,FALSE)="Yes",VLOOKUP($A1158,'Download File'!$A:$H,8,FALSE),""),"")</f>
        <v>1.0000000009313226E-2</v>
      </c>
    </row>
    <row r="1159" spans="1:6" x14ac:dyDescent="0.25">
      <c r="C1159">
        <v>2783</v>
      </c>
      <c r="D1159" t="s">
        <v>2384</v>
      </c>
      <c r="E1159">
        <v>317.43</v>
      </c>
      <c r="F1159" s="2" t="str">
        <f>IFERROR(IF(VLOOKUP($A1159,'Download File'!$A:$I,9,FALSE)="Yes",VLOOKUP($A1159,'Download File'!$A:$H,8,FALSE),""),"")</f>
        <v/>
      </c>
    </row>
    <row r="1160" spans="1:6" x14ac:dyDescent="0.25">
      <c r="C1160">
        <v>4221</v>
      </c>
      <c r="D1160" t="s">
        <v>2385</v>
      </c>
      <c r="E1160">
        <v>265</v>
      </c>
      <c r="F1160" s="2" t="str">
        <f>IFERROR(IF(VLOOKUP($A1160,'Download File'!$A:$I,9,FALSE)="Yes",VLOOKUP($A1160,'Download File'!$A:$H,8,FALSE),""),"")</f>
        <v/>
      </c>
    </row>
    <row r="1161" spans="1:6" x14ac:dyDescent="0.25">
      <c r="A1161" s="31"/>
      <c r="B1161" s="31"/>
      <c r="C1161">
        <v>4481</v>
      </c>
      <c r="D1161" t="s">
        <v>2386</v>
      </c>
      <c r="E1161">
        <v>313.18</v>
      </c>
      <c r="F1161" s="2" t="str">
        <f>IFERROR(IF(VLOOKUP($A1161,'Download File'!$A:$I,9,FALSE)="Yes",VLOOKUP($A1161,'Download File'!$A:$H,8,FALSE),""),"")</f>
        <v/>
      </c>
    </row>
    <row r="1162" spans="1:6" x14ac:dyDescent="0.25">
      <c r="A1162" s="37" t="s">
        <v>2231</v>
      </c>
      <c r="B1162" t="s">
        <v>3212</v>
      </c>
      <c r="C1162">
        <v>2131</v>
      </c>
      <c r="D1162" t="s">
        <v>2232</v>
      </c>
      <c r="E1162">
        <v>699.21</v>
      </c>
      <c r="F1162" s="2">
        <f>IFERROR(IF(VLOOKUP($A1162,'Download File'!$A:$I,9,FALSE)="Yes",VLOOKUP($A1162,'Download File'!$A:$H,8,FALSE),""),"")</f>
        <v>108.34000000020023</v>
      </c>
    </row>
    <row r="1163" spans="1:6" x14ac:dyDescent="0.25">
      <c r="C1163">
        <v>2757</v>
      </c>
      <c r="D1163" t="s">
        <v>2233</v>
      </c>
      <c r="E1163">
        <v>308.5</v>
      </c>
      <c r="F1163" s="2" t="str">
        <f>IFERROR(IF(VLOOKUP($A1163,'Download File'!$A:$I,9,FALSE)="Yes",VLOOKUP($A1163,'Download File'!$A:$H,8,FALSE),""),"")</f>
        <v/>
      </c>
    </row>
    <row r="1164" spans="1:6" x14ac:dyDescent="0.25">
      <c r="C1164">
        <v>3141</v>
      </c>
      <c r="D1164" t="s">
        <v>2234</v>
      </c>
      <c r="E1164">
        <v>835.99</v>
      </c>
      <c r="F1164" s="2" t="str">
        <f>IFERROR(IF(VLOOKUP($A1164,'Download File'!$A:$I,9,FALSE)="Yes",VLOOKUP($A1164,'Download File'!$A:$H,8,FALSE),""),"")</f>
        <v/>
      </c>
    </row>
    <row r="1165" spans="1:6" x14ac:dyDescent="0.25">
      <c r="C1165">
        <v>4022</v>
      </c>
      <c r="D1165" t="s">
        <v>2235</v>
      </c>
      <c r="E1165">
        <v>70.92</v>
      </c>
      <c r="F1165" s="2" t="str">
        <f>IFERROR(IF(VLOOKUP($A1165,'Download File'!$A:$I,9,FALSE)="Yes",VLOOKUP($A1165,'Download File'!$A:$H,8,FALSE),""),"")</f>
        <v/>
      </c>
    </row>
    <row r="1166" spans="1:6" x14ac:dyDescent="0.25">
      <c r="C1166">
        <v>4518</v>
      </c>
      <c r="D1166" t="s">
        <v>292</v>
      </c>
      <c r="E1166">
        <v>381.9</v>
      </c>
      <c r="F1166" s="2" t="str">
        <f>IFERROR(IF(VLOOKUP($A1166,'Download File'!$A:$I,9,FALSE)="Yes",VLOOKUP($A1166,'Download File'!$A:$H,8,FALSE),""),"")</f>
        <v/>
      </c>
    </row>
    <row r="1167" spans="1:6" x14ac:dyDescent="0.25">
      <c r="C1167">
        <v>5543</v>
      </c>
      <c r="D1167" t="s">
        <v>2851</v>
      </c>
      <c r="E1167">
        <v>382.6</v>
      </c>
      <c r="F1167" s="2" t="str">
        <f>IFERROR(IF(VLOOKUP($A1167,'Download File'!$A:$I,9,FALSE)="Yes",VLOOKUP($A1167,'Download File'!$A:$H,8,FALSE),""),"")</f>
        <v/>
      </c>
    </row>
    <row r="1168" spans="1:6" x14ac:dyDescent="0.25">
      <c r="C1168">
        <v>5544</v>
      </c>
      <c r="D1168" t="s">
        <v>2619</v>
      </c>
      <c r="E1168">
        <v>379</v>
      </c>
      <c r="F1168" s="2" t="str">
        <f>IFERROR(IF(VLOOKUP($A1168,'Download File'!$A:$I,9,FALSE)="Yes",VLOOKUP($A1168,'Download File'!$A:$H,8,FALSE),""),"")</f>
        <v/>
      </c>
    </row>
    <row r="1169" spans="1:6" x14ac:dyDescent="0.25">
      <c r="C1169">
        <v>5723</v>
      </c>
      <c r="D1169" t="s">
        <v>3301</v>
      </c>
      <c r="E1169">
        <v>4.17</v>
      </c>
      <c r="F1169" s="2" t="str">
        <f>IFERROR(IF(VLOOKUP($A1169,'Download File'!$A:$I,9,FALSE)="Yes",VLOOKUP($A1169,'Download File'!$A:$H,8,FALSE),""),"")</f>
        <v/>
      </c>
    </row>
    <row r="1170" spans="1:6" x14ac:dyDescent="0.25">
      <c r="C1170">
        <v>5724</v>
      </c>
      <c r="D1170" t="s">
        <v>3299</v>
      </c>
      <c r="E1170">
        <v>11</v>
      </c>
      <c r="F1170" s="2" t="str">
        <f>IFERROR(IF(VLOOKUP($A1170,'Download File'!$A:$I,9,FALSE)="Yes",VLOOKUP($A1170,'Download File'!$A:$H,8,FALSE),""),"")</f>
        <v/>
      </c>
    </row>
    <row r="1171" spans="1:6" x14ac:dyDescent="0.25">
      <c r="A1171" s="31"/>
      <c r="B1171" s="31"/>
      <c r="C1171">
        <v>5725</v>
      </c>
      <c r="D1171" t="s">
        <v>3300</v>
      </c>
      <c r="E1171">
        <v>41.5</v>
      </c>
      <c r="F1171" s="2" t="str">
        <f>IFERROR(IF(VLOOKUP($A1171,'Download File'!$A:$I,9,FALSE)="Yes",VLOOKUP($A1171,'Download File'!$A:$H,8,FALSE),""),"")</f>
        <v/>
      </c>
    </row>
    <row r="1172" spans="1:6" x14ac:dyDescent="0.25">
      <c r="A1172" s="37" t="s">
        <v>2288</v>
      </c>
      <c r="B1172" t="s">
        <v>3220</v>
      </c>
      <c r="C1172">
        <v>2505</v>
      </c>
      <c r="D1172" t="s">
        <v>2289</v>
      </c>
      <c r="E1172">
        <v>438.94</v>
      </c>
      <c r="F1172" s="2">
        <f>IFERROR(IF(VLOOKUP($A1172,'Download File'!$A:$I,9,FALSE)="Yes",VLOOKUP($A1172,'Download File'!$A:$H,8,FALSE),""),"")</f>
        <v>108.30999999982305</v>
      </c>
    </row>
    <row r="1173" spans="1:6" x14ac:dyDescent="0.25">
      <c r="C1173">
        <v>2758</v>
      </c>
      <c r="D1173" t="s">
        <v>2290</v>
      </c>
      <c r="E1173">
        <v>246.2</v>
      </c>
      <c r="F1173" s="2" t="str">
        <f>IFERROR(IF(VLOOKUP($A1173,'Download File'!$A:$I,9,FALSE)="Yes",VLOOKUP($A1173,'Download File'!$A:$H,8,FALSE),""),"")</f>
        <v/>
      </c>
    </row>
    <row r="1174" spans="1:6" x14ac:dyDescent="0.25">
      <c r="C1174">
        <v>2822</v>
      </c>
      <c r="D1174" t="s">
        <v>2291</v>
      </c>
      <c r="E1174">
        <v>379.16</v>
      </c>
      <c r="F1174" s="2" t="str">
        <f>IFERROR(IF(VLOOKUP($A1174,'Download File'!$A:$I,9,FALSE)="Yes",VLOOKUP($A1174,'Download File'!$A:$H,8,FALSE),""),"")</f>
        <v/>
      </c>
    </row>
    <row r="1175" spans="1:6" x14ac:dyDescent="0.25">
      <c r="C1175">
        <v>3207</v>
      </c>
      <c r="D1175" t="s">
        <v>2292</v>
      </c>
      <c r="E1175">
        <v>499.82</v>
      </c>
      <c r="F1175" s="2" t="str">
        <f>IFERROR(IF(VLOOKUP($A1175,'Download File'!$A:$I,9,FALSE)="Yes",VLOOKUP($A1175,'Download File'!$A:$H,8,FALSE),""),"")</f>
        <v/>
      </c>
    </row>
    <row r="1176" spans="1:6" x14ac:dyDescent="0.25">
      <c r="C1176">
        <v>4040</v>
      </c>
      <c r="D1176" t="s">
        <v>2294</v>
      </c>
      <c r="E1176">
        <v>1160.8399999999999</v>
      </c>
      <c r="F1176" s="2" t="str">
        <f>IFERROR(IF(VLOOKUP($A1176,'Download File'!$A:$I,9,FALSE)="Yes",VLOOKUP($A1176,'Download File'!$A:$H,8,FALSE),""),"")</f>
        <v/>
      </c>
    </row>
    <row r="1177" spans="1:6" x14ac:dyDescent="0.25">
      <c r="C1177">
        <v>5504</v>
      </c>
      <c r="D1177" t="s">
        <v>2295</v>
      </c>
      <c r="E1177">
        <v>27.4</v>
      </c>
      <c r="F1177" s="2" t="str">
        <f>IFERROR(IF(VLOOKUP($A1177,'Download File'!$A:$I,9,FALSE)="Yes",VLOOKUP($A1177,'Download File'!$A:$H,8,FALSE),""),"")</f>
        <v/>
      </c>
    </row>
    <row r="1178" spans="1:6" x14ac:dyDescent="0.25">
      <c r="C1178">
        <v>5540</v>
      </c>
      <c r="D1178" t="s">
        <v>2781</v>
      </c>
      <c r="E1178">
        <v>17.2</v>
      </c>
      <c r="F1178" s="2" t="str">
        <f>IFERROR(IF(VLOOKUP($A1178,'Download File'!$A:$I,9,FALSE)="Yes",VLOOKUP($A1178,'Download File'!$A:$H,8,FALSE),""),"")</f>
        <v/>
      </c>
    </row>
    <row r="1179" spans="1:6" x14ac:dyDescent="0.25">
      <c r="A1179" s="31"/>
      <c r="B1179" s="31"/>
      <c r="C1179">
        <v>5699</v>
      </c>
      <c r="D1179" t="s">
        <v>2913</v>
      </c>
      <c r="E1179">
        <v>185.7</v>
      </c>
      <c r="F1179" s="2" t="str">
        <f>IFERROR(IF(VLOOKUP($A1179,'Download File'!$A:$I,9,FALSE)="Yes",VLOOKUP($A1179,'Download File'!$A:$H,8,FALSE),""),"")</f>
        <v/>
      </c>
    </row>
    <row r="1180" spans="1:6" x14ac:dyDescent="0.25">
      <c r="A1180" s="37" t="s">
        <v>1203</v>
      </c>
      <c r="B1180" t="s">
        <v>3065</v>
      </c>
      <c r="C1180">
        <v>2389</v>
      </c>
      <c r="D1180" t="s">
        <v>1204</v>
      </c>
      <c r="E1180" s="37">
        <v>126.7</v>
      </c>
      <c r="F1180" s="2">
        <f>IFERROR(IF(VLOOKUP($A1180,'Download File'!$A:$I,9,FALSE)="Yes",VLOOKUP($A1180,'Download File'!$A:$H,8,FALSE),""),"")</f>
        <v>0</v>
      </c>
    </row>
    <row r="1181" spans="1:6" x14ac:dyDescent="0.25">
      <c r="C1181">
        <v>2506</v>
      </c>
      <c r="D1181" t="s">
        <v>1205</v>
      </c>
      <c r="E1181">
        <v>467.1</v>
      </c>
    </row>
    <row r="1182" spans="1:6" x14ac:dyDescent="0.25">
      <c r="A1182" s="31"/>
      <c r="B1182" s="31"/>
      <c r="C1182">
        <v>2532</v>
      </c>
      <c r="D1182" t="s">
        <v>1206</v>
      </c>
      <c r="E1182" s="31">
        <v>276.8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Z2698"/>
  <sheetViews>
    <sheetView workbookViewId="0">
      <pane xSplit="4" ySplit="2" topLeftCell="E3" activePane="bottomRight" state="frozen"/>
      <selection activeCell="G372" sqref="G372"/>
      <selection pane="topRight" activeCell="G372" sqref="G372"/>
      <selection pane="bottomLeft" activeCell="G372" sqref="G372"/>
      <selection pane="bottomRight"/>
    </sheetView>
  </sheetViews>
  <sheetFormatPr defaultRowHeight="15" x14ac:dyDescent="0.25"/>
  <cols>
    <col min="1" max="1" width="10.42578125" customWidth="1"/>
    <col min="2" max="2" width="54.28515625" bestFit="1" customWidth="1"/>
    <col min="3" max="3" width="11.42578125" bestFit="1" customWidth="1"/>
    <col min="4" max="4" width="35.140625" customWidth="1"/>
    <col min="5" max="5" width="20" style="4" bestFit="1" customWidth="1"/>
    <col min="6" max="6" width="12.5703125" style="4" customWidth="1"/>
    <col min="7" max="7" width="13" style="5" customWidth="1"/>
    <col min="8" max="9" width="9.140625" customWidth="1"/>
    <col min="10" max="10" width="10.7109375" customWidth="1"/>
    <col min="11" max="11" width="9.140625" customWidth="1"/>
    <col min="12" max="12" width="10.140625" customWidth="1"/>
    <col min="13" max="13" width="9.140625" customWidth="1"/>
    <col min="14" max="14" width="12.5703125" customWidth="1"/>
    <col min="15" max="15" width="17.42578125" customWidth="1"/>
    <col min="16" max="18" width="9.140625" customWidth="1"/>
    <col min="19" max="19" width="9.85546875" customWidth="1"/>
    <col min="20" max="20" width="16" customWidth="1"/>
    <col min="21" max="22" width="9.140625" customWidth="1"/>
    <col min="23" max="23" width="12.5703125" customWidth="1"/>
    <col min="25" max="25" width="10.5703125" customWidth="1"/>
    <col min="26" max="26" width="14.140625" style="185" bestFit="1" customWidth="1"/>
    <col min="27" max="27" width="12.7109375" customWidth="1"/>
  </cols>
  <sheetData>
    <row r="1" spans="1:26" x14ac:dyDescent="0.25">
      <c r="A1" s="21"/>
      <c r="B1" s="191"/>
      <c r="C1" s="21">
        <v>1</v>
      </c>
      <c r="D1" s="21">
        <f>C1+1</f>
        <v>2</v>
      </c>
      <c r="E1" s="21">
        <f t="shared" ref="E1:Y1" si="0">D1+1</f>
        <v>3</v>
      </c>
      <c r="F1" s="21">
        <f t="shared" si="0"/>
        <v>4</v>
      </c>
      <c r="G1" s="21">
        <f t="shared" si="0"/>
        <v>5</v>
      </c>
      <c r="H1" s="21">
        <f t="shared" si="0"/>
        <v>6</v>
      </c>
      <c r="I1" s="21">
        <f t="shared" si="0"/>
        <v>7</v>
      </c>
      <c r="J1" s="21">
        <f t="shared" si="0"/>
        <v>8</v>
      </c>
      <c r="K1" s="21">
        <f t="shared" si="0"/>
        <v>9</v>
      </c>
      <c r="L1" s="21">
        <f t="shared" si="0"/>
        <v>10</v>
      </c>
      <c r="M1" s="21">
        <f t="shared" si="0"/>
        <v>11</v>
      </c>
      <c r="N1" s="21">
        <f t="shared" si="0"/>
        <v>12</v>
      </c>
      <c r="O1" s="21">
        <f t="shared" si="0"/>
        <v>13</v>
      </c>
      <c r="P1" s="21">
        <f t="shared" si="0"/>
        <v>14</v>
      </c>
      <c r="Q1" s="21">
        <f t="shared" si="0"/>
        <v>15</v>
      </c>
      <c r="R1" s="21">
        <f t="shared" si="0"/>
        <v>16</v>
      </c>
      <c r="S1" s="21">
        <f t="shared" si="0"/>
        <v>17</v>
      </c>
      <c r="T1" s="21">
        <f t="shared" si="0"/>
        <v>18</v>
      </c>
      <c r="U1" s="21">
        <f t="shared" si="0"/>
        <v>19</v>
      </c>
      <c r="V1" s="21">
        <f t="shared" si="0"/>
        <v>20</v>
      </c>
      <c r="W1" s="21">
        <f t="shared" si="0"/>
        <v>21</v>
      </c>
      <c r="X1" s="21">
        <f t="shared" si="0"/>
        <v>22</v>
      </c>
      <c r="Y1" s="21">
        <f t="shared" si="0"/>
        <v>23</v>
      </c>
      <c r="Z1" s="183"/>
    </row>
    <row r="2" spans="1:26" s="16" customFormat="1" ht="60" x14ac:dyDescent="0.25">
      <c r="A2" s="6" t="s">
        <v>2414</v>
      </c>
      <c r="B2" s="7" t="s">
        <v>2415</v>
      </c>
      <c r="C2" s="6" t="s">
        <v>2416</v>
      </c>
      <c r="D2" s="6" t="s">
        <v>2417</v>
      </c>
      <c r="E2" s="8" t="s">
        <v>2418</v>
      </c>
      <c r="F2" s="24" t="s">
        <v>2648</v>
      </c>
      <c r="G2" s="9" t="s">
        <v>3441</v>
      </c>
      <c r="H2" s="95" t="s">
        <v>3442</v>
      </c>
      <c r="I2" s="95" t="s">
        <v>3443</v>
      </c>
      <c r="J2" s="11" t="s">
        <v>2419</v>
      </c>
      <c r="K2" s="12" t="s">
        <v>2420</v>
      </c>
      <c r="L2" s="10" t="s">
        <v>2421</v>
      </c>
      <c r="M2" s="10" t="s">
        <v>2422</v>
      </c>
      <c r="N2" s="13" t="s">
        <v>2423</v>
      </c>
      <c r="O2" s="13" t="s">
        <v>2424</v>
      </c>
      <c r="P2" s="14" t="s">
        <v>2425</v>
      </c>
      <c r="Q2" s="14" t="s">
        <v>2426</v>
      </c>
      <c r="R2" s="14" t="s">
        <v>2427</v>
      </c>
      <c r="S2" s="13" t="s">
        <v>2428</v>
      </c>
      <c r="T2" s="15" t="s">
        <v>2429</v>
      </c>
      <c r="U2" s="15" t="s">
        <v>2430</v>
      </c>
      <c r="V2" s="15" t="s">
        <v>2431</v>
      </c>
      <c r="W2" s="14" t="s">
        <v>2432</v>
      </c>
      <c r="X2" s="16" t="s">
        <v>2705</v>
      </c>
      <c r="Y2" s="16" t="s">
        <v>2706</v>
      </c>
      <c r="Z2" s="184" t="s">
        <v>2416</v>
      </c>
    </row>
    <row r="3" spans="1:26" s="18" customFormat="1" x14ac:dyDescent="0.25">
      <c r="A3" s="136" t="s">
        <v>4</v>
      </c>
      <c r="B3" s="166" t="s">
        <v>3</v>
      </c>
      <c r="C3" s="167">
        <v>2834</v>
      </c>
      <c r="D3" s="166" t="s">
        <v>8</v>
      </c>
      <c r="E3" s="146" t="str">
        <f>VLOOKUP($C3,'2023-24 School Level AAFTE'!$C:$N,9,FALSE)</f>
        <v>Yes</v>
      </c>
      <c r="F3" s="94" t="str">
        <f>IFERROR(VLOOKUP(C3,'2023-24 School Level AAFTE'!$C:$N,11,FALSE),"")</f>
        <v>Yes</v>
      </c>
      <c r="G3" s="20">
        <f>IFERROR(VLOOKUP(C3,'2023-24 School Level AAFTE'!$C:$N,8,FALSE),0)</f>
        <v>304.99</v>
      </c>
      <c r="H3" s="99">
        <f>VLOOKUP($A3,'District Data'!$A:$F,3,FALSE)</f>
        <v>1</v>
      </c>
      <c r="I3" s="99">
        <f>VLOOKUP($A3,'District Data'!$A:$F,4,FALSE)</f>
        <v>1</v>
      </c>
      <c r="J3" s="100">
        <f>IF(AND(F3="yes",E3= "yes"), G3,0)</f>
        <v>304.99</v>
      </c>
      <c r="K3" s="101">
        <f t="shared" ref="K3:K66" si="1">ROUND(((J3*1.1*36)/15)/900,3)</f>
        <v>0.89500000000000002</v>
      </c>
      <c r="L3" s="102">
        <f>'District Data'!E$2</f>
        <v>72728</v>
      </c>
      <c r="M3" s="102">
        <f>'District Data'!F$2</f>
        <v>78209</v>
      </c>
      <c r="N3" s="33">
        <f t="shared" ref="N3:N66" si="2">ROUND(H3*L3*$K3,2)</f>
        <v>65091.56</v>
      </c>
      <c r="O3" s="33">
        <f t="shared" ref="O3:O66" si="3">ROUND(I3*M3*$K3-N3,2)</f>
        <v>4905.5</v>
      </c>
      <c r="P3" s="33">
        <f>ROUND(1178*12*1.02,2)</f>
        <v>14418.72</v>
      </c>
      <c r="Q3" s="103">
        <v>0.18149999999999999</v>
      </c>
      <c r="R3" s="103">
        <v>0.17510000000000001</v>
      </c>
      <c r="S3" s="33">
        <f t="shared" ref="S3:S66" si="4">ROUND(N3*Q3+O3*R3+K3*P3,2)</f>
        <v>25577.83</v>
      </c>
      <c r="T3" s="33">
        <f>ROUND(($M3*$I3*$K3/180*3),2)</f>
        <v>1166.6199999999999</v>
      </c>
      <c r="U3" s="33">
        <f t="shared" ref="U3:U66" si="5">ROUND(T3*R3,2)</f>
        <v>204.28</v>
      </c>
      <c r="V3" s="33">
        <f t="shared" ref="V3:V66" si="6">SUM(T3:U3)</f>
        <v>1370.8999999999999</v>
      </c>
      <c r="W3" s="33">
        <f t="shared" ref="W3:W66" si="7">SUM(S3,N3:O3,V3)</f>
        <v>96945.79</v>
      </c>
      <c r="X3" s="33" t="str">
        <f>IFERROR(VLOOKUP(C3,'Adj to Match Apport'!$C:$F,4,FALSE),0)</f>
        <v/>
      </c>
      <c r="Y3" s="33">
        <f>SUM(X3,W3)</f>
        <v>96945.79</v>
      </c>
      <c r="Z3" s="184">
        <f>VLOOKUP(C3, '2023-24 School Level AAFTE'!$C$4:$C$2454, 1, 0)</f>
        <v>2834</v>
      </c>
    </row>
    <row r="4" spans="1:26" s="18" customFormat="1" x14ac:dyDescent="0.25">
      <c r="A4" s="136" t="s">
        <v>4</v>
      </c>
      <c r="B4" s="166" t="s">
        <v>3</v>
      </c>
      <c r="C4" s="167">
        <v>3216</v>
      </c>
      <c r="D4" s="166" t="s">
        <v>10</v>
      </c>
      <c r="E4" s="146" t="str">
        <f>VLOOKUP($C4,'2023-24 School Level AAFTE'!$C:$N,9,FALSE)</f>
        <v>Yes</v>
      </c>
      <c r="F4" s="94" t="str">
        <f>IFERROR(VLOOKUP(C4,'2023-24 School Level AAFTE'!$C:$N,11,FALSE),"")</f>
        <v>Yes</v>
      </c>
      <c r="G4" s="20">
        <f>IFERROR(VLOOKUP(C4,'2023-24 School Level AAFTE'!$C:$N,8,FALSE),0)</f>
        <v>120.1</v>
      </c>
      <c r="H4" s="99">
        <f>VLOOKUP($A4,'District Data'!$A:$F,3,FALSE)</f>
        <v>1</v>
      </c>
      <c r="I4" s="99">
        <f>VLOOKUP($A4,'District Data'!$A:$F,4,FALSE)</f>
        <v>1</v>
      </c>
      <c r="J4" s="100">
        <f t="shared" ref="J4:J66" si="8">IF(AND(F4="yes",E4= "yes"), G4,0)</f>
        <v>120.1</v>
      </c>
      <c r="K4" s="101">
        <f t="shared" si="1"/>
        <v>0.35199999999999998</v>
      </c>
      <c r="L4" s="102">
        <f>'District Data'!E$2</f>
        <v>72728</v>
      </c>
      <c r="M4" s="102">
        <f>'District Data'!F$2</f>
        <v>78209</v>
      </c>
      <c r="N4" s="33">
        <f t="shared" si="2"/>
        <v>25600.26</v>
      </c>
      <c r="O4" s="33">
        <f t="shared" si="3"/>
        <v>1929.31</v>
      </c>
      <c r="P4" s="33">
        <f t="shared" ref="P4:P67" si="9">ROUND(1178*12*1.02,2)</f>
        <v>14418.72</v>
      </c>
      <c r="Q4" s="103">
        <v>0.18149999999999999</v>
      </c>
      <c r="R4" s="103">
        <v>0.17510000000000001</v>
      </c>
      <c r="S4" s="33">
        <f t="shared" si="4"/>
        <v>10059.66</v>
      </c>
      <c r="T4" s="33">
        <f t="shared" ref="T4:T67" si="10">ROUND(($M4*$I4*$K4/180*3),2)</f>
        <v>458.83</v>
      </c>
      <c r="U4" s="33">
        <f t="shared" si="5"/>
        <v>80.34</v>
      </c>
      <c r="V4" s="33">
        <f t="shared" si="6"/>
        <v>539.16999999999996</v>
      </c>
      <c r="W4" s="33">
        <f t="shared" si="7"/>
        <v>38128.399999999994</v>
      </c>
      <c r="X4" s="33" t="str">
        <f>IFERROR(VLOOKUP(C4,'Adj to Match Apport'!$C:$F,4,FALSE),0)</f>
        <v/>
      </c>
      <c r="Y4" s="33">
        <f t="shared" ref="Y4:Y67" si="11">SUM(X4,W4)</f>
        <v>38128.399999999994</v>
      </c>
      <c r="Z4" s="184">
        <f>VLOOKUP(C4, '2023-24 School Level AAFTE'!$C$4:$C$2454, 1, 0)</f>
        <v>3216</v>
      </c>
    </row>
    <row r="5" spans="1:26" s="18" customFormat="1" x14ac:dyDescent="0.25">
      <c r="A5" s="136" t="s">
        <v>4</v>
      </c>
      <c r="B5" s="166" t="s">
        <v>3</v>
      </c>
      <c r="C5" s="167">
        <v>5514</v>
      </c>
      <c r="D5" s="166" t="s">
        <v>2729</v>
      </c>
      <c r="E5" s="146" t="str">
        <f>VLOOKUP($C5,'2023-24 School Level AAFTE'!$C:$N,9,FALSE)</f>
        <v>Yes</v>
      </c>
      <c r="F5" s="94" t="str">
        <f>IFERROR(VLOOKUP(C5,'2023-24 School Level AAFTE'!$C:$N,11,FALSE),"")</f>
        <v>Yes</v>
      </c>
      <c r="G5" s="20">
        <f>IFERROR(VLOOKUP(C5,'2023-24 School Level AAFTE'!$C:$N,8,FALSE),0)</f>
        <v>76.06</v>
      </c>
      <c r="H5" s="99">
        <f>VLOOKUP($A5,'District Data'!$A:$F,3,FALSE)</f>
        <v>1</v>
      </c>
      <c r="I5" s="99">
        <f>VLOOKUP($A5,'District Data'!$A:$F,4,FALSE)</f>
        <v>1</v>
      </c>
      <c r="J5" s="100">
        <f t="shared" si="8"/>
        <v>76.06</v>
      </c>
      <c r="K5" s="101">
        <f t="shared" si="1"/>
        <v>0.223</v>
      </c>
      <c r="L5" s="102">
        <f>'District Data'!E$2</f>
        <v>72728</v>
      </c>
      <c r="M5" s="102">
        <f>'District Data'!F$2</f>
        <v>78209</v>
      </c>
      <c r="N5" s="33">
        <f t="shared" si="2"/>
        <v>16218.34</v>
      </c>
      <c r="O5" s="33">
        <f t="shared" si="3"/>
        <v>1222.27</v>
      </c>
      <c r="P5" s="33">
        <f t="shared" si="9"/>
        <v>14418.72</v>
      </c>
      <c r="Q5" s="103">
        <v>0.18149999999999999</v>
      </c>
      <c r="R5" s="103">
        <v>0.17510000000000001</v>
      </c>
      <c r="S5" s="33">
        <f t="shared" si="4"/>
        <v>6373.02</v>
      </c>
      <c r="T5" s="33">
        <f t="shared" si="10"/>
        <v>290.68</v>
      </c>
      <c r="U5" s="33">
        <f t="shared" si="5"/>
        <v>50.9</v>
      </c>
      <c r="V5" s="33">
        <f t="shared" si="6"/>
        <v>341.58</v>
      </c>
      <c r="W5" s="33">
        <f t="shared" si="7"/>
        <v>24155.210000000003</v>
      </c>
      <c r="X5" s="33" t="str">
        <f>IFERROR(VLOOKUP(C5,'Adj to Match Apport'!$C:$F,4,FALSE),0)</f>
        <v/>
      </c>
      <c r="Y5" s="33">
        <f t="shared" si="11"/>
        <v>24155.210000000003</v>
      </c>
      <c r="Z5" s="184">
        <f>VLOOKUP(C5, '2023-24 School Level AAFTE'!$C$4:$C$2454, 1, 0)</f>
        <v>5514</v>
      </c>
    </row>
    <row r="6" spans="1:26" s="18" customFormat="1" x14ac:dyDescent="0.25">
      <c r="A6" s="136" t="s">
        <v>4</v>
      </c>
      <c r="B6" s="166" t="s">
        <v>3</v>
      </c>
      <c r="C6" s="167">
        <v>3857</v>
      </c>
      <c r="D6" s="166" t="s">
        <v>12</v>
      </c>
      <c r="E6" s="146" t="str">
        <f>VLOOKUP($C6,'2023-24 School Level AAFTE'!$C:$N,9,FALSE)</f>
        <v>Yes</v>
      </c>
      <c r="F6" s="94" t="str">
        <f>IFERROR(VLOOKUP(C6,'2023-24 School Level AAFTE'!$C:$N,11,FALSE),"")</f>
        <v>Yes</v>
      </c>
      <c r="G6" s="20">
        <f>IFERROR(VLOOKUP(C6,'2023-24 School Level AAFTE'!$C:$N,8,FALSE),0)</f>
        <v>113.86999999999999</v>
      </c>
      <c r="H6" s="99">
        <f>VLOOKUP($A6,'District Data'!$A:$F,3,FALSE)</f>
        <v>1</v>
      </c>
      <c r="I6" s="99">
        <f>VLOOKUP($A6,'District Data'!$A:$F,4,FALSE)</f>
        <v>1</v>
      </c>
      <c r="J6" s="100">
        <f t="shared" si="8"/>
        <v>113.86999999999999</v>
      </c>
      <c r="K6" s="101">
        <f t="shared" si="1"/>
        <v>0.33400000000000002</v>
      </c>
      <c r="L6" s="102">
        <f>'District Data'!E$2</f>
        <v>72728</v>
      </c>
      <c r="M6" s="102">
        <f>'District Data'!F$2</f>
        <v>78209</v>
      </c>
      <c r="N6" s="33">
        <f t="shared" si="2"/>
        <v>24291.15</v>
      </c>
      <c r="O6" s="33">
        <f t="shared" si="3"/>
        <v>1830.66</v>
      </c>
      <c r="P6" s="33">
        <f t="shared" si="9"/>
        <v>14418.72</v>
      </c>
      <c r="Q6" s="103">
        <v>0.18149999999999999</v>
      </c>
      <c r="R6" s="103">
        <v>0.17510000000000001</v>
      </c>
      <c r="S6" s="33">
        <f t="shared" si="4"/>
        <v>9545.24</v>
      </c>
      <c r="T6" s="33">
        <f t="shared" si="10"/>
        <v>435.36</v>
      </c>
      <c r="U6" s="33">
        <f t="shared" si="5"/>
        <v>76.23</v>
      </c>
      <c r="V6" s="33">
        <f t="shared" si="6"/>
        <v>511.59000000000003</v>
      </c>
      <c r="W6" s="33">
        <f t="shared" si="7"/>
        <v>36178.639999999999</v>
      </c>
      <c r="X6" s="33" t="str">
        <f>IFERROR(VLOOKUP(C6,'Adj to Match Apport'!$C:$F,4,FALSE),0)</f>
        <v/>
      </c>
      <c r="Y6" s="33">
        <f t="shared" si="11"/>
        <v>36178.639999999999</v>
      </c>
      <c r="Z6" s="184">
        <f>VLOOKUP(C6, '2023-24 School Level AAFTE'!$C$4:$C$2454, 1, 0)</f>
        <v>3857</v>
      </c>
    </row>
    <row r="7" spans="1:26" s="18" customFormat="1" x14ac:dyDescent="0.25">
      <c r="A7" s="136" t="s">
        <v>4</v>
      </c>
      <c r="B7" s="166" t="s">
        <v>3</v>
      </c>
      <c r="C7" s="167">
        <v>5663</v>
      </c>
      <c r="D7" s="166" t="s">
        <v>3259</v>
      </c>
      <c r="E7" s="146" t="str">
        <f>VLOOKUP($C7,'2023-24 School Level AAFTE'!$C:$N,9,FALSE)</f>
        <v>Yes</v>
      </c>
      <c r="F7" s="94" t="str">
        <f>IFERROR(VLOOKUP(C7,'2023-24 School Level AAFTE'!$C:$N,11,FALSE),"")</f>
        <v>Yes</v>
      </c>
      <c r="G7" s="20">
        <f>IFERROR(VLOOKUP(C7,'2023-24 School Level AAFTE'!$C:$N,8,FALSE),0)</f>
        <v>53.77</v>
      </c>
      <c r="H7" s="99">
        <f>VLOOKUP($A7,'District Data'!$A:$F,3,FALSE)</f>
        <v>1</v>
      </c>
      <c r="I7" s="99">
        <f>VLOOKUP($A7,'District Data'!$A:$F,4,FALSE)</f>
        <v>1</v>
      </c>
      <c r="J7" s="100">
        <f t="shared" si="8"/>
        <v>53.77</v>
      </c>
      <c r="K7" s="101">
        <f t="shared" si="1"/>
        <v>0.158</v>
      </c>
      <c r="L7" s="102">
        <f>'District Data'!E$2</f>
        <v>72728</v>
      </c>
      <c r="M7" s="102">
        <f>'District Data'!F$2</f>
        <v>78209</v>
      </c>
      <c r="N7" s="33">
        <f t="shared" si="2"/>
        <v>11491.02</v>
      </c>
      <c r="O7" s="33">
        <f t="shared" si="3"/>
        <v>866</v>
      </c>
      <c r="P7" s="33">
        <f t="shared" si="9"/>
        <v>14418.72</v>
      </c>
      <c r="Q7" s="103">
        <v>0.18149999999999999</v>
      </c>
      <c r="R7" s="103">
        <v>0.17510000000000001</v>
      </c>
      <c r="S7" s="33">
        <f t="shared" si="4"/>
        <v>4515.41</v>
      </c>
      <c r="T7" s="33">
        <f t="shared" si="10"/>
        <v>205.95</v>
      </c>
      <c r="U7" s="33">
        <f t="shared" si="5"/>
        <v>36.06</v>
      </c>
      <c r="V7" s="33">
        <f t="shared" si="6"/>
        <v>242.01</v>
      </c>
      <c r="W7" s="33">
        <f t="shared" si="7"/>
        <v>17114.439999999999</v>
      </c>
      <c r="X7" s="33" t="str">
        <f>IFERROR(VLOOKUP(C7,'Adj to Match Apport'!$C:$F,4,FALSE),0)</f>
        <v/>
      </c>
      <c r="Y7" s="33">
        <f t="shared" si="11"/>
        <v>17114.439999999999</v>
      </c>
      <c r="Z7" s="184">
        <f>VLOOKUP(C7, '2023-24 School Level AAFTE'!$C$4:$C$2454, 1, 0)</f>
        <v>5663</v>
      </c>
    </row>
    <row r="8" spans="1:26" s="18" customFormat="1" x14ac:dyDescent="0.25">
      <c r="A8" s="136" t="s">
        <v>4</v>
      </c>
      <c r="B8" s="166" t="s">
        <v>3</v>
      </c>
      <c r="C8" s="167">
        <v>3476</v>
      </c>
      <c r="D8" s="166" t="s">
        <v>11</v>
      </c>
      <c r="E8" s="146" t="str">
        <f>VLOOKUP($C8,'2023-24 School Level AAFTE'!$C:$N,9,FALSE)</f>
        <v>Yes</v>
      </c>
      <c r="F8" s="94" t="str">
        <f>IFERROR(VLOOKUP(C8,'2023-24 School Level AAFTE'!$C:$N,11,FALSE),"")</f>
        <v>Yes</v>
      </c>
      <c r="G8" s="20">
        <f>IFERROR(VLOOKUP(C8,'2023-24 School Level AAFTE'!$C:$N,8,FALSE),0)</f>
        <v>909.77</v>
      </c>
      <c r="H8" s="99">
        <f>VLOOKUP($A8,'District Data'!$A:$F,3,FALSE)</f>
        <v>1</v>
      </c>
      <c r="I8" s="99">
        <f>VLOOKUP($A8,'District Data'!$A:$F,4,FALSE)</f>
        <v>1</v>
      </c>
      <c r="J8" s="100">
        <f t="shared" si="8"/>
        <v>909.77</v>
      </c>
      <c r="K8" s="101">
        <f t="shared" si="1"/>
        <v>2.669</v>
      </c>
      <c r="L8" s="102">
        <f>'District Data'!E$2</f>
        <v>72728</v>
      </c>
      <c r="M8" s="102">
        <f>'District Data'!F$2</f>
        <v>78209</v>
      </c>
      <c r="N8" s="33">
        <f t="shared" si="2"/>
        <v>194111.03</v>
      </c>
      <c r="O8" s="33">
        <f t="shared" si="3"/>
        <v>14628.79</v>
      </c>
      <c r="P8" s="33">
        <f t="shared" si="9"/>
        <v>14418.72</v>
      </c>
      <c r="Q8" s="103">
        <v>0.18149999999999999</v>
      </c>
      <c r="R8" s="103">
        <v>0.17510000000000001</v>
      </c>
      <c r="S8" s="33">
        <f t="shared" si="4"/>
        <v>76276.22</v>
      </c>
      <c r="T8" s="33">
        <f t="shared" si="10"/>
        <v>3479</v>
      </c>
      <c r="U8" s="33">
        <f t="shared" si="5"/>
        <v>609.16999999999996</v>
      </c>
      <c r="V8" s="33">
        <f t="shared" si="6"/>
        <v>4088.17</v>
      </c>
      <c r="W8" s="33">
        <f t="shared" si="7"/>
        <v>289104.20999999996</v>
      </c>
      <c r="X8" s="33" t="str">
        <f>IFERROR(VLOOKUP(C8,'Adj to Match Apport'!$C:$F,4,FALSE),0)</f>
        <v/>
      </c>
      <c r="Y8" s="33">
        <f t="shared" si="11"/>
        <v>289104.20999999996</v>
      </c>
      <c r="Z8" s="184">
        <f>VLOOKUP(C8, '2023-24 School Level AAFTE'!$C$4:$C$2454, 1, 0)</f>
        <v>3476</v>
      </c>
    </row>
    <row r="9" spans="1:26" s="18" customFormat="1" x14ac:dyDescent="0.25">
      <c r="A9" s="136" t="s">
        <v>4</v>
      </c>
      <c r="B9" s="166" t="s">
        <v>3</v>
      </c>
      <c r="C9" s="167">
        <v>2449</v>
      </c>
      <c r="D9" s="166" t="s">
        <v>6</v>
      </c>
      <c r="E9" s="146" t="str">
        <f>VLOOKUP($C9,'2023-24 School Level AAFTE'!$C:$N,9,FALSE)</f>
        <v>Yes</v>
      </c>
      <c r="F9" s="94" t="str">
        <f>IFERROR(VLOOKUP(C9,'2023-24 School Level AAFTE'!$C:$N,11,FALSE),"")</f>
        <v>Yes</v>
      </c>
      <c r="G9" s="20">
        <f>IFERROR(VLOOKUP(C9,'2023-24 School Level AAFTE'!$C:$N,8,FALSE),0)</f>
        <v>298.83999999999997</v>
      </c>
      <c r="H9" s="99">
        <f>VLOOKUP($A9,'District Data'!$A:$F,3,FALSE)</f>
        <v>1</v>
      </c>
      <c r="I9" s="99">
        <f>VLOOKUP($A9,'District Data'!$A:$F,4,FALSE)</f>
        <v>1</v>
      </c>
      <c r="J9" s="100">
        <f t="shared" si="8"/>
        <v>298.83999999999997</v>
      </c>
      <c r="K9" s="101">
        <f t="shared" si="1"/>
        <v>0.877</v>
      </c>
      <c r="L9" s="102">
        <f>'District Data'!E$2</f>
        <v>72728</v>
      </c>
      <c r="M9" s="102">
        <f>'District Data'!F$2</f>
        <v>78209</v>
      </c>
      <c r="N9" s="33">
        <f t="shared" si="2"/>
        <v>63782.46</v>
      </c>
      <c r="O9" s="33">
        <f t="shared" si="3"/>
        <v>4806.83</v>
      </c>
      <c r="P9" s="33">
        <f t="shared" si="9"/>
        <v>14418.72</v>
      </c>
      <c r="Q9" s="103">
        <v>0.18149999999999999</v>
      </c>
      <c r="R9" s="103">
        <v>0.17510000000000001</v>
      </c>
      <c r="S9" s="33">
        <f t="shared" si="4"/>
        <v>25063.41</v>
      </c>
      <c r="T9" s="33">
        <f t="shared" si="10"/>
        <v>1143.1500000000001</v>
      </c>
      <c r="U9" s="33">
        <f t="shared" si="5"/>
        <v>200.17</v>
      </c>
      <c r="V9" s="33">
        <f t="shared" si="6"/>
        <v>1343.3200000000002</v>
      </c>
      <c r="W9" s="33">
        <f t="shared" si="7"/>
        <v>94996.02</v>
      </c>
      <c r="X9" s="33" t="str">
        <f>IFERROR(VLOOKUP(C9,'Adj to Match Apport'!$C:$F,4,FALSE),0)</f>
        <v/>
      </c>
      <c r="Y9" s="33">
        <f t="shared" si="11"/>
        <v>94996.02</v>
      </c>
      <c r="Z9" s="184">
        <f>VLOOKUP(C9, '2023-24 School Level AAFTE'!$C$4:$C$2454, 1, 0)</f>
        <v>2449</v>
      </c>
    </row>
    <row r="10" spans="1:26" s="18" customFormat="1" x14ac:dyDescent="0.25">
      <c r="A10" s="136" t="s">
        <v>4</v>
      </c>
      <c r="B10" s="166" t="s">
        <v>3</v>
      </c>
      <c r="C10" s="167">
        <v>2305</v>
      </c>
      <c r="D10" s="166" t="s">
        <v>5</v>
      </c>
      <c r="E10" s="146" t="str">
        <f>VLOOKUP($C10,'2023-24 School Level AAFTE'!$C:$N,9,FALSE)</f>
        <v>Yes</v>
      </c>
      <c r="F10" s="94" t="str">
        <f>IFERROR(VLOOKUP(C10,'2023-24 School Level AAFTE'!$C:$N,11,FALSE),"")</f>
        <v>Yes</v>
      </c>
      <c r="G10" s="20">
        <f>IFERROR(VLOOKUP(C10,'2023-24 School Level AAFTE'!$C:$N,8,FALSE),0)</f>
        <v>666.54</v>
      </c>
      <c r="H10" s="99">
        <f>VLOOKUP($A10,'District Data'!$A:$F,3,FALSE)</f>
        <v>1</v>
      </c>
      <c r="I10" s="99">
        <f>VLOOKUP($A10,'District Data'!$A:$F,4,FALSE)</f>
        <v>1</v>
      </c>
      <c r="J10" s="100">
        <f t="shared" si="8"/>
        <v>666.54</v>
      </c>
      <c r="K10" s="101">
        <f t="shared" si="1"/>
        <v>1.9550000000000001</v>
      </c>
      <c r="L10" s="102">
        <f>'District Data'!E$2</f>
        <v>72728</v>
      </c>
      <c r="M10" s="102">
        <f>'District Data'!F$2</f>
        <v>78209</v>
      </c>
      <c r="N10" s="33">
        <f t="shared" si="2"/>
        <v>142183.24</v>
      </c>
      <c r="O10" s="33">
        <f t="shared" si="3"/>
        <v>10715.36</v>
      </c>
      <c r="P10" s="33">
        <f t="shared" si="9"/>
        <v>14418.72</v>
      </c>
      <c r="Q10" s="103">
        <v>0.18149999999999999</v>
      </c>
      <c r="R10" s="103">
        <v>0.17510000000000001</v>
      </c>
      <c r="S10" s="33">
        <f t="shared" si="4"/>
        <v>55871.12</v>
      </c>
      <c r="T10" s="33">
        <f t="shared" si="10"/>
        <v>2548.31</v>
      </c>
      <c r="U10" s="33">
        <f t="shared" si="5"/>
        <v>446.21</v>
      </c>
      <c r="V10" s="33">
        <f t="shared" si="6"/>
        <v>2994.52</v>
      </c>
      <c r="W10" s="33">
        <f t="shared" si="7"/>
        <v>211764.23999999996</v>
      </c>
      <c r="X10" s="33">
        <f>IFERROR(VLOOKUP(C10,'Adj to Match Apport'!$C:$F,4,FALSE),0)</f>
        <v>-108.33999999985099</v>
      </c>
      <c r="Y10" s="33">
        <f t="shared" si="11"/>
        <v>211655.90000000011</v>
      </c>
      <c r="Z10" s="184">
        <f>VLOOKUP(C10, '2023-24 School Level AAFTE'!$C$4:$C$2454, 1, 0)</f>
        <v>2305</v>
      </c>
    </row>
    <row r="11" spans="1:26" s="18" customFormat="1" x14ac:dyDescent="0.25">
      <c r="A11" s="136" t="s">
        <v>4</v>
      </c>
      <c r="B11" s="166" t="s">
        <v>3</v>
      </c>
      <c r="C11" s="167">
        <v>2763</v>
      </c>
      <c r="D11" s="166" t="s">
        <v>7</v>
      </c>
      <c r="E11" s="146" t="str">
        <f>VLOOKUP($C11,'2023-24 School Level AAFTE'!$C:$N,9,FALSE)</f>
        <v>Yes</v>
      </c>
      <c r="F11" s="94" t="str">
        <f>IFERROR(VLOOKUP(C11,'2023-24 School Level AAFTE'!$C:$N,11,FALSE),"")</f>
        <v>Yes</v>
      </c>
      <c r="G11" s="20">
        <f>IFERROR(VLOOKUP(C11,'2023-24 School Level AAFTE'!$C:$N,8,FALSE),0)</f>
        <v>255.04</v>
      </c>
      <c r="H11" s="99">
        <f>VLOOKUP($A11,'District Data'!$A:$F,3,FALSE)</f>
        <v>1</v>
      </c>
      <c r="I11" s="99">
        <f>VLOOKUP($A11,'District Data'!$A:$F,4,FALSE)</f>
        <v>1</v>
      </c>
      <c r="J11" s="100">
        <f t="shared" si="8"/>
        <v>255.04</v>
      </c>
      <c r="K11" s="101">
        <f t="shared" si="1"/>
        <v>0.748</v>
      </c>
      <c r="L11" s="102">
        <f>'District Data'!E$2</f>
        <v>72728</v>
      </c>
      <c r="M11" s="102">
        <f>'District Data'!F$2</f>
        <v>78209</v>
      </c>
      <c r="N11" s="33">
        <f t="shared" si="2"/>
        <v>54400.54</v>
      </c>
      <c r="O11" s="33">
        <f t="shared" si="3"/>
        <v>4099.79</v>
      </c>
      <c r="P11" s="33">
        <f t="shared" si="9"/>
        <v>14418.72</v>
      </c>
      <c r="Q11" s="103">
        <v>0.18149999999999999</v>
      </c>
      <c r="R11" s="103">
        <v>0.17510000000000001</v>
      </c>
      <c r="S11" s="33">
        <f t="shared" si="4"/>
        <v>21376.77</v>
      </c>
      <c r="T11" s="33">
        <f t="shared" si="10"/>
        <v>975.01</v>
      </c>
      <c r="U11" s="33">
        <f t="shared" si="5"/>
        <v>170.72</v>
      </c>
      <c r="V11" s="33">
        <f t="shared" si="6"/>
        <v>1145.73</v>
      </c>
      <c r="W11" s="33">
        <f t="shared" si="7"/>
        <v>81022.829999999987</v>
      </c>
      <c r="X11" s="33" t="str">
        <f>IFERROR(VLOOKUP(C11,'Adj to Match Apport'!$C:$F,4,FALSE),0)</f>
        <v/>
      </c>
      <c r="Y11" s="33">
        <f t="shared" si="11"/>
        <v>81022.829999999987</v>
      </c>
      <c r="Z11" s="184">
        <f>VLOOKUP(C11, '2023-24 School Level AAFTE'!$C$4:$C$2454, 1, 0)</f>
        <v>2763</v>
      </c>
    </row>
    <row r="12" spans="1:26" s="18" customFormat="1" x14ac:dyDescent="0.25">
      <c r="A12" s="136" t="s">
        <v>4</v>
      </c>
      <c r="B12" s="166" t="s">
        <v>3</v>
      </c>
      <c r="C12" s="167">
        <v>2971</v>
      </c>
      <c r="D12" s="166" t="s">
        <v>9</v>
      </c>
      <c r="E12" s="146" t="str">
        <f>VLOOKUP($C12,'2023-24 School Level AAFTE'!$C:$N,9,FALSE)</f>
        <v>Yes</v>
      </c>
      <c r="F12" s="94" t="str">
        <f>IFERROR(VLOOKUP(C12,'2023-24 School Level AAFTE'!$C:$N,11,FALSE),"")</f>
        <v>Yes</v>
      </c>
      <c r="G12" s="20">
        <f>IFERROR(VLOOKUP(C12,'2023-24 School Level AAFTE'!$C:$N,8,FALSE),0)</f>
        <v>292.36</v>
      </c>
      <c r="H12" s="99">
        <f>VLOOKUP($A12,'District Data'!$A:$F,3,FALSE)</f>
        <v>1</v>
      </c>
      <c r="I12" s="99">
        <f>VLOOKUP($A12,'District Data'!$A:$F,4,FALSE)</f>
        <v>1</v>
      </c>
      <c r="J12" s="100">
        <f t="shared" si="8"/>
        <v>292.36</v>
      </c>
      <c r="K12" s="101">
        <f t="shared" si="1"/>
        <v>0.85799999999999998</v>
      </c>
      <c r="L12" s="102">
        <f>'District Data'!E$2</f>
        <v>72728</v>
      </c>
      <c r="M12" s="102">
        <f>'District Data'!F$2</f>
        <v>78209</v>
      </c>
      <c r="N12" s="33">
        <f t="shared" si="2"/>
        <v>62400.62</v>
      </c>
      <c r="O12" s="33">
        <f t="shared" si="3"/>
        <v>4702.7</v>
      </c>
      <c r="P12" s="33">
        <f t="shared" si="9"/>
        <v>14418.72</v>
      </c>
      <c r="Q12" s="103">
        <v>0.18149999999999999</v>
      </c>
      <c r="R12" s="103">
        <v>0.17510000000000001</v>
      </c>
      <c r="S12" s="33">
        <f t="shared" si="4"/>
        <v>24520.42</v>
      </c>
      <c r="T12" s="33">
        <f t="shared" si="10"/>
        <v>1118.3900000000001</v>
      </c>
      <c r="U12" s="33">
        <f t="shared" si="5"/>
        <v>195.83</v>
      </c>
      <c r="V12" s="33">
        <f t="shared" si="6"/>
        <v>1314.22</v>
      </c>
      <c r="W12" s="33">
        <f t="shared" si="7"/>
        <v>92937.96</v>
      </c>
      <c r="X12" s="33" t="str">
        <f>IFERROR(VLOOKUP(C12,'Adj to Match Apport'!$C:$F,4,FALSE),0)</f>
        <v/>
      </c>
      <c r="Y12" s="33">
        <f t="shared" si="11"/>
        <v>92937.96</v>
      </c>
      <c r="Z12" s="184">
        <f>VLOOKUP(C12, '2023-24 School Level AAFTE'!$C$4:$C$2454, 1, 0)</f>
        <v>2971</v>
      </c>
    </row>
    <row r="13" spans="1:26" s="18" customFormat="1" x14ac:dyDescent="0.25">
      <c r="A13" s="136" t="s">
        <v>4</v>
      </c>
      <c r="B13" s="166" t="s">
        <v>3</v>
      </c>
      <c r="C13" s="167">
        <v>5208</v>
      </c>
      <c r="D13" s="166" t="s">
        <v>2433</v>
      </c>
      <c r="E13" s="146" t="str">
        <f>VLOOKUP($C13,'2023-24 School Level AAFTE'!$C:$N,9,FALSE)</f>
        <v>No</v>
      </c>
      <c r="F13" s="94" t="str">
        <f>IFERROR(VLOOKUP(C13,'2023-24 School Level AAFTE'!$C:$N,11,FALSE),"")</f>
        <v>No</v>
      </c>
      <c r="G13" s="20">
        <f>IFERROR(VLOOKUP(C13,'2023-24 School Level AAFTE'!$C:$N,8,FALSE),0)</f>
        <v>57.180000000000007</v>
      </c>
      <c r="H13" s="99">
        <f>VLOOKUP($A13,'District Data'!$A:$F,3,FALSE)</f>
        <v>1</v>
      </c>
      <c r="I13" s="99">
        <f>VLOOKUP($A13,'District Data'!$A:$F,4,FALSE)</f>
        <v>1</v>
      </c>
      <c r="J13" s="100">
        <f>IF(AND(F13="yes",E13= "yes"), G13,0)</f>
        <v>0</v>
      </c>
      <c r="K13" s="101">
        <f t="shared" si="1"/>
        <v>0</v>
      </c>
      <c r="L13" s="102">
        <f>'District Data'!E$2</f>
        <v>72728</v>
      </c>
      <c r="M13" s="102">
        <f>'District Data'!F$2</f>
        <v>78209</v>
      </c>
      <c r="N13" s="33">
        <f t="shared" si="2"/>
        <v>0</v>
      </c>
      <c r="O13" s="33">
        <f t="shared" si="3"/>
        <v>0</v>
      </c>
      <c r="P13" s="33">
        <f t="shared" si="9"/>
        <v>14418.72</v>
      </c>
      <c r="Q13" s="103">
        <v>0.18149999999999999</v>
      </c>
      <c r="R13" s="103">
        <v>0.17510000000000001</v>
      </c>
      <c r="S13" s="33">
        <f t="shared" si="4"/>
        <v>0</v>
      </c>
      <c r="T13" s="33">
        <f t="shared" si="10"/>
        <v>0</v>
      </c>
      <c r="U13" s="33">
        <f t="shared" si="5"/>
        <v>0</v>
      </c>
      <c r="V13" s="33">
        <f t="shared" si="6"/>
        <v>0</v>
      </c>
      <c r="W13" s="33">
        <f t="shared" si="7"/>
        <v>0</v>
      </c>
      <c r="X13" s="33">
        <f>IFERROR(VLOOKUP(C13,'Adj to Match Apport'!$C:$F,4,FALSE),0)</f>
        <v>0</v>
      </c>
      <c r="Y13" s="33">
        <f t="shared" si="11"/>
        <v>0</v>
      </c>
      <c r="Z13" s="184">
        <f>VLOOKUP(C13, '2023-24 School Level AAFTE'!$C$4:$C$2454, 1, 0)</f>
        <v>5208</v>
      </c>
    </row>
    <row r="14" spans="1:26" s="18" customFormat="1" x14ac:dyDescent="0.25">
      <c r="A14" s="136" t="s">
        <v>14</v>
      </c>
      <c r="B14" s="166" t="s">
        <v>13</v>
      </c>
      <c r="C14" s="167">
        <v>2227</v>
      </c>
      <c r="D14" s="166" t="s">
        <v>15</v>
      </c>
      <c r="E14" s="146" t="str">
        <f>VLOOKUP($C14,'2023-24 School Level AAFTE'!$C:$N,9,FALSE)</f>
        <v>No</v>
      </c>
      <c r="F14" s="94" t="str">
        <f>IFERROR(VLOOKUP(C14,'2023-24 School Level AAFTE'!$C:$N,11,FALSE),"")</f>
        <v>No</v>
      </c>
      <c r="G14" s="20">
        <f>IFERROR(VLOOKUP(C14,'2023-24 School Level AAFTE'!$C:$N,8,FALSE),0)</f>
        <v>249.09</v>
      </c>
      <c r="H14" s="99">
        <f>VLOOKUP($A14,'District Data'!$A:$F,3,FALSE)</f>
        <v>1</v>
      </c>
      <c r="I14" s="99">
        <f>VLOOKUP($A14,'District Data'!$A:$F,4,FALSE)</f>
        <v>1.04</v>
      </c>
      <c r="J14" s="100">
        <f t="shared" si="8"/>
        <v>0</v>
      </c>
      <c r="K14" s="101">
        <f t="shared" si="1"/>
        <v>0</v>
      </c>
      <c r="L14" s="102">
        <f>'District Data'!E$2</f>
        <v>72728</v>
      </c>
      <c r="M14" s="102">
        <f>'District Data'!F$2</f>
        <v>78209</v>
      </c>
      <c r="N14" s="33">
        <f t="shared" si="2"/>
        <v>0</v>
      </c>
      <c r="O14" s="33">
        <f t="shared" si="3"/>
        <v>0</v>
      </c>
      <c r="P14" s="33">
        <f t="shared" si="9"/>
        <v>14418.72</v>
      </c>
      <c r="Q14" s="103">
        <v>0.18149999999999999</v>
      </c>
      <c r="R14" s="103">
        <v>0.17510000000000001</v>
      </c>
      <c r="S14" s="33">
        <f t="shared" si="4"/>
        <v>0</v>
      </c>
      <c r="T14" s="33">
        <f t="shared" si="10"/>
        <v>0</v>
      </c>
      <c r="U14" s="33">
        <f t="shared" si="5"/>
        <v>0</v>
      </c>
      <c r="V14" s="33">
        <f t="shared" si="6"/>
        <v>0</v>
      </c>
      <c r="W14" s="33">
        <f t="shared" si="7"/>
        <v>0</v>
      </c>
      <c r="X14" s="33">
        <f>IFERROR(VLOOKUP(C14,'Adj to Match Apport'!$C:$F,4,FALSE),0)</f>
        <v>0</v>
      </c>
      <c r="Y14" s="33">
        <f t="shared" si="11"/>
        <v>0</v>
      </c>
      <c r="Z14" s="184">
        <f>VLOOKUP(C14, '2023-24 School Level AAFTE'!$C$4:$C$2454, 1, 0)</f>
        <v>2227</v>
      </c>
    </row>
    <row r="15" spans="1:26" s="18" customFormat="1" x14ac:dyDescent="0.25">
      <c r="A15" s="136" t="s">
        <v>14</v>
      </c>
      <c r="B15" s="166" t="s">
        <v>13</v>
      </c>
      <c r="C15" s="167">
        <v>2441</v>
      </c>
      <c r="D15" s="166" t="s">
        <v>16</v>
      </c>
      <c r="E15" s="146" t="str">
        <f>VLOOKUP($C15,'2023-24 School Level AAFTE'!$C:$N,9,FALSE)</f>
        <v>No</v>
      </c>
      <c r="F15" s="94" t="str">
        <f>IFERROR(VLOOKUP(C15,'2023-24 School Level AAFTE'!$C:$N,11,FALSE),"")</f>
        <v>No</v>
      </c>
      <c r="G15" s="20">
        <f>IFERROR(VLOOKUP(C15,'2023-24 School Level AAFTE'!$C:$N,8,FALSE),0)</f>
        <v>377.45</v>
      </c>
      <c r="H15" s="99">
        <f>VLOOKUP($A15,'District Data'!$A:$F,3,FALSE)</f>
        <v>1</v>
      </c>
      <c r="I15" s="99">
        <f>VLOOKUP($A15,'District Data'!$A:$F,4,FALSE)</f>
        <v>1.04</v>
      </c>
      <c r="J15" s="100">
        <f t="shared" si="8"/>
        <v>0</v>
      </c>
      <c r="K15" s="101">
        <f t="shared" si="1"/>
        <v>0</v>
      </c>
      <c r="L15" s="102">
        <f>'District Data'!E$2</f>
        <v>72728</v>
      </c>
      <c r="M15" s="102">
        <f>'District Data'!F$2</f>
        <v>78209</v>
      </c>
      <c r="N15" s="33">
        <f t="shared" si="2"/>
        <v>0</v>
      </c>
      <c r="O15" s="33">
        <f t="shared" si="3"/>
        <v>0</v>
      </c>
      <c r="P15" s="33">
        <f t="shared" si="9"/>
        <v>14418.72</v>
      </c>
      <c r="Q15" s="103">
        <v>0.18149999999999999</v>
      </c>
      <c r="R15" s="103">
        <v>0.17510000000000001</v>
      </c>
      <c r="S15" s="33">
        <f t="shared" si="4"/>
        <v>0</v>
      </c>
      <c r="T15" s="33">
        <f t="shared" si="10"/>
        <v>0</v>
      </c>
      <c r="U15" s="33">
        <f t="shared" si="5"/>
        <v>0</v>
      </c>
      <c r="V15" s="33">
        <f t="shared" si="6"/>
        <v>0</v>
      </c>
      <c r="W15" s="33">
        <f t="shared" si="7"/>
        <v>0</v>
      </c>
      <c r="X15" s="33">
        <f>IFERROR(VLOOKUP(C15,'Adj to Match Apport'!$C:$F,4,FALSE),0)</f>
        <v>0</v>
      </c>
      <c r="Y15" s="33">
        <f t="shared" si="11"/>
        <v>0</v>
      </c>
      <c r="Z15" s="184">
        <f>VLOOKUP(C15, '2023-24 School Level AAFTE'!$C$4:$C$2454, 1, 0)</f>
        <v>2441</v>
      </c>
    </row>
    <row r="16" spans="1:26" s="18" customFormat="1" x14ac:dyDescent="0.25">
      <c r="A16" s="136" t="s">
        <v>18</v>
      </c>
      <c r="B16" s="166" t="s">
        <v>17</v>
      </c>
      <c r="C16" s="167">
        <v>2860</v>
      </c>
      <c r="D16" s="166" t="s">
        <v>19</v>
      </c>
      <c r="E16" s="146" t="str">
        <f>VLOOKUP($C16,'2023-24 School Level AAFTE'!$C:$N,9,FALSE)</f>
        <v>No</v>
      </c>
      <c r="F16" s="94" t="str">
        <f>IFERROR(VLOOKUP(C16,'2023-24 School Level AAFTE'!$C:$N,11,FALSE),"")</f>
        <v>No</v>
      </c>
      <c r="G16" s="20">
        <f>IFERROR(VLOOKUP(C16,'2023-24 School Level AAFTE'!$C:$N,8,FALSE),0)</f>
        <v>102.34</v>
      </c>
      <c r="H16" s="99">
        <f>VLOOKUP($A16,'District Data'!$A:$F,3,FALSE)</f>
        <v>1.01</v>
      </c>
      <c r="I16" s="99">
        <f>VLOOKUP($A16,'District Data'!$A:$F,4,FALSE)</f>
        <v>1.01</v>
      </c>
      <c r="J16" s="100">
        <f t="shared" si="8"/>
        <v>0</v>
      </c>
      <c r="K16" s="101">
        <f t="shared" si="1"/>
        <v>0</v>
      </c>
      <c r="L16" s="102">
        <f>'District Data'!E$2</f>
        <v>72728</v>
      </c>
      <c r="M16" s="102">
        <f>'District Data'!F$2</f>
        <v>78209</v>
      </c>
      <c r="N16" s="33">
        <f t="shared" si="2"/>
        <v>0</v>
      </c>
      <c r="O16" s="33">
        <f t="shared" si="3"/>
        <v>0</v>
      </c>
      <c r="P16" s="33">
        <f t="shared" si="9"/>
        <v>14418.72</v>
      </c>
      <c r="Q16" s="103">
        <v>0.18149999999999999</v>
      </c>
      <c r="R16" s="103">
        <v>0.17510000000000001</v>
      </c>
      <c r="S16" s="33">
        <f t="shared" si="4"/>
        <v>0</v>
      </c>
      <c r="T16" s="33">
        <f t="shared" si="10"/>
        <v>0</v>
      </c>
      <c r="U16" s="33">
        <f t="shared" si="5"/>
        <v>0</v>
      </c>
      <c r="V16" s="33">
        <f t="shared" si="6"/>
        <v>0</v>
      </c>
      <c r="W16" s="33">
        <f t="shared" si="7"/>
        <v>0</v>
      </c>
      <c r="X16" s="33">
        <f>IFERROR(VLOOKUP(C16,'Adj to Match Apport'!$C:$F,4,FALSE),0)</f>
        <v>0</v>
      </c>
      <c r="Y16" s="33">
        <f t="shared" si="11"/>
        <v>0</v>
      </c>
      <c r="Z16" s="184">
        <f>VLOOKUP(C16, '2023-24 School Level AAFTE'!$C$4:$C$2454, 1, 0)</f>
        <v>2860</v>
      </c>
    </row>
    <row r="17" spans="1:26" s="18" customFormat="1" x14ac:dyDescent="0.25">
      <c r="A17" s="136" t="s">
        <v>21</v>
      </c>
      <c r="B17" s="166" t="s">
        <v>20</v>
      </c>
      <c r="C17" s="167">
        <v>3404</v>
      </c>
      <c r="D17" s="166" t="s">
        <v>2788</v>
      </c>
      <c r="E17" s="146" t="str">
        <f>VLOOKUP($C17,'2023-24 School Level AAFTE'!$C:$N,9,FALSE)</f>
        <v>No</v>
      </c>
      <c r="F17" s="94" t="str">
        <f>IFERROR(VLOOKUP(C17,'2023-24 School Level AAFTE'!$C:$N,11,FALSE),"")</f>
        <v>No</v>
      </c>
      <c r="G17" s="20">
        <f>IFERROR(VLOOKUP(C17,'2023-24 School Level AAFTE'!$C:$N,8,FALSE),0)</f>
        <v>0</v>
      </c>
      <c r="H17" s="99">
        <f>VLOOKUP($A17,'District Data'!$A:$F,3,FALSE)</f>
        <v>1.1200000000000001</v>
      </c>
      <c r="I17" s="99">
        <f>VLOOKUP($A17,'District Data'!$A:$F,4,FALSE)</f>
        <v>1.1600000000000001</v>
      </c>
      <c r="J17" s="100">
        <f t="shared" si="8"/>
        <v>0</v>
      </c>
      <c r="K17" s="101">
        <f t="shared" si="1"/>
        <v>0</v>
      </c>
      <c r="L17" s="102">
        <f>'District Data'!E$2</f>
        <v>72728</v>
      </c>
      <c r="M17" s="102">
        <f>'District Data'!F$2</f>
        <v>78209</v>
      </c>
      <c r="N17" s="33">
        <f t="shared" si="2"/>
        <v>0</v>
      </c>
      <c r="O17" s="33">
        <f t="shared" si="3"/>
        <v>0</v>
      </c>
      <c r="P17" s="33">
        <f t="shared" si="9"/>
        <v>14418.72</v>
      </c>
      <c r="Q17" s="103">
        <v>0.18149999999999999</v>
      </c>
      <c r="R17" s="103">
        <v>0.17510000000000001</v>
      </c>
      <c r="S17" s="33">
        <f t="shared" si="4"/>
        <v>0</v>
      </c>
      <c r="T17" s="33">
        <f t="shared" si="10"/>
        <v>0</v>
      </c>
      <c r="U17" s="33">
        <f t="shared" si="5"/>
        <v>0</v>
      </c>
      <c r="V17" s="33">
        <f t="shared" si="6"/>
        <v>0</v>
      </c>
      <c r="W17" s="33">
        <f t="shared" si="7"/>
        <v>0</v>
      </c>
      <c r="X17" s="33">
        <f>IFERROR(VLOOKUP(C17,'Adj to Match Apport'!$C:$F,4,FALSE),0)</f>
        <v>0</v>
      </c>
      <c r="Y17" s="33">
        <f t="shared" si="11"/>
        <v>0</v>
      </c>
      <c r="Z17" s="184">
        <f>VLOOKUP(C17, '2023-24 School Level AAFTE'!$C$4:$C$2454, 1, 0)</f>
        <v>3404</v>
      </c>
    </row>
    <row r="18" spans="1:26" s="18" customFormat="1" x14ac:dyDescent="0.25">
      <c r="A18" s="136" t="s">
        <v>21</v>
      </c>
      <c r="B18" s="166" t="s">
        <v>20</v>
      </c>
      <c r="C18" s="167">
        <v>2467</v>
      </c>
      <c r="D18" s="166" t="s">
        <v>22</v>
      </c>
      <c r="E18" s="146" t="str">
        <f>VLOOKUP($C18,'2023-24 School Level AAFTE'!$C:$N,9,FALSE)</f>
        <v>No</v>
      </c>
      <c r="F18" s="94" t="str">
        <f>IFERROR(VLOOKUP(C18,'2023-24 School Level AAFTE'!$C:$N,11,FALSE),"")</f>
        <v>No</v>
      </c>
      <c r="G18" s="20">
        <f>IFERROR(VLOOKUP(C18,'2023-24 School Level AAFTE'!$C:$N,8,FALSE),0)</f>
        <v>726.76</v>
      </c>
      <c r="H18" s="99">
        <f>VLOOKUP($A18,'District Data'!$A:$F,3,FALSE)</f>
        <v>1.1200000000000001</v>
      </c>
      <c r="I18" s="99">
        <f>VLOOKUP($A18,'District Data'!$A:$F,4,FALSE)</f>
        <v>1.1600000000000001</v>
      </c>
      <c r="J18" s="100">
        <f t="shared" si="8"/>
        <v>0</v>
      </c>
      <c r="K18" s="101">
        <f t="shared" si="1"/>
        <v>0</v>
      </c>
      <c r="L18" s="102">
        <f>'District Data'!E$2</f>
        <v>72728</v>
      </c>
      <c r="M18" s="102">
        <f>'District Data'!F$2</f>
        <v>78209</v>
      </c>
      <c r="N18" s="33">
        <f t="shared" si="2"/>
        <v>0</v>
      </c>
      <c r="O18" s="33">
        <f t="shared" si="3"/>
        <v>0</v>
      </c>
      <c r="P18" s="33">
        <f t="shared" si="9"/>
        <v>14418.72</v>
      </c>
      <c r="Q18" s="103">
        <v>0.18149999999999999</v>
      </c>
      <c r="R18" s="103">
        <v>0.17510000000000001</v>
      </c>
      <c r="S18" s="33">
        <f t="shared" si="4"/>
        <v>0</v>
      </c>
      <c r="T18" s="33">
        <f t="shared" si="10"/>
        <v>0</v>
      </c>
      <c r="U18" s="33">
        <f t="shared" si="5"/>
        <v>0</v>
      </c>
      <c r="V18" s="33">
        <f t="shared" si="6"/>
        <v>0</v>
      </c>
      <c r="W18" s="33">
        <f t="shared" si="7"/>
        <v>0</v>
      </c>
      <c r="X18" s="33">
        <f>IFERROR(VLOOKUP(C18,'Adj to Match Apport'!$C:$F,4,FALSE),0)</f>
        <v>0</v>
      </c>
      <c r="Y18" s="33">
        <f t="shared" si="11"/>
        <v>0</v>
      </c>
      <c r="Z18" s="184">
        <f>VLOOKUP(C18, '2023-24 School Level AAFTE'!$C$4:$C$2454, 1, 0)</f>
        <v>2467</v>
      </c>
    </row>
    <row r="19" spans="1:26" s="18" customFormat="1" x14ac:dyDescent="0.25">
      <c r="A19" s="136" t="s">
        <v>21</v>
      </c>
      <c r="B19" s="166" t="s">
        <v>20</v>
      </c>
      <c r="C19" s="167">
        <v>2707</v>
      </c>
      <c r="D19" s="166" t="s">
        <v>23</v>
      </c>
      <c r="E19" s="146" t="str">
        <f>VLOOKUP($C19,'2023-24 School Level AAFTE'!$C:$N,9,FALSE)</f>
        <v>No</v>
      </c>
      <c r="F19" s="94" t="str">
        <f>IFERROR(VLOOKUP(C19,'2023-24 School Level AAFTE'!$C:$N,11,FALSE),"")</f>
        <v>No</v>
      </c>
      <c r="G19" s="20">
        <f>IFERROR(VLOOKUP(C19,'2023-24 School Level AAFTE'!$C:$N,8,FALSE),0)</f>
        <v>588.32000000000005</v>
      </c>
      <c r="H19" s="99">
        <f>VLOOKUP($A19,'District Data'!$A:$F,3,FALSE)</f>
        <v>1.1200000000000001</v>
      </c>
      <c r="I19" s="99">
        <f>VLOOKUP($A19,'District Data'!$A:$F,4,FALSE)</f>
        <v>1.1600000000000001</v>
      </c>
      <c r="J19" s="100">
        <f t="shared" si="8"/>
        <v>0</v>
      </c>
      <c r="K19" s="101">
        <f t="shared" si="1"/>
        <v>0</v>
      </c>
      <c r="L19" s="102">
        <f>'District Data'!E$2</f>
        <v>72728</v>
      </c>
      <c r="M19" s="102">
        <f>'District Data'!F$2</f>
        <v>78209</v>
      </c>
      <c r="N19" s="33">
        <f t="shared" si="2"/>
        <v>0</v>
      </c>
      <c r="O19" s="33">
        <f t="shared" si="3"/>
        <v>0</v>
      </c>
      <c r="P19" s="33">
        <f t="shared" si="9"/>
        <v>14418.72</v>
      </c>
      <c r="Q19" s="103">
        <v>0.18149999999999999</v>
      </c>
      <c r="R19" s="103">
        <v>0.17510000000000001</v>
      </c>
      <c r="S19" s="33">
        <f t="shared" si="4"/>
        <v>0</v>
      </c>
      <c r="T19" s="33">
        <f t="shared" si="10"/>
        <v>0</v>
      </c>
      <c r="U19" s="33">
        <f t="shared" si="5"/>
        <v>0</v>
      </c>
      <c r="V19" s="33">
        <f t="shared" si="6"/>
        <v>0</v>
      </c>
      <c r="W19" s="33">
        <f t="shared" si="7"/>
        <v>0</v>
      </c>
      <c r="X19" s="33">
        <f>IFERROR(VLOOKUP(C19,'Adj to Match Apport'!$C:$F,4,FALSE),0)</f>
        <v>0</v>
      </c>
      <c r="Y19" s="33">
        <f t="shared" si="11"/>
        <v>0</v>
      </c>
      <c r="Z19" s="184">
        <f>VLOOKUP(C19, '2023-24 School Level AAFTE'!$C$4:$C$2454, 1, 0)</f>
        <v>2707</v>
      </c>
    </row>
    <row r="20" spans="1:26" s="19" customFormat="1" x14ac:dyDescent="0.25">
      <c r="A20" s="136" t="s">
        <v>21</v>
      </c>
      <c r="B20" s="166" t="s">
        <v>20</v>
      </c>
      <c r="C20" s="167">
        <v>5176</v>
      </c>
      <c r="D20" s="166" t="s">
        <v>27</v>
      </c>
      <c r="E20" s="146" t="str">
        <f>VLOOKUP($C20,'2023-24 School Level AAFTE'!$C:$N,9,FALSE)</f>
        <v>Yes</v>
      </c>
      <c r="F20" s="94" t="str">
        <f>IFERROR(VLOOKUP(C20,'2023-24 School Level AAFTE'!$C:$N,11,FALSE),"")</f>
        <v>Yes</v>
      </c>
      <c r="G20" s="20">
        <f>IFERROR(VLOOKUP(C20,'2023-24 School Level AAFTE'!$C:$N,8,FALSE),0)</f>
        <v>54.449999999999996</v>
      </c>
      <c r="H20" s="99">
        <f>VLOOKUP($A20,'District Data'!$A:$F,3,FALSE)</f>
        <v>1.1200000000000001</v>
      </c>
      <c r="I20" s="99">
        <f>VLOOKUP($A20,'District Data'!$A:$F,4,FALSE)</f>
        <v>1.1600000000000001</v>
      </c>
      <c r="J20" s="100">
        <f t="shared" si="8"/>
        <v>54.449999999999996</v>
      </c>
      <c r="K20" s="101">
        <f t="shared" si="1"/>
        <v>0.16</v>
      </c>
      <c r="L20" s="102">
        <f>'District Data'!E$2</f>
        <v>72728</v>
      </c>
      <c r="M20" s="102">
        <f>'District Data'!F$2</f>
        <v>78209</v>
      </c>
      <c r="N20" s="33">
        <f t="shared" si="2"/>
        <v>13032.86</v>
      </c>
      <c r="O20" s="33">
        <f t="shared" si="3"/>
        <v>1482.73</v>
      </c>
      <c r="P20" s="33">
        <f t="shared" si="9"/>
        <v>14418.72</v>
      </c>
      <c r="Q20" s="103">
        <v>0.18149999999999999</v>
      </c>
      <c r="R20" s="103">
        <v>0.17510000000000001</v>
      </c>
      <c r="S20" s="33">
        <f t="shared" si="4"/>
        <v>4932.09</v>
      </c>
      <c r="T20" s="33">
        <f t="shared" si="10"/>
        <v>241.93</v>
      </c>
      <c r="U20" s="33">
        <f t="shared" si="5"/>
        <v>42.36</v>
      </c>
      <c r="V20" s="33">
        <f t="shared" si="6"/>
        <v>284.29000000000002</v>
      </c>
      <c r="W20" s="33">
        <f t="shared" si="7"/>
        <v>19731.97</v>
      </c>
      <c r="X20" s="33">
        <f>IFERROR(VLOOKUP(C20,'Adj to Match Apport'!$C:$F,4,FALSE),0)</f>
        <v>0</v>
      </c>
      <c r="Y20" s="33">
        <f t="shared" si="11"/>
        <v>19731.97</v>
      </c>
      <c r="Z20" s="184">
        <f>VLOOKUP(C20, '2023-24 School Level AAFTE'!$C$4:$C$2454, 1, 0)</f>
        <v>5176</v>
      </c>
    </row>
    <row r="21" spans="1:26" s="18" customFormat="1" x14ac:dyDescent="0.25">
      <c r="A21" s="136" t="s">
        <v>21</v>
      </c>
      <c r="B21" s="166" t="s">
        <v>20</v>
      </c>
      <c r="C21" s="167">
        <v>3182</v>
      </c>
      <c r="D21" s="166" t="s">
        <v>25</v>
      </c>
      <c r="E21" s="146" t="str">
        <f>VLOOKUP($C21,'2023-24 School Level AAFTE'!$C:$N,9,FALSE)</f>
        <v>No</v>
      </c>
      <c r="F21" s="94" t="str">
        <f>IFERROR(VLOOKUP(C21,'2023-24 School Level AAFTE'!$C:$N,11,FALSE),"")</f>
        <v>No</v>
      </c>
      <c r="G21" s="20">
        <f>IFERROR(VLOOKUP(C21,'2023-24 School Level AAFTE'!$C:$N,8,FALSE),0)</f>
        <v>358.4</v>
      </c>
      <c r="H21" s="99">
        <f>VLOOKUP($A21,'District Data'!$A:$F,3,FALSE)</f>
        <v>1.1200000000000001</v>
      </c>
      <c r="I21" s="99">
        <f>VLOOKUP($A21,'District Data'!$A:$F,4,FALSE)</f>
        <v>1.1600000000000001</v>
      </c>
      <c r="J21" s="100">
        <f t="shared" si="8"/>
        <v>0</v>
      </c>
      <c r="K21" s="101">
        <f t="shared" si="1"/>
        <v>0</v>
      </c>
      <c r="L21" s="102">
        <f>'District Data'!E$2</f>
        <v>72728</v>
      </c>
      <c r="M21" s="102">
        <f>'District Data'!F$2</f>
        <v>78209</v>
      </c>
      <c r="N21" s="33">
        <f t="shared" si="2"/>
        <v>0</v>
      </c>
      <c r="O21" s="33">
        <f t="shared" si="3"/>
        <v>0</v>
      </c>
      <c r="P21" s="33">
        <f t="shared" si="9"/>
        <v>14418.72</v>
      </c>
      <c r="Q21" s="103">
        <v>0.18149999999999999</v>
      </c>
      <c r="R21" s="103">
        <v>0.17510000000000001</v>
      </c>
      <c r="S21" s="33">
        <f t="shared" si="4"/>
        <v>0</v>
      </c>
      <c r="T21" s="33">
        <f t="shared" si="10"/>
        <v>0</v>
      </c>
      <c r="U21" s="33">
        <f t="shared" si="5"/>
        <v>0</v>
      </c>
      <c r="V21" s="33">
        <f t="shared" si="6"/>
        <v>0</v>
      </c>
      <c r="W21" s="33">
        <f t="shared" si="7"/>
        <v>0</v>
      </c>
      <c r="X21" s="33">
        <f>IFERROR(VLOOKUP(C21,'Adj to Match Apport'!$C:$F,4,FALSE),0)</f>
        <v>0</v>
      </c>
      <c r="Y21" s="33">
        <f t="shared" si="11"/>
        <v>0</v>
      </c>
      <c r="Z21" s="184">
        <f>VLOOKUP(C21, '2023-24 School Level AAFTE'!$C$4:$C$2454, 1, 0)</f>
        <v>3182</v>
      </c>
    </row>
    <row r="22" spans="1:26" s="18" customFormat="1" x14ac:dyDescent="0.25">
      <c r="A22" s="136" t="s">
        <v>21</v>
      </c>
      <c r="B22" s="166" t="s">
        <v>20</v>
      </c>
      <c r="C22" s="167">
        <v>3252</v>
      </c>
      <c r="D22" s="166" t="s">
        <v>26</v>
      </c>
      <c r="E22" s="146" t="str">
        <f>VLOOKUP($C22,'2023-24 School Level AAFTE'!$C:$N,9,FALSE)</f>
        <v>No</v>
      </c>
      <c r="F22" s="94" t="str">
        <f>IFERROR(VLOOKUP(C22,'2023-24 School Level AAFTE'!$C:$N,11,FALSE),"")</f>
        <v>No</v>
      </c>
      <c r="G22" s="20">
        <f>IFERROR(VLOOKUP(C22,'2023-24 School Level AAFTE'!$C:$N,8,FALSE),0)</f>
        <v>459.53</v>
      </c>
      <c r="H22" s="99">
        <f>VLOOKUP($A22,'District Data'!$A:$F,3,FALSE)</f>
        <v>1.1200000000000001</v>
      </c>
      <c r="I22" s="99">
        <f>VLOOKUP($A22,'District Data'!$A:$F,4,FALSE)</f>
        <v>1.1600000000000001</v>
      </c>
      <c r="J22" s="100">
        <f t="shared" si="8"/>
        <v>0</v>
      </c>
      <c r="K22" s="101">
        <f t="shared" si="1"/>
        <v>0</v>
      </c>
      <c r="L22" s="102">
        <f>'District Data'!E$2</f>
        <v>72728</v>
      </c>
      <c r="M22" s="102">
        <f>'District Data'!F$2</f>
        <v>78209</v>
      </c>
      <c r="N22" s="33">
        <f t="shared" si="2"/>
        <v>0</v>
      </c>
      <c r="O22" s="33">
        <f t="shared" si="3"/>
        <v>0</v>
      </c>
      <c r="P22" s="33">
        <f t="shared" si="9"/>
        <v>14418.72</v>
      </c>
      <c r="Q22" s="103">
        <v>0.18149999999999999</v>
      </c>
      <c r="R22" s="103">
        <v>0.17510000000000001</v>
      </c>
      <c r="S22" s="33">
        <f t="shared" si="4"/>
        <v>0</v>
      </c>
      <c r="T22" s="33">
        <f t="shared" si="10"/>
        <v>0</v>
      </c>
      <c r="U22" s="33">
        <f t="shared" si="5"/>
        <v>0</v>
      </c>
      <c r="V22" s="33">
        <f t="shared" si="6"/>
        <v>0</v>
      </c>
      <c r="W22" s="33">
        <f t="shared" si="7"/>
        <v>0</v>
      </c>
      <c r="X22" s="33">
        <f>IFERROR(VLOOKUP(C22,'Adj to Match Apport'!$C:$F,4,FALSE),0)</f>
        <v>0</v>
      </c>
      <c r="Y22" s="33">
        <f t="shared" si="11"/>
        <v>0</v>
      </c>
      <c r="Z22" s="184">
        <f>VLOOKUP(C22, '2023-24 School Level AAFTE'!$C$4:$C$2454, 1, 0)</f>
        <v>3252</v>
      </c>
    </row>
    <row r="23" spans="1:26" s="18" customFormat="1" x14ac:dyDescent="0.25">
      <c r="A23" s="136" t="s">
        <v>21</v>
      </c>
      <c r="B23" s="166" t="s">
        <v>20</v>
      </c>
      <c r="C23" s="167">
        <v>3057</v>
      </c>
      <c r="D23" s="166" t="s">
        <v>24</v>
      </c>
      <c r="E23" s="146" t="str">
        <f>VLOOKUP($C23,'2023-24 School Level AAFTE'!$C:$N,9,FALSE)</f>
        <v>No</v>
      </c>
      <c r="F23" s="94" t="str">
        <f>IFERROR(VLOOKUP(C23,'2023-24 School Level AAFTE'!$C:$N,11,FALSE),"")</f>
        <v>No</v>
      </c>
      <c r="G23" s="20">
        <f>IFERROR(VLOOKUP(C23,'2023-24 School Level AAFTE'!$C:$N,8,FALSE),0)</f>
        <v>352.1</v>
      </c>
      <c r="H23" s="99">
        <f>VLOOKUP($A23,'District Data'!$A:$F,3,FALSE)</f>
        <v>1.1200000000000001</v>
      </c>
      <c r="I23" s="99">
        <f>VLOOKUP($A23,'District Data'!$A:$F,4,FALSE)</f>
        <v>1.1600000000000001</v>
      </c>
      <c r="J23" s="100">
        <f t="shared" si="8"/>
        <v>0</v>
      </c>
      <c r="K23" s="101">
        <f t="shared" si="1"/>
        <v>0</v>
      </c>
      <c r="L23" s="102">
        <f>'District Data'!E$2</f>
        <v>72728</v>
      </c>
      <c r="M23" s="102">
        <f>'District Data'!F$2</f>
        <v>78209</v>
      </c>
      <c r="N23" s="33">
        <f t="shared" si="2"/>
        <v>0</v>
      </c>
      <c r="O23" s="33">
        <f t="shared" si="3"/>
        <v>0</v>
      </c>
      <c r="P23" s="33">
        <f t="shared" si="9"/>
        <v>14418.72</v>
      </c>
      <c r="Q23" s="103">
        <v>0.18149999999999999</v>
      </c>
      <c r="R23" s="103">
        <v>0.17510000000000001</v>
      </c>
      <c r="S23" s="33">
        <f t="shared" si="4"/>
        <v>0</v>
      </c>
      <c r="T23" s="33">
        <f t="shared" si="10"/>
        <v>0</v>
      </c>
      <c r="U23" s="33">
        <f t="shared" si="5"/>
        <v>0</v>
      </c>
      <c r="V23" s="33">
        <f t="shared" si="6"/>
        <v>0</v>
      </c>
      <c r="W23" s="33">
        <f t="shared" si="7"/>
        <v>0</v>
      </c>
      <c r="X23" s="33">
        <f>IFERROR(VLOOKUP(C23,'Adj to Match Apport'!$C:$F,4,FALSE),0)</f>
        <v>0</v>
      </c>
      <c r="Y23" s="33">
        <f t="shared" si="11"/>
        <v>0</v>
      </c>
      <c r="Z23" s="184">
        <f>VLOOKUP(C23, '2023-24 School Level AAFTE'!$C$4:$C$2454, 1, 0)</f>
        <v>3057</v>
      </c>
    </row>
    <row r="24" spans="1:26" s="18" customFormat="1" x14ac:dyDescent="0.25">
      <c r="A24" s="136" t="s">
        <v>21</v>
      </c>
      <c r="B24" s="166" t="s">
        <v>20</v>
      </c>
      <c r="C24" s="167">
        <v>5588</v>
      </c>
      <c r="D24" s="166" t="s">
        <v>2730</v>
      </c>
      <c r="E24" s="146" t="str">
        <f>VLOOKUP($C24,'2023-24 School Level AAFTE'!$C:$N,9,FALSE)</f>
        <v>No</v>
      </c>
      <c r="F24" s="94" t="str">
        <f>IFERROR(VLOOKUP(C24,'2023-24 School Level AAFTE'!$C:$N,11,FALSE),"")</f>
        <v>No</v>
      </c>
      <c r="G24" s="20">
        <f>IFERROR(VLOOKUP(C24,'2023-24 School Level AAFTE'!$C:$N,8,FALSE),0)</f>
        <v>2.8</v>
      </c>
      <c r="H24" s="99">
        <f>VLOOKUP($A24,'District Data'!$A:$F,3,FALSE)</f>
        <v>1.1200000000000001</v>
      </c>
      <c r="I24" s="99">
        <f>VLOOKUP($A24,'District Data'!$A:$F,4,FALSE)</f>
        <v>1.1600000000000001</v>
      </c>
      <c r="J24" s="100">
        <f t="shared" si="8"/>
        <v>0</v>
      </c>
      <c r="K24" s="101">
        <f t="shared" si="1"/>
        <v>0</v>
      </c>
      <c r="L24" s="102">
        <f>'District Data'!E$2</f>
        <v>72728</v>
      </c>
      <c r="M24" s="102">
        <f>'District Data'!F$2</f>
        <v>78209</v>
      </c>
      <c r="N24" s="33">
        <f t="shared" si="2"/>
        <v>0</v>
      </c>
      <c r="O24" s="33">
        <f t="shared" si="3"/>
        <v>0</v>
      </c>
      <c r="P24" s="33">
        <f t="shared" si="9"/>
        <v>14418.72</v>
      </c>
      <c r="Q24" s="103">
        <v>0.18149999999999999</v>
      </c>
      <c r="R24" s="103">
        <v>0.17510000000000001</v>
      </c>
      <c r="S24" s="33">
        <f t="shared" si="4"/>
        <v>0</v>
      </c>
      <c r="T24" s="33">
        <f t="shared" si="10"/>
        <v>0</v>
      </c>
      <c r="U24" s="33">
        <f t="shared" si="5"/>
        <v>0</v>
      </c>
      <c r="V24" s="33">
        <f t="shared" si="6"/>
        <v>0</v>
      </c>
      <c r="W24" s="33">
        <f t="shared" si="7"/>
        <v>0</v>
      </c>
      <c r="X24" s="33">
        <f>IFERROR(VLOOKUP(C24,'Adj to Match Apport'!$C:$F,4,FALSE),0)</f>
        <v>0</v>
      </c>
      <c r="Y24" s="33">
        <f t="shared" si="11"/>
        <v>0</v>
      </c>
      <c r="Z24" s="184">
        <f>VLOOKUP(C24, '2023-24 School Level AAFTE'!$C$4:$C$2454, 1, 0)</f>
        <v>5588</v>
      </c>
    </row>
    <row r="25" spans="1:26" s="18" customFormat="1" x14ac:dyDescent="0.25">
      <c r="A25" s="136" t="s">
        <v>29</v>
      </c>
      <c r="B25" s="166" t="s">
        <v>28</v>
      </c>
      <c r="C25" s="167">
        <v>2523</v>
      </c>
      <c r="D25" s="166" t="s">
        <v>30</v>
      </c>
      <c r="E25" s="146" t="str">
        <f>VLOOKUP($C25,'2023-24 School Level AAFTE'!$C:$N,9,FALSE)</f>
        <v>No</v>
      </c>
      <c r="F25" s="94" t="str">
        <f>IFERROR(VLOOKUP(C25,'2023-24 School Level AAFTE'!$C:$N,11,FALSE),"")</f>
        <v>No</v>
      </c>
      <c r="G25" s="20">
        <f>IFERROR(VLOOKUP(C25,'2023-24 School Level AAFTE'!$C:$N,8,FALSE),0)</f>
        <v>1551.4199999999998</v>
      </c>
      <c r="H25" s="99">
        <f>VLOOKUP($A25,'District Data'!$A:$F,3,FALSE)</f>
        <v>1.1200000000000001</v>
      </c>
      <c r="I25" s="99">
        <f>VLOOKUP($A25,'District Data'!$A:$F,4,FALSE)</f>
        <v>1.1600000000000001</v>
      </c>
      <c r="J25" s="100">
        <f t="shared" si="8"/>
        <v>0</v>
      </c>
      <c r="K25" s="101">
        <f t="shared" si="1"/>
        <v>0</v>
      </c>
      <c r="L25" s="102">
        <f>'District Data'!E$2</f>
        <v>72728</v>
      </c>
      <c r="M25" s="102">
        <f>'District Data'!F$2</f>
        <v>78209</v>
      </c>
      <c r="N25" s="33">
        <f t="shared" si="2"/>
        <v>0</v>
      </c>
      <c r="O25" s="33">
        <f t="shared" si="3"/>
        <v>0</v>
      </c>
      <c r="P25" s="33">
        <f t="shared" si="9"/>
        <v>14418.72</v>
      </c>
      <c r="Q25" s="103">
        <v>0.18149999999999999</v>
      </c>
      <c r="R25" s="103">
        <v>0.17510000000000001</v>
      </c>
      <c r="S25" s="33">
        <f t="shared" si="4"/>
        <v>0</v>
      </c>
      <c r="T25" s="33">
        <f t="shared" si="10"/>
        <v>0</v>
      </c>
      <c r="U25" s="33">
        <f t="shared" si="5"/>
        <v>0</v>
      </c>
      <c r="V25" s="33">
        <f t="shared" si="6"/>
        <v>0</v>
      </c>
      <c r="W25" s="33">
        <f t="shared" si="7"/>
        <v>0</v>
      </c>
      <c r="X25" s="33">
        <f>IFERROR(VLOOKUP(C25,'Adj to Match Apport'!$C:$F,4,FALSE),0)</f>
        <v>0</v>
      </c>
      <c r="Y25" s="33">
        <f t="shared" si="11"/>
        <v>0</v>
      </c>
      <c r="Z25" s="184">
        <f>VLOOKUP(C25, '2023-24 School Level AAFTE'!$C$4:$C$2454, 1, 0)</f>
        <v>2523</v>
      </c>
    </row>
    <row r="26" spans="1:26" s="18" customFormat="1" x14ac:dyDescent="0.25">
      <c r="A26" s="136" t="s">
        <v>29</v>
      </c>
      <c r="B26" s="166" t="s">
        <v>28</v>
      </c>
      <c r="C26" s="167">
        <v>5495</v>
      </c>
      <c r="D26" s="166" t="s">
        <v>38</v>
      </c>
      <c r="E26" s="146" t="str">
        <f>VLOOKUP($C26,'2023-24 School Level AAFTE'!$C:$N,9,FALSE)</f>
        <v>Yes</v>
      </c>
      <c r="F26" s="94" t="str">
        <f>IFERROR(VLOOKUP(C26,'2023-24 School Level AAFTE'!$C:$N,11,FALSE),"")</f>
        <v>Yes</v>
      </c>
      <c r="G26" s="20">
        <f>IFERROR(VLOOKUP(C26,'2023-24 School Level AAFTE'!$C:$N,8,FALSE),0)</f>
        <v>61.8</v>
      </c>
      <c r="H26" s="99">
        <f>VLOOKUP($A26,'District Data'!$A:$F,3,FALSE)</f>
        <v>1.1200000000000001</v>
      </c>
      <c r="I26" s="99">
        <f>VLOOKUP($A26,'District Data'!$A:$F,4,FALSE)</f>
        <v>1.1600000000000001</v>
      </c>
      <c r="J26" s="100">
        <f t="shared" si="8"/>
        <v>61.8</v>
      </c>
      <c r="K26" s="101">
        <f t="shared" si="1"/>
        <v>0.18099999999999999</v>
      </c>
      <c r="L26" s="102">
        <f>'District Data'!E$2</f>
        <v>72728</v>
      </c>
      <c r="M26" s="102">
        <f>'District Data'!F$2</f>
        <v>78209</v>
      </c>
      <c r="N26" s="33">
        <f t="shared" si="2"/>
        <v>14743.42</v>
      </c>
      <c r="O26" s="33">
        <f t="shared" si="3"/>
        <v>1677.34</v>
      </c>
      <c r="P26" s="33">
        <f t="shared" si="9"/>
        <v>14418.72</v>
      </c>
      <c r="Q26" s="103">
        <v>0.18149999999999999</v>
      </c>
      <c r="R26" s="103">
        <v>0.17510000000000001</v>
      </c>
      <c r="S26" s="33">
        <f t="shared" si="4"/>
        <v>5579.42</v>
      </c>
      <c r="T26" s="33">
        <f t="shared" si="10"/>
        <v>273.68</v>
      </c>
      <c r="U26" s="33">
        <f t="shared" si="5"/>
        <v>47.92</v>
      </c>
      <c r="V26" s="33">
        <f t="shared" si="6"/>
        <v>321.60000000000002</v>
      </c>
      <c r="W26" s="33">
        <f t="shared" si="7"/>
        <v>22321.78</v>
      </c>
      <c r="X26" s="33">
        <f>IFERROR(VLOOKUP(C26,'Adj to Match Apport'!$C:$F,4,FALSE),0)</f>
        <v>0</v>
      </c>
      <c r="Y26" s="33">
        <f t="shared" si="11"/>
        <v>22321.78</v>
      </c>
      <c r="Z26" s="184">
        <f>VLOOKUP(C26, '2023-24 School Level AAFTE'!$C$4:$C$2454, 1, 0)</f>
        <v>5495</v>
      </c>
    </row>
    <row r="27" spans="1:26" s="18" customFormat="1" x14ac:dyDescent="0.25">
      <c r="A27" s="136" t="s">
        <v>29</v>
      </c>
      <c r="B27" s="166" t="s">
        <v>28</v>
      </c>
      <c r="C27" s="167">
        <v>4327</v>
      </c>
      <c r="D27" s="166" t="s">
        <v>34</v>
      </c>
      <c r="E27" s="146" t="str">
        <f>VLOOKUP($C27,'2023-24 School Level AAFTE'!$C:$N,9,FALSE)</f>
        <v>No</v>
      </c>
      <c r="F27" s="94" t="str">
        <f>IFERROR(VLOOKUP(C27,'2023-24 School Level AAFTE'!$C:$N,11,FALSE),"")</f>
        <v>No</v>
      </c>
      <c r="G27" s="20">
        <f>IFERROR(VLOOKUP(C27,'2023-24 School Level AAFTE'!$C:$N,8,FALSE),0)</f>
        <v>672.89</v>
      </c>
      <c r="H27" s="99">
        <f>VLOOKUP($A27,'District Data'!$A:$F,3,FALSE)</f>
        <v>1.1200000000000001</v>
      </c>
      <c r="I27" s="99">
        <f>VLOOKUP($A27,'District Data'!$A:$F,4,FALSE)</f>
        <v>1.1600000000000001</v>
      </c>
      <c r="J27" s="100">
        <f t="shared" si="8"/>
        <v>0</v>
      </c>
      <c r="K27" s="101">
        <f t="shared" si="1"/>
        <v>0</v>
      </c>
      <c r="L27" s="102">
        <f>'District Data'!E$2</f>
        <v>72728</v>
      </c>
      <c r="M27" s="102">
        <f>'District Data'!F$2</f>
        <v>78209</v>
      </c>
      <c r="N27" s="33">
        <f t="shared" si="2"/>
        <v>0</v>
      </c>
      <c r="O27" s="33">
        <f t="shared" si="3"/>
        <v>0</v>
      </c>
      <c r="P27" s="33">
        <f t="shared" si="9"/>
        <v>14418.72</v>
      </c>
      <c r="Q27" s="103">
        <v>0.18149999999999999</v>
      </c>
      <c r="R27" s="103">
        <v>0.17510000000000001</v>
      </c>
      <c r="S27" s="33">
        <f t="shared" si="4"/>
        <v>0</v>
      </c>
      <c r="T27" s="33">
        <f t="shared" si="10"/>
        <v>0</v>
      </c>
      <c r="U27" s="33">
        <f t="shared" si="5"/>
        <v>0</v>
      </c>
      <c r="V27" s="33">
        <f t="shared" si="6"/>
        <v>0</v>
      </c>
      <c r="W27" s="33">
        <f t="shared" si="7"/>
        <v>0</v>
      </c>
      <c r="X27" s="33">
        <f>IFERROR(VLOOKUP(C27,'Adj to Match Apport'!$C:$F,4,FALSE),0)</f>
        <v>0</v>
      </c>
      <c r="Y27" s="33">
        <f t="shared" si="11"/>
        <v>0</v>
      </c>
      <c r="Z27" s="184">
        <f>VLOOKUP(C27, '2023-24 School Level AAFTE'!$C$4:$C$2454, 1, 0)</f>
        <v>4327</v>
      </c>
    </row>
    <row r="28" spans="1:26" s="18" customFormat="1" x14ac:dyDescent="0.25">
      <c r="A28" s="136" t="s">
        <v>29</v>
      </c>
      <c r="B28" s="166" t="s">
        <v>28</v>
      </c>
      <c r="C28" s="167">
        <v>5010</v>
      </c>
      <c r="D28" s="166" t="s">
        <v>37</v>
      </c>
      <c r="E28" s="146" t="str">
        <f>VLOOKUP($C28,'2023-24 School Level AAFTE'!$C:$N,9,FALSE)</f>
        <v>No</v>
      </c>
      <c r="F28" s="94" t="str">
        <f>IFERROR(VLOOKUP(C28,'2023-24 School Level AAFTE'!$C:$N,11,FALSE),"")</f>
        <v>No</v>
      </c>
      <c r="G28" s="20">
        <f>IFERROR(VLOOKUP(C28,'2023-24 School Level AAFTE'!$C:$N,8,FALSE),0)</f>
        <v>571.78</v>
      </c>
      <c r="H28" s="99">
        <f>VLOOKUP($A28,'District Data'!$A:$F,3,FALSE)</f>
        <v>1.1200000000000001</v>
      </c>
      <c r="I28" s="99">
        <f>VLOOKUP($A28,'District Data'!$A:$F,4,FALSE)</f>
        <v>1.1600000000000001</v>
      </c>
      <c r="J28" s="100">
        <f t="shared" si="8"/>
        <v>0</v>
      </c>
      <c r="K28" s="101">
        <f t="shared" si="1"/>
        <v>0</v>
      </c>
      <c r="L28" s="102">
        <f>'District Data'!E$2</f>
        <v>72728</v>
      </c>
      <c r="M28" s="102">
        <f>'District Data'!F$2</f>
        <v>78209</v>
      </c>
      <c r="N28" s="33">
        <f t="shared" si="2"/>
        <v>0</v>
      </c>
      <c r="O28" s="33">
        <f t="shared" si="3"/>
        <v>0</v>
      </c>
      <c r="P28" s="33">
        <f t="shared" si="9"/>
        <v>14418.72</v>
      </c>
      <c r="Q28" s="103">
        <v>0.18149999999999999</v>
      </c>
      <c r="R28" s="103">
        <v>0.17510000000000001</v>
      </c>
      <c r="S28" s="33">
        <f t="shared" si="4"/>
        <v>0</v>
      </c>
      <c r="T28" s="33">
        <f t="shared" si="10"/>
        <v>0</v>
      </c>
      <c r="U28" s="33">
        <f t="shared" si="5"/>
        <v>0</v>
      </c>
      <c r="V28" s="33">
        <f t="shared" si="6"/>
        <v>0</v>
      </c>
      <c r="W28" s="33">
        <f t="shared" si="7"/>
        <v>0</v>
      </c>
      <c r="X28" s="33">
        <f>IFERROR(VLOOKUP(C28,'Adj to Match Apport'!$C:$F,4,FALSE),0)</f>
        <v>0</v>
      </c>
      <c r="Y28" s="33">
        <f t="shared" si="11"/>
        <v>0</v>
      </c>
      <c r="Z28" s="184">
        <f>VLOOKUP(C28, '2023-24 School Level AAFTE'!$C$4:$C$2454, 1, 0)</f>
        <v>5010</v>
      </c>
    </row>
    <row r="29" spans="1:26" s="18" customFormat="1" x14ac:dyDescent="0.25">
      <c r="A29" s="136" t="s">
        <v>29</v>
      </c>
      <c r="B29" s="166" t="s">
        <v>28</v>
      </c>
      <c r="C29" s="92">
        <v>4436</v>
      </c>
      <c r="D29" s="115" t="s">
        <v>35</v>
      </c>
      <c r="E29" s="146" t="str">
        <f>VLOOKUP($C29,'2023-24 School Level AAFTE'!$C:$N,9,FALSE)</f>
        <v>No</v>
      </c>
      <c r="F29" s="94" t="str">
        <f>IFERROR(VLOOKUP(C29,'2023-24 School Level AAFTE'!$C:$N,11,FALSE),"")</f>
        <v>No</v>
      </c>
      <c r="G29" s="20">
        <f>IFERROR(VLOOKUP(C29,'2023-24 School Level AAFTE'!$C:$N,8,FALSE),0)</f>
        <v>605.9</v>
      </c>
      <c r="H29" s="99">
        <f>VLOOKUP($A29,'District Data'!$A:$F,3,FALSE)</f>
        <v>1.1200000000000001</v>
      </c>
      <c r="I29" s="99">
        <f>VLOOKUP($A29,'District Data'!$A:$F,4,FALSE)</f>
        <v>1.1600000000000001</v>
      </c>
      <c r="J29" s="100">
        <f t="shared" si="8"/>
        <v>0</v>
      </c>
      <c r="K29" s="101">
        <f t="shared" si="1"/>
        <v>0</v>
      </c>
      <c r="L29" s="102">
        <f>'District Data'!E$2</f>
        <v>72728</v>
      </c>
      <c r="M29" s="102">
        <f>'District Data'!F$2</f>
        <v>78209</v>
      </c>
      <c r="N29" s="33">
        <f t="shared" si="2"/>
        <v>0</v>
      </c>
      <c r="O29" s="33">
        <f t="shared" si="3"/>
        <v>0</v>
      </c>
      <c r="P29" s="33">
        <f t="shared" si="9"/>
        <v>14418.72</v>
      </c>
      <c r="Q29" s="103">
        <v>0.18149999999999999</v>
      </c>
      <c r="R29" s="103">
        <v>0.17510000000000001</v>
      </c>
      <c r="S29" s="33">
        <f t="shared" si="4"/>
        <v>0</v>
      </c>
      <c r="T29" s="33">
        <f t="shared" si="10"/>
        <v>0</v>
      </c>
      <c r="U29" s="33">
        <f t="shared" si="5"/>
        <v>0</v>
      </c>
      <c r="V29" s="33">
        <f t="shared" si="6"/>
        <v>0</v>
      </c>
      <c r="W29" s="33">
        <f t="shared" si="7"/>
        <v>0</v>
      </c>
      <c r="X29" s="33">
        <f>IFERROR(VLOOKUP(C29,'Adj to Match Apport'!$C:$F,4,FALSE),0)</f>
        <v>0</v>
      </c>
      <c r="Y29" s="33">
        <f t="shared" si="11"/>
        <v>0</v>
      </c>
      <c r="Z29" s="184">
        <f>VLOOKUP(C29, '2023-24 School Level AAFTE'!$C$4:$C$2454, 1, 0)</f>
        <v>4436</v>
      </c>
    </row>
    <row r="30" spans="1:26" s="18" customFormat="1" x14ac:dyDescent="0.25">
      <c r="A30" s="136" t="s">
        <v>29</v>
      </c>
      <c r="B30" s="166" t="s">
        <v>28</v>
      </c>
      <c r="C30" s="167">
        <v>4573</v>
      </c>
      <c r="D30" s="166" t="s">
        <v>36</v>
      </c>
      <c r="E30" s="146" t="str">
        <f>VLOOKUP($C30,'2023-24 School Level AAFTE'!$C:$N,9,FALSE)</f>
        <v>No</v>
      </c>
      <c r="F30" s="94" t="str">
        <f>IFERROR(VLOOKUP(C30,'2023-24 School Level AAFTE'!$C:$N,11,FALSE),"")</f>
        <v>No</v>
      </c>
      <c r="G30" s="20">
        <f>IFERROR(VLOOKUP(C30,'2023-24 School Level AAFTE'!$C:$N,8,FALSE),0)</f>
        <v>505.6</v>
      </c>
      <c r="H30" s="99">
        <f>VLOOKUP($A30,'District Data'!$A:$F,3,FALSE)</f>
        <v>1.1200000000000001</v>
      </c>
      <c r="I30" s="99">
        <f>VLOOKUP($A30,'District Data'!$A:$F,4,FALSE)</f>
        <v>1.1600000000000001</v>
      </c>
      <c r="J30" s="100">
        <f t="shared" si="8"/>
        <v>0</v>
      </c>
      <c r="K30" s="101">
        <f t="shared" si="1"/>
        <v>0</v>
      </c>
      <c r="L30" s="102">
        <f>'District Data'!E$2</f>
        <v>72728</v>
      </c>
      <c r="M30" s="102">
        <f>'District Data'!F$2</f>
        <v>78209</v>
      </c>
      <c r="N30" s="33">
        <f t="shared" si="2"/>
        <v>0</v>
      </c>
      <c r="O30" s="33">
        <f t="shared" si="3"/>
        <v>0</v>
      </c>
      <c r="P30" s="33">
        <f t="shared" si="9"/>
        <v>14418.72</v>
      </c>
      <c r="Q30" s="103">
        <v>0.18149999999999999</v>
      </c>
      <c r="R30" s="103">
        <v>0.17510000000000001</v>
      </c>
      <c r="S30" s="33">
        <f t="shared" si="4"/>
        <v>0</v>
      </c>
      <c r="T30" s="33">
        <f t="shared" si="10"/>
        <v>0</v>
      </c>
      <c r="U30" s="33">
        <f t="shared" si="5"/>
        <v>0</v>
      </c>
      <c r="V30" s="33">
        <f t="shared" si="6"/>
        <v>0</v>
      </c>
      <c r="W30" s="33">
        <f t="shared" si="7"/>
        <v>0</v>
      </c>
      <c r="X30" s="33">
        <f>IFERROR(VLOOKUP(C30,'Adj to Match Apport'!$C:$F,4,FALSE),0)</f>
        <v>0</v>
      </c>
      <c r="Y30" s="33">
        <f t="shared" si="11"/>
        <v>0</v>
      </c>
      <c r="Z30" s="184">
        <f>VLOOKUP(C30, '2023-24 School Level AAFTE'!$C$4:$C$2454, 1, 0)</f>
        <v>4573</v>
      </c>
    </row>
    <row r="31" spans="1:26" s="18" customFormat="1" x14ac:dyDescent="0.25">
      <c r="A31" s="136" t="s">
        <v>29</v>
      </c>
      <c r="B31" s="166" t="s">
        <v>28</v>
      </c>
      <c r="C31" s="167">
        <v>3124</v>
      </c>
      <c r="D31" s="166" t="s">
        <v>31</v>
      </c>
      <c r="E31" s="146" t="str">
        <f>VLOOKUP($C31,'2023-24 School Level AAFTE'!$C:$N,9,FALSE)</f>
        <v>No</v>
      </c>
      <c r="F31" s="94" t="str">
        <f>IFERROR(VLOOKUP(C31,'2023-24 School Level AAFTE'!$C:$N,11,FALSE),"")</f>
        <v>No</v>
      </c>
      <c r="G31" s="20">
        <f>IFERROR(VLOOKUP(C31,'2023-24 School Level AAFTE'!$C:$N,8,FALSE),0)</f>
        <v>627.21</v>
      </c>
      <c r="H31" s="99">
        <f>VLOOKUP($A31,'District Data'!$A:$F,3,FALSE)</f>
        <v>1.1200000000000001</v>
      </c>
      <c r="I31" s="99">
        <f>VLOOKUP($A31,'District Data'!$A:$F,4,FALSE)</f>
        <v>1.1600000000000001</v>
      </c>
      <c r="J31" s="100">
        <f t="shared" si="8"/>
        <v>0</v>
      </c>
      <c r="K31" s="101">
        <f t="shared" si="1"/>
        <v>0</v>
      </c>
      <c r="L31" s="102">
        <f>'District Data'!E$2</f>
        <v>72728</v>
      </c>
      <c r="M31" s="102">
        <f>'District Data'!F$2</f>
        <v>78209</v>
      </c>
      <c r="N31" s="33">
        <f t="shared" si="2"/>
        <v>0</v>
      </c>
      <c r="O31" s="33">
        <f t="shared" si="3"/>
        <v>0</v>
      </c>
      <c r="P31" s="33">
        <f t="shared" si="9"/>
        <v>14418.72</v>
      </c>
      <c r="Q31" s="103">
        <v>0.18149999999999999</v>
      </c>
      <c r="R31" s="103">
        <v>0.17510000000000001</v>
      </c>
      <c r="S31" s="33">
        <f t="shared" si="4"/>
        <v>0</v>
      </c>
      <c r="T31" s="33">
        <f t="shared" si="10"/>
        <v>0</v>
      </c>
      <c r="U31" s="33">
        <f t="shared" si="5"/>
        <v>0</v>
      </c>
      <c r="V31" s="33">
        <f t="shared" si="6"/>
        <v>0</v>
      </c>
      <c r="W31" s="33">
        <f t="shared" si="7"/>
        <v>0</v>
      </c>
      <c r="X31" s="33">
        <f>IFERROR(VLOOKUP(C31,'Adj to Match Apport'!$C:$F,4,FALSE),0)</f>
        <v>0</v>
      </c>
      <c r="Y31" s="33">
        <f t="shared" si="11"/>
        <v>0</v>
      </c>
      <c r="Z31" s="184">
        <f>VLOOKUP(C31, '2023-24 School Level AAFTE'!$C$4:$C$2454, 1, 0)</f>
        <v>3124</v>
      </c>
    </row>
    <row r="32" spans="1:26" s="18" customFormat="1" x14ac:dyDescent="0.25">
      <c r="A32" s="136" t="s">
        <v>29</v>
      </c>
      <c r="B32" s="166" t="s">
        <v>28</v>
      </c>
      <c r="C32" s="167">
        <v>4154</v>
      </c>
      <c r="D32" s="166" t="s">
        <v>32</v>
      </c>
      <c r="E32" s="146" t="str">
        <f>VLOOKUP($C32,'2023-24 School Level AAFTE'!$C:$N,9,FALSE)</f>
        <v>No</v>
      </c>
      <c r="F32" s="94" t="str">
        <f>IFERROR(VLOOKUP(C32,'2023-24 School Level AAFTE'!$C:$N,11,FALSE),"")</f>
        <v>No</v>
      </c>
      <c r="G32" s="20">
        <f>IFERROR(VLOOKUP(C32,'2023-24 School Level AAFTE'!$C:$N,8,FALSE),0)</f>
        <v>535.05999999999995</v>
      </c>
      <c r="H32" s="99">
        <f>VLOOKUP($A32,'District Data'!$A:$F,3,FALSE)</f>
        <v>1.1200000000000001</v>
      </c>
      <c r="I32" s="99">
        <f>VLOOKUP($A32,'District Data'!$A:$F,4,FALSE)</f>
        <v>1.1600000000000001</v>
      </c>
      <c r="J32" s="100">
        <f t="shared" si="8"/>
        <v>0</v>
      </c>
      <c r="K32" s="101">
        <f t="shared" si="1"/>
        <v>0</v>
      </c>
      <c r="L32" s="102">
        <f>'District Data'!E$2</f>
        <v>72728</v>
      </c>
      <c r="M32" s="102">
        <f>'District Data'!F$2</f>
        <v>78209</v>
      </c>
      <c r="N32" s="33">
        <f t="shared" si="2"/>
        <v>0</v>
      </c>
      <c r="O32" s="33">
        <f t="shared" si="3"/>
        <v>0</v>
      </c>
      <c r="P32" s="33">
        <f t="shared" si="9"/>
        <v>14418.72</v>
      </c>
      <c r="Q32" s="103">
        <v>0.18149999999999999</v>
      </c>
      <c r="R32" s="103">
        <v>0.17510000000000001</v>
      </c>
      <c r="S32" s="33">
        <f t="shared" si="4"/>
        <v>0</v>
      </c>
      <c r="T32" s="33">
        <f t="shared" si="10"/>
        <v>0</v>
      </c>
      <c r="U32" s="33">
        <f t="shared" si="5"/>
        <v>0</v>
      </c>
      <c r="V32" s="33">
        <f t="shared" si="6"/>
        <v>0</v>
      </c>
      <c r="W32" s="33">
        <f t="shared" si="7"/>
        <v>0</v>
      </c>
      <c r="X32" s="33">
        <f>IFERROR(VLOOKUP(C32,'Adj to Match Apport'!$C:$F,4,FALSE),0)</f>
        <v>0</v>
      </c>
      <c r="Y32" s="33">
        <f t="shared" si="11"/>
        <v>0</v>
      </c>
      <c r="Z32" s="184">
        <f>VLOOKUP(C32, '2023-24 School Level AAFTE'!$C$4:$C$2454, 1, 0)</f>
        <v>4154</v>
      </c>
    </row>
    <row r="33" spans="1:26" s="18" customFormat="1" x14ac:dyDescent="0.25">
      <c r="A33" s="136" t="s">
        <v>29</v>
      </c>
      <c r="B33" s="166" t="s">
        <v>28</v>
      </c>
      <c r="C33" s="167">
        <v>1714</v>
      </c>
      <c r="D33" s="166" t="s">
        <v>2789</v>
      </c>
      <c r="E33" s="146" t="str">
        <f>VLOOKUP($C33,'2023-24 School Level AAFTE'!$C:$N,9,FALSE)</f>
        <v>No</v>
      </c>
      <c r="F33" s="94" t="str">
        <f>IFERROR(VLOOKUP(C33,'2023-24 School Level AAFTE'!$C:$N,11,FALSE),"")</f>
        <v>No</v>
      </c>
      <c r="G33" s="20">
        <f>IFERROR(VLOOKUP(C33,'2023-24 School Level AAFTE'!$C:$N,8,FALSE),0)</f>
        <v>233.23</v>
      </c>
      <c r="H33" s="99">
        <f>VLOOKUP($A33,'District Data'!$A:$F,3,FALSE)</f>
        <v>1.1200000000000001</v>
      </c>
      <c r="I33" s="99">
        <f>VLOOKUP($A33,'District Data'!$A:$F,4,FALSE)</f>
        <v>1.1600000000000001</v>
      </c>
      <c r="J33" s="100">
        <f t="shared" si="8"/>
        <v>0</v>
      </c>
      <c r="K33" s="101">
        <f t="shared" si="1"/>
        <v>0</v>
      </c>
      <c r="L33" s="102">
        <f>'District Data'!E$2</f>
        <v>72728</v>
      </c>
      <c r="M33" s="102">
        <f>'District Data'!F$2</f>
        <v>78209</v>
      </c>
      <c r="N33" s="33">
        <f t="shared" si="2"/>
        <v>0</v>
      </c>
      <c r="O33" s="33">
        <f t="shared" si="3"/>
        <v>0</v>
      </c>
      <c r="P33" s="33">
        <f t="shared" si="9"/>
        <v>14418.72</v>
      </c>
      <c r="Q33" s="103">
        <v>0.18149999999999999</v>
      </c>
      <c r="R33" s="103">
        <v>0.17510000000000001</v>
      </c>
      <c r="S33" s="33">
        <f t="shared" si="4"/>
        <v>0</v>
      </c>
      <c r="T33" s="33">
        <f t="shared" si="10"/>
        <v>0</v>
      </c>
      <c r="U33" s="33">
        <f t="shared" si="5"/>
        <v>0</v>
      </c>
      <c r="V33" s="33">
        <f t="shared" si="6"/>
        <v>0</v>
      </c>
      <c r="W33" s="33">
        <f t="shared" si="7"/>
        <v>0</v>
      </c>
      <c r="X33" s="33">
        <f>IFERROR(VLOOKUP(C33,'Adj to Match Apport'!$C:$F,4,FALSE),0)</f>
        <v>0</v>
      </c>
      <c r="Y33" s="33">
        <f t="shared" si="11"/>
        <v>0</v>
      </c>
      <c r="Z33" s="184">
        <f>VLOOKUP(C33, '2023-24 School Level AAFTE'!$C$4:$C$2454, 1, 0)</f>
        <v>1714</v>
      </c>
    </row>
    <row r="34" spans="1:26" s="18" customFormat="1" x14ac:dyDescent="0.25">
      <c r="A34" s="136" t="s">
        <v>29</v>
      </c>
      <c r="B34" s="166" t="s">
        <v>28</v>
      </c>
      <c r="C34" s="167">
        <v>4287</v>
      </c>
      <c r="D34" s="166" t="s">
        <v>33</v>
      </c>
      <c r="E34" s="146" t="str">
        <f>VLOOKUP($C34,'2023-24 School Level AAFTE'!$C:$N,9,FALSE)</f>
        <v>No</v>
      </c>
      <c r="F34" s="94" t="str">
        <f>IFERROR(VLOOKUP(C34,'2023-24 School Level AAFTE'!$C:$N,11,FALSE),"")</f>
        <v>No</v>
      </c>
      <c r="G34" s="20">
        <f>IFERROR(VLOOKUP(C34,'2023-24 School Level AAFTE'!$C:$N,8,FALSE),0)</f>
        <v>105.21</v>
      </c>
      <c r="H34" s="99">
        <f>VLOOKUP($A34,'District Data'!$A:$F,3,FALSE)</f>
        <v>1.1200000000000001</v>
      </c>
      <c r="I34" s="99">
        <f>VLOOKUP($A34,'District Data'!$A:$F,4,FALSE)</f>
        <v>1.1600000000000001</v>
      </c>
      <c r="J34" s="100">
        <f t="shared" si="8"/>
        <v>0</v>
      </c>
      <c r="K34" s="101">
        <f t="shared" si="1"/>
        <v>0</v>
      </c>
      <c r="L34" s="102">
        <f>'District Data'!E$2</f>
        <v>72728</v>
      </c>
      <c r="M34" s="102">
        <f>'District Data'!F$2</f>
        <v>78209</v>
      </c>
      <c r="N34" s="33">
        <f t="shared" si="2"/>
        <v>0</v>
      </c>
      <c r="O34" s="33">
        <f t="shared" si="3"/>
        <v>0</v>
      </c>
      <c r="P34" s="33">
        <f t="shared" si="9"/>
        <v>14418.72</v>
      </c>
      <c r="Q34" s="103">
        <v>0.18149999999999999</v>
      </c>
      <c r="R34" s="103">
        <v>0.17510000000000001</v>
      </c>
      <c r="S34" s="33">
        <f t="shared" si="4"/>
        <v>0</v>
      </c>
      <c r="T34" s="33">
        <f t="shared" si="10"/>
        <v>0</v>
      </c>
      <c r="U34" s="33">
        <f t="shared" si="5"/>
        <v>0</v>
      </c>
      <c r="V34" s="33">
        <f t="shared" si="6"/>
        <v>0</v>
      </c>
      <c r="W34" s="33">
        <f t="shared" si="7"/>
        <v>0</v>
      </c>
      <c r="X34" s="33">
        <f>IFERROR(VLOOKUP(C34,'Adj to Match Apport'!$C:$F,4,FALSE),0)</f>
        <v>0</v>
      </c>
      <c r="Y34" s="33">
        <f t="shared" si="11"/>
        <v>0</v>
      </c>
      <c r="Z34" s="184">
        <f>VLOOKUP(C34, '2023-24 School Level AAFTE'!$C$4:$C$2454, 1, 0)</f>
        <v>4287</v>
      </c>
    </row>
    <row r="35" spans="1:26" s="18" customFormat="1" x14ac:dyDescent="0.25">
      <c r="A35" s="136" t="s">
        <v>40</v>
      </c>
      <c r="B35" s="166" t="s">
        <v>39</v>
      </c>
      <c r="C35" s="167">
        <v>2507</v>
      </c>
      <c r="D35" s="166" t="s">
        <v>42</v>
      </c>
      <c r="E35" s="146" t="str">
        <f>VLOOKUP($C35,'2023-24 School Level AAFTE'!$C:$N,9,FALSE)</f>
        <v>No</v>
      </c>
      <c r="F35" s="94" t="str">
        <f>IFERROR(VLOOKUP(C35,'2023-24 School Level AAFTE'!$C:$N,11,FALSE),"")</f>
        <v>No</v>
      </c>
      <c r="G35" s="20">
        <f>IFERROR(VLOOKUP(C35,'2023-24 School Level AAFTE'!$C:$N,8,FALSE),0)</f>
        <v>317.48</v>
      </c>
      <c r="H35" s="99">
        <f>VLOOKUP($A35,'District Data'!$A:$F,3,FALSE)</f>
        <v>1</v>
      </c>
      <c r="I35" s="99">
        <f>VLOOKUP($A35,'District Data'!$A:$F,4,FALSE)</f>
        <v>1</v>
      </c>
      <c r="J35" s="100">
        <f t="shared" si="8"/>
        <v>0</v>
      </c>
      <c r="K35" s="101">
        <f t="shared" si="1"/>
        <v>0</v>
      </c>
      <c r="L35" s="102">
        <f>'District Data'!E$2</f>
        <v>72728</v>
      </c>
      <c r="M35" s="102">
        <f>'District Data'!F$2</f>
        <v>78209</v>
      </c>
      <c r="N35" s="33">
        <f t="shared" si="2"/>
        <v>0</v>
      </c>
      <c r="O35" s="33">
        <f t="shared" si="3"/>
        <v>0</v>
      </c>
      <c r="P35" s="33">
        <f t="shared" si="9"/>
        <v>14418.72</v>
      </c>
      <c r="Q35" s="103">
        <v>0.18149999999999999</v>
      </c>
      <c r="R35" s="103">
        <v>0.17510000000000001</v>
      </c>
      <c r="S35" s="33">
        <f t="shared" si="4"/>
        <v>0</v>
      </c>
      <c r="T35" s="33">
        <f t="shared" si="10"/>
        <v>0</v>
      </c>
      <c r="U35" s="33">
        <f t="shared" si="5"/>
        <v>0</v>
      </c>
      <c r="V35" s="33">
        <f t="shared" si="6"/>
        <v>0</v>
      </c>
      <c r="W35" s="33">
        <f t="shared" si="7"/>
        <v>0</v>
      </c>
      <c r="X35" s="33">
        <f>IFERROR(VLOOKUP(C35,'Adj to Match Apport'!$C:$F,4,FALSE),0)</f>
        <v>0</v>
      </c>
      <c r="Y35" s="33">
        <f t="shared" si="11"/>
        <v>0</v>
      </c>
      <c r="Z35" s="184">
        <f>VLOOKUP(C35, '2023-24 School Level AAFTE'!$C$4:$C$2454, 1, 0)</f>
        <v>2507</v>
      </c>
    </row>
    <row r="36" spans="1:26" s="18" customFormat="1" x14ac:dyDescent="0.25">
      <c r="A36" s="136" t="s">
        <v>40</v>
      </c>
      <c r="B36" s="166" t="s">
        <v>39</v>
      </c>
      <c r="C36" s="167">
        <v>2434</v>
      </c>
      <c r="D36" s="166" t="s">
        <v>41</v>
      </c>
      <c r="E36" s="146" t="str">
        <f>VLOOKUP($C36,'2023-24 School Level AAFTE'!$C:$N,9,FALSE)</f>
        <v>No</v>
      </c>
      <c r="F36" s="94" t="str">
        <f>IFERROR(VLOOKUP(C36,'2023-24 School Level AAFTE'!$C:$N,11,FALSE),"")</f>
        <v>No</v>
      </c>
      <c r="G36" s="20">
        <f>IFERROR(VLOOKUP(C36,'2023-24 School Level AAFTE'!$C:$N,8,FALSE),0)</f>
        <v>299.37</v>
      </c>
      <c r="H36" s="99">
        <f>VLOOKUP($A36,'District Data'!$A:$F,3,FALSE)</f>
        <v>1</v>
      </c>
      <c r="I36" s="99">
        <f>VLOOKUP($A36,'District Data'!$A:$F,4,FALSE)</f>
        <v>1</v>
      </c>
      <c r="J36" s="100">
        <f t="shared" si="8"/>
        <v>0</v>
      </c>
      <c r="K36" s="101">
        <f t="shared" si="1"/>
        <v>0</v>
      </c>
      <c r="L36" s="102">
        <f>'District Data'!E$2</f>
        <v>72728</v>
      </c>
      <c r="M36" s="102">
        <f>'District Data'!F$2</f>
        <v>78209</v>
      </c>
      <c r="N36" s="33">
        <f t="shared" si="2"/>
        <v>0</v>
      </c>
      <c r="O36" s="33">
        <f t="shared" si="3"/>
        <v>0</v>
      </c>
      <c r="P36" s="33">
        <f t="shared" si="9"/>
        <v>14418.72</v>
      </c>
      <c r="Q36" s="103">
        <v>0.18149999999999999</v>
      </c>
      <c r="R36" s="103">
        <v>0.17510000000000001</v>
      </c>
      <c r="S36" s="33">
        <f t="shared" si="4"/>
        <v>0</v>
      </c>
      <c r="T36" s="33">
        <f t="shared" si="10"/>
        <v>0</v>
      </c>
      <c r="U36" s="33">
        <f t="shared" si="5"/>
        <v>0</v>
      </c>
      <c r="V36" s="33">
        <f t="shared" si="6"/>
        <v>0</v>
      </c>
      <c r="W36" s="33">
        <f t="shared" si="7"/>
        <v>0</v>
      </c>
      <c r="X36" s="33">
        <f>IFERROR(VLOOKUP(C36,'Adj to Match Apport'!$C:$F,4,FALSE),0)</f>
        <v>0</v>
      </c>
      <c r="Y36" s="33">
        <f t="shared" si="11"/>
        <v>0</v>
      </c>
      <c r="Z36" s="184">
        <f>VLOOKUP(C36, '2023-24 School Level AAFTE'!$C$4:$C$2454, 1, 0)</f>
        <v>2434</v>
      </c>
    </row>
    <row r="37" spans="1:26" s="18" customFormat="1" x14ac:dyDescent="0.25">
      <c r="A37" s="136" t="s">
        <v>44</v>
      </c>
      <c r="B37" s="166" t="s">
        <v>43</v>
      </c>
      <c r="C37" s="167">
        <v>1915</v>
      </c>
      <c r="D37" s="166" t="s">
        <v>64</v>
      </c>
      <c r="E37" s="146" t="str">
        <f>VLOOKUP($C37,'2023-24 School Level AAFTE'!$C:$N,9,FALSE)</f>
        <v>No</v>
      </c>
      <c r="F37" s="94" t="str">
        <f>IFERROR(VLOOKUP(C37,'2023-24 School Level AAFTE'!$C:$N,11,FALSE),"")</f>
        <v>No</v>
      </c>
      <c r="G37" s="20">
        <f>IFERROR(VLOOKUP(C37,'2023-24 School Level AAFTE'!$C:$N,8,FALSE),0)</f>
        <v>0</v>
      </c>
      <c r="H37" s="99">
        <f>VLOOKUP($A37,'District Data'!$A:$F,3,FALSE)</f>
        <v>1.1200000000000001</v>
      </c>
      <c r="I37" s="99">
        <f>VLOOKUP($A37,'District Data'!$A:$F,4,FALSE)</f>
        <v>1.1200000000000001</v>
      </c>
      <c r="J37" s="100">
        <f t="shared" si="8"/>
        <v>0</v>
      </c>
      <c r="K37" s="101">
        <f t="shared" si="1"/>
        <v>0</v>
      </c>
      <c r="L37" s="102">
        <f>'District Data'!E$2</f>
        <v>72728</v>
      </c>
      <c r="M37" s="102">
        <f>'District Data'!F$2</f>
        <v>78209</v>
      </c>
      <c r="N37" s="33">
        <f t="shared" si="2"/>
        <v>0</v>
      </c>
      <c r="O37" s="33">
        <f t="shared" si="3"/>
        <v>0</v>
      </c>
      <c r="P37" s="33">
        <f t="shared" si="9"/>
        <v>14418.72</v>
      </c>
      <c r="Q37" s="103">
        <v>0.18149999999999999</v>
      </c>
      <c r="R37" s="103">
        <v>0.17510000000000001</v>
      </c>
      <c r="S37" s="33">
        <f t="shared" si="4"/>
        <v>0</v>
      </c>
      <c r="T37" s="33">
        <f t="shared" si="10"/>
        <v>0</v>
      </c>
      <c r="U37" s="33">
        <f t="shared" si="5"/>
        <v>0</v>
      </c>
      <c r="V37" s="33">
        <f t="shared" si="6"/>
        <v>0</v>
      </c>
      <c r="W37" s="33">
        <f t="shared" si="7"/>
        <v>0</v>
      </c>
      <c r="X37" s="33">
        <f>IFERROR(VLOOKUP(C37,'Adj to Match Apport'!$C:$F,4,FALSE),0)</f>
        <v>0</v>
      </c>
      <c r="Y37" s="33">
        <f t="shared" si="11"/>
        <v>0</v>
      </c>
      <c r="Z37" s="184">
        <f>VLOOKUP(C37, '2023-24 School Level AAFTE'!$C$4:$C$2454, 1, 0)</f>
        <v>1915</v>
      </c>
    </row>
    <row r="38" spans="1:26" s="18" customFormat="1" x14ac:dyDescent="0.25">
      <c r="A38" s="136" t="s">
        <v>44</v>
      </c>
      <c r="B38" s="166" t="s">
        <v>43</v>
      </c>
      <c r="C38" s="167">
        <v>5733</v>
      </c>
      <c r="D38" s="166" t="s">
        <v>48</v>
      </c>
      <c r="E38" s="146" t="str">
        <f>VLOOKUP($C38,'2023-24 School Level AAFTE'!$C:$N,9,FALSE)</f>
        <v>Yes</v>
      </c>
      <c r="F38" s="94" t="str">
        <f>IFERROR(VLOOKUP(C38,'2023-24 School Level AAFTE'!$C:$N,11,FALSE),"")</f>
        <v>Yes</v>
      </c>
      <c r="G38" s="20">
        <f>IFERROR(VLOOKUP(C38,'2023-24 School Level AAFTE'!$C:$N,8,FALSE),0)</f>
        <v>454.46000000000004</v>
      </c>
      <c r="H38" s="99">
        <f>VLOOKUP($A38,'District Data'!$A:$F,3,FALSE)</f>
        <v>1.1200000000000001</v>
      </c>
      <c r="I38" s="99">
        <f>VLOOKUP($A38,'District Data'!$A:$F,4,FALSE)</f>
        <v>1.1200000000000001</v>
      </c>
      <c r="J38" s="100">
        <f t="shared" si="8"/>
        <v>454.46000000000004</v>
      </c>
      <c r="K38" s="101">
        <f t="shared" si="1"/>
        <v>1.333</v>
      </c>
      <c r="L38" s="102">
        <f>'District Data'!E$2</f>
        <v>72728</v>
      </c>
      <c r="M38" s="102">
        <f>'District Data'!F$2</f>
        <v>78209</v>
      </c>
      <c r="N38" s="33">
        <f t="shared" si="2"/>
        <v>108579.99</v>
      </c>
      <c r="O38" s="33">
        <f t="shared" si="3"/>
        <v>8182.92</v>
      </c>
      <c r="P38" s="33">
        <f t="shared" si="9"/>
        <v>14418.72</v>
      </c>
      <c r="Q38" s="103">
        <v>0.18149999999999999</v>
      </c>
      <c r="R38" s="103">
        <v>0.17510000000000001</v>
      </c>
      <c r="S38" s="33">
        <f t="shared" si="4"/>
        <v>40360.25</v>
      </c>
      <c r="T38" s="33">
        <f t="shared" si="10"/>
        <v>1946.05</v>
      </c>
      <c r="U38" s="33">
        <f t="shared" si="5"/>
        <v>340.75</v>
      </c>
      <c r="V38" s="33">
        <f t="shared" si="6"/>
        <v>2286.8000000000002</v>
      </c>
      <c r="W38" s="33">
        <f t="shared" si="7"/>
        <v>159409.96</v>
      </c>
      <c r="X38" s="33" t="str">
        <f>IFERROR(VLOOKUP(C38,'Adj to Match Apport'!$C:$F,4,FALSE),0)</f>
        <v/>
      </c>
      <c r="Y38" s="33">
        <f t="shared" si="11"/>
        <v>159409.96</v>
      </c>
      <c r="Z38" s="184">
        <f>VLOOKUP(C38, '2023-24 School Level AAFTE'!$C$4:$C$2454, 1, 0)</f>
        <v>5733</v>
      </c>
    </row>
    <row r="39" spans="1:26" s="18" customFormat="1" x14ac:dyDescent="0.25">
      <c r="A39" s="136" t="s">
        <v>44</v>
      </c>
      <c r="B39" s="166" t="s">
        <v>43</v>
      </c>
      <c r="C39" s="167">
        <v>3825</v>
      </c>
      <c r="D39" s="166" t="s">
        <v>57</v>
      </c>
      <c r="E39" s="146" t="str">
        <f>VLOOKUP($C39,'2023-24 School Level AAFTE'!$C:$N,9,FALSE)</f>
        <v>Yes</v>
      </c>
      <c r="F39" s="94" t="str">
        <f>IFERROR(VLOOKUP(C39,'2023-24 School Level AAFTE'!$C:$N,11,FALSE),"")</f>
        <v>Yes</v>
      </c>
      <c r="G39" s="20">
        <f>IFERROR(VLOOKUP(C39,'2023-24 School Level AAFTE'!$C:$N,8,FALSE),0)</f>
        <v>556.6</v>
      </c>
      <c r="H39" s="99">
        <f>VLOOKUP($A39,'District Data'!$A:$F,3,FALSE)</f>
        <v>1.1200000000000001</v>
      </c>
      <c r="I39" s="99">
        <f>VLOOKUP($A39,'District Data'!$A:$F,4,FALSE)</f>
        <v>1.1200000000000001</v>
      </c>
      <c r="J39" s="100">
        <f t="shared" si="8"/>
        <v>556.6</v>
      </c>
      <c r="K39" s="101">
        <f t="shared" si="1"/>
        <v>1.633</v>
      </c>
      <c r="L39" s="102">
        <f>'District Data'!E$2</f>
        <v>72728</v>
      </c>
      <c r="M39" s="102">
        <f>'District Data'!F$2</f>
        <v>78209</v>
      </c>
      <c r="N39" s="33">
        <f t="shared" si="2"/>
        <v>133016.6</v>
      </c>
      <c r="O39" s="33">
        <f t="shared" si="3"/>
        <v>10024.530000000001</v>
      </c>
      <c r="P39" s="33">
        <f t="shared" si="9"/>
        <v>14418.72</v>
      </c>
      <c r="Q39" s="103">
        <v>0.18149999999999999</v>
      </c>
      <c r="R39" s="103">
        <v>0.17510000000000001</v>
      </c>
      <c r="S39" s="33">
        <f t="shared" si="4"/>
        <v>49443.58</v>
      </c>
      <c r="T39" s="33">
        <f t="shared" si="10"/>
        <v>2384.02</v>
      </c>
      <c r="U39" s="33">
        <f t="shared" si="5"/>
        <v>417.44</v>
      </c>
      <c r="V39" s="33">
        <f t="shared" si="6"/>
        <v>2801.46</v>
      </c>
      <c r="W39" s="33">
        <f t="shared" si="7"/>
        <v>195286.16999999998</v>
      </c>
      <c r="X39" s="33" t="str">
        <f>IFERROR(VLOOKUP(C39,'Adj to Match Apport'!$C:$F,4,FALSE),0)</f>
        <v/>
      </c>
      <c r="Y39" s="33">
        <f t="shared" si="11"/>
        <v>195286.16999999998</v>
      </c>
      <c r="Z39" s="184">
        <f>VLOOKUP(C39, '2023-24 School Level AAFTE'!$C$4:$C$2454, 1, 0)</f>
        <v>3825</v>
      </c>
    </row>
    <row r="40" spans="1:26" s="18" customFormat="1" x14ac:dyDescent="0.25">
      <c r="A40" s="136" t="s">
        <v>44</v>
      </c>
      <c r="B40" s="166" t="s">
        <v>43</v>
      </c>
      <c r="C40" s="167">
        <v>5082</v>
      </c>
      <c r="D40" s="166" t="s">
        <v>67</v>
      </c>
      <c r="E40" s="146" t="str">
        <f>VLOOKUP($C40,'2023-24 School Level AAFTE'!$C:$N,9,FALSE)</f>
        <v>Yes</v>
      </c>
      <c r="F40" s="94" t="str">
        <f>IFERROR(VLOOKUP(C40,'2023-24 School Level AAFTE'!$C:$N,11,FALSE),"")</f>
        <v>Yes</v>
      </c>
      <c r="G40" s="20">
        <f>IFERROR(VLOOKUP(C40,'2023-24 School Level AAFTE'!$C:$N,8,FALSE),0)</f>
        <v>334.8</v>
      </c>
      <c r="H40" s="99">
        <f>VLOOKUP($A40,'District Data'!$A:$F,3,FALSE)</f>
        <v>1.1200000000000001</v>
      </c>
      <c r="I40" s="99">
        <f>VLOOKUP($A40,'District Data'!$A:$F,4,FALSE)</f>
        <v>1.1200000000000001</v>
      </c>
      <c r="J40" s="100">
        <f t="shared" si="8"/>
        <v>334.8</v>
      </c>
      <c r="K40" s="101">
        <f t="shared" si="1"/>
        <v>0.98199999999999998</v>
      </c>
      <c r="L40" s="102">
        <f>'District Data'!E$2</f>
        <v>72728</v>
      </c>
      <c r="M40" s="102">
        <f>'District Data'!F$2</f>
        <v>78209</v>
      </c>
      <c r="N40" s="33">
        <f t="shared" si="2"/>
        <v>79989.16</v>
      </c>
      <c r="O40" s="33">
        <f t="shared" si="3"/>
        <v>6028.23</v>
      </c>
      <c r="P40" s="33">
        <f t="shared" si="9"/>
        <v>14418.72</v>
      </c>
      <c r="Q40" s="103">
        <v>0.18149999999999999</v>
      </c>
      <c r="R40" s="103">
        <v>0.17510000000000001</v>
      </c>
      <c r="S40" s="33">
        <f t="shared" si="4"/>
        <v>29732.76</v>
      </c>
      <c r="T40" s="33">
        <f t="shared" si="10"/>
        <v>1433.62</v>
      </c>
      <c r="U40" s="33">
        <f t="shared" si="5"/>
        <v>251.03</v>
      </c>
      <c r="V40" s="33">
        <f t="shared" si="6"/>
        <v>1684.6499999999999</v>
      </c>
      <c r="W40" s="33">
        <f t="shared" si="7"/>
        <v>117434.79999999999</v>
      </c>
      <c r="X40" s="33" t="str">
        <f>IFERROR(VLOOKUP(C40,'Adj to Match Apport'!$C:$F,4,FALSE),0)</f>
        <v/>
      </c>
      <c r="Y40" s="33">
        <f t="shared" si="11"/>
        <v>117434.79999999999</v>
      </c>
      <c r="Z40" s="184">
        <f>VLOOKUP(C40, '2023-24 School Level AAFTE'!$C$4:$C$2454, 1, 0)</f>
        <v>5082</v>
      </c>
    </row>
    <row r="41" spans="1:26" s="18" customFormat="1" x14ac:dyDescent="0.25">
      <c r="A41" s="136" t="s">
        <v>44</v>
      </c>
      <c r="B41" s="166" t="s">
        <v>43</v>
      </c>
      <c r="C41" s="167">
        <v>5037</v>
      </c>
      <c r="D41" s="166" t="s">
        <v>65</v>
      </c>
      <c r="E41" s="146" t="str">
        <f>VLOOKUP($C41,'2023-24 School Level AAFTE'!$C:$N,9,FALSE)</f>
        <v>Yes</v>
      </c>
      <c r="F41" s="94" t="str">
        <f>IFERROR(VLOOKUP(C41,'2023-24 School Level AAFTE'!$C:$N,11,FALSE),"")</f>
        <v>Yes</v>
      </c>
      <c r="G41" s="20">
        <f>IFERROR(VLOOKUP(C41,'2023-24 School Level AAFTE'!$C:$N,8,FALSE),0)</f>
        <v>1604.16</v>
      </c>
      <c r="H41" s="99">
        <f>VLOOKUP($A41,'District Data'!$A:$F,3,FALSE)</f>
        <v>1.1200000000000001</v>
      </c>
      <c r="I41" s="99">
        <f>VLOOKUP($A41,'District Data'!$A:$F,4,FALSE)</f>
        <v>1.1200000000000001</v>
      </c>
      <c r="J41" s="100">
        <f t="shared" si="8"/>
        <v>1604.16</v>
      </c>
      <c r="K41" s="101">
        <f t="shared" si="1"/>
        <v>4.7060000000000004</v>
      </c>
      <c r="L41" s="102">
        <f>'District Data'!E$2</f>
        <v>72728</v>
      </c>
      <c r="M41" s="102">
        <f>'District Data'!F$2</f>
        <v>78209</v>
      </c>
      <c r="N41" s="33">
        <f t="shared" si="2"/>
        <v>383328.92</v>
      </c>
      <c r="O41" s="33">
        <f t="shared" si="3"/>
        <v>28888.82</v>
      </c>
      <c r="P41" s="33">
        <f t="shared" si="9"/>
        <v>14418.72</v>
      </c>
      <c r="Q41" s="103">
        <v>0.18149999999999999</v>
      </c>
      <c r="R41" s="103">
        <v>0.17510000000000001</v>
      </c>
      <c r="S41" s="33">
        <f t="shared" si="4"/>
        <v>142487.13</v>
      </c>
      <c r="T41" s="33">
        <f t="shared" si="10"/>
        <v>6870.3</v>
      </c>
      <c r="U41" s="33">
        <f t="shared" si="5"/>
        <v>1202.99</v>
      </c>
      <c r="V41" s="33">
        <f t="shared" si="6"/>
        <v>8073.29</v>
      </c>
      <c r="W41" s="33">
        <f t="shared" si="7"/>
        <v>562778.16</v>
      </c>
      <c r="X41" s="33" t="str">
        <f>IFERROR(VLOOKUP(C41,'Adj to Match Apport'!$C:$F,4,FALSE),0)</f>
        <v/>
      </c>
      <c r="Y41" s="33">
        <f t="shared" si="11"/>
        <v>562778.16</v>
      </c>
      <c r="Z41" s="184">
        <f>VLOOKUP(C41, '2023-24 School Level AAFTE'!$C$4:$C$2454, 1, 0)</f>
        <v>5037</v>
      </c>
    </row>
    <row r="42" spans="1:26" s="18" customFormat="1" x14ac:dyDescent="0.25">
      <c r="A42" s="136" t="s">
        <v>44</v>
      </c>
      <c r="B42" s="166" t="s">
        <v>43</v>
      </c>
      <c r="C42" s="167">
        <v>5522</v>
      </c>
      <c r="D42" s="166" t="s">
        <v>2790</v>
      </c>
      <c r="E42" s="146" t="str">
        <f>VLOOKUP($C42,'2023-24 School Level AAFTE'!$C:$N,9,FALSE)</f>
        <v>Yes</v>
      </c>
      <c r="F42" s="94" t="str">
        <f>IFERROR(VLOOKUP(C42,'2023-24 School Level AAFTE'!$C:$N,11,FALSE),"")</f>
        <v>Yes</v>
      </c>
      <c r="G42" s="20">
        <f>IFERROR(VLOOKUP(C42,'2023-24 School Level AAFTE'!$C:$N,8,FALSE),0)</f>
        <v>90.21</v>
      </c>
      <c r="H42" s="99">
        <f>VLOOKUP($A42,'District Data'!$A:$F,3,FALSE)</f>
        <v>1.1200000000000001</v>
      </c>
      <c r="I42" s="99">
        <f>VLOOKUP($A42,'District Data'!$A:$F,4,FALSE)</f>
        <v>1.1200000000000001</v>
      </c>
      <c r="J42" s="100">
        <f t="shared" si="8"/>
        <v>90.21</v>
      </c>
      <c r="K42" s="101">
        <f t="shared" si="1"/>
        <v>0.26500000000000001</v>
      </c>
      <c r="L42" s="102">
        <f>'District Data'!E$2</f>
        <v>72728</v>
      </c>
      <c r="M42" s="102">
        <f>'District Data'!F$2</f>
        <v>78209</v>
      </c>
      <c r="N42" s="33">
        <f t="shared" si="2"/>
        <v>21585.67</v>
      </c>
      <c r="O42" s="33">
        <f t="shared" si="3"/>
        <v>1626.76</v>
      </c>
      <c r="P42" s="33">
        <f t="shared" si="9"/>
        <v>14418.72</v>
      </c>
      <c r="Q42" s="103">
        <v>0.18149999999999999</v>
      </c>
      <c r="R42" s="103">
        <v>0.17510000000000001</v>
      </c>
      <c r="S42" s="33">
        <f t="shared" si="4"/>
        <v>8023.61</v>
      </c>
      <c r="T42" s="33">
        <f t="shared" si="10"/>
        <v>386.87</v>
      </c>
      <c r="U42" s="33">
        <f t="shared" si="5"/>
        <v>67.739999999999995</v>
      </c>
      <c r="V42" s="33">
        <f t="shared" si="6"/>
        <v>454.61</v>
      </c>
      <c r="W42" s="33">
        <f t="shared" si="7"/>
        <v>31690.649999999998</v>
      </c>
      <c r="X42" s="33" t="str">
        <f>IFERROR(VLOOKUP(C42,'Adj to Match Apport'!$C:$F,4,FALSE),0)</f>
        <v/>
      </c>
      <c r="Y42" s="33">
        <f t="shared" si="11"/>
        <v>31690.649999999998</v>
      </c>
      <c r="Z42" s="184">
        <f>VLOOKUP(C42, '2023-24 School Level AAFTE'!$C$4:$C$2454, 1, 0)</f>
        <v>5522</v>
      </c>
    </row>
    <row r="43" spans="1:26" s="18" customFormat="1" x14ac:dyDescent="0.25">
      <c r="A43" s="136" t="s">
        <v>44</v>
      </c>
      <c r="B43" s="166" t="s">
        <v>43</v>
      </c>
      <c r="C43" s="167">
        <v>4474</v>
      </c>
      <c r="D43" s="166" t="s">
        <v>63</v>
      </c>
      <c r="E43" s="146" t="str">
        <f>VLOOKUP($C43,'2023-24 School Level AAFTE'!$C:$N,9,FALSE)</f>
        <v>No</v>
      </c>
      <c r="F43" s="94" t="str">
        <f>IFERROR(VLOOKUP(C43,'2023-24 School Level AAFTE'!$C:$N,11,FALSE),"")</f>
        <v>No</v>
      </c>
      <c r="G43" s="20">
        <f>IFERROR(VLOOKUP(C43,'2023-24 School Level AAFTE'!$C:$N,8,FALSE),0)</f>
        <v>1848.5</v>
      </c>
      <c r="H43" s="99">
        <f>VLOOKUP($A43,'District Data'!$A:$F,3,FALSE)</f>
        <v>1.1200000000000001</v>
      </c>
      <c r="I43" s="99">
        <f>VLOOKUP($A43,'District Data'!$A:$F,4,FALSE)</f>
        <v>1.1200000000000001</v>
      </c>
      <c r="J43" s="100">
        <f t="shared" si="8"/>
        <v>0</v>
      </c>
      <c r="K43" s="101">
        <f t="shared" si="1"/>
        <v>0</v>
      </c>
      <c r="L43" s="102">
        <f>'District Data'!E$2</f>
        <v>72728</v>
      </c>
      <c r="M43" s="102">
        <f>'District Data'!F$2</f>
        <v>78209</v>
      </c>
      <c r="N43" s="33">
        <f t="shared" si="2"/>
        <v>0</v>
      </c>
      <c r="O43" s="33">
        <f t="shared" si="3"/>
        <v>0</v>
      </c>
      <c r="P43" s="33">
        <f t="shared" si="9"/>
        <v>14418.72</v>
      </c>
      <c r="Q43" s="103">
        <v>0.18149999999999999</v>
      </c>
      <c r="R43" s="103">
        <v>0.17510000000000001</v>
      </c>
      <c r="S43" s="33">
        <f t="shared" si="4"/>
        <v>0</v>
      </c>
      <c r="T43" s="33">
        <f t="shared" si="10"/>
        <v>0</v>
      </c>
      <c r="U43" s="33">
        <f t="shared" si="5"/>
        <v>0</v>
      </c>
      <c r="V43" s="33">
        <f t="shared" si="6"/>
        <v>0</v>
      </c>
      <c r="W43" s="33">
        <f t="shared" si="7"/>
        <v>0</v>
      </c>
      <c r="X43" s="33">
        <f>IFERROR(VLOOKUP(C43,'Adj to Match Apport'!$C:$F,4,FALSE),0)</f>
        <v>0</v>
      </c>
      <c r="Y43" s="33">
        <f t="shared" si="11"/>
        <v>0</v>
      </c>
      <c r="Z43" s="184">
        <f>VLOOKUP(C43, '2023-24 School Level AAFTE'!$C$4:$C$2454, 1, 0)</f>
        <v>4474</v>
      </c>
    </row>
    <row r="44" spans="1:26" s="18" customFormat="1" x14ac:dyDescent="0.25">
      <c r="A44" s="136" t="s">
        <v>44</v>
      </c>
      <c r="B44" s="166" t="s">
        <v>43</v>
      </c>
      <c r="C44" s="167">
        <v>2795</v>
      </c>
      <c r="D44" s="166" t="s">
        <v>49</v>
      </c>
      <c r="E44" s="146" t="str">
        <f>VLOOKUP($C44,'2023-24 School Level AAFTE'!$C:$N,9,FALSE)</f>
        <v>Yes</v>
      </c>
      <c r="F44" s="94" t="str">
        <f>IFERROR(VLOOKUP(C44,'2023-24 School Level AAFTE'!$C:$N,11,FALSE),"")</f>
        <v>Yes</v>
      </c>
      <c r="G44" s="20">
        <f>IFERROR(VLOOKUP(C44,'2023-24 School Level AAFTE'!$C:$N,8,FALSE),0)</f>
        <v>1892.8</v>
      </c>
      <c r="H44" s="99">
        <f>VLOOKUP($A44,'District Data'!$A:$F,3,FALSE)</f>
        <v>1.1200000000000001</v>
      </c>
      <c r="I44" s="99">
        <f>VLOOKUP($A44,'District Data'!$A:$F,4,FALSE)</f>
        <v>1.1200000000000001</v>
      </c>
      <c r="J44" s="100">
        <f t="shared" si="8"/>
        <v>1892.8</v>
      </c>
      <c r="K44" s="101">
        <f t="shared" si="1"/>
        <v>5.5519999999999996</v>
      </c>
      <c r="L44" s="102">
        <f>'District Data'!E$2</f>
        <v>72728</v>
      </c>
      <c r="M44" s="102">
        <f>'District Data'!F$2</f>
        <v>78209</v>
      </c>
      <c r="N44" s="33">
        <f t="shared" si="2"/>
        <v>452240.16</v>
      </c>
      <c r="O44" s="33">
        <f t="shared" si="3"/>
        <v>34082.17</v>
      </c>
      <c r="P44" s="33">
        <f t="shared" si="9"/>
        <v>14418.72</v>
      </c>
      <c r="Q44" s="103">
        <v>0.18149999999999999</v>
      </c>
      <c r="R44" s="103">
        <v>0.17510000000000001</v>
      </c>
      <c r="S44" s="33">
        <f t="shared" si="4"/>
        <v>168102.11</v>
      </c>
      <c r="T44" s="33">
        <f t="shared" si="10"/>
        <v>8105.37</v>
      </c>
      <c r="U44" s="33">
        <f t="shared" si="5"/>
        <v>1419.25</v>
      </c>
      <c r="V44" s="33">
        <f t="shared" si="6"/>
        <v>9524.619999999999</v>
      </c>
      <c r="W44" s="33">
        <f t="shared" si="7"/>
        <v>663949.06000000006</v>
      </c>
      <c r="X44" s="33" t="str">
        <f>IFERROR(VLOOKUP(C44,'Adj to Match Apport'!$C:$F,4,FALSE),0)</f>
        <v/>
      </c>
      <c r="Y44" s="33">
        <f t="shared" si="11"/>
        <v>663949.06000000006</v>
      </c>
      <c r="Z44" s="184">
        <f>VLOOKUP(C44, '2023-24 School Level AAFTE'!$C$4:$C$2454, 1, 0)</f>
        <v>2795</v>
      </c>
    </row>
    <row r="45" spans="1:26" s="18" customFormat="1" x14ac:dyDescent="0.25">
      <c r="A45" s="136" t="s">
        <v>44</v>
      </c>
      <c r="B45" s="166" t="s">
        <v>43</v>
      </c>
      <c r="C45" s="167">
        <v>5610</v>
      </c>
      <c r="D45" s="166" t="s">
        <v>2791</v>
      </c>
      <c r="E45" s="146" t="str">
        <f>VLOOKUP($C45,'2023-24 School Level AAFTE'!$C:$N,9,FALSE)</f>
        <v>No</v>
      </c>
      <c r="F45" s="94" t="str">
        <f>IFERROR(VLOOKUP(C45,'2023-24 School Level AAFTE'!$C:$N,11,FALSE),"")</f>
        <v>No</v>
      </c>
      <c r="G45" s="20">
        <f>IFERROR(VLOOKUP(C45,'2023-24 School Level AAFTE'!$C:$N,8,FALSE),0)</f>
        <v>411.8</v>
      </c>
      <c r="H45" s="99">
        <f>VLOOKUP($A45,'District Data'!$A:$F,3,FALSE)</f>
        <v>1.1200000000000001</v>
      </c>
      <c r="I45" s="99">
        <f>VLOOKUP($A45,'District Data'!$A:$F,4,FALSE)</f>
        <v>1.1200000000000001</v>
      </c>
      <c r="J45" s="100">
        <f t="shared" si="8"/>
        <v>0</v>
      </c>
      <c r="K45" s="101">
        <f t="shared" si="1"/>
        <v>0</v>
      </c>
      <c r="L45" s="102">
        <f>'District Data'!E$2</f>
        <v>72728</v>
      </c>
      <c r="M45" s="102">
        <f>'District Data'!F$2</f>
        <v>78209</v>
      </c>
      <c r="N45" s="33">
        <f t="shared" si="2"/>
        <v>0</v>
      </c>
      <c r="O45" s="33">
        <f t="shared" si="3"/>
        <v>0</v>
      </c>
      <c r="P45" s="33">
        <f t="shared" si="9"/>
        <v>14418.72</v>
      </c>
      <c r="Q45" s="103">
        <v>0.18149999999999999</v>
      </c>
      <c r="R45" s="103">
        <v>0.17510000000000001</v>
      </c>
      <c r="S45" s="33">
        <f t="shared" si="4"/>
        <v>0</v>
      </c>
      <c r="T45" s="33">
        <f t="shared" si="10"/>
        <v>0</v>
      </c>
      <c r="U45" s="33">
        <f t="shared" si="5"/>
        <v>0</v>
      </c>
      <c r="V45" s="33">
        <f t="shared" si="6"/>
        <v>0</v>
      </c>
      <c r="W45" s="33">
        <f t="shared" si="7"/>
        <v>0</v>
      </c>
      <c r="X45" s="33">
        <f>IFERROR(VLOOKUP(C45,'Adj to Match Apport'!$C:$F,4,FALSE),0)</f>
        <v>0</v>
      </c>
      <c r="Y45" s="33">
        <f t="shared" si="11"/>
        <v>0</v>
      </c>
      <c r="Z45" s="184">
        <f>VLOOKUP(C45, '2023-24 School Level AAFTE'!$C$4:$C$2454, 1, 0)</f>
        <v>5610</v>
      </c>
    </row>
    <row r="46" spans="1:26" s="18" customFormat="1" x14ac:dyDescent="0.25">
      <c r="A46" s="136" t="s">
        <v>44</v>
      </c>
      <c r="B46" s="166" t="s">
        <v>43</v>
      </c>
      <c r="C46" s="167">
        <v>2394</v>
      </c>
      <c r="D46" s="166" t="s">
        <v>46</v>
      </c>
      <c r="E46" s="146" t="str">
        <f>VLOOKUP($C46,'2023-24 School Level AAFTE'!$C:$N,9,FALSE)</f>
        <v>Yes</v>
      </c>
      <c r="F46" s="94" t="str">
        <f>IFERROR(VLOOKUP(C46,'2023-24 School Level AAFTE'!$C:$N,11,FALSE),"")</f>
        <v>Yes</v>
      </c>
      <c r="G46" s="20">
        <f>IFERROR(VLOOKUP(C46,'2023-24 School Level AAFTE'!$C:$N,8,FALSE),0)</f>
        <v>868.95</v>
      </c>
      <c r="H46" s="99">
        <f>VLOOKUP($A46,'District Data'!$A:$F,3,FALSE)</f>
        <v>1.1200000000000001</v>
      </c>
      <c r="I46" s="99">
        <f>VLOOKUP($A46,'District Data'!$A:$F,4,FALSE)</f>
        <v>1.1200000000000001</v>
      </c>
      <c r="J46" s="100">
        <f t="shared" si="8"/>
        <v>868.95</v>
      </c>
      <c r="K46" s="101">
        <f t="shared" si="1"/>
        <v>2.5489999999999999</v>
      </c>
      <c r="L46" s="102">
        <f>'District Data'!E$2</f>
        <v>72728</v>
      </c>
      <c r="M46" s="102">
        <f>'District Data'!F$2</f>
        <v>78209</v>
      </c>
      <c r="N46" s="33">
        <f t="shared" si="2"/>
        <v>207629.71</v>
      </c>
      <c r="O46" s="33">
        <f t="shared" si="3"/>
        <v>15647.6</v>
      </c>
      <c r="P46" s="33">
        <f t="shared" si="9"/>
        <v>14418.72</v>
      </c>
      <c r="Q46" s="103">
        <v>0.18149999999999999</v>
      </c>
      <c r="R46" s="103">
        <v>0.17510000000000001</v>
      </c>
      <c r="S46" s="33">
        <f t="shared" si="4"/>
        <v>77178</v>
      </c>
      <c r="T46" s="33">
        <f t="shared" si="10"/>
        <v>3721.29</v>
      </c>
      <c r="U46" s="33">
        <f t="shared" si="5"/>
        <v>651.6</v>
      </c>
      <c r="V46" s="33">
        <f t="shared" si="6"/>
        <v>4372.8900000000003</v>
      </c>
      <c r="W46" s="33">
        <f t="shared" si="7"/>
        <v>304828.19999999995</v>
      </c>
      <c r="X46" s="33" t="str">
        <f>IFERROR(VLOOKUP(C46,'Adj to Match Apport'!$C:$F,4,FALSE),0)</f>
        <v/>
      </c>
      <c r="Y46" s="33">
        <f t="shared" si="11"/>
        <v>304828.19999999995</v>
      </c>
      <c r="Z46" s="184">
        <f>VLOOKUP(C46, '2023-24 School Level AAFTE'!$C$4:$C$2454, 1, 0)</f>
        <v>2394</v>
      </c>
    </row>
    <row r="47" spans="1:26" s="18" customFormat="1" x14ac:dyDescent="0.25">
      <c r="A47" s="136" t="s">
        <v>44</v>
      </c>
      <c r="B47" s="166" t="s">
        <v>43</v>
      </c>
      <c r="C47" s="167">
        <v>3439</v>
      </c>
      <c r="D47" s="166" t="s">
        <v>53</v>
      </c>
      <c r="E47" s="146" t="str">
        <f>VLOOKUP($C47,'2023-24 School Level AAFTE'!$C:$N,9,FALSE)</f>
        <v>Yes</v>
      </c>
      <c r="F47" s="94" t="str">
        <f>IFERROR(VLOOKUP(C47,'2023-24 School Level AAFTE'!$C:$N,11,FALSE),"")</f>
        <v>Yes</v>
      </c>
      <c r="G47" s="20">
        <f>IFERROR(VLOOKUP(C47,'2023-24 School Level AAFTE'!$C:$N,8,FALSE),0)</f>
        <v>589.99</v>
      </c>
      <c r="H47" s="99">
        <f>VLOOKUP($A47,'District Data'!$A:$F,3,FALSE)</f>
        <v>1.1200000000000001</v>
      </c>
      <c r="I47" s="99">
        <f>VLOOKUP($A47,'District Data'!$A:$F,4,FALSE)</f>
        <v>1.1200000000000001</v>
      </c>
      <c r="J47" s="100">
        <f t="shared" si="8"/>
        <v>589.99</v>
      </c>
      <c r="K47" s="101">
        <f t="shared" si="1"/>
        <v>1.7310000000000001</v>
      </c>
      <c r="L47" s="102">
        <f>'District Data'!E$2</f>
        <v>72728</v>
      </c>
      <c r="M47" s="102">
        <f>'District Data'!F$2</f>
        <v>78209</v>
      </c>
      <c r="N47" s="33">
        <f t="shared" si="2"/>
        <v>140999.23000000001</v>
      </c>
      <c r="O47" s="33">
        <f t="shared" si="3"/>
        <v>10626.12</v>
      </c>
      <c r="P47" s="33">
        <f t="shared" si="9"/>
        <v>14418.72</v>
      </c>
      <c r="Q47" s="103">
        <v>0.18149999999999999</v>
      </c>
      <c r="R47" s="103">
        <v>0.17510000000000001</v>
      </c>
      <c r="S47" s="33">
        <f t="shared" si="4"/>
        <v>52410.8</v>
      </c>
      <c r="T47" s="33">
        <f t="shared" si="10"/>
        <v>2527.09</v>
      </c>
      <c r="U47" s="33">
        <f t="shared" si="5"/>
        <v>442.49</v>
      </c>
      <c r="V47" s="33">
        <f t="shared" si="6"/>
        <v>2969.58</v>
      </c>
      <c r="W47" s="33">
        <f t="shared" si="7"/>
        <v>207005.73</v>
      </c>
      <c r="X47" s="33" t="str">
        <f>IFERROR(VLOOKUP(C47,'Adj to Match Apport'!$C:$F,4,FALSE),0)</f>
        <v/>
      </c>
      <c r="Y47" s="33">
        <f t="shared" si="11"/>
        <v>207005.73</v>
      </c>
      <c r="Z47" s="184">
        <f>VLOOKUP(C47, '2023-24 School Level AAFTE'!$C$4:$C$2454, 1, 0)</f>
        <v>3439</v>
      </c>
    </row>
    <row r="48" spans="1:26" s="18" customFormat="1" x14ac:dyDescent="0.25">
      <c r="A48" s="136" t="s">
        <v>44</v>
      </c>
      <c r="B48" s="166" t="s">
        <v>43</v>
      </c>
      <c r="C48" s="167">
        <v>2932</v>
      </c>
      <c r="D48" s="166" t="s">
        <v>50</v>
      </c>
      <c r="E48" s="146" t="str">
        <f>VLOOKUP($C48,'2023-24 School Level AAFTE'!$C:$N,9,FALSE)</f>
        <v>Yes</v>
      </c>
      <c r="F48" s="94" t="str">
        <f>IFERROR(VLOOKUP(C48,'2023-24 School Level AAFTE'!$C:$N,11,FALSE),"")</f>
        <v>Yes</v>
      </c>
      <c r="G48" s="20">
        <f>IFERROR(VLOOKUP(C48,'2023-24 School Level AAFTE'!$C:$N,8,FALSE),0)</f>
        <v>602.14</v>
      </c>
      <c r="H48" s="99">
        <f>VLOOKUP($A48,'District Data'!$A:$F,3,FALSE)</f>
        <v>1.1200000000000001</v>
      </c>
      <c r="I48" s="99">
        <f>VLOOKUP($A48,'District Data'!$A:$F,4,FALSE)</f>
        <v>1.1200000000000001</v>
      </c>
      <c r="J48" s="100">
        <f t="shared" si="8"/>
        <v>602.14</v>
      </c>
      <c r="K48" s="101">
        <f t="shared" si="1"/>
        <v>1.766</v>
      </c>
      <c r="L48" s="102">
        <f>'District Data'!E$2</f>
        <v>72728</v>
      </c>
      <c r="M48" s="102">
        <f>'District Data'!F$2</f>
        <v>78209</v>
      </c>
      <c r="N48" s="33">
        <f t="shared" si="2"/>
        <v>143850.17000000001</v>
      </c>
      <c r="O48" s="33">
        <f t="shared" si="3"/>
        <v>10840.98</v>
      </c>
      <c r="P48" s="33">
        <f t="shared" si="9"/>
        <v>14418.72</v>
      </c>
      <c r="Q48" s="103">
        <v>0.18149999999999999</v>
      </c>
      <c r="R48" s="103">
        <v>0.17510000000000001</v>
      </c>
      <c r="S48" s="33">
        <f t="shared" si="4"/>
        <v>53470.52</v>
      </c>
      <c r="T48" s="33">
        <f t="shared" si="10"/>
        <v>2578.19</v>
      </c>
      <c r="U48" s="33">
        <f t="shared" si="5"/>
        <v>451.44</v>
      </c>
      <c r="V48" s="33">
        <f t="shared" si="6"/>
        <v>3029.63</v>
      </c>
      <c r="W48" s="33">
        <f t="shared" si="7"/>
        <v>211191.30000000002</v>
      </c>
      <c r="X48" s="33" t="str">
        <f>IFERROR(VLOOKUP(C48,'Adj to Match Apport'!$C:$F,4,FALSE),0)</f>
        <v/>
      </c>
      <c r="Y48" s="33">
        <f t="shared" si="11"/>
        <v>211191.30000000002</v>
      </c>
      <c r="Z48" s="184">
        <f>VLOOKUP(C48, '2023-24 School Level AAFTE'!$C$4:$C$2454, 1, 0)</f>
        <v>2932</v>
      </c>
    </row>
    <row r="49" spans="1:26" s="18" customFormat="1" x14ac:dyDescent="0.25">
      <c r="A49" s="136" t="s">
        <v>44</v>
      </c>
      <c r="B49" s="166" t="s">
        <v>43</v>
      </c>
      <c r="C49" s="167">
        <v>3745</v>
      </c>
      <c r="D49" s="166" t="s">
        <v>56</v>
      </c>
      <c r="E49" s="146" t="str">
        <f>VLOOKUP($C49,'2023-24 School Level AAFTE'!$C:$N,9,FALSE)</f>
        <v>No</v>
      </c>
      <c r="F49" s="94" t="str">
        <f>IFERROR(VLOOKUP(C49,'2023-24 School Level AAFTE'!$C:$N,11,FALSE),"")</f>
        <v>No</v>
      </c>
      <c r="G49" s="20">
        <f>IFERROR(VLOOKUP(C49,'2023-24 School Level AAFTE'!$C:$N,8,FALSE),0)</f>
        <v>422.9</v>
      </c>
      <c r="H49" s="99">
        <f>VLOOKUP($A49,'District Data'!$A:$F,3,FALSE)</f>
        <v>1.1200000000000001</v>
      </c>
      <c r="I49" s="99">
        <f>VLOOKUP($A49,'District Data'!$A:$F,4,FALSE)</f>
        <v>1.1200000000000001</v>
      </c>
      <c r="J49" s="100">
        <f t="shared" si="8"/>
        <v>0</v>
      </c>
      <c r="K49" s="101">
        <f t="shared" si="1"/>
        <v>0</v>
      </c>
      <c r="L49" s="102">
        <f>'District Data'!E$2</f>
        <v>72728</v>
      </c>
      <c r="M49" s="102">
        <f>'District Data'!F$2</f>
        <v>78209</v>
      </c>
      <c r="N49" s="33">
        <f t="shared" si="2"/>
        <v>0</v>
      </c>
      <c r="O49" s="33">
        <f t="shared" si="3"/>
        <v>0</v>
      </c>
      <c r="P49" s="33">
        <f t="shared" si="9"/>
        <v>14418.72</v>
      </c>
      <c r="Q49" s="103">
        <v>0.18149999999999999</v>
      </c>
      <c r="R49" s="103">
        <v>0.17510000000000001</v>
      </c>
      <c r="S49" s="33">
        <f t="shared" si="4"/>
        <v>0</v>
      </c>
      <c r="T49" s="33">
        <f t="shared" si="10"/>
        <v>0</v>
      </c>
      <c r="U49" s="33">
        <f t="shared" si="5"/>
        <v>0</v>
      </c>
      <c r="V49" s="33">
        <f t="shared" si="6"/>
        <v>0</v>
      </c>
      <c r="W49" s="33">
        <f t="shared" si="7"/>
        <v>0</v>
      </c>
      <c r="X49" s="33">
        <f>IFERROR(VLOOKUP(C49,'Adj to Match Apport'!$C:$F,4,FALSE),0)</f>
        <v>0</v>
      </c>
      <c r="Y49" s="33">
        <f t="shared" si="11"/>
        <v>0</v>
      </c>
      <c r="Z49" s="184">
        <f>VLOOKUP(C49, '2023-24 School Level AAFTE'!$C$4:$C$2454, 1, 0)</f>
        <v>3745</v>
      </c>
    </row>
    <row r="50" spans="1:26" s="18" customFormat="1" x14ac:dyDescent="0.25">
      <c r="A50" s="136" t="s">
        <v>44</v>
      </c>
      <c r="B50" s="166" t="s">
        <v>43</v>
      </c>
      <c r="C50" s="167">
        <v>3669</v>
      </c>
      <c r="D50" s="166" t="s">
        <v>55</v>
      </c>
      <c r="E50" s="146" t="str">
        <f>VLOOKUP($C50,'2023-24 School Level AAFTE'!$C:$N,9,FALSE)</f>
        <v>Yes</v>
      </c>
      <c r="F50" s="94" t="str">
        <f>IFERROR(VLOOKUP(C50,'2023-24 School Level AAFTE'!$C:$N,11,FALSE),"")</f>
        <v>Yes</v>
      </c>
      <c r="G50" s="20">
        <f>IFERROR(VLOOKUP(C50,'2023-24 School Level AAFTE'!$C:$N,8,FALSE),0)</f>
        <v>385</v>
      </c>
      <c r="H50" s="99">
        <f>VLOOKUP($A50,'District Data'!$A:$F,3,FALSE)</f>
        <v>1.1200000000000001</v>
      </c>
      <c r="I50" s="99">
        <f>VLOOKUP($A50,'District Data'!$A:$F,4,FALSE)</f>
        <v>1.1200000000000001</v>
      </c>
      <c r="J50" s="100">
        <f t="shared" si="8"/>
        <v>385</v>
      </c>
      <c r="K50" s="101">
        <f t="shared" si="1"/>
        <v>1.129</v>
      </c>
      <c r="L50" s="102">
        <f>'District Data'!E$2</f>
        <v>72728</v>
      </c>
      <c r="M50" s="102">
        <f>'District Data'!F$2</f>
        <v>78209</v>
      </c>
      <c r="N50" s="33">
        <f t="shared" si="2"/>
        <v>91963.1</v>
      </c>
      <c r="O50" s="33">
        <f t="shared" si="3"/>
        <v>6930.62</v>
      </c>
      <c r="P50" s="33">
        <f t="shared" si="9"/>
        <v>14418.72</v>
      </c>
      <c r="Q50" s="103">
        <v>0.18149999999999999</v>
      </c>
      <c r="R50" s="103">
        <v>0.17510000000000001</v>
      </c>
      <c r="S50" s="33">
        <f t="shared" si="4"/>
        <v>34183.589999999997</v>
      </c>
      <c r="T50" s="33">
        <f t="shared" si="10"/>
        <v>1648.23</v>
      </c>
      <c r="U50" s="33">
        <f t="shared" si="5"/>
        <v>288.61</v>
      </c>
      <c r="V50" s="33">
        <f t="shared" si="6"/>
        <v>1936.8400000000001</v>
      </c>
      <c r="W50" s="33">
        <f t="shared" si="7"/>
        <v>135014.15</v>
      </c>
      <c r="X50" s="33" t="str">
        <f>IFERROR(VLOOKUP(C50,'Adj to Match Apport'!$C:$F,4,FALSE),0)</f>
        <v/>
      </c>
      <c r="Y50" s="33">
        <f t="shared" si="11"/>
        <v>135014.15</v>
      </c>
      <c r="Z50" s="184">
        <f>VLOOKUP(C50, '2023-24 School Level AAFTE'!$C$4:$C$2454, 1, 0)</f>
        <v>3669</v>
      </c>
    </row>
    <row r="51" spans="1:26" s="18" customFormat="1" x14ac:dyDescent="0.25">
      <c r="A51" s="136" t="s">
        <v>44</v>
      </c>
      <c r="B51" s="166" t="s">
        <v>43</v>
      </c>
      <c r="C51" s="167">
        <v>4347</v>
      </c>
      <c r="D51" s="166" t="s">
        <v>59</v>
      </c>
      <c r="E51" s="146" t="str">
        <f>VLOOKUP($C51,'2023-24 School Level AAFTE'!$C:$N,9,FALSE)</f>
        <v>No</v>
      </c>
      <c r="F51" s="94" t="str">
        <f>IFERROR(VLOOKUP(C51,'2023-24 School Level AAFTE'!$C:$N,11,FALSE),"")</f>
        <v>No</v>
      </c>
      <c r="G51" s="20">
        <f>IFERROR(VLOOKUP(C51,'2023-24 School Level AAFTE'!$C:$N,8,FALSE),0)</f>
        <v>509.26</v>
      </c>
      <c r="H51" s="99">
        <f>VLOOKUP($A51,'District Data'!$A:$F,3,FALSE)</f>
        <v>1.1200000000000001</v>
      </c>
      <c r="I51" s="99">
        <f>VLOOKUP($A51,'District Data'!$A:$F,4,FALSE)</f>
        <v>1.1200000000000001</v>
      </c>
      <c r="J51" s="100">
        <f t="shared" si="8"/>
        <v>0</v>
      </c>
      <c r="K51" s="101">
        <f t="shared" si="1"/>
        <v>0</v>
      </c>
      <c r="L51" s="102">
        <f>'District Data'!E$2</f>
        <v>72728</v>
      </c>
      <c r="M51" s="102">
        <f>'District Data'!F$2</f>
        <v>78209</v>
      </c>
      <c r="N51" s="33">
        <f t="shared" si="2"/>
        <v>0</v>
      </c>
      <c r="O51" s="33">
        <f t="shared" si="3"/>
        <v>0</v>
      </c>
      <c r="P51" s="33">
        <f t="shared" si="9"/>
        <v>14418.72</v>
      </c>
      <c r="Q51" s="103">
        <v>0.18149999999999999</v>
      </c>
      <c r="R51" s="103">
        <v>0.17510000000000001</v>
      </c>
      <c r="S51" s="33">
        <f t="shared" si="4"/>
        <v>0</v>
      </c>
      <c r="T51" s="33">
        <f t="shared" si="10"/>
        <v>0</v>
      </c>
      <c r="U51" s="33">
        <f t="shared" si="5"/>
        <v>0</v>
      </c>
      <c r="V51" s="33">
        <f t="shared" si="6"/>
        <v>0</v>
      </c>
      <c r="W51" s="33">
        <f t="shared" si="7"/>
        <v>0</v>
      </c>
      <c r="X51" s="33">
        <f>IFERROR(VLOOKUP(C51,'Adj to Match Apport'!$C:$F,4,FALSE),0)</f>
        <v>0</v>
      </c>
      <c r="Y51" s="33">
        <f t="shared" si="11"/>
        <v>0</v>
      </c>
      <c r="Z51" s="184">
        <f>VLOOKUP(C51, '2023-24 School Level AAFTE'!$C$4:$C$2454, 1, 0)</f>
        <v>4347</v>
      </c>
    </row>
    <row r="52" spans="1:26" s="18" customFormat="1" x14ac:dyDescent="0.25">
      <c r="A52" s="136" t="s">
        <v>44</v>
      </c>
      <c r="B52" s="166" t="s">
        <v>43</v>
      </c>
      <c r="C52" s="167">
        <v>4417</v>
      </c>
      <c r="D52" s="166" t="s">
        <v>61</v>
      </c>
      <c r="E52" s="146" t="str">
        <f>VLOOKUP($C52,'2023-24 School Level AAFTE'!$C:$N,9,FALSE)</f>
        <v>Yes</v>
      </c>
      <c r="F52" s="94" t="str">
        <f>IFERROR(VLOOKUP(C52,'2023-24 School Level AAFTE'!$C:$N,11,FALSE),"")</f>
        <v>Yes</v>
      </c>
      <c r="G52" s="20">
        <f>IFERROR(VLOOKUP(C52,'2023-24 School Level AAFTE'!$C:$N,8,FALSE),0)</f>
        <v>444.5</v>
      </c>
      <c r="H52" s="99">
        <f>VLOOKUP($A52,'District Data'!$A:$F,3,FALSE)</f>
        <v>1.1200000000000001</v>
      </c>
      <c r="I52" s="99">
        <f>VLOOKUP($A52,'District Data'!$A:$F,4,FALSE)</f>
        <v>1.1200000000000001</v>
      </c>
      <c r="J52" s="100">
        <f t="shared" si="8"/>
        <v>444.5</v>
      </c>
      <c r="K52" s="101">
        <f t="shared" si="1"/>
        <v>1.304</v>
      </c>
      <c r="L52" s="102">
        <f>'District Data'!E$2</f>
        <v>72728</v>
      </c>
      <c r="M52" s="102">
        <f>'District Data'!F$2</f>
        <v>78209</v>
      </c>
      <c r="N52" s="33">
        <f t="shared" si="2"/>
        <v>106217.79</v>
      </c>
      <c r="O52" s="33">
        <f t="shared" si="3"/>
        <v>8004.89</v>
      </c>
      <c r="P52" s="33">
        <f t="shared" si="9"/>
        <v>14418.72</v>
      </c>
      <c r="Q52" s="103">
        <v>0.18149999999999999</v>
      </c>
      <c r="R52" s="103">
        <v>0.17510000000000001</v>
      </c>
      <c r="S52" s="33">
        <f t="shared" si="4"/>
        <v>39482.199999999997</v>
      </c>
      <c r="T52" s="33">
        <f t="shared" si="10"/>
        <v>1903.71</v>
      </c>
      <c r="U52" s="33">
        <f t="shared" si="5"/>
        <v>333.34</v>
      </c>
      <c r="V52" s="33">
        <f t="shared" si="6"/>
        <v>2237.0500000000002</v>
      </c>
      <c r="W52" s="33">
        <f t="shared" si="7"/>
        <v>155941.93</v>
      </c>
      <c r="X52" s="33" t="str">
        <f>IFERROR(VLOOKUP(C52,'Adj to Match Apport'!$C:$F,4,FALSE),0)</f>
        <v/>
      </c>
      <c r="Y52" s="33">
        <f t="shared" si="11"/>
        <v>155941.93</v>
      </c>
      <c r="Z52" s="184">
        <f>VLOOKUP(C52, '2023-24 School Level AAFTE'!$C$4:$C$2454, 1, 0)</f>
        <v>4417</v>
      </c>
    </row>
    <row r="53" spans="1:26" s="18" customFormat="1" x14ac:dyDescent="0.25">
      <c r="A53" s="136" t="s">
        <v>44</v>
      </c>
      <c r="B53" s="166" t="s">
        <v>43</v>
      </c>
      <c r="C53" s="167">
        <v>4120</v>
      </c>
      <c r="D53" s="166" t="s">
        <v>58</v>
      </c>
      <c r="E53" s="146" t="str">
        <f>VLOOKUP($C53,'2023-24 School Level AAFTE'!$C:$N,9,FALSE)</f>
        <v>No</v>
      </c>
      <c r="F53" s="94" t="str">
        <f>IFERROR(VLOOKUP(C53,'2023-24 School Level AAFTE'!$C:$N,11,FALSE),"")</f>
        <v>No</v>
      </c>
      <c r="G53" s="20">
        <f>IFERROR(VLOOKUP(C53,'2023-24 School Level AAFTE'!$C:$N,8,FALSE),0)</f>
        <v>419.3</v>
      </c>
      <c r="H53" s="99">
        <f>VLOOKUP($A53,'District Data'!$A:$F,3,FALSE)</f>
        <v>1.1200000000000001</v>
      </c>
      <c r="I53" s="99">
        <f>VLOOKUP($A53,'District Data'!$A:$F,4,FALSE)</f>
        <v>1.1200000000000001</v>
      </c>
      <c r="J53" s="100">
        <f t="shared" si="8"/>
        <v>0</v>
      </c>
      <c r="K53" s="101">
        <f t="shared" si="1"/>
        <v>0</v>
      </c>
      <c r="L53" s="102">
        <f>'District Data'!E$2</f>
        <v>72728</v>
      </c>
      <c r="M53" s="102">
        <f>'District Data'!F$2</f>
        <v>78209</v>
      </c>
      <c r="N53" s="33">
        <f t="shared" si="2"/>
        <v>0</v>
      </c>
      <c r="O53" s="33">
        <f t="shared" si="3"/>
        <v>0</v>
      </c>
      <c r="P53" s="33">
        <f t="shared" si="9"/>
        <v>14418.72</v>
      </c>
      <c r="Q53" s="103">
        <v>0.18149999999999999</v>
      </c>
      <c r="R53" s="103">
        <v>0.17510000000000001</v>
      </c>
      <c r="S53" s="33">
        <f t="shared" si="4"/>
        <v>0</v>
      </c>
      <c r="T53" s="33">
        <f t="shared" si="10"/>
        <v>0</v>
      </c>
      <c r="U53" s="33">
        <f t="shared" si="5"/>
        <v>0</v>
      </c>
      <c r="V53" s="33">
        <f t="shared" si="6"/>
        <v>0</v>
      </c>
      <c r="W53" s="33">
        <f t="shared" si="7"/>
        <v>0</v>
      </c>
      <c r="X53" s="33">
        <f>IFERROR(VLOOKUP(C53,'Adj to Match Apport'!$C:$F,4,FALSE),0)</f>
        <v>0</v>
      </c>
      <c r="Y53" s="33">
        <f t="shared" si="11"/>
        <v>0</v>
      </c>
      <c r="Z53" s="184">
        <f>VLOOKUP(C53, '2023-24 School Level AAFTE'!$C$4:$C$2454, 1, 0)</f>
        <v>4120</v>
      </c>
    </row>
    <row r="54" spans="1:26" s="18" customFormat="1" x14ac:dyDescent="0.25">
      <c r="A54" s="136" t="s">
        <v>44</v>
      </c>
      <c r="B54" s="166" t="s">
        <v>43</v>
      </c>
      <c r="C54" s="167">
        <v>5051</v>
      </c>
      <c r="D54" s="166" t="s">
        <v>66</v>
      </c>
      <c r="E54" s="146" t="str">
        <f>VLOOKUP($C54,'2023-24 School Level AAFTE'!$C:$N,9,FALSE)</f>
        <v>No</v>
      </c>
      <c r="F54" s="94" t="str">
        <f>IFERROR(VLOOKUP(C54,'2023-24 School Level AAFTE'!$C:$N,11,FALSE),"")</f>
        <v>No</v>
      </c>
      <c r="G54" s="20">
        <f>IFERROR(VLOOKUP(C54,'2023-24 School Level AAFTE'!$C:$N,8,FALSE),0)</f>
        <v>523.79999999999995</v>
      </c>
      <c r="H54" s="99">
        <f>VLOOKUP($A54,'District Data'!$A:$F,3,FALSE)</f>
        <v>1.1200000000000001</v>
      </c>
      <c r="I54" s="99">
        <f>VLOOKUP($A54,'District Data'!$A:$F,4,FALSE)</f>
        <v>1.1200000000000001</v>
      </c>
      <c r="J54" s="100">
        <f t="shared" si="8"/>
        <v>0</v>
      </c>
      <c r="K54" s="101">
        <f t="shared" si="1"/>
        <v>0</v>
      </c>
      <c r="L54" s="102">
        <f>'District Data'!E$2</f>
        <v>72728</v>
      </c>
      <c r="M54" s="102">
        <f>'District Data'!F$2</f>
        <v>78209</v>
      </c>
      <c r="N54" s="33">
        <f t="shared" si="2"/>
        <v>0</v>
      </c>
      <c r="O54" s="33">
        <f t="shared" si="3"/>
        <v>0</v>
      </c>
      <c r="P54" s="33">
        <f t="shared" si="9"/>
        <v>14418.72</v>
      </c>
      <c r="Q54" s="103">
        <v>0.18149999999999999</v>
      </c>
      <c r="R54" s="103">
        <v>0.17510000000000001</v>
      </c>
      <c r="S54" s="33">
        <f t="shared" si="4"/>
        <v>0</v>
      </c>
      <c r="T54" s="33">
        <f t="shared" si="10"/>
        <v>0</v>
      </c>
      <c r="U54" s="33">
        <f t="shared" si="5"/>
        <v>0</v>
      </c>
      <c r="V54" s="33">
        <f t="shared" si="6"/>
        <v>0</v>
      </c>
      <c r="W54" s="33">
        <f t="shared" si="7"/>
        <v>0</v>
      </c>
      <c r="X54" s="33">
        <f>IFERROR(VLOOKUP(C54,'Adj to Match Apport'!$C:$F,4,FALSE),0)</f>
        <v>0</v>
      </c>
      <c r="Y54" s="33">
        <f t="shared" si="11"/>
        <v>0</v>
      </c>
      <c r="Z54" s="184">
        <f>VLOOKUP(C54, '2023-24 School Level AAFTE'!$C$4:$C$2454, 1, 0)</f>
        <v>5051</v>
      </c>
    </row>
    <row r="55" spans="1:26" s="18" customFormat="1" x14ac:dyDescent="0.25">
      <c r="A55" s="136" t="s">
        <v>44</v>
      </c>
      <c r="B55" s="166" t="s">
        <v>43</v>
      </c>
      <c r="C55" s="167">
        <v>3525</v>
      </c>
      <c r="D55" s="166" t="s">
        <v>54</v>
      </c>
      <c r="E55" s="146" t="str">
        <f>VLOOKUP($C55,'2023-24 School Level AAFTE'!$C:$N,9,FALSE)</f>
        <v>Yes</v>
      </c>
      <c r="F55" s="94" t="str">
        <f>IFERROR(VLOOKUP(C55,'2023-24 School Level AAFTE'!$C:$N,11,FALSE),"")</f>
        <v>Yes</v>
      </c>
      <c r="G55" s="20">
        <f>IFERROR(VLOOKUP(C55,'2023-24 School Level AAFTE'!$C:$N,8,FALSE),0)</f>
        <v>555.30000000000007</v>
      </c>
      <c r="H55" s="99">
        <f>VLOOKUP($A55,'District Data'!$A:$F,3,FALSE)</f>
        <v>1.1200000000000001</v>
      </c>
      <c r="I55" s="99">
        <f>VLOOKUP($A55,'District Data'!$A:$F,4,FALSE)</f>
        <v>1.1200000000000001</v>
      </c>
      <c r="J55" s="100">
        <f t="shared" si="8"/>
        <v>555.30000000000007</v>
      </c>
      <c r="K55" s="101">
        <f t="shared" si="1"/>
        <v>1.629</v>
      </c>
      <c r="L55" s="102">
        <f>'District Data'!E$2</f>
        <v>72728</v>
      </c>
      <c r="M55" s="102">
        <f>'District Data'!F$2</f>
        <v>78209</v>
      </c>
      <c r="N55" s="33">
        <f t="shared" si="2"/>
        <v>132690.78</v>
      </c>
      <c r="O55" s="33">
        <f t="shared" si="3"/>
        <v>9999.98</v>
      </c>
      <c r="P55" s="33">
        <f t="shared" si="9"/>
        <v>14418.72</v>
      </c>
      <c r="Q55" s="103">
        <v>0.18149999999999999</v>
      </c>
      <c r="R55" s="103">
        <v>0.17510000000000001</v>
      </c>
      <c r="S55" s="33">
        <f t="shared" si="4"/>
        <v>49322.47</v>
      </c>
      <c r="T55" s="33">
        <f t="shared" si="10"/>
        <v>2378.1799999999998</v>
      </c>
      <c r="U55" s="33">
        <f t="shared" si="5"/>
        <v>416.42</v>
      </c>
      <c r="V55" s="33">
        <f t="shared" si="6"/>
        <v>2794.6</v>
      </c>
      <c r="W55" s="33">
        <f t="shared" si="7"/>
        <v>194807.83000000002</v>
      </c>
      <c r="X55" s="33" t="str">
        <f>IFERROR(VLOOKUP(C55,'Adj to Match Apport'!$C:$F,4,FALSE),0)</f>
        <v/>
      </c>
      <c r="Y55" s="33">
        <f t="shared" si="11"/>
        <v>194807.83000000002</v>
      </c>
      <c r="Z55" s="184">
        <f>VLOOKUP(C55, '2023-24 School Level AAFTE'!$C$4:$C$2454, 1, 0)</f>
        <v>3525</v>
      </c>
    </row>
    <row r="56" spans="1:26" s="18" customFormat="1" x14ac:dyDescent="0.25">
      <c r="A56" s="136" t="s">
        <v>44</v>
      </c>
      <c r="B56" s="166" t="s">
        <v>43</v>
      </c>
      <c r="C56" s="167">
        <v>4462</v>
      </c>
      <c r="D56" s="166" t="s">
        <v>62</v>
      </c>
      <c r="E56" s="146" t="str">
        <f>VLOOKUP($C56,'2023-24 School Level AAFTE'!$C:$N,9,FALSE)</f>
        <v>Yes</v>
      </c>
      <c r="F56" s="94" t="str">
        <f>IFERROR(VLOOKUP(C56,'2023-24 School Level AAFTE'!$C:$N,11,FALSE),"")</f>
        <v>Yes</v>
      </c>
      <c r="G56" s="20">
        <f>IFERROR(VLOOKUP(C56,'2023-24 School Level AAFTE'!$C:$N,8,FALSE),0)</f>
        <v>921.56</v>
      </c>
      <c r="H56" s="99">
        <f>VLOOKUP($A56,'District Data'!$A:$F,3,FALSE)</f>
        <v>1.1200000000000001</v>
      </c>
      <c r="I56" s="99">
        <f>VLOOKUP($A56,'District Data'!$A:$F,4,FALSE)</f>
        <v>1.1200000000000001</v>
      </c>
      <c r="J56" s="100">
        <f t="shared" si="8"/>
        <v>921.56</v>
      </c>
      <c r="K56" s="101">
        <f t="shared" si="1"/>
        <v>2.7029999999999998</v>
      </c>
      <c r="L56" s="102">
        <f>'District Data'!E$2</f>
        <v>72728</v>
      </c>
      <c r="M56" s="102">
        <f>'District Data'!F$2</f>
        <v>78209</v>
      </c>
      <c r="N56" s="33">
        <f t="shared" si="2"/>
        <v>220173.84</v>
      </c>
      <c r="O56" s="33">
        <f t="shared" si="3"/>
        <v>16592.96</v>
      </c>
      <c r="P56" s="33">
        <f t="shared" si="9"/>
        <v>14418.72</v>
      </c>
      <c r="Q56" s="103">
        <v>0.18149999999999999</v>
      </c>
      <c r="R56" s="103">
        <v>0.17510000000000001</v>
      </c>
      <c r="S56" s="33">
        <f t="shared" si="4"/>
        <v>81840.78</v>
      </c>
      <c r="T56" s="33">
        <f t="shared" si="10"/>
        <v>3946.11</v>
      </c>
      <c r="U56" s="33">
        <f t="shared" si="5"/>
        <v>690.96</v>
      </c>
      <c r="V56" s="33">
        <f t="shared" si="6"/>
        <v>4637.07</v>
      </c>
      <c r="W56" s="33">
        <f t="shared" si="7"/>
        <v>323244.65000000002</v>
      </c>
      <c r="X56" s="33" t="str">
        <f>IFERROR(VLOOKUP(C56,'Adj to Match Apport'!$C:$F,4,FALSE),0)</f>
        <v/>
      </c>
      <c r="Y56" s="33">
        <f t="shared" si="11"/>
        <v>323244.65000000002</v>
      </c>
      <c r="Z56" s="184">
        <f>VLOOKUP(C56, '2023-24 School Level AAFTE'!$C$4:$C$2454, 1, 0)</f>
        <v>4462</v>
      </c>
    </row>
    <row r="57" spans="1:26" s="18" customFormat="1" x14ac:dyDescent="0.25">
      <c r="A57" s="136" t="s">
        <v>44</v>
      </c>
      <c r="B57" s="166" t="s">
        <v>43</v>
      </c>
      <c r="C57" s="167">
        <v>3169</v>
      </c>
      <c r="D57" s="166" t="s">
        <v>51</v>
      </c>
      <c r="E57" s="146" t="str">
        <f>VLOOKUP($C57,'2023-24 School Level AAFTE'!$C:$N,9,FALSE)</f>
        <v>Yes</v>
      </c>
      <c r="F57" s="94" t="str">
        <f>IFERROR(VLOOKUP(C57,'2023-24 School Level AAFTE'!$C:$N,11,FALSE),"")</f>
        <v>Yes</v>
      </c>
      <c r="G57" s="20">
        <f>IFERROR(VLOOKUP(C57,'2023-24 School Level AAFTE'!$C:$N,8,FALSE),0)</f>
        <v>946.69</v>
      </c>
      <c r="H57" s="99">
        <f>VLOOKUP($A57,'District Data'!$A:$F,3,FALSE)</f>
        <v>1.1200000000000001</v>
      </c>
      <c r="I57" s="99">
        <f>VLOOKUP($A57,'District Data'!$A:$F,4,FALSE)</f>
        <v>1.1200000000000001</v>
      </c>
      <c r="J57" s="100">
        <f t="shared" si="8"/>
        <v>946.69</v>
      </c>
      <c r="K57" s="101">
        <f t="shared" si="1"/>
        <v>2.7770000000000001</v>
      </c>
      <c r="L57" s="102">
        <f>'District Data'!E$2</f>
        <v>72728</v>
      </c>
      <c r="M57" s="102">
        <f>'District Data'!F$2</f>
        <v>78209</v>
      </c>
      <c r="N57" s="33">
        <f t="shared" si="2"/>
        <v>226201.53</v>
      </c>
      <c r="O57" s="33">
        <f t="shared" si="3"/>
        <v>17047.23</v>
      </c>
      <c r="P57" s="33">
        <f t="shared" si="9"/>
        <v>14418.72</v>
      </c>
      <c r="Q57" s="103">
        <v>0.18149999999999999</v>
      </c>
      <c r="R57" s="103">
        <v>0.17510000000000001</v>
      </c>
      <c r="S57" s="33">
        <f t="shared" si="4"/>
        <v>84081.33</v>
      </c>
      <c r="T57" s="33">
        <f t="shared" si="10"/>
        <v>4054.15</v>
      </c>
      <c r="U57" s="33">
        <f t="shared" si="5"/>
        <v>709.88</v>
      </c>
      <c r="V57" s="33">
        <f t="shared" si="6"/>
        <v>4764.03</v>
      </c>
      <c r="W57" s="33">
        <f t="shared" si="7"/>
        <v>332094.12</v>
      </c>
      <c r="X57" s="33" t="str">
        <f>IFERROR(VLOOKUP(C57,'Adj to Match Apport'!$C:$F,4,FALSE),0)</f>
        <v/>
      </c>
      <c r="Y57" s="33">
        <f t="shared" si="11"/>
        <v>332094.12</v>
      </c>
      <c r="Z57" s="184">
        <f>VLOOKUP(C57, '2023-24 School Level AAFTE'!$C$4:$C$2454, 1, 0)</f>
        <v>3169</v>
      </c>
    </row>
    <row r="58" spans="1:26" s="18" customFormat="1" x14ac:dyDescent="0.25">
      <c r="A58" s="136" t="s">
        <v>44</v>
      </c>
      <c r="B58" s="166" t="s">
        <v>43</v>
      </c>
      <c r="C58" s="167">
        <v>3227</v>
      </c>
      <c r="D58" s="166" t="s">
        <v>52</v>
      </c>
      <c r="E58" s="146" t="str">
        <f>VLOOKUP($C58,'2023-24 School Level AAFTE'!$C:$N,9,FALSE)</f>
        <v>Yes</v>
      </c>
      <c r="F58" s="94" t="str">
        <f>IFERROR(VLOOKUP(C58,'2023-24 School Level AAFTE'!$C:$N,11,FALSE),"")</f>
        <v>Yes</v>
      </c>
      <c r="G58" s="20">
        <f>IFERROR(VLOOKUP(C58,'2023-24 School Level AAFTE'!$C:$N,8,FALSE),0)</f>
        <v>597.47</v>
      </c>
      <c r="H58" s="99">
        <f>VLOOKUP($A58,'District Data'!$A:$F,3,FALSE)</f>
        <v>1.1200000000000001</v>
      </c>
      <c r="I58" s="99">
        <f>VLOOKUP($A58,'District Data'!$A:$F,4,FALSE)</f>
        <v>1.1200000000000001</v>
      </c>
      <c r="J58" s="100">
        <f t="shared" si="8"/>
        <v>597.47</v>
      </c>
      <c r="K58" s="101">
        <f t="shared" si="1"/>
        <v>1.7529999999999999</v>
      </c>
      <c r="L58" s="102">
        <f>'District Data'!E$2</f>
        <v>72728</v>
      </c>
      <c r="M58" s="102">
        <f>'District Data'!F$2</f>
        <v>78209</v>
      </c>
      <c r="N58" s="33">
        <f t="shared" si="2"/>
        <v>142791.25</v>
      </c>
      <c r="O58" s="33">
        <f t="shared" si="3"/>
        <v>10761.17</v>
      </c>
      <c r="P58" s="33">
        <f t="shared" si="9"/>
        <v>14418.72</v>
      </c>
      <c r="Q58" s="103">
        <v>0.18149999999999999</v>
      </c>
      <c r="R58" s="103">
        <v>0.17510000000000001</v>
      </c>
      <c r="S58" s="33">
        <f t="shared" si="4"/>
        <v>53076.91</v>
      </c>
      <c r="T58" s="33">
        <f t="shared" si="10"/>
        <v>2559.21</v>
      </c>
      <c r="U58" s="33">
        <f t="shared" si="5"/>
        <v>448.12</v>
      </c>
      <c r="V58" s="33">
        <f t="shared" si="6"/>
        <v>3007.33</v>
      </c>
      <c r="W58" s="33">
        <f t="shared" si="7"/>
        <v>209636.66</v>
      </c>
      <c r="X58" s="33" t="str">
        <f>IFERROR(VLOOKUP(C58,'Adj to Match Apport'!$C:$F,4,FALSE),0)</f>
        <v/>
      </c>
      <c r="Y58" s="33">
        <f t="shared" si="11"/>
        <v>209636.66</v>
      </c>
      <c r="Z58" s="184">
        <f>VLOOKUP(C58, '2023-24 School Level AAFTE'!$C$4:$C$2454, 1, 0)</f>
        <v>3227</v>
      </c>
    </row>
    <row r="59" spans="1:26" s="18" customFormat="1" x14ac:dyDescent="0.25">
      <c r="A59" s="136" t="s">
        <v>44</v>
      </c>
      <c r="B59" s="166" t="s">
        <v>43</v>
      </c>
      <c r="C59" s="186">
        <v>4385</v>
      </c>
      <c r="D59" s="166" t="s">
        <v>60</v>
      </c>
      <c r="E59" s="146" t="str">
        <f>VLOOKUP($C59,'2023-24 School Level AAFTE'!$C:$N,9,FALSE)</f>
        <v>Yes</v>
      </c>
      <c r="F59" s="94" t="str">
        <f>IFERROR(VLOOKUP(C59,'2023-24 School Level AAFTE'!$C:$N,11,FALSE),"")</f>
        <v>Yes</v>
      </c>
      <c r="G59" s="20">
        <f>IFERROR(VLOOKUP(C59,'2023-24 School Level AAFTE'!$C:$N,8,FALSE),0)</f>
        <v>930.88</v>
      </c>
      <c r="H59" s="99">
        <f>VLOOKUP($A59,'District Data'!$A:$F,3,FALSE)</f>
        <v>1.1200000000000001</v>
      </c>
      <c r="I59" s="99">
        <f>VLOOKUP($A59,'District Data'!$A:$F,4,FALSE)</f>
        <v>1.1200000000000001</v>
      </c>
      <c r="J59" s="100">
        <f t="shared" si="8"/>
        <v>930.88</v>
      </c>
      <c r="K59" s="101">
        <f t="shared" si="1"/>
        <v>2.7309999999999999</v>
      </c>
      <c r="L59" s="102">
        <f>'District Data'!E$2</f>
        <v>72728</v>
      </c>
      <c r="M59" s="102">
        <f>'District Data'!F$2</f>
        <v>78209</v>
      </c>
      <c r="N59" s="33">
        <f t="shared" si="2"/>
        <v>222454.59</v>
      </c>
      <c r="O59" s="33">
        <f t="shared" si="3"/>
        <v>16764.84</v>
      </c>
      <c r="P59" s="33">
        <f t="shared" si="9"/>
        <v>14418.72</v>
      </c>
      <c r="Q59" s="103">
        <v>0.18149999999999999</v>
      </c>
      <c r="R59" s="103">
        <v>0.17510000000000001</v>
      </c>
      <c r="S59" s="33">
        <f t="shared" si="4"/>
        <v>82688.56</v>
      </c>
      <c r="T59" s="33">
        <f t="shared" si="10"/>
        <v>3986.99</v>
      </c>
      <c r="U59" s="33">
        <f t="shared" si="5"/>
        <v>698.12</v>
      </c>
      <c r="V59" s="33">
        <f t="shared" si="6"/>
        <v>4685.1099999999997</v>
      </c>
      <c r="W59" s="33">
        <f t="shared" si="7"/>
        <v>326593.10000000003</v>
      </c>
      <c r="X59" s="33" t="str">
        <f>IFERROR(VLOOKUP(C59,'Adj to Match Apport'!$C:$F,4,FALSE),0)</f>
        <v/>
      </c>
      <c r="Y59" s="33">
        <f t="shared" si="11"/>
        <v>326593.10000000003</v>
      </c>
      <c r="Z59" s="184">
        <f>VLOOKUP(C59, '2023-24 School Level AAFTE'!$C$4:$C$2454, 1, 0)</f>
        <v>4385</v>
      </c>
    </row>
    <row r="60" spans="1:26" s="18" customFormat="1" x14ac:dyDescent="0.25">
      <c r="A60" s="136" t="s">
        <v>44</v>
      </c>
      <c r="B60" s="166" t="s">
        <v>43</v>
      </c>
      <c r="C60" s="186">
        <v>2659</v>
      </c>
      <c r="D60" s="166" t="s">
        <v>47</v>
      </c>
      <c r="E60" s="146" t="str">
        <f>VLOOKUP($C60,'2023-24 School Level AAFTE'!$C:$N,9,FALSE)</f>
        <v>Yes</v>
      </c>
      <c r="F60" s="94" t="str">
        <f>IFERROR(VLOOKUP(C60,'2023-24 School Level AAFTE'!$C:$N,11,FALSE),"")</f>
        <v>Yes</v>
      </c>
      <c r="G60" s="20">
        <f>IFERROR(VLOOKUP(C60,'2023-24 School Level AAFTE'!$C:$N,8,FALSE),0)</f>
        <v>502.85</v>
      </c>
      <c r="H60" s="99">
        <f>VLOOKUP($A60,'District Data'!$A:$F,3,FALSE)</f>
        <v>1.1200000000000001</v>
      </c>
      <c r="I60" s="99">
        <f>VLOOKUP($A60,'District Data'!$A:$F,4,FALSE)</f>
        <v>1.1200000000000001</v>
      </c>
      <c r="J60" s="100">
        <f t="shared" si="8"/>
        <v>502.85</v>
      </c>
      <c r="K60" s="101">
        <f t="shared" si="1"/>
        <v>1.4750000000000001</v>
      </c>
      <c r="L60" s="102">
        <f>'District Data'!E$2</f>
        <v>72728</v>
      </c>
      <c r="M60" s="102">
        <f>'District Data'!F$2</f>
        <v>78209</v>
      </c>
      <c r="N60" s="33">
        <f t="shared" si="2"/>
        <v>120146.66</v>
      </c>
      <c r="O60" s="33">
        <f t="shared" si="3"/>
        <v>9054.61</v>
      </c>
      <c r="P60" s="33">
        <f t="shared" si="9"/>
        <v>14418.72</v>
      </c>
      <c r="Q60" s="103">
        <v>0.18149999999999999</v>
      </c>
      <c r="R60" s="103">
        <v>0.17510000000000001</v>
      </c>
      <c r="S60" s="33">
        <f t="shared" si="4"/>
        <v>44659.69</v>
      </c>
      <c r="T60" s="33">
        <f t="shared" si="10"/>
        <v>2153.35</v>
      </c>
      <c r="U60" s="33">
        <f t="shared" si="5"/>
        <v>377.05</v>
      </c>
      <c r="V60" s="33">
        <f t="shared" si="6"/>
        <v>2530.4</v>
      </c>
      <c r="W60" s="33">
        <f t="shared" si="7"/>
        <v>176391.36000000002</v>
      </c>
      <c r="X60" s="33" t="str">
        <f>IFERROR(VLOOKUP(C60,'Adj to Match Apport'!$C:$F,4,FALSE),0)</f>
        <v/>
      </c>
      <c r="Y60" s="33">
        <f t="shared" si="11"/>
        <v>176391.36000000002</v>
      </c>
      <c r="Z60" s="184">
        <f>VLOOKUP(C60, '2023-24 School Level AAFTE'!$C$4:$C$2454, 1, 0)</f>
        <v>2659</v>
      </c>
    </row>
    <row r="61" spans="1:26" s="18" customFormat="1" x14ac:dyDescent="0.25">
      <c r="A61" s="136" t="s">
        <v>44</v>
      </c>
      <c r="B61" s="166" t="s">
        <v>43</v>
      </c>
      <c r="C61" s="167">
        <v>2326</v>
      </c>
      <c r="D61" s="166" t="s">
        <v>45</v>
      </c>
      <c r="E61" s="146" t="str">
        <f>VLOOKUP($C61,'2023-24 School Level AAFTE'!$C:$N,9,FALSE)</f>
        <v>Yes</v>
      </c>
      <c r="F61" s="94" t="str">
        <f>IFERROR(VLOOKUP(C61,'2023-24 School Level AAFTE'!$C:$N,11,FALSE),"")</f>
        <v>Yes</v>
      </c>
      <c r="G61" s="20">
        <f>IFERROR(VLOOKUP(C61,'2023-24 School Level AAFTE'!$C:$N,8,FALSE),0)</f>
        <v>472.8</v>
      </c>
      <c r="H61" s="99">
        <f>VLOOKUP($A61,'District Data'!$A:$F,3,FALSE)</f>
        <v>1.1200000000000001</v>
      </c>
      <c r="I61" s="99">
        <f>VLOOKUP($A61,'District Data'!$A:$F,4,FALSE)</f>
        <v>1.1200000000000001</v>
      </c>
      <c r="J61" s="100">
        <f t="shared" si="8"/>
        <v>472.8</v>
      </c>
      <c r="K61" s="101">
        <f t="shared" si="1"/>
        <v>1.387</v>
      </c>
      <c r="L61" s="102">
        <f>'District Data'!E$2</f>
        <v>72728</v>
      </c>
      <c r="M61" s="102">
        <f>'District Data'!F$2</f>
        <v>78209</v>
      </c>
      <c r="N61" s="33">
        <f t="shared" si="2"/>
        <v>112978.58</v>
      </c>
      <c r="O61" s="33">
        <f t="shared" si="3"/>
        <v>8514.41</v>
      </c>
      <c r="P61" s="33">
        <f t="shared" si="9"/>
        <v>14418.72</v>
      </c>
      <c r="Q61" s="103">
        <v>0.18149999999999999</v>
      </c>
      <c r="R61" s="103">
        <v>0.17510000000000001</v>
      </c>
      <c r="S61" s="33">
        <f t="shared" si="4"/>
        <v>41995.25</v>
      </c>
      <c r="T61" s="33">
        <f t="shared" si="10"/>
        <v>2024.88</v>
      </c>
      <c r="U61" s="33">
        <f t="shared" si="5"/>
        <v>354.56</v>
      </c>
      <c r="V61" s="33">
        <f t="shared" si="6"/>
        <v>2379.44</v>
      </c>
      <c r="W61" s="33">
        <f t="shared" si="7"/>
        <v>165867.68000000002</v>
      </c>
      <c r="X61" s="33">
        <f>IFERROR(VLOOKUP(C61,'Adj to Match Apport'!$C:$F,4,FALSE),0)</f>
        <v>-239.20000000018626</v>
      </c>
      <c r="Y61" s="33">
        <f t="shared" si="11"/>
        <v>165628.47999999984</v>
      </c>
      <c r="Z61" s="184">
        <f>VLOOKUP(C61, '2023-24 School Level AAFTE'!$C$4:$C$2454, 1, 0)</f>
        <v>2326</v>
      </c>
    </row>
    <row r="62" spans="1:26" s="18" customFormat="1" x14ac:dyDescent="0.25">
      <c r="A62" s="136" t="s">
        <v>44</v>
      </c>
      <c r="B62" s="166" t="s">
        <v>43</v>
      </c>
      <c r="C62" s="167">
        <v>5717</v>
      </c>
      <c r="D62" s="166" t="s">
        <v>3260</v>
      </c>
      <c r="E62" s="146" t="str">
        <f>VLOOKUP($C62,'2023-24 School Level AAFTE'!$C:$N,9,FALSE)</f>
        <v>No</v>
      </c>
      <c r="F62" s="94" t="str">
        <f>IFERROR(VLOOKUP(C62,'2023-24 School Level AAFTE'!$C:$N,11,FALSE),"")</f>
        <v>No</v>
      </c>
      <c r="G62" s="20">
        <f>IFERROR(VLOOKUP(C62,'2023-24 School Level AAFTE'!$C:$N,8,FALSE),0)</f>
        <v>568.87</v>
      </c>
      <c r="H62" s="99">
        <f>VLOOKUP($A62,'District Data'!$A:$F,3,FALSE)</f>
        <v>1.1200000000000001</v>
      </c>
      <c r="I62" s="99">
        <f>VLOOKUP($A62,'District Data'!$A:$F,4,FALSE)</f>
        <v>1.1200000000000001</v>
      </c>
      <c r="J62" s="100">
        <f t="shared" si="8"/>
        <v>0</v>
      </c>
      <c r="K62" s="101">
        <f t="shared" si="1"/>
        <v>0</v>
      </c>
      <c r="L62" s="102">
        <f>'District Data'!E$2</f>
        <v>72728</v>
      </c>
      <c r="M62" s="102">
        <f>'District Data'!F$2</f>
        <v>78209</v>
      </c>
      <c r="N62" s="33">
        <f t="shared" si="2"/>
        <v>0</v>
      </c>
      <c r="O62" s="33">
        <f t="shared" si="3"/>
        <v>0</v>
      </c>
      <c r="P62" s="33">
        <f t="shared" si="9"/>
        <v>14418.72</v>
      </c>
      <c r="Q62" s="103">
        <v>0.18149999999999999</v>
      </c>
      <c r="R62" s="103">
        <v>0.17510000000000001</v>
      </c>
      <c r="S62" s="33">
        <f t="shared" si="4"/>
        <v>0</v>
      </c>
      <c r="T62" s="33">
        <f t="shared" si="10"/>
        <v>0</v>
      </c>
      <c r="U62" s="33">
        <f t="shared" si="5"/>
        <v>0</v>
      </c>
      <c r="V62" s="33">
        <f t="shared" si="6"/>
        <v>0</v>
      </c>
      <c r="W62" s="33">
        <f t="shared" si="7"/>
        <v>0</v>
      </c>
      <c r="X62" s="33">
        <f>IFERROR(VLOOKUP(C62,'Adj to Match Apport'!$C:$F,4,FALSE),0)</f>
        <v>0</v>
      </c>
      <c r="Y62" s="33">
        <f t="shared" si="11"/>
        <v>0</v>
      </c>
      <c r="Z62" s="184">
        <f>VLOOKUP(C62, '2023-24 School Level AAFTE'!$C$4:$C$2454, 1, 0)</f>
        <v>5717</v>
      </c>
    </row>
    <row r="63" spans="1:26" s="18" customFormat="1" x14ac:dyDescent="0.25">
      <c r="A63" s="136" t="s">
        <v>69</v>
      </c>
      <c r="B63" s="166" t="s">
        <v>68</v>
      </c>
      <c r="C63" s="167">
        <v>2395</v>
      </c>
      <c r="D63" s="166" t="s">
        <v>72</v>
      </c>
      <c r="E63" s="146" t="str">
        <f>VLOOKUP($C63,'2023-24 School Level AAFTE'!$C:$N,9,FALSE)</f>
        <v>No</v>
      </c>
      <c r="F63" s="94" t="str">
        <f>IFERROR(VLOOKUP(C63,'2023-24 School Level AAFTE'!$C:$N,11,FALSE),"")</f>
        <v>No</v>
      </c>
      <c r="G63" s="20">
        <f>IFERROR(VLOOKUP(C63,'2023-24 School Level AAFTE'!$C:$N,8,FALSE),0)</f>
        <v>1160.0700000000002</v>
      </c>
      <c r="H63" s="99">
        <f>VLOOKUP($A63,'District Data'!$A:$F,3,FALSE)</f>
        <v>1.18</v>
      </c>
      <c r="I63" s="99">
        <f>VLOOKUP($A63,'District Data'!$A:$F,4,FALSE)</f>
        <v>1.22</v>
      </c>
      <c r="J63" s="100">
        <f t="shared" si="8"/>
        <v>0</v>
      </c>
      <c r="K63" s="101">
        <f t="shared" si="1"/>
        <v>0</v>
      </c>
      <c r="L63" s="102">
        <f>'District Data'!E$2</f>
        <v>72728</v>
      </c>
      <c r="M63" s="102">
        <f>'District Data'!F$2</f>
        <v>78209</v>
      </c>
      <c r="N63" s="33">
        <f t="shared" si="2"/>
        <v>0</v>
      </c>
      <c r="O63" s="33">
        <f t="shared" si="3"/>
        <v>0</v>
      </c>
      <c r="P63" s="33">
        <f t="shared" si="9"/>
        <v>14418.72</v>
      </c>
      <c r="Q63" s="103">
        <v>0.18149999999999999</v>
      </c>
      <c r="R63" s="103">
        <v>0.17510000000000001</v>
      </c>
      <c r="S63" s="33">
        <f t="shared" si="4"/>
        <v>0</v>
      </c>
      <c r="T63" s="33">
        <f t="shared" si="10"/>
        <v>0</v>
      </c>
      <c r="U63" s="33">
        <f t="shared" si="5"/>
        <v>0</v>
      </c>
      <c r="V63" s="33">
        <f t="shared" si="6"/>
        <v>0</v>
      </c>
      <c r="W63" s="33">
        <f t="shared" si="7"/>
        <v>0</v>
      </c>
      <c r="X63" s="33">
        <f>IFERROR(VLOOKUP(C63,'Adj to Match Apport'!$C:$F,4,FALSE),0)</f>
        <v>0</v>
      </c>
      <c r="Y63" s="33">
        <f t="shared" si="11"/>
        <v>0</v>
      </c>
      <c r="Z63" s="184">
        <f>VLOOKUP(C63, '2023-24 School Level AAFTE'!$C$4:$C$2454, 1, 0)</f>
        <v>2395</v>
      </c>
    </row>
    <row r="64" spans="1:26" s="18" customFormat="1" x14ac:dyDescent="0.25">
      <c r="A64" s="136" t="s">
        <v>69</v>
      </c>
      <c r="B64" s="166" t="s">
        <v>68</v>
      </c>
      <c r="C64" s="167">
        <v>1939</v>
      </c>
      <c r="D64" s="166" t="s">
        <v>79</v>
      </c>
      <c r="E64" s="146" t="str">
        <f>VLOOKUP($C64,'2023-24 School Level AAFTE'!$C:$N,9,FALSE)</f>
        <v>No</v>
      </c>
      <c r="F64" s="94" t="str">
        <f>IFERROR(VLOOKUP(C64,'2023-24 School Level AAFTE'!$C:$N,11,FALSE),"")</f>
        <v>No</v>
      </c>
      <c r="G64" s="20">
        <f>IFERROR(VLOOKUP(C64,'2023-24 School Level AAFTE'!$C:$N,8,FALSE),0)</f>
        <v>6.86</v>
      </c>
      <c r="H64" s="99">
        <f>VLOOKUP($A64,'District Data'!$A:$F,3,FALSE)</f>
        <v>1.18</v>
      </c>
      <c r="I64" s="99">
        <f>VLOOKUP($A64,'District Data'!$A:$F,4,FALSE)</f>
        <v>1.22</v>
      </c>
      <c r="J64" s="100">
        <f t="shared" si="8"/>
        <v>0</v>
      </c>
      <c r="K64" s="101">
        <f t="shared" si="1"/>
        <v>0</v>
      </c>
      <c r="L64" s="102">
        <f>'District Data'!E$2</f>
        <v>72728</v>
      </c>
      <c r="M64" s="102">
        <f>'District Data'!F$2</f>
        <v>78209</v>
      </c>
      <c r="N64" s="33">
        <f t="shared" si="2"/>
        <v>0</v>
      </c>
      <c r="O64" s="33">
        <f t="shared" si="3"/>
        <v>0</v>
      </c>
      <c r="P64" s="33">
        <f t="shared" si="9"/>
        <v>14418.72</v>
      </c>
      <c r="Q64" s="103">
        <v>0.18149999999999999</v>
      </c>
      <c r="R64" s="103">
        <v>0.17510000000000001</v>
      </c>
      <c r="S64" s="33">
        <f t="shared" si="4"/>
        <v>0</v>
      </c>
      <c r="T64" s="33">
        <f t="shared" si="10"/>
        <v>0</v>
      </c>
      <c r="U64" s="33">
        <f t="shared" si="5"/>
        <v>0</v>
      </c>
      <c r="V64" s="33">
        <f t="shared" si="6"/>
        <v>0</v>
      </c>
      <c r="W64" s="33">
        <f t="shared" si="7"/>
        <v>0</v>
      </c>
      <c r="X64" s="33">
        <f>IFERROR(VLOOKUP(C64,'Adj to Match Apport'!$C:$F,4,FALSE),0)</f>
        <v>0</v>
      </c>
      <c r="Y64" s="33">
        <f t="shared" si="11"/>
        <v>0</v>
      </c>
      <c r="Z64" s="184">
        <f>VLOOKUP(C64, '2023-24 School Level AAFTE'!$C$4:$C$2454, 1, 0)</f>
        <v>1939</v>
      </c>
    </row>
    <row r="65" spans="1:26" s="18" customFormat="1" x14ac:dyDescent="0.25">
      <c r="A65" s="136" t="s">
        <v>69</v>
      </c>
      <c r="B65" s="166" t="s">
        <v>68</v>
      </c>
      <c r="C65" s="167">
        <v>3552</v>
      </c>
      <c r="D65" s="166" t="s">
        <v>74</v>
      </c>
      <c r="E65" s="146" t="str">
        <f>VLOOKUP($C65,'2023-24 School Level AAFTE'!$C:$N,9,FALSE)</f>
        <v>No</v>
      </c>
      <c r="F65" s="94" t="str">
        <f>IFERROR(VLOOKUP(C65,'2023-24 School Level AAFTE'!$C:$N,11,FALSE),"")</f>
        <v>No</v>
      </c>
      <c r="G65" s="20">
        <f>IFERROR(VLOOKUP(C65,'2023-24 School Level AAFTE'!$C:$N,8,FALSE),0)</f>
        <v>350.24</v>
      </c>
      <c r="H65" s="99">
        <f>VLOOKUP($A65,'District Data'!$A:$F,3,FALSE)</f>
        <v>1.18</v>
      </c>
      <c r="I65" s="99">
        <f>VLOOKUP($A65,'District Data'!$A:$F,4,FALSE)</f>
        <v>1.22</v>
      </c>
      <c r="J65" s="100">
        <f t="shared" si="8"/>
        <v>0</v>
      </c>
      <c r="K65" s="101">
        <f t="shared" si="1"/>
        <v>0</v>
      </c>
      <c r="L65" s="102">
        <f>'District Data'!E$2</f>
        <v>72728</v>
      </c>
      <c r="M65" s="102">
        <f>'District Data'!F$2</f>
        <v>78209</v>
      </c>
      <c r="N65" s="33">
        <f t="shared" si="2"/>
        <v>0</v>
      </c>
      <c r="O65" s="33">
        <f t="shared" si="3"/>
        <v>0</v>
      </c>
      <c r="P65" s="33">
        <f t="shared" si="9"/>
        <v>14418.72</v>
      </c>
      <c r="Q65" s="103">
        <v>0.18149999999999999</v>
      </c>
      <c r="R65" s="103">
        <v>0.17510000000000001</v>
      </c>
      <c r="S65" s="33">
        <f t="shared" si="4"/>
        <v>0</v>
      </c>
      <c r="T65" s="33">
        <f t="shared" si="10"/>
        <v>0</v>
      </c>
      <c r="U65" s="33">
        <f t="shared" si="5"/>
        <v>0</v>
      </c>
      <c r="V65" s="33">
        <f t="shared" si="6"/>
        <v>0</v>
      </c>
      <c r="W65" s="33">
        <f t="shared" si="7"/>
        <v>0</v>
      </c>
      <c r="X65" s="33">
        <f>IFERROR(VLOOKUP(C65,'Adj to Match Apport'!$C:$F,4,FALSE),0)</f>
        <v>0</v>
      </c>
      <c r="Y65" s="33">
        <f t="shared" si="11"/>
        <v>0</v>
      </c>
      <c r="Z65" s="184">
        <f>VLOOKUP(C65, '2023-24 School Level AAFTE'!$C$4:$C$2454, 1, 0)</f>
        <v>3552</v>
      </c>
    </row>
    <row r="66" spans="1:26" s="18" customFormat="1" x14ac:dyDescent="0.25">
      <c r="A66" s="136" t="s">
        <v>69</v>
      </c>
      <c r="B66" s="166" t="s">
        <v>68</v>
      </c>
      <c r="C66" s="167">
        <v>3043</v>
      </c>
      <c r="D66" s="166" t="s">
        <v>73</v>
      </c>
      <c r="E66" s="146" t="str">
        <f>VLOOKUP($C66,'2023-24 School Level AAFTE'!$C:$N,9,FALSE)</f>
        <v>No</v>
      </c>
      <c r="F66" s="94" t="str">
        <f>IFERROR(VLOOKUP(C66,'2023-24 School Level AAFTE'!$C:$N,11,FALSE),"")</f>
        <v>No</v>
      </c>
      <c r="G66" s="20">
        <f>IFERROR(VLOOKUP(C66,'2023-24 School Level AAFTE'!$C:$N,8,FALSE),0)</f>
        <v>321.39999999999998</v>
      </c>
      <c r="H66" s="99">
        <f>VLOOKUP($A66,'District Data'!$A:$F,3,FALSE)</f>
        <v>1.18</v>
      </c>
      <c r="I66" s="99">
        <f>VLOOKUP($A66,'District Data'!$A:$F,4,FALSE)</f>
        <v>1.22</v>
      </c>
      <c r="J66" s="100">
        <f t="shared" si="8"/>
        <v>0</v>
      </c>
      <c r="K66" s="101">
        <f t="shared" si="1"/>
        <v>0</v>
      </c>
      <c r="L66" s="102">
        <f>'District Data'!E$2</f>
        <v>72728</v>
      </c>
      <c r="M66" s="102">
        <f>'District Data'!F$2</f>
        <v>78209</v>
      </c>
      <c r="N66" s="33">
        <f t="shared" si="2"/>
        <v>0</v>
      </c>
      <c r="O66" s="33">
        <f t="shared" si="3"/>
        <v>0</v>
      </c>
      <c r="P66" s="33">
        <f t="shared" si="9"/>
        <v>14418.72</v>
      </c>
      <c r="Q66" s="103">
        <v>0.18149999999999999</v>
      </c>
      <c r="R66" s="103">
        <v>0.17510000000000001</v>
      </c>
      <c r="S66" s="33">
        <f t="shared" si="4"/>
        <v>0</v>
      </c>
      <c r="T66" s="33">
        <f t="shared" si="10"/>
        <v>0</v>
      </c>
      <c r="U66" s="33">
        <f t="shared" si="5"/>
        <v>0</v>
      </c>
      <c r="V66" s="33">
        <f t="shared" si="6"/>
        <v>0</v>
      </c>
      <c r="W66" s="33">
        <f t="shared" si="7"/>
        <v>0</v>
      </c>
      <c r="X66" s="33">
        <f>IFERROR(VLOOKUP(C66,'Adj to Match Apport'!$C:$F,4,FALSE),0)</f>
        <v>0</v>
      </c>
      <c r="Y66" s="33">
        <f t="shared" si="11"/>
        <v>0</v>
      </c>
      <c r="Z66" s="184">
        <f>VLOOKUP(C66, '2023-24 School Level AAFTE'!$C$4:$C$2454, 1, 0)</f>
        <v>3043</v>
      </c>
    </row>
    <row r="67" spans="1:26" s="18" customFormat="1" x14ac:dyDescent="0.25">
      <c r="A67" s="136" t="s">
        <v>69</v>
      </c>
      <c r="B67" s="166" t="s">
        <v>68</v>
      </c>
      <c r="C67" s="167">
        <v>1935</v>
      </c>
      <c r="D67" s="166" t="s">
        <v>78</v>
      </c>
      <c r="E67" s="146" t="str">
        <f>VLOOKUP($C67,'2023-24 School Level AAFTE'!$C:$N,9,FALSE)</f>
        <v>No</v>
      </c>
      <c r="F67" s="94" t="str">
        <f>IFERROR(VLOOKUP(C67,'2023-24 School Level AAFTE'!$C:$N,11,FALSE),"")</f>
        <v>No</v>
      </c>
      <c r="G67" s="20">
        <f>IFERROR(VLOOKUP(C67,'2023-24 School Level AAFTE'!$C:$N,8,FALSE),0)</f>
        <v>70.349999999999994</v>
      </c>
      <c r="H67" s="99">
        <f>VLOOKUP($A67,'District Data'!$A:$F,3,FALSE)</f>
        <v>1.18</v>
      </c>
      <c r="I67" s="99">
        <f>VLOOKUP($A67,'District Data'!$A:$F,4,FALSE)</f>
        <v>1.22</v>
      </c>
      <c r="J67" s="100">
        <f t="shared" ref="J67:J130" si="12">IF(AND(F67="yes",E67= "yes"), G67,0)</f>
        <v>0</v>
      </c>
      <c r="K67" s="101">
        <f t="shared" ref="K67:K130" si="13">ROUND(((J67*1.1*36)/15)/900,3)</f>
        <v>0</v>
      </c>
      <c r="L67" s="102">
        <f>'District Data'!E$2</f>
        <v>72728</v>
      </c>
      <c r="M67" s="102">
        <f>'District Data'!F$2</f>
        <v>78209</v>
      </c>
      <c r="N67" s="33">
        <f t="shared" ref="N67:N130" si="14">ROUND(H67*L67*$K67,2)</f>
        <v>0</v>
      </c>
      <c r="O67" s="33">
        <f t="shared" ref="O67:O130" si="15">ROUND(I67*M67*$K67-N67,2)</f>
        <v>0</v>
      </c>
      <c r="P67" s="33">
        <f t="shared" si="9"/>
        <v>14418.72</v>
      </c>
      <c r="Q67" s="103">
        <v>0.18149999999999999</v>
      </c>
      <c r="R67" s="103">
        <v>0.17510000000000001</v>
      </c>
      <c r="S67" s="33">
        <f t="shared" ref="S67:S130" si="16">ROUND(N67*Q67+O67*R67+K67*P67,2)</f>
        <v>0</v>
      </c>
      <c r="T67" s="33">
        <f t="shared" si="10"/>
        <v>0</v>
      </c>
      <c r="U67" s="33">
        <f t="shared" ref="U67:U130" si="17">ROUND(T67*R67,2)</f>
        <v>0</v>
      </c>
      <c r="V67" s="33">
        <f t="shared" ref="V67:V130" si="18">SUM(T67:U67)</f>
        <v>0</v>
      </c>
      <c r="W67" s="33">
        <f t="shared" ref="W67:W130" si="19">SUM(S67,N67:O67,V67)</f>
        <v>0</v>
      </c>
      <c r="X67" s="33">
        <f>IFERROR(VLOOKUP(C67,'Adj to Match Apport'!$C:$F,4,FALSE),0)</f>
        <v>0</v>
      </c>
      <c r="Y67" s="33">
        <f t="shared" si="11"/>
        <v>0</v>
      </c>
      <c r="Z67" s="184">
        <f>VLOOKUP(C67, '2023-24 School Level AAFTE'!$C$4:$C$2454, 1, 0)</f>
        <v>1935</v>
      </c>
    </row>
    <row r="68" spans="1:26" s="18" customFormat="1" x14ac:dyDescent="0.25">
      <c r="A68" s="136" t="s">
        <v>69</v>
      </c>
      <c r="B68" s="166" t="s">
        <v>68</v>
      </c>
      <c r="C68" s="167">
        <v>1841</v>
      </c>
      <c r="D68" s="166" t="s">
        <v>71</v>
      </c>
      <c r="E68" s="146" t="str">
        <f>VLOOKUP($C68,'2023-24 School Level AAFTE'!$C:$N,9,FALSE)</f>
        <v>No</v>
      </c>
      <c r="F68" s="94" t="str">
        <f>IFERROR(VLOOKUP(C68,'2023-24 School Level AAFTE'!$C:$N,11,FALSE),"")</f>
        <v>No</v>
      </c>
      <c r="G68" s="20">
        <f>IFERROR(VLOOKUP(C68,'2023-24 School Level AAFTE'!$C:$N,8,FALSE),0)</f>
        <v>49.18</v>
      </c>
      <c r="H68" s="99">
        <f>VLOOKUP($A68,'District Data'!$A:$F,3,FALSE)</f>
        <v>1.18</v>
      </c>
      <c r="I68" s="99">
        <f>VLOOKUP($A68,'District Data'!$A:$F,4,FALSE)</f>
        <v>1.22</v>
      </c>
      <c r="J68" s="100">
        <f t="shared" si="12"/>
        <v>0</v>
      </c>
      <c r="K68" s="101">
        <f t="shared" si="13"/>
        <v>0</v>
      </c>
      <c r="L68" s="102">
        <f>'District Data'!E$2</f>
        <v>72728</v>
      </c>
      <c r="M68" s="102">
        <f>'District Data'!F$2</f>
        <v>78209</v>
      </c>
      <c r="N68" s="33">
        <f t="shared" si="14"/>
        <v>0</v>
      </c>
      <c r="O68" s="33">
        <f t="shared" si="15"/>
        <v>0</v>
      </c>
      <c r="P68" s="33">
        <f t="shared" ref="P68:P131" si="20">ROUND(1178*12*1.02,2)</f>
        <v>14418.72</v>
      </c>
      <c r="Q68" s="103">
        <v>0.18149999999999999</v>
      </c>
      <c r="R68" s="103">
        <v>0.17510000000000001</v>
      </c>
      <c r="S68" s="33">
        <f t="shared" si="16"/>
        <v>0</v>
      </c>
      <c r="T68" s="33">
        <f t="shared" ref="T68:T131" si="21">ROUND(($M68*$I68*$K68/180*3),2)</f>
        <v>0</v>
      </c>
      <c r="U68" s="33">
        <f t="shared" si="17"/>
        <v>0</v>
      </c>
      <c r="V68" s="33">
        <f t="shared" si="18"/>
        <v>0</v>
      </c>
      <c r="W68" s="33">
        <f t="shared" si="19"/>
        <v>0</v>
      </c>
      <c r="X68" s="33">
        <f>IFERROR(VLOOKUP(C68,'Adj to Match Apport'!$C:$F,4,FALSE),0)</f>
        <v>0</v>
      </c>
      <c r="Y68" s="33">
        <f t="shared" ref="Y68:Y131" si="22">SUM(X68,W68)</f>
        <v>0</v>
      </c>
      <c r="Z68" s="184">
        <f>VLOOKUP(C68, '2023-24 School Level AAFTE'!$C$4:$C$2454, 1, 0)</f>
        <v>1841</v>
      </c>
    </row>
    <row r="69" spans="1:26" s="18" customFormat="1" x14ac:dyDescent="0.25">
      <c r="A69" s="136" t="s">
        <v>69</v>
      </c>
      <c r="B69" s="166" t="s">
        <v>68</v>
      </c>
      <c r="C69" s="167">
        <v>1699</v>
      </c>
      <c r="D69" s="166" t="s">
        <v>70</v>
      </c>
      <c r="E69" s="146" t="str">
        <f>VLOOKUP($C69,'2023-24 School Level AAFTE'!$C:$N,9,FALSE)</f>
        <v>No</v>
      </c>
      <c r="F69" s="94" t="str">
        <f>IFERROR(VLOOKUP(C69,'2023-24 School Level AAFTE'!$C:$N,11,FALSE),"")</f>
        <v>No</v>
      </c>
      <c r="G69" s="20">
        <f>IFERROR(VLOOKUP(C69,'2023-24 School Level AAFTE'!$C:$N,8,FALSE),0)</f>
        <v>198</v>
      </c>
      <c r="H69" s="99">
        <f>VLOOKUP($A69,'District Data'!$A:$F,3,FALSE)</f>
        <v>1.18</v>
      </c>
      <c r="I69" s="99">
        <f>VLOOKUP($A69,'District Data'!$A:$F,4,FALSE)</f>
        <v>1.22</v>
      </c>
      <c r="J69" s="100">
        <f t="shared" si="12"/>
        <v>0</v>
      </c>
      <c r="K69" s="101">
        <f t="shared" si="13"/>
        <v>0</v>
      </c>
      <c r="L69" s="102">
        <f>'District Data'!E$2</f>
        <v>72728</v>
      </c>
      <c r="M69" s="102">
        <f>'District Data'!F$2</f>
        <v>78209</v>
      </c>
      <c r="N69" s="33">
        <f t="shared" si="14"/>
        <v>0</v>
      </c>
      <c r="O69" s="33">
        <f t="shared" si="15"/>
        <v>0</v>
      </c>
      <c r="P69" s="33">
        <f t="shared" si="20"/>
        <v>14418.72</v>
      </c>
      <c r="Q69" s="103">
        <v>0.18149999999999999</v>
      </c>
      <c r="R69" s="103">
        <v>0.17510000000000001</v>
      </c>
      <c r="S69" s="33">
        <f t="shared" si="16"/>
        <v>0</v>
      </c>
      <c r="T69" s="33">
        <f t="shared" si="21"/>
        <v>0</v>
      </c>
      <c r="U69" s="33">
        <f t="shared" si="17"/>
        <v>0</v>
      </c>
      <c r="V69" s="33">
        <f t="shared" si="18"/>
        <v>0</v>
      </c>
      <c r="W69" s="33">
        <f t="shared" si="19"/>
        <v>0</v>
      </c>
      <c r="X69" s="33">
        <f>IFERROR(VLOOKUP(C69,'Adj to Match Apport'!$C:$F,4,FALSE),0)</f>
        <v>0</v>
      </c>
      <c r="Y69" s="33">
        <f t="shared" si="22"/>
        <v>0</v>
      </c>
      <c r="Z69" s="184">
        <f>VLOOKUP(C69, '2023-24 School Level AAFTE'!$C$4:$C$2454, 1, 0)</f>
        <v>1699</v>
      </c>
    </row>
    <row r="70" spans="1:26" s="18" customFormat="1" x14ac:dyDescent="0.25">
      <c r="A70" s="136" t="s">
        <v>69</v>
      </c>
      <c r="B70" s="166" t="s">
        <v>68</v>
      </c>
      <c r="C70" s="167">
        <v>4062</v>
      </c>
      <c r="D70" s="166" t="s">
        <v>75</v>
      </c>
      <c r="E70" s="146" t="str">
        <f>VLOOKUP($C70,'2023-24 School Level AAFTE'!$C:$N,9,FALSE)</f>
        <v>No</v>
      </c>
      <c r="F70" s="94" t="str">
        <f>IFERROR(VLOOKUP(C70,'2023-24 School Level AAFTE'!$C:$N,11,FALSE),"")</f>
        <v>No</v>
      </c>
      <c r="G70" s="20">
        <f>IFERROR(VLOOKUP(C70,'2023-24 School Level AAFTE'!$C:$N,8,FALSE),0)</f>
        <v>349</v>
      </c>
      <c r="H70" s="99">
        <f>VLOOKUP($A70,'District Data'!$A:$F,3,FALSE)</f>
        <v>1.18</v>
      </c>
      <c r="I70" s="99">
        <f>VLOOKUP($A70,'District Data'!$A:$F,4,FALSE)</f>
        <v>1.22</v>
      </c>
      <c r="J70" s="100">
        <f t="shared" si="12"/>
        <v>0</v>
      </c>
      <c r="K70" s="101">
        <f t="shared" si="13"/>
        <v>0</v>
      </c>
      <c r="L70" s="102">
        <f>'District Data'!E$2</f>
        <v>72728</v>
      </c>
      <c r="M70" s="102">
        <f>'District Data'!F$2</f>
        <v>78209</v>
      </c>
      <c r="N70" s="33">
        <f t="shared" si="14"/>
        <v>0</v>
      </c>
      <c r="O70" s="33">
        <f t="shared" si="15"/>
        <v>0</v>
      </c>
      <c r="P70" s="33">
        <f t="shared" si="20"/>
        <v>14418.72</v>
      </c>
      <c r="Q70" s="103">
        <v>0.18149999999999999</v>
      </c>
      <c r="R70" s="103">
        <v>0.17510000000000001</v>
      </c>
      <c r="S70" s="33">
        <f t="shared" si="16"/>
        <v>0</v>
      </c>
      <c r="T70" s="33">
        <f t="shared" si="21"/>
        <v>0</v>
      </c>
      <c r="U70" s="33">
        <f t="shared" si="17"/>
        <v>0</v>
      </c>
      <c r="V70" s="33">
        <f t="shared" si="18"/>
        <v>0</v>
      </c>
      <c r="W70" s="33">
        <f t="shared" si="19"/>
        <v>0</v>
      </c>
      <c r="X70" s="33">
        <f>IFERROR(VLOOKUP(C70,'Adj to Match Apport'!$C:$F,4,FALSE),0)</f>
        <v>0</v>
      </c>
      <c r="Y70" s="33">
        <f t="shared" si="22"/>
        <v>0</v>
      </c>
      <c r="Z70" s="184">
        <f>VLOOKUP(C70, '2023-24 School Level AAFTE'!$C$4:$C$2454, 1, 0)</f>
        <v>4062</v>
      </c>
    </row>
    <row r="71" spans="1:26" s="18" customFormat="1" x14ac:dyDescent="0.25">
      <c r="A71" s="136" t="s">
        <v>69</v>
      </c>
      <c r="B71" s="166" t="s">
        <v>68</v>
      </c>
      <c r="C71" s="167">
        <v>4542</v>
      </c>
      <c r="D71" s="166" t="s">
        <v>77</v>
      </c>
      <c r="E71" s="146" t="str">
        <f>VLOOKUP($C71,'2023-24 School Level AAFTE'!$C:$N,9,FALSE)</f>
        <v>No</v>
      </c>
      <c r="F71" s="94" t="str">
        <f>IFERROR(VLOOKUP(C71,'2023-24 School Level AAFTE'!$C:$N,11,FALSE),"")</f>
        <v>No</v>
      </c>
      <c r="G71" s="20">
        <f>IFERROR(VLOOKUP(C71,'2023-24 School Level AAFTE'!$C:$N,8,FALSE),0)</f>
        <v>460.24</v>
      </c>
      <c r="H71" s="99">
        <f>VLOOKUP($A71,'District Data'!$A:$F,3,FALSE)</f>
        <v>1.18</v>
      </c>
      <c r="I71" s="99">
        <f>VLOOKUP($A71,'District Data'!$A:$F,4,FALSE)</f>
        <v>1.22</v>
      </c>
      <c r="J71" s="100">
        <f t="shared" si="12"/>
        <v>0</v>
      </c>
      <c r="K71" s="101">
        <f t="shared" si="13"/>
        <v>0</v>
      </c>
      <c r="L71" s="102">
        <f>'District Data'!E$2</f>
        <v>72728</v>
      </c>
      <c r="M71" s="102">
        <f>'District Data'!F$2</f>
        <v>78209</v>
      </c>
      <c r="N71" s="33">
        <f t="shared" si="14"/>
        <v>0</v>
      </c>
      <c r="O71" s="33">
        <f t="shared" si="15"/>
        <v>0</v>
      </c>
      <c r="P71" s="33">
        <f t="shared" si="20"/>
        <v>14418.72</v>
      </c>
      <c r="Q71" s="103">
        <v>0.18149999999999999</v>
      </c>
      <c r="R71" s="103">
        <v>0.17510000000000001</v>
      </c>
      <c r="S71" s="33">
        <f t="shared" si="16"/>
        <v>0</v>
      </c>
      <c r="T71" s="33">
        <f t="shared" si="21"/>
        <v>0</v>
      </c>
      <c r="U71" s="33">
        <f t="shared" si="17"/>
        <v>0</v>
      </c>
      <c r="V71" s="33">
        <f t="shared" si="18"/>
        <v>0</v>
      </c>
      <c r="W71" s="33">
        <f t="shared" si="19"/>
        <v>0</v>
      </c>
      <c r="X71" s="33">
        <f>IFERROR(VLOOKUP(C71,'Adj to Match Apport'!$C:$F,4,FALSE),0)</f>
        <v>0</v>
      </c>
      <c r="Y71" s="33">
        <f t="shared" si="22"/>
        <v>0</v>
      </c>
      <c r="Z71" s="184">
        <f>VLOOKUP(C71, '2023-24 School Level AAFTE'!$C$4:$C$2454, 1, 0)</f>
        <v>4542</v>
      </c>
    </row>
    <row r="72" spans="1:26" s="18" customFormat="1" x14ac:dyDescent="0.25">
      <c r="A72" s="136" t="s">
        <v>69</v>
      </c>
      <c r="B72" s="166" t="s">
        <v>68</v>
      </c>
      <c r="C72" s="167">
        <v>4505</v>
      </c>
      <c r="D72" s="166" t="s">
        <v>76</v>
      </c>
      <c r="E72" s="146" t="str">
        <f>VLOOKUP($C72,'2023-24 School Level AAFTE'!$C:$N,9,FALSE)</f>
        <v>No</v>
      </c>
      <c r="F72" s="94" t="str">
        <f>IFERROR(VLOOKUP(C72,'2023-24 School Level AAFTE'!$C:$N,11,FALSE),"")</f>
        <v>No</v>
      </c>
      <c r="G72" s="20">
        <f>IFERROR(VLOOKUP(C72,'2023-24 School Level AAFTE'!$C:$N,8,FALSE),0)</f>
        <v>502.08</v>
      </c>
      <c r="H72" s="99">
        <f>VLOOKUP($A72,'District Data'!$A:$F,3,FALSE)</f>
        <v>1.18</v>
      </c>
      <c r="I72" s="99">
        <f>VLOOKUP($A72,'District Data'!$A:$F,4,FALSE)</f>
        <v>1.22</v>
      </c>
      <c r="J72" s="100">
        <f t="shared" si="12"/>
        <v>0</v>
      </c>
      <c r="K72" s="101">
        <f t="shared" si="13"/>
        <v>0</v>
      </c>
      <c r="L72" s="102">
        <f>'District Data'!E$2</f>
        <v>72728</v>
      </c>
      <c r="M72" s="102">
        <f>'District Data'!F$2</f>
        <v>78209</v>
      </c>
      <c r="N72" s="33">
        <f t="shared" si="14"/>
        <v>0</v>
      </c>
      <c r="O72" s="33">
        <f t="shared" si="15"/>
        <v>0</v>
      </c>
      <c r="P72" s="33">
        <f t="shared" si="20"/>
        <v>14418.72</v>
      </c>
      <c r="Q72" s="103">
        <v>0.18149999999999999</v>
      </c>
      <c r="R72" s="103">
        <v>0.17510000000000001</v>
      </c>
      <c r="S72" s="33">
        <f t="shared" si="16"/>
        <v>0</v>
      </c>
      <c r="T72" s="33">
        <f t="shared" si="21"/>
        <v>0</v>
      </c>
      <c r="U72" s="33">
        <f t="shared" si="17"/>
        <v>0</v>
      </c>
      <c r="V72" s="33">
        <f t="shared" si="18"/>
        <v>0</v>
      </c>
      <c r="W72" s="33">
        <f t="shared" si="19"/>
        <v>0</v>
      </c>
      <c r="X72" s="33">
        <f>IFERROR(VLOOKUP(C72,'Adj to Match Apport'!$C:$F,4,FALSE),0)</f>
        <v>0</v>
      </c>
      <c r="Y72" s="33">
        <f t="shared" si="22"/>
        <v>0</v>
      </c>
      <c r="Z72" s="184">
        <f>VLOOKUP(C72, '2023-24 School Level AAFTE'!$C$4:$C$2454, 1, 0)</f>
        <v>4505</v>
      </c>
    </row>
    <row r="73" spans="1:26" s="18" customFormat="1" x14ac:dyDescent="0.25">
      <c r="A73" s="136" t="s">
        <v>81</v>
      </c>
      <c r="B73" s="166" t="s">
        <v>80</v>
      </c>
      <c r="C73" s="167">
        <v>5749</v>
      </c>
      <c r="D73" s="166" t="s">
        <v>3324</v>
      </c>
      <c r="E73" s="146" t="str">
        <f>VLOOKUP($C73,'2023-24 School Level AAFTE'!$C:$N,9,FALSE)</f>
        <v>No</v>
      </c>
      <c r="F73" s="94" t="str">
        <f>IFERROR(VLOOKUP(C73,'2023-24 School Level AAFTE'!$C:$N,11,FALSE),"")</f>
        <v>No</v>
      </c>
      <c r="G73" s="20">
        <f>IFERROR(VLOOKUP(C73,'2023-24 School Level AAFTE'!$C:$N,8,FALSE),0)</f>
        <v>326.07</v>
      </c>
      <c r="H73" s="99">
        <f>VLOOKUP($A73,'District Data'!$A:$F,3,FALSE)</f>
        <v>1.06</v>
      </c>
      <c r="I73" s="99">
        <f>VLOOKUP($A73,'District Data'!$A:$F,4,FALSE)</f>
        <v>1.1000000000000001</v>
      </c>
      <c r="J73" s="100">
        <f t="shared" si="12"/>
        <v>0</v>
      </c>
      <c r="K73" s="101">
        <f t="shared" si="13"/>
        <v>0</v>
      </c>
      <c r="L73" s="102">
        <f>'District Data'!E$2</f>
        <v>72728</v>
      </c>
      <c r="M73" s="102">
        <f>'District Data'!F$2</f>
        <v>78209</v>
      </c>
      <c r="N73" s="33">
        <f t="shared" si="14"/>
        <v>0</v>
      </c>
      <c r="O73" s="33">
        <f t="shared" si="15"/>
        <v>0</v>
      </c>
      <c r="P73" s="33">
        <f t="shared" si="20"/>
        <v>14418.72</v>
      </c>
      <c r="Q73" s="103">
        <v>0.18149999999999999</v>
      </c>
      <c r="R73" s="103">
        <v>0.17510000000000001</v>
      </c>
      <c r="S73" s="33">
        <f t="shared" si="16"/>
        <v>0</v>
      </c>
      <c r="T73" s="33">
        <f t="shared" si="21"/>
        <v>0</v>
      </c>
      <c r="U73" s="33">
        <f t="shared" si="17"/>
        <v>0</v>
      </c>
      <c r="V73" s="33">
        <f t="shared" si="18"/>
        <v>0</v>
      </c>
      <c r="W73" s="33">
        <f t="shared" si="19"/>
        <v>0</v>
      </c>
      <c r="X73" s="33">
        <f>IFERROR(VLOOKUP(C73,'Adj to Match Apport'!$C:$F,4,FALSE),0)</f>
        <v>0</v>
      </c>
      <c r="Y73" s="33">
        <f t="shared" si="22"/>
        <v>0</v>
      </c>
      <c r="Z73" s="184">
        <f>VLOOKUP(C73, '2023-24 School Level AAFTE'!$C$4:$C$2454, 1, 0)</f>
        <v>5749</v>
      </c>
    </row>
    <row r="74" spans="1:26" s="18" customFormat="1" x14ac:dyDescent="0.25">
      <c r="A74" s="136" t="s">
        <v>81</v>
      </c>
      <c r="B74" s="166" t="s">
        <v>80</v>
      </c>
      <c r="C74" s="167">
        <v>2671</v>
      </c>
      <c r="D74" s="166" t="s">
        <v>2434</v>
      </c>
      <c r="E74" s="146" t="str">
        <f>VLOOKUP($C74,'2023-24 School Level AAFTE'!$C:$N,9,FALSE)</f>
        <v>No</v>
      </c>
      <c r="F74" s="94" t="str">
        <f>IFERROR(VLOOKUP(C74,'2023-24 School Level AAFTE'!$C:$N,11,FALSE),"")</f>
        <v>No</v>
      </c>
      <c r="G74" s="20">
        <f>IFERROR(VLOOKUP(C74,'2023-24 School Level AAFTE'!$C:$N,8,FALSE),0)</f>
        <v>511.22</v>
      </c>
      <c r="H74" s="99">
        <f>VLOOKUP($A74,'District Data'!$A:$F,3,FALSE)</f>
        <v>1.06</v>
      </c>
      <c r="I74" s="99">
        <f>VLOOKUP($A74,'District Data'!$A:$F,4,FALSE)</f>
        <v>1.1000000000000001</v>
      </c>
      <c r="J74" s="100">
        <f t="shared" si="12"/>
        <v>0</v>
      </c>
      <c r="K74" s="101">
        <f t="shared" si="13"/>
        <v>0</v>
      </c>
      <c r="L74" s="102">
        <f>'District Data'!E$2</f>
        <v>72728</v>
      </c>
      <c r="M74" s="102">
        <f>'District Data'!F$2</f>
        <v>78209</v>
      </c>
      <c r="N74" s="33">
        <f t="shared" si="14"/>
        <v>0</v>
      </c>
      <c r="O74" s="33">
        <f t="shared" si="15"/>
        <v>0</v>
      </c>
      <c r="P74" s="33">
        <f t="shared" si="20"/>
        <v>14418.72</v>
      </c>
      <c r="Q74" s="103">
        <v>0.18149999999999999</v>
      </c>
      <c r="R74" s="103">
        <v>0.17510000000000001</v>
      </c>
      <c r="S74" s="33">
        <f t="shared" si="16"/>
        <v>0</v>
      </c>
      <c r="T74" s="33">
        <f t="shared" si="21"/>
        <v>0</v>
      </c>
      <c r="U74" s="33">
        <f t="shared" si="17"/>
        <v>0</v>
      </c>
      <c r="V74" s="33">
        <f t="shared" si="18"/>
        <v>0</v>
      </c>
      <c r="W74" s="33">
        <f t="shared" si="19"/>
        <v>0</v>
      </c>
      <c r="X74" s="33">
        <f>IFERROR(VLOOKUP(C74,'Adj to Match Apport'!$C:$F,4,FALSE),0)</f>
        <v>0</v>
      </c>
      <c r="Y74" s="33">
        <f t="shared" si="22"/>
        <v>0</v>
      </c>
      <c r="Z74" s="184">
        <f>VLOOKUP(C74, '2023-24 School Level AAFTE'!$C$4:$C$2454, 1, 0)</f>
        <v>2671</v>
      </c>
    </row>
    <row r="75" spans="1:26" s="18" customFormat="1" x14ac:dyDescent="0.25">
      <c r="A75" s="136" t="s">
        <v>81</v>
      </c>
      <c r="B75" s="166" t="s">
        <v>80</v>
      </c>
      <c r="C75" s="167">
        <v>2415</v>
      </c>
      <c r="D75" s="166" t="s">
        <v>82</v>
      </c>
      <c r="E75" s="146" t="str">
        <f>VLOOKUP($C75,'2023-24 School Level AAFTE'!$C:$N,9,FALSE)</f>
        <v>No</v>
      </c>
      <c r="F75" s="94" t="str">
        <f>IFERROR(VLOOKUP(C75,'2023-24 School Level AAFTE'!$C:$N,11,FALSE),"")</f>
        <v>No</v>
      </c>
      <c r="G75" s="20">
        <f>IFERROR(VLOOKUP(C75,'2023-24 School Level AAFTE'!$C:$N,8,FALSE),0)</f>
        <v>1692.0500000000002</v>
      </c>
      <c r="H75" s="99">
        <f>VLOOKUP($A75,'District Data'!$A:$F,3,FALSE)</f>
        <v>1.06</v>
      </c>
      <c r="I75" s="99">
        <f>VLOOKUP($A75,'District Data'!$A:$F,4,FALSE)</f>
        <v>1.1000000000000001</v>
      </c>
      <c r="J75" s="100">
        <f t="shared" si="12"/>
        <v>0</v>
      </c>
      <c r="K75" s="101">
        <f t="shared" si="13"/>
        <v>0</v>
      </c>
      <c r="L75" s="102">
        <f>'District Data'!E$2</f>
        <v>72728</v>
      </c>
      <c r="M75" s="102">
        <f>'District Data'!F$2</f>
        <v>78209</v>
      </c>
      <c r="N75" s="33">
        <f t="shared" si="14"/>
        <v>0</v>
      </c>
      <c r="O75" s="33">
        <f t="shared" si="15"/>
        <v>0</v>
      </c>
      <c r="P75" s="33">
        <f t="shared" si="20"/>
        <v>14418.72</v>
      </c>
      <c r="Q75" s="103">
        <v>0.18149999999999999</v>
      </c>
      <c r="R75" s="103">
        <v>0.17510000000000001</v>
      </c>
      <c r="S75" s="33">
        <f t="shared" si="16"/>
        <v>0</v>
      </c>
      <c r="T75" s="33">
        <f t="shared" si="21"/>
        <v>0</v>
      </c>
      <c r="U75" s="33">
        <f t="shared" si="17"/>
        <v>0</v>
      </c>
      <c r="V75" s="33">
        <f t="shared" si="18"/>
        <v>0</v>
      </c>
      <c r="W75" s="33">
        <f t="shared" si="19"/>
        <v>0</v>
      </c>
      <c r="X75" s="33">
        <f>IFERROR(VLOOKUP(C75,'Adj to Match Apport'!$C:$F,4,FALSE),0)</f>
        <v>0</v>
      </c>
      <c r="Y75" s="33">
        <f t="shared" si="22"/>
        <v>0</v>
      </c>
      <c r="Z75" s="184">
        <f>VLOOKUP(C75, '2023-24 School Level AAFTE'!$C$4:$C$2454, 1, 0)</f>
        <v>2415</v>
      </c>
    </row>
    <row r="76" spans="1:26" s="18" customFormat="1" x14ac:dyDescent="0.25">
      <c r="A76" s="136" t="s">
        <v>81</v>
      </c>
      <c r="B76" s="166" t="s">
        <v>80</v>
      </c>
      <c r="C76" s="167">
        <v>1836</v>
      </c>
      <c r="D76" s="166" t="s">
        <v>2435</v>
      </c>
      <c r="E76" s="146" t="str">
        <f>VLOOKUP($C76,'2023-24 School Level AAFTE'!$C:$N,9,FALSE)</f>
        <v>No</v>
      </c>
      <c r="F76" s="94" t="str">
        <f>IFERROR(VLOOKUP(C76,'2023-24 School Level AAFTE'!$C:$N,11,FALSE),"")</f>
        <v>No</v>
      </c>
      <c r="G76" s="20">
        <f>IFERROR(VLOOKUP(C76,'2023-24 School Level AAFTE'!$C:$N,8,FALSE),0)</f>
        <v>503.57</v>
      </c>
      <c r="H76" s="99">
        <f>VLOOKUP($A76,'District Data'!$A:$F,3,FALSE)</f>
        <v>1.06</v>
      </c>
      <c r="I76" s="99">
        <f>VLOOKUP($A76,'District Data'!$A:$F,4,FALSE)</f>
        <v>1.1000000000000001</v>
      </c>
      <c r="J76" s="100">
        <f t="shared" si="12"/>
        <v>0</v>
      </c>
      <c r="K76" s="101">
        <f t="shared" si="13"/>
        <v>0</v>
      </c>
      <c r="L76" s="102">
        <f>'District Data'!E$2</f>
        <v>72728</v>
      </c>
      <c r="M76" s="102">
        <f>'District Data'!F$2</f>
        <v>78209</v>
      </c>
      <c r="N76" s="33">
        <f t="shared" si="14"/>
        <v>0</v>
      </c>
      <c r="O76" s="33">
        <f t="shared" si="15"/>
        <v>0</v>
      </c>
      <c r="P76" s="33">
        <f t="shared" si="20"/>
        <v>14418.72</v>
      </c>
      <c r="Q76" s="103">
        <v>0.18149999999999999</v>
      </c>
      <c r="R76" s="103">
        <v>0.17510000000000001</v>
      </c>
      <c r="S76" s="33">
        <f t="shared" si="16"/>
        <v>0</v>
      </c>
      <c r="T76" s="33">
        <f t="shared" si="21"/>
        <v>0</v>
      </c>
      <c r="U76" s="33">
        <f t="shared" si="17"/>
        <v>0</v>
      </c>
      <c r="V76" s="33">
        <f t="shared" si="18"/>
        <v>0</v>
      </c>
      <c r="W76" s="33">
        <f t="shared" si="19"/>
        <v>0</v>
      </c>
      <c r="X76" s="33">
        <f>IFERROR(VLOOKUP(C76,'Adj to Match Apport'!$C:$F,4,FALSE),0)</f>
        <v>0</v>
      </c>
      <c r="Y76" s="33">
        <f t="shared" si="22"/>
        <v>0</v>
      </c>
      <c r="Z76" s="184">
        <f>VLOOKUP(C76, '2023-24 School Level AAFTE'!$C$4:$C$2454, 1, 0)</f>
        <v>1836</v>
      </c>
    </row>
    <row r="77" spans="1:26" s="18" customFormat="1" x14ac:dyDescent="0.25">
      <c r="A77" s="136" t="s">
        <v>81</v>
      </c>
      <c r="B77" s="166" t="s">
        <v>80</v>
      </c>
      <c r="C77" s="167">
        <v>4352</v>
      </c>
      <c r="D77" s="166" t="s">
        <v>87</v>
      </c>
      <c r="E77" s="146" t="str">
        <f>VLOOKUP($C77,'2023-24 School Level AAFTE'!$C:$N,9,FALSE)</f>
        <v>No</v>
      </c>
      <c r="F77" s="94" t="str">
        <f>IFERROR(VLOOKUP(C77,'2023-24 School Level AAFTE'!$C:$N,11,FALSE),"")</f>
        <v>No</v>
      </c>
      <c r="G77" s="20">
        <f>IFERROR(VLOOKUP(C77,'2023-24 School Level AAFTE'!$C:$N,8,FALSE),0)</f>
        <v>594.25</v>
      </c>
      <c r="H77" s="99">
        <f>VLOOKUP($A77,'District Data'!$A:$F,3,FALSE)</f>
        <v>1.06</v>
      </c>
      <c r="I77" s="99">
        <f>VLOOKUP($A77,'District Data'!$A:$F,4,FALSE)</f>
        <v>1.1000000000000001</v>
      </c>
      <c r="J77" s="100">
        <f t="shared" si="12"/>
        <v>0</v>
      </c>
      <c r="K77" s="101">
        <f t="shared" si="13"/>
        <v>0</v>
      </c>
      <c r="L77" s="102">
        <f>'District Data'!E$2</f>
        <v>72728</v>
      </c>
      <c r="M77" s="102">
        <f>'District Data'!F$2</f>
        <v>78209</v>
      </c>
      <c r="N77" s="33">
        <f t="shared" si="14"/>
        <v>0</v>
      </c>
      <c r="O77" s="33">
        <f t="shared" si="15"/>
        <v>0</v>
      </c>
      <c r="P77" s="33">
        <f t="shared" si="20"/>
        <v>14418.72</v>
      </c>
      <c r="Q77" s="103">
        <v>0.18149999999999999</v>
      </c>
      <c r="R77" s="103">
        <v>0.17510000000000001</v>
      </c>
      <c r="S77" s="33">
        <f t="shared" si="16"/>
        <v>0</v>
      </c>
      <c r="T77" s="33">
        <f t="shared" si="21"/>
        <v>0</v>
      </c>
      <c r="U77" s="33">
        <f t="shared" si="17"/>
        <v>0</v>
      </c>
      <c r="V77" s="33">
        <f t="shared" si="18"/>
        <v>0</v>
      </c>
      <c r="W77" s="33">
        <f t="shared" si="19"/>
        <v>0</v>
      </c>
      <c r="X77" s="33">
        <f>IFERROR(VLOOKUP(C77,'Adj to Match Apport'!$C:$F,4,FALSE),0)</f>
        <v>0</v>
      </c>
      <c r="Y77" s="33">
        <f t="shared" si="22"/>
        <v>0</v>
      </c>
      <c r="Z77" s="184">
        <f>VLOOKUP(C77, '2023-24 School Level AAFTE'!$C$4:$C$2454, 1, 0)</f>
        <v>4352</v>
      </c>
    </row>
    <row r="78" spans="1:26" s="18" customFormat="1" x14ac:dyDescent="0.25">
      <c r="A78" s="136" t="s">
        <v>81</v>
      </c>
      <c r="B78" s="166" t="s">
        <v>80</v>
      </c>
      <c r="C78" s="167">
        <v>5133</v>
      </c>
      <c r="D78" s="166" t="s">
        <v>2436</v>
      </c>
      <c r="E78" s="146" t="str">
        <f>VLOOKUP($C78,'2023-24 School Level AAFTE'!$C:$N,9,FALSE)</f>
        <v>No</v>
      </c>
      <c r="F78" s="94" t="str">
        <f>IFERROR(VLOOKUP(C78,'2023-24 School Level AAFTE'!$C:$N,11,FALSE),"")</f>
        <v>No</v>
      </c>
      <c r="G78" s="20">
        <f>IFERROR(VLOOKUP(C78,'2023-24 School Level AAFTE'!$C:$N,8,FALSE),0)</f>
        <v>556.76</v>
      </c>
      <c r="H78" s="99">
        <f>VLOOKUP($A78,'District Data'!$A:$F,3,FALSE)</f>
        <v>1.06</v>
      </c>
      <c r="I78" s="99">
        <f>VLOOKUP($A78,'District Data'!$A:$F,4,FALSE)</f>
        <v>1.1000000000000001</v>
      </c>
      <c r="J78" s="100">
        <f t="shared" si="12"/>
        <v>0</v>
      </c>
      <c r="K78" s="101">
        <f t="shared" si="13"/>
        <v>0</v>
      </c>
      <c r="L78" s="102">
        <f>'District Data'!E$2</f>
        <v>72728</v>
      </c>
      <c r="M78" s="102">
        <f>'District Data'!F$2</f>
        <v>78209</v>
      </c>
      <c r="N78" s="33">
        <f t="shared" si="14"/>
        <v>0</v>
      </c>
      <c r="O78" s="33">
        <f t="shared" si="15"/>
        <v>0</v>
      </c>
      <c r="P78" s="33">
        <f t="shared" si="20"/>
        <v>14418.72</v>
      </c>
      <c r="Q78" s="103">
        <v>0.18149999999999999</v>
      </c>
      <c r="R78" s="103">
        <v>0.17510000000000001</v>
      </c>
      <c r="S78" s="33">
        <f t="shared" si="16"/>
        <v>0</v>
      </c>
      <c r="T78" s="33">
        <f t="shared" si="21"/>
        <v>0</v>
      </c>
      <c r="U78" s="33">
        <f t="shared" si="17"/>
        <v>0</v>
      </c>
      <c r="V78" s="33">
        <f t="shared" si="18"/>
        <v>0</v>
      </c>
      <c r="W78" s="33">
        <f t="shared" si="19"/>
        <v>0</v>
      </c>
      <c r="X78" s="33">
        <f>IFERROR(VLOOKUP(C78,'Adj to Match Apport'!$C:$F,4,FALSE),0)</f>
        <v>0</v>
      </c>
      <c r="Y78" s="33">
        <f t="shared" si="22"/>
        <v>0</v>
      </c>
      <c r="Z78" s="184">
        <f>VLOOKUP(C78, '2023-24 School Level AAFTE'!$C$4:$C$2454, 1, 0)</f>
        <v>5133</v>
      </c>
    </row>
    <row r="79" spans="1:26" s="18" customFormat="1" x14ac:dyDescent="0.25">
      <c r="A79" s="136" t="s">
        <v>81</v>
      </c>
      <c r="B79" s="166" t="s">
        <v>80</v>
      </c>
      <c r="C79" s="167">
        <v>5089</v>
      </c>
      <c r="D79" s="166" t="s">
        <v>2437</v>
      </c>
      <c r="E79" s="146" t="str">
        <f>VLOOKUP($C79,'2023-24 School Level AAFTE'!$C:$N,9,FALSE)</f>
        <v>No</v>
      </c>
      <c r="F79" s="94" t="str">
        <f>IFERROR(VLOOKUP(C79,'2023-24 School Level AAFTE'!$C:$N,11,FALSE),"")</f>
        <v>No</v>
      </c>
      <c r="G79" s="20">
        <f>IFERROR(VLOOKUP(C79,'2023-24 School Level AAFTE'!$C:$N,8,FALSE),0)</f>
        <v>484.18</v>
      </c>
      <c r="H79" s="99">
        <f>VLOOKUP($A79,'District Data'!$A:$F,3,FALSE)</f>
        <v>1.06</v>
      </c>
      <c r="I79" s="99">
        <f>VLOOKUP($A79,'District Data'!$A:$F,4,FALSE)</f>
        <v>1.1000000000000001</v>
      </c>
      <c r="J79" s="100">
        <f t="shared" si="12"/>
        <v>0</v>
      </c>
      <c r="K79" s="101">
        <f t="shared" si="13"/>
        <v>0</v>
      </c>
      <c r="L79" s="102">
        <f>'District Data'!E$2</f>
        <v>72728</v>
      </c>
      <c r="M79" s="102">
        <f>'District Data'!F$2</f>
        <v>78209</v>
      </c>
      <c r="N79" s="33">
        <f t="shared" si="14"/>
        <v>0</v>
      </c>
      <c r="O79" s="33">
        <f t="shared" si="15"/>
        <v>0</v>
      </c>
      <c r="P79" s="33">
        <f t="shared" si="20"/>
        <v>14418.72</v>
      </c>
      <c r="Q79" s="103">
        <v>0.18149999999999999</v>
      </c>
      <c r="R79" s="103">
        <v>0.17510000000000001</v>
      </c>
      <c r="S79" s="33">
        <f t="shared" si="16"/>
        <v>0</v>
      </c>
      <c r="T79" s="33">
        <f t="shared" si="21"/>
        <v>0</v>
      </c>
      <c r="U79" s="33">
        <f t="shared" si="17"/>
        <v>0</v>
      </c>
      <c r="V79" s="33">
        <f t="shared" si="18"/>
        <v>0</v>
      </c>
      <c r="W79" s="33">
        <f t="shared" si="19"/>
        <v>0</v>
      </c>
      <c r="X79" s="33">
        <f>IFERROR(VLOOKUP(C79,'Adj to Match Apport'!$C:$F,4,FALSE),0)</f>
        <v>0</v>
      </c>
      <c r="Y79" s="33">
        <f t="shared" si="22"/>
        <v>0</v>
      </c>
      <c r="Z79" s="184">
        <f>VLOOKUP(C79, '2023-24 School Level AAFTE'!$C$4:$C$2454, 1, 0)</f>
        <v>5089</v>
      </c>
    </row>
    <row r="80" spans="1:26" s="18" customFormat="1" x14ac:dyDescent="0.25">
      <c r="A80" s="136" t="s">
        <v>81</v>
      </c>
      <c r="B80" s="166" t="s">
        <v>80</v>
      </c>
      <c r="C80" s="167">
        <v>5090</v>
      </c>
      <c r="D80" s="166" t="s">
        <v>88</v>
      </c>
      <c r="E80" s="146" t="str">
        <f>VLOOKUP($C80,'2023-24 School Level AAFTE'!$C:$N,9,FALSE)</f>
        <v>Yes</v>
      </c>
      <c r="F80" s="94" t="str">
        <f>IFERROR(VLOOKUP(C80,'2023-24 School Level AAFTE'!$C:$N,11,FALSE),"")</f>
        <v>Yes</v>
      </c>
      <c r="G80" s="20">
        <f>IFERROR(VLOOKUP(C80,'2023-24 School Level AAFTE'!$C:$N,8,FALSE),0)</f>
        <v>517.1</v>
      </c>
      <c r="H80" s="99">
        <f>VLOOKUP($A80,'District Data'!$A:$F,3,FALSE)</f>
        <v>1.06</v>
      </c>
      <c r="I80" s="99">
        <f>VLOOKUP($A80,'District Data'!$A:$F,4,FALSE)</f>
        <v>1.1000000000000001</v>
      </c>
      <c r="J80" s="100">
        <f t="shared" si="12"/>
        <v>517.1</v>
      </c>
      <c r="K80" s="101">
        <f t="shared" si="13"/>
        <v>1.5169999999999999</v>
      </c>
      <c r="L80" s="102">
        <f>'District Data'!E$2</f>
        <v>72728</v>
      </c>
      <c r="M80" s="102">
        <f>'District Data'!F$2</f>
        <v>78209</v>
      </c>
      <c r="N80" s="33">
        <f t="shared" si="14"/>
        <v>116948.08</v>
      </c>
      <c r="O80" s="33">
        <f t="shared" si="15"/>
        <v>13559.28</v>
      </c>
      <c r="P80" s="33">
        <f t="shared" si="20"/>
        <v>14418.72</v>
      </c>
      <c r="Q80" s="103">
        <v>0.18149999999999999</v>
      </c>
      <c r="R80" s="103">
        <v>0.17510000000000001</v>
      </c>
      <c r="S80" s="33">
        <f t="shared" si="16"/>
        <v>45473.5</v>
      </c>
      <c r="T80" s="33">
        <f t="shared" si="21"/>
        <v>2175.12</v>
      </c>
      <c r="U80" s="33">
        <f t="shared" si="17"/>
        <v>380.86</v>
      </c>
      <c r="V80" s="33">
        <f t="shared" si="18"/>
        <v>2555.98</v>
      </c>
      <c r="W80" s="33">
        <f t="shared" si="19"/>
        <v>178536.84000000003</v>
      </c>
      <c r="X80" s="33" t="str">
        <f>IFERROR(VLOOKUP(C80,'Adj to Match Apport'!$C:$F,4,FALSE),0)</f>
        <v/>
      </c>
      <c r="Y80" s="33">
        <f t="shared" si="22"/>
        <v>178536.84000000003</v>
      </c>
      <c r="Z80" s="184">
        <f>VLOOKUP(C80, '2023-24 School Level AAFTE'!$C$4:$C$2454, 1, 0)</f>
        <v>5090</v>
      </c>
    </row>
    <row r="81" spans="1:26" s="18" customFormat="1" x14ac:dyDescent="0.25">
      <c r="A81" s="136" t="s">
        <v>81</v>
      </c>
      <c r="B81" s="166" t="s">
        <v>80</v>
      </c>
      <c r="C81" s="167">
        <v>3018</v>
      </c>
      <c r="D81" s="166" t="s">
        <v>84</v>
      </c>
      <c r="E81" s="146" t="str">
        <f>VLOOKUP($C81,'2023-24 School Level AAFTE'!$C:$N,9,FALSE)</f>
        <v>No</v>
      </c>
      <c r="F81" s="94" t="str">
        <f>IFERROR(VLOOKUP(C81,'2023-24 School Level AAFTE'!$C:$N,11,FALSE),"")</f>
        <v>No</v>
      </c>
      <c r="G81" s="20">
        <f>IFERROR(VLOOKUP(C81,'2023-24 School Level AAFTE'!$C:$N,8,FALSE),0)</f>
        <v>589.82999999999993</v>
      </c>
      <c r="H81" s="99">
        <f>VLOOKUP($A81,'District Data'!$A:$F,3,FALSE)</f>
        <v>1.06</v>
      </c>
      <c r="I81" s="99">
        <f>VLOOKUP($A81,'District Data'!$A:$F,4,FALSE)</f>
        <v>1.1000000000000001</v>
      </c>
      <c r="J81" s="100">
        <f t="shared" si="12"/>
        <v>0</v>
      </c>
      <c r="K81" s="101">
        <f t="shared" si="13"/>
        <v>0</v>
      </c>
      <c r="L81" s="102">
        <f>'District Data'!E$2</f>
        <v>72728</v>
      </c>
      <c r="M81" s="102">
        <f>'District Data'!F$2</f>
        <v>78209</v>
      </c>
      <c r="N81" s="33">
        <f t="shared" si="14"/>
        <v>0</v>
      </c>
      <c r="O81" s="33">
        <f t="shared" si="15"/>
        <v>0</v>
      </c>
      <c r="P81" s="33">
        <f t="shared" si="20"/>
        <v>14418.72</v>
      </c>
      <c r="Q81" s="103">
        <v>0.18149999999999999</v>
      </c>
      <c r="R81" s="103">
        <v>0.17510000000000001</v>
      </c>
      <c r="S81" s="33">
        <f t="shared" si="16"/>
        <v>0</v>
      </c>
      <c r="T81" s="33">
        <f t="shared" si="21"/>
        <v>0</v>
      </c>
      <c r="U81" s="33">
        <f t="shared" si="17"/>
        <v>0</v>
      </c>
      <c r="V81" s="33">
        <f t="shared" si="18"/>
        <v>0</v>
      </c>
      <c r="W81" s="33">
        <f t="shared" si="19"/>
        <v>0</v>
      </c>
      <c r="X81" s="33">
        <f>IFERROR(VLOOKUP(C81,'Adj to Match Apport'!$C:$F,4,FALSE),0)</f>
        <v>0</v>
      </c>
      <c r="Y81" s="33">
        <f t="shared" si="22"/>
        <v>0</v>
      </c>
      <c r="Z81" s="184">
        <f>VLOOKUP(C81, '2023-24 School Level AAFTE'!$C$4:$C$2454, 1, 0)</f>
        <v>3018</v>
      </c>
    </row>
    <row r="82" spans="1:26" s="18" customFormat="1" x14ac:dyDescent="0.25">
      <c r="A82" s="136" t="s">
        <v>81</v>
      </c>
      <c r="B82" s="166" t="s">
        <v>80</v>
      </c>
      <c r="C82" s="167">
        <v>1875</v>
      </c>
      <c r="D82" s="166" t="s">
        <v>2438</v>
      </c>
      <c r="E82" s="146" t="str">
        <f>VLOOKUP($C82,'2023-24 School Level AAFTE'!$C:$N,9,FALSE)</f>
        <v>No</v>
      </c>
      <c r="F82" s="94" t="str">
        <f>IFERROR(VLOOKUP(C82,'2023-24 School Level AAFTE'!$C:$N,11,FALSE),"")</f>
        <v>No</v>
      </c>
      <c r="G82" s="20">
        <f>IFERROR(VLOOKUP(C82,'2023-24 School Level AAFTE'!$C:$N,8,FALSE),0)</f>
        <v>890.89</v>
      </c>
      <c r="H82" s="99">
        <f>VLOOKUP($A82,'District Data'!$A:$F,3,FALSE)</f>
        <v>1.06</v>
      </c>
      <c r="I82" s="99">
        <f>VLOOKUP($A82,'District Data'!$A:$F,4,FALSE)</f>
        <v>1.1000000000000001</v>
      </c>
      <c r="J82" s="100">
        <f t="shared" si="12"/>
        <v>0</v>
      </c>
      <c r="K82" s="101">
        <f t="shared" si="13"/>
        <v>0</v>
      </c>
      <c r="L82" s="102">
        <f>'District Data'!E$2</f>
        <v>72728</v>
      </c>
      <c r="M82" s="102">
        <f>'District Data'!F$2</f>
        <v>78209</v>
      </c>
      <c r="N82" s="33">
        <f t="shared" si="14"/>
        <v>0</v>
      </c>
      <c r="O82" s="33">
        <f t="shared" si="15"/>
        <v>0</v>
      </c>
      <c r="P82" s="33">
        <f t="shared" si="20"/>
        <v>14418.72</v>
      </c>
      <c r="Q82" s="103">
        <v>0.18149999999999999</v>
      </c>
      <c r="R82" s="103">
        <v>0.17510000000000001</v>
      </c>
      <c r="S82" s="33">
        <f t="shared" si="16"/>
        <v>0</v>
      </c>
      <c r="T82" s="33">
        <f t="shared" si="21"/>
        <v>0</v>
      </c>
      <c r="U82" s="33">
        <f t="shared" si="17"/>
        <v>0</v>
      </c>
      <c r="V82" s="33">
        <f t="shared" si="18"/>
        <v>0</v>
      </c>
      <c r="W82" s="33">
        <f t="shared" si="19"/>
        <v>0</v>
      </c>
      <c r="X82" s="33">
        <f>IFERROR(VLOOKUP(C82,'Adj to Match Apport'!$C:$F,4,FALSE),0)</f>
        <v>0</v>
      </c>
      <c r="Y82" s="33">
        <f t="shared" si="22"/>
        <v>0</v>
      </c>
      <c r="Z82" s="184">
        <f>VLOOKUP(C82, '2023-24 School Level AAFTE'!$C$4:$C$2454, 1, 0)</f>
        <v>1875</v>
      </c>
    </row>
    <row r="83" spans="1:26" s="18" customFormat="1" x14ac:dyDescent="0.25">
      <c r="A83" s="136" t="s">
        <v>81</v>
      </c>
      <c r="B83" s="166" t="s">
        <v>80</v>
      </c>
      <c r="C83" s="167">
        <v>3545</v>
      </c>
      <c r="D83" s="166" t="s">
        <v>2439</v>
      </c>
      <c r="E83" s="146" t="str">
        <f>VLOOKUP($C83,'2023-24 School Level AAFTE'!$C:$N,9,FALSE)</f>
        <v>No</v>
      </c>
      <c r="F83" s="94" t="str">
        <f>IFERROR(VLOOKUP(C83,'2023-24 School Level AAFTE'!$C:$N,11,FALSE),"")</f>
        <v>No</v>
      </c>
      <c r="G83" s="20">
        <f>IFERROR(VLOOKUP(C83,'2023-24 School Level AAFTE'!$C:$N,8,FALSE),0)</f>
        <v>744.48</v>
      </c>
      <c r="H83" s="99">
        <f>VLOOKUP($A83,'District Data'!$A:$F,3,FALSE)</f>
        <v>1.06</v>
      </c>
      <c r="I83" s="99">
        <f>VLOOKUP($A83,'District Data'!$A:$F,4,FALSE)</f>
        <v>1.1000000000000001</v>
      </c>
      <c r="J83" s="100">
        <f t="shared" si="12"/>
        <v>0</v>
      </c>
      <c r="K83" s="101">
        <f t="shared" si="13"/>
        <v>0</v>
      </c>
      <c r="L83" s="102">
        <f>'District Data'!E$2</f>
        <v>72728</v>
      </c>
      <c r="M83" s="102">
        <f>'District Data'!F$2</f>
        <v>78209</v>
      </c>
      <c r="N83" s="33">
        <f t="shared" si="14"/>
        <v>0</v>
      </c>
      <c r="O83" s="33">
        <f t="shared" si="15"/>
        <v>0</v>
      </c>
      <c r="P83" s="33">
        <f t="shared" si="20"/>
        <v>14418.72</v>
      </c>
      <c r="Q83" s="103">
        <v>0.18149999999999999</v>
      </c>
      <c r="R83" s="103">
        <v>0.17510000000000001</v>
      </c>
      <c r="S83" s="33">
        <f t="shared" si="16"/>
        <v>0</v>
      </c>
      <c r="T83" s="33">
        <f t="shared" si="21"/>
        <v>0</v>
      </c>
      <c r="U83" s="33">
        <f t="shared" si="17"/>
        <v>0</v>
      </c>
      <c r="V83" s="33">
        <f t="shared" si="18"/>
        <v>0</v>
      </c>
      <c r="W83" s="33">
        <f t="shared" si="19"/>
        <v>0</v>
      </c>
      <c r="X83" s="33">
        <f>IFERROR(VLOOKUP(C83,'Adj to Match Apport'!$C:$F,4,FALSE),0)</f>
        <v>0</v>
      </c>
      <c r="Y83" s="33">
        <f t="shared" si="22"/>
        <v>0</v>
      </c>
      <c r="Z83" s="184">
        <f>VLOOKUP(C83, '2023-24 School Level AAFTE'!$C$4:$C$2454, 1, 0)</f>
        <v>3545</v>
      </c>
    </row>
    <row r="84" spans="1:26" s="18" customFormat="1" x14ac:dyDescent="0.25">
      <c r="A84" s="136" t="s">
        <v>81</v>
      </c>
      <c r="B84" s="166" t="s">
        <v>80</v>
      </c>
      <c r="C84" s="167">
        <v>4144</v>
      </c>
      <c r="D84" s="166" t="s">
        <v>2760</v>
      </c>
      <c r="E84" s="146" t="str">
        <f>VLOOKUP($C84,'2023-24 School Level AAFTE'!$C:$N,9,FALSE)</f>
        <v>Yes</v>
      </c>
      <c r="F84" s="94" t="str">
        <f>IFERROR(VLOOKUP(C84,'2023-24 School Level AAFTE'!$C:$N,11,FALSE),"")</f>
        <v>Yes</v>
      </c>
      <c r="G84" s="20">
        <f>IFERROR(VLOOKUP(C84,'2023-24 School Level AAFTE'!$C:$N,8,FALSE),0)</f>
        <v>523.32000000000005</v>
      </c>
      <c r="H84" s="99">
        <f>VLOOKUP($A84,'District Data'!$A:$F,3,FALSE)</f>
        <v>1.06</v>
      </c>
      <c r="I84" s="99">
        <f>VLOOKUP($A84,'District Data'!$A:$F,4,FALSE)</f>
        <v>1.1000000000000001</v>
      </c>
      <c r="J84" s="100">
        <f t="shared" si="12"/>
        <v>523.32000000000005</v>
      </c>
      <c r="K84" s="101">
        <f t="shared" si="13"/>
        <v>1.5349999999999999</v>
      </c>
      <c r="L84" s="102">
        <f>'District Data'!E$2</f>
        <v>72728</v>
      </c>
      <c r="M84" s="102">
        <f>'District Data'!F$2</f>
        <v>78209</v>
      </c>
      <c r="N84" s="33">
        <f t="shared" si="14"/>
        <v>118335.73</v>
      </c>
      <c r="O84" s="33">
        <f t="shared" si="15"/>
        <v>13720.17</v>
      </c>
      <c r="P84" s="33">
        <f t="shared" si="20"/>
        <v>14418.72</v>
      </c>
      <c r="Q84" s="103">
        <v>0.18149999999999999</v>
      </c>
      <c r="R84" s="103">
        <v>0.17510000000000001</v>
      </c>
      <c r="S84" s="33">
        <f t="shared" si="16"/>
        <v>46013.07</v>
      </c>
      <c r="T84" s="33">
        <f t="shared" si="21"/>
        <v>2200.9299999999998</v>
      </c>
      <c r="U84" s="33">
        <f t="shared" si="17"/>
        <v>385.38</v>
      </c>
      <c r="V84" s="33">
        <f t="shared" si="18"/>
        <v>2586.31</v>
      </c>
      <c r="W84" s="33">
        <f t="shared" si="19"/>
        <v>180655.28</v>
      </c>
      <c r="X84" s="33">
        <f>IFERROR(VLOOKUP(C84,'Adj to Match Apport'!$C:$F,4,FALSE),0)</f>
        <v>0</v>
      </c>
      <c r="Y84" s="33">
        <f t="shared" si="22"/>
        <v>180655.28</v>
      </c>
      <c r="Z84" s="184">
        <f>VLOOKUP(C84, '2023-24 School Level AAFTE'!$C$4:$C$2454, 1, 0)</f>
        <v>4144</v>
      </c>
    </row>
    <row r="85" spans="1:26" s="18" customFormat="1" x14ac:dyDescent="0.25">
      <c r="A85" s="136" t="s">
        <v>81</v>
      </c>
      <c r="B85" s="166" t="s">
        <v>80</v>
      </c>
      <c r="C85" s="167">
        <v>5360</v>
      </c>
      <c r="D85" s="166" t="s">
        <v>89</v>
      </c>
      <c r="E85" s="146" t="str">
        <f>VLOOKUP($C85,'2023-24 School Level AAFTE'!$C:$N,9,FALSE)</f>
        <v>No</v>
      </c>
      <c r="F85" s="94" t="str">
        <f>IFERROR(VLOOKUP(C85,'2023-24 School Level AAFTE'!$C:$N,11,FALSE),"")</f>
        <v>No</v>
      </c>
      <c r="G85" s="20">
        <f>IFERROR(VLOOKUP(C85,'2023-24 School Level AAFTE'!$C:$N,8,FALSE),0)</f>
        <v>32.200000000000003</v>
      </c>
      <c r="H85" s="99">
        <f>VLOOKUP($A85,'District Data'!$A:$F,3,FALSE)</f>
        <v>1.06</v>
      </c>
      <c r="I85" s="99">
        <f>VLOOKUP($A85,'District Data'!$A:$F,4,FALSE)</f>
        <v>1.1000000000000001</v>
      </c>
      <c r="J85" s="100">
        <f t="shared" si="12"/>
        <v>0</v>
      </c>
      <c r="K85" s="101">
        <f t="shared" si="13"/>
        <v>0</v>
      </c>
      <c r="L85" s="102">
        <f>'District Data'!E$2</f>
        <v>72728</v>
      </c>
      <c r="M85" s="102">
        <f>'District Data'!F$2</f>
        <v>78209</v>
      </c>
      <c r="N85" s="33">
        <f t="shared" si="14"/>
        <v>0</v>
      </c>
      <c r="O85" s="33">
        <f t="shared" si="15"/>
        <v>0</v>
      </c>
      <c r="P85" s="33">
        <f t="shared" si="20"/>
        <v>14418.72</v>
      </c>
      <c r="Q85" s="103">
        <v>0.18149999999999999</v>
      </c>
      <c r="R85" s="103">
        <v>0.17510000000000001</v>
      </c>
      <c r="S85" s="33">
        <f t="shared" si="16"/>
        <v>0</v>
      </c>
      <c r="T85" s="33">
        <f t="shared" si="21"/>
        <v>0</v>
      </c>
      <c r="U85" s="33">
        <f t="shared" si="17"/>
        <v>0</v>
      </c>
      <c r="V85" s="33">
        <f t="shared" si="18"/>
        <v>0</v>
      </c>
      <c r="W85" s="33">
        <f t="shared" si="19"/>
        <v>0</v>
      </c>
      <c r="X85" s="33">
        <f>IFERROR(VLOOKUP(C85,'Adj to Match Apport'!$C:$F,4,FALSE),0)</f>
        <v>0</v>
      </c>
      <c r="Y85" s="33">
        <f t="shared" si="22"/>
        <v>0</v>
      </c>
      <c r="Z85" s="184">
        <f>VLOOKUP(C85, '2023-24 School Level AAFTE'!$C$4:$C$2454, 1, 0)</f>
        <v>5360</v>
      </c>
    </row>
    <row r="86" spans="1:26" s="18" customFormat="1" x14ac:dyDescent="0.25">
      <c r="A86" s="136" t="s">
        <v>81</v>
      </c>
      <c r="B86" s="166" t="s">
        <v>80</v>
      </c>
      <c r="C86" s="167">
        <v>3997</v>
      </c>
      <c r="D86" s="166" t="s">
        <v>2440</v>
      </c>
      <c r="E86" s="146" t="str">
        <f>VLOOKUP($C86,'2023-24 School Level AAFTE'!$C:$N,9,FALSE)</f>
        <v>No</v>
      </c>
      <c r="F86" s="94" t="str">
        <f>IFERROR(VLOOKUP(C86,'2023-24 School Level AAFTE'!$C:$N,11,FALSE),"")</f>
        <v>No</v>
      </c>
      <c r="G86" s="20">
        <f>IFERROR(VLOOKUP(C86,'2023-24 School Level AAFTE'!$C:$N,8,FALSE),0)</f>
        <v>408.54</v>
      </c>
      <c r="H86" s="99">
        <f>VLOOKUP($A86,'District Data'!$A:$F,3,FALSE)</f>
        <v>1.06</v>
      </c>
      <c r="I86" s="99">
        <f>VLOOKUP($A86,'District Data'!$A:$F,4,FALSE)</f>
        <v>1.1000000000000001</v>
      </c>
      <c r="J86" s="100">
        <f t="shared" si="12"/>
        <v>0</v>
      </c>
      <c r="K86" s="101">
        <f t="shared" si="13"/>
        <v>0</v>
      </c>
      <c r="L86" s="102">
        <f>'District Data'!E$2</f>
        <v>72728</v>
      </c>
      <c r="M86" s="102">
        <f>'District Data'!F$2</f>
        <v>78209</v>
      </c>
      <c r="N86" s="33">
        <f t="shared" si="14"/>
        <v>0</v>
      </c>
      <c r="O86" s="33">
        <f t="shared" si="15"/>
        <v>0</v>
      </c>
      <c r="P86" s="33">
        <f t="shared" si="20"/>
        <v>14418.72</v>
      </c>
      <c r="Q86" s="103">
        <v>0.18149999999999999</v>
      </c>
      <c r="R86" s="103">
        <v>0.17510000000000001</v>
      </c>
      <c r="S86" s="33">
        <f t="shared" si="16"/>
        <v>0</v>
      </c>
      <c r="T86" s="33">
        <f t="shared" si="21"/>
        <v>0</v>
      </c>
      <c r="U86" s="33">
        <f t="shared" si="17"/>
        <v>0</v>
      </c>
      <c r="V86" s="33">
        <f t="shared" si="18"/>
        <v>0</v>
      </c>
      <c r="W86" s="33">
        <f t="shared" si="19"/>
        <v>0</v>
      </c>
      <c r="X86" s="33">
        <f>IFERROR(VLOOKUP(C86,'Adj to Match Apport'!$C:$F,4,FALSE),0)</f>
        <v>0</v>
      </c>
      <c r="Y86" s="33">
        <f t="shared" si="22"/>
        <v>0</v>
      </c>
      <c r="Z86" s="184">
        <f>VLOOKUP(C86, '2023-24 School Level AAFTE'!$C$4:$C$2454, 1, 0)</f>
        <v>3997</v>
      </c>
    </row>
    <row r="87" spans="1:26" s="18" customFormat="1" x14ac:dyDescent="0.25">
      <c r="A87" s="136" t="s">
        <v>81</v>
      </c>
      <c r="B87" s="166" t="s">
        <v>80</v>
      </c>
      <c r="C87" s="167">
        <v>3996</v>
      </c>
      <c r="D87" s="166" t="s">
        <v>85</v>
      </c>
      <c r="E87" s="146" t="str">
        <f>VLOOKUP($C87,'2023-24 School Level AAFTE'!$C:$N,9,FALSE)</f>
        <v>No</v>
      </c>
      <c r="F87" s="94" t="str">
        <f>IFERROR(VLOOKUP(C87,'2023-24 School Level AAFTE'!$C:$N,11,FALSE),"")</f>
        <v>No</v>
      </c>
      <c r="G87" s="20">
        <f>IFERROR(VLOOKUP(C87,'2023-24 School Level AAFTE'!$C:$N,8,FALSE),0)</f>
        <v>546.80999999999995</v>
      </c>
      <c r="H87" s="99">
        <f>VLOOKUP($A87,'District Data'!$A:$F,3,FALSE)</f>
        <v>1.06</v>
      </c>
      <c r="I87" s="99">
        <f>VLOOKUP($A87,'District Data'!$A:$F,4,FALSE)</f>
        <v>1.1000000000000001</v>
      </c>
      <c r="J87" s="100">
        <f t="shared" si="12"/>
        <v>0</v>
      </c>
      <c r="K87" s="101">
        <f t="shared" si="13"/>
        <v>0</v>
      </c>
      <c r="L87" s="102">
        <f>'District Data'!E$2</f>
        <v>72728</v>
      </c>
      <c r="M87" s="102">
        <f>'District Data'!F$2</f>
        <v>78209</v>
      </c>
      <c r="N87" s="33">
        <f t="shared" si="14"/>
        <v>0</v>
      </c>
      <c r="O87" s="33">
        <f t="shared" si="15"/>
        <v>0</v>
      </c>
      <c r="P87" s="33">
        <f t="shared" si="20"/>
        <v>14418.72</v>
      </c>
      <c r="Q87" s="103">
        <v>0.18149999999999999</v>
      </c>
      <c r="R87" s="103">
        <v>0.17510000000000001</v>
      </c>
      <c r="S87" s="33">
        <f t="shared" si="16"/>
        <v>0</v>
      </c>
      <c r="T87" s="33">
        <f t="shared" si="21"/>
        <v>0</v>
      </c>
      <c r="U87" s="33">
        <f t="shared" si="17"/>
        <v>0</v>
      </c>
      <c r="V87" s="33">
        <f t="shared" si="18"/>
        <v>0</v>
      </c>
      <c r="W87" s="33">
        <f t="shared" si="19"/>
        <v>0</v>
      </c>
      <c r="X87" s="33">
        <f>IFERROR(VLOOKUP(C87,'Adj to Match Apport'!$C:$F,4,FALSE),0)</f>
        <v>0</v>
      </c>
      <c r="Y87" s="33">
        <f t="shared" si="22"/>
        <v>0</v>
      </c>
      <c r="Z87" s="184">
        <f>VLOOKUP(C87, '2023-24 School Level AAFTE'!$C$4:$C$2454, 1, 0)</f>
        <v>3996</v>
      </c>
    </row>
    <row r="88" spans="1:26" s="18" customFormat="1" x14ac:dyDescent="0.25">
      <c r="A88" s="136" t="s">
        <v>81</v>
      </c>
      <c r="B88" s="166" t="s">
        <v>80</v>
      </c>
      <c r="C88" s="167">
        <v>4104</v>
      </c>
      <c r="D88" s="166" t="s">
        <v>86</v>
      </c>
      <c r="E88" s="146" t="str">
        <f>VLOOKUP($C88,'2023-24 School Level AAFTE'!$C:$N,9,FALSE)</f>
        <v>No</v>
      </c>
      <c r="F88" s="94" t="str">
        <f>IFERROR(VLOOKUP(C88,'2023-24 School Level AAFTE'!$C:$N,11,FALSE),"")</f>
        <v>No</v>
      </c>
      <c r="G88" s="20">
        <f>IFERROR(VLOOKUP(C88,'2023-24 School Level AAFTE'!$C:$N,8,FALSE),0)</f>
        <v>1504.28</v>
      </c>
      <c r="H88" s="99">
        <f>VLOOKUP($A88,'District Data'!$A:$F,3,FALSE)</f>
        <v>1.06</v>
      </c>
      <c r="I88" s="99">
        <f>VLOOKUP($A88,'District Data'!$A:$F,4,FALSE)</f>
        <v>1.1000000000000001</v>
      </c>
      <c r="J88" s="100">
        <f t="shared" si="12"/>
        <v>0</v>
      </c>
      <c r="K88" s="101">
        <f t="shared" si="13"/>
        <v>0</v>
      </c>
      <c r="L88" s="102">
        <f>'District Data'!E$2</f>
        <v>72728</v>
      </c>
      <c r="M88" s="102">
        <f>'District Data'!F$2</f>
        <v>78209</v>
      </c>
      <c r="N88" s="33">
        <f t="shared" si="14"/>
        <v>0</v>
      </c>
      <c r="O88" s="33">
        <f t="shared" si="15"/>
        <v>0</v>
      </c>
      <c r="P88" s="33">
        <f t="shared" si="20"/>
        <v>14418.72</v>
      </c>
      <c r="Q88" s="103">
        <v>0.18149999999999999</v>
      </c>
      <c r="R88" s="103">
        <v>0.17510000000000001</v>
      </c>
      <c r="S88" s="33">
        <f t="shared" si="16"/>
        <v>0</v>
      </c>
      <c r="T88" s="33">
        <f t="shared" si="21"/>
        <v>0</v>
      </c>
      <c r="U88" s="33">
        <f t="shared" si="17"/>
        <v>0</v>
      </c>
      <c r="V88" s="33">
        <f t="shared" si="18"/>
        <v>0</v>
      </c>
      <c r="W88" s="33">
        <f t="shared" si="19"/>
        <v>0</v>
      </c>
      <c r="X88" s="33">
        <f>IFERROR(VLOOKUP(C88,'Adj to Match Apport'!$C:$F,4,FALSE),0)</f>
        <v>0</v>
      </c>
      <c r="Y88" s="33">
        <f t="shared" si="22"/>
        <v>0</v>
      </c>
      <c r="Z88" s="184">
        <f>VLOOKUP(C88, '2023-24 School Level AAFTE'!$C$4:$C$2454, 1, 0)</f>
        <v>4104</v>
      </c>
    </row>
    <row r="89" spans="1:26" s="18" customFormat="1" x14ac:dyDescent="0.25">
      <c r="A89" s="136" t="s">
        <v>81</v>
      </c>
      <c r="B89" s="166" t="s">
        <v>80</v>
      </c>
      <c r="C89" s="167">
        <v>4450</v>
      </c>
      <c r="D89" s="166" t="s">
        <v>2441</v>
      </c>
      <c r="E89" s="146" t="str">
        <f>VLOOKUP($C89,'2023-24 School Level AAFTE'!$C:$N,9,FALSE)</f>
        <v>No</v>
      </c>
      <c r="F89" s="94" t="str">
        <f>IFERROR(VLOOKUP(C89,'2023-24 School Level AAFTE'!$C:$N,11,FALSE),"")</f>
        <v>No</v>
      </c>
      <c r="G89" s="20">
        <f>IFERROR(VLOOKUP(C89,'2023-24 School Level AAFTE'!$C:$N,8,FALSE),0)</f>
        <v>269.13</v>
      </c>
      <c r="H89" s="99">
        <f>VLOOKUP($A89,'District Data'!$A:$F,3,FALSE)</f>
        <v>1.06</v>
      </c>
      <c r="I89" s="99">
        <f>VLOOKUP($A89,'District Data'!$A:$F,4,FALSE)</f>
        <v>1.1000000000000001</v>
      </c>
      <c r="J89" s="100">
        <f t="shared" si="12"/>
        <v>0</v>
      </c>
      <c r="K89" s="101">
        <f t="shared" si="13"/>
        <v>0</v>
      </c>
      <c r="L89" s="102">
        <f>'District Data'!E$2</f>
        <v>72728</v>
      </c>
      <c r="M89" s="102">
        <f>'District Data'!F$2</f>
        <v>78209</v>
      </c>
      <c r="N89" s="33">
        <f t="shared" si="14"/>
        <v>0</v>
      </c>
      <c r="O89" s="33">
        <f t="shared" si="15"/>
        <v>0</v>
      </c>
      <c r="P89" s="33">
        <f t="shared" si="20"/>
        <v>14418.72</v>
      </c>
      <c r="Q89" s="103">
        <v>0.18149999999999999</v>
      </c>
      <c r="R89" s="103">
        <v>0.17510000000000001</v>
      </c>
      <c r="S89" s="33">
        <f t="shared" si="16"/>
        <v>0</v>
      </c>
      <c r="T89" s="33">
        <f t="shared" si="21"/>
        <v>0</v>
      </c>
      <c r="U89" s="33">
        <f t="shared" si="17"/>
        <v>0</v>
      </c>
      <c r="V89" s="33">
        <f t="shared" si="18"/>
        <v>0</v>
      </c>
      <c r="W89" s="33">
        <f t="shared" si="19"/>
        <v>0</v>
      </c>
      <c r="X89" s="33">
        <f>IFERROR(VLOOKUP(C89,'Adj to Match Apport'!$C:$F,4,FALSE),0)</f>
        <v>0</v>
      </c>
      <c r="Y89" s="33">
        <f t="shared" si="22"/>
        <v>0</v>
      </c>
      <c r="Z89" s="184">
        <f>VLOOKUP(C89, '2023-24 School Level AAFTE'!$C$4:$C$2454, 1, 0)</f>
        <v>4450</v>
      </c>
    </row>
    <row r="90" spans="1:26" s="18" customFormat="1" x14ac:dyDescent="0.25">
      <c r="A90" s="136" t="s">
        <v>81</v>
      </c>
      <c r="B90" s="166" t="s">
        <v>80</v>
      </c>
      <c r="C90" s="167">
        <v>5131</v>
      </c>
      <c r="D90" s="166" t="s">
        <v>2442</v>
      </c>
      <c r="E90" s="146" t="str">
        <f>VLOOKUP($C90,'2023-24 School Level AAFTE'!$C:$N,9,FALSE)</f>
        <v>No</v>
      </c>
      <c r="F90" s="94" t="str">
        <f>IFERROR(VLOOKUP(C90,'2023-24 School Level AAFTE'!$C:$N,11,FALSE),"")</f>
        <v>No</v>
      </c>
      <c r="G90" s="20">
        <f>IFERROR(VLOOKUP(C90,'2023-24 School Level AAFTE'!$C:$N,8,FALSE),0)</f>
        <v>463.11</v>
      </c>
      <c r="H90" s="99">
        <f>VLOOKUP($A90,'District Data'!$A:$F,3,FALSE)</f>
        <v>1.06</v>
      </c>
      <c r="I90" s="99">
        <f>VLOOKUP($A90,'District Data'!$A:$F,4,FALSE)</f>
        <v>1.1000000000000001</v>
      </c>
      <c r="J90" s="100">
        <f t="shared" si="12"/>
        <v>0</v>
      </c>
      <c r="K90" s="101">
        <f t="shared" si="13"/>
        <v>0</v>
      </c>
      <c r="L90" s="102">
        <f>'District Data'!E$2</f>
        <v>72728</v>
      </c>
      <c r="M90" s="102">
        <f>'District Data'!F$2</f>
        <v>78209</v>
      </c>
      <c r="N90" s="33">
        <f t="shared" si="14"/>
        <v>0</v>
      </c>
      <c r="O90" s="33">
        <f t="shared" si="15"/>
        <v>0</v>
      </c>
      <c r="P90" s="33">
        <f t="shared" si="20"/>
        <v>14418.72</v>
      </c>
      <c r="Q90" s="103">
        <v>0.18149999999999999</v>
      </c>
      <c r="R90" s="103">
        <v>0.17510000000000001</v>
      </c>
      <c r="S90" s="33">
        <f t="shared" si="16"/>
        <v>0</v>
      </c>
      <c r="T90" s="33">
        <f t="shared" si="21"/>
        <v>0</v>
      </c>
      <c r="U90" s="33">
        <f t="shared" si="17"/>
        <v>0</v>
      </c>
      <c r="V90" s="33">
        <f t="shared" si="18"/>
        <v>0</v>
      </c>
      <c r="W90" s="33">
        <f t="shared" si="19"/>
        <v>0</v>
      </c>
      <c r="X90" s="33">
        <f>IFERROR(VLOOKUP(C90,'Adj to Match Apport'!$C:$F,4,FALSE),0)</f>
        <v>0</v>
      </c>
      <c r="Y90" s="33">
        <f t="shared" si="22"/>
        <v>0</v>
      </c>
      <c r="Z90" s="184">
        <f>VLOOKUP(C90, '2023-24 School Level AAFTE'!$C$4:$C$2454, 1, 0)</f>
        <v>5131</v>
      </c>
    </row>
    <row r="91" spans="1:26" s="18" customFormat="1" x14ac:dyDescent="0.25">
      <c r="A91" s="136" t="s">
        <v>81</v>
      </c>
      <c r="B91" s="166" t="s">
        <v>80</v>
      </c>
      <c r="C91" s="167">
        <v>5132</v>
      </c>
      <c r="D91" s="166" t="s">
        <v>2443</v>
      </c>
      <c r="E91" s="146" t="str">
        <f>VLOOKUP($C91,'2023-24 School Level AAFTE'!$C:$N,9,FALSE)</f>
        <v>No</v>
      </c>
      <c r="F91" s="94" t="str">
        <f>IFERROR(VLOOKUP(C91,'2023-24 School Level AAFTE'!$C:$N,11,FALSE),"")</f>
        <v>No</v>
      </c>
      <c r="G91" s="20">
        <f>IFERROR(VLOOKUP(C91,'2023-24 School Level AAFTE'!$C:$N,8,FALSE),0)</f>
        <v>530.11</v>
      </c>
      <c r="H91" s="99">
        <f>VLOOKUP($A91,'District Data'!$A:$F,3,FALSE)</f>
        <v>1.06</v>
      </c>
      <c r="I91" s="99">
        <f>VLOOKUP($A91,'District Data'!$A:$F,4,FALSE)</f>
        <v>1.1000000000000001</v>
      </c>
      <c r="J91" s="100">
        <f t="shared" si="12"/>
        <v>0</v>
      </c>
      <c r="K91" s="101">
        <f t="shared" si="13"/>
        <v>0</v>
      </c>
      <c r="L91" s="102">
        <f>'District Data'!E$2</f>
        <v>72728</v>
      </c>
      <c r="M91" s="102">
        <f>'District Data'!F$2</f>
        <v>78209</v>
      </c>
      <c r="N91" s="33">
        <f t="shared" si="14"/>
        <v>0</v>
      </c>
      <c r="O91" s="33">
        <f t="shared" si="15"/>
        <v>0</v>
      </c>
      <c r="P91" s="33">
        <f t="shared" si="20"/>
        <v>14418.72</v>
      </c>
      <c r="Q91" s="103">
        <v>0.18149999999999999</v>
      </c>
      <c r="R91" s="103">
        <v>0.17510000000000001</v>
      </c>
      <c r="S91" s="33">
        <f t="shared" si="16"/>
        <v>0</v>
      </c>
      <c r="T91" s="33">
        <f t="shared" si="21"/>
        <v>0</v>
      </c>
      <c r="U91" s="33">
        <f t="shared" si="17"/>
        <v>0</v>
      </c>
      <c r="V91" s="33">
        <f t="shared" si="18"/>
        <v>0</v>
      </c>
      <c r="W91" s="33">
        <f t="shared" si="19"/>
        <v>0</v>
      </c>
      <c r="X91" s="33">
        <f>IFERROR(VLOOKUP(C91,'Adj to Match Apport'!$C:$F,4,FALSE),0)</f>
        <v>0</v>
      </c>
      <c r="Y91" s="33">
        <f t="shared" si="22"/>
        <v>0</v>
      </c>
      <c r="Z91" s="184">
        <f>VLOOKUP(C91, '2023-24 School Level AAFTE'!$C$4:$C$2454, 1, 0)</f>
        <v>5132</v>
      </c>
    </row>
    <row r="92" spans="1:26" s="18" customFormat="1" x14ac:dyDescent="0.25">
      <c r="A92" s="136" t="s">
        <v>81</v>
      </c>
      <c r="B92" s="166" t="s">
        <v>80</v>
      </c>
      <c r="C92" s="167">
        <v>2910</v>
      </c>
      <c r="D92" s="166" t="s">
        <v>83</v>
      </c>
      <c r="E92" s="146" t="str">
        <f>VLOOKUP($C92,'2023-24 School Level AAFTE'!$C:$N,9,FALSE)</f>
        <v>No</v>
      </c>
      <c r="F92" s="94" t="str">
        <f>IFERROR(VLOOKUP(C92,'2023-24 School Level AAFTE'!$C:$N,11,FALSE),"")</f>
        <v>No</v>
      </c>
      <c r="G92" s="20">
        <f>IFERROR(VLOOKUP(C92,'2023-24 School Level AAFTE'!$C:$N,8,FALSE),0)</f>
        <v>698.77</v>
      </c>
      <c r="H92" s="99">
        <f>VLOOKUP($A92,'District Data'!$A:$F,3,FALSE)</f>
        <v>1.06</v>
      </c>
      <c r="I92" s="99">
        <f>VLOOKUP($A92,'District Data'!$A:$F,4,FALSE)</f>
        <v>1.1000000000000001</v>
      </c>
      <c r="J92" s="100">
        <f t="shared" si="12"/>
        <v>0</v>
      </c>
      <c r="K92" s="101">
        <f t="shared" si="13"/>
        <v>0</v>
      </c>
      <c r="L92" s="102">
        <f>'District Data'!E$2</f>
        <v>72728</v>
      </c>
      <c r="M92" s="102">
        <f>'District Data'!F$2</f>
        <v>78209</v>
      </c>
      <c r="N92" s="33">
        <f t="shared" si="14"/>
        <v>0</v>
      </c>
      <c r="O92" s="33">
        <f t="shared" si="15"/>
        <v>0</v>
      </c>
      <c r="P92" s="33">
        <f t="shared" si="20"/>
        <v>14418.72</v>
      </c>
      <c r="Q92" s="103">
        <v>0.18149999999999999</v>
      </c>
      <c r="R92" s="103">
        <v>0.17510000000000001</v>
      </c>
      <c r="S92" s="33">
        <f t="shared" si="16"/>
        <v>0</v>
      </c>
      <c r="T92" s="33">
        <f t="shared" si="21"/>
        <v>0</v>
      </c>
      <c r="U92" s="33">
        <f t="shared" si="17"/>
        <v>0</v>
      </c>
      <c r="V92" s="33">
        <f t="shared" si="18"/>
        <v>0</v>
      </c>
      <c r="W92" s="33">
        <f t="shared" si="19"/>
        <v>0</v>
      </c>
      <c r="X92" s="33">
        <f>IFERROR(VLOOKUP(C92,'Adj to Match Apport'!$C:$F,4,FALSE),0)</f>
        <v>0</v>
      </c>
      <c r="Y92" s="33">
        <f t="shared" si="22"/>
        <v>0</v>
      </c>
      <c r="Z92" s="184">
        <f>VLOOKUP(C92, '2023-24 School Level AAFTE'!$C$4:$C$2454, 1, 0)</f>
        <v>2910</v>
      </c>
    </row>
    <row r="93" spans="1:26" s="18" customFormat="1" x14ac:dyDescent="0.25">
      <c r="A93" s="136" t="s">
        <v>91</v>
      </c>
      <c r="B93" s="166" t="s">
        <v>90</v>
      </c>
      <c r="C93" s="167">
        <v>5281</v>
      </c>
      <c r="D93" s="166" t="s">
        <v>119</v>
      </c>
      <c r="E93" s="146" t="str">
        <f>VLOOKUP($C93,'2023-24 School Level AAFTE'!$C:$N,9,FALSE)</f>
        <v>No</v>
      </c>
      <c r="F93" s="94" t="str">
        <f>IFERROR(VLOOKUP(C93,'2023-24 School Level AAFTE'!$C:$N,11,FALSE),"")</f>
        <v>No</v>
      </c>
      <c r="G93" s="20">
        <f>IFERROR(VLOOKUP(C93,'2023-24 School Level AAFTE'!$C:$N,8,FALSE),0)</f>
        <v>0</v>
      </c>
      <c r="H93" s="99">
        <f>VLOOKUP($A93,'District Data'!$A:$F,3,FALSE)</f>
        <v>1.18</v>
      </c>
      <c r="I93" s="99">
        <f>VLOOKUP($A93,'District Data'!$A:$F,4,FALSE)</f>
        <v>1.18</v>
      </c>
      <c r="J93" s="100">
        <f t="shared" si="12"/>
        <v>0</v>
      </c>
      <c r="K93" s="101">
        <f t="shared" si="13"/>
        <v>0</v>
      </c>
      <c r="L93" s="102">
        <f>'District Data'!E$2</f>
        <v>72728</v>
      </c>
      <c r="M93" s="102">
        <f>'District Data'!F$2</f>
        <v>78209</v>
      </c>
      <c r="N93" s="33">
        <f t="shared" si="14"/>
        <v>0</v>
      </c>
      <c r="O93" s="33">
        <f t="shared" si="15"/>
        <v>0</v>
      </c>
      <c r="P93" s="33">
        <f t="shared" si="20"/>
        <v>14418.72</v>
      </c>
      <c r="Q93" s="103">
        <v>0.18149999999999999</v>
      </c>
      <c r="R93" s="103">
        <v>0.17510000000000001</v>
      </c>
      <c r="S93" s="33">
        <f t="shared" si="16"/>
        <v>0</v>
      </c>
      <c r="T93" s="33">
        <f t="shared" si="21"/>
        <v>0</v>
      </c>
      <c r="U93" s="33">
        <f t="shared" si="17"/>
        <v>0</v>
      </c>
      <c r="V93" s="33">
        <f t="shared" si="18"/>
        <v>0</v>
      </c>
      <c r="W93" s="33">
        <f t="shared" si="19"/>
        <v>0</v>
      </c>
      <c r="X93" s="33">
        <f>IFERROR(VLOOKUP(C93,'Adj to Match Apport'!$C:$F,4,FALSE),0)</f>
        <v>0</v>
      </c>
      <c r="Y93" s="33">
        <f t="shared" si="22"/>
        <v>0</v>
      </c>
      <c r="Z93" s="184">
        <f>VLOOKUP(C93, '2023-24 School Level AAFTE'!$C$4:$C$2454, 1, 0)</f>
        <v>5281</v>
      </c>
    </row>
    <row r="94" spans="1:26" s="18" customFormat="1" x14ac:dyDescent="0.25">
      <c r="A94" s="136" t="s">
        <v>91</v>
      </c>
      <c r="B94" s="166" t="s">
        <v>90</v>
      </c>
      <c r="C94" s="167">
        <v>3633</v>
      </c>
      <c r="D94" s="166" t="s">
        <v>112</v>
      </c>
      <c r="E94" s="146" t="str">
        <f>VLOOKUP($C94,'2023-24 School Level AAFTE'!$C:$N,9,FALSE)</f>
        <v>No</v>
      </c>
      <c r="F94" s="94" t="str">
        <f>IFERROR(VLOOKUP(C94,'2023-24 School Level AAFTE'!$C:$N,11,FALSE),"")</f>
        <v>No</v>
      </c>
      <c r="G94" s="20">
        <f>IFERROR(VLOOKUP(C94,'2023-24 School Level AAFTE'!$C:$N,8,FALSE),0)</f>
        <v>305.10000000000002</v>
      </c>
      <c r="H94" s="99">
        <f>VLOOKUP($A94,'District Data'!$A:$F,3,FALSE)</f>
        <v>1.18</v>
      </c>
      <c r="I94" s="99">
        <f>VLOOKUP($A94,'District Data'!$A:$F,4,FALSE)</f>
        <v>1.18</v>
      </c>
      <c r="J94" s="100">
        <f t="shared" si="12"/>
        <v>0</v>
      </c>
      <c r="K94" s="101">
        <f t="shared" si="13"/>
        <v>0</v>
      </c>
      <c r="L94" s="102">
        <f>'District Data'!E$2</f>
        <v>72728</v>
      </c>
      <c r="M94" s="102">
        <f>'District Data'!F$2</f>
        <v>78209</v>
      </c>
      <c r="N94" s="33">
        <f t="shared" si="14"/>
        <v>0</v>
      </c>
      <c r="O94" s="33">
        <f t="shared" si="15"/>
        <v>0</v>
      </c>
      <c r="P94" s="33">
        <f t="shared" si="20"/>
        <v>14418.72</v>
      </c>
      <c r="Q94" s="103">
        <v>0.18149999999999999</v>
      </c>
      <c r="R94" s="103">
        <v>0.17510000000000001</v>
      </c>
      <c r="S94" s="33">
        <f t="shared" si="16"/>
        <v>0</v>
      </c>
      <c r="T94" s="33">
        <f t="shared" si="21"/>
        <v>0</v>
      </c>
      <c r="U94" s="33">
        <f t="shared" si="17"/>
        <v>0</v>
      </c>
      <c r="V94" s="33">
        <f t="shared" si="18"/>
        <v>0</v>
      </c>
      <c r="W94" s="33">
        <f t="shared" si="19"/>
        <v>0</v>
      </c>
      <c r="X94" s="33">
        <f>IFERROR(VLOOKUP(C94,'Adj to Match Apport'!$C:$F,4,FALSE),0)</f>
        <v>0</v>
      </c>
      <c r="Y94" s="33">
        <f t="shared" si="22"/>
        <v>0</v>
      </c>
      <c r="Z94" s="184">
        <f>VLOOKUP(C94, '2023-24 School Level AAFTE'!$C$4:$C$2454, 1, 0)</f>
        <v>3633</v>
      </c>
    </row>
    <row r="95" spans="1:26" s="18" customFormat="1" x14ac:dyDescent="0.25">
      <c r="A95" s="136" t="s">
        <v>91</v>
      </c>
      <c r="B95" s="166" t="s">
        <v>90</v>
      </c>
      <c r="C95" s="167">
        <v>5240</v>
      </c>
      <c r="D95" s="166" t="s">
        <v>118</v>
      </c>
      <c r="E95" s="146" t="str">
        <f>VLOOKUP($C95,'2023-24 School Level AAFTE'!$C:$N,9,FALSE)</f>
        <v>No</v>
      </c>
      <c r="F95" s="94" t="str">
        <f>IFERROR(VLOOKUP(C95,'2023-24 School Level AAFTE'!$C:$N,11,FALSE),"")</f>
        <v>No</v>
      </c>
      <c r="G95" s="20">
        <f>IFERROR(VLOOKUP(C95,'2023-24 School Level AAFTE'!$C:$N,8,FALSE),0)</f>
        <v>385.16</v>
      </c>
      <c r="H95" s="99">
        <f>VLOOKUP($A95,'District Data'!$A:$F,3,FALSE)</f>
        <v>1.18</v>
      </c>
      <c r="I95" s="99">
        <f>VLOOKUP($A95,'District Data'!$A:$F,4,FALSE)</f>
        <v>1.18</v>
      </c>
      <c r="J95" s="100">
        <f t="shared" si="12"/>
        <v>0</v>
      </c>
      <c r="K95" s="101">
        <f t="shared" si="13"/>
        <v>0</v>
      </c>
      <c r="L95" s="102">
        <f>'District Data'!E$2</f>
        <v>72728</v>
      </c>
      <c r="M95" s="102">
        <f>'District Data'!F$2</f>
        <v>78209</v>
      </c>
      <c r="N95" s="33">
        <f t="shared" si="14"/>
        <v>0</v>
      </c>
      <c r="O95" s="33">
        <f t="shared" si="15"/>
        <v>0</v>
      </c>
      <c r="P95" s="33">
        <f t="shared" si="20"/>
        <v>14418.72</v>
      </c>
      <c r="Q95" s="103">
        <v>0.18149999999999999</v>
      </c>
      <c r="R95" s="103">
        <v>0.17510000000000001</v>
      </c>
      <c r="S95" s="33">
        <f t="shared" si="16"/>
        <v>0</v>
      </c>
      <c r="T95" s="33">
        <f t="shared" si="21"/>
        <v>0</v>
      </c>
      <c r="U95" s="33">
        <f t="shared" si="17"/>
        <v>0</v>
      </c>
      <c r="V95" s="33">
        <f t="shared" si="18"/>
        <v>0</v>
      </c>
      <c r="W95" s="33">
        <f t="shared" si="19"/>
        <v>0</v>
      </c>
      <c r="X95" s="33">
        <f>IFERROR(VLOOKUP(C95,'Adj to Match Apport'!$C:$F,4,FALSE),0)</f>
        <v>0</v>
      </c>
      <c r="Y95" s="33">
        <f t="shared" si="22"/>
        <v>0</v>
      </c>
      <c r="Z95" s="184">
        <f>VLOOKUP(C95, '2023-24 School Level AAFTE'!$C$4:$C$2454, 1, 0)</f>
        <v>5240</v>
      </c>
    </row>
    <row r="96" spans="1:26" s="18" customFormat="1" x14ac:dyDescent="0.25">
      <c r="A96" s="136" t="s">
        <v>91</v>
      </c>
      <c r="B96" s="166" t="s">
        <v>90</v>
      </c>
      <c r="C96" s="167">
        <v>5714</v>
      </c>
      <c r="D96" s="166" t="s">
        <v>3261</v>
      </c>
      <c r="E96" s="146" t="str">
        <f>VLOOKUP($C96,'2023-24 School Level AAFTE'!$C:$N,9,FALSE)</f>
        <v>No</v>
      </c>
      <c r="F96" s="94" t="str">
        <f>IFERROR(VLOOKUP(C96,'2023-24 School Level AAFTE'!$C:$N,11,FALSE),"")</f>
        <v>No</v>
      </c>
      <c r="G96" s="20">
        <f>IFERROR(VLOOKUP(C96,'2023-24 School Level AAFTE'!$C:$N,8,FALSE),0)</f>
        <v>225.08</v>
      </c>
      <c r="H96" s="99">
        <f>VLOOKUP($A96,'District Data'!$A:$F,3,FALSE)</f>
        <v>1.18</v>
      </c>
      <c r="I96" s="99">
        <f>VLOOKUP($A96,'District Data'!$A:$F,4,FALSE)</f>
        <v>1.18</v>
      </c>
      <c r="J96" s="100">
        <f t="shared" si="12"/>
        <v>0</v>
      </c>
      <c r="K96" s="101">
        <f t="shared" si="13"/>
        <v>0</v>
      </c>
      <c r="L96" s="102">
        <f>'District Data'!E$2</f>
        <v>72728</v>
      </c>
      <c r="M96" s="102">
        <f>'District Data'!F$2</f>
        <v>78209</v>
      </c>
      <c r="N96" s="33">
        <f t="shared" si="14"/>
        <v>0</v>
      </c>
      <c r="O96" s="33">
        <f t="shared" si="15"/>
        <v>0</v>
      </c>
      <c r="P96" s="33">
        <f t="shared" si="20"/>
        <v>14418.72</v>
      </c>
      <c r="Q96" s="103">
        <v>0.18149999999999999</v>
      </c>
      <c r="R96" s="103">
        <v>0.17510000000000001</v>
      </c>
      <c r="S96" s="33">
        <f t="shared" si="16"/>
        <v>0</v>
      </c>
      <c r="T96" s="33">
        <f t="shared" si="21"/>
        <v>0</v>
      </c>
      <c r="U96" s="33">
        <f t="shared" si="17"/>
        <v>0</v>
      </c>
      <c r="V96" s="33">
        <f t="shared" si="18"/>
        <v>0</v>
      </c>
      <c r="W96" s="33">
        <f t="shared" si="19"/>
        <v>0</v>
      </c>
      <c r="X96" s="33">
        <f>IFERROR(VLOOKUP(C96,'Adj to Match Apport'!$C:$F,4,FALSE),0)</f>
        <v>0</v>
      </c>
      <c r="Y96" s="33">
        <f t="shared" si="22"/>
        <v>0</v>
      </c>
      <c r="Z96" s="184">
        <f>VLOOKUP(C96, '2023-24 School Level AAFTE'!$C$4:$C$2454, 1, 0)</f>
        <v>5714</v>
      </c>
    </row>
    <row r="97" spans="1:26" s="18" customFormat="1" x14ac:dyDescent="0.25">
      <c r="A97" s="136" t="s">
        <v>91</v>
      </c>
      <c r="B97" s="166" t="s">
        <v>90</v>
      </c>
      <c r="C97" s="167">
        <v>2701</v>
      </c>
      <c r="D97" s="166" t="s">
        <v>92</v>
      </c>
      <c r="E97" s="146" t="str">
        <f>VLOOKUP($C97,'2023-24 School Level AAFTE'!$C:$N,9,FALSE)</f>
        <v>No</v>
      </c>
      <c r="F97" s="94" t="str">
        <f>IFERROR(VLOOKUP(C97,'2023-24 School Level AAFTE'!$C:$N,11,FALSE),"")</f>
        <v>No</v>
      </c>
      <c r="G97" s="20">
        <f>IFERROR(VLOOKUP(C97,'2023-24 School Level AAFTE'!$C:$N,8,FALSE),0)</f>
        <v>1641.02</v>
      </c>
      <c r="H97" s="99">
        <f>VLOOKUP($A97,'District Data'!$A:$F,3,FALSE)</f>
        <v>1.18</v>
      </c>
      <c r="I97" s="99">
        <f>VLOOKUP($A97,'District Data'!$A:$F,4,FALSE)</f>
        <v>1.18</v>
      </c>
      <c r="J97" s="100">
        <f t="shared" si="12"/>
        <v>0</v>
      </c>
      <c r="K97" s="101">
        <f t="shared" si="13"/>
        <v>0</v>
      </c>
      <c r="L97" s="102">
        <f>'District Data'!E$2</f>
        <v>72728</v>
      </c>
      <c r="M97" s="102">
        <f>'District Data'!F$2</f>
        <v>78209</v>
      </c>
      <c r="N97" s="33">
        <f t="shared" si="14"/>
        <v>0</v>
      </c>
      <c r="O97" s="33">
        <f t="shared" si="15"/>
        <v>0</v>
      </c>
      <c r="P97" s="33">
        <f t="shared" si="20"/>
        <v>14418.72</v>
      </c>
      <c r="Q97" s="103">
        <v>0.18149999999999999</v>
      </c>
      <c r="R97" s="103">
        <v>0.17510000000000001</v>
      </c>
      <c r="S97" s="33">
        <f t="shared" si="16"/>
        <v>0</v>
      </c>
      <c r="T97" s="33">
        <f t="shared" si="21"/>
        <v>0</v>
      </c>
      <c r="U97" s="33">
        <f t="shared" si="17"/>
        <v>0</v>
      </c>
      <c r="V97" s="33">
        <f t="shared" si="18"/>
        <v>0</v>
      </c>
      <c r="W97" s="33">
        <f t="shared" si="19"/>
        <v>0</v>
      </c>
      <c r="X97" s="33">
        <f>IFERROR(VLOOKUP(C97,'Adj to Match Apport'!$C:$F,4,FALSE),0)</f>
        <v>0</v>
      </c>
      <c r="Y97" s="33">
        <f t="shared" si="22"/>
        <v>0</v>
      </c>
      <c r="Z97" s="184">
        <f>VLOOKUP(C97, '2023-24 School Level AAFTE'!$C$4:$C$2454, 1, 0)</f>
        <v>2701</v>
      </c>
    </row>
    <row r="98" spans="1:26" s="18" customFormat="1" x14ac:dyDescent="0.25">
      <c r="A98" s="136" t="s">
        <v>91</v>
      </c>
      <c r="B98" s="166" t="s">
        <v>90</v>
      </c>
      <c r="C98" s="92">
        <v>3705</v>
      </c>
      <c r="D98" s="115" t="s">
        <v>114</v>
      </c>
      <c r="E98" s="146" t="str">
        <f>VLOOKUP($C98,'2023-24 School Level AAFTE'!$C:$N,9,FALSE)</f>
        <v>No</v>
      </c>
      <c r="F98" s="94" t="str">
        <f>IFERROR(VLOOKUP(C98,'2023-24 School Level AAFTE'!$C:$N,11,FALSE),"")</f>
        <v>No</v>
      </c>
      <c r="G98" s="20">
        <f>IFERROR(VLOOKUP(C98,'2023-24 School Level AAFTE'!$C:$N,8,FALSE),0)</f>
        <v>479.21</v>
      </c>
      <c r="H98" s="99">
        <f>VLOOKUP($A98,'District Data'!$A:$F,3,FALSE)</f>
        <v>1.18</v>
      </c>
      <c r="I98" s="99">
        <f>VLOOKUP($A98,'District Data'!$A:$F,4,FALSE)</f>
        <v>1.18</v>
      </c>
      <c r="J98" s="100">
        <f t="shared" si="12"/>
        <v>0</v>
      </c>
      <c r="K98" s="101">
        <f t="shared" si="13"/>
        <v>0</v>
      </c>
      <c r="L98" s="102">
        <f>'District Data'!E$2</f>
        <v>72728</v>
      </c>
      <c r="M98" s="102">
        <f>'District Data'!F$2</f>
        <v>78209</v>
      </c>
      <c r="N98" s="33">
        <f t="shared" si="14"/>
        <v>0</v>
      </c>
      <c r="O98" s="33">
        <f t="shared" si="15"/>
        <v>0</v>
      </c>
      <c r="P98" s="33">
        <f t="shared" si="20"/>
        <v>14418.72</v>
      </c>
      <c r="Q98" s="103">
        <v>0.18149999999999999</v>
      </c>
      <c r="R98" s="103">
        <v>0.17510000000000001</v>
      </c>
      <c r="S98" s="33">
        <f t="shared" si="16"/>
        <v>0</v>
      </c>
      <c r="T98" s="33">
        <f t="shared" si="21"/>
        <v>0</v>
      </c>
      <c r="U98" s="33">
        <f t="shared" si="17"/>
        <v>0</v>
      </c>
      <c r="V98" s="33">
        <f t="shared" si="18"/>
        <v>0</v>
      </c>
      <c r="W98" s="33">
        <f t="shared" si="19"/>
        <v>0</v>
      </c>
      <c r="X98" s="33">
        <f>IFERROR(VLOOKUP(C98,'Adj to Match Apport'!$C:$F,4,FALSE),0)</f>
        <v>0</v>
      </c>
      <c r="Y98" s="33">
        <f t="shared" si="22"/>
        <v>0</v>
      </c>
      <c r="Z98" s="184">
        <f>VLOOKUP(C98, '2023-24 School Level AAFTE'!$C$4:$C$2454, 1, 0)</f>
        <v>3705</v>
      </c>
    </row>
    <row r="99" spans="1:26" s="18" customFormat="1" x14ac:dyDescent="0.25">
      <c r="A99" s="136" t="s">
        <v>91</v>
      </c>
      <c r="B99" s="166" t="s">
        <v>90</v>
      </c>
      <c r="C99" s="167">
        <v>3742</v>
      </c>
      <c r="D99" s="166" t="s">
        <v>115</v>
      </c>
      <c r="E99" s="146" t="str">
        <f>VLOOKUP($C99,'2023-24 School Level AAFTE'!$C:$N,9,FALSE)</f>
        <v>No</v>
      </c>
      <c r="F99" s="94" t="str">
        <f>IFERROR(VLOOKUP(C99,'2023-24 School Level AAFTE'!$C:$N,11,FALSE),"")</f>
        <v>No</v>
      </c>
      <c r="G99" s="20">
        <f>IFERROR(VLOOKUP(C99,'2023-24 School Level AAFTE'!$C:$N,8,FALSE),0)</f>
        <v>547.35</v>
      </c>
      <c r="H99" s="99">
        <f>VLOOKUP($A99,'District Data'!$A:$F,3,FALSE)</f>
        <v>1.18</v>
      </c>
      <c r="I99" s="99">
        <f>VLOOKUP($A99,'District Data'!$A:$F,4,FALSE)</f>
        <v>1.18</v>
      </c>
      <c r="J99" s="100">
        <f t="shared" si="12"/>
        <v>0</v>
      </c>
      <c r="K99" s="101">
        <f t="shared" si="13"/>
        <v>0</v>
      </c>
      <c r="L99" s="102">
        <f>'District Data'!E$2</f>
        <v>72728</v>
      </c>
      <c r="M99" s="102">
        <f>'District Data'!F$2</f>
        <v>78209</v>
      </c>
      <c r="N99" s="33">
        <f t="shared" si="14"/>
        <v>0</v>
      </c>
      <c r="O99" s="33">
        <f t="shared" si="15"/>
        <v>0</v>
      </c>
      <c r="P99" s="33">
        <f t="shared" si="20"/>
        <v>14418.72</v>
      </c>
      <c r="Q99" s="103">
        <v>0.18149999999999999</v>
      </c>
      <c r="R99" s="103">
        <v>0.17510000000000001</v>
      </c>
      <c r="S99" s="33">
        <f t="shared" si="16"/>
        <v>0</v>
      </c>
      <c r="T99" s="33">
        <f t="shared" si="21"/>
        <v>0</v>
      </c>
      <c r="U99" s="33">
        <f t="shared" si="17"/>
        <v>0</v>
      </c>
      <c r="V99" s="33">
        <f t="shared" si="18"/>
        <v>0</v>
      </c>
      <c r="W99" s="33">
        <f t="shared" si="19"/>
        <v>0</v>
      </c>
      <c r="X99" s="33">
        <f>IFERROR(VLOOKUP(C99,'Adj to Match Apport'!$C:$F,4,FALSE),0)</f>
        <v>0</v>
      </c>
      <c r="Y99" s="33">
        <f t="shared" si="22"/>
        <v>0</v>
      </c>
      <c r="Z99" s="184">
        <f>VLOOKUP(C99, '2023-24 School Level AAFTE'!$C$4:$C$2454, 1, 0)</f>
        <v>3742</v>
      </c>
    </row>
    <row r="100" spans="1:26" s="18" customFormat="1" x14ac:dyDescent="0.25">
      <c r="A100" s="136" t="s">
        <v>91</v>
      </c>
      <c r="B100" s="166" t="s">
        <v>90</v>
      </c>
      <c r="C100" s="167">
        <v>3338</v>
      </c>
      <c r="D100" s="166" t="s">
        <v>104</v>
      </c>
      <c r="E100" s="146" t="str">
        <f>VLOOKUP($C100,'2023-24 School Level AAFTE'!$C:$N,9,FALSE)</f>
        <v>No</v>
      </c>
      <c r="F100" s="94" t="str">
        <f>IFERROR(VLOOKUP(C100,'2023-24 School Level AAFTE'!$C:$N,11,FALSE),"")</f>
        <v>No</v>
      </c>
      <c r="G100" s="20">
        <f>IFERROR(VLOOKUP(C100,'2023-24 School Level AAFTE'!$C:$N,8,FALSE),0)</f>
        <v>746.67</v>
      </c>
      <c r="H100" s="99">
        <f>VLOOKUP($A100,'District Data'!$A:$F,3,FALSE)</f>
        <v>1.18</v>
      </c>
      <c r="I100" s="99">
        <f>VLOOKUP($A100,'District Data'!$A:$F,4,FALSE)</f>
        <v>1.18</v>
      </c>
      <c r="J100" s="100">
        <f t="shared" si="12"/>
        <v>0</v>
      </c>
      <c r="K100" s="101">
        <f t="shared" si="13"/>
        <v>0</v>
      </c>
      <c r="L100" s="102">
        <f>'District Data'!E$2</f>
        <v>72728</v>
      </c>
      <c r="M100" s="102">
        <f>'District Data'!F$2</f>
        <v>78209</v>
      </c>
      <c r="N100" s="33">
        <f t="shared" si="14"/>
        <v>0</v>
      </c>
      <c r="O100" s="33">
        <f t="shared" si="15"/>
        <v>0</v>
      </c>
      <c r="P100" s="33">
        <f t="shared" si="20"/>
        <v>14418.72</v>
      </c>
      <c r="Q100" s="103">
        <v>0.18149999999999999</v>
      </c>
      <c r="R100" s="103">
        <v>0.17510000000000001</v>
      </c>
      <c r="S100" s="33">
        <f t="shared" si="16"/>
        <v>0</v>
      </c>
      <c r="T100" s="33">
        <f t="shared" si="21"/>
        <v>0</v>
      </c>
      <c r="U100" s="33">
        <f t="shared" si="17"/>
        <v>0</v>
      </c>
      <c r="V100" s="33">
        <f t="shared" si="18"/>
        <v>0</v>
      </c>
      <c r="W100" s="33">
        <f t="shared" si="19"/>
        <v>0</v>
      </c>
      <c r="X100" s="33">
        <f>IFERROR(VLOOKUP(C100,'Adj to Match Apport'!$C:$F,4,FALSE),0)</f>
        <v>0</v>
      </c>
      <c r="Y100" s="33">
        <f t="shared" si="22"/>
        <v>0</v>
      </c>
      <c r="Z100" s="184">
        <f>VLOOKUP(C100, '2023-24 School Level AAFTE'!$C$4:$C$2454, 1, 0)</f>
        <v>3338</v>
      </c>
    </row>
    <row r="101" spans="1:26" s="18" customFormat="1" x14ac:dyDescent="0.25">
      <c r="A101" s="136" t="s">
        <v>91</v>
      </c>
      <c r="B101" s="166" t="s">
        <v>90</v>
      </c>
      <c r="C101" s="167">
        <v>2847</v>
      </c>
      <c r="D101" s="166" t="s">
        <v>94</v>
      </c>
      <c r="E101" s="146" t="str">
        <f>VLOOKUP($C101,'2023-24 School Level AAFTE'!$C:$N,9,FALSE)</f>
        <v>No</v>
      </c>
      <c r="F101" s="94" t="str">
        <f>IFERROR(VLOOKUP(C101,'2023-24 School Level AAFTE'!$C:$N,11,FALSE),"")</f>
        <v>No</v>
      </c>
      <c r="G101" s="20">
        <f>IFERROR(VLOOKUP(C101,'2023-24 School Level AAFTE'!$C:$N,8,FALSE),0)</f>
        <v>567.5</v>
      </c>
      <c r="H101" s="99">
        <f>VLOOKUP($A101,'District Data'!$A:$F,3,FALSE)</f>
        <v>1.18</v>
      </c>
      <c r="I101" s="99">
        <f>VLOOKUP($A101,'District Data'!$A:$F,4,FALSE)</f>
        <v>1.18</v>
      </c>
      <c r="J101" s="100">
        <f t="shared" si="12"/>
        <v>0</v>
      </c>
      <c r="K101" s="101">
        <f t="shared" si="13"/>
        <v>0</v>
      </c>
      <c r="L101" s="102">
        <f>'District Data'!E$2</f>
        <v>72728</v>
      </c>
      <c r="M101" s="102">
        <f>'District Data'!F$2</f>
        <v>78209</v>
      </c>
      <c r="N101" s="33">
        <f t="shared" si="14"/>
        <v>0</v>
      </c>
      <c r="O101" s="33">
        <f t="shared" si="15"/>
        <v>0</v>
      </c>
      <c r="P101" s="33">
        <f t="shared" si="20"/>
        <v>14418.72</v>
      </c>
      <c r="Q101" s="103">
        <v>0.18149999999999999</v>
      </c>
      <c r="R101" s="103">
        <v>0.17510000000000001</v>
      </c>
      <c r="S101" s="33">
        <f t="shared" si="16"/>
        <v>0</v>
      </c>
      <c r="T101" s="33">
        <f t="shared" si="21"/>
        <v>0</v>
      </c>
      <c r="U101" s="33">
        <f t="shared" si="17"/>
        <v>0</v>
      </c>
      <c r="V101" s="33">
        <f t="shared" si="18"/>
        <v>0</v>
      </c>
      <c r="W101" s="33">
        <f t="shared" si="19"/>
        <v>0</v>
      </c>
      <c r="X101" s="33">
        <f>IFERROR(VLOOKUP(C101,'Adj to Match Apport'!$C:$F,4,FALSE),0)</f>
        <v>0</v>
      </c>
      <c r="Y101" s="33">
        <f t="shared" si="22"/>
        <v>0</v>
      </c>
      <c r="Z101" s="184">
        <f>VLOOKUP(C101, '2023-24 School Level AAFTE'!$C$4:$C$2454, 1, 0)</f>
        <v>2847</v>
      </c>
    </row>
    <row r="102" spans="1:26" s="18" customFormat="1" x14ac:dyDescent="0.25">
      <c r="A102" s="136" t="s">
        <v>91</v>
      </c>
      <c r="B102" s="166" t="s">
        <v>90</v>
      </c>
      <c r="C102" s="167">
        <v>2846</v>
      </c>
      <c r="D102" s="166" t="s">
        <v>93</v>
      </c>
      <c r="E102" s="146" t="str">
        <f>VLOOKUP($C102,'2023-24 School Level AAFTE'!$C:$N,9,FALSE)</f>
        <v>No</v>
      </c>
      <c r="F102" s="94" t="str">
        <f>IFERROR(VLOOKUP(C102,'2023-24 School Level AAFTE'!$C:$N,11,FALSE),"")</f>
        <v>No</v>
      </c>
      <c r="G102" s="20">
        <f>IFERROR(VLOOKUP(C102,'2023-24 School Level AAFTE'!$C:$N,8,FALSE),0)</f>
        <v>466.8</v>
      </c>
      <c r="H102" s="99">
        <f>VLOOKUP($A102,'District Data'!$A:$F,3,FALSE)</f>
        <v>1.18</v>
      </c>
      <c r="I102" s="99">
        <f>VLOOKUP($A102,'District Data'!$A:$F,4,FALSE)</f>
        <v>1.18</v>
      </c>
      <c r="J102" s="100">
        <f t="shared" si="12"/>
        <v>0</v>
      </c>
      <c r="K102" s="101">
        <f t="shared" si="13"/>
        <v>0</v>
      </c>
      <c r="L102" s="102">
        <f>'District Data'!E$2</f>
        <v>72728</v>
      </c>
      <c r="M102" s="102">
        <f>'District Data'!F$2</f>
        <v>78209</v>
      </c>
      <c r="N102" s="33">
        <f t="shared" si="14"/>
        <v>0</v>
      </c>
      <c r="O102" s="33">
        <f t="shared" si="15"/>
        <v>0</v>
      </c>
      <c r="P102" s="33">
        <f t="shared" si="20"/>
        <v>14418.72</v>
      </c>
      <c r="Q102" s="103">
        <v>0.18149999999999999</v>
      </c>
      <c r="R102" s="103">
        <v>0.17510000000000001</v>
      </c>
      <c r="S102" s="33">
        <f t="shared" si="16"/>
        <v>0</v>
      </c>
      <c r="T102" s="33">
        <f t="shared" si="21"/>
        <v>0</v>
      </c>
      <c r="U102" s="33">
        <f t="shared" si="17"/>
        <v>0</v>
      </c>
      <c r="V102" s="33">
        <f t="shared" si="18"/>
        <v>0</v>
      </c>
      <c r="W102" s="33">
        <f t="shared" si="19"/>
        <v>0</v>
      </c>
      <c r="X102" s="33">
        <f>IFERROR(VLOOKUP(C102,'Adj to Match Apport'!$C:$F,4,FALSE),0)</f>
        <v>0</v>
      </c>
      <c r="Y102" s="33">
        <f t="shared" si="22"/>
        <v>0</v>
      </c>
      <c r="Z102" s="184">
        <f>VLOOKUP(C102, '2023-24 School Level AAFTE'!$C$4:$C$2454, 1, 0)</f>
        <v>2846</v>
      </c>
    </row>
    <row r="103" spans="1:26" s="18" customFormat="1" x14ac:dyDescent="0.25">
      <c r="A103" s="136" t="s">
        <v>91</v>
      </c>
      <c r="B103" s="166" t="s">
        <v>90</v>
      </c>
      <c r="C103" s="167">
        <v>5325</v>
      </c>
      <c r="D103" s="166" t="s">
        <v>121</v>
      </c>
      <c r="E103" s="146" t="str">
        <f>VLOOKUP($C103,'2023-24 School Level AAFTE'!$C:$N,9,FALSE)</f>
        <v>No</v>
      </c>
      <c r="F103" s="94" t="str">
        <f>IFERROR(VLOOKUP(C103,'2023-24 School Level AAFTE'!$C:$N,11,FALSE),"")</f>
        <v>No</v>
      </c>
      <c r="G103" s="20">
        <f>IFERROR(VLOOKUP(C103,'2023-24 School Level AAFTE'!$C:$N,8,FALSE),0)</f>
        <v>31.5</v>
      </c>
      <c r="H103" s="99">
        <f>VLOOKUP($A103,'District Data'!$A:$F,3,FALSE)</f>
        <v>1.18</v>
      </c>
      <c r="I103" s="99">
        <f>VLOOKUP($A103,'District Data'!$A:$F,4,FALSE)</f>
        <v>1.18</v>
      </c>
      <c r="J103" s="100">
        <f t="shared" si="12"/>
        <v>0</v>
      </c>
      <c r="K103" s="101">
        <f t="shared" si="13"/>
        <v>0</v>
      </c>
      <c r="L103" s="102">
        <f>'District Data'!E$2</f>
        <v>72728</v>
      </c>
      <c r="M103" s="102">
        <f>'District Data'!F$2</f>
        <v>78209</v>
      </c>
      <c r="N103" s="33">
        <f t="shared" si="14"/>
        <v>0</v>
      </c>
      <c r="O103" s="33">
        <f t="shared" si="15"/>
        <v>0</v>
      </c>
      <c r="P103" s="33">
        <f t="shared" si="20"/>
        <v>14418.72</v>
      </c>
      <c r="Q103" s="103">
        <v>0.18149999999999999</v>
      </c>
      <c r="R103" s="103">
        <v>0.17510000000000001</v>
      </c>
      <c r="S103" s="33">
        <f t="shared" si="16"/>
        <v>0</v>
      </c>
      <c r="T103" s="33">
        <f t="shared" si="21"/>
        <v>0</v>
      </c>
      <c r="U103" s="33">
        <f t="shared" si="17"/>
        <v>0</v>
      </c>
      <c r="V103" s="33">
        <f t="shared" si="18"/>
        <v>0</v>
      </c>
      <c r="W103" s="33">
        <f t="shared" si="19"/>
        <v>0</v>
      </c>
      <c r="X103" s="33">
        <f>IFERROR(VLOOKUP(C103,'Adj to Match Apport'!$C:$F,4,FALSE),0)</f>
        <v>0</v>
      </c>
      <c r="Y103" s="33">
        <f t="shared" si="22"/>
        <v>0</v>
      </c>
      <c r="Z103" s="184">
        <f>VLOOKUP(C103, '2023-24 School Level AAFTE'!$C$4:$C$2454, 1, 0)</f>
        <v>5325</v>
      </c>
    </row>
    <row r="104" spans="1:26" s="18" customFormat="1" x14ac:dyDescent="0.25">
      <c r="A104" s="136" t="s">
        <v>91</v>
      </c>
      <c r="B104" s="166" t="s">
        <v>90</v>
      </c>
      <c r="C104" s="167">
        <v>3166</v>
      </c>
      <c r="D104" s="166" t="s">
        <v>97</v>
      </c>
      <c r="E104" s="146" t="str">
        <f>VLOOKUP($C104,'2023-24 School Level AAFTE'!$C:$N,9,FALSE)</f>
        <v>Yes</v>
      </c>
      <c r="F104" s="94" t="str">
        <f>IFERROR(VLOOKUP(C104,'2023-24 School Level AAFTE'!$C:$N,11,FALSE),"")</f>
        <v>Yes</v>
      </c>
      <c r="G104" s="20">
        <f>IFERROR(VLOOKUP(C104,'2023-24 School Level AAFTE'!$C:$N,8,FALSE),0)</f>
        <v>594.15</v>
      </c>
      <c r="H104" s="99">
        <f>VLOOKUP($A104,'District Data'!$A:$F,3,FALSE)</f>
        <v>1.18</v>
      </c>
      <c r="I104" s="99">
        <f>VLOOKUP($A104,'District Data'!$A:$F,4,FALSE)</f>
        <v>1.18</v>
      </c>
      <c r="J104" s="100">
        <f t="shared" si="12"/>
        <v>594.15</v>
      </c>
      <c r="K104" s="101">
        <f t="shared" si="13"/>
        <v>1.7430000000000001</v>
      </c>
      <c r="L104" s="102">
        <f>'District Data'!E$2</f>
        <v>72728</v>
      </c>
      <c r="M104" s="102">
        <f>'District Data'!F$2</f>
        <v>78209</v>
      </c>
      <c r="N104" s="33">
        <f t="shared" si="14"/>
        <v>149582.59</v>
      </c>
      <c r="O104" s="33">
        <f t="shared" si="15"/>
        <v>11272.99</v>
      </c>
      <c r="P104" s="33">
        <f t="shared" si="20"/>
        <v>14418.72</v>
      </c>
      <c r="Q104" s="103">
        <v>0.18149999999999999</v>
      </c>
      <c r="R104" s="103">
        <v>0.17510000000000001</v>
      </c>
      <c r="S104" s="33">
        <f t="shared" si="16"/>
        <v>54254.97</v>
      </c>
      <c r="T104" s="33">
        <f t="shared" si="21"/>
        <v>2680.93</v>
      </c>
      <c r="U104" s="33">
        <f t="shared" si="17"/>
        <v>469.43</v>
      </c>
      <c r="V104" s="33">
        <f t="shared" si="18"/>
        <v>3150.3599999999997</v>
      </c>
      <c r="W104" s="33">
        <f t="shared" si="19"/>
        <v>218260.90999999997</v>
      </c>
      <c r="X104" s="33">
        <f>IFERROR(VLOOKUP(C104,'Adj to Match Apport'!$C:$F,4,FALSE),0)</f>
        <v>1.0000000009313226E-2</v>
      </c>
      <c r="Y104" s="33">
        <f t="shared" si="22"/>
        <v>218260.91999999998</v>
      </c>
      <c r="Z104" s="184">
        <f>VLOOKUP(C104, '2023-24 School Level AAFTE'!$C$4:$C$2454, 1, 0)</f>
        <v>3166</v>
      </c>
    </row>
    <row r="105" spans="1:26" s="18" customFormat="1" x14ac:dyDescent="0.25">
      <c r="A105" s="136" t="s">
        <v>91</v>
      </c>
      <c r="B105" s="166" t="s">
        <v>90</v>
      </c>
      <c r="C105" s="167">
        <v>3588</v>
      </c>
      <c r="D105" s="166" t="s">
        <v>110</v>
      </c>
      <c r="E105" s="146" t="str">
        <f>VLOOKUP($C105,'2023-24 School Level AAFTE'!$C:$N,9,FALSE)</f>
        <v>No</v>
      </c>
      <c r="F105" s="94" t="str">
        <f>IFERROR(VLOOKUP(C105,'2023-24 School Level AAFTE'!$C:$N,11,FALSE),"")</f>
        <v>No</v>
      </c>
      <c r="G105" s="20">
        <f>IFERROR(VLOOKUP(C105,'2023-24 School Level AAFTE'!$C:$N,8,FALSE),0)</f>
        <v>1584.49</v>
      </c>
      <c r="H105" s="99">
        <f>VLOOKUP($A105,'District Data'!$A:$F,3,FALSE)</f>
        <v>1.18</v>
      </c>
      <c r="I105" s="99">
        <f>VLOOKUP($A105,'District Data'!$A:$F,4,FALSE)</f>
        <v>1.18</v>
      </c>
      <c r="J105" s="100">
        <f t="shared" si="12"/>
        <v>0</v>
      </c>
      <c r="K105" s="101">
        <f t="shared" si="13"/>
        <v>0</v>
      </c>
      <c r="L105" s="102">
        <f>'District Data'!E$2</f>
        <v>72728</v>
      </c>
      <c r="M105" s="102">
        <f>'District Data'!F$2</f>
        <v>78209</v>
      </c>
      <c r="N105" s="33">
        <f t="shared" si="14"/>
        <v>0</v>
      </c>
      <c r="O105" s="33">
        <f t="shared" si="15"/>
        <v>0</v>
      </c>
      <c r="P105" s="33">
        <f t="shared" si="20"/>
        <v>14418.72</v>
      </c>
      <c r="Q105" s="103">
        <v>0.18149999999999999</v>
      </c>
      <c r="R105" s="103">
        <v>0.17510000000000001</v>
      </c>
      <c r="S105" s="33">
        <f t="shared" si="16"/>
        <v>0</v>
      </c>
      <c r="T105" s="33">
        <f t="shared" si="21"/>
        <v>0</v>
      </c>
      <c r="U105" s="33">
        <f t="shared" si="17"/>
        <v>0</v>
      </c>
      <c r="V105" s="33">
        <f t="shared" si="18"/>
        <v>0</v>
      </c>
      <c r="W105" s="33">
        <f t="shared" si="19"/>
        <v>0</v>
      </c>
      <c r="X105" s="33">
        <f>IFERROR(VLOOKUP(C105,'Adj to Match Apport'!$C:$F,4,FALSE),0)</f>
        <v>0</v>
      </c>
      <c r="Y105" s="33">
        <f t="shared" si="22"/>
        <v>0</v>
      </c>
      <c r="Z105" s="184">
        <f>VLOOKUP(C105, '2023-24 School Level AAFTE'!$C$4:$C$2454, 1, 0)</f>
        <v>3588</v>
      </c>
    </row>
    <row r="106" spans="1:26" s="18" customFormat="1" x14ac:dyDescent="0.25">
      <c r="A106" s="136" t="s">
        <v>91</v>
      </c>
      <c r="B106" s="166" t="s">
        <v>90</v>
      </c>
      <c r="C106" s="167">
        <v>3522</v>
      </c>
      <c r="D106" s="166" t="s">
        <v>117</v>
      </c>
      <c r="E106" s="146" t="str">
        <f>VLOOKUP($C106,'2023-24 School Level AAFTE'!$C:$N,9,FALSE)</f>
        <v>No</v>
      </c>
      <c r="F106" s="94" t="str">
        <f>IFERROR(VLOOKUP(C106,'2023-24 School Level AAFTE'!$C:$N,11,FALSE),"")</f>
        <v>No</v>
      </c>
      <c r="G106" s="20">
        <f>IFERROR(VLOOKUP(C106,'2023-24 School Level AAFTE'!$C:$N,8,FALSE),0)</f>
        <v>593.79</v>
      </c>
      <c r="H106" s="99">
        <f>VLOOKUP($A106,'District Data'!$A:$F,3,FALSE)</f>
        <v>1.18</v>
      </c>
      <c r="I106" s="99">
        <f>VLOOKUP($A106,'District Data'!$A:$F,4,FALSE)</f>
        <v>1.18</v>
      </c>
      <c r="J106" s="100">
        <f t="shared" si="12"/>
        <v>0</v>
      </c>
      <c r="K106" s="101">
        <f t="shared" si="13"/>
        <v>0</v>
      </c>
      <c r="L106" s="102">
        <f>'District Data'!E$2</f>
        <v>72728</v>
      </c>
      <c r="M106" s="102">
        <f>'District Data'!F$2</f>
        <v>78209</v>
      </c>
      <c r="N106" s="33">
        <f t="shared" si="14"/>
        <v>0</v>
      </c>
      <c r="O106" s="33">
        <f t="shared" si="15"/>
        <v>0</v>
      </c>
      <c r="P106" s="33">
        <f t="shared" si="20"/>
        <v>14418.72</v>
      </c>
      <c r="Q106" s="103">
        <v>0.18149999999999999</v>
      </c>
      <c r="R106" s="103">
        <v>0.17510000000000001</v>
      </c>
      <c r="S106" s="33">
        <f t="shared" si="16"/>
        <v>0</v>
      </c>
      <c r="T106" s="33">
        <f t="shared" si="21"/>
        <v>0</v>
      </c>
      <c r="U106" s="33">
        <f t="shared" si="17"/>
        <v>0</v>
      </c>
      <c r="V106" s="33">
        <f t="shared" si="18"/>
        <v>0</v>
      </c>
      <c r="W106" s="33">
        <f t="shared" si="19"/>
        <v>0</v>
      </c>
      <c r="X106" s="33">
        <f>IFERROR(VLOOKUP(C106,'Adj to Match Apport'!$C:$F,4,FALSE),0)</f>
        <v>0</v>
      </c>
      <c r="Y106" s="33">
        <f t="shared" si="22"/>
        <v>0</v>
      </c>
      <c r="Z106" s="184">
        <f>VLOOKUP(C106, '2023-24 School Level AAFTE'!$C$4:$C$2454, 1, 0)</f>
        <v>3522</v>
      </c>
    </row>
    <row r="107" spans="1:26" s="19" customFormat="1" x14ac:dyDescent="0.25">
      <c r="A107" s="136" t="s">
        <v>91</v>
      </c>
      <c r="B107" s="166" t="s">
        <v>90</v>
      </c>
      <c r="C107" s="167">
        <v>5308</v>
      </c>
      <c r="D107" s="166" t="s">
        <v>120</v>
      </c>
      <c r="E107" s="146" t="str">
        <f>VLOOKUP($C107,'2023-24 School Level AAFTE'!$C:$N,9,FALSE)</f>
        <v>No</v>
      </c>
      <c r="F107" s="94" t="str">
        <f>IFERROR(VLOOKUP(C107,'2023-24 School Level AAFTE'!$C:$N,11,FALSE),"")</f>
        <v>No</v>
      </c>
      <c r="G107" s="20">
        <f>IFERROR(VLOOKUP(C107,'2023-24 School Level AAFTE'!$C:$N,8,FALSE),0)</f>
        <v>472.1</v>
      </c>
      <c r="H107" s="99">
        <f>VLOOKUP($A107,'District Data'!$A:$F,3,FALSE)</f>
        <v>1.18</v>
      </c>
      <c r="I107" s="99">
        <f>VLOOKUP($A107,'District Data'!$A:$F,4,FALSE)</f>
        <v>1.18</v>
      </c>
      <c r="J107" s="100">
        <f t="shared" si="12"/>
        <v>0</v>
      </c>
      <c r="K107" s="101">
        <f t="shared" si="13"/>
        <v>0</v>
      </c>
      <c r="L107" s="102">
        <f>'District Data'!E$2</f>
        <v>72728</v>
      </c>
      <c r="M107" s="102">
        <f>'District Data'!F$2</f>
        <v>78209</v>
      </c>
      <c r="N107" s="33">
        <f t="shared" si="14"/>
        <v>0</v>
      </c>
      <c r="O107" s="33">
        <f t="shared" si="15"/>
        <v>0</v>
      </c>
      <c r="P107" s="33">
        <f t="shared" si="20"/>
        <v>14418.72</v>
      </c>
      <c r="Q107" s="103">
        <v>0.18149999999999999</v>
      </c>
      <c r="R107" s="103">
        <v>0.17510000000000001</v>
      </c>
      <c r="S107" s="33">
        <f t="shared" si="16"/>
        <v>0</v>
      </c>
      <c r="T107" s="33">
        <f t="shared" si="21"/>
        <v>0</v>
      </c>
      <c r="U107" s="33">
        <f t="shared" si="17"/>
        <v>0</v>
      </c>
      <c r="V107" s="33">
        <f t="shared" si="18"/>
        <v>0</v>
      </c>
      <c r="W107" s="33">
        <f t="shared" si="19"/>
        <v>0</v>
      </c>
      <c r="X107" s="33">
        <f>IFERROR(VLOOKUP(C107,'Adj to Match Apport'!$C:$F,4,FALSE),0)</f>
        <v>0</v>
      </c>
      <c r="Y107" s="33">
        <f t="shared" si="22"/>
        <v>0</v>
      </c>
      <c r="Z107" s="184">
        <f>VLOOKUP(C107, '2023-24 School Level AAFTE'!$C$4:$C$2454, 1, 0)</f>
        <v>5308</v>
      </c>
    </row>
    <row r="108" spans="1:26" s="18" customFormat="1" x14ac:dyDescent="0.25">
      <c r="A108" s="136" t="s">
        <v>91</v>
      </c>
      <c r="B108" s="166" t="s">
        <v>90</v>
      </c>
      <c r="C108" s="167">
        <v>3225</v>
      </c>
      <c r="D108" s="166" t="s">
        <v>101</v>
      </c>
      <c r="E108" s="146" t="str">
        <f>VLOOKUP($C108,'2023-24 School Level AAFTE'!$C:$N,9,FALSE)</f>
        <v>Yes</v>
      </c>
      <c r="F108" s="94" t="str">
        <f>IFERROR(VLOOKUP(C108,'2023-24 School Level AAFTE'!$C:$N,11,FALSE),"")</f>
        <v>Yes</v>
      </c>
      <c r="G108" s="20">
        <f>IFERROR(VLOOKUP(C108,'2023-24 School Level AAFTE'!$C:$N,8,FALSE),0)</f>
        <v>400.9</v>
      </c>
      <c r="H108" s="99">
        <f>VLOOKUP($A108,'District Data'!$A:$F,3,FALSE)</f>
        <v>1.18</v>
      </c>
      <c r="I108" s="99">
        <f>VLOOKUP($A108,'District Data'!$A:$F,4,FALSE)</f>
        <v>1.18</v>
      </c>
      <c r="J108" s="100">
        <f t="shared" si="12"/>
        <v>400.9</v>
      </c>
      <c r="K108" s="101">
        <f t="shared" si="13"/>
        <v>1.1759999999999999</v>
      </c>
      <c r="L108" s="102">
        <f>'District Data'!E$2</f>
        <v>72728</v>
      </c>
      <c r="M108" s="102">
        <f>'District Data'!F$2</f>
        <v>78209</v>
      </c>
      <c r="N108" s="33">
        <f t="shared" si="14"/>
        <v>100923.19</v>
      </c>
      <c r="O108" s="33">
        <f t="shared" si="15"/>
        <v>7605.88</v>
      </c>
      <c r="P108" s="33">
        <f t="shared" si="20"/>
        <v>14418.72</v>
      </c>
      <c r="Q108" s="103">
        <v>0.18149999999999999</v>
      </c>
      <c r="R108" s="103">
        <v>0.17510000000000001</v>
      </c>
      <c r="S108" s="33">
        <f t="shared" si="16"/>
        <v>36605.760000000002</v>
      </c>
      <c r="T108" s="33">
        <f t="shared" si="21"/>
        <v>1808.82</v>
      </c>
      <c r="U108" s="33">
        <f t="shared" si="17"/>
        <v>316.72000000000003</v>
      </c>
      <c r="V108" s="33">
        <f t="shared" si="18"/>
        <v>2125.54</v>
      </c>
      <c r="W108" s="33">
        <f t="shared" si="19"/>
        <v>147260.37000000002</v>
      </c>
      <c r="X108" s="33" t="str">
        <f>IFERROR(VLOOKUP(C108,'Adj to Match Apport'!$C:$F,4,FALSE),0)</f>
        <v/>
      </c>
      <c r="Y108" s="33">
        <f t="shared" si="22"/>
        <v>147260.37000000002</v>
      </c>
      <c r="Z108" s="184">
        <f>VLOOKUP(C108, '2023-24 School Level AAFTE'!$C$4:$C$2454, 1, 0)</f>
        <v>3225</v>
      </c>
    </row>
    <row r="109" spans="1:26" s="18" customFormat="1" x14ac:dyDescent="0.25">
      <c r="A109" s="136" t="s">
        <v>91</v>
      </c>
      <c r="B109" s="166" t="s">
        <v>90</v>
      </c>
      <c r="C109" s="167">
        <v>3436</v>
      </c>
      <c r="D109" s="166" t="s">
        <v>107</v>
      </c>
      <c r="E109" s="146" t="str">
        <f>VLOOKUP($C109,'2023-24 School Level AAFTE'!$C:$N,9,FALSE)</f>
        <v>No</v>
      </c>
      <c r="F109" s="94" t="str">
        <f>IFERROR(VLOOKUP(C109,'2023-24 School Level AAFTE'!$C:$N,11,FALSE),"")</f>
        <v>No</v>
      </c>
      <c r="G109" s="20">
        <f>IFERROR(VLOOKUP(C109,'2023-24 School Level AAFTE'!$C:$N,8,FALSE),0)</f>
        <v>520.6</v>
      </c>
      <c r="H109" s="99">
        <f>VLOOKUP($A109,'District Data'!$A:$F,3,FALSE)</f>
        <v>1.18</v>
      </c>
      <c r="I109" s="99">
        <f>VLOOKUP($A109,'District Data'!$A:$F,4,FALSE)</f>
        <v>1.18</v>
      </c>
      <c r="J109" s="100">
        <f t="shared" si="12"/>
        <v>0</v>
      </c>
      <c r="K109" s="101">
        <f t="shared" si="13"/>
        <v>0</v>
      </c>
      <c r="L109" s="102">
        <f>'District Data'!E$2</f>
        <v>72728</v>
      </c>
      <c r="M109" s="102">
        <f>'District Data'!F$2</f>
        <v>78209</v>
      </c>
      <c r="N109" s="33">
        <f t="shared" si="14"/>
        <v>0</v>
      </c>
      <c r="O109" s="33">
        <f t="shared" si="15"/>
        <v>0</v>
      </c>
      <c r="P109" s="33">
        <f t="shared" si="20"/>
        <v>14418.72</v>
      </c>
      <c r="Q109" s="103">
        <v>0.18149999999999999</v>
      </c>
      <c r="R109" s="103">
        <v>0.17510000000000001</v>
      </c>
      <c r="S109" s="33">
        <f t="shared" si="16"/>
        <v>0</v>
      </c>
      <c r="T109" s="33">
        <f t="shared" si="21"/>
        <v>0</v>
      </c>
      <c r="U109" s="33">
        <f t="shared" si="17"/>
        <v>0</v>
      </c>
      <c r="V109" s="33">
        <f t="shared" si="18"/>
        <v>0</v>
      </c>
      <c r="W109" s="33">
        <f t="shared" si="19"/>
        <v>0</v>
      </c>
      <c r="X109" s="33">
        <f>IFERROR(VLOOKUP(C109,'Adj to Match Apport'!$C:$F,4,FALSE),0)</f>
        <v>0</v>
      </c>
      <c r="Y109" s="33">
        <f t="shared" si="22"/>
        <v>0</v>
      </c>
      <c r="Z109" s="184">
        <f>VLOOKUP(C109, '2023-24 School Level AAFTE'!$C$4:$C$2454, 1, 0)</f>
        <v>3436</v>
      </c>
    </row>
    <row r="110" spans="1:26" s="18" customFormat="1" x14ac:dyDescent="0.25">
      <c r="A110" s="136" t="s">
        <v>91</v>
      </c>
      <c r="B110" s="166" t="s">
        <v>90</v>
      </c>
      <c r="C110" s="167">
        <v>3437</v>
      </c>
      <c r="D110" s="165" t="s">
        <v>108</v>
      </c>
      <c r="E110" s="146" t="str">
        <f>VLOOKUP($C110,'2023-24 School Level AAFTE'!$C:$N,9,FALSE)</f>
        <v>No</v>
      </c>
      <c r="F110" s="94" t="str">
        <f>IFERROR(VLOOKUP(C110,'2023-24 School Level AAFTE'!$C:$N,11,FALSE),"")</f>
        <v>No</v>
      </c>
      <c r="G110" s="20">
        <f>IFERROR(VLOOKUP(C110,'2023-24 School Level AAFTE'!$C:$N,8,FALSE),0)</f>
        <v>404.56</v>
      </c>
      <c r="H110" s="99">
        <f>VLOOKUP($A110,'District Data'!$A:$F,3,FALSE)</f>
        <v>1.18</v>
      </c>
      <c r="I110" s="99">
        <f>VLOOKUP($A110,'District Data'!$A:$F,4,FALSE)</f>
        <v>1.18</v>
      </c>
      <c r="J110" s="100">
        <f t="shared" si="12"/>
        <v>0</v>
      </c>
      <c r="K110" s="101">
        <f t="shared" si="13"/>
        <v>0</v>
      </c>
      <c r="L110" s="102">
        <f>'District Data'!E$2</f>
        <v>72728</v>
      </c>
      <c r="M110" s="102">
        <f>'District Data'!F$2</f>
        <v>78209</v>
      </c>
      <c r="N110" s="33">
        <f t="shared" si="14"/>
        <v>0</v>
      </c>
      <c r="O110" s="33">
        <f t="shared" si="15"/>
        <v>0</v>
      </c>
      <c r="P110" s="33">
        <f t="shared" si="20"/>
        <v>14418.72</v>
      </c>
      <c r="Q110" s="103">
        <v>0.18149999999999999</v>
      </c>
      <c r="R110" s="103">
        <v>0.17510000000000001</v>
      </c>
      <c r="S110" s="33">
        <f t="shared" si="16"/>
        <v>0</v>
      </c>
      <c r="T110" s="33">
        <f t="shared" si="21"/>
        <v>0</v>
      </c>
      <c r="U110" s="33">
        <f t="shared" si="17"/>
        <v>0</v>
      </c>
      <c r="V110" s="33">
        <f t="shared" si="18"/>
        <v>0</v>
      </c>
      <c r="W110" s="33">
        <f t="shared" si="19"/>
        <v>0</v>
      </c>
      <c r="X110" s="33">
        <f>IFERROR(VLOOKUP(C110,'Adj to Match Apport'!$C:$F,4,FALSE),0)</f>
        <v>0</v>
      </c>
      <c r="Y110" s="33">
        <f t="shared" si="22"/>
        <v>0</v>
      </c>
      <c r="Z110" s="184">
        <f>VLOOKUP(C110, '2023-24 School Level AAFTE'!$C$4:$C$2454, 1, 0)</f>
        <v>3437</v>
      </c>
    </row>
    <row r="111" spans="1:26" s="18" customFormat="1" x14ac:dyDescent="0.25">
      <c r="A111" s="136" t="s">
        <v>91</v>
      </c>
      <c r="B111" s="166" t="s">
        <v>90</v>
      </c>
      <c r="C111" s="167">
        <v>3486</v>
      </c>
      <c r="D111" s="166" t="s">
        <v>109</v>
      </c>
      <c r="E111" s="146" t="str">
        <f>VLOOKUP($C111,'2023-24 School Level AAFTE'!$C:$N,9,FALSE)</f>
        <v>No</v>
      </c>
      <c r="F111" s="94" t="str">
        <f>IFERROR(VLOOKUP(C111,'2023-24 School Level AAFTE'!$C:$N,11,FALSE),"")</f>
        <v>No</v>
      </c>
      <c r="G111" s="20">
        <f>IFERROR(VLOOKUP(C111,'2023-24 School Level AAFTE'!$C:$N,8,FALSE),0)</f>
        <v>1851.6200000000001</v>
      </c>
      <c r="H111" s="99">
        <f>VLOOKUP($A111,'District Data'!$A:$F,3,FALSE)</f>
        <v>1.18</v>
      </c>
      <c r="I111" s="99">
        <f>VLOOKUP($A111,'District Data'!$A:$F,4,FALSE)</f>
        <v>1.18</v>
      </c>
      <c r="J111" s="100">
        <f t="shared" si="12"/>
        <v>0</v>
      </c>
      <c r="K111" s="101">
        <f t="shared" si="13"/>
        <v>0</v>
      </c>
      <c r="L111" s="102">
        <f>'District Data'!E$2</f>
        <v>72728</v>
      </c>
      <c r="M111" s="102">
        <f>'District Data'!F$2</f>
        <v>78209</v>
      </c>
      <c r="N111" s="33">
        <f t="shared" si="14"/>
        <v>0</v>
      </c>
      <c r="O111" s="33">
        <f t="shared" si="15"/>
        <v>0</v>
      </c>
      <c r="P111" s="33">
        <f t="shared" si="20"/>
        <v>14418.72</v>
      </c>
      <c r="Q111" s="103">
        <v>0.18149999999999999</v>
      </c>
      <c r="R111" s="103">
        <v>0.17510000000000001</v>
      </c>
      <c r="S111" s="33">
        <f t="shared" si="16"/>
        <v>0</v>
      </c>
      <c r="T111" s="33">
        <f t="shared" si="21"/>
        <v>0</v>
      </c>
      <c r="U111" s="33">
        <f t="shared" si="17"/>
        <v>0</v>
      </c>
      <c r="V111" s="33">
        <f t="shared" si="18"/>
        <v>0</v>
      </c>
      <c r="W111" s="33">
        <f t="shared" si="19"/>
        <v>0</v>
      </c>
      <c r="X111" s="33">
        <f>IFERROR(VLOOKUP(C111,'Adj to Match Apport'!$C:$F,4,FALSE),0)</f>
        <v>0</v>
      </c>
      <c r="Y111" s="33">
        <f t="shared" si="22"/>
        <v>0</v>
      </c>
      <c r="Z111" s="184">
        <f>VLOOKUP(C111, '2023-24 School Level AAFTE'!$C$4:$C$2454, 1, 0)</f>
        <v>3486</v>
      </c>
    </row>
    <row r="112" spans="1:26" s="18" customFormat="1" x14ac:dyDescent="0.25">
      <c r="A112" s="136" t="s">
        <v>91</v>
      </c>
      <c r="B112" s="166" t="s">
        <v>90</v>
      </c>
      <c r="C112" s="167">
        <v>3631</v>
      </c>
      <c r="D112" s="166" t="s">
        <v>111</v>
      </c>
      <c r="E112" s="146" t="str">
        <f>VLOOKUP($C112,'2023-24 School Level AAFTE'!$C:$N,9,FALSE)</f>
        <v>No</v>
      </c>
      <c r="F112" s="94" t="str">
        <f>IFERROR(VLOOKUP(C112,'2023-24 School Level AAFTE'!$C:$N,11,FALSE),"")</f>
        <v>No</v>
      </c>
      <c r="G112" s="20">
        <f>IFERROR(VLOOKUP(C112,'2023-24 School Level AAFTE'!$C:$N,8,FALSE),0)</f>
        <v>919.6</v>
      </c>
      <c r="H112" s="99">
        <f>VLOOKUP($A112,'District Data'!$A:$F,3,FALSE)</f>
        <v>1.18</v>
      </c>
      <c r="I112" s="99">
        <f>VLOOKUP($A112,'District Data'!$A:$F,4,FALSE)</f>
        <v>1.18</v>
      </c>
      <c r="J112" s="100">
        <f t="shared" si="12"/>
        <v>0</v>
      </c>
      <c r="K112" s="101">
        <f t="shared" si="13"/>
        <v>0</v>
      </c>
      <c r="L112" s="102">
        <f>'District Data'!E$2</f>
        <v>72728</v>
      </c>
      <c r="M112" s="102">
        <f>'District Data'!F$2</f>
        <v>78209</v>
      </c>
      <c r="N112" s="33">
        <f t="shared" si="14"/>
        <v>0</v>
      </c>
      <c r="O112" s="33">
        <f t="shared" si="15"/>
        <v>0</v>
      </c>
      <c r="P112" s="33">
        <f t="shared" si="20"/>
        <v>14418.72</v>
      </c>
      <c r="Q112" s="103">
        <v>0.18149999999999999</v>
      </c>
      <c r="R112" s="103">
        <v>0.17510000000000001</v>
      </c>
      <c r="S112" s="33">
        <f t="shared" si="16"/>
        <v>0</v>
      </c>
      <c r="T112" s="33">
        <f t="shared" si="21"/>
        <v>0</v>
      </c>
      <c r="U112" s="33">
        <f t="shared" si="17"/>
        <v>0</v>
      </c>
      <c r="V112" s="33">
        <f t="shared" si="18"/>
        <v>0</v>
      </c>
      <c r="W112" s="33">
        <f t="shared" si="19"/>
        <v>0</v>
      </c>
      <c r="X112" s="33">
        <f>IFERROR(VLOOKUP(C112,'Adj to Match Apport'!$C:$F,4,FALSE),0)</f>
        <v>0</v>
      </c>
      <c r="Y112" s="33">
        <f t="shared" si="22"/>
        <v>0</v>
      </c>
      <c r="Z112" s="184">
        <f>VLOOKUP(C112, '2023-24 School Level AAFTE'!$C$4:$C$2454, 1, 0)</f>
        <v>3631</v>
      </c>
    </row>
    <row r="113" spans="1:26" s="18" customFormat="1" x14ac:dyDescent="0.25">
      <c r="A113" s="136" t="s">
        <v>91</v>
      </c>
      <c r="B113" s="166" t="s">
        <v>90</v>
      </c>
      <c r="C113" s="167">
        <v>3168</v>
      </c>
      <c r="D113" s="166" t="s">
        <v>99</v>
      </c>
      <c r="E113" s="146" t="str">
        <f>VLOOKUP($C113,'2023-24 School Level AAFTE'!$C:$N,9,FALSE)</f>
        <v>No</v>
      </c>
      <c r="F113" s="94" t="str">
        <f>IFERROR(VLOOKUP(C113,'2023-24 School Level AAFTE'!$C:$N,11,FALSE),"")</f>
        <v>No</v>
      </c>
      <c r="G113" s="20">
        <f>IFERROR(VLOOKUP(C113,'2023-24 School Level AAFTE'!$C:$N,8,FALSE),0)</f>
        <v>348.2</v>
      </c>
      <c r="H113" s="99">
        <f>VLOOKUP($A113,'District Data'!$A:$F,3,FALSE)</f>
        <v>1.18</v>
      </c>
      <c r="I113" s="99">
        <f>VLOOKUP($A113,'District Data'!$A:$F,4,FALSE)</f>
        <v>1.18</v>
      </c>
      <c r="J113" s="100">
        <f t="shared" si="12"/>
        <v>0</v>
      </c>
      <c r="K113" s="101">
        <f t="shared" si="13"/>
        <v>0</v>
      </c>
      <c r="L113" s="102">
        <f>'District Data'!E$2</f>
        <v>72728</v>
      </c>
      <c r="M113" s="102">
        <f>'District Data'!F$2</f>
        <v>78209</v>
      </c>
      <c r="N113" s="33">
        <f t="shared" si="14"/>
        <v>0</v>
      </c>
      <c r="O113" s="33">
        <f t="shared" si="15"/>
        <v>0</v>
      </c>
      <c r="P113" s="33">
        <f t="shared" si="20"/>
        <v>14418.72</v>
      </c>
      <c r="Q113" s="103">
        <v>0.18149999999999999</v>
      </c>
      <c r="R113" s="103">
        <v>0.17510000000000001</v>
      </c>
      <c r="S113" s="33">
        <f t="shared" si="16"/>
        <v>0</v>
      </c>
      <c r="T113" s="33">
        <f t="shared" si="21"/>
        <v>0</v>
      </c>
      <c r="U113" s="33">
        <f t="shared" si="17"/>
        <v>0</v>
      </c>
      <c r="V113" s="33">
        <f t="shared" si="18"/>
        <v>0</v>
      </c>
      <c r="W113" s="33">
        <f t="shared" si="19"/>
        <v>0</v>
      </c>
      <c r="X113" s="33">
        <f>IFERROR(VLOOKUP(C113,'Adj to Match Apport'!$C:$F,4,FALSE),0)</f>
        <v>0</v>
      </c>
      <c r="Y113" s="33">
        <f t="shared" si="22"/>
        <v>0</v>
      </c>
      <c r="Z113" s="184">
        <f>VLOOKUP(C113, '2023-24 School Level AAFTE'!$C$4:$C$2454, 1, 0)</f>
        <v>3168</v>
      </c>
    </row>
    <row r="114" spans="1:26" s="18" customFormat="1" x14ac:dyDescent="0.25">
      <c r="A114" s="136" t="s">
        <v>91</v>
      </c>
      <c r="B114" s="166" t="s">
        <v>90</v>
      </c>
      <c r="C114" s="167">
        <v>3224</v>
      </c>
      <c r="D114" s="166" t="s">
        <v>100</v>
      </c>
      <c r="E114" s="146" t="str">
        <f>VLOOKUP($C114,'2023-24 School Level AAFTE'!$C:$N,9,FALSE)</f>
        <v>No</v>
      </c>
      <c r="F114" s="94" t="str">
        <f>IFERROR(VLOOKUP(C114,'2023-24 School Level AAFTE'!$C:$N,11,FALSE),"")</f>
        <v>No</v>
      </c>
      <c r="G114" s="20">
        <f>IFERROR(VLOOKUP(C114,'2023-24 School Level AAFTE'!$C:$N,8,FALSE),0)</f>
        <v>447.6</v>
      </c>
      <c r="H114" s="99">
        <f>VLOOKUP($A114,'District Data'!$A:$F,3,FALSE)</f>
        <v>1.18</v>
      </c>
      <c r="I114" s="99">
        <f>VLOOKUP($A114,'District Data'!$A:$F,4,FALSE)</f>
        <v>1.18</v>
      </c>
      <c r="J114" s="100">
        <f t="shared" si="12"/>
        <v>0</v>
      </c>
      <c r="K114" s="101">
        <f t="shared" si="13"/>
        <v>0</v>
      </c>
      <c r="L114" s="102">
        <f>'District Data'!E$2</f>
        <v>72728</v>
      </c>
      <c r="M114" s="102">
        <f>'District Data'!F$2</f>
        <v>78209</v>
      </c>
      <c r="N114" s="33">
        <f t="shared" si="14"/>
        <v>0</v>
      </c>
      <c r="O114" s="33">
        <f t="shared" si="15"/>
        <v>0</v>
      </c>
      <c r="P114" s="33">
        <f t="shared" si="20"/>
        <v>14418.72</v>
      </c>
      <c r="Q114" s="103">
        <v>0.18149999999999999</v>
      </c>
      <c r="R114" s="103">
        <v>0.17510000000000001</v>
      </c>
      <c r="S114" s="33">
        <f t="shared" si="16"/>
        <v>0</v>
      </c>
      <c r="T114" s="33">
        <f t="shared" si="21"/>
        <v>0</v>
      </c>
      <c r="U114" s="33">
        <f t="shared" si="17"/>
        <v>0</v>
      </c>
      <c r="V114" s="33">
        <f t="shared" si="18"/>
        <v>0</v>
      </c>
      <c r="W114" s="33">
        <f t="shared" si="19"/>
        <v>0</v>
      </c>
      <c r="X114" s="33">
        <f>IFERROR(VLOOKUP(C114,'Adj to Match Apport'!$C:$F,4,FALSE),0)</f>
        <v>0</v>
      </c>
      <c r="Y114" s="33">
        <f t="shared" si="22"/>
        <v>0</v>
      </c>
      <c r="Z114" s="184">
        <f>VLOOKUP(C114, '2023-24 School Level AAFTE'!$C$4:$C$2454, 1, 0)</f>
        <v>3224</v>
      </c>
    </row>
    <row r="115" spans="1:26" s="18" customFormat="1" x14ac:dyDescent="0.25">
      <c r="A115" s="136" t="s">
        <v>91</v>
      </c>
      <c r="B115" s="166" t="s">
        <v>90</v>
      </c>
      <c r="C115" s="167">
        <v>3282</v>
      </c>
      <c r="D115" s="166" t="s">
        <v>102</v>
      </c>
      <c r="E115" s="146" t="str">
        <f>VLOOKUP($C115,'2023-24 School Level AAFTE'!$C:$N,9,FALSE)</f>
        <v>No</v>
      </c>
      <c r="F115" s="94" t="str">
        <f>IFERROR(VLOOKUP(C115,'2023-24 School Level AAFTE'!$C:$N,11,FALSE),"")</f>
        <v>No</v>
      </c>
      <c r="G115" s="20">
        <f>IFERROR(VLOOKUP(C115,'2023-24 School Level AAFTE'!$C:$N,8,FALSE),0)</f>
        <v>1317.9099999999999</v>
      </c>
      <c r="H115" s="99">
        <f>VLOOKUP($A115,'District Data'!$A:$F,3,FALSE)</f>
        <v>1.18</v>
      </c>
      <c r="I115" s="99">
        <f>VLOOKUP($A115,'District Data'!$A:$F,4,FALSE)</f>
        <v>1.18</v>
      </c>
      <c r="J115" s="100">
        <f t="shared" si="12"/>
        <v>0</v>
      </c>
      <c r="K115" s="101">
        <f t="shared" si="13"/>
        <v>0</v>
      </c>
      <c r="L115" s="102">
        <f>'District Data'!E$2</f>
        <v>72728</v>
      </c>
      <c r="M115" s="102">
        <f>'District Data'!F$2</f>
        <v>78209</v>
      </c>
      <c r="N115" s="33">
        <f t="shared" si="14"/>
        <v>0</v>
      </c>
      <c r="O115" s="33">
        <f t="shared" si="15"/>
        <v>0</v>
      </c>
      <c r="P115" s="33">
        <f t="shared" si="20"/>
        <v>14418.72</v>
      </c>
      <c r="Q115" s="103">
        <v>0.18149999999999999</v>
      </c>
      <c r="R115" s="103">
        <v>0.17510000000000001</v>
      </c>
      <c r="S115" s="33">
        <f t="shared" si="16"/>
        <v>0</v>
      </c>
      <c r="T115" s="33">
        <f t="shared" si="21"/>
        <v>0</v>
      </c>
      <c r="U115" s="33">
        <f t="shared" si="17"/>
        <v>0</v>
      </c>
      <c r="V115" s="33">
        <f t="shared" si="18"/>
        <v>0</v>
      </c>
      <c r="W115" s="33">
        <f t="shared" si="19"/>
        <v>0</v>
      </c>
      <c r="X115" s="33">
        <f>IFERROR(VLOOKUP(C115,'Adj to Match Apport'!$C:$F,4,FALSE),0)</f>
        <v>0</v>
      </c>
      <c r="Y115" s="33">
        <f t="shared" si="22"/>
        <v>0</v>
      </c>
      <c r="Z115" s="184">
        <f>VLOOKUP(C115, '2023-24 School Level AAFTE'!$C$4:$C$2454, 1, 0)</f>
        <v>3282</v>
      </c>
    </row>
    <row r="116" spans="1:26" s="18" customFormat="1" x14ac:dyDescent="0.25">
      <c r="A116" s="136" t="s">
        <v>91</v>
      </c>
      <c r="B116" s="166" t="s">
        <v>90</v>
      </c>
      <c r="C116" s="167">
        <v>3339</v>
      </c>
      <c r="D116" s="166" t="s">
        <v>105</v>
      </c>
      <c r="E116" s="146" t="str">
        <f>VLOOKUP($C116,'2023-24 School Level AAFTE'!$C:$N,9,FALSE)</f>
        <v>Yes</v>
      </c>
      <c r="F116" s="94" t="str">
        <f>IFERROR(VLOOKUP(C116,'2023-24 School Level AAFTE'!$C:$N,11,FALSE),"")</f>
        <v>Yes</v>
      </c>
      <c r="G116" s="20">
        <f>IFERROR(VLOOKUP(C116,'2023-24 School Level AAFTE'!$C:$N,8,FALSE),0)</f>
        <v>355.67</v>
      </c>
      <c r="H116" s="99">
        <f>VLOOKUP($A116,'District Data'!$A:$F,3,FALSE)</f>
        <v>1.18</v>
      </c>
      <c r="I116" s="99">
        <f>VLOOKUP($A116,'District Data'!$A:$F,4,FALSE)</f>
        <v>1.18</v>
      </c>
      <c r="J116" s="100">
        <f t="shared" si="12"/>
        <v>355.67</v>
      </c>
      <c r="K116" s="101">
        <f t="shared" si="13"/>
        <v>1.0429999999999999</v>
      </c>
      <c r="L116" s="102">
        <f>'District Data'!E$2</f>
        <v>72728</v>
      </c>
      <c r="M116" s="102">
        <f>'District Data'!F$2</f>
        <v>78209</v>
      </c>
      <c r="N116" s="33">
        <f t="shared" si="14"/>
        <v>89509.26</v>
      </c>
      <c r="O116" s="33">
        <f t="shared" si="15"/>
        <v>6745.68</v>
      </c>
      <c r="P116" s="33">
        <f t="shared" si="20"/>
        <v>14418.72</v>
      </c>
      <c r="Q116" s="103">
        <v>0.18149999999999999</v>
      </c>
      <c r="R116" s="103">
        <v>0.17510000000000001</v>
      </c>
      <c r="S116" s="33">
        <f t="shared" si="16"/>
        <v>32465.82</v>
      </c>
      <c r="T116" s="33">
        <f t="shared" si="21"/>
        <v>1604.25</v>
      </c>
      <c r="U116" s="33">
        <f t="shared" si="17"/>
        <v>280.89999999999998</v>
      </c>
      <c r="V116" s="33">
        <f t="shared" si="18"/>
        <v>1885.15</v>
      </c>
      <c r="W116" s="33">
        <f t="shared" si="19"/>
        <v>130605.90999999997</v>
      </c>
      <c r="X116" s="33" t="str">
        <f>IFERROR(VLOOKUP(C116,'Adj to Match Apport'!$C:$F,4,FALSE),0)</f>
        <v/>
      </c>
      <c r="Y116" s="33">
        <f t="shared" si="22"/>
        <v>130605.90999999997</v>
      </c>
      <c r="Z116" s="184">
        <f>VLOOKUP(C116, '2023-24 School Level AAFTE'!$C$4:$C$2454, 1, 0)</f>
        <v>3339</v>
      </c>
    </row>
    <row r="117" spans="1:26" s="18" customFormat="1" x14ac:dyDescent="0.25">
      <c r="A117" s="136" t="s">
        <v>91</v>
      </c>
      <c r="B117" s="166" t="s">
        <v>90</v>
      </c>
      <c r="C117" s="167">
        <v>3789</v>
      </c>
      <c r="D117" s="166" t="s">
        <v>116</v>
      </c>
      <c r="E117" s="146" t="str">
        <f>VLOOKUP($C117,'2023-24 School Level AAFTE'!$C:$N,9,FALSE)</f>
        <v>No</v>
      </c>
      <c r="F117" s="94" t="str">
        <f>IFERROR(VLOOKUP(C117,'2023-24 School Level AAFTE'!$C:$N,11,FALSE),"")</f>
        <v>No</v>
      </c>
      <c r="G117" s="20">
        <f>IFERROR(VLOOKUP(C117,'2023-24 School Level AAFTE'!$C:$N,8,FALSE),0)</f>
        <v>730</v>
      </c>
      <c r="H117" s="99">
        <f>VLOOKUP($A117,'District Data'!$A:$F,3,FALSE)</f>
        <v>1.18</v>
      </c>
      <c r="I117" s="99">
        <f>VLOOKUP($A117,'District Data'!$A:$F,4,FALSE)</f>
        <v>1.18</v>
      </c>
      <c r="J117" s="100">
        <f t="shared" si="12"/>
        <v>0</v>
      </c>
      <c r="K117" s="101">
        <f t="shared" si="13"/>
        <v>0</v>
      </c>
      <c r="L117" s="102">
        <f>'District Data'!E$2</f>
        <v>72728</v>
      </c>
      <c r="M117" s="102">
        <f>'District Data'!F$2</f>
        <v>78209</v>
      </c>
      <c r="N117" s="33">
        <f t="shared" si="14"/>
        <v>0</v>
      </c>
      <c r="O117" s="33">
        <f t="shared" si="15"/>
        <v>0</v>
      </c>
      <c r="P117" s="33">
        <f t="shared" si="20"/>
        <v>14418.72</v>
      </c>
      <c r="Q117" s="103">
        <v>0.18149999999999999</v>
      </c>
      <c r="R117" s="103">
        <v>0.17510000000000001</v>
      </c>
      <c r="S117" s="33">
        <f t="shared" si="16"/>
        <v>0</v>
      </c>
      <c r="T117" s="33">
        <f t="shared" si="21"/>
        <v>0</v>
      </c>
      <c r="U117" s="33">
        <f t="shared" si="17"/>
        <v>0</v>
      </c>
      <c r="V117" s="33">
        <f t="shared" si="18"/>
        <v>0</v>
      </c>
      <c r="W117" s="33">
        <f t="shared" si="19"/>
        <v>0</v>
      </c>
      <c r="X117" s="33">
        <f>IFERROR(VLOOKUP(C117,'Adj to Match Apport'!$C:$F,4,FALSE),0)</f>
        <v>0</v>
      </c>
      <c r="Y117" s="33">
        <f t="shared" si="22"/>
        <v>0</v>
      </c>
      <c r="Z117" s="184">
        <f>VLOOKUP(C117, '2023-24 School Level AAFTE'!$C$4:$C$2454, 1, 0)</f>
        <v>3789</v>
      </c>
    </row>
    <row r="118" spans="1:26" s="18" customFormat="1" x14ac:dyDescent="0.25">
      <c r="A118" s="136" t="s">
        <v>91</v>
      </c>
      <c r="B118" s="166" t="s">
        <v>90</v>
      </c>
      <c r="C118" s="167">
        <v>3634</v>
      </c>
      <c r="D118" s="166" t="s">
        <v>113</v>
      </c>
      <c r="E118" s="146" t="str">
        <f>VLOOKUP($C118,'2023-24 School Level AAFTE'!$C:$N,9,FALSE)</f>
        <v>No</v>
      </c>
      <c r="F118" s="94" t="str">
        <f>IFERROR(VLOOKUP(C118,'2023-24 School Level AAFTE'!$C:$N,11,FALSE),"")</f>
        <v>No</v>
      </c>
      <c r="G118" s="20">
        <f>IFERROR(VLOOKUP(C118,'2023-24 School Level AAFTE'!$C:$N,8,FALSE),0)</f>
        <v>567.20000000000005</v>
      </c>
      <c r="H118" s="99">
        <f>VLOOKUP($A118,'District Data'!$A:$F,3,FALSE)</f>
        <v>1.18</v>
      </c>
      <c r="I118" s="99">
        <f>VLOOKUP($A118,'District Data'!$A:$F,4,FALSE)</f>
        <v>1.18</v>
      </c>
      <c r="J118" s="100">
        <f t="shared" si="12"/>
        <v>0</v>
      </c>
      <c r="K118" s="101">
        <f t="shared" si="13"/>
        <v>0</v>
      </c>
      <c r="L118" s="102">
        <f>'District Data'!E$2</f>
        <v>72728</v>
      </c>
      <c r="M118" s="102">
        <f>'District Data'!F$2</f>
        <v>78209</v>
      </c>
      <c r="N118" s="33">
        <f t="shared" si="14"/>
        <v>0</v>
      </c>
      <c r="O118" s="33">
        <f t="shared" si="15"/>
        <v>0</v>
      </c>
      <c r="P118" s="33">
        <f t="shared" si="20"/>
        <v>14418.72</v>
      </c>
      <c r="Q118" s="103">
        <v>0.18149999999999999</v>
      </c>
      <c r="R118" s="103">
        <v>0.17510000000000001</v>
      </c>
      <c r="S118" s="33">
        <f t="shared" si="16"/>
        <v>0</v>
      </c>
      <c r="T118" s="33">
        <f t="shared" si="21"/>
        <v>0</v>
      </c>
      <c r="U118" s="33">
        <f t="shared" si="17"/>
        <v>0</v>
      </c>
      <c r="V118" s="33">
        <f t="shared" si="18"/>
        <v>0</v>
      </c>
      <c r="W118" s="33">
        <f t="shared" si="19"/>
        <v>0</v>
      </c>
      <c r="X118" s="33">
        <f>IFERROR(VLOOKUP(C118,'Adj to Match Apport'!$C:$F,4,FALSE),0)</f>
        <v>0</v>
      </c>
      <c r="Y118" s="33">
        <f t="shared" si="22"/>
        <v>0</v>
      </c>
      <c r="Z118" s="184">
        <f>VLOOKUP(C118, '2023-24 School Level AAFTE'!$C$4:$C$2454, 1, 0)</f>
        <v>3634</v>
      </c>
    </row>
    <row r="119" spans="1:26" s="18" customFormat="1" x14ac:dyDescent="0.25">
      <c r="A119" s="136" t="s">
        <v>91</v>
      </c>
      <c r="B119" s="166" t="s">
        <v>90</v>
      </c>
      <c r="C119" s="167">
        <v>3100</v>
      </c>
      <c r="D119" s="166" t="s">
        <v>96</v>
      </c>
      <c r="E119" s="146" t="str">
        <f>VLOOKUP($C119,'2023-24 School Level AAFTE'!$C:$N,9,FALSE)</f>
        <v>No</v>
      </c>
      <c r="F119" s="94" t="str">
        <f>IFERROR(VLOOKUP(C119,'2023-24 School Level AAFTE'!$C:$N,11,FALSE),"")</f>
        <v>No</v>
      </c>
      <c r="G119" s="20">
        <f>IFERROR(VLOOKUP(C119,'2023-24 School Level AAFTE'!$C:$N,8,FALSE),0)</f>
        <v>501.61</v>
      </c>
      <c r="H119" s="99">
        <f>VLOOKUP($A119,'District Data'!$A:$F,3,FALSE)</f>
        <v>1.18</v>
      </c>
      <c r="I119" s="99">
        <f>VLOOKUP($A119,'District Data'!$A:$F,4,FALSE)</f>
        <v>1.18</v>
      </c>
      <c r="J119" s="100">
        <f t="shared" si="12"/>
        <v>0</v>
      </c>
      <c r="K119" s="101">
        <f t="shared" si="13"/>
        <v>0</v>
      </c>
      <c r="L119" s="102">
        <f>'District Data'!E$2</f>
        <v>72728</v>
      </c>
      <c r="M119" s="102">
        <f>'District Data'!F$2</f>
        <v>78209</v>
      </c>
      <c r="N119" s="33">
        <f t="shared" si="14"/>
        <v>0</v>
      </c>
      <c r="O119" s="33">
        <f t="shared" si="15"/>
        <v>0</v>
      </c>
      <c r="P119" s="33">
        <f t="shared" si="20"/>
        <v>14418.72</v>
      </c>
      <c r="Q119" s="103">
        <v>0.18149999999999999</v>
      </c>
      <c r="R119" s="103">
        <v>0.17510000000000001</v>
      </c>
      <c r="S119" s="33">
        <f t="shared" si="16"/>
        <v>0</v>
      </c>
      <c r="T119" s="33">
        <f t="shared" si="21"/>
        <v>0</v>
      </c>
      <c r="U119" s="33">
        <f t="shared" si="17"/>
        <v>0</v>
      </c>
      <c r="V119" s="33">
        <f t="shared" si="18"/>
        <v>0</v>
      </c>
      <c r="W119" s="33">
        <f t="shared" si="19"/>
        <v>0</v>
      </c>
      <c r="X119" s="33">
        <f>IFERROR(VLOOKUP(C119,'Adj to Match Apport'!$C:$F,4,FALSE),0)</f>
        <v>0</v>
      </c>
      <c r="Y119" s="33">
        <f t="shared" si="22"/>
        <v>0</v>
      </c>
      <c r="Z119" s="184">
        <f>VLOOKUP(C119, '2023-24 School Level AAFTE'!$C$4:$C$2454, 1, 0)</f>
        <v>3100</v>
      </c>
    </row>
    <row r="120" spans="1:26" s="18" customFormat="1" x14ac:dyDescent="0.25">
      <c r="A120" s="136" t="s">
        <v>91</v>
      </c>
      <c r="B120" s="166" t="s">
        <v>90</v>
      </c>
      <c r="C120" s="167">
        <v>3435</v>
      </c>
      <c r="D120" s="166" t="s">
        <v>106</v>
      </c>
      <c r="E120" s="146" t="str">
        <f>VLOOKUP($C120,'2023-24 School Level AAFTE'!$C:$N,9,FALSE)</f>
        <v>No</v>
      </c>
      <c r="F120" s="94" t="str">
        <f>IFERROR(VLOOKUP(C120,'2023-24 School Level AAFTE'!$C:$N,11,FALSE),"")</f>
        <v>No</v>
      </c>
      <c r="G120" s="20">
        <f>IFERROR(VLOOKUP(C120,'2023-24 School Level AAFTE'!$C:$N,8,FALSE),0)</f>
        <v>701.2</v>
      </c>
      <c r="H120" s="99">
        <f>VLOOKUP($A120,'District Data'!$A:$F,3,FALSE)</f>
        <v>1.18</v>
      </c>
      <c r="I120" s="99">
        <f>VLOOKUP($A120,'District Data'!$A:$F,4,FALSE)</f>
        <v>1.18</v>
      </c>
      <c r="J120" s="100">
        <f t="shared" si="12"/>
        <v>0</v>
      </c>
      <c r="K120" s="101">
        <f t="shared" si="13"/>
        <v>0</v>
      </c>
      <c r="L120" s="102">
        <f>'District Data'!E$2</f>
        <v>72728</v>
      </c>
      <c r="M120" s="102">
        <f>'District Data'!F$2</f>
        <v>78209</v>
      </c>
      <c r="N120" s="33">
        <f t="shared" si="14"/>
        <v>0</v>
      </c>
      <c r="O120" s="33">
        <f t="shared" si="15"/>
        <v>0</v>
      </c>
      <c r="P120" s="33">
        <f t="shared" si="20"/>
        <v>14418.72</v>
      </c>
      <c r="Q120" s="103">
        <v>0.18149999999999999</v>
      </c>
      <c r="R120" s="103">
        <v>0.17510000000000001</v>
      </c>
      <c r="S120" s="33">
        <f t="shared" si="16"/>
        <v>0</v>
      </c>
      <c r="T120" s="33">
        <f t="shared" si="21"/>
        <v>0</v>
      </c>
      <c r="U120" s="33">
        <f t="shared" si="17"/>
        <v>0</v>
      </c>
      <c r="V120" s="33">
        <f t="shared" si="18"/>
        <v>0</v>
      </c>
      <c r="W120" s="33">
        <f t="shared" si="19"/>
        <v>0</v>
      </c>
      <c r="X120" s="33">
        <f>IFERROR(VLOOKUP(C120,'Adj to Match Apport'!$C:$F,4,FALSE),0)</f>
        <v>0</v>
      </c>
      <c r="Y120" s="33">
        <f t="shared" si="22"/>
        <v>0</v>
      </c>
      <c r="Z120" s="184">
        <f>VLOOKUP(C120, '2023-24 School Level AAFTE'!$C$4:$C$2454, 1, 0)</f>
        <v>3435</v>
      </c>
    </row>
    <row r="121" spans="1:26" s="18" customFormat="1" x14ac:dyDescent="0.25">
      <c r="A121" s="136" t="s">
        <v>91</v>
      </c>
      <c r="B121" s="166" t="s">
        <v>90</v>
      </c>
      <c r="C121" s="167">
        <v>3283</v>
      </c>
      <c r="D121" s="166" t="s">
        <v>103</v>
      </c>
      <c r="E121" s="146" t="str">
        <f>VLOOKUP($C121,'2023-24 School Level AAFTE'!$C:$N,9,FALSE)</f>
        <v>No</v>
      </c>
      <c r="F121" s="94" t="str">
        <f>IFERROR(VLOOKUP(C121,'2023-24 School Level AAFTE'!$C:$N,11,FALSE),"")</f>
        <v>No</v>
      </c>
      <c r="G121" s="20">
        <f>IFERROR(VLOOKUP(C121,'2023-24 School Level AAFTE'!$C:$N,8,FALSE),0)</f>
        <v>918.06</v>
      </c>
      <c r="H121" s="99">
        <f>VLOOKUP($A121,'District Data'!$A:$F,3,FALSE)</f>
        <v>1.18</v>
      </c>
      <c r="I121" s="99">
        <f>VLOOKUP($A121,'District Data'!$A:$F,4,FALSE)</f>
        <v>1.18</v>
      </c>
      <c r="J121" s="100">
        <f t="shared" si="12"/>
        <v>0</v>
      </c>
      <c r="K121" s="101">
        <f t="shared" si="13"/>
        <v>0</v>
      </c>
      <c r="L121" s="102">
        <f>'District Data'!E$2</f>
        <v>72728</v>
      </c>
      <c r="M121" s="102">
        <f>'District Data'!F$2</f>
        <v>78209</v>
      </c>
      <c r="N121" s="33">
        <f t="shared" si="14"/>
        <v>0</v>
      </c>
      <c r="O121" s="33">
        <f t="shared" si="15"/>
        <v>0</v>
      </c>
      <c r="P121" s="33">
        <f t="shared" si="20"/>
        <v>14418.72</v>
      </c>
      <c r="Q121" s="103">
        <v>0.18149999999999999</v>
      </c>
      <c r="R121" s="103">
        <v>0.17510000000000001</v>
      </c>
      <c r="S121" s="33">
        <f t="shared" si="16"/>
        <v>0</v>
      </c>
      <c r="T121" s="33">
        <f t="shared" si="21"/>
        <v>0</v>
      </c>
      <c r="U121" s="33">
        <f t="shared" si="17"/>
        <v>0</v>
      </c>
      <c r="V121" s="33">
        <f t="shared" si="18"/>
        <v>0</v>
      </c>
      <c r="W121" s="33">
        <f t="shared" si="19"/>
        <v>0</v>
      </c>
      <c r="X121" s="33">
        <f>IFERROR(VLOOKUP(C121,'Adj to Match Apport'!$C:$F,4,FALSE),0)</f>
        <v>0</v>
      </c>
      <c r="Y121" s="33">
        <f t="shared" si="22"/>
        <v>0</v>
      </c>
      <c r="Z121" s="184">
        <f>VLOOKUP(C121, '2023-24 School Level AAFTE'!$C$4:$C$2454, 1, 0)</f>
        <v>3283</v>
      </c>
    </row>
    <row r="122" spans="1:26" s="18" customFormat="1" x14ac:dyDescent="0.25">
      <c r="A122" s="136" t="s">
        <v>91</v>
      </c>
      <c r="B122" s="166" t="s">
        <v>90</v>
      </c>
      <c r="C122" s="167">
        <v>3167</v>
      </c>
      <c r="D122" s="166" t="s">
        <v>98</v>
      </c>
      <c r="E122" s="146" t="str">
        <f>VLOOKUP($C122,'2023-24 School Level AAFTE'!$C:$N,9,FALSE)</f>
        <v>No</v>
      </c>
      <c r="F122" s="94" t="str">
        <f>IFERROR(VLOOKUP(C122,'2023-24 School Level AAFTE'!$C:$N,11,FALSE),"")</f>
        <v>No</v>
      </c>
      <c r="G122" s="20">
        <f>IFERROR(VLOOKUP(C122,'2023-24 School Level AAFTE'!$C:$N,8,FALSE),0)</f>
        <v>526.1</v>
      </c>
      <c r="H122" s="99">
        <f>VLOOKUP($A122,'District Data'!$A:$F,3,FALSE)</f>
        <v>1.18</v>
      </c>
      <c r="I122" s="99">
        <f>VLOOKUP($A122,'District Data'!$A:$F,4,FALSE)</f>
        <v>1.18</v>
      </c>
      <c r="J122" s="100">
        <f t="shared" si="12"/>
        <v>0</v>
      </c>
      <c r="K122" s="101">
        <f t="shared" si="13"/>
        <v>0</v>
      </c>
      <c r="L122" s="102">
        <f>'District Data'!E$2</f>
        <v>72728</v>
      </c>
      <c r="M122" s="102">
        <f>'District Data'!F$2</f>
        <v>78209</v>
      </c>
      <c r="N122" s="33">
        <f t="shared" si="14"/>
        <v>0</v>
      </c>
      <c r="O122" s="33">
        <f t="shared" si="15"/>
        <v>0</v>
      </c>
      <c r="P122" s="33">
        <f t="shared" si="20"/>
        <v>14418.72</v>
      </c>
      <c r="Q122" s="103">
        <v>0.18149999999999999</v>
      </c>
      <c r="R122" s="103">
        <v>0.17510000000000001</v>
      </c>
      <c r="S122" s="33">
        <f t="shared" si="16"/>
        <v>0</v>
      </c>
      <c r="T122" s="33">
        <f t="shared" si="21"/>
        <v>0</v>
      </c>
      <c r="U122" s="33">
        <f t="shared" si="17"/>
        <v>0</v>
      </c>
      <c r="V122" s="33">
        <f t="shared" si="18"/>
        <v>0</v>
      </c>
      <c r="W122" s="33">
        <f t="shared" si="19"/>
        <v>0</v>
      </c>
      <c r="X122" s="33">
        <f>IFERROR(VLOOKUP(C122,'Adj to Match Apport'!$C:$F,4,FALSE),0)</f>
        <v>0</v>
      </c>
      <c r="Y122" s="33">
        <f t="shared" si="22"/>
        <v>0</v>
      </c>
      <c r="Z122" s="184">
        <f>VLOOKUP(C122, '2023-24 School Level AAFTE'!$C$4:$C$2454, 1, 0)</f>
        <v>3167</v>
      </c>
    </row>
    <row r="123" spans="1:26" s="18" customFormat="1" x14ac:dyDescent="0.25">
      <c r="A123" s="136" t="s">
        <v>123</v>
      </c>
      <c r="B123" s="166" t="s">
        <v>122</v>
      </c>
      <c r="C123" s="167">
        <v>3200</v>
      </c>
      <c r="D123" s="166" t="s">
        <v>138</v>
      </c>
      <c r="E123" s="146" t="str">
        <f>VLOOKUP($C123,'2023-24 School Level AAFTE'!$C:$N,9,FALSE)</f>
        <v>Yes</v>
      </c>
      <c r="F123" s="94" t="str">
        <f>IFERROR(VLOOKUP(C123,'2023-24 School Level AAFTE'!$C:$N,11,FALSE),"")</f>
        <v>Yes</v>
      </c>
      <c r="G123" s="20">
        <f>IFERROR(VLOOKUP(C123,'2023-24 School Level AAFTE'!$C:$N,8,FALSE),0)</f>
        <v>277.24</v>
      </c>
      <c r="H123" s="99">
        <f>VLOOKUP($A123,'District Data'!$A:$F,3,FALSE)</f>
        <v>1.06</v>
      </c>
      <c r="I123" s="99">
        <f>VLOOKUP($A123,'District Data'!$A:$F,4,FALSE)</f>
        <v>1.06</v>
      </c>
      <c r="J123" s="100">
        <f t="shared" si="12"/>
        <v>277.24</v>
      </c>
      <c r="K123" s="101">
        <f t="shared" si="13"/>
        <v>0.81299999999999994</v>
      </c>
      <c r="L123" s="102">
        <f>'District Data'!E$2</f>
        <v>72728</v>
      </c>
      <c r="M123" s="102">
        <f>'District Data'!F$2</f>
        <v>78209</v>
      </c>
      <c r="N123" s="33">
        <f t="shared" si="14"/>
        <v>62675.54</v>
      </c>
      <c r="O123" s="33">
        <f t="shared" si="15"/>
        <v>4723.41</v>
      </c>
      <c r="P123" s="33">
        <f t="shared" si="20"/>
        <v>14418.72</v>
      </c>
      <c r="Q123" s="103">
        <v>0.18149999999999999</v>
      </c>
      <c r="R123" s="103">
        <v>0.17510000000000001</v>
      </c>
      <c r="S123" s="33">
        <f t="shared" si="16"/>
        <v>23925.1</v>
      </c>
      <c r="T123" s="33">
        <f t="shared" si="21"/>
        <v>1123.32</v>
      </c>
      <c r="U123" s="33">
        <f t="shared" si="17"/>
        <v>196.69</v>
      </c>
      <c r="V123" s="33">
        <f t="shared" si="18"/>
        <v>1320.01</v>
      </c>
      <c r="W123" s="33">
        <f t="shared" si="19"/>
        <v>92644.06</v>
      </c>
      <c r="X123" s="33" t="str">
        <f>IFERROR(VLOOKUP(C123,'Adj to Match Apport'!$C:$F,4,FALSE),0)</f>
        <v/>
      </c>
      <c r="Y123" s="33">
        <f t="shared" si="22"/>
        <v>92644.06</v>
      </c>
      <c r="Z123" s="184">
        <f>VLOOKUP(C123, '2023-24 School Level AAFTE'!$C$4:$C$2454, 1, 0)</f>
        <v>3200</v>
      </c>
    </row>
    <row r="124" spans="1:26" s="18" customFormat="1" x14ac:dyDescent="0.25">
      <c r="A124" s="136" t="s">
        <v>123</v>
      </c>
      <c r="B124" s="166" t="s">
        <v>122</v>
      </c>
      <c r="C124" s="167">
        <v>5366</v>
      </c>
      <c r="D124" s="166" t="s">
        <v>148</v>
      </c>
      <c r="E124" s="146" t="str">
        <f>VLOOKUP($C124,'2023-24 School Level AAFTE'!$C:$N,9,FALSE)</f>
        <v>No</v>
      </c>
      <c r="F124" s="94" t="str">
        <f>IFERROR(VLOOKUP(C124,'2023-24 School Level AAFTE'!$C:$N,11,FALSE),"")</f>
        <v>No</v>
      </c>
      <c r="G124" s="20">
        <f>IFERROR(VLOOKUP(C124,'2023-24 School Level AAFTE'!$C:$N,8,FALSE),0)</f>
        <v>273.14999999999998</v>
      </c>
      <c r="H124" s="99">
        <f>VLOOKUP($A124,'District Data'!$A:$F,3,FALSE)</f>
        <v>1.06</v>
      </c>
      <c r="I124" s="99">
        <f>VLOOKUP($A124,'District Data'!$A:$F,4,FALSE)</f>
        <v>1.06</v>
      </c>
      <c r="J124" s="100">
        <f t="shared" si="12"/>
        <v>0</v>
      </c>
      <c r="K124" s="101">
        <f t="shared" si="13"/>
        <v>0</v>
      </c>
      <c r="L124" s="102">
        <f>'District Data'!E$2</f>
        <v>72728</v>
      </c>
      <c r="M124" s="102">
        <f>'District Data'!F$2</f>
        <v>78209</v>
      </c>
      <c r="N124" s="33">
        <f t="shared" si="14"/>
        <v>0</v>
      </c>
      <c r="O124" s="33">
        <f t="shared" si="15"/>
        <v>0</v>
      </c>
      <c r="P124" s="33">
        <f t="shared" si="20"/>
        <v>14418.72</v>
      </c>
      <c r="Q124" s="103">
        <v>0.18149999999999999</v>
      </c>
      <c r="R124" s="103">
        <v>0.17510000000000001</v>
      </c>
      <c r="S124" s="33">
        <f t="shared" si="16"/>
        <v>0</v>
      </c>
      <c r="T124" s="33">
        <f t="shared" si="21"/>
        <v>0</v>
      </c>
      <c r="U124" s="33">
        <f t="shared" si="17"/>
        <v>0</v>
      </c>
      <c r="V124" s="33">
        <f t="shared" si="18"/>
        <v>0</v>
      </c>
      <c r="W124" s="33">
        <f t="shared" si="19"/>
        <v>0</v>
      </c>
      <c r="X124" s="33">
        <f>IFERROR(VLOOKUP(C124,'Adj to Match Apport'!$C:$F,4,FALSE),0)</f>
        <v>0</v>
      </c>
      <c r="Y124" s="33">
        <f t="shared" si="22"/>
        <v>0</v>
      </c>
      <c r="Z124" s="184">
        <f>VLOOKUP(C124, '2023-24 School Level AAFTE'!$C$4:$C$2454, 1, 0)</f>
        <v>5366</v>
      </c>
    </row>
    <row r="125" spans="1:26" s="18" customFormat="1" x14ac:dyDescent="0.25">
      <c r="A125" s="136" t="s">
        <v>123</v>
      </c>
      <c r="B125" s="166" t="s">
        <v>122</v>
      </c>
      <c r="C125" s="167">
        <v>2553</v>
      </c>
      <c r="D125" s="166" t="s">
        <v>135</v>
      </c>
      <c r="E125" s="146" t="str">
        <f>VLOOKUP($C125,'2023-24 School Level AAFTE'!$C:$N,9,FALSE)</f>
        <v>No</v>
      </c>
      <c r="F125" s="94" t="str">
        <f>IFERROR(VLOOKUP(C125,'2023-24 School Level AAFTE'!$C:$N,11,FALSE),"")</f>
        <v>No</v>
      </c>
      <c r="G125" s="20">
        <f>IFERROR(VLOOKUP(C125,'2023-24 School Level AAFTE'!$C:$N,8,FALSE),0)</f>
        <v>1097.43</v>
      </c>
      <c r="H125" s="99">
        <f>VLOOKUP($A125,'District Data'!$A:$F,3,FALSE)</f>
        <v>1.06</v>
      </c>
      <c r="I125" s="99">
        <f>VLOOKUP($A125,'District Data'!$A:$F,4,FALSE)</f>
        <v>1.06</v>
      </c>
      <c r="J125" s="100">
        <f t="shared" si="12"/>
        <v>0</v>
      </c>
      <c r="K125" s="101">
        <f t="shared" si="13"/>
        <v>0</v>
      </c>
      <c r="L125" s="102">
        <f>'District Data'!E$2</f>
        <v>72728</v>
      </c>
      <c r="M125" s="102">
        <f>'District Data'!F$2</f>
        <v>78209</v>
      </c>
      <c r="N125" s="33">
        <f t="shared" si="14"/>
        <v>0</v>
      </c>
      <c r="O125" s="33">
        <f t="shared" si="15"/>
        <v>0</v>
      </c>
      <c r="P125" s="33">
        <f t="shared" si="20"/>
        <v>14418.72</v>
      </c>
      <c r="Q125" s="103">
        <v>0.18149999999999999</v>
      </c>
      <c r="R125" s="103">
        <v>0.17510000000000001</v>
      </c>
      <c r="S125" s="33">
        <f t="shared" si="16"/>
        <v>0</v>
      </c>
      <c r="T125" s="33">
        <f t="shared" si="21"/>
        <v>0</v>
      </c>
      <c r="U125" s="33">
        <f t="shared" si="17"/>
        <v>0</v>
      </c>
      <c r="V125" s="33">
        <f t="shared" si="18"/>
        <v>0</v>
      </c>
      <c r="W125" s="33">
        <f t="shared" si="19"/>
        <v>0</v>
      </c>
      <c r="X125" s="33">
        <f>IFERROR(VLOOKUP(C125,'Adj to Match Apport'!$C:$F,4,FALSE),0)</f>
        <v>0</v>
      </c>
      <c r="Y125" s="33">
        <f t="shared" si="22"/>
        <v>0</v>
      </c>
      <c r="Z125" s="184">
        <f>VLOOKUP(C125, '2023-24 School Level AAFTE'!$C$4:$C$2454, 1, 0)</f>
        <v>2553</v>
      </c>
    </row>
    <row r="126" spans="1:26" s="18" customFormat="1" x14ac:dyDescent="0.25">
      <c r="A126" s="136" t="s">
        <v>123</v>
      </c>
      <c r="B126" s="166" t="s">
        <v>122</v>
      </c>
      <c r="C126" s="167">
        <v>5340</v>
      </c>
      <c r="D126" s="166" t="s">
        <v>147</v>
      </c>
      <c r="E126" s="146" t="str">
        <f>VLOOKUP($C126,'2023-24 School Level AAFTE'!$C:$N,9,FALSE)</f>
        <v>Yes</v>
      </c>
      <c r="F126" s="94" t="str">
        <f>IFERROR(VLOOKUP(C126,'2023-24 School Level AAFTE'!$C:$N,11,FALSE),"")</f>
        <v>Yes</v>
      </c>
      <c r="G126" s="20">
        <f>IFERROR(VLOOKUP(C126,'2023-24 School Level AAFTE'!$C:$N,8,FALSE),0)</f>
        <v>104.63</v>
      </c>
      <c r="H126" s="99">
        <f>VLOOKUP($A126,'District Data'!$A:$F,3,FALSE)</f>
        <v>1.06</v>
      </c>
      <c r="I126" s="99">
        <f>VLOOKUP($A126,'District Data'!$A:$F,4,FALSE)</f>
        <v>1.06</v>
      </c>
      <c r="J126" s="100">
        <f t="shared" si="12"/>
        <v>104.63</v>
      </c>
      <c r="K126" s="101">
        <f t="shared" si="13"/>
        <v>0.307</v>
      </c>
      <c r="L126" s="102">
        <f>'District Data'!E$2</f>
        <v>72728</v>
      </c>
      <c r="M126" s="102">
        <f>'District Data'!F$2</f>
        <v>78209</v>
      </c>
      <c r="N126" s="33">
        <f t="shared" si="14"/>
        <v>23667.15</v>
      </c>
      <c r="O126" s="33">
        <f t="shared" si="15"/>
        <v>1783.62</v>
      </c>
      <c r="P126" s="33">
        <f t="shared" si="20"/>
        <v>14418.72</v>
      </c>
      <c r="Q126" s="103">
        <v>0.18149999999999999</v>
      </c>
      <c r="R126" s="103">
        <v>0.17510000000000001</v>
      </c>
      <c r="S126" s="33">
        <f t="shared" si="16"/>
        <v>9034.4500000000007</v>
      </c>
      <c r="T126" s="33">
        <f t="shared" si="21"/>
        <v>424.18</v>
      </c>
      <c r="U126" s="33">
        <f t="shared" si="17"/>
        <v>74.27</v>
      </c>
      <c r="V126" s="33">
        <f t="shared" si="18"/>
        <v>498.45</v>
      </c>
      <c r="W126" s="33">
        <f t="shared" si="19"/>
        <v>34983.67</v>
      </c>
      <c r="X126" s="33" t="str">
        <f>IFERROR(VLOOKUP(C126,'Adj to Match Apport'!$C:$F,4,FALSE),0)</f>
        <v/>
      </c>
      <c r="Y126" s="33">
        <f t="shared" si="22"/>
        <v>34983.67</v>
      </c>
      <c r="Z126" s="184">
        <f>VLOOKUP(C126, '2023-24 School Level AAFTE'!$C$4:$C$2454, 1, 0)</f>
        <v>5340</v>
      </c>
    </row>
    <row r="127" spans="1:26" s="18" customFormat="1" x14ac:dyDescent="0.25">
      <c r="A127" s="136" t="s">
        <v>123</v>
      </c>
      <c r="B127" s="166" t="s">
        <v>122</v>
      </c>
      <c r="C127" s="167">
        <v>2431</v>
      </c>
      <c r="D127" s="166" t="s">
        <v>134</v>
      </c>
      <c r="E127" s="146" t="str">
        <f>VLOOKUP($C127,'2023-24 School Level AAFTE'!$C:$N,9,FALSE)</f>
        <v>Yes</v>
      </c>
      <c r="F127" s="94" t="str">
        <f>IFERROR(VLOOKUP(C127,'2023-24 School Level AAFTE'!$C:$N,11,FALSE),"")</f>
        <v>Yes</v>
      </c>
      <c r="G127" s="20">
        <f>IFERROR(VLOOKUP(C127,'2023-24 School Level AAFTE'!$C:$N,8,FALSE),0)</f>
        <v>358.7</v>
      </c>
      <c r="H127" s="99">
        <f>VLOOKUP($A127,'District Data'!$A:$F,3,FALSE)</f>
        <v>1.06</v>
      </c>
      <c r="I127" s="99">
        <f>VLOOKUP($A127,'District Data'!$A:$F,4,FALSE)</f>
        <v>1.06</v>
      </c>
      <c r="J127" s="100">
        <f t="shared" si="12"/>
        <v>358.7</v>
      </c>
      <c r="K127" s="101">
        <f t="shared" si="13"/>
        <v>1.052</v>
      </c>
      <c r="L127" s="102">
        <f>'District Data'!E$2</f>
        <v>72728</v>
      </c>
      <c r="M127" s="102">
        <f>'District Data'!F$2</f>
        <v>78209</v>
      </c>
      <c r="N127" s="33">
        <f t="shared" si="14"/>
        <v>81100.45</v>
      </c>
      <c r="O127" s="33">
        <f t="shared" si="15"/>
        <v>6111.97</v>
      </c>
      <c r="P127" s="33">
        <f t="shared" si="20"/>
        <v>14418.72</v>
      </c>
      <c r="Q127" s="103">
        <v>0.18149999999999999</v>
      </c>
      <c r="R127" s="103">
        <v>0.17510000000000001</v>
      </c>
      <c r="S127" s="33">
        <f t="shared" si="16"/>
        <v>30958.43</v>
      </c>
      <c r="T127" s="33">
        <f t="shared" si="21"/>
        <v>1453.54</v>
      </c>
      <c r="U127" s="33">
        <f t="shared" si="17"/>
        <v>254.51</v>
      </c>
      <c r="V127" s="33">
        <f t="shared" si="18"/>
        <v>1708.05</v>
      </c>
      <c r="W127" s="33">
        <f t="shared" si="19"/>
        <v>119878.90000000001</v>
      </c>
      <c r="X127" s="33" t="str">
        <f>IFERROR(VLOOKUP(C127,'Adj to Match Apport'!$C:$F,4,FALSE),0)</f>
        <v/>
      </c>
      <c r="Y127" s="33">
        <f t="shared" si="22"/>
        <v>119878.90000000001</v>
      </c>
      <c r="Z127" s="184">
        <f>VLOOKUP(C127, '2023-24 School Level AAFTE'!$C$4:$C$2454, 1, 0)</f>
        <v>2431</v>
      </c>
    </row>
    <row r="128" spans="1:26" s="18" customFormat="1" x14ac:dyDescent="0.25">
      <c r="A128" s="136" t="s">
        <v>123</v>
      </c>
      <c r="B128" s="166" t="s">
        <v>122</v>
      </c>
      <c r="C128" s="167">
        <v>2817</v>
      </c>
      <c r="D128" s="166" t="s">
        <v>136</v>
      </c>
      <c r="E128" s="146" t="str">
        <f>VLOOKUP($C128,'2023-24 School Level AAFTE'!$C:$N,9,FALSE)</f>
        <v>No</v>
      </c>
      <c r="F128" s="94" t="str">
        <f>IFERROR(VLOOKUP(C128,'2023-24 School Level AAFTE'!$C:$N,11,FALSE),"")</f>
        <v>No</v>
      </c>
      <c r="G128" s="20">
        <f>IFERROR(VLOOKUP(C128,'2023-24 School Level AAFTE'!$C:$N,8,FALSE),0)</f>
        <v>344.33000000000004</v>
      </c>
      <c r="H128" s="99">
        <f>VLOOKUP($A128,'District Data'!$A:$F,3,FALSE)</f>
        <v>1.06</v>
      </c>
      <c r="I128" s="99">
        <f>VLOOKUP($A128,'District Data'!$A:$F,4,FALSE)</f>
        <v>1.06</v>
      </c>
      <c r="J128" s="100">
        <f t="shared" si="12"/>
        <v>0</v>
      </c>
      <c r="K128" s="101">
        <f t="shared" si="13"/>
        <v>0</v>
      </c>
      <c r="L128" s="102">
        <f>'District Data'!E$2</f>
        <v>72728</v>
      </c>
      <c r="M128" s="102">
        <f>'District Data'!F$2</f>
        <v>78209</v>
      </c>
      <c r="N128" s="33">
        <f t="shared" si="14"/>
        <v>0</v>
      </c>
      <c r="O128" s="33">
        <f t="shared" si="15"/>
        <v>0</v>
      </c>
      <c r="P128" s="33">
        <f t="shared" si="20"/>
        <v>14418.72</v>
      </c>
      <c r="Q128" s="103">
        <v>0.18149999999999999</v>
      </c>
      <c r="R128" s="103">
        <v>0.17510000000000001</v>
      </c>
      <c r="S128" s="33">
        <f t="shared" si="16"/>
        <v>0</v>
      </c>
      <c r="T128" s="33">
        <f t="shared" si="21"/>
        <v>0</v>
      </c>
      <c r="U128" s="33">
        <f t="shared" si="17"/>
        <v>0</v>
      </c>
      <c r="V128" s="33">
        <f t="shared" si="18"/>
        <v>0</v>
      </c>
      <c r="W128" s="33">
        <f t="shared" si="19"/>
        <v>0</v>
      </c>
      <c r="X128" s="33">
        <f>IFERROR(VLOOKUP(C128,'Adj to Match Apport'!$C:$F,4,FALSE),0)</f>
        <v>0</v>
      </c>
      <c r="Y128" s="33">
        <f t="shared" si="22"/>
        <v>0</v>
      </c>
      <c r="Z128" s="184">
        <f>VLOOKUP(C128, '2023-24 School Level AAFTE'!$C$4:$C$2454, 1, 0)</f>
        <v>2817</v>
      </c>
    </row>
    <row r="129" spans="1:26" s="18" customFormat="1" x14ac:dyDescent="0.25">
      <c r="A129" s="136" t="s">
        <v>123</v>
      </c>
      <c r="B129" s="166" t="s">
        <v>122</v>
      </c>
      <c r="C129" s="167">
        <v>2365</v>
      </c>
      <c r="D129" s="166" t="s">
        <v>132</v>
      </c>
      <c r="E129" s="146" t="str">
        <f>VLOOKUP($C129,'2023-24 School Level AAFTE'!$C:$N,9,FALSE)</f>
        <v>No</v>
      </c>
      <c r="F129" s="94" t="str">
        <f>IFERROR(VLOOKUP(C129,'2023-24 School Level AAFTE'!$C:$N,11,FALSE),"")</f>
        <v>No</v>
      </c>
      <c r="G129" s="20">
        <f>IFERROR(VLOOKUP(C129,'2023-24 School Level AAFTE'!$C:$N,8,FALSE),0)</f>
        <v>212.73</v>
      </c>
      <c r="H129" s="99">
        <f>VLOOKUP($A129,'District Data'!$A:$F,3,FALSE)</f>
        <v>1.06</v>
      </c>
      <c r="I129" s="99">
        <f>VLOOKUP($A129,'District Data'!$A:$F,4,FALSE)</f>
        <v>1.06</v>
      </c>
      <c r="J129" s="100">
        <f t="shared" si="12"/>
        <v>0</v>
      </c>
      <c r="K129" s="101">
        <f t="shared" si="13"/>
        <v>0</v>
      </c>
      <c r="L129" s="102">
        <f>'District Data'!E$2</f>
        <v>72728</v>
      </c>
      <c r="M129" s="102">
        <f>'District Data'!F$2</f>
        <v>78209</v>
      </c>
      <c r="N129" s="33">
        <f t="shared" si="14"/>
        <v>0</v>
      </c>
      <c r="O129" s="33">
        <f t="shared" si="15"/>
        <v>0</v>
      </c>
      <c r="P129" s="33">
        <f t="shared" si="20"/>
        <v>14418.72</v>
      </c>
      <c r="Q129" s="103">
        <v>0.18149999999999999</v>
      </c>
      <c r="R129" s="103">
        <v>0.17510000000000001</v>
      </c>
      <c r="S129" s="33">
        <f t="shared" si="16"/>
        <v>0</v>
      </c>
      <c r="T129" s="33">
        <f t="shared" si="21"/>
        <v>0</v>
      </c>
      <c r="U129" s="33">
        <f t="shared" si="17"/>
        <v>0</v>
      </c>
      <c r="V129" s="33">
        <f t="shared" si="18"/>
        <v>0</v>
      </c>
      <c r="W129" s="33">
        <f t="shared" si="19"/>
        <v>0</v>
      </c>
      <c r="X129" s="33">
        <f>IFERROR(VLOOKUP(C129,'Adj to Match Apport'!$C:$F,4,FALSE),0)</f>
        <v>0</v>
      </c>
      <c r="Y129" s="33">
        <f t="shared" si="22"/>
        <v>0</v>
      </c>
      <c r="Z129" s="184">
        <f>VLOOKUP(C129, '2023-24 School Level AAFTE'!$C$4:$C$2454, 1, 0)</f>
        <v>2365</v>
      </c>
    </row>
    <row r="130" spans="1:26" s="18" customFormat="1" x14ac:dyDescent="0.25">
      <c r="A130" s="136" t="s">
        <v>123</v>
      </c>
      <c r="B130" s="166" t="s">
        <v>122</v>
      </c>
      <c r="C130" s="167">
        <v>5239</v>
      </c>
      <c r="D130" s="166" t="s">
        <v>146</v>
      </c>
      <c r="E130" s="146" t="str">
        <f>VLOOKUP($C130,'2023-24 School Level AAFTE'!$C:$N,9,FALSE)</f>
        <v>Yes</v>
      </c>
      <c r="F130" s="94" t="str">
        <f>IFERROR(VLOOKUP(C130,'2023-24 School Level AAFTE'!$C:$N,11,FALSE),"")</f>
        <v>Yes</v>
      </c>
      <c r="G130" s="20">
        <f>IFERROR(VLOOKUP(C130,'2023-24 School Level AAFTE'!$C:$N,8,FALSE),0)</f>
        <v>335.78</v>
      </c>
      <c r="H130" s="99">
        <f>VLOOKUP($A130,'District Data'!$A:$F,3,FALSE)</f>
        <v>1.06</v>
      </c>
      <c r="I130" s="99">
        <f>VLOOKUP($A130,'District Data'!$A:$F,4,FALSE)</f>
        <v>1.06</v>
      </c>
      <c r="J130" s="100">
        <f t="shared" si="12"/>
        <v>335.78</v>
      </c>
      <c r="K130" s="101">
        <f t="shared" si="13"/>
        <v>0.98499999999999999</v>
      </c>
      <c r="L130" s="102">
        <f>'District Data'!E$2</f>
        <v>72728</v>
      </c>
      <c r="M130" s="102">
        <f>'District Data'!F$2</f>
        <v>78209</v>
      </c>
      <c r="N130" s="33">
        <f t="shared" si="14"/>
        <v>75935.3</v>
      </c>
      <c r="O130" s="33">
        <f t="shared" si="15"/>
        <v>5722.72</v>
      </c>
      <c r="P130" s="33">
        <f t="shared" si="20"/>
        <v>14418.72</v>
      </c>
      <c r="Q130" s="103">
        <v>0.18149999999999999</v>
      </c>
      <c r="R130" s="103">
        <v>0.17510000000000001</v>
      </c>
      <c r="S130" s="33">
        <f t="shared" si="16"/>
        <v>28986.74</v>
      </c>
      <c r="T130" s="33">
        <f t="shared" si="21"/>
        <v>1360.97</v>
      </c>
      <c r="U130" s="33">
        <f t="shared" si="17"/>
        <v>238.31</v>
      </c>
      <c r="V130" s="33">
        <f t="shared" si="18"/>
        <v>1599.28</v>
      </c>
      <c r="W130" s="33">
        <f t="shared" si="19"/>
        <v>112244.04000000001</v>
      </c>
      <c r="X130" s="33" t="str">
        <f>IFERROR(VLOOKUP(C130,'Adj to Match Apport'!$C:$F,4,FALSE),0)</f>
        <v/>
      </c>
      <c r="Y130" s="33">
        <f t="shared" si="22"/>
        <v>112244.04000000001</v>
      </c>
      <c r="Z130" s="184">
        <f>VLOOKUP(C130, '2023-24 School Level AAFTE'!$C$4:$C$2454, 1, 0)</f>
        <v>5239</v>
      </c>
    </row>
    <row r="131" spans="1:26" s="18" customFormat="1" x14ac:dyDescent="0.25">
      <c r="A131" s="136" t="s">
        <v>123</v>
      </c>
      <c r="B131" s="166" t="s">
        <v>122</v>
      </c>
      <c r="C131" s="167">
        <v>2066</v>
      </c>
      <c r="D131" s="34" t="s">
        <v>126</v>
      </c>
      <c r="E131" s="146" t="str">
        <f>VLOOKUP($C131,'2023-24 School Level AAFTE'!$C:$N,9,FALSE)</f>
        <v>No</v>
      </c>
      <c r="F131" s="94" t="str">
        <f>IFERROR(VLOOKUP(C131,'2023-24 School Level AAFTE'!$C:$N,11,FALSE),"")</f>
        <v>No</v>
      </c>
      <c r="G131" s="20">
        <f>IFERROR(VLOOKUP(C131,'2023-24 School Level AAFTE'!$C:$N,8,FALSE),0)</f>
        <v>574.37</v>
      </c>
      <c r="H131" s="99">
        <f>VLOOKUP($A131,'District Data'!$A:$F,3,FALSE)</f>
        <v>1.06</v>
      </c>
      <c r="I131" s="99">
        <f>VLOOKUP($A131,'District Data'!$A:$F,4,FALSE)</f>
        <v>1.06</v>
      </c>
      <c r="J131" s="100">
        <f t="shared" ref="J131:J194" si="23">IF(AND(F131="yes",E131= "yes"), G131,0)</f>
        <v>0</v>
      </c>
      <c r="K131" s="101">
        <f t="shared" ref="K131:K194" si="24">ROUND(((J131*1.1*36)/15)/900,3)</f>
        <v>0</v>
      </c>
      <c r="L131" s="102">
        <f>'District Data'!E$2</f>
        <v>72728</v>
      </c>
      <c r="M131" s="102">
        <f>'District Data'!F$2</f>
        <v>78209</v>
      </c>
      <c r="N131" s="33">
        <f t="shared" ref="N131:N194" si="25">ROUND(H131*L131*$K131,2)</f>
        <v>0</v>
      </c>
      <c r="O131" s="33">
        <f t="shared" ref="O131:O194" si="26">ROUND(I131*M131*$K131-N131,2)</f>
        <v>0</v>
      </c>
      <c r="P131" s="33">
        <f t="shared" si="20"/>
        <v>14418.72</v>
      </c>
      <c r="Q131" s="103">
        <v>0.18149999999999999</v>
      </c>
      <c r="R131" s="103">
        <v>0.17510000000000001</v>
      </c>
      <c r="S131" s="33">
        <f t="shared" ref="S131:S194" si="27">ROUND(N131*Q131+O131*R131+K131*P131,2)</f>
        <v>0</v>
      </c>
      <c r="T131" s="33">
        <f t="shared" si="21"/>
        <v>0</v>
      </c>
      <c r="U131" s="33">
        <f t="shared" ref="U131:U194" si="28">ROUND(T131*R131,2)</f>
        <v>0</v>
      </c>
      <c r="V131" s="33">
        <f t="shared" ref="V131:V194" si="29">SUM(T131:U131)</f>
        <v>0</v>
      </c>
      <c r="W131" s="33">
        <f t="shared" ref="W131:W194" si="30">SUM(S131,N131:O131,V131)</f>
        <v>0</v>
      </c>
      <c r="X131" s="33">
        <f>IFERROR(VLOOKUP(C131,'Adj to Match Apport'!$C:$F,4,FALSE),0)</f>
        <v>0</v>
      </c>
      <c r="Y131" s="33">
        <f t="shared" si="22"/>
        <v>0</v>
      </c>
      <c r="Z131" s="184">
        <f>VLOOKUP(C131, '2023-24 School Level AAFTE'!$C$4:$C$2454, 1, 0)</f>
        <v>2066</v>
      </c>
    </row>
    <row r="132" spans="1:26" s="18" customFormat="1" x14ac:dyDescent="0.25">
      <c r="A132" s="136" t="s">
        <v>123</v>
      </c>
      <c r="B132" s="166" t="s">
        <v>122</v>
      </c>
      <c r="C132" s="167">
        <v>2262</v>
      </c>
      <c r="D132" s="166" t="s">
        <v>131</v>
      </c>
      <c r="E132" s="146" t="str">
        <f>VLOOKUP($C132,'2023-24 School Level AAFTE'!$C:$N,9,FALSE)</f>
        <v>No</v>
      </c>
      <c r="F132" s="94" t="str">
        <f>IFERROR(VLOOKUP(C132,'2023-24 School Level AAFTE'!$C:$N,11,FALSE),"")</f>
        <v>No</v>
      </c>
      <c r="G132" s="20">
        <f>IFERROR(VLOOKUP(C132,'2023-24 School Level AAFTE'!$C:$N,8,FALSE),0)</f>
        <v>424.03</v>
      </c>
      <c r="H132" s="99">
        <f>VLOOKUP($A132,'District Data'!$A:$F,3,FALSE)</f>
        <v>1.06</v>
      </c>
      <c r="I132" s="99">
        <f>VLOOKUP($A132,'District Data'!$A:$F,4,FALSE)</f>
        <v>1.06</v>
      </c>
      <c r="J132" s="100">
        <f t="shared" si="23"/>
        <v>0</v>
      </c>
      <c r="K132" s="101">
        <f t="shared" si="24"/>
        <v>0</v>
      </c>
      <c r="L132" s="102">
        <f>'District Data'!E$2</f>
        <v>72728</v>
      </c>
      <c r="M132" s="102">
        <f>'District Data'!F$2</f>
        <v>78209</v>
      </c>
      <c r="N132" s="33">
        <f t="shared" si="25"/>
        <v>0</v>
      </c>
      <c r="O132" s="33">
        <f t="shared" si="26"/>
        <v>0</v>
      </c>
      <c r="P132" s="33">
        <f t="shared" ref="P132:P195" si="31">ROUND(1178*12*1.02,2)</f>
        <v>14418.72</v>
      </c>
      <c r="Q132" s="103">
        <v>0.18149999999999999</v>
      </c>
      <c r="R132" s="103">
        <v>0.17510000000000001</v>
      </c>
      <c r="S132" s="33">
        <f t="shared" si="27"/>
        <v>0</v>
      </c>
      <c r="T132" s="33">
        <f t="shared" ref="T132:T195" si="32">ROUND(($M132*$I132*$K132/180*3),2)</f>
        <v>0</v>
      </c>
      <c r="U132" s="33">
        <f t="shared" si="28"/>
        <v>0</v>
      </c>
      <c r="V132" s="33">
        <f t="shared" si="29"/>
        <v>0</v>
      </c>
      <c r="W132" s="33">
        <f t="shared" si="30"/>
        <v>0</v>
      </c>
      <c r="X132" s="33">
        <f>IFERROR(VLOOKUP(C132,'Adj to Match Apport'!$C:$F,4,FALSE),0)</f>
        <v>0</v>
      </c>
      <c r="Y132" s="33">
        <f t="shared" ref="Y132:Y195" si="33">SUM(X132,W132)</f>
        <v>0</v>
      </c>
      <c r="Z132" s="184">
        <f>VLOOKUP(C132, '2023-24 School Level AAFTE'!$C$4:$C$2454, 1, 0)</f>
        <v>2262</v>
      </c>
    </row>
    <row r="133" spans="1:26" s="18" customFormat="1" x14ac:dyDescent="0.25">
      <c r="A133" s="136" t="s">
        <v>123</v>
      </c>
      <c r="B133" s="166" t="s">
        <v>122</v>
      </c>
      <c r="C133" s="167">
        <v>3134</v>
      </c>
      <c r="D133" s="166" t="s">
        <v>137</v>
      </c>
      <c r="E133" s="146" t="str">
        <f>VLOOKUP($C133,'2023-24 School Level AAFTE'!$C:$N,9,FALSE)</f>
        <v>No</v>
      </c>
      <c r="F133" s="94" t="str">
        <f>IFERROR(VLOOKUP(C133,'2023-24 School Level AAFTE'!$C:$N,11,FALSE),"")</f>
        <v>No</v>
      </c>
      <c r="G133" s="20">
        <f>IFERROR(VLOOKUP(C133,'2023-24 School Level AAFTE'!$C:$N,8,FALSE),0)</f>
        <v>450.16</v>
      </c>
      <c r="H133" s="99">
        <f>VLOOKUP($A133,'District Data'!$A:$F,3,FALSE)</f>
        <v>1.06</v>
      </c>
      <c r="I133" s="99">
        <f>VLOOKUP($A133,'District Data'!$A:$F,4,FALSE)</f>
        <v>1.06</v>
      </c>
      <c r="J133" s="100">
        <f t="shared" si="23"/>
        <v>0</v>
      </c>
      <c r="K133" s="101">
        <f t="shared" si="24"/>
        <v>0</v>
      </c>
      <c r="L133" s="102">
        <f>'District Data'!E$2</f>
        <v>72728</v>
      </c>
      <c r="M133" s="102">
        <f>'District Data'!F$2</f>
        <v>78209</v>
      </c>
      <c r="N133" s="33">
        <f t="shared" si="25"/>
        <v>0</v>
      </c>
      <c r="O133" s="33">
        <f t="shared" si="26"/>
        <v>0</v>
      </c>
      <c r="P133" s="33">
        <f t="shared" si="31"/>
        <v>14418.72</v>
      </c>
      <c r="Q133" s="103">
        <v>0.18149999999999999</v>
      </c>
      <c r="R133" s="103">
        <v>0.17510000000000001</v>
      </c>
      <c r="S133" s="33">
        <f t="shared" si="27"/>
        <v>0</v>
      </c>
      <c r="T133" s="33">
        <f t="shared" si="32"/>
        <v>0</v>
      </c>
      <c r="U133" s="33">
        <f t="shared" si="28"/>
        <v>0</v>
      </c>
      <c r="V133" s="33">
        <f t="shared" si="29"/>
        <v>0</v>
      </c>
      <c r="W133" s="33">
        <f t="shared" si="30"/>
        <v>0</v>
      </c>
      <c r="X133" s="33">
        <f>IFERROR(VLOOKUP(C133,'Adj to Match Apport'!$C:$F,4,FALSE),0)</f>
        <v>0</v>
      </c>
      <c r="Y133" s="33">
        <f t="shared" si="33"/>
        <v>0</v>
      </c>
      <c r="Z133" s="184">
        <f>VLOOKUP(C133, '2023-24 School Level AAFTE'!$C$4:$C$2454, 1, 0)</f>
        <v>3134</v>
      </c>
    </row>
    <row r="134" spans="1:26" s="18" customFormat="1" x14ac:dyDescent="0.25">
      <c r="A134" s="136" t="s">
        <v>123</v>
      </c>
      <c r="B134" s="166" t="s">
        <v>122</v>
      </c>
      <c r="C134" s="167">
        <v>4442</v>
      </c>
      <c r="D134" s="166" t="s">
        <v>142</v>
      </c>
      <c r="E134" s="146" t="str">
        <f>VLOOKUP($C134,'2023-24 School Level AAFTE'!$C:$N,9,FALSE)</f>
        <v>No</v>
      </c>
      <c r="F134" s="94" t="str">
        <f>IFERROR(VLOOKUP(C134,'2023-24 School Level AAFTE'!$C:$N,11,FALSE),"")</f>
        <v>No</v>
      </c>
      <c r="G134" s="20">
        <f>IFERROR(VLOOKUP(C134,'2023-24 School Level AAFTE'!$C:$N,8,FALSE),0)</f>
        <v>589.16999999999996</v>
      </c>
      <c r="H134" s="99">
        <f>VLOOKUP($A134,'District Data'!$A:$F,3,FALSE)</f>
        <v>1.06</v>
      </c>
      <c r="I134" s="99">
        <f>VLOOKUP($A134,'District Data'!$A:$F,4,FALSE)</f>
        <v>1.06</v>
      </c>
      <c r="J134" s="100">
        <f t="shared" si="23"/>
        <v>0</v>
      </c>
      <c r="K134" s="101">
        <f t="shared" si="24"/>
        <v>0</v>
      </c>
      <c r="L134" s="102">
        <f>'District Data'!E$2</f>
        <v>72728</v>
      </c>
      <c r="M134" s="102">
        <f>'District Data'!F$2</f>
        <v>78209</v>
      </c>
      <c r="N134" s="33">
        <f t="shared" si="25"/>
        <v>0</v>
      </c>
      <c r="O134" s="33">
        <f t="shared" si="26"/>
        <v>0</v>
      </c>
      <c r="P134" s="33">
        <f t="shared" si="31"/>
        <v>14418.72</v>
      </c>
      <c r="Q134" s="103">
        <v>0.18149999999999999</v>
      </c>
      <c r="R134" s="103">
        <v>0.17510000000000001</v>
      </c>
      <c r="S134" s="33">
        <f t="shared" si="27"/>
        <v>0</v>
      </c>
      <c r="T134" s="33">
        <f t="shared" si="32"/>
        <v>0</v>
      </c>
      <c r="U134" s="33">
        <f t="shared" si="28"/>
        <v>0</v>
      </c>
      <c r="V134" s="33">
        <f t="shared" si="29"/>
        <v>0</v>
      </c>
      <c r="W134" s="33">
        <f t="shared" si="30"/>
        <v>0</v>
      </c>
      <c r="X134" s="33">
        <f>IFERROR(VLOOKUP(C134,'Adj to Match Apport'!$C:$F,4,FALSE),0)</f>
        <v>0</v>
      </c>
      <c r="Y134" s="33">
        <f t="shared" si="33"/>
        <v>0</v>
      </c>
      <c r="Z134" s="184">
        <f>VLOOKUP(C134, '2023-24 School Level AAFTE'!$C$4:$C$2454, 1, 0)</f>
        <v>4442</v>
      </c>
    </row>
    <row r="135" spans="1:26" s="18" customFormat="1" x14ac:dyDescent="0.25">
      <c r="A135" s="136" t="s">
        <v>123</v>
      </c>
      <c r="B135" s="166" t="s">
        <v>122</v>
      </c>
      <c r="C135" s="92">
        <v>2225</v>
      </c>
      <c r="D135" s="115" t="s">
        <v>2444</v>
      </c>
      <c r="E135" s="146" t="str">
        <f>VLOOKUP($C135,'2023-24 School Level AAFTE'!$C:$N,9,FALSE)</f>
        <v>No</v>
      </c>
      <c r="F135" s="94" t="str">
        <f>IFERROR(VLOOKUP(C135,'2023-24 School Level AAFTE'!$C:$N,11,FALSE),"")</f>
        <v>No</v>
      </c>
      <c r="G135" s="20">
        <f>IFERROR(VLOOKUP(C135,'2023-24 School Level AAFTE'!$C:$N,8,FALSE),0)</f>
        <v>309.58</v>
      </c>
      <c r="H135" s="99">
        <f>VLOOKUP($A135,'District Data'!$A:$F,3,FALSE)</f>
        <v>1.06</v>
      </c>
      <c r="I135" s="99">
        <f>VLOOKUP($A135,'District Data'!$A:$F,4,FALSE)</f>
        <v>1.06</v>
      </c>
      <c r="J135" s="100">
        <f t="shared" si="23"/>
        <v>0</v>
      </c>
      <c r="K135" s="101">
        <f t="shared" si="24"/>
        <v>0</v>
      </c>
      <c r="L135" s="102">
        <f>'District Data'!E$2</f>
        <v>72728</v>
      </c>
      <c r="M135" s="102">
        <f>'District Data'!F$2</f>
        <v>78209</v>
      </c>
      <c r="N135" s="33">
        <f t="shared" si="25"/>
        <v>0</v>
      </c>
      <c r="O135" s="33">
        <f t="shared" si="26"/>
        <v>0</v>
      </c>
      <c r="P135" s="33">
        <f t="shared" si="31"/>
        <v>14418.72</v>
      </c>
      <c r="Q135" s="103">
        <v>0.18149999999999999</v>
      </c>
      <c r="R135" s="103">
        <v>0.17510000000000001</v>
      </c>
      <c r="S135" s="33">
        <f t="shared" si="27"/>
        <v>0</v>
      </c>
      <c r="T135" s="33">
        <f t="shared" si="32"/>
        <v>0</v>
      </c>
      <c r="U135" s="33">
        <f t="shared" si="28"/>
        <v>0</v>
      </c>
      <c r="V135" s="33">
        <f t="shared" si="29"/>
        <v>0</v>
      </c>
      <c r="W135" s="33">
        <f t="shared" si="30"/>
        <v>0</v>
      </c>
      <c r="X135" s="33">
        <f>IFERROR(VLOOKUP(C135,'Adj to Match Apport'!$C:$F,4,FALSE),0)</f>
        <v>0</v>
      </c>
      <c r="Y135" s="33">
        <f t="shared" si="33"/>
        <v>0</v>
      </c>
      <c r="Z135" s="184">
        <f>VLOOKUP(C135, '2023-24 School Level AAFTE'!$C$4:$C$2454, 1, 0)</f>
        <v>2225</v>
      </c>
    </row>
    <row r="136" spans="1:26" s="18" customFormat="1" x14ac:dyDescent="0.25">
      <c r="A136" s="136" t="s">
        <v>123</v>
      </c>
      <c r="B136" s="166" t="s">
        <v>122</v>
      </c>
      <c r="C136" s="167">
        <v>4571</v>
      </c>
      <c r="D136" s="166" t="s">
        <v>144</v>
      </c>
      <c r="E136" s="146" t="str">
        <f>VLOOKUP($C136,'2023-24 School Level AAFTE'!$C:$N,9,FALSE)</f>
        <v>No</v>
      </c>
      <c r="F136" s="94" t="str">
        <f>IFERROR(VLOOKUP(C136,'2023-24 School Level AAFTE'!$C:$N,11,FALSE),"")</f>
        <v>No</v>
      </c>
      <c r="G136" s="20">
        <f>IFERROR(VLOOKUP(C136,'2023-24 School Level AAFTE'!$C:$N,8,FALSE),0)</f>
        <v>421.56</v>
      </c>
      <c r="H136" s="99">
        <f>VLOOKUP($A136,'District Data'!$A:$F,3,FALSE)</f>
        <v>1.06</v>
      </c>
      <c r="I136" s="99">
        <f>VLOOKUP($A136,'District Data'!$A:$F,4,FALSE)</f>
        <v>1.06</v>
      </c>
      <c r="J136" s="100">
        <f t="shared" si="23"/>
        <v>0</v>
      </c>
      <c r="K136" s="101">
        <f t="shared" si="24"/>
        <v>0</v>
      </c>
      <c r="L136" s="102">
        <f>'District Data'!E$2</f>
        <v>72728</v>
      </c>
      <c r="M136" s="102">
        <f>'District Data'!F$2</f>
        <v>78209</v>
      </c>
      <c r="N136" s="33">
        <f t="shared" si="25"/>
        <v>0</v>
      </c>
      <c r="O136" s="33">
        <f t="shared" si="26"/>
        <v>0</v>
      </c>
      <c r="P136" s="33">
        <f t="shared" si="31"/>
        <v>14418.72</v>
      </c>
      <c r="Q136" s="103">
        <v>0.18149999999999999</v>
      </c>
      <c r="R136" s="103">
        <v>0.17510000000000001</v>
      </c>
      <c r="S136" s="33">
        <f t="shared" si="27"/>
        <v>0</v>
      </c>
      <c r="T136" s="33">
        <f t="shared" si="32"/>
        <v>0</v>
      </c>
      <c r="U136" s="33">
        <f t="shared" si="28"/>
        <v>0</v>
      </c>
      <c r="V136" s="33">
        <f t="shared" si="29"/>
        <v>0</v>
      </c>
      <c r="W136" s="33">
        <f t="shared" si="30"/>
        <v>0</v>
      </c>
      <c r="X136" s="33">
        <f>IFERROR(VLOOKUP(C136,'Adj to Match Apport'!$C:$F,4,FALSE),0)</f>
        <v>0</v>
      </c>
      <c r="Y136" s="33">
        <f t="shared" si="33"/>
        <v>0</v>
      </c>
      <c r="Z136" s="184">
        <f>VLOOKUP(C136, '2023-24 School Level AAFTE'!$C$4:$C$2454, 1, 0)</f>
        <v>4571</v>
      </c>
    </row>
    <row r="137" spans="1:26" s="18" customFormat="1" x14ac:dyDescent="0.25">
      <c r="A137" s="136" t="s">
        <v>123</v>
      </c>
      <c r="B137" s="166" t="s">
        <v>122</v>
      </c>
      <c r="C137" s="167">
        <v>1647</v>
      </c>
      <c r="D137" s="166" t="s">
        <v>124</v>
      </c>
      <c r="E137" s="146" t="str">
        <f>VLOOKUP($C137,'2023-24 School Level AAFTE'!$C:$N,9,FALSE)</f>
        <v>Yes</v>
      </c>
      <c r="F137" s="94" t="str">
        <f>IFERROR(VLOOKUP(C137,'2023-24 School Level AAFTE'!$C:$N,11,FALSE),"")</f>
        <v>Yes</v>
      </c>
      <c r="G137" s="20">
        <f>IFERROR(VLOOKUP(C137,'2023-24 School Level AAFTE'!$C:$N,8,FALSE),0)</f>
        <v>212.79000000000002</v>
      </c>
      <c r="H137" s="99">
        <f>VLOOKUP($A137,'District Data'!$A:$F,3,FALSE)</f>
        <v>1.06</v>
      </c>
      <c r="I137" s="99">
        <f>VLOOKUP($A137,'District Data'!$A:$F,4,FALSE)</f>
        <v>1.06</v>
      </c>
      <c r="J137" s="100">
        <f t="shared" si="23"/>
        <v>212.79000000000002</v>
      </c>
      <c r="K137" s="101">
        <f t="shared" si="24"/>
        <v>0.624</v>
      </c>
      <c r="L137" s="102">
        <f>'District Data'!E$2</f>
        <v>72728</v>
      </c>
      <c r="M137" s="102">
        <f>'District Data'!F$2</f>
        <v>78209</v>
      </c>
      <c r="N137" s="33">
        <f t="shared" si="25"/>
        <v>48105.21</v>
      </c>
      <c r="O137" s="33">
        <f t="shared" si="26"/>
        <v>3625.35</v>
      </c>
      <c r="P137" s="33">
        <f t="shared" si="31"/>
        <v>14418.72</v>
      </c>
      <c r="Q137" s="103">
        <v>0.18149999999999999</v>
      </c>
      <c r="R137" s="103">
        <v>0.17510000000000001</v>
      </c>
      <c r="S137" s="33">
        <f t="shared" si="27"/>
        <v>18363.18</v>
      </c>
      <c r="T137" s="33">
        <f t="shared" si="32"/>
        <v>862.18</v>
      </c>
      <c r="U137" s="33">
        <f t="shared" si="28"/>
        <v>150.97</v>
      </c>
      <c r="V137" s="33">
        <f t="shared" si="29"/>
        <v>1013.15</v>
      </c>
      <c r="W137" s="33">
        <f t="shared" si="30"/>
        <v>71106.89</v>
      </c>
      <c r="X137" s="33">
        <f>IFERROR(VLOOKUP(C137,'Adj to Match Apport'!$C:$F,4,FALSE),0)</f>
        <v>0</v>
      </c>
      <c r="Y137" s="33">
        <f t="shared" si="33"/>
        <v>71106.89</v>
      </c>
      <c r="Z137" s="184">
        <f>VLOOKUP(C137, '2023-24 School Level AAFTE'!$C$4:$C$2454, 1, 0)</f>
        <v>1647</v>
      </c>
    </row>
    <row r="138" spans="1:26" s="18" customFormat="1" x14ac:dyDescent="0.25">
      <c r="A138" s="136" t="s">
        <v>123</v>
      </c>
      <c r="B138" s="166" t="s">
        <v>122</v>
      </c>
      <c r="C138" s="167">
        <v>3202</v>
      </c>
      <c r="D138" s="166" t="s">
        <v>140</v>
      </c>
      <c r="E138" s="146" t="str">
        <f>VLOOKUP($C138,'2023-24 School Level AAFTE'!$C:$N,9,FALSE)</f>
        <v>No</v>
      </c>
      <c r="F138" s="94" t="str">
        <f>IFERROR(VLOOKUP(C138,'2023-24 School Level AAFTE'!$C:$N,11,FALSE),"")</f>
        <v>No</v>
      </c>
      <c r="G138" s="20">
        <f>IFERROR(VLOOKUP(C138,'2023-24 School Level AAFTE'!$C:$N,8,FALSE),0)</f>
        <v>378.95</v>
      </c>
      <c r="H138" s="99">
        <f>VLOOKUP($A138,'District Data'!$A:$F,3,FALSE)</f>
        <v>1.06</v>
      </c>
      <c r="I138" s="99">
        <f>VLOOKUP($A138,'District Data'!$A:$F,4,FALSE)</f>
        <v>1.06</v>
      </c>
      <c r="J138" s="100">
        <f t="shared" si="23"/>
        <v>0</v>
      </c>
      <c r="K138" s="101">
        <f t="shared" si="24"/>
        <v>0</v>
      </c>
      <c r="L138" s="102">
        <f>'District Data'!E$2</f>
        <v>72728</v>
      </c>
      <c r="M138" s="102">
        <f>'District Data'!F$2</f>
        <v>78209</v>
      </c>
      <c r="N138" s="33">
        <f t="shared" si="25"/>
        <v>0</v>
      </c>
      <c r="O138" s="33">
        <f t="shared" si="26"/>
        <v>0</v>
      </c>
      <c r="P138" s="33">
        <f t="shared" si="31"/>
        <v>14418.72</v>
      </c>
      <c r="Q138" s="103">
        <v>0.18149999999999999</v>
      </c>
      <c r="R138" s="103">
        <v>0.17510000000000001</v>
      </c>
      <c r="S138" s="33">
        <f t="shared" si="27"/>
        <v>0</v>
      </c>
      <c r="T138" s="33">
        <f t="shared" si="32"/>
        <v>0</v>
      </c>
      <c r="U138" s="33">
        <f t="shared" si="28"/>
        <v>0</v>
      </c>
      <c r="V138" s="33">
        <f t="shared" si="29"/>
        <v>0</v>
      </c>
      <c r="W138" s="33">
        <f t="shared" si="30"/>
        <v>0</v>
      </c>
      <c r="X138" s="33">
        <f>IFERROR(VLOOKUP(C138,'Adj to Match Apport'!$C:$F,4,FALSE),0)</f>
        <v>0</v>
      </c>
      <c r="Y138" s="33">
        <f t="shared" si="33"/>
        <v>0</v>
      </c>
      <c r="Z138" s="184">
        <f>VLOOKUP(C138, '2023-24 School Level AAFTE'!$C$4:$C$2454, 1, 0)</f>
        <v>3202</v>
      </c>
    </row>
    <row r="139" spans="1:26" s="18" customFormat="1" x14ac:dyDescent="0.25">
      <c r="A139" s="136" t="s">
        <v>123</v>
      </c>
      <c r="B139" s="166" t="s">
        <v>122</v>
      </c>
      <c r="C139" s="167">
        <v>2067</v>
      </c>
      <c r="D139" s="166" t="s">
        <v>127</v>
      </c>
      <c r="E139" s="146" t="str">
        <f>VLOOKUP($C139,'2023-24 School Level AAFTE'!$C:$N,9,FALSE)</f>
        <v>No</v>
      </c>
      <c r="F139" s="94" t="str">
        <f>IFERROR(VLOOKUP(C139,'2023-24 School Level AAFTE'!$C:$N,11,FALSE),"")</f>
        <v>No</v>
      </c>
      <c r="G139" s="20">
        <f>IFERROR(VLOOKUP(C139,'2023-24 School Level AAFTE'!$C:$N,8,FALSE),0)</f>
        <v>363.37</v>
      </c>
      <c r="H139" s="99">
        <f>VLOOKUP($A139,'District Data'!$A:$F,3,FALSE)</f>
        <v>1.06</v>
      </c>
      <c r="I139" s="99">
        <f>VLOOKUP($A139,'District Data'!$A:$F,4,FALSE)</f>
        <v>1.06</v>
      </c>
      <c r="J139" s="100">
        <f t="shared" si="23"/>
        <v>0</v>
      </c>
      <c r="K139" s="101">
        <f t="shared" si="24"/>
        <v>0</v>
      </c>
      <c r="L139" s="102">
        <f>'District Data'!E$2</f>
        <v>72728</v>
      </c>
      <c r="M139" s="102">
        <f>'District Data'!F$2</f>
        <v>78209</v>
      </c>
      <c r="N139" s="33">
        <f t="shared" si="25"/>
        <v>0</v>
      </c>
      <c r="O139" s="33">
        <f t="shared" si="26"/>
        <v>0</v>
      </c>
      <c r="P139" s="33">
        <f t="shared" si="31"/>
        <v>14418.72</v>
      </c>
      <c r="Q139" s="103">
        <v>0.18149999999999999</v>
      </c>
      <c r="R139" s="103">
        <v>0.17510000000000001</v>
      </c>
      <c r="S139" s="33">
        <f t="shared" si="27"/>
        <v>0</v>
      </c>
      <c r="T139" s="33">
        <f t="shared" si="32"/>
        <v>0</v>
      </c>
      <c r="U139" s="33">
        <f t="shared" si="28"/>
        <v>0</v>
      </c>
      <c r="V139" s="33">
        <f t="shared" si="29"/>
        <v>0</v>
      </c>
      <c r="W139" s="33">
        <f t="shared" si="30"/>
        <v>0</v>
      </c>
      <c r="X139" s="33">
        <f>IFERROR(VLOOKUP(C139,'Adj to Match Apport'!$C:$F,4,FALSE),0)</f>
        <v>0</v>
      </c>
      <c r="Y139" s="33">
        <f t="shared" si="33"/>
        <v>0</v>
      </c>
      <c r="Z139" s="184">
        <f>VLOOKUP(C139, '2023-24 School Level AAFTE'!$C$4:$C$2454, 1, 0)</f>
        <v>2067</v>
      </c>
    </row>
    <row r="140" spans="1:26" s="18" customFormat="1" x14ac:dyDescent="0.25">
      <c r="A140" s="136" t="s">
        <v>123</v>
      </c>
      <c r="B140" s="166" t="s">
        <v>122</v>
      </c>
      <c r="C140" s="167">
        <v>3576</v>
      </c>
      <c r="D140" s="166" t="s">
        <v>141</v>
      </c>
      <c r="E140" s="146" t="str">
        <f>VLOOKUP($C140,'2023-24 School Level AAFTE'!$C:$N,9,FALSE)</f>
        <v>No</v>
      </c>
      <c r="F140" s="94" t="str">
        <f>IFERROR(VLOOKUP(C140,'2023-24 School Level AAFTE'!$C:$N,11,FALSE),"")</f>
        <v>No</v>
      </c>
      <c r="G140" s="20">
        <f>IFERROR(VLOOKUP(C140,'2023-24 School Level AAFTE'!$C:$N,8,FALSE),0)</f>
        <v>1100.71</v>
      </c>
      <c r="H140" s="99">
        <f>VLOOKUP($A140,'District Data'!$A:$F,3,FALSE)</f>
        <v>1.06</v>
      </c>
      <c r="I140" s="99">
        <f>VLOOKUP($A140,'District Data'!$A:$F,4,FALSE)</f>
        <v>1.06</v>
      </c>
      <c r="J140" s="100">
        <f t="shared" si="23"/>
        <v>0</v>
      </c>
      <c r="K140" s="101">
        <f t="shared" si="24"/>
        <v>0</v>
      </c>
      <c r="L140" s="102">
        <f>'District Data'!E$2</f>
        <v>72728</v>
      </c>
      <c r="M140" s="102">
        <f>'District Data'!F$2</f>
        <v>78209</v>
      </c>
      <c r="N140" s="33">
        <f t="shared" si="25"/>
        <v>0</v>
      </c>
      <c r="O140" s="33">
        <f t="shared" si="26"/>
        <v>0</v>
      </c>
      <c r="P140" s="33">
        <f t="shared" si="31"/>
        <v>14418.72</v>
      </c>
      <c r="Q140" s="103">
        <v>0.18149999999999999</v>
      </c>
      <c r="R140" s="103">
        <v>0.17510000000000001</v>
      </c>
      <c r="S140" s="33">
        <f t="shared" si="27"/>
        <v>0</v>
      </c>
      <c r="T140" s="33">
        <f t="shared" si="32"/>
        <v>0</v>
      </c>
      <c r="U140" s="33">
        <f t="shared" si="28"/>
        <v>0</v>
      </c>
      <c r="V140" s="33">
        <f t="shared" si="29"/>
        <v>0</v>
      </c>
      <c r="W140" s="33">
        <f t="shared" si="30"/>
        <v>0</v>
      </c>
      <c r="X140" s="33">
        <f>IFERROR(VLOOKUP(C140,'Adj to Match Apport'!$C:$F,4,FALSE),0)</f>
        <v>0</v>
      </c>
      <c r="Y140" s="33">
        <f t="shared" si="33"/>
        <v>0</v>
      </c>
      <c r="Z140" s="184">
        <f>VLOOKUP(C140, '2023-24 School Level AAFTE'!$C$4:$C$2454, 1, 0)</f>
        <v>3576</v>
      </c>
    </row>
    <row r="141" spans="1:26" s="18" customFormat="1" x14ac:dyDescent="0.25">
      <c r="A141" s="136" t="s">
        <v>123</v>
      </c>
      <c r="B141" s="166" t="s">
        <v>122</v>
      </c>
      <c r="C141" s="167">
        <v>3201</v>
      </c>
      <c r="D141" s="166" t="s">
        <v>139</v>
      </c>
      <c r="E141" s="146" t="str">
        <f>VLOOKUP($C141,'2023-24 School Level AAFTE'!$C:$N,9,FALSE)</f>
        <v>Yes</v>
      </c>
      <c r="F141" s="94" t="str">
        <f>IFERROR(VLOOKUP(C141,'2023-24 School Level AAFTE'!$C:$N,11,FALSE),"")</f>
        <v>Yes</v>
      </c>
      <c r="G141" s="20">
        <f>IFERROR(VLOOKUP(C141,'2023-24 School Level AAFTE'!$C:$N,8,FALSE),0)</f>
        <v>574.38</v>
      </c>
      <c r="H141" s="99">
        <f>VLOOKUP($A141,'District Data'!$A:$F,3,FALSE)</f>
        <v>1.06</v>
      </c>
      <c r="I141" s="99">
        <f>VLOOKUP($A141,'District Data'!$A:$F,4,FALSE)</f>
        <v>1.06</v>
      </c>
      <c r="J141" s="100">
        <f t="shared" si="23"/>
        <v>574.38</v>
      </c>
      <c r="K141" s="101">
        <f t="shared" si="24"/>
        <v>1.6850000000000001</v>
      </c>
      <c r="L141" s="102">
        <f>'District Data'!E$2</f>
        <v>72728</v>
      </c>
      <c r="M141" s="102">
        <f>'District Data'!F$2</f>
        <v>78209</v>
      </c>
      <c r="N141" s="33">
        <f t="shared" si="25"/>
        <v>129899.48</v>
      </c>
      <c r="O141" s="33">
        <f t="shared" si="26"/>
        <v>9789.61</v>
      </c>
      <c r="P141" s="33">
        <f t="shared" si="31"/>
        <v>14418.72</v>
      </c>
      <c r="Q141" s="103">
        <v>0.18149999999999999</v>
      </c>
      <c r="R141" s="103">
        <v>0.17510000000000001</v>
      </c>
      <c r="S141" s="33">
        <f t="shared" si="27"/>
        <v>49586.46</v>
      </c>
      <c r="T141" s="33">
        <f t="shared" si="32"/>
        <v>2328.15</v>
      </c>
      <c r="U141" s="33">
        <f t="shared" si="28"/>
        <v>407.66</v>
      </c>
      <c r="V141" s="33">
        <f t="shared" si="29"/>
        <v>2735.81</v>
      </c>
      <c r="W141" s="33">
        <f t="shared" si="30"/>
        <v>192011.36</v>
      </c>
      <c r="X141" s="33" t="str">
        <f>IFERROR(VLOOKUP(C141,'Adj to Match Apport'!$C:$F,4,FALSE),0)</f>
        <v/>
      </c>
      <c r="Y141" s="33">
        <f t="shared" si="33"/>
        <v>192011.36</v>
      </c>
      <c r="Z141" s="184">
        <f>VLOOKUP(C141, '2023-24 School Level AAFTE'!$C$4:$C$2454, 1, 0)</f>
        <v>3201</v>
      </c>
    </row>
    <row r="142" spans="1:26" s="18" customFormat="1" x14ac:dyDescent="0.25">
      <c r="A142" s="136" t="s">
        <v>123</v>
      </c>
      <c r="B142" s="166" t="s">
        <v>122</v>
      </c>
      <c r="C142" s="167">
        <v>2175</v>
      </c>
      <c r="D142" s="166" t="s">
        <v>129</v>
      </c>
      <c r="E142" s="146" t="str">
        <f>VLOOKUP($C142,'2023-24 School Level AAFTE'!$C:$N,9,FALSE)</f>
        <v>No</v>
      </c>
      <c r="F142" s="94" t="str">
        <f>IFERROR(VLOOKUP(C142,'2023-24 School Level AAFTE'!$C:$N,11,FALSE),"")</f>
        <v>No</v>
      </c>
      <c r="G142" s="20">
        <f>IFERROR(VLOOKUP(C142,'2023-24 School Level AAFTE'!$C:$N,8,FALSE),0)</f>
        <v>314.06</v>
      </c>
      <c r="H142" s="99">
        <f>VLOOKUP($A142,'District Data'!$A:$F,3,FALSE)</f>
        <v>1.06</v>
      </c>
      <c r="I142" s="99">
        <f>VLOOKUP($A142,'District Data'!$A:$F,4,FALSE)</f>
        <v>1.06</v>
      </c>
      <c r="J142" s="100">
        <f t="shared" si="23"/>
        <v>0</v>
      </c>
      <c r="K142" s="101">
        <f t="shared" si="24"/>
        <v>0</v>
      </c>
      <c r="L142" s="102">
        <f>'District Data'!E$2</f>
        <v>72728</v>
      </c>
      <c r="M142" s="102">
        <f>'District Data'!F$2</f>
        <v>78209</v>
      </c>
      <c r="N142" s="33">
        <f t="shared" si="25"/>
        <v>0</v>
      </c>
      <c r="O142" s="33">
        <f t="shared" si="26"/>
        <v>0</v>
      </c>
      <c r="P142" s="33">
        <f t="shared" si="31"/>
        <v>14418.72</v>
      </c>
      <c r="Q142" s="103">
        <v>0.18149999999999999</v>
      </c>
      <c r="R142" s="103">
        <v>0.17510000000000001</v>
      </c>
      <c r="S142" s="33">
        <f t="shared" si="27"/>
        <v>0</v>
      </c>
      <c r="T142" s="33">
        <f t="shared" si="32"/>
        <v>0</v>
      </c>
      <c r="U142" s="33">
        <f t="shared" si="28"/>
        <v>0</v>
      </c>
      <c r="V142" s="33">
        <f t="shared" si="29"/>
        <v>0</v>
      </c>
      <c r="W142" s="33">
        <f t="shared" si="30"/>
        <v>0</v>
      </c>
      <c r="X142" s="33">
        <f>IFERROR(VLOOKUP(C142,'Adj to Match Apport'!$C:$F,4,FALSE),0)</f>
        <v>0</v>
      </c>
      <c r="Y142" s="33">
        <f t="shared" si="33"/>
        <v>0</v>
      </c>
      <c r="Z142" s="184">
        <f>VLOOKUP(C142, '2023-24 School Level AAFTE'!$C$4:$C$2454, 1, 0)</f>
        <v>2175</v>
      </c>
    </row>
    <row r="143" spans="1:26" s="18" customFormat="1" x14ac:dyDescent="0.25">
      <c r="A143" s="136" t="s">
        <v>123</v>
      </c>
      <c r="B143" s="166" t="s">
        <v>122</v>
      </c>
      <c r="C143" s="167">
        <v>4515</v>
      </c>
      <c r="D143" s="166" t="s">
        <v>143</v>
      </c>
      <c r="E143" s="146" t="str">
        <f>VLOOKUP($C143,'2023-24 School Level AAFTE'!$C:$N,9,FALSE)</f>
        <v>No</v>
      </c>
      <c r="F143" s="94" t="str">
        <f>IFERROR(VLOOKUP(C143,'2023-24 School Level AAFTE'!$C:$N,11,FALSE),"")</f>
        <v>No</v>
      </c>
      <c r="G143" s="20">
        <f>IFERROR(VLOOKUP(C143,'2023-24 School Level AAFTE'!$C:$N,8,FALSE),0)</f>
        <v>1169.07</v>
      </c>
      <c r="H143" s="99">
        <f>VLOOKUP($A143,'District Data'!$A:$F,3,FALSE)</f>
        <v>1.06</v>
      </c>
      <c r="I143" s="99">
        <f>VLOOKUP($A143,'District Data'!$A:$F,4,FALSE)</f>
        <v>1.06</v>
      </c>
      <c r="J143" s="100">
        <f t="shared" si="23"/>
        <v>0</v>
      </c>
      <c r="K143" s="101">
        <f t="shared" si="24"/>
        <v>0</v>
      </c>
      <c r="L143" s="102">
        <f>'District Data'!E$2</f>
        <v>72728</v>
      </c>
      <c r="M143" s="102">
        <f>'District Data'!F$2</f>
        <v>78209</v>
      </c>
      <c r="N143" s="33">
        <f t="shared" si="25"/>
        <v>0</v>
      </c>
      <c r="O143" s="33">
        <f t="shared" si="26"/>
        <v>0</v>
      </c>
      <c r="P143" s="33">
        <f t="shared" si="31"/>
        <v>14418.72</v>
      </c>
      <c r="Q143" s="103">
        <v>0.18149999999999999</v>
      </c>
      <c r="R143" s="103">
        <v>0.17510000000000001</v>
      </c>
      <c r="S143" s="33">
        <f t="shared" si="27"/>
        <v>0</v>
      </c>
      <c r="T143" s="33">
        <f t="shared" si="32"/>
        <v>0</v>
      </c>
      <c r="U143" s="33">
        <f t="shared" si="28"/>
        <v>0</v>
      </c>
      <c r="V143" s="33">
        <f t="shared" si="29"/>
        <v>0</v>
      </c>
      <c r="W143" s="33">
        <f t="shared" si="30"/>
        <v>0</v>
      </c>
      <c r="X143" s="33">
        <f>IFERROR(VLOOKUP(C143,'Adj to Match Apport'!$C:$F,4,FALSE),0)</f>
        <v>0</v>
      </c>
      <c r="Y143" s="33">
        <f t="shared" si="33"/>
        <v>0</v>
      </c>
      <c r="Z143" s="184">
        <f>VLOOKUP(C143, '2023-24 School Level AAFTE'!$C$4:$C$2454, 1, 0)</f>
        <v>4515</v>
      </c>
    </row>
    <row r="144" spans="1:26" s="18" customFormat="1" x14ac:dyDescent="0.25">
      <c r="A144" s="136" t="s">
        <v>123</v>
      </c>
      <c r="B144" s="166" t="s">
        <v>122</v>
      </c>
      <c r="C144" s="167">
        <v>2387</v>
      </c>
      <c r="D144" s="166" t="s">
        <v>133</v>
      </c>
      <c r="E144" s="146" t="str">
        <f>VLOOKUP($C144,'2023-24 School Level AAFTE'!$C:$N,9,FALSE)</f>
        <v>No</v>
      </c>
      <c r="F144" s="94" t="str">
        <f>IFERROR(VLOOKUP(C144,'2023-24 School Level AAFTE'!$C:$N,11,FALSE),"")</f>
        <v>No</v>
      </c>
      <c r="G144" s="20">
        <f>IFERROR(VLOOKUP(C144,'2023-24 School Level AAFTE'!$C:$N,8,FALSE),0)</f>
        <v>307.71000000000004</v>
      </c>
      <c r="H144" s="99">
        <f>VLOOKUP($A144,'District Data'!$A:$F,3,FALSE)</f>
        <v>1.06</v>
      </c>
      <c r="I144" s="99">
        <f>VLOOKUP($A144,'District Data'!$A:$F,4,FALSE)</f>
        <v>1.06</v>
      </c>
      <c r="J144" s="100">
        <f t="shared" si="23"/>
        <v>0</v>
      </c>
      <c r="K144" s="101">
        <f t="shared" si="24"/>
        <v>0</v>
      </c>
      <c r="L144" s="102">
        <f>'District Data'!E$2</f>
        <v>72728</v>
      </c>
      <c r="M144" s="102">
        <f>'District Data'!F$2</f>
        <v>78209</v>
      </c>
      <c r="N144" s="33">
        <f t="shared" si="25"/>
        <v>0</v>
      </c>
      <c r="O144" s="33">
        <f t="shared" si="26"/>
        <v>0</v>
      </c>
      <c r="P144" s="33">
        <f t="shared" si="31"/>
        <v>14418.72</v>
      </c>
      <c r="Q144" s="103">
        <v>0.18149999999999999</v>
      </c>
      <c r="R144" s="103">
        <v>0.17510000000000001</v>
      </c>
      <c r="S144" s="33">
        <f t="shared" si="27"/>
        <v>0</v>
      </c>
      <c r="T144" s="33">
        <f t="shared" si="32"/>
        <v>0</v>
      </c>
      <c r="U144" s="33">
        <f t="shared" si="28"/>
        <v>0</v>
      </c>
      <c r="V144" s="33">
        <f t="shared" si="29"/>
        <v>0</v>
      </c>
      <c r="W144" s="33">
        <f t="shared" si="30"/>
        <v>0</v>
      </c>
      <c r="X144" s="33">
        <f>IFERROR(VLOOKUP(C144,'Adj to Match Apport'!$C:$F,4,FALSE),0)</f>
        <v>0</v>
      </c>
      <c r="Y144" s="33">
        <f t="shared" si="33"/>
        <v>0</v>
      </c>
      <c r="Z144" s="184">
        <f>VLOOKUP(C144, '2023-24 School Level AAFTE'!$C$4:$C$2454, 1, 0)</f>
        <v>2387</v>
      </c>
    </row>
    <row r="145" spans="1:26" s="18" customFormat="1" x14ac:dyDescent="0.25">
      <c r="A145" s="136" t="s">
        <v>123</v>
      </c>
      <c r="B145" s="166" t="s">
        <v>122</v>
      </c>
      <c r="C145" s="167">
        <v>1799</v>
      </c>
      <c r="D145" s="166" t="s">
        <v>125</v>
      </c>
      <c r="E145" s="146" t="str">
        <f>VLOOKUP($C145,'2023-24 School Level AAFTE'!$C:$N,9,FALSE)</f>
        <v>No</v>
      </c>
      <c r="F145" s="94" t="str">
        <f>IFERROR(VLOOKUP(C145,'2023-24 School Level AAFTE'!$C:$N,11,FALSE),"")</f>
        <v>No</v>
      </c>
      <c r="G145" s="20">
        <f>IFERROR(VLOOKUP(C145,'2023-24 School Level AAFTE'!$C:$N,8,FALSE),0)</f>
        <v>4.72</v>
      </c>
      <c r="H145" s="99">
        <f>VLOOKUP($A145,'District Data'!$A:$F,3,FALSE)</f>
        <v>1.06</v>
      </c>
      <c r="I145" s="99">
        <f>VLOOKUP($A145,'District Data'!$A:$F,4,FALSE)</f>
        <v>1.06</v>
      </c>
      <c r="J145" s="100">
        <f t="shared" si="23"/>
        <v>0</v>
      </c>
      <c r="K145" s="101">
        <f t="shared" si="24"/>
        <v>0</v>
      </c>
      <c r="L145" s="102">
        <f>'District Data'!E$2</f>
        <v>72728</v>
      </c>
      <c r="M145" s="102">
        <f>'District Data'!F$2</f>
        <v>78209</v>
      </c>
      <c r="N145" s="33">
        <f t="shared" si="25"/>
        <v>0</v>
      </c>
      <c r="O145" s="33">
        <f t="shared" si="26"/>
        <v>0</v>
      </c>
      <c r="P145" s="33">
        <f t="shared" si="31"/>
        <v>14418.72</v>
      </c>
      <c r="Q145" s="103">
        <v>0.18149999999999999</v>
      </c>
      <c r="R145" s="103">
        <v>0.17510000000000001</v>
      </c>
      <c r="S145" s="33">
        <f t="shared" si="27"/>
        <v>0</v>
      </c>
      <c r="T145" s="33">
        <f t="shared" si="32"/>
        <v>0</v>
      </c>
      <c r="U145" s="33">
        <f t="shared" si="28"/>
        <v>0</v>
      </c>
      <c r="V145" s="33">
        <f t="shared" si="29"/>
        <v>0</v>
      </c>
      <c r="W145" s="33">
        <f t="shared" si="30"/>
        <v>0</v>
      </c>
      <c r="X145" s="33">
        <f>IFERROR(VLOOKUP(C145,'Adj to Match Apport'!$C:$F,4,FALSE),0)</f>
        <v>0</v>
      </c>
      <c r="Y145" s="33">
        <f t="shared" si="33"/>
        <v>0</v>
      </c>
      <c r="Z145" s="184">
        <f>VLOOKUP(C145, '2023-24 School Level AAFTE'!$C$4:$C$2454, 1, 0)</f>
        <v>1799</v>
      </c>
    </row>
    <row r="146" spans="1:26" s="18" customFormat="1" x14ac:dyDescent="0.25">
      <c r="A146" s="136" t="s">
        <v>123</v>
      </c>
      <c r="B146" s="166" t="s">
        <v>122</v>
      </c>
      <c r="C146" s="147">
        <v>5125</v>
      </c>
      <c r="D146" s="139" t="s">
        <v>145</v>
      </c>
      <c r="E146" s="146" t="str">
        <f>VLOOKUP($C146,'2023-24 School Level AAFTE'!$C:$N,9,FALSE)</f>
        <v>No</v>
      </c>
      <c r="F146" s="94" t="str">
        <f>IFERROR(VLOOKUP(C146,'2023-24 School Level AAFTE'!$C:$N,11,FALSE),"")</f>
        <v>No</v>
      </c>
      <c r="G146" s="20">
        <f>IFERROR(VLOOKUP(C146,'2023-24 School Level AAFTE'!$C:$N,8,FALSE),0)</f>
        <v>313.93</v>
      </c>
      <c r="H146" s="99">
        <f>VLOOKUP($A146,'District Data'!$A:$F,3,FALSE)</f>
        <v>1.06</v>
      </c>
      <c r="I146" s="99">
        <f>VLOOKUP($A146,'District Data'!$A:$F,4,FALSE)</f>
        <v>1.06</v>
      </c>
      <c r="J146" s="100">
        <f t="shared" si="23"/>
        <v>0</v>
      </c>
      <c r="K146" s="101">
        <f t="shared" si="24"/>
        <v>0</v>
      </c>
      <c r="L146" s="102">
        <f>'District Data'!E$2</f>
        <v>72728</v>
      </c>
      <c r="M146" s="102">
        <f>'District Data'!F$2</f>
        <v>78209</v>
      </c>
      <c r="N146" s="33">
        <f t="shared" si="25"/>
        <v>0</v>
      </c>
      <c r="O146" s="33">
        <f t="shared" si="26"/>
        <v>0</v>
      </c>
      <c r="P146" s="33">
        <f t="shared" si="31"/>
        <v>14418.72</v>
      </c>
      <c r="Q146" s="103">
        <v>0.18149999999999999</v>
      </c>
      <c r="R146" s="103">
        <v>0.17510000000000001</v>
      </c>
      <c r="S146" s="33">
        <f t="shared" si="27"/>
        <v>0</v>
      </c>
      <c r="T146" s="33">
        <f t="shared" si="32"/>
        <v>0</v>
      </c>
      <c r="U146" s="33">
        <f t="shared" si="28"/>
        <v>0</v>
      </c>
      <c r="V146" s="33">
        <f t="shared" si="29"/>
        <v>0</v>
      </c>
      <c r="W146" s="33">
        <f t="shared" si="30"/>
        <v>0</v>
      </c>
      <c r="X146" s="33">
        <f>IFERROR(VLOOKUP(C146,'Adj to Match Apport'!$C:$F,4,FALSE),0)</f>
        <v>0</v>
      </c>
      <c r="Y146" s="33">
        <f t="shared" si="33"/>
        <v>0</v>
      </c>
      <c r="Z146" s="184">
        <f>VLOOKUP(C146, '2023-24 School Level AAFTE'!$C$4:$C$2454, 1, 0)</f>
        <v>5125</v>
      </c>
    </row>
    <row r="147" spans="1:26" s="18" customFormat="1" x14ac:dyDescent="0.25">
      <c r="A147" s="136" t="s">
        <v>123</v>
      </c>
      <c r="B147" s="166" t="s">
        <v>122</v>
      </c>
      <c r="C147" s="167">
        <v>2075</v>
      </c>
      <c r="D147" s="166" t="s">
        <v>128</v>
      </c>
      <c r="E147" s="146" t="str">
        <f>VLOOKUP($C147,'2023-24 School Level AAFTE'!$C:$N,9,FALSE)</f>
        <v>No</v>
      </c>
      <c r="F147" s="94" t="str">
        <f>IFERROR(VLOOKUP(C147,'2023-24 School Level AAFTE'!$C:$N,11,FALSE),"")</f>
        <v>No</v>
      </c>
      <c r="G147" s="20">
        <f>IFERROR(VLOOKUP(C147,'2023-24 School Level AAFTE'!$C:$N,8,FALSE),0)</f>
        <v>627.79999999999995</v>
      </c>
      <c r="H147" s="99">
        <f>VLOOKUP($A147,'District Data'!$A:$F,3,FALSE)</f>
        <v>1.06</v>
      </c>
      <c r="I147" s="99">
        <f>VLOOKUP($A147,'District Data'!$A:$F,4,FALSE)</f>
        <v>1.06</v>
      </c>
      <c r="J147" s="100">
        <f t="shared" si="23"/>
        <v>0</v>
      </c>
      <c r="K147" s="101">
        <f t="shared" si="24"/>
        <v>0</v>
      </c>
      <c r="L147" s="102">
        <f>'District Data'!E$2</f>
        <v>72728</v>
      </c>
      <c r="M147" s="102">
        <f>'District Data'!F$2</f>
        <v>78209</v>
      </c>
      <c r="N147" s="33">
        <f t="shared" si="25"/>
        <v>0</v>
      </c>
      <c r="O147" s="33">
        <f t="shared" si="26"/>
        <v>0</v>
      </c>
      <c r="P147" s="33">
        <f t="shared" si="31"/>
        <v>14418.72</v>
      </c>
      <c r="Q147" s="103">
        <v>0.18149999999999999</v>
      </c>
      <c r="R147" s="103">
        <v>0.17510000000000001</v>
      </c>
      <c r="S147" s="33">
        <f t="shared" si="27"/>
        <v>0</v>
      </c>
      <c r="T147" s="33">
        <f t="shared" si="32"/>
        <v>0</v>
      </c>
      <c r="U147" s="33">
        <f t="shared" si="28"/>
        <v>0</v>
      </c>
      <c r="V147" s="33">
        <f t="shared" si="29"/>
        <v>0</v>
      </c>
      <c r="W147" s="33">
        <f t="shared" si="30"/>
        <v>0</v>
      </c>
      <c r="X147" s="33">
        <f>IFERROR(VLOOKUP(C147,'Adj to Match Apport'!$C:$F,4,FALSE),0)</f>
        <v>0</v>
      </c>
      <c r="Y147" s="33">
        <f t="shared" si="33"/>
        <v>0</v>
      </c>
      <c r="Z147" s="184">
        <f>VLOOKUP(C147, '2023-24 School Level AAFTE'!$C$4:$C$2454, 1, 0)</f>
        <v>2075</v>
      </c>
    </row>
    <row r="148" spans="1:26" s="18" customFormat="1" x14ac:dyDescent="0.25">
      <c r="A148" s="136" t="s">
        <v>2445</v>
      </c>
      <c r="B148" s="166" t="s">
        <v>2446</v>
      </c>
      <c r="C148" s="167">
        <v>3142</v>
      </c>
      <c r="D148" s="166" t="s">
        <v>2447</v>
      </c>
      <c r="E148" s="146" t="str">
        <f>VLOOKUP($C148,'2023-24 School Level AAFTE'!$C:$N,9,FALSE)</f>
        <v>No</v>
      </c>
      <c r="F148" s="94" t="str">
        <f>IFERROR(VLOOKUP(C148,'2023-24 School Level AAFTE'!$C:$N,11,FALSE),"")</f>
        <v>No</v>
      </c>
      <c r="G148" s="20">
        <f>IFERROR(VLOOKUP(C148,'2023-24 School Level AAFTE'!$C:$N,8,FALSE),0)</f>
        <v>11</v>
      </c>
      <c r="H148" s="99">
        <f>VLOOKUP($A148,'District Data'!$A:$F,3,FALSE)</f>
        <v>1</v>
      </c>
      <c r="I148" s="99">
        <f>VLOOKUP($A148,'District Data'!$A:$F,4,FALSE)</f>
        <v>1</v>
      </c>
      <c r="J148" s="100">
        <f t="shared" si="23"/>
        <v>0</v>
      </c>
      <c r="K148" s="101">
        <f t="shared" si="24"/>
        <v>0</v>
      </c>
      <c r="L148" s="102">
        <f>'District Data'!E$2</f>
        <v>72728</v>
      </c>
      <c r="M148" s="102">
        <f>'District Data'!F$2</f>
        <v>78209</v>
      </c>
      <c r="N148" s="33">
        <f t="shared" si="25"/>
        <v>0</v>
      </c>
      <c r="O148" s="33">
        <f t="shared" si="26"/>
        <v>0</v>
      </c>
      <c r="P148" s="33">
        <f t="shared" si="31"/>
        <v>14418.72</v>
      </c>
      <c r="Q148" s="103">
        <v>0.18149999999999999</v>
      </c>
      <c r="R148" s="103">
        <v>0.17510000000000001</v>
      </c>
      <c r="S148" s="33">
        <f t="shared" si="27"/>
        <v>0</v>
      </c>
      <c r="T148" s="33">
        <f t="shared" si="32"/>
        <v>0</v>
      </c>
      <c r="U148" s="33">
        <f t="shared" si="28"/>
        <v>0</v>
      </c>
      <c r="V148" s="33">
        <f t="shared" si="29"/>
        <v>0</v>
      </c>
      <c r="W148" s="33">
        <f t="shared" si="30"/>
        <v>0</v>
      </c>
      <c r="X148" s="33">
        <f>IFERROR(VLOOKUP(C148,'Adj to Match Apport'!$C:$F,4,FALSE),0)</f>
        <v>0</v>
      </c>
      <c r="Y148" s="33">
        <f t="shared" si="33"/>
        <v>0</v>
      </c>
      <c r="Z148" s="184">
        <f>VLOOKUP(C148, '2023-24 School Level AAFTE'!$C$4:$C$2454, 1, 0)</f>
        <v>3142</v>
      </c>
    </row>
    <row r="149" spans="1:26" s="18" customFormat="1" x14ac:dyDescent="0.25">
      <c r="A149" s="136" t="s">
        <v>150</v>
      </c>
      <c r="B149" s="166" t="s">
        <v>149</v>
      </c>
      <c r="C149" s="167">
        <v>5754</v>
      </c>
      <c r="D149" s="166" t="s">
        <v>3325</v>
      </c>
      <c r="E149" s="146" t="str">
        <f>VLOOKUP($C149,'2023-24 School Level AAFTE'!$C:$N,9,FALSE)</f>
        <v>Yes</v>
      </c>
      <c r="F149" s="94" t="str">
        <f>IFERROR(VLOOKUP(C149,'2023-24 School Level AAFTE'!$C:$N,11,FALSE),"")</f>
        <v>Yes</v>
      </c>
      <c r="G149" s="20">
        <f>IFERROR(VLOOKUP(C149,'2023-24 School Level AAFTE'!$C:$N,8,FALSE),0)</f>
        <v>48.71</v>
      </c>
      <c r="H149" s="99">
        <f>VLOOKUP($A149,'District Data'!$A:$F,3,FALSE)</f>
        <v>1.06</v>
      </c>
      <c r="I149" s="99">
        <f>VLOOKUP($A149,'District Data'!$A:$F,4,FALSE)</f>
        <v>1.06</v>
      </c>
      <c r="J149" s="100">
        <f t="shared" si="23"/>
        <v>48.71</v>
      </c>
      <c r="K149" s="101">
        <f t="shared" si="24"/>
        <v>0.14299999999999999</v>
      </c>
      <c r="L149" s="102">
        <f>'District Data'!E$2</f>
        <v>72728</v>
      </c>
      <c r="M149" s="102">
        <f>'District Data'!F$2</f>
        <v>78209</v>
      </c>
      <c r="N149" s="33">
        <f t="shared" si="25"/>
        <v>11024.11</v>
      </c>
      <c r="O149" s="33">
        <f t="shared" si="26"/>
        <v>830.81</v>
      </c>
      <c r="P149" s="33">
        <f t="shared" si="31"/>
        <v>14418.72</v>
      </c>
      <c r="Q149" s="103">
        <v>0.18149999999999999</v>
      </c>
      <c r="R149" s="103">
        <v>0.17510000000000001</v>
      </c>
      <c r="S149" s="33">
        <f t="shared" si="27"/>
        <v>4208.2299999999996</v>
      </c>
      <c r="T149" s="33">
        <f t="shared" si="32"/>
        <v>197.58</v>
      </c>
      <c r="U149" s="33">
        <f t="shared" si="28"/>
        <v>34.6</v>
      </c>
      <c r="V149" s="33">
        <f t="shared" si="29"/>
        <v>232.18</v>
      </c>
      <c r="W149" s="33">
        <f t="shared" si="30"/>
        <v>16295.33</v>
      </c>
      <c r="X149" s="33" t="str">
        <f>IFERROR(VLOOKUP(C149,'Adj to Match Apport'!$C:$F,4,FALSE),0)</f>
        <v/>
      </c>
      <c r="Y149" s="33">
        <f t="shared" si="33"/>
        <v>16295.33</v>
      </c>
      <c r="Z149" s="184">
        <f>VLOOKUP(C149, '2023-24 School Level AAFTE'!$C$4:$C$2454, 1, 0)</f>
        <v>5754</v>
      </c>
    </row>
    <row r="150" spans="1:26" s="18" customFormat="1" x14ac:dyDescent="0.25">
      <c r="A150" s="136" t="s">
        <v>150</v>
      </c>
      <c r="B150" s="166" t="s">
        <v>149</v>
      </c>
      <c r="C150" s="167">
        <v>5372</v>
      </c>
      <c r="D150" s="166" t="s">
        <v>179</v>
      </c>
      <c r="E150" s="146" t="str">
        <f>VLOOKUP($C150,'2023-24 School Level AAFTE'!$C:$N,9,FALSE)</f>
        <v>Yes</v>
      </c>
      <c r="F150" s="94" t="str">
        <f>IFERROR(VLOOKUP(C150,'2023-24 School Level AAFTE'!$C:$N,11,FALSE),"")</f>
        <v>Yes</v>
      </c>
      <c r="G150" s="20">
        <f>IFERROR(VLOOKUP(C150,'2023-24 School Level AAFTE'!$C:$N,8,FALSE),0)</f>
        <v>438.8</v>
      </c>
      <c r="H150" s="99">
        <f>VLOOKUP($A150,'District Data'!$A:$F,3,FALSE)</f>
        <v>1.06</v>
      </c>
      <c r="I150" s="99">
        <f>VLOOKUP($A150,'District Data'!$A:$F,4,FALSE)</f>
        <v>1.06</v>
      </c>
      <c r="J150" s="100">
        <f t="shared" si="23"/>
        <v>438.8</v>
      </c>
      <c r="K150" s="101">
        <f t="shared" si="24"/>
        <v>1.2869999999999999</v>
      </c>
      <c r="L150" s="102">
        <f>'District Data'!E$2</f>
        <v>72728</v>
      </c>
      <c r="M150" s="102">
        <f>'District Data'!F$2</f>
        <v>78209</v>
      </c>
      <c r="N150" s="33">
        <f t="shared" si="25"/>
        <v>99216.99</v>
      </c>
      <c r="O150" s="33">
        <f t="shared" si="26"/>
        <v>7477.29</v>
      </c>
      <c r="P150" s="33">
        <f t="shared" si="31"/>
        <v>14418.72</v>
      </c>
      <c r="Q150" s="103">
        <v>0.18149999999999999</v>
      </c>
      <c r="R150" s="103">
        <v>0.17510000000000001</v>
      </c>
      <c r="S150" s="33">
        <f t="shared" si="27"/>
        <v>37874.050000000003</v>
      </c>
      <c r="T150" s="33">
        <f t="shared" si="32"/>
        <v>1778.24</v>
      </c>
      <c r="U150" s="33">
        <f t="shared" si="28"/>
        <v>311.37</v>
      </c>
      <c r="V150" s="33">
        <f t="shared" si="29"/>
        <v>2089.61</v>
      </c>
      <c r="W150" s="33">
        <f t="shared" si="30"/>
        <v>146657.94</v>
      </c>
      <c r="X150" s="33" t="str">
        <f>IFERROR(VLOOKUP(C150,'Adj to Match Apport'!$C:$F,4,FALSE),0)</f>
        <v/>
      </c>
      <c r="Y150" s="33">
        <f t="shared" si="33"/>
        <v>146657.94</v>
      </c>
      <c r="Z150" s="184">
        <f>VLOOKUP(C150, '2023-24 School Level AAFTE'!$C$4:$C$2454, 1, 0)</f>
        <v>5372</v>
      </c>
    </row>
    <row r="151" spans="1:26" s="18" customFormat="1" x14ac:dyDescent="0.25">
      <c r="A151" s="136" t="s">
        <v>150</v>
      </c>
      <c r="B151" s="166" t="s">
        <v>149</v>
      </c>
      <c r="C151" s="167">
        <v>5471</v>
      </c>
      <c r="D151" s="166" t="s">
        <v>180</v>
      </c>
      <c r="E151" s="146" t="str">
        <f>VLOOKUP($C151,'2023-24 School Level AAFTE'!$C:$N,9,FALSE)</f>
        <v>No</v>
      </c>
      <c r="F151" s="94" t="str">
        <f>IFERROR(VLOOKUP(C151,'2023-24 School Level AAFTE'!$C:$N,11,FALSE),"")</f>
        <v>No</v>
      </c>
      <c r="G151" s="20">
        <f>IFERROR(VLOOKUP(C151,'2023-24 School Level AAFTE'!$C:$N,8,FALSE),0)</f>
        <v>16.34</v>
      </c>
      <c r="H151" s="99">
        <f>VLOOKUP($A151,'District Data'!$A:$F,3,FALSE)</f>
        <v>1.06</v>
      </c>
      <c r="I151" s="99">
        <f>VLOOKUP($A151,'District Data'!$A:$F,4,FALSE)</f>
        <v>1.06</v>
      </c>
      <c r="J151" s="100">
        <f t="shared" si="23"/>
        <v>0</v>
      </c>
      <c r="K151" s="101">
        <f t="shared" si="24"/>
        <v>0</v>
      </c>
      <c r="L151" s="102">
        <f>'District Data'!E$2</f>
        <v>72728</v>
      </c>
      <c r="M151" s="102">
        <f>'District Data'!F$2</f>
        <v>78209</v>
      </c>
      <c r="N151" s="33">
        <f t="shared" si="25"/>
        <v>0</v>
      </c>
      <c r="O151" s="33">
        <f t="shared" si="26"/>
        <v>0</v>
      </c>
      <c r="P151" s="33">
        <f t="shared" si="31"/>
        <v>14418.72</v>
      </c>
      <c r="Q151" s="103">
        <v>0.18149999999999999</v>
      </c>
      <c r="R151" s="103">
        <v>0.17510000000000001</v>
      </c>
      <c r="S151" s="33">
        <f t="shared" si="27"/>
        <v>0</v>
      </c>
      <c r="T151" s="33">
        <f t="shared" si="32"/>
        <v>0</v>
      </c>
      <c r="U151" s="33">
        <f t="shared" si="28"/>
        <v>0</v>
      </c>
      <c r="V151" s="33">
        <f t="shared" si="29"/>
        <v>0</v>
      </c>
      <c r="W151" s="33">
        <f t="shared" si="30"/>
        <v>0</v>
      </c>
      <c r="X151" s="33">
        <f>IFERROR(VLOOKUP(C151,'Adj to Match Apport'!$C:$F,4,FALSE),0)</f>
        <v>0</v>
      </c>
      <c r="Y151" s="33">
        <f t="shared" si="33"/>
        <v>0</v>
      </c>
      <c r="Z151" s="184">
        <f>VLOOKUP(C151, '2023-24 School Level AAFTE'!$C$4:$C$2454, 1, 0)</f>
        <v>5471</v>
      </c>
    </row>
    <row r="152" spans="1:26" s="18" customFormat="1" x14ac:dyDescent="0.25">
      <c r="A152" s="136" t="s">
        <v>150</v>
      </c>
      <c r="B152" s="166" t="s">
        <v>149</v>
      </c>
      <c r="C152" s="167">
        <v>2807</v>
      </c>
      <c r="D152" s="166" t="s">
        <v>156</v>
      </c>
      <c r="E152" s="146" t="str">
        <f>VLOOKUP($C152,'2023-24 School Level AAFTE'!$C:$N,9,FALSE)</f>
        <v>No</v>
      </c>
      <c r="F152" s="94" t="str">
        <f>IFERROR(VLOOKUP(C152,'2023-24 School Level AAFTE'!$C:$N,11,FALSE),"")</f>
        <v>No</v>
      </c>
      <c r="G152" s="20">
        <f>IFERROR(VLOOKUP(C152,'2023-24 School Level AAFTE'!$C:$N,8,FALSE),0)</f>
        <v>1574.27</v>
      </c>
      <c r="H152" s="99">
        <f>VLOOKUP($A152,'District Data'!$A:$F,3,FALSE)</f>
        <v>1.06</v>
      </c>
      <c r="I152" s="99">
        <f>VLOOKUP($A152,'District Data'!$A:$F,4,FALSE)</f>
        <v>1.06</v>
      </c>
      <c r="J152" s="100">
        <f t="shared" si="23"/>
        <v>0</v>
      </c>
      <c r="K152" s="101">
        <f t="shared" si="24"/>
        <v>0</v>
      </c>
      <c r="L152" s="102">
        <f>'District Data'!E$2</f>
        <v>72728</v>
      </c>
      <c r="M152" s="102">
        <f>'District Data'!F$2</f>
        <v>78209</v>
      </c>
      <c r="N152" s="33">
        <f t="shared" si="25"/>
        <v>0</v>
      </c>
      <c r="O152" s="33">
        <f t="shared" si="26"/>
        <v>0</v>
      </c>
      <c r="P152" s="33">
        <f t="shared" si="31"/>
        <v>14418.72</v>
      </c>
      <c r="Q152" s="103">
        <v>0.18149999999999999</v>
      </c>
      <c r="R152" s="103">
        <v>0.17510000000000001</v>
      </c>
      <c r="S152" s="33">
        <f t="shared" si="27"/>
        <v>0</v>
      </c>
      <c r="T152" s="33">
        <f t="shared" si="32"/>
        <v>0</v>
      </c>
      <c r="U152" s="33">
        <f t="shared" si="28"/>
        <v>0</v>
      </c>
      <c r="V152" s="33">
        <f t="shared" si="29"/>
        <v>0</v>
      </c>
      <c r="W152" s="33">
        <f t="shared" si="30"/>
        <v>0</v>
      </c>
      <c r="X152" s="33">
        <f>IFERROR(VLOOKUP(C152,'Adj to Match Apport'!$C:$F,4,FALSE),0)</f>
        <v>0</v>
      </c>
      <c r="Y152" s="33">
        <f t="shared" si="33"/>
        <v>0</v>
      </c>
      <c r="Z152" s="184">
        <f>VLOOKUP(C152, '2023-24 School Level AAFTE'!$C$4:$C$2454, 1, 0)</f>
        <v>2807</v>
      </c>
    </row>
    <row r="153" spans="1:26" s="18" customFormat="1" x14ac:dyDescent="0.25">
      <c r="A153" s="136" t="s">
        <v>150</v>
      </c>
      <c r="B153" s="166" t="s">
        <v>149</v>
      </c>
      <c r="C153" s="167">
        <v>3250</v>
      </c>
      <c r="D153" s="166" t="s">
        <v>158</v>
      </c>
      <c r="E153" s="146" t="str">
        <f>VLOOKUP($C153,'2023-24 School Level AAFTE'!$C:$N,9,FALSE)</f>
        <v>Yes</v>
      </c>
      <c r="F153" s="94" t="str">
        <f>IFERROR(VLOOKUP(C153,'2023-24 School Level AAFTE'!$C:$N,11,FALSE),"")</f>
        <v>Yes</v>
      </c>
      <c r="G153" s="20">
        <f>IFERROR(VLOOKUP(C153,'2023-24 School Level AAFTE'!$C:$N,8,FALSE),0)</f>
        <v>653.78</v>
      </c>
      <c r="H153" s="99">
        <f>VLOOKUP($A153,'District Data'!$A:$F,3,FALSE)</f>
        <v>1.06</v>
      </c>
      <c r="I153" s="99">
        <f>VLOOKUP($A153,'District Data'!$A:$F,4,FALSE)</f>
        <v>1.06</v>
      </c>
      <c r="J153" s="100">
        <f t="shared" si="23"/>
        <v>653.78</v>
      </c>
      <c r="K153" s="101">
        <f t="shared" si="24"/>
        <v>1.9179999999999999</v>
      </c>
      <c r="L153" s="102">
        <f>'District Data'!E$2</f>
        <v>72728</v>
      </c>
      <c r="M153" s="102">
        <f>'District Data'!F$2</f>
        <v>78209</v>
      </c>
      <c r="N153" s="33">
        <f t="shared" si="25"/>
        <v>147861.84</v>
      </c>
      <c r="O153" s="33">
        <f t="shared" si="26"/>
        <v>11143.31</v>
      </c>
      <c r="P153" s="33">
        <f t="shared" si="31"/>
        <v>14418.72</v>
      </c>
      <c r="Q153" s="103">
        <v>0.18149999999999999</v>
      </c>
      <c r="R153" s="103">
        <v>0.17510000000000001</v>
      </c>
      <c r="S153" s="33">
        <f t="shared" si="27"/>
        <v>56443.22</v>
      </c>
      <c r="T153" s="33">
        <f t="shared" si="32"/>
        <v>2650.09</v>
      </c>
      <c r="U153" s="33">
        <f t="shared" si="28"/>
        <v>464.03</v>
      </c>
      <c r="V153" s="33">
        <f t="shared" si="29"/>
        <v>3114.12</v>
      </c>
      <c r="W153" s="33">
        <f t="shared" si="30"/>
        <v>218562.49</v>
      </c>
      <c r="X153" s="33" t="str">
        <f>IFERROR(VLOOKUP(C153,'Adj to Match Apport'!$C:$F,4,FALSE),0)</f>
        <v/>
      </c>
      <c r="Y153" s="33">
        <f t="shared" si="33"/>
        <v>218562.49</v>
      </c>
      <c r="Z153" s="184">
        <f>VLOOKUP(C153, '2023-24 School Level AAFTE'!$C$4:$C$2454, 1, 0)</f>
        <v>3250</v>
      </c>
    </row>
    <row r="154" spans="1:26" s="18" customFormat="1" x14ac:dyDescent="0.25">
      <c r="A154" s="136" t="s">
        <v>150</v>
      </c>
      <c r="B154" s="166" t="s">
        <v>149</v>
      </c>
      <c r="C154" s="167">
        <v>5633</v>
      </c>
      <c r="D154" s="166" t="s">
        <v>2793</v>
      </c>
      <c r="E154" s="146" t="str">
        <f>VLOOKUP($C154,'2023-24 School Level AAFTE'!$C:$N,9,FALSE)</f>
        <v>Yes</v>
      </c>
      <c r="F154" s="94" t="str">
        <f>IFERROR(VLOOKUP(C154,'2023-24 School Level AAFTE'!$C:$N,11,FALSE),"")</f>
        <v>Yes</v>
      </c>
      <c r="G154" s="20">
        <f>IFERROR(VLOOKUP(C154,'2023-24 School Level AAFTE'!$C:$N,8,FALSE),0)</f>
        <v>539.81000000000006</v>
      </c>
      <c r="H154" s="99">
        <f>VLOOKUP($A154,'District Data'!$A:$F,3,FALSE)</f>
        <v>1.06</v>
      </c>
      <c r="I154" s="99">
        <f>VLOOKUP($A154,'District Data'!$A:$F,4,FALSE)</f>
        <v>1.06</v>
      </c>
      <c r="J154" s="100">
        <f t="shared" si="23"/>
        <v>539.81000000000006</v>
      </c>
      <c r="K154" s="101">
        <f t="shared" si="24"/>
        <v>1.583</v>
      </c>
      <c r="L154" s="102">
        <f>'District Data'!E$2</f>
        <v>72728</v>
      </c>
      <c r="M154" s="102">
        <f>'District Data'!F$2</f>
        <v>78209</v>
      </c>
      <c r="N154" s="33">
        <f t="shared" si="25"/>
        <v>122036.13</v>
      </c>
      <c r="O154" s="33">
        <f t="shared" si="26"/>
        <v>9197.01</v>
      </c>
      <c r="P154" s="33">
        <f t="shared" si="31"/>
        <v>14418.72</v>
      </c>
      <c r="Q154" s="103">
        <v>0.18149999999999999</v>
      </c>
      <c r="R154" s="103">
        <v>0.17510000000000001</v>
      </c>
      <c r="S154" s="33">
        <f t="shared" si="27"/>
        <v>46584.79</v>
      </c>
      <c r="T154" s="33">
        <f t="shared" si="32"/>
        <v>2187.2199999999998</v>
      </c>
      <c r="U154" s="33">
        <f t="shared" si="28"/>
        <v>382.98</v>
      </c>
      <c r="V154" s="33">
        <f t="shared" si="29"/>
        <v>2570.1999999999998</v>
      </c>
      <c r="W154" s="33">
        <f t="shared" si="30"/>
        <v>180388.13000000003</v>
      </c>
      <c r="X154" s="33" t="str">
        <f>IFERROR(VLOOKUP(C154,'Adj to Match Apport'!$C:$F,4,FALSE),0)</f>
        <v/>
      </c>
      <c r="Y154" s="33">
        <f t="shared" si="33"/>
        <v>180388.13000000003</v>
      </c>
      <c r="Z154" s="184">
        <f>VLOOKUP(C154, '2023-24 School Level AAFTE'!$C$4:$C$2454, 1, 0)</f>
        <v>5633</v>
      </c>
    </row>
    <row r="155" spans="1:26" s="18" customFormat="1" x14ac:dyDescent="0.25">
      <c r="A155" s="136" t="s">
        <v>150</v>
      </c>
      <c r="B155" s="166" t="s">
        <v>149</v>
      </c>
      <c r="C155" s="167">
        <v>4296</v>
      </c>
      <c r="D155" s="166" t="s">
        <v>167</v>
      </c>
      <c r="E155" s="146" t="str">
        <f>VLOOKUP($C155,'2023-24 School Level AAFTE'!$C:$N,9,FALSE)</f>
        <v>Yes</v>
      </c>
      <c r="F155" s="94" t="str">
        <f>IFERROR(VLOOKUP(C155,'2023-24 School Level AAFTE'!$C:$N,11,FALSE),"")</f>
        <v>Yes</v>
      </c>
      <c r="G155" s="20">
        <f>IFERROR(VLOOKUP(C155,'2023-24 School Level AAFTE'!$C:$N,8,FALSE),0)</f>
        <v>511.5</v>
      </c>
      <c r="H155" s="99">
        <f>VLOOKUP($A155,'District Data'!$A:$F,3,FALSE)</f>
        <v>1.06</v>
      </c>
      <c r="I155" s="99">
        <f>VLOOKUP($A155,'District Data'!$A:$F,4,FALSE)</f>
        <v>1.06</v>
      </c>
      <c r="J155" s="100">
        <f t="shared" si="23"/>
        <v>511.5</v>
      </c>
      <c r="K155" s="101">
        <f t="shared" si="24"/>
        <v>1.5</v>
      </c>
      <c r="L155" s="102">
        <f>'District Data'!E$2</f>
        <v>72728</v>
      </c>
      <c r="M155" s="102">
        <f>'District Data'!F$2</f>
        <v>78209</v>
      </c>
      <c r="N155" s="33">
        <f t="shared" si="25"/>
        <v>115637.52</v>
      </c>
      <c r="O155" s="33">
        <f t="shared" si="26"/>
        <v>8714.7900000000009</v>
      </c>
      <c r="P155" s="33">
        <f t="shared" si="31"/>
        <v>14418.72</v>
      </c>
      <c r="Q155" s="103">
        <v>0.18149999999999999</v>
      </c>
      <c r="R155" s="103">
        <v>0.17510000000000001</v>
      </c>
      <c r="S155" s="33">
        <f t="shared" si="27"/>
        <v>44142.25</v>
      </c>
      <c r="T155" s="33">
        <f t="shared" si="32"/>
        <v>2072.54</v>
      </c>
      <c r="U155" s="33">
        <f t="shared" si="28"/>
        <v>362.9</v>
      </c>
      <c r="V155" s="33">
        <f t="shared" si="29"/>
        <v>2435.44</v>
      </c>
      <c r="W155" s="33">
        <f t="shared" si="30"/>
        <v>170930.00000000003</v>
      </c>
      <c r="X155" s="33" t="str">
        <f>IFERROR(VLOOKUP(C155,'Adj to Match Apport'!$C:$F,4,FALSE),0)</f>
        <v/>
      </c>
      <c r="Y155" s="33">
        <f t="shared" si="33"/>
        <v>170930.00000000003</v>
      </c>
      <c r="Z155" s="184">
        <f>VLOOKUP(C155, '2023-24 School Level AAFTE'!$C$4:$C$2454, 1, 0)</f>
        <v>4296</v>
      </c>
    </row>
    <row r="156" spans="1:26" s="18" customFormat="1" x14ac:dyDescent="0.25">
      <c r="A156" s="136" t="s">
        <v>150</v>
      </c>
      <c r="B156" s="166" t="s">
        <v>149</v>
      </c>
      <c r="C156" s="167">
        <v>4186</v>
      </c>
      <c r="D156" s="166" t="s">
        <v>165</v>
      </c>
      <c r="E156" s="146" t="str">
        <f>VLOOKUP($C156,'2023-24 School Level AAFTE'!$C:$N,9,FALSE)</f>
        <v>Yes</v>
      </c>
      <c r="F156" s="94" t="str">
        <f>IFERROR(VLOOKUP(C156,'2023-24 School Level AAFTE'!$C:$N,11,FALSE),"")</f>
        <v>Yes</v>
      </c>
      <c r="G156" s="20">
        <f>IFERROR(VLOOKUP(C156,'2023-24 School Level AAFTE'!$C:$N,8,FALSE),0)</f>
        <v>691.65</v>
      </c>
      <c r="H156" s="99">
        <f>VLOOKUP($A156,'District Data'!$A:$F,3,FALSE)</f>
        <v>1.06</v>
      </c>
      <c r="I156" s="99">
        <f>VLOOKUP($A156,'District Data'!$A:$F,4,FALSE)</f>
        <v>1.06</v>
      </c>
      <c r="J156" s="100">
        <f t="shared" si="23"/>
        <v>691.65</v>
      </c>
      <c r="K156" s="101">
        <f t="shared" si="24"/>
        <v>2.0289999999999999</v>
      </c>
      <c r="L156" s="102">
        <f>'District Data'!E$2</f>
        <v>72728</v>
      </c>
      <c r="M156" s="102">
        <f>'District Data'!F$2</f>
        <v>78209</v>
      </c>
      <c r="N156" s="33">
        <f t="shared" si="25"/>
        <v>156419.01999999999</v>
      </c>
      <c r="O156" s="33">
        <f t="shared" si="26"/>
        <v>11788.2</v>
      </c>
      <c r="P156" s="33">
        <f t="shared" si="31"/>
        <v>14418.72</v>
      </c>
      <c r="Q156" s="103">
        <v>0.18149999999999999</v>
      </c>
      <c r="R156" s="103">
        <v>0.17510000000000001</v>
      </c>
      <c r="S156" s="33">
        <f t="shared" si="27"/>
        <v>59709.75</v>
      </c>
      <c r="T156" s="33">
        <f t="shared" si="32"/>
        <v>2803.45</v>
      </c>
      <c r="U156" s="33">
        <f t="shared" si="28"/>
        <v>490.88</v>
      </c>
      <c r="V156" s="33">
        <f t="shared" si="29"/>
        <v>3294.33</v>
      </c>
      <c r="W156" s="33">
        <f t="shared" si="30"/>
        <v>231211.3</v>
      </c>
      <c r="X156" s="33" t="str">
        <f>IFERROR(VLOOKUP(C156,'Adj to Match Apport'!$C:$F,4,FALSE),0)</f>
        <v/>
      </c>
      <c r="Y156" s="33">
        <f t="shared" si="33"/>
        <v>231211.3</v>
      </c>
      <c r="Z156" s="184">
        <f>VLOOKUP(C156, '2023-24 School Level AAFTE'!$C$4:$C$2454, 1, 0)</f>
        <v>4186</v>
      </c>
    </row>
    <row r="157" spans="1:26" s="18" customFormat="1" x14ac:dyDescent="0.25">
      <c r="A157" s="136" t="s">
        <v>150</v>
      </c>
      <c r="B157" s="166" t="s">
        <v>149</v>
      </c>
      <c r="C157" s="167">
        <v>4331</v>
      </c>
      <c r="D157" s="166" t="s">
        <v>169</v>
      </c>
      <c r="E157" s="146" t="str">
        <f>VLOOKUP($C157,'2023-24 School Level AAFTE'!$C:$N,9,FALSE)</f>
        <v>Yes</v>
      </c>
      <c r="F157" s="94" t="str">
        <f>IFERROR(VLOOKUP(C157,'2023-24 School Level AAFTE'!$C:$N,11,FALSE),"")</f>
        <v>Yes</v>
      </c>
      <c r="G157" s="20">
        <f>IFERROR(VLOOKUP(C157,'2023-24 School Level AAFTE'!$C:$N,8,FALSE),0)</f>
        <v>558.1</v>
      </c>
      <c r="H157" s="99">
        <f>VLOOKUP($A157,'District Data'!$A:$F,3,FALSE)</f>
        <v>1.06</v>
      </c>
      <c r="I157" s="99">
        <f>VLOOKUP($A157,'District Data'!$A:$F,4,FALSE)</f>
        <v>1.06</v>
      </c>
      <c r="J157" s="100">
        <f t="shared" si="23"/>
        <v>558.1</v>
      </c>
      <c r="K157" s="101">
        <f t="shared" si="24"/>
        <v>1.637</v>
      </c>
      <c r="L157" s="102">
        <f>'District Data'!E$2</f>
        <v>72728</v>
      </c>
      <c r="M157" s="102">
        <f>'District Data'!F$2</f>
        <v>78209</v>
      </c>
      <c r="N157" s="33">
        <f t="shared" si="25"/>
        <v>126199.08</v>
      </c>
      <c r="O157" s="33">
        <f t="shared" si="26"/>
        <v>9510.74</v>
      </c>
      <c r="P157" s="33">
        <f t="shared" si="31"/>
        <v>14418.72</v>
      </c>
      <c r="Q157" s="103">
        <v>0.18149999999999999</v>
      </c>
      <c r="R157" s="103">
        <v>0.17510000000000001</v>
      </c>
      <c r="S157" s="33">
        <f t="shared" si="27"/>
        <v>48173.91</v>
      </c>
      <c r="T157" s="33">
        <f t="shared" si="32"/>
        <v>2261.83</v>
      </c>
      <c r="U157" s="33">
        <f t="shared" si="28"/>
        <v>396.05</v>
      </c>
      <c r="V157" s="33">
        <f t="shared" si="29"/>
        <v>2657.88</v>
      </c>
      <c r="W157" s="33">
        <f t="shared" si="30"/>
        <v>186541.61</v>
      </c>
      <c r="X157" s="33" t="str">
        <f>IFERROR(VLOOKUP(C157,'Adj to Match Apport'!$C:$F,4,FALSE),0)</f>
        <v/>
      </c>
      <c r="Y157" s="33">
        <f t="shared" si="33"/>
        <v>186541.61</v>
      </c>
      <c r="Z157" s="184">
        <f>VLOOKUP(C157, '2023-24 School Level AAFTE'!$C$4:$C$2454, 1, 0)</f>
        <v>4331</v>
      </c>
    </row>
    <row r="158" spans="1:26" s="18" customFormat="1" x14ac:dyDescent="0.25">
      <c r="A158" s="136" t="s">
        <v>150</v>
      </c>
      <c r="B158" s="166" t="s">
        <v>149</v>
      </c>
      <c r="C158" s="167">
        <v>1510</v>
      </c>
      <c r="D158" s="166" t="s">
        <v>151</v>
      </c>
      <c r="E158" s="146" t="str">
        <f>VLOOKUP($C158,'2023-24 School Level AAFTE'!$C:$N,9,FALSE)</f>
        <v>Yes</v>
      </c>
      <c r="F158" s="94" t="str">
        <f>IFERROR(VLOOKUP(C158,'2023-24 School Level AAFTE'!$C:$N,11,FALSE),"")</f>
        <v>Yes</v>
      </c>
      <c r="G158" s="20">
        <f>IFERROR(VLOOKUP(C158,'2023-24 School Level AAFTE'!$C:$N,8,FALSE),0)</f>
        <v>342.03</v>
      </c>
      <c r="H158" s="99">
        <f>VLOOKUP($A158,'District Data'!$A:$F,3,FALSE)</f>
        <v>1.06</v>
      </c>
      <c r="I158" s="99">
        <f>VLOOKUP($A158,'District Data'!$A:$F,4,FALSE)</f>
        <v>1.06</v>
      </c>
      <c r="J158" s="100">
        <f t="shared" si="23"/>
        <v>342.03</v>
      </c>
      <c r="K158" s="101">
        <f t="shared" si="24"/>
        <v>1.0029999999999999</v>
      </c>
      <c r="L158" s="102">
        <f>'District Data'!E$2</f>
        <v>72728</v>
      </c>
      <c r="M158" s="102">
        <f>'District Data'!F$2</f>
        <v>78209</v>
      </c>
      <c r="N158" s="33">
        <f t="shared" si="25"/>
        <v>77322.960000000006</v>
      </c>
      <c r="O158" s="33">
        <f t="shared" si="26"/>
        <v>5827.28</v>
      </c>
      <c r="P158" s="33">
        <f t="shared" si="31"/>
        <v>14418.72</v>
      </c>
      <c r="Q158" s="103">
        <v>0.18149999999999999</v>
      </c>
      <c r="R158" s="103">
        <v>0.17510000000000001</v>
      </c>
      <c r="S158" s="33">
        <f t="shared" si="27"/>
        <v>29516.45</v>
      </c>
      <c r="T158" s="33">
        <f t="shared" si="32"/>
        <v>1385.84</v>
      </c>
      <c r="U158" s="33">
        <f t="shared" si="28"/>
        <v>242.66</v>
      </c>
      <c r="V158" s="33">
        <f t="shared" si="29"/>
        <v>1628.5</v>
      </c>
      <c r="W158" s="33">
        <f t="shared" si="30"/>
        <v>114295.19</v>
      </c>
      <c r="X158" s="33">
        <f>IFERROR(VLOOKUP(C158,'Adj to Match Apport'!$C:$F,4,FALSE),0)</f>
        <v>227.89000000059605</v>
      </c>
      <c r="Y158" s="33">
        <f t="shared" si="33"/>
        <v>114523.0800000006</v>
      </c>
      <c r="Z158" s="184">
        <f>VLOOKUP(C158, '2023-24 School Level AAFTE'!$C$4:$C$2454, 1, 0)</f>
        <v>1510</v>
      </c>
    </row>
    <row r="159" spans="1:26" s="18" customFormat="1" x14ac:dyDescent="0.25">
      <c r="A159" s="136" t="s">
        <v>150</v>
      </c>
      <c r="B159" s="166" t="s">
        <v>149</v>
      </c>
      <c r="C159" s="167">
        <v>3649</v>
      </c>
      <c r="D159" s="166" t="s">
        <v>159</v>
      </c>
      <c r="E159" s="146" t="str">
        <f>VLOOKUP($C159,'2023-24 School Level AAFTE'!$C:$N,9,FALSE)</f>
        <v>Yes</v>
      </c>
      <c r="F159" s="94" t="str">
        <f>IFERROR(VLOOKUP(C159,'2023-24 School Level AAFTE'!$C:$N,11,FALSE),"")</f>
        <v>Yes</v>
      </c>
      <c r="G159" s="20">
        <f>IFERROR(VLOOKUP(C159,'2023-24 School Level AAFTE'!$C:$N,8,FALSE),0)</f>
        <v>657.4</v>
      </c>
      <c r="H159" s="99">
        <f>VLOOKUP($A159,'District Data'!$A:$F,3,FALSE)</f>
        <v>1.06</v>
      </c>
      <c r="I159" s="99">
        <f>VLOOKUP($A159,'District Data'!$A:$F,4,FALSE)</f>
        <v>1.06</v>
      </c>
      <c r="J159" s="100">
        <f t="shared" si="23"/>
        <v>657.4</v>
      </c>
      <c r="K159" s="101">
        <f t="shared" si="24"/>
        <v>1.9279999999999999</v>
      </c>
      <c r="L159" s="102">
        <f>'District Data'!E$2</f>
        <v>72728</v>
      </c>
      <c r="M159" s="102">
        <f>'District Data'!F$2</f>
        <v>78209</v>
      </c>
      <c r="N159" s="33">
        <f t="shared" si="25"/>
        <v>148632.76</v>
      </c>
      <c r="O159" s="33">
        <f t="shared" si="26"/>
        <v>11201.41</v>
      </c>
      <c r="P159" s="33">
        <f t="shared" si="31"/>
        <v>14418.72</v>
      </c>
      <c r="Q159" s="103">
        <v>0.18149999999999999</v>
      </c>
      <c r="R159" s="103">
        <v>0.17510000000000001</v>
      </c>
      <c r="S159" s="33">
        <f t="shared" si="27"/>
        <v>56737.5</v>
      </c>
      <c r="T159" s="33">
        <f t="shared" si="32"/>
        <v>2663.9</v>
      </c>
      <c r="U159" s="33">
        <f t="shared" si="28"/>
        <v>466.45</v>
      </c>
      <c r="V159" s="33">
        <f t="shared" si="29"/>
        <v>3130.35</v>
      </c>
      <c r="W159" s="33">
        <f t="shared" si="30"/>
        <v>219702.02000000002</v>
      </c>
      <c r="X159" s="33" t="str">
        <f>IFERROR(VLOOKUP(C159,'Adj to Match Apport'!$C:$F,4,FALSE),0)</f>
        <v/>
      </c>
      <c r="Y159" s="33">
        <f t="shared" si="33"/>
        <v>219702.02000000002</v>
      </c>
      <c r="Z159" s="184">
        <f>VLOOKUP(C159, '2023-24 School Level AAFTE'!$C$4:$C$2454, 1, 0)</f>
        <v>3649</v>
      </c>
    </row>
    <row r="160" spans="1:26" s="18" customFormat="1" x14ac:dyDescent="0.25">
      <c r="A160" s="136" t="s">
        <v>150</v>
      </c>
      <c r="B160" s="166" t="s">
        <v>149</v>
      </c>
      <c r="C160" s="167">
        <v>2576</v>
      </c>
      <c r="D160" s="166" t="s">
        <v>154</v>
      </c>
      <c r="E160" s="146" t="str">
        <f>VLOOKUP($C160,'2023-24 School Level AAFTE'!$C:$N,9,FALSE)</f>
        <v>No</v>
      </c>
      <c r="F160" s="94" t="str">
        <f>IFERROR(VLOOKUP(C160,'2023-24 School Level AAFTE'!$C:$N,11,FALSE),"")</f>
        <v>No</v>
      </c>
      <c r="G160" s="20">
        <f>IFERROR(VLOOKUP(C160,'2023-24 School Level AAFTE'!$C:$N,8,FALSE),0)</f>
        <v>637.62</v>
      </c>
      <c r="H160" s="99">
        <f>VLOOKUP($A160,'District Data'!$A:$F,3,FALSE)</f>
        <v>1.06</v>
      </c>
      <c r="I160" s="99">
        <f>VLOOKUP($A160,'District Data'!$A:$F,4,FALSE)</f>
        <v>1.06</v>
      </c>
      <c r="J160" s="100">
        <f t="shared" si="23"/>
        <v>0</v>
      </c>
      <c r="K160" s="101">
        <f t="shared" si="24"/>
        <v>0</v>
      </c>
      <c r="L160" s="102">
        <f>'District Data'!E$2</f>
        <v>72728</v>
      </c>
      <c r="M160" s="102">
        <f>'District Data'!F$2</f>
        <v>78209</v>
      </c>
      <c r="N160" s="33">
        <f t="shared" si="25"/>
        <v>0</v>
      </c>
      <c r="O160" s="33">
        <f t="shared" si="26"/>
        <v>0</v>
      </c>
      <c r="P160" s="33">
        <f t="shared" si="31"/>
        <v>14418.72</v>
      </c>
      <c r="Q160" s="103">
        <v>0.18149999999999999</v>
      </c>
      <c r="R160" s="103">
        <v>0.17510000000000001</v>
      </c>
      <c r="S160" s="33">
        <f t="shared" si="27"/>
        <v>0</v>
      </c>
      <c r="T160" s="33">
        <f t="shared" si="32"/>
        <v>0</v>
      </c>
      <c r="U160" s="33">
        <f t="shared" si="28"/>
        <v>0</v>
      </c>
      <c r="V160" s="33">
        <f t="shared" si="29"/>
        <v>0</v>
      </c>
      <c r="W160" s="33">
        <f t="shared" si="30"/>
        <v>0</v>
      </c>
      <c r="X160" s="33">
        <f>IFERROR(VLOOKUP(C160,'Adj to Match Apport'!$C:$F,4,FALSE),0)</f>
        <v>0</v>
      </c>
      <c r="Y160" s="33">
        <f t="shared" si="33"/>
        <v>0</v>
      </c>
      <c r="Z160" s="184">
        <f>VLOOKUP(C160, '2023-24 School Level AAFTE'!$C$4:$C$2454, 1, 0)</f>
        <v>2576</v>
      </c>
    </row>
    <row r="161" spans="1:26" s="18" customFormat="1" x14ac:dyDescent="0.25">
      <c r="A161" s="136" t="s">
        <v>150</v>
      </c>
      <c r="B161" s="166" t="s">
        <v>149</v>
      </c>
      <c r="C161" s="167">
        <v>4578</v>
      </c>
      <c r="D161" s="166" t="s">
        <v>173</v>
      </c>
      <c r="E161" s="146" t="str">
        <f>VLOOKUP($C161,'2023-24 School Level AAFTE'!$C:$N,9,FALSE)</f>
        <v>No</v>
      </c>
      <c r="F161" s="94" t="str">
        <f>IFERROR(VLOOKUP(C161,'2023-24 School Level AAFTE'!$C:$N,11,FALSE),"")</f>
        <v>No</v>
      </c>
      <c r="G161" s="20">
        <f>IFERROR(VLOOKUP(C161,'2023-24 School Level AAFTE'!$C:$N,8,FALSE),0)</f>
        <v>597.51</v>
      </c>
      <c r="H161" s="99">
        <f>VLOOKUP($A161,'District Data'!$A:$F,3,FALSE)</f>
        <v>1.06</v>
      </c>
      <c r="I161" s="99">
        <f>VLOOKUP($A161,'District Data'!$A:$F,4,FALSE)</f>
        <v>1.06</v>
      </c>
      <c r="J161" s="100">
        <f t="shared" si="23"/>
        <v>0</v>
      </c>
      <c r="K161" s="101">
        <f t="shared" si="24"/>
        <v>0</v>
      </c>
      <c r="L161" s="102">
        <f>'District Data'!E$2</f>
        <v>72728</v>
      </c>
      <c r="M161" s="102">
        <f>'District Data'!F$2</f>
        <v>78209</v>
      </c>
      <c r="N161" s="33">
        <f t="shared" si="25"/>
        <v>0</v>
      </c>
      <c r="O161" s="33">
        <f t="shared" si="26"/>
        <v>0</v>
      </c>
      <c r="P161" s="33">
        <f t="shared" si="31"/>
        <v>14418.72</v>
      </c>
      <c r="Q161" s="103">
        <v>0.18149999999999999</v>
      </c>
      <c r="R161" s="103">
        <v>0.17510000000000001</v>
      </c>
      <c r="S161" s="33">
        <f t="shared" si="27"/>
        <v>0</v>
      </c>
      <c r="T161" s="33">
        <f t="shared" si="32"/>
        <v>0</v>
      </c>
      <c r="U161" s="33">
        <f t="shared" si="28"/>
        <v>0</v>
      </c>
      <c r="V161" s="33">
        <f t="shared" si="29"/>
        <v>0</v>
      </c>
      <c r="W161" s="33">
        <f t="shared" si="30"/>
        <v>0</v>
      </c>
      <c r="X161" s="33">
        <f>IFERROR(VLOOKUP(C161,'Adj to Match Apport'!$C:$F,4,FALSE),0)</f>
        <v>0</v>
      </c>
      <c r="Y161" s="33">
        <f t="shared" si="33"/>
        <v>0</v>
      </c>
      <c r="Z161" s="184">
        <f>VLOOKUP(C161, '2023-24 School Level AAFTE'!$C$4:$C$2454, 1, 0)</f>
        <v>4578</v>
      </c>
    </row>
    <row r="162" spans="1:26" s="18" customFormat="1" x14ac:dyDescent="0.25">
      <c r="A162" s="136" t="s">
        <v>150</v>
      </c>
      <c r="B162" s="166" t="s">
        <v>149</v>
      </c>
      <c r="C162" s="167">
        <v>2877</v>
      </c>
      <c r="D162" s="166" t="s">
        <v>157</v>
      </c>
      <c r="E162" s="146" t="str">
        <f>VLOOKUP($C162,'2023-24 School Level AAFTE'!$C:$N,9,FALSE)</f>
        <v>No</v>
      </c>
      <c r="F162" s="94" t="str">
        <f>IFERROR(VLOOKUP(C162,'2023-24 School Level AAFTE'!$C:$N,11,FALSE),"")</f>
        <v>No</v>
      </c>
      <c r="G162" s="20">
        <f>IFERROR(VLOOKUP(C162,'2023-24 School Level AAFTE'!$C:$N,8,FALSE),0)</f>
        <v>567.20000000000005</v>
      </c>
      <c r="H162" s="99">
        <f>VLOOKUP($A162,'District Data'!$A:$F,3,FALSE)</f>
        <v>1.06</v>
      </c>
      <c r="I162" s="99">
        <f>VLOOKUP($A162,'District Data'!$A:$F,4,FALSE)</f>
        <v>1.06</v>
      </c>
      <c r="J162" s="100">
        <f t="shared" si="23"/>
        <v>0</v>
      </c>
      <c r="K162" s="101">
        <f t="shared" si="24"/>
        <v>0</v>
      </c>
      <c r="L162" s="102">
        <f>'District Data'!E$2</f>
        <v>72728</v>
      </c>
      <c r="M162" s="102">
        <f>'District Data'!F$2</f>
        <v>78209</v>
      </c>
      <c r="N162" s="33">
        <f t="shared" si="25"/>
        <v>0</v>
      </c>
      <c r="O162" s="33">
        <f t="shared" si="26"/>
        <v>0</v>
      </c>
      <c r="P162" s="33">
        <f t="shared" si="31"/>
        <v>14418.72</v>
      </c>
      <c r="Q162" s="103">
        <v>0.18149999999999999</v>
      </c>
      <c r="R162" s="103">
        <v>0.17510000000000001</v>
      </c>
      <c r="S162" s="33">
        <f t="shared" si="27"/>
        <v>0</v>
      </c>
      <c r="T162" s="33">
        <f t="shared" si="32"/>
        <v>0</v>
      </c>
      <c r="U162" s="33">
        <f t="shared" si="28"/>
        <v>0</v>
      </c>
      <c r="V162" s="33">
        <f t="shared" si="29"/>
        <v>0</v>
      </c>
      <c r="W162" s="33">
        <f t="shared" si="30"/>
        <v>0</v>
      </c>
      <c r="X162" s="33">
        <f>IFERROR(VLOOKUP(C162,'Adj to Match Apport'!$C:$F,4,FALSE),0)</f>
        <v>0</v>
      </c>
      <c r="Y162" s="33">
        <f t="shared" si="33"/>
        <v>0</v>
      </c>
      <c r="Z162" s="184">
        <f>VLOOKUP(C162, '2023-24 School Level AAFTE'!$C$4:$C$2454, 1, 0)</f>
        <v>2877</v>
      </c>
    </row>
    <row r="163" spans="1:26" s="18" customFormat="1" x14ac:dyDescent="0.25">
      <c r="A163" s="136" t="s">
        <v>150</v>
      </c>
      <c r="B163" s="166" t="s">
        <v>149</v>
      </c>
      <c r="C163" s="167">
        <v>4099</v>
      </c>
      <c r="D163" s="166" t="s">
        <v>161</v>
      </c>
      <c r="E163" s="146" t="str">
        <f>VLOOKUP($C163,'2023-24 School Level AAFTE'!$C:$N,9,FALSE)</f>
        <v>Yes</v>
      </c>
      <c r="F163" s="94" t="str">
        <f>IFERROR(VLOOKUP(C163,'2023-24 School Level AAFTE'!$C:$N,11,FALSE),"")</f>
        <v>Yes</v>
      </c>
      <c r="G163" s="20">
        <f>IFERROR(VLOOKUP(C163,'2023-24 School Level AAFTE'!$C:$N,8,FALSE),0)</f>
        <v>543.37</v>
      </c>
      <c r="H163" s="99">
        <f>VLOOKUP($A163,'District Data'!$A:$F,3,FALSE)</f>
        <v>1.06</v>
      </c>
      <c r="I163" s="99">
        <f>VLOOKUP($A163,'District Data'!$A:$F,4,FALSE)</f>
        <v>1.06</v>
      </c>
      <c r="J163" s="100">
        <f t="shared" si="23"/>
        <v>543.37</v>
      </c>
      <c r="K163" s="101">
        <f t="shared" si="24"/>
        <v>1.5940000000000001</v>
      </c>
      <c r="L163" s="102">
        <f>'District Data'!E$2</f>
        <v>72728</v>
      </c>
      <c r="M163" s="102">
        <f>'District Data'!F$2</f>
        <v>78209</v>
      </c>
      <c r="N163" s="33">
        <f t="shared" si="25"/>
        <v>122884.14</v>
      </c>
      <c r="O163" s="33">
        <f t="shared" si="26"/>
        <v>9260.91</v>
      </c>
      <c r="P163" s="33">
        <f t="shared" si="31"/>
        <v>14418.72</v>
      </c>
      <c r="Q163" s="103">
        <v>0.18149999999999999</v>
      </c>
      <c r="R163" s="103">
        <v>0.17510000000000001</v>
      </c>
      <c r="S163" s="33">
        <f t="shared" si="27"/>
        <v>46908.5</v>
      </c>
      <c r="T163" s="33">
        <f t="shared" si="32"/>
        <v>2202.42</v>
      </c>
      <c r="U163" s="33">
        <f t="shared" si="28"/>
        <v>385.64</v>
      </c>
      <c r="V163" s="33">
        <f t="shared" si="29"/>
        <v>2588.06</v>
      </c>
      <c r="W163" s="33">
        <f t="shared" si="30"/>
        <v>181641.61000000002</v>
      </c>
      <c r="X163" s="33" t="str">
        <f>IFERROR(VLOOKUP(C163,'Adj to Match Apport'!$C:$F,4,FALSE),0)</f>
        <v/>
      </c>
      <c r="Y163" s="33">
        <f t="shared" si="33"/>
        <v>181641.61000000002</v>
      </c>
      <c r="Z163" s="184">
        <f>VLOOKUP(C163, '2023-24 School Level AAFTE'!$C$4:$C$2454, 1, 0)</f>
        <v>4099</v>
      </c>
    </row>
    <row r="164" spans="1:26" s="18" customFormat="1" x14ac:dyDescent="0.25">
      <c r="A164" s="136" t="s">
        <v>150</v>
      </c>
      <c r="B164" s="166" t="s">
        <v>149</v>
      </c>
      <c r="C164" s="167">
        <v>5159</v>
      </c>
      <c r="D164" s="166" t="s">
        <v>175</v>
      </c>
      <c r="E164" s="146" t="str">
        <f>VLOOKUP($C164,'2023-24 School Level AAFTE'!$C:$N,9,FALSE)</f>
        <v>No</v>
      </c>
      <c r="F164" s="94" t="str">
        <f>IFERROR(VLOOKUP(C164,'2023-24 School Level AAFTE'!$C:$N,11,FALSE),"")</f>
        <v>No</v>
      </c>
      <c r="G164" s="20">
        <f>IFERROR(VLOOKUP(C164,'2023-24 School Level AAFTE'!$C:$N,8,FALSE),0)</f>
        <v>548.1</v>
      </c>
      <c r="H164" s="99">
        <f>VLOOKUP($A164,'District Data'!$A:$F,3,FALSE)</f>
        <v>1.06</v>
      </c>
      <c r="I164" s="99">
        <f>VLOOKUP($A164,'District Data'!$A:$F,4,FALSE)</f>
        <v>1.06</v>
      </c>
      <c r="J164" s="100">
        <f t="shared" si="23"/>
        <v>0</v>
      </c>
      <c r="K164" s="101">
        <f t="shared" si="24"/>
        <v>0</v>
      </c>
      <c r="L164" s="102">
        <f>'District Data'!E$2</f>
        <v>72728</v>
      </c>
      <c r="M164" s="102">
        <f>'District Data'!F$2</f>
        <v>78209</v>
      </c>
      <c r="N164" s="33">
        <f t="shared" si="25"/>
        <v>0</v>
      </c>
      <c r="O164" s="33">
        <f t="shared" si="26"/>
        <v>0</v>
      </c>
      <c r="P164" s="33">
        <f t="shared" si="31"/>
        <v>14418.72</v>
      </c>
      <c r="Q164" s="103">
        <v>0.18149999999999999</v>
      </c>
      <c r="R164" s="103">
        <v>0.17510000000000001</v>
      </c>
      <c r="S164" s="33">
        <f t="shared" si="27"/>
        <v>0</v>
      </c>
      <c r="T164" s="33">
        <f t="shared" si="32"/>
        <v>0</v>
      </c>
      <c r="U164" s="33">
        <f t="shared" si="28"/>
        <v>0</v>
      </c>
      <c r="V164" s="33">
        <f t="shared" si="29"/>
        <v>0</v>
      </c>
      <c r="W164" s="33">
        <f t="shared" si="30"/>
        <v>0</v>
      </c>
      <c r="X164" s="33">
        <f>IFERROR(VLOOKUP(C164,'Adj to Match Apport'!$C:$F,4,FALSE),0)</f>
        <v>0</v>
      </c>
      <c r="Y164" s="33">
        <f t="shared" si="33"/>
        <v>0</v>
      </c>
      <c r="Z164" s="184">
        <f>VLOOKUP(C164, '2023-24 School Level AAFTE'!$C$4:$C$2454, 1, 0)</f>
        <v>5159</v>
      </c>
    </row>
    <row r="165" spans="1:26" s="18" customFormat="1" x14ac:dyDescent="0.25">
      <c r="A165" s="136" t="s">
        <v>150</v>
      </c>
      <c r="B165" s="166" t="s">
        <v>149</v>
      </c>
      <c r="C165" s="167">
        <v>4407</v>
      </c>
      <c r="D165" s="166" t="s">
        <v>171</v>
      </c>
      <c r="E165" s="146" t="str">
        <f>VLOOKUP($C165,'2023-24 School Level AAFTE'!$C:$N,9,FALSE)</f>
        <v>No</v>
      </c>
      <c r="F165" s="94" t="str">
        <f>IFERROR(VLOOKUP(C165,'2023-24 School Level AAFTE'!$C:$N,11,FALSE),"")</f>
        <v>No</v>
      </c>
      <c r="G165" s="20">
        <f>IFERROR(VLOOKUP(C165,'2023-24 School Level AAFTE'!$C:$N,8,FALSE),0)</f>
        <v>613.71</v>
      </c>
      <c r="H165" s="99">
        <f>VLOOKUP($A165,'District Data'!$A:$F,3,FALSE)</f>
        <v>1.06</v>
      </c>
      <c r="I165" s="99">
        <f>VLOOKUP($A165,'District Data'!$A:$F,4,FALSE)</f>
        <v>1.06</v>
      </c>
      <c r="J165" s="100">
        <f t="shared" si="23"/>
        <v>0</v>
      </c>
      <c r="K165" s="101">
        <f t="shared" si="24"/>
        <v>0</v>
      </c>
      <c r="L165" s="102">
        <f>'District Data'!E$2</f>
        <v>72728</v>
      </c>
      <c r="M165" s="102">
        <f>'District Data'!F$2</f>
        <v>78209</v>
      </c>
      <c r="N165" s="33">
        <f t="shared" si="25"/>
        <v>0</v>
      </c>
      <c r="O165" s="33">
        <f t="shared" si="26"/>
        <v>0</v>
      </c>
      <c r="P165" s="33">
        <f t="shared" si="31"/>
        <v>14418.72</v>
      </c>
      <c r="Q165" s="103">
        <v>0.18149999999999999</v>
      </c>
      <c r="R165" s="103">
        <v>0.17510000000000001</v>
      </c>
      <c r="S165" s="33">
        <f t="shared" si="27"/>
        <v>0</v>
      </c>
      <c r="T165" s="33">
        <f t="shared" si="32"/>
        <v>0</v>
      </c>
      <c r="U165" s="33">
        <f t="shared" si="28"/>
        <v>0</v>
      </c>
      <c r="V165" s="33">
        <f t="shared" si="29"/>
        <v>0</v>
      </c>
      <c r="W165" s="33">
        <f t="shared" si="30"/>
        <v>0</v>
      </c>
      <c r="X165" s="33">
        <f>IFERROR(VLOOKUP(C165,'Adj to Match Apport'!$C:$F,4,FALSE),0)</f>
        <v>0</v>
      </c>
      <c r="Y165" s="33">
        <f t="shared" si="33"/>
        <v>0</v>
      </c>
      <c r="Z165" s="184">
        <f>VLOOKUP(C165, '2023-24 School Level AAFTE'!$C$4:$C$2454, 1, 0)</f>
        <v>4407</v>
      </c>
    </row>
    <row r="166" spans="1:26" s="18" customFormat="1" x14ac:dyDescent="0.25">
      <c r="A166" s="136" t="s">
        <v>150</v>
      </c>
      <c r="B166" s="166" t="s">
        <v>149</v>
      </c>
      <c r="C166" s="167">
        <v>4297</v>
      </c>
      <c r="D166" s="166" t="s">
        <v>168</v>
      </c>
      <c r="E166" s="146" t="str">
        <f>VLOOKUP($C166,'2023-24 School Level AAFTE'!$C:$N,9,FALSE)</f>
        <v>No</v>
      </c>
      <c r="F166" s="94" t="str">
        <f>IFERROR(VLOOKUP(C166,'2023-24 School Level AAFTE'!$C:$N,11,FALSE),"")</f>
        <v>No</v>
      </c>
      <c r="G166" s="20">
        <f>IFERROR(VLOOKUP(C166,'2023-24 School Level AAFTE'!$C:$N,8,FALSE),0)</f>
        <v>606.6</v>
      </c>
      <c r="H166" s="99">
        <f>VLOOKUP($A166,'District Data'!$A:$F,3,FALSE)</f>
        <v>1.06</v>
      </c>
      <c r="I166" s="99">
        <f>VLOOKUP($A166,'District Data'!$A:$F,4,FALSE)</f>
        <v>1.06</v>
      </c>
      <c r="J166" s="100">
        <f t="shared" si="23"/>
        <v>0</v>
      </c>
      <c r="K166" s="101">
        <f t="shared" si="24"/>
        <v>0</v>
      </c>
      <c r="L166" s="102">
        <f>'District Data'!E$2</f>
        <v>72728</v>
      </c>
      <c r="M166" s="102">
        <f>'District Data'!F$2</f>
        <v>78209</v>
      </c>
      <c r="N166" s="33">
        <f t="shared" si="25"/>
        <v>0</v>
      </c>
      <c r="O166" s="33">
        <f t="shared" si="26"/>
        <v>0</v>
      </c>
      <c r="P166" s="33">
        <f t="shared" si="31"/>
        <v>14418.72</v>
      </c>
      <c r="Q166" s="103">
        <v>0.18149999999999999</v>
      </c>
      <c r="R166" s="103">
        <v>0.17510000000000001</v>
      </c>
      <c r="S166" s="33">
        <f t="shared" si="27"/>
        <v>0</v>
      </c>
      <c r="T166" s="33">
        <f t="shared" si="32"/>
        <v>0</v>
      </c>
      <c r="U166" s="33">
        <f t="shared" si="28"/>
        <v>0</v>
      </c>
      <c r="V166" s="33">
        <f t="shared" si="29"/>
        <v>0</v>
      </c>
      <c r="W166" s="33">
        <f t="shared" si="30"/>
        <v>0</v>
      </c>
      <c r="X166" s="33">
        <f>IFERROR(VLOOKUP(C166,'Adj to Match Apport'!$C:$F,4,FALSE),0)</f>
        <v>0</v>
      </c>
      <c r="Y166" s="33">
        <f t="shared" si="33"/>
        <v>0</v>
      </c>
      <c r="Z166" s="184">
        <f>VLOOKUP(C166, '2023-24 School Level AAFTE'!$C$4:$C$2454, 1, 0)</f>
        <v>4297</v>
      </c>
    </row>
    <row r="167" spans="1:26" s="18" customFormat="1" x14ac:dyDescent="0.25">
      <c r="A167" s="136" t="s">
        <v>150</v>
      </c>
      <c r="B167" s="166" t="s">
        <v>149</v>
      </c>
      <c r="C167" s="167">
        <v>5033</v>
      </c>
      <c r="D167" s="166" t="s">
        <v>174</v>
      </c>
      <c r="E167" s="146" t="str">
        <f>VLOOKUP($C167,'2023-24 School Level AAFTE'!$C:$N,9,FALSE)</f>
        <v>No</v>
      </c>
      <c r="F167" s="94" t="str">
        <f>IFERROR(VLOOKUP(C167,'2023-24 School Level AAFTE'!$C:$N,11,FALSE),"")</f>
        <v>No</v>
      </c>
      <c r="G167" s="20">
        <f>IFERROR(VLOOKUP(C167,'2023-24 School Level AAFTE'!$C:$N,8,FALSE),0)</f>
        <v>2020.1399999999999</v>
      </c>
      <c r="H167" s="99">
        <f>VLOOKUP($A167,'District Data'!$A:$F,3,FALSE)</f>
        <v>1.06</v>
      </c>
      <c r="I167" s="99">
        <f>VLOOKUP($A167,'District Data'!$A:$F,4,FALSE)</f>
        <v>1.06</v>
      </c>
      <c r="J167" s="100">
        <f t="shared" si="23"/>
        <v>0</v>
      </c>
      <c r="K167" s="101">
        <f t="shared" si="24"/>
        <v>0</v>
      </c>
      <c r="L167" s="102">
        <f>'District Data'!E$2</f>
        <v>72728</v>
      </c>
      <c r="M167" s="102">
        <f>'District Data'!F$2</f>
        <v>78209</v>
      </c>
      <c r="N167" s="33">
        <f t="shared" si="25"/>
        <v>0</v>
      </c>
      <c r="O167" s="33">
        <f t="shared" si="26"/>
        <v>0</v>
      </c>
      <c r="P167" s="33">
        <f t="shared" si="31"/>
        <v>14418.72</v>
      </c>
      <c r="Q167" s="103">
        <v>0.18149999999999999</v>
      </c>
      <c r="R167" s="103">
        <v>0.17510000000000001</v>
      </c>
      <c r="S167" s="33">
        <f t="shared" si="27"/>
        <v>0</v>
      </c>
      <c r="T167" s="33">
        <f t="shared" si="32"/>
        <v>0</v>
      </c>
      <c r="U167" s="33">
        <f t="shared" si="28"/>
        <v>0</v>
      </c>
      <c r="V167" s="33">
        <f t="shared" si="29"/>
        <v>0</v>
      </c>
      <c r="W167" s="33">
        <f t="shared" si="30"/>
        <v>0</v>
      </c>
      <c r="X167" s="33">
        <f>IFERROR(VLOOKUP(C167,'Adj to Match Apport'!$C:$F,4,FALSE),0)</f>
        <v>0</v>
      </c>
      <c r="Y167" s="33">
        <f t="shared" si="33"/>
        <v>0</v>
      </c>
      <c r="Z167" s="184">
        <f>VLOOKUP(C167, '2023-24 School Level AAFTE'!$C$4:$C$2454, 1, 0)</f>
        <v>5033</v>
      </c>
    </row>
    <row r="168" spans="1:26" s="18" customFormat="1" x14ac:dyDescent="0.25">
      <c r="A168" s="136" t="s">
        <v>150</v>
      </c>
      <c r="B168" s="166" t="s">
        <v>149</v>
      </c>
      <c r="C168" s="167">
        <v>2748</v>
      </c>
      <c r="D168" s="166" t="s">
        <v>155</v>
      </c>
      <c r="E168" s="146" t="str">
        <f>VLOOKUP($C168,'2023-24 School Level AAFTE'!$C:$N,9,FALSE)</f>
        <v>No</v>
      </c>
      <c r="F168" s="94" t="str">
        <f>IFERROR(VLOOKUP(C168,'2023-24 School Level AAFTE'!$C:$N,11,FALSE),"")</f>
        <v>No</v>
      </c>
      <c r="G168" s="20">
        <f>IFERROR(VLOOKUP(C168,'2023-24 School Level AAFTE'!$C:$N,8,FALSE),0)</f>
        <v>357.5</v>
      </c>
      <c r="H168" s="99">
        <f>VLOOKUP($A168,'District Data'!$A:$F,3,FALSE)</f>
        <v>1.06</v>
      </c>
      <c r="I168" s="99">
        <f>VLOOKUP($A168,'District Data'!$A:$F,4,FALSE)</f>
        <v>1.06</v>
      </c>
      <c r="J168" s="100">
        <f t="shared" si="23"/>
        <v>0</v>
      </c>
      <c r="K168" s="101">
        <f t="shared" si="24"/>
        <v>0</v>
      </c>
      <c r="L168" s="102">
        <f>'District Data'!E$2</f>
        <v>72728</v>
      </c>
      <c r="M168" s="102">
        <f>'District Data'!F$2</f>
        <v>78209</v>
      </c>
      <c r="N168" s="33">
        <f t="shared" si="25"/>
        <v>0</v>
      </c>
      <c r="O168" s="33">
        <f t="shared" si="26"/>
        <v>0</v>
      </c>
      <c r="P168" s="33">
        <f t="shared" si="31"/>
        <v>14418.72</v>
      </c>
      <c r="Q168" s="103">
        <v>0.18149999999999999</v>
      </c>
      <c r="R168" s="103">
        <v>0.17510000000000001</v>
      </c>
      <c r="S168" s="33">
        <f t="shared" si="27"/>
        <v>0</v>
      </c>
      <c r="T168" s="33">
        <f t="shared" si="32"/>
        <v>0</v>
      </c>
      <c r="U168" s="33">
        <f t="shared" si="28"/>
        <v>0</v>
      </c>
      <c r="V168" s="33">
        <f t="shared" si="29"/>
        <v>0</v>
      </c>
      <c r="W168" s="33">
        <f t="shared" si="30"/>
        <v>0</v>
      </c>
      <c r="X168" s="33">
        <f>IFERROR(VLOOKUP(C168,'Adj to Match Apport'!$C:$F,4,FALSE),0)</f>
        <v>0</v>
      </c>
      <c r="Y168" s="33">
        <f t="shared" si="33"/>
        <v>0</v>
      </c>
      <c r="Z168" s="184">
        <f>VLOOKUP(C168, '2023-24 School Level AAFTE'!$C$4:$C$2454, 1, 0)</f>
        <v>2748</v>
      </c>
    </row>
    <row r="169" spans="1:26" s="18" customFormat="1" x14ac:dyDescent="0.25">
      <c r="A169" s="136" t="s">
        <v>150</v>
      </c>
      <c r="B169" s="166" t="s">
        <v>149</v>
      </c>
      <c r="C169" s="167">
        <v>5635</v>
      </c>
      <c r="D169" s="166" t="s">
        <v>2794</v>
      </c>
      <c r="E169" s="146" t="str">
        <f>VLOOKUP($C169,'2023-24 School Level AAFTE'!$C:$N,9,FALSE)</f>
        <v>No</v>
      </c>
      <c r="F169" s="94" t="str">
        <f>IFERROR(VLOOKUP(C169,'2023-24 School Level AAFTE'!$C:$N,11,FALSE),"")</f>
        <v>No</v>
      </c>
      <c r="G169" s="20">
        <f>IFERROR(VLOOKUP(C169,'2023-24 School Level AAFTE'!$C:$N,8,FALSE),0)</f>
        <v>592.21</v>
      </c>
      <c r="H169" s="99">
        <f>VLOOKUP($A169,'District Data'!$A:$F,3,FALSE)</f>
        <v>1.06</v>
      </c>
      <c r="I169" s="99">
        <f>VLOOKUP($A169,'District Data'!$A:$F,4,FALSE)</f>
        <v>1.06</v>
      </c>
      <c r="J169" s="100">
        <f t="shared" si="23"/>
        <v>0</v>
      </c>
      <c r="K169" s="101">
        <f t="shared" si="24"/>
        <v>0</v>
      </c>
      <c r="L169" s="102">
        <f>'District Data'!E$2</f>
        <v>72728</v>
      </c>
      <c r="M169" s="102">
        <f>'District Data'!F$2</f>
        <v>78209</v>
      </c>
      <c r="N169" s="33">
        <f t="shared" si="25"/>
        <v>0</v>
      </c>
      <c r="O169" s="33">
        <f t="shared" si="26"/>
        <v>0</v>
      </c>
      <c r="P169" s="33">
        <f t="shared" si="31"/>
        <v>14418.72</v>
      </c>
      <c r="Q169" s="103">
        <v>0.18149999999999999</v>
      </c>
      <c r="R169" s="103">
        <v>0.17510000000000001</v>
      </c>
      <c r="S169" s="33">
        <f t="shared" si="27"/>
        <v>0</v>
      </c>
      <c r="T169" s="33">
        <f t="shared" si="32"/>
        <v>0</v>
      </c>
      <c r="U169" s="33">
        <f t="shared" si="28"/>
        <v>0</v>
      </c>
      <c r="V169" s="33">
        <f t="shared" si="29"/>
        <v>0</v>
      </c>
      <c r="W169" s="33">
        <f t="shared" si="30"/>
        <v>0</v>
      </c>
      <c r="X169" s="33">
        <f>IFERROR(VLOOKUP(C169,'Adj to Match Apport'!$C:$F,4,FALSE),0)</f>
        <v>0</v>
      </c>
      <c r="Y169" s="33">
        <f t="shared" si="33"/>
        <v>0</v>
      </c>
      <c r="Z169" s="184">
        <f>VLOOKUP(C169, '2023-24 School Level AAFTE'!$C$4:$C$2454, 1, 0)</f>
        <v>5635</v>
      </c>
    </row>
    <row r="170" spans="1:26" s="18" customFormat="1" x14ac:dyDescent="0.25">
      <c r="A170" s="136" t="s">
        <v>150</v>
      </c>
      <c r="B170" s="166" t="s">
        <v>149</v>
      </c>
      <c r="C170" s="167">
        <v>5206</v>
      </c>
      <c r="D170" s="166" t="s">
        <v>178</v>
      </c>
      <c r="E170" s="146" t="str">
        <f>VLOOKUP($C170,'2023-24 School Level AAFTE'!$C:$N,9,FALSE)</f>
        <v>Yes</v>
      </c>
      <c r="F170" s="94" t="str">
        <f>IFERROR(VLOOKUP(C170,'2023-24 School Level AAFTE'!$C:$N,11,FALSE),"")</f>
        <v>Yes</v>
      </c>
      <c r="G170" s="20">
        <f>IFERROR(VLOOKUP(C170,'2023-24 School Level AAFTE'!$C:$N,8,FALSE),0)</f>
        <v>891.92</v>
      </c>
      <c r="H170" s="99">
        <f>VLOOKUP($A170,'District Data'!$A:$F,3,FALSE)</f>
        <v>1.06</v>
      </c>
      <c r="I170" s="99">
        <f>VLOOKUP($A170,'District Data'!$A:$F,4,FALSE)</f>
        <v>1.06</v>
      </c>
      <c r="J170" s="100">
        <f t="shared" si="23"/>
        <v>891.92</v>
      </c>
      <c r="K170" s="101">
        <f t="shared" si="24"/>
        <v>2.6160000000000001</v>
      </c>
      <c r="L170" s="102">
        <f>'District Data'!E$2</f>
        <v>72728</v>
      </c>
      <c r="M170" s="102">
        <f>'District Data'!F$2</f>
        <v>78209</v>
      </c>
      <c r="N170" s="33">
        <f t="shared" si="25"/>
        <v>201671.83</v>
      </c>
      <c r="O170" s="33">
        <f t="shared" si="26"/>
        <v>15198.6</v>
      </c>
      <c r="P170" s="33">
        <f t="shared" si="31"/>
        <v>14418.72</v>
      </c>
      <c r="Q170" s="103">
        <v>0.18149999999999999</v>
      </c>
      <c r="R170" s="103">
        <v>0.17510000000000001</v>
      </c>
      <c r="S170" s="33">
        <f t="shared" si="27"/>
        <v>76984.08</v>
      </c>
      <c r="T170" s="33">
        <f t="shared" si="32"/>
        <v>3614.51</v>
      </c>
      <c r="U170" s="33">
        <f t="shared" si="28"/>
        <v>632.9</v>
      </c>
      <c r="V170" s="33">
        <f t="shared" si="29"/>
        <v>4247.41</v>
      </c>
      <c r="W170" s="33">
        <f t="shared" si="30"/>
        <v>298101.91999999993</v>
      </c>
      <c r="X170" s="33" t="str">
        <f>IFERROR(VLOOKUP(C170,'Adj to Match Apport'!$C:$F,4,FALSE),0)</f>
        <v/>
      </c>
      <c r="Y170" s="33">
        <f t="shared" si="33"/>
        <v>298101.91999999993</v>
      </c>
      <c r="Z170" s="184">
        <f>VLOOKUP(C170, '2023-24 School Level AAFTE'!$C$4:$C$2454, 1, 0)</f>
        <v>5206</v>
      </c>
    </row>
    <row r="171" spans="1:26" s="18" customFormat="1" x14ac:dyDescent="0.25">
      <c r="A171" s="136" t="s">
        <v>150</v>
      </c>
      <c r="B171" s="166" t="s">
        <v>149</v>
      </c>
      <c r="C171" s="167">
        <v>4102</v>
      </c>
      <c r="D171" s="166" t="s">
        <v>162</v>
      </c>
      <c r="E171" s="146" t="str">
        <f>VLOOKUP($C171,'2023-24 School Level AAFTE'!$C:$N,9,FALSE)</f>
        <v>Yes</v>
      </c>
      <c r="F171" s="94" t="str">
        <f>IFERROR(VLOOKUP(C171,'2023-24 School Level AAFTE'!$C:$N,11,FALSE),"")</f>
        <v>Yes</v>
      </c>
      <c r="G171" s="20">
        <f>IFERROR(VLOOKUP(C171,'2023-24 School Level AAFTE'!$C:$N,8,FALSE),0)</f>
        <v>447.1</v>
      </c>
      <c r="H171" s="99">
        <f>VLOOKUP($A171,'District Data'!$A:$F,3,FALSE)</f>
        <v>1.06</v>
      </c>
      <c r="I171" s="99">
        <f>VLOOKUP($A171,'District Data'!$A:$F,4,FALSE)</f>
        <v>1.06</v>
      </c>
      <c r="J171" s="100">
        <f t="shared" si="23"/>
        <v>447.1</v>
      </c>
      <c r="K171" s="101">
        <f t="shared" si="24"/>
        <v>1.3109999999999999</v>
      </c>
      <c r="L171" s="102">
        <f>'District Data'!E$2</f>
        <v>72728</v>
      </c>
      <c r="M171" s="102">
        <f>'District Data'!F$2</f>
        <v>78209</v>
      </c>
      <c r="N171" s="33">
        <f t="shared" si="25"/>
        <v>101067.19</v>
      </c>
      <c r="O171" s="33">
        <f t="shared" si="26"/>
        <v>7616.73</v>
      </c>
      <c r="P171" s="33">
        <f t="shared" si="31"/>
        <v>14418.72</v>
      </c>
      <c r="Q171" s="103">
        <v>0.18149999999999999</v>
      </c>
      <c r="R171" s="103">
        <v>0.17510000000000001</v>
      </c>
      <c r="S171" s="33">
        <f t="shared" si="27"/>
        <v>38580.33</v>
      </c>
      <c r="T171" s="33">
        <f t="shared" si="32"/>
        <v>1811.4</v>
      </c>
      <c r="U171" s="33">
        <f t="shared" si="28"/>
        <v>317.18</v>
      </c>
      <c r="V171" s="33">
        <f t="shared" si="29"/>
        <v>2128.58</v>
      </c>
      <c r="W171" s="33">
        <f t="shared" si="30"/>
        <v>149392.83000000002</v>
      </c>
      <c r="X171" s="33" t="str">
        <f>IFERROR(VLOOKUP(C171,'Adj to Match Apport'!$C:$F,4,FALSE),0)</f>
        <v/>
      </c>
      <c r="Y171" s="33">
        <f t="shared" si="33"/>
        <v>149392.83000000002</v>
      </c>
      <c r="Z171" s="184">
        <f>VLOOKUP(C171, '2023-24 School Level AAFTE'!$C$4:$C$2454, 1, 0)</f>
        <v>4102</v>
      </c>
    </row>
    <row r="172" spans="1:26" s="18" customFormat="1" x14ac:dyDescent="0.25">
      <c r="A172" s="136" t="s">
        <v>150</v>
      </c>
      <c r="B172" s="166" t="s">
        <v>149</v>
      </c>
      <c r="C172" s="167">
        <v>5160</v>
      </c>
      <c r="D172" s="166" t="s">
        <v>176</v>
      </c>
      <c r="E172" s="146" t="str">
        <f>VLOOKUP($C172,'2023-24 School Level AAFTE'!$C:$N,9,FALSE)</f>
        <v>No</v>
      </c>
      <c r="F172" s="94" t="str">
        <f>IFERROR(VLOOKUP(C172,'2023-24 School Level AAFTE'!$C:$N,11,FALSE),"")</f>
        <v>No</v>
      </c>
      <c r="G172" s="20">
        <f>IFERROR(VLOOKUP(C172,'2023-24 School Level AAFTE'!$C:$N,8,FALSE),0)</f>
        <v>735.62</v>
      </c>
      <c r="H172" s="99">
        <f>VLOOKUP($A172,'District Data'!$A:$F,3,FALSE)</f>
        <v>1.06</v>
      </c>
      <c r="I172" s="99">
        <f>VLOOKUP($A172,'District Data'!$A:$F,4,FALSE)</f>
        <v>1.06</v>
      </c>
      <c r="J172" s="100">
        <f t="shared" si="23"/>
        <v>0</v>
      </c>
      <c r="K172" s="101">
        <f t="shared" si="24"/>
        <v>0</v>
      </c>
      <c r="L172" s="102">
        <f>'District Data'!E$2</f>
        <v>72728</v>
      </c>
      <c r="M172" s="102">
        <f>'District Data'!F$2</f>
        <v>78209</v>
      </c>
      <c r="N172" s="33">
        <f t="shared" si="25"/>
        <v>0</v>
      </c>
      <c r="O172" s="33">
        <f t="shared" si="26"/>
        <v>0</v>
      </c>
      <c r="P172" s="33">
        <f t="shared" si="31"/>
        <v>14418.72</v>
      </c>
      <c r="Q172" s="103">
        <v>0.18149999999999999</v>
      </c>
      <c r="R172" s="103">
        <v>0.17510000000000001</v>
      </c>
      <c r="S172" s="33">
        <f t="shared" si="27"/>
        <v>0</v>
      </c>
      <c r="T172" s="33">
        <f t="shared" si="32"/>
        <v>0</v>
      </c>
      <c r="U172" s="33">
        <f t="shared" si="28"/>
        <v>0</v>
      </c>
      <c r="V172" s="33">
        <f t="shared" si="29"/>
        <v>0</v>
      </c>
      <c r="W172" s="33">
        <f t="shared" si="30"/>
        <v>0</v>
      </c>
      <c r="X172" s="33">
        <f>IFERROR(VLOOKUP(C172,'Adj to Match Apport'!$C:$F,4,FALSE),0)</f>
        <v>0</v>
      </c>
      <c r="Y172" s="33">
        <f t="shared" si="33"/>
        <v>0</v>
      </c>
      <c r="Z172" s="184">
        <f>VLOOKUP(C172, '2023-24 School Level AAFTE'!$C$4:$C$2454, 1, 0)</f>
        <v>5160</v>
      </c>
    </row>
    <row r="173" spans="1:26" s="18" customFormat="1" x14ac:dyDescent="0.25">
      <c r="A173" s="136" t="s">
        <v>150</v>
      </c>
      <c r="B173" s="166" t="s">
        <v>149</v>
      </c>
      <c r="C173" s="167">
        <v>4538</v>
      </c>
      <c r="D173" s="166" t="s">
        <v>172</v>
      </c>
      <c r="E173" s="146" t="str">
        <f>VLOOKUP($C173,'2023-24 School Level AAFTE'!$C:$N,9,FALSE)</f>
        <v>No</v>
      </c>
      <c r="F173" s="94" t="str">
        <f>IFERROR(VLOOKUP(C173,'2023-24 School Level AAFTE'!$C:$N,11,FALSE),"")</f>
        <v>No</v>
      </c>
      <c r="G173" s="20">
        <f>IFERROR(VLOOKUP(C173,'2023-24 School Level AAFTE'!$C:$N,8,FALSE),0)</f>
        <v>465.39</v>
      </c>
      <c r="H173" s="99">
        <f>VLOOKUP($A173,'District Data'!$A:$F,3,FALSE)</f>
        <v>1.06</v>
      </c>
      <c r="I173" s="99">
        <f>VLOOKUP($A173,'District Data'!$A:$F,4,FALSE)</f>
        <v>1.06</v>
      </c>
      <c r="J173" s="100">
        <f t="shared" si="23"/>
        <v>0</v>
      </c>
      <c r="K173" s="101">
        <f t="shared" si="24"/>
        <v>0</v>
      </c>
      <c r="L173" s="102">
        <f>'District Data'!E$2</f>
        <v>72728</v>
      </c>
      <c r="M173" s="102">
        <f>'District Data'!F$2</f>
        <v>78209</v>
      </c>
      <c r="N173" s="33">
        <f t="shared" si="25"/>
        <v>0</v>
      </c>
      <c r="O173" s="33">
        <f t="shared" si="26"/>
        <v>0</v>
      </c>
      <c r="P173" s="33">
        <f t="shared" si="31"/>
        <v>14418.72</v>
      </c>
      <c r="Q173" s="103">
        <v>0.18149999999999999</v>
      </c>
      <c r="R173" s="103">
        <v>0.17510000000000001</v>
      </c>
      <c r="S173" s="33">
        <f t="shared" si="27"/>
        <v>0</v>
      </c>
      <c r="T173" s="33">
        <f t="shared" si="32"/>
        <v>0</v>
      </c>
      <c r="U173" s="33">
        <f t="shared" si="28"/>
        <v>0</v>
      </c>
      <c r="V173" s="33">
        <f t="shared" si="29"/>
        <v>0</v>
      </c>
      <c r="W173" s="33">
        <f t="shared" si="30"/>
        <v>0</v>
      </c>
      <c r="X173" s="33">
        <f>IFERROR(VLOOKUP(C173,'Adj to Match Apport'!$C:$F,4,FALSE),0)</f>
        <v>0</v>
      </c>
      <c r="Y173" s="33">
        <f t="shared" si="33"/>
        <v>0</v>
      </c>
      <c r="Z173" s="184">
        <f>VLOOKUP(C173, '2023-24 School Level AAFTE'!$C$4:$C$2454, 1, 0)</f>
        <v>4538</v>
      </c>
    </row>
    <row r="174" spans="1:26" s="18" customFormat="1" x14ac:dyDescent="0.25">
      <c r="A174" s="136" t="s">
        <v>150</v>
      </c>
      <c r="B174" s="166" t="s">
        <v>149</v>
      </c>
      <c r="C174" s="167">
        <v>5961</v>
      </c>
      <c r="D174" s="166" t="s">
        <v>177</v>
      </c>
      <c r="E174" s="146" t="str">
        <f>VLOOKUP($C174,'2023-24 School Level AAFTE'!$C:$N,9,FALSE)</f>
        <v>No</v>
      </c>
      <c r="F174" s="94" t="str">
        <f>IFERROR(VLOOKUP(C174,'2023-24 School Level AAFTE'!$C:$N,11,FALSE),"")</f>
        <v>No</v>
      </c>
      <c r="G174" s="20">
        <f>IFERROR(VLOOKUP(C174,'2023-24 School Level AAFTE'!$C:$N,8,FALSE),0)</f>
        <v>406.51</v>
      </c>
      <c r="H174" s="99">
        <f>VLOOKUP($A174,'District Data'!$A:$F,3,FALSE)</f>
        <v>1.06</v>
      </c>
      <c r="I174" s="99">
        <f>VLOOKUP($A174,'District Data'!$A:$F,4,FALSE)</f>
        <v>1.06</v>
      </c>
      <c r="J174" s="100">
        <f t="shared" si="23"/>
        <v>0</v>
      </c>
      <c r="K174" s="101">
        <f t="shared" si="24"/>
        <v>0</v>
      </c>
      <c r="L174" s="102">
        <f>'District Data'!E$2</f>
        <v>72728</v>
      </c>
      <c r="M174" s="102">
        <f>'District Data'!F$2</f>
        <v>78209</v>
      </c>
      <c r="N174" s="33">
        <f t="shared" si="25"/>
        <v>0</v>
      </c>
      <c r="O174" s="33">
        <f t="shared" si="26"/>
        <v>0</v>
      </c>
      <c r="P174" s="33">
        <f t="shared" si="31"/>
        <v>14418.72</v>
      </c>
      <c r="Q174" s="103">
        <v>0.18149999999999999</v>
      </c>
      <c r="R174" s="103">
        <v>0.17510000000000001</v>
      </c>
      <c r="S174" s="33">
        <f t="shared" si="27"/>
        <v>0</v>
      </c>
      <c r="T174" s="33">
        <f t="shared" si="32"/>
        <v>0</v>
      </c>
      <c r="U174" s="33">
        <f t="shared" si="28"/>
        <v>0</v>
      </c>
      <c r="V174" s="33">
        <f t="shared" si="29"/>
        <v>0</v>
      </c>
      <c r="W174" s="33">
        <f t="shared" si="30"/>
        <v>0</v>
      </c>
      <c r="X174" s="33">
        <f>IFERROR(VLOOKUP(C174,'Adj to Match Apport'!$C:$F,4,FALSE),0)</f>
        <v>0</v>
      </c>
      <c r="Y174" s="33">
        <f t="shared" si="33"/>
        <v>0</v>
      </c>
      <c r="Z174" s="184">
        <f>VLOOKUP(C174, '2023-24 School Level AAFTE'!$C$4:$C$2454, 1, 0)</f>
        <v>5961</v>
      </c>
    </row>
    <row r="175" spans="1:26" s="18" customFormat="1" x14ac:dyDescent="0.25">
      <c r="A175" s="136" t="s">
        <v>150</v>
      </c>
      <c r="B175" s="166" t="s">
        <v>149</v>
      </c>
      <c r="C175" s="167">
        <v>4381</v>
      </c>
      <c r="D175" s="166" t="s">
        <v>170</v>
      </c>
      <c r="E175" s="146" t="str">
        <f>VLOOKUP($C175,'2023-24 School Level AAFTE'!$C:$N,9,FALSE)</f>
        <v>No</v>
      </c>
      <c r="F175" s="94" t="str">
        <f>IFERROR(VLOOKUP(C175,'2023-24 School Level AAFTE'!$C:$N,11,FALSE),"")</f>
        <v>No</v>
      </c>
      <c r="G175" s="20">
        <f>IFERROR(VLOOKUP(C175,'2023-24 School Level AAFTE'!$C:$N,8,FALSE),0)</f>
        <v>529.12</v>
      </c>
      <c r="H175" s="99">
        <f>VLOOKUP($A175,'District Data'!$A:$F,3,FALSE)</f>
        <v>1.06</v>
      </c>
      <c r="I175" s="99">
        <f>VLOOKUP($A175,'District Data'!$A:$F,4,FALSE)</f>
        <v>1.06</v>
      </c>
      <c r="J175" s="100">
        <f t="shared" si="23"/>
        <v>0</v>
      </c>
      <c r="K175" s="101">
        <f t="shared" si="24"/>
        <v>0</v>
      </c>
      <c r="L175" s="102">
        <f>'District Data'!E$2</f>
        <v>72728</v>
      </c>
      <c r="M175" s="102">
        <f>'District Data'!F$2</f>
        <v>78209</v>
      </c>
      <c r="N175" s="33">
        <f t="shared" si="25"/>
        <v>0</v>
      </c>
      <c r="O175" s="33">
        <f t="shared" si="26"/>
        <v>0</v>
      </c>
      <c r="P175" s="33">
        <f t="shared" si="31"/>
        <v>14418.72</v>
      </c>
      <c r="Q175" s="103">
        <v>0.18149999999999999</v>
      </c>
      <c r="R175" s="103">
        <v>0.17510000000000001</v>
      </c>
      <c r="S175" s="33">
        <f t="shared" si="27"/>
        <v>0</v>
      </c>
      <c r="T175" s="33">
        <f t="shared" si="32"/>
        <v>0</v>
      </c>
      <c r="U175" s="33">
        <f t="shared" si="28"/>
        <v>0</v>
      </c>
      <c r="V175" s="33">
        <f t="shared" si="29"/>
        <v>0</v>
      </c>
      <c r="W175" s="33">
        <f t="shared" si="30"/>
        <v>0</v>
      </c>
      <c r="X175" s="33">
        <f>IFERROR(VLOOKUP(C175,'Adj to Match Apport'!$C:$F,4,FALSE),0)</f>
        <v>0</v>
      </c>
      <c r="Y175" s="33">
        <f t="shared" si="33"/>
        <v>0</v>
      </c>
      <c r="Z175" s="184">
        <f>VLOOKUP(C175, '2023-24 School Level AAFTE'!$C$4:$C$2454, 1, 0)</f>
        <v>4381</v>
      </c>
    </row>
    <row r="176" spans="1:26" s="18" customFormat="1" x14ac:dyDescent="0.25">
      <c r="A176" s="136" t="s">
        <v>150</v>
      </c>
      <c r="B176" s="166" t="s">
        <v>149</v>
      </c>
      <c r="C176" s="167">
        <v>5665</v>
      </c>
      <c r="D176" s="166" t="s">
        <v>3262</v>
      </c>
      <c r="E176" s="146" t="str">
        <f>VLOOKUP($C176,'2023-24 School Level AAFTE'!$C:$N,9,FALSE)</f>
        <v>No</v>
      </c>
      <c r="F176" s="94" t="str">
        <f>IFERROR(VLOOKUP(C176,'2023-24 School Level AAFTE'!$C:$N,11,FALSE),"")</f>
        <v>No</v>
      </c>
      <c r="G176" s="20">
        <f>IFERROR(VLOOKUP(C176,'2023-24 School Level AAFTE'!$C:$N,8,FALSE),0)</f>
        <v>55.6</v>
      </c>
      <c r="H176" s="99">
        <f>VLOOKUP($A176,'District Data'!$A:$F,3,FALSE)</f>
        <v>1.06</v>
      </c>
      <c r="I176" s="99">
        <f>VLOOKUP($A176,'District Data'!$A:$F,4,FALSE)</f>
        <v>1.06</v>
      </c>
      <c r="J176" s="100">
        <f t="shared" si="23"/>
        <v>0</v>
      </c>
      <c r="K176" s="101">
        <f t="shared" si="24"/>
        <v>0</v>
      </c>
      <c r="L176" s="102">
        <f>'District Data'!E$2</f>
        <v>72728</v>
      </c>
      <c r="M176" s="102">
        <f>'District Data'!F$2</f>
        <v>78209</v>
      </c>
      <c r="N176" s="33">
        <f t="shared" si="25"/>
        <v>0</v>
      </c>
      <c r="O176" s="33">
        <f t="shared" si="26"/>
        <v>0</v>
      </c>
      <c r="P176" s="33">
        <f t="shared" si="31"/>
        <v>14418.72</v>
      </c>
      <c r="Q176" s="103">
        <v>0.18149999999999999</v>
      </c>
      <c r="R176" s="103">
        <v>0.17510000000000001</v>
      </c>
      <c r="S176" s="33">
        <f t="shared" si="27"/>
        <v>0</v>
      </c>
      <c r="T176" s="33">
        <f t="shared" si="32"/>
        <v>0</v>
      </c>
      <c r="U176" s="33">
        <f t="shared" si="28"/>
        <v>0</v>
      </c>
      <c r="V176" s="33">
        <f t="shared" si="29"/>
        <v>0</v>
      </c>
      <c r="W176" s="33">
        <f t="shared" si="30"/>
        <v>0</v>
      </c>
      <c r="X176" s="33">
        <f>IFERROR(VLOOKUP(C176,'Adj to Match Apport'!$C:$F,4,FALSE),0)</f>
        <v>0</v>
      </c>
      <c r="Y176" s="33">
        <f t="shared" si="33"/>
        <v>0</v>
      </c>
      <c r="Z176" s="184">
        <f>VLOOKUP(C176, '2023-24 School Level AAFTE'!$C$4:$C$2454, 1, 0)</f>
        <v>5665</v>
      </c>
    </row>
    <row r="177" spans="1:26" s="18" customFormat="1" x14ac:dyDescent="0.25">
      <c r="A177" s="136" t="s">
        <v>150</v>
      </c>
      <c r="B177" s="166" t="s">
        <v>149</v>
      </c>
      <c r="C177" s="167">
        <v>4227</v>
      </c>
      <c r="D177" s="166" t="s">
        <v>166</v>
      </c>
      <c r="E177" s="146" t="str">
        <f>VLOOKUP($C177,'2023-24 School Level AAFTE'!$C:$N,9,FALSE)</f>
        <v>No</v>
      </c>
      <c r="F177" s="94" t="str">
        <f>IFERROR(VLOOKUP(C177,'2023-24 School Level AAFTE'!$C:$N,11,FALSE),"")</f>
        <v>No</v>
      </c>
      <c r="G177" s="20">
        <f>IFERROR(VLOOKUP(C177,'2023-24 School Level AAFTE'!$C:$N,8,FALSE),0)</f>
        <v>434.2</v>
      </c>
      <c r="H177" s="99">
        <f>VLOOKUP($A177,'District Data'!$A:$F,3,FALSE)</f>
        <v>1.06</v>
      </c>
      <c r="I177" s="99">
        <f>VLOOKUP($A177,'District Data'!$A:$F,4,FALSE)</f>
        <v>1.06</v>
      </c>
      <c r="J177" s="100">
        <f t="shared" si="23"/>
        <v>0</v>
      </c>
      <c r="K177" s="101">
        <f t="shared" si="24"/>
        <v>0</v>
      </c>
      <c r="L177" s="102">
        <f>'District Data'!E$2</f>
        <v>72728</v>
      </c>
      <c r="M177" s="102">
        <f>'District Data'!F$2</f>
        <v>78209</v>
      </c>
      <c r="N177" s="33">
        <f t="shared" si="25"/>
        <v>0</v>
      </c>
      <c r="O177" s="33">
        <f t="shared" si="26"/>
        <v>0</v>
      </c>
      <c r="P177" s="33">
        <f t="shared" si="31"/>
        <v>14418.72</v>
      </c>
      <c r="Q177" s="103">
        <v>0.18149999999999999</v>
      </c>
      <c r="R177" s="103">
        <v>0.17510000000000001</v>
      </c>
      <c r="S177" s="33">
        <f t="shared" si="27"/>
        <v>0</v>
      </c>
      <c r="T177" s="33">
        <f t="shared" si="32"/>
        <v>0</v>
      </c>
      <c r="U177" s="33">
        <f t="shared" si="28"/>
        <v>0</v>
      </c>
      <c r="V177" s="33">
        <f t="shared" si="29"/>
        <v>0</v>
      </c>
      <c r="W177" s="33">
        <f t="shared" si="30"/>
        <v>0</v>
      </c>
      <c r="X177" s="33">
        <f>IFERROR(VLOOKUP(C177,'Adj to Match Apport'!$C:$F,4,FALSE),0)</f>
        <v>0</v>
      </c>
      <c r="Y177" s="33">
        <f t="shared" si="33"/>
        <v>0</v>
      </c>
      <c r="Z177" s="184">
        <f>VLOOKUP(C177, '2023-24 School Level AAFTE'!$C$4:$C$2454, 1, 0)</f>
        <v>4227</v>
      </c>
    </row>
    <row r="178" spans="1:26" s="18" customFormat="1" x14ac:dyDescent="0.25">
      <c r="A178" s="136" t="s">
        <v>150</v>
      </c>
      <c r="B178" s="166" t="s">
        <v>149</v>
      </c>
      <c r="C178" s="167">
        <v>2543</v>
      </c>
      <c r="D178" s="166" t="s">
        <v>153</v>
      </c>
      <c r="E178" s="146" t="str">
        <f>VLOOKUP($C178,'2023-24 School Level AAFTE'!$C:$N,9,FALSE)</f>
        <v>Yes</v>
      </c>
      <c r="F178" s="94" t="str">
        <f>IFERROR(VLOOKUP(C178,'2023-24 School Level AAFTE'!$C:$N,11,FALSE),"")</f>
        <v>Yes</v>
      </c>
      <c r="G178" s="20">
        <f>IFERROR(VLOOKUP(C178,'2023-24 School Level AAFTE'!$C:$N,8,FALSE),0)</f>
        <v>267.8</v>
      </c>
      <c r="H178" s="99">
        <f>VLOOKUP($A178,'District Data'!$A:$F,3,FALSE)</f>
        <v>1.06</v>
      </c>
      <c r="I178" s="99">
        <f>VLOOKUP($A178,'District Data'!$A:$F,4,FALSE)</f>
        <v>1.06</v>
      </c>
      <c r="J178" s="100">
        <f t="shared" si="23"/>
        <v>267.8</v>
      </c>
      <c r="K178" s="101">
        <f t="shared" si="24"/>
        <v>0.78600000000000003</v>
      </c>
      <c r="L178" s="102">
        <f>'District Data'!E$2</f>
        <v>72728</v>
      </c>
      <c r="M178" s="102">
        <f>'District Data'!F$2</f>
        <v>78209</v>
      </c>
      <c r="N178" s="33">
        <f t="shared" si="25"/>
        <v>60594.06</v>
      </c>
      <c r="O178" s="33">
        <f t="shared" si="26"/>
        <v>4566.55</v>
      </c>
      <c r="P178" s="33">
        <f t="shared" si="31"/>
        <v>14418.72</v>
      </c>
      <c r="Q178" s="103">
        <v>0.18149999999999999</v>
      </c>
      <c r="R178" s="103">
        <v>0.17510000000000001</v>
      </c>
      <c r="S178" s="33">
        <f t="shared" si="27"/>
        <v>23130.54</v>
      </c>
      <c r="T178" s="33">
        <f t="shared" si="32"/>
        <v>1086.01</v>
      </c>
      <c r="U178" s="33">
        <f t="shared" si="28"/>
        <v>190.16</v>
      </c>
      <c r="V178" s="33">
        <f t="shared" si="29"/>
        <v>1276.17</v>
      </c>
      <c r="W178" s="33">
        <f t="shared" si="30"/>
        <v>89567.32</v>
      </c>
      <c r="X178" s="33" t="str">
        <f>IFERROR(VLOOKUP(C178,'Adj to Match Apport'!$C:$F,4,FALSE),0)</f>
        <v/>
      </c>
      <c r="Y178" s="33">
        <f t="shared" si="33"/>
        <v>89567.32</v>
      </c>
      <c r="Z178" s="184">
        <f>VLOOKUP(C178, '2023-24 School Level AAFTE'!$C$4:$C$2454, 1, 0)</f>
        <v>2543</v>
      </c>
    </row>
    <row r="179" spans="1:26" s="18" customFormat="1" x14ac:dyDescent="0.25">
      <c r="A179" s="136" t="s">
        <v>150</v>
      </c>
      <c r="B179" s="166" t="s">
        <v>149</v>
      </c>
      <c r="C179" s="167">
        <v>4103</v>
      </c>
      <c r="D179" s="166" t="s">
        <v>163</v>
      </c>
      <c r="E179" s="146" t="str">
        <f>VLOOKUP($C179,'2023-24 School Level AAFTE'!$C:$N,9,FALSE)</f>
        <v>Yes</v>
      </c>
      <c r="F179" s="94" t="str">
        <f>IFERROR(VLOOKUP(C179,'2023-24 School Level AAFTE'!$C:$N,11,FALSE),"")</f>
        <v>Yes</v>
      </c>
      <c r="G179" s="20">
        <f>IFERROR(VLOOKUP(C179,'2023-24 School Level AAFTE'!$C:$N,8,FALSE),0)</f>
        <v>614.1</v>
      </c>
      <c r="H179" s="99">
        <f>VLOOKUP($A179,'District Data'!$A:$F,3,FALSE)</f>
        <v>1.06</v>
      </c>
      <c r="I179" s="99">
        <f>VLOOKUP($A179,'District Data'!$A:$F,4,FALSE)</f>
        <v>1.06</v>
      </c>
      <c r="J179" s="100">
        <f t="shared" si="23"/>
        <v>614.1</v>
      </c>
      <c r="K179" s="101">
        <f t="shared" si="24"/>
        <v>1.8009999999999999</v>
      </c>
      <c r="L179" s="102">
        <f>'District Data'!E$2</f>
        <v>72728</v>
      </c>
      <c r="M179" s="102">
        <f>'District Data'!F$2</f>
        <v>78209</v>
      </c>
      <c r="N179" s="33">
        <f t="shared" si="25"/>
        <v>138842.12</v>
      </c>
      <c r="O179" s="33">
        <f t="shared" si="26"/>
        <v>10463.549999999999</v>
      </c>
      <c r="P179" s="33">
        <f t="shared" si="31"/>
        <v>14418.72</v>
      </c>
      <c r="Q179" s="103">
        <v>0.18149999999999999</v>
      </c>
      <c r="R179" s="103">
        <v>0.17510000000000001</v>
      </c>
      <c r="S179" s="33">
        <f t="shared" si="27"/>
        <v>53000.13</v>
      </c>
      <c r="T179" s="33">
        <f t="shared" si="32"/>
        <v>2488.4299999999998</v>
      </c>
      <c r="U179" s="33">
        <f t="shared" si="28"/>
        <v>435.72</v>
      </c>
      <c r="V179" s="33">
        <f t="shared" si="29"/>
        <v>2924.1499999999996</v>
      </c>
      <c r="W179" s="33">
        <f t="shared" si="30"/>
        <v>205229.94999999998</v>
      </c>
      <c r="X179" s="33" t="str">
        <f>IFERROR(VLOOKUP(C179,'Adj to Match Apport'!$C:$F,4,FALSE),0)</f>
        <v/>
      </c>
      <c r="Y179" s="33">
        <f t="shared" si="33"/>
        <v>205229.94999999998</v>
      </c>
      <c r="Z179" s="184">
        <f>VLOOKUP(C179, '2023-24 School Level AAFTE'!$C$4:$C$2454, 1, 0)</f>
        <v>4103</v>
      </c>
    </row>
    <row r="180" spans="1:26" s="18" customFormat="1" x14ac:dyDescent="0.25">
      <c r="A180" s="136" t="s">
        <v>150</v>
      </c>
      <c r="B180" s="166" t="s">
        <v>149</v>
      </c>
      <c r="C180" s="167">
        <v>2399</v>
      </c>
      <c r="D180" s="166" t="s">
        <v>152</v>
      </c>
      <c r="E180" s="146" t="str">
        <f>VLOOKUP($C180,'2023-24 School Level AAFTE'!$C:$N,9,FALSE)</f>
        <v>Yes</v>
      </c>
      <c r="F180" s="94" t="str">
        <f>IFERROR(VLOOKUP(C180,'2023-24 School Level AAFTE'!$C:$N,11,FALSE),"")</f>
        <v>Yes</v>
      </c>
      <c r="G180" s="20">
        <f>IFERROR(VLOOKUP(C180,'2023-24 School Level AAFTE'!$C:$N,8,FALSE),0)</f>
        <v>352.2</v>
      </c>
      <c r="H180" s="99">
        <f>VLOOKUP($A180,'District Data'!$A:$F,3,FALSE)</f>
        <v>1.06</v>
      </c>
      <c r="I180" s="99">
        <f>VLOOKUP($A180,'District Data'!$A:$F,4,FALSE)</f>
        <v>1.06</v>
      </c>
      <c r="J180" s="100">
        <f t="shared" si="23"/>
        <v>352.2</v>
      </c>
      <c r="K180" s="101">
        <f t="shared" si="24"/>
        <v>1.0329999999999999</v>
      </c>
      <c r="L180" s="102">
        <f>'District Data'!E$2</f>
        <v>72728</v>
      </c>
      <c r="M180" s="102">
        <f>'District Data'!F$2</f>
        <v>78209</v>
      </c>
      <c r="N180" s="33">
        <f t="shared" si="25"/>
        <v>79635.710000000006</v>
      </c>
      <c r="O180" s="33">
        <f t="shared" si="26"/>
        <v>6001.58</v>
      </c>
      <c r="P180" s="33">
        <f t="shared" si="31"/>
        <v>14418.72</v>
      </c>
      <c r="Q180" s="103">
        <v>0.18149999999999999</v>
      </c>
      <c r="R180" s="103">
        <v>0.17510000000000001</v>
      </c>
      <c r="S180" s="33">
        <f t="shared" si="27"/>
        <v>30399.3</v>
      </c>
      <c r="T180" s="33">
        <f t="shared" si="32"/>
        <v>1427.29</v>
      </c>
      <c r="U180" s="33">
        <f t="shared" si="28"/>
        <v>249.92</v>
      </c>
      <c r="V180" s="33">
        <f t="shared" si="29"/>
        <v>1677.21</v>
      </c>
      <c r="W180" s="33">
        <f t="shared" si="30"/>
        <v>117713.80000000002</v>
      </c>
      <c r="X180" s="33" t="str">
        <f>IFERROR(VLOOKUP(C180,'Adj to Match Apport'!$C:$F,4,FALSE),0)</f>
        <v/>
      </c>
      <c r="Y180" s="33">
        <f t="shared" si="33"/>
        <v>117713.80000000002</v>
      </c>
      <c r="Z180" s="184">
        <f>VLOOKUP(C180, '2023-24 School Level AAFTE'!$C$4:$C$2454, 1, 0)</f>
        <v>2399</v>
      </c>
    </row>
    <row r="181" spans="1:26" s="18" customFormat="1" x14ac:dyDescent="0.25">
      <c r="A181" s="136" t="s">
        <v>150</v>
      </c>
      <c r="B181" s="166" t="s">
        <v>149</v>
      </c>
      <c r="C181" s="167">
        <v>4158</v>
      </c>
      <c r="D181" s="166" t="s">
        <v>164</v>
      </c>
      <c r="E181" s="146" t="str">
        <f>VLOOKUP($C181,'2023-24 School Level AAFTE'!$C:$N,9,FALSE)</f>
        <v>Yes</v>
      </c>
      <c r="F181" s="94" t="str">
        <f>IFERROR(VLOOKUP(C181,'2023-24 School Level AAFTE'!$C:$N,11,FALSE),"")</f>
        <v>Yes</v>
      </c>
      <c r="G181" s="20">
        <f>IFERROR(VLOOKUP(C181,'2023-24 School Level AAFTE'!$C:$N,8,FALSE),0)</f>
        <v>1703.59</v>
      </c>
      <c r="H181" s="99">
        <f>VLOOKUP($A181,'District Data'!$A:$F,3,FALSE)</f>
        <v>1.06</v>
      </c>
      <c r="I181" s="99">
        <f>VLOOKUP($A181,'District Data'!$A:$F,4,FALSE)</f>
        <v>1.06</v>
      </c>
      <c r="J181" s="100">
        <f t="shared" si="23"/>
        <v>1703.59</v>
      </c>
      <c r="K181" s="101">
        <f t="shared" si="24"/>
        <v>4.9969999999999999</v>
      </c>
      <c r="L181" s="102">
        <f>'District Data'!E$2</f>
        <v>72728</v>
      </c>
      <c r="M181" s="102">
        <f>'District Data'!F$2</f>
        <v>78209</v>
      </c>
      <c r="N181" s="33">
        <f t="shared" si="25"/>
        <v>385227.12</v>
      </c>
      <c r="O181" s="33">
        <f t="shared" si="26"/>
        <v>29031.88</v>
      </c>
      <c r="P181" s="33">
        <f t="shared" si="31"/>
        <v>14418.72</v>
      </c>
      <c r="Q181" s="103">
        <v>0.18149999999999999</v>
      </c>
      <c r="R181" s="103">
        <v>0.17510000000000001</v>
      </c>
      <c r="S181" s="33">
        <f t="shared" si="27"/>
        <v>147052.54999999999</v>
      </c>
      <c r="T181" s="33">
        <f t="shared" si="32"/>
        <v>6904.32</v>
      </c>
      <c r="U181" s="33">
        <f t="shared" si="28"/>
        <v>1208.95</v>
      </c>
      <c r="V181" s="33">
        <f t="shared" si="29"/>
        <v>8113.2699999999995</v>
      </c>
      <c r="W181" s="33">
        <f t="shared" si="30"/>
        <v>569424.81999999995</v>
      </c>
      <c r="X181" s="33" t="str">
        <f>IFERROR(VLOOKUP(C181,'Adj to Match Apport'!$C:$F,4,FALSE),0)</f>
        <v/>
      </c>
      <c r="Y181" s="33">
        <f t="shared" si="33"/>
        <v>569424.81999999995</v>
      </c>
      <c r="Z181" s="184">
        <f>VLOOKUP(C181, '2023-24 School Level AAFTE'!$C$4:$C$2454, 1, 0)</f>
        <v>4158</v>
      </c>
    </row>
    <row r="182" spans="1:26" s="18" customFormat="1" x14ac:dyDescent="0.25">
      <c r="A182" s="136" t="s">
        <v>150</v>
      </c>
      <c r="B182" s="166" t="s">
        <v>149</v>
      </c>
      <c r="C182" s="167">
        <v>3751</v>
      </c>
      <c r="D182" s="166" t="s">
        <v>160</v>
      </c>
      <c r="E182" s="146" t="str">
        <f>VLOOKUP($C182,'2023-24 School Level AAFTE'!$C:$N,9,FALSE)</f>
        <v>Yes</v>
      </c>
      <c r="F182" s="94" t="str">
        <f>IFERROR(VLOOKUP(C182,'2023-24 School Level AAFTE'!$C:$N,11,FALSE),"")</f>
        <v>Yes</v>
      </c>
      <c r="G182" s="20">
        <f>IFERROR(VLOOKUP(C182,'2023-24 School Level AAFTE'!$C:$N,8,FALSE),0)</f>
        <v>741.32</v>
      </c>
      <c r="H182" s="99">
        <f>VLOOKUP($A182,'District Data'!$A:$F,3,FALSE)</f>
        <v>1.06</v>
      </c>
      <c r="I182" s="99">
        <f>VLOOKUP($A182,'District Data'!$A:$F,4,FALSE)</f>
        <v>1.06</v>
      </c>
      <c r="J182" s="100">
        <f t="shared" si="23"/>
        <v>741.32</v>
      </c>
      <c r="K182" s="101">
        <f t="shared" si="24"/>
        <v>2.1749999999999998</v>
      </c>
      <c r="L182" s="102">
        <f>'District Data'!E$2</f>
        <v>72728</v>
      </c>
      <c r="M182" s="102">
        <f>'District Data'!F$2</f>
        <v>78209</v>
      </c>
      <c r="N182" s="33">
        <f t="shared" si="25"/>
        <v>167674.4</v>
      </c>
      <c r="O182" s="33">
        <f t="shared" si="26"/>
        <v>12636.45</v>
      </c>
      <c r="P182" s="33">
        <f t="shared" si="31"/>
        <v>14418.72</v>
      </c>
      <c r="Q182" s="103">
        <v>0.18149999999999999</v>
      </c>
      <c r="R182" s="103">
        <v>0.17510000000000001</v>
      </c>
      <c r="S182" s="33">
        <f t="shared" si="27"/>
        <v>64006.26</v>
      </c>
      <c r="T182" s="33">
        <f t="shared" si="32"/>
        <v>3005.18</v>
      </c>
      <c r="U182" s="33">
        <f t="shared" si="28"/>
        <v>526.21</v>
      </c>
      <c r="V182" s="33">
        <f t="shared" si="29"/>
        <v>3531.39</v>
      </c>
      <c r="W182" s="33">
        <f t="shared" si="30"/>
        <v>247848.50000000003</v>
      </c>
      <c r="X182" s="33" t="str">
        <f>IFERROR(VLOOKUP(C182,'Adj to Match Apport'!$C:$F,4,FALSE),0)</f>
        <v/>
      </c>
      <c r="Y182" s="33">
        <f t="shared" si="33"/>
        <v>247848.50000000003</v>
      </c>
      <c r="Z182" s="184">
        <f>VLOOKUP(C182, '2023-24 School Level AAFTE'!$C$4:$C$2454, 1, 0)</f>
        <v>3751</v>
      </c>
    </row>
    <row r="183" spans="1:26" s="18" customFormat="1" x14ac:dyDescent="0.25">
      <c r="A183" s="136" t="s">
        <v>150</v>
      </c>
      <c r="B183" s="166" t="s">
        <v>149</v>
      </c>
      <c r="C183" s="167">
        <v>1560</v>
      </c>
      <c r="D183" s="166" t="s">
        <v>2792</v>
      </c>
      <c r="E183" s="146" t="str">
        <f>VLOOKUP($C183,'2023-24 School Level AAFTE'!$C:$N,9,FALSE)</f>
        <v>No</v>
      </c>
      <c r="F183" s="94" t="str">
        <f>IFERROR(VLOOKUP(C183,'2023-24 School Level AAFTE'!$C:$N,11,FALSE),"")</f>
        <v>No</v>
      </c>
      <c r="G183" s="20">
        <f>IFERROR(VLOOKUP(C183,'2023-24 School Level AAFTE'!$C:$N,8,FALSE),0)</f>
        <v>39.6</v>
      </c>
      <c r="H183" s="99">
        <f>VLOOKUP($A183,'District Data'!$A:$F,3,FALSE)</f>
        <v>1.06</v>
      </c>
      <c r="I183" s="99">
        <f>VLOOKUP($A183,'District Data'!$A:$F,4,FALSE)</f>
        <v>1.06</v>
      </c>
      <c r="J183" s="100">
        <f t="shared" si="23"/>
        <v>0</v>
      </c>
      <c r="K183" s="101">
        <f t="shared" si="24"/>
        <v>0</v>
      </c>
      <c r="L183" s="102">
        <f>'District Data'!E$2</f>
        <v>72728</v>
      </c>
      <c r="M183" s="102">
        <f>'District Data'!F$2</f>
        <v>78209</v>
      </c>
      <c r="N183" s="33">
        <f t="shared" si="25"/>
        <v>0</v>
      </c>
      <c r="O183" s="33">
        <f t="shared" si="26"/>
        <v>0</v>
      </c>
      <c r="P183" s="33">
        <f t="shared" si="31"/>
        <v>14418.72</v>
      </c>
      <c r="Q183" s="103">
        <v>0.18149999999999999</v>
      </c>
      <c r="R183" s="103">
        <v>0.17510000000000001</v>
      </c>
      <c r="S183" s="33">
        <f t="shared" si="27"/>
        <v>0</v>
      </c>
      <c r="T183" s="33">
        <f t="shared" si="32"/>
        <v>0</v>
      </c>
      <c r="U183" s="33">
        <f t="shared" si="28"/>
        <v>0</v>
      </c>
      <c r="V183" s="33">
        <f t="shared" si="29"/>
        <v>0</v>
      </c>
      <c r="W183" s="33">
        <f t="shared" si="30"/>
        <v>0</v>
      </c>
      <c r="X183" s="33">
        <f>IFERROR(VLOOKUP(C183,'Adj to Match Apport'!$C:$F,4,FALSE),0)</f>
        <v>0</v>
      </c>
      <c r="Y183" s="33">
        <f t="shared" si="33"/>
        <v>0</v>
      </c>
      <c r="Z183" s="184">
        <f>VLOOKUP(C183, '2023-24 School Level AAFTE'!$C$4:$C$2454, 1, 0)</f>
        <v>1560</v>
      </c>
    </row>
    <row r="184" spans="1:26" s="18" customFormat="1" x14ac:dyDescent="0.25">
      <c r="A184" s="136" t="s">
        <v>2448</v>
      </c>
      <c r="B184" s="166" t="s">
        <v>2449</v>
      </c>
      <c r="C184" s="167">
        <v>3392</v>
      </c>
      <c r="D184" s="166" t="s">
        <v>2450</v>
      </c>
      <c r="E184" s="146" t="str">
        <f>VLOOKUP($C184,'2023-24 School Level AAFTE'!$C:$N,9,FALSE)</f>
        <v>No</v>
      </c>
      <c r="F184" s="94" t="str">
        <f>IFERROR(VLOOKUP(C184,'2023-24 School Level AAFTE'!$C:$N,11,FALSE),"")</f>
        <v>No</v>
      </c>
      <c r="G184" s="20">
        <f>IFERROR(VLOOKUP(C184,'2023-24 School Level AAFTE'!$C:$N,8,FALSE),0)</f>
        <v>99.07</v>
      </c>
      <c r="H184" s="99">
        <f>VLOOKUP($A184,'District Data'!$A:$F,3,FALSE)</f>
        <v>1</v>
      </c>
      <c r="I184" s="99">
        <f>VLOOKUP($A184,'District Data'!$A:$F,4,FALSE)</f>
        <v>1</v>
      </c>
      <c r="J184" s="100">
        <f t="shared" si="23"/>
        <v>0</v>
      </c>
      <c r="K184" s="101">
        <f t="shared" si="24"/>
        <v>0</v>
      </c>
      <c r="L184" s="102">
        <f>'District Data'!E$2</f>
        <v>72728</v>
      </c>
      <c r="M184" s="102">
        <f>'District Data'!F$2</f>
        <v>78209</v>
      </c>
      <c r="N184" s="33">
        <f t="shared" si="25"/>
        <v>0</v>
      </c>
      <c r="O184" s="33">
        <f t="shared" si="26"/>
        <v>0</v>
      </c>
      <c r="P184" s="33">
        <f t="shared" si="31"/>
        <v>14418.72</v>
      </c>
      <c r="Q184" s="103">
        <v>0.18149999999999999</v>
      </c>
      <c r="R184" s="103">
        <v>0.17510000000000001</v>
      </c>
      <c r="S184" s="33">
        <f t="shared" si="27"/>
        <v>0</v>
      </c>
      <c r="T184" s="33">
        <f t="shared" si="32"/>
        <v>0</v>
      </c>
      <c r="U184" s="33">
        <f t="shared" si="28"/>
        <v>0</v>
      </c>
      <c r="V184" s="33">
        <f t="shared" si="29"/>
        <v>0</v>
      </c>
      <c r="W184" s="33">
        <f t="shared" si="30"/>
        <v>0</v>
      </c>
      <c r="X184" s="33">
        <f>IFERROR(VLOOKUP(C184,'Adj to Match Apport'!$C:$F,4,FALSE),0)</f>
        <v>0</v>
      </c>
      <c r="Y184" s="33">
        <f t="shared" si="33"/>
        <v>0</v>
      </c>
      <c r="Z184" s="184">
        <f>VLOOKUP(C184, '2023-24 School Level AAFTE'!$C$4:$C$2454, 1, 0)</f>
        <v>3392</v>
      </c>
    </row>
    <row r="185" spans="1:26" s="18" customFormat="1" x14ac:dyDescent="0.25">
      <c r="A185" s="136" t="s">
        <v>182</v>
      </c>
      <c r="B185" s="166" t="s">
        <v>181</v>
      </c>
      <c r="C185" s="167">
        <v>2713</v>
      </c>
      <c r="D185" s="166" t="s">
        <v>183</v>
      </c>
      <c r="E185" s="146" t="str">
        <f>VLOOKUP($C185,'2023-24 School Level AAFTE'!$C:$N,9,FALSE)</f>
        <v>Yes</v>
      </c>
      <c r="F185" s="94" t="str">
        <f>IFERROR(VLOOKUP(C185,'2023-24 School Level AAFTE'!$C:$N,11,FALSE),"")</f>
        <v>Yes</v>
      </c>
      <c r="G185" s="20">
        <f>IFERROR(VLOOKUP(C185,'2023-24 School Level AAFTE'!$C:$N,8,FALSE),0)</f>
        <v>475.39</v>
      </c>
      <c r="H185" s="99">
        <f>VLOOKUP($A185,'District Data'!$A:$F,3,FALSE)</f>
        <v>1.1299999999999999</v>
      </c>
      <c r="I185" s="99">
        <f>VLOOKUP($A185,'District Data'!$A:$F,4,FALSE)</f>
        <v>1.1299999999999999</v>
      </c>
      <c r="J185" s="100">
        <f t="shared" si="23"/>
        <v>475.39</v>
      </c>
      <c r="K185" s="101">
        <f t="shared" si="24"/>
        <v>1.3939999999999999</v>
      </c>
      <c r="L185" s="102">
        <f>'District Data'!E$2</f>
        <v>72728</v>
      </c>
      <c r="M185" s="102">
        <f>'District Data'!F$2</f>
        <v>78209</v>
      </c>
      <c r="N185" s="33">
        <f t="shared" si="25"/>
        <v>114562.6</v>
      </c>
      <c r="O185" s="33">
        <f t="shared" si="26"/>
        <v>8633.7800000000007</v>
      </c>
      <c r="P185" s="33">
        <f t="shared" si="31"/>
        <v>14418.72</v>
      </c>
      <c r="Q185" s="103">
        <v>0.18149999999999999</v>
      </c>
      <c r="R185" s="103">
        <v>0.17510000000000001</v>
      </c>
      <c r="S185" s="33">
        <f t="shared" si="27"/>
        <v>42404.58</v>
      </c>
      <c r="T185" s="33">
        <f t="shared" si="32"/>
        <v>2053.27</v>
      </c>
      <c r="U185" s="33">
        <f t="shared" si="28"/>
        <v>359.53</v>
      </c>
      <c r="V185" s="33">
        <f t="shared" si="29"/>
        <v>2412.8000000000002</v>
      </c>
      <c r="W185" s="33">
        <f t="shared" si="30"/>
        <v>168013.75999999998</v>
      </c>
      <c r="X185" s="33">
        <f>IFERROR(VLOOKUP(C185,'Adj to Match Apport'!$C:$F,4,FALSE),0)</f>
        <v>107.86000000004424</v>
      </c>
      <c r="Y185" s="33">
        <f t="shared" si="33"/>
        <v>168121.62000000002</v>
      </c>
      <c r="Z185" s="184">
        <f>VLOOKUP(C185, '2023-24 School Level AAFTE'!$C$4:$C$2454, 1, 0)</f>
        <v>2713</v>
      </c>
    </row>
    <row r="186" spans="1:26" s="18" customFormat="1" x14ac:dyDescent="0.25">
      <c r="A186" s="136" t="s">
        <v>182</v>
      </c>
      <c r="B186" s="166" t="s">
        <v>181</v>
      </c>
      <c r="C186" s="167">
        <v>3136</v>
      </c>
      <c r="D186" s="166" t="s">
        <v>184</v>
      </c>
      <c r="E186" s="146" t="str">
        <f>VLOOKUP($C186,'2023-24 School Level AAFTE'!$C:$N,9,FALSE)</f>
        <v>No</v>
      </c>
      <c r="F186" s="94" t="str">
        <f>IFERROR(VLOOKUP(C186,'2023-24 School Level AAFTE'!$C:$N,11,FALSE),"")</f>
        <v>No</v>
      </c>
      <c r="G186" s="20">
        <f>IFERROR(VLOOKUP(C186,'2023-24 School Level AAFTE'!$C:$N,8,FALSE),0)</f>
        <v>588.55000000000007</v>
      </c>
      <c r="H186" s="99">
        <f>VLOOKUP($A186,'District Data'!$A:$F,3,FALSE)</f>
        <v>1.1299999999999999</v>
      </c>
      <c r="I186" s="99">
        <f>VLOOKUP($A186,'District Data'!$A:$F,4,FALSE)</f>
        <v>1.1299999999999999</v>
      </c>
      <c r="J186" s="100">
        <f t="shared" si="23"/>
        <v>0</v>
      </c>
      <c r="K186" s="101">
        <f t="shared" si="24"/>
        <v>0</v>
      </c>
      <c r="L186" s="102">
        <f>'District Data'!E$2</f>
        <v>72728</v>
      </c>
      <c r="M186" s="102">
        <f>'District Data'!F$2</f>
        <v>78209</v>
      </c>
      <c r="N186" s="33">
        <f t="shared" si="25"/>
        <v>0</v>
      </c>
      <c r="O186" s="33">
        <f t="shared" si="26"/>
        <v>0</v>
      </c>
      <c r="P186" s="33">
        <f t="shared" si="31"/>
        <v>14418.72</v>
      </c>
      <c r="Q186" s="103">
        <v>0.18149999999999999</v>
      </c>
      <c r="R186" s="103">
        <v>0.17510000000000001</v>
      </c>
      <c r="S186" s="33">
        <f t="shared" si="27"/>
        <v>0</v>
      </c>
      <c r="T186" s="33">
        <f t="shared" si="32"/>
        <v>0</v>
      </c>
      <c r="U186" s="33">
        <f t="shared" si="28"/>
        <v>0</v>
      </c>
      <c r="V186" s="33">
        <f t="shared" si="29"/>
        <v>0</v>
      </c>
      <c r="W186" s="33">
        <f t="shared" si="30"/>
        <v>0</v>
      </c>
      <c r="X186" s="33">
        <f>IFERROR(VLOOKUP(C186,'Adj to Match Apport'!$C:$F,4,FALSE),0)</f>
        <v>0</v>
      </c>
      <c r="Y186" s="33">
        <f t="shared" si="33"/>
        <v>0</v>
      </c>
      <c r="Z186" s="184">
        <f>VLOOKUP(C186, '2023-24 School Level AAFTE'!$C$4:$C$2454, 1, 0)</f>
        <v>3136</v>
      </c>
    </row>
    <row r="187" spans="1:26" s="18" customFormat="1" x14ac:dyDescent="0.25">
      <c r="A187" s="136" t="s">
        <v>182</v>
      </c>
      <c r="B187" s="166" t="s">
        <v>181</v>
      </c>
      <c r="C187" s="167">
        <v>5021</v>
      </c>
      <c r="D187" s="165" t="s">
        <v>188</v>
      </c>
      <c r="E187" s="146" t="str">
        <f>VLOOKUP($C187,'2023-24 School Level AAFTE'!$C:$N,9,FALSE)</f>
        <v>No</v>
      </c>
      <c r="F187" s="94" t="str">
        <f>IFERROR(VLOOKUP(C187,'2023-24 School Level AAFTE'!$C:$N,11,FALSE),"")</f>
        <v>No</v>
      </c>
      <c r="G187" s="20">
        <f>IFERROR(VLOOKUP(C187,'2023-24 School Level AAFTE'!$C:$N,8,FALSE),0)</f>
        <v>50.35</v>
      </c>
      <c r="H187" s="99">
        <f>VLOOKUP($A187,'District Data'!$A:$F,3,FALSE)</f>
        <v>1.1299999999999999</v>
      </c>
      <c r="I187" s="99">
        <f>VLOOKUP($A187,'District Data'!$A:$F,4,FALSE)</f>
        <v>1.1299999999999999</v>
      </c>
      <c r="J187" s="100">
        <f t="shared" si="23"/>
        <v>0</v>
      </c>
      <c r="K187" s="101">
        <f t="shared" si="24"/>
        <v>0</v>
      </c>
      <c r="L187" s="102">
        <f>'District Data'!E$2</f>
        <v>72728</v>
      </c>
      <c r="M187" s="102">
        <f>'District Data'!F$2</f>
        <v>78209</v>
      </c>
      <c r="N187" s="33">
        <f t="shared" si="25"/>
        <v>0</v>
      </c>
      <c r="O187" s="33">
        <f t="shared" si="26"/>
        <v>0</v>
      </c>
      <c r="P187" s="33">
        <f t="shared" si="31"/>
        <v>14418.72</v>
      </c>
      <c r="Q187" s="103">
        <v>0.18149999999999999</v>
      </c>
      <c r="R187" s="103">
        <v>0.17510000000000001</v>
      </c>
      <c r="S187" s="33">
        <f t="shared" si="27"/>
        <v>0</v>
      </c>
      <c r="T187" s="33">
        <f t="shared" si="32"/>
        <v>0</v>
      </c>
      <c r="U187" s="33">
        <f t="shared" si="28"/>
        <v>0</v>
      </c>
      <c r="V187" s="33">
        <f t="shared" si="29"/>
        <v>0</v>
      </c>
      <c r="W187" s="33">
        <f t="shared" si="30"/>
        <v>0</v>
      </c>
      <c r="X187" s="33">
        <f>IFERROR(VLOOKUP(C187,'Adj to Match Apport'!$C:$F,4,FALSE),0)</f>
        <v>0</v>
      </c>
      <c r="Y187" s="33">
        <f t="shared" si="33"/>
        <v>0</v>
      </c>
      <c r="Z187" s="184">
        <f>VLOOKUP(C187, '2023-24 School Level AAFTE'!$C$4:$C$2454, 1, 0)</f>
        <v>5021</v>
      </c>
    </row>
    <row r="188" spans="1:26" s="18" customFormat="1" x14ac:dyDescent="0.25">
      <c r="A188" s="136" t="s">
        <v>182</v>
      </c>
      <c r="B188" s="166" t="s">
        <v>181</v>
      </c>
      <c r="C188" s="167">
        <v>3796</v>
      </c>
      <c r="D188" s="166" t="s">
        <v>185</v>
      </c>
      <c r="E188" s="146" t="str">
        <f>VLOOKUP($C188,'2023-24 School Level AAFTE'!$C:$N,9,FALSE)</f>
        <v>No</v>
      </c>
      <c r="F188" s="94" t="str">
        <f>IFERROR(VLOOKUP(C188,'2023-24 School Level AAFTE'!$C:$N,11,FALSE),"")</f>
        <v>No</v>
      </c>
      <c r="G188" s="20">
        <f>IFERROR(VLOOKUP(C188,'2023-24 School Level AAFTE'!$C:$N,8,FALSE),0)</f>
        <v>448.84</v>
      </c>
      <c r="H188" s="99">
        <f>VLOOKUP($A188,'District Data'!$A:$F,3,FALSE)</f>
        <v>1.1299999999999999</v>
      </c>
      <c r="I188" s="99">
        <f>VLOOKUP($A188,'District Data'!$A:$F,4,FALSE)</f>
        <v>1.1299999999999999</v>
      </c>
      <c r="J188" s="100">
        <f t="shared" si="23"/>
        <v>0</v>
      </c>
      <c r="K188" s="101">
        <f t="shared" si="24"/>
        <v>0</v>
      </c>
      <c r="L188" s="102">
        <f>'District Data'!E$2</f>
        <v>72728</v>
      </c>
      <c r="M188" s="102">
        <f>'District Data'!F$2</f>
        <v>78209</v>
      </c>
      <c r="N188" s="33">
        <f t="shared" si="25"/>
        <v>0</v>
      </c>
      <c r="O188" s="33">
        <f t="shared" si="26"/>
        <v>0</v>
      </c>
      <c r="P188" s="33">
        <f t="shared" si="31"/>
        <v>14418.72</v>
      </c>
      <c r="Q188" s="103">
        <v>0.18149999999999999</v>
      </c>
      <c r="R188" s="103">
        <v>0.17510000000000001</v>
      </c>
      <c r="S188" s="33">
        <f t="shared" si="27"/>
        <v>0</v>
      </c>
      <c r="T188" s="33">
        <f t="shared" si="32"/>
        <v>0</v>
      </c>
      <c r="U188" s="33">
        <f t="shared" si="28"/>
        <v>0</v>
      </c>
      <c r="V188" s="33">
        <f t="shared" si="29"/>
        <v>0</v>
      </c>
      <c r="W188" s="33">
        <f t="shared" si="30"/>
        <v>0</v>
      </c>
      <c r="X188" s="33">
        <f>IFERROR(VLOOKUP(C188,'Adj to Match Apport'!$C:$F,4,FALSE),0)</f>
        <v>0</v>
      </c>
      <c r="Y188" s="33">
        <f t="shared" si="33"/>
        <v>0</v>
      </c>
      <c r="Z188" s="184">
        <f>VLOOKUP(C188, '2023-24 School Level AAFTE'!$C$4:$C$2454, 1, 0)</f>
        <v>3796</v>
      </c>
    </row>
    <row r="189" spans="1:26" s="18" customFormat="1" x14ac:dyDescent="0.25">
      <c r="A189" s="136" t="s">
        <v>182</v>
      </c>
      <c r="B189" s="166" t="s">
        <v>181</v>
      </c>
      <c r="C189" s="167">
        <v>4476</v>
      </c>
      <c r="D189" s="166" t="s">
        <v>187</v>
      </c>
      <c r="E189" s="146" t="str">
        <f>VLOOKUP($C189,'2023-24 School Level AAFTE'!$C:$N,9,FALSE)</f>
        <v>Yes</v>
      </c>
      <c r="F189" s="94" t="str">
        <f>IFERROR(VLOOKUP(C189,'2023-24 School Level AAFTE'!$C:$N,11,FALSE),"")</f>
        <v>Yes</v>
      </c>
      <c r="G189" s="20">
        <f>IFERROR(VLOOKUP(C189,'2023-24 School Level AAFTE'!$C:$N,8,FALSE),0)</f>
        <v>439.40999999999997</v>
      </c>
      <c r="H189" s="99">
        <f>VLOOKUP($A189,'District Data'!$A:$F,3,FALSE)</f>
        <v>1.1299999999999999</v>
      </c>
      <c r="I189" s="99">
        <f>VLOOKUP($A189,'District Data'!$A:$F,4,FALSE)</f>
        <v>1.1299999999999999</v>
      </c>
      <c r="J189" s="100">
        <f t="shared" si="23"/>
        <v>439.40999999999997</v>
      </c>
      <c r="K189" s="101">
        <f t="shared" si="24"/>
        <v>1.2889999999999999</v>
      </c>
      <c r="L189" s="102">
        <f>'District Data'!E$2</f>
        <v>72728</v>
      </c>
      <c r="M189" s="102">
        <f>'District Data'!F$2</f>
        <v>78209</v>
      </c>
      <c r="N189" s="33">
        <f t="shared" si="25"/>
        <v>105933.42</v>
      </c>
      <c r="O189" s="33">
        <f t="shared" si="26"/>
        <v>7983.46</v>
      </c>
      <c r="P189" s="33">
        <f t="shared" si="31"/>
        <v>14418.72</v>
      </c>
      <c r="Q189" s="103">
        <v>0.18149999999999999</v>
      </c>
      <c r="R189" s="103">
        <v>0.17510000000000001</v>
      </c>
      <c r="S189" s="33">
        <f t="shared" si="27"/>
        <v>39210.550000000003</v>
      </c>
      <c r="T189" s="33">
        <f t="shared" si="32"/>
        <v>1898.61</v>
      </c>
      <c r="U189" s="33">
        <f t="shared" si="28"/>
        <v>332.45</v>
      </c>
      <c r="V189" s="33">
        <f t="shared" si="29"/>
        <v>2231.06</v>
      </c>
      <c r="W189" s="33">
        <f t="shared" si="30"/>
        <v>155358.49</v>
      </c>
      <c r="X189" s="33" t="str">
        <f>IFERROR(VLOOKUP(C189,'Adj to Match Apport'!$C:$F,4,FALSE),0)</f>
        <v/>
      </c>
      <c r="Y189" s="33">
        <f t="shared" si="33"/>
        <v>155358.49</v>
      </c>
      <c r="Z189" s="184">
        <f>VLOOKUP(C189, '2023-24 School Level AAFTE'!$C$4:$C$2454, 1, 0)</f>
        <v>4476</v>
      </c>
    </row>
    <row r="190" spans="1:26" s="18" customFormat="1" x14ac:dyDescent="0.25">
      <c r="A190" s="136" t="s">
        <v>182</v>
      </c>
      <c r="B190" s="166" t="s">
        <v>181</v>
      </c>
      <c r="C190" s="167">
        <v>5465</v>
      </c>
      <c r="D190" s="166" t="s">
        <v>189</v>
      </c>
      <c r="E190" s="146" t="str">
        <f>VLOOKUP($C190,'2023-24 School Level AAFTE'!$C:$N,9,FALSE)</f>
        <v>Yes</v>
      </c>
      <c r="F190" s="94" t="str">
        <f>IFERROR(VLOOKUP(C190,'2023-24 School Level AAFTE'!$C:$N,11,FALSE),"")</f>
        <v>Yes</v>
      </c>
      <c r="G190" s="20">
        <f>IFERROR(VLOOKUP(C190,'2023-24 School Level AAFTE'!$C:$N,8,FALSE),0)</f>
        <v>14.4</v>
      </c>
      <c r="H190" s="99">
        <f>VLOOKUP($A190,'District Data'!$A:$F,3,FALSE)</f>
        <v>1.1299999999999999</v>
      </c>
      <c r="I190" s="99">
        <f>VLOOKUP($A190,'District Data'!$A:$F,4,FALSE)</f>
        <v>1.1299999999999999</v>
      </c>
      <c r="J190" s="100">
        <f t="shared" si="23"/>
        <v>14.4</v>
      </c>
      <c r="K190" s="101">
        <f t="shared" si="24"/>
        <v>4.2000000000000003E-2</v>
      </c>
      <c r="L190" s="102">
        <f>'District Data'!E$2</f>
        <v>72728</v>
      </c>
      <c r="M190" s="102">
        <f>'District Data'!F$2</f>
        <v>78209</v>
      </c>
      <c r="N190" s="33">
        <f t="shared" si="25"/>
        <v>3451.67</v>
      </c>
      <c r="O190" s="33">
        <f t="shared" si="26"/>
        <v>260.13</v>
      </c>
      <c r="P190" s="33">
        <f t="shared" si="31"/>
        <v>14418.72</v>
      </c>
      <c r="Q190" s="103">
        <v>0.18149999999999999</v>
      </c>
      <c r="R190" s="103">
        <v>0.17510000000000001</v>
      </c>
      <c r="S190" s="33">
        <f t="shared" si="27"/>
        <v>1277.6099999999999</v>
      </c>
      <c r="T190" s="33">
        <f t="shared" si="32"/>
        <v>61.86</v>
      </c>
      <c r="U190" s="33">
        <f t="shared" si="28"/>
        <v>10.83</v>
      </c>
      <c r="V190" s="33">
        <f t="shared" si="29"/>
        <v>72.69</v>
      </c>
      <c r="W190" s="33">
        <f t="shared" si="30"/>
        <v>5062.0999999999995</v>
      </c>
      <c r="X190" s="33" t="str">
        <f>IFERROR(VLOOKUP(C190,'Adj to Match Apport'!$C:$F,4,FALSE),0)</f>
        <v/>
      </c>
      <c r="Y190" s="33">
        <f t="shared" si="33"/>
        <v>5062.0999999999995</v>
      </c>
      <c r="Z190" s="184">
        <f>VLOOKUP(C190, '2023-24 School Level AAFTE'!$C$4:$C$2454, 1, 0)</f>
        <v>5465</v>
      </c>
    </row>
    <row r="191" spans="1:26" s="18" customFormat="1" x14ac:dyDescent="0.25">
      <c r="A191" s="136" t="s">
        <v>182</v>
      </c>
      <c r="B191" s="166" t="s">
        <v>181</v>
      </c>
      <c r="C191" s="167">
        <v>4459</v>
      </c>
      <c r="D191" s="166" t="s">
        <v>186</v>
      </c>
      <c r="E191" s="146" t="str">
        <f>VLOOKUP($C191,'2023-24 School Level AAFTE'!$C:$N,9,FALSE)</f>
        <v>No</v>
      </c>
      <c r="F191" s="94" t="str">
        <f>IFERROR(VLOOKUP(C191,'2023-24 School Level AAFTE'!$C:$N,11,FALSE),"")</f>
        <v>No</v>
      </c>
      <c r="G191" s="20">
        <f>IFERROR(VLOOKUP(C191,'2023-24 School Level AAFTE'!$C:$N,8,FALSE),0)</f>
        <v>6.76</v>
      </c>
      <c r="H191" s="99">
        <f>VLOOKUP($A191,'District Data'!$A:$F,3,FALSE)</f>
        <v>1.1299999999999999</v>
      </c>
      <c r="I191" s="99">
        <f>VLOOKUP($A191,'District Data'!$A:$F,4,FALSE)</f>
        <v>1.1299999999999999</v>
      </c>
      <c r="J191" s="100">
        <f t="shared" si="23"/>
        <v>0</v>
      </c>
      <c r="K191" s="101">
        <f t="shared" si="24"/>
        <v>0</v>
      </c>
      <c r="L191" s="102">
        <f>'District Data'!E$2</f>
        <v>72728</v>
      </c>
      <c r="M191" s="102">
        <f>'District Data'!F$2</f>
        <v>78209</v>
      </c>
      <c r="N191" s="33">
        <f t="shared" si="25"/>
        <v>0</v>
      </c>
      <c r="O191" s="33">
        <f t="shared" si="26"/>
        <v>0</v>
      </c>
      <c r="P191" s="33">
        <f t="shared" si="31"/>
        <v>14418.72</v>
      </c>
      <c r="Q191" s="103">
        <v>0.18149999999999999</v>
      </c>
      <c r="R191" s="103">
        <v>0.17510000000000001</v>
      </c>
      <c r="S191" s="33">
        <f t="shared" si="27"/>
        <v>0</v>
      </c>
      <c r="T191" s="33">
        <f t="shared" si="32"/>
        <v>0</v>
      </c>
      <c r="U191" s="33">
        <f t="shared" si="28"/>
        <v>0</v>
      </c>
      <c r="V191" s="33">
        <f t="shared" si="29"/>
        <v>0</v>
      </c>
      <c r="W191" s="33">
        <f t="shared" si="30"/>
        <v>0</v>
      </c>
      <c r="X191" s="33">
        <f>IFERROR(VLOOKUP(C191,'Adj to Match Apport'!$C:$F,4,FALSE),0)</f>
        <v>0</v>
      </c>
      <c r="Y191" s="33">
        <f t="shared" si="33"/>
        <v>0</v>
      </c>
      <c r="Z191" s="184">
        <f>VLOOKUP(C191, '2023-24 School Level AAFTE'!$C$4:$C$2454, 1, 0)</f>
        <v>4459</v>
      </c>
    </row>
    <row r="192" spans="1:26" s="18" customFormat="1" x14ac:dyDescent="0.25">
      <c r="A192" s="136" t="s">
        <v>191</v>
      </c>
      <c r="B192" s="166" t="s">
        <v>190</v>
      </c>
      <c r="C192" s="167">
        <v>5748</v>
      </c>
      <c r="D192" s="166" t="s">
        <v>3326</v>
      </c>
      <c r="E192" s="146" t="str">
        <f>VLOOKUP($C192,'2023-24 School Level AAFTE'!$C:$N,9,FALSE)</f>
        <v>No</v>
      </c>
      <c r="F192" s="94" t="str">
        <f>IFERROR(VLOOKUP(C192,'2023-24 School Level AAFTE'!$C:$N,11,FALSE),"")</f>
        <v>No</v>
      </c>
      <c r="G192" s="20">
        <f>IFERROR(VLOOKUP(C192,'2023-24 School Level AAFTE'!$C:$N,8,FALSE),0)</f>
        <v>245.37</v>
      </c>
      <c r="H192" s="99">
        <f>VLOOKUP($A192,'District Data'!$A:$F,3,FALSE)</f>
        <v>1</v>
      </c>
      <c r="I192" s="99">
        <f>VLOOKUP($A192,'District Data'!$A:$F,4,FALSE)</f>
        <v>1</v>
      </c>
      <c r="J192" s="100">
        <f t="shared" si="23"/>
        <v>0</v>
      </c>
      <c r="K192" s="101">
        <f t="shared" si="24"/>
        <v>0</v>
      </c>
      <c r="L192" s="102">
        <f>'District Data'!E$2</f>
        <v>72728</v>
      </c>
      <c r="M192" s="102">
        <f>'District Data'!F$2</f>
        <v>78209</v>
      </c>
      <c r="N192" s="33">
        <f t="shared" si="25"/>
        <v>0</v>
      </c>
      <c r="O192" s="33">
        <f t="shared" si="26"/>
        <v>0</v>
      </c>
      <c r="P192" s="33">
        <f t="shared" si="31"/>
        <v>14418.72</v>
      </c>
      <c r="Q192" s="103">
        <v>0.18149999999999999</v>
      </c>
      <c r="R192" s="103">
        <v>0.17510000000000001</v>
      </c>
      <c r="S192" s="33">
        <f t="shared" si="27"/>
        <v>0</v>
      </c>
      <c r="T192" s="33">
        <f t="shared" si="32"/>
        <v>0</v>
      </c>
      <c r="U192" s="33">
        <f t="shared" si="28"/>
        <v>0</v>
      </c>
      <c r="V192" s="33">
        <f t="shared" si="29"/>
        <v>0</v>
      </c>
      <c r="W192" s="33">
        <f t="shared" si="30"/>
        <v>0</v>
      </c>
      <c r="X192" s="33">
        <f>IFERROR(VLOOKUP(C192,'Adj to Match Apport'!$C:$F,4,FALSE),0)</f>
        <v>0</v>
      </c>
      <c r="Y192" s="33">
        <f t="shared" si="33"/>
        <v>0</v>
      </c>
      <c r="Z192" s="184">
        <f>VLOOKUP(C192, '2023-24 School Level AAFTE'!$C$4:$C$2454, 1, 0)</f>
        <v>5748</v>
      </c>
    </row>
    <row r="193" spans="1:26" s="18" customFormat="1" x14ac:dyDescent="0.25">
      <c r="A193" s="136" t="s">
        <v>191</v>
      </c>
      <c r="B193" s="166" t="s">
        <v>190</v>
      </c>
      <c r="C193" s="167">
        <v>2516</v>
      </c>
      <c r="D193" s="166" t="s">
        <v>192</v>
      </c>
      <c r="E193" s="146" t="str">
        <f>VLOOKUP($C193,'2023-24 School Level AAFTE'!$C:$N,9,FALSE)</f>
        <v>Yes</v>
      </c>
      <c r="F193" s="94" t="str">
        <f>IFERROR(VLOOKUP(C193,'2023-24 School Level AAFTE'!$C:$N,11,FALSE),"")</f>
        <v>Yes</v>
      </c>
      <c r="G193" s="20">
        <f>IFERROR(VLOOKUP(C193,'2023-24 School Level AAFTE'!$C:$N,8,FALSE),0)</f>
        <v>83.39</v>
      </c>
      <c r="H193" s="99">
        <f>VLOOKUP($A193,'District Data'!$A:$F,3,FALSE)</f>
        <v>1</v>
      </c>
      <c r="I193" s="99">
        <f>VLOOKUP($A193,'District Data'!$A:$F,4,FALSE)</f>
        <v>1</v>
      </c>
      <c r="J193" s="100">
        <f t="shared" si="23"/>
        <v>83.39</v>
      </c>
      <c r="K193" s="101">
        <f t="shared" si="24"/>
        <v>0.245</v>
      </c>
      <c r="L193" s="102">
        <f>'District Data'!E$2</f>
        <v>72728</v>
      </c>
      <c r="M193" s="102">
        <f>'District Data'!F$2</f>
        <v>78209</v>
      </c>
      <c r="N193" s="33">
        <f t="shared" si="25"/>
        <v>17818.36</v>
      </c>
      <c r="O193" s="33">
        <f t="shared" si="26"/>
        <v>1342.85</v>
      </c>
      <c r="P193" s="33">
        <f t="shared" si="31"/>
        <v>14418.72</v>
      </c>
      <c r="Q193" s="103">
        <v>0.18149999999999999</v>
      </c>
      <c r="R193" s="103">
        <v>0.17510000000000001</v>
      </c>
      <c r="S193" s="33">
        <f t="shared" si="27"/>
        <v>7001.75</v>
      </c>
      <c r="T193" s="33">
        <f t="shared" si="32"/>
        <v>319.35000000000002</v>
      </c>
      <c r="U193" s="33">
        <f t="shared" si="28"/>
        <v>55.92</v>
      </c>
      <c r="V193" s="33">
        <f t="shared" si="29"/>
        <v>375.27000000000004</v>
      </c>
      <c r="W193" s="33">
        <f t="shared" si="30"/>
        <v>26538.23</v>
      </c>
      <c r="X193" s="33">
        <f>IFERROR(VLOOKUP(C193,'Adj to Match Apport'!$C:$F,4,FALSE),0)</f>
        <v>0</v>
      </c>
      <c r="Y193" s="33">
        <f t="shared" si="33"/>
        <v>26538.23</v>
      </c>
      <c r="Z193" s="184">
        <f>VLOOKUP(C193, '2023-24 School Level AAFTE'!$C$4:$C$2454, 1, 0)</f>
        <v>2516</v>
      </c>
    </row>
    <row r="194" spans="1:26" s="18" customFormat="1" x14ac:dyDescent="0.25">
      <c r="A194" s="136" t="s">
        <v>194</v>
      </c>
      <c r="B194" s="166" t="s">
        <v>193</v>
      </c>
      <c r="C194" s="167">
        <v>3641</v>
      </c>
      <c r="D194" s="166" t="s">
        <v>201</v>
      </c>
      <c r="E194" s="146" t="str">
        <f>VLOOKUP($C194,'2023-24 School Level AAFTE'!$C:$N,9,FALSE)</f>
        <v>Yes</v>
      </c>
      <c r="F194" s="94" t="str">
        <f>IFERROR(VLOOKUP(C194,'2023-24 School Level AAFTE'!$C:$N,11,FALSE),"")</f>
        <v>Yes</v>
      </c>
      <c r="G194" s="20">
        <f>IFERROR(VLOOKUP(C194,'2023-24 School Level AAFTE'!$C:$N,8,FALSE),0)</f>
        <v>474.6</v>
      </c>
      <c r="H194" s="99">
        <f>VLOOKUP($A194,'District Data'!$A:$F,3,FALSE)</f>
        <v>1.18</v>
      </c>
      <c r="I194" s="99">
        <f>VLOOKUP($A194,'District Data'!$A:$F,4,FALSE)</f>
        <v>1.18</v>
      </c>
      <c r="J194" s="100">
        <f t="shared" si="23"/>
        <v>474.6</v>
      </c>
      <c r="K194" s="101">
        <f t="shared" si="24"/>
        <v>1.3919999999999999</v>
      </c>
      <c r="L194" s="102">
        <f>'District Data'!E$2</f>
        <v>72728</v>
      </c>
      <c r="M194" s="102">
        <f>'District Data'!F$2</f>
        <v>78209</v>
      </c>
      <c r="N194" s="33">
        <f t="shared" si="25"/>
        <v>119460.1</v>
      </c>
      <c r="O194" s="33">
        <f t="shared" si="26"/>
        <v>9002.8799999999992</v>
      </c>
      <c r="P194" s="33">
        <f t="shared" si="31"/>
        <v>14418.72</v>
      </c>
      <c r="Q194" s="103">
        <v>0.18149999999999999</v>
      </c>
      <c r="R194" s="103">
        <v>0.17510000000000001</v>
      </c>
      <c r="S194" s="33">
        <f t="shared" si="27"/>
        <v>43329.27</v>
      </c>
      <c r="T194" s="33">
        <f t="shared" si="32"/>
        <v>2141.0500000000002</v>
      </c>
      <c r="U194" s="33">
        <f t="shared" si="28"/>
        <v>374.9</v>
      </c>
      <c r="V194" s="33">
        <f t="shared" si="29"/>
        <v>2515.9500000000003</v>
      </c>
      <c r="W194" s="33">
        <f t="shared" si="30"/>
        <v>174308.2</v>
      </c>
      <c r="X194" s="33" t="str">
        <f>IFERROR(VLOOKUP(C194,'Adj to Match Apport'!$C:$F,4,FALSE),0)</f>
        <v/>
      </c>
      <c r="Y194" s="33">
        <f t="shared" si="33"/>
        <v>174308.2</v>
      </c>
      <c r="Z194" s="184">
        <f>VLOOKUP(C194, '2023-24 School Level AAFTE'!$C$4:$C$2454, 1, 0)</f>
        <v>3641</v>
      </c>
    </row>
    <row r="195" spans="1:26" s="18" customFormat="1" x14ac:dyDescent="0.25">
      <c r="A195" s="136" t="s">
        <v>194</v>
      </c>
      <c r="B195" s="166" t="s">
        <v>193</v>
      </c>
      <c r="C195" s="167">
        <v>3109</v>
      </c>
      <c r="D195" s="166" t="s">
        <v>199</v>
      </c>
      <c r="E195" s="146" t="str">
        <f>VLOOKUP($C195,'2023-24 School Level AAFTE'!$C:$N,9,FALSE)</f>
        <v>Yes</v>
      </c>
      <c r="F195" s="94" t="str">
        <f>IFERROR(VLOOKUP(C195,'2023-24 School Level AAFTE'!$C:$N,11,FALSE),"")</f>
        <v>Yes</v>
      </c>
      <c r="G195" s="20">
        <f>IFERROR(VLOOKUP(C195,'2023-24 School Level AAFTE'!$C:$N,8,FALSE),0)</f>
        <v>1195.6099999999999</v>
      </c>
      <c r="H195" s="99">
        <f>VLOOKUP($A195,'District Data'!$A:$F,3,FALSE)</f>
        <v>1.18</v>
      </c>
      <c r="I195" s="99">
        <f>VLOOKUP($A195,'District Data'!$A:$F,4,FALSE)</f>
        <v>1.18</v>
      </c>
      <c r="J195" s="100">
        <f t="shared" ref="J195:J258" si="34">IF(AND(F195="yes",E195= "yes"), G195,0)</f>
        <v>1195.6099999999999</v>
      </c>
      <c r="K195" s="101">
        <f t="shared" ref="K195:K258" si="35">ROUND(((J195*1.1*36)/15)/900,3)</f>
        <v>3.5070000000000001</v>
      </c>
      <c r="L195" s="102">
        <f>'District Data'!E$2</f>
        <v>72728</v>
      </c>
      <c r="M195" s="102">
        <f>'District Data'!F$2</f>
        <v>78209</v>
      </c>
      <c r="N195" s="33">
        <f t="shared" ref="N195:N258" si="36">ROUND(H195*L195*$K195,2)</f>
        <v>300967.37</v>
      </c>
      <c r="O195" s="33">
        <f t="shared" ref="O195:O258" si="37">ROUND(I195*M195*$K195-N195,2)</f>
        <v>22681.81</v>
      </c>
      <c r="P195" s="33">
        <f t="shared" si="31"/>
        <v>14418.72</v>
      </c>
      <c r="Q195" s="103">
        <v>0.18149999999999999</v>
      </c>
      <c r="R195" s="103">
        <v>0.17510000000000001</v>
      </c>
      <c r="S195" s="33">
        <f t="shared" ref="S195:S258" si="38">ROUND(N195*Q195+O195*R195+K195*P195,2)</f>
        <v>109163.61</v>
      </c>
      <c r="T195" s="33">
        <f t="shared" si="32"/>
        <v>5394.15</v>
      </c>
      <c r="U195" s="33">
        <f t="shared" ref="U195:U258" si="39">ROUND(T195*R195,2)</f>
        <v>944.52</v>
      </c>
      <c r="V195" s="33">
        <f t="shared" ref="V195:V258" si="40">SUM(T195:U195)</f>
        <v>6338.67</v>
      </c>
      <c r="W195" s="33">
        <f t="shared" ref="W195:W258" si="41">SUM(S195,N195:O195,V195)</f>
        <v>439151.45999999996</v>
      </c>
      <c r="X195" s="33" t="str">
        <f>IFERROR(VLOOKUP(C195,'Adj to Match Apport'!$C:$F,4,FALSE),0)</f>
        <v/>
      </c>
      <c r="Y195" s="33">
        <f t="shared" si="33"/>
        <v>439151.45999999996</v>
      </c>
      <c r="Z195" s="184">
        <f>VLOOKUP(C195, '2023-24 School Level AAFTE'!$C$4:$C$2454, 1, 0)</f>
        <v>3109</v>
      </c>
    </row>
    <row r="196" spans="1:26" s="18" customFormat="1" x14ac:dyDescent="0.25">
      <c r="A196" s="136" t="s">
        <v>194</v>
      </c>
      <c r="B196" s="166" t="s">
        <v>193</v>
      </c>
      <c r="C196" s="167">
        <v>1749</v>
      </c>
      <c r="D196" s="166" t="s">
        <v>196</v>
      </c>
      <c r="E196" s="146" t="str">
        <f>VLOOKUP($C196,'2023-24 School Level AAFTE'!$C:$N,9,FALSE)</f>
        <v>No</v>
      </c>
      <c r="F196" s="94" t="str">
        <f>IFERROR(VLOOKUP(C196,'2023-24 School Level AAFTE'!$C:$N,11,FALSE),"")</f>
        <v>No</v>
      </c>
      <c r="G196" s="20">
        <f>IFERROR(VLOOKUP(C196,'2023-24 School Level AAFTE'!$C:$N,8,FALSE),0)</f>
        <v>61.16</v>
      </c>
      <c r="H196" s="99">
        <f>VLOOKUP($A196,'District Data'!$A:$F,3,FALSE)</f>
        <v>1.18</v>
      </c>
      <c r="I196" s="99">
        <f>VLOOKUP($A196,'District Data'!$A:$F,4,FALSE)</f>
        <v>1.18</v>
      </c>
      <c r="J196" s="100">
        <f t="shared" si="34"/>
        <v>0</v>
      </c>
      <c r="K196" s="101">
        <f t="shared" si="35"/>
        <v>0</v>
      </c>
      <c r="L196" s="102">
        <f>'District Data'!E$2</f>
        <v>72728</v>
      </c>
      <c r="M196" s="102">
        <f>'District Data'!F$2</f>
        <v>78209</v>
      </c>
      <c r="N196" s="33">
        <f t="shared" si="36"/>
        <v>0</v>
      </c>
      <c r="O196" s="33">
        <f t="shared" si="37"/>
        <v>0</v>
      </c>
      <c r="P196" s="33">
        <f t="shared" ref="P196:P259" si="42">ROUND(1178*12*1.02,2)</f>
        <v>14418.72</v>
      </c>
      <c r="Q196" s="103">
        <v>0.18149999999999999</v>
      </c>
      <c r="R196" s="103">
        <v>0.17510000000000001</v>
      </c>
      <c r="S196" s="33">
        <f t="shared" si="38"/>
        <v>0</v>
      </c>
      <c r="T196" s="33">
        <f t="shared" ref="T196:T259" si="43">ROUND(($M196*$I196*$K196/180*3),2)</f>
        <v>0</v>
      </c>
      <c r="U196" s="33">
        <f t="shared" si="39"/>
        <v>0</v>
      </c>
      <c r="V196" s="33">
        <f t="shared" si="40"/>
        <v>0</v>
      </c>
      <c r="W196" s="33">
        <f t="shared" si="41"/>
        <v>0</v>
      </c>
      <c r="X196" s="33">
        <f>IFERROR(VLOOKUP(C196,'Adj to Match Apport'!$C:$F,4,FALSE),0)</f>
        <v>0</v>
      </c>
      <c r="Y196" s="33">
        <f t="shared" ref="Y196:Y259" si="44">SUM(X196,W196)</f>
        <v>0</v>
      </c>
      <c r="Z196" s="184">
        <f>VLOOKUP(C196, '2023-24 School Level AAFTE'!$C$4:$C$2454, 1, 0)</f>
        <v>1749</v>
      </c>
    </row>
    <row r="197" spans="1:26" s="18" customFormat="1" x14ac:dyDescent="0.25">
      <c r="A197" s="136" t="s">
        <v>194</v>
      </c>
      <c r="B197" s="166" t="s">
        <v>193</v>
      </c>
      <c r="C197" s="167">
        <v>3108</v>
      </c>
      <c r="D197" s="166" t="s">
        <v>198</v>
      </c>
      <c r="E197" s="146" t="str">
        <f>VLOOKUP($C197,'2023-24 School Level AAFTE'!$C:$N,9,FALSE)</f>
        <v>Yes</v>
      </c>
      <c r="F197" s="94" t="str">
        <f>IFERROR(VLOOKUP(C197,'2023-24 School Level AAFTE'!$C:$N,11,FALSE),"")</f>
        <v>Yes</v>
      </c>
      <c r="G197" s="20">
        <f>IFERROR(VLOOKUP(C197,'2023-24 School Level AAFTE'!$C:$N,8,FALSE),0)</f>
        <v>308.39999999999998</v>
      </c>
      <c r="H197" s="99">
        <f>VLOOKUP($A197,'District Data'!$A:$F,3,FALSE)</f>
        <v>1.18</v>
      </c>
      <c r="I197" s="99">
        <f>VLOOKUP($A197,'District Data'!$A:$F,4,FALSE)</f>
        <v>1.18</v>
      </c>
      <c r="J197" s="100">
        <f t="shared" si="34"/>
        <v>308.39999999999998</v>
      </c>
      <c r="K197" s="101">
        <f t="shared" si="35"/>
        <v>0.90500000000000003</v>
      </c>
      <c r="L197" s="102">
        <f>'District Data'!E$2</f>
        <v>72728</v>
      </c>
      <c r="M197" s="102">
        <f>'District Data'!F$2</f>
        <v>78209</v>
      </c>
      <c r="N197" s="33">
        <f t="shared" si="36"/>
        <v>77666.23</v>
      </c>
      <c r="O197" s="33">
        <f t="shared" si="37"/>
        <v>5853.16</v>
      </c>
      <c r="P197" s="33">
        <f t="shared" si="42"/>
        <v>14418.72</v>
      </c>
      <c r="Q197" s="103">
        <v>0.18149999999999999</v>
      </c>
      <c r="R197" s="103">
        <v>0.17510000000000001</v>
      </c>
      <c r="S197" s="33">
        <f t="shared" si="38"/>
        <v>28170.25</v>
      </c>
      <c r="T197" s="33">
        <f t="shared" si="43"/>
        <v>1391.99</v>
      </c>
      <c r="U197" s="33">
        <f t="shared" si="39"/>
        <v>243.74</v>
      </c>
      <c r="V197" s="33">
        <f t="shared" si="40"/>
        <v>1635.73</v>
      </c>
      <c r="W197" s="33">
        <f t="shared" si="41"/>
        <v>113325.37</v>
      </c>
      <c r="X197" s="33" t="str">
        <f>IFERROR(VLOOKUP(C197,'Adj to Match Apport'!$C:$F,4,FALSE),0)</f>
        <v/>
      </c>
      <c r="Y197" s="33">
        <f t="shared" si="44"/>
        <v>113325.37</v>
      </c>
      <c r="Z197" s="184">
        <f>VLOOKUP(C197, '2023-24 School Level AAFTE'!$C$4:$C$2454, 1, 0)</f>
        <v>3108</v>
      </c>
    </row>
    <row r="198" spans="1:26" s="18" customFormat="1" x14ac:dyDescent="0.25">
      <c r="A198" s="136" t="s">
        <v>194</v>
      </c>
      <c r="B198" s="166" t="s">
        <v>193</v>
      </c>
      <c r="C198" s="167">
        <v>4421</v>
      </c>
      <c r="D198" s="166" t="s">
        <v>203</v>
      </c>
      <c r="E198" s="146" t="str">
        <f>VLOOKUP($C198,'2023-24 School Level AAFTE'!$C:$N,9,FALSE)</f>
        <v>No</v>
      </c>
      <c r="F198" s="94" t="str">
        <f>IFERROR(VLOOKUP(C198,'2023-24 School Level AAFTE'!$C:$N,11,FALSE),"")</f>
        <v>No</v>
      </c>
      <c r="G198" s="20">
        <f>IFERROR(VLOOKUP(C198,'2023-24 School Level AAFTE'!$C:$N,8,FALSE),0)</f>
        <v>315.2</v>
      </c>
      <c r="H198" s="99">
        <f>VLOOKUP($A198,'District Data'!$A:$F,3,FALSE)</f>
        <v>1.18</v>
      </c>
      <c r="I198" s="99">
        <f>VLOOKUP($A198,'District Data'!$A:$F,4,FALSE)</f>
        <v>1.18</v>
      </c>
      <c r="J198" s="100">
        <f t="shared" si="34"/>
        <v>0</v>
      </c>
      <c r="K198" s="101">
        <f t="shared" si="35"/>
        <v>0</v>
      </c>
      <c r="L198" s="102">
        <f>'District Data'!E$2</f>
        <v>72728</v>
      </c>
      <c r="M198" s="102">
        <f>'District Data'!F$2</f>
        <v>78209</v>
      </c>
      <c r="N198" s="33">
        <f t="shared" si="36"/>
        <v>0</v>
      </c>
      <c r="O198" s="33">
        <f t="shared" si="37"/>
        <v>0</v>
      </c>
      <c r="P198" s="33">
        <f t="shared" si="42"/>
        <v>14418.72</v>
      </c>
      <c r="Q198" s="103">
        <v>0.18149999999999999</v>
      </c>
      <c r="R198" s="103">
        <v>0.17510000000000001</v>
      </c>
      <c r="S198" s="33">
        <f t="shared" si="38"/>
        <v>0</v>
      </c>
      <c r="T198" s="33">
        <f t="shared" si="43"/>
        <v>0</v>
      </c>
      <c r="U198" s="33">
        <f t="shared" si="39"/>
        <v>0</v>
      </c>
      <c r="V198" s="33">
        <f t="shared" si="40"/>
        <v>0</v>
      </c>
      <c r="W198" s="33">
        <f t="shared" si="41"/>
        <v>0</v>
      </c>
      <c r="X198" s="33">
        <f>IFERROR(VLOOKUP(C198,'Adj to Match Apport'!$C:$F,4,FALSE),0)</f>
        <v>0</v>
      </c>
      <c r="Y198" s="33">
        <f t="shared" si="44"/>
        <v>0</v>
      </c>
      <c r="Z198" s="184">
        <f>VLOOKUP(C198, '2023-24 School Level AAFTE'!$C$4:$C$2454, 1, 0)</f>
        <v>4421</v>
      </c>
    </row>
    <row r="199" spans="1:26" s="18" customFormat="1" x14ac:dyDescent="0.25">
      <c r="A199" s="136" t="s">
        <v>194</v>
      </c>
      <c r="B199" s="166" t="s">
        <v>193</v>
      </c>
      <c r="C199" s="147">
        <v>4441</v>
      </c>
      <c r="D199" s="139" t="s">
        <v>204</v>
      </c>
      <c r="E199" s="146" t="str">
        <f>VLOOKUP($C199,'2023-24 School Level AAFTE'!$C:$N,9,FALSE)</f>
        <v>Yes</v>
      </c>
      <c r="F199" s="94" t="str">
        <f>IFERROR(VLOOKUP(C199,'2023-24 School Level AAFTE'!$C:$N,11,FALSE),"")</f>
        <v>Yes</v>
      </c>
      <c r="G199" s="20">
        <f>IFERROR(VLOOKUP(C199,'2023-24 School Level AAFTE'!$C:$N,8,FALSE),0)</f>
        <v>801.44</v>
      </c>
      <c r="H199" s="99">
        <f>VLOOKUP($A199,'District Data'!$A:$F,3,FALSE)</f>
        <v>1.18</v>
      </c>
      <c r="I199" s="99">
        <f>VLOOKUP($A199,'District Data'!$A:$F,4,FALSE)</f>
        <v>1.18</v>
      </c>
      <c r="J199" s="100">
        <f t="shared" si="34"/>
        <v>801.44</v>
      </c>
      <c r="K199" s="101">
        <f t="shared" si="35"/>
        <v>2.351</v>
      </c>
      <c r="L199" s="102">
        <f>'District Data'!E$2</f>
        <v>72728</v>
      </c>
      <c r="M199" s="102">
        <f>'District Data'!F$2</f>
        <v>78209</v>
      </c>
      <c r="N199" s="33">
        <f t="shared" si="36"/>
        <v>201760.56</v>
      </c>
      <c r="O199" s="33">
        <f t="shared" si="37"/>
        <v>15205.28</v>
      </c>
      <c r="P199" s="33">
        <f t="shared" si="42"/>
        <v>14418.72</v>
      </c>
      <c r="Q199" s="103">
        <v>0.18149999999999999</v>
      </c>
      <c r="R199" s="103">
        <v>0.17510000000000001</v>
      </c>
      <c r="S199" s="33">
        <f t="shared" si="38"/>
        <v>73180.399999999994</v>
      </c>
      <c r="T199" s="33">
        <f t="shared" si="43"/>
        <v>3616.1</v>
      </c>
      <c r="U199" s="33">
        <f t="shared" si="39"/>
        <v>633.17999999999995</v>
      </c>
      <c r="V199" s="33">
        <f t="shared" si="40"/>
        <v>4249.28</v>
      </c>
      <c r="W199" s="33">
        <f t="shared" si="41"/>
        <v>294395.52000000002</v>
      </c>
      <c r="X199" s="33" t="str">
        <f>IFERROR(VLOOKUP(C199,'Adj to Match Apport'!$C:$F,4,FALSE),0)</f>
        <v/>
      </c>
      <c r="Y199" s="33">
        <f t="shared" si="44"/>
        <v>294395.52000000002</v>
      </c>
      <c r="Z199" s="184">
        <f>VLOOKUP(C199, '2023-24 School Level AAFTE'!$C$4:$C$2454, 1, 0)</f>
        <v>4441</v>
      </c>
    </row>
    <row r="200" spans="1:26" s="18" customFormat="1" x14ac:dyDescent="0.25">
      <c r="A200" s="136" t="s">
        <v>194</v>
      </c>
      <c r="B200" s="166" t="s">
        <v>193</v>
      </c>
      <c r="C200" s="167">
        <v>3171</v>
      </c>
      <c r="D200" s="166" t="s">
        <v>200</v>
      </c>
      <c r="E200" s="146" t="str">
        <f>VLOOKUP($C200,'2023-24 School Level AAFTE'!$C:$N,9,FALSE)</f>
        <v>Yes</v>
      </c>
      <c r="F200" s="94" t="str">
        <f>IFERROR(VLOOKUP(C200,'2023-24 School Level AAFTE'!$C:$N,11,FALSE),"")</f>
        <v>Yes</v>
      </c>
      <c r="G200" s="20">
        <f>IFERROR(VLOOKUP(C200,'2023-24 School Level AAFTE'!$C:$N,8,FALSE),0)</f>
        <v>231.1</v>
      </c>
      <c r="H200" s="99">
        <f>VLOOKUP($A200,'District Data'!$A:$F,3,FALSE)</f>
        <v>1.18</v>
      </c>
      <c r="I200" s="99">
        <f>VLOOKUP($A200,'District Data'!$A:$F,4,FALSE)</f>
        <v>1.18</v>
      </c>
      <c r="J200" s="100">
        <f t="shared" si="34"/>
        <v>231.1</v>
      </c>
      <c r="K200" s="101">
        <f t="shared" si="35"/>
        <v>0.67800000000000005</v>
      </c>
      <c r="L200" s="102">
        <f>'District Data'!E$2</f>
        <v>72728</v>
      </c>
      <c r="M200" s="102">
        <f>'District Data'!F$2</f>
        <v>78209</v>
      </c>
      <c r="N200" s="33">
        <f t="shared" si="36"/>
        <v>58185.31</v>
      </c>
      <c r="O200" s="33">
        <f t="shared" si="37"/>
        <v>4385.0200000000004</v>
      </c>
      <c r="P200" s="33">
        <f t="shared" si="42"/>
        <v>14418.72</v>
      </c>
      <c r="Q200" s="103">
        <v>0.18149999999999999</v>
      </c>
      <c r="R200" s="103">
        <v>0.17510000000000001</v>
      </c>
      <c r="S200" s="33">
        <f t="shared" si="38"/>
        <v>21104.34</v>
      </c>
      <c r="T200" s="33">
        <f t="shared" si="43"/>
        <v>1042.8399999999999</v>
      </c>
      <c r="U200" s="33">
        <f t="shared" si="39"/>
        <v>182.6</v>
      </c>
      <c r="V200" s="33">
        <f t="shared" si="40"/>
        <v>1225.4399999999998</v>
      </c>
      <c r="W200" s="33">
        <f t="shared" si="41"/>
        <v>84900.11</v>
      </c>
      <c r="X200" s="33" t="str">
        <f>IFERROR(VLOOKUP(C200,'Adj to Match Apport'!$C:$F,4,FALSE),0)</f>
        <v/>
      </c>
      <c r="Y200" s="33">
        <f t="shared" si="44"/>
        <v>84900.11</v>
      </c>
      <c r="Z200" s="184">
        <f>VLOOKUP(C200, '2023-24 School Level AAFTE'!$C$4:$C$2454, 1, 0)</f>
        <v>3171</v>
      </c>
    </row>
    <row r="201" spans="1:26" s="18" customFormat="1" x14ac:dyDescent="0.25">
      <c r="A201" s="136" t="s">
        <v>194</v>
      </c>
      <c r="B201" s="166" t="s">
        <v>193</v>
      </c>
      <c r="C201" s="167">
        <v>1737</v>
      </c>
      <c r="D201" s="166" t="s">
        <v>195</v>
      </c>
      <c r="E201" s="146" t="str">
        <f>VLOOKUP($C201,'2023-24 School Level AAFTE'!$C:$N,9,FALSE)</f>
        <v>Yes</v>
      </c>
      <c r="F201" s="94" t="str">
        <f>IFERROR(VLOOKUP(C201,'2023-24 School Level AAFTE'!$C:$N,11,FALSE),"")</f>
        <v>Yes</v>
      </c>
      <c r="G201" s="20">
        <f>IFERROR(VLOOKUP(C201,'2023-24 School Level AAFTE'!$C:$N,8,FALSE),0)</f>
        <v>100.93</v>
      </c>
      <c r="H201" s="99">
        <f>VLOOKUP($A201,'District Data'!$A:$F,3,FALSE)</f>
        <v>1.18</v>
      </c>
      <c r="I201" s="99">
        <f>VLOOKUP($A201,'District Data'!$A:$F,4,FALSE)</f>
        <v>1.18</v>
      </c>
      <c r="J201" s="100">
        <f t="shared" si="34"/>
        <v>100.93</v>
      </c>
      <c r="K201" s="101">
        <f t="shared" si="35"/>
        <v>0.29599999999999999</v>
      </c>
      <c r="L201" s="102">
        <f>'District Data'!E$2</f>
        <v>72728</v>
      </c>
      <c r="M201" s="102">
        <f>'District Data'!F$2</f>
        <v>78209</v>
      </c>
      <c r="N201" s="33">
        <f t="shared" si="36"/>
        <v>25402.44</v>
      </c>
      <c r="O201" s="33">
        <f t="shared" si="37"/>
        <v>1914.4</v>
      </c>
      <c r="P201" s="33">
        <f t="shared" si="42"/>
        <v>14418.72</v>
      </c>
      <c r="Q201" s="103">
        <v>0.18149999999999999</v>
      </c>
      <c r="R201" s="103">
        <v>0.17510000000000001</v>
      </c>
      <c r="S201" s="33">
        <f t="shared" si="38"/>
        <v>9213.7000000000007</v>
      </c>
      <c r="T201" s="33">
        <f t="shared" si="43"/>
        <v>455.28</v>
      </c>
      <c r="U201" s="33">
        <f t="shared" si="39"/>
        <v>79.72</v>
      </c>
      <c r="V201" s="33">
        <f t="shared" si="40"/>
        <v>535</v>
      </c>
      <c r="W201" s="33">
        <f t="shared" si="41"/>
        <v>37065.54</v>
      </c>
      <c r="X201" s="33">
        <f>IFERROR(VLOOKUP(C201,'Adj to Match Apport'!$C:$F,4,FALSE),0)</f>
        <v>-125.23999999999069</v>
      </c>
      <c r="Y201" s="33">
        <f t="shared" si="44"/>
        <v>36940.30000000001</v>
      </c>
      <c r="Z201" s="184">
        <f>VLOOKUP(C201, '2023-24 School Level AAFTE'!$C$4:$C$2454, 1, 0)</f>
        <v>1737</v>
      </c>
    </row>
    <row r="202" spans="1:26" s="18" customFormat="1" x14ac:dyDescent="0.25">
      <c r="A202" s="136" t="s">
        <v>194</v>
      </c>
      <c r="B202" s="166" t="s">
        <v>193</v>
      </c>
      <c r="C202" s="167">
        <v>2853</v>
      </c>
      <c r="D202" s="166" t="s">
        <v>2795</v>
      </c>
      <c r="E202" s="146" t="str">
        <f>VLOOKUP($C202,'2023-24 School Level AAFTE'!$C:$N,9,FALSE)</f>
        <v>Yes</v>
      </c>
      <c r="F202" s="94" t="str">
        <f>IFERROR(VLOOKUP(C202,'2023-24 School Level AAFTE'!$C:$N,11,FALSE),"")</f>
        <v>Yes</v>
      </c>
      <c r="G202" s="20">
        <f>IFERROR(VLOOKUP(C202,'2023-24 School Level AAFTE'!$C:$N,8,FALSE),0)</f>
        <v>396.4</v>
      </c>
      <c r="H202" s="99">
        <f>VLOOKUP($A202,'District Data'!$A:$F,3,FALSE)</f>
        <v>1.18</v>
      </c>
      <c r="I202" s="99">
        <f>VLOOKUP($A202,'District Data'!$A:$F,4,FALSE)</f>
        <v>1.18</v>
      </c>
      <c r="J202" s="100">
        <f t="shared" si="34"/>
        <v>396.4</v>
      </c>
      <c r="K202" s="101">
        <f t="shared" si="35"/>
        <v>1.163</v>
      </c>
      <c r="L202" s="102">
        <f>'District Data'!E$2</f>
        <v>72728</v>
      </c>
      <c r="M202" s="102">
        <f>'District Data'!F$2</f>
        <v>78209</v>
      </c>
      <c r="N202" s="33">
        <f t="shared" si="36"/>
        <v>99807.54</v>
      </c>
      <c r="O202" s="33">
        <f t="shared" si="37"/>
        <v>7521.8</v>
      </c>
      <c r="P202" s="33">
        <f t="shared" si="42"/>
        <v>14418.72</v>
      </c>
      <c r="Q202" s="103">
        <v>0.18149999999999999</v>
      </c>
      <c r="R202" s="103">
        <v>0.17510000000000001</v>
      </c>
      <c r="S202" s="33">
        <f t="shared" si="38"/>
        <v>36201.11</v>
      </c>
      <c r="T202" s="33">
        <f t="shared" si="43"/>
        <v>1788.82</v>
      </c>
      <c r="U202" s="33">
        <f t="shared" si="39"/>
        <v>313.22000000000003</v>
      </c>
      <c r="V202" s="33">
        <f t="shared" si="40"/>
        <v>2102.04</v>
      </c>
      <c r="W202" s="33">
        <f t="shared" si="41"/>
        <v>145632.49</v>
      </c>
      <c r="X202" s="33" t="str">
        <f>IFERROR(VLOOKUP(C202,'Adj to Match Apport'!$C:$F,4,FALSE),0)</f>
        <v/>
      </c>
      <c r="Y202" s="33">
        <f t="shared" si="44"/>
        <v>145632.49</v>
      </c>
      <c r="Z202" s="184">
        <f>VLOOKUP(C202, '2023-24 School Level AAFTE'!$C$4:$C$2454, 1, 0)</f>
        <v>2853</v>
      </c>
    </row>
    <row r="203" spans="1:26" s="18" customFormat="1" x14ac:dyDescent="0.25">
      <c r="A203" s="136" t="s">
        <v>194</v>
      </c>
      <c r="B203" s="166" t="s">
        <v>193</v>
      </c>
      <c r="C203" s="167">
        <v>2613</v>
      </c>
      <c r="D203" s="166" t="s">
        <v>197</v>
      </c>
      <c r="E203" s="146" t="str">
        <f>VLOOKUP($C203,'2023-24 School Level AAFTE'!$C:$N,9,FALSE)</f>
        <v>Yes</v>
      </c>
      <c r="F203" s="94" t="str">
        <f>IFERROR(VLOOKUP(C203,'2023-24 School Level AAFTE'!$C:$N,11,FALSE),"")</f>
        <v>Yes</v>
      </c>
      <c r="G203" s="20">
        <f>IFERROR(VLOOKUP(C203,'2023-24 School Level AAFTE'!$C:$N,8,FALSE),0)</f>
        <v>307.7</v>
      </c>
      <c r="H203" s="99">
        <f>VLOOKUP($A203,'District Data'!$A:$F,3,FALSE)</f>
        <v>1.18</v>
      </c>
      <c r="I203" s="99">
        <f>VLOOKUP($A203,'District Data'!$A:$F,4,FALSE)</f>
        <v>1.18</v>
      </c>
      <c r="J203" s="100">
        <f t="shared" si="34"/>
        <v>307.7</v>
      </c>
      <c r="K203" s="101">
        <f t="shared" si="35"/>
        <v>0.90300000000000002</v>
      </c>
      <c r="L203" s="102">
        <f>'District Data'!E$2</f>
        <v>72728</v>
      </c>
      <c r="M203" s="102">
        <f>'District Data'!F$2</f>
        <v>78209</v>
      </c>
      <c r="N203" s="33">
        <f t="shared" si="36"/>
        <v>77494.59</v>
      </c>
      <c r="O203" s="33">
        <f t="shared" si="37"/>
        <v>5840.23</v>
      </c>
      <c r="P203" s="33">
        <f t="shared" si="42"/>
        <v>14418.72</v>
      </c>
      <c r="Q203" s="103">
        <v>0.18149999999999999</v>
      </c>
      <c r="R203" s="103">
        <v>0.17510000000000001</v>
      </c>
      <c r="S203" s="33">
        <f t="shared" si="38"/>
        <v>28108</v>
      </c>
      <c r="T203" s="33">
        <f t="shared" si="43"/>
        <v>1388.91</v>
      </c>
      <c r="U203" s="33">
        <f t="shared" si="39"/>
        <v>243.2</v>
      </c>
      <c r="V203" s="33">
        <f t="shared" si="40"/>
        <v>1632.1100000000001</v>
      </c>
      <c r="W203" s="33">
        <f t="shared" si="41"/>
        <v>113074.93</v>
      </c>
      <c r="X203" s="33" t="str">
        <f>IFERROR(VLOOKUP(C203,'Adj to Match Apport'!$C:$F,4,FALSE),0)</f>
        <v/>
      </c>
      <c r="Y203" s="33">
        <f t="shared" si="44"/>
        <v>113074.93</v>
      </c>
      <c r="Z203" s="184">
        <f>VLOOKUP(C203, '2023-24 School Level AAFTE'!$C$4:$C$2454, 1, 0)</f>
        <v>2613</v>
      </c>
    </row>
    <row r="204" spans="1:26" s="18" customFormat="1" x14ac:dyDescent="0.25">
      <c r="A204" s="136" t="s">
        <v>194</v>
      </c>
      <c r="B204" s="166" t="s">
        <v>193</v>
      </c>
      <c r="C204" s="167">
        <v>4038</v>
      </c>
      <c r="D204" s="166" t="s">
        <v>202</v>
      </c>
      <c r="E204" s="146" t="str">
        <f>VLOOKUP($C204,'2023-24 School Level AAFTE'!$C:$N,9,FALSE)</f>
        <v>No</v>
      </c>
      <c r="F204" s="94" t="str">
        <f>IFERROR(VLOOKUP(C204,'2023-24 School Level AAFTE'!$C:$N,11,FALSE),"")</f>
        <v>No</v>
      </c>
      <c r="G204" s="20">
        <f>IFERROR(VLOOKUP(C204,'2023-24 School Level AAFTE'!$C:$N,8,FALSE),0)</f>
        <v>253.74</v>
      </c>
      <c r="H204" s="99">
        <f>VLOOKUP($A204,'District Data'!$A:$F,3,FALSE)</f>
        <v>1.18</v>
      </c>
      <c r="I204" s="99">
        <f>VLOOKUP($A204,'District Data'!$A:$F,4,FALSE)</f>
        <v>1.18</v>
      </c>
      <c r="J204" s="100">
        <f t="shared" si="34"/>
        <v>0</v>
      </c>
      <c r="K204" s="101">
        <f t="shared" si="35"/>
        <v>0</v>
      </c>
      <c r="L204" s="102">
        <f>'District Data'!E$2</f>
        <v>72728</v>
      </c>
      <c r="M204" s="102">
        <f>'District Data'!F$2</f>
        <v>78209</v>
      </c>
      <c r="N204" s="33">
        <f t="shared" si="36"/>
        <v>0</v>
      </c>
      <c r="O204" s="33">
        <f t="shared" si="37"/>
        <v>0</v>
      </c>
      <c r="P204" s="33">
        <f t="shared" si="42"/>
        <v>14418.72</v>
      </c>
      <c r="Q204" s="103">
        <v>0.18149999999999999</v>
      </c>
      <c r="R204" s="103">
        <v>0.17510000000000001</v>
      </c>
      <c r="S204" s="33">
        <f t="shared" si="38"/>
        <v>0</v>
      </c>
      <c r="T204" s="33">
        <f t="shared" si="43"/>
        <v>0</v>
      </c>
      <c r="U204" s="33">
        <f t="shared" si="39"/>
        <v>0</v>
      </c>
      <c r="V204" s="33">
        <f t="shared" si="40"/>
        <v>0</v>
      </c>
      <c r="W204" s="33">
        <f t="shared" si="41"/>
        <v>0</v>
      </c>
      <c r="X204" s="33">
        <f>IFERROR(VLOOKUP(C204,'Adj to Match Apport'!$C:$F,4,FALSE),0)</f>
        <v>0</v>
      </c>
      <c r="Y204" s="33">
        <f t="shared" si="44"/>
        <v>0</v>
      </c>
      <c r="Z204" s="184">
        <f>VLOOKUP(C204, '2023-24 School Level AAFTE'!$C$4:$C$2454, 1, 0)</f>
        <v>4038</v>
      </c>
    </row>
    <row r="205" spans="1:26" s="18" customFormat="1" x14ac:dyDescent="0.25">
      <c r="A205" s="136" t="s">
        <v>207</v>
      </c>
      <c r="B205" s="166" t="s">
        <v>206</v>
      </c>
      <c r="C205" s="167">
        <v>5272</v>
      </c>
      <c r="D205" s="166" t="s">
        <v>211</v>
      </c>
      <c r="E205" s="146" t="str">
        <f>VLOOKUP($C205,'2023-24 School Level AAFTE'!$C:$N,9,FALSE)</f>
        <v>Yes</v>
      </c>
      <c r="F205" s="94" t="str">
        <f>IFERROR(VLOOKUP(C205,'2023-24 School Level AAFTE'!$C:$N,11,FALSE),"")</f>
        <v>No</v>
      </c>
      <c r="G205" s="20">
        <f>IFERROR(VLOOKUP(C205,'2023-24 School Level AAFTE'!$C:$N,8,FALSE),0)</f>
        <v>17.04</v>
      </c>
      <c r="H205" s="99">
        <f>VLOOKUP($A205,'District Data'!$A:$F,3,FALSE)</f>
        <v>1</v>
      </c>
      <c r="I205" s="99">
        <f>VLOOKUP($A205,'District Data'!$A:$F,4,FALSE)</f>
        <v>1</v>
      </c>
      <c r="J205" s="100">
        <f t="shared" si="34"/>
        <v>0</v>
      </c>
      <c r="K205" s="101">
        <f t="shared" si="35"/>
        <v>0</v>
      </c>
      <c r="L205" s="102">
        <f>'District Data'!E$2</f>
        <v>72728</v>
      </c>
      <c r="M205" s="102">
        <f>'District Data'!F$2</f>
        <v>78209</v>
      </c>
      <c r="N205" s="33">
        <f t="shared" si="36"/>
        <v>0</v>
      </c>
      <c r="O205" s="33">
        <f t="shared" si="37"/>
        <v>0</v>
      </c>
      <c r="P205" s="33">
        <f t="shared" si="42"/>
        <v>14418.72</v>
      </c>
      <c r="Q205" s="103">
        <v>0.18149999999999999</v>
      </c>
      <c r="R205" s="103">
        <v>0.17510000000000001</v>
      </c>
      <c r="S205" s="33">
        <f t="shared" si="38"/>
        <v>0</v>
      </c>
      <c r="T205" s="33">
        <f t="shared" si="43"/>
        <v>0</v>
      </c>
      <c r="U205" s="33">
        <f t="shared" si="39"/>
        <v>0</v>
      </c>
      <c r="V205" s="33">
        <f t="shared" si="40"/>
        <v>0</v>
      </c>
      <c r="W205" s="33">
        <f t="shared" si="41"/>
        <v>0</v>
      </c>
      <c r="X205" s="33">
        <f>IFERROR(VLOOKUP(C205,'Adj to Match Apport'!$C:$F,4,FALSE),0)</f>
        <v>0</v>
      </c>
      <c r="Y205" s="33">
        <f t="shared" si="44"/>
        <v>0</v>
      </c>
      <c r="Z205" s="184">
        <f>VLOOKUP(C205, '2023-24 School Level AAFTE'!$C$4:$C$2454, 1, 0)</f>
        <v>5272</v>
      </c>
    </row>
    <row r="206" spans="1:26" s="18" customFormat="1" x14ac:dyDescent="0.25">
      <c r="A206" s="136" t="s">
        <v>207</v>
      </c>
      <c r="B206" s="166" t="s">
        <v>206</v>
      </c>
      <c r="C206" s="167">
        <v>3293</v>
      </c>
      <c r="D206" s="166" t="s">
        <v>209</v>
      </c>
      <c r="E206" s="146" t="str">
        <f>VLOOKUP($C206,'2023-24 School Level AAFTE'!$C:$N,9,FALSE)</f>
        <v>Yes</v>
      </c>
      <c r="F206" s="94" t="str">
        <f>IFERROR(VLOOKUP(C206,'2023-24 School Level AAFTE'!$C:$N,11,FALSE),"")</f>
        <v>Yes</v>
      </c>
      <c r="G206" s="20">
        <f>IFERROR(VLOOKUP(C206,'2023-24 School Level AAFTE'!$C:$N,8,FALSE),0)</f>
        <v>418.20000000000005</v>
      </c>
      <c r="H206" s="99">
        <f>VLOOKUP($A206,'District Data'!$A:$F,3,FALSE)</f>
        <v>1</v>
      </c>
      <c r="I206" s="99">
        <f>VLOOKUP($A206,'District Data'!$A:$F,4,FALSE)</f>
        <v>1</v>
      </c>
      <c r="J206" s="100">
        <f t="shared" si="34"/>
        <v>418.20000000000005</v>
      </c>
      <c r="K206" s="101">
        <f t="shared" si="35"/>
        <v>1.2270000000000001</v>
      </c>
      <c r="L206" s="102">
        <f>'District Data'!E$2</f>
        <v>72728</v>
      </c>
      <c r="M206" s="102">
        <f>'District Data'!F$2</f>
        <v>78209</v>
      </c>
      <c r="N206" s="33">
        <f t="shared" si="36"/>
        <v>89237.26</v>
      </c>
      <c r="O206" s="33">
        <f t="shared" si="37"/>
        <v>6725.18</v>
      </c>
      <c r="P206" s="33">
        <f t="shared" si="42"/>
        <v>14418.72</v>
      </c>
      <c r="Q206" s="103">
        <v>0.18149999999999999</v>
      </c>
      <c r="R206" s="103">
        <v>0.17510000000000001</v>
      </c>
      <c r="S206" s="33">
        <f t="shared" si="38"/>
        <v>35065.910000000003</v>
      </c>
      <c r="T206" s="33">
        <f t="shared" si="43"/>
        <v>1599.37</v>
      </c>
      <c r="U206" s="33">
        <f t="shared" si="39"/>
        <v>280.05</v>
      </c>
      <c r="V206" s="33">
        <f t="shared" si="40"/>
        <v>1879.4199999999998</v>
      </c>
      <c r="W206" s="33">
        <f t="shared" si="41"/>
        <v>132907.77000000002</v>
      </c>
      <c r="X206" s="33" t="str">
        <f>IFERROR(VLOOKUP(C206,'Adj to Match Apport'!$C:$F,4,FALSE),0)</f>
        <v/>
      </c>
      <c r="Y206" s="33">
        <f t="shared" si="44"/>
        <v>132907.77000000002</v>
      </c>
      <c r="Z206" s="184">
        <f>VLOOKUP(C206, '2023-24 School Level AAFTE'!$C$4:$C$2454, 1, 0)</f>
        <v>3293</v>
      </c>
    </row>
    <row r="207" spans="1:26" s="18" customFormat="1" x14ac:dyDescent="0.25">
      <c r="A207" s="136" t="s">
        <v>207</v>
      </c>
      <c r="B207" s="166" t="s">
        <v>206</v>
      </c>
      <c r="C207" s="167">
        <v>2800</v>
      </c>
      <c r="D207" s="166" t="s">
        <v>208</v>
      </c>
      <c r="E207" s="146" t="str">
        <f>VLOOKUP($C207,'2023-24 School Level AAFTE'!$C:$N,9,FALSE)</f>
        <v>Yes</v>
      </c>
      <c r="F207" s="94" t="str">
        <f>IFERROR(VLOOKUP(C207,'2023-24 School Level AAFTE'!$C:$N,11,FALSE),"")</f>
        <v>Yes</v>
      </c>
      <c r="G207" s="20">
        <f>IFERROR(VLOOKUP(C207,'2023-24 School Level AAFTE'!$C:$N,8,FALSE),0)</f>
        <v>332.17</v>
      </c>
      <c r="H207" s="99">
        <f>VLOOKUP($A207,'District Data'!$A:$F,3,FALSE)</f>
        <v>1</v>
      </c>
      <c r="I207" s="99">
        <f>VLOOKUP($A207,'District Data'!$A:$F,4,FALSE)</f>
        <v>1</v>
      </c>
      <c r="J207" s="100">
        <f t="shared" si="34"/>
        <v>332.17</v>
      </c>
      <c r="K207" s="101">
        <f t="shared" si="35"/>
        <v>0.97399999999999998</v>
      </c>
      <c r="L207" s="102">
        <f>'District Data'!E$2</f>
        <v>72728</v>
      </c>
      <c r="M207" s="102">
        <f>'District Data'!F$2</f>
        <v>78209</v>
      </c>
      <c r="N207" s="33">
        <f t="shared" si="36"/>
        <v>70837.070000000007</v>
      </c>
      <c r="O207" s="33">
        <f t="shared" si="37"/>
        <v>5338.5</v>
      </c>
      <c r="P207" s="33">
        <f t="shared" si="42"/>
        <v>14418.72</v>
      </c>
      <c r="Q207" s="103">
        <v>0.18149999999999999</v>
      </c>
      <c r="R207" s="103">
        <v>0.17510000000000001</v>
      </c>
      <c r="S207" s="33">
        <f t="shared" si="38"/>
        <v>27835.53</v>
      </c>
      <c r="T207" s="33">
        <f t="shared" si="43"/>
        <v>1269.5899999999999</v>
      </c>
      <c r="U207" s="33">
        <f t="shared" si="39"/>
        <v>222.31</v>
      </c>
      <c r="V207" s="33">
        <f t="shared" si="40"/>
        <v>1491.8999999999999</v>
      </c>
      <c r="W207" s="33">
        <f t="shared" si="41"/>
        <v>105503</v>
      </c>
      <c r="X207" s="33">
        <f>IFERROR(VLOOKUP(C207,'Adj to Match Apport'!$C:$F,4,FALSE),0)</f>
        <v>0</v>
      </c>
      <c r="Y207" s="33">
        <f t="shared" si="44"/>
        <v>105503</v>
      </c>
      <c r="Z207" s="184">
        <f>VLOOKUP(C207, '2023-24 School Level AAFTE'!$C$4:$C$2454, 1, 0)</f>
        <v>2800</v>
      </c>
    </row>
    <row r="208" spans="1:26" s="18" customFormat="1" x14ac:dyDescent="0.25">
      <c r="A208" s="136" t="s">
        <v>207</v>
      </c>
      <c r="B208" s="166" t="s">
        <v>206</v>
      </c>
      <c r="C208" s="167">
        <v>4223</v>
      </c>
      <c r="D208" s="166" t="s">
        <v>210</v>
      </c>
      <c r="E208" s="146" t="str">
        <f>VLOOKUP($C208,'2023-24 School Level AAFTE'!$C:$N,9,FALSE)</f>
        <v>Yes</v>
      </c>
      <c r="F208" s="94" t="str">
        <f>IFERROR(VLOOKUP(C208,'2023-24 School Level AAFTE'!$C:$N,11,FALSE),"")</f>
        <v>Yes</v>
      </c>
      <c r="G208" s="20">
        <f>IFERROR(VLOOKUP(C208,'2023-24 School Level AAFTE'!$C:$N,8,FALSE),0)</f>
        <v>242</v>
      </c>
      <c r="H208" s="99">
        <f>VLOOKUP($A208,'District Data'!$A:$F,3,FALSE)</f>
        <v>1</v>
      </c>
      <c r="I208" s="99">
        <f>VLOOKUP($A208,'District Data'!$A:$F,4,FALSE)</f>
        <v>1</v>
      </c>
      <c r="J208" s="100">
        <f t="shared" si="34"/>
        <v>242</v>
      </c>
      <c r="K208" s="101">
        <f t="shared" si="35"/>
        <v>0.71</v>
      </c>
      <c r="L208" s="102">
        <f>'District Data'!E$2</f>
        <v>72728</v>
      </c>
      <c r="M208" s="102">
        <f>'District Data'!F$2</f>
        <v>78209</v>
      </c>
      <c r="N208" s="33">
        <f t="shared" si="36"/>
        <v>51636.88</v>
      </c>
      <c r="O208" s="33">
        <f t="shared" si="37"/>
        <v>3891.51</v>
      </c>
      <c r="P208" s="33">
        <f t="shared" si="42"/>
        <v>14418.72</v>
      </c>
      <c r="Q208" s="103">
        <v>0.18149999999999999</v>
      </c>
      <c r="R208" s="103">
        <v>0.17510000000000001</v>
      </c>
      <c r="S208" s="33">
        <f t="shared" si="38"/>
        <v>20290.79</v>
      </c>
      <c r="T208" s="33">
        <f t="shared" si="43"/>
        <v>925.47</v>
      </c>
      <c r="U208" s="33">
        <f t="shared" si="39"/>
        <v>162.05000000000001</v>
      </c>
      <c r="V208" s="33">
        <f t="shared" si="40"/>
        <v>1087.52</v>
      </c>
      <c r="W208" s="33">
        <f t="shared" si="41"/>
        <v>76906.7</v>
      </c>
      <c r="X208" s="33" t="str">
        <f>IFERROR(VLOOKUP(C208,'Adj to Match Apport'!$C:$F,4,FALSE),0)</f>
        <v/>
      </c>
      <c r="Y208" s="33">
        <f t="shared" si="44"/>
        <v>76906.7</v>
      </c>
      <c r="Z208" s="184">
        <f>VLOOKUP(C208, '2023-24 School Level AAFTE'!$C$4:$C$2454, 1, 0)</f>
        <v>4223</v>
      </c>
    </row>
    <row r="209" spans="1:26" s="18" customFormat="1" x14ac:dyDescent="0.25">
      <c r="A209" s="136" t="s">
        <v>213</v>
      </c>
      <c r="B209" s="166" t="s">
        <v>212</v>
      </c>
      <c r="C209" s="167">
        <v>1900</v>
      </c>
      <c r="D209" s="166" t="s">
        <v>217</v>
      </c>
      <c r="E209" s="146" t="str">
        <f>VLOOKUP($C209,'2023-24 School Level AAFTE'!$C:$N,9,FALSE)</f>
        <v>Yes</v>
      </c>
      <c r="F209" s="94" t="str">
        <f>IFERROR(VLOOKUP(C209,'2023-24 School Level AAFTE'!$C:$N,11,FALSE),"")</f>
        <v>Yes</v>
      </c>
      <c r="G209" s="20">
        <f>IFERROR(VLOOKUP(C209,'2023-24 School Level AAFTE'!$C:$N,8,FALSE),0)</f>
        <v>31</v>
      </c>
      <c r="H209" s="99">
        <f>VLOOKUP($A209,'District Data'!$A:$F,3,FALSE)</f>
        <v>1</v>
      </c>
      <c r="I209" s="99">
        <f>VLOOKUP($A209,'District Data'!$A:$F,4,FALSE)</f>
        <v>1</v>
      </c>
      <c r="J209" s="100">
        <f t="shared" si="34"/>
        <v>31</v>
      </c>
      <c r="K209" s="101">
        <f t="shared" si="35"/>
        <v>9.0999999999999998E-2</v>
      </c>
      <c r="L209" s="102">
        <f>'District Data'!E$2</f>
        <v>72728</v>
      </c>
      <c r="M209" s="102">
        <f>'District Data'!F$2</f>
        <v>78209</v>
      </c>
      <c r="N209" s="33">
        <f t="shared" si="36"/>
        <v>6618.25</v>
      </c>
      <c r="O209" s="33">
        <f t="shared" si="37"/>
        <v>498.77</v>
      </c>
      <c r="P209" s="33">
        <f t="shared" si="42"/>
        <v>14418.72</v>
      </c>
      <c r="Q209" s="103">
        <v>0.18149999999999999</v>
      </c>
      <c r="R209" s="103">
        <v>0.17510000000000001</v>
      </c>
      <c r="S209" s="33">
        <f t="shared" si="38"/>
        <v>2600.65</v>
      </c>
      <c r="T209" s="33">
        <f t="shared" si="43"/>
        <v>118.62</v>
      </c>
      <c r="U209" s="33">
        <f t="shared" si="39"/>
        <v>20.77</v>
      </c>
      <c r="V209" s="33">
        <f t="shared" si="40"/>
        <v>139.39000000000001</v>
      </c>
      <c r="W209" s="33">
        <f t="shared" si="41"/>
        <v>9857.06</v>
      </c>
      <c r="X209" s="33">
        <f>IFERROR(VLOOKUP(C209,'Adj to Match Apport'!$C:$F,4,FALSE),0)</f>
        <v>-108.34999999997672</v>
      </c>
      <c r="Y209" s="33">
        <f t="shared" si="44"/>
        <v>9748.7100000000228</v>
      </c>
      <c r="Z209" s="184">
        <f>VLOOKUP(C209, '2023-24 School Level AAFTE'!$C$4:$C$2454, 1, 0)</f>
        <v>1900</v>
      </c>
    </row>
    <row r="210" spans="1:26" s="18" customFormat="1" x14ac:dyDescent="0.25">
      <c r="A210" s="136" t="s">
        <v>213</v>
      </c>
      <c r="B210" s="166" t="s">
        <v>212</v>
      </c>
      <c r="C210" s="167">
        <v>2562</v>
      </c>
      <c r="D210" s="166" t="s">
        <v>214</v>
      </c>
      <c r="E210" s="146" t="str">
        <f>VLOOKUP($C210,'2023-24 School Level AAFTE'!$C:$N,9,FALSE)</f>
        <v>Yes</v>
      </c>
      <c r="F210" s="94" t="str">
        <f>IFERROR(VLOOKUP(C210,'2023-24 School Level AAFTE'!$C:$N,11,FALSE),"")</f>
        <v>Yes</v>
      </c>
      <c r="G210" s="20">
        <f>IFERROR(VLOOKUP(C210,'2023-24 School Level AAFTE'!$C:$N,8,FALSE),0)</f>
        <v>325.40000000000003</v>
      </c>
      <c r="H210" s="99">
        <f>VLOOKUP($A210,'District Data'!$A:$F,3,FALSE)</f>
        <v>1</v>
      </c>
      <c r="I210" s="99">
        <f>VLOOKUP($A210,'District Data'!$A:$F,4,FALSE)</f>
        <v>1</v>
      </c>
      <c r="J210" s="100">
        <f t="shared" si="34"/>
        <v>325.40000000000003</v>
      </c>
      <c r="K210" s="101">
        <f t="shared" si="35"/>
        <v>0.95499999999999996</v>
      </c>
      <c r="L210" s="102">
        <f>'District Data'!E$2</f>
        <v>72728</v>
      </c>
      <c r="M210" s="102">
        <f>'District Data'!F$2</f>
        <v>78209</v>
      </c>
      <c r="N210" s="33">
        <f t="shared" si="36"/>
        <v>69455.240000000005</v>
      </c>
      <c r="O210" s="33">
        <f t="shared" si="37"/>
        <v>5234.3599999999997</v>
      </c>
      <c r="P210" s="33">
        <f t="shared" si="42"/>
        <v>14418.72</v>
      </c>
      <c r="Q210" s="103">
        <v>0.18149999999999999</v>
      </c>
      <c r="R210" s="103">
        <v>0.17510000000000001</v>
      </c>
      <c r="S210" s="33">
        <f t="shared" si="38"/>
        <v>27292.54</v>
      </c>
      <c r="T210" s="33">
        <f t="shared" si="43"/>
        <v>1244.83</v>
      </c>
      <c r="U210" s="33">
        <f t="shared" si="39"/>
        <v>217.97</v>
      </c>
      <c r="V210" s="33">
        <f t="shared" si="40"/>
        <v>1462.8</v>
      </c>
      <c r="W210" s="33">
        <f t="shared" si="41"/>
        <v>103444.94</v>
      </c>
      <c r="X210" s="33" t="str">
        <f>IFERROR(VLOOKUP(C210,'Adj to Match Apport'!$C:$F,4,FALSE),0)</f>
        <v/>
      </c>
      <c r="Y210" s="33">
        <f t="shared" si="44"/>
        <v>103444.94</v>
      </c>
      <c r="Z210" s="184">
        <f>VLOOKUP(C210, '2023-24 School Level AAFTE'!$C$4:$C$2454, 1, 0)</f>
        <v>2562</v>
      </c>
    </row>
    <row r="211" spans="1:26" s="18" customFormat="1" x14ac:dyDescent="0.25">
      <c r="A211" s="136" t="s">
        <v>213</v>
      </c>
      <c r="B211" s="166" t="s">
        <v>212</v>
      </c>
      <c r="C211" s="167">
        <v>2788</v>
      </c>
      <c r="D211" s="166" t="s">
        <v>215</v>
      </c>
      <c r="E211" s="146" t="str">
        <f>VLOOKUP($C211,'2023-24 School Level AAFTE'!$C:$N,9,FALSE)</f>
        <v>Yes</v>
      </c>
      <c r="F211" s="94" t="str">
        <f>IFERROR(VLOOKUP(C211,'2023-24 School Level AAFTE'!$C:$N,11,FALSE),"")</f>
        <v>Yes</v>
      </c>
      <c r="G211" s="20">
        <f>IFERROR(VLOOKUP(C211,'2023-24 School Level AAFTE'!$C:$N,8,FALSE),0)</f>
        <v>219.57999999999998</v>
      </c>
      <c r="H211" s="99">
        <f>VLOOKUP($A211,'District Data'!$A:$F,3,FALSE)</f>
        <v>1</v>
      </c>
      <c r="I211" s="99">
        <f>VLOOKUP($A211,'District Data'!$A:$F,4,FALSE)</f>
        <v>1</v>
      </c>
      <c r="J211" s="100">
        <f t="shared" si="34"/>
        <v>219.57999999999998</v>
      </c>
      <c r="K211" s="101">
        <f t="shared" si="35"/>
        <v>0.64400000000000002</v>
      </c>
      <c r="L211" s="102">
        <f>'District Data'!E$2</f>
        <v>72728</v>
      </c>
      <c r="M211" s="102">
        <f>'District Data'!F$2</f>
        <v>78209</v>
      </c>
      <c r="N211" s="33">
        <f t="shared" si="36"/>
        <v>46836.83</v>
      </c>
      <c r="O211" s="33">
        <f t="shared" si="37"/>
        <v>3529.77</v>
      </c>
      <c r="P211" s="33">
        <f t="shared" si="42"/>
        <v>14418.72</v>
      </c>
      <c r="Q211" s="103">
        <v>0.18149999999999999</v>
      </c>
      <c r="R211" s="103">
        <v>0.17510000000000001</v>
      </c>
      <c r="S211" s="33">
        <f t="shared" si="38"/>
        <v>18404.599999999999</v>
      </c>
      <c r="T211" s="33">
        <f t="shared" si="43"/>
        <v>839.44</v>
      </c>
      <c r="U211" s="33">
        <f t="shared" si="39"/>
        <v>146.99</v>
      </c>
      <c r="V211" s="33">
        <f t="shared" si="40"/>
        <v>986.43000000000006</v>
      </c>
      <c r="W211" s="33">
        <f t="shared" si="41"/>
        <v>69757.62999999999</v>
      </c>
      <c r="X211" s="33" t="str">
        <f>IFERROR(VLOOKUP(C211,'Adj to Match Apport'!$C:$F,4,FALSE),0)</f>
        <v/>
      </c>
      <c r="Y211" s="33">
        <f t="shared" si="44"/>
        <v>69757.62999999999</v>
      </c>
      <c r="Z211" s="184">
        <f>VLOOKUP(C211, '2023-24 School Level AAFTE'!$C$4:$C$2454, 1, 0)</f>
        <v>2788</v>
      </c>
    </row>
    <row r="212" spans="1:26" s="18" customFormat="1" x14ac:dyDescent="0.25">
      <c r="A212" s="136" t="s">
        <v>213</v>
      </c>
      <c r="B212" s="166" t="s">
        <v>212</v>
      </c>
      <c r="C212" s="147">
        <v>4213</v>
      </c>
      <c r="D212" s="148" t="s">
        <v>216</v>
      </c>
      <c r="E212" s="146" t="str">
        <f>VLOOKUP($C212,'2023-24 School Level AAFTE'!$C:$N,9,FALSE)</f>
        <v>Yes</v>
      </c>
      <c r="F212" s="94" t="str">
        <f>IFERROR(VLOOKUP(C212,'2023-24 School Level AAFTE'!$C:$N,11,FALSE),"")</f>
        <v>Yes</v>
      </c>
      <c r="G212" s="20">
        <f>IFERROR(VLOOKUP(C212,'2023-24 School Level AAFTE'!$C:$N,8,FALSE),0)</f>
        <v>161.1</v>
      </c>
      <c r="H212" s="99">
        <f>VLOOKUP($A212,'District Data'!$A:$F,3,FALSE)</f>
        <v>1</v>
      </c>
      <c r="I212" s="99">
        <f>VLOOKUP($A212,'District Data'!$A:$F,4,FALSE)</f>
        <v>1</v>
      </c>
      <c r="J212" s="100">
        <f t="shared" si="34"/>
        <v>161.1</v>
      </c>
      <c r="K212" s="101">
        <f t="shared" si="35"/>
        <v>0.47299999999999998</v>
      </c>
      <c r="L212" s="102">
        <f>'District Data'!E$2</f>
        <v>72728</v>
      </c>
      <c r="M212" s="102">
        <f>'District Data'!F$2</f>
        <v>78209</v>
      </c>
      <c r="N212" s="33">
        <f t="shared" si="36"/>
        <v>34400.339999999997</v>
      </c>
      <c r="O212" s="33">
        <f t="shared" si="37"/>
        <v>2592.52</v>
      </c>
      <c r="P212" s="33">
        <f t="shared" si="42"/>
        <v>14418.72</v>
      </c>
      <c r="Q212" s="103">
        <v>0.18149999999999999</v>
      </c>
      <c r="R212" s="103">
        <v>0.17510000000000001</v>
      </c>
      <c r="S212" s="33">
        <f t="shared" si="38"/>
        <v>13517.67</v>
      </c>
      <c r="T212" s="33">
        <f t="shared" si="43"/>
        <v>616.54999999999995</v>
      </c>
      <c r="U212" s="33">
        <f t="shared" si="39"/>
        <v>107.96</v>
      </c>
      <c r="V212" s="33">
        <f t="shared" si="40"/>
        <v>724.51</v>
      </c>
      <c r="W212" s="33">
        <f t="shared" si="41"/>
        <v>51235.039999999994</v>
      </c>
      <c r="X212" s="33" t="str">
        <f>IFERROR(VLOOKUP(C212,'Adj to Match Apport'!$C:$F,4,FALSE),0)</f>
        <v/>
      </c>
      <c r="Y212" s="33">
        <f t="shared" si="44"/>
        <v>51235.039999999994</v>
      </c>
      <c r="Z212" s="184">
        <f>VLOOKUP(C212, '2023-24 School Level AAFTE'!$C$4:$C$2454, 1, 0)</f>
        <v>4213</v>
      </c>
    </row>
    <row r="213" spans="1:26" s="18" customFormat="1" x14ac:dyDescent="0.25">
      <c r="A213" s="136" t="s">
        <v>219</v>
      </c>
      <c r="B213" s="166" t="s">
        <v>218</v>
      </c>
      <c r="C213" s="167">
        <v>2836</v>
      </c>
      <c r="D213" s="166" t="s">
        <v>220</v>
      </c>
      <c r="E213" s="146" t="str">
        <f>VLOOKUP($C213,'2023-24 School Level AAFTE'!$C:$N,9,FALSE)</f>
        <v>Yes</v>
      </c>
      <c r="F213" s="94" t="str">
        <f>IFERROR(VLOOKUP(C213,'2023-24 School Level AAFTE'!$C:$N,11,FALSE),"")</f>
        <v>Yes</v>
      </c>
      <c r="G213" s="20">
        <f>IFERROR(VLOOKUP(C213,'2023-24 School Level AAFTE'!$C:$N,8,FALSE),0)</f>
        <v>73.45</v>
      </c>
      <c r="H213" s="99">
        <f>VLOOKUP($A213,'District Data'!$A:$F,3,FALSE)</f>
        <v>1</v>
      </c>
      <c r="I213" s="99">
        <f>VLOOKUP($A213,'District Data'!$A:$F,4,FALSE)</f>
        <v>1</v>
      </c>
      <c r="J213" s="100">
        <f t="shared" si="34"/>
        <v>73.45</v>
      </c>
      <c r="K213" s="101">
        <f t="shared" si="35"/>
        <v>0.215</v>
      </c>
      <c r="L213" s="102">
        <f>'District Data'!E$2</f>
        <v>72728</v>
      </c>
      <c r="M213" s="102">
        <f>'District Data'!F$2</f>
        <v>78209</v>
      </c>
      <c r="N213" s="33">
        <f t="shared" si="36"/>
        <v>15636.52</v>
      </c>
      <c r="O213" s="33">
        <f t="shared" si="37"/>
        <v>1178.42</v>
      </c>
      <c r="P213" s="33">
        <f t="shared" si="42"/>
        <v>14418.72</v>
      </c>
      <c r="Q213" s="103">
        <v>0.18149999999999999</v>
      </c>
      <c r="R213" s="103">
        <v>0.17510000000000001</v>
      </c>
      <c r="S213" s="33">
        <f t="shared" si="38"/>
        <v>6144.39</v>
      </c>
      <c r="T213" s="33">
        <f t="shared" si="43"/>
        <v>280.25</v>
      </c>
      <c r="U213" s="33">
        <f t="shared" si="39"/>
        <v>49.07</v>
      </c>
      <c r="V213" s="33">
        <f t="shared" si="40"/>
        <v>329.32</v>
      </c>
      <c r="W213" s="33">
        <f t="shared" si="41"/>
        <v>23288.65</v>
      </c>
      <c r="X213" s="33">
        <f>IFERROR(VLOOKUP(C213,'Adj to Match Apport'!$C:$F,4,FALSE),0)</f>
        <v>0</v>
      </c>
      <c r="Y213" s="33">
        <f t="shared" si="44"/>
        <v>23288.65</v>
      </c>
      <c r="Z213" s="184">
        <f>VLOOKUP(C213, '2023-24 School Level AAFTE'!$C$4:$C$2454, 1, 0)</f>
        <v>2836</v>
      </c>
    </row>
    <row r="214" spans="1:26" s="18" customFormat="1" x14ac:dyDescent="0.25">
      <c r="A214" s="136" t="s">
        <v>222</v>
      </c>
      <c r="B214" s="166" t="s">
        <v>221</v>
      </c>
      <c r="C214" s="167">
        <v>3603</v>
      </c>
      <c r="D214" s="166" t="s">
        <v>227</v>
      </c>
      <c r="E214" s="146" t="str">
        <f>VLOOKUP($C214,'2023-24 School Level AAFTE'!$C:$N,9,FALSE)</f>
        <v>Yes</v>
      </c>
      <c r="F214" s="94" t="str">
        <f>IFERROR(VLOOKUP(C214,'2023-24 School Level AAFTE'!$C:$N,11,FALSE),"")</f>
        <v>Yes</v>
      </c>
      <c r="G214" s="20">
        <f>IFERROR(VLOOKUP(C214,'2023-24 School Level AAFTE'!$C:$N,8,FALSE),0)</f>
        <v>394</v>
      </c>
      <c r="H214" s="99">
        <f>VLOOKUP($A214,'District Data'!$A:$F,3,FALSE)</f>
        <v>1.1200000000000001</v>
      </c>
      <c r="I214" s="99">
        <f>VLOOKUP($A214,'District Data'!$A:$F,4,FALSE)</f>
        <v>1.1200000000000001</v>
      </c>
      <c r="J214" s="100">
        <f t="shared" si="34"/>
        <v>394</v>
      </c>
      <c r="K214" s="101">
        <f t="shared" si="35"/>
        <v>1.1559999999999999</v>
      </c>
      <c r="L214" s="102">
        <f>'District Data'!E$2</f>
        <v>72728</v>
      </c>
      <c r="M214" s="102">
        <f>'District Data'!F$2</f>
        <v>78209</v>
      </c>
      <c r="N214" s="33">
        <f t="shared" si="36"/>
        <v>94162.4</v>
      </c>
      <c r="O214" s="33">
        <f t="shared" si="37"/>
        <v>7096.36</v>
      </c>
      <c r="P214" s="33">
        <f t="shared" si="42"/>
        <v>14418.72</v>
      </c>
      <c r="Q214" s="103">
        <v>0.18149999999999999</v>
      </c>
      <c r="R214" s="103">
        <v>0.17510000000000001</v>
      </c>
      <c r="S214" s="33">
        <f t="shared" si="38"/>
        <v>35001.089999999997</v>
      </c>
      <c r="T214" s="33">
        <f t="shared" si="43"/>
        <v>1687.65</v>
      </c>
      <c r="U214" s="33">
        <f t="shared" si="39"/>
        <v>295.51</v>
      </c>
      <c r="V214" s="33">
        <f t="shared" si="40"/>
        <v>1983.16</v>
      </c>
      <c r="W214" s="33">
        <f t="shared" si="41"/>
        <v>138243.00999999998</v>
      </c>
      <c r="X214" s="33" t="str">
        <f>IFERROR(VLOOKUP(C214,'Adj to Match Apport'!$C:$F,4,FALSE),0)</f>
        <v/>
      </c>
      <c r="Y214" s="33">
        <f t="shared" si="44"/>
        <v>138243.00999999998</v>
      </c>
      <c r="Z214" s="184">
        <f>VLOOKUP(C214, '2023-24 School Level AAFTE'!$C$4:$C$2454, 1, 0)</f>
        <v>3603</v>
      </c>
    </row>
    <row r="215" spans="1:26" s="18" customFormat="1" x14ac:dyDescent="0.25">
      <c r="A215" s="136" t="s">
        <v>222</v>
      </c>
      <c r="B215" s="166" t="s">
        <v>221</v>
      </c>
      <c r="C215" s="167">
        <v>4412</v>
      </c>
      <c r="D215" s="166" t="s">
        <v>228</v>
      </c>
      <c r="E215" s="146" t="str">
        <f>VLOOKUP($C215,'2023-24 School Level AAFTE'!$C:$N,9,FALSE)</f>
        <v>No</v>
      </c>
      <c r="F215" s="94" t="str">
        <f>IFERROR(VLOOKUP(C215,'2023-24 School Level AAFTE'!$C:$N,11,FALSE),"")</f>
        <v>No</v>
      </c>
      <c r="G215" s="20">
        <f>IFERROR(VLOOKUP(C215,'2023-24 School Level AAFTE'!$C:$N,8,FALSE),0)</f>
        <v>412.20000000000005</v>
      </c>
      <c r="H215" s="99">
        <f>VLOOKUP($A215,'District Data'!$A:$F,3,FALSE)</f>
        <v>1.1200000000000001</v>
      </c>
      <c r="I215" s="99">
        <f>VLOOKUP($A215,'District Data'!$A:$F,4,FALSE)</f>
        <v>1.1200000000000001</v>
      </c>
      <c r="J215" s="100">
        <f t="shared" si="34"/>
        <v>0</v>
      </c>
      <c r="K215" s="101">
        <f t="shared" si="35"/>
        <v>0</v>
      </c>
      <c r="L215" s="102">
        <f>'District Data'!E$2</f>
        <v>72728</v>
      </c>
      <c r="M215" s="102">
        <f>'District Data'!F$2</f>
        <v>78209</v>
      </c>
      <c r="N215" s="33">
        <f t="shared" si="36"/>
        <v>0</v>
      </c>
      <c r="O215" s="33">
        <f t="shared" si="37"/>
        <v>0</v>
      </c>
      <c r="P215" s="33">
        <f t="shared" si="42"/>
        <v>14418.72</v>
      </c>
      <c r="Q215" s="103">
        <v>0.18149999999999999</v>
      </c>
      <c r="R215" s="103">
        <v>0.17510000000000001</v>
      </c>
      <c r="S215" s="33">
        <f t="shared" si="38"/>
        <v>0</v>
      </c>
      <c r="T215" s="33">
        <f t="shared" si="43"/>
        <v>0</v>
      </c>
      <c r="U215" s="33">
        <f t="shared" si="39"/>
        <v>0</v>
      </c>
      <c r="V215" s="33">
        <f t="shared" si="40"/>
        <v>0</v>
      </c>
      <c r="W215" s="33">
        <f t="shared" si="41"/>
        <v>0</v>
      </c>
      <c r="X215" s="33">
        <f>IFERROR(VLOOKUP(C215,'Adj to Match Apport'!$C:$F,4,FALSE),0)</f>
        <v>0</v>
      </c>
      <c r="Y215" s="33">
        <f t="shared" si="44"/>
        <v>0</v>
      </c>
      <c r="Z215" s="184">
        <f>VLOOKUP(C215, '2023-24 School Level AAFTE'!$C$4:$C$2454, 1, 0)</f>
        <v>4412</v>
      </c>
    </row>
    <row r="216" spans="1:26" s="18" customFormat="1" x14ac:dyDescent="0.25">
      <c r="A216" s="136" t="s">
        <v>222</v>
      </c>
      <c r="B216" s="166" t="s">
        <v>221</v>
      </c>
      <c r="C216" s="167">
        <v>2362</v>
      </c>
      <c r="D216" s="166" t="s">
        <v>223</v>
      </c>
      <c r="E216" s="146" t="str">
        <f>VLOOKUP($C216,'2023-24 School Level AAFTE'!$C:$N,9,FALSE)</f>
        <v>Yes</v>
      </c>
      <c r="F216" s="94" t="str">
        <f>IFERROR(VLOOKUP(C216,'2023-24 School Level AAFTE'!$C:$N,11,FALSE),"")</f>
        <v>Yes</v>
      </c>
      <c r="G216" s="20">
        <f>IFERROR(VLOOKUP(C216,'2023-24 School Level AAFTE'!$C:$N,8,FALSE),0)</f>
        <v>1061.5899999999999</v>
      </c>
      <c r="H216" s="99">
        <f>VLOOKUP($A216,'District Data'!$A:$F,3,FALSE)</f>
        <v>1.1200000000000001</v>
      </c>
      <c r="I216" s="99">
        <f>VLOOKUP($A216,'District Data'!$A:$F,4,FALSE)</f>
        <v>1.1200000000000001</v>
      </c>
      <c r="J216" s="100">
        <f t="shared" si="34"/>
        <v>1061.5899999999999</v>
      </c>
      <c r="K216" s="101">
        <f t="shared" si="35"/>
        <v>3.1139999999999999</v>
      </c>
      <c r="L216" s="102">
        <f>'District Data'!E$2</f>
        <v>72728</v>
      </c>
      <c r="M216" s="102">
        <f>'District Data'!F$2</f>
        <v>78209</v>
      </c>
      <c r="N216" s="33">
        <f t="shared" si="36"/>
        <v>253651.99</v>
      </c>
      <c r="O216" s="33">
        <f t="shared" si="37"/>
        <v>19115.98</v>
      </c>
      <c r="P216" s="33">
        <f t="shared" si="42"/>
        <v>14418.72</v>
      </c>
      <c r="Q216" s="103">
        <v>0.18149999999999999</v>
      </c>
      <c r="R216" s="103">
        <v>0.17510000000000001</v>
      </c>
      <c r="S216" s="33">
        <f t="shared" si="38"/>
        <v>94284.94</v>
      </c>
      <c r="T216" s="33">
        <f t="shared" si="43"/>
        <v>4546.13</v>
      </c>
      <c r="U216" s="33">
        <f t="shared" si="39"/>
        <v>796.03</v>
      </c>
      <c r="V216" s="33">
        <f t="shared" si="40"/>
        <v>5342.16</v>
      </c>
      <c r="W216" s="33">
        <f t="shared" si="41"/>
        <v>372395.06999999995</v>
      </c>
      <c r="X216" s="33" t="str">
        <f>IFERROR(VLOOKUP(C216,'Adj to Match Apport'!$C:$F,4,FALSE),0)</f>
        <v/>
      </c>
      <c r="Y216" s="33">
        <f t="shared" si="44"/>
        <v>372395.06999999995</v>
      </c>
      <c r="Z216" s="184">
        <f>VLOOKUP(C216, '2023-24 School Level AAFTE'!$C$4:$C$2454, 1, 0)</f>
        <v>2362</v>
      </c>
    </row>
    <row r="217" spans="1:26" s="18" customFormat="1" x14ac:dyDescent="0.25">
      <c r="A217" s="136" t="s">
        <v>222</v>
      </c>
      <c r="B217" s="166" t="s">
        <v>221</v>
      </c>
      <c r="C217" s="167">
        <v>1928</v>
      </c>
      <c r="D217" s="166" t="s">
        <v>229</v>
      </c>
      <c r="E217" s="146" t="str">
        <f>VLOOKUP($C217,'2023-24 School Level AAFTE'!$C:$N,9,FALSE)</f>
        <v>Yes</v>
      </c>
      <c r="F217" s="94" t="str">
        <f>IFERROR(VLOOKUP(C217,'2023-24 School Level AAFTE'!$C:$N,11,FALSE),"")</f>
        <v>Yes</v>
      </c>
      <c r="G217" s="20">
        <f>IFERROR(VLOOKUP(C217,'2023-24 School Level AAFTE'!$C:$N,8,FALSE),0)</f>
        <v>19.899999999999999</v>
      </c>
      <c r="H217" s="99">
        <f>VLOOKUP($A217,'District Data'!$A:$F,3,FALSE)</f>
        <v>1.1200000000000001</v>
      </c>
      <c r="I217" s="99">
        <f>VLOOKUP($A217,'District Data'!$A:$F,4,FALSE)</f>
        <v>1.1200000000000001</v>
      </c>
      <c r="J217" s="100">
        <f t="shared" si="34"/>
        <v>19.899999999999999</v>
      </c>
      <c r="K217" s="101">
        <f t="shared" si="35"/>
        <v>5.8000000000000003E-2</v>
      </c>
      <c r="L217" s="102">
        <f>'District Data'!E$2</f>
        <v>72728</v>
      </c>
      <c r="M217" s="102">
        <f>'District Data'!F$2</f>
        <v>78209</v>
      </c>
      <c r="N217" s="33">
        <f t="shared" si="36"/>
        <v>4724.41</v>
      </c>
      <c r="O217" s="33">
        <f t="shared" si="37"/>
        <v>356.05</v>
      </c>
      <c r="P217" s="33">
        <f t="shared" si="42"/>
        <v>14418.72</v>
      </c>
      <c r="Q217" s="103">
        <v>0.18149999999999999</v>
      </c>
      <c r="R217" s="103">
        <v>0.17510000000000001</v>
      </c>
      <c r="S217" s="33">
        <f t="shared" si="38"/>
        <v>1756.11</v>
      </c>
      <c r="T217" s="33">
        <f t="shared" si="43"/>
        <v>84.67</v>
      </c>
      <c r="U217" s="33">
        <f t="shared" si="39"/>
        <v>14.83</v>
      </c>
      <c r="V217" s="33">
        <f t="shared" si="40"/>
        <v>99.5</v>
      </c>
      <c r="W217" s="33">
        <f t="shared" si="41"/>
        <v>6936.07</v>
      </c>
      <c r="X217" s="33">
        <f>IFERROR(VLOOKUP(C217,'Adj to Match Apport'!$C:$F,4,FALSE),0)</f>
        <v>-2.0000000018626451E-2</v>
      </c>
      <c r="Y217" s="33">
        <f t="shared" si="44"/>
        <v>6936.0499999999811</v>
      </c>
      <c r="Z217" s="184">
        <f>VLOOKUP(C217, '2023-24 School Level AAFTE'!$C$4:$C$2454, 1, 0)</f>
        <v>1928</v>
      </c>
    </row>
    <row r="218" spans="1:26" s="18" customFormat="1" x14ac:dyDescent="0.25">
      <c r="A218" s="136" t="s">
        <v>222</v>
      </c>
      <c r="B218" s="166" t="s">
        <v>221</v>
      </c>
      <c r="C218" s="167">
        <v>2379</v>
      </c>
      <c r="D218" s="166" t="s">
        <v>224</v>
      </c>
      <c r="E218" s="146" t="str">
        <f>VLOOKUP($C218,'2023-24 School Level AAFTE'!$C:$N,9,FALSE)</f>
        <v>No</v>
      </c>
      <c r="F218" s="94" t="str">
        <f>IFERROR(VLOOKUP(C218,'2023-24 School Level AAFTE'!$C:$N,11,FALSE),"")</f>
        <v>No</v>
      </c>
      <c r="G218" s="20">
        <f>IFERROR(VLOOKUP(C218,'2023-24 School Level AAFTE'!$C:$N,8,FALSE),0)</f>
        <v>386.94</v>
      </c>
      <c r="H218" s="99">
        <f>VLOOKUP($A218,'District Data'!$A:$F,3,FALSE)</f>
        <v>1.1200000000000001</v>
      </c>
      <c r="I218" s="99">
        <f>VLOOKUP($A218,'District Data'!$A:$F,4,FALSE)</f>
        <v>1.1200000000000001</v>
      </c>
      <c r="J218" s="100">
        <f t="shared" si="34"/>
        <v>0</v>
      </c>
      <c r="K218" s="101">
        <f t="shared" si="35"/>
        <v>0</v>
      </c>
      <c r="L218" s="102">
        <f>'District Data'!E$2</f>
        <v>72728</v>
      </c>
      <c r="M218" s="102">
        <f>'District Data'!F$2</f>
        <v>78209</v>
      </c>
      <c r="N218" s="33">
        <f t="shared" si="36"/>
        <v>0</v>
      </c>
      <c r="O218" s="33">
        <f t="shared" si="37"/>
        <v>0</v>
      </c>
      <c r="P218" s="33">
        <f t="shared" si="42"/>
        <v>14418.72</v>
      </c>
      <c r="Q218" s="103">
        <v>0.18149999999999999</v>
      </c>
      <c r="R218" s="103">
        <v>0.17510000000000001</v>
      </c>
      <c r="S218" s="33">
        <f t="shared" si="38"/>
        <v>0</v>
      </c>
      <c r="T218" s="33">
        <f t="shared" si="43"/>
        <v>0</v>
      </c>
      <c r="U218" s="33">
        <f t="shared" si="39"/>
        <v>0</v>
      </c>
      <c r="V218" s="33">
        <f t="shared" si="40"/>
        <v>0</v>
      </c>
      <c r="W218" s="33">
        <f t="shared" si="41"/>
        <v>0</v>
      </c>
      <c r="X218" s="33">
        <f>IFERROR(VLOOKUP(C218,'Adj to Match Apport'!$C:$F,4,FALSE),0)</f>
        <v>0</v>
      </c>
      <c r="Y218" s="33">
        <f t="shared" si="44"/>
        <v>0</v>
      </c>
      <c r="Z218" s="184">
        <f>VLOOKUP(C218, '2023-24 School Level AAFTE'!$C$4:$C$2454, 1, 0)</f>
        <v>2379</v>
      </c>
    </row>
    <row r="219" spans="1:26" s="18" customFormat="1" x14ac:dyDescent="0.25">
      <c r="A219" s="136" t="s">
        <v>222</v>
      </c>
      <c r="B219" s="166" t="s">
        <v>221</v>
      </c>
      <c r="C219" s="167">
        <v>3251</v>
      </c>
      <c r="D219" s="166" t="s">
        <v>226</v>
      </c>
      <c r="E219" s="146" t="str">
        <f>VLOOKUP($C219,'2023-24 School Level AAFTE'!$C:$N,9,FALSE)</f>
        <v>Yes</v>
      </c>
      <c r="F219" s="94" t="str">
        <f>IFERROR(VLOOKUP(C219,'2023-24 School Level AAFTE'!$C:$N,11,FALSE),"")</f>
        <v>Yes</v>
      </c>
      <c r="G219" s="20">
        <f>IFERROR(VLOOKUP(C219,'2023-24 School Level AAFTE'!$C:$N,8,FALSE),0)</f>
        <v>591.44000000000005</v>
      </c>
      <c r="H219" s="99">
        <f>VLOOKUP($A219,'District Data'!$A:$F,3,FALSE)</f>
        <v>1.1200000000000001</v>
      </c>
      <c r="I219" s="99">
        <f>VLOOKUP($A219,'District Data'!$A:$F,4,FALSE)</f>
        <v>1.1200000000000001</v>
      </c>
      <c r="J219" s="100">
        <f t="shared" si="34"/>
        <v>591.44000000000005</v>
      </c>
      <c r="K219" s="101">
        <f t="shared" si="35"/>
        <v>1.7350000000000001</v>
      </c>
      <c r="L219" s="102">
        <f>'District Data'!E$2</f>
        <v>72728</v>
      </c>
      <c r="M219" s="102">
        <f>'District Data'!F$2</f>
        <v>78209</v>
      </c>
      <c r="N219" s="33">
        <f t="shared" si="36"/>
        <v>141325.04999999999</v>
      </c>
      <c r="O219" s="33">
        <f t="shared" si="37"/>
        <v>10650.68</v>
      </c>
      <c r="P219" s="33">
        <f t="shared" si="42"/>
        <v>14418.72</v>
      </c>
      <c r="Q219" s="103">
        <v>0.18149999999999999</v>
      </c>
      <c r="R219" s="103">
        <v>0.17510000000000001</v>
      </c>
      <c r="S219" s="33">
        <f t="shared" si="38"/>
        <v>52531.91</v>
      </c>
      <c r="T219" s="33">
        <f t="shared" si="43"/>
        <v>2532.9299999999998</v>
      </c>
      <c r="U219" s="33">
        <f t="shared" si="39"/>
        <v>443.52</v>
      </c>
      <c r="V219" s="33">
        <f t="shared" si="40"/>
        <v>2976.45</v>
      </c>
      <c r="W219" s="33">
        <f t="shared" si="41"/>
        <v>207484.09</v>
      </c>
      <c r="X219" s="33" t="str">
        <f>IFERROR(VLOOKUP(C219,'Adj to Match Apport'!$C:$F,4,FALSE),0)</f>
        <v/>
      </c>
      <c r="Y219" s="33">
        <f t="shared" si="44"/>
        <v>207484.09</v>
      </c>
      <c r="Z219" s="184">
        <f>VLOOKUP(C219, '2023-24 School Level AAFTE'!$C$4:$C$2454, 1, 0)</f>
        <v>3251</v>
      </c>
    </row>
    <row r="220" spans="1:26" s="18" customFormat="1" x14ac:dyDescent="0.25">
      <c r="A220" s="136" t="s">
        <v>222</v>
      </c>
      <c r="B220" s="166" t="s">
        <v>221</v>
      </c>
      <c r="C220" s="167">
        <v>5525</v>
      </c>
      <c r="D220" s="166" t="s">
        <v>2730</v>
      </c>
      <c r="E220" s="146" t="str">
        <f>VLOOKUP($C220,'2023-24 School Level AAFTE'!$C:$N,9,FALSE)</f>
        <v>Yes</v>
      </c>
      <c r="F220" s="94" t="str">
        <f>IFERROR(VLOOKUP(C220,'2023-24 School Level AAFTE'!$C:$N,11,FALSE),"")</f>
        <v>No</v>
      </c>
      <c r="G220" s="20">
        <f>IFERROR(VLOOKUP(C220,'2023-24 School Level AAFTE'!$C:$N,8,FALSE),0)</f>
        <v>13.690000000000001</v>
      </c>
      <c r="H220" s="99">
        <f>VLOOKUP($A220,'District Data'!$A:$F,3,FALSE)</f>
        <v>1.1200000000000001</v>
      </c>
      <c r="I220" s="99">
        <f>VLOOKUP($A220,'District Data'!$A:$F,4,FALSE)</f>
        <v>1.1200000000000001</v>
      </c>
      <c r="J220" s="100">
        <f t="shared" si="34"/>
        <v>0</v>
      </c>
      <c r="K220" s="101">
        <f t="shared" si="35"/>
        <v>0</v>
      </c>
      <c r="L220" s="102">
        <f>'District Data'!E$2</f>
        <v>72728</v>
      </c>
      <c r="M220" s="102">
        <f>'District Data'!F$2</f>
        <v>78209</v>
      </c>
      <c r="N220" s="33">
        <f t="shared" si="36"/>
        <v>0</v>
      </c>
      <c r="O220" s="33">
        <f t="shared" si="37"/>
        <v>0</v>
      </c>
      <c r="P220" s="33">
        <f t="shared" si="42"/>
        <v>14418.72</v>
      </c>
      <c r="Q220" s="103">
        <v>0.18149999999999999</v>
      </c>
      <c r="R220" s="103">
        <v>0.17510000000000001</v>
      </c>
      <c r="S220" s="33">
        <f t="shared" si="38"/>
        <v>0</v>
      </c>
      <c r="T220" s="33">
        <f t="shared" si="43"/>
        <v>0</v>
      </c>
      <c r="U220" s="33">
        <f t="shared" si="39"/>
        <v>0</v>
      </c>
      <c r="V220" s="33">
        <f t="shared" si="40"/>
        <v>0</v>
      </c>
      <c r="W220" s="33">
        <f t="shared" si="41"/>
        <v>0</v>
      </c>
      <c r="X220" s="33">
        <f>IFERROR(VLOOKUP(C220,'Adj to Match Apport'!$C:$F,4,FALSE),0)</f>
        <v>0</v>
      </c>
      <c r="Y220" s="33">
        <f t="shared" si="44"/>
        <v>0</v>
      </c>
      <c r="Z220" s="184">
        <f>VLOOKUP(C220, '2023-24 School Level AAFTE'!$C$4:$C$2454, 1, 0)</f>
        <v>5525</v>
      </c>
    </row>
    <row r="221" spans="1:26" s="18" customFormat="1" x14ac:dyDescent="0.25">
      <c r="A221" s="136" t="s">
        <v>222</v>
      </c>
      <c r="B221" s="166" t="s">
        <v>221</v>
      </c>
      <c r="C221" s="167">
        <v>2946</v>
      </c>
      <c r="D221" s="166" t="s">
        <v>225</v>
      </c>
      <c r="E221" s="146" t="str">
        <f>VLOOKUP($C221,'2023-24 School Level AAFTE'!$C:$N,9,FALSE)</f>
        <v>Yes</v>
      </c>
      <c r="F221" s="94" t="str">
        <f>IFERROR(VLOOKUP(C221,'2023-24 School Level AAFTE'!$C:$N,11,FALSE),"")</f>
        <v>Yes</v>
      </c>
      <c r="G221" s="20">
        <f>IFERROR(VLOOKUP(C221,'2023-24 School Level AAFTE'!$C:$N,8,FALSE),0)</f>
        <v>389.8</v>
      </c>
      <c r="H221" s="99">
        <f>VLOOKUP($A221,'District Data'!$A:$F,3,FALSE)</f>
        <v>1.1200000000000001</v>
      </c>
      <c r="I221" s="99">
        <f>VLOOKUP($A221,'District Data'!$A:$F,4,FALSE)</f>
        <v>1.1200000000000001</v>
      </c>
      <c r="J221" s="100">
        <f t="shared" si="34"/>
        <v>389.8</v>
      </c>
      <c r="K221" s="101">
        <f t="shared" si="35"/>
        <v>1.143</v>
      </c>
      <c r="L221" s="102">
        <f>'District Data'!E$2</f>
        <v>72728</v>
      </c>
      <c r="M221" s="102">
        <f>'District Data'!F$2</f>
        <v>78209</v>
      </c>
      <c r="N221" s="33">
        <f t="shared" si="36"/>
        <v>93103.48</v>
      </c>
      <c r="O221" s="33">
        <f t="shared" si="37"/>
        <v>7016.55</v>
      </c>
      <c r="P221" s="33">
        <f t="shared" si="42"/>
        <v>14418.72</v>
      </c>
      <c r="Q221" s="103">
        <v>0.18149999999999999</v>
      </c>
      <c r="R221" s="103">
        <v>0.17510000000000001</v>
      </c>
      <c r="S221" s="33">
        <f t="shared" si="38"/>
        <v>34607.480000000003</v>
      </c>
      <c r="T221" s="33">
        <f t="shared" si="43"/>
        <v>1668.67</v>
      </c>
      <c r="U221" s="33">
        <f t="shared" si="39"/>
        <v>292.18</v>
      </c>
      <c r="V221" s="33">
        <f t="shared" si="40"/>
        <v>1960.8500000000001</v>
      </c>
      <c r="W221" s="33">
        <f t="shared" si="41"/>
        <v>136688.35999999999</v>
      </c>
      <c r="X221" s="33" t="str">
        <f>IFERROR(VLOOKUP(C221,'Adj to Match Apport'!$C:$F,4,FALSE),0)</f>
        <v/>
      </c>
      <c r="Y221" s="33">
        <f t="shared" si="44"/>
        <v>136688.35999999999</v>
      </c>
      <c r="Z221" s="184">
        <f>VLOOKUP(C221, '2023-24 School Level AAFTE'!$C$4:$C$2454, 1, 0)</f>
        <v>2946</v>
      </c>
    </row>
    <row r="222" spans="1:26" s="18" customFormat="1" x14ac:dyDescent="0.25">
      <c r="A222" s="136" t="s">
        <v>231</v>
      </c>
      <c r="B222" s="166" t="s">
        <v>230</v>
      </c>
      <c r="C222" s="167">
        <v>5702</v>
      </c>
      <c r="D222" s="166" t="s">
        <v>3263</v>
      </c>
      <c r="E222" s="146" t="str">
        <f>VLOOKUP($C222,'2023-24 School Level AAFTE'!$C:$N,9,FALSE)</f>
        <v>No</v>
      </c>
      <c r="F222" s="94" t="str">
        <f>IFERROR(VLOOKUP(C222,'2023-24 School Level AAFTE'!$C:$N,11,FALSE),"")</f>
        <v>No</v>
      </c>
      <c r="G222" s="20">
        <f>IFERROR(VLOOKUP(C222,'2023-24 School Level AAFTE'!$C:$N,8,FALSE),0)</f>
        <v>200.4</v>
      </c>
      <c r="H222" s="99">
        <f>VLOOKUP($A222,'District Data'!$A:$F,3,FALSE)</f>
        <v>1.06</v>
      </c>
      <c r="I222" s="99">
        <f>VLOOKUP($A222,'District Data'!$A:$F,4,FALSE)</f>
        <v>1.1000000000000001</v>
      </c>
      <c r="J222" s="100">
        <f t="shared" si="34"/>
        <v>0</v>
      </c>
      <c r="K222" s="101">
        <f t="shared" si="35"/>
        <v>0</v>
      </c>
      <c r="L222" s="102">
        <f>'District Data'!E$2</f>
        <v>72728</v>
      </c>
      <c r="M222" s="102">
        <f>'District Data'!F$2</f>
        <v>78209</v>
      </c>
      <c r="N222" s="33">
        <f t="shared" si="36"/>
        <v>0</v>
      </c>
      <c r="O222" s="33">
        <f t="shared" si="37"/>
        <v>0</v>
      </c>
      <c r="P222" s="33">
        <f t="shared" si="42"/>
        <v>14418.72</v>
      </c>
      <c r="Q222" s="103">
        <v>0.18149999999999999</v>
      </c>
      <c r="R222" s="103">
        <v>0.17510000000000001</v>
      </c>
      <c r="S222" s="33">
        <f t="shared" si="38"/>
        <v>0</v>
      </c>
      <c r="T222" s="33">
        <f t="shared" si="43"/>
        <v>0</v>
      </c>
      <c r="U222" s="33">
        <f t="shared" si="39"/>
        <v>0</v>
      </c>
      <c r="V222" s="33">
        <f t="shared" si="40"/>
        <v>0</v>
      </c>
      <c r="W222" s="33">
        <f t="shared" si="41"/>
        <v>0</v>
      </c>
      <c r="X222" s="33">
        <f>IFERROR(VLOOKUP(C222,'Adj to Match Apport'!$C:$F,4,FALSE),0)</f>
        <v>0</v>
      </c>
      <c r="Y222" s="33">
        <f t="shared" si="44"/>
        <v>0</v>
      </c>
      <c r="Z222" s="184">
        <f>VLOOKUP(C222, '2023-24 School Level AAFTE'!$C$4:$C$2454, 1, 0)</f>
        <v>5702</v>
      </c>
    </row>
    <row r="223" spans="1:26" s="18" customFormat="1" x14ac:dyDescent="0.25">
      <c r="A223" s="136" t="s">
        <v>231</v>
      </c>
      <c r="B223" s="166" t="s">
        <v>230</v>
      </c>
      <c r="C223" s="167">
        <v>4567</v>
      </c>
      <c r="D223" s="166" t="s">
        <v>237</v>
      </c>
      <c r="E223" s="146" t="str">
        <f>VLOOKUP($C223,'2023-24 School Level AAFTE'!$C:$N,9,FALSE)</f>
        <v>No</v>
      </c>
      <c r="F223" s="94" t="str">
        <f>IFERROR(VLOOKUP(C223,'2023-24 School Level AAFTE'!$C:$N,11,FALSE),"")</f>
        <v>No</v>
      </c>
      <c r="G223" s="20">
        <f>IFERROR(VLOOKUP(C223,'2023-24 School Level AAFTE'!$C:$N,8,FALSE),0)</f>
        <v>2006.2199999999998</v>
      </c>
      <c r="H223" s="99">
        <f>VLOOKUP($A223,'District Data'!$A:$F,3,FALSE)</f>
        <v>1.06</v>
      </c>
      <c r="I223" s="99">
        <f>VLOOKUP($A223,'District Data'!$A:$F,4,FALSE)</f>
        <v>1.1000000000000001</v>
      </c>
      <c r="J223" s="100">
        <f t="shared" si="34"/>
        <v>0</v>
      </c>
      <c r="K223" s="101">
        <f t="shared" si="35"/>
        <v>0</v>
      </c>
      <c r="L223" s="102">
        <f>'District Data'!E$2</f>
        <v>72728</v>
      </c>
      <c r="M223" s="102">
        <f>'District Data'!F$2</f>
        <v>78209</v>
      </c>
      <c r="N223" s="33">
        <f t="shared" si="36"/>
        <v>0</v>
      </c>
      <c r="O223" s="33">
        <f t="shared" si="37"/>
        <v>0</v>
      </c>
      <c r="P223" s="33">
        <f t="shared" si="42"/>
        <v>14418.72</v>
      </c>
      <c r="Q223" s="103">
        <v>0.18149999999999999</v>
      </c>
      <c r="R223" s="103">
        <v>0.17510000000000001</v>
      </c>
      <c r="S223" s="33">
        <f t="shared" si="38"/>
        <v>0</v>
      </c>
      <c r="T223" s="33">
        <f t="shared" si="43"/>
        <v>0</v>
      </c>
      <c r="U223" s="33">
        <f t="shared" si="39"/>
        <v>0</v>
      </c>
      <c r="V223" s="33">
        <f t="shared" si="40"/>
        <v>0</v>
      </c>
      <c r="W223" s="33">
        <f t="shared" si="41"/>
        <v>0</v>
      </c>
      <c r="X223" s="33">
        <f>IFERROR(VLOOKUP(C223,'Adj to Match Apport'!$C:$F,4,FALSE),0)</f>
        <v>0</v>
      </c>
      <c r="Y223" s="33">
        <f t="shared" si="44"/>
        <v>0</v>
      </c>
      <c r="Z223" s="184">
        <f>VLOOKUP(C223, '2023-24 School Level AAFTE'!$C$4:$C$2454, 1, 0)</f>
        <v>4567</v>
      </c>
    </row>
    <row r="224" spans="1:26" s="18" customFormat="1" x14ac:dyDescent="0.25">
      <c r="A224" s="136" t="s">
        <v>231</v>
      </c>
      <c r="B224" s="166" t="s">
        <v>230</v>
      </c>
      <c r="C224" s="167">
        <v>5532</v>
      </c>
      <c r="D224" s="166" t="s">
        <v>2731</v>
      </c>
      <c r="E224" s="146" t="str">
        <f>VLOOKUP($C224,'2023-24 School Level AAFTE'!$C:$N,9,FALSE)</f>
        <v>No</v>
      </c>
      <c r="F224" s="94" t="str">
        <f>IFERROR(VLOOKUP(C224,'2023-24 School Level AAFTE'!$C:$N,11,FALSE),"")</f>
        <v>No</v>
      </c>
      <c r="G224" s="20">
        <f>IFERROR(VLOOKUP(C224,'2023-24 School Level AAFTE'!$C:$N,8,FALSE),0)</f>
        <v>4.5</v>
      </c>
      <c r="H224" s="99">
        <f>VLOOKUP($A224,'District Data'!$A:$F,3,FALSE)</f>
        <v>1.06</v>
      </c>
      <c r="I224" s="99">
        <f>VLOOKUP($A224,'District Data'!$A:$F,4,FALSE)</f>
        <v>1.1000000000000001</v>
      </c>
      <c r="J224" s="100">
        <f t="shared" si="34"/>
        <v>0</v>
      </c>
      <c r="K224" s="101">
        <f t="shared" si="35"/>
        <v>0</v>
      </c>
      <c r="L224" s="102">
        <f>'District Data'!E$2</f>
        <v>72728</v>
      </c>
      <c r="M224" s="102">
        <f>'District Data'!F$2</f>
        <v>78209</v>
      </c>
      <c r="N224" s="33">
        <f t="shared" si="36"/>
        <v>0</v>
      </c>
      <c r="O224" s="33">
        <f t="shared" si="37"/>
        <v>0</v>
      </c>
      <c r="P224" s="33">
        <f t="shared" si="42"/>
        <v>14418.72</v>
      </c>
      <c r="Q224" s="103">
        <v>0.18149999999999999</v>
      </c>
      <c r="R224" s="103">
        <v>0.17510000000000001</v>
      </c>
      <c r="S224" s="33">
        <f t="shared" si="38"/>
        <v>0</v>
      </c>
      <c r="T224" s="33">
        <f t="shared" si="43"/>
        <v>0</v>
      </c>
      <c r="U224" s="33">
        <f t="shared" si="39"/>
        <v>0</v>
      </c>
      <c r="V224" s="33">
        <f t="shared" si="40"/>
        <v>0</v>
      </c>
      <c r="W224" s="33">
        <f t="shared" si="41"/>
        <v>0</v>
      </c>
      <c r="X224" s="33">
        <f>IFERROR(VLOOKUP(C224,'Adj to Match Apport'!$C:$F,4,FALSE),0)</f>
        <v>0</v>
      </c>
      <c r="Y224" s="33">
        <f t="shared" si="44"/>
        <v>0</v>
      </c>
      <c r="Z224" s="184">
        <f>VLOOKUP(C224, '2023-24 School Level AAFTE'!$C$4:$C$2454, 1, 0)</f>
        <v>5532</v>
      </c>
    </row>
    <row r="225" spans="1:26" s="18" customFormat="1" x14ac:dyDescent="0.25">
      <c r="A225" s="136" t="s">
        <v>231</v>
      </c>
      <c r="B225" s="166" t="s">
        <v>230</v>
      </c>
      <c r="C225" s="167">
        <v>5533</v>
      </c>
      <c r="D225" s="166" t="s">
        <v>1058</v>
      </c>
      <c r="E225" s="146" t="str">
        <f>VLOOKUP($C225,'2023-24 School Level AAFTE'!$C:$N,9,FALSE)</f>
        <v>No</v>
      </c>
      <c r="F225" s="94" t="str">
        <f>IFERROR(VLOOKUP(C225,'2023-24 School Level AAFTE'!$C:$N,11,FALSE),"")</f>
        <v>No</v>
      </c>
      <c r="G225" s="20">
        <f>IFERROR(VLOOKUP(C225,'2023-24 School Level AAFTE'!$C:$N,8,FALSE),0)</f>
        <v>180.81</v>
      </c>
      <c r="H225" s="99">
        <f>VLOOKUP($A225,'District Data'!$A:$F,3,FALSE)</f>
        <v>1.06</v>
      </c>
      <c r="I225" s="99">
        <f>VLOOKUP($A225,'District Data'!$A:$F,4,FALSE)</f>
        <v>1.1000000000000001</v>
      </c>
      <c r="J225" s="100">
        <f t="shared" si="34"/>
        <v>0</v>
      </c>
      <c r="K225" s="101">
        <f t="shared" si="35"/>
        <v>0</v>
      </c>
      <c r="L225" s="102">
        <f>'District Data'!E$2</f>
        <v>72728</v>
      </c>
      <c r="M225" s="102">
        <f>'District Data'!F$2</f>
        <v>78209</v>
      </c>
      <c r="N225" s="33">
        <f t="shared" si="36"/>
        <v>0</v>
      </c>
      <c r="O225" s="33">
        <f t="shared" si="37"/>
        <v>0</v>
      </c>
      <c r="P225" s="33">
        <f t="shared" si="42"/>
        <v>14418.72</v>
      </c>
      <c r="Q225" s="103">
        <v>0.18149999999999999</v>
      </c>
      <c r="R225" s="103">
        <v>0.17510000000000001</v>
      </c>
      <c r="S225" s="33">
        <f t="shared" si="38"/>
        <v>0</v>
      </c>
      <c r="T225" s="33">
        <f t="shared" si="43"/>
        <v>0</v>
      </c>
      <c r="U225" s="33">
        <f t="shared" si="39"/>
        <v>0</v>
      </c>
      <c r="V225" s="33">
        <f t="shared" si="40"/>
        <v>0</v>
      </c>
      <c r="W225" s="33">
        <f t="shared" si="41"/>
        <v>0</v>
      </c>
      <c r="X225" s="33">
        <f>IFERROR(VLOOKUP(C225,'Adj to Match Apport'!$C:$F,4,FALSE),0)</f>
        <v>0</v>
      </c>
      <c r="Y225" s="33">
        <f t="shared" si="44"/>
        <v>0</v>
      </c>
      <c r="Z225" s="184">
        <f>VLOOKUP(C225, '2023-24 School Level AAFTE'!$C$4:$C$2454, 1, 0)</f>
        <v>5533</v>
      </c>
    </row>
    <row r="226" spans="1:26" s="18" customFormat="1" x14ac:dyDescent="0.25">
      <c r="A226" s="136" t="s">
        <v>231</v>
      </c>
      <c r="B226" s="166" t="s">
        <v>230</v>
      </c>
      <c r="C226" s="167">
        <v>4182</v>
      </c>
      <c r="D226" s="166" t="s">
        <v>234</v>
      </c>
      <c r="E226" s="146" t="str">
        <f>VLOOKUP($C226,'2023-24 School Level AAFTE'!$C:$N,9,FALSE)</f>
        <v>No</v>
      </c>
      <c r="F226" s="94" t="str">
        <f>IFERROR(VLOOKUP(C226,'2023-24 School Level AAFTE'!$C:$N,11,FALSE),"")</f>
        <v>No</v>
      </c>
      <c r="G226" s="20">
        <f>IFERROR(VLOOKUP(C226,'2023-24 School Level AAFTE'!$C:$N,8,FALSE),0)</f>
        <v>517.02</v>
      </c>
      <c r="H226" s="99">
        <f>VLOOKUP($A226,'District Data'!$A:$F,3,FALSE)</f>
        <v>1.06</v>
      </c>
      <c r="I226" s="99">
        <f>VLOOKUP($A226,'District Data'!$A:$F,4,FALSE)</f>
        <v>1.1000000000000001</v>
      </c>
      <c r="J226" s="100">
        <f t="shared" si="34"/>
        <v>0</v>
      </c>
      <c r="K226" s="101">
        <f t="shared" si="35"/>
        <v>0</v>
      </c>
      <c r="L226" s="102">
        <f>'District Data'!E$2</f>
        <v>72728</v>
      </c>
      <c r="M226" s="102">
        <f>'District Data'!F$2</f>
        <v>78209</v>
      </c>
      <c r="N226" s="33">
        <f t="shared" si="36"/>
        <v>0</v>
      </c>
      <c r="O226" s="33">
        <f t="shared" si="37"/>
        <v>0</v>
      </c>
      <c r="P226" s="33">
        <f t="shared" si="42"/>
        <v>14418.72</v>
      </c>
      <c r="Q226" s="103">
        <v>0.18149999999999999</v>
      </c>
      <c r="R226" s="103">
        <v>0.17510000000000001</v>
      </c>
      <c r="S226" s="33">
        <f t="shared" si="38"/>
        <v>0</v>
      </c>
      <c r="T226" s="33">
        <f t="shared" si="43"/>
        <v>0</v>
      </c>
      <c r="U226" s="33">
        <f t="shared" si="39"/>
        <v>0</v>
      </c>
      <c r="V226" s="33">
        <f t="shared" si="40"/>
        <v>0</v>
      </c>
      <c r="W226" s="33">
        <f t="shared" si="41"/>
        <v>0</v>
      </c>
      <c r="X226" s="33">
        <f>IFERROR(VLOOKUP(C226,'Adj to Match Apport'!$C:$F,4,FALSE),0)</f>
        <v>0</v>
      </c>
      <c r="Y226" s="33">
        <f t="shared" si="44"/>
        <v>0</v>
      </c>
      <c r="Z226" s="184">
        <f>VLOOKUP(C226, '2023-24 School Level AAFTE'!$C$4:$C$2454, 1, 0)</f>
        <v>4182</v>
      </c>
    </row>
    <row r="227" spans="1:26" s="18" customFormat="1" x14ac:dyDescent="0.25">
      <c r="A227" s="136" t="s">
        <v>231</v>
      </c>
      <c r="B227" s="166" t="s">
        <v>230</v>
      </c>
      <c r="C227" s="167">
        <v>5158</v>
      </c>
      <c r="D227" s="166" t="s">
        <v>239</v>
      </c>
      <c r="E227" s="146" t="str">
        <f>VLOOKUP($C227,'2023-24 School Level AAFTE'!$C:$N,9,FALSE)</f>
        <v>No</v>
      </c>
      <c r="F227" s="94" t="str">
        <f>IFERROR(VLOOKUP(C227,'2023-24 School Level AAFTE'!$C:$N,11,FALSE),"")</f>
        <v>No</v>
      </c>
      <c r="G227" s="20">
        <f>IFERROR(VLOOKUP(C227,'2023-24 School Level AAFTE'!$C:$N,8,FALSE),0)</f>
        <v>476.1</v>
      </c>
      <c r="H227" s="99">
        <f>VLOOKUP($A227,'District Data'!$A:$F,3,FALSE)</f>
        <v>1.06</v>
      </c>
      <c r="I227" s="99">
        <f>VLOOKUP($A227,'District Data'!$A:$F,4,FALSE)</f>
        <v>1.1000000000000001</v>
      </c>
      <c r="J227" s="100">
        <f t="shared" si="34"/>
        <v>0</v>
      </c>
      <c r="K227" s="101">
        <f t="shared" si="35"/>
        <v>0</v>
      </c>
      <c r="L227" s="102">
        <f>'District Data'!E$2</f>
        <v>72728</v>
      </c>
      <c r="M227" s="102">
        <f>'District Data'!F$2</f>
        <v>78209</v>
      </c>
      <c r="N227" s="33">
        <f t="shared" si="36"/>
        <v>0</v>
      </c>
      <c r="O227" s="33">
        <f t="shared" si="37"/>
        <v>0</v>
      </c>
      <c r="P227" s="33">
        <f t="shared" si="42"/>
        <v>14418.72</v>
      </c>
      <c r="Q227" s="103">
        <v>0.18149999999999999</v>
      </c>
      <c r="R227" s="103">
        <v>0.17510000000000001</v>
      </c>
      <c r="S227" s="33">
        <f t="shared" si="38"/>
        <v>0</v>
      </c>
      <c r="T227" s="33">
        <f t="shared" si="43"/>
        <v>0</v>
      </c>
      <c r="U227" s="33">
        <f t="shared" si="39"/>
        <v>0</v>
      </c>
      <c r="V227" s="33">
        <f t="shared" si="40"/>
        <v>0</v>
      </c>
      <c r="W227" s="33">
        <f t="shared" si="41"/>
        <v>0</v>
      </c>
      <c r="X227" s="33">
        <f>IFERROR(VLOOKUP(C227,'Adj to Match Apport'!$C:$F,4,FALSE),0)</f>
        <v>0</v>
      </c>
      <c r="Y227" s="33">
        <f t="shared" si="44"/>
        <v>0</v>
      </c>
      <c r="Z227" s="184">
        <f>VLOOKUP(C227, '2023-24 School Level AAFTE'!$C$4:$C$2454, 1, 0)</f>
        <v>5158</v>
      </c>
    </row>
    <row r="228" spans="1:26" s="18" customFormat="1" x14ac:dyDescent="0.25">
      <c r="A228" s="136" t="s">
        <v>231</v>
      </c>
      <c r="B228" s="166" t="s">
        <v>230</v>
      </c>
      <c r="C228" s="167">
        <v>5104</v>
      </c>
      <c r="D228" s="166" t="s">
        <v>238</v>
      </c>
      <c r="E228" s="146" t="str">
        <f>VLOOKUP($C228,'2023-24 School Level AAFTE'!$C:$N,9,FALSE)</f>
        <v>No</v>
      </c>
      <c r="F228" s="94" t="str">
        <f>IFERROR(VLOOKUP(C228,'2023-24 School Level AAFTE'!$C:$N,11,FALSE),"")</f>
        <v>No</v>
      </c>
      <c r="G228" s="20">
        <f>IFERROR(VLOOKUP(C228,'2023-24 School Level AAFTE'!$C:$N,8,FALSE),0)</f>
        <v>174.99</v>
      </c>
      <c r="H228" s="99">
        <f>VLOOKUP($A228,'District Data'!$A:$F,3,FALSE)</f>
        <v>1.06</v>
      </c>
      <c r="I228" s="99">
        <f>VLOOKUP($A228,'District Data'!$A:$F,4,FALSE)</f>
        <v>1.1000000000000001</v>
      </c>
      <c r="J228" s="100">
        <f t="shared" si="34"/>
        <v>0</v>
      </c>
      <c r="K228" s="101">
        <f t="shared" si="35"/>
        <v>0</v>
      </c>
      <c r="L228" s="102">
        <f>'District Data'!E$2</f>
        <v>72728</v>
      </c>
      <c r="M228" s="102">
        <f>'District Data'!F$2</f>
        <v>78209</v>
      </c>
      <c r="N228" s="33">
        <f t="shared" si="36"/>
        <v>0</v>
      </c>
      <c r="O228" s="33">
        <f t="shared" si="37"/>
        <v>0</v>
      </c>
      <c r="P228" s="33">
        <f t="shared" si="42"/>
        <v>14418.72</v>
      </c>
      <c r="Q228" s="103">
        <v>0.18149999999999999</v>
      </c>
      <c r="R228" s="103">
        <v>0.17510000000000001</v>
      </c>
      <c r="S228" s="33">
        <f t="shared" si="38"/>
        <v>0</v>
      </c>
      <c r="T228" s="33">
        <f t="shared" si="43"/>
        <v>0</v>
      </c>
      <c r="U228" s="33">
        <f t="shared" si="39"/>
        <v>0</v>
      </c>
      <c r="V228" s="33">
        <f t="shared" si="40"/>
        <v>0</v>
      </c>
      <c r="W228" s="33">
        <f t="shared" si="41"/>
        <v>0</v>
      </c>
      <c r="X228" s="33">
        <f>IFERROR(VLOOKUP(C228,'Adj to Match Apport'!$C:$F,4,FALSE),0)</f>
        <v>0</v>
      </c>
      <c r="Y228" s="33">
        <f t="shared" si="44"/>
        <v>0</v>
      </c>
      <c r="Z228" s="184">
        <f>VLOOKUP(C228, '2023-24 School Level AAFTE'!$C$4:$C$2454, 1, 0)</f>
        <v>5104</v>
      </c>
    </row>
    <row r="229" spans="1:26" s="18" customFormat="1" x14ac:dyDescent="0.25">
      <c r="A229" s="136" t="s">
        <v>231</v>
      </c>
      <c r="B229" s="166" t="s">
        <v>230</v>
      </c>
      <c r="C229" s="167">
        <v>2725</v>
      </c>
      <c r="D229" s="166" t="s">
        <v>232</v>
      </c>
      <c r="E229" s="146" t="str">
        <f>VLOOKUP($C229,'2023-24 School Level AAFTE'!$C:$N,9,FALSE)</f>
        <v>No</v>
      </c>
      <c r="F229" s="94" t="str">
        <f>IFERROR(VLOOKUP(C229,'2023-24 School Level AAFTE'!$C:$N,11,FALSE),"")</f>
        <v>No</v>
      </c>
      <c r="G229" s="20">
        <f>IFERROR(VLOOKUP(C229,'2023-24 School Level AAFTE'!$C:$N,8,FALSE),0)</f>
        <v>501.58</v>
      </c>
      <c r="H229" s="99">
        <f>VLOOKUP($A229,'District Data'!$A:$F,3,FALSE)</f>
        <v>1.06</v>
      </c>
      <c r="I229" s="99">
        <f>VLOOKUP($A229,'District Data'!$A:$F,4,FALSE)</f>
        <v>1.1000000000000001</v>
      </c>
      <c r="J229" s="100">
        <f t="shared" si="34"/>
        <v>0</v>
      </c>
      <c r="K229" s="101">
        <f t="shared" si="35"/>
        <v>0</v>
      </c>
      <c r="L229" s="102">
        <f>'District Data'!E$2</f>
        <v>72728</v>
      </c>
      <c r="M229" s="102">
        <f>'District Data'!F$2</f>
        <v>78209</v>
      </c>
      <c r="N229" s="33">
        <f t="shared" si="36"/>
        <v>0</v>
      </c>
      <c r="O229" s="33">
        <f t="shared" si="37"/>
        <v>0</v>
      </c>
      <c r="P229" s="33">
        <f t="shared" si="42"/>
        <v>14418.72</v>
      </c>
      <c r="Q229" s="103">
        <v>0.18149999999999999</v>
      </c>
      <c r="R229" s="103">
        <v>0.17510000000000001</v>
      </c>
      <c r="S229" s="33">
        <f t="shared" si="38"/>
        <v>0</v>
      </c>
      <c r="T229" s="33">
        <f t="shared" si="43"/>
        <v>0</v>
      </c>
      <c r="U229" s="33">
        <f t="shared" si="39"/>
        <v>0</v>
      </c>
      <c r="V229" s="33">
        <f t="shared" si="40"/>
        <v>0</v>
      </c>
      <c r="W229" s="33">
        <f t="shared" si="41"/>
        <v>0</v>
      </c>
      <c r="X229" s="33">
        <f>IFERROR(VLOOKUP(C229,'Adj to Match Apport'!$C:$F,4,FALSE),0)</f>
        <v>0</v>
      </c>
      <c r="Y229" s="33">
        <f t="shared" si="44"/>
        <v>0</v>
      </c>
      <c r="Z229" s="184">
        <f>VLOOKUP(C229, '2023-24 School Level AAFTE'!$C$4:$C$2454, 1, 0)</f>
        <v>2725</v>
      </c>
    </row>
    <row r="230" spans="1:26" s="18" customFormat="1" x14ac:dyDescent="0.25">
      <c r="A230" s="136" t="s">
        <v>231</v>
      </c>
      <c r="B230" s="166" t="s">
        <v>230</v>
      </c>
      <c r="C230" s="167">
        <v>3474</v>
      </c>
      <c r="D230" s="166" t="s">
        <v>233</v>
      </c>
      <c r="E230" s="146" t="str">
        <f>VLOOKUP($C230,'2023-24 School Level AAFTE'!$C:$N,9,FALSE)</f>
        <v>No</v>
      </c>
      <c r="F230" s="94" t="str">
        <f>IFERROR(VLOOKUP(C230,'2023-24 School Level AAFTE'!$C:$N,11,FALSE),"")</f>
        <v>No</v>
      </c>
      <c r="G230" s="20">
        <f>IFERROR(VLOOKUP(C230,'2023-24 School Level AAFTE'!$C:$N,8,FALSE),0)</f>
        <v>361.21</v>
      </c>
      <c r="H230" s="99">
        <f>VLOOKUP($A230,'District Data'!$A:$F,3,FALSE)</f>
        <v>1.06</v>
      </c>
      <c r="I230" s="99">
        <f>VLOOKUP($A230,'District Data'!$A:$F,4,FALSE)</f>
        <v>1.1000000000000001</v>
      </c>
      <c r="J230" s="100">
        <f t="shared" si="34"/>
        <v>0</v>
      </c>
      <c r="K230" s="101">
        <f t="shared" si="35"/>
        <v>0</v>
      </c>
      <c r="L230" s="102">
        <f>'District Data'!E$2</f>
        <v>72728</v>
      </c>
      <c r="M230" s="102">
        <f>'District Data'!F$2</f>
        <v>78209</v>
      </c>
      <c r="N230" s="33">
        <f t="shared" si="36"/>
        <v>0</v>
      </c>
      <c r="O230" s="33">
        <f t="shared" si="37"/>
        <v>0</v>
      </c>
      <c r="P230" s="33">
        <f t="shared" si="42"/>
        <v>14418.72</v>
      </c>
      <c r="Q230" s="103">
        <v>0.18149999999999999</v>
      </c>
      <c r="R230" s="103">
        <v>0.17510000000000001</v>
      </c>
      <c r="S230" s="33">
        <f t="shared" si="38"/>
        <v>0</v>
      </c>
      <c r="T230" s="33">
        <f t="shared" si="43"/>
        <v>0</v>
      </c>
      <c r="U230" s="33">
        <f t="shared" si="39"/>
        <v>0</v>
      </c>
      <c r="V230" s="33">
        <f t="shared" si="40"/>
        <v>0</v>
      </c>
      <c r="W230" s="33">
        <f t="shared" si="41"/>
        <v>0</v>
      </c>
      <c r="X230" s="33">
        <f>IFERROR(VLOOKUP(C230,'Adj to Match Apport'!$C:$F,4,FALSE),0)</f>
        <v>0</v>
      </c>
      <c r="Y230" s="33">
        <f t="shared" si="44"/>
        <v>0</v>
      </c>
      <c r="Z230" s="184">
        <f>VLOOKUP(C230, '2023-24 School Level AAFTE'!$C$4:$C$2454, 1, 0)</f>
        <v>3474</v>
      </c>
    </row>
    <row r="231" spans="1:26" s="18" customFormat="1" x14ac:dyDescent="0.25">
      <c r="A231" s="136" t="s">
        <v>231</v>
      </c>
      <c r="B231" s="166" t="s">
        <v>230</v>
      </c>
      <c r="C231" s="167">
        <v>5054</v>
      </c>
      <c r="D231" s="166" t="s">
        <v>178</v>
      </c>
      <c r="E231" s="146" t="str">
        <f>VLOOKUP($C231,'2023-24 School Level AAFTE'!$C:$N,9,FALSE)</f>
        <v>No</v>
      </c>
      <c r="F231" s="94" t="str">
        <f>IFERROR(VLOOKUP(C231,'2023-24 School Level AAFTE'!$C:$N,11,FALSE),"")</f>
        <v>No</v>
      </c>
      <c r="G231" s="20">
        <f>IFERROR(VLOOKUP(C231,'2023-24 School Level AAFTE'!$C:$N,8,FALSE),0)</f>
        <v>689.01</v>
      </c>
      <c r="H231" s="99">
        <f>VLOOKUP($A231,'District Data'!$A:$F,3,FALSE)</f>
        <v>1.06</v>
      </c>
      <c r="I231" s="99">
        <f>VLOOKUP($A231,'District Data'!$A:$F,4,FALSE)</f>
        <v>1.1000000000000001</v>
      </c>
      <c r="J231" s="100">
        <f t="shared" si="34"/>
        <v>0</v>
      </c>
      <c r="K231" s="101">
        <f t="shared" si="35"/>
        <v>0</v>
      </c>
      <c r="L231" s="102">
        <f>'District Data'!E$2</f>
        <v>72728</v>
      </c>
      <c r="M231" s="102">
        <f>'District Data'!F$2</f>
        <v>78209</v>
      </c>
      <c r="N231" s="33">
        <f t="shared" si="36"/>
        <v>0</v>
      </c>
      <c r="O231" s="33">
        <f t="shared" si="37"/>
        <v>0</v>
      </c>
      <c r="P231" s="33">
        <f t="shared" si="42"/>
        <v>14418.72</v>
      </c>
      <c r="Q231" s="103">
        <v>0.18149999999999999</v>
      </c>
      <c r="R231" s="103">
        <v>0.17510000000000001</v>
      </c>
      <c r="S231" s="33">
        <f t="shared" si="38"/>
        <v>0</v>
      </c>
      <c r="T231" s="33">
        <f t="shared" si="43"/>
        <v>0</v>
      </c>
      <c r="U231" s="33">
        <f t="shared" si="39"/>
        <v>0</v>
      </c>
      <c r="V231" s="33">
        <f t="shared" si="40"/>
        <v>0</v>
      </c>
      <c r="W231" s="33">
        <f t="shared" si="41"/>
        <v>0</v>
      </c>
      <c r="X231" s="33">
        <f>IFERROR(VLOOKUP(C231,'Adj to Match Apport'!$C:$F,4,FALSE),0)</f>
        <v>0</v>
      </c>
      <c r="Y231" s="33">
        <f t="shared" si="44"/>
        <v>0</v>
      </c>
      <c r="Z231" s="184">
        <f>VLOOKUP(C231, '2023-24 School Level AAFTE'!$C$4:$C$2454, 1, 0)</f>
        <v>5054</v>
      </c>
    </row>
    <row r="232" spans="1:26" s="18" customFormat="1" x14ac:dyDescent="0.25">
      <c r="A232" s="136" t="s">
        <v>231</v>
      </c>
      <c r="B232" s="166" t="s">
        <v>230</v>
      </c>
      <c r="C232" s="167">
        <v>5534</v>
      </c>
      <c r="D232" s="166" t="s">
        <v>2935</v>
      </c>
      <c r="E232" s="146" t="str">
        <f>VLOOKUP($C232,'2023-24 School Level AAFTE'!$C:$N,9,FALSE)</f>
        <v>No</v>
      </c>
      <c r="F232" s="94" t="str">
        <f>IFERROR(VLOOKUP(C232,'2023-24 School Level AAFTE'!$C:$N,11,FALSE),"")</f>
        <v>No</v>
      </c>
      <c r="G232" s="20">
        <f>IFERROR(VLOOKUP(C232,'2023-24 School Level AAFTE'!$C:$N,8,FALSE),0)</f>
        <v>269.72000000000003</v>
      </c>
      <c r="H232" s="99">
        <f>VLOOKUP($A232,'District Data'!$A:$F,3,FALSE)</f>
        <v>1.06</v>
      </c>
      <c r="I232" s="99">
        <f>VLOOKUP($A232,'District Data'!$A:$F,4,FALSE)</f>
        <v>1.1000000000000001</v>
      </c>
      <c r="J232" s="100">
        <f t="shared" si="34"/>
        <v>0</v>
      </c>
      <c r="K232" s="101">
        <f t="shared" si="35"/>
        <v>0</v>
      </c>
      <c r="L232" s="102">
        <f>'District Data'!E$2</f>
        <v>72728</v>
      </c>
      <c r="M232" s="102">
        <f>'District Data'!F$2</f>
        <v>78209</v>
      </c>
      <c r="N232" s="33">
        <f t="shared" si="36"/>
        <v>0</v>
      </c>
      <c r="O232" s="33">
        <f t="shared" si="37"/>
        <v>0</v>
      </c>
      <c r="P232" s="33">
        <f t="shared" si="42"/>
        <v>14418.72</v>
      </c>
      <c r="Q232" s="103">
        <v>0.18149999999999999</v>
      </c>
      <c r="R232" s="103">
        <v>0.17510000000000001</v>
      </c>
      <c r="S232" s="33">
        <f t="shared" si="38"/>
        <v>0</v>
      </c>
      <c r="T232" s="33">
        <f t="shared" si="43"/>
        <v>0</v>
      </c>
      <c r="U232" s="33">
        <f t="shared" si="39"/>
        <v>0</v>
      </c>
      <c r="V232" s="33">
        <f t="shared" si="40"/>
        <v>0</v>
      </c>
      <c r="W232" s="33">
        <f t="shared" si="41"/>
        <v>0</v>
      </c>
      <c r="X232" s="33">
        <f>IFERROR(VLOOKUP(C232,'Adj to Match Apport'!$C:$F,4,FALSE),0)</f>
        <v>0</v>
      </c>
      <c r="Y232" s="33">
        <f t="shared" si="44"/>
        <v>0</v>
      </c>
      <c r="Z232" s="184">
        <f>VLOOKUP(C232, '2023-24 School Level AAFTE'!$C$4:$C$2454, 1, 0)</f>
        <v>5534</v>
      </c>
    </row>
    <row r="233" spans="1:26" s="18" customFormat="1" x14ac:dyDescent="0.25">
      <c r="A233" s="136" t="s">
        <v>231</v>
      </c>
      <c r="B233" s="166" t="s">
        <v>230</v>
      </c>
      <c r="C233" s="167">
        <v>4563</v>
      </c>
      <c r="D233" s="166" t="s">
        <v>236</v>
      </c>
      <c r="E233" s="146" t="str">
        <f>VLOOKUP($C233,'2023-24 School Level AAFTE'!$C:$N,9,FALSE)</f>
        <v>No</v>
      </c>
      <c r="F233" s="94" t="str">
        <f>IFERROR(VLOOKUP(C233,'2023-24 School Level AAFTE'!$C:$N,11,FALSE),"")</f>
        <v>No</v>
      </c>
      <c r="G233" s="20">
        <f>IFERROR(VLOOKUP(C233,'2023-24 School Level AAFTE'!$C:$N,8,FALSE),0)</f>
        <v>426.84</v>
      </c>
      <c r="H233" s="99">
        <f>VLOOKUP($A233,'District Data'!$A:$F,3,FALSE)</f>
        <v>1.06</v>
      </c>
      <c r="I233" s="99">
        <f>VLOOKUP($A233,'District Data'!$A:$F,4,FALSE)</f>
        <v>1.1000000000000001</v>
      </c>
      <c r="J233" s="100">
        <f t="shared" si="34"/>
        <v>0</v>
      </c>
      <c r="K233" s="101">
        <f t="shared" si="35"/>
        <v>0</v>
      </c>
      <c r="L233" s="102">
        <f>'District Data'!E$2</f>
        <v>72728</v>
      </c>
      <c r="M233" s="102">
        <f>'District Data'!F$2</f>
        <v>78209</v>
      </c>
      <c r="N233" s="33">
        <f t="shared" si="36"/>
        <v>0</v>
      </c>
      <c r="O233" s="33">
        <f t="shared" si="37"/>
        <v>0</v>
      </c>
      <c r="P233" s="33">
        <f t="shared" si="42"/>
        <v>14418.72</v>
      </c>
      <c r="Q233" s="103">
        <v>0.18149999999999999</v>
      </c>
      <c r="R233" s="103">
        <v>0.17510000000000001</v>
      </c>
      <c r="S233" s="33">
        <f t="shared" si="38"/>
        <v>0</v>
      </c>
      <c r="T233" s="33">
        <f t="shared" si="43"/>
        <v>0</v>
      </c>
      <c r="U233" s="33">
        <f t="shared" si="39"/>
        <v>0</v>
      </c>
      <c r="V233" s="33">
        <f t="shared" si="40"/>
        <v>0</v>
      </c>
      <c r="W233" s="33">
        <f t="shared" si="41"/>
        <v>0</v>
      </c>
      <c r="X233" s="33">
        <f>IFERROR(VLOOKUP(C233,'Adj to Match Apport'!$C:$F,4,FALSE),0)</f>
        <v>0</v>
      </c>
      <c r="Y233" s="33">
        <f t="shared" si="44"/>
        <v>0</v>
      </c>
      <c r="Z233" s="184">
        <f>VLOOKUP(C233, '2023-24 School Level AAFTE'!$C$4:$C$2454, 1, 0)</f>
        <v>4563</v>
      </c>
    </row>
    <row r="234" spans="1:26" s="18" customFormat="1" x14ac:dyDescent="0.25">
      <c r="A234" s="136" t="s">
        <v>231</v>
      </c>
      <c r="B234" s="166" t="s">
        <v>230</v>
      </c>
      <c r="C234" s="167">
        <v>4508</v>
      </c>
      <c r="D234" s="166" t="s">
        <v>235</v>
      </c>
      <c r="E234" s="146" t="str">
        <f>VLOOKUP($C234,'2023-24 School Level AAFTE'!$C:$N,9,FALSE)</f>
        <v>No</v>
      </c>
      <c r="F234" s="94" t="str">
        <f>IFERROR(VLOOKUP(C234,'2023-24 School Level AAFTE'!$C:$N,11,FALSE),"")</f>
        <v>No</v>
      </c>
      <c r="G234" s="20">
        <f>IFERROR(VLOOKUP(C234,'2023-24 School Level AAFTE'!$C:$N,8,FALSE),0)</f>
        <v>728.17</v>
      </c>
      <c r="H234" s="99">
        <f>VLOOKUP($A234,'District Data'!$A:$F,3,FALSE)</f>
        <v>1.06</v>
      </c>
      <c r="I234" s="99">
        <f>VLOOKUP($A234,'District Data'!$A:$F,4,FALSE)</f>
        <v>1.1000000000000001</v>
      </c>
      <c r="J234" s="100">
        <f t="shared" si="34"/>
        <v>0</v>
      </c>
      <c r="K234" s="101">
        <f t="shared" si="35"/>
        <v>0</v>
      </c>
      <c r="L234" s="102">
        <f>'District Data'!E$2</f>
        <v>72728</v>
      </c>
      <c r="M234" s="102">
        <f>'District Data'!F$2</f>
        <v>78209</v>
      </c>
      <c r="N234" s="33">
        <f t="shared" si="36"/>
        <v>0</v>
      </c>
      <c r="O234" s="33">
        <f t="shared" si="37"/>
        <v>0</v>
      </c>
      <c r="P234" s="33">
        <f t="shared" si="42"/>
        <v>14418.72</v>
      </c>
      <c r="Q234" s="103">
        <v>0.18149999999999999</v>
      </c>
      <c r="R234" s="103">
        <v>0.17510000000000001</v>
      </c>
      <c r="S234" s="33">
        <f t="shared" si="38"/>
        <v>0</v>
      </c>
      <c r="T234" s="33">
        <f t="shared" si="43"/>
        <v>0</v>
      </c>
      <c r="U234" s="33">
        <f t="shared" si="39"/>
        <v>0</v>
      </c>
      <c r="V234" s="33">
        <f t="shared" si="40"/>
        <v>0</v>
      </c>
      <c r="W234" s="33">
        <f t="shared" si="41"/>
        <v>0</v>
      </c>
      <c r="X234" s="33">
        <f>IFERROR(VLOOKUP(C234,'Adj to Match Apport'!$C:$F,4,FALSE),0)</f>
        <v>0</v>
      </c>
      <c r="Y234" s="33">
        <f t="shared" si="44"/>
        <v>0</v>
      </c>
      <c r="Z234" s="184">
        <f>VLOOKUP(C234, '2023-24 School Level AAFTE'!$C$4:$C$2454, 1, 0)</f>
        <v>4508</v>
      </c>
    </row>
    <row r="235" spans="1:26" s="18" customFormat="1" x14ac:dyDescent="0.25">
      <c r="A235" s="136" t="s">
        <v>231</v>
      </c>
      <c r="B235" s="166" t="s">
        <v>230</v>
      </c>
      <c r="C235" s="167">
        <v>5309</v>
      </c>
      <c r="D235" s="166" t="s">
        <v>240</v>
      </c>
      <c r="E235" s="146" t="str">
        <f>VLOOKUP($C235,'2023-24 School Level AAFTE'!$C:$N,9,FALSE)</f>
        <v>No</v>
      </c>
      <c r="F235" s="94" t="str">
        <f>IFERROR(VLOOKUP(C235,'2023-24 School Level AAFTE'!$C:$N,11,FALSE),"")</f>
        <v>No</v>
      </c>
      <c r="G235" s="20">
        <f>IFERROR(VLOOKUP(C235,'2023-24 School Level AAFTE'!$C:$N,8,FALSE),0)</f>
        <v>589.11</v>
      </c>
      <c r="H235" s="99">
        <f>VLOOKUP($A235,'District Data'!$A:$F,3,FALSE)</f>
        <v>1.06</v>
      </c>
      <c r="I235" s="99">
        <f>VLOOKUP($A235,'District Data'!$A:$F,4,FALSE)</f>
        <v>1.1000000000000001</v>
      </c>
      <c r="J235" s="100">
        <f t="shared" si="34"/>
        <v>0</v>
      </c>
      <c r="K235" s="101">
        <f t="shared" si="35"/>
        <v>0</v>
      </c>
      <c r="L235" s="102">
        <f>'District Data'!E$2</f>
        <v>72728</v>
      </c>
      <c r="M235" s="102">
        <f>'District Data'!F$2</f>
        <v>78209</v>
      </c>
      <c r="N235" s="33">
        <f t="shared" si="36"/>
        <v>0</v>
      </c>
      <c r="O235" s="33">
        <f t="shared" si="37"/>
        <v>0</v>
      </c>
      <c r="P235" s="33">
        <f t="shared" si="42"/>
        <v>14418.72</v>
      </c>
      <c r="Q235" s="103">
        <v>0.18149999999999999</v>
      </c>
      <c r="R235" s="103">
        <v>0.17510000000000001</v>
      </c>
      <c r="S235" s="33">
        <f t="shared" si="38"/>
        <v>0</v>
      </c>
      <c r="T235" s="33">
        <f t="shared" si="43"/>
        <v>0</v>
      </c>
      <c r="U235" s="33">
        <f t="shared" si="39"/>
        <v>0</v>
      </c>
      <c r="V235" s="33">
        <f t="shared" si="40"/>
        <v>0</v>
      </c>
      <c r="W235" s="33">
        <f t="shared" si="41"/>
        <v>0</v>
      </c>
      <c r="X235" s="33">
        <f>IFERROR(VLOOKUP(C235,'Adj to Match Apport'!$C:$F,4,FALSE),0)</f>
        <v>0</v>
      </c>
      <c r="Y235" s="33">
        <f t="shared" si="44"/>
        <v>0</v>
      </c>
      <c r="Z235" s="184">
        <f>VLOOKUP(C235, '2023-24 School Level AAFTE'!$C$4:$C$2454, 1, 0)</f>
        <v>5309</v>
      </c>
    </row>
    <row r="236" spans="1:26" s="18" customFormat="1" x14ac:dyDescent="0.25">
      <c r="A236" s="136" t="s">
        <v>242</v>
      </c>
      <c r="B236" s="166" t="s">
        <v>241</v>
      </c>
      <c r="C236" s="167">
        <v>3422</v>
      </c>
      <c r="D236" s="166" t="s">
        <v>245</v>
      </c>
      <c r="E236" s="146" t="str">
        <f>VLOOKUP($C236,'2023-24 School Level AAFTE'!$C:$N,9,FALSE)</f>
        <v>Yes</v>
      </c>
      <c r="F236" s="94" t="str">
        <f>IFERROR(VLOOKUP(C236,'2023-24 School Level AAFTE'!$C:$N,11,FALSE),"")</f>
        <v>Yes</v>
      </c>
      <c r="G236" s="20">
        <f>IFERROR(VLOOKUP(C236,'2023-24 School Level AAFTE'!$C:$N,8,FALSE),0)</f>
        <v>114.60000000000001</v>
      </c>
      <c r="H236" s="99">
        <f>VLOOKUP($A236,'District Data'!$A:$F,3,FALSE)</f>
        <v>1</v>
      </c>
      <c r="I236" s="99">
        <f>VLOOKUP($A236,'District Data'!$A:$F,4,FALSE)</f>
        <v>1</v>
      </c>
      <c r="J236" s="100">
        <f t="shared" si="34"/>
        <v>114.60000000000001</v>
      </c>
      <c r="K236" s="101">
        <f t="shared" si="35"/>
        <v>0.33600000000000002</v>
      </c>
      <c r="L236" s="102">
        <f>'District Data'!E$2</f>
        <v>72728</v>
      </c>
      <c r="M236" s="102">
        <f>'District Data'!F$2</f>
        <v>78209</v>
      </c>
      <c r="N236" s="33">
        <f t="shared" si="36"/>
        <v>24436.61</v>
      </c>
      <c r="O236" s="33">
        <f t="shared" si="37"/>
        <v>1841.61</v>
      </c>
      <c r="P236" s="33">
        <f t="shared" si="42"/>
        <v>14418.72</v>
      </c>
      <c r="Q236" s="103">
        <v>0.18149999999999999</v>
      </c>
      <c r="R236" s="103">
        <v>0.17510000000000001</v>
      </c>
      <c r="S236" s="33">
        <f t="shared" si="38"/>
        <v>9602.4</v>
      </c>
      <c r="T236" s="33">
        <f t="shared" si="43"/>
        <v>437.97</v>
      </c>
      <c r="U236" s="33">
        <f t="shared" si="39"/>
        <v>76.69</v>
      </c>
      <c r="V236" s="33">
        <f t="shared" si="40"/>
        <v>514.66000000000008</v>
      </c>
      <c r="W236" s="33">
        <f t="shared" si="41"/>
        <v>36395.280000000006</v>
      </c>
      <c r="X236" s="33" t="str">
        <f>IFERROR(VLOOKUP(C236,'Adj to Match Apport'!$C:$F,4,FALSE),0)</f>
        <v/>
      </c>
      <c r="Y236" s="33">
        <f t="shared" si="44"/>
        <v>36395.280000000006</v>
      </c>
      <c r="Z236" s="184">
        <f>VLOOKUP(C236, '2023-24 School Level AAFTE'!$C$4:$C$2454, 1, 0)</f>
        <v>3422</v>
      </c>
    </row>
    <row r="237" spans="1:26" s="18" customFormat="1" x14ac:dyDescent="0.25">
      <c r="A237" s="136" t="s">
        <v>242</v>
      </c>
      <c r="B237" s="166" t="s">
        <v>241</v>
      </c>
      <c r="C237" s="167">
        <v>2594</v>
      </c>
      <c r="D237" s="166" t="s">
        <v>243</v>
      </c>
      <c r="E237" s="146" t="str">
        <f>VLOOKUP($C237,'2023-24 School Level AAFTE'!$C:$N,9,FALSE)</f>
        <v>Yes</v>
      </c>
      <c r="F237" s="94" t="str">
        <f>IFERROR(VLOOKUP(C237,'2023-24 School Level AAFTE'!$C:$N,11,FALSE),"")</f>
        <v>Yes</v>
      </c>
      <c r="G237" s="20">
        <f>IFERROR(VLOOKUP(C237,'2023-24 School Level AAFTE'!$C:$N,8,FALSE),0)</f>
        <v>177.8</v>
      </c>
      <c r="H237" s="99">
        <f>VLOOKUP($A237,'District Data'!$A:$F,3,FALSE)</f>
        <v>1</v>
      </c>
      <c r="I237" s="99">
        <f>VLOOKUP($A237,'District Data'!$A:$F,4,FALSE)</f>
        <v>1</v>
      </c>
      <c r="J237" s="100">
        <f t="shared" si="34"/>
        <v>177.8</v>
      </c>
      <c r="K237" s="101">
        <f t="shared" si="35"/>
        <v>0.52200000000000002</v>
      </c>
      <c r="L237" s="102">
        <f>'District Data'!E$2</f>
        <v>72728</v>
      </c>
      <c r="M237" s="102">
        <f>'District Data'!F$2</f>
        <v>78209</v>
      </c>
      <c r="N237" s="33">
        <f t="shared" si="36"/>
        <v>37964.019999999997</v>
      </c>
      <c r="O237" s="33">
        <f t="shared" si="37"/>
        <v>2861.08</v>
      </c>
      <c r="P237" s="33">
        <f t="shared" si="42"/>
        <v>14418.72</v>
      </c>
      <c r="Q237" s="103">
        <v>0.18149999999999999</v>
      </c>
      <c r="R237" s="103">
        <v>0.17510000000000001</v>
      </c>
      <c r="S237" s="33">
        <f t="shared" si="38"/>
        <v>14918.02</v>
      </c>
      <c r="T237" s="33">
        <f t="shared" si="43"/>
        <v>680.42</v>
      </c>
      <c r="U237" s="33">
        <f t="shared" si="39"/>
        <v>119.14</v>
      </c>
      <c r="V237" s="33">
        <f t="shared" si="40"/>
        <v>799.56</v>
      </c>
      <c r="W237" s="33">
        <f t="shared" si="41"/>
        <v>56542.679999999993</v>
      </c>
      <c r="X237" s="33">
        <f>IFERROR(VLOOKUP(C237,'Adj to Match Apport'!$C:$F,4,FALSE),0)</f>
        <v>-1.0000000009313226E-2</v>
      </c>
      <c r="Y237" s="33">
        <f t="shared" si="44"/>
        <v>56542.669999999984</v>
      </c>
      <c r="Z237" s="184">
        <f>VLOOKUP(C237, '2023-24 School Level AAFTE'!$C$4:$C$2454, 1, 0)</f>
        <v>2594</v>
      </c>
    </row>
    <row r="238" spans="1:26" s="18" customFormat="1" x14ac:dyDescent="0.25">
      <c r="A238" s="136" t="s">
        <v>242</v>
      </c>
      <c r="B238" s="166" t="s">
        <v>241</v>
      </c>
      <c r="C238" s="167">
        <v>3145</v>
      </c>
      <c r="D238" s="166" t="s">
        <v>244</v>
      </c>
      <c r="E238" s="146" t="str">
        <f>VLOOKUP($C238,'2023-24 School Level AAFTE'!$C:$N,9,FALSE)</f>
        <v>Yes</v>
      </c>
      <c r="F238" s="94" t="str">
        <f>IFERROR(VLOOKUP(C238,'2023-24 School Level AAFTE'!$C:$N,11,FALSE),"")</f>
        <v>Yes</v>
      </c>
      <c r="G238" s="20">
        <f>IFERROR(VLOOKUP(C238,'2023-24 School Level AAFTE'!$C:$N,8,FALSE),0)</f>
        <v>194.8</v>
      </c>
      <c r="H238" s="99">
        <f>VLOOKUP($A238,'District Data'!$A:$F,3,FALSE)</f>
        <v>1</v>
      </c>
      <c r="I238" s="99">
        <f>VLOOKUP($A238,'District Data'!$A:$F,4,FALSE)</f>
        <v>1</v>
      </c>
      <c r="J238" s="100">
        <f t="shared" si="34"/>
        <v>194.8</v>
      </c>
      <c r="K238" s="101">
        <f t="shared" si="35"/>
        <v>0.57099999999999995</v>
      </c>
      <c r="L238" s="102">
        <f>'District Data'!E$2</f>
        <v>72728</v>
      </c>
      <c r="M238" s="102">
        <f>'District Data'!F$2</f>
        <v>78209</v>
      </c>
      <c r="N238" s="33">
        <f t="shared" si="36"/>
        <v>41527.69</v>
      </c>
      <c r="O238" s="33">
        <f t="shared" si="37"/>
        <v>3129.65</v>
      </c>
      <c r="P238" s="33">
        <f t="shared" si="42"/>
        <v>14418.72</v>
      </c>
      <c r="Q238" s="103">
        <v>0.18149999999999999</v>
      </c>
      <c r="R238" s="103">
        <v>0.17510000000000001</v>
      </c>
      <c r="S238" s="33">
        <f t="shared" si="38"/>
        <v>16318.37</v>
      </c>
      <c r="T238" s="33">
        <f t="shared" si="43"/>
        <v>744.29</v>
      </c>
      <c r="U238" s="33">
        <f t="shared" si="39"/>
        <v>130.33000000000001</v>
      </c>
      <c r="V238" s="33">
        <f t="shared" si="40"/>
        <v>874.62</v>
      </c>
      <c r="W238" s="33">
        <f t="shared" si="41"/>
        <v>61850.330000000009</v>
      </c>
      <c r="X238" s="33" t="str">
        <f>IFERROR(VLOOKUP(C238,'Adj to Match Apport'!$C:$F,4,FALSE),0)</f>
        <v/>
      </c>
      <c r="Y238" s="33">
        <f t="shared" si="44"/>
        <v>61850.330000000009</v>
      </c>
      <c r="Z238" s="184">
        <f>VLOOKUP(C238, '2023-24 School Level AAFTE'!$C$4:$C$2454, 1, 0)</f>
        <v>3145</v>
      </c>
    </row>
    <row r="239" spans="1:26" s="18" customFormat="1" x14ac:dyDescent="0.25">
      <c r="A239" s="136" t="s">
        <v>247</v>
      </c>
      <c r="B239" s="166" t="s">
        <v>246</v>
      </c>
      <c r="C239" s="167">
        <v>2466</v>
      </c>
      <c r="D239" s="166" t="s">
        <v>248</v>
      </c>
      <c r="E239" s="146" t="str">
        <f>VLOOKUP($C239,'2023-24 School Level AAFTE'!$C:$N,9,FALSE)</f>
        <v>No</v>
      </c>
      <c r="F239" s="94" t="str">
        <f>IFERROR(VLOOKUP(C239,'2023-24 School Level AAFTE'!$C:$N,11,FALSE),"")</f>
        <v>No</v>
      </c>
      <c r="G239" s="20">
        <f>IFERROR(VLOOKUP(C239,'2023-24 School Level AAFTE'!$C:$N,8,FALSE),0)</f>
        <v>175.04</v>
      </c>
      <c r="H239" s="99">
        <f>VLOOKUP($A239,'District Data'!$A:$F,3,FALSE)</f>
        <v>1.07</v>
      </c>
      <c r="I239" s="99">
        <f>VLOOKUP($A239,'District Data'!$A:$F,4,FALSE)</f>
        <v>1.07</v>
      </c>
      <c r="J239" s="100">
        <f t="shared" si="34"/>
        <v>0</v>
      </c>
      <c r="K239" s="101">
        <f t="shared" si="35"/>
        <v>0</v>
      </c>
      <c r="L239" s="102">
        <f>'District Data'!E$2</f>
        <v>72728</v>
      </c>
      <c r="M239" s="102">
        <f>'District Data'!F$2</f>
        <v>78209</v>
      </c>
      <c r="N239" s="33">
        <f t="shared" si="36"/>
        <v>0</v>
      </c>
      <c r="O239" s="33">
        <f t="shared" si="37"/>
        <v>0</v>
      </c>
      <c r="P239" s="33">
        <f t="shared" si="42"/>
        <v>14418.72</v>
      </c>
      <c r="Q239" s="103">
        <v>0.18149999999999999</v>
      </c>
      <c r="R239" s="103">
        <v>0.17510000000000001</v>
      </c>
      <c r="S239" s="33">
        <f t="shared" si="38"/>
        <v>0</v>
      </c>
      <c r="T239" s="33">
        <f t="shared" si="43"/>
        <v>0</v>
      </c>
      <c r="U239" s="33">
        <f t="shared" si="39"/>
        <v>0</v>
      </c>
      <c r="V239" s="33">
        <f t="shared" si="40"/>
        <v>0</v>
      </c>
      <c r="W239" s="33">
        <f t="shared" si="41"/>
        <v>0</v>
      </c>
      <c r="X239" s="33">
        <f>IFERROR(VLOOKUP(C239,'Adj to Match Apport'!$C:$F,4,FALSE),0)</f>
        <v>0</v>
      </c>
      <c r="Y239" s="33">
        <f t="shared" si="44"/>
        <v>0</v>
      </c>
      <c r="Z239" s="184">
        <f>VLOOKUP(C239, '2023-24 School Level AAFTE'!$C$4:$C$2454, 1, 0)</f>
        <v>2466</v>
      </c>
    </row>
    <row r="240" spans="1:26" s="18" customFormat="1" x14ac:dyDescent="0.25">
      <c r="A240" s="136" t="s">
        <v>250</v>
      </c>
      <c r="B240" s="166" t="s">
        <v>249</v>
      </c>
      <c r="C240" s="167">
        <v>2827</v>
      </c>
      <c r="D240" s="166" t="s">
        <v>251</v>
      </c>
      <c r="E240" s="146" t="str">
        <f>VLOOKUP($C240,'2023-24 School Level AAFTE'!$C:$N,9,FALSE)</f>
        <v>Yes</v>
      </c>
      <c r="F240" s="94" t="str">
        <f>IFERROR(VLOOKUP(C240,'2023-24 School Level AAFTE'!$C:$N,11,FALSE),"")</f>
        <v>Yes</v>
      </c>
      <c r="G240" s="20">
        <f>IFERROR(VLOOKUP(C240,'2023-24 School Level AAFTE'!$C:$N,8,FALSE),0)</f>
        <v>240.11</v>
      </c>
      <c r="H240" s="99">
        <f>VLOOKUP($A240,'District Data'!$A:$F,3,FALSE)</f>
        <v>1</v>
      </c>
      <c r="I240" s="99">
        <f>VLOOKUP($A240,'District Data'!$A:$F,4,FALSE)</f>
        <v>1</v>
      </c>
      <c r="J240" s="100">
        <f t="shared" si="34"/>
        <v>240.11</v>
      </c>
      <c r="K240" s="101">
        <f t="shared" si="35"/>
        <v>0.70399999999999996</v>
      </c>
      <c r="L240" s="102">
        <f>'District Data'!E$2</f>
        <v>72728</v>
      </c>
      <c r="M240" s="102">
        <f>'District Data'!F$2</f>
        <v>78209</v>
      </c>
      <c r="N240" s="33">
        <f t="shared" si="36"/>
        <v>51200.51</v>
      </c>
      <c r="O240" s="33">
        <f t="shared" si="37"/>
        <v>3858.63</v>
      </c>
      <c r="P240" s="33">
        <f t="shared" si="42"/>
        <v>14418.72</v>
      </c>
      <c r="Q240" s="103">
        <v>0.18149999999999999</v>
      </c>
      <c r="R240" s="103">
        <v>0.17510000000000001</v>
      </c>
      <c r="S240" s="33">
        <f t="shared" si="38"/>
        <v>20119.32</v>
      </c>
      <c r="T240" s="33">
        <f t="shared" si="43"/>
        <v>917.65</v>
      </c>
      <c r="U240" s="33">
        <f t="shared" si="39"/>
        <v>160.68</v>
      </c>
      <c r="V240" s="33">
        <f t="shared" si="40"/>
        <v>1078.33</v>
      </c>
      <c r="W240" s="33">
        <f t="shared" si="41"/>
        <v>76256.790000000008</v>
      </c>
      <c r="X240" s="33">
        <f>IFERROR(VLOOKUP(C240,'Adj to Match Apport'!$C:$F,4,FALSE),0)</f>
        <v>108.29999999998836</v>
      </c>
      <c r="Y240" s="33">
        <f t="shared" si="44"/>
        <v>76365.09</v>
      </c>
      <c r="Z240" s="184">
        <f>VLOOKUP(C240, '2023-24 School Level AAFTE'!$C$4:$C$2454, 1, 0)</f>
        <v>2827</v>
      </c>
    </row>
    <row r="241" spans="1:26" s="18" customFormat="1" x14ac:dyDescent="0.25">
      <c r="A241" s="136" t="s">
        <v>250</v>
      </c>
      <c r="B241" s="166" t="s">
        <v>249</v>
      </c>
      <c r="C241" s="167">
        <v>4566</v>
      </c>
      <c r="D241" s="166" t="s">
        <v>254</v>
      </c>
      <c r="E241" s="146" t="str">
        <f>VLOOKUP($C241,'2023-24 School Level AAFTE'!$C:$N,9,FALSE)</f>
        <v>No</v>
      </c>
      <c r="F241" s="94" t="str">
        <f>IFERROR(VLOOKUP(C241,'2023-24 School Level AAFTE'!$C:$N,11,FALSE),"")</f>
        <v>No</v>
      </c>
      <c r="G241" s="20">
        <f>IFERROR(VLOOKUP(C241,'2023-24 School Level AAFTE'!$C:$N,8,FALSE),0)</f>
        <v>28</v>
      </c>
      <c r="H241" s="99">
        <f>VLOOKUP($A241,'District Data'!$A:$F,3,FALSE)</f>
        <v>1</v>
      </c>
      <c r="I241" s="99">
        <f>VLOOKUP($A241,'District Data'!$A:$F,4,FALSE)</f>
        <v>1</v>
      </c>
      <c r="J241" s="100">
        <f t="shared" si="34"/>
        <v>0</v>
      </c>
      <c r="K241" s="101">
        <f t="shared" si="35"/>
        <v>0</v>
      </c>
      <c r="L241" s="102">
        <f>'District Data'!E$2</f>
        <v>72728</v>
      </c>
      <c r="M241" s="102">
        <f>'District Data'!F$2</f>
        <v>78209</v>
      </c>
      <c r="N241" s="33">
        <f t="shared" si="36"/>
        <v>0</v>
      </c>
      <c r="O241" s="33">
        <f t="shared" si="37"/>
        <v>0</v>
      </c>
      <c r="P241" s="33">
        <f t="shared" si="42"/>
        <v>14418.72</v>
      </c>
      <c r="Q241" s="103">
        <v>0.18149999999999999</v>
      </c>
      <c r="R241" s="103">
        <v>0.17510000000000001</v>
      </c>
      <c r="S241" s="33">
        <f t="shared" si="38"/>
        <v>0</v>
      </c>
      <c r="T241" s="33">
        <f t="shared" si="43"/>
        <v>0</v>
      </c>
      <c r="U241" s="33">
        <f t="shared" si="39"/>
        <v>0</v>
      </c>
      <c r="V241" s="33">
        <f t="shared" si="40"/>
        <v>0</v>
      </c>
      <c r="W241" s="33">
        <f t="shared" si="41"/>
        <v>0</v>
      </c>
      <c r="X241" s="33">
        <f>IFERROR(VLOOKUP(C241,'Adj to Match Apport'!$C:$F,4,FALSE),0)</f>
        <v>0</v>
      </c>
      <c r="Y241" s="33">
        <f t="shared" si="44"/>
        <v>0</v>
      </c>
      <c r="Z241" s="184">
        <f>VLOOKUP(C241, '2023-24 School Level AAFTE'!$C$4:$C$2454, 1, 0)</f>
        <v>4566</v>
      </c>
    </row>
    <row r="242" spans="1:26" s="18" customFormat="1" x14ac:dyDescent="0.25">
      <c r="A242" s="136" t="s">
        <v>250</v>
      </c>
      <c r="B242" s="166" t="s">
        <v>249</v>
      </c>
      <c r="C242" s="167">
        <v>3564</v>
      </c>
      <c r="D242" s="166" t="s">
        <v>252</v>
      </c>
      <c r="E242" s="146" t="str">
        <f>VLOOKUP($C242,'2023-24 School Level AAFTE'!$C:$N,9,FALSE)</f>
        <v>No</v>
      </c>
      <c r="F242" s="94" t="str">
        <f>IFERROR(VLOOKUP(C242,'2023-24 School Level AAFTE'!$C:$N,11,FALSE),"")</f>
        <v>No</v>
      </c>
      <c r="G242" s="20">
        <f>IFERROR(VLOOKUP(C242,'2023-24 School Level AAFTE'!$C:$N,8,FALSE),0)</f>
        <v>397.90000000000003</v>
      </c>
      <c r="H242" s="99">
        <f>VLOOKUP($A242,'District Data'!$A:$F,3,FALSE)</f>
        <v>1</v>
      </c>
      <c r="I242" s="99">
        <f>VLOOKUP($A242,'District Data'!$A:$F,4,FALSE)</f>
        <v>1</v>
      </c>
      <c r="J242" s="100">
        <f t="shared" si="34"/>
        <v>0</v>
      </c>
      <c r="K242" s="101">
        <f t="shared" si="35"/>
        <v>0</v>
      </c>
      <c r="L242" s="102">
        <f>'District Data'!E$2</f>
        <v>72728</v>
      </c>
      <c r="M242" s="102">
        <f>'District Data'!F$2</f>
        <v>78209</v>
      </c>
      <c r="N242" s="33">
        <f t="shared" si="36"/>
        <v>0</v>
      </c>
      <c r="O242" s="33">
        <f t="shared" si="37"/>
        <v>0</v>
      </c>
      <c r="P242" s="33">
        <f t="shared" si="42"/>
        <v>14418.72</v>
      </c>
      <c r="Q242" s="103">
        <v>0.18149999999999999</v>
      </c>
      <c r="R242" s="103">
        <v>0.17510000000000001</v>
      </c>
      <c r="S242" s="33">
        <f t="shared" si="38"/>
        <v>0</v>
      </c>
      <c r="T242" s="33">
        <f t="shared" si="43"/>
        <v>0</v>
      </c>
      <c r="U242" s="33">
        <f t="shared" si="39"/>
        <v>0</v>
      </c>
      <c r="V242" s="33">
        <f t="shared" si="40"/>
        <v>0</v>
      </c>
      <c r="W242" s="33">
        <f t="shared" si="41"/>
        <v>0</v>
      </c>
      <c r="X242" s="33">
        <f>IFERROR(VLOOKUP(C242,'Adj to Match Apport'!$C:$F,4,FALSE),0)</f>
        <v>0</v>
      </c>
      <c r="Y242" s="33">
        <f t="shared" si="44"/>
        <v>0</v>
      </c>
      <c r="Z242" s="184">
        <f>VLOOKUP(C242, '2023-24 School Level AAFTE'!$C$4:$C$2454, 1, 0)</f>
        <v>3564</v>
      </c>
    </row>
    <row r="243" spans="1:26" s="18" customFormat="1" x14ac:dyDescent="0.25">
      <c r="A243" s="136" t="s">
        <v>250</v>
      </c>
      <c r="B243" s="166" t="s">
        <v>249</v>
      </c>
      <c r="C243" s="167">
        <v>5418</v>
      </c>
      <c r="D243" s="166" t="s">
        <v>255</v>
      </c>
      <c r="E243" s="146" t="str">
        <f>VLOOKUP($C243,'2023-24 School Level AAFTE'!$C:$N,9,FALSE)</f>
        <v>No</v>
      </c>
      <c r="F243" s="94" t="str">
        <f>IFERROR(VLOOKUP(C243,'2023-24 School Level AAFTE'!$C:$N,11,FALSE),"")</f>
        <v>No</v>
      </c>
      <c r="G243" s="20">
        <f>IFERROR(VLOOKUP(C243,'2023-24 School Level AAFTE'!$C:$N,8,FALSE),0)</f>
        <v>36.75</v>
      </c>
      <c r="H243" s="99">
        <f>VLOOKUP($A243,'District Data'!$A:$F,3,FALSE)</f>
        <v>1</v>
      </c>
      <c r="I243" s="99">
        <f>VLOOKUP($A243,'District Data'!$A:$F,4,FALSE)</f>
        <v>1</v>
      </c>
      <c r="J243" s="100">
        <f t="shared" si="34"/>
        <v>0</v>
      </c>
      <c r="K243" s="101">
        <f t="shared" si="35"/>
        <v>0</v>
      </c>
      <c r="L243" s="102">
        <f>'District Data'!E$2</f>
        <v>72728</v>
      </c>
      <c r="M243" s="102">
        <f>'District Data'!F$2</f>
        <v>78209</v>
      </c>
      <c r="N243" s="33">
        <f t="shared" si="36"/>
        <v>0</v>
      </c>
      <c r="O243" s="33">
        <f t="shared" si="37"/>
        <v>0</v>
      </c>
      <c r="P243" s="33">
        <f t="shared" si="42"/>
        <v>14418.72</v>
      </c>
      <c r="Q243" s="103">
        <v>0.18149999999999999</v>
      </c>
      <c r="R243" s="103">
        <v>0.17510000000000001</v>
      </c>
      <c r="S243" s="33">
        <f t="shared" si="38"/>
        <v>0</v>
      </c>
      <c r="T243" s="33">
        <f t="shared" si="43"/>
        <v>0</v>
      </c>
      <c r="U243" s="33">
        <f t="shared" si="39"/>
        <v>0</v>
      </c>
      <c r="V243" s="33">
        <f t="shared" si="40"/>
        <v>0</v>
      </c>
      <c r="W243" s="33">
        <f t="shared" si="41"/>
        <v>0</v>
      </c>
      <c r="X243" s="33">
        <f>IFERROR(VLOOKUP(C243,'Adj to Match Apport'!$C:$F,4,FALSE),0)</f>
        <v>0</v>
      </c>
      <c r="Y243" s="33">
        <f t="shared" si="44"/>
        <v>0</v>
      </c>
      <c r="Z243" s="184">
        <f>VLOOKUP(C243, '2023-24 School Level AAFTE'!$C$4:$C$2454, 1, 0)</f>
        <v>5418</v>
      </c>
    </row>
    <row r="244" spans="1:26" s="18" customFormat="1" x14ac:dyDescent="0.25">
      <c r="A244" s="136" t="s">
        <v>250</v>
      </c>
      <c r="B244" s="166" t="s">
        <v>249</v>
      </c>
      <c r="C244" s="167">
        <v>4403</v>
      </c>
      <c r="D244" s="166" t="s">
        <v>253</v>
      </c>
      <c r="E244" s="146" t="str">
        <f>VLOOKUP($C244,'2023-24 School Level AAFTE'!$C:$N,9,FALSE)</f>
        <v>No</v>
      </c>
      <c r="F244" s="94" t="str">
        <f>IFERROR(VLOOKUP(C244,'2023-24 School Level AAFTE'!$C:$N,11,FALSE),"")</f>
        <v>No</v>
      </c>
      <c r="G244" s="20">
        <f>IFERROR(VLOOKUP(C244,'2023-24 School Level AAFTE'!$C:$N,8,FALSE),0)</f>
        <v>268.27999999999997</v>
      </c>
      <c r="H244" s="99">
        <f>VLOOKUP($A244,'District Data'!$A:$F,3,FALSE)</f>
        <v>1</v>
      </c>
      <c r="I244" s="99">
        <f>VLOOKUP($A244,'District Data'!$A:$F,4,FALSE)</f>
        <v>1</v>
      </c>
      <c r="J244" s="100">
        <f t="shared" si="34"/>
        <v>0</v>
      </c>
      <c r="K244" s="101">
        <f t="shared" si="35"/>
        <v>0</v>
      </c>
      <c r="L244" s="102">
        <f>'District Data'!E$2</f>
        <v>72728</v>
      </c>
      <c r="M244" s="102">
        <f>'District Data'!F$2</f>
        <v>78209</v>
      </c>
      <c r="N244" s="33">
        <f t="shared" si="36"/>
        <v>0</v>
      </c>
      <c r="O244" s="33">
        <f t="shared" si="37"/>
        <v>0</v>
      </c>
      <c r="P244" s="33">
        <f t="shared" si="42"/>
        <v>14418.72</v>
      </c>
      <c r="Q244" s="103">
        <v>0.18149999999999999</v>
      </c>
      <c r="R244" s="103">
        <v>0.17510000000000001</v>
      </c>
      <c r="S244" s="33">
        <f t="shared" si="38"/>
        <v>0</v>
      </c>
      <c r="T244" s="33">
        <f t="shared" si="43"/>
        <v>0</v>
      </c>
      <c r="U244" s="33">
        <f t="shared" si="39"/>
        <v>0</v>
      </c>
      <c r="V244" s="33">
        <f t="shared" si="40"/>
        <v>0</v>
      </c>
      <c r="W244" s="33">
        <f t="shared" si="41"/>
        <v>0</v>
      </c>
      <c r="X244" s="33">
        <f>IFERROR(VLOOKUP(C244,'Adj to Match Apport'!$C:$F,4,FALSE),0)</f>
        <v>0</v>
      </c>
      <c r="Y244" s="33">
        <f t="shared" si="44"/>
        <v>0</v>
      </c>
      <c r="Z244" s="184">
        <f>VLOOKUP(C244, '2023-24 School Level AAFTE'!$C$4:$C$2454, 1, 0)</f>
        <v>4403</v>
      </c>
    </row>
    <row r="245" spans="1:26" s="18" customFormat="1" x14ac:dyDescent="0.25">
      <c r="A245" s="136" t="s">
        <v>250</v>
      </c>
      <c r="B245" s="166" t="s">
        <v>249</v>
      </c>
      <c r="C245" s="167">
        <v>5640</v>
      </c>
      <c r="D245" s="166" t="s">
        <v>2874</v>
      </c>
      <c r="E245" s="146" t="str">
        <f>VLOOKUP($C245,'2023-24 School Level AAFTE'!$C:$N,9,FALSE)</f>
        <v>Yes</v>
      </c>
      <c r="F245" s="94" t="str">
        <f>IFERROR(VLOOKUP(C245,'2023-24 School Level AAFTE'!$C:$N,11,FALSE),"")</f>
        <v>Yes</v>
      </c>
      <c r="G245" s="20">
        <f>IFERROR(VLOOKUP(C245,'2023-24 School Level AAFTE'!$C:$N,8,FALSE),0)</f>
        <v>1.1599999999999999</v>
      </c>
      <c r="H245" s="99">
        <f>VLOOKUP($A245,'District Data'!$A:$F,3,FALSE)</f>
        <v>1</v>
      </c>
      <c r="I245" s="99">
        <f>VLOOKUP($A245,'District Data'!$A:$F,4,FALSE)</f>
        <v>1</v>
      </c>
      <c r="J245" s="100">
        <f t="shared" si="34"/>
        <v>1.1599999999999999</v>
      </c>
      <c r="K245" s="101">
        <f t="shared" si="35"/>
        <v>3.0000000000000001E-3</v>
      </c>
      <c r="L245" s="102">
        <f>'District Data'!E$2</f>
        <v>72728</v>
      </c>
      <c r="M245" s="102">
        <f>'District Data'!F$2</f>
        <v>78209</v>
      </c>
      <c r="N245" s="33">
        <f t="shared" si="36"/>
        <v>218.18</v>
      </c>
      <c r="O245" s="33">
        <f t="shared" si="37"/>
        <v>16.45</v>
      </c>
      <c r="P245" s="33">
        <f t="shared" si="42"/>
        <v>14418.72</v>
      </c>
      <c r="Q245" s="103">
        <v>0.18149999999999999</v>
      </c>
      <c r="R245" s="103">
        <v>0.17510000000000001</v>
      </c>
      <c r="S245" s="33">
        <f t="shared" si="38"/>
        <v>85.74</v>
      </c>
      <c r="T245" s="33">
        <f t="shared" si="43"/>
        <v>3.91</v>
      </c>
      <c r="U245" s="33">
        <f t="shared" si="39"/>
        <v>0.68</v>
      </c>
      <c r="V245" s="33">
        <f t="shared" si="40"/>
        <v>4.59</v>
      </c>
      <c r="W245" s="33">
        <f t="shared" si="41"/>
        <v>324.95999999999998</v>
      </c>
      <c r="X245" s="33" t="str">
        <f>IFERROR(VLOOKUP(C245,'Adj to Match Apport'!$C:$F,4,FALSE),0)</f>
        <v/>
      </c>
      <c r="Y245" s="33">
        <f t="shared" si="44"/>
        <v>324.95999999999998</v>
      </c>
      <c r="Z245" s="184">
        <f>VLOOKUP(C245, '2023-24 School Level AAFTE'!$C$4:$C$2454, 1, 0)</f>
        <v>5640</v>
      </c>
    </row>
    <row r="246" spans="1:26" s="18" customFormat="1" x14ac:dyDescent="0.25">
      <c r="A246" s="136" t="s">
        <v>250</v>
      </c>
      <c r="B246" s="166" t="s">
        <v>249</v>
      </c>
      <c r="C246" s="167">
        <v>2760</v>
      </c>
      <c r="D246" s="166" t="s">
        <v>2451</v>
      </c>
      <c r="E246" s="146" t="str">
        <f>VLOOKUP($C246,'2023-24 School Level AAFTE'!$C:$N,9,FALSE)</f>
        <v>No</v>
      </c>
      <c r="F246" s="94" t="str">
        <f>IFERROR(VLOOKUP(C246,'2023-24 School Level AAFTE'!$C:$N,11,FALSE),"")</f>
        <v>No</v>
      </c>
      <c r="G246" s="20">
        <f>IFERROR(VLOOKUP(C246,'2023-24 School Level AAFTE'!$C:$N,8,FALSE),0)</f>
        <v>251.75</v>
      </c>
      <c r="H246" s="99">
        <f>VLOOKUP($A246,'District Data'!$A:$F,3,FALSE)</f>
        <v>1</v>
      </c>
      <c r="I246" s="99">
        <f>VLOOKUP($A246,'District Data'!$A:$F,4,FALSE)</f>
        <v>1</v>
      </c>
      <c r="J246" s="100">
        <f t="shared" si="34"/>
        <v>0</v>
      </c>
      <c r="K246" s="101">
        <f t="shared" si="35"/>
        <v>0</v>
      </c>
      <c r="L246" s="102">
        <f>'District Data'!E$2</f>
        <v>72728</v>
      </c>
      <c r="M246" s="102">
        <f>'District Data'!F$2</f>
        <v>78209</v>
      </c>
      <c r="N246" s="33">
        <f t="shared" si="36"/>
        <v>0</v>
      </c>
      <c r="O246" s="33">
        <f t="shared" si="37"/>
        <v>0</v>
      </c>
      <c r="P246" s="33">
        <f t="shared" si="42"/>
        <v>14418.72</v>
      </c>
      <c r="Q246" s="103">
        <v>0.18149999999999999</v>
      </c>
      <c r="R246" s="103">
        <v>0.17510000000000001</v>
      </c>
      <c r="S246" s="33">
        <f t="shared" si="38"/>
        <v>0</v>
      </c>
      <c r="T246" s="33">
        <f t="shared" si="43"/>
        <v>0</v>
      </c>
      <c r="U246" s="33">
        <f t="shared" si="39"/>
        <v>0</v>
      </c>
      <c r="V246" s="33">
        <f t="shared" si="40"/>
        <v>0</v>
      </c>
      <c r="W246" s="33">
        <f t="shared" si="41"/>
        <v>0</v>
      </c>
      <c r="X246" s="33">
        <f>IFERROR(VLOOKUP(C246,'Adj to Match Apport'!$C:$F,4,FALSE),0)</f>
        <v>0</v>
      </c>
      <c r="Y246" s="33">
        <f t="shared" si="44"/>
        <v>0</v>
      </c>
      <c r="Z246" s="184">
        <f>VLOOKUP(C246, '2023-24 School Level AAFTE'!$C$4:$C$2454, 1, 0)</f>
        <v>2760</v>
      </c>
    </row>
    <row r="247" spans="1:26" s="18" customFormat="1" x14ac:dyDescent="0.25">
      <c r="A247" s="136" t="s">
        <v>257</v>
      </c>
      <c r="B247" s="166" t="s">
        <v>256</v>
      </c>
      <c r="C247" s="167">
        <v>3268</v>
      </c>
      <c r="D247" s="166" t="s">
        <v>260</v>
      </c>
      <c r="E247" s="146" t="str">
        <f>VLOOKUP($C247,'2023-24 School Level AAFTE'!$C:$N,9,FALSE)</f>
        <v>No</v>
      </c>
      <c r="F247" s="94" t="str">
        <f>IFERROR(VLOOKUP(C247,'2023-24 School Level AAFTE'!$C:$N,11,FALSE),"")</f>
        <v>No</v>
      </c>
      <c r="G247" s="20">
        <f>IFERROR(VLOOKUP(C247,'2023-24 School Level AAFTE'!$C:$N,8,FALSE),0)</f>
        <v>521.5</v>
      </c>
      <c r="H247" s="99">
        <f>VLOOKUP($A247,'District Data'!$A:$F,3,FALSE)</f>
        <v>1</v>
      </c>
      <c r="I247" s="99">
        <f>VLOOKUP($A247,'District Data'!$A:$F,4,FALSE)</f>
        <v>1.04</v>
      </c>
      <c r="J247" s="100">
        <f t="shared" si="34"/>
        <v>0</v>
      </c>
      <c r="K247" s="101">
        <f t="shared" si="35"/>
        <v>0</v>
      </c>
      <c r="L247" s="102">
        <f>'District Data'!E$2</f>
        <v>72728</v>
      </c>
      <c r="M247" s="102">
        <f>'District Data'!F$2</f>
        <v>78209</v>
      </c>
      <c r="N247" s="33">
        <f t="shared" si="36"/>
        <v>0</v>
      </c>
      <c r="O247" s="33">
        <f t="shared" si="37"/>
        <v>0</v>
      </c>
      <c r="P247" s="33">
        <f t="shared" si="42"/>
        <v>14418.72</v>
      </c>
      <c r="Q247" s="103">
        <v>0.18149999999999999</v>
      </c>
      <c r="R247" s="103">
        <v>0.17510000000000001</v>
      </c>
      <c r="S247" s="33">
        <f t="shared" si="38"/>
        <v>0</v>
      </c>
      <c r="T247" s="33">
        <f t="shared" si="43"/>
        <v>0</v>
      </c>
      <c r="U247" s="33">
        <f t="shared" si="39"/>
        <v>0</v>
      </c>
      <c r="V247" s="33">
        <f t="shared" si="40"/>
        <v>0</v>
      </c>
      <c r="W247" s="33">
        <f t="shared" si="41"/>
        <v>0</v>
      </c>
      <c r="X247" s="33">
        <f>IFERROR(VLOOKUP(C247,'Adj to Match Apport'!$C:$F,4,FALSE),0)</f>
        <v>0</v>
      </c>
      <c r="Y247" s="33">
        <f t="shared" si="44"/>
        <v>0</v>
      </c>
      <c r="Z247" s="184">
        <f>VLOOKUP(C247, '2023-24 School Level AAFTE'!$C$4:$C$2454, 1, 0)</f>
        <v>3268</v>
      </c>
    </row>
    <row r="248" spans="1:26" s="18" customFormat="1" x14ac:dyDescent="0.25">
      <c r="A248" s="136" t="s">
        <v>257</v>
      </c>
      <c r="B248" s="166" t="s">
        <v>256</v>
      </c>
      <c r="C248" s="167">
        <v>2315</v>
      </c>
      <c r="D248" s="166" t="s">
        <v>258</v>
      </c>
      <c r="E248" s="146" t="str">
        <f>VLOOKUP($C248,'2023-24 School Level AAFTE'!$C:$N,9,FALSE)</f>
        <v>No</v>
      </c>
      <c r="F248" s="94" t="str">
        <f>IFERROR(VLOOKUP(C248,'2023-24 School Level AAFTE'!$C:$N,11,FALSE),"")</f>
        <v>No</v>
      </c>
      <c r="G248" s="20">
        <f>IFERROR(VLOOKUP(C248,'2023-24 School Level AAFTE'!$C:$N,8,FALSE),0)</f>
        <v>494.12</v>
      </c>
      <c r="H248" s="99">
        <f>VLOOKUP($A248,'District Data'!$A:$F,3,FALSE)</f>
        <v>1</v>
      </c>
      <c r="I248" s="99">
        <f>VLOOKUP($A248,'District Data'!$A:$F,4,FALSE)</f>
        <v>1.04</v>
      </c>
      <c r="J248" s="100">
        <f t="shared" si="34"/>
        <v>0</v>
      </c>
      <c r="K248" s="101">
        <f t="shared" si="35"/>
        <v>0</v>
      </c>
      <c r="L248" s="102">
        <f>'District Data'!E$2</f>
        <v>72728</v>
      </c>
      <c r="M248" s="102">
        <f>'District Data'!F$2</f>
        <v>78209</v>
      </c>
      <c r="N248" s="33">
        <f t="shared" si="36"/>
        <v>0</v>
      </c>
      <c r="O248" s="33">
        <f t="shared" si="37"/>
        <v>0</v>
      </c>
      <c r="P248" s="33">
        <f t="shared" si="42"/>
        <v>14418.72</v>
      </c>
      <c r="Q248" s="103">
        <v>0.18149999999999999</v>
      </c>
      <c r="R248" s="103">
        <v>0.17510000000000001</v>
      </c>
      <c r="S248" s="33">
        <f t="shared" si="38"/>
        <v>0</v>
      </c>
      <c r="T248" s="33">
        <f t="shared" si="43"/>
        <v>0</v>
      </c>
      <c r="U248" s="33">
        <f t="shared" si="39"/>
        <v>0</v>
      </c>
      <c r="V248" s="33">
        <f t="shared" si="40"/>
        <v>0</v>
      </c>
      <c r="W248" s="33">
        <f t="shared" si="41"/>
        <v>0</v>
      </c>
      <c r="X248" s="33">
        <f>IFERROR(VLOOKUP(C248,'Adj to Match Apport'!$C:$F,4,FALSE),0)</f>
        <v>0</v>
      </c>
      <c r="Y248" s="33">
        <f t="shared" si="44"/>
        <v>0</v>
      </c>
      <c r="Z248" s="184">
        <f>VLOOKUP(C248, '2023-24 School Level AAFTE'!$C$4:$C$2454, 1, 0)</f>
        <v>2315</v>
      </c>
    </row>
    <row r="249" spans="1:26" s="18" customFormat="1" x14ac:dyDescent="0.25">
      <c r="A249" s="136" t="s">
        <v>257</v>
      </c>
      <c r="B249" s="166" t="s">
        <v>256</v>
      </c>
      <c r="C249" s="167">
        <v>2787</v>
      </c>
      <c r="D249" s="166" t="s">
        <v>259</v>
      </c>
      <c r="E249" s="146" t="str">
        <f>VLOOKUP($C249,'2023-24 School Level AAFTE'!$C:$N,9,FALSE)</f>
        <v>Yes</v>
      </c>
      <c r="F249" s="94" t="str">
        <f>IFERROR(VLOOKUP(C249,'2023-24 School Level AAFTE'!$C:$N,11,FALSE),"")</f>
        <v>Yes</v>
      </c>
      <c r="G249" s="20">
        <f>IFERROR(VLOOKUP(C249,'2023-24 School Level AAFTE'!$C:$N,8,FALSE),0)</f>
        <v>586.29999999999995</v>
      </c>
      <c r="H249" s="99">
        <f>VLOOKUP($A249,'District Data'!$A:$F,3,FALSE)</f>
        <v>1</v>
      </c>
      <c r="I249" s="99">
        <f>VLOOKUP($A249,'District Data'!$A:$F,4,FALSE)</f>
        <v>1.04</v>
      </c>
      <c r="J249" s="100">
        <f t="shared" si="34"/>
        <v>586.29999999999995</v>
      </c>
      <c r="K249" s="101">
        <f t="shared" si="35"/>
        <v>1.72</v>
      </c>
      <c r="L249" s="102">
        <f>'District Data'!E$2</f>
        <v>72728</v>
      </c>
      <c r="M249" s="102">
        <f>'District Data'!F$2</f>
        <v>78209</v>
      </c>
      <c r="N249" s="33">
        <f t="shared" si="36"/>
        <v>125092.16</v>
      </c>
      <c r="O249" s="33">
        <f t="shared" si="37"/>
        <v>14808.1</v>
      </c>
      <c r="P249" s="33">
        <f t="shared" si="42"/>
        <v>14418.72</v>
      </c>
      <c r="Q249" s="103">
        <v>0.18149999999999999</v>
      </c>
      <c r="R249" s="103">
        <v>0.17510000000000001</v>
      </c>
      <c r="S249" s="33">
        <f t="shared" si="38"/>
        <v>50097.32</v>
      </c>
      <c r="T249" s="33">
        <f t="shared" si="43"/>
        <v>2331.67</v>
      </c>
      <c r="U249" s="33">
        <f t="shared" si="39"/>
        <v>408.28</v>
      </c>
      <c r="V249" s="33">
        <f t="shared" si="40"/>
        <v>2739.95</v>
      </c>
      <c r="W249" s="33">
        <f t="shared" si="41"/>
        <v>192737.53000000003</v>
      </c>
      <c r="X249" s="33">
        <f>IFERROR(VLOOKUP(C249,'Adj to Match Apport'!$C:$F,4,FALSE),0)</f>
        <v>9.9999999802093953E-3</v>
      </c>
      <c r="Y249" s="33">
        <f t="shared" si="44"/>
        <v>192737.54</v>
      </c>
      <c r="Z249" s="184">
        <f>VLOOKUP(C249, '2023-24 School Level AAFTE'!$C$4:$C$2454, 1, 0)</f>
        <v>2787</v>
      </c>
    </row>
    <row r="250" spans="1:26" s="18" customFormat="1" x14ac:dyDescent="0.25">
      <c r="A250" s="136" t="s">
        <v>262</v>
      </c>
      <c r="B250" s="166" t="s">
        <v>261</v>
      </c>
      <c r="C250" s="167">
        <v>2762</v>
      </c>
      <c r="D250" s="166" t="s">
        <v>264</v>
      </c>
      <c r="E250" s="146" t="str">
        <f>VLOOKUP($C250,'2023-24 School Level AAFTE'!$C:$N,9,FALSE)</f>
        <v>Yes</v>
      </c>
      <c r="F250" s="94" t="str">
        <f>IFERROR(VLOOKUP(C250,'2023-24 School Level AAFTE'!$C:$N,11,FALSE),"")</f>
        <v>Yes</v>
      </c>
      <c r="G250" s="20">
        <f>IFERROR(VLOOKUP(C250,'2023-24 School Level AAFTE'!$C:$N,8,FALSE),0)</f>
        <v>643.98</v>
      </c>
      <c r="H250" s="99">
        <f>VLOOKUP($A250,'District Data'!$A:$F,3,FALSE)</f>
        <v>1</v>
      </c>
      <c r="I250" s="99">
        <f>VLOOKUP($A250,'District Data'!$A:$F,4,FALSE)</f>
        <v>1</v>
      </c>
      <c r="J250" s="100">
        <f t="shared" si="34"/>
        <v>643.98</v>
      </c>
      <c r="K250" s="101">
        <f t="shared" si="35"/>
        <v>1.889</v>
      </c>
      <c r="L250" s="102">
        <f>'District Data'!E$2</f>
        <v>72728</v>
      </c>
      <c r="M250" s="102">
        <f>'District Data'!F$2</f>
        <v>78209</v>
      </c>
      <c r="N250" s="33">
        <f t="shared" si="36"/>
        <v>137383.19</v>
      </c>
      <c r="O250" s="33">
        <f t="shared" si="37"/>
        <v>10353.61</v>
      </c>
      <c r="P250" s="33">
        <f t="shared" si="42"/>
        <v>14418.72</v>
      </c>
      <c r="Q250" s="103">
        <v>0.18149999999999999</v>
      </c>
      <c r="R250" s="103">
        <v>0.17510000000000001</v>
      </c>
      <c r="S250" s="33">
        <f t="shared" si="38"/>
        <v>53984.93</v>
      </c>
      <c r="T250" s="33">
        <f t="shared" si="43"/>
        <v>2462.2800000000002</v>
      </c>
      <c r="U250" s="33">
        <f t="shared" si="39"/>
        <v>431.15</v>
      </c>
      <c r="V250" s="33">
        <f t="shared" si="40"/>
        <v>2893.4300000000003</v>
      </c>
      <c r="W250" s="33">
        <f t="shared" si="41"/>
        <v>204615.15999999997</v>
      </c>
      <c r="X250" s="33">
        <f>IFERROR(VLOOKUP(C250,'Adj to Match Apport'!$C:$F,4,FALSE),0)</f>
        <v>-1.0000000009313226E-2</v>
      </c>
      <c r="Y250" s="33">
        <f t="shared" si="44"/>
        <v>204615.14999999997</v>
      </c>
      <c r="Z250" s="184">
        <f>VLOOKUP(C250, '2023-24 School Level AAFTE'!$C$4:$C$2454, 1, 0)</f>
        <v>2762</v>
      </c>
    </row>
    <row r="251" spans="1:26" s="18" customFormat="1" x14ac:dyDescent="0.25">
      <c r="A251" s="136" t="s">
        <v>262</v>
      </c>
      <c r="B251" s="166" t="s">
        <v>261</v>
      </c>
      <c r="C251" s="167">
        <v>2281</v>
      </c>
      <c r="D251" s="166" t="s">
        <v>263</v>
      </c>
      <c r="E251" s="146" t="str">
        <f>VLOOKUP($C251,'2023-24 School Level AAFTE'!$C:$N,9,FALSE)</f>
        <v>No</v>
      </c>
      <c r="F251" s="94" t="str">
        <f>IFERROR(VLOOKUP(C251,'2023-24 School Level AAFTE'!$C:$N,11,FALSE),"")</f>
        <v>No</v>
      </c>
      <c r="G251" s="20">
        <f>IFERROR(VLOOKUP(C251,'2023-24 School Level AAFTE'!$C:$N,8,FALSE),0)</f>
        <v>423.18000000000006</v>
      </c>
      <c r="H251" s="99">
        <f>VLOOKUP($A251,'District Data'!$A:$F,3,FALSE)</f>
        <v>1</v>
      </c>
      <c r="I251" s="99">
        <f>VLOOKUP($A251,'District Data'!$A:$F,4,FALSE)</f>
        <v>1</v>
      </c>
      <c r="J251" s="100">
        <f t="shared" si="34"/>
        <v>0</v>
      </c>
      <c r="K251" s="101">
        <f t="shared" si="35"/>
        <v>0</v>
      </c>
      <c r="L251" s="102">
        <f>'District Data'!E$2</f>
        <v>72728</v>
      </c>
      <c r="M251" s="102">
        <f>'District Data'!F$2</f>
        <v>78209</v>
      </c>
      <c r="N251" s="33">
        <f t="shared" si="36"/>
        <v>0</v>
      </c>
      <c r="O251" s="33">
        <f t="shared" si="37"/>
        <v>0</v>
      </c>
      <c r="P251" s="33">
        <f t="shared" si="42"/>
        <v>14418.72</v>
      </c>
      <c r="Q251" s="103">
        <v>0.18149999999999999</v>
      </c>
      <c r="R251" s="103">
        <v>0.17510000000000001</v>
      </c>
      <c r="S251" s="33">
        <f t="shared" si="38"/>
        <v>0</v>
      </c>
      <c r="T251" s="33">
        <f t="shared" si="43"/>
        <v>0</v>
      </c>
      <c r="U251" s="33">
        <f t="shared" si="39"/>
        <v>0</v>
      </c>
      <c r="V251" s="33">
        <f t="shared" si="40"/>
        <v>0</v>
      </c>
      <c r="W251" s="33">
        <f t="shared" si="41"/>
        <v>0</v>
      </c>
      <c r="X251" s="33">
        <f>IFERROR(VLOOKUP(C251,'Adj to Match Apport'!$C:$F,4,FALSE),0)</f>
        <v>0</v>
      </c>
      <c r="Y251" s="33">
        <f t="shared" si="44"/>
        <v>0</v>
      </c>
      <c r="Z251" s="184">
        <f>VLOOKUP(C251, '2023-24 School Level AAFTE'!$C$4:$C$2454, 1, 0)</f>
        <v>2281</v>
      </c>
    </row>
    <row r="252" spans="1:26" s="18" customFormat="1" x14ac:dyDescent="0.25">
      <c r="A252" s="136" t="s">
        <v>262</v>
      </c>
      <c r="B252" s="166" t="s">
        <v>261</v>
      </c>
      <c r="C252" s="167">
        <v>3969</v>
      </c>
      <c r="D252" s="166" t="s">
        <v>265</v>
      </c>
      <c r="E252" s="146" t="str">
        <f>VLOOKUP($C252,'2023-24 School Level AAFTE'!$C:$N,9,FALSE)</f>
        <v>Yes</v>
      </c>
      <c r="F252" s="94" t="str">
        <f>IFERROR(VLOOKUP(C252,'2023-24 School Level AAFTE'!$C:$N,11,FALSE),"")</f>
        <v>Yes</v>
      </c>
      <c r="G252" s="20">
        <f>IFERROR(VLOOKUP(C252,'2023-24 School Level AAFTE'!$C:$N,8,FALSE),0)</f>
        <v>321.47000000000003</v>
      </c>
      <c r="H252" s="99">
        <f>VLOOKUP($A252,'District Data'!$A:$F,3,FALSE)</f>
        <v>1</v>
      </c>
      <c r="I252" s="99">
        <f>VLOOKUP($A252,'District Data'!$A:$F,4,FALSE)</f>
        <v>1</v>
      </c>
      <c r="J252" s="100">
        <f t="shared" si="34"/>
        <v>321.47000000000003</v>
      </c>
      <c r="K252" s="101">
        <f t="shared" si="35"/>
        <v>0.94299999999999995</v>
      </c>
      <c r="L252" s="102">
        <f>'District Data'!E$2</f>
        <v>72728</v>
      </c>
      <c r="M252" s="102">
        <f>'District Data'!F$2</f>
        <v>78209</v>
      </c>
      <c r="N252" s="33">
        <f t="shared" si="36"/>
        <v>68582.5</v>
      </c>
      <c r="O252" s="33">
        <f t="shared" si="37"/>
        <v>5168.59</v>
      </c>
      <c r="P252" s="33">
        <f t="shared" si="42"/>
        <v>14418.72</v>
      </c>
      <c r="Q252" s="103">
        <v>0.18149999999999999</v>
      </c>
      <c r="R252" s="103">
        <v>0.17510000000000001</v>
      </c>
      <c r="S252" s="33">
        <f t="shared" si="38"/>
        <v>26949.599999999999</v>
      </c>
      <c r="T252" s="33">
        <f t="shared" si="43"/>
        <v>1229.18</v>
      </c>
      <c r="U252" s="33">
        <f t="shared" si="39"/>
        <v>215.23</v>
      </c>
      <c r="V252" s="33">
        <f t="shared" si="40"/>
        <v>1444.41</v>
      </c>
      <c r="W252" s="33">
        <f t="shared" si="41"/>
        <v>102145.1</v>
      </c>
      <c r="X252" s="33" t="str">
        <f>IFERROR(VLOOKUP(C252,'Adj to Match Apport'!$C:$F,4,FALSE),0)</f>
        <v/>
      </c>
      <c r="Y252" s="33">
        <f t="shared" si="44"/>
        <v>102145.1</v>
      </c>
      <c r="Z252" s="184">
        <f>VLOOKUP(C252, '2023-24 School Level AAFTE'!$C$4:$C$2454, 1, 0)</f>
        <v>3969</v>
      </c>
    </row>
    <row r="253" spans="1:26" s="18" customFormat="1" x14ac:dyDescent="0.25">
      <c r="A253" s="136" t="s">
        <v>262</v>
      </c>
      <c r="B253" s="166" t="s">
        <v>261</v>
      </c>
      <c r="C253" s="167">
        <v>5666</v>
      </c>
      <c r="D253" s="166" t="s">
        <v>3264</v>
      </c>
      <c r="E253" s="146" t="str">
        <f>VLOOKUP($C253,'2023-24 School Level AAFTE'!$C:$N,9,FALSE)</f>
        <v>Yes</v>
      </c>
      <c r="F253" s="94" t="str">
        <f>IFERROR(VLOOKUP(C253,'2023-24 School Level AAFTE'!$C:$N,11,FALSE),"")</f>
        <v>Yes</v>
      </c>
      <c r="G253" s="20">
        <f>IFERROR(VLOOKUP(C253,'2023-24 School Level AAFTE'!$C:$N,8,FALSE),0)</f>
        <v>7.74</v>
      </c>
      <c r="H253" s="99">
        <f>VLOOKUP($A253,'District Data'!$A:$F,3,FALSE)</f>
        <v>1</v>
      </c>
      <c r="I253" s="99">
        <f>VLOOKUP($A253,'District Data'!$A:$F,4,FALSE)</f>
        <v>1</v>
      </c>
      <c r="J253" s="100">
        <f t="shared" si="34"/>
        <v>7.74</v>
      </c>
      <c r="K253" s="101">
        <f t="shared" si="35"/>
        <v>2.3E-2</v>
      </c>
      <c r="L253" s="102">
        <f>'District Data'!E$2</f>
        <v>72728</v>
      </c>
      <c r="M253" s="102">
        <f>'District Data'!F$2</f>
        <v>78209</v>
      </c>
      <c r="N253" s="33">
        <f t="shared" si="36"/>
        <v>1672.74</v>
      </c>
      <c r="O253" s="33">
        <f t="shared" si="37"/>
        <v>126.07</v>
      </c>
      <c r="P253" s="33">
        <f t="shared" si="42"/>
        <v>14418.72</v>
      </c>
      <c r="Q253" s="103">
        <v>0.18149999999999999</v>
      </c>
      <c r="R253" s="103">
        <v>0.17510000000000001</v>
      </c>
      <c r="S253" s="33">
        <f t="shared" si="38"/>
        <v>657.31</v>
      </c>
      <c r="T253" s="33">
        <f t="shared" si="43"/>
        <v>29.98</v>
      </c>
      <c r="U253" s="33">
        <f t="shared" si="39"/>
        <v>5.25</v>
      </c>
      <c r="V253" s="33">
        <f t="shared" si="40"/>
        <v>35.230000000000004</v>
      </c>
      <c r="W253" s="33">
        <f t="shared" si="41"/>
        <v>2491.3500000000004</v>
      </c>
      <c r="X253" s="33" t="str">
        <f>IFERROR(VLOOKUP(C253,'Adj to Match Apport'!$C:$F,4,FALSE),0)</f>
        <v/>
      </c>
      <c r="Y253" s="33">
        <f t="shared" si="44"/>
        <v>2491.3500000000004</v>
      </c>
      <c r="Z253" s="184">
        <f>VLOOKUP(C253, '2023-24 School Level AAFTE'!$C$4:$C$2454, 1, 0)</f>
        <v>5666</v>
      </c>
    </row>
    <row r="254" spans="1:26" s="18" customFormat="1" x14ac:dyDescent="0.25">
      <c r="A254" s="136" t="s">
        <v>2783</v>
      </c>
      <c r="B254" s="166" t="s">
        <v>2786</v>
      </c>
      <c r="C254" s="167">
        <v>5607</v>
      </c>
      <c r="D254" s="166" t="s">
        <v>2786</v>
      </c>
      <c r="E254" s="146" t="str">
        <f>VLOOKUP($C254,'2023-24 School Level AAFTE'!$C:$N,9,FALSE)</f>
        <v>Yes</v>
      </c>
      <c r="F254" s="94" t="str">
        <f>IFERROR(VLOOKUP(C254,'2023-24 School Level AAFTE'!$C:$N,11,FALSE),"")</f>
        <v>Yes</v>
      </c>
      <c r="G254" s="20">
        <f>IFERROR(VLOOKUP(C254,'2023-24 School Level AAFTE'!$C:$N,8,FALSE),0)</f>
        <v>481.02</v>
      </c>
      <c r="H254" s="99">
        <f>VLOOKUP($A254,'District Data'!$A:$F,3,FALSE)</f>
        <v>1.18</v>
      </c>
      <c r="I254" s="99">
        <f>VLOOKUP($A254,'District Data'!$A:$F,4,FALSE)</f>
        <v>1.18</v>
      </c>
      <c r="J254" s="100">
        <f t="shared" si="34"/>
        <v>481.02</v>
      </c>
      <c r="K254" s="101">
        <f t="shared" si="35"/>
        <v>1.411</v>
      </c>
      <c r="L254" s="102">
        <f>'District Data'!E$2</f>
        <v>72728</v>
      </c>
      <c r="M254" s="102">
        <f>'District Data'!F$2</f>
        <v>78209</v>
      </c>
      <c r="N254" s="33">
        <f t="shared" si="36"/>
        <v>121090.67</v>
      </c>
      <c r="O254" s="33">
        <f t="shared" si="37"/>
        <v>9125.75</v>
      </c>
      <c r="P254" s="33">
        <f t="shared" si="42"/>
        <v>14418.72</v>
      </c>
      <c r="Q254" s="103">
        <v>0.18149999999999999</v>
      </c>
      <c r="R254" s="103">
        <v>0.17510000000000001</v>
      </c>
      <c r="S254" s="33">
        <f t="shared" si="38"/>
        <v>43920.69</v>
      </c>
      <c r="T254" s="33">
        <f t="shared" si="43"/>
        <v>2170.27</v>
      </c>
      <c r="U254" s="33">
        <f t="shared" si="39"/>
        <v>380.01</v>
      </c>
      <c r="V254" s="33">
        <f t="shared" si="40"/>
        <v>2550.2799999999997</v>
      </c>
      <c r="W254" s="33">
        <f t="shared" si="41"/>
        <v>176687.38999999998</v>
      </c>
      <c r="X254" s="33">
        <f>IFERROR(VLOOKUP(C254,'Adj to Match Apport'!$C:$F,4,FALSE),0)</f>
        <v>0</v>
      </c>
      <c r="Y254" s="33">
        <f t="shared" si="44"/>
        <v>176687.38999999998</v>
      </c>
      <c r="Z254" s="184">
        <f>VLOOKUP(C254, '2023-24 School Level AAFTE'!$C$4:$C$2454, 1, 0)</f>
        <v>5607</v>
      </c>
    </row>
    <row r="255" spans="1:26" s="18" customFormat="1" x14ac:dyDescent="0.25">
      <c r="A255" s="136" t="s">
        <v>267</v>
      </c>
      <c r="B255" s="166" t="s">
        <v>266</v>
      </c>
      <c r="C255" s="167">
        <v>2251</v>
      </c>
      <c r="D255" s="166" t="s">
        <v>268</v>
      </c>
      <c r="E255" s="146" t="str">
        <f>VLOOKUP($C255,'2023-24 School Level AAFTE'!$C:$N,9,FALSE)</f>
        <v>No</v>
      </c>
      <c r="F255" s="94" t="str">
        <f>IFERROR(VLOOKUP(C255,'2023-24 School Level AAFTE'!$C:$N,11,FALSE),"")</f>
        <v>No</v>
      </c>
      <c r="G255" s="20">
        <f>IFERROR(VLOOKUP(C255,'2023-24 School Level AAFTE'!$C:$N,8,FALSE),0)</f>
        <v>90.3</v>
      </c>
      <c r="H255" s="99">
        <f>VLOOKUP($A255,'District Data'!$A:$F,3,FALSE)</f>
        <v>1.01</v>
      </c>
      <c r="I255" s="99">
        <f>VLOOKUP($A255,'District Data'!$A:$F,4,FALSE)</f>
        <v>1.01</v>
      </c>
      <c r="J255" s="100">
        <f t="shared" si="34"/>
        <v>0</v>
      </c>
      <c r="K255" s="101">
        <f t="shared" si="35"/>
        <v>0</v>
      </c>
      <c r="L255" s="102">
        <f>'District Data'!E$2</f>
        <v>72728</v>
      </c>
      <c r="M255" s="102">
        <f>'District Data'!F$2</f>
        <v>78209</v>
      </c>
      <c r="N255" s="33">
        <f t="shared" si="36"/>
        <v>0</v>
      </c>
      <c r="O255" s="33">
        <f t="shared" si="37"/>
        <v>0</v>
      </c>
      <c r="P255" s="33">
        <f t="shared" si="42"/>
        <v>14418.72</v>
      </c>
      <c r="Q255" s="103">
        <v>0.18149999999999999</v>
      </c>
      <c r="R255" s="103">
        <v>0.17510000000000001</v>
      </c>
      <c r="S255" s="33">
        <f t="shared" si="38"/>
        <v>0</v>
      </c>
      <c r="T255" s="33">
        <f t="shared" si="43"/>
        <v>0</v>
      </c>
      <c r="U255" s="33">
        <f t="shared" si="39"/>
        <v>0</v>
      </c>
      <c r="V255" s="33">
        <f t="shared" si="40"/>
        <v>0</v>
      </c>
      <c r="W255" s="33">
        <f t="shared" si="41"/>
        <v>0</v>
      </c>
      <c r="X255" s="33">
        <f>IFERROR(VLOOKUP(C255,'Adj to Match Apport'!$C:$F,4,FALSE),0)</f>
        <v>0</v>
      </c>
      <c r="Y255" s="33">
        <f t="shared" si="44"/>
        <v>0</v>
      </c>
      <c r="Z255" s="184">
        <f>VLOOKUP(C255, '2023-24 School Level AAFTE'!$C$4:$C$2454, 1, 0)</f>
        <v>2251</v>
      </c>
    </row>
    <row r="256" spans="1:26" s="18" customFormat="1" x14ac:dyDescent="0.25">
      <c r="A256" s="136" t="s">
        <v>270</v>
      </c>
      <c r="B256" s="166" t="s">
        <v>269</v>
      </c>
      <c r="C256" s="167">
        <v>5472</v>
      </c>
      <c r="D256" s="166" t="s">
        <v>2452</v>
      </c>
      <c r="E256" s="146" t="str">
        <f>VLOOKUP($C256,'2023-24 School Level AAFTE'!$C:$N,9,FALSE)</f>
        <v>No</v>
      </c>
      <c r="F256" s="94" t="str">
        <f>IFERROR(VLOOKUP(C256,'2023-24 School Level AAFTE'!$C:$N,11,FALSE),"")</f>
        <v>No</v>
      </c>
      <c r="G256" s="20">
        <f>IFERROR(VLOOKUP(C256,'2023-24 School Level AAFTE'!$C:$N,8,FALSE),0)</f>
        <v>537.93000000000006</v>
      </c>
      <c r="H256" s="99">
        <f>VLOOKUP($A256,'District Data'!$A:$F,3,FALSE)</f>
        <v>1.18</v>
      </c>
      <c r="I256" s="99">
        <f>VLOOKUP($A256,'District Data'!$A:$F,4,FALSE)</f>
        <v>1.22</v>
      </c>
      <c r="J256" s="100">
        <f t="shared" si="34"/>
        <v>0</v>
      </c>
      <c r="K256" s="101">
        <f t="shared" si="35"/>
        <v>0</v>
      </c>
      <c r="L256" s="102">
        <f>'District Data'!E$2</f>
        <v>72728</v>
      </c>
      <c r="M256" s="102">
        <f>'District Data'!F$2</f>
        <v>78209</v>
      </c>
      <c r="N256" s="33">
        <f t="shared" si="36"/>
        <v>0</v>
      </c>
      <c r="O256" s="33">
        <f t="shared" si="37"/>
        <v>0</v>
      </c>
      <c r="P256" s="33">
        <f t="shared" si="42"/>
        <v>14418.72</v>
      </c>
      <c r="Q256" s="103">
        <v>0.18149999999999999</v>
      </c>
      <c r="R256" s="103">
        <v>0.17510000000000001</v>
      </c>
      <c r="S256" s="33">
        <f t="shared" si="38"/>
        <v>0</v>
      </c>
      <c r="T256" s="33">
        <f t="shared" si="43"/>
        <v>0</v>
      </c>
      <c r="U256" s="33">
        <f t="shared" si="39"/>
        <v>0</v>
      </c>
      <c r="V256" s="33">
        <f t="shared" si="40"/>
        <v>0</v>
      </c>
      <c r="W256" s="33">
        <f t="shared" si="41"/>
        <v>0</v>
      </c>
      <c r="X256" s="33">
        <f>IFERROR(VLOOKUP(C256,'Adj to Match Apport'!$C:$F,4,FALSE),0)</f>
        <v>0</v>
      </c>
      <c r="Y256" s="33">
        <f t="shared" si="44"/>
        <v>0</v>
      </c>
      <c r="Z256" s="184">
        <f>VLOOKUP(C256, '2023-24 School Level AAFTE'!$C$4:$C$2454, 1, 0)</f>
        <v>5472</v>
      </c>
    </row>
    <row r="257" spans="1:26" s="18" customFormat="1" x14ac:dyDescent="0.25">
      <c r="A257" s="136" t="s">
        <v>270</v>
      </c>
      <c r="B257" s="166" t="s">
        <v>269</v>
      </c>
      <c r="C257" s="167">
        <v>2994</v>
      </c>
      <c r="D257" s="166" t="s">
        <v>271</v>
      </c>
      <c r="E257" s="146" t="str">
        <f>VLOOKUP($C257,'2023-24 School Level AAFTE'!$C:$N,9,FALSE)</f>
        <v>No</v>
      </c>
      <c r="F257" s="94" t="str">
        <f>IFERROR(VLOOKUP(C257,'2023-24 School Level AAFTE'!$C:$N,11,FALSE),"")</f>
        <v>No</v>
      </c>
      <c r="G257" s="20">
        <f>IFERROR(VLOOKUP(C257,'2023-24 School Level AAFTE'!$C:$N,8,FALSE),0)</f>
        <v>429.9</v>
      </c>
      <c r="H257" s="99">
        <f>VLOOKUP($A257,'District Data'!$A:$F,3,FALSE)</f>
        <v>1.18</v>
      </c>
      <c r="I257" s="99">
        <f>VLOOKUP($A257,'District Data'!$A:$F,4,FALSE)</f>
        <v>1.22</v>
      </c>
      <c r="J257" s="100">
        <f t="shared" si="34"/>
        <v>0</v>
      </c>
      <c r="K257" s="101">
        <f t="shared" si="35"/>
        <v>0</v>
      </c>
      <c r="L257" s="102">
        <f>'District Data'!E$2</f>
        <v>72728</v>
      </c>
      <c r="M257" s="102">
        <f>'District Data'!F$2</f>
        <v>78209</v>
      </c>
      <c r="N257" s="33">
        <f t="shared" si="36"/>
        <v>0</v>
      </c>
      <c r="O257" s="33">
        <f t="shared" si="37"/>
        <v>0</v>
      </c>
      <c r="P257" s="33">
        <f t="shared" si="42"/>
        <v>14418.72</v>
      </c>
      <c r="Q257" s="103">
        <v>0.18149999999999999</v>
      </c>
      <c r="R257" s="103">
        <v>0.17510000000000001</v>
      </c>
      <c r="S257" s="33">
        <f t="shared" si="38"/>
        <v>0</v>
      </c>
      <c r="T257" s="33">
        <f t="shared" si="43"/>
        <v>0</v>
      </c>
      <c r="U257" s="33">
        <f t="shared" si="39"/>
        <v>0</v>
      </c>
      <c r="V257" s="33">
        <f t="shared" si="40"/>
        <v>0</v>
      </c>
      <c r="W257" s="33">
        <f t="shared" si="41"/>
        <v>0</v>
      </c>
      <c r="X257" s="33">
        <f>IFERROR(VLOOKUP(C257,'Adj to Match Apport'!$C:$F,4,FALSE),0)</f>
        <v>0</v>
      </c>
      <c r="Y257" s="33">
        <f t="shared" si="44"/>
        <v>0</v>
      </c>
      <c r="Z257" s="184">
        <f>VLOOKUP(C257, '2023-24 School Level AAFTE'!$C$4:$C$2454, 1, 0)</f>
        <v>2994</v>
      </c>
    </row>
    <row r="258" spans="1:26" s="18" customFormat="1" x14ac:dyDescent="0.25">
      <c r="A258" s="136" t="s">
        <v>270</v>
      </c>
      <c r="B258" s="166" t="s">
        <v>269</v>
      </c>
      <c r="C258" s="167">
        <v>2615</v>
      </c>
      <c r="D258" s="166" t="s">
        <v>2453</v>
      </c>
      <c r="E258" s="146" t="str">
        <f>VLOOKUP($C258,'2023-24 School Level AAFTE'!$C:$N,9,FALSE)</f>
        <v>No</v>
      </c>
      <c r="F258" s="94" t="str">
        <f>IFERROR(VLOOKUP(C258,'2023-24 School Level AAFTE'!$C:$N,11,FALSE),"")</f>
        <v>No</v>
      </c>
      <c r="G258" s="20">
        <f>IFERROR(VLOOKUP(C258,'2023-24 School Level AAFTE'!$C:$N,8,FALSE),0)</f>
        <v>1560.1399999999999</v>
      </c>
      <c r="H258" s="99">
        <f>VLOOKUP($A258,'District Data'!$A:$F,3,FALSE)</f>
        <v>1.18</v>
      </c>
      <c r="I258" s="99">
        <f>VLOOKUP($A258,'District Data'!$A:$F,4,FALSE)</f>
        <v>1.22</v>
      </c>
      <c r="J258" s="100">
        <f t="shared" si="34"/>
        <v>0</v>
      </c>
      <c r="K258" s="101">
        <f t="shared" si="35"/>
        <v>0</v>
      </c>
      <c r="L258" s="102">
        <f>'District Data'!E$2</f>
        <v>72728</v>
      </c>
      <c r="M258" s="102">
        <f>'District Data'!F$2</f>
        <v>78209</v>
      </c>
      <c r="N258" s="33">
        <f t="shared" si="36"/>
        <v>0</v>
      </c>
      <c r="O258" s="33">
        <f t="shared" si="37"/>
        <v>0</v>
      </c>
      <c r="P258" s="33">
        <f t="shared" si="42"/>
        <v>14418.72</v>
      </c>
      <c r="Q258" s="103">
        <v>0.18149999999999999</v>
      </c>
      <c r="R258" s="103">
        <v>0.17510000000000001</v>
      </c>
      <c r="S258" s="33">
        <f t="shared" si="38"/>
        <v>0</v>
      </c>
      <c r="T258" s="33">
        <f t="shared" si="43"/>
        <v>0</v>
      </c>
      <c r="U258" s="33">
        <f t="shared" si="39"/>
        <v>0</v>
      </c>
      <c r="V258" s="33">
        <f t="shared" si="40"/>
        <v>0</v>
      </c>
      <c r="W258" s="33">
        <f t="shared" si="41"/>
        <v>0</v>
      </c>
      <c r="X258" s="33">
        <f>IFERROR(VLOOKUP(C258,'Adj to Match Apport'!$C:$F,4,FALSE),0)</f>
        <v>0</v>
      </c>
      <c r="Y258" s="33">
        <f t="shared" si="44"/>
        <v>0</v>
      </c>
      <c r="Z258" s="184">
        <f>VLOOKUP(C258, '2023-24 School Level AAFTE'!$C$4:$C$2454, 1, 0)</f>
        <v>2615</v>
      </c>
    </row>
    <row r="259" spans="1:26" s="18" customFormat="1" x14ac:dyDescent="0.25">
      <c r="A259" s="136" t="s">
        <v>270</v>
      </c>
      <c r="B259" s="166" t="s">
        <v>269</v>
      </c>
      <c r="C259" s="167">
        <v>3237</v>
      </c>
      <c r="D259" s="166" t="s">
        <v>2454</v>
      </c>
      <c r="E259" s="146" t="str">
        <f>VLOOKUP($C259,'2023-24 School Level AAFTE'!$C:$N,9,FALSE)</f>
        <v>No</v>
      </c>
      <c r="F259" s="94" t="str">
        <f>IFERROR(VLOOKUP(C259,'2023-24 School Level AAFTE'!$C:$N,11,FALSE),"")</f>
        <v>No</v>
      </c>
      <c r="G259" s="20">
        <f>IFERROR(VLOOKUP(C259,'2023-24 School Level AAFTE'!$C:$N,8,FALSE),0)</f>
        <v>590.5</v>
      </c>
      <c r="H259" s="99">
        <f>VLOOKUP($A259,'District Data'!$A:$F,3,FALSE)</f>
        <v>1.18</v>
      </c>
      <c r="I259" s="99">
        <f>VLOOKUP($A259,'District Data'!$A:$F,4,FALSE)</f>
        <v>1.22</v>
      </c>
      <c r="J259" s="100">
        <f t="shared" ref="J259:J322" si="45">IF(AND(F259="yes",E259= "yes"), G259,0)</f>
        <v>0</v>
      </c>
      <c r="K259" s="101">
        <f t="shared" ref="K259:K322" si="46">ROUND(((J259*1.1*36)/15)/900,3)</f>
        <v>0</v>
      </c>
      <c r="L259" s="102">
        <f>'District Data'!E$2</f>
        <v>72728</v>
      </c>
      <c r="M259" s="102">
        <f>'District Data'!F$2</f>
        <v>78209</v>
      </c>
      <c r="N259" s="33">
        <f t="shared" ref="N259:N322" si="47">ROUND(H259*L259*$K259,2)</f>
        <v>0</v>
      </c>
      <c r="O259" s="33">
        <f t="shared" ref="O259:O322" si="48">ROUND(I259*M259*$K259-N259,2)</f>
        <v>0</v>
      </c>
      <c r="P259" s="33">
        <f t="shared" si="42"/>
        <v>14418.72</v>
      </c>
      <c r="Q259" s="103">
        <v>0.18149999999999999</v>
      </c>
      <c r="R259" s="103">
        <v>0.17510000000000001</v>
      </c>
      <c r="S259" s="33">
        <f t="shared" ref="S259:S322" si="49">ROUND(N259*Q259+O259*R259+K259*P259,2)</f>
        <v>0</v>
      </c>
      <c r="T259" s="33">
        <f t="shared" si="43"/>
        <v>0</v>
      </c>
      <c r="U259" s="33">
        <f t="shared" ref="U259:U322" si="50">ROUND(T259*R259,2)</f>
        <v>0</v>
      </c>
      <c r="V259" s="33">
        <f t="shared" ref="V259:V322" si="51">SUM(T259:U259)</f>
        <v>0</v>
      </c>
      <c r="W259" s="33">
        <f t="shared" ref="W259:W322" si="52">SUM(S259,N259:O259,V259)</f>
        <v>0</v>
      </c>
      <c r="X259" s="33">
        <f>IFERROR(VLOOKUP(C259,'Adj to Match Apport'!$C:$F,4,FALSE),0)</f>
        <v>0</v>
      </c>
      <c r="Y259" s="33">
        <f t="shared" si="44"/>
        <v>0</v>
      </c>
      <c r="Z259" s="184">
        <f>VLOOKUP(C259, '2023-24 School Level AAFTE'!$C$4:$C$2454, 1, 0)</f>
        <v>3237</v>
      </c>
    </row>
    <row r="260" spans="1:26" s="18" customFormat="1" x14ac:dyDescent="0.25">
      <c r="A260" s="136" t="s">
        <v>270</v>
      </c>
      <c r="B260" s="166" t="s">
        <v>269</v>
      </c>
      <c r="C260" s="167">
        <v>4016</v>
      </c>
      <c r="D260" s="166" t="s">
        <v>274</v>
      </c>
      <c r="E260" s="146" t="str">
        <f>VLOOKUP($C260,'2023-24 School Level AAFTE'!$C:$N,9,FALSE)</f>
        <v>Yes</v>
      </c>
      <c r="F260" s="94" t="str">
        <f>IFERROR(VLOOKUP(C260,'2023-24 School Level AAFTE'!$C:$N,11,FALSE),"")</f>
        <v>Yes</v>
      </c>
      <c r="G260" s="20">
        <f>IFERROR(VLOOKUP(C260,'2023-24 School Level AAFTE'!$C:$N,8,FALSE),0)</f>
        <v>440.9</v>
      </c>
      <c r="H260" s="99">
        <f>VLOOKUP($A260,'District Data'!$A:$F,3,FALSE)</f>
        <v>1.18</v>
      </c>
      <c r="I260" s="99">
        <f>VLOOKUP($A260,'District Data'!$A:$F,4,FALSE)</f>
        <v>1.22</v>
      </c>
      <c r="J260" s="100">
        <f t="shared" si="45"/>
        <v>440.9</v>
      </c>
      <c r="K260" s="101">
        <f t="shared" si="46"/>
        <v>1.2929999999999999</v>
      </c>
      <c r="L260" s="102">
        <f>'District Data'!E$2</f>
        <v>72728</v>
      </c>
      <c r="M260" s="102">
        <f>'District Data'!F$2</f>
        <v>78209</v>
      </c>
      <c r="N260" s="33">
        <f t="shared" si="47"/>
        <v>110964.02</v>
      </c>
      <c r="O260" s="33">
        <f t="shared" si="48"/>
        <v>12407.55</v>
      </c>
      <c r="P260" s="33">
        <f t="shared" ref="P260:P323" si="53">ROUND(1178*12*1.02,2)</f>
        <v>14418.72</v>
      </c>
      <c r="Q260" s="103">
        <v>0.18149999999999999</v>
      </c>
      <c r="R260" s="103">
        <v>0.17510000000000001</v>
      </c>
      <c r="S260" s="33">
        <f t="shared" si="49"/>
        <v>40955.94</v>
      </c>
      <c r="T260" s="33">
        <f t="shared" ref="T260:T323" si="54">ROUND(($M260*$I260*$K260/180*3),2)</f>
        <v>2056.19</v>
      </c>
      <c r="U260" s="33">
        <f t="shared" si="50"/>
        <v>360.04</v>
      </c>
      <c r="V260" s="33">
        <f t="shared" si="51"/>
        <v>2416.23</v>
      </c>
      <c r="W260" s="33">
        <f t="shared" si="52"/>
        <v>166743.74000000002</v>
      </c>
      <c r="X260" s="33" t="str">
        <f>IFERROR(VLOOKUP(C260,'Adj to Match Apport'!$C:$F,4,FALSE),0)</f>
        <v/>
      </c>
      <c r="Y260" s="33">
        <f t="shared" ref="Y260:Y323" si="55">SUM(X260,W260)</f>
        <v>166743.74000000002</v>
      </c>
      <c r="Z260" s="184">
        <f>VLOOKUP(C260, '2023-24 School Level AAFTE'!$C$4:$C$2454, 1, 0)</f>
        <v>4016</v>
      </c>
    </row>
    <row r="261" spans="1:26" s="18" customFormat="1" x14ac:dyDescent="0.25">
      <c r="A261" s="136" t="s">
        <v>270</v>
      </c>
      <c r="B261" s="166" t="s">
        <v>269</v>
      </c>
      <c r="C261" s="167">
        <v>4014</v>
      </c>
      <c r="D261" s="166" t="s">
        <v>272</v>
      </c>
      <c r="E261" s="146" t="str">
        <f>VLOOKUP($C261,'2023-24 School Level AAFTE'!$C:$N,9,FALSE)</f>
        <v>Yes</v>
      </c>
      <c r="F261" s="94" t="str">
        <f>IFERROR(VLOOKUP(C261,'2023-24 School Level AAFTE'!$C:$N,11,FALSE),"")</f>
        <v>Yes</v>
      </c>
      <c r="G261" s="20">
        <f>IFERROR(VLOOKUP(C261,'2023-24 School Level AAFTE'!$C:$N,8,FALSE),0)</f>
        <v>367.7</v>
      </c>
      <c r="H261" s="99">
        <f>VLOOKUP($A261,'District Data'!$A:$F,3,FALSE)</f>
        <v>1.18</v>
      </c>
      <c r="I261" s="99">
        <f>VLOOKUP($A261,'District Data'!$A:$F,4,FALSE)</f>
        <v>1.22</v>
      </c>
      <c r="J261" s="100">
        <f t="shared" si="45"/>
        <v>367.7</v>
      </c>
      <c r="K261" s="101">
        <f t="shared" si="46"/>
        <v>1.079</v>
      </c>
      <c r="L261" s="102">
        <f>'District Data'!E$2</f>
        <v>72728</v>
      </c>
      <c r="M261" s="102">
        <f>'District Data'!F$2</f>
        <v>78209</v>
      </c>
      <c r="N261" s="33">
        <f t="shared" si="47"/>
        <v>92598.74</v>
      </c>
      <c r="O261" s="33">
        <f t="shared" si="48"/>
        <v>10354.02</v>
      </c>
      <c r="P261" s="33">
        <f t="shared" si="53"/>
        <v>14418.72</v>
      </c>
      <c r="Q261" s="103">
        <v>0.18149999999999999</v>
      </c>
      <c r="R261" s="103">
        <v>0.17510000000000001</v>
      </c>
      <c r="S261" s="33">
        <f t="shared" si="49"/>
        <v>34177.46</v>
      </c>
      <c r="T261" s="33">
        <f t="shared" si="54"/>
        <v>1715.88</v>
      </c>
      <c r="U261" s="33">
        <f t="shared" si="50"/>
        <v>300.45</v>
      </c>
      <c r="V261" s="33">
        <f t="shared" si="51"/>
        <v>2016.3300000000002</v>
      </c>
      <c r="W261" s="33">
        <f t="shared" si="52"/>
        <v>139146.54999999999</v>
      </c>
      <c r="X261" s="33" t="str">
        <f>IFERROR(VLOOKUP(C261,'Adj to Match Apport'!$C:$F,4,FALSE),0)</f>
        <v/>
      </c>
      <c r="Y261" s="33">
        <f t="shared" si="55"/>
        <v>139146.54999999999</v>
      </c>
      <c r="Z261" s="184">
        <f>VLOOKUP(C261, '2023-24 School Level AAFTE'!$C$4:$C$2454, 1, 0)</f>
        <v>4014</v>
      </c>
    </row>
    <row r="262" spans="1:26" s="18" customFormat="1" x14ac:dyDescent="0.25">
      <c r="A262" s="136" t="s">
        <v>270</v>
      </c>
      <c r="B262" s="166" t="s">
        <v>269</v>
      </c>
      <c r="C262" s="167">
        <v>4341</v>
      </c>
      <c r="D262" s="166" t="s">
        <v>277</v>
      </c>
      <c r="E262" s="146" t="str">
        <f>VLOOKUP($C262,'2023-24 School Level AAFTE'!$C:$N,9,FALSE)</f>
        <v>No</v>
      </c>
      <c r="F262" s="94" t="str">
        <f>IFERROR(VLOOKUP(C262,'2023-24 School Level AAFTE'!$C:$N,11,FALSE),"")</f>
        <v>No</v>
      </c>
      <c r="G262" s="20">
        <f>IFERROR(VLOOKUP(C262,'2023-24 School Level AAFTE'!$C:$N,8,FALSE),0)</f>
        <v>402.9</v>
      </c>
      <c r="H262" s="99">
        <f>VLOOKUP($A262,'District Data'!$A:$F,3,FALSE)</f>
        <v>1.18</v>
      </c>
      <c r="I262" s="99">
        <f>VLOOKUP($A262,'District Data'!$A:$F,4,FALSE)</f>
        <v>1.22</v>
      </c>
      <c r="J262" s="100">
        <f t="shared" si="45"/>
        <v>0</v>
      </c>
      <c r="K262" s="101">
        <f t="shared" si="46"/>
        <v>0</v>
      </c>
      <c r="L262" s="102">
        <f>'District Data'!E$2</f>
        <v>72728</v>
      </c>
      <c r="M262" s="102">
        <f>'District Data'!F$2</f>
        <v>78209</v>
      </c>
      <c r="N262" s="33">
        <f t="shared" si="47"/>
        <v>0</v>
      </c>
      <c r="O262" s="33">
        <f t="shared" si="48"/>
        <v>0</v>
      </c>
      <c r="P262" s="33">
        <f t="shared" si="53"/>
        <v>14418.72</v>
      </c>
      <c r="Q262" s="103">
        <v>0.18149999999999999</v>
      </c>
      <c r="R262" s="103">
        <v>0.17510000000000001</v>
      </c>
      <c r="S262" s="33">
        <f t="shared" si="49"/>
        <v>0</v>
      </c>
      <c r="T262" s="33">
        <f t="shared" si="54"/>
        <v>0</v>
      </c>
      <c r="U262" s="33">
        <f t="shared" si="50"/>
        <v>0</v>
      </c>
      <c r="V262" s="33">
        <f t="shared" si="51"/>
        <v>0</v>
      </c>
      <c r="W262" s="33">
        <f t="shared" si="52"/>
        <v>0</v>
      </c>
      <c r="X262" s="33">
        <f>IFERROR(VLOOKUP(C262,'Adj to Match Apport'!$C:$F,4,FALSE),0)</f>
        <v>0</v>
      </c>
      <c r="Y262" s="33">
        <f t="shared" si="55"/>
        <v>0</v>
      </c>
      <c r="Z262" s="184">
        <f>VLOOKUP(C262, '2023-24 School Level AAFTE'!$C$4:$C$2454, 1, 0)</f>
        <v>4341</v>
      </c>
    </row>
    <row r="263" spans="1:26" s="18" customFormat="1" x14ac:dyDescent="0.25">
      <c r="A263" s="136" t="s">
        <v>270</v>
      </c>
      <c r="B263" s="166" t="s">
        <v>269</v>
      </c>
      <c r="C263" s="167">
        <v>4444</v>
      </c>
      <c r="D263" s="166" t="s">
        <v>280</v>
      </c>
      <c r="E263" s="146" t="str">
        <f>VLOOKUP($C263,'2023-24 School Level AAFTE'!$C:$N,9,FALSE)</f>
        <v>No</v>
      </c>
      <c r="F263" s="94" t="str">
        <f>IFERROR(VLOOKUP(C263,'2023-24 School Level AAFTE'!$C:$N,11,FALSE),"")</f>
        <v>No</v>
      </c>
      <c r="G263" s="20">
        <f>IFERROR(VLOOKUP(C263,'2023-24 School Level AAFTE'!$C:$N,8,FALSE),0)</f>
        <v>455.3</v>
      </c>
      <c r="H263" s="99">
        <f>VLOOKUP($A263,'District Data'!$A:$F,3,FALSE)</f>
        <v>1.18</v>
      </c>
      <c r="I263" s="99">
        <f>VLOOKUP($A263,'District Data'!$A:$F,4,FALSE)</f>
        <v>1.22</v>
      </c>
      <c r="J263" s="100">
        <f t="shared" si="45"/>
        <v>0</v>
      </c>
      <c r="K263" s="101">
        <f t="shared" si="46"/>
        <v>0</v>
      </c>
      <c r="L263" s="102">
        <f>'District Data'!E$2</f>
        <v>72728</v>
      </c>
      <c r="M263" s="102">
        <f>'District Data'!F$2</f>
        <v>78209</v>
      </c>
      <c r="N263" s="33">
        <f t="shared" si="47"/>
        <v>0</v>
      </c>
      <c r="O263" s="33">
        <f t="shared" si="48"/>
        <v>0</v>
      </c>
      <c r="P263" s="33">
        <f t="shared" si="53"/>
        <v>14418.72</v>
      </c>
      <c r="Q263" s="103">
        <v>0.18149999999999999</v>
      </c>
      <c r="R263" s="103">
        <v>0.17510000000000001</v>
      </c>
      <c r="S263" s="33">
        <f t="shared" si="49"/>
        <v>0</v>
      </c>
      <c r="T263" s="33">
        <f t="shared" si="54"/>
        <v>0</v>
      </c>
      <c r="U263" s="33">
        <f t="shared" si="50"/>
        <v>0</v>
      </c>
      <c r="V263" s="33">
        <f t="shared" si="51"/>
        <v>0</v>
      </c>
      <c r="W263" s="33">
        <f t="shared" si="52"/>
        <v>0</v>
      </c>
      <c r="X263" s="33">
        <f>IFERROR(VLOOKUP(C263,'Adj to Match Apport'!$C:$F,4,FALSE),0)</f>
        <v>0</v>
      </c>
      <c r="Y263" s="33">
        <f t="shared" si="55"/>
        <v>0</v>
      </c>
      <c r="Z263" s="184">
        <f>VLOOKUP(C263, '2023-24 School Level AAFTE'!$C$4:$C$2454, 1, 0)</f>
        <v>4444</v>
      </c>
    </row>
    <row r="264" spans="1:26" s="18" customFormat="1" x14ac:dyDescent="0.25">
      <c r="A264" s="136" t="s">
        <v>270</v>
      </c>
      <c r="B264" s="166" t="s">
        <v>269</v>
      </c>
      <c r="C264" s="167">
        <v>4015</v>
      </c>
      <c r="D264" s="166" t="s">
        <v>273</v>
      </c>
      <c r="E264" s="146" t="str">
        <f>VLOOKUP($C264,'2023-24 School Level AAFTE'!$C:$N,9,FALSE)</f>
        <v>Yes</v>
      </c>
      <c r="F264" s="94" t="str">
        <f>IFERROR(VLOOKUP(C264,'2023-24 School Level AAFTE'!$C:$N,11,FALSE),"")</f>
        <v>Yes</v>
      </c>
      <c r="G264" s="20">
        <f>IFERROR(VLOOKUP(C264,'2023-24 School Level AAFTE'!$C:$N,8,FALSE),0)</f>
        <v>304</v>
      </c>
      <c r="H264" s="99">
        <f>VLOOKUP($A264,'District Data'!$A:$F,3,FALSE)</f>
        <v>1.18</v>
      </c>
      <c r="I264" s="99">
        <f>VLOOKUP($A264,'District Data'!$A:$F,4,FALSE)</f>
        <v>1.22</v>
      </c>
      <c r="J264" s="100">
        <f t="shared" si="45"/>
        <v>304</v>
      </c>
      <c r="K264" s="101">
        <f t="shared" si="46"/>
        <v>0.89200000000000002</v>
      </c>
      <c r="L264" s="102">
        <f>'District Data'!E$2</f>
        <v>72728</v>
      </c>
      <c r="M264" s="102">
        <f>'District Data'!F$2</f>
        <v>78209</v>
      </c>
      <c r="N264" s="33">
        <f t="shared" si="47"/>
        <v>76550.58</v>
      </c>
      <c r="O264" s="33">
        <f t="shared" si="48"/>
        <v>8559.58</v>
      </c>
      <c r="P264" s="33">
        <f t="shared" si="53"/>
        <v>14418.72</v>
      </c>
      <c r="Q264" s="103">
        <v>0.18149999999999999</v>
      </c>
      <c r="R264" s="103">
        <v>0.17510000000000001</v>
      </c>
      <c r="S264" s="33">
        <f t="shared" si="49"/>
        <v>28254.21</v>
      </c>
      <c r="T264" s="33">
        <f t="shared" si="54"/>
        <v>1418.5</v>
      </c>
      <c r="U264" s="33">
        <f t="shared" si="50"/>
        <v>248.38</v>
      </c>
      <c r="V264" s="33">
        <f t="shared" si="51"/>
        <v>1666.88</v>
      </c>
      <c r="W264" s="33">
        <f t="shared" si="52"/>
        <v>115031.25000000001</v>
      </c>
      <c r="X264" s="33" t="str">
        <f>IFERROR(VLOOKUP(C264,'Adj to Match Apport'!$C:$F,4,FALSE),0)</f>
        <v/>
      </c>
      <c r="Y264" s="33">
        <f t="shared" si="55"/>
        <v>115031.25000000001</v>
      </c>
      <c r="Z264" s="184">
        <f>VLOOKUP(C264, '2023-24 School Level AAFTE'!$C$4:$C$2454, 1, 0)</f>
        <v>4015</v>
      </c>
    </row>
    <row r="265" spans="1:26" s="18" customFormat="1" x14ac:dyDescent="0.25">
      <c r="A265" s="136" t="s">
        <v>270</v>
      </c>
      <c r="B265" s="166" t="s">
        <v>269</v>
      </c>
      <c r="C265" s="167">
        <v>3791</v>
      </c>
      <c r="D265" s="166" t="s">
        <v>2455</v>
      </c>
      <c r="E265" s="146" t="str">
        <f>VLOOKUP($C265,'2023-24 School Level AAFTE'!$C:$N,9,FALSE)</f>
        <v>Yes</v>
      </c>
      <c r="F265" s="94" t="str">
        <f>IFERROR(VLOOKUP(C265,'2023-24 School Level AAFTE'!$C:$N,11,FALSE),"")</f>
        <v>Yes</v>
      </c>
      <c r="G265" s="20">
        <f>IFERROR(VLOOKUP(C265,'2023-24 School Level AAFTE'!$C:$N,8,FALSE),0)</f>
        <v>581.83000000000004</v>
      </c>
      <c r="H265" s="99">
        <f>VLOOKUP($A265,'District Data'!$A:$F,3,FALSE)</f>
        <v>1.18</v>
      </c>
      <c r="I265" s="99">
        <f>VLOOKUP($A265,'District Data'!$A:$F,4,FALSE)</f>
        <v>1.22</v>
      </c>
      <c r="J265" s="100">
        <f t="shared" si="45"/>
        <v>581.83000000000004</v>
      </c>
      <c r="K265" s="101">
        <f t="shared" si="46"/>
        <v>1.7070000000000001</v>
      </c>
      <c r="L265" s="102">
        <f>'District Data'!E$2</f>
        <v>72728</v>
      </c>
      <c r="M265" s="102">
        <f>'District Data'!F$2</f>
        <v>78209</v>
      </c>
      <c r="N265" s="33">
        <f t="shared" si="47"/>
        <v>146493.1</v>
      </c>
      <c r="O265" s="33">
        <f t="shared" si="48"/>
        <v>16380.27</v>
      </c>
      <c r="P265" s="33">
        <f t="shared" si="53"/>
        <v>14418.72</v>
      </c>
      <c r="Q265" s="103">
        <v>0.18149999999999999</v>
      </c>
      <c r="R265" s="103">
        <v>0.17510000000000001</v>
      </c>
      <c r="S265" s="33">
        <f t="shared" si="49"/>
        <v>54069.440000000002</v>
      </c>
      <c r="T265" s="33">
        <f t="shared" si="54"/>
        <v>2714.56</v>
      </c>
      <c r="U265" s="33">
        <f t="shared" si="50"/>
        <v>475.32</v>
      </c>
      <c r="V265" s="33">
        <f t="shared" si="51"/>
        <v>3189.88</v>
      </c>
      <c r="W265" s="33">
        <f t="shared" si="52"/>
        <v>220132.69</v>
      </c>
      <c r="X265" s="33">
        <f>IFERROR(VLOOKUP(C265,'Adj to Match Apport'!$C:$F,4,FALSE),0)</f>
        <v>0</v>
      </c>
      <c r="Y265" s="33">
        <f t="shared" si="55"/>
        <v>220132.69</v>
      </c>
      <c r="Z265" s="184">
        <f>VLOOKUP(C265, '2023-24 School Level AAFTE'!$C$4:$C$2454, 1, 0)</f>
        <v>3791</v>
      </c>
    </row>
    <row r="266" spans="1:26" s="18" customFormat="1" x14ac:dyDescent="0.25">
      <c r="A266" s="136" t="s">
        <v>270</v>
      </c>
      <c r="B266" s="166" t="s">
        <v>269</v>
      </c>
      <c r="C266" s="167">
        <v>4393</v>
      </c>
      <c r="D266" s="166" t="s">
        <v>279</v>
      </c>
      <c r="E266" s="146" t="str">
        <f>VLOOKUP($C266,'2023-24 School Level AAFTE'!$C:$N,9,FALSE)</f>
        <v>No</v>
      </c>
      <c r="F266" s="94" t="str">
        <f>IFERROR(VLOOKUP(C266,'2023-24 School Level AAFTE'!$C:$N,11,FALSE),"")</f>
        <v>No</v>
      </c>
      <c r="G266" s="20">
        <f>IFERROR(VLOOKUP(C266,'2023-24 School Level AAFTE'!$C:$N,8,FALSE),0)</f>
        <v>355.2</v>
      </c>
      <c r="H266" s="99">
        <f>VLOOKUP($A266,'District Data'!$A:$F,3,FALSE)</f>
        <v>1.18</v>
      </c>
      <c r="I266" s="99">
        <f>VLOOKUP($A266,'District Data'!$A:$F,4,FALSE)</f>
        <v>1.22</v>
      </c>
      <c r="J266" s="100">
        <f t="shared" si="45"/>
        <v>0</v>
      </c>
      <c r="K266" s="101">
        <f t="shared" si="46"/>
        <v>0</v>
      </c>
      <c r="L266" s="102">
        <f>'District Data'!E$2</f>
        <v>72728</v>
      </c>
      <c r="M266" s="102">
        <f>'District Data'!F$2</f>
        <v>78209</v>
      </c>
      <c r="N266" s="33">
        <f t="shared" si="47"/>
        <v>0</v>
      </c>
      <c r="O266" s="33">
        <f t="shared" si="48"/>
        <v>0</v>
      </c>
      <c r="P266" s="33">
        <f t="shared" si="53"/>
        <v>14418.72</v>
      </c>
      <c r="Q266" s="103">
        <v>0.18149999999999999</v>
      </c>
      <c r="R266" s="103">
        <v>0.17510000000000001</v>
      </c>
      <c r="S266" s="33">
        <f t="shared" si="49"/>
        <v>0</v>
      </c>
      <c r="T266" s="33">
        <f t="shared" si="54"/>
        <v>0</v>
      </c>
      <c r="U266" s="33">
        <f t="shared" si="50"/>
        <v>0</v>
      </c>
      <c r="V266" s="33">
        <f t="shared" si="51"/>
        <v>0</v>
      </c>
      <c r="W266" s="33">
        <f t="shared" si="52"/>
        <v>0</v>
      </c>
      <c r="X266" s="33">
        <f>IFERROR(VLOOKUP(C266,'Adj to Match Apport'!$C:$F,4,FALSE),0)</f>
        <v>0</v>
      </c>
      <c r="Y266" s="33">
        <f t="shared" si="55"/>
        <v>0</v>
      </c>
      <c r="Z266" s="184">
        <f>VLOOKUP(C266, '2023-24 School Level AAFTE'!$C$4:$C$2454, 1, 0)</f>
        <v>4393</v>
      </c>
    </row>
    <row r="267" spans="1:26" s="18" customFormat="1" x14ac:dyDescent="0.25">
      <c r="A267" s="136" t="s">
        <v>270</v>
      </c>
      <c r="B267" s="166" t="s">
        <v>269</v>
      </c>
      <c r="C267" s="167">
        <v>3594</v>
      </c>
      <c r="D267" s="166" t="s">
        <v>2796</v>
      </c>
      <c r="E267" s="146" t="str">
        <f>VLOOKUP($C267,'2023-24 School Level AAFTE'!$C:$N,9,FALSE)</f>
        <v>No</v>
      </c>
      <c r="F267" s="94" t="str">
        <f>IFERROR(VLOOKUP(C267,'2023-24 School Level AAFTE'!$C:$N,11,FALSE),"")</f>
        <v>No</v>
      </c>
      <c r="G267" s="20">
        <f>IFERROR(VLOOKUP(C267,'2023-24 School Level AAFTE'!$C:$N,8,FALSE),0)</f>
        <v>430.6</v>
      </c>
      <c r="H267" s="99">
        <f>VLOOKUP($A267,'District Data'!$A:$F,3,FALSE)</f>
        <v>1.18</v>
      </c>
      <c r="I267" s="99">
        <f>VLOOKUP($A267,'District Data'!$A:$F,4,FALSE)</f>
        <v>1.22</v>
      </c>
      <c r="J267" s="100">
        <f t="shared" si="45"/>
        <v>0</v>
      </c>
      <c r="K267" s="101">
        <f t="shared" si="46"/>
        <v>0</v>
      </c>
      <c r="L267" s="102">
        <f>'District Data'!E$2</f>
        <v>72728</v>
      </c>
      <c r="M267" s="102">
        <f>'District Data'!F$2</f>
        <v>78209</v>
      </c>
      <c r="N267" s="33">
        <f t="shared" si="47"/>
        <v>0</v>
      </c>
      <c r="O267" s="33">
        <f t="shared" si="48"/>
        <v>0</v>
      </c>
      <c r="P267" s="33">
        <f t="shared" si="53"/>
        <v>14418.72</v>
      </c>
      <c r="Q267" s="103">
        <v>0.18149999999999999</v>
      </c>
      <c r="R267" s="103">
        <v>0.17510000000000001</v>
      </c>
      <c r="S267" s="33">
        <f t="shared" si="49"/>
        <v>0</v>
      </c>
      <c r="T267" s="33">
        <f t="shared" si="54"/>
        <v>0</v>
      </c>
      <c r="U267" s="33">
        <f t="shared" si="50"/>
        <v>0</v>
      </c>
      <c r="V267" s="33">
        <f t="shared" si="51"/>
        <v>0</v>
      </c>
      <c r="W267" s="33">
        <f t="shared" si="52"/>
        <v>0</v>
      </c>
      <c r="X267" s="33">
        <f>IFERROR(VLOOKUP(C267,'Adj to Match Apport'!$C:$F,4,FALSE),0)</f>
        <v>0</v>
      </c>
      <c r="Y267" s="33">
        <f t="shared" si="55"/>
        <v>0</v>
      </c>
      <c r="Z267" s="184">
        <f>VLOOKUP(C267, '2023-24 School Level AAFTE'!$C$4:$C$2454, 1, 0)</f>
        <v>3594</v>
      </c>
    </row>
    <row r="268" spans="1:26" s="18" customFormat="1" x14ac:dyDescent="0.25">
      <c r="A268" s="136" t="s">
        <v>270</v>
      </c>
      <c r="B268" s="166" t="s">
        <v>269</v>
      </c>
      <c r="C268" s="167">
        <v>4509</v>
      </c>
      <c r="D268" s="166" t="s">
        <v>2456</v>
      </c>
      <c r="E268" s="146" t="str">
        <f>VLOOKUP($C268,'2023-24 School Level AAFTE'!$C:$N,9,FALSE)</f>
        <v>No</v>
      </c>
      <c r="F268" s="94" t="str">
        <f>IFERROR(VLOOKUP(C268,'2023-24 School Level AAFTE'!$C:$N,11,FALSE),"")</f>
        <v>No</v>
      </c>
      <c r="G268" s="20">
        <f>IFERROR(VLOOKUP(C268,'2023-24 School Level AAFTE'!$C:$N,8,FALSE),0)</f>
        <v>959.38</v>
      </c>
      <c r="H268" s="99">
        <f>VLOOKUP($A268,'District Data'!$A:$F,3,FALSE)</f>
        <v>1.18</v>
      </c>
      <c r="I268" s="99">
        <f>VLOOKUP($A268,'District Data'!$A:$F,4,FALSE)</f>
        <v>1.22</v>
      </c>
      <c r="J268" s="100">
        <f t="shared" si="45"/>
        <v>0</v>
      </c>
      <c r="K268" s="101">
        <f t="shared" si="46"/>
        <v>0</v>
      </c>
      <c r="L268" s="102">
        <f>'District Data'!E$2</f>
        <v>72728</v>
      </c>
      <c r="M268" s="102">
        <f>'District Data'!F$2</f>
        <v>78209</v>
      </c>
      <c r="N268" s="33">
        <f t="shared" si="47"/>
        <v>0</v>
      </c>
      <c r="O268" s="33">
        <f t="shared" si="48"/>
        <v>0</v>
      </c>
      <c r="P268" s="33">
        <f t="shared" si="53"/>
        <v>14418.72</v>
      </c>
      <c r="Q268" s="103">
        <v>0.18149999999999999</v>
      </c>
      <c r="R268" s="103">
        <v>0.17510000000000001</v>
      </c>
      <c r="S268" s="33">
        <f t="shared" si="49"/>
        <v>0</v>
      </c>
      <c r="T268" s="33">
        <f t="shared" si="54"/>
        <v>0</v>
      </c>
      <c r="U268" s="33">
        <f t="shared" si="50"/>
        <v>0</v>
      </c>
      <c r="V268" s="33">
        <f t="shared" si="51"/>
        <v>0</v>
      </c>
      <c r="W268" s="33">
        <f t="shared" si="52"/>
        <v>0</v>
      </c>
      <c r="X268" s="33">
        <f>IFERROR(VLOOKUP(C268,'Adj to Match Apport'!$C:$F,4,FALSE),0)</f>
        <v>0</v>
      </c>
      <c r="Y268" s="33">
        <f t="shared" si="55"/>
        <v>0</v>
      </c>
      <c r="Z268" s="184">
        <f>VLOOKUP(C268, '2023-24 School Level AAFTE'!$C$4:$C$2454, 1, 0)</f>
        <v>4509</v>
      </c>
    </row>
    <row r="269" spans="1:26" s="18" customFormat="1" x14ac:dyDescent="0.25">
      <c r="A269" s="136" t="s">
        <v>270</v>
      </c>
      <c r="B269" s="166" t="s">
        <v>269</v>
      </c>
      <c r="C269" s="167">
        <v>4100</v>
      </c>
      <c r="D269" s="166" t="s">
        <v>2457</v>
      </c>
      <c r="E269" s="146" t="str">
        <f>VLOOKUP($C269,'2023-24 School Level AAFTE'!$C:$N,9,FALSE)</f>
        <v>No</v>
      </c>
      <c r="F269" s="94" t="str">
        <f>IFERROR(VLOOKUP(C269,'2023-24 School Level AAFTE'!$C:$N,11,FALSE),"")</f>
        <v>No</v>
      </c>
      <c r="G269" s="20">
        <f>IFERROR(VLOOKUP(C269,'2023-24 School Level AAFTE'!$C:$N,8,FALSE),0)</f>
        <v>1098.7</v>
      </c>
      <c r="H269" s="99">
        <f>VLOOKUP($A269,'District Data'!$A:$F,3,FALSE)</f>
        <v>1.18</v>
      </c>
      <c r="I269" s="99">
        <f>VLOOKUP($A269,'District Data'!$A:$F,4,FALSE)</f>
        <v>1.22</v>
      </c>
      <c r="J269" s="100">
        <f t="shared" si="45"/>
        <v>0</v>
      </c>
      <c r="K269" s="101">
        <f t="shared" si="46"/>
        <v>0</v>
      </c>
      <c r="L269" s="102">
        <f>'District Data'!E$2</f>
        <v>72728</v>
      </c>
      <c r="M269" s="102">
        <f>'District Data'!F$2</f>
        <v>78209</v>
      </c>
      <c r="N269" s="33">
        <f t="shared" si="47"/>
        <v>0</v>
      </c>
      <c r="O269" s="33">
        <f t="shared" si="48"/>
        <v>0</v>
      </c>
      <c r="P269" s="33">
        <f t="shared" si="53"/>
        <v>14418.72</v>
      </c>
      <c r="Q269" s="103">
        <v>0.18149999999999999</v>
      </c>
      <c r="R269" s="103">
        <v>0.17510000000000001</v>
      </c>
      <c r="S269" s="33">
        <f t="shared" si="49"/>
        <v>0</v>
      </c>
      <c r="T269" s="33">
        <f t="shared" si="54"/>
        <v>0</v>
      </c>
      <c r="U269" s="33">
        <f t="shared" si="50"/>
        <v>0</v>
      </c>
      <c r="V269" s="33">
        <f t="shared" si="51"/>
        <v>0</v>
      </c>
      <c r="W269" s="33">
        <f t="shared" si="52"/>
        <v>0</v>
      </c>
      <c r="X269" s="33">
        <f>IFERROR(VLOOKUP(C269,'Adj to Match Apport'!$C:$F,4,FALSE),0)</f>
        <v>0</v>
      </c>
      <c r="Y269" s="33">
        <f t="shared" si="55"/>
        <v>0</v>
      </c>
      <c r="Z269" s="184">
        <f>VLOOKUP(C269, '2023-24 School Level AAFTE'!$C$4:$C$2454, 1, 0)</f>
        <v>4100</v>
      </c>
    </row>
    <row r="270" spans="1:26" s="18" customFormat="1" x14ac:dyDescent="0.25">
      <c r="A270" s="136" t="s">
        <v>270</v>
      </c>
      <c r="B270" s="166" t="s">
        <v>269</v>
      </c>
      <c r="C270" s="167">
        <v>4527</v>
      </c>
      <c r="D270" s="166" t="s">
        <v>281</v>
      </c>
      <c r="E270" s="146" t="str">
        <f>VLOOKUP($C270,'2023-24 School Level AAFTE'!$C:$N,9,FALSE)</f>
        <v>No</v>
      </c>
      <c r="F270" s="94" t="str">
        <f>IFERROR(VLOOKUP(C270,'2023-24 School Level AAFTE'!$C:$N,11,FALSE),"")</f>
        <v>No</v>
      </c>
      <c r="G270" s="20">
        <f>IFERROR(VLOOKUP(C270,'2023-24 School Level AAFTE'!$C:$N,8,FALSE),0)</f>
        <v>415.4</v>
      </c>
      <c r="H270" s="99">
        <f>VLOOKUP($A270,'District Data'!$A:$F,3,FALSE)</f>
        <v>1.18</v>
      </c>
      <c r="I270" s="99">
        <f>VLOOKUP($A270,'District Data'!$A:$F,4,FALSE)</f>
        <v>1.22</v>
      </c>
      <c r="J270" s="100">
        <f t="shared" si="45"/>
        <v>0</v>
      </c>
      <c r="K270" s="101">
        <f t="shared" si="46"/>
        <v>0</v>
      </c>
      <c r="L270" s="102">
        <f>'District Data'!E$2</f>
        <v>72728</v>
      </c>
      <c r="M270" s="102">
        <f>'District Data'!F$2</f>
        <v>78209</v>
      </c>
      <c r="N270" s="33">
        <f t="shared" si="47"/>
        <v>0</v>
      </c>
      <c r="O270" s="33">
        <f t="shared" si="48"/>
        <v>0</v>
      </c>
      <c r="P270" s="33">
        <f t="shared" si="53"/>
        <v>14418.72</v>
      </c>
      <c r="Q270" s="103">
        <v>0.18149999999999999</v>
      </c>
      <c r="R270" s="103">
        <v>0.17510000000000001</v>
      </c>
      <c r="S270" s="33">
        <f t="shared" si="49"/>
        <v>0</v>
      </c>
      <c r="T270" s="33">
        <f t="shared" si="54"/>
        <v>0</v>
      </c>
      <c r="U270" s="33">
        <f t="shared" si="50"/>
        <v>0</v>
      </c>
      <c r="V270" s="33">
        <f t="shared" si="51"/>
        <v>0</v>
      </c>
      <c r="W270" s="33">
        <f t="shared" si="52"/>
        <v>0</v>
      </c>
      <c r="X270" s="33">
        <f>IFERROR(VLOOKUP(C270,'Adj to Match Apport'!$C:$F,4,FALSE),0)</f>
        <v>0</v>
      </c>
      <c r="Y270" s="33">
        <f t="shared" si="55"/>
        <v>0</v>
      </c>
      <c r="Z270" s="184">
        <f>VLOOKUP(C270, '2023-24 School Level AAFTE'!$C$4:$C$2454, 1, 0)</f>
        <v>4527</v>
      </c>
    </row>
    <row r="271" spans="1:26" s="18" customFormat="1" x14ac:dyDescent="0.25">
      <c r="A271" s="136" t="s">
        <v>270</v>
      </c>
      <c r="B271" s="166" t="s">
        <v>269</v>
      </c>
      <c r="C271" s="167">
        <v>4249</v>
      </c>
      <c r="D271" s="166" t="s">
        <v>2458</v>
      </c>
      <c r="E271" s="146" t="str">
        <f>VLOOKUP($C271,'2023-24 School Level AAFTE'!$C:$N,9,FALSE)</f>
        <v>No</v>
      </c>
      <c r="F271" s="94" t="str">
        <f>IFERROR(VLOOKUP(C271,'2023-24 School Level AAFTE'!$C:$N,11,FALSE),"")</f>
        <v>No</v>
      </c>
      <c r="G271" s="20">
        <f>IFERROR(VLOOKUP(C271,'2023-24 School Level AAFTE'!$C:$N,8,FALSE),0)</f>
        <v>737.56</v>
      </c>
      <c r="H271" s="99">
        <f>VLOOKUP($A271,'District Data'!$A:$F,3,FALSE)</f>
        <v>1.18</v>
      </c>
      <c r="I271" s="99">
        <f>VLOOKUP($A271,'District Data'!$A:$F,4,FALSE)</f>
        <v>1.22</v>
      </c>
      <c r="J271" s="100">
        <f t="shared" si="45"/>
        <v>0</v>
      </c>
      <c r="K271" s="101">
        <f t="shared" si="46"/>
        <v>0</v>
      </c>
      <c r="L271" s="102">
        <f>'District Data'!E$2</f>
        <v>72728</v>
      </c>
      <c r="M271" s="102">
        <f>'District Data'!F$2</f>
        <v>78209</v>
      </c>
      <c r="N271" s="33">
        <f t="shared" si="47"/>
        <v>0</v>
      </c>
      <c r="O271" s="33">
        <f t="shared" si="48"/>
        <v>0</v>
      </c>
      <c r="P271" s="33">
        <f t="shared" si="53"/>
        <v>14418.72</v>
      </c>
      <c r="Q271" s="103">
        <v>0.18149999999999999</v>
      </c>
      <c r="R271" s="103">
        <v>0.17510000000000001</v>
      </c>
      <c r="S271" s="33">
        <f t="shared" si="49"/>
        <v>0</v>
      </c>
      <c r="T271" s="33">
        <f t="shared" si="54"/>
        <v>0</v>
      </c>
      <c r="U271" s="33">
        <f t="shared" si="50"/>
        <v>0</v>
      </c>
      <c r="V271" s="33">
        <f t="shared" si="51"/>
        <v>0</v>
      </c>
      <c r="W271" s="33">
        <f t="shared" si="52"/>
        <v>0</v>
      </c>
      <c r="X271" s="33">
        <f>IFERROR(VLOOKUP(C271,'Adj to Match Apport'!$C:$F,4,FALSE),0)</f>
        <v>0</v>
      </c>
      <c r="Y271" s="33">
        <f t="shared" si="55"/>
        <v>0</v>
      </c>
      <c r="Z271" s="184">
        <f>VLOOKUP(C271, '2023-24 School Level AAFTE'!$C$4:$C$2454, 1, 0)</f>
        <v>4249</v>
      </c>
    </row>
    <row r="272" spans="1:26" s="18" customFormat="1" x14ac:dyDescent="0.25">
      <c r="A272" s="136" t="s">
        <v>270</v>
      </c>
      <c r="B272" s="166" t="s">
        <v>269</v>
      </c>
      <c r="C272" s="167">
        <v>4372</v>
      </c>
      <c r="D272" s="166" t="s">
        <v>278</v>
      </c>
      <c r="E272" s="146" t="str">
        <f>VLOOKUP($C272,'2023-24 School Level AAFTE'!$C:$N,9,FALSE)</f>
        <v>No</v>
      </c>
      <c r="F272" s="94" t="str">
        <f>IFERROR(VLOOKUP(C272,'2023-24 School Level AAFTE'!$C:$N,11,FALSE),"")</f>
        <v>No</v>
      </c>
      <c r="G272" s="20">
        <f>IFERROR(VLOOKUP(C272,'2023-24 School Level AAFTE'!$C:$N,8,FALSE),0)</f>
        <v>412.6</v>
      </c>
      <c r="H272" s="99">
        <f>VLOOKUP($A272,'District Data'!$A:$F,3,FALSE)</f>
        <v>1.18</v>
      </c>
      <c r="I272" s="99">
        <f>VLOOKUP($A272,'District Data'!$A:$F,4,FALSE)</f>
        <v>1.22</v>
      </c>
      <c r="J272" s="100">
        <f t="shared" si="45"/>
        <v>0</v>
      </c>
      <c r="K272" s="101">
        <f t="shared" si="46"/>
        <v>0</v>
      </c>
      <c r="L272" s="102">
        <f>'District Data'!E$2</f>
        <v>72728</v>
      </c>
      <c r="M272" s="102">
        <f>'District Data'!F$2</f>
        <v>78209</v>
      </c>
      <c r="N272" s="33">
        <f t="shared" si="47"/>
        <v>0</v>
      </c>
      <c r="O272" s="33">
        <f t="shared" si="48"/>
        <v>0</v>
      </c>
      <c r="P272" s="33">
        <f t="shared" si="53"/>
        <v>14418.72</v>
      </c>
      <c r="Q272" s="103">
        <v>0.18149999999999999</v>
      </c>
      <c r="R272" s="103">
        <v>0.17510000000000001</v>
      </c>
      <c r="S272" s="33">
        <f t="shared" si="49"/>
        <v>0</v>
      </c>
      <c r="T272" s="33">
        <f t="shared" si="54"/>
        <v>0</v>
      </c>
      <c r="U272" s="33">
        <f t="shared" si="50"/>
        <v>0</v>
      </c>
      <c r="V272" s="33">
        <f t="shared" si="51"/>
        <v>0</v>
      </c>
      <c r="W272" s="33">
        <f t="shared" si="52"/>
        <v>0</v>
      </c>
      <c r="X272" s="33">
        <f>IFERROR(VLOOKUP(C272,'Adj to Match Apport'!$C:$F,4,FALSE),0)</f>
        <v>0</v>
      </c>
      <c r="Y272" s="33">
        <f t="shared" si="55"/>
        <v>0</v>
      </c>
      <c r="Z272" s="184">
        <f>VLOOKUP(C272, '2023-24 School Level AAFTE'!$C$4:$C$2454, 1, 0)</f>
        <v>4372</v>
      </c>
    </row>
    <row r="273" spans="1:26" s="18" customFormat="1" x14ac:dyDescent="0.25">
      <c r="A273" s="136" t="s">
        <v>270</v>
      </c>
      <c r="B273" s="166" t="s">
        <v>269</v>
      </c>
      <c r="C273" s="167">
        <v>4101</v>
      </c>
      <c r="D273" s="166" t="s">
        <v>275</v>
      </c>
      <c r="E273" s="146" t="str">
        <f>VLOOKUP($C273,'2023-24 School Level AAFTE'!$C:$N,9,FALSE)</f>
        <v>No</v>
      </c>
      <c r="F273" s="94" t="str">
        <f>IFERROR(VLOOKUP(C273,'2023-24 School Level AAFTE'!$C:$N,11,FALSE),"")</f>
        <v>No</v>
      </c>
      <c r="G273" s="20">
        <f>IFERROR(VLOOKUP(C273,'2023-24 School Level AAFTE'!$C:$N,8,FALSE),0)</f>
        <v>410.4</v>
      </c>
      <c r="H273" s="99">
        <f>VLOOKUP($A273,'District Data'!$A:$F,3,FALSE)</f>
        <v>1.18</v>
      </c>
      <c r="I273" s="99">
        <f>VLOOKUP($A273,'District Data'!$A:$F,4,FALSE)</f>
        <v>1.22</v>
      </c>
      <c r="J273" s="100">
        <f t="shared" si="45"/>
        <v>0</v>
      </c>
      <c r="K273" s="101">
        <f t="shared" si="46"/>
        <v>0</v>
      </c>
      <c r="L273" s="102">
        <f>'District Data'!E$2</f>
        <v>72728</v>
      </c>
      <c r="M273" s="102">
        <f>'District Data'!F$2</f>
        <v>78209</v>
      </c>
      <c r="N273" s="33">
        <f t="shared" si="47"/>
        <v>0</v>
      </c>
      <c r="O273" s="33">
        <f t="shared" si="48"/>
        <v>0</v>
      </c>
      <c r="P273" s="33">
        <f t="shared" si="53"/>
        <v>14418.72</v>
      </c>
      <c r="Q273" s="103">
        <v>0.18149999999999999</v>
      </c>
      <c r="R273" s="103">
        <v>0.17510000000000001</v>
      </c>
      <c r="S273" s="33">
        <f t="shared" si="49"/>
        <v>0</v>
      </c>
      <c r="T273" s="33">
        <f t="shared" si="54"/>
        <v>0</v>
      </c>
      <c r="U273" s="33">
        <f t="shared" si="50"/>
        <v>0</v>
      </c>
      <c r="V273" s="33">
        <f t="shared" si="51"/>
        <v>0</v>
      </c>
      <c r="W273" s="33">
        <f t="shared" si="52"/>
        <v>0</v>
      </c>
      <c r="X273" s="33">
        <f>IFERROR(VLOOKUP(C273,'Adj to Match Apport'!$C:$F,4,FALSE),0)</f>
        <v>0</v>
      </c>
      <c r="Y273" s="33">
        <f t="shared" si="55"/>
        <v>0</v>
      </c>
      <c r="Z273" s="184">
        <f>VLOOKUP(C273, '2023-24 School Level AAFTE'!$C$4:$C$2454, 1, 0)</f>
        <v>4101</v>
      </c>
    </row>
    <row r="274" spans="1:26" s="18" customFormat="1" x14ac:dyDescent="0.25">
      <c r="A274" s="136" t="s">
        <v>270</v>
      </c>
      <c r="B274" s="166" t="s">
        <v>269</v>
      </c>
      <c r="C274" s="167">
        <v>4135</v>
      </c>
      <c r="D274" s="166" t="s">
        <v>276</v>
      </c>
      <c r="E274" s="146" t="str">
        <f>VLOOKUP($C274,'2023-24 School Level AAFTE'!$C:$N,9,FALSE)</f>
        <v>Yes</v>
      </c>
      <c r="F274" s="94" t="str">
        <f>IFERROR(VLOOKUP(C274,'2023-24 School Level AAFTE'!$C:$N,11,FALSE),"")</f>
        <v>Yes</v>
      </c>
      <c r="G274" s="20">
        <f>IFERROR(VLOOKUP(C274,'2023-24 School Level AAFTE'!$C:$N,8,FALSE),0)</f>
        <v>381.3</v>
      </c>
      <c r="H274" s="99">
        <f>VLOOKUP($A274,'District Data'!$A:$F,3,FALSE)</f>
        <v>1.18</v>
      </c>
      <c r="I274" s="99">
        <f>VLOOKUP($A274,'District Data'!$A:$F,4,FALSE)</f>
        <v>1.22</v>
      </c>
      <c r="J274" s="100">
        <f t="shared" si="45"/>
        <v>381.3</v>
      </c>
      <c r="K274" s="101">
        <f t="shared" si="46"/>
        <v>1.1180000000000001</v>
      </c>
      <c r="L274" s="102">
        <f>'District Data'!E$2</f>
        <v>72728</v>
      </c>
      <c r="M274" s="102">
        <f>'District Data'!F$2</f>
        <v>78209</v>
      </c>
      <c r="N274" s="33">
        <f t="shared" si="47"/>
        <v>95945.69</v>
      </c>
      <c r="O274" s="33">
        <f t="shared" si="48"/>
        <v>10728.26</v>
      </c>
      <c r="P274" s="33">
        <f t="shared" si="53"/>
        <v>14418.72</v>
      </c>
      <c r="Q274" s="103">
        <v>0.18149999999999999</v>
      </c>
      <c r="R274" s="103">
        <v>0.17510000000000001</v>
      </c>
      <c r="S274" s="33">
        <f t="shared" si="49"/>
        <v>35412.79</v>
      </c>
      <c r="T274" s="33">
        <f t="shared" si="54"/>
        <v>1777.9</v>
      </c>
      <c r="U274" s="33">
        <f t="shared" si="50"/>
        <v>311.31</v>
      </c>
      <c r="V274" s="33">
        <f t="shared" si="51"/>
        <v>2089.21</v>
      </c>
      <c r="W274" s="33">
        <f t="shared" si="52"/>
        <v>144175.95000000001</v>
      </c>
      <c r="X274" s="33" t="str">
        <f>IFERROR(VLOOKUP(C274,'Adj to Match Apport'!$C:$F,4,FALSE),0)</f>
        <v/>
      </c>
      <c r="Y274" s="33">
        <f t="shared" si="55"/>
        <v>144175.95000000001</v>
      </c>
      <c r="Z274" s="184">
        <f>VLOOKUP(C274, '2023-24 School Level AAFTE'!$C$4:$C$2454, 1, 0)</f>
        <v>4135</v>
      </c>
    </row>
    <row r="275" spans="1:26" s="18" customFormat="1" x14ac:dyDescent="0.25">
      <c r="A275" s="136" t="s">
        <v>283</v>
      </c>
      <c r="B275" s="166" t="s">
        <v>282</v>
      </c>
      <c r="C275" s="167">
        <v>3259</v>
      </c>
      <c r="D275" s="166" t="s">
        <v>292</v>
      </c>
      <c r="E275" s="146" t="str">
        <f>VLOOKUP($C275,'2023-24 School Level AAFTE'!$C:$N,9,FALSE)</f>
        <v>Yes</v>
      </c>
      <c r="F275" s="94" t="str">
        <f>IFERROR(VLOOKUP(C275,'2023-24 School Level AAFTE'!$C:$N,11,FALSE),"")</f>
        <v>Yes</v>
      </c>
      <c r="G275" s="20">
        <f>IFERROR(VLOOKUP(C275,'2023-24 School Level AAFTE'!$C:$N,8,FALSE),0)</f>
        <v>377.87</v>
      </c>
      <c r="H275" s="99">
        <f>VLOOKUP($A275,'District Data'!$A:$F,3,FALSE)</f>
        <v>1</v>
      </c>
      <c r="I275" s="99">
        <f>VLOOKUP($A275,'District Data'!$A:$F,4,FALSE)</f>
        <v>1.04</v>
      </c>
      <c r="J275" s="100">
        <f t="shared" si="45"/>
        <v>377.87</v>
      </c>
      <c r="K275" s="101">
        <f t="shared" si="46"/>
        <v>1.1080000000000001</v>
      </c>
      <c r="L275" s="102">
        <f>'District Data'!E$2</f>
        <v>72728</v>
      </c>
      <c r="M275" s="102">
        <f>'District Data'!F$2</f>
        <v>78209</v>
      </c>
      <c r="N275" s="33">
        <f t="shared" si="47"/>
        <v>80582.62</v>
      </c>
      <c r="O275" s="33">
        <f t="shared" si="48"/>
        <v>9539.17</v>
      </c>
      <c r="P275" s="33">
        <f t="shared" si="53"/>
        <v>14418.72</v>
      </c>
      <c r="Q275" s="103">
        <v>0.18149999999999999</v>
      </c>
      <c r="R275" s="103">
        <v>0.17510000000000001</v>
      </c>
      <c r="S275" s="33">
        <f t="shared" si="49"/>
        <v>32272</v>
      </c>
      <c r="T275" s="33">
        <f t="shared" si="54"/>
        <v>1502.03</v>
      </c>
      <c r="U275" s="33">
        <f t="shared" si="50"/>
        <v>263.01</v>
      </c>
      <c r="V275" s="33">
        <f t="shared" si="51"/>
        <v>1765.04</v>
      </c>
      <c r="W275" s="33">
        <f t="shared" si="52"/>
        <v>124158.82999999999</v>
      </c>
      <c r="X275" s="33" t="str">
        <f>IFERROR(VLOOKUP(C275,'Adj to Match Apport'!$C:$F,4,FALSE),0)</f>
        <v/>
      </c>
      <c r="Y275" s="33">
        <f t="shared" si="55"/>
        <v>124158.82999999999</v>
      </c>
      <c r="Z275" s="184">
        <f>VLOOKUP(C275, '2023-24 School Level AAFTE'!$C$4:$C$2454, 1, 0)</f>
        <v>3259</v>
      </c>
    </row>
    <row r="276" spans="1:26" s="18" customFormat="1" x14ac:dyDescent="0.25">
      <c r="A276" s="136" t="s">
        <v>283</v>
      </c>
      <c r="B276" s="166" t="s">
        <v>282</v>
      </c>
      <c r="C276" s="167">
        <v>3260</v>
      </c>
      <c r="D276" s="166" t="s">
        <v>293</v>
      </c>
      <c r="E276" s="146" t="str">
        <f>VLOOKUP($C276,'2023-24 School Level AAFTE'!$C:$N,9,FALSE)</f>
        <v>Yes</v>
      </c>
      <c r="F276" s="94" t="str">
        <f>IFERROR(VLOOKUP(C276,'2023-24 School Level AAFTE'!$C:$N,11,FALSE),"")</f>
        <v>Yes</v>
      </c>
      <c r="G276" s="20">
        <f>IFERROR(VLOOKUP(C276,'2023-24 School Level AAFTE'!$C:$N,8,FALSE),0)</f>
        <v>374.07</v>
      </c>
      <c r="H276" s="99">
        <f>VLOOKUP($A276,'District Data'!$A:$F,3,FALSE)</f>
        <v>1</v>
      </c>
      <c r="I276" s="99">
        <f>VLOOKUP($A276,'District Data'!$A:$F,4,FALSE)</f>
        <v>1.04</v>
      </c>
      <c r="J276" s="100">
        <f t="shared" si="45"/>
        <v>374.07</v>
      </c>
      <c r="K276" s="101">
        <f t="shared" si="46"/>
        <v>1.097</v>
      </c>
      <c r="L276" s="102">
        <f>'District Data'!E$2</f>
        <v>72728</v>
      </c>
      <c r="M276" s="102">
        <f>'District Data'!F$2</f>
        <v>78209</v>
      </c>
      <c r="N276" s="33">
        <f t="shared" si="47"/>
        <v>79782.62</v>
      </c>
      <c r="O276" s="33">
        <f t="shared" si="48"/>
        <v>9444.4599999999991</v>
      </c>
      <c r="P276" s="33">
        <f t="shared" si="53"/>
        <v>14418.72</v>
      </c>
      <c r="Q276" s="103">
        <v>0.18149999999999999</v>
      </c>
      <c r="R276" s="103">
        <v>0.17510000000000001</v>
      </c>
      <c r="S276" s="33">
        <f t="shared" si="49"/>
        <v>31951.61</v>
      </c>
      <c r="T276" s="33">
        <f t="shared" si="54"/>
        <v>1487.12</v>
      </c>
      <c r="U276" s="33">
        <f t="shared" si="50"/>
        <v>260.39</v>
      </c>
      <c r="V276" s="33">
        <f t="shared" si="51"/>
        <v>1747.5099999999998</v>
      </c>
      <c r="W276" s="33">
        <f t="shared" si="52"/>
        <v>122926.2</v>
      </c>
      <c r="X276" s="33" t="str">
        <f>IFERROR(VLOOKUP(C276,'Adj to Match Apport'!$C:$F,4,FALSE),0)</f>
        <v/>
      </c>
      <c r="Y276" s="33">
        <f t="shared" si="55"/>
        <v>122926.2</v>
      </c>
      <c r="Z276" s="184">
        <f>VLOOKUP(C276, '2023-24 School Level AAFTE'!$C$4:$C$2454, 1, 0)</f>
        <v>3260</v>
      </c>
    </row>
    <row r="277" spans="1:26" s="18" customFormat="1" x14ac:dyDescent="0.25">
      <c r="A277" s="136" t="s">
        <v>283</v>
      </c>
      <c r="B277" s="166" t="s">
        <v>282</v>
      </c>
      <c r="C277" s="167">
        <v>2892</v>
      </c>
      <c r="D277" s="166" t="s">
        <v>287</v>
      </c>
      <c r="E277" s="146" t="str">
        <f>VLOOKUP($C277,'2023-24 School Level AAFTE'!$C:$N,9,FALSE)</f>
        <v>Yes</v>
      </c>
      <c r="F277" s="94" t="str">
        <f>IFERROR(VLOOKUP(C277,'2023-24 School Level AAFTE'!$C:$N,11,FALSE),"")</f>
        <v>Yes</v>
      </c>
      <c r="G277" s="20">
        <f>IFERROR(VLOOKUP(C277,'2023-24 School Level AAFTE'!$C:$N,8,FALSE),0)</f>
        <v>297.64</v>
      </c>
      <c r="H277" s="99">
        <f>VLOOKUP($A277,'District Data'!$A:$F,3,FALSE)</f>
        <v>1</v>
      </c>
      <c r="I277" s="99">
        <f>VLOOKUP($A277,'District Data'!$A:$F,4,FALSE)</f>
        <v>1.04</v>
      </c>
      <c r="J277" s="100">
        <f t="shared" si="45"/>
        <v>297.64</v>
      </c>
      <c r="K277" s="101">
        <f t="shared" si="46"/>
        <v>0.873</v>
      </c>
      <c r="L277" s="102">
        <f>'District Data'!E$2</f>
        <v>72728</v>
      </c>
      <c r="M277" s="102">
        <f>'District Data'!F$2</f>
        <v>78209</v>
      </c>
      <c r="N277" s="33">
        <f t="shared" si="47"/>
        <v>63491.54</v>
      </c>
      <c r="O277" s="33">
        <f t="shared" si="48"/>
        <v>7515.98</v>
      </c>
      <c r="P277" s="33">
        <f t="shared" si="53"/>
        <v>14418.72</v>
      </c>
      <c r="Q277" s="103">
        <v>0.18149999999999999</v>
      </c>
      <c r="R277" s="103">
        <v>0.17510000000000001</v>
      </c>
      <c r="S277" s="33">
        <f t="shared" si="49"/>
        <v>25427.31</v>
      </c>
      <c r="T277" s="33">
        <f t="shared" si="54"/>
        <v>1183.46</v>
      </c>
      <c r="U277" s="33">
        <f t="shared" si="50"/>
        <v>207.22</v>
      </c>
      <c r="V277" s="33">
        <f t="shared" si="51"/>
        <v>1390.68</v>
      </c>
      <c r="W277" s="33">
        <f t="shared" si="52"/>
        <v>97825.51</v>
      </c>
      <c r="X277" s="33" t="str">
        <f>IFERROR(VLOOKUP(C277,'Adj to Match Apport'!$C:$F,4,FALSE),0)</f>
        <v/>
      </c>
      <c r="Y277" s="33">
        <f t="shared" si="55"/>
        <v>97825.51</v>
      </c>
      <c r="Z277" s="184">
        <f>VLOOKUP(C277, '2023-24 School Level AAFTE'!$C$4:$C$2454, 1, 0)</f>
        <v>2892</v>
      </c>
    </row>
    <row r="278" spans="1:26" s="18" customFormat="1" x14ac:dyDescent="0.25">
      <c r="A278" s="136" t="s">
        <v>283</v>
      </c>
      <c r="B278" s="166" t="s">
        <v>282</v>
      </c>
      <c r="C278" s="167">
        <v>3065</v>
      </c>
      <c r="D278" s="166" t="s">
        <v>290</v>
      </c>
      <c r="E278" s="146" t="str">
        <f>VLOOKUP($C278,'2023-24 School Level AAFTE'!$C:$N,9,FALSE)</f>
        <v>No</v>
      </c>
      <c r="F278" s="94" t="str">
        <f>IFERROR(VLOOKUP(C278,'2023-24 School Level AAFTE'!$C:$N,11,FALSE),"")</f>
        <v>No</v>
      </c>
      <c r="G278" s="20">
        <f>IFERROR(VLOOKUP(C278,'2023-24 School Level AAFTE'!$C:$N,8,FALSE),0)</f>
        <v>1270.8899999999999</v>
      </c>
      <c r="H278" s="99">
        <f>VLOOKUP($A278,'District Data'!$A:$F,3,FALSE)</f>
        <v>1</v>
      </c>
      <c r="I278" s="99">
        <f>VLOOKUP($A278,'District Data'!$A:$F,4,FALSE)</f>
        <v>1.04</v>
      </c>
      <c r="J278" s="100">
        <f t="shared" si="45"/>
        <v>0</v>
      </c>
      <c r="K278" s="101">
        <f t="shared" si="46"/>
        <v>0</v>
      </c>
      <c r="L278" s="102">
        <f>'District Data'!E$2</f>
        <v>72728</v>
      </c>
      <c r="M278" s="102">
        <f>'District Data'!F$2</f>
        <v>78209</v>
      </c>
      <c r="N278" s="33">
        <f t="shared" si="47"/>
        <v>0</v>
      </c>
      <c r="O278" s="33">
        <f t="shared" si="48"/>
        <v>0</v>
      </c>
      <c r="P278" s="33">
        <f t="shared" si="53"/>
        <v>14418.72</v>
      </c>
      <c r="Q278" s="103">
        <v>0.18149999999999999</v>
      </c>
      <c r="R278" s="103">
        <v>0.17510000000000001</v>
      </c>
      <c r="S278" s="33">
        <f t="shared" si="49"/>
        <v>0</v>
      </c>
      <c r="T278" s="33">
        <f t="shared" si="54"/>
        <v>0</v>
      </c>
      <c r="U278" s="33">
        <f t="shared" si="50"/>
        <v>0</v>
      </c>
      <c r="V278" s="33">
        <f t="shared" si="51"/>
        <v>0</v>
      </c>
      <c r="W278" s="33">
        <f t="shared" si="52"/>
        <v>0</v>
      </c>
      <c r="X278" s="33">
        <f>IFERROR(VLOOKUP(C278,'Adj to Match Apport'!$C:$F,4,FALSE),0)</f>
        <v>0</v>
      </c>
      <c r="Y278" s="33">
        <f t="shared" si="55"/>
        <v>0</v>
      </c>
      <c r="Z278" s="184">
        <f>VLOOKUP(C278, '2023-24 School Level AAFTE'!$C$4:$C$2454, 1, 0)</f>
        <v>3065</v>
      </c>
    </row>
    <row r="279" spans="1:26" s="18" customFormat="1" x14ac:dyDescent="0.25">
      <c r="A279" s="136" t="s">
        <v>283</v>
      </c>
      <c r="B279" s="166" t="s">
        <v>282</v>
      </c>
      <c r="C279" s="167">
        <v>5667</v>
      </c>
      <c r="D279" s="166" t="s">
        <v>3265</v>
      </c>
      <c r="E279" s="146" t="str">
        <f>VLOOKUP($C279,'2023-24 School Level AAFTE'!$C:$N,9,FALSE)</f>
        <v>Yes</v>
      </c>
      <c r="F279" s="94" t="str">
        <f>IFERROR(VLOOKUP(C279,'2023-24 School Level AAFTE'!$C:$N,11,FALSE),"")</f>
        <v>Yes</v>
      </c>
      <c r="G279" s="20">
        <f>IFERROR(VLOOKUP(C279,'2023-24 School Level AAFTE'!$C:$N,8,FALSE),0)</f>
        <v>118.1</v>
      </c>
      <c r="H279" s="99">
        <f>VLOOKUP($A279,'District Data'!$A:$F,3,FALSE)</f>
        <v>1</v>
      </c>
      <c r="I279" s="99">
        <f>VLOOKUP($A279,'District Data'!$A:$F,4,FALSE)</f>
        <v>1.04</v>
      </c>
      <c r="J279" s="100">
        <f t="shared" si="45"/>
        <v>118.1</v>
      </c>
      <c r="K279" s="101">
        <f t="shared" si="46"/>
        <v>0.34599999999999997</v>
      </c>
      <c r="L279" s="102">
        <f>'District Data'!E$2</f>
        <v>72728</v>
      </c>
      <c r="M279" s="102">
        <f>'District Data'!F$2</f>
        <v>78209</v>
      </c>
      <c r="N279" s="33">
        <f t="shared" si="47"/>
        <v>25163.89</v>
      </c>
      <c r="O279" s="33">
        <f t="shared" si="48"/>
        <v>2978.84</v>
      </c>
      <c r="P279" s="33">
        <f t="shared" si="53"/>
        <v>14418.72</v>
      </c>
      <c r="Q279" s="103">
        <v>0.18149999999999999</v>
      </c>
      <c r="R279" s="103">
        <v>0.17510000000000001</v>
      </c>
      <c r="S279" s="33">
        <f t="shared" si="49"/>
        <v>10077.719999999999</v>
      </c>
      <c r="T279" s="33">
        <f t="shared" si="54"/>
        <v>469.05</v>
      </c>
      <c r="U279" s="33">
        <f t="shared" si="50"/>
        <v>82.13</v>
      </c>
      <c r="V279" s="33">
        <f t="shared" si="51"/>
        <v>551.18000000000006</v>
      </c>
      <c r="W279" s="33">
        <f t="shared" si="52"/>
        <v>38771.629999999997</v>
      </c>
      <c r="X279" s="33" t="str">
        <f>IFERROR(VLOOKUP(C279,'Adj to Match Apport'!$C:$F,4,FALSE),0)</f>
        <v/>
      </c>
      <c r="Y279" s="33">
        <f t="shared" si="55"/>
        <v>38771.629999999997</v>
      </c>
      <c r="Z279" s="184">
        <f>VLOOKUP(C279, '2023-24 School Level AAFTE'!$C$4:$C$2454, 1, 0)</f>
        <v>5667</v>
      </c>
    </row>
    <row r="280" spans="1:26" s="18" customFormat="1" x14ac:dyDescent="0.25">
      <c r="A280" s="136" t="s">
        <v>283</v>
      </c>
      <c r="B280" s="166" t="s">
        <v>282</v>
      </c>
      <c r="C280" s="167">
        <v>3929</v>
      </c>
      <c r="D280" s="165" t="s">
        <v>300</v>
      </c>
      <c r="E280" s="146" t="str">
        <f>VLOOKUP($C280,'2023-24 School Level AAFTE'!$C:$N,9,FALSE)</f>
        <v>No</v>
      </c>
      <c r="F280" s="94" t="str">
        <f>IFERROR(VLOOKUP(C280,'2023-24 School Level AAFTE'!$C:$N,11,FALSE),"")</f>
        <v>No</v>
      </c>
      <c r="G280" s="20">
        <f>IFERROR(VLOOKUP(C280,'2023-24 School Level AAFTE'!$C:$N,8,FALSE),0)</f>
        <v>388.74</v>
      </c>
      <c r="H280" s="99">
        <f>VLOOKUP($A280,'District Data'!$A:$F,3,FALSE)</f>
        <v>1</v>
      </c>
      <c r="I280" s="99">
        <f>VLOOKUP($A280,'District Data'!$A:$F,4,FALSE)</f>
        <v>1.04</v>
      </c>
      <c r="J280" s="100">
        <f t="shared" si="45"/>
        <v>0</v>
      </c>
      <c r="K280" s="101">
        <f t="shared" si="46"/>
        <v>0</v>
      </c>
      <c r="L280" s="102">
        <f>'District Data'!E$2</f>
        <v>72728</v>
      </c>
      <c r="M280" s="102">
        <f>'District Data'!F$2</f>
        <v>78209</v>
      </c>
      <c r="N280" s="33">
        <f t="shared" si="47"/>
        <v>0</v>
      </c>
      <c r="O280" s="33">
        <f t="shared" si="48"/>
        <v>0</v>
      </c>
      <c r="P280" s="33">
        <f t="shared" si="53"/>
        <v>14418.72</v>
      </c>
      <c r="Q280" s="103">
        <v>0.18149999999999999</v>
      </c>
      <c r="R280" s="103">
        <v>0.17510000000000001</v>
      </c>
      <c r="S280" s="33">
        <f t="shared" si="49"/>
        <v>0</v>
      </c>
      <c r="T280" s="33">
        <f t="shared" si="54"/>
        <v>0</v>
      </c>
      <c r="U280" s="33">
        <f t="shared" si="50"/>
        <v>0</v>
      </c>
      <c r="V280" s="33">
        <f t="shared" si="51"/>
        <v>0</v>
      </c>
      <c r="W280" s="33">
        <f t="shared" si="52"/>
        <v>0</v>
      </c>
      <c r="X280" s="33">
        <f>IFERROR(VLOOKUP(C280,'Adj to Match Apport'!$C:$F,4,FALSE),0)</f>
        <v>0</v>
      </c>
      <c r="Y280" s="33">
        <f t="shared" si="55"/>
        <v>0</v>
      </c>
      <c r="Z280" s="184">
        <f>VLOOKUP(C280, '2023-24 School Level AAFTE'!$C$4:$C$2454, 1, 0)</f>
        <v>3929</v>
      </c>
    </row>
    <row r="281" spans="1:26" s="18" customFormat="1" x14ac:dyDescent="0.25">
      <c r="A281" s="136" t="s">
        <v>283</v>
      </c>
      <c r="B281" s="166" t="s">
        <v>282</v>
      </c>
      <c r="C281" s="167">
        <v>5328</v>
      </c>
      <c r="D281" s="166" t="s">
        <v>308</v>
      </c>
      <c r="E281" s="146" t="str">
        <f>VLOOKUP($C281,'2023-24 School Level AAFTE'!$C:$N,9,FALSE)</f>
        <v>No</v>
      </c>
      <c r="F281" s="94" t="str">
        <f>IFERROR(VLOOKUP(C281,'2023-24 School Level AAFTE'!$C:$N,11,FALSE),"")</f>
        <v>No</v>
      </c>
      <c r="G281" s="20">
        <f>IFERROR(VLOOKUP(C281,'2023-24 School Level AAFTE'!$C:$N,8,FALSE),0)</f>
        <v>114.47</v>
      </c>
      <c r="H281" s="99">
        <f>VLOOKUP($A281,'District Data'!$A:$F,3,FALSE)</f>
        <v>1</v>
      </c>
      <c r="I281" s="99">
        <f>VLOOKUP($A281,'District Data'!$A:$F,4,FALSE)</f>
        <v>1.04</v>
      </c>
      <c r="J281" s="100">
        <f t="shared" si="45"/>
        <v>0</v>
      </c>
      <c r="K281" s="101">
        <f t="shared" si="46"/>
        <v>0</v>
      </c>
      <c r="L281" s="102">
        <f>'District Data'!E$2</f>
        <v>72728</v>
      </c>
      <c r="M281" s="102">
        <f>'District Data'!F$2</f>
        <v>78209</v>
      </c>
      <c r="N281" s="33">
        <f t="shared" si="47"/>
        <v>0</v>
      </c>
      <c r="O281" s="33">
        <f t="shared" si="48"/>
        <v>0</v>
      </c>
      <c r="P281" s="33">
        <f t="shared" si="53"/>
        <v>14418.72</v>
      </c>
      <c r="Q281" s="103">
        <v>0.18149999999999999</v>
      </c>
      <c r="R281" s="103">
        <v>0.17510000000000001</v>
      </c>
      <c r="S281" s="33">
        <f t="shared" si="49"/>
        <v>0</v>
      </c>
      <c r="T281" s="33">
        <f t="shared" si="54"/>
        <v>0</v>
      </c>
      <c r="U281" s="33">
        <f t="shared" si="50"/>
        <v>0</v>
      </c>
      <c r="V281" s="33">
        <f t="shared" si="51"/>
        <v>0</v>
      </c>
      <c r="W281" s="33">
        <f t="shared" si="52"/>
        <v>0</v>
      </c>
      <c r="X281" s="33">
        <f>IFERROR(VLOOKUP(C281,'Adj to Match Apport'!$C:$F,4,FALSE),0)</f>
        <v>0</v>
      </c>
      <c r="Y281" s="33">
        <f t="shared" si="55"/>
        <v>0</v>
      </c>
      <c r="Z281" s="184">
        <f>VLOOKUP(C281, '2023-24 School Level AAFTE'!$C$4:$C$2454, 1, 0)</f>
        <v>5328</v>
      </c>
    </row>
    <row r="282" spans="1:26" s="18" customFormat="1" x14ac:dyDescent="0.25">
      <c r="A282" s="136" t="s">
        <v>283</v>
      </c>
      <c r="B282" s="166" t="s">
        <v>282</v>
      </c>
      <c r="C282" s="167">
        <v>3890</v>
      </c>
      <c r="D282" s="166" t="s">
        <v>298</v>
      </c>
      <c r="E282" s="146" t="str">
        <f>VLOOKUP($C282,'2023-24 School Level AAFTE'!$C:$N,9,FALSE)</f>
        <v>No</v>
      </c>
      <c r="F282" s="94" t="str">
        <f>IFERROR(VLOOKUP(C282,'2023-24 School Level AAFTE'!$C:$N,11,FALSE),"")</f>
        <v>No</v>
      </c>
      <c r="G282" s="20">
        <f>IFERROR(VLOOKUP(C282,'2023-24 School Level AAFTE'!$C:$N,8,FALSE),0)</f>
        <v>630.80999999999995</v>
      </c>
      <c r="H282" s="99">
        <f>VLOOKUP($A282,'District Data'!$A:$F,3,FALSE)</f>
        <v>1</v>
      </c>
      <c r="I282" s="99">
        <f>VLOOKUP($A282,'District Data'!$A:$F,4,FALSE)</f>
        <v>1.04</v>
      </c>
      <c r="J282" s="100">
        <f t="shared" si="45"/>
        <v>0</v>
      </c>
      <c r="K282" s="101">
        <f t="shared" si="46"/>
        <v>0</v>
      </c>
      <c r="L282" s="102">
        <f>'District Data'!E$2</f>
        <v>72728</v>
      </c>
      <c r="M282" s="102">
        <f>'District Data'!F$2</f>
        <v>78209</v>
      </c>
      <c r="N282" s="33">
        <f t="shared" si="47"/>
        <v>0</v>
      </c>
      <c r="O282" s="33">
        <f t="shared" si="48"/>
        <v>0</v>
      </c>
      <c r="P282" s="33">
        <f t="shared" si="53"/>
        <v>14418.72</v>
      </c>
      <c r="Q282" s="103">
        <v>0.18149999999999999</v>
      </c>
      <c r="R282" s="103">
        <v>0.17510000000000001</v>
      </c>
      <c r="S282" s="33">
        <f t="shared" si="49"/>
        <v>0</v>
      </c>
      <c r="T282" s="33">
        <f t="shared" si="54"/>
        <v>0</v>
      </c>
      <c r="U282" s="33">
        <f t="shared" si="50"/>
        <v>0</v>
      </c>
      <c r="V282" s="33">
        <f t="shared" si="51"/>
        <v>0</v>
      </c>
      <c r="W282" s="33">
        <f t="shared" si="52"/>
        <v>0</v>
      </c>
      <c r="X282" s="33">
        <f>IFERROR(VLOOKUP(C282,'Adj to Match Apport'!$C:$F,4,FALSE),0)</f>
        <v>0</v>
      </c>
      <c r="Y282" s="33">
        <f t="shared" si="55"/>
        <v>0</v>
      </c>
      <c r="Z282" s="184">
        <f>VLOOKUP(C282, '2023-24 School Level AAFTE'!$C$4:$C$2454, 1, 0)</f>
        <v>3890</v>
      </c>
    </row>
    <row r="283" spans="1:26" s="18" customFormat="1" x14ac:dyDescent="0.25">
      <c r="A283" s="136" t="s">
        <v>283</v>
      </c>
      <c r="B283" s="166" t="s">
        <v>282</v>
      </c>
      <c r="C283" s="167">
        <v>2157</v>
      </c>
      <c r="D283" s="166" t="s">
        <v>285</v>
      </c>
      <c r="E283" s="146" t="str">
        <f>VLOOKUP($C283,'2023-24 School Level AAFTE'!$C:$N,9,FALSE)</f>
        <v>Yes</v>
      </c>
      <c r="F283" s="94" t="str">
        <f>IFERROR(VLOOKUP(C283,'2023-24 School Level AAFTE'!$C:$N,11,FALSE),"")</f>
        <v>Yes</v>
      </c>
      <c r="G283" s="20">
        <f>IFERROR(VLOOKUP(C283,'2023-24 School Level AAFTE'!$C:$N,8,FALSE),0)</f>
        <v>615.29</v>
      </c>
      <c r="H283" s="99">
        <f>VLOOKUP($A283,'District Data'!$A:$F,3,FALSE)</f>
        <v>1</v>
      </c>
      <c r="I283" s="99">
        <f>VLOOKUP($A283,'District Data'!$A:$F,4,FALSE)</f>
        <v>1.04</v>
      </c>
      <c r="J283" s="100">
        <f t="shared" si="45"/>
        <v>615.29</v>
      </c>
      <c r="K283" s="101">
        <f t="shared" si="46"/>
        <v>1.8049999999999999</v>
      </c>
      <c r="L283" s="102">
        <f>'District Data'!E$2</f>
        <v>72728</v>
      </c>
      <c r="M283" s="102">
        <f>'District Data'!F$2</f>
        <v>78209</v>
      </c>
      <c r="N283" s="33">
        <f t="shared" si="47"/>
        <v>131274.04</v>
      </c>
      <c r="O283" s="33">
        <f t="shared" si="48"/>
        <v>15539.89</v>
      </c>
      <c r="P283" s="33">
        <f t="shared" si="53"/>
        <v>14418.72</v>
      </c>
      <c r="Q283" s="103">
        <v>0.18149999999999999</v>
      </c>
      <c r="R283" s="103">
        <v>0.17510000000000001</v>
      </c>
      <c r="S283" s="33">
        <f t="shared" si="49"/>
        <v>52573.06</v>
      </c>
      <c r="T283" s="33">
        <f t="shared" si="54"/>
        <v>2446.9</v>
      </c>
      <c r="U283" s="33">
        <f t="shared" si="50"/>
        <v>428.45</v>
      </c>
      <c r="V283" s="33">
        <f t="shared" si="51"/>
        <v>2875.35</v>
      </c>
      <c r="W283" s="33">
        <f t="shared" si="52"/>
        <v>202262.34</v>
      </c>
      <c r="X283" s="33" t="str">
        <f>IFERROR(VLOOKUP(C283,'Adj to Match Apport'!$C:$F,4,FALSE),0)</f>
        <v/>
      </c>
      <c r="Y283" s="33">
        <f t="shared" si="55"/>
        <v>202262.34</v>
      </c>
      <c r="Z283" s="184">
        <f>VLOOKUP(C283, '2023-24 School Level AAFTE'!$C$4:$C$2454, 1, 0)</f>
        <v>2157</v>
      </c>
    </row>
    <row r="284" spans="1:26" s="18" customFormat="1" x14ac:dyDescent="0.25">
      <c r="A284" s="136" t="s">
        <v>283</v>
      </c>
      <c r="B284" s="166" t="s">
        <v>282</v>
      </c>
      <c r="C284" s="167">
        <v>3573</v>
      </c>
      <c r="D284" s="166" t="s">
        <v>297</v>
      </c>
      <c r="E284" s="146" t="str">
        <f>VLOOKUP($C284,'2023-24 School Level AAFTE'!$C:$N,9,FALSE)</f>
        <v>No</v>
      </c>
      <c r="F284" s="94" t="str">
        <f>IFERROR(VLOOKUP(C284,'2023-24 School Level AAFTE'!$C:$N,11,FALSE),"")</f>
        <v>No</v>
      </c>
      <c r="G284" s="20">
        <f>IFERROR(VLOOKUP(C284,'2023-24 School Level AAFTE'!$C:$N,8,FALSE),0)</f>
        <v>500.97</v>
      </c>
      <c r="H284" s="99">
        <f>VLOOKUP($A284,'District Data'!$A:$F,3,FALSE)</f>
        <v>1</v>
      </c>
      <c r="I284" s="99">
        <f>VLOOKUP($A284,'District Data'!$A:$F,4,FALSE)</f>
        <v>1.04</v>
      </c>
      <c r="J284" s="100">
        <f t="shared" si="45"/>
        <v>0</v>
      </c>
      <c r="K284" s="101">
        <f t="shared" si="46"/>
        <v>0</v>
      </c>
      <c r="L284" s="102">
        <f>'District Data'!E$2</f>
        <v>72728</v>
      </c>
      <c r="M284" s="102">
        <f>'District Data'!F$2</f>
        <v>78209</v>
      </c>
      <c r="N284" s="33">
        <f t="shared" si="47"/>
        <v>0</v>
      </c>
      <c r="O284" s="33">
        <f t="shared" si="48"/>
        <v>0</v>
      </c>
      <c r="P284" s="33">
        <f t="shared" si="53"/>
        <v>14418.72</v>
      </c>
      <c r="Q284" s="103">
        <v>0.18149999999999999</v>
      </c>
      <c r="R284" s="103">
        <v>0.17510000000000001</v>
      </c>
      <c r="S284" s="33">
        <f t="shared" si="49"/>
        <v>0</v>
      </c>
      <c r="T284" s="33">
        <f t="shared" si="54"/>
        <v>0</v>
      </c>
      <c r="U284" s="33">
        <f t="shared" si="50"/>
        <v>0</v>
      </c>
      <c r="V284" s="33">
        <f t="shared" si="51"/>
        <v>0</v>
      </c>
      <c r="W284" s="33">
        <f t="shared" si="52"/>
        <v>0</v>
      </c>
      <c r="X284" s="33">
        <f>IFERROR(VLOOKUP(C284,'Adj to Match Apport'!$C:$F,4,FALSE),0)</f>
        <v>0</v>
      </c>
      <c r="Y284" s="33">
        <f t="shared" si="55"/>
        <v>0</v>
      </c>
      <c r="Z284" s="184">
        <f>VLOOKUP(C284, '2023-24 School Level AAFTE'!$C$4:$C$2454, 1, 0)</f>
        <v>3573</v>
      </c>
    </row>
    <row r="285" spans="1:26" s="18" customFormat="1" x14ac:dyDescent="0.25">
      <c r="A285" s="136" t="s">
        <v>283</v>
      </c>
      <c r="B285" s="166" t="s">
        <v>282</v>
      </c>
      <c r="C285" s="167">
        <v>4185</v>
      </c>
      <c r="D285" s="166" t="s">
        <v>303</v>
      </c>
      <c r="E285" s="146" t="str">
        <f>VLOOKUP($C285,'2023-24 School Level AAFTE'!$C:$N,9,FALSE)</f>
        <v>No</v>
      </c>
      <c r="F285" s="94" t="str">
        <f>IFERROR(VLOOKUP(C285,'2023-24 School Level AAFTE'!$C:$N,11,FALSE),"")</f>
        <v>No</v>
      </c>
      <c r="G285" s="20">
        <f>IFERROR(VLOOKUP(C285,'2023-24 School Level AAFTE'!$C:$N,8,FALSE),0)</f>
        <v>480.94</v>
      </c>
      <c r="H285" s="99">
        <f>VLOOKUP($A285,'District Data'!$A:$F,3,FALSE)</f>
        <v>1</v>
      </c>
      <c r="I285" s="99">
        <f>VLOOKUP($A285,'District Data'!$A:$F,4,FALSE)</f>
        <v>1.04</v>
      </c>
      <c r="J285" s="100">
        <f t="shared" si="45"/>
        <v>0</v>
      </c>
      <c r="K285" s="101">
        <f t="shared" si="46"/>
        <v>0</v>
      </c>
      <c r="L285" s="102">
        <f>'District Data'!E$2</f>
        <v>72728</v>
      </c>
      <c r="M285" s="102">
        <f>'District Data'!F$2</f>
        <v>78209</v>
      </c>
      <c r="N285" s="33">
        <f t="shared" si="47"/>
        <v>0</v>
      </c>
      <c r="O285" s="33">
        <f t="shared" si="48"/>
        <v>0</v>
      </c>
      <c r="P285" s="33">
        <f t="shared" si="53"/>
        <v>14418.72</v>
      </c>
      <c r="Q285" s="103">
        <v>0.18149999999999999</v>
      </c>
      <c r="R285" s="103">
        <v>0.17510000000000001</v>
      </c>
      <c r="S285" s="33">
        <f t="shared" si="49"/>
        <v>0</v>
      </c>
      <c r="T285" s="33">
        <f t="shared" si="54"/>
        <v>0</v>
      </c>
      <c r="U285" s="33">
        <f t="shared" si="50"/>
        <v>0</v>
      </c>
      <c r="V285" s="33">
        <f t="shared" si="51"/>
        <v>0</v>
      </c>
      <c r="W285" s="33">
        <f t="shared" si="52"/>
        <v>0</v>
      </c>
      <c r="X285" s="33">
        <f>IFERROR(VLOOKUP(C285,'Adj to Match Apport'!$C:$F,4,FALSE),0)</f>
        <v>0</v>
      </c>
      <c r="Y285" s="33">
        <f t="shared" si="55"/>
        <v>0</v>
      </c>
      <c r="Z285" s="184">
        <f>VLOOKUP(C285, '2023-24 School Level AAFTE'!$C$4:$C$2454, 1, 0)</f>
        <v>4185</v>
      </c>
    </row>
    <row r="286" spans="1:26" s="18" customFormat="1" x14ac:dyDescent="0.25">
      <c r="A286" s="136" t="s">
        <v>283</v>
      </c>
      <c r="B286" s="166" t="s">
        <v>282</v>
      </c>
      <c r="C286" s="167">
        <v>5507</v>
      </c>
      <c r="D286" s="166" t="s">
        <v>309</v>
      </c>
      <c r="E286" s="146" t="str">
        <f>VLOOKUP($C286,'2023-24 School Level AAFTE'!$C:$N,9,FALSE)</f>
        <v>No</v>
      </c>
      <c r="F286" s="94" t="str">
        <f>IFERROR(VLOOKUP(C286,'2023-24 School Level AAFTE'!$C:$N,11,FALSE),"")</f>
        <v>No</v>
      </c>
      <c r="G286" s="20">
        <f>IFERROR(VLOOKUP(C286,'2023-24 School Level AAFTE'!$C:$N,8,FALSE),0)</f>
        <v>506.01</v>
      </c>
      <c r="H286" s="99">
        <f>VLOOKUP($A286,'District Data'!$A:$F,3,FALSE)</f>
        <v>1</v>
      </c>
      <c r="I286" s="99">
        <f>VLOOKUP($A286,'District Data'!$A:$F,4,FALSE)</f>
        <v>1.04</v>
      </c>
      <c r="J286" s="100">
        <f t="shared" si="45"/>
        <v>0</v>
      </c>
      <c r="K286" s="101">
        <f t="shared" si="46"/>
        <v>0</v>
      </c>
      <c r="L286" s="102">
        <f>'District Data'!E$2</f>
        <v>72728</v>
      </c>
      <c r="M286" s="102">
        <f>'District Data'!F$2</f>
        <v>78209</v>
      </c>
      <c r="N286" s="33">
        <f t="shared" si="47"/>
        <v>0</v>
      </c>
      <c r="O286" s="33">
        <f t="shared" si="48"/>
        <v>0</v>
      </c>
      <c r="P286" s="33">
        <f t="shared" si="53"/>
        <v>14418.72</v>
      </c>
      <c r="Q286" s="103">
        <v>0.18149999999999999</v>
      </c>
      <c r="R286" s="103">
        <v>0.17510000000000001</v>
      </c>
      <c r="S286" s="33">
        <f t="shared" si="49"/>
        <v>0</v>
      </c>
      <c r="T286" s="33">
        <f t="shared" si="54"/>
        <v>0</v>
      </c>
      <c r="U286" s="33">
        <f t="shared" si="50"/>
        <v>0</v>
      </c>
      <c r="V286" s="33">
        <f t="shared" si="51"/>
        <v>0</v>
      </c>
      <c r="W286" s="33">
        <f t="shared" si="52"/>
        <v>0</v>
      </c>
      <c r="X286" s="33">
        <f>IFERROR(VLOOKUP(C286,'Adj to Match Apport'!$C:$F,4,FALSE),0)</f>
        <v>0</v>
      </c>
      <c r="Y286" s="33">
        <f t="shared" si="55"/>
        <v>0</v>
      </c>
      <c r="Z286" s="184">
        <f>VLOOKUP(C286, '2023-24 School Level AAFTE'!$C$4:$C$2454, 1, 0)</f>
        <v>5507</v>
      </c>
    </row>
    <row r="287" spans="1:26" s="18" customFormat="1" x14ac:dyDescent="0.25">
      <c r="A287" s="136" t="s">
        <v>283</v>
      </c>
      <c r="B287" s="166" t="s">
        <v>282</v>
      </c>
      <c r="C287" s="167">
        <v>4529</v>
      </c>
      <c r="D287" s="166" t="s">
        <v>304</v>
      </c>
      <c r="E287" s="146" t="str">
        <f>VLOOKUP($C287,'2023-24 School Level AAFTE'!$C:$N,9,FALSE)</f>
        <v>No</v>
      </c>
      <c r="F287" s="94" t="str">
        <f>IFERROR(VLOOKUP(C287,'2023-24 School Level AAFTE'!$C:$N,11,FALSE),"")</f>
        <v>No</v>
      </c>
      <c r="G287" s="20">
        <f>IFERROR(VLOOKUP(C287,'2023-24 School Level AAFTE'!$C:$N,8,FALSE),0)</f>
        <v>489.14</v>
      </c>
      <c r="H287" s="99">
        <f>VLOOKUP($A287,'District Data'!$A:$F,3,FALSE)</f>
        <v>1</v>
      </c>
      <c r="I287" s="99">
        <f>VLOOKUP($A287,'District Data'!$A:$F,4,FALSE)</f>
        <v>1.04</v>
      </c>
      <c r="J287" s="100">
        <f t="shared" si="45"/>
        <v>0</v>
      </c>
      <c r="K287" s="101">
        <f t="shared" si="46"/>
        <v>0</v>
      </c>
      <c r="L287" s="102">
        <f>'District Data'!E$2</f>
        <v>72728</v>
      </c>
      <c r="M287" s="102">
        <f>'District Data'!F$2</f>
        <v>78209</v>
      </c>
      <c r="N287" s="33">
        <f t="shared" si="47"/>
        <v>0</v>
      </c>
      <c r="O287" s="33">
        <f t="shared" si="48"/>
        <v>0</v>
      </c>
      <c r="P287" s="33">
        <f t="shared" si="53"/>
        <v>14418.72</v>
      </c>
      <c r="Q287" s="103">
        <v>0.18149999999999999</v>
      </c>
      <c r="R287" s="103">
        <v>0.17510000000000001</v>
      </c>
      <c r="S287" s="33">
        <f t="shared" si="49"/>
        <v>0</v>
      </c>
      <c r="T287" s="33">
        <f t="shared" si="54"/>
        <v>0</v>
      </c>
      <c r="U287" s="33">
        <f t="shared" si="50"/>
        <v>0</v>
      </c>
      <c r="V287" s="33">
        <f t="shared" si="51"/>
        <v>0</v>
      </c>
      <c r="W287" s="33">
        <f t="shared" si="52"/>
        <v>0</v>
      </c>
      <c r="X287" s="33">
        <f>IFERROR(VLOOKUP(C287,'Adj to Match Apport'!$C:$F,4,FALSE),0)</f>
        <v>0</v>
      </c>
      <c r="Y287" s="33">
        <f t="shared" si="55"/>
        <v>0</v>
      </c>
      <c r="Z287" s="184">
        <f>VLOOKUP(C287, '2023-24 School Level AAFTE'!$C$4:$C$2454, 1, 0)</f>
        <v>4529</v>
      </c>
    </row>
    <row r="288" spans="1:26" s="18" customFormat="1" x14ac:dyDescent="0.25">
      <c r="A288" s="136" t="s">
        <v>283</v>
      </c>
      <c r="B288" s="166" t="s">
        <v>282</v>
      </c>
      <c r="C288" s="167">
        <v>3127</v>
      </c>
      <c r="D288" s="166" t="s">
        <v>291</v>
      </c>
      <c r="E288" s="146" t="str">
        <f>VLOOKUP($C288,'2023-24 School Level AAFTE'!$C:$N,9,FALSE)</f>
        <v>Yes</v>
      </c>
      <c r="F288" s="94" t="str">
        <f>IFERROR(VLOOKUP(C288,'2023-24 School Level AAFTE'!$C:$N,11,FALSE),"")</f>
        <v>Yes</v>
      </c>
      <c r="G288" s="20">
        <f>IFERROR(VLOOKUP(C288,'2023-24 School Level AAFTE'!$C:$N,8,FALSE),0)</f>
        <v>282.91000000000003</v>
      </c>
      <c r="H288" s="99">
        <f>VLOOKUP($A288,'District Data'!$A:$F,3,FALSE)</f>
        <v>1</v>
      </c>
      <c r="I288" s="99">
        <f>VLOOKUP($A288,'District Data'!$A:$F,4,FALSE)</f>
        <v>1.04</v>
      </c>
      <c r="J288" s="100">
        <f t="shared" si="45"/>
        <v>282.91000000000003</v>
      </c>
      <c r="K288" s="101">
        <f t="shared" si="46"/>
        <v>0.83</v>
      </c>
      <c r="L288" s="102">
        <f>'District Data'!E$2</f>
        <v>72728</v>
      </c>
      <c r="M288" s="102">
        <f>'District Data'!F$2</f>
        <v>78209</v>
      </c>
      <c r="N288" s="33">
        <f t="shared" si="47"/>
        <v>60364.24</v>
      </c>
      <c r="O288" s="33">
        <f t="shared" si="48"/>
        <v>7145.77</v>
      </c>
      <c r="P288" s="33">
        <f t="shared" si="53"/>
        <v>14418.72</v>
      </c>
      <c r="Q288" s="103">
        <v>0.18149999999999999</v>
      </c>
      <c r="R288" s="103">
        <v>0.17510000000000001</v>
      </c>
      <c r="S288" s="33">
        <f t="shared" si="49"/>
        <v>24174.87</v>
      </c>
      <c r="T288" s="33">
        <f t="shared" si="54"/>
        <v>1125.17</v>
      </c>
      <c r="U288" s="33">
        <f t="shared" si="50"/>
        <v>197.02</v>
      </c>
      <c r="V288" s="33">
        <f t="shared" si="51"/>
        <v>1322.19</v>
      </c>
      <c r="W288" s="33">
        <f t="shared" si="52"/>
        <v>93007.07</v>
      </c>
      <c r="X288" s="33" t="str">
        <f>IFERROR(VLOOKUP(C288,'Adj to Match Apport'!$C:$F,4,FALSE),0)</f>
        <v/>
      </c>
      <c r="Y288" s="33">
        <f t="shared" si="55"/>
        <v>93007.07</v>
      </c>
      <c r="Z288" s="184">
        <f>VLOOKUP(C288, '2023-24 School Level AAFTE'!$C$4:$C$2454, 1, 0)</f>
        <v>3127</v>
      </c>
    </row>
    <row r="289" spans="1:26" s="18" customFormat="1" x14ac:dyDescent="0.25">
      <c r="A289" s="136" t="s">
        <v>283</v>
      </c>
      <c r="B289" s="166" t="s">
        <v>282</v>
      </c>
      <c r="C289" s="167">
        <v>3918</v>
      </c>
      <c r="D289" s="165" t="s">
        <v>299</v>
      </c>
      <c r="E289" s="146" t="str">
        <f>VLOOKUP($C289,'2023-24 School Level AAFTE'!$C:$N,9,FALSE)</f>
        <v>Yes</v>
      </c>
      <c r="F289" s="94" t="str">
        <f>IFERROR(VLOOKUP(C289,'2023-24 School Level AAFTE'!$C:$N,11,FALSE),"")</f>
        <v>Yes</v>
      </c>
      <c r="G289" s="20">
        <f>IFERROR(VLOOKUP(C289,'2023-24 School Level AAFTE'!$C:$N,8,FALSE),0)</f>
        <v>113.28</v>
      </c>
      <c r="H289" s="99">
        <f>VLOOKUP($A289,'District Data'!$A:$F,3,FALSE)</f>
        <v>1</v>
      </c>
      <c r="I289" s="99">
        <f>VLOOKUP($A289,'District Data'!$A:$F,4,FALSE)</f>
        <v>1.04</v>
      </c>
      <c r="J289" s="100">
        <f t="shared" si="45"/>
        <v>113.28</v>
      </c>
      <c r="K289" s="101">
        <f t="shared" si="46"/>
        <v>0.33200000000000002</v>
      </c>
      <c r="L289" s="102">
        <f>'District Data'!E$2</f>
        <v>72728</v>
      </c>
      <c r="M289" s="102">
        <f>'District Data'!F$2</f>
        <v>78209</v>
      </c>
      <c r="N289" s="33">
        <f t="shared" si="47"/>
        <v>24145.7</v>
      </c>
      <c r="O289" s="33">
        <f t="shared" si="48"/>
        <v>2858.3</v>
      </c>
      <c r="P289" s="33">
        <f t="shared" si="53"/>
        <v>14418.72</v>
      </c>
      <c r="Q289" s="103">
        <v>0.18149999999999999</v>
      </c>
      <c r="R289" s="103">
        <v>0.17510000000000001</v>
      </c>
      <c r="S289" s="33">
        <f t="shared" si="49"/>
        <v>9669.9500000000007</v>
      </c>
      <c r="T289" s="33">
        <f t="shared" si="54"/>
        <v>450.07</v>
      </c>
      <c r="U289" s="33">
        <f t="shared" si="50"/>
        <v>78.81</v>
      </c>
      <c r="V289" s="33">
        <f t="shared" si="51"/>
        <v>528.88</v>
      </c>
      <c r="W289" s="33">
        <f t="shared" si="52"/>
        <v>37202.83</v>
      </c>
      <c r="X289" s="33" t="str">
        <f>IFERROR(VLOOKUP(C289,'Adj to Match Apport'!$C:$F,4,FALSE),0)</f>
        <v/>
      </c>
      <c r="Y289" s="33">
        <f t="shared" si="55"/>
        <v>37202.83</v>
      </c>
      <c r="Z289" s="184">
        <f>VLOOKUP(C289, '2023-24 School Level AAFTE'!$C$4:$C$2454, 1, 0)</f>
        <v>3918</v>
      </c>
    </row>
    <row r="290" spans="1:26" s="18" customFormat="1" x14ac:dyDescent="0.25">
      <c r="A290" s="136" t="s">
        <v>283</v>
      </c>
      <c r="B290" s="166" t="s">
        <v>282</v>
      </c>
      <c r="C290" s="167">
        <v>2776</v>
      </c>
      <c r="D290" s="166" t="s">
        <v>286</v>
      </c>
      <c r="E290" s="146" t="str">
        <f>VLOOKUP($C290,'2023-24 School Level AAFTE'!$C:$N,9,FALSE)</f>
        <v>Yes</v>
      </c>
      <c r="F290" s="94" t="str">
        <f>IFERROR(VLOOKUP(C290,'2023-24 School Level AAFTE'!$C:$N,11,FALSE),"")</f>
        <v>Yes</v>
      </c>
      <c r="G290" s="20">
        <f>IFERROR(VLOOKUP(C290,'2023-24 School Level AAFTE'!$C:$N,8,FALSE),0)</f>
        <v>519.86</v>
      </c>
      <c r="H290" s="99">
        <f>VLOOKUP($A290,'District Data'!$A:$F,3,FALSE)</f>
        <v>1</v>
      </c>
      <c r="I290" s="99">
        <f>VLOOKUP($A290,'District Data'!$A:$F,4,FALSE)</f>
        <v>1.04</v>
      </c>
      <c r="J290" s="100">
        <f t="shared" si="45"/>
        <v>519.86</v>
      </c>
      <c r="K290" s="101">
        <f t="shared" si="46"/>
        <v>1.5249999999999999</v>
      </c>
      <c r="L290" s="102">
        <f>'District Data'!E$2</f>
        <v>72728</v>
      </c>
      <c r="M290" s="102">
        <f>'District Data'!F$2</f>
        <v>78209</v>
      </c>
      <c r="N290" s="33">
        <f t="shared" si="47"/>
        <v>110910.2</v>
      </c>
      <c r="O290" s="33">
        <f t="shared" si="48"/>
        <v>13129.27</v>
      </c>
      <c r="P290" s="33">
        <f t="shared" si="53"/>
        <v>14418.72</v>
      </c>
      <c r="Q290" s="103">
        <v>0.18149999999999999</v>
      </c>
      <c r="R290" s="103">
        <v>0.17510000000000001</v>
      </c>
      <c r="S290" s="33">
        <f t="shared" si="49"/>
        <v>44417.68</v>
      </c>
      <c r="T290" s="33">
        <f t="shared" si="54"/>
        <v>2067.3200000000002</v>
      </c>
      <c r="U290" s="33">
        <f t="shared" si="50"/>
        <v>361.99</v>
      </c>
      <c r="V290" s="33">
        <f t="shared" si="51"/>
        <v>2429.3100000000004</v>
      </c>
      <c r="W290" s="33">
        <f t="shared" si="52"/>
        <v>170886.46</v>
      </c>
      <c r="X290" s="33" t="str">
        <f>IFERROR(VLOOKUP(C290,'Adj to Match Apport'!$C:$F,4,FALSE),0)</f>
        <v/>
      </c>
      <c r="Y290" s="33">
        <f t="shared" si="55"/>
        <v>170886.46</v>
      </c>
      <c r="Z290" s="184">
        <f>VLOOKUP(C290, '2023-24 School Level AAFTE'!$C$4:$C$2454, 1, 0)</f>
        <v>2776</v>
      </c>
    </row>
    <row r="291" spans="1:26" s="18" customFormat="1" x14ac:dyDescent="0.25">
      <c r="A291" s="136" t="s">
        <v>283</v>
      </c>
      <c r="B291" s="166" t="s">
        <v>282</v>
      </c>
      <c r="C291" s="167">
        <v>2113</v>
      </c>
      <c r="D291" s="166" t="s">
        <v>284</v>
      </c>
      <c r="E291" s="146" t="str">
        <f>VLOOKUP($C291,'2023-24 School Level AAFTE'!$C:$N,9,FALSE)</f>
        <v>Yes</v>
      </c>
      <c r="F291" s="94" t="str">
        <f>IFERROR(VLOOKUP(C291,'2023-24 School Level AAFTE'!$C:$N,11,FALSE),"")</f>
        <v>Yes</v>
      </c>
      <c r="G291" s="20">
        <f>IFERROR(VLOOKUP(C291,'2023-24 School Level AAFTE'!$C:$N,8,FALSE),0)</f>
        <v>625.20000000000005</v>
      </c>
      <c r="H291" s="99">
        <f>VLOOKUP($A291,'District Data'!$A:$F,3,FALSE)</f>
        <v>1</v>
      </c>
      <c r="I291" s="99">
        <f>VLOOKUP($A291,'District Data'!$A:$F,4,FALSE)</f>
        <v>1.04</v>
      </c>
      <c r="J291" s="100">
        <f t="shared" si="45"/>
        <v>625.20000000000005</v>
      </c>
      <c r="K291" s="101">
        <f t="shared" si="46"/>
        <v>1.8340000000000001</v>
      </c>
      <c r="L291" s="102">
        <f>'District Data'!E$2</f>
        <v>72728</v>
      </c>
      <c r="M291" s="102">
        <f>'District Data'!F$2</f>
        <v>78209</v>
      </c>
      <c r="N291" s="33">
        <f t="shared" si="47"/>
        <v>133383.15</v>
      </c>
      <c r="O291" s="33">
        <f t="shared" si="48"/>
        <v>15789.57</v>
      </c>
      <c r="P291" s="33">
        <f t="shared" si="53"/>
        <v>14418.72</v>
      </c>
      <c r="Q291" s="103">
        <v>0.18149999999999999</v>
      </c>
      <c r="R291" s="103">
        <v>0.17510000000000001</v>
      </c>
      <c r="S291" s="33">
        <f t="shared" si="49"/>
        <v>53417.73</v>
      </c>
      <c r="T291" s="33">
        <f t="shared" si="54"/>
        <v>2486.21</v>
      </c>
      <c r="U291" s="33">
        <f t="shared" si="50"/>
        <v>435.34</v>
      </c>
      <c r="V291" s="33">
        <f t="shared" si="51"/>
        <v>2921.55</v>
      </c>
      <c r="W291" s="33">
        <f t="shared" si="52"/>
        <v>205512</v>
      </c>
      <c r="X291" s="33">
        <f>IFERROR(VLOOKUP(C291,'Adj to Match Apport'!$C:$F,4,FALSE),0)</f>
        <v>112.06000000005588</v>
      </c>
      <c r="Y291" s="33">
        <f t="shared" si="55"/>
        <v>205624.06000000006</v>
      </c>
      <c r="Z291" s="184">
        <f>VLOOKUP(C291, '2023-24 School Level AAFTE'!$C$4:$C$2454, 1, 0)</f>
        <v>2113</v>
      </c>
    </row>
    <row r="292" spans="1:26" s="18" customFormat="1" x14ac:dyDescent="0.25">
      <c r="A292" s="136" t="s">
        <v>283</v>
      </c>
      <c r="B292" s="166" t="s">
        <v>282</v>
      </c>
      <c r="C292" s="167">
        <v>4098</v>
      </c>
      <c r="D292" s="166" t="s">
        <v>301</v>
      </c>
      <c r="E292" s="146" t="str">
        <f>VLOOKUP($C292,'2023-24 School Level AAFTE'!$C:$N,9,FALSE)</f>
        <v>No</v>
      </c>
      <c r="F292" s="94" t="str">
        <f>IFERROR(VLOOKUP(C292,'2023-24 School Level AAFTE'!$C:$N,11,FALSE),"")</f>
        <v>No</v>
      </c>
      <c r="G292" s="20">
        <f>IFERROR(VLOOKUP(C292,'2023-24 School Level AAFTE'!$C:$N,8,FALSE),0)</f>
        <v>370.72</v>
      </c>
      <c r="H292" s="99">
        <f>VLOOKUP($A292,'District Data'!$A:$F,3,FALSE)</f>
        <v>1</v>
      </c>
      <c r="I292" s="99">
        <f>VLOOKUP($A292,'District Data'!$A:$F,4,FALSE)</f>
        <v>1.04</v>
      </c>
      <c r="J292" s="100">
        <f t="shared" si="45"/>
        <v>0</v>
      </c>
      <c r="K292" s="101">
        <f t="shared" si="46"/>
        <v>0</v>
      </c>
      <c r="L292" s="102">
        <f>'District Data'!E$2</f>
        <v>72728</v>
      </c>
      <c r="M292" s="102">
        <f>'District Data'!F$2</f>
        <v>78209</v>
      </c>
      <c r="N292" s="33">
        <f t="shared" si="47"/>
        <v>0</v>
      </c>
      <c r="O292" s="33">
        <f t="shared" si="48"/>
        <v>0</v>
      </c>
      <c r="P292" s="33">
        <f t="shared" si="53"/>
        <v>14418.72</v>
      </c>
      <c r="Q292" s="103">
        <v>0.18149999999999999</v>
      </c>
      <c r="R292" s="103">
        <v>0.17510000000000001</v>
      </c>
      <c r="S292" s="33">
        <f t="shared" si="49"/>
        <v>0</v>
      </c>
      <c r="T292" s="33">
        <f t="shared" si="54"/>
        <v>0</v>
      </c>
      <c r="U292" s="33">
        <f t="shared" si="50"/>
        <v>0</v>
      </c>
      <c r="V292" s="33">
        <f t="shared" si="51"/>
        <v>0</v>
      </c>
      <c r="W292" s="33">
        <f t="shared" si="52"/>
        <v>0</v>
      </c>
      <c r="X292" s="33">
        <f>IFERROR(VLOOKUP(C292,'Adj to Match Apport'!$C:$F,4,FALSE),0)</f>
        <v>0</v>
      </c>
      <c r="Y292" s="33">
        <f t="shared" si="55"/>
        <v>0</v>
      </c>
      <c r="Z292" s="184">
        <f>VLOOKUP(C292, '2023-24 School Level AAFTE'!$C$4:$C$2454, 1, 0)</f>
        <v>4098</v>
      </c>
    </row>
    <row r="293" spans="1:26" s="18" customFormat="1" x14ac:dyDescent="0.25">
      <c r="A293" s="136" t="s">
        <v>283</v>
      </c>
      <c r="B293" s="166" t="s">
        <v>282</v>
      </c>
      <c r="C293" s="167">
        <v>2953</v>
      </c>
      <c r="D293" s="166" t="s">
        <v>288</v>
      </c>
      <c r="E293" s="146" t="str">
        <f>VLOOKUP($C293,'2023-24 School Level AAFTE'!$C:$N,9,FALSE)</f>
        <v>Yes</v>
      </c>
      <c r="F293" s="94" t="str">
        <f>IFERROR(VLOOKUP(C293,'2023-24 School Level AAFTE'!$C:$N,11,FALSE),"")</f>
        <v>Yes</v>
      </c>
      <c r="G293" s="20">
        <f>IFERROR(VLOOKUP(C293,'2023-24 School Level AAFTE'!$C:$N,8,FALSE),0)</f>
        <v>259.72000000000003</v>
      </c>
      <c r="H293" s="99">
        <f>VLOOKUP($A293,'District Data'!$A:$F,3,FALSE)</f>
        <v>1</v>
      </c>
      <c r="I293" s="99">
        <f>VLOOKUP($A293,'District Data'!$A:$F,4,FALSE)</f>
        <v>1.04</v>
      </c>
      <c r="J293" s="100">
        <f t="shared" si="45"/>
        <v>259.72000000000003</v>
      </c>
      <c r="K293" s="101">
        <f t="shared" si="46"/>
        <v>0.76200000000000001</v>
      </c>
      <c r="L293" s="102">
        <f>'District Data'!E$2</f>
        <v>72728</v>
      </c>
      <c r="M293" s="102">
        <f>'District Data'!F$2</f>
        <v>78209</v>
      </c>
      <c r="N293" s="33">
        <f t="shared" si="47"/>
        <v>55418.74</v>
      </c>
      <c r="O293" s="33">
        <f t="shared" si="48"/>
        <v>6560.33</v>
      </c>
      <c r="P293" s="33">
        <f t="shared" si="53"/>
        <v>14418.72</v>
      </c>
      <c r="Q293" s="103">
        <v>0.18149999999999999</v>
      </c>
      <c r="R293" s="103">
        <v>0.17510000000000001</v>
      </c>
      <c r="S293" s="33">
        <f t="shared" si="49"/>
        <v>22194.28</v>
      </c>
      <c r="T293" s="33">
        <f t="shared" si="54"/>
        <v>1032.98</v>
      </c>
      <c r="U293" s="33">
        <f t="shared" si="50"/>
        <v>180.87</v>
      </c>
      <c r="V293" s="33">
        <f t="shared" si="51"/>
        <v>1213.8499999999999</v>
      </c>
      <c r="W293" s="33">
        <f t="shared" si="52"/>
        <v>85387.199999999997</v>
      </c>
      <c r="X293" s="33" t="str">
        <f>IFERROR(VLOOKUP(C293,'Adj to Match Apport'!$C:$F,4,FALSE),0)</f>
        <v/>
      </c>
      <c r="Y293" s="33">
        <f t="shared" si="55"/>
        <v>85387.199999999997</v>
      </c>
      <c r="Z293" s="184">
        <f>VLOOKUP(C293, '2023-24 School Level AAFTE'!$C$4:$C$2454, 1, 0)</f>
        <v>2953</v>
      </c>
    </row>
    <row r="294" spans="1:26" s="18" customFormat="1" x14ac:dyDescent="0.25">
      <c r="A294" s="136" t="s">
        <v>283</v>
      </c>
      <c r="B294" s="166" t="s">
        <v>282</v>
      </c>
      <c r="C294" s="167">
        <v>5660</v>
      </c>
      <c r="D294" s="166" t="s">
        <v>2875</v>
      </c>
      <c r="E294" s="146" t="str">
        <f>VLOOKUP($C294,'2023-24 School Level AAFTE'!$C:$N,9,FALSE)</f>
        <v>No</v>
      </c>
      <c r="F294" s="94" t="str">
        <f>IFERROR(VLOOKUP(C294,'2023-24 School Level AAFTE'!$C:$N,11,FALSE),"")</f>
        <v>No</v>
      </c>
      <c r="G294" s="20">
        <f>IFERROR(VLOOKUP(C294,'2023-24 School Level AAFTE'!$C:$N,8,FALSE),0)</f>
        <v>1465</v>
      </c>
      <c r="H294" s="99">
        <f>VLOOKUP($A294,'District Data'!$A:$F,3,FALSE)</f>
        <v>1</v>
      </c>
      <c r="I294" s="99">
        <f>VLOOKUP($A294,'District Data'!$A:$F,4,FALSE)</f>
        <v>1.04</v>
      </c>
      <c r="J294" s="100">
        <f t="shared" si="45"/>
        <v>0</v>
      </c>
      <c r="K294" s="101">
        <f t="shared" si="46"/>
        <v>0</v>
      </c>
      <c r="L294" s="102">
        <f>'District Data'!E$2</f>
        <v>72728</v>
      </c>
      <c r="M294" s="102">
        <f>'District Data'!F$2</f>
        <v>78209</v>
      </c>
      <c r="N294" s="33">
        <f t="shared" si="47"/>
        <v>0</v>
      </c>
      <c r="O294" s="33">
        <f t="shared" si="48"/>
        <v>0</v>
      </c>
      <c r="P294" s="33">
        <f t="shared" si="53"/>
        <v>14418.72</v>
      </c>
      <c r="Q294" s="103">
        <v>0.18149999999999999</v>
      </c>
      <c r="R294" s="103">
        <v>0.17510000000000001</v>
      </c>
      <c r="S294" s="33">
        <f t="shared" si="49"/>
        <v>0</v>
      </c>
      <c r="T294" s="33">
        <f t="shared" si="54"/>
        <v>0</v>
      </c>
      <c r="U294" s="33">
        <f t="shared" si="50"/>
        <v>0</v>
      </c>
      <c r="V294" s="33">
        <f t="shared" si="51"/>
        <v>0</v>
      </c>
      <c r="W294" s="33">
        <f t="shared" si="52"/>
        <v>0</v>
      </c>
      <c r="X294" s="33">
        <f>IFERROR(VLOOKUP(C294,'Adj to Match Apport'!$C:$F,4,FALSE),0)</f>
        <v>0</v>
      </c>
      <c r="Y294" s="33">
        <f t="shared" si="55"/>
        <v>0</v>
      </c>
      <c r="Z294" s="184">
        <f>VLOOKUP(C294, '2023-24 School Level AAFTE'!$C$4:$C$2454, 1, 0)</f>
        <v>5660</v>
      </c>
    </row>
    <row r="295" spans="1:26" s="18" customFormat="1" x14ac:dyDescent="0.25">
      <c r="A295" s="136" t="s">
        <v>283</v>
      </c>
      <c r="B295" s="166" t="s">
        <v>282</v>
      </c>
      <c r="C295" s="167">
        <v>5541</v>
      </c>
      <c r="D295" s="165" t="s">
        <v>2797</v>
      </c>
      <c r="E295" s="146" t="str">
        <f>VLOOKUP($C295,'2023-24 School Level AAFTE'!$C:$N,9,FALSE)</f>
        <v>No</v>
      </c>
      <c r="F295" s="94" t="str">
        <f>IFERROR(VLOOKUP(C295,'2023-24 School Level AAFTE'!$C:$N,11,FALSE),"")</f>
        <v>No</v>
      </c>
      <c r="G295" s="20">
        <f>IFERROR(VLOOKUP(C295,'2023-24 School Level AAFTE'!$C:$N,8,FALSE),0)</f>
        <v>616.41999999999996</v>
      </c>
      <c r="H295" s="99">
        <f>VLOOKUP($A295,'District Data'!$A:$F,3,FALSE)</f>
        <v>1</v>
      </c>
      <c r="I295" s="99">
        <f>VLOOKUP($A295,'District Data'!$A:$F,4,FALSE)</f>
        <v>1.04</v>
      </c>
      <c r="J295" s="100">
        <f t="shared" si="45"/>
        <v>0</v>
      </c>
      <c r="K295" s="101">
        <f t="shared" si="46"/>
        <v>0</v>
      </c>
      <c r="L295" s="102">
        <f>'District Data'!E$2</f>
        <v>72728</v>
      </c>
      <c r="M295" s="102">
        <f>'District Data'!F$2</f>
        <v>78209</v>
      </c>
      <c r="N295" s="33">
        <f t="shared" si="47"/>
        <v>0</v>
      </c>
      <c r="O295" s="33">
        <f t="shared" si="48"/>
        <v>0</v>
      </c>
      <c r="P295" s="33">
        <f t="shared" si="53"/>
        <v>14418.72</v>
      </c>
      <c r="Q295" s="103">
        <v>0.18149999999999999</v>
      </c>
      <c r="R295" s="103">
        <v>0.17510000000000001</v>
      </c>
      <c r="S295" s="33">
        <f t="shared" si="49"/>
        <v>0</v>
      </c>
      <c r="T295" s="33">
        <f t="shared" si="54"/>
        <v>0</v>
      </c>
      <c r="U295" s="33">
        <f t="shared" si="50"/>
        <v>0</v>
      </c>
      <c r="V295" s="33">
        <f t="shared" si="51"/>
        <v>0</v>
      </c>
      <c r="W295" s="33">
        <f t="shared" si="52"/>
        <v>0</v>
      </c>
      <c r="X295" s="33">
        <f>IFERROR(VLOOKUP(C295,'Adj to Match Apport'!$C:$F,4,FALSE),0)</f>
        <v>0</v>
      </c>
      <c r="Y295" s="33">
        <f t="shared" si="55"/>
        <v>0</v>
      </c>
      <c r="Z295" s="184">
        <f>VLOOKUP(C295, '2023-24 School Level AAFTE'!$C$4:$C$2454, 1, 0)</f>
        <v>5541</v>
      </c>
    </row>
    <row r="296" spans="1:26" s="18" customFormat="1" x14ac:dyDescent="0.25">
      <c r="A296" s="136" t="s">
        <v>283</v>
      </c>
      <c r="B296" s="166" t="s">
        <v>282</v>
      </c>
      <c r="C296" s="167">
        <v>5003</v>
      </c>
      <c r="D296" s="166" t="s">
        <v>306</v>
      </c>
      <c r="E296" s="146" t="str">
        <f>VLOOKUP($C296,'2023-24 School Level AAFTE'!$C:$N,9,FALSE)</f>
        <v>Yes</v>
      </c>
      <c r="F296" s="94" t="str">
        <f>IFERROR(VLOOKUP(C296,'2023-24 School Level AAFTE'!$C:$N,11,FALSE),"")</f>
        <v>Yes</v>
      </c>
      <c r="G296" s="20">
        <f>IFERROR(VLOOKUP(C296,'2023-24 School Level AAFTE'!$C:$N,8,FALSE),0)</f>
        <v>26.67</v>
      </c>
      <c r="H296" s="99">
        <f>VLOOKUP($A296,'District Data'!$A:$F,3,FALSE)</f>
        <v>1</v>
      </c>
      <c r="I296" s="99">
        <f>VLOOKUP($A296,'District Data'!$A:$F,4,FALSE)</f>
        <v>1.04</v>
      </c>
      <c r="J296" s="100">
        <f t="shared" si="45"/>
        <v>26.67</v>
      </c>
      <c r="K296" s="101">
        <f t="shared" si="46"/>
        <v>7.8E-2</v>
      </c>
      <c r="L296" s="102">
        <f>'District Data'!E$2</f>
        <v>72728</v>
      </c>
      <c r="M296" s="102">
        <f>'District Data'!F$2</f>
        <v>78209</v>
      </c>
      <c r="N296" s="33">
        <f t="shared" si="47"/>
        <v>5672.78</v>
      </c>
      <c r="O296" s="33">
        <f t="shared" si="48"/>
        <v>671.53</v>
      </c>
      <c r="P296" s="33">
        <f t="shared" si="53"/>
        <v>14418.72</v>
      </c>
      <c r="Q296" s="103">
        <v>0.18149999999999999</v>
      </c>
      <c r="R296" s="103">
        <v>0.17510000000000001</v>
      </c>
      <c r="S296" s="33">
        <f t="shared" si="49"/>
        <v>2271.85</v>
      </c>
      <c r="T296" s="33">
        <f t="shared" si="54"/>
        <v>105.74</v>
      </c>
      <c r="U296" s="33">
        <f t="shared" si="50"/>
        <v>18.52</v>
      </c>
      <c r="V296" s="33">
        <f t="shared" si="51"/>
        <v>124.25999999999999</v>
      </c>
      <c r="W296" s="33">
        <f t="shared" si="52"/>
        <v>8740.42</v>
      </c>
      <c r="X296" s="33" t="str">
        <f>IFERROR(VLOOKUP(C296,'Adj to Match Apport'!$C:$F,4,FALSE),0)</f>
        <v/>
      </c>
      <c r="Y296" s="33">
        <f t="shared" si="55"/>
        <v>8740.42</v>
      </c>
      <c r="Z296" s="184">
        <f>VLOOKUP(C296, '2023-24 School Level AAFTE'!$C$4:$C$2454, 1, 0)</f>
        <v>5003</v>
      </c>
    </row>
    <row r="297" spans="1:26" s="18" customFormat="1" x14ac:dyDescent="0.25">
      <c r="A297" s="136" t="s">
        <v>283</v>
      </c>
      <c r="B297" s="166" t="s">
        <v>282</v>
      </c>
      <c r="C297" s="167">
        <v>5552</v>
      </c>
      <c r="D297" s="166" t="s">
        <v>1828</v>
      </c>
      <c r="E297" s="146" t="str">
        <f>VLOOKUP($C297,'2023-24 School Level AAFTE'!$C:$N,9,FALSE)</f>
        <v>No</v>
      </c>
      <c r="F297" s="94" t="str">
        <f>IFERROR(VLOOKUP(C297,'2023-24 School Level AAFTE'!$C:$N,11,FALSE),"")</f>
        <v>No</v>
      </c>
      <c r="G297" s="20">
        <f>IFERROR(VLOOKUP(C297,'2023-24 School Level AAFTE'!$C:$N,8,FALSE),0)</f>
        <v>571.75</v>
      </c>
      <c r="H297" s="99">
        <f>VLOOKUP($A297,'District Data'!$A:$F,3,FALSE)</f>
        <v>1</v>
      </c>
      <c r="I297" s="99">
        <f>VLOOKUP($A297,'District Data'!$A:$F,4,FALSE)</f>
        <v>1.04</v>
      </c>
      <c r="J297" s="100">
        <f t="shared" si="45"/>
        <v>0</v>
      </c>
      <c r="K297" s="101">
        <f t="shared" si="46"/>
        <v>0</v>
      </c>
      <c r="L297" s="102">
        <f>'District Data'!E$2</f>
        <v>72728</v>
      </c>
      <c r="M297" s="102">
        <f>'District Data'!F$2</f>
        <v>78209</v>
      </c>
      <c r="N297" s="33">
        <f t="shared" si="47"/>
        <v>0</v>
      </c>
      <c r="O297" s="33">
        <f t="shared" si="48"/>
        <v>0</v>
      </c>
      <c r="P297" s="33">
        <f t="shared" si="53"/>
        <v>14418.72</v>
      </c>
      <c r="Q297" s="103">
        <v>0.18149999999999999</v>
      </c>
      <c r="R297" s="103">
        <v>0.17510000000000001</v>
      </c>
      <c r="S297" s="33">
        <f t="shared" si="49"/>
        <v>0</v>
      </c>
      <c r="T297" s="33">
        <f t="shared" si="54"/>
        <v>0</v>
      </c>
      <c r="U297" s="33">
        <f t="shared" si="50"/>
        <v>0</v>
      </c>
      <c r="V297" s="33">
        <f t="shared" si="51"/>
        <v>0</v>
      </c>
      <c r="W297" s="33">
        <f t="shared" si="52"/>
        <v>0</v>
      </c>
      <c r="X297" s="33">
        <f>IFERROR(VLOOKUP(C297,'Adj to Match Apport'!$C:$F,4,FALSE),0)</f>
        <v>0</v>
      </c>
      <c r="Y297" s="33">
        <f t="shared" si="55"/>
        <v>0</v>
      </c>
      <c r="Z297" s="184">
        <f>VLOOKUP(C297, '2023-24 School Level AAFTE'!$C$4:$C$2454, 1, 0)</f>
        <v>5552</v>
      </c>
    </row>
    <row r="298" spans="1:26" s="18" customFormat="1" x14ac:dyDescent="0.25">
      <c r="A298" s="136" t="s">
        <v>283</v>
      </c>
      <c r="B298" s="166" t="s">
        <v>282</v>
      </c>
      <c r="C298" s="167">
        <v>3307</v>
      </c>
      <c r="D298" s="166" t="s">
        <v>294</v>
      </c>
      <c r="E298" s="146" t="str">
        <f>VLOOKUP($C298,'2023-24 School Level AAFTE'!$C:$N,9,FALSE)</f>
        <v>No</v>
      </c>
      <c r="F298" s="94" t="str">
        <f>IFERROR(VLOOKUP(C298,'2023-24 School Level AAFTE'!$C:$N,11,FALSE),"")</f>
        <v>No</v>
      </c>
      <c r="G298" s="20">
        <f>IFERROR(VLOOKUP(C298,'2023-24 School Level AAFTE'!$C:$N,8,FALSE),0)</f>
        <v>264.94</v>
      </c>
      <c r="H298" s="99">
        <f>VLOOKUP($A298,'District Data'!$A:$F,3,FALSE)</f>
        <v>1</v>
      </c>
      <c r="I298" s="99">
        <f>VLOOKUP($A298,'District Data'!$A:$F,4,FALSE)</f>
        <v>1.04</v>
      </c>
      <c r="J298" s="100">
        <f t="shared" si="45"/>
        <v>0</v>
      </c>
      <c r="K298" s="101">
        <f t="shared" si="46"/>
        <v>0</v>
      </c>
      <c r="L298" s="102">
        <f>'District Data'!E$2</f>
        <v>72728</v>
      </c>
      <c r="M298" s="102">
        <f>'District Data'!F$2</f>
        <v>78209</v>
      </c>
      <c r="N298" s="33">
        <f t="shared" si="47"/>
        <v>0</v>
      </c>
      <c r="O298" s="33">
        <f t="shared" si="48"/>
        <v>0</v>
      </c>
      <c r="P298" s="33">
        <f t="shared" si="53"/>
        <v>14418.72</v>
      </c>
      <c r="Q298" s="103">
        <v>0.18149999999999999</v>
      </c>
      <c r="R298" s="103">
        <v>0.17510000000000001</v>
      </c>
      <c r="S298" s="33">
        <f t="shared" si="49"/>
        <v>0</v>
      </c>
      <c r="T298" s="33">
        <f t="shared" si="54"/>
        <v>0</v>
      </c>
      <c r="U298" s="33">
        <f t="shared" si="50"/>
        <v>0</v>
      </c>
      <c r="V298" s="33">
        <f t="shared" si="51"/>
        <v>0</v>
      </c>
      <c r="W298" s="33">
        <f t="shared" si="52"/>
        <v>0</v>
      </c>
      <c r="X298" s="33">
        <f>IFERROR(VLOOKUP(C298,'Adj to Match Apport'!$C:$F,4,FALSE),0)</f>
        <v>0</v>
      </c>
      <c r="Y298" s="33">
        <f t="shared" si="55"/>
        <v>0</v>
      </c>
      <c r="Z298" s="184">
        <f>VLOOKUP(C298, '2023-24 School Level AAFTE'!$C$4:$C$2454, 1, 0)</f>
        <v>3307</v>
      </c>
    </row>
    <row r="299" spans="1:26" s="18" customFormat="1" x14ac:dyDescent="0.25">
      <c r="A299" s="136" t="s">
        <v>283</v>
      </c>
      <c r="B299" s="166" t="s">
        <v>282</v>
      </c>
      <c r="C299" s="167">
        <v>1964</v>
      </c>
      <c r="D299" s="166" t="s">
        <v>305</v>
      </c>
      <c r="E299" s="146" t="str">
        <f>VLOOKUP($C299,'2023-24 School Level AAFTE'!$C:$N,9,FALSE)</f>
        <v>No</v>
      </c>
      <c r="F299" s="94" t="str">
        <f>IFERROR(VLOOKUP(C299,'2023-24 School Level AAFTE'!$C:$N,11,FALSE),"")</f>
        <v>No</v>
      </c>
      <c r="G299" s="20">
        <f>IFERROR(VLOOKUP(C299,'2023-24 School Level AAFTE'!$C:$N,8,FALSE),0)</f>
        <v>59.5</v>
      </c>
      <c r="H299" s="99">
        <f>VLOOKUP($A299,'District Data'!$A:$F,3,FALSE)</f>
        <v>1</v>
      </c>
      <c r="I299" s="99">
        <f>VLOOKUP($A299,'District Data'!$A:$F,4,FALSE)</f>
        <v>1.04</v>
      </c>
      <c r="J299" s="100">
        <f t="shared" si="45"/>
        <v>0</v>
      </c>
      <c r="K299" s="101">
        <f t="shared" si="46"/>
        <v>0</v>
      </c>
      <c r="L299" s="102">
        <f>'District Data'!E$2</f>
        <v>72728</v>
      </c>
      <c r="M299" s="102">
        <f>'District Data'!F$2</f>
        <v>78209</v>
      </c>
      <c r="N299" s="33">
        <f t="shared" si="47"/>
        <v>0</v>
      </c>
      <c r="O299" s="33">
        <f t="shared" si="48"/>
        <v>0</v>
      </c>
      <c r="P299" s="33">
        <f t="shared" si="53"/>
        <v>14418.72</v>
      </c>
      <c r="Q299" s="103">
        <v>0.18149999999999999</v>
      </c>
      <c r="R299" s="103">
        <v>0.17510000000000001</v>
      </c>
      <c r="S299" s="33">
        <f t="shared" si="49"/>
        <v>0</v>
      </c>
      <c r="T299" s="33">
        <f t="shared" si="54"/>
        <v>0</v>
      </c>
      <c r="U299" s="33">
        <f t="shared" si="50"/>
        <v>0</v>
      </c>
      <c r="V299" s="33">
        <f t="shared" si="51"/>
        <v>0</v>
      </c>
      <c r="W299" s="33">
        <f t="shared" si="52"/>
        <v>0</v>
      </c>
      <c r="X299" s="33">
        <f>IFERROR(VLOOKUP(C299,'Adj to Match Apport'!$C:$F,4,FALSE),0)</f>
        <v>0</v>
      </c>
      <c r="Y299" s="33">
        <f t="shared" si="55"/>
        <v>0</v>
      </c>
      <c r="Z299" s="184">
        <f>VLOOKUP(C299, '2023-24 School Level AAFTE'!$C$4:$C$2454, 1, 0)</f>
        <v>1964</v>
      </c>
    </row>
    <row r="300" spans="1:26" s="18" customFormat="1" x14ac:dyDescent="0.25">
      <c r="A300" s="136" t="s">
        <v>283</v>
      </c>
      <c r="B300" s="166" t="s">
        <v>282</v>
      </c>
      <c r="C300" s="167">
        <v>5278</v>
      </c>
      <c r="D300" s="166" t="s">
        <v>307</v>
      </c>
      <c r="E300" s="146" t="str">
        <f>VLOOKUP($C300,'2023-24 School Level AAFTE'!$C:$N,9,FALSE)</f>
        <v>No</v>
      </c>
      <c r="F300" s="94" t="str">
        <f>IFERROR(VLOOKUP(C300,'2023-24 School Level AAFTE'!$C:$N,11,FALSE),"")</f>
        <v>No</v>
      </c>
      <c r="G300" s="20">
        <f>IFERROR(VLOOKUP(C300,'2023-24 School Level AAFTE'!$C:$N,8,FALSE),0)</f>
        <v>43.92</v>
      </c>
      <c r="H300" s="99">
        <f>VLOOKUP($A300,'District Data'!$A:$F,3,FALSE)</f>
        <v>1</v>
      </c>
      <c r="I300" s="99">
        <f>VLOOKUP($A300,'District Data'!$A:$F,4,FALSE)</f>
        <v>1.04</v>
      </c>
      <c r="J300" s="100">
        <f t="shared" si="45"/>
        <v>0</v>
      </c>
      <c r="K300" s="101">
        <f t="shared" si="46"/>
        <v>0</v>
      </c>
      <c r="L300" s="102">
        <f>'District Data'!E$2</f>
        <v>72728</v>
      </c>
      <c r="M300" s="102">
        <f>'District Data'!F$2</f>
        <v>78209</v>
      </c>
      <c r="N300" s="33">
        <f t="shared" si="47"/>
        <v>0</v>
      </c>
      <c r="O300" s="33">
        <f t="shared" si="48"/>
        <v>0</v>
      </c>
      <c r="P300" s="33">
        <f t="shared" si="53"/>
        <v>14418.72</v>
      </c>
      <c r="Q300" s="103">
        <v>0.18149999999999999</v>
      </c>
      <c r="R300" s="103">
        <v>0.17510000000000001</v>
      </c>
      <c r="S300" s="33">
        <f t="shared" si="49"/>
        <v>0</v>
      </c>
      <c r="T300" s="33">
        <f t="shared" si="54"/>
        <v>0</v>
      </c>
      <c r="U300" s="33">
        <f t="shared" si="50"/>
        <v>0</v>
      </c>
      <c r="V300" s="33">
        <f t="shared" si="51"/>
        <v>0</v>
      </c>
      <c r="W300" s="33">
        <f t="shared" si="52"/>
        <v>0</v>
      </c>
      <c r="X300" s="33">
        <f>IFERROR(VLOOKUP(C300,'Adj to Match Apport'!$C:$F,4,FALSE),0)</f>
        <v>0</v>
      </c>
      <c r="Y300" s="33">
        <f t="shared" si="55"/>
        <v>0</v>
      </c>
      <c r="Z300" s="184">
        <f>VLOOKUP(C300, '2023-24 School Level AAFTE'!$C$4:$C$2454, 1, 0)</f>
        <v>5278</v>
      </c>
    </row>
    <row r="301" spans="1:26" s="18" customFormat="1" x14ac:dyDescent="0.25">
      <c r="A301" s="136" t="s">
        <v>283</v>
      </c>
      <c r="B301" s="166" t="s">
        <v>282</v>
      </c>
      <c r="C301" s="167">
        <v>5542</v>
      </c>
      <c r="D301" s="166" t="s">
        <v>2732</v>
      </c>
      <c r="E301" s="146" t="str">
        <f>VLOOKUP($C301,'2023-24 School Level AAFTE'!$C:$N,9,FALSE)</f>
        <v>No</v>
      </c>
      <c r="F301" s="94" t="str">
        <f>IFERROR(VLOOKUP(C301,'2023-24 School Level AAFTE'!$C:$N,11,FALSE),"")</f>
        <v>No</v>
      </c>
      <c r="G301" s="20">
        <f>IFERROR(VLOOKUP(C301,'2023-24 School Level AAFTE'!$C:$N,8,FALSE),0)</f>
        <v>166.38</v>
      </c>
      <c r="H301" s="99">
        <f>VLOOKUP($A301,'District Data'!$A:$F,3,FALSE)</f>
        <v>1</v>
      </c>
      <c r="I301" s="99">
        <f>VLOOKUP($A301,'District Data'!$A:$F,4,FALSE)</f>
        <v>1.04</v>
      </c>
      <c r="J301" s="100">
        <f t="shared" si="45"/>
        <v>0</v>
      </c>
      <c r="K301" s="101">
        <f t="shared" si="46"/>
        <v>0</v>
      </c>
      <c r="L301" s="102">
        <f>'District Data'!E$2</f>
        <v>72728</v>
      </c>
      <c r="M301" s="102">
        <f>'District Data'!F$2</f>
        <v>78209</v>
      </c>
      <c r="N301" s="33">
        <f t="shared" si="47"/>
        <v>0</v>
      </c>
      <c r="O301" s="33">
        <f t="shared" si="48"/>
        <v>0</v>
      </c>
      <c r="P301" s="33">
        <f t="shared" si="53"/>
        <v>14418.72</v>
      </c>
      <c r="Q301" s="103">
        <v>0.18149999999999999</v>
      </c>
      <c r="R301" s="103">
        <v>0.17510000000000001</v>
      </c>
      <c r="S301" s="33">
        <f t="shared" si="49"/>
        <v>0</v>
      </c>
      <c r="T301" s="33">
        <f t="shared" si="54"/>
        <v>0</v>
      </c>
      <c r="U301" s="33">
        <f t="shared" si="50"/>
        <v>0</v>
      </c>
      <c r="V301" s="33">
        <f t="shared" si="51"/>
        <v>0</v>
      </c>
      <c r="W301" s="33">
        <f t="shared" si="52"/>
        <v>0</v>
      </c>
      <c r="X301" s="33">
        <f>IFERROR(VLOOKUP(C301,'Adj to Match Apport'!$C:$F,4,FALSE),0)</f>
        <v>0</v>
      </c>
      <c r="Y301" s="33">
        <f t="shared" si="55"/>
        <v>0</v>
      </c>
      <c r="Z301" s="184">
        <f>VLOOKUP(C301, '2023-24 School Level AAFTE'!$C$4:$C$2454, 1, 0)</f>
        <v>5542</v>
      </c>
    </row>
    <row r="302" spans="1:26" s="18" customFormat="1" x14ac:dyDescent="0.25">
      <c r="A302" s="136" t="s">
        <v>283</v>
      </c>
      <c r="B302" s="166" t="s">
        <v>282</v>
      </c>
      <c r="C302" s="167">
        <v>3465</v>
      </c>
      <c r="D302" s="166" t="s">
        <v>296</v>
      </c>
      <c r="E302" s="146" t="str">
        <f>VLOOKUP($C302,'2023-24 School Level AAFTE'!$C:$N,9,FALSE)</f>
        <v>No</v>
      </c>
      <c r="F302" s="94" t="str">
        <f>IFERROR(VLOOKUP(C302,'2023-24 School Level AAFTE'!$C:$N,11,FALSE),"")</f>
        <v>No</v>
      </c>
      <c r="G302" s="20">
        <f>IFERROR(VLOOKUP(C302,'2023-24 School Level AAFTE'!$C:$N,8,FALSE),0)</f>
        <v>374.3</v>
      </c>
      <c r="H302" s="99">
        <f>VLOOKUP($A302,'District Data'!$A:$F,3,FALSE)</f>
        <v>1</v>
      </c>
      <c r="I302" s="99">
        <f>VLOOKUP($A302,'District Data'!$A:$F,4,FALSE)</f>
        <v>1.04</v>
      </c>
      <c r="J302" s="100">
        <f t="shared" si="45"/>
        <v>0</v>
      </c>
      <c r="K302" s="101">
        <f t="shared" si="46"/>
        <v>0</v>
      </c>
      <c r="L302" s="102">
        <f>'District Data'!E$2</f>
        <v>72728</v>
      </c>
      <c r="M302" s="102">
        <f>'District Data'!F$2</f>
        <v>78209</v>
      </c>
      <c r="N302" s="33">
        <f t="shared" si="47"/>
        <v>0</v>
      </c>
      <c r="O302" s="33">
        <f t="shared" si="48"/>
        <v>0</v>
      </c>
      <c r="P302" s="33">
        <f t="shared" si="53"/>
        <v>14418.72</v>
      </c>
      <c r="Q302" s="103">
        <v>0.18149999999999999</v>
      </c>
      <c r="R302" s="103">
        <v>0.17510000000000001</v>
      </c>
      <c r="S302" s="33">
        <f t="shared" si="49"/>
        <v>0</v>
      </c>
      <c r="T302" s="33">
        <f t="shared" si="54"/>
        <v>0</v>
      </c>
      <c r="U302" s="33">
        <f t="shared" si="50"/>
        <v>0</v>
      </c>
      <c r="V302" s="33">
        <f t="shared" si="51"/>
        <v>0</v>
      </c>
      <c r="W302" s="33">
        <f t="shared" si="52"/>
        <v>0</v>
      </c>
      <c r="X302" s="33">
        <f>IFERROR(VLOOKUP(C302,'Adj to Match Apport'!$C:$F,4,FALSE),0)</f>
        <v>0</v>
      </c>
      <c r="Y302" s="33">
        <f t="shared" si="55"/>
        <v>0</v>
      </c>
      <c r="Z302" s="184">
        <f>VLOOKUP(C302, '2023-24 School Level AAFTE'!$C$4:$C$2454, 1, 0)</f>
        <v>3465</v>
      </c>
    </row>
    <row r="303" spans="1:26" s="18" customFormat="1" x14ac:dyDescent="0.25">
      <c r="A303" s="136" t="s">
        <v>283</v>
      </c>
      <c r="B303" s="166" t="s">
        <v>282</v>
      </c>
      <c r="C303" s="167">
        <v>4160</v>
      </c>
      <c r="D303" s="166" t="s">
        <v>302</v>
      </c>
      <c r="E303" s="146" t="str">
        <f>VLOOKUP($C303,'2023-24 School Level AAFTE'!$C:$N,9,FALSE)</f>
        <v>No</v>
      </c>
      <c r="F303" s="94" t="str">
        <f>IFERROR(VLOOKUP(C303,'2023-24 School Level AAFTE'!$C:$N,11,FALSE),"")</f>
        <v>No</v>
      </c>
      <c r="G303" s="20">
        <f>IFERROR(VLOOKUP(C303,'2023-24 School Level AAFTE'!$C:$N,8,FALSE),0)</f>
        <v>652.5</v>
      </c>
      <c r="H303" s="99">
        <f>VLOOKUP($A303,'District Data'!$A:$F,3,FALSE)</f>
        <v>1</v>
      </c>
      <c r="I303" s="99">
        <f>VLOOKUP($A303,'District Data'!$A:$F,4,FALSE)</f>
        <v>1.04</v>
      </c>
      <c r="J303" s="100">
        <f t="shared" si="45"/>
        <v>0</v>
      </c>
      <c r="K303" s="101">
        <f t="shared" si="46"/>
        <v>0</v>
      </c>
      <c r="L303" s="102">
        <f>'District Data'!E$2</f>
        <v>72728</v>
      </c>
      <c r="M303" s="102">
        <f>'District Data'!F$2</f>
        <v>78209</v>
      </c>
      <c r="N303" s="33">
        <f t="shared" si="47"/>
        <v>0</v>
      </c>
      <c r="O303" s="33">
        <f t="shared" si="48"/>
        <v>0</v>
      </c>
      <c r="P303" s="33">
        <f t="shared" si="53"/>
        <v>14418.72</v>
      </c>
      <c r="Q303" s="103">
        <v>0.18149999999999999</v>
      </c>
      <c r="R303" s="103">
        <v>0.17510000000000001</v>
      </c>
      <c r="S303" s="33">
        <f t="shared" si="49"/>
        <v>0</v>
      </c>
      <c r="T303" s="33">
        <f t="shared" si="54"/>
        <v>0</v>
      </c>
      <c r="U303" s="33">
        <f t="shared" si="50"/>
        <v>0</v>
      </c>
      <c r="V303" s="33">
        <f t="shared" si="51"/>
        <v>0</v>
      </c>
      <c r="W303" s="33">
        <f t="shared" si="52"/>
        <v>0</v>
      </c>
      <c r="X303" s="33">
        <f>IFERROR(VLOOKUP(C303,'Adj to Match Apport'!$C:$F,4,FALSE),0)</f>
        <v>0</v>
      </c>
      <c r="Y303" s="33">
        <f t="shared" si="55"/>
        <v>0</v>
      </c>
      <c r="Z303" s="184">
        <f>VLOOKUP(C303, '2023-24 School Level AAFTE'!$C$4:$C$2454, 1, 0)</f>
        <v>4160</v>
      </c>
    </row>
    <row r="304" spans="1:26" s="18" customFormat="1" x14ac:dyDescent="0.25">
      <c r="A304" s="136" t="s">
        <v>283</v>
      </c>
      <c r="B304" s="166" t="s">
        <v>282</v>
      </c>
      <c r="C304" s="167">
        <v>3064</v>
      </c>
      <c r="D304" s="166" t="s">
        <v>289</v>
      </c>
      <c r="E304" s="146" t="str">
        <f>VLOOKUP($C304,'2023-24 School Level AAFTE'!$C:$N,9,FALSE)</f>
        <v>Yes</v>
      </c>
      <c r="F304" s="94" t="str">
        <f>IFERROR(VLOOKUP(C304,'2023-24 School Level AAFTE'!$C:$N,11,FALSE),"")</f>
        <v>Yes</v>
      </c>
      <c r="G304" s="20">
        <f>IFERROR(VLOOKUP(C304,'2023-24 School Level AAFTE'!$C:$N,8,FALSE),0)</f>
        <v>252.71</v>
      </c>
      <c r="H304" s="99">
        <f>VLOOKUP($A304,'District Data'!$A:$F,3,FALSE)</f>
        <v>1</v>
      </c>
      <c r="I304" s="99">
        <f>VLOOKUP($A304,'District Data'!$A:$F,4,FALSE)</f>
        <v>1.04</v>
      </c>
      <c r="J304" s="100">
        <f t="shared" si="45"/>
        <v>252.71</v>
      </c>
      <c r="K304" s="101">
        <f t="shared" si="46"/>
        <v>0.74099999999999999</v>
      </c>
      <c r="L304" s="102">
        <f>'District Data'!E$2</f>
        <v>72728</v>
      </c>
      <c r="M304" s="102">
        <f>'District Data'!F$2</f>
        <v>78209</v>
      </c>
      <c r="N304" s="33">
        <f t="shared" si="47"/>
        <v>53891.45</v>
      </c>
      <c r="O304" s="33">
        <f t="shared" si="48"/>
        <v>6379.53</v>
      </c>
      <c r="P304" s="33">
        <f t="shared" si="53"/>
        <v>14418.72</v>
      </c>
      <c r="Q304" s="103">
        <v>0.18149999999999999</v>
      </c>
      <c r="R304" s="103">
        <v>0.17510000000000001</v>
      </c>
      <c r="S304" s="33">
        <f t="shared" si="49"/>
        <v>21582.63</v>
      </c>
      <c r="T304" s="33">
        <f t="shared" si="54"/>
        <v>1004.52</v>
      </c>
      <c r="U304" s="33">
        <f t="shared" si="50"/>
        <v>175.89</v>
      </c>
      <c r="V304" s="33">
        <f t="shared" si="51"/>
        <v>1180.4099999999999</v>
      </c>
      <c r="W304" s="33">
        <f t="shared" si="52"/>
        <v>83034.02</v>
      </c>
      <c r="X304" s="33" t="str">
        <f>IFERROR(VLOOKUP(C304,'Adj to Match Apport'!$C:$F,4,FALSE),0)</f>
        <v/>
      </c>
      <c r="Y304" s="33">
        <f t="shared" si="55"/>
        <v>83034.02</v>
      </c>
      <c r="Z304" s="184">
        <f>VLOOKUP(C304, '2023-24 School Level AAFTE'!$C$4:$C$2454, 1, 0)</f>
        <v>3064</v>
      </c>
    </row>
    <row r="305" spans="1:26" s="18" customFormat="1" x14ac:dyDescent="0.25">
      <c r="A305" s="136" t="s">
        <v>283</v>
      </c>
      <c r="B305" s="166" t="s">
        <v>282</v>
      </c>
      <c r="C305" s="167">
        <v>3415</v>
      </c>
      <c r="D305" s="166" t="s">
        <v>295</v>
      </c>
      <c r="E305" s="146" t="str">
        <f>VLOOKUP($C305,'2023-24 School Level AAFTE'!$C:$N,9,FALSE)</f>
        <v>No</v>
      </c>
      <c r="F305" s="94" t="str">
        <f>IFERROR(VLOOKUP(C305,'2023-24 School Level AAFTE'!$C:$N,11,FALSE),"")</f>
        <v>No</v>
      </c>
      <c r="G305" s="20">
        <f>IFERROR(VLOOKUP(C305,'2023-24 School Level AAFTE'!$C:$N,8,FALSE),0)</f>
        <v>1354.56</v>
      </c>
      <c r="H305" s="99">
        <f>VLOOKUP($A305,'District Data'!$A:$F,3,FALSE)</f>
        <v>1</v>
      </c>
      <c r="I305" s="99">
        <f>VLOOKUP($A305,'District Data'!$A:$F,4,FALSE)</f>
        <v>1.04</v>
      </c>
      <c r="J305" s="100">
        <f t="shared" si="45"/>
        <v>0</v>
      </c>
      <c r="K305" s="101">
        <f t="shared" si="46"/>
        <v>0</v>
      </c>
      <c r="L305" s="102">
        <f>'District Data'!E$2</f>
        <v>72728</v>
      </c>
      <c r="M305" s="102">
        <f>'District Data'!F$2</f>
        <v>78209</v>
      </c>
      <c r="N305" s="33">
        <f t="shared" si="47"/>
        <v>0</v>
      </c>
      <c r="O305" s="33">
        <f t="shared" si="48"/>
        <v>0</v>
      </c>
      <c r="P305" s="33">
        <f t="shared" si="53"/>
        <v>14418.72</v>
      </c>
      <c r="Q305" s="103">
        <v>0.18149999999999999</v>
      </c>
      <c r="R305" s="103">
        <v>0.17510000000000001</v>
      </c>
      <c r="S305" s="33">
        <f t="shared" si="49"/>
        <v>0</v>
      </c>
      <c r="T305" s="33">
        <f t="shared" si="54"/>
        <v>0</v>
      </c>
      <c r="U305" s="33">
        <f t="shared" si="50"/>
        <v>0</v>
      </c>
      <c r="V305" s="33">
        <f t="shared" si="51"/>
        <v>0</v>
      </c>
      <c r="W305" s="33">
        <f t="shared" si="52"/>
        <v>0</v>
      </c>
      <c r="X305" s="33">
        <f>IFERROR(VLOOKUP(C305,'Adj to Match Apport'!$C:$F,4,FALSE),0)</f>
        <v>0</v>
      </c>
      <c r="Y305" s="33">
        <f t="shared" si="55"/>
        <v>0</v>
      </c>
      <c r="Z305" s="184">
        <f>VLOOKUP(C305, '2023-24 School Level AAFTE'!$C$4:$C$2454, 1, 0)</f>
        <v>3415</v>
      </c>
    </row>
    <row r="306" spans="1:26" s="18" customFormat="1" x14ac:dyDescent="0.25">
      <c r="A306" s="136" t="s">
        <v>311</v>
      </c>
      <c r="B306" s="166" t="s">
        <v>310</v>
      </c>
      <c r="C306" s="167">
        <v>2166</v>
      </c>
      <c r="D306" s="34" t="s">
        <v>312</v>
      </c>
      <c r="E306" s="146" t="str">
        <f>VLOOKUP($C306,'2023-24 School Level AAFTE'!$C:$N,9,FALSE)</f>
        <v>Yes</v>
      </c>
      <c r="F306" s="94" t="str">
        <f>IFERROR(VLOOKUP(C306,'2023-24 School Level AAFTE'!$C:$N,11,FALSE),"")</f>
        <v>Yes</v>
      </c>
      <c r="G306" s="20">
        <f>IFERROR(VLOOKUP(C306,'2023-24 School Level AAFTE'!$C:$N,8,FALSE),0)</f>
        <v>974.07</v>
      </c>
      <c r="H306" s="99">
        <f>VLOOKUP($A306,'District Data'!$A:$F,3,FALSE)</f>
        <v>1</v>
      </c>
      <c r="I306" s="99">
        <f>VLOOKUP($A306,'District Data'!$A:$F,4,FALSE)</f>
        <v>1</v>
      </c>
      <c r="J306" s="100">
        <f t="shared" si="45"/>
        <v>974.07</v>
      </c>
      <c r="K306" s="101">
        <f t="shared" si="46"/>
        <v>2.8570000000000002</v>
      </c>
      <c r="L306" s="102">
        <f>'District Data'!E$2</f>
        <v>72728</v>
      </c>
      <c r="M306" s="102">
        <f>'District Data'!F$2</f>
        <v>78209</v>
      </c>
      <c r="N306" s="33">
        <f t="shared" si="47"/>
        <v>207783.9</v>
      </c>
      <c r="O306" s="33">
        <f t="shared" si="48"/>
        <v>15659.21</v>
      </c>
      <c r="P306" s="33">
        <f t="shared" si="53"/>
        <v>14418.72</v>
      </c>
      <c r="Q306" s="103">
        <v>0.18149999999999999</v>
      </c>
      <c r="R306" s="103">
        <v>0.17510000000000001</v>
      </c>
      <c r="S306" s="33">
        <f t="shared" si="49"/>
        <v>81648.990000000005</v>
      </c>
      <c r="T306" s="33">
        <f t="shared" si="54"/>
        <v>3724.05</v>
      </c>
      <c r="U306" s="33">
        <f t="shared" si="50"/>
        <v>652.08000000000004</v>
      </c>
      <c r="V306" s="33">
        <f t="shared" si="51"/>
        <v>4376.13</v>
      </c>
      <c r="W306" s="33">
        <f t="shared" si="52"/>
        <v>309468.23000000004</v>
      </c>
      <c r="X306" s="33">
        <f>IFERROR(VLOOKUP(C306,'Adj to Match Apport'!$C:$F,4,FALSE),0)</f>
        <v>3.0000000027939677E-2</v>
      </c>
      <c r="Y306" s="33">
        <f t="shared" si="55"/>
        <v>309468.26000000007</v>
      </c>
      <c r="Z306" s="184">
        <f>VLOOKUP(C306, '2023-24 School Level AAFTE'!$C$4:$C$2454, 1, 0)</f>
        <v>2166</v>
      </c>
    </row>
    <row r="307" spans="1:26" s="18" customFormat="1" x14ac:dyDescent="0.25">
      <c r="A307" s="136" t="s">
        <v>311</v>
      </c>
      <c r="B307" s="166" t="s">
        <v>310</v>
      </c>
      <c r="C307" s="167">
        <v>3240</v>
      </c>
      <c r="D307" s="166" t="s">
        <v>317</v>
      </c>
      <c r="E307" s="146" t="str">
        <f>VLOOKUP($C307,'2023-24 School Level AAFTE'!$C:$N,9,FALSE)</f>
        <v>Yes</v>
      </c>
      <c r="F307" s="94" t="str">
        <f>IFERROR(VLOOKUP(C307,'2023-24 School Level AAFTE'!$C:$N,11,FALSE),"")</f>
        <v>Yes</v>
      </c>
      <c r="G307" s="20">
        <f>IFERROR(VLOOKUP(C307,'2023-24 School Level AAFTE'!$C:$N,8,FALSE),0)</f>
        <v>522.80999999999995</v>
      </c>
      <c r="H307" s="99">
        <f>VLOOKUP($A307,'District Data'!$A:$F,3,FALSE)</f>
        <v>1</v>
      </c>
      <c r="I307" s="99">
        <f>VLOOKUP($A307,'District Data'!$A:$F,4,FALSE)</f>
        <v>1</v>
      </c>
      <c r="J307" s="100">
        <f t="shared" si="45"/>
        <v>522.80999999999995</v>
      </c>
      <c r="K307" s="101">
        <f t="shared" si="46"/>
        <v>1.534</v>
      </c>
      <c r="L307" s="102">
        <f>'District Data'!E$2</f>
        <v>72728</v>
      </c>
      <c r="M307" s="102">
        <f>'District Data'!F$2</f>
        <v>78209</v>
      </c>
      <c r="N307" s="33">
        <f t="shared" si="47"/>
        <v>111564.75</v>
      </c>
      <c r="O307" s="33">
        <f t="shared" si="48"/>
        <v>8407.86</v>
      </c>
      <c r="P307" s="33">
        <f t="shared" si="53"/>
        <v>14418.72</v>
      </c>
      <c r="Q307" s="103">
        <v>0.18149999999999999</v>
      </c>
      <c r="R307" s="103">
        <v>0.17510000000000001</v>
      </c>
      <c r="S307" s="33">
        <f t="shared" si="49"/>
        <v>43839.53</v>
      </c>
      <c r="T307" s="33">
        <f t="shared" si="54"/>
        <v>1999.54</v>
      </c>
      <c r="U307" s="33">
        <f t="shared" si="50"/>
        <v>350.12</v>
      </c>
      <c r="V307" s="33">
        <f t="shared" si="51"/>
        <v>2349.66</v>
      </c>
      <c r="W307" s="33">
        <f t="shared" si="52"/>
        <v>166161.80000000002</v>
      </c>
      <c r="X307" s="33" t="str">
        <f>IFERROR(VLOOKUP(C307,'Adj to Match Apport'!$C:$F,4,FALSE),0)</f>
        <v/>
      </c>
      <c r="Y307" s="33">
        <f t="shared" si="55"/>
        <v>166161.80000000002</v>
      </c>
      <c r="Z307" s="184">
        <f>VLOOKUP(C307, '2023-24 School Level AAFTE'!$C$4:$C$2454, 1, 0)</f>
        <v>3240</v>
      </c>
    </row>
    <row r="308" spans="1:26" s="18" customFormat="1" x14ac:dyDescent="0.25">
      <c r="A308" s="136" t="s">
        <v>311</v>
      </c>
      <c r="B308" s="166" t="s">
        <v>310</v>
      </c>
      <c r="C308" s="167">
        <v>2244</v>
      </c>
      <c r="D308" s="166" t="s">
        <v>313</v>
      </c>
      <c r="E308" s="146" t="str">
        <f>VLOOKUP($C308,'2023-24 School Level AAFTE'!$C:$N,9,FALSE)</f>
        <v>Yes</v>
      </c>
      <c r="F308" s="94" t="str">
        <f>IFERROR(VLOOKUP(C308,'2023-24 School Level AAFTE'!$C:$N,11,FALSE),"")</f>
        <v>Yes</v>
      </c>
      <c r="G308" s="20">
        <f>IFERROR(VLOOKUP(C308,'2023-24 School Level AAFTE'!$C:$N,8,FALSE),0)</f>
        <v>291.86</v>
      </c>
      <c r="H308" s="99">
        <f>VLOOKUP($A308,'District Data'!$A:$F,3,FALSE)</f>
        <v>1</v>
      </c>
      <c r="I308" s="99">
        <f>VLOOKUP($A308,'District Data'!$A:$F,4,FALSE)</f>
        <v>1</v>
      </c>
      <c r="J308" s="100">
        <f t="shared" si="45"/>
        <v>291.86</v>
      </c>
      <c r="K308" s="101">
        <f t="shared" si="46"/>
        <v>0.85599999999999998</v>
      </c>
      <c r="L308" s="102">
        <f>'District Data'!E$2</f>
        <v>72728</v>
      </c>
      <c r="M308" s="102">
        <f>'District Data'!F$2</f>
        <v>78209</v>
      </c>
      <c r="N308" s="33">
        <f t="shared" si="47"/>
        <v>62255.17</v>
      </c>
      <c r="O308" s="33">
        <f t="shared" si="48"/>
        <v>4691.7299999999996</v>
      </c>
      <c r="P308" s="33">
        <f t="shared" si="53"/>
        <v>14418.72</v>
      </c>
      <c r="Q308" s="103">
        <v>0.18149999999999999</v>
      </c>
      <c r="R308" s="103">
        <v>0.17510000000000001</v>
      </c>
      <c r="S308" s="33">
        <f t="shared" si="49"/>
        <v>24463.26</v>
      </c>
      <c r="T308" s="33">
        <f t="shared" si="54"/>
        <v>1115.78</v>
      </c>
      <c r="U308" s="33">
        <f t="shared" si="50"/>
        <v>195.37</v>
      </c>
      <c r="V308" s="33">
        <f t="shared" si="51"/>
        <v>1311.15</v>
      </c>
      <c r="W308" s="33">
        <f t="shared" si="52"/>
        <v>92721.309999999983</v>
      </c>
      <c r="X308" s="33" t="str">
        <f>IFERROR(VLOOKUP(C308,'Adj to Match Apport'!$C:$F,4,FALSE),0)</f>
        <v/>
      </c>
      <c r="Y308" s="33">
        <f t="shared" si="55"/>
        <v>92721.309999999983</v>
      </c>
      <c r="Z308" s="184">
        <f>VLOOKUP(C308, '2023-24 School Level AAFTE'!$C$4:$C$2454, 1, 0)</f>
        <v>2244</v>
      </c>
    </row>
    <row r="309" spans="1:26" s="18" customFormat="1" x14ac:dyDescent="0.25">
      <c r="A309" s="136" t="s">
        <v>311</v>
      </c>
      <c r="B309" s="166" t="s">
        <v>310</v>
      </c>
      <c r="C309" s="167">
        <v>2704</v>
      </c>
      <c r="D309" s="166" t="s">
        <v>315</v>
      </c>
      <c r="E309" s="146" t="str">
        <f>VLOOKUP($C309,'2023-24 School Level AAFTE'!$C:$N,9,FALSE)</f>
        <v>Yes</v>
      </c>
      <c r="F309" s="94" t="str">
        <f>IFERROR(VLOOKUP(C309,'2023-24 School Level AAFTE'!$C:$N,11,FALSE),"")</f>
        <v>Yes</v>
      </c>
      <c r="G309" s="20">
        <f>IFERROR(VLOOKUP(C309,'2023-24 School Level AAFTE'!$C:$N,8,FALSE),0)</f>
        <v>452.44</v>
      </c>
      <c r="H309" s="99">
        <f>VLOOKUP($A309,'District Data'!$A:$F,3,FALSE)</f>
        <v>1</v>
      </c>
      <c r="I309" s="99">
        <f>VLOOKUP($A309,'District Data'!$A:$F,4,FALSE)</f>
        <v>1</v>
      </c>
      <c r="J309" s="100">
        <f t="shared" si="45"/>
        <v>452.44</v>
      </c>
      <c r="K309" s="101">
        <f t="shared" si="46"/>
        <v>1.327</v>
      </c>
      <c r="L309" s="102">
        <f>'District Data'!E$2</f>
        <v>72728</v>
      </c>
      <c r="M309" s="102">
        <f>'District Data'!F$2</f>
        <v>78209</v>
      </c>
      <c r="N309" s="33">
        <f t="shared" si="47"/>
        <v>96510.06</v>
      </c>
      <c r="O309" s="33">
        <f t="shared" si="48"/>
        <v>7273.28</v>
      </c>
      <c r="P309" s="33">
        <f t="shared" si="53"/>
        <v>14418.72</v>
      </c>
      <c r="Q309" s="103">
        <v>0.18149999999999999</v>
      </c>
      <c r="R309" s="103">
        <v>0.17510000000000001</v>
      </c>
      <c r="S309" s="33">
        <f t="shared" si="49"/>
        <v>37923.769999999997</v>
      </c>
      <c r="T309" s="33">
        <f t="shared" si="54"/>
        <v>1729.72</v>
      </c>
      <c r="U309" s="33">
        <f t="shared" si="50"/>
        <v>302.87</v>
      </c>
      <c r="V309" s="33">
        <f t="shared" si="51"/>
        <v>2032.5900000000001</v>
      </c>
      <c r="W309" s="33">
        <f t="shared" si="52"/>
        <v>143739.69999999998</v>
      </c>
      <c r="X309" s="33" t="str">
        <f>IFERROR(VLOOKUP(C309,'Adj to Match Apport'!$C:$F,4,FALSE),0)</f>
        <v/>
      </c>
      <c r="Y309" s="33">
        <f t="shared" si="55"/>
        <v>143739.69999999998</v>
      </c>
      <c r="Z309" s="184">
        <f>VLOOKUP(C309, '2023-24 School Level AAFTE'!$C$4:$C$2454, 1, 0)</f>
        <v>2704</v>
      </c>
    </row>
    <row r="310" spans="1:26" s="18" customFormat="1" x14ac:dyDescent="0.25">
      <c r="A310" s="136" t="s">
        <v>311</v>
      </c>
      <c r="B310" s="166" t="s">
        <v>310</v>
      </c>
      <c r="C310" s="167">
        <v>5359</v>
      </c>
      <c r="D310" s="166" t="s">
        <v>318</v>
      </c>
      <c r="E310" s="146" t="str">
        <f>VLOOKUP($C310,'2023-24 School Level AAFTE'!$C:$N,9,FALSE)</f>
        <v>Yes</v>
      </c>
      <c r="F310" s="94" t="str">
        <f>IFERROR(VLOOKUP(C310,'2023-24 School Level AAFTE'!$C:$N,11,FALSE),"")</f>
        <v>Yes</v>
      </c>
      <c r="G310" s="20">
        <f>IFERROR(VLOOKUP(C310,'2023-24 School Level AAFTE'!$C:$N,8,FALSE),0)</f>
        <v>59.53</v>
      </c>
      <c r="H310" s="99">
        <f>VLOOKUP($A310,'District Data'!$A:$F,3,FALSE)</f>
        <v>1</v>
      </c>
      <c r="I310" s="99">
        <f>VLOOKUP($A310,'District Data'!$A:$F,4,FALSE)</f>
        <v>1</v>
      </c>
      <c r="J310" s="100">
        <f t="shared" si="45"/>
        <v>59.53</v>
      </c>
      <c r="K310" s="101">
        <f t="shared" si="46"/>
        <v>0.17499999999999999</v>
      </c>
      <c r="L310" s="102">
        <f>'District Data'!E$2</f>
        <v>72728</v>
      </c>
      <c r="M310" s="102">
        <f>'District Data'!F$2</f>
        <v>78209</v>
      </c>
      <c r="N310" s="33">
        <f t="shared" si="47"/>
        <v>12727.4</v>
      </c>
      <c r="O310" s="33">
        <f t="shared" si="48"/>
        <v>959.17</v>
      </c>
      <c r="P310" s="33">
        <f t="shared" si="53"/>
        <v>14418.72</v>
      </c>
      <c r="Q310" s="103">
        <v>0.18149999999999999</v>
      </c>
      <c r="R310" s="103">
        <v>0.17510000000000001</v>
      </c>
      <c r="S310" s="33">
        <f t="shared" si="49"/>
        <v>5001.25</v>
      </c>
      <c r="T310" s="33">
        <f t="shared" si="54"/>
        <v>228.11</v>
      </c>
      <c r="U310" s="33">
        <f t="shared" si="50"/>
        <v>39.94</v>
      </c>
      <c r="V310" s="33">
        <f t="shared" si="51"/>
        <v>268.05</v>
      </c>
      <c r="W310" s="33">
        <f t="shared" si="52"/>
        <v>18955.87</v>
      </c>
      <c r="X310" s="33" t="str">
        <f>IFERROR(VLOOKUP(C310,'Adj to Match Apport'!$C:$F,4,FALSE),0)</f>
        <v/>
      </c>
      <c r="Y310" s="33">
        <f t="shared" si="55"/>
        <v>18955.87</v>
      </c>
      <c r="Z310" s="184">
        <f>VLOOKUP(C310, '2023-24 School Level AAFTE'!$C$4:$C$2454, 1, 0)</f>
        <v>5359</v>
      </c>
    </row>
    <row r="311" spans="1:26" s="18" customFormat="1" x14ac:dyDescent="0.25">
      <c r="A311" s="136" t="s">
        <v>311</v>
      </c>
      <c r="B311" s="166" t="s">
        <v>310</v>
      </c>
      <c r="C311" s="167">
        <v>3172</v>
      </c>
      <c r="D311" s="166" t="s">
        <v>316</v>
      </c>
      <c r="E311" s="146" t="str">
        <f>VLOOKUP($C311,'2023-24 School Level AAFTE'!$C:$N,9,FALSE)</f>
        <v>Yes</v>
      </c>
      <c r="F311" s="94" t="str">
        <f>IFERROR(VLOOKUP(C311,'2023-24 School Level AAFTE'!$C:$N,11,FALSE),"")</f>
        <v>Yes</v>
      </c>
      <c r="G311" s="20">
        <f>IFERROR(VLOOKUP(C311,'2023-24 School Level AAFTE'!$C:$N,8,FALSE),0)</f>
        <v>390.45</v>
      </c>
      <c r="H311" s="99">
        <f>VLOOKUP($A311,'District Data'!$A:$F,3,FALSE)</f>
        <v>1</v>
      </c>
      <c r="I311" s="99">
        <f>VLOOKUP($A311,'District Data'!$A:$F,4,FALSE)</f>
        <v>1</v>
      </c>
      <c r="J311" s="100">
        <f t="shared" si="45"/>
        <v>390.45</v>
      </c>
      <c r="K311" s="101">
        <f t="shared" si="46"/>
        <v>1.145</v>
      </c>
      <c r="L311" s="102">
        <f>'District Data'!E$2</f>
        <v>72728</v>
      </c>
      <c r="M311" s="102">
        <f>'District Data'!F$2</f>
        <v>78209</v>
      </c>
      <c r="N311" s="33">
        <f t="shared" si="47"/>
        <v>83273.56</v>
      </c>
      <c r="O311" s="33">
        <f t="shared" si="48"/>
        <v>6275.75</v>
      </c>
      <c r="P311" s="33">
        <f t="shared" si="53"/>
        <v>14418.72</v>
      </c>
      <c r="Q311" s="103">
        <v>0.18149999999999999</v>
      </c>
      <c r="R311" s="103">
        <v>0.17510000000000001</v>
      </c>
      <c r="S311" s="33">
        <f t="shared" si="49"/>
        <v>32722.47</v>
      </c>
      <c r="T311" s="33">
        <f t="shared" si="54"/>
        <v>1492.49</v>
      </c>
      <c r="U311" s="33">
        <f t="shared" si="50"/>
        <v>261.33</v>
      </c>
      <c r="V311" s="33">
        <f t="shared" si="51"/>
        <v>1753.82</v>
      </c>
      <c r="W311" s="33">
        <f t="shared" si="52"/>
        <v>124025.60000000001</v>
      </c>
      <c r="X311" s="33" t="str">
        <f>IFERROR(VLOOKUP(C311,'Adj to Match Apport'!$C:$F,4,FALSE),0)</f>
        <v/>
      </c>
      <c r="Y311" s="33">
        <f t="shared" si="55"/>
        <v>124025.60000000001</v>
      </c>
      <c r="Z311" s="184">
        <f>VLOOKUP(C311, '2023-24 School Level AAFTE'!$C$4:$C$2454, 1, 0)</f>
        <v>3172</v>
      </c>
    </row>
    <row r="312" spans="1:26" s="18" customFormat="1" x14ac:dyDescent="0.25">
      <c r="A312" s="136" t="s">
        <v>311</v>
      </c>
      <c r="B312" s="166" t="s">
        <v>310</v>
      </c>
      <c r="C312" s="147">
        <v>2291</v>
      </c>
      <c r="D312" s="139" t="s">
        <v>314</v>
      </c>
      <c r="E312" s="146" t="str">
        <f>VLOOKUP($C312,'2023-24 School Level AAFTE'!$C:$N,9,FALSE)</f>
        <v>Yes</v>
      </c>
      <c r="F312" s="94" t="str">
        <f>IFERROR(VLOOKUP(C312,'2023-24 School Level AAFTE'!$C:$N,11,FALSE),"")</f>
        <v>Yes</v>
      </c>
      <c r="G312" s="20">
        <f>IFERROR(VLOOKUP(C312,'2023-24 School Level AAFTE'!$C:$N,8,FALSE),0)</f>
        <v>346.7</v>
      </c>
      <c r="H312" s="99">
        <f>VLOOKUP($A312,'District Data'!$A:$F,3,FALSE)</f>
        <v>1</v>
      </c>
      <c r="I312" s="99">
        <f>VLOOKUP($A312,'District Data'!$A:$F,4,FALSE)</f>
        <v>1</v>
      </c>
      <c r="J312" s="100">
        <f t="shared" si="45"/>
        <v>346.7</v>
      </c>
      <c r="K312" s="101">
        <f t="shared" si="46"/>
        <v>1.0169999999999999</v>
      </c>
      <c r="L312" s="102">
        <f>'District Data'!E$2</f>
        <v>72728</v>
      </c>
      <c r="M312" s="102">
        <f>'District Data'!F$2</f>
        <v>78209</v>
      </c>
      <c r="N312" s="33">
        <f t="shared" si="47"/>
        <v>73964.38</v>
      </c>
      <c r="O312" s="33">
        <f t="shared" si="48"/>
        <v>5574.17</v>
      </c>
      <c r="P312" s="33">
        <f t="shared" si="53"/>
        <v>14418.72</v>
      </c>
      <c r="Q312" s="103">
        <v>0.18149999999999999</v>
      </c>
      <c r="R312" s="103">
        <v>0.17510000000000001</v>
      </c>
      <c r="S312" s="33">
        <f t="shared" si="49"/>
        <v>29064.41</v>
      </c>
      <c r="T312" s="33">
        <f t="shared" si="54"/>
        <v>1325.64</v>
      </c>
      <c r="U312" s="33">
        <f t="shared" si="50"/>
        <v>232.12</v>
      </c>
      <c r="V312" s="33">
        <f t="shared" si="51"/>
        <v>1557.7600000000002</v>
      </c>
      <c r="W312" s="33">
        <f t="shared" si="52"/>
        <v>110160.72</v>
      </c>
      <c r="X312" s="33" t="str">
        <f>IFERROR(VLOOKUP(C312,'Adj to Match Apport'!$C:$F,4,FALSE),0)</f>
        <v/>
      </c>
      <c r="Y312" s="33">
        <f t="shared" si="55"/>
        <v>110160.72</v>
      </c>
      <c r="Z312" s="184">
        <f>VLOOKUP(C312, '2023-24 School Level AAFTE'!$C$4:$C$2454, 1, 0)</f>
        <v>2291</v>
      </c>
    </row>
    <row r="313" spans="1:26" s="18" customFormat="1" x14ac:dyDescent="0.25">
      <c r="A313" s="136" t="s">
        <v>311</v>
      </c>
      <c r="B313" s="166" t="s">
        <v>310</v>
      </c>
      <c r="C313" s="92">
        <v>2768</v>
      </c>
      <c r="D313" s="115" t="s">
        <v>45</v>
      </c>
      <c r="E313" s="146" t="str">
        <f>VLOOKUP($C313,'2023-24 School Level AAFTE'!$C:$N,9,FALSE)</f>
        <v>Yes</v>
      </c>
      <c r="F313" s="94" t="str">
        <f>IFERROR(VLOOKUP(C313,'2023-24 School Level AAFTE'!$C:$N,11,FALSE),"")</f>
        <v>Yes</v>
      </c>
      <c r="G313" s="20">
        <f>IFERROR(VLOOKUP(C313,'2023-24 School Level AAFTE'!$C:$N,8,FALSE),0)</f>
        <v>302.39999999999998</v>
      </c>
      <c r="H313" s="99">
        <f>VLOOKUP($A313,'District Data'!$A:$F,3,FALSE)</f>
        <v>1</v>
      </c>
      <c r="I313" s="99">
        <f>VLOOKUP($A313,'District Data'!$A:$F,4,FALSE)</f>
        <v>1</v>
      </c>
      <c r="J313" s="100">
        <f t="shared" si="45"/>
        <v>302.39999999999998</v>
      </c>
      <c r="K313" s="101">
        <f t="shared" si="46"/>
        <v>0.88700000000000001</v>
      </c>
      <c r="L313" s="102">
        <f>'District Data'!E$2</f>
        <v>72728</v>
      </c>
      <c r="M313" s="102">
        <f>'District Data'!F$2</f>
        <v>78209</v>
      </c>
      <c r="N313" s="33">
        <f t="shared" si="47"/>
        <v>64509.74</v>
      </c>
      <c r="O313" s="33">
        <f t="shared" si="48"/>
        <v>4861.6400000000003</v>
      </c>
      <c r="P313" s="33">
        <f t="shared" si="53"/>
        <v>14418.72</v>
      </c>
      <c r="Q313" s="103">
        <v>0.18149999999999999</v>
      </c>
      <c r="R313" s="103">
        <v>0.17510000000000001</v>
      </c>
      <c r="S313" s="33">
        <f t="shared" si="49"/>
        <v>25349.200000000001</v>
      </c>
      <c r="T313" s="33">
        <f t="shared" si="54"/>
        <v>1156.19</v>
      </c>
      <c r="U313" s="33">
        <f t="shared" si="50"/>
        <v>202.45</v>
      </c>
      <c r="V313" s="33">
        <f t="shared" si="51"/>
        <v>1358.64</v>
      </c>
      <c r="W313" s="33">
        <f t="shared" si="52"/>
        <v>96079.22</v>
      </c>
      <c r="X313" s="33" t="str">
        <f>IFERROR(VLOOKUP(C313,'Adj to Match Apport'!$C:$F,4,FALSE),0)</f>
        <v/>
      </c>
      <c r="Y313" s="33">
        <f t="shared" si="55"/>
        <v>96079.22</v>
      </c>
      <c r="Z313" s="184">
        <f>VLOOKUP(C313, '2023-24 School Level AAFTE'!$C$4:$C$2454, 1, 0)</f>
        <v>2768</v>
      </c>
    </row>
    <row r="314" spans="1:26" s="18" customFormat="1" x14ac:dyDescent="0.25">
      <c r="A314" s="136" t="s">
        <v>320</v>
      </c>
      <c r="B314" s="166" t="s">
        <v>319</v>
      </c>
      <c r="C314" s="167">
        <v>4311</v>
      </c>
      <c r="D314" s="166" t="s">
        <v>322</v>
      </c>
      <c r="E314" s="146" t="str">
        <f>VLOOKUP($C314,'2023-24 School Level AAFTE'!$C:$N,9,FALSE)</f>
        <v>No</v>
      </c>
      <c r="F314" s="94" t="str">
        <f>IFERROR(VLOOKUP(C314,'2023-24 School Level AAFTE'!$C:$N,11,FALSE),"")</f>
        <v>No</v>
      </c>
      <c r="G314" s="20">
        <f>IFERROR(VLOOKUP(C314,'2023-24 School Level AAFTE'!$C:$N,8,FALSE),0)</f>
        <v>666.16</v>
      </c>
      <c r="H314" s="99">
        <f>VLOOKUP($A314,'District Data'!$A:$F,3,FALSE)</f>
        <v>1</v>
      </c>
      <c r="I314" s="99">
        <f>VLOOKUP($A314,'District Data'!$A:$F,4,FALSE)</f>
        <v>1.04</v>
      </c>
      <c r="J314" s="100">
        <f t="shared" si="45"/>
        <v>0</v>
      </c>
      <c r="K314" s="101">
        <f t="shared" si="46"/>
        <v>0</v>
      </c>
      <c r="L314" s="102">
        <f>'District Data'!E$2</f>
        <v>72728</v>
      </c>
      <c r="M314" s="102">
        <f>'District Data'!F$2</f>
        <v>78209</v>
      </c>
      <c r="N314" s="33">
        <f t="shared" si="47"/>
        <v>0</v>
      </c>
      <c r="O314" s="33">
        <f t="shared" si="48"/>
        <v>0</v>
      </c>
      <c r="P314" s="33">
        <f t="shared" si="53"/>
        <v>14418.72</v>
      </c>
      <c r="Q314" s="103">
        <v>0.18149999999999999</v>
      </c>
      <c r="R314" s="103">
        <v>0.17510000000000001</v>
      </c>
      <c r="S314" s="33">
        <f t="shared" si="49"/>
        <v>0</v>
      </c>
      <c r="T314" s="33">
        <f t="shared" si="54"/>
        <v>0</v>
      </c>
      <c r="U314" s="33">
        <f t="shared" si="50"/>
        <v>0</v>
      </c>
      <c r="V314" s="33">
        <f t="shared" si="51"/>
        <v>0</v>
      </c>
      <c r="W314" s="33">
        <f t="shared" si="52"/>
        <v>0</v>
      </c>
      <c r="X314" s="33">
        <f>IFERROR(VLOOKUP(C314,'Adj to Match Apport'!$C:$F,4,FALSE),0)</f>
        <v>0</v>
      </c>
      <c r="Y314" s="33">
        <f t="shared" si="55"/>
        <v>0</v>
      </c>
      <c r="Z314" s="184">
        <f>VLOOKUP(C314, '2023-24 School Level AAFTE'!$C$4:$C$2454, 1, 0)</f>
        <v>4311</v>
      </c>
    </row>
    <row r="315" spans="1:26" s="18" customFormat="1" x14ac:dyDescent="0.25">
      <c r="A315" s="136" t="s">
        <v>320</v>
      </c>
      <c r="B315" s="166" t="s">
        <v>319</v>
      </c>
      <c r="C315" s="167">
        <v>5509</v>
      </c>
      <c r="D315" s="166" t="s">
        <v>2733</v>
      </c>
      <c r="E315" s="146" t="str">
        <f>VLOOKUP($C315,'2023-24 School Level AAFTE'!$C:$N,9,FALSE)</f>
        <v>No</v>
      </c>
      <c r="F315" s="94" t="str">
        <f>IFERROR(VLOOKUP(C315,'2023-24 School Level AAFTE'!$C:$N,11,FALSE),"")</f>
        <v>No</v>
      </c>
      <c r="G315" s="20">
        <f>IFERROR(VLOOKUP(C315,'2023-24 School Level AAFTE'!$C:$N,8,FALSE),0)</f>
        <v>603.05999999999995</v>
      </c>
      <c r="H315" s="99">
        <f>VLOOKUP($A315,'District Data'!$A:$F,3,FALSE)</f>
        <v>1</v>
      </c>
      <c r="I315" s="99">
        <f>VLOOKUP($A315,'District Data'!$A:$F,4,FALSE)</f>
        <v>1.04</v>
      </c>
      <c r="J315" s="100">
        <f t="shared" si="45"/>
        <v>0</v>
      </c>
      <c r="K315" s="101">
        <f t="shared" si="46"/>
        <v>0</v>
      </c>
      <c r="L315" s="102">
        <f>'District Data'!E$2</f>
        <v>72728</v>
      </c>
      <c r="M315" s="102">
        <f>'District Data'!F$2</f>
        <v>78209</v>
      </c>
      <c r="N315" s="33">
        <f t="shared" si="47"/>
        <v>0</v>
      </c>
      <c r="O315" s="33">
        <f t="shared" si="48"/>
        <v>0</v>
      </c>
      <c r="P315" s="33">
        <f t="shared" si="53"/>
        <v>14418.72</v>
      </c>
      <c r="Q315" s="103">
        <v>0.18149999999999999</v>
      </c>
      <c r="R315" s="103">
        <v>0.17510000000000001</v>
      </c>
      <c r="S315" s="33">
        <f t="shared" si="49"/>
        <v>0</v>
      </c>
      <c r="T315" s="33">
        <f t="shared" si="54"/>
        <v>0</v>
      </c>
      <c r="U315" s="33">
        <f t="shared" si="50"/>
        <v>0</v>
      </c>
      <c r="V315" s="33">
        <f t="shared" si="51"/>
        <v>0</v>
      </c>
      <c r="W315" s="33">
        <f t="shared" si="52"/>
        <v>0</v>
      </c>
      <c r="X315" s="33">
        <f>IFERROR(VLOOKUP(C315,'Adj to Match Apport'!$C:$F,4,FALSE),0)</f>
        <v>0</v>
      </c>
      <c r="Y315" s="33">
        <f t="shared" si="55"/>
        <v>0</v>
      </c>
      <c r="Z315" s="184">
        <f>VLOOKUP(C315, '2023-24 School Level AAFTE'!$C$4:$C$2454, 1, 0)</f>
        <v>5509</v>
      </c>
    </row>
    <row r="316" spans="1:26" s="18" customFormat="1" x14ac:dyDescent="0.25">
      <c r="A316" s="136" t="s">
        <v>320</v>
      </c>
      <c r="B316" s="166" t="s">
        <v>319</v>
      </c>
      <c r="C316" s="167">
        <v>5369</v>
      </c>
      <c r="D316" s="166" t="s">
        <v>323</v>
      </c>
      <c r="E316" s="146" t="str">
        <f>VLOOKUP($C316,'2023-24 School Level AAFTE'!$C:$N,9,FALSE)</f>
        <v>Yes</v>
      </c>
      <c r="F316" s="94" t="str">
        <f>IFERROR(VLOOKUP(C316,'2023-24 School Level AAFTE'!$C:$N,11,FALSE),"")</f>
        <v>Yes</v>
      </c>
      <c r="G316" s="20">
        <f>IFERROR(VLOOKUP(C316,'2023-24 School Level AAFTE'!$C:$N,8,FALSE),0)</f>
        <v>40.380000000000003</v>
      </c>
      <c r="H316" s="99">
        <f>VLOOKUP($A316,'District Data'!$A:$F,3,FALSE)</f>
        <v>1</v>
      </c>
      <c r="I316" s="99">
        <f>VLOOKUP($A316,'District Data'!$A:$F,4,FALSE)</f>
        <v>1.04</v>
      </c>
      <c r="J316" s="100">
        <f t="shared" si="45"/>
        <v>40.380000000000003</v>
      </c>
      <c r="K316" s="101">
        <f t="shared" si="46"/>
        <v>0.11799999999999999</v>
      </c>
      <c r="L316" s="102">
        <f>'District Data'!E$2</f>
        <v>72728</v>
      </c>
      <c r="M316" s="102">
        <f>'District Data'!F$2</f>
        <v>78209</v>
      </c>
      <c r="N316" s="33">
        <f t="shared" si="47"/>
        <v>8581.9</v>
      </c>
      <c r="O316" s="33">
        <f t="shared" si="48"/>
        <v>1015.91</v>
      </c>
      <c r="P316" s="33">
        <f t="shared" si="53"/>
        <v>14418.72</v>
      </c>
      <c r="Q316" s="103">
        <v>0.18149999999999999</v>
      </c>
      <c r="R316" s="103">
        <v>0.17510000000000001</v>
      </c>
      <c r="S316" s="33">
        <f t="shared" si="49"/>
        <v>3436.91</v>
      </c>
      <c r="T316" s="33">
        <f t="shared" si="54"/>
        <v>159.96</v>
      </c>
      <c r="U316" s="33">
        <f t="shared" si="50"/>
        <v>28.01</v>
      </c>
      <c r="V316" s="33">
        <f t="shared" si="51"/>
        <v>187.97</v>
      </c>
      <c r="W316" s="33">
        <f t="shared" si="52"/>
        <v>13222.689999999999</v>
      </c>
      <c r="X316" s="33">
        <f>IFERROR(VLOOKUP(C316,'Adj to Match Apport'!$C:$F,4,FALSE),0)</f>
        <v>9.9999999802093953E-3</v>
      </c>
      <c r="Y316" s="33">
        <f t="shared" si="55"/>
        <v>13222.699999999979</v>
      </c>
      <c r="Z316" s="184">
        <f>VLOOKUP(C316, '2023-24 School Level AAFTE'!$C$4:$C$2454, 1, 0)</f>
        <v>5369</v>
      </c>
    </row>
    <row r="317" spans="1:26" s="18" customFormat="1" x14ac:dyDescent="0.25">
      <c r="A317" s="136" t="s">
        <v>320</v>
      </c>
      <c r="B317" s="166" t="s">
        <v>319</v>
      </c>
      <c r="C317" s="167">
        <v>5510</v>
      </c>
      <c r="D317" s="166" t="s">
        <v>2734</v>
      </c>
      <c r="E317" s="146" t="str">
        <f>VLOOKUP($C317,'2023-24 School Level AAFTE'!$C:$N,9,FALSE)</f>
        <v>Yes</v>
      </c>
      <c r="F317" s="94" t="str">
        <f>IFERROR(VLOOKUP(C317,'2023-24 School Level AAFTE'!$C:$N,11,FALSE),"")</f>
        <v>Yes</v>
      </c>
      <c r="G317" s="20">
        <f>IFERROR(VLOOKUP(C317,'2023-24 School Level AAFTE'!$C:$N,8,FALSE),0)</f>
        <v>656.8</v>
      </c>
      <c r="H317" s="99">
        <f>VLOOKUP($A317,'District Data'!$A:$F,3,FALSE)</f>
        <v>1</v>
      </c>
      <c r="I317" s="99">
        <f>VLOOKUP($A317,'District Data'!$A:$F,4,FALSE)</f>
        <v>1.04</v>
      </c>
      <c r="J317" s="100">
        <f t="shared" si="45"/>
        <v>656.8</v>
      </c>
      <c r="K317" s="101">
        <f t="shared" si="46"/>
        <v>1.927</v>
      </c>
      <c r="L317" s="102">
        <f>'District Data'!E$2</f>
        <v>72728</v>
      </c>
      <c r="M317" s="102">
        <f>'District Data'!F$2</f>
        <v>78209</v>
      </c>
      <c r="N317" s="33">
        <f t="shared" si="47"/>
        <v>140146.85999999999</v>
      </c>
      <c r="O317" s="33">
        <f t="shared" si="48"/>
        <v>16590.23</v>
      </c>
      <c r="P317" s="33">
        <f t="shared" si="53"/>
        <v>14418.72</v>
      </c>
      <c r="Q317" s="103">
        <v>0.18149999999999999</v>
      </c>
      <c r="R317" s="103">
        <v>0.17510000000000001</v>
      </c>
      <c r="S317" s="33">
        <f t="shared" si="49"/>
        <v>56126.48</v>
      </c>
      <c r="T317" s="33">
        <f t="shared" si="54"/>
        <v>2612.2800000000002</v>
      </c>
      <c r="U317" s="33">
        <f t="shared" si="50"/>
        <v>457.41</v>
      </c>
      <c r="V317" s="33">
        <f t="shared" si="51"/>
        <v>3069.69</v>
      </c>
      <c r="W317" s="33">
        <f t="shared" si="52"/>
        <v>215933.26</v>
      </c>
      <c r="X317" s="33" t="str">
        <f>IFERROR(VLOOKUP(C317,'Adj to Match Apport'!$C:$F,4,FALSE),0)</f>
        <v/>
      </c>
      <c r="Y317" s="33">
        <f t="shared" si="55"/>
        <v>215933.26</v>
      </c>
      <c r="Z317" s="184">
        <f>VLOOKUP(C317, '2023-24 School Level AAFTE'!$C$4:$C$2454, 1, 0)</f>
        <v>5510</v>
      </c>
    </row>
    <row r="318" spans="1:26" s="18" customFormat="1" x14ac:dyDescent="0.25">
      <c r="A318" s="136" t="s">
        <v>320</v>
      </c>
      <c r="B318" s="166" t="s">
        <v>319</v>
      </c>
      <c r="C318" s="167">
        <v>2799</v>
      </c>
      <c r="D318" s="166" t="s">
        <v>321</v>
      </c>
      <c r="E318" s="146" t="str">
        <f>VLOOKUP($C318,'2023-24 School Level AAFTE'!$C:$N,9,FALSE)</f>
        <v>No</v>
      </c>
      <c r="F318" s="94" t="str">
        <f>IFERROR(VLOOKUP(C318,'2023-24 School Level AAFTE'!$C:$N,11,FALSE),"")</f>
        <v>No</v>
      </c>
      <c r="G318" s="20">
        <f>IFERROR(VLOOKUP(C318,'2023-24 School Level AAFTE'!$C:$N,8,FALSE),0)</f>
        <v>964.39</v>
      </c>
      <c r="H318" s="99">
        <f>VLOOKUP($A318,'District Data'!$A:$F,3,FALSE)</f>
        <v>1</v>
      </c>
      <c r="I318" s="99">
        <f>VLOOKUP($A318,'District Data'!$A:$F,4,FALSE)</f>
        <v>1.04</v>
      </c>
      <c r="J318" s="100">
        <f t="shared" si="45"/>
        <v>0</v>
      </c>
      <c r="K318" s="101">
        <f t="shared" si="46"/>
        <v>0</v>
      </c>
      <c r="L318" s="102">
        <f>'District Data'!E$2</f>
        <v>72728</v>
      </c>
      <c r="M318" s="102">
        <f>'District Data'!F$2</f>
        <v>78209</v>
      </c>
      <c r="N318" s="33">
        <f t="shared" si="47"/>
        <v>0</v>
      </c>
      <c r="O318" s="33">
        <f t="shared" si="48"/>
        <v>0</v>
      </c>
      <c r="P318" s="33">
        <f t="shared" si="53"/>
        <v>14418.72</v>
      </c>
      <c r="Q318" s="103">
        <v>0.18149999999999999</v>
      </c>
      <c r="R318" s="103">
        <v>0.17510000000000001</v>
      </c>
      <c r="S318" s="33">
        <f t="shared" si="49"/>
        <v>0</v>
      </c>
      <c r="T318" s="33">
        <f t="shared" si="54"/>
        <v>0</v>
      </c>
      <c r="U318" s="33">
        <f t="shared" si="50"/>
        <v>0</v>
      </c>
      <c r="V318" s="33">
        <f t="shared" si="51"/>
        <v>0</v>
      </c>
      <c r="W318" s="33">
        <f t="shared" si="52"/>
        <v>0</v>
      </c>
      <c r="X318" s="33">
        <f>IFERROR(VLOOKUP(C318,'Adj to Match Apport'!$C:$F,4,FALSE),0)</f>
        <v>0</v>
      </c>
      <c r="Y318" s="33">
        <f t="shared" si="55"/>
        <v>0</v>
      </c>
      <c r="Z318" s="184">
        <f>VLOOKUP(C318, '2023-24 School Level AAFTE'!$C$4:$C$2454, 1, 0)</f>
        <v>2799</v>
      </c>
    </row>
    <row r="319" spans="1:26" s="18" customFormat="1" x14ac:dyDescent="0.25">
      <c r="A319" s="136" t="s">
        <v>325</v>
      </c>
      <c r="B319" s="166" t="s">
        <v>324</v>
      </c>
      <c r="C319" s="167">
        <v>5750</v>
      </c>
      <c r="D319" s="166" t="s">
        <v>3327</v>
      </c>
      <c r="E319" s="146" t="str">
        <f>VLOOKUP($C319,'2023-24 School Level AAFTE'!$C:$N,9,FALSE)</f>
        <v>Yes</v>
      </c>
      <c r="F319" s="94" t="str">
        <f>IFERROR(VLOOKUP(C319,'2023-24 School Level AAFTE'!$C:$N,11,FALSE),"")</f>
        <v>Yes</v>
      </c>
      <c r="G319" s="20">
        <f>IFERROR(VLOOKUP(C319,'2023-24 School Level AAFTE'!$C:$N,8,FALSE),0)</f>
        <v>57.92</v>
      </c>
      <c r="H319" s="99">
        <f>VLOOKUP($A319,'District Data'!$A:$F,3,FALSE)</f>
        <v>1</v>
      </c>
      <c r="I319" s="99">
        <f>VLOOKUP($A319,'District Data'!$A:$F,4,FALSE)</f>
        <v>1</v>
      </c>
      <c r="J319" s="100">
        <f t="shared" si="45"/>
        <v>57.92</v>
      </c>
      <c r="K319" s="101">
        <f t="shared" si="46"/>
        <v>0.17</v>
      </c>
      <c r="L319" s="102">
        <f>'District Data'!E$2</f>
        <v>72728</v>
      </c>
      <c r="M319" s="102">
        <f>'District Data'!F$2</f>
        <v>78209</v>
      </c>
      <c r="N319" s="33">
        <f t="shared" si="47"/>
        <v>12363.76</v>
      </c>
      <c r="O319" s="33">
        <f t="shared" si="48"/>
        <v>931.77</v>
      </c>
      <c r="P319" s="33">
        <f t="shared" si="53"/>
        <v>14418.72</v>
      </c>
      <c r="Q319" s="103">
        <v>0.18149999999999999</v>
      </c>
      <c r="R319" s="103">
        <v>0.17510000000000001</v>
      </c>
      <c r="S319" s="33">
        <f t="shared" si="49"/>
        <v>4858.3599999999997</v>
      </c>
      <c r="T319" s="33">
        <f t="shared" si="54"/>
        <v>221.59</v>
      </c>
      <c r="U319" s="33">
        <f t="shared" si="50"/>
        <v>38.799999999999997</v>
      </c>
      <c r="V319" s="33">
        <f t="shared" si="51"/>
        <v>260.39</v>
      </c>
      <c r="W319" s="33">
        <f t="shared" si="52"/>
        <v>18414.28</v>
      </c>
      <c r="X319" s="33" t="str">
        <f>IFERROR(VLOOKUP(C319,'Adj to Match Apport'!$C:$F,4,FALSE),0)</f>
        <v/>
      </c>
      <c r="Y319" s="33">
        <f t="shared" si="55"/>
        <v>18414.28</v>
      </c>
      <c r="Z319" s="184">
        <f>VLOOKUP(C319, '2023-24 School Level AAFTE'!$C$4:$C$2454, 1, 0)</f>
        <v>5750</v>
      </c>
    </row>
    <row r="320" spans="1:26" s="18" customFormat="1" x14ac:dyDescent="0.25">
      <c r="A320" s="136" t="s">
        <v>325</v>
      </c>
      <c r="B320" s="166" t="s">
        <v>324</v>
      </c>
      <c r="C320" s="167">
        <v>2954</v>
      </c>
      <c r="D320" s="166" t="s">
        <v>329</v>
      </c>
      <c r="E320" s="146" t="str">
        <f>VLOOKUP($C320,'2023-24 School Level AAFTE'!$C:$N,9,FALSE)</f>
        <v>Yes</v>
      </c>
      <c r="F320" s="94" t="str">
        <f>IFERROR(VLOOKUP(C320,'2023-24 School Level AAFTE'!$C:$N,11,FALSE),"")</f>
        <v>Yes</v>
      </c>
      <c r="G320" s="20">
        <f>IFERROR(VLOOKUP(C320,'2023-24 School Level AAFTE'!$C:$N,8,FALSE),0)</f>
        <v>487.6</v>
      </c>
      <c r="H320" s="99">
        <f>VLOOKUP($A320,'District Data'!$A:$F,3,FALSE)</f>
        <v>1</v>
      </c>
      <c r="I320" s="99">
        <f>VLOOKUP($A320,'District Data'!$A:$F,4,FALSE)</f>
        <v>1</v>
      </c>
      <c r="J320" s="100">
        <f t="shared" si="45"/>
        <v>487.6</v>
      </c>
      <c r="K320" s="101">
        <f t="shared" si="46"/>
        <v>1.43</v>
      </c>
      <c r="L320" s="102">
        <f>'District Data'!E$2</f>
        <v>72728</v>
      </c>
      <c r="M320" s="102">
        <f>'District Data'!F$2</f>
        <v>78209</v>
      </c>
      <c r="N320" s="33">
        <f t="shared" si="47"/>
        <v>104001.04</v>
      </c>
      <c r="O320" s="33">
        <f t="shared" si="48"/>
        <v>7837.83</v>
      </c>
      <c r="P320" s="33">
        <f t="shared" si="53"/>
        <v>14418.72</v>
      </c>
      <c r="Q320" s="103">
        <v>0.18149999999999999</v>
      </c>
      <c r="R320" s="103">
        <v>0.17510000000000001</v>
      </c>
      <c r="S320" s="33">
        <f t="shared" si="49"/>
        <v>40867.360000000001</v>
      </c>
      <c r="T320" s="33">
        <f t="shared" si="54"/>
        <v>1863.98</v>
      </c>
      <c r="U320" s="33">
        <f t="shared" si="50"/>
        <v>326.38</v>
      </c>
      <c r="V320" s="33">
        <f t="shared" si="51"/>
        <v>2190.36</v>
      </c>
      <c r="W320" s="33">
        <f t="shared" si="52"/>
        <v>154896.58999999997</v>
      </c>
      <c r="X320" s="33" t="str">
        <f>IFERROR(VLOOKUP(C320,'Adj to Match Apport'!$C:$F,4,FALSE),0)</f>
        <v/>
      </c>
      <c r="Y320" s="33">
        <f t="shared" si="55"/>
        <v>154896.58999999997</v>
      </c>
      <c r="Z320" s="184">
        <f>VLOOKUP(C320, '2023-24 School Level AAFTE'!$C$4:$C$2454, 1, 0)</f>
        <v>2954</v>
      </c>
    </row>
    <row r="321" spans="1:26" s="18" customFormat="1" x14ac:dyDescent="0.25">
      <c r="A321" s="136" t="s">
        <v>325</v>
      </c>
      <c r="B321" s="166" t="s">
        <v>324</v>
      </c>
      <c r="C321" s="167">
        <v>3610</v>
      </c>
      <c r="D321" s="166" t="s">
        <v>331</v>
      </c>
      <c r="E321" s="146" t="str">
        <f>VLOOKUP($C321,'2023-24 School Level AAFTE'!$C:$N,9,FALSE)</f>
        <v>No</v>
      </c>
      <c r="F321" s="94" t="str">
        <f>IFERROR(VLOOKUP(C321,'2023-24 School Level AAFTE'!$C:$N,11,FALSE),"")</f>
        <v>No</v>
      </c>
      <c r="G321" s="20">
        <f>IFERROR(VLOOKUP(C321,'2023-24 School Level AAFTE'!$C:$N,8,FALSE),0)</f>
        <v>1424.27</v>
      </c>
      <c r="H321" s="99">
        <f>VLOOKUP($A321,'District Data'!$A:$F,3,FALSE)</f>
        <v>1</v>
      </c>
      <c r="I321" s="99">
        <f>VLOOKUP($A321,'District Data'!$A:$F,4,FALSE)</f>
        <v>1</v>
      </c>
      <c r="J321" s="100">
        <f t="shared" si="45"/>
        <v>0</v>
      </c>
      <c r="K321" s="101">
        <f t="shared" si="46"/>
        <v>0</v>
      </c>
      <c r="L321" s="102">
        <f>'District Data'!E$2</f>
        <v>72728</v>
      </c>
      <c r="M321" s="102">
        <f>'District Data'!F$2</f>
        <v>78209</v>
      </c>
      <c r="N321" s="33">
        <f t="shared" si="47"/>
        <v>0</v>
      </c>
      <c r="O321" s="33">
        <f t="shared" si="48"/>
        <v>0</v>
      </c>
      <c r="P321" s="33">
        <f t="shared" si="53"/>
        <v>14418.72</v>
      </c>
      <c r="Q321" s="103">
        <v>0.18149999999999999</v>
      </c>
      <c r="R321" s="103">
        <v>0.17510000000000001</v>
      </c>
      <c r="S321" s="33">
        <f t="shared" si="49"/>
        <v>0</v>
      </c>
      <c r="T321" s="33">
        <f t="shared" si="54"/>
        <v>0</v>
      </c>
      <c r="U321" s="33">
        <f t="shared" si="50"/>
        <v>0</v>
      </c>
      <c r="V321" s="33">
        <f t="shared" si="51"/>
        <v>0</v>
      </c>
      <c r="W321" s="33">
        <f t="shared" si="52"/>
        <v>0</v>
      </c>
      <c r="X321" s="33">
        <f>IFERROR(VLOOKUP(C321,'Adj to Match Apport'!$C:$F,4,FALSE),0)</f>
        <v>0</v>
      </c>
      <c r="Y321" s="33">
        <f t="shared" si="55"/>
        <v>0</v>
      </c>
      <c r="Z321" s="184">
        <f>VLOOKUP(C321, '2023-24 School Level AAFTE'!$C$4:$C$2454, 1, 0)</f>
        <v>3610</v>
      </c>
    </row>
    <row r="322" spans="1:26" s="18" customFormat="1" x14ac:dyDescent="0.25">
      <c r="A322" s="136" t="s">
        <v>325</v>
      </c>
      <c r="B322" s="166" t="s">
        <v>324</v>
      </c>
      <c r="C322" s="167">
        <v>2447</v>
      </c>
      <c r="D322" s="166" t="s">
        <v>327</v>
      </c>
      <c r="E322" s="146" t="str">
        <f>VLOOKUP($C322,'2023-24 School Level AAFTE'!$C:$N,9,FALSE)</f>
        <v>Yes</v>
      </c>
      <c r="F322" s="94" t="str">
        <f>IFERROR(VLOOKUP(C322,'2023-24 School Level AAFTE'!$C:$N,11,FALSE),"")</f>
        <v>Yes</v>
      </c>
      <c r="G322" s="20">
        <f>IFERROR(VLOOKUP(C322,'2023-24 School Level AAFTE'!$C:$N,8,FALSE),0)</f>
        <v>602.04999999999995</v>
      </c>
      <c r="H322" s="99">
        <f>VLOOKUP($A322,'District Data'!$A:$F,3,FALSE)</f>
        <v>1</v>
      </c>
      <c r="I322" s="99">
        <f>VLOOKUP($A322,'District Data'!$A:$F,4,FALSE)</f>
        <v>1</v>
      </c>
      <c r="J322" s="100">
        <f t="shared" si="45"/>
        <v>602.04999999999995</v>
      </c>
      <c r="K322" s="101">
        <f t="shared" si="46"/>
        <v>1.766</v>
      </c>
      <c r="L322" s="102">
        <f>'District Data'!E$2</f>
        <v>72728</v>
      </c>
      <c r="M322" s="102">
        <f>'District Data'!F$2</f>
        <v>78209</v>
      </c>
      <c r="N322" s="33">
        <f t="shared" si="47"/>
        <v>128437.65</v>
      </c>
      <c r="O322" s="33">
        <f t="shared" si="48"/>
        <v>9679.44</v>
      </c>
      <c r="P322" s="33">
        <f t="shared" si="53"/>
        <v>14418.72</v>
      </c>
      <c r="Q322" s="103">
        <v>0.18149999999999999</v>
      </c>
      <c r="R322" s="103">
        <v>0.17510000000000001</v>
      </c>
      <c r="S322" s="33">
        <f t="shared" si="49"/>
        <v>50469.760000000002</v>
      </c>
      <c r="T322" s="33">
        <f t="shared" si="54"/>
        <v>2301.9499999999998</v>
      </c>
      <c r="U322" s="33">
        <f t="shared" si="50"/>
        <v>403.07</v>
      </c>
      <c r="V322" s="33">
        <f t="shared" si="51"/>
        <v>2705.02</v>
      </c>
      <c r="W322" s="33">
        <f t="shared" si="52"/>
        <v>191291.87</v>
      </c>
      <c r="X322" s="33" t="str">
        <f>IFERROR(VLOOKUP(C322,'Adj to Match Apport'!$C:$F,4,FALSE),0)</f>
        <v/>
      </c>
      <c r="Y322" s="33">
        <f t="shared" si="55"/>
        <v>191291.87</v>
      </c>
      <c r="Z322" s="184">
        <f>VLOOKUP(C322, '2023-24 School Level AAFTE'!$C$4:$C$2454, 1, 0)</f>
        <v>2447</v>
      </c>
    </row>
    <row r="323" spans="1:26" s="18" customFormat="1" x14ac:dyDescent="0.25">
      <c r="A323" s="136" t="s">
        <v>325</v>
      </c>
      <c r="B323" s="166" t="s">
        <v>324</v>
      </c>
      <c r="C323" s="167">
        <v>5396</v>
      </c>
      <c r="D323" s="166" t="s">
        <v>2459</v>
      </c>
      <c r="E323" s="146" t="str">
        <f>VLOOKUP($C323,'2023-24 School Level AAFTE'!$C:$N,9,FALSE)</f>
        <v>Yes</v>
      </c>
      <c r="F323" s="94" t="str">
        <f>IFERROR(VLOOKUP(C323,'2023-24 School Level AAFTE'!$C:$N,11,FALSE),"")</f>
        <v>No</v>
      </c>
      <c r="G323" s="20">
        <f>IFERROR(VLOOKUP(C323,'2023-24 School Level AAFTE'!$C:$N,8,FALSE),0)</f>
        <v>15.7</v>
      </c>
      <c r="H323" s="99">
        <f>VLOOKUP($A323,'District Data'!$A:$F,3,FALSE)</f>
        <v>1</v>
      </c>
      <c r="I323" s="99">
        <f>VLOOKUP($A323,'District Data'!$A:$F,4,FALSE)</f>
        <v>1</v>
      </c>
      <c r="J323" s="100">
        <f t="shared" ref="J323:J386" si="56">IF(AND(F323="yes",E323= "yes"), G323,0)</f>
        <v>0</v>
      </c>
      <c r="K323" s="101">
        <f t="shared" ref="K323:K386" si="57">ROUND(((J323*1.1*36)/15)/900,3)</f>
        <v>0</v>
      </c>
      <c r="L323" s="102">
        <f>'District Data'!E$2</f>
        <v>72728</v>
      </c>
      <c r="M323" s="102">
        <f>'District Data'!F$2</f>
        <v>78209</v>
      </c>
      <c r="N323" s="33">
        <f t="shared" ref="N323:N386" si="58">ROUND(H323*L323*$K323,2)</f>
        <v>0</v>
      </c>
      <c r="O323" s="33">
        <f t="shared" ref="O323:O386" si="59">ROUND(I323*M323*$K323-N323,2)</f>
        <v>0</v>
      </c>
      <c r="P323" s="33">
        <f t="shared" si="53"/>
        <v>14418.72</v>
      </c>
      <c r="Q323" s="103">
        <v>0.18149999999999999</v>
      </c>
      <c r="R323" s="103">
        <v>0.17510000000000001</v>
      </c>
      <c r="S323" s="33">
        <f t="shared" ref="S323:S386" si="60">ROUND(N323*Q323+O323*R323+K323*P323,2)</f>
        <v>0</v>
      </c>
      <c r="T323" s="33">
        <f t="shared" si="54"/>
        <v>0</v>
      </c>
      <c r="U323" s="33">
        <f t="shared" ref="U323:U386" si="61">ROUND(T323*R323,2)</f>
        <v>0</v>
      </c>
      <c r="V323" s="33">
        <f t="shared" ref="V323:V386" si="62">SUM(T323:U323)</f>
        <v>0</v>
      </c>
      <c r="W323" s="33">
        <f t="shared" ref="W323:W386" si="63">SUM(S323,N323:O323,V323)</f>
        <v>0</v>
      </c>
      <c r="X323" s="33">
        <f>IFERROR(VLOOKUP(C323,'Adj to Match Apport'!$C:$F,4,FALSE),0)</f>
        <v>0</v>
      </c>
      <c r="Y323" s="33">
        <f t="shared" si="55"/>
        <v>0</v>
      </c>
      <c r="Z323" s="184">
        <f>VLOOKUP(C323, '2023-24 School Level AAFTE'!$C$4:$C$2454, 1, 0)</f>
        <v>5396</v>
      </c>
    </row>
    <row r="324" spans="1:26" s="18" customFormat="1" x14ac:dyDescent="0.25">
      <c r="A324" s="136" t="s">
        <v>325</v>
      </c>
      <c r="B324" s="166" t="s">
        <v>324</v>
      </c>
      <c r="C324" s="167">
        <v>5035</v>
      </c>
      <c r="D324" s="166" t="s">
        <v>2460</v>
      </c>
      <c r="E324" s="146" t="str">
        <f>VLOOKUP($C324,'2023-24 School Level AAFTE'!$C:$N,9,FALSE)</f>
        <v>No</v>
      </c>
      <c r="F324" s="94" t="str">
        <f>IFERROR(VLOOKUP(C324,'2023-24 School Level AAFTE'!$C:$N,11,FALSE),"")</f>
        <v>No</v>
      </c>
      <c r="G324" s="20">
        <f>IFERROR(VLOOKUP(C324,'2023-24 School Level AAFTE'!$C:$N,8,FALSE),0)</f>
        <v>131.6</v>
      </c>
      <c r="H324" s="99">
        <f>VLOOKUP($A324,'District Data'!$A:$F,3,FALSE)</f>
        <v>1</v>
      </c>
      <c r="I324" s="99">
        <f>VLOOKUP($A324,'District Data'!$A:$F,4,FALSE)</f>
        <v>1</v>
      </c>
      <c r="J324" s="100">
        <f t="shared" si="56"/>
        <v>0</v>
      </c>
      <c r="K324" s="101">
        <f t="shared" si="57"/>
        <v>0</v>
      </c>
      <c r="L324" s="102">
        <f>'District Data'!E$2</f>
        <v>72728</v>
      </c>
      <c r="M324" s="102">
        <f>'District Data'!F$2</f>
        <v>78209</v>
      </c>
      <c r="N324" s="33">
        <f t="shared" si="58"/>
        <v>0</v>
      </c>
      <c r="O324" s="33">
        <f t="shared" si="59"/>
        <v>0</v>
      </c>
      <c r="P324" s="33">
        <f t="shared" ref="P324:P387" si="64">ROUND(1178*12*1.02,2)</f>
        <v>14418.72</v>
      </c>
      <c r="Q324" s="103">
        <v>0.18149999999999999</v>
      </c>
      <c r="R324" s="103">
        <v>0.17510000000000001</v>
      </c>
      <c r="S324" s="33">
        <f t="shared" si="60"/>
        <v>0</v>
      </c>
      <c r="T324" s="33">
        <f t="shared" ref="T324:T387" si="65">ROUND(($M324*$I324*$K324/180*3),2)</f>
        <v>0</v>
      </c>
      <c r="U324" s="33">
        <f t="shared" si="61"/>
        <v>0</v>
      </c>
      <c r="V324" s="33">
        <f t="shared" si="62"/>
        <v>0</v>
      </c>
      <c r="W324" s="33">
        <f t="shared" si="63"/>
        <v>0</v>
      </c>
      <c r="X324" s="33">
        <f>IFERROR(VLOOKUP(C324,'Adj to Match Apport'!$C:$F,4,FALSE),0)</f>
        <v>0</v>
      </c>
      <c r="Y324" s="33">
        <f t="shared" ref="Y324:Y387" si="66">SUM(X324,W324)</f>
        <v>0</v>
      </c>
      <c r="Z324" s="184">
        <f>VLOOKUP(C324, '2023-24 School Level AAFTE'!$C$4:$C$2454, 1, 0)</f>
        <v>5035</v>
      </c>
    </row>
    <row r="325" spans="1:26" s="18" customFormat="1" x14ac:dyDescent="0.25">
      <c r="A325" s="136" t="s">
        <v>325</v>
      </c>
      <c r="B325" s="166" t="s">
        <v>324</v>
      </c>
      <c r="C325" s="167">
        <v>5294</v>
      </c>
      <c r="D325" s="166" t="s">
        <v>334</v>
      </c>
      <c r="E325" s="146" t="str">
        <f>VLOOKUP($C325,'2023-24 School Level AAFTE'!$C:$N,9,FALSE)</f>
        <v>No</v>
      </c>
      <c r="F325" s="94" t="str">
        <f>IFERROR(VLOOKUP(C325,'2023-24 School Level AAFTE'!$C:$N,11,FALSE),"")</f>
        <v>No</v>
      </c>
      <c r="G325" s="20">
        <f>IFERROR(VLOOKUP(C325,'2023-24 School Level AAFTE'!$C:$N,8,FALSE),0)</f>
        <v>507.5</v>
      </c>
      <c r="H325" s="99">
        <f>VLOOKUP($A325,'District Data'!$A:$F,3,FALSE)</f>
        <v>1</v>
      </c>
      <c r="I325" s="99">
        <f>VLOOKUP($A325,'District Data'!$A:$F,4,FALSE)</f>
        <v>1</v>
      </c>
      <c r="J325" s="100">
        <f t="shared" si="56"/>
        <v>0</v>
      </c>
      <c r="K325" s="101">
        <f t="shared" si="57"/>
        <v>0</v>
      </c>
      <c r="L325" s="102">
        <f>'District Data'!E$2</f>
        <v>72728</v>
      </c>
      <c r="M325" s="102">
        <f>'District Data'!F$2</f>
        <v>78209</v>
      </c>
      <c r="N325" s="33">
        <f t="shared" si="58"/>
        <v>0</v>
      </c>
      <c r="O325" s="33">
        <f t="shared" si="59"/>
        <v>0</v>
      </c>
      <c r="P325" s="33">
        <f t="shared" si="64"/>
        <v>14418.72</v>
      </c>
      <c r="Q325" s="103">
        <v>0.18149999999999999</v>
      </c>
      <c r="R325" s="103">
        <v>0.17510000000000001</v>
      </c>
      <c r="S325" s="33">
        <f t="shared" si="60"/>
        <v>0</v>
      </c>
      <c r="T325" s="33">
        <f t="shared" si="65"/>
        <v>0</v>
      </c>
      <c r="U325" s="33">
        <f t="shared" si="61"/>
        <v>0</v>
      </c>
      <c r="V325" s="33">
        <f t="shared" si="62"/>
        <v>0</v>
      </c>
      <c r="W325" s="33">
        <f t="shared" si="63"/>
        <v>0</v>
      </c>
      <c r="X325" s="33">
        <f>IFERROR(VLOOKUP(C325,'Adj to Match Apport'!$C:$F,4,FALSE),0)</f>
        <v>0</v>
      </c>
      <c r="Y325" s="33">
        <f t="shared" si="66"/>
        <v>0</v>
      </c>
      <c r="Z325" s="184">
        <f>VLOOKUP(C325, '2023-24 School Level AAFTE'!$C$4:$C$2454, 1, 0)</f>
        <v>5294</v>
      </c>
    </row>
    <row r="326" spans="1:26" s="18" customFormat="1" x14ac:dyDescent="0.25">
      <c r="A326" s="136" t="s">
        <v>325</v>
      </c>
      <c r="B326" s="166" t="s">
        <v>324</v>
      </c>
      <c r="C326" s="167">
        <v>3761</v>
      </c>
      <c r="D326" s="166" t="s">
        <v>332</v>
      </c>
      <c r="E326" s="146" t="str">
        <f>VLOOKUP($C326,'2023-24 School Level AAFTE'!$C:$N,9,FALSE)</f>
        <v>Yes</v>
      </c>
      <c r="F326" s="94" t="str">
        <f>IFERROR(VLOOKUP(C326,'2023-24 School Level AAFTE'!$C:$N,11,FALSE),"")</f>
        <v>Yes</v>
      </c>
      <c r="G326" s="20">
        <f>IFERROR(VLOOKUP(C326,'2023-24 School Level AAFTE'!$C:$N,8,FALSE),0)</f>
        <v>328.4</v>
      </c>
      <c r="H326" s="99">
        <f>VLOOKUP($A326,'District Data'!$A:$F,3,FALSE)</f>
        <v>1</v>
      </c>
      <c r="I326" s="99">
        <f>VLOOKUP($A326,'District Data'!$A:$F,4,FALSE)</f>
        <v>1</v>
      </c>
      <c r="J326" s="100">
        <f t="shared" si="56"/>
        <v>328.4</v>
      </c>
      <c r="K326" s="101">
        <f t="shared" si="57"/>
        <v>0.96299999999999997</v>
      </c>
      <c r="L326" s="102">
        <f>'District Data'!E$2</f>
        <v>72728</v>
      </c>
      <c r="M326" s="102">
        <f>'District Data'!F$2</f>
        <v>78209</v>
      </c>
      <c r="N326" s="33">
        <f t="shared" si="58"/>
        <v>70037.06</v>
      </c>
      <c r="O326" s="33">
        <f t="shared" si="59"/>
        <v>5278.21</v>
      </c>
      <c r="P326" s="33">
        <f t="shared" si="64"/>
        <v>14418.72</v>
      </c>
      <c r="Q326" s="103">
        <v>0.18149999999999999</v>
      </c>
      <c r="R326" s="103">
        <v>0.17510000000000001</v>
      </c>
      <c r="S326" s="33">
        <f t="shared" si="60"/>
        <v>27521.17</v>
      </c>
      <c r="T326" s="33">
        <f t="shared" si="65"/>
        <v>1255.25</v>
      </c>
      <c r="U326" s="33">
        <f t="shared" si="61"/>
        <v>219.79</v>
      </c>
      <c r="V326" s="33">
        <f t="shared" si="62"/>
        <v>1475.04</v>
      </c>
      <c r="W326" s="33">
        <f t="shared" si="63"/>
        <v>104311.48</v>
      </c>
      <c r="X326" s="33" t="str">
        <f>IFERROR(VLOOKUP(C326,'Adj to Match Apport'!$C:$F,4,FALSE),0)</f>
        <v/>
      </c>
      <c r="Y326" s="33">
        <f t="shared" si="66"/>
        <v>104311.48</v>
      </c>
      <c r="Z326" s="184">
        <f>VLOOKUP(C326, '2023-24 School Level AAFTE'!$C$4:$C$2454, 1, 0)</f>
        <v>3761</v>
      </c>
    </row>
    <row r="327" spans="1:26" s="18" customFormat="1" x14ac:dyDescent="0.25">
      <c r="A327" s="136" t="s">
        <v>325</v>
      </c>
      <c r="B327" s="166" t="s">
        <v>324</v>
      </c>
      <c r="C327" s="167">
        <v>2814</v>
      </c>
      <c r="D327" s="166" t="s">
        <v>328</v>
      </c>
      <c r="E327" s="146" t="str">
        <f>VLOOKUP($C327,'2023-24 School Level AAFTE'!$C:$N,9,FALSE)</f>
        <v>Yes</v>
      </c>
      <c r="F327" s="94" t="str">
        <f>IFERROR(VLOOKUP(C327,'2023-24 School Level AAFTE'!$C:$N,11,FALSE),"")</f>
        <v>Yes</v>
      </c>
      <c r="G327" s="20">
        <f>IFERROR(VLOOKUP(C327,'2023-24 School Level AAFTE'!$C:$N,8,FALSE),0)</f>
        <v>586.79999999999995</v>
      </c>
      <c r="H327" s="99">
        <f>VLOOKUP($A327,'District Data'!$A:$F,3,FALSE)</f>
        <v>1</v>
      </c>
      <c r="I327" s="99">
        <f>VLOOKUP($A327,'District Data'!$A:$F,4,FALSE)</f>
        <v>1</v>
      </c>
      <c r="J327" s="100">
        <f t="shared" si="56"/>
        <v>586.79999999999995</v>
      </c>
      <c r="K327" s="101">
        <f t="shared" si="57"/>
        <v>1.7210000000000001</v>
      </c>
      <c r="L327" s="102">
        <f>'District Data'!E$2</f>
        <v>72728</v>
      </c>
      <c r="M327" s="102">
        <f>'District Data'!F$2</f>
        <v>78209</v>
      </c>
      <c r="N327" s="33">
        <f t="shared" si="58"/>
        <v>125164.89</v>
      </c>
      <c r="O327" s="33">
        <f t="shared" si="59"/>
        <v>9432.7999999999993</v>
      </c>
      <c r="P327" s="33">
        <f t="shared" si="64"/>
        <v>14418.72</v>
      </c>
      <c r="Q327" s="103">
        <v>0.18149999999999999</v>
      </c>
      <c r="R327" s="103">
        <v>0.17510000000000001</v>
      </c>
      <c r="S327" s="33">
        <f t="shared" si="60"/>
        <v>49183.73</v>
      </c>
      <c r="T327" s="33">
        <f t="shared" si="65"/>
        <v>2243.29</v>
      </c>
      <c r="U327" s="33">
        <f t="shared" si="61"/>
        <v>392.8</v>
      </c>
      <c r="V327" s="33">
        <f t="shared" si="62"/>
        <v>2636.09</v>
      </c>
      <c r="W327" s="33">
        <f t="shared" si="63"/>
        <v>186417.50999999998</v>
      </c>
      <c r="X327" s="33" t="str">
        <f>IFERROR(VLOOKUP(C327,'Adj to Match Apport'!$C:$F,4,FALSE),0)</f>
        <v/>
      </c>
      <c r="Y327" s="33">
        <f t="shared" si="66"/>
        <v>186417.50999999998</v>
      </c>
      <c r="Z327" s="184">
        <f>VLOOKUP(C327, '2023-24 School Level AAFTE'!$C$4:$C$2454, 1, 0)</f>
        <v>2814</v>
      </c>
    </row>
    <row r="328" spans="1:26" s="18" customFormat="1" x14ac:dyDescent="0.25">
      <c r="A328" s="136" t="s">
        <v>325</v>
      </c>
      <c r="B328" s="166" t="s">
        <v>324</v>
      </c>
      <c r="C328" s="167">
        <v>1769</v>
      </c>
      <c r="D328" s="166" t="s">
        <v>326</v>
      </c>
      <c r="E328" s="146" t="str">
        <f>VLOOKUP($C328,'2023-24 School Level AAFTE'!$C:$N,9,FALSE)</f>
        <v>Yes</v>
      </c>
      <c r="F328" s="94" t="str">
        <f>IFERROR(VLOOKUP(C328,'2023-24 School Level AAFTE'!$C:$N,11,FALSE),"")</f>
        <v>Yes</v>
      </c>
      <c r="G328" s="20">
        <f>IFERROR(VLOOKUP(C328,'2023-24 School Level AAFTE'!$C:$N,8,FALSE),0)</f>
        <v>93.21</v>
      </c>
      <c r="H328" s="99">
        <f>VLOOKUP($A328,'District Data'!$A:$F,3,FALSE)</f>
        <v>1</v>
      </c>
      <c r="I328" s="99">
        <f>VLOOKUP($A328,'District Data'!$A:$F,4,FALSE)</f>
        <v>1</v>
      </c>
      <c r="J328" s="100">
        <f t="shared" si="56"/>
        <v>93.21</v>
      </c>
      <c r="K328" s="101">
        <f t="shared" si="57"/>
        <v>0.27300000000000002</v>
      </c>
      <c r="L328" s="102">
        <f>'District Data'!E$2</f>
        <v>72728</v>
      </c>
      <c r="M328" s="102">
        <f>'District Data'!F$2</f>
        <v>78209</v>
      </c>
      <c r="N328" s="33">
        <f t="shared" si="58"/>
        <v>19854.740000000002</v>
      </c>
      <c r="O328" s="33">
        <f t="shared" si="59"/>
        <v>1496.32</v>
      </c>
      <c r="P328" s="33">
        <f t="shared" si="64"/>
        <v>14418.72</v>
      </c>
      <c r="Q328" s="103">
        <v>0.18149999999999999</v>
      </c>
      <c r="R328" s="103">
        <v>0.17510000000000001</v>
      </c>
      <c r="S328" s="33">
        <f t="shared" si="60"/>
        <v>7801.95</v>
      </c>
      <c r="T328" s="33">
        <f t="shared" si="65"/>
        <v>355.85</v>
      </c>
      <c r="U328" s="33">
        <f t="shared" si="61"/>
        <v>62.31</v>
      </c>
      <c r="V328" s="33">
        <f t="shared" si="62"/>
        <v>418.16</v>
      </c>
      <c r="W328" s="33">
        <f t="shared" si="63"/>
        <v>29571.170000000002</v>
      </c>
      <c r="X328" s="33">
        <f>IFERROR(VLOOKUP(C328,'Adj to Match Apport'!$C:$F,4,FALSE),0)</f>
        <v>216.6600000000326</v>
      </c>
      <c r="Y328" s="33">
        <f t="shared" si="66"/>
        <v>29787.830000000034</v>
      </c>
      <c r="Z328" s="184">
        <f>VLOOKUP(C328, '2023-24 School Level AAFTE'!$C$4:$C$2454, 1, 0)</f>
        <v>1769</v>
      </c>
    </row>
    <row r="329" spans="1:26" s="18" customFormat="1" x14ac:dyDescent="0.25">
      <c r="A329" s="136" t="s">
        <v>325</v>
      </c>
      <c r="B329" s="166" t="s">
        <v>324</v>
      </c>
      <c r="C329" s="167">
        <v>5269</v>
      </c>
      <c r="D329" s="166" t="s">
        <v>333</v>
      </c>
      <c r="E329" s="146" t="str">
        <f>VLOOKUP($C329,'2023-24 School Level AAFTE'!$C:$N,9,FALSE)</f>
        <v>Yes</v>
      </c>
      <c r="F329" s="94" t="str">
        <f>IFERROR(VLOOKUP(C329,'2023-24 School Level AAFTE'!$C:$N,11,FALSE),"")</f>
        <v>Yes</v>
      </c>
      <c r="G329" s="20">
        <f>IFERROR(VLOOKUP(C329,'2023-24 School Level AAFTE'!$C:$N,8,FALSE),0)</f>
        <v>613.79</v>
      </c>
      <c r="H329" s="99">
        <f>VLOOKUP($A329,'District Data'!$A:$F,3,FALSE)</f>
        <v>1</v>
      </c>
      <c r="I329" s="99">
        <f>VLOOKUP($A329,'District Data'!$A:$F,4,FALSE)</f>
        <v>1</v>
      </c>
      <c r="J329" s="100">
        <f t="shared" si="56"/>
        <v>613.79</v>
      </c>
      <c r="K329" s="101">
        <f t="shared" si="57"/>
        <v>1.8</v>
      </c>
      <c r="L329" s="102">
        <f>'District Data'!E$2</f>
        <v>72728</v>
      </c>
      <c r="M329" s="102">
        <f>'District Data'!F$2</f>
        <v>78209</v>
      </c>
      <c r="N329" s="33">
        <f t="shared" si="58"/>
        <v>130910.39999999999</v>
      </c>
      <c r="O329" s="33">
        <f t="shared" si="59"/>
        <v>9865.7999999999993</v>
      </c>
      <c r="P329" s="33">
        <f t="shared" si="64"/>
        <v>14418.72</v>
      </c>
      <c r="Q329" s="103">
        <v>0.18149999999999999</v>
      </c>
      <c r="R329" s="103">
        <v>0.17510000000000001</v>
      </c>
      <c r="S329" s="33">
        <f t="shared" si="60"/>
        <v>51441.440000000002</v>
      </c>
      <c r="T329" s="33">
        <f t="shared" si="65"/>
        <v>2346.27</v>
      </c>
      <c r="U329" s="33">
        <f t="shared" si="61"/>
        <v>410.83</v>
      </c>
      <c r="V329" s="33">
        <f t="shared" si="62"/>
        <v>2757.1</v>
      </c>
      <c r="W329" s="33">
        <f t="shared" si="63"/>
        <v>194974.74</v>
      </c>
      <c r="X329" s="33" t="str">
        <f>IFERROR(VLOOKUP(C329,'Adj to Match Apport'!$C:$F,4,FALSE),0)</f>
        <v/>
      </c>
      <c r="Y329" s="33">
        <f t="shared" si="66"/>
        <v>194974.74</v>
      </c>
      <c r="Z329" s="184">
        <f>VLOOKUP(C329, '2023-24 School Level AAFTE'!$C$4:$C$2454, 1, 0)</f>
        <v>5269</v>
      </c>
    </row>
    <row r="330" spans="1:26" s="18" customFormat="1" x14ac:dyDescent="0.25">
      <c r="A330" s="136" t="s">
        <v>325</v>
      </c>
      <c r="B330" s="166" t="s">
        <v>324</v>
      </c>
      <c r="C330" s="167">
        <v>3309</v>
      </c>
      <c r="D330" s="166" t="s">
        <v>330</v>
      </c>
      <c r="E330" s="146" t="str">
        <f>VLOOKUP($C330,'2023-24 School Level AAFTE'!$C:$N,9,FALSE)</f>
        <v>No</v>
      </c>
      <c r="F330" s="94" t="str">
        <f>IFERROR(VLOOKUP(C330,'2023-24 School Level AAFTE'!$C:$N,11,FALSE),"")</f>
        <v>No</v>
      </c>
      <c r="G330" s="20">
        <f>IFERROR(VLOOKUP(C330,'2023-24 School Level AAFTE'!$C:$N,8,FALSE),0)</f>
        <v>535.45000000000005</v>
      </c>
      <c r="H330" s="99">
        <f>VLOOKUP($A330,'District Data'!$A:$F,3,FALSE)</f>
        <v>1</v>
      </c>
      <c r="I330" s="99">
        <f>VLOOKUP($A330,'District Data'!$A:$F,4,FALSE)</f>
        <v>1</v>
      </c>
      <c r="J330" s="100">
        <f t="shared" si="56"/>
        <v>0</v>
      </c>
      <c r="K330" s="101">
        <f t="shared" si="57"/>
        <v>0</v>
      </c>
      <c r="L330" s="102">
        <f>'District Data'!E$2</f>
        <v>72728</v>
      </c>
      <c r="M330" s="102">
        <f>'District Data'!F$2</f>
        <v>78209</v>
      </c>
      <c r="N330" s="33">
        <f t="shared" si="58"/>
        <v>0</v>
      </c>
      <c r="O330" s="33">
        <f t="shared" si="59"/>
        <v>0</v>
      </c>
      <c r="P330" s="33">
        <f t="shared" si="64"/>
        <v>14418.72</v>
      </c>
      <c r="Q330" s="103">
        <v>0.18149999999999999</v>
      </c>
      <c r="R330" s="103">
        <v>0.17510000000000001</v>
      </c>
      <c r="S330" s="33">
        <f t="shared" si="60"/>
        <v>0</v>
      </c>
      <c r="T330" s="33">
        <f t="shared" si="65"/>
        <v>0</v>
      </c>
      <c r="U330" s="33">
        <f t="shared" si="61"/>
        <v>0</v>
      </c>
      <c r="V330" s="33">
        <f t="shared" si="62"/>
        <v>0</v>
      </c>
      <c r="W330" s="33">
        <f t="shared" si="63"/>
        <v>0</v>
      </c>
      <c r="X330" s="33">
        <f>IFERROR(VLOOKUP(C330,'Adj to Match Apport'!$C:$F,4,FALSE),0)</f>
        <v>0</v>
      </c>
      <c r="Y330" s="33">
        <f t="shared" si="66"/>
        <v>0</v>
      </c>
      <c r="Z330" s="184">
        <f>VLOOKUP(C330, '2023-24 School Level AAFTE'!$C$4:$C$2454, 1, 0)</f>
        <v>3309</v>
      </c>
    </row>
    <row r="331" spans="1:26" s="18" customFormat="1" x14ac:dyDescent="0.25">
      <c r="A331" s="136" t="s">
        <v>336</v>
      </c>
      <c r="B331" s="166" t="s">
        <v>335</v>
      </c>
      <c r="C331" s="167">
        <v>5523</v>
      </c>
      <c r="D331" s="166" t="s">
        <v>2735</v>
      </c>
      <c r="E331" s="146" t="str">
        <f>VLOOKUP($C331,'2023-24 School Level AAFTE'!$C:$N,9,FALSE)</f>
        <v>Yes</v>
      </c>
      <c r="F331" s="94" t="str">
        <f>IFERROR(VLOOKUP(C331,'2023-24 School Level AAFTE'!$C:$N,11,FALSE),"")</f>
        <v>Yes</v>
      </c>
      <c r="G331" s="20">
        <f>IFERROR(VLOOKUP(C331,'2023-24 School Level AAFTE'!$C:$N,8,FALSE),0)</f>
        <v>23.2</v>
      </c>
      <c r="H331" s="99">
        <f>VLOOKUP($A331,'District Data'!$A:$F,3,FALSE)</f>
        <v>1</v>
      </c>
      <c r="I331" s="99">
        <f>VLOOKUP($A331,'District Data'!$A:$F,4,FALSE)</f>
        <v>1</v>
      </c>
      <c r="J331" s="100">
        <f t="shared" si="56"/>
        <v>23.2</v>
      </c>
      <c r="K331" s="101">
        <f t="shared" si="57"/>
        <v>6.8000000000000005E-2</v>
      </c>
      <c r="L331" s="102">
        <f>'District Data'!E$2</f>
        <v>72728</v>
      </c>
      <c r="M331" s="102">
        <f>'District Data'!F$2</f>
        <v>78209</v>
      </c>
      <c r="N331" s="33">
        <f t="shared" si="58"/>
        <v>4945.5</v>
      </c>
      <c r="O331" s="33">
        <f t="shared" si="59"/>
        <v>372.71</v>
      </c>
      <c r="P331" s="33">
        <f t="shared" si="64"/>
        <v>14418.72</v>
      </c>
      <c r="Q331" s="103">
        <v>0.18149999999999999</v>
      </c>
      <c r="R331" s="103">
        <v>0.17510000000000001</v>
      </c>
      <c r="S331" s="33">
        <f t="shared" si="60"/>
        <v>1943.34</v>
      </c>
      <c r="T331" s="33">
        <f t="shared" si="65"/>
        <v>88.64</v>
      </c>
      <c r="U331" s="33">
        <f t="shared" si="61"/>
        <v>15.52</v>
      </c>
      <c r="V331" s="33">
        <f t="shared" si="62"/>
        <v>104.16</v>
      </c>
      <c r="W331" s="33">
        <f t="shared" si="63"/>
        <v>7365.71</v>
      </c>
      <c r="X331" s="33" t="str">
        <f>IFERROR(VLOOKUP(C331,'Adj to Match Apport'!$C:$F,4,FALSE),0)</f>
        <v/>
      </c>
      <c r="Y331" s="33">
        <f t="shared" si="66"/>
        <v>7365.71</v>
      </c>
      <c r="Z331" s="184">
        <f>VLOOKUP(C331, '2023-24 School Level AAFTE'!$C$4:$C$2454, 1, 0)</f>
        <v>5523</v>
      </c>
    </row>
    <row r="332" spans="1:26" s="18" customFormat="1" x14ac:dyDescent="0.25">
      <c r="A332" s="136" t="s">
        <v>336</v>
      </c>
      <c r="B332" s="166" t="s">
        <v>335</v>
      </c>
      <c r="C332" s="167">
        <v>2664</v>
      </c>
      <c r="D332" s="166" t="s">
        <v>338</v>
      </c>
      <c r="E332" s="146" t="str">
        <f>VLOOKUP($C332,'2023-24 School Level AAFTE'!$C:$N,9,FALSE)</f>
        <v>Yes</v>
      </c>
      <c r="F332" s="94" t="str">
        <f>IFERROR(VLOOKUP(C332,'2023-24 School Level AAFTE'!$C:$N,11,FALSE),"")</f>
        <v>Yes</v>
      </c>
      <c r="G332" s="20">
        <f>IFERROR(VLOOKUP(C332,'2023-24 School Level AAFTE'!$C:$N,8,FALSE),0)</f>
        <v>347.46</v>
      </c>
      <c r="H332" s="99">
        <f>VLOOKUP($A332,'District Data'!$A:$F,3,FALSE)</f>
        <v>1</v>
      </c>
      <c r="I332" s="99">
        <f>VLOOKUP($A332,'District Data'!$A:$F,4,FALSE)</f>
        <v>1</v>
      </c>
      <c r="J332" s="100">
        <f t="shared" si="56"/>
        <v>347.46</v>
      </c>
      <c r="K332" s="101">
        <f t="shared" si="57"/>
        <v>1.0189999999999999</v>
      </c>
      <c r="L332" s="102">
        <f>'District Data'!E$2</f>
        <v>72728</v>
      </c>
      <c r="M332" s="102">
        <f>'District Data'!F$2</f>
        <v>78209</v>
      </c>
      <c r="N332" s="33">
        <f t="shared" si="58"/>
        <v>74109.83</v>
      </c>
      <c r="O332" s="33">
        <f t="shared" si="59"/>
        <v>5585.14</v>
      </c>
      <c r="P332" s="33">
        <f t="shared" si="64"/>
        <v>14418.72</v>
      </c>
      <c r="Q332" s="103">
        <v>0.18149999999999999</v>
      </c>
      <c r="R332" s="103">
        <v>0.17510000000000001</v>
      </c>
      <c r="S332" s="33">
        <f t="shared" si="60"/>
        <v>29121.57</v>
      </c>
      <c r="T332" s="33">
        <f t="shared" si="65"/>
        <v>1328.25</v>
      </c>
      <c r="U332" s="33">
        <f t="shared" si="61"/>
        <v>232.58</v>
      </c>
      <c r="V332" s="33">
        <f t="shared" si="62"/>
        <v>1560.83</v>
      </c>
      <c r="W332" s="33">
        <f t="shared" si="63"/>
        <v>110377.37</v>
      </c>
      <c r="X332" s="33" t="str">
        <f>IFERROR(VLOOKUP(C332,'Adj to Match Apport'!$C:$F,4,FALSE),0)</f>
        <v/>
      </c>
      <c r="Y332" s="33">
        <f t="shared" si="66"/>
        <v>110377.37</v>
      </c>
      <c r="Z332" s="184">
        <f>VLOOKUP(C332, '2023-24 School Level AAFTE'!$C$4:$C$2454, 1, 0)</f>
        <v>2664</v>
      </c>
    </row>
    <row r="333" spans="1:26" s="18" customFormat="1" x14ac:dyDescent="0.25">
      <c r="A333" s="136" t="s">
        <v>336</v>
      </c>
      <c r="B333" s="166" t="s">
        <v>335</v>
      </c>
      <c r="C333" s="167">
        <v>2404</v>
      </c>
      <c r="D333" s="166" t="s">
        <v>337</v>
      </c>
      <c r="E333" s="146" t="str">
        <f>VLOOKUP($C333,'2023-24 School Level AAFTE'!$C:$N,9,FALSE)</f>
        <v>Yes</v>
      </c>
      <c r="F333" s="94" t="str">
        <f>IFERROR(VLOOKUP(C333,'2023-24 School Level AAFTE'!$C:$N,11,FALSE),"")</f>
        <v>Yes</v>
      </c>
      <c r="G333" s="20">
        <f>IFERROR(VLOOKUP(C333,'2023-24 School Level AAFTE'!$C:$N,8,FALSE),0)</f>
        <v>343.66</v>
      </c>
      <c r="H333" s="99">
        <f>VLOOKUP($A333,'District Data'!$A:$F,3,FALSE)</f>
        <v>1</v>
      </c>
      <c r="I333" s="99">
        <f>VLOOKUP($A333,'District Data'!$A:$F,4,FALSE)</f>
        <v>1</v>
      </c>
      <c r="J333" s="100">
        <f t="shared" si="56"/>
        <v>343.66</v>
      </c>
      <c r="K333" s="101">
        <f t="shared" si="57"/>
        <v>1.008</v>
      </c>
      <c r="L333" s="102">
        <f>'District Data'!E$2</f>
        <v>72728</v>
      </c>
      <c r="M333" s="102">
        <f>'District Data'!F$2</f>
        <v>78209</v>
      </c>
      <c r="N333" s="33">
        <f t="shared" si="58"/>
        <v>73309.820000000007</v>
      </c>
      <c r="O333" s="33">
        <f t="shared" si="59"/>
        <v>5524.85</v>
      </c>
      <c r="P333" s="33">
        <f t="shared" si="64"/>
        <v>14418.72</v>
      </c>
      <c r="Q333" s="103">
        <v>0.18149999999999999</v>
      </c>
      <c r="R333" s="103">
        <v>0.17510000000000001</v>
      </c>
      <c r="S333" s="33">
        <f t="shared" si="60"/>
        <v>28807.200000000001</v>
      </c>
      <c r="T333" s="33">
        <f t="shared" si="65"/>
        <v>1313.91</v>
      </c>
      <c r="U333" s="33">
        <f t="shared" si="61"/>
        <v>230.07</v>
      </c>
      <c r="V333" s="33">
        <f t="shared" si="62"/>
        <v>1543.98</v>
      </c>
      <c r="W333" s="33">
        <f t="shared" si="63"/>
        <v>109185.85</v>
      </c>
      <c r="X333" s="33" t="str">
        <f>IFERROR(VLOOKUP(C333,'Adj to Match Apport'!$C:$F,4,FALSE),0)</f>
        <v/>
      </c>
      <c r="Y333" s="33">
        <f t="shared" si="66"/>
        <v>109185.85</v>
      </c>
      <c r="Z333" s="184">
        <f>VLOOKUP(C333, '2023-24 School Level AAFTE'!$C$4:$C$2454, 1, 0)</f>
        <v>2404</v>
      </c>
    </row>
    <row r="334" spans="1:26" s="18" customFormat="1" x14ac:dyDescent="0.25">
      <c r="A334" s="136" t="s">
        <v>336</v>
      </c>
      <c r="B334" s="166" t="s">
        <v>335</v>
      </c>
      <c r="C334" s="167">
        <v>1763</v>
      </c>
      <c r="D334" s="166" t="s">
        <v>2799</v>
      </c>
      <c r="E334" s="146" t="str">
        <f>VLOOKUP($C334,'2023-24 School Level AAFTE'!$C:$N,9,FALSE)</f>
        <v>Yes</v>
      </c>
      <c r="F334" s="94" t="str">
        <f>IFERROR(VLOOKUP(C334,'2023-24 School Level AAFTE'!$C:$N,11,FALSE),"")</f>
        <v>Yes</v>
      </c>
      <c r="G334" s="20">
        <f>IFERROR(VLOOKUP(C334,'2023-24 School Level AAFTE'!$C:$N,8,FALSE),0)</f>
        <v>117.93</v>
      </c>
      <c r="H334" s="99">
        <f>VLOOKUP($A334,'District Data'!$A:$F,3,FALSE)</f>
        <v>1</v>
      </c>
      <c r="I334" s="99">
        <f>VLOOKUP($A334,'District Data'!$A:$F,4,FALSE)</f>
        <v>1</v>
      </c>
      <c r="J334" s="100">
        <f t="shared" si="56"/>
        <v>117.93</v>
      </c>
      <c r="K334" s="101">
        <f t="shared" si="57"/>
        <v>0.34599999999999997</v>
      </c>
      <c r="L334" s="102">
        <f>'District Data'!E$2</f>
        <v>72728</v>
      </c>
      <c r="M334" s="102">
        <f>'District Data'!F$2</f>
        <v>78209</v>
      </c>
      <c r="N334" s="33">
        <f t="shared" si="58"/>
        <v>25163.89</v>
      </c>
      <c r="O334" s="33">
        <f t="shared" si="59"/>
        <v>1896.42</v>
      </c>
      <c r="P334" s="33">
        <f t="shared" si="64"/>
        <v>14418.72</v>
      </c>
      <c r="Q334" s="103">
        <v>0.18149999999999999</v>
      </c>
      <c r="R334" s="103">
        <v>0.17510000000000001</v>
      </c>
      <c r="S334" s="33">
        <f t="shared" si="60"/>
        <v>9888.19</v>
      </c>
      <c r="T334" s="33">
        <f t="shared" si="65"/>
        <v>451.01</v>
      </c>
      <c r="U334" s="33">
        <f t="shared" si="61"/>
        <v>78.97</v>
      </c>
      <c r="V334" s="33">
        <f t="shared" si="62"/>
        <v>529.98</v>
      </c>
      <c r="W334" s="33">
        <f t="shared" si="63"/>
        <v>37478.480000000003</v>
      </c>
      <c r="X334" s="33">
        <f>IFERROR(VLOOKUP(C334,'Adj to Match Apport'!$C:$F,4,FALSE),0)</f>
        <v>-9.9999999511055648E-3</v>
      </c>
      <c r="Y334" s="33">
        <f t="shared" si="66"/>
        <v>37478.470000000052</v>
      </c>
      <c r="Z334" s="184">
        <f>VLOOKUP(C334, '2023-24 School Level AAFTE'!$C$4:$C$2454, 1, 0)</f>
        <v>1763</v>
      </c>
    </row>
    <row r="335" spans="1:26" s="18" customFormat="1" x14ac:dyDescent="0.25">
      <c r="A335" s="136" t="s">
        <v>2623</v>
      </c>
      <c r="B335" s="166" t="s">
        <v>2857</v>
      </c>
      <c r="C335" s="167">
        <v>5549</v>
      </c>
      <c r="D335" s="166" t="s">
        <v>2549</v>
      </c>
      <c r="E335" s="146" t="str">
        <f>VLOOKUP($C335,'2023-24 School Level AAFTE'!$C:$N,9,FALSE)</f>
        <v>Yes</v>
      </c>
      <c r="F335" s="94" t="str">
        <f>IFERROR(VLOOKUP(C335,'2023-24 School Level AAFTE'!$C:$N,11,FALSE),"")</f>
        <v>Yes</v>
      </c>
      <c r="G335" s="20">
        <f>IFERROR(VLOOKUP(C335,'2023-24 School Level AAFTE'!$C:$N,8,FALSE),0)</f>
        <v>644.95000000000005</v>
      </c>
      <c r="H335" s="99">
        <f>VLOOKUP($A335,'District Data'!$A:$F,3,FALSE)</f>
        <v>1.1200000000000001</v>
      </c>
      <c r="I335" s="99">
        <f>VLOOKUP($A335,'District Data'!$A:$F,4,FALSE)</f>
        <v>1.1200000000000001</v>
      </c>
      <c r="J335" s="100">
        <f t="shared" si="56"/>
        <v>644.95000000000005</v>
      </c>
      <c r="K335" s="101">
        <f t="shared" si="57"/>
        <v>1.8919999999999999</v>
      </c>
      <c r="L335" s="102">
        <f>'District Data'!E$2</f>
        <v>72728</v>
      </c>
      <c r="M335" s="102">
        <f>'District Data'!F$2</f>
        <v>78209</v>
      </c>
      <c r="N335" s="33">
        <f t="shared" si="58"/>
        <v>154113.54</v>
      </c>
      <c r="O335" s="33">
        <f t="shared" si="59"/>
        <v>11614.46</v>
      </c>
      <c r="P335" s="33">
        <f t="shared" si="64"/>
        <v>14418.72</v>
      </c>
      <c r="Q335" s="103">
        <v>0.18149999999999999</v>
      </c>
      <c r="R335" s="103">
        <v>0.17510000000000001</v>
      </c>
      <c r="S335" s="33">
        <f t="shared" si="60"/>
        <v>57285.52</v>
      </c>
      <c r="T335" s="33">
        <f t="shared" si="65"/>
        <v>2762.13</v>
      </c>
      <c r="U335" s="33">
        <f t="shared" si="61"/>
        <v>483.65</v>
      </c>
      <c r="V335" s="33">
        <f t="shared" si="62"/>
        <v>3245.78</v>
      </c>
      <c r="W335" s="33">
        <f t="shared" si="63"/>
        <v>226259.3</v>
      </c>
      <c r="X335" s="33">
        <f>IFERROR(VLOOKUP(C335,'Adj to Match Apport'!$C:$F,4,FALSE),0)</f>
        <v>0</v>
      </c>
      <c r="Y335" s="33">
        <f t="shared" si="66"/>
        <v>226259.3</v>
      </c>
      <c r="Z335" s="184">
        <f>VLOOKUP(C335, '2023-24 School Level AAFTE'!$C$4:$C$2454, 1, 0)</f>
        <v>5549</v>
      </c>
    </row>
    <row r="336" spans="1:26" s="18" customFormat="1" x14ac:dyDescent="0.25">
      <c r="A336" s="136" t="s">
        <v>340</v>
      </c>
      <c r="B336" s="166" t="s">
        <v>339</v>
      </c>
      <c r="C336" s="167">
        <v>4552</v>
      </c>
      <c r="D336" s="166" t="s">
        <v>342</v>
      </c>
      <c r="E336" s="146" t="str">
        <f>VLOOKUP($C336,'2023-24 School Level AAFTE'!$C:$N,9,FALSE)</f>
        <v>Yes</v>
      </c>
      <c r="F336" s="94" t="str">
        <f>IFERROR(VLOOKUP(C336,'2023-24 School Level AAFTE'!$C:$N,11,FALSE),"")</f>
        <v>Yes</v>
      </c>
      <c r="G336" s="20">
        <f>IFERROR(VLOOKUP(C336,'2023-24 School Level AAFTE'!$C:$N,8,FALSE),0)</f>
        <v>136.5</v>
      </c>
      <c r="H336" s="99">
        <f>VLOOKUP($A336,'District Data'!$A:$F,3,FALSE)</f>
        <v>1.1200000000000001</v>
      </c>
      <c r="I336" s="99">
        <f>VLOOKUP($A336,'District Data'!$A:$F,4,FALSE)</f>
        <v>1.1200000000000001</v>
      </c>
      <c r="J336" s="100">
        <f t="shared" si="56"/>
        <v>136.5</v>
      </c>
      <c r="K336" s="101">
        <f t="shared" si="57"/>
        <v>0.4</v>
      </c>
      <c r="L336" s="102">
        <f>'District Data'!E$2</f>
        <v>72728</v>
      </c>
      <c r="M336" s="102">
        <f>'District Data'!F$2</f>
        <v>78209</v>
      </c>
      <c r="N336" s="33">
        <f t="shared" si="58"/>
        <v>32582.14</v>
      </c>
      <c r="O336" s="33">
        <f t="shared" si="59"/>
        <v>2455.4899999999998</v>
      </c>
      <c r="P336" s="33">
        <f t="shared" si="64"/>
        <v>14418.72</v>
      </c>
      <c r="Q336" s="103">
        <v>0.18149999999999999</v>
      </c>
      <c r="R336" s="103">
        <v>0.17510000000000001</v>
      </c>
      <c r="S336" s="33">
        <f t="shared" si="60"/>
        <v>12111.1</v>
      </c>
      <c r="T336" s="33">
        <f t="shared" si="65"/>
        <v>583.96</v>
      </c>
      <c r="U336" s="33">
        <f t="shared" si="61"/>
        <v>102.25</v>
      </c>
      <c r="V336" s="33">
        <f t="shared" si="62"/>
        <v>686.21</v>
      </c>
      <c r="W336" s="33">
        <f t="shared" si="63"/>
        <v>47834.939999999995</v>
      </c>
      <c r="X336" s="33" t="str">
        <f>IFERROR(VLOOKUP(C336,'Adj to Match Apport'!$C:$F,4,FALSE),0)</f>
        <v/>
      </c>
      <c r="Y336" s="33">
        <f t="shared" si="66"/>
        <v>47834.939999999995</v>
      </c>
      <c r="Z336" s="184">
        <f>VLOOKUP(C336, '2023-24 School Level AAFTE'!$C$4:$C$2454, 1, 0)</f>
        <v>4552</v>
      </c>
    </row>
    <row r="337" spans="1:26" s="18" customFormat="1" x14ac:dyDescent="0.25">
      <c r="A337" s="136" t="s">
        <v>340</v>
      </c>
      <c r="B337" s="166" t="s">
        <v>339</v>
      </c>
      <c r="C337" s="167">
        <v>2697</v>
      </c>
      <c r="D337" s="166" t="s">
        <v>341</v>
      </c>
      <c r="E337" s="146" t="str">
        <f>VLOOKUP($C337,'2023-24 School Level AAFTE'!$C:$N,9,FALSE)</f>
        <v>Yes</v>
      </c>
      <c r="F337" s="94" t="str">
        <f>IFERROR(VLOOKUP(C337,'2023-24 School Level AAFTE'!$C:$N,11,FALSE),"")</f>
        <v>Yes</v>
      </c>
      <c r="G337" s="20">
        <f>IFERROR(VLOOKUP(C337,'2023-24 School Level AAFTE'!$C:$N,8,FALSE),0)</f>
        <v>239.44</v>
      </c>
      <c r="H337" s="99">
        <f>VLOOKUP($A337,'District Data'!$A:$F,3,FALSE)</f>
        <v>1.1200000000000001</v>
      </c>
      <c r="I337" s="99">
        <f>VLOOKUP($A337,'District Data'!$A:$F,4,FALSE)</f>
        <v>1.1200000000000001</v>
      </c>
      <c r="J337" s="100">
        <f t="shared" si="56"/>
        <v>239.44</v>
      </c>
      <c r="K337" s="101">
        <f t="shared" si="57"/>
        <v>0.70199999999999996</v>
      </c>
      <c r="L337" s="102">
        <f>'District Data'!E$2</f>
        <v>72728</v>
      </c>
      <c r="M337" s="102">
        <f>'District Data'!F$2</f>
        <v>78209</v>
      </c>
      <c r="N337" s="33">
        <f t="shared" si="58"/>
        <v>57181.66</v>
      </c>
      <c r="O337" s="33">
        <f t="shared" si="59"/>
        <v>4309.38</v>
      </c>
      <c r="P337" s="33">
        <f t="shared" si="64"/>
        <v>14418.72</v>
      </c>
      <c r="Q337" s="103">
        <v>0.18149999999999999</v>
      </c>
      <c r="R337" s="103">
        <v>0.17510000000000001</v>
      </c>
      <c r="S337" s="33">
        <f t="shared" si="60"/>
        <v>21254.99</v>
      </c>
      <c r="T337" s="33">
        <f t="shared" si="65"/>
        <v>1024.8499999999999</v>
      </c>
      <c r="U337" s="33">
        <f t="shared" si="61"/>
        <v>179.45</v>
      </c>
      <c r="V337" s="33">
        <f t="shared" si="62"/>
        <v>1204.3</v>
      </c>
      <c r="W337" s="33">
        <f t="shared" si="63"/>
        <v>83950.330000000016</v>
      </c>
      <c r="X337" s="33" t="str">
        <f>IFERROR(VLOOKUP(C337,'Adj to Match Apport'!$C:$F,4,FALSE),0)</f>
        <v/>
      </c>
      <c r="Y337" s="33">
        <f t="shared" si="66"/>
        <v>83950.330000000016</v>
      </c>
      <c r="Z337" s="184">
        <f>VLOOKUP(C337, '2023-24 School Level AAFTE'!$C$4:$C$2454, 1, 0)</f>
        <v>2697</v>
      </c>
    </row>
    <row r="338" spans="1:26" s="18" customFormat="1" x14ac:dyDescent="0.25">
      <c r="A338" s="136" t="s">
        <v>340</v>
      </c>
      <c r="B338" s="166" t="s">
        <v>339</v>
      </c>
      <c r="C338" s="167">
        <v>3275</v>
      </c>
      <c r="D338" s="166" t="s">
        <v>2876</v>
      </c>
      <c r="E338" s="146" t="str">
        <f>VLOOKUP($C338,'2023-24 School Level AAFTE'!$C:$N,9,FALSE)</f>
        <v>No</v>
      </c>
      <c r="F338" s="94" t="str">
        <f>IFERROR(VLOOKUP(C338,'2023-24 School Level AAFTE'!$C:$N,11,FALSE),"")</f>
        <v>No</v>
      </c>
      <c r="G338" s="20">
        <f>IFERROR(VLOOKUP(C338,'2023-24 School Level AAFTE'!$C:$N,8,FALSE),0)</f>
        <v>268.38</v>
      </c>
      <c r="H338" s="99">
        <f>VLOOKUP($A338,'District Data'!$A:$F,3,FALSE)</f>
        <v>1.1200000000000001</v>
      </c>
      <c r="I338" s="99">
        <f>VLOOKUP($A338,'District Data'!$A:$F,4,FALSE)</f>
        <v>1.1200000000000001</v>
      </c>
      <c r="J338" s="100">
        <f t="shared" si="56"/>
        <v>0</v>
      </c>
      <c r="K338" s="101">
        <f t="shared" si="57"/>
        <v>0</v>
      </c>
      <c r="L338" s="102">
        <f>'District Data'!E$2</f>
        <v>72728</v>
      </c>
      <c r="M338" s="102">
        <f>'District Data'!F$2</f>
        <v>78209</v>
      </c>
      <c r="N338" s="33">
        <f t="shared" si="58"/>
        <v>0</v>
      </c>
      <c r="O338" s="33">
        <f t="shared" si="59"/>
        <v>0</v>
      </c>
      <c r="P338" s="33">
        <f t="shared" si="64"/>
        <v>14418.72</v>
      </c>
      <c r="Q338" s="103">
        <v>0.18149999999999999</v>
      </c>
      <c r="R338" s="103">
        <v>0.17510000000000001</v>
      </c>
      <c r="S338" s="33">
        <f t="shared" si="60"/>
        <v>0</v>
      </c>
      <c r="T338" s="33">
        <f t="shared" si="65"/>
        <v>0</v>
      </c>
      <c r="U338" s="33">
        <f t="shared" si="61"/>
        <v>0</v>
      </c>
      <c r="V338" s="33">
        <f t="shared" si="62"/>
        <v>0</v>
      </c>
      <c r="W338" s="33">
        <f t="shared" si="63"/>
        <v>0</v>
      </c>
      <c r="X338" s="33">
        <f>IFERROR(VLOOKUP(C338,'Adj to Match Apport'!$C:$F,4,FALSE),0)</f>
        <v>0</v>
      </c>
      <c r="Y338" s="33">
        <f t="shared" si="66"/>
        <v>0</v>
      </c>
      <c r="Z338" s="184">
        <f>VLOOKUP(C338, '2023-24 School Level AAFTE'!$C$4:$C$2454, 1, 0)</f>
        <v>3275</v>
      </c>
    </row>
    <row r="339" spans="1:26" s="18" customFormat="1" x14ac:dyDescent="0.25">
      <c r="A339" s="136" t="s">
        <v>340</v>
      </c>
      <c r="B339" s="166" t="s">
        <v>339</v>
      </c>
      <c r="C339" s="167">
        <v>1724</v>
      </c>
      <c r="D339" s="166" t="s">
        <v>2461</v>
      </c>
      <c r="E339" s="146" t="str">
        <f>VLOOKUP($C339,'2023-24 School Level AAFTE'!$C:$N,9,FALSE)</f>
        <v>Yes</v>
      </c>
      <c r="F339" s="94" t="str">
        <f>IFERROR(VLOOKUP(C339,'2023-24 School Level AAFTE'!$C:$N,11,FALSE),"")</f>
        <v>Yes</v>
      </c>
      <c r="G339" s="20">
        <f>IFERROR(VLOOKUP(C339,'2023-24 School Level AAFTE'!$C:$N,8,FALSE),0)</f>
        <v>46.32</v>
      </c>
      <c r="H339" s="99">
        <f>VLOOKUP($A339,'District Data'!$A:$F,3,FALSE)</f>
        <v>1.1200000000000001</v>
      </c>
      <c r="I339" s="99">
        <f>VLOOKUP($A339,'District Data'!$A:$F,4,FALSE)</f>
        <v>1.1200000000000001</v>
      </c>
      <c r="J339" s="100">
        <f t="shared" si="56"/>
        <v>46.32</v>
      </c>
      <c r="K339" s="101">
        <f t="shared" si="57"/>
        <v>0.13600000000000001</v>
      </c>
      <c r="L339" s="102">
        <f>'District Data'!E$2</f>
        <v>72728</v>
      </c>
      <c r="M339" s="102">
        <f>'District Data'!F$2</f>
        <v>78209</v>
      </c>
      <c r="N339" s="33">
        <f t="shared" si="58"/>
        <v>11077.93</v>
      </c>
      <c r="O339" s="33">
        <f t="shared" si="59"/>
        <v>834.86</v>
      </c>
      <c r="P339" s="33">
        <f t="shared" si="64"/>
        <v>14418.72</v>
      </c>
      <c r="Q339" s="103">
        <v>0.18149999999999999</v>
      </c>
      <c r="R339" s="103">
        <v>0.17510000000000001</v>
      </c>
      <c r="S339" s="33">
        <f t="shared" si="60"/>
        <v>4117.7700000000004</v>
      </c>
      <c r="T339" s="33">
        <f t="shared" si="65"/>
        <v>198.55</v>
      </c>
      <c r="U339" s="33">
        <f t="shared" si="61"/>
        <v>34.770000000000003</v>
      </c>
      <c r="V339" s="33">
        <f t="shared" si="62"/>
        <v>233.32000000000002</v>
      </c>
      <c r="W339" s="33">
        <f t="shared" si="63"/>
        <v>16263.880000000001</v>
      </c>
      <c r="X339" s="33">
        <f>IFERROR(VLOOKUP(C339,'Adj to Match Apport'!$C:$F,4,FALSE),0)</f>
        <v>119.59999999997672</v>
      </c>
      <c r="Y339" s="33">
        <f t="shared" si="66"/>
        <v>16383.479999999978</v>
      </c>
      <c r="Z339" s="184">
        <f>VLOOKUP(C339, '2023-24 School Level AAFTE'!$C$4:$C$2454, 1, 0)</f>
        <v>1724</v>
      </c>
    </row>
    <row r="340" spans="1:26" s="18" customFormat="1" x14ac:dyDescent="0.25">
      <c r="A340" s="136" t="s">
        <v>344</v>
      </c>
      <c r="B340" s="166" t="s">
        <v>343</v>
      </c>
      <c r="C340" s="167">
        <v>2299</v>
      </c>
      <c r="D340" s="166" t="s">
        <v>346</v>
      </c>
      <c r="E340" s="146" t="str">
        <f>VLOOKUP($C340,'2023-24 School Level AAFTE'!$C:$N,9,FALSE)</f>
        <v>No</v>
      </c>
      <c r="F340" s="94" t="str">
        <f>IFERROR(VLOOKUP(C340,'2023-24 School Level AAFTE'!$C:$N,11,FALSE),"")</f>
        <v>No</v>
      </c>
      <c r="G340" s="20">
        <f>IFERROR(VLOOKUP(C340,'2023-24 School Level AAFTE'!$C:$N,8,FALSE),0)</f>
        <v>664.77</v>
      </c>
      <c r="H340" s="99">
        <f>VLOOKUP($A340,'District Data'!$A:$F,3,FALSE)</f>
        <v>1</v>
      </c>
      <c r="I340" s="99">
        <f>VLOOKUP($A340,'District Data'!$A:$F,4,FALSE)</f>
        <v>1</v>
      </c>
      <c r="J340" s="100">
        <f t="shared" si="56"/>
        <v>0</v>
      </c>
      <c r="K340" s="101">
        <f t="shared" si="57"/>
        <v>0</v>
      </c>
      <c r="L340" s="102">
        <f>'District Data'!E$2</f>
        <v>72728</v>
      </c>
      <c r="M340" s="102">
        <f>'District Data'!F$2</f>
        <v>78209</v>
      </c>
      <c r="N340" s="33">
        <f t="shared" si="58"/>
        <v>0</v>
      </c>
      <c r="O340" s="33">
        <f t="shared" si="59"/>
        <v>0</v>
      </c>
      <c r="P340" s="33">
        <f t="shared" si="64"/>
        <v>14418.72</v>
      </c>
      <c r="Q340" s="103">
        <v>0.18149999999999999</v>
      </c>
      <c r="R340" s="103">
        <v>0.17510000000000001</v>
      </c>
      <c r="S340" s="33">
        <f t="shared" si="60"/>
        <v>0</v>
      </c>
      <c r="T340" s="33">
        <f t="shared" si="65"/>
        <v>0</v>
      </c>
      <c r="U340" s="33">
        <f t="shared" si="61"/>
        <v>0</v>
      </c>
      <c r="V340" s="33">
        <f t="shared" si="62"/>
        <v>0</v>
      </c>
      <c r="W340" s="33">
        <f t="shared" si="63"/>
        <v>0</v>
      </c>
      <c r="X340" s="33">
        <f>IFERROR(VLOOKUP(C340,'Adj to Match Apport'!$C:$F,4,FALSE),0)</f>
        <v>0</v>
      </c>
      <c r="Y340" s="33">
        <f t="shared" si="66"/>
        <v>0</v>
      </c>
      <c r="Z340" s="184">
        <f>VLOOKUP(C340, '2023-24 School Level AAFTE'!$C$4:$C$2454, 1, 0)</f>
        <v>2299</v>
      </c>
    </row>
    <row r="341" spans="1:26" s="18" customFormat="1" x14ac:dyDescent="0.25">
      <c r="A341" s="136" t="s">
        <v>344</v>
      </c>
      <c r="B341" s="166" t="s">
        <v>343</v>
      </c>
      <c r="C341" s="167">
        <v>5644</v>
      </c>
      <c r="D341" s="166" t="s">
        <v>2877</v>
      </c>
      <c r="E341" s="146" t="str">
        <f>VLOOKUP($C341,'2023-24 School Level AAFTE'!$C:$N,9,FALSE)</f>
        <v>No</v>
      </c>
      <c r="F341" s="94" t="str">
        <f>IFERROR(VLOOKUP(C341,'2023-24 School Level AAFTE'!$C:$N,11,FALSE),"")</f>
        <v>No</v>
      </c>
      <c r="G341" s="20">
        <f>IFERROR(VLOOKUP(C341,'2023-24 School Level AAFTE'!$C:$N,8,FALSE),0)</f>
        <v>56.26</v>
      </c>
      <c r="H341" s="99">
        <f>VLOOKUP($A341,'District Data'!$A:$F,3,FALSE)</f>
        <v>1</v>
      </c>
      <c r="I341" s="99">
        <f>VLOOKUP($A341,'District Data'!$A:$F,4,FALSE)</f>
        <v>1</v>
      </c>
      <c r="J341" s="100">
        <f t="shared" si="56"/>
        <v>0</v>
      </c>
      <c r="K341" s="101">
        <f t="shared" si="57"/>
        <v>0</v>
      </c>
      <c r="L341" s="102">
        <f>'District Data'!E$2</f>
        <v>72728</v>
      </c>
      <c r="M341" s="102">
        <f>'District Data'!F$2</f>
        <v>78209</v>
      </c>
      <c r="N341" s="33">
        <f t="shared" si="58"/>
        <v>0</v>
      </c>
      <c r="O341" s="33">
        <f t="shared" si="59"/>
        <v>0</v>
      </c>
      <c r="P341" s="33">
        <f t="shared" si="64"/>
        <v>14418.72</v>
      </c>
      <c r="Q341" s="103">
        <v>0.18149999999999999</v>
      </c>
      <c r="R341" s="103">
        <v>0.17510000000000001</v>
      </c>
      <c r="S341" s="33">
        <f t="shared" si="60"/>
        <v>0</v>
      </c>
      <c r="T341" s="33">
        <f t="shared" si="65"/>
        <v>0</v>
      </c>
      <c r="U341" s="33">
        <f t="shared" si="61"/>
        <v>0</v>
      </c>
      <c r="V341" s="33">
        <f t="shared" si="62"/>
        <v>0</v>
      </c>
      <c r="W341" s="33">
        <f t="shared" si="63"/>
        <v>0</v>
      </c>
      <c r="X341" s="33">
        <f>IFERROR(VLOOKUP(C341,'Adj to Match Apport'!$C:$F,4,FALSE),0)</f>
        <v>0</v>
      </c>
      <c r="Y341" s="33">
        <f t="shared" si="66"/>
        <v>0</v>
      </c>
      <c r="Z341" s="184">
        <f>VLOOKUP(C341, '2023-24 School Level AAFTE'!$C$4:$C$2454, 1, 0)</f>
        <v>5644</v>
      </c>
    </row>
    <row r="342" spans="1:26" s="18" customFormat="1" x14ac:dyDescent="0.25">
      <c r="A342" s="136" t="s">
        <v>344</v>
      </c>
      <c r="B342" s="166" t="s">
        <v>343</v>
      </c>
      <c r="C342" s="167">
        <v>1617</v>
      </c>
      <c r="D342" s="166" t="s">
        <v>345</v>
      </c>
      <c r="E342" s="146" t="str">
        <f>VLOOKUP($C342,'2023-24 School Level AAFTE'!$C:$N,9,FALSE)</f>
        <v>Yes</v>
      </c>
      <c r="F342" s="94" t="str">
        <f>IFERROR(VLOOKUP(C342,'2023-24 School Level AAFTE'!$C:$N,11,FALSE),"")</f>
        <v>Yes</v>
      </c>
      <c r="G342" s="20">
        <f>IFERROR(VLOOKUP(C342,'2023-24 School Level AAFTE'!$C:$N,8,FALSE),0)</f>
        <v>114.85000000000001</v>
      </c>
      <c r="H342" s="99">
        <f>VLOOKUP($A342,'District Data'!$A:$F,3,FALSE)</f>
        <v>1</v>
      </c>
      <c r="I342" s="99">
        <f>VLOOKUP($A342,'District Data'!$A:$F,4,FALSE)</f>
        <v>1</v>
      </c>
      <c r="J342" s="100">
        <f t="shared" si="56"/>
        <v>114.85000000000001</v>
      </c>
      <c r="K342" s="101">
        <f t="shared" si="57"/>
        <v>0.33700000000000002</v>
      </c>
      <c r="L342" s="102">
        <f>'District Data'!E$2</f>
        <v>72728</v>
      </c>
      <c r="M342" s="102">
        <f>'District Data'!F$2</f>
        <v>78209</v>
      </c>
      <c r="N342" s="33">
        <f t="shared" si="58"/>
        <v>24509.34</v>
      </c>
      <c r="O342" s="33">
        <f t="shared" si="59"/>
        <v>1847.09</v>
      </c>
      <c r="P342" s="33">
        <f t="shared" si="64"/>
        <v>14418.72</v>
      </c>
      <c r="Q342" s="103">
        <v>0.18149999999999999</v>
      </c>
      <c r="R342" s="103">
        <v>0.17510000000000001</v>
      </c>
      <c r="S342" s="33">
        <f t="shared" si="60"/>
        <v>9630.98</v>
      </c>
      <c r="T342" s="33">
        <f t="shared" si="65"/>
        <v>439.27</v>
      </c>
      <c r="U342" s="33">
        <f t="shared" si="61"/>
        <v>76.92</v>
      </c>
      <c r="V342" s="33">
        <f t="shared" si="62"/>
        <v>516.18999999999994</v>
      </c>
      <c r="W342" s="33">
        <f t="shared" si="63"/>
        <v>36503.599999999999</v>
      </c>
      <c r="X342" s="33">
        <f>IFERROR(VLOOKUP(C342,'Adj to Match Apport'!$C:$F,4,FALSE),0)</f>
        <v>0</v>
      </c>
      <c r="Y342" s="33">
        <f t="shared" si="66"/>
        <v>36503.599999999999</v>
      </c>
      <c r="Z342" s="184">
        <f>VLOOKUP(C342, '2023-24 School Level AAFTE'!$C$4:$C$2454, 1, 0)</f>
        <v>1617</v>
      </c>
    </row>
    <row r="343" spans="1:26" s="18" customFormat="1" x14ac:dyDescent="0.25">
      <c r="A343" s="136" t="s">
        <v>344</v>
      </c>
      <c r="B343" s="166" t="s">
        <v>343</v>
      </c>
      <c r="C343" s="167">
        <v>5413</v>
      </c>
      <c r="D343" s="166" t="s">
        <v>352</v>
      </c>
      <c r="E343" s="146" t="str">
        <f>VLOOKUP($C343,'2023-24 School Level AAFTE'!$C:$N,9,FALSE)</f>
        <v>Yes</v>
      </c>
      <c r="F343" s="94" t="str">
        <f>IFERROR(VLOOKUP(C343,'2023-24 School Level AAFTE'!$C:$N,11,FALSE),"")</f>
        <v>Yes</v>
      </c>
      <c r="G343" s="20">
        <f>IFERROR(VLOOKUP(C343,'2023-24 School Level AAFTE'!$C:$N,8,FALSE),0)</f>
        <v>13.4</v>
      </c>
      <c r="H343" s="99">
        <f>VLOOKUP($A343,'District Data'!$A:$F,3,FALSE)</f>
        <v>1</v>
      </c>
      <c r="I343" s="99">
        <f>VLOOKUP($A343,'District Data'!$A:$F,4,FALSE)</f>
        <v>1</v>
      </c>
      <c r="J343" s="100">
        <f t="shared" si="56"/>
        <v>13.4</v>
      </c>
      <c r="K343" s="101">
        <f t="shared" si="57"/>
        <v>3.9E-2</v>
      </c>
      <c r="L343" s="102">
        <f>'District Data'!E$2</f>
        <v>72728</v>
      </c>
      <c r="M343" s="102">
        <f>'District Data'!F$2</f>
        <v>78209</v>
      </c>
      <c r="N343" s="33">
        <f t="shared" si="58"/>
        <v>2836.39</v>
      </c>
      <c r="O343" s="33">
        <f t="shared" si="59"/>
        <v>213.76</v>
      </c>
      <c r="P343" s="33">
        <f t="shared" si="64"/>
        <v>14418.72</v>
      </c>
      <c r="Q343" s="103">
        <v>0.18149999999999999</v>
      </c>
      <c r="R343" s="103">
        <v>0.17510000000000001</v>
      </c>
      <c r="S343" s="33">
        <f t="shared" si="60"/>
        <v>1114.56</v>
      </c>
      <c r="T343" s="33">
        <f t="shared" si="65"/>
        <v>50.84</v>
      </c>
      <c r="U343" s="33">
        <f t="shared" si="61"/>
        <v>8.9</v>
      </c>
      <c r="V343" s="33">
        <f t="shared" si="62"/>
        <v>59.74</v>
      </c>
      <c r="W343" s="33">
        <f t="shared" si="63"/>
        <v>4224.45</v>
      </c>
      <c r="X343" s="33" t="str">
        <f>IFERROR(VLOOKUP(C343,'Adj to Match Apport'!$C:$F,4,FALSE),0)</f>
        <v/>
      </c>
      <c r="Y343" s="33">
        <f t="shared" si="66"/>
        <v>4224.45</v>
      </c>
      <c r="Z343" s="184">
        <f>VLOOKUP(C343, '2023-24 School Level AAFTE'!$C$4:$C$2454, 1, 0)</f>
        <v>5413</v>
      </c>
    </row>
    <row r="344" spans="1:26" s="18" customFormat="1" x14ac:dyDescent="0.25">
      <c r="A344" s="136" t="s">
        <v>344</v>
      </c>
      <c r="B344" s="166" t="s">
        <v>343</v>
      </c>
      <c r="C344" s="167">
        <v>2962</v>
      </c>
      <c r="D344" s="166" t="s">
        <v>349</v>
      </c>
      <c r="E344" s="146" t="str">
        <f>VLOOKUP($C344,'2023-24 School Level AAFTE'!$C:$N,9,FALSE)</f>
        <v>Yes</v>
      </c>
      <c r="F344" s="94" t="str">
        <f>IFERROR(VLOOKUP(C344,'2023-24 School Level AAFTE'!$C:$N,11,FALSE),"")</f>
        <v>Yes</v>
      </c>
      <c r="G344" s="20">
        <f>IFERROR(VLOOKUP(C344,'2023-24 School Level AAFTE'!$C:$N,8,FALSE),0)</f>
        <v>274.14999999999998</v>
      </c>
      <c r="H344" s="99">
        <f>VLOOKUP($A344,'District Data'!$A:$F,3,FALSE)</f>
        <v>1</v>
      </c>
      <c r="I344" s="99">
        <f>VLOOKUP($A344,'District Data'!$A:$F,4,FALSE)</f>
        <v>1</v>
      </c>
      <c r="J344" s="100">
        <f t="shared" si="56"/>
        <v>274.14999999999998</v>
      </c>
      <c r="K344" s="101">
        <f t="shared" si="57"/>
        <v>0.80400000000000005</v>
      </c>
      <c r="L344" s="102">
        <f>'District Data'!E$2</f>
        <v>72728</v>
      </c>
      <c r="M344" s="102">
        <f>'District Data'!F$2</f>
        <v>78209</v>
      </c>
      <c r="N344" s="33">
        <f t="shared" si="58"/>
        <v>58473.31</v>
      </c>
      <c r="O344" s="33">
        <f t="shared" si="59"/>
        <v>4406.7299999999996</v>
      </c>
      <c r="P344" s="33">
        <f t="shared" si="64"/>
        <v>14418.72</v>
      </c>
      <c r="Q344" s="103">
        <v>0.18149999999999999</v>
      </c>
      <c r="R344" s="103">
        <v>0.17510000000000001</v>
      </c>
      <c r="S344" s="33">
        <f t="shared" si="60"/>
        <v>22977.18</v>
      </c>
      <c r="T344" s="33">
        <f t="shared" si="65"/>
        <v>1048</v>
      </c>
      <c r="U344" s="33">
        <f t="shared" si="61"/>
        <v>183.5</v>
      </c>
      <c r="V344" s="33">
        <f t="shared" si="62"/>
        <v>1231.5</v>
      </c>
      <c r="W344" s="33">
        <f t="shared" si="63"/>
        <v>87088.719999999987</v>
      </c>
      <c r="X344" s="33" t="str">
        <f>IFERROR(VLOOKUP(C344,'Adj to Match Apport'!$C:$F,4,FALSE),0)</f>
        <v/>
      </c>
      <c r="Y344" s="33">
        <f t="shared" si="66"/>
        <v>87088.719999999987</v>
      </c>
      <c r="Z344" s="184">
        <f>VLOOKUP(C344, '2023-24 School Level AAFTE'!$C$4:$C$2454, 1, 0)</f>
        <v>2962</v>
      </c>
    </row>
    <row r="345" spans="1:26" s="18" customFormat="1" x14ac:dyDescent="0.25">
      <c r="A345" s="136" t="s">
        <v>344</v>
      </c>
      <c r="B345" s="166" t="s">
        <v>343</v>
      </c>
      <c r="C345" s="167">
        <v>4384</v>
      </c>
      <c r="D345" s="166" t="s">
        <v>351</v>
      </c>
      <c r="E345" s="146" t="str">
        <f>VLOOKUP($C345,'2023-24 School Level AAFTE'!$C:$N,9,FALSE)</f>
        <v>No</v>
      </c>
      <c r="F345" s="94" t="str">
        <f>IFERROR(VLOOKUP(C345,'2023-24 School Level AAFTE'!$C:$N,11,FALSE),"")</f>
        <v>No</v>
      </c>
      <c r="G345" s="20">
        <f>IFERROR(VLOOKUP(C345,'2023-24 School Level AAFTE'!$C:$N,8,FALSE),0)</f>
        <v>362.95</v>
      </c>
      <c r="H345" s="99">
        <f>VLOOKUP($A345,'District Data'!$A:$F,3,FALSE)</f>
        <v>1</v>
      </c>
      <c r="I345" s="99">
        <f>VLOOKUP($A345,'District Data'!$A:$F,4,FALSE)</f>
        <v>1</v>
      </c>
      <c r="J345" s="100">
        <f t="shared" si="56"/>
        <v>0</v>
      </c>
      <c r="K345" s="101">
        <f t="shared" si="57"/>
        <v>0</v>
      </c>
      <c r="L345" s="102">
        <f>'District Data'!E$2</f>
        <v>72728</v>
      </c>
      <c r="M345" s="102">
        <f>'District Data'!F$2</f>
        <v>78209</v>
      </c>
      <c r="N345" s="33">
        <f t="shared" si="58"/>
        <v>0</v>
      </c>
      <c r="O345" s="33">
        <f t="shared" si="59"/>
        <v>0</v>
      </c>
      <c r="P345" s="33">
        <f t="shared" si="64"/>
        <v>14418.72</v>
      </c>
      <c r="Q345" s="103">
        <v>0.18149999999999999</v>
      </c>
      <c r="R345" s="103">
        <v>0.17510000000000001</v>
      </c>
      <c r="S345" s="33">
        <f t="shared" si="60"/>
        <v>0</v>
      </c>
      <c r="T345" s="33">
        <f t="shared" si="65"/>
        <v>0</v>
      </c>
      <c r="U345" s="33">
        <f t="shared" si="61"/>
        <v>0</v>
      </c>
      <c r="V345" s="33">
        <f t="shared" si="62"/>
        <v>0</v>
      </c>
      <c r="W345" s="33">
        <f t="shared" si="63"/>
        <v>0</v>
      </c>
      <c r="X345" s="33">
        <f>IFERROR(VLOOKUP(C345,'Adj to Match Apport'!$C:$F,4,FALSE),0)</f>
        <v>0</v>
      </c>
      <c r="Y345" s="33">
        <f t="shared" si="66"/>
        <v>0</v>
      </c>
      <c r="Z345" s="184">
        <f>VLOOKUP(C345, '2023-24 School Level AAFTE'!$C$4:$C$2454, 1, 0)</f>
        <v>4384</v>
      </c>
    </row>
    <row r="346" spans="1:26" s="18" customFormat="1" x14ac:dyDescent="0.25">
      <c r="A346" s="136" t="s">
        <v>344</v>
      </c>
      <c r="B346" s="166" t="s">
        <v>343</v>
      </c>
      <c r="C346" s="167">
        <v>3266</v>
      </c>
      <c r="D346" s="166" t="s">
        <v>350</v>
      </c>
      <c r="E346" s="146" t="str">
        <f>VLOOKUP($C346,'2023-24 School Level AAFTE'!$C:$N,9,FALSE)</f>
        <v>Yes</v>
      </c>
      <c r="F346" s="94" t="str">
        <f>IFERROR(VLOOKUP(C346,'2023-24 School Level AAFTE'!$C:$N,11,FALSE),"")</f>
        <v>Yes</v>
      </c>
      <c r="G346" s="20">
        <f>IFERROR(VLOOKUP(C346,'2023-24 School Level AAFTE'!$C:$N,8,FALSE),0)</f>
        <v>299.33</v>
      </c>
      <c r="H346" s="99">
        <f>VLOOKUP($A346,'District Data'!$A:$F,3,FALSE)</f>
        <v>1</v>
      </c>
      <c r="I346" s="99">
        <f>VLOOKUP($A346,'District Data'!$A:$F,4,FALSE)</f>
        <v>1</v>
      </c>
      <c r="J346" s="100">
        <f t="shared" si="56"/>
        <v>299.33</v>
      </c>
      <c r="K346" s="101">
        <f t="shared" si="57"/>
        <v>0.878</v>
      </c>
      <c r="L346" s="102">
        <f>'District Data'!E$2</f>
        <v>72728</v>
      </c>
      <c r="M346" s="102">
        <f>'District Data'!F$2</f>
        <v>78209</v>
      </c>
      <c r="N346" s="33">
        <f t="shared" si="58"/>
        <v>63855.18</v>
      </c>
      <c r="O346" s="33">
        <f t="shared" si="59"/>
        <v>4812.32</v>
      </c>
      <c r="P346" s="33">
        <f t="shared" si="64"/>
        <v>14418.72</v>
      </c>
      <c r="Q346" s="103">
        <v>0.18149999999999999</v>
      </c>
      <c r="R346" s="103">
        <v>0.17510000000000001</v>
      </c>
      <c r="S346" s="33">
        <f t="shared" si="60"/>
        <v>25091.99</v>
      </c>
      <c r="T346" s="33">
        <f t="shared" si="65"/>
        <v>1144.46</v>
      </c>
      <c r="U346" s="33">
        <f t="shared" si="61"/>
        <v>200.39</v>
      </c>
      <c r="V346" s="33">
        <f t="shared" si="62"/>
        <v>1344.85</v>
      </c>
      <c r="W346" s="33">
        <f t="shared" si="63"/>
        <v>95104.34</v>
      </c>
      <c r="X346" s="33" t="str">
        <f>IFERROR(VLOOKUP(C346,'Adj to Match Apport'!$C:$F,4,FALSE),0)</f>
        <v/>
      </c>
      <c r="Y346" s="33">
        <f t="shared" si="66"/>
        <v>95104.34</v>
      </c>
      <c r="Z346" s="184">
        <f>VLOOKUP(C346, '2023-24 School Level AAFTE'!$C$4:$C$2454, 1, 0)</f>
        <v>3266</v>
      </c>
    </row>
    <row r="347" spans="1:26" s="18" customFormat="1" x14ac:dyDescent="0.25">
      <c r="A347" s="136" t="s">
        <v>344</v>
      </c>
      <c r="B347" s="166" t="s">
        <v>343</v>
      </c>
      <c r="C347" s="167">
        <v>2501</v>
      </c>
      <c r="D347" s="166" t="s">
        <v>347</v>
      </c>
      <c r="E347" s="146" t="str">
        <f>VLOOKUP($C347,'2023-24 School Level AAFTE'!$C:$N,9,FALSE)</f>
        <v>Yes</v>
      </c>
      <c r="F347" s="94" t="str">
        <f>IFERROR(VLOOKUP(C347,'2023-24 School Level AAFTE'!$C:$N,11,FALSE),"")</f>
        <v>Yes</v>
      </c>
      <c r="G347" s="20">
        <f>IFERROR(VLOOKUP(C347,'2023-24 School Level AAFTE'!$C:$N,8,FALSE),0)</f>
        <v>339.58</v>
      </c>
      <c r="H347" s="99">
        <f>VLOOKUP($A347,'District Data'!$A:$F,3,FALSE)</f>
        <v>1</v>
      </c>
      <c r="I347" s="99">
        <f>VLOOKUP($A347,'District Data'!$A:$F,4,FALSE)</f>
        <v>1</v>
      </c>
      <c r="J347" s="100">
        <f t="shared" si="56"/>
        <v>339.58</v>
      </c>
      <c r="K347" s="101">
        <f t="shared" si="57"/>
        <v>0.996</v>
      </c>
      <c r="L347" s="102">
        <f>'District Data'!E$2</f>
        <v>72728</v>
      </c>
      <c r="M347" s="102">
        <f>'District Data'!F$2</f>
        <v>78209</v>
      </c>
      <c r="N347" s="33">
        <f t="shared" si="58"/>
        <v>72437.09</v>
      </c>
      <c r="O347" s="33">
        <f t="shared" si="59"/>
        <v>5459.07</v>
      </c>
      <c r="P347" s="33">
        <f t="shared" si="64"/>
        <v>14418.72</v>
      </c>
      <c r="Q347" s="103">
        <v>0.18149999999999999</v>
      </c>
      <c r="R347" s="103">
        <v>0.17510000000000001</v>
      </c>
      <c r="S347" s="33">
        <f t="shared" si="60"/>
        <v>28464.26</v>
      </c>
      <c r="T347" s="33">
        <f t="shared" si="65"/>
        <v>1298.27</v>
      </c>
      <c r="U347" s="33">
        <f t="shared" si="61"/>
        <v>227.33</v>
      </c>
      <c r="V347" s="33">
        <f t="shared" si="62"/>
        <v>1525.6</v>
      </c>
      <c r="W347" s="33">
        <f t="shared" si="63"/>
        <v>107886.01999999999</v>
      </c>
      <c r="X347" s="33" t="str">
        <f>IFERROR(VLOOKUP(C347,'Adj to Match Apport'!$C:$F,4,FALSE),0)</f>
        <v/>
      </c>
      <c r="Y347" s="33">
        <f t="shared" si="66"/>
        <v>107886.01999999999</v>
      </c>
      <c r="Z347" s="184">
        <f>VLOOKUP(C347, '2023-24 School Level AAFTE'!$C$4:$C$2454, 1, 0)</f>
        <v>2501</v>
      </c>
    </row>
    <row r="348" spans="1:26" s="18" customFormat="1" x14ac:dyDescent="0.25">
      <c r="A348" s="136" t="s">
        <v>344</v>
      </c>
      <c r="B348" s="166" t="s">
        <v>343</v>
      </c>
      <c r="C348" s="92">
        <v>2823</v>
      </c>
      <c r="D348" s="115" t="s">
        <v>348</v>
      </c>
      <c r="E348" s="146" t="str">
        <f>VLOOKUP($C348,'2023-24 School Level AAFTE'!$C:$N,9,FALSE)</f>
        <v>Yes</v>
      </c>
      <c r="F348" s="94" t="str">
        <f>IFERROR(VLOOKUP(C348,'2023-24 School Level AAFTE'!$C:$N,11,FALSE),"")</f>
        <v>Yes</v>
      </c>
      <c r="G348" s="20">
        <f>IFERROR(VLOOKUP(C348,'2023-24 School Level AAFTE'!$C:$N,8,FALSE),0)</f>
        <v>331.65</v>
      </c>
      <c r="H348" s="99">
        <f>VLOOKUP($A348,'District Data'!$A:$F,3,FALSE)</f>
        <v>1</v>
      </c>
      <c r="I348" s="99">
        <f>VLOOKUP($A348,'District Data'!$A:$F,4,FALSE)</f>
        <v>1</v>
      </c>
      <c r="J348" s="100">
        <f t="shared" si="56"/>
        <v>331.65</v>
      </c>
      <c r="K348" s="101">
        <f t="shared" si="57"/>
        <v>0.97299999999999998</v>
      </c>
      <c r="L348" s="102">
        <f>'District Data'!E$2</f>
        <v>72728</v>
      </c>
      <c r="M348" s="102">
        <f>'District Data'!F$2</f>
        <v>78209</v>
      </c>
      <c r="N348" s="33">
        <f t="shared" si="58"/>
        <v>70764.34</v>
      </c>
      <c r="O348" s="33">
        <f t="shared" si="59"/>
        <v>5333.02</v>
      </c>
      <c r="P348" s="33">
        <f t="shared" si="64"/>
        <v>14418.72</v>
      </c>
      <c r="Q348" s="103">
        <v>0.18149999999999999</v>
      </c>
      <c r="R348" s="103">
        <v>0.17510000000000001</v>
      </c>
      <c r="S348" s="33">
        <f t="shared" si="60"/>
        <v>27806.95</v>
      </c>
      <c r="T348" s="33">
        <f t="shared" si="65"/>
        <v>1268.29</v>
      </c>
      <c r="U348" s="33">
        <f t="shared" si="61"/>
        <v>222.08</v>
      </c>
      <c r="V348" s="33">
        <f t="shared" si="62"/>
        <v>1490.37</v>
      </c>
      <c r="W348" s="33">
        <f t="shared" si="63"/>
        <v>105394.68</v>
      </c>
      <c r="X348" s="33" t="str">
        <f>IFERROR(VLOOKUP(C348,'Adj to Match Apport'!$C:$F,4,FALSE),0)</f>
        <v/>
      </c>
      <c r="Y348" s="33">
        <f t="shared" si="66"/>
        <v>105394.68</v>
      </c>
      <c r="Z348" s="184">
        <f>VLOOKUP(C348, '2023-24 School Level AAFTE'!$C$4:$C$2454, 1, 0)</f>
        <v>2823</v>
      </c>
    </row>
    <row r="349" spans="1:26" s="18" customFormat="1" x14ac:dyDescent="0.25">
      <c r="A349" s="136" t="s">
        <v>344</v>
      </c>
      <c r="B349" s="166" t="s">
        <v>343</v>
      </c>
      <c r="C349" s="167">
        <v>3616</v>
      </c>
      <c r="D349" s="166" t="s">
        <v>205</v>
      </c>
      <c r="E349" s="146" t="str">
        <f>VLOOKUP($C349,'2023-24 School Level AAFTE'!$C:$N,9,FALSE)</f>
        <v>No</v>
      </c>
      <c r="F349" s="94" t="str">
        <f>IFERROR(VLOOKUP(C349,'2023-24 School Level AAFTE'!$C:$N,11,FALSE),"")</f>
        <v>No</v>
      </c>
      <c r="G349" s="20">
        <f>IFERROR(VLOOKUP(C349,'2023-24 School Level AAFTE'!$C:$N,8,FALSE),0)</f>
        <v>6.79</v>
      </c>
      <c r="H349" s="99">
        <f>VLOOKUP($A349,'District Data'!$A:$F,3,FALSE)</f>
        <v>1</v>
      </c>
      <c r="I349" s="99">
        <f>VLOOKUP($A349,'District Data'!$A:$F,4,FALSE)</f>
        <v>1</v>
      </c>
      <c r="J349" s="100">
        <f t="shared" si="56"/>
        <v>0</v>
      </c>
      <c r="K349" s="101">
        <f t="shared" si="57"/>
        <v>0</v>
      </c>
      <c r="L349" s="102">
        <f>'District Data'!E$2</f>
        <v>72728</v>
      </c>
      <c r="M349" s="102">
        <f>'District Data'!F$2</f>
        <v>78209</v>
      </c>
      <c r="N349" s="33">
        <f t="shared" si="58"/>
        <v>0</v>
      </c>
      <c r="O349" s="33">
        <f t="shared" si="59"/>
        <v>0</v>
      </c>
      <c r="P349" s="33">
        <f t="shared" si="64"/>
        <v>14418.72</v>
      </c>
      <c r="Q349" s="103">
        <v>0.18149999999999999</v>
      </c>
      <c r="R349" s="103">
        <v>0.17510000000000001</v>
      </c>
      <c r="S349" s="33">
        <f t="shared" si="60"/>
        <v>0</v>
      </c>
      <c r="T349" s="33">
        <f t="shared" si="65"/>
        <v>0</v>
      </c>
      <c r="U349" s="33">
        <f t="shared" si="61"/>
        <v>0</v>
      </c>
      <c r="V349" s="33">
        <f t="shared" si="62"/>
        <v>0</v>
      </c>
      <c r="W349" s="33">
        <f t="shared" si="63"/>
        <v>0</v>
      </c>
      <c r="X349" s="33">
        <f>IFERROR(VLOOKUP(C349,'Adj to Match Apport'!$C:$F,4,FALSE),0)</f>
        <v>0</v>
      </c>
      <c r="Y349" s="33">
        <f t="shared" si="66"/>
        <v>0</v>
      </c>
      <c r="Z349" s="184">
        <f>VLOOKUP(C349, '2023-24 School Level AAFTE'!$C$4:$C$2454, 1, 0)</f>
        <v>3616</v>
      </c>
    </row>
    <row r="350" spans="1:26" s="18" customFormat="1" x14ac:dyDescent="0.25">
      <c r="A350" s="136" t="s">
        <v>354</v>
      </c>
      <c r="B350" s="166" t="s">
        <v>353</v>
      </c>
      <c r="C350" s="167">
        <v>2328</v>
      </c>
      <c r="D350" s="166" t="s">
        <v>355</v>
      </c>
      <c r="E350" s="146" t="str">
        <f>VLOOKUP($C350,'2023-24 School Level AAFTE'!$C:$N,9,FALSE)</f>
        <v>No</v>
      </c>
      <c r="F350" s="94" t="str">
        <f>IFERROR(VLOOKUP(C350,'2023-24 School Level AAFTE'!$C:$N,11,FALSE),"")</f>
        <v>No</v>
      </c>
      <c r="G350" s="20">
        <f>IFERROR(VLOOKUP(C350,'2023-24 School Level AAFTE'!$C:$N,8,FALSE),0)</f>
        <v>422.88</v>
      </c>
      <c r="H350" s="99">
        <f>VLOOKUP($A350,'District Data'!$A:$F,3,FALSE)</f>
        <v>1.06</v>
      </c>
      <c r="I350" s="99">
        <f>VLOOKUP($A350,'District Data'!$A:$F,4,FALSE)</f>
        <v>1.06</v>
      </c>
      <c r="J350" s="100">
        <f t="shared" si="56"/>
        <v>0</v>
      </c>
      <c r="K350" s="101">
        <f t="shared" si="57"/>
        <v>0</v>
      </c>
      <c r="L350" s="102">
        <f>'District Data'!E$2</f>
        <v>72728</v>
      </c>
      <c r="M350" s="102">
        <f>'District Data'!F$2</f>
        <v>78209</v>
      </c>
      <c r="N350" s="33">
        <f t="shared" si="58"/>
        <v>0</v>
      </c>
      <c r="O350" s="33">
        <f t="shared" si="59"/>
        <v>0</v>
      </c>
      <c r="P350" s="33">
        <f t="shared" si="64"/>
        <v>14418.72</v>
      </c>
      <c r="Q350" s="103">
        <v>0.18149999999999999</v>
      </c>
      <c r="R350" s="103">
        <v>0.17510000000000001</v>
      </c>
      <c r="S350" s="33">
        <f t="shared" si="60"/>
        <v>0</v>
      </c>
      <c r="T350" s="33">
        <f t="shared" si="65"/>
        <v>0</v>
      </c>
      <c r="U350" s="33">
        <f t="shared" si="61"/>
        <v>0</v>
      </c>
      <c r="V350" s="33">
        <f t="shared" si="62"/>
        <v>0</v>
      </c>
      <c r="W350" s="33">
        <f t="shared" si="63"/>
        <v>0</v>
      </c>
      <c r="X350" s="33">
        <f>IFERROR(VLOOKUP(C350,'Adj to Match Apport'!$C:$F,4,FALSE),0)</f>
        <v>0</v>
      </c>
      <c r="Y350" s="33">
        <f t="shared" si="66"/>
        <v>0</v>
      </c>
      <c r="Z350" s="184">
        <f>VLOOKUP(C350, '2023-24 School Level AAFTE'!$C$4:$C$2454, 1, 0)</f>
        <v>2328</v>
      </c>
    </row>
    <row r="351" spans="1:26" s="18" customFormat="1" x14ac:dyDescent="0.25">
      <c r="A351" s="136" t="s">
        <v>354</v>
      </c>
      <c r="B351" s="166" t="s">
        <v>353</v>
      </c>
      <c r="C351" s="167">
        <v>2329</v>
      </c>
      <c r="D351" s="166" t="s">
        <v>2462</v>
      </c>
      <c r="E351" s="146" t="str">
        <f>VLOOKUP($C351,'2023-24 School Level AAFTE'!$C:$N,9,FALSE)</f>
        <v>No</v>
      </c>
      <c r="F351" s="94" t="str">
        <f>IFERROR(VLOOKUP(C351,'2023-24 School Level AAFTE'!$C:$N,11,FALSE),"")</f>
        <v>No</v>
      </c>
      <c r="G351" s="20">
        <f>IFERROR(VLOOKUP(C351,'2023-24 School Level AAFTE'!$C:$N,8,FALSE),0)</f>
        <v>274.84000000000003</v>
      </c>
      <c r="H351" s="99">
        <f>VLOOKUP($A351,'District Data'!$A:$F,3,FALSE)</f>
        <v>1.06</v>
      </c>
      <c r="I351" s="99">
        <f>VLOOKUP($A351,'District Data'!$A:$F,4,FALSE)</f>
        <v>1.06</v>
      </c>
      <c r="J351" s="100">
        <f t="shared" si="56"/>
        <v>0</v>
      </c>
      <c r="K351" s="101">
        <f t="shared" si="57"/>
        <v>0</v>
      </c>
      <c r="L351" s="102">
        <f>'District Data'!E$2</f>
        <v>72728</v>
      </c>
      <c r="M351" s="102">
        <f>'District Data'!F$2</f>
        <v>78209</v>
      </c>
      <c r="N351" s="33">
        <f t="shared" si="58"/>
        <v>0</v>
      </c>
      <c r="O351" s="33">
        <f t="shared" si="59"/>
        <v>0</v>
      </c>
      <c r="P351" s="33">
        <f t="shared" si="64"/>
        <v>14418.72</v>
      </c>
      <c r="Q351" s="103">
        <v>0.18149999999999999</v>
      </c>
      <c r="R351" s="103">
        <v>0.17510000000000001</v>
      </c>
      <c r="S351" s="33">
        <f t="shared" si="60"/>
        <v>0</v>
      </c>
      <c r="T351" s="33">
        <f t="shared" si="65"/>
        <v>0</v>
      </c>
      <c r="U351" s="33">
        <f t="shared" si="61"/>
        <v>0</v>
      </c>
      <c r="V351" s="33">
        <f t="shared" si="62"/>
        <v>0</v>
      </c>
      <c r="W351" s="33">
        <f t="shared" si="63"/>
        <v>0</v>
      </c>
      <c r="X351" s="33">
        <f>IFERROR(VLOOKUP(C351,'Adj to Match Apport'!$C:$F,4,FALSE),0)</f>
        <v>0</v>
      </c>
      <c r="Y351" s="33">
        <f t="shared" si="66"/>
        <v>0</v>
      </c>
      <c r="Z351" s="184">
        <f>VLOOKUP(C351, '2023-24 School Level AAFTE'!$C$4:$C$2454, 1, 0)</f>
        <v>2329</v>
      </c>
    </row>
    <row r="352" spans="1:26" s="18" customFormat="1" x14ac:dyDescent="0.25">
      <c r="A352" s="136" t="s">
        <v>354</v>
      </c>
      <c r="B352" s="166" t="s">
        <v>353</v>
      </c>
      <c r="C352" s="167">
        <v>1987</v>
      </c>
      <c r="D352" s="166" t="s">
        <v>2463</v>
      </c>
      <c r="E352" s="146" t="str">
        <f>VLOOKUP($C352,'2023-24 School Level AAFTE'!$C:$N,9,FALSE)</f>
        <v>Yes</v>
      </c>
      <c r="F352" s="94" t="str">
        <f>IFERROR(VLOOKUP(C352,'2023-24 School Level AAFTE'!$C:$N,11,FALSE),"")</f>
        <v>No</v>
      </c>
      <c r="G352" s="20">
        <f>IFERROR(VLOOKUP(C352,'2023-24 School Level AAFTE'!$C:$N,8,FALSE),0)</f>
        <v>19.62</v>
      </c>
      <c r="H352" s="99">
        <f>VLOOKUP($A352,'District Data'!$A:$F,3,FALSE)</f>
        <v>1.06</v>
      </c>
      <c r="I352" s="99">
        <f>VLOOKUP($A352,'District Data'!$A:$F,4,FALSE)</f>
        <v>1.06</v>
      </c>
      <c r="J352" s="100">
        <f t="shared" si="56"/>
        <v>0</v>
      </c>
      <c r="K352" s="101">
        <f t="shared" si="57"/>
        <v>0</v>
      </c>
      <c r="L352" s="102">
        <f>'District Data'!E$2</f>
        <v>72728</v>
      </c>
      <c r="M352" s="102">
        <f>'District Data'!F$2</f>
        <v>78209</v>
      </c>
      <c r="N352" s="33">
        <f t="shared" si="58"/>
        <v>0</v>
      </c>
      <c r="O352" s="33">
        <f t="shared" si="59"/>
        <v>0</v>
      </c>
      <c r="P352" s="33">
        <f t="shared" si="64"/>
        <v>14418.72</v>
      </c>
      <c r="Q352" s="103">
        <v>0.18149999999999999</v>
      </c>
      <c r="R352" s="103">
        <v>0.17510000000000001</v>
      </c>
      <c r="S352" s="33">
        <f t="shared" si="60"/>
        <v>0</v>
      </c>
      <c r="T352" s="33">
        <f t="shared" si="65"/>
        <v>0</v>
      </c>
      <c r="U352" s="33">
        <f t="shared" si="61"/>
        <v>0</v>
      </c>
      <c r="V352" s="33">
        <f t="shared" si="62"/>
        <v>0</v>
      </c>
      <c r="W352" s="33">
        <f t="shared" si="63"/>
        <v>0</v>
      </c>
      <c r="X352" s="33">
        <f>IFERROR(VLOOKUP(C352,'Adj to Match Apport'!$C:$F,4,FALSE),0)</f>
        <v>0</v>
      </c>
      <c r="Y352" s="33">
        <f t="shared" si="66"/>
        <v>0</v>
      </c>
      <c r="Z352" s="184">
        <f>VLOOKUP(C352, '2023-24 School Level AAFTE'!$C$4:$C$2454, 1, 0)</f>
        <v>1987</v>
      </c>
    </row>
    <row r="353" spans="1:26" s="18" customFormat="1" x14ac:dyDescent="0.25">
      <c r="A353" s="136" t="s">
        <v>354</v>
      </c>
      <c r="B353" s="166" t="s">
        <v>353</v>
      </c>
      <c r="C353" s="167">
        <v>2570</v>
      </c>
      <c r="D353" s="166" t="s">
        <v>2464</v>
      </c>
      <c r="E353" s="146" t="str">
        <f>VLOOKUP($C353,'2023-24 School Level AAFTE'!$C:$N,9,FALSE)</f>
        <v>No</v>
      </c>
      <c r="F353" s="94" t="str">
        <f>IFERROR(VLOOKUP(C353,'2023-24 School Level AAFTE'!$C:$N,11,FALSE),"")</f>
        <v>No</v>
      </c>
      <c r="G353" s="20">
        <f>IFERROR(VLOOKUP(C353,'2023-24 School Level AAFTE'!$C:$N,8,FALSE),0)</f>
        <v>223.37</v>
      </c>
      <c r="H353" s="99">
        <f>VLOOKUP($A353,'District Data'!$A:$F,3,FALSE)</f>
        <v>1.06</v>
      </c>
      <c r="I353" s="99">
        <f>VLOOKUP($A353,'District Data'!$A:$F,4,FALSE)</f>
        <v>1.06</v>
      </c>
      <c r="J353" s="100">
        <f t="shared" si="56"/>
        <v>0</v>
      </c>
      <c r="K353" s="101">
        <f t="shared" si="57"/>
        <v>0</v>
      </c>
      <c r="L353" s="102">
        <f>'District Data'!E$2</f>
        <v>72728</v>
      </c>
      <c r="M353" s="102">
        <f>'District Data'!F$2</f>
        <v>78209</v>
      </c>
      <c r="N353" s="33">
        <f t="shared" si="58"/>
        <v>0</v>
      </c>
      <c r="O353" s="33">
        <f t="shared" si="59"/>
        <v>0</v>
      </c>
      <c r="P353" s="33">
        <f t="shared" si="64"/>
        <v>14418.72</v>
      </c>
      <c r="Q353" s="103">
        <v>0.18149999999999999</v>
      </c>
      <c r="R353" s="103">
        <v>0.17510000000000001</v>
      </c>
      <c r="S353" s="33">
        <f t="shared" si="60"/>
        <v>0</v>
      </c>
      <c r="T353" s="33">
        <f t="shared" si="65"/>
        <v>0</v>
      </c>
      <c r="U353" s="33">
        <f t="shared" si="61"/>
        <v>0</v>
      </c>
      <c r="V353" s="33">
        <f t="shared" si="62"/>
        <v>0</v>
      </c>
      <c r="W353" s="33">
        <f t="shared" si="63"/>
        <v>0</v>
      </c>
      <c r="X353" s="33">
        <f>IFERROR(VLOOKUP(C353,'Adj to Match Apport'!$C:$F,4,FALSE),0)</f>
        <v>0</v>
      </c>
      <c r="Y353" s="33">
        <f t="shared" si="66"/>
        <v>0</v>
      </c>
      <c r="Z353" s="184">
        <f>VLOOKUP(C353, '2023-24 School Level AAFTE'!$C$4:$C$2454, 1, 0)</f>
        <v>2570</v>
      </c>
    </row>
    <row r="354" spans="1:26" s="18" customFormat="1" x14ac:dyDescent="0.25">
      <c r="A354" s="136" t="s">
        <v>357</v>
      </c>
      <c r="B354" s="166" t="s">
        <v>356</v>
      </c>
      <c r="C354" s="167">
        <v>5386</v>
      </c>
      <c r="D354" s="166" t="s">
        <v>2801</v>
      </c>
      <c r="E354" s="146" t="str">
        <f>VLOOKUP($C354,'2023-24 School Level AAFTE'!$C:$N,9,FALSE)</f>
        <v>Yes</v>
      </c>
      <c r="F354" s="94" t="str">
        <f>IFERROR(VLOOKUP(C354,'2023-24 School Level AAFTE'!$C:$N,11,FALSE),"")</f>
        <v>No</v>
      </c>
      <c r="G354" s="20">
        <f>IFERROR(VLOOKUP(C354,'2023-24 School Level AAFTE'!$C:$N,8,FALSE),0)</f>
        <v>0</v>
      </c>
      <c r="H354" s="99">
        <f>VLOOKUP($A354,'District Data'!$A:$F,3,FALSE)</f>
        <v>1.06</v>
      </c>
      <c r="I354" s="99">
        <f>VLOOKUP($A354,'District Data'!$A:$F,4,FALSE)</f>
        <v>1.06</v>
      </c>
      <c r="J354" s="100">
        <f t="shared" si="56"/>
        <v>0</v>
      </c>
      <c r="K354" s="101">
        <f t="shared" si="57"/>
        <v>0</v>
      </c>
      <c r="L354" s="102">
        <f>'District Data'!E$2</f>
        <v>72728</v>
      </c>
      <c r="M354" s="102">
        <f>'District Data'!F$2</f>
        <v>78209</v>
      </c>
      <c r="N354" s="33">
        <f t="shared" si="58"/>
        <v>0</v>
      </c>
      <c r="O354" s="33">
        <f t="shared" si="59"/>
        <v>0</v>
      </c>
      <c r="P354" s="33">
        <f t="shared" si="64"/>
        <v>14418.72</v>
      </c>
      <c r="Q354" s="103">
        <v>0.18149999999999999</v>
      </c>
      <c r="R354" s="103">
        <v>0.17510000000000001</v>
      </c>
      <c r="S354" s="33">
        <f t="shared" si="60"/>
        <v>0</v>
      </c>
      <c r="T354" s="33">
        <f t="shared" si="65"/>
        <v>0</v>
      </c>
      <c r="U354" s="33">
        <f t="shared" si="61"/>
        <v>0</v>
      </c>
      <c r="V354" s="33">
        <f t="shared" si="62"/>
        <v>0</v>
      </c>
      <c r="W354" s="33">
        <f t="shared" si="63"/>
        <v>0</v>
      </c>
      <c r="X354" s="33">
        <f>IFERROR(VLOOKUP(C354,'Adj to Match Apport'!$C:$F,4,FALSE),0)</f>
        <v>0</v>
      </c>
      <c r="Y354" s="33">
        <f t="shared" si="66"/>
        <v>0</v>
      </c>
      <c r="Z354" s="184">
        <f>VLOOKUP(C354, '2023-24 School Level AAFTE'!$C$4:$C$2454, 1, 0)</f>
        <v>5386</v>
      </c>
    </row>
    <row r="355" spans="1:26" s="18" customFormat="1" x14ac:dyDescent="0.25">
      <c r="A355" s="136" t="s">
        <v>357</v>
      </c>
      <c r="B355" s="166" t="s">
        <v>356</v>
      </c>
      <c r="C355" s="167">
        <v>5751</v>
      </c>
      <c r="D355" s="166" t="s">
        <v>3328</v>
      </c>
      <c r="E355" s="146" t="str">
        <f>VLOOKUP($C355,'2023-24 School Level AAFTE'!$C:$N,9,FALSE)</f>
        <v>Yes</v>
      </c>
      <c r="F355" s="94" t="str">
        <f>IFERROR(VLOOKUP(C355,'2023-24 School Level AAFTE'!$C:$N,11,FALSE),"")</f>
        <v>Yes</v>
      </c>
      <c r="G355" s="20">
        <f>IFERROR(VLOOKUP(C355,'2023-24 School Level AAFTE'!$C:$N,8,FALSE),0)</f>
        <v>215.36</v>
      </c>
      <c r="H355" s="99">
        <f>VLOOKUP($A355,'District Data'!$A:$F,3,FALSE)</f>
        <v>1.06</v>
      </c>
      <c r="I355" s="99">
        <f>VLOOKUP($A355,'District Data'!$A:$F,4,FALSE)</f>
        <v>1.06</v>
      </c>
      <c r="J355" s="100">
        <f t="shared" si="56"/>
        <v>215.36</v>
      </c>
      <c r="K355" s="101">
        <f t="shared" si="57"/>
        <v>0.63200000000000001</v>
      </c>
      <c r="L355" s="102">
        <f>'District Data'!E$2</f>
        <v>72728</v>
      </c>
      <c r="M355" s="102">
        <f>'District Data'!F$2</f>
        <v>78209</v>
      </c>
      <c r="N355" s="33">
        <f t="shared" si="58"/>
        <v>48721.94</v>
      </c>
      <c r="O355" s="33">
        <f t="shared" si="59"/>
        <v>3671.83</v>
      </c>
      <c r="P355" s="33">
        <f t="shared" si="64"/>
        <v>14418.72</v>
      </c>
      <c r="Q355" s="103">
        <v>0.18149999999999999</v>
      </c>
      <c r="R355" s="103">
        <v>0.17510000000000001</v>
      </c>
      <c r="S355" s="33">
        <f t="shared" si="60"/>
        <v>18598.599999999999</v>
      </c>
      <c r="T355" s="33">
        <f t="shared" si="65"/>
        <v>873.23</v>
      </c>
      <c r="U355" s="33">
        <f t="shared" si="61"/>
        <v>152.9</v>
      </c>
      <c r="V355" s="33">
        <f t="shared" si="62"/>
        <v>1026.1300000000001</v>
      </c>
      <c r="W355" s="33">
        <f t="shared" si="63"/>
        <v>72018.500000000015</v>
      </c>
      <c r="X355" s="33" t="str">
        <f>IFERROR(VLOOKUP(C355,'Adj to Match Apport'!$C:$F,4,FALSE),0)</f>
        <v/>
      </c>
      <c r="Y355" s="33">
        <f t="shared" si="66"/>
        <v>72018.500000000015</v>
      </c>
      <c r="Z355" s="184">
        <f>VLOOKUP(C355, '2023-24 School Level AAFTE'!$C$4:$C$2454, 1, 0)</f>
        <v>5751</v>
      </c>
    </row>
    <row r="356" spans="1:26" s="18" customFormat="1" x14ac:dyDescent="0.25">
      <c r="A356" s="136" t="s">
        <v>357</v>
      </c>
      <c r="B356" s="166" t="s">
        <v>356</v>
      </c>
      <c r="C356" s="167">
        <v>1880</v>
      </c>
      <c r="D356" s="166" t="s">
        <v>359</v>
      </c>
      <c r="E356" s="146" t="str">
        <f>VLOOKUP($C356,'2023-24 School Level AAFTE'!$C:$N,9,FALSE)</f>
        <v>Yes</v>
      </c>
      <c r="F356" s="94" t="str">
        <f>IFERROR(VLOOKUP(C356,'2023-24 School Level AAFTE'!$C:$N,11,FALSE),"")</f>
        <v>Yes</v>
      </c>
      <c r="G356" s="20">
        <f>IFERROR(VLOOKUP(C356,'2023-24 School Level AAFTE'!$C:$N,8,FALSE),0)</f>
        <v>7.9</v>
      </c>
      <c r="H356" s="99">
        <f>VLOOKUP($A356,'District Data'!$A:$F,3,FALSE)</f>
        <v>1.06</v>
      </c>
      <c r="I356" s="99">
        <f>VLOOKUP($A356,'District Data'!$A:$F,4,FALSE)</f>
        <v>1.06</v>
      </c>
      <c r="J356" s="100">
        <f t="shared" si="56"/>
        <v>7.9</v>
      </c>
      <c r="K356" s="101">
        <f t="shared" si="57"/>
        <v>2.3E-2</v>
      </c>
      <c r="L356" s="102">
        <f>'District Data'!E$2</f>
        <v>72728</v>
      </c>
      <c r="M356" s="102">
        <f>'District Data'!F$2</f>
        <v>78209</v>
      </c>
      <c r="N356" s="33">
        <f t="shared" si="58"/>
        <v>1773.11</v>
      </c>
      <c r="O356" s="33">
        <f t="shared" si="59"/>
        <v>133.63</v>
      </c>
      <c r="P356" s="33">
        <f t="shared" si="64"/>
        <v>14418.72</v>
      </c>
      <c r="Q356" s="103">
        <v>0.18149999999999999</v>
      </c>
      <c r="R356" s="103">
        <v>0.17510000000000001</v>
      </c>
      <c r="S356" s="33">
        <f t="shared" si="60"/>
        <v>676.85</v>
      </c>
      <c r="T356" s="33">
        <f t="shared" si="65"/>
        <v>31.78</v>
      </c>
      <c r="U356" s="33">
        <f t="shared" si="61"/>
        <v>5.56</v>
      </c>
      <c r="V356" s="33">
        <f t="shared" si="62"/>
        <v>37.340000000000003</v>
      </c>
      <c r="W356" s="33">
        <f t="shared" si="63"/>
        <v>2620.9300000000003</v>
      </c>
      <c r="X356" s="33" t="str">
        <f>IFERROR(VLOOKUP(C356,'Adj to Match Apport'!$C:$F,4,FALSE),0)</f>
        <v/>
      </c>
      <c r="Y356" s="33">
        <f t="shared" si="66"/>
        <v>2620.9300000000003</v>
      </c>
      <c r="Z356" s="184">
        <f>VLOOKUP(C356, '2023-24 School Level AAFTE'!$C$4:$C$2454, 1, 0)</f>
        <v>1880</v>
      </c>
    </row>
    <row r="357" spans="1:26" s="18" customFormat="1" x14ac:dyDescent="0.25">
      <c r="A357" s="136" t="s">
        <v>357</v>
      </c>
      <c r="B357" s="166" t="s">
        <v>356</v>
      </c>
      <c r="C357" s="167">
        <v>1825</v>
      </c>
      <c r="D357" s="166" t="s">
        <v>358</v>
      </c>
      <c r="E357" s="146" t="str">
        <f>VLOOKUP($C357,'2023-24 School Level AAFTE'!$C:$N,9,FALSE)</f>
        <v>Yes</v>
      </c>
      <c r="F357" s="94" t="str">
        <f>IFERROR(VLOOKUP(C357,'2023-24 School Level AAFTE'!$C:$N,11,FALSE),"")</f>
        <v>Yes</v>
      </c>
      <c r="G357" s="20">
        <f>IFERROR(VLOOKUP(C357,'2023-24 School Level AAFTE'!$C:$N,8,FALSE),0)</f>
        <v>31.18</v>
      </c>
      <c r="H357" s="99">
        <f>VLOOKUP($A357,'District Data'!$A:$F,3,FALSE)</f>
        <v>1.06</v>
      </c>
      <c r="I357" s="99">
        <f>VLOOKUP($A357,'District Data'!$A:$F,4,FALSE)</f>
        <v>1.06</v>
      </c>
      <c r="J357" s="100">
        <f t="shared" si="56"/>
        <v>31.18</v>
      </c>
      <c r="K357" s="101">
        <f t="shared" si="57"/>
        <v>9.0999999999999998E-2</v>
      </c>
      <c r="L357" s="102">
        <f>'District Data'!E$2</f>
        <v>72728</v>
      </c>
      <c r="M357" s="102">
        <f>'District Data'!F$2</f>
        <v>78209</v>
      </c>
      <c r="N357" s="33">
        <f t="shared" si="58"/>
        <v>7015.34</v>
      </c>
      <c r="O357" s="33">
        <f t="shared" si="59"/>
        <v>528.70000000000005</v>
      </c>
      <c r="P357" s="33">
        <f t="shared" si="64"/>
        <v>14418.72</v>
      </c>
      <c r="Q357" s="103">
        <v>0.18149999999999999</v>
      </c>
      <c r="R357" s="103">
        <v>0.17510000000000001</v>
      </c>
      <c r="S357" s="33">
        <f t="shared" si="60"/>
        <v>2677.96</v>
      </c>
      <c r="T357" s="33">
        <f t="shared" si="65"/>
        <v>125.73</v>
      </c>
      <c r="U357" s="33">
        <f t="shared" si="61"/>
        <v>22.02</v>
      </c>
      <c r="V357" s="33">
        <f t="shared" si="62"/>
        <v>147.75</v>
      </c>
      <c r="W357" s="33">
        <f t="shared" si="63"/>
        <v>10369.75</v>
      </c>
      <c r="X357" s="33">
        <f>IFERROR(VLOOKUP(C357,'Adj to Match Apport'!$C:$F,4,FALSE),0)</f>
        <v>227.91000000014901</v>
      </c>
      <c r="Y357" s="33">
        <f t="shared" si="66"/>
        <v>10597.660000000149</v>
      </c>
      <c r="Z357" s="184">
        <f>VLOOKUP(C357, '2023-24 School Level AAFTE'!$C$4:$C$2454, 1, 0)</f>
        <v>1825</v>
      </c>
    </row>
    <row r="358" spans="1:26" s="18" customFormat="1" x14ac:dyDescent="0.25">
      <c r="A358" s="137" t="s">
        <v>357</v>
      </c>
      <c r="B358" s="166" t="s">
        <v>356</v>
      </c>
      <c r="C358" s="167">
        <v>3454</v>
      </c>
      <c r="D358" s="166" t="s">
        <v>372</v>
      </c>
      <c r="E358" s="146" t="str">
        <f>VLOOKUP($C358,'2023-24 School Level AAFTE'!$C:$N,9,FALSE)</f>
        <v>No</v>
      </c>
      <c r="F358" s="94" t="str">
        <f>IFERROR(VLOOKUP(C358,'2023-24 School Level AAFTE'!$C:$N,11,FALSE),"")</f>
        <v>No</v>
      </c>
      <c r="G358" s="20">
        <f>IFERROR(VLOOKUP(C358,'2023-24 School Level AAFTE'!$C:$N,8,FALSE),0)</f>
        <v>340.3</v>
      </c>
      <c r="H358" s="99">
        <f>VLOOKUP($A358,'District Data'!$A:$F,3,FALSE)</f>
        <v>1.06</v>
      </c>
      <c r="I358" s="99">
        <f>VLOOKUP($A358,'District Data'!$A:$F,4,FALSE)</f>
        <v>1.06</v>
      </c>
      <c r="J358" s="100">
        <f t="shared" si="56"/>
        <v>0</v>
      </c>
      <c r="K358" s="101">
        <f t="shared" si="57"/>
        <v>0</v>
      </c>
      <c r="L358" s="102">
        <f>'District Data'!E$2</f>
        <v>72728</v>
      </c>
      <c r="M358" s="102">
        <f>'District Data'!F$2</f>
        <v>78209</v>
      </c>
      <c r="N358" s="33">
        <f t="shared" si="58"/>
        <v>0</v>
      </c>
      <c r="O358" s="33">
        <f t="shared" si="59"/>
        <v>0</v>
      </c>
      <c r="P358" s="33">
        <f t="shared" si="64"/>
        <v>14418.72</v>
      </c>
      <c r="Q358" s="103">
        <v>0.18149999999999999</v>
      </c>
      <c r="R358" s="103">
        <v>0.17510000000000001</v>
      </c>
      <c r="S358" s="33">
        <f t="shared" si="60"/>
        <v>0</v>
      </c>
      <c r="T358" s="33">
        <f t="shared" si="65"/>
        <v>0</v>
      </c>
      <c r="U358" s="33">
        <f t="shared" si="61"/>
        <v>0</v>
      </c>
      <c r="V358" s="33">
        <f t="shared" si="62"/>
        <v>0</v>
      </c>
      <c r="W358" s="33">
        <f t="shared" si="63"/>
        <v>0</v>
      </c>
      <c r="X358" s="33">
        <f>IFERROR(VLOOKUP(C358,'Adj to Match Apport'!$C:$F,4,FALSE),0)</f>
        <v>0</v>
      </c>
      <c r="Y358" s="33">
        <f t="shared" si="66"/>
        <v>0</v>
      </c>
      <c r="Z358" s="184">
        <f>VLOOKUP(C358, '2023-24 School Level AAFTE'!$C$4:$C$2454, 1, 0)</f>
        <v>3454</v>
      </c>
    </row>
    <row r="359" spans="1:26" s="18" customFormat="1" x14ac:dyDescent="0.25">
      <c r="A359" s="136" t="s">
        <v>357</v>
      </c>
      <c r="B359" s="166" t="s">
        <v>356</v>
      </c>
      <c r="C359" s="167">
        <v>3457</v>
      </c>
      <c r="D359" s="166" t="s">
        <v>375</v>
      </c>
      <c r="E359" s="146" t="str">
        <f>VLOOKUP($C359,'2023-24 School Level AAFTE'!$C:$N,9,FALSE)</f>
        <v>No</v>
      </c>
      <c r="F359" s="94" t="str">
        <f>IFERROR(VLOOKUP(C359,'2023-24 School Level AAFTE'!$C:$N,11,FALSE),"")</f>
        <v>No</v>
      </c>
      <c r="G359" s="20">
        <f>IFERROR(VLOOKUP(C359,'2023-24 School Level AAFTE'!$C:$N,8,FALSE),0)</f>
        <v>435.4</v>
      </c>
      <c r="H359" s="99">
        <f>VLOOKUP($A359,'District Data'!$A:$F,3,FALSE)</f>
        <v>1.06</v>
      </c>
      <c r="I359" s="99">
        <f>VLOOKUP($A359,'District Data'!$A:$F,4,FALSE)</f>
        <v>1.06</v>
      </c>
      <c r="J359" s="100">
        <f t="shared" si="56"/>
        <v>0</v>
      </c>
      <c r="K359" s="101">
        <f t="shared" si="57"/>
        <v>0</v>
      </c>
      <c r="L359" s="102">
        <f>'District Data'!E$2</f>
        <v>72728</v>
      </c>
      <c r="M359" s="102">
        <f>'District Data'!F$2</f>
        <v>78209</v>
      </c>
      <c r="N359" s="33">
        <f t="shared" si="58"/>
        <v>0</v>
      </c>
      <c r="O359" s="33">
        <f t="shared" si="59"/>
        <v>0</v>
      </c>
      <c r="P359" s="33">
        <f t="shared" si="64"/>
        <v>14418.72</v>
      </c>
      <c r="Q359" s="103">
        <v>0.18149999999999999</v>
      </c>
      <c r="R359" s="103">
        <v>0.17510000000000001</v>
      </c>
      <c r="S359" s="33">
        <f t="shared" si="60"/>
        <v>0</v>
      </c>
      <c r="T359" s="33">
        <f t="shared" si="65"/>
        <v>0</v>
      </c>
      <c r="U359" s="33">
        <f t="shared" si="61"/>
        <v>0</v>
      </c>
      <c r="V359" s="33">
        <f t="shared" si="62"/>
        <v>0</v>
      </c>
      <c r="W359" s="33">
        <f t="shared" si="63"/>
        <v>0</v>
      </c>
      <c r="X359" s="33">
        <f>IFERROR(VLOOKUP(C359,'Adj to Match Apport'!$C:$F,4,FALSE),0)</f>
        <v>0</v>
      </c>
      <c r="Y359" s="33">
        <f t="shared" si="66"/>
        <v>0</v>
      </c>
      <c r="Z359" s="184">
        <f>VLOOKUP(C359, '2023-24 School Level AAFTE'!$C$4:$C$2454, 1, 0)</f>
        <v>3457</v>
      </c>
    </row>
    <row r="360" spans="1:26" s="18" customFormat="1" x14ac:dyDescent="0.25">
      <c r="A360" s="136" t="s">
        <v>357</v>
      </c>
      <c r="B360" s="166" t="s">
        <v>356</v>
      </c>
      <c r="C360" s="167">
        <v>2425</v>
      </c>
      <c r="D360" s="166" t="s">
        <v>363</v>
      </c>
      <c r="E360" s="146" t="str">
        <f>VLOOKUP($C360,'2023-24 School Level AAFTE'!$C:$N,9,FALSE)</f>
        <v>Yes</v>
      </c>
      <c r="F360" s="94" t="str">
        <f>IFERROR(VLOOKUP(C360,'2023-24 School Level AAFTE'!$C:$N,11,FALSE),"")</f>
        <v>Yes</v>
      </c>
      <c r="G360" s="20">
        <f>IFERROR(VLOOKUP(C360,'2023-24 School Level AAFTE'!$C:$N,8,FALSE),0)</f>
        <v>1126.8300000000002</v>
      </c>
      <c r="H360" s="99">
        <f>VLOOKUP($A360,'District Data'!$A:$F,3,FALSE)</f>
        <v>1.06</v>
      </c>
      <c r="I360" s="99">
        <f>VLOOKUP($A360,'District Data'!$A:$F,4,FALSE)</f>
        <v>1.06</v>
      </c>
      <c r="J360" s="100">
        <f t="shared" si="56"/>
        <v>1126.8300000000002</v>
      </c>
      <c r="K360" s="101">
        <f t="shared" si="57"/>
        <v>3.3050000000000002</v>
      </c>
      <c r="L360" s="102">
        <f>'District Data'!E$2</f>
        <v>72728</v>
      </c>
      <c r="M360" s="102">
        <f>'District Data'!F$2</f>
        <v>78209</v>
      </c>
      <c r="N360" s="33">
        <f t="shared" si="58"/>
        <v>254788</v>
      </c>
      <c r="O360" s="33">
        <f t="shared" si="59"/>
        <v>19201.59</v>
      </c>
      <c r="P360" s="33">
        <f t="shared" si="64"/>
        <v>14418.72</v>
      </c>
      <c r="Q360" s="103">
        <v>0.18149999999999999</v>
      </c>
      <c r="R360" s="103">
        <v>0.17510000000000001</v>
      </c>
      <c r="S360" s="33">
        <f t="shared" si="60"/>
        <v>97260.09</v>
      </c>
      <c r="T360" s="33">
        <f t="shared" si="65"/>
        <v>4566.49</v>
      </c>
      <c r="U360" s="33">
        <f t="shared" si="61"/>
        <v>799.59</v>
      </c>
      <c r="V360" s="33">
        <f t="shared" si="62"/>
        <v>5366.08</v>
      </c>
      <c r="W360" s="33">
        <f t="shared" si="63"/>
        <v>376615.76</v>
      </c>
      <c r="X360" s="33" t="str">
        <f>IFERROR(VLOOKUP(C360,'Adj to Match Apport'!$C:$F,4,FALSE),0)</f>
        <v/>
      </c>
      <c r="Y360" s="33">
        <f t="shared" si="66"/>
        <v>376615.76</v>
      </c>
      <c r="Z360" s="184">
        <f>VLOOKUP(C360, '2023-24 School Level AAFTE'!$C$4:$C$2454, 1, 0)</f>
        <v>2425</v>
      </c>
    </row>
    <row r="361" spans="1:26" s="18" customFormat="1" x14ac:dyDescent="0.25">
      <c r="A361" s="136" t="s">
        <v>357</v>
      </c>
      <c r="B361" s="166" t="s">
        <v>356</v>
      </c>
      <c r="C361" s="167">
        <v>5411</v>
      </c>
      <c r="D361" s="166" t="s">
        <v>384</v>
      </c>
      <c r="E361" s="146" t="str">
        <f>VLOOKUP($C361,'2023-24 School Level AAFTE'!$C:$N,9,FALSE)</f>
        <v>Yes</v>
      </c>
      <c r="F361" s="94" t="str">
        <f>IFERROR(VLOOKUP(C361,'2023-24 School Level AAFTE'!$C:$N,11,FALSE),"")</f>
        <v>Yes</v>
      </c>
      <c r="G361" s="20">
        <f>IFERROR(VLOOKUP(C361,'2023-24 School Level AAFTE'!$C:$N,8,FALSE),0)</f>
        <v>274.29000000000002</v>
      </c>
      <c r="H361" s="99">
        <f>VLOOKUP($A361,'District Data'!$A:$F,3,FALSE)</f>
        <v>1.06</v>
      </c>
      <c r="I361" s="99">
        <f>VLOOKUP($A361,'District Data'!$A:$F,4,FALSE)</f>
        <v>1.06</v>
      </c>
      <c r="J361" s="100">
        <f t="shared" si="56"/>
        <v>274.29000000000002</v>
      </c>
      <c r="K361" s="101">
        <f t="shared" si="57"/>
        <v>0.80500000000000005</v>
      </c>
      <c r="L361" s="102">
        <f>'District Data'!E$2</f>
        <v>72728</v>
      </c>
      <c r="M361" s="102">
        <f>'District Data'!F$2</f>
        <v>78209</v>
      </c>
      <c r="N361" s="33">
        <f t="shared" si="58"/>
        <v>62058.8</v>
      </c>
      <c r="O361" s="33">
        <f t="shared" si="59"/>
        <v>4676.9399999999996</v>
      </c>
      <c r="P361" s="33">
        <f t="shared" si="64"/>
        <v>14418.72</v>
      </c>
      <c r="Q361" s="103">
        <v>0.18149999999999999</v>
      </c>
      <c r="R361" s="103">
        <v>0.17510000000000001</v>
      </c>
      <c r="S361" s="33">
        <f t="shared" si="60"/>
        <v>23689.67</v>
      </c>
      <c r="T361" s="33">
        <f t="shared" si="65"/>
        <v>1112.26</v>
      </c>
      <c r="U361" s="33">
        <f t="shared" si="61"/>
        <v>194.76</v>
      </c>
      <c r="V361" s="33">
        <f t="shared" si="62"/>
        <v>1307.02</v>
      </c>
      <c r="W361" s="33">
        <f t="shared" si="63"/>
        <v>91732.430000000008</v>
      </c>
      <c r="X361" s="33" t="str">
        <f>IFERROR(VLOOKUP(C361,'Adj to Match Apport'!$C:$F,4,FALSE),0)</f>
        <v/>
      </c>
      <c r="Y361" s="33">
        <f t="shared" si="66"/>
        <v>91732.430000000008</v>
      </c>
      <c r="Z361" s="184">
        <f>VLOOKUP(C361, '2023-24 School Level AAFTE'!$C$4:$C$2454, 1, 0)</f>
        <v>5411</v>
      </c>
    </row>
    <row r="362" spans="1:26" s="18" customFormat="1" x14ac:dyDescent="0.25">
      <c r="A362" s="136" t="s">
        <v>357</v>
      </c>
      <c r="B362" s="166" t="s">
        <v>356</v>
      </c>
      <c r="C362" s="167">
        <v>2943</v>
      </c>
      <c r="D362" s="166" t="s">
        <v>366</v>
      </c>
      <c r="E362" s="146" t="str">
        <f>VLOOKUP($C362,'2023-24 School Level AAFTE'!$C:$N,9,FALSE)</f>
        <v>Yes</v>
      </c>
      <c r="F362" s="94" t="str">
        <f>IFERROR(VLOOKUP(C362,'2023-24 School Level AAFTE'!$C:$N,11,FALSE),"")</f>
        <v>Yes</v>
      </c>
      <c r="G362" s="20">
        <f>IFERROR(VLOOKUP(C362,'2023-24 School Level AAFTE'!$C:$N,8,FALSE),0)</f>
        <v>241.65</v>
      </c>
      <c r="H362" s="99">
        <f>VLOOKUP($A362,'District Data'!$A:$F,3,FALSE)</f>
        <v>1.06</v>
      </c>
      <c r="I362" s="99">
        <f>VLOOKUP($A362,'District Data'!$A:$F,4,FALSE)</f>
        <v>1.06</v>
      </c>
      <c r="J362" s="100">
        <f t="shared" si="56"/>
        <v>241.65</v>
      </c>
      <c r="K362" s="101">
        <f t="shared" si="57"/>
        <v>0.70899999999999996</v>
      </c>
      <c r="L362" s="102">
        <f>'District Data'!E$2</f>
        <v>72728</v>
      </c>
      <c r="M362" s="102">
        <f>'District Data'!F$2</f>
        <v>78209</v>
      </c>
      <c r="N362" s="33">
        <f t="shared" si="58"/>
        <v>54658</v>
      </c>
      <c r="O362" s="33">
        <f t="shared" si="59"/>
        <v>4119.1899999999996</v>
      </c>
      <c r="P362" s="33">
        <f t="shared" si="64"/>
        <v>14418.72</v>
      </c>
      <c r="Q362" s="103">
        <v>0.18149999999999999</v>
      </c>
      <c r="R362" s="103">
        <v>0.17510000000000001</v>
      </c>
      <c r="S362" s="33">
        <f t="shared" si="60"/>
        <v>20864.57</v>
      </c>
      <c r="T362" s="33">
        <f t="shared" si="65"/>
        <v>979.62</v>
      </c>
      <c r="U362" s="33">
        <f t="shared" si="61"/>
        <v>171.53</v>
      </c>
      <c r="V362" s="33">
        <f t="shared" si="62"/>
        <v>1151.1500000000001</v>
      </c>
      <c r="W362" s="33">
        <f t="shared" si="63"/>
        <v>80792.91</v>
      </c>
      <c r="X362" s="33" t="str">
        <f>IFERROR(VLOOKUP(C362,'Adj to Match Apport'!$C:$F,4,FALSE),0)</f>
        <v/>
      </c>
      <c r="Y362" s="33">
        <f t="shared" si="66"/>
        <v>80792.91</v>
      </c>
      <c r="Z362" s="184">
        <f>VLOOKUP(C362, '2023-24 School Level AAFTE'!$C$4:$C$2454, 1, 0)</f>
        <v>2943</v>
      </c>
    </row>
    <row r="363" spans="1:26" s="18" customFormat="1" x14ac:dyDescent="0.25">
      <c r="A363" s="136" t="s">
        <v>357</v>
      </c>
      <c r="B363" s="166" t="s">
        <v>356</v>
      </c>
      <c r="C363" s="167">
        <v>3455</v>
      </c>
      <c r="D363" s="166" t="s">
        <v>373</v>
      </c>
      <c r="E363" s="146" t="str">
        <f>VLOOKUP($C363,'2023-24 School Level AAFTE'!$C:$N,9,FALSE)</f>
        <v>Yes</v>
      </c>
      <c r="F363" s="94" t="str">
        <f>IFERROR(VLOOKUP(C363,'2023-24 School Level AAFTE'!$C:$N,11,FALSE),"")</f>
        <v>Yes</v>
      </c>
      <c r="G363" s="20">
        <f>IFERROR(VLOOKUP(C363,'2023-24 School Level AAFTE'!$C:$N,8,FALSE),0)</f>
        <v>263.31</v>
      </c>
      <c r="H363" s="99">
        <f>VLOOKUP($A363,'District Data'!$A:$F,3,FALSE)</f>
        <v>1.06</v>
      </c>
      <c r="I363" s="99">
        <f>VLOOKUP($A363,'District Data'!$A:$F,4,FALSE)</f>
        <v>1.06</v>
      </c>
      <c r="J363" s="100">
        <f t="shared" si="56"/>
        <v>263.31</v>
      </c>
      <c r="K363" s="101">
        <f t="shared" si="57"/>
        <v>0.77200000000000002</v>
      </c>
      <c r="L363" s="102">
        <f>'District Data'!E$2</f>
        <v>72728</v>
      </c>
      <c r="M363" s="102">
        <f>'District Data'!F$2</f>
        <v>78209</v>
      </c>
      <c r="N363" s="33">
        <f t="shared" si="58"/>
        <v>59514.78</v>
      </c>
      <c r="O363" s="33">
        <f t="shared" si="59"/>
        <v>4485.21</v>
      </c>
      <c r="P363" s="33">
        <f t="shared" si="64"/>
        <v>14418.72</v>
      </c>
      <c r="Q363" s="103">
        <v>0.18149999999999999</v>
      </c>
      <c r="R363" s="103">
        <v>0.17510000000000001</v>
      </c>
      <c r="S363" s="33">
        <f t="shared" si="60"/>
        <v>22718.54</v>
      </c>
      <c r="T363" s="33">
        <f t="shared" si="65"/>
        <v>1066.67</v>
      </c>
      <c r="U363" s="33">
        <f t="shared" si="61"/>
        <v>186.77</v>
      </c>
      <c r="V363" s="33">
        <f t="shared" si="62"/>
        <v>1253.44</v>
      </c>
      <c r="W363" s="33">
        <f t="shared" si="63"/>
        <v>87971.970000000016</v>
      </c>
      <c r="X363" s="33" t="str">
        <f>IFERROR(VLOOKUP(C363,'Adj to Match Apport'!$C:$F,4,FALSE),0)</f>
        <v/>
      </c>
      <c r="Y363" s="33">
        <f t="shared" si="66"/>
        <v>87971.970000000016</v>
      </c>
      <c r="Z363" s="184">
        <f>VLOOKUP(C363, '2023-24 School Level AAFTE'!$C$4:$C$2454, 1, 0)</f>
        <v>3455</v>
      </c>
    </row>
    <row r="364" spans="1:26" s="18" customFormat="1" x14ac:dyDescent="0.25">
      <c r="A364" s="136" t="s">
        <v>357</v>
      </c>
      <c r="B364" s="166" t="s">
        <v>356</v>
      </c>
      <c r="C364" s="167">
        <v>4396</v>
      </c>
      <c r="D364" s="166" t="s">
        <v>378</v>
      </c>
      <c r="E364" s="146" t="str">
        <f>VLOOKUP($C364,'2023-24 School Level AAFTE'!$C:$N,9,FALSE)</f>
        <v>Yes</v>
      </c>
      <c r="F364" s="94" t="str">
        <f>IFERROR(VLOOKUP(C364,'2023-24 School Level AAFTE'!$C:$N,11,FALSE),"")</f>
        <v>Yes</v>
      </c>
      <c r="G364" s="20">
        <f>IFERROR(VLOOKUP(C364,'2023-24 School Level AAFTE'!$C:$N,8,FALSE),0)</f>
        <v>349</v>
      </c>
      <c r="H364" s="99">
        <f>VLOOKUP($A364,'District Data'!$A:$F,3,FALSE)</f>
        <v>1.06</v>
      </c>
      <c r="I364" s="99">
        <f>VLOOKUP($A364,'District Data'!$A:$F,4,FALSE)</f>
        <v>1.06</v>
      </c>
      <c r="J364" s="100">
        <f t="shared" si="56"/>
        <v>349</v>
      </c>
      <c r="K364" s="101">
        <f t="shared" si="57"/>
        <v>1.024</v>
      </c>
      <c r="L364" s="102">
        <f>'District Data'!E$2</f>
        <v>72728</v>
      </c>
      <c r="M364" s="102">
        <f>'District Data'!F$2</f>
        <v>78209</v>
      </c>
      <c r="N364" s="33">
        <f t="shared" si="58"/>
        <v>78941.88</v>
      </c>
      <c r="O364" s="33">
        <f t="shared" si="59"/>
        <v>5949.3</v>
      </c>
      <c r="P364" s="33">
        <f t="shared" si="64"/>
        <v>14418.72</v>
      </c>
      <c r="Q364" s="103">
        <v>0.18149999999999999</v>
      </c>
      <c r="R364" s="103">
        <v>0.17510000000000001</v>
      </c>
      <c r="S364" s="33">
        <f t="shared" si="60"/>
        <v>30134.44</v>
      </c>
      <c r="T364" s="33">
        <f t="shared" si="65"/>
        <v>1414.85</v>
      </c>
      <c r="U364" s="33">
        <f t="shared" si="61"/>
        <v>247.74</v>
      </c>
      <c r="V364" s="33">
        <f t="shared" si="62"/>
        <v>1662.59</v>
      </c>
      <c r="W364" s="33">
        <f t="shared" si="63"/>
        <v>116688.21</v>
      </c>
      <c r="X364" s="33" t="str">
        <f>IFERROR(VLOOKUP(C364,'Adj to Match Apport'!$C:$F,4,FALSE),0)</f>
        <v/>
      </c>
      <c r="Y364" s="33">
        <f t="shared" si="66"/>
        <v>116688.21</v>
      </c>
      <c r="Z364" s="184">
        <f>VLOOKUP(C364, '2023-24 School Level AAFTE'!$C$4:$C$2454, 1, 0)</f>
        <v>4396</v>
      </c>
    </row>
    <row r="365" spans="1:26" s="18" customFormat="1" x14ac:dyDescent="0.25">
      <c r="A365" s="136" t="s">
        <v>357</v>
      </c>
      <c r="B365" s="166" t="s">
        <v>356</v>
      </c>
      <c r="C365" s="167">
        <v>5387</v>
      </c>
      <c r="D365" s="166" t="s">
        <v>383</v>
      </c>
      <c r="E365" s="146" t="str">
        <f>VLOOKUP($C365,'2023-24 School Level AAFTE'!$C:$N,9,FALSE)</f>
        <v>Yes</v>
      </c>
      <c r="F365" s="94" t="str">
        <f>IFERROR(VLOOKUP(C365,'2023-24 School Level AAFTE'!$C:$N,11,FALSE),"")</f>
        <v>Yes</v>
      </c>
      <c r="G365" s="20">
        <f>IFERROR(VLOOKUP(C365,'2023-24 School Level AAFTE'!$C:$N,8,FALSE),0)</f>
        <v>535.54999999999995</v>
      </c>
      <c r="H365" s="99">
        <f>VLOOKUP($A365,'District Data'!$A:$F,3,FALSE)</f>
        <v>1.06</v>
      </c>
      <c r="I365" s="99">
        <f>VLOOKUP($A365,'District Data'!$A:$F,4,FALSE)</f>
        <v>1.06</v>
      </c>
      <c r="J365" s="100">
        <f t="shared" si="56"/>
        <v>535.54999999999995</v>
      </c>
      <c r="K365" s="101">
        <f t="shared" si="57"/>
        <v>1.571</v>
      </c>
      <c r="L365" s="102">
        <f>'District Data'!E$2</f>
        <v>72728</v>
      </c>
      <c r="M365" s="102">
        <f>'District Data'!F$2</f>
        <v>78209</v>
      </c>
      <c r="N365" s="33">
        <f t="shared" si="58"/>
        <v>121111.03</v>
      </c>
      <c r="O365" s="33">
        <f t="shared" si="59"/>
        <v>9127.2900000000009</v>
      </c>
      <c r="P365" s="33">
        <f t="shared" si="64"/>
        <v>14418.72</v>
      </c>
      <c r="Q365" s="103">
        <v>0.18149999999999999</v>
      </c>
      <c r="R365" s="103">
        <v>0.17510000000000001</v>
      </c>
      <c r="S365" s="33">
        <f t="shared" si="60"/>
        <v>46231.65</v>
      </c>
      <c r="T365" s="33">
        <f t="shared" si="65"/>
        <v>2170.64</v>
      </c>
      <c r="U365" s="33">
        <f t="shared" si="61"/>
        <v>380.08</v>
      </c>
      <c r="V365" s="33">
        <f t="shared" si="62"/>
        <v>2550.7199999999998</v>
      </c>
      <c r="W365" s="33">
        <f t="shared" si="63"/>
        <v>179020.69</v>
      </c>
      <c r="X365" s="33" t="str">
        <f>IFERROR(VLOOKUP(C365,'Adj to Match Apport'!$C:$F,4,FALSE),0)</f>
        <v/>
      </c>
      <c r="Y365" s="33">
        <f t="shared" si="66"/>
        <v>179020.69</v>
      </c>
      <c r="Z365" s="184">
        <f>VLOOKUP(C365, '2023-24 School Level AAFTE'!$C$4:$C$2454, 1, 0)</f>
        <v>5387</v>
      </c>
    </row>
    <row r="366" spans="1:26" s="18" customFormat="1" x14ac:dyDescent="0.25">
      <c r="A366" s="136" t="s">
        <v>357</v>
      </c>
      <c r="B366" s="166" t="s">
        <v>356</v>
      </c>
      <c r="C366" s="167">
        <v>5027</v>
      </c>
      <c r="D366" s="166" t="s">
        <v>379</v>
      </c>
      <c r="E366" s="146" t="str">
        <f>VLOOKUP($C366,'2023-24 School Level AAFTE'!$C:$N,9,FALSE)</f>
        <v>Yes</v>
      </c>
      <c r="F366" s="94" t="str">
        <f>IFERROR(VLOOKUP(C366,'2023-24 School Level AAFTE'!$C:$N,11,FALSE),"")</f>
        <v>Yes</v>
      </c>
      <c r="G366" s="20">
        <f>IFERROR(VLOOKUP(C366,'2023-24 School Level AAFTE'!$C:$N,8,FALSE),0)</f>
        <v>733.17</v>
      </c>
      <c r="H366" s="99">
        <f>VLOOKUP($A366,'District Data'!$A:$F,3,FALSE)</f>
        <v>1.06</v>
      </c>
      <c r="I366" s="99">
        <f>VLOOKUP($A366,'District Data'!$A:$F,4,FALSE)</f>
        <v>1.06</v>
      </c>
      <c r="J366" s="100">
        <f t="shared" si="56"/>
        <v>733.17</v>
      </c>
      <c r="K366" s="101">
        <f t="shared" si="57"/>
        <v>2.1509999999999998</v>
      </c>
      <c r="L366" s="102">
        <f>'District Data'!E$2</f>
        <v>72728</v>
      </c>
      <c r="M366" s="102">
        <f>'District Data'!F$2</f>
        <v>78209</v>
      </c>
      <c r="N366" s="33">
        <f t="shared" si="58"/>
        <v>165824.20000000001</v>
      </c>
      <c r="O366" s="33">
        <f t="shared" si="59"/>
        <v>12497.01</v>
      </c>
      <c r="P366" s="33">
        <f t="shared" si="64"/>
        <v>14418.72</v>
      </c>
      <c r="Q366" s="103">
        <v>0.18149999999999999</v>
      </c>
      <c r="R366" s="103">
        <v>0.17510000000000001</v>
      </c>
      <c r="S366" s="33">
        <f t="shared" si="60"/>
        <v>63299.99</v>
      </c>
      <c r="T366" s="33">
        <f t="shared" si="65"/>
        <v>2972.02</v>
      </c>
      <c r="U366" s="33">
        <f t="shared" si="61"/>
        <v>520.4</v>
      </c>
      <c r="V366" s="33">
        <f t="shared" si="62"/>
        <v>3492.42</v>
      </c>
      <c r="W366" s="33">
        <f t="shared" si="63"/>
        <v>245113.62000000002</v>
      </c>
      <c r="X366" s="33" t="str">
        <f>IFERROR(VLOOKUP(C366,'Adj to Match Apport'!$C:$F,4,FALSE),0)</f>
        <v/>
      </c>
      <c r="Y366" s="33">
        <f t="shared" si="66"/>
        <v>245113.62000000002</v>
      </c>
      <c r="Z366" s="184">
        <f>VLOOKUP(C366, '2023-24 School Level AAFTE'!$C$4:$C$2454, 1, 0)</f>
        <v>5027</v>
      </c>
    </row>
    <row r="367" spans="1:26" s="18" customFormat="1" x14ac:dyDescent="0.25">
      <c r="A367" s="136" t="s">
        <v>357</v>
      </c>
      <c r="B367" s="166" t="s">
        <v>356</v>
      </c>
      <c r="C367" s="167">
        <v>3298</v>
      </c>
      <c r="D367" s="166" t="s">
        <v>370</v>
      </c>
      <c r="E367" s="146" t="str">
        <f>VLOOKUP($C367,'2023-24 School Level AAFTE'!$C:$N,9,FALSE)</f>
        <v>Yes</v>
      </c>
      <c r="F367" s="94" t="str">
        <f>IFERROR(VLOOKUP(C367,'2023-24 School Level AAFTE'!$C:$N,11,FALSE),"")</f>
        <v>Yes</v>
      </c>
      <c r="G367" s="20">
        <f>IFERROR(VLOOKUP(C367,'2023-24 School Level AAFTE'!$C:$N,8,FALSE),0)</f>
        <v>474.95</v>
      </c>
      <c r="H367" s="99">
        <f>VLOOKUP($A367,'District Data'!$A:$F,3,FALSE)</f>
        <v>1.06</v>
      </c>
      <c r="I367" s="99">
        <f>VLOOKUP($A367,'District Data'!$A:$F,4,FALSE)</f>
        <v>1.06</v>
      </c>
      <c r="J367" s="100">
        <f t="shared" si="56"/>
        <v>474.95</v>
      </c>
      <c r="K367" s="101">
        <f t="shared" si="57"/>
        <v>1.393</v>
      </c>
      <c r="L367" s="102">
        <f>'District Data'!E$2</f>
        <v>72728</v>
      </c>
      <c r="M367" s="102">
        <f>'District Data'!F$2</f>
        <v>78209</v>
      </c>
      <c r="N367" s="33">
        <f t="shared" si="58"/>
        <v>107388.71</v>
      </c>
      <c r="O367" s="33">
        <f t="shared" si="59"/>
        <v>8093.14</v>
      </c>
      <c r="P367" s="33">
        <f t="shared" si="64"/>
        <v>14418.72</v>
      </c>
      <c r="Q367" s="103">
        <v>0.18149999999999999</v>
      </c>
      <c r="R367" s="103">
        <v>0.17510000000000001</v>
      </c>
      <c r="S367" s="33">
        <f t="shared" si="60"/>
        <v>40993.440000000002</v>
      </c>
      <c r="T367" s="33">
        <f t="shared" si="65"/>
        <v>1924.7</v>
      </c>
      <c r="U367" s="33">
        <f t="shared" si="61"/>
        <v>337.01</v>
      </c>
      <c r="V367" s="33">
        <f t="shared" si="62"/>
        <v>2261.71</v>
      </c>
      <c r="W367" s="33">
        <f t="shared" si="63"/>
        <v>158737.00000000003</v>
      </c>
      <c r="X367" s="33" t="str">
        <f>IFERROR(VLOOKUP(C367,'Adj to Match Apport'!$C:$F,4,FALSE),0)</f>
        <v/>
      </c>
      <c r="Y367" s="33">
        <f t="shared" si="66"/>
        <v>158737.00000000003</v>
      </c>
      <c r="Z367" s="184">
        <f>VLOOKUP(C367, '2023-24 School Level AAFTE'!$C$4:$C$2454, 1, 0)</f>
        <v>3298</v>
      </c>
    </row>
    <row r="368" spans="1:26" s="18" customFormat="1" x14ac:dyDescent="0.25">
      <c r="A368" s="136" t="s">
        <v>357</v>
      </c>
      <c r="B368" s="166" t="s">
        <v>356</v>
      </c>
      <c r="C368" s="92">
        <v>3248</v>
      </c>
      <c r="D368" s="115" t="s">
        <v>368</v>
      </c>
      <c r="E368" s="146" t="str">
        <f>VLOOKUP($C368,'2023-24 School Level AAFTE'!$C:$N,9,FALSE)</f>
        <v>Yes</v>
      </c>
      <c r="F368" s="94" t="str">
        <f>IFERROR(VLOOKUP(C368,'2023-24 School Level AAFTE'!$C:$N,11,FALSE),"")</f>
        <v>Yes</v>
      </c>
      <c r="G368" s="20">
        <f>IFERROR(VLOOKUP(C368,'2023-24 School Level AAFTE'!$C:$N,8,FALSE),0)</f>
        <v>579.14</v>
      </c>
      <c r="H368" s="99">
        <f>VLOOKUP($A368,'District Data'!$A:$F,3,FALSE)</f>
        <v>1.06</v>
      </c>
      <c r="I368" s="99">
        <f>VLOOKUP($A368,'District Data'!$A:$F,4,FALSE)</f>
        <v>1.06</v>
      </c>
      <c r="J368" s="100">
        <f t="shared" si="56"/>
        <v>579.14</v>
      </c>
      <c r="K368" s="101">
        <f t="shared" si="57"/>
        <v>1.6990000000000001</v>
      </c>
      <c r="L368" s="102">
        <f>'District Data'!E$2</f>
        <v>72728</v>
      </c>
      <c r="M368" s="102">
        <f>'District Data'!F$2</f>
        <v>78209</v>
      </c>
      <c r="N368" s="33">
        <f t="shared" si="58"/>
        <v>130978.76</v>
      </c>
      <c r="O368" s="33">
        <f t="shared" si="59"/>
        <v>9870.9599999999991</v>
      </c>
      <c r="P368" s="33">
        <f t="shared" si="64"/>
        <v>14418.72</v>
      </c>
      <c r="Q368" s="103">
        <v>0.18149999999999999</v>
      </c>
      <c r="R368" s="103">
        <v>0.17510000000000001</v>
      </c>
      <c r="S368" s="33">
        <f t="shared" si="60"/>
        <v>49998.46</v>
      </c>
      <c r="T368" s="33">
        <f t="shared" si="65"/>
        <v>2347.5</v>
      </c>
      <c r="U368" s="33">
        <f t="shared" si="61"/>
        <v>411.05</v>
      </c>
      <c r="V368" s="33">
        <f t="shared" si="62"/>
        <v>2758.55</v>
      </c>
      <c r="W368" s="33">
        <f t="shared" si="63"/>
        <v>193606.72999999998</v>
      </c>
      <c r="X368" s="33" t="str">
        <f>IFERROR(VLOOKUP(C368,'Adj to Match Apport'!$C:$F,4,FALSE),0)</f>
        <v/>
      </c>
      <c r="Y368" s="33">
        <f t="shared" si="66"/>
        <v>193606.72999999998</v>
      </c>
      <c r="Z368" s="184">
        <f>VLOOKUP(C368, '2023-24 School Level AAFTE'!$C$4:$C$2454, 1, 0)</f>
        <v>3248</v>
      </c>
    </row>
    <row r="369" spans="1:26" s="18" customFormat="1" x14ac:dyDescent="0.25">
      <c r="A369" s="136" t="s">
        <v>357</v>
      </c>
      <c r="B369" s="166" t="s">
        <v>356</v>
      </c>
      <c r="C369" s="167">
        <v>3117</v>
      </c>
      <c r="D369" s="166" t="s">
        <v>367</v>
      </c>
      <c r="E369" s="146" t="str">
        <f>VLOOKUP($C369,'2023-24 School Level AAFTE'!$C:$N,9,FALSE)</f>
        <v>No</v>
      </c>
      <c r="F369" s="94" t="str">
        <f>IFERROR(VLOOKUP(C369,'2023-24 School Level AAFTE'!$C:$N,11,FALSE),"")</f>
        <v>No</v>
      </c>
      <c r="G369" s="20">
        <f>IFERROR(VLOOKUP(C369,'2023-24 School Level AAFTE'!$C:$N,8,FALSE),0)</f>
        <v>441.32</v>
      </c>
      <c r="H369" s="99">
        <f>VLOOKUP($A369,'District Data'!$A:$F,3,FALSE)</f>
        <v>1.06</v>
      </c>
      <c r="I369" s="99">
        <f>VLOOKUP($A369,'District Data'!$A:$F,4,FALSE)</f>
        <v>1.06</v>
      </c>
      <c r="J369" s="100">
        <f t="shared" si="56"/>
        <v>0</v>
      </c>
      <c r="K369" s="101">
        <f t="shared" si="57"/>
        <v>0</v>
      </c>
      <c r="L369" s="102">
        <f>'District Data'!E$2</f>
        <v>72728</v>
      </c>
      <c r="M369" s="102">
        <f>'District Data'!F$2</f>
        <v>78209</v>
      </c>
      <c r="N369" s="33">
        <f t="shared" si="58"/>
        <v>0</v>
      </c>
      <c r="O369" s="33">
        <f t="shared" si="59"/>
        <v>0</v>
      </c>
      <c r="P369" s="33">
        <f t="shared" si="64"/>
        <v>14418.72</v>
      </c>
      <c r="Q369" s="103">
        <v>0.18149999999999999</v>
      </c>
      <c r="R369" s="103">
        <v>0.17510000000000001</v>
      </c>
      <c r="S369" s="33">
        <f t="shared" si="60"/>
        <v>0</v>
      </c>
      <c r="T369" s="33">
        <f t="shared" si="65"/>
        <v>0</v>
      </c>
      <c r="U369" s="33">
        <f t="shared" si="61"/>
        <v>0</v>
      </c>
      <c r="V369" s="33">
        <f t="shared" si="62"/>
        <v>0</v>
      </c>
      <c r="W369" s="33">
        <f t="shared" si="63"/>
        <v>0</v>
      </c>
      <c r="X369" s="33">
        <f>IFERROR(VLOOKUP(C369,'Adj to Match Apport'!$C:$F,4,FALSE),0)</f>
        <v>0</v>
      </c>
      <c r="Y369" s="33">
        <f t="shared" si="66"/>
        <v>0</v>
      </c>
      <c r="Z369" s="184">
        <f>VLOOKUP(C369, '2023-24 School Level AAFTE'!$C$4:$C$2454, 1, 0)</f>
        <v>3117</v>
      </c>
    </row>
    <row r="370" spans="1:26" s="18" customFormat="1" x14ac:dyDescent="0.25">
      <c r="A370" s="136" t="s">
        <v>357</v>
      </c>
      <c r="B370" s="166" t="s">
        <v>356</v>
      </c>
      <c r="C370" s="167">
        <v>3351</v>
      </c>
      <c r="D370" s="166" t="s">
        <v>371</v>
      </c>
      <c r="E370" s="146" t="str">
        <f>VLOOKUP($C370,'2023-24 School Level AAFTE'!$C:$N,9,FALSE)</f>
        <v>Yes</v>
      </c>
      <c r="F370" s="94" t="str">
        <f>IFERROR(VLOOKUP(C370,'2023-24 School Level AAFTE'!$C:$N,11,FALSE),"")</f>
        <v>Yes</v>
      </c>
      <c r="G370" s="20">
        <f>IFERROR(VLOOKUP(C370,'2023-24 School Level AAFTE'!$C:$N,8,FALSE),0)</f>
        <v>500.95</v>
      </c>
      <c r="H370" s="99">
        <f>VLOOKUP($A370,'District Data'!$A:$F,3,FALSE)</f>
        <v>1.06</v>
      </c>
      <c r="I370" s="99">
        <f>VLOOKUP($A370,'District Data'!$A:$F,4,FALSE)</f>
        <v>1.06</v>
      </c>
      <c r="J370" s="100">
        <f t="shared" si="56"/>
        <v>500.95</v>
      </c>
      <c r="K370" s="101">
        <f t="shared" si="57"/>
        <v>1.4690000000000001</v>
      </c>
      <c r="L370" s="102">
        <f>'District Data'!E$2</f>
        <v>72728</v>
      </c>
      <c r="M370" s="102">
        <f>'District Data'!F$2</f>
        <v>78209</v>
      </c>
      <c r="N370" s="33">
        <f t="shared" si="58"/>
        <v>113247.67999999999</v>
      </c>
      <c r="O370" s="33">
        <f t="shared" si="59"/>
        <v>8534.68</v>
      </c>
      <c r="P370" s="33">
        <f t="shared" si="64"/>
        <v>14418.72</v>
      </c>
      <c r="Q370" s="103">
        <v>0.18149999999999999</v>
      </c>
      <c r="R370" s="103">
        <v>0.17510000000000001</v>
      </c>
      <c r="S370" s="33">
        <f t="shared" si="60"/>
        <v>43229.98</v>
      </c>
      <c r="T370" s="33">
        <f t="shared" si="65"/>
        <v>2029.71</v>
      </c>
      <c r="U370" s="33">
        <f t="shared" si="61"/>
        <v>355.4</v>
      </c>
      <c r="V370" s="33">
        <f t="shared" si="62"/>
        <v>2385.11</v>
      </c>
      <c r="W370" s="33">
        <f t="shared" si="63"/>
        <v>167397.44999999998</v>
      </c>
      <c r="X370" s="33" t="str">
        <f>IFERROR(VLOOKUP(C370,'Adj to Match Apport'!$C:$F,4,FALSE),0)</f>
        <v/>
      </c>
      <c r="Y370" s="33">
        <f t="shared" si="66"/>
        <v>167397.44999999998</v>
      </c>
      <c r="Z370" s="184">
        <f>VLOOKUP(C370, '2023-24 School Level AAFTE'!$C$4:$C$2454, 1, 0)</f>
        <v>3351</v>
      </c>
    </row>
    <row r="371" spans="1:26" s="18" customFormat="1" x14ac:dyDescent="0.25">
      <c r="A371" s="136" t="s">
        <v>357</v>
      </c>
      <c r="B371" s="166" t="s">
        <v>356</v>
      </c>
      <c r="C371" s="167">
        <v>3456</v>
      </c>
      <c r="D371" s="166" t="s">
        <v>374</v>
      </c>
      <c r="E371" s="146" t="str">
        <f>VLOOKUP($C371,'2023-24 School Level AAFTE'!$C:$N,9,FALSE)</f>
        <v>Yes</v>
      </c>
      <c r="F371" s="94" t="str">
        <f>IFERROR(VLOOKUP(C371,'2023-24 School Level AAFTE'!$C:$N,11,FALSE),"")</f>
        <v>Yes</v>
      </c>
      <c r="G371" s="20">
        <f>IFERROR(VLOOKUP(C371,'2023-24 School Level AAFTE'!$C:$N,8,FALSE),0)</f>
        <v>1157.1100000000001</v>
      </c>
      <c r="H371" s="99">
        <f>VLOOKUP($A371,'District Data'!$A:$F,3,FALSE)</f>
        <v>1.06</v>
      </c>
      <c r="I371" s="99">
        <f>VLOOKUP($A371,'District Data'!$A:$F,4,FALSE)</f>
        <v>1.06</v>
      </c>
      <c r="J371" s="100">
        <f t="shared" si="56"/>
        <v>1157.1100000000001</v>
      </c>
      <c r="K371" s="101">
        <f t="shared" si="57"/>
        <v>3.3940000000000001</v>
      </c>
      <c r="L371" s="102">
        <f>'District Data'!E$2</f>
        <v>72728</v>
      </c>
      <c r="M371" s="102">
        <f>'District Data'!F$2</f>
        <v>78209</v>
      </c>
      <c r="N371" s="33">
        <f t="shared" si="58"/>
        <v>261649.16</v>
      </c>
      <c r="O371" s="33">
        <f t="shared" si="59"/>
        <v>19718.669999999998</v>
      </c>
      <c r="P371" s="33">
        <f t="shared" si="64"/>
        <v>14418.72</v>
      </c>
      <c r="Q371" s="103">
        <v>0.18149999999999999</v>
      </c>
      <c r="R371" s="103">
        <v>0.17510000000000001</v>
      </c>
      <c r="S371" s="33">
        <f t="shared" si="60"/>
        <v>99879.2</v>
      </c>
      <c r="T371" s="33">
        <f t="shared" si="65"/>
        <v>4689.46</v>
      </c>
      <c r="U371" s="33">
        <f t="shared" si="61"/>
        <v>821.12</v>
      </c>
      <c r="V371" s="33">
        <f t="shared" si="62"/>
        <v>5510.58</v>
      </c>
      <c r="W371" s="33">
        <f t="shared" si="63"/>
        <v>386757.61</v>
      </c>
      <c r="X371" s="33" t="str">
        <f>IFERROR(VLOOKUP(C371,'Adj to Match Apport'!$C:$F,4,FALSE),0)</f>
        <v/>
      </c>
      <c r="Y371" s="33">
        <f t="shared" si="66"/>
        <v>386757.61</v>
      </c>
      <c r="Z371" s="184">
        <f>VLOOKUP(C371, '2023-24 School Level AAFTE'!$C$4:$C$2454, 1, 0)</f>
        <v>3456</v>
      </c>
    </row>
    <row r="372" spans="1:26" s="18" customFormat="1" x14ac:dyDescent="0.25">
      <c r="A372" s="136" t="s">
        <v>357</v>
      </c>
      <c r="B372" s="166" t="s">
        <v>356</v>
      </c>
      <c r="C372" s="167">
        <v>2652</v>
      </c>
      <c r="D372" s="166" t="s">
        <v>365</v>
      </c>
      <c r="E372" s="146" t="str">
        <f>VLOOKUP($C372,'2023-24 School Level AAFTE'!$C:$N,9,FALSE)</f>
        <v>Yes</v>
      </c>
      <c r="F372" s="94" t="str">
        <f>IFERROR(VLOOKUP(C372,'2023-24 School Level AAFTE'!$C:$N,11,FALSE),"")</f>
        <v>Yes</v>
      </c>
      <c r="G372" s="20">
        <f>IFERROR(VLOOKUP(C372,'2023-24 School Level AAFTE'!$C:$N,8,FALSE),0)</f>
        <v>544.4</v>
      </c>
      <c r="H372" s="99">
        <f>VLOOKUP($A372,'District Data'!$A:$F,3,FALSE)</f>
        <v>1.06</v>
      </c>
      <c r="I372" s="99">
        <f>VLOOKUP($A372,'District Data'!$A:$F,4,FALSE)</f>
        <v>1.06</v>
      </c>
      <c r="J372" s="100">
        <f t="shared" si="56"/>
        <v>544.4</v>
      </c>
      <c r="K372" s="101">
        <f t="shared" si="57"/>
        <v>1.597</v>
      </c>
      <c r="L372" s="102">
        <f>'District Data'!E$2</f>
        <v>72728</v>
      </c>
      <c r="M372" s="102">
        <f>'District Data'!F$2</f>
        <v>78209</v>
      </c>
      <c r="N372" s="33">
        <f t="shared" si="58"/>
        <v>123115.41</v>
      </c>
      <c r="O372" s="33">
        <f t="shared" si="59"/>
        <v>9278.35</v>
      </c>
      <c r="P372" s="33">
        <f t="shared" si="64"/>
        <v>14418.72</v>
      </c>
      <c r="Q372" s="103">
        <v>0.18149999999999999</v>
      </c>
      <c r="R372" s="103">
        <v>0.17510000000000001</v>
      </c>
      <c r="S372" s="33">
        <f t="shared" si="60"/>
        <v>46996.78</v>
      </c>
      <c r="T372" s="33">
        <f t="shared" si="65"/>
        <v>2206.56</v>
      </c>
      <c r="U372" s="33">
        <f t="shared" si="61"/>
        <v>386.37</v>
      </c>
      <c r="V372" s="33">
        <f t="shared" si="62"/>
        <v>2592.9299999999998</v>
      </c>
      <c r="W372" s="33">
        <f t="shared" si="63"/>
        <v>181983.47</v>
      </c>
      <c r="X372" s="33" t="str">
        <f>IFERROR(VLOOKUP(C372,'Adj to Match Apport'!$C:$F,4,FALSE),0)</f>
        <v/>
      </c>
      <c r="Y372" s="33">
        <f t="shared" si="66"/>
        <v>181983.47</v>
      </c>
      <c r="Z372" s="184">
        <f>VLOOKUP(C372, '2023-24 School Level AAFTE'!$C$4:$C$2454, 1, 0)</f>
        <v>2652</v>
      </c>
    </row>
    <row r="373" spans="1:26" s="18" customFormat="1" x14ac:dyDescent="0.25">
      <c r="A373" s="136" t="s">
        <v>357</v>
      </c>
      <c r="B373" s="166" t="s">
        <v>356</v>
      </c>
      <c r="C373" s="167">
        <v>3602</v>
      </c>
      <c r="D373" s="166" t="s">
        <v>376</v>
      </c>
      <c r="E373" s="146" t="str">
        <f>VLOOKUP($C373,'2023-24 School Level AAFTE'!$C:$N,9,FALSE)</f>
        <v>Yes</v>
      </c>
      <c r="F373" s="94" t="str">
        <f>IFERROR(VLOOKUP(C373,'2023-24 School Level AAFTE'!$C:$N,11,FALSE),"")</f>
        <v>Yes</v>
      </c>
      <c r="G373" s="20">
        <f>IFERROR(VLOOKUP(C373,'2023-24 School Level AAFTE'!$C:$N,8,FALSE),0)</f>
        <v>470.9</v>
      </c>
      <c r="H373" s="99">
        <f>VLOOKUP($A373,'District Data'!$A:$F,3,FALSE)</f>
        <v>1.06</v>
      </c>
      <c r="I373" s="99">
        <f>VLOOKUP($A373,'District Data'!$A:$F,4,FALSE)</f>
        <v>1.06</v>
      </c>
      <c r="J373" s="100">
        <f t="shared" si="56"/>
        <v>470.9</v>
      </c>
      <c r="K373" s="101">
        <f t="shared" si="57"/>
        <v>1.381</v>
      </c>
      <c r="L373" s="102">
        <f>'District Data'!E$2</f>
        <v>72728</v>
      </c>
      <c r="M373" s="102">
        <f>'District Data'!F$2</f>
        <v>78209</v>
      </c>
      <c r="N373" s="33">
        <f t="shared" si="58"/>
        <v>106463.61</v>
      </c>
      <c r="O373" s="33">
        <f t="shared" si="59"/>
        <v>8023.42</v>
      </c>
      <c r="P373" s="33">
        <f t="shared" si="64"/>
        <v>14418.72</v>
      </c>
      <c r="Q373" s="103">
        <v>0.18149999999999999</v>
      </c>
      <c r="R373" s="103">
        <v>0.17510000000000001</v>
      </c>
      <c r="S373" s="33">
        <f t="shared" si="60"/>
        <v>40640.300000000003</v>
      </c>
      <c r="T373" s="33">
        <f t="shared" si="65"/>
        <v>1908.12</v>
      </c>
      <c r="U373" s="33">
        <f t="shared" si="61"/>
        <v>334.11</v>
      </c>
      <c r="V373" s="33">
        <f t="shared" si="62"/>
        <v>2242.23</v>
      </c>
      <c r="W373" s="33">
        <f t="shared" si="63"/>
        <v>157369.56000000003</v>
      </c>
      <c r="X373" s="33" t="str">
        <f>IFERROR(VLOOKUP(C373,'Adj to Match Apport'!$C:$F,4,FALSE),0)</f>
        <v/>
      </c>
      <c r="Y373" s="33">
        <f t="shared" si="66"/>
        <v>157369.56000000003</v>
      </c>
      <c r="Z373" s="184">
        <f>VLOOKUP(C373, '2023-24 School Level AAFTE'!$C$4:$C$2454, 1, 0)</f>
        <v>3602</v>
      </c>
    </row>
    <row r="374" spans="1:26" s="18" customFormat="1" x14ac:dyDescent="0.25">
      <c r="A374" s="136" t="s">
        <v>357</v>
      </c>
      <c r="B374" s="166" t="s">
        <v>356</v>
      </c>
      <c r="C374" s="167">
        <v>5364</v>
      </c>
      <c r="D374" s="166" t="s">
        <v>381</v>
      </c>
      <c r="E374" s="146" t="str">
        <f>VLOOKUP($C374,'2023-24 School Level AAFTE'!$C:$N,9,FALSE)</f>
        <v>No</v>
      </c>
      <c r="F374" s="94" t="str">
        <f>IFERROR(VLOOKUP(C374,'2023-24 School Level AAFTE'!$C:$N,11,FALSE),"")</f>
        <v>No</v>
      </c>
      <c r="G374" s="20">
        <f>IFERROR(VLOOKUP(C374,'2023-24 School Level AAFTE'!$C:$N,8,FALSE),0)</f>
        <v>244.6</v>
      </c>
      <c r="H374" s="99">
        <f>VLOOKUP($A374,'District Data'!$A:$F,3,FALSE)</f>
        <v>1.06</v>
      </c>
      <c r="I374" s="99">
        <f>VLOOKUP($A374,'District Data'!$A:$F,4,FALSE)</f>
        <v>1.06</v>
      </c>
      <c r="J374" s="100">
        <f t="shared" si="56"/>
        <v>0</v>
      </c>
      <c r="K374" s="101">
        <f t="shared" si="57"/>
        <v>0</v>
      </c>
      <c r="L374" s="102">
        <f>'District Data'!E$2</f>
        <v>72728</v>
      </c>
      <c r="M374" s="102">
        <f>'District Data'!F$2</f>
        <v>78209</v>
      </c>
      <c r="N374" s="33">
        <f t="shared" si="58"/>
        <v>0</v>
      </c>
      <c r="O374" s="33">
        <f t="shared" si="59"/>
        <v>0</v>
      </c>
      <c r="P374" s="33">
        <f t="shared" si="64"/>
        <v>14418.72</v>
      </c>
      <c r="Q374" s="103">
        <v>0.18149999999999999</v>
      </c>
      <c r="R374" s="103">
        <v>0.17510000000000001</v>
      </c>
      <c r="S374" s="33">
        <f t="shared" si="60"/>
        <v>0</v>
      </c>
      <c r="T374" s="33">
        <f t="shared" si="65"/>
        <v>0</v>
      </c>
      <c r="U374" s="33">
        <f t="shared" si="61"/>
        <v>0</v>
      </c>
      <c r="V374" s="33">
        <f t="shared" si="62"/>
        <v>0</v>
      </c>
      <c r="W374" s="33">
        <f t="shared" si="63"/>
        <v>0</v>
      </c>
      <c r="X374" s="33">
        <f>IFERROR(VLOOKUP(C374,'Adj to Match Apport'!$C:$F,4,FALSE),0)</f>
        <v>0</v>
      </c>
      <c r="Y374" s="33">
        <f t="shared" si="66"/>
        <v>0</v>
      </c>
      <c r="Z374" s="184">
        <f>VLOOKUP(C374, '2023-24 School Level AAFTE'!$C$4:$C$2454, 1, 0)</f>
        <v>5364</v>
      </c>
    </row>
    <row r="375" spans="1:26" s="18" customFormat="1" x14ac:dyDescent="0.25">
      <c r="A375" s="136" t="s">
        <v>357</v>
      </c>
      <c r="B375" s="166" t="s">
        <v>356</v>
      </c>
      <c r="C375" s="167">
        <v>3763</v>
      </c>
      <c r="D375" s="166" t="s">
        <v>377</v>
      </c>
      <c r="E375" s="146" t="str">
        <f>VLOOKUP($C375,'2023-24 School Level AAFTE'!$C:$N,9,FALSE)</f>
        <v>Yes</v>
      </c>
      <c r="F375" s="94" t="str">
        <f>IFERROR(VLOOKUP(C375,'2023-24 School Level AAFTE'!$C:$N,11,FALSE),"")</f>
        <v>Yes</v>
      </c>
      <c r="G375" s="20">
        <f>IFERROR(VLOOKUP(C375,'2023-24 School Level AAFTE'!$C:$N,8,FALSE),0)</f>
        <v>275.5</v>
      </c>
      <c r="H375" s="99">
        <f>VLOOKUP($A375,'District Data'!$A:$F,3,FALSE)</f>
        <v>1.06</v>
      </c>
      <c r="I375" s="99">
        <f>VLOOKUP($A375,'District Data'!$A:$F,4,FALSE)</f>
        <v>1.06</v>
      </c>
      <c r="J375" s="100">
        <f t="shared" si="56"/>
        <v>275.5</v>
      </c>
      <c r="K375" s="101">
        <f t="shared" si="57"/>
        <v>0.80800000000000005</v>
      </c>
      <c r="L375" s="102">
        <f>'District Data'!E$2</f>
        <v>72728</v>
      </c>
      <c r="M375" s="102">
        <f>'District Data'!F$2</f>
        <v>78209</v>
      </c>
      <c r="N375" s="33">
        <f t="shared" si="58"/>
        <v>62290.080000000002</v>
      </c>
      <c r="O375" s="33">
        <f t="shared" si="59"/>
        <v>4694.3599999999997</v>
      </c>
      <c r="P375" s="33">
        <f t="shared" si="64"/>
        <v>14418.72</v>
      </c>
      <c r="Q375" s="103">
        <v>0.18149999999999999</v>
      </c>
      <c r="R375" s="103">
        <v>0.17510000000000001</v>
      </c>
      <c r="S375" s="33">
        <f t="shared" si="60"/>
        <v>23777.96</v>
      </c>
      <c r="T375" s="33">
        <f t="shared" si="65"/>
        <v>1116.4100000000001</v>
      </c>
      <c r="U375" s="33">
        <f t="shared" si="61"/>
        <v>195.48</v>
      </c>
      <c r="V375" s="33">
        <f t="shared" si="62"/>
        <v>1311.89</v>
      </c>
      <c r="W375" s="33">
        <f t="shared" si="63"/>
        <v>92074.290000000008</v>
      </c>
      <c r="X375" s="33" t="str">
        <f>IFERROR(VLOOKUP(C375,'Adj to Match Apport'!$C:$F,4,FALSE),0)</f>
        <v/>
      </c>
      <c r="Y375" s="33">
        <f t="shared" si="66"/>
        <v>92074.290000000008</v>
      </c>
      <c r="Z375" s="184">
        <f>VLOOKUP(C375, '2023-24 School Level AAFTE'!$C$4:$C$2454, 1, 0)</f>
        <v>3763</v>
      </c>
    </row>
    <row r="376" spans="1:26" s="18" customFormat="1" x14ac:dyDescent="0.25">
      <c r="A376" s="136" t="s">
        <v>357</v>
      </c>
      <c r="B376" s="166" t="s">
        <v>356</v>
      </c>
      <c r="C376" s="167">
        <v>2189</v>
      </c>
      <c r="D376" s="166" t="s">
        <v>362</v>
      </c>
      <c r="E376" s="146" t="str">
        <f>VLOOKUP($C376,'2023-24 School Level AAFTE'!$C:$N,9,FALSE)</f>
        <v>Yes</v>
      </c>
      <c r="F376" s="94" t="str">
        <f>IFERROR(VLOOKUP(C376,'2023-24 School Level AAFTE'!$C:$N,11,FALSE),"")</f>
        <v>Yes</v>
      </c>
      <c r="G376" s="20">
        <f>IFERROR(VLOOKUP(C376,'2023-24 School Level AAFTE'!$C:$N,8,FALSE),0)</f>
        <v>354.3</v>
      </c>
      <c r="H376" s="99">
        <f>VLOOKUP($A376,'District Data'!$A:$F,3,FALSE)</f>
        <v>1.06</v>
      </c>
      <c r="I376" s="99">
        <f>VLOOKUP($A376,'District Data'!$A:$F,4,FALSE)</f>
        <v>1.06</v>
      </c>
      <c r="J376" s="100">
        <f t="shared" si="56"/>
        <v>354.3</v>
      </c>
      <c r="K376" s="101">
        <f t="shared" si="57"/>
        <v>1.0389999999999999</v>
      </c>
      <c r="L376" s="102">
        <f>'District Data'!E$2</f>
        <v>72728</v>
      </c>
      <c r="M376" s="102">
        <f>'District Data'!F$2</f>
        <v>78209</v>
      </c>
      <c r="N376" s="33">
        <f t="shared" si="58"/>
        <v>80098.259999999995</v>
      </c>
      <c r="O376" s="33">
        <f t="shared" si="59"/>
        <v>6036.44</v>
      </c>
      <c r="P376" s="33">
        <f t="shared" si="64"/>
        <v>14418.72</v>
      </c>
      <c r="Q376" s="103">
        <v>0.18149999999999999</v>
      </c>
      <c r="R376" s="103">
        <v>0.17510000000000001</v>
      </c>
      <c r="S376" s="33">
        <f t="shared" si="60"/>
        <v>30575.86</v>
      </c>
      <c r="T376" s="33">
        <f t="shared" si="65"/>
        <v>1435.58</v>
      </c>
      <c r="U376" s="33">
        <f t="shared" si="61"/>
        <v>251.37</v>
      </c>
      <c r="V376" s="33">
        <f t="shared" si="62"/>
        <v>1686.9499999999998</v>
      </c>
      <c r="W376" s="33">
        <f t="shared" si="63"/>
        <v>118397.51</v>
      </c>
      <c r="X376" s="33" t="str">
        <f>IFERROR(VLOOKUP(C376,'Adj to Match Apport'!$C:$F,4,FALSE),0)</f>
        <v/>
      </c>
      <c r="Y376" s="33">
        <f t="shared" si="66"/>
        <v>118397.51</v>
      </c>
      <c r="Z376" s="184">
        <f>VLOOKUP(C376, '2023-24 School Level AAFTE'!$C$4:$C$2454, 1, 0)</f>
        <v>2189</v>
      </c>
    </row>
    <row r="377" spans="1:26" s="18" customFormat="1" x14ac:dyDescent="0.25">
      <c r="A377" s="136" t="s">
        <v>357</v>
      </c>
      <c r="B377" s="166" t="s">
        <v>356</v>
      </c>
      <c r="C377" s="167">
        <v>5365</v>
      </c>
      <c r="D377" s="166" t="s">
        <v>382</v>
      </c>
      <c r="E377" s="146" t="str">
        <f>VLOOKUP($C377,'2023-24 School Level AAFTE'!$C:$N,9,FALSE)</f>
        <v>No</v>
      </c>
      <c r="F377" s="94" t="str">
        <f>IFERROR(VLOOKUP(C377,'2023-24 School Level AAFTE'!$C:$N,11,FALSE),"")</f>
        <v>No</v>
      </c>
      <c r="G377" s="20">
        <f>IFERROR(VLOOKUP(C377,'2023-24 School Level AAFTE'!$C:$N,8,FALSE),0)</f>
        <v>594.15</v>
      </c>
      <c r="H377" s="99">
        <f>VLOOKUP($A377,'District Data'!$A:$F,3,FALSE)</f>
        <v>1.06</v>
      </c>
      <c r="I377" s="99">
        <f>VLOOKUP($A377,'District Data'!$A:$F,4,FALSE)</f>
        <v>1.06</v>
      </c>
      <c r="J377" s="100">
        <f t="shared" si="56"/>
        <v>0</v>
      </c>
      <c r="K377" s="101">
        <f t="shared" si="57"/>
        <v>0</v>
      </c>
      <c r="L377" s="102">
        <f>'District Data'!E$2</f>
        <v>72728</v>
      </c>
      <c r="M377" s="102">
        <f>'District Data'!F$2</f>
        <v>78209</v>
      </c>
      <c r="N377" s="33">
        <f t="shared" si="58"/>
        <v>0</v>
      </c>
      <c r="O377" s="33">
        <f t="shared" si="59"/>
        <v>0</v>
      </c>
      <c r="P377" s="33">
        <f t="shared" si="64"/>
        <v>14418.72</v>
      </c>
      <c r="Q377" s="103">
        <v>0.18149999999999999</v>
      </c>
      <c r="R377" s="103">
        <v>0.17510000000000001</v>
      </c>
      <c r="S377" s="33">
        <f t="shared" si="60"/>
        <v>0</v>
      </c>
      <c r="T377" s="33">
        <f t="shared" si="65"/>
        <v>0</v>
      </c>
      <c r="U377" s="33">
        <f t="shared" si="61"/>
        <v>0</v>
      </c>
      <c r="V377" s="33">
        <f t="shared" si="62"/>
        <v>0</v>
      </c>
      <c r="W377" s="33">
        <f t="shared" si="63"/>
        <v>0</v>
      </c>
      <c r="X377" s="33">
        <f>IFERROR(VLOOKUP(C377,'Adj to Match Apport'!$C:$F,4,FALSE),0)</f>
        <v>0</v>
      </c>
      <c r="Y377" s="33">
        <f t="shared" si="66"/>
        <v>0</v>
      </c>
      <c r="Z377" s="184">
        <f>VLOOKUP(C377, '2023-24 School Level AAFTE'!$C$4:$C$2454, 1, 0)</f>
        <v>5365</v>
      </c>
    </row>
    <row r="378" spans="1:26" s="18" customFormat="1" x14ac:dyDescent="0.25">
      <c r="A378" s="136" t="s">
        <v>357</v>
      </c>
      <c r="B378" s="166" t="s">
        <v>356</v>
      </c>
      <c r="C378" s="167">
        <v>1881</v>
      </c>
      <c r="D378" s="166" t="s">
        <v>360</v>
      </c>
      <c r="E378" s="146" t="str">
        <f>VLOOKUP($C378,'2023-24 School Level AAFTE'!$C:$N,9,FALSE)</f>
        <v>No</v>
      </c>
      <c r="F378" s="94" t="str">
        <f>IFERROR(VLOOKUP(C378,'2023-24 School Level AAFTE'!$C:$N,11,FALSE),"")</f>
        <v>No</v>
      </c>
      <c r="G378" s="20">
        <f>IFERROR(VLOOKUP(C378,'2023-24 School Level AAFTE'!$C:$N,8,FALSE),0)</f>
        <v>2</v>
      </c>
      <c r="H378" s="99">
        <f>VLOOKUP($A378,'District Data'!$A:$F,3,FALSE)</f>
        <v>1.06</v>
      </c>
      <c r="I378" s="99">
        <f>VLOOKUP($A378,'District Data'!$A:$F,4,FALSE)</f>
        <v>1.06</v>
      </c>
      <c r="J378" s="100">
        <f t="shared" si="56"/>
        <v>0</v>
      </c>
      <c r="K378" s="101">
        <f t="shared" si="57"/>
        <v>0</v>
      </c>
      <c r="L378" s="102">
        <f>'District Data'!E$2</f>
        <v>72728</v>
      </c>
      <c r="M378" s="102">
        <f>'District Data'!F$2</f>
        <v>78209</v>
      </c>
      <c r="N378" s="33">
        <f t="shared" si="58"/>
        <v>0</v>
      </c>
      <c r="O378" s="33">
        <f t="shared" si="59"/>
        <v>0</v>
      </c>
      <c r="P378" s="33">
        <f t="shared" si="64"/>
        <v>14418.72</v>
      </c>
      <c r="Q378" s="103">
        <v>0.18149999999999999</v>
      </c>
      <c r="R378" s="103">
        <v>0.17510000000000001</v>
      </c>
      <c r="S378" s="33">
        <f t="shared" si="60"/>
        <v>0</v>
      </c>
      <c r="T378" s="33">
        <f t="shared" si="65"/>
        <v>0</v>
      </c>
      <c r="U378" s="33">
        <f t="shared" si="61"/>
        <v>0</v>
      </c>
      <c r="V378" s="33">
        <f t="shared" si="62"/>
        <v>0</v>
      </c>
      <c r="W378" s="33">
        <f t="shared" si="63"/>
        <v>0</v>
      </c>
      <c r="X378" s="33">
        <f>IFERROR(VLOOKUP(C378,'Adj to Match Apport'!$C:$F,4,FALSE),0)</f>
        <v>0</v>
      </c>
      <c r="Y378" s="33">
        <f t="shared" si="66"/>
        <v>0</v>
      </c>
      <c r="Z378" s="184">
        <f>VLOOKUP(C378, '2023-24 School Level AAFTE'!$C$4:$C$2454, 1, 0)</f>
        <v>1881</v>
      </c>
    </row>
    <row r="379" spans="1:26" s="18" customFormat="1" x14ac:dyDescent="0.25">
      <c r="A379" s="136" t="s">
        <v>357</v>
      </c>
      <c r="B379" s="166" t="s">
        <v>356</v>
      </c>
      <c r="C379" s="167">
        <v>1882</v>
      </c>
      <c r="D379" s="166" t="s">
        <v>361</v>
      </c>
      <c r="E379" s="146" t="str">
        <f>VLOOKUP($C379,'2023-24 School Level AAFTE'!$C:$N,9,FALSE)</f>
        <v>No</v>
      </c>
      <c r="F379" s="94" t="str">
        <f>IFERROR(VLOOKUP(C379,'2023-24 School Level AAFTE'!$C:$N,11,FALSE),"")</f>
        <v>No</v>
      </c>
      <c r="G379" s="20">
        <f>IFERROR(VLOOKUP(C379,'2023-24 School Level AAFTE'!$C:$N,8,FALSE),0)</f>
        <v>1.35</v>
      </c>
      <c r="H379" s="99">
        <f>VLOOKUP($A379,'District Data'!$A:$F,3,FALSE)</f>
        <v>1.06</v>
      </c>
      <c r="I379" s="99">
        <f>VLOOKUP($A379,'District Data'!$A:$F,4,FALSE)</f>
        <v>1.06</v>
      </c>
      <c r="J379" s="100">
        <f t="shared" si="56"/>
        <v>0</v>
      </c>
      <c r="K379" s="101">
        <f t="shared" si="57"/>
        <v>0</v>
      </c>
      <c r="L379" s="102">
        <f>'District Data'!E$2</f>
        <v>72728</v>
      </c>
      <c r="M379" s="102">
        <f>'District Data'!F$2</f>
        <v>78209</v>
      </c>
      <c r="N379" s="33">
        <f t="shared" si="58"/>
        <v>0</v>
      </c>
      <c r="O379" s="33">
        <f t="shared" si="59"/>
        <v>0</v>
      </c>
      <c r="P379" s="33">
        <f t="shared" si="64"/>
        <v>14418.72</v>
      </c>
      <c r="Q379" s="103">
        <v>0.18149999999999999</v>
      </c>
      <c r="R379" s="103">
        <v>0.17510000000000001</v>
      </c>
      <c r="S379" s="33">
        <f t="shared" si="60"/>
        <v>0</v>
      </c>
      <c r="T379" s="33">
        <f t="shared" si="65"/>
        <v>0</v>
      </c>
      <c r="U379" s="33">
        <f t="shared" si="61"/>
        <v>0</v>
      </c>
      <c r="V379" s="33">
        <f t="shared" si="62"/>
        <v>0</v>
      </c>
      <c r="W379" s="33">
        <f t="shared" si="63"/>
        <v>0</v>
      </c>
      <c r="X379" s="33">
        <f>IFERROR(VLOOKUP(C379,'Adj to Match Apport'!$C:$F,4,FALSE),0)</f>
        <v>0</v>
      </c>
      <c r="Y379" s="33">
        <f t="shared" si="66"/>
        <v>0</v>
      </c>
      <c r="Z379" s="184">
        <f>VLOOKUP(C379, '2023-24 School Level AAFTE'!$C$4:$C$2454, 1, 0)</f>
        <v>1882</v>
      </c>
    </row>
    <row r="380" spans="1:26" s="18" customFormat="1" x14ac:dyDescent="0.25">
      <c r="A380" s="136" t="s">
        <v>357</v>
      </c>
      <c r="B380" s="166" t="s">
        <v>356</v>
      </c>
      <c r="C380" s="167">
        <v>3500</v>
      </c>
      <c r="D380" s="166" t="s">
        <v>2800</v>
      </c>
      <c r="E380" s="146" t="str">
        <f>VLOOKUP($C380,'2023-24 School Level AAFTE'!$C:$N,9,FALSE)</f>
        <v>Yes</v>
      </c>
      <c r="F380" s="94" t="str">
        <f>IFERROR(VLOOKUP(C380,'2023-24 School Level AAFTE'!$C:$N,11,FALSE),"")</f>
        <v>Yes</v>
      </c>
      <c r="G380" s="20">
        <f>IFERROR(VLOOKUP(C380,'2023-24 School Level AAFTE'!$C:$N,8,FALSE),0)</f>
        <v>942.43</v>
      </c>
      <c r="H380" s="99">
        <f>VLOOKUP($A380,'District Data'!$A:$F,3,FALSE)</f>
        <v>1.06</v>
      </c>
      <c r="I380" s="99">
        <f>VLOOKUP($A380,'District Data'!$A:$F,4,FALSE)</f>
        <v>1.06</v>
      </c>
      <c r="J380" s="100">
        <f t="shared" si="56"/>
        <v>942.43</v>
      </c>
      <c r="K380" s="101">
        <f t="shared" si="57"/>
        <v>2.7639999999999998</v>
      </c>
      <c r="L380" s="102">
        <f>'District Data'!E$2</f>
        <v>72728</v>
      </c>
      <c r="M380" s="102">
        <f>'District Data'!F$2</f>
        <v>78209</v>
      </c>
      <c r="N380" s="33">
        <f t="shared" si="58"/>
        <v>213081.4</v>
      </c>
      <c r="O380" s="33">
        <f t="shared" si="59"/>
        <v>16058.46</v>
      </c>
      <c r="P380" s="33">
        <f t="shared" si="64"/>
        <v>14418.72</v>
      </c>
      <c r="Q380" s="103">
        <v>0.18149999999999999</v>
      </c>
      <c r="R380" s="103">
        <v>0.17510000000000001</v>
      </c>
      <c r="S380" s="33">
        <f t="shared" si="60"/>
        <v>81339.45</v>
      </c>
      <c r="T380" s="33">
        <f t="shared" si="65"/>
        <v>3819</v>
      </c>
      <c r="U380" s="33">
        <f t="shared" si="61"/>
        <v>668.71</v>
      </c>
      <c r="V380" s="33">
        <f t="shared" si="62"/>
        <v>4487.71</v>
      </c>
      <c r="W380" s="33">
        <f t="shared" si="63"/>
        <v>314967.02</v>
      </c>
      <c r="X380" s="33" t="str">
        <f>IFERROR(VLOOKUP(C380,'Adj to Match Apport'!$C:$F,4,FALSE),0)</f>
        <v/>
      </c>
      <c r="Y380" s="33">
        <f t="shared" si="66"/>
        <v>314967.02</v>
      </c>
      <c r="Z380" s="184">
        <f>VLOOKUP(C380, '2023-24 School Level AAFTE'!$C$4:$C$2454, 1, 0)</f>
        <v>3500</v>
      </c>
    </row>
    <row r="381" spans="1:26" s="18" customFormat="1" x14ac:dyDescent="0.25">
      <c r="A381" s="136" t="s">
        <v>357</v>
      </c>
      <c r="B381" s="166" t="s">
        <v>356</v>
      </c>
      <c r="C381" s="167">
        <v>2651</v>
      </c>
      <c r="D381" s="166" t="s">
        <v>364</v>
      </c>
      <c r="E381" s="146" t="str">
        <f>VLOOKUP($C381,'2023-24 School Level AAFTE'!$C:$N,9,FALSE)</f>
        <v>Yes</v>
      </c>
      <c r="F381" s="94" t="str">
        <f>IFERROR(VLOOKUP(C381,'2023-24 School Level AAFTE'!$C:$N,11,FALSE),"")</f>
        <v>Yes</v>
      </c>
      <c r="G381" s="20">
        <f>IFERROR(VLOOKUP(C381,'2023-24 School Level AAFTE'!$C:$N,8,FALSE),0)</f>
        <v>231.5</v>
      </c>
      <c r="H381" s="99">
        <f>VLOOKUP($A381,'District Data'!$A:$F,3,FALSE)</f>
        <v>1.06</v>
      </c>
      <c r="I381" s="99">
        <f>VLOOKUP($A381,'District Data'!$A:$F,4,FALSE)</f>
        <v>1.06</v>
      </c>
      <c r="J381" s="100">
        <f t="shared" si="56"/>
        <v>231.5</v>
      </c>
      <c r="K381" s="101">
        <f t="shared" si="57"/>
        <v>0.67900000000000005</v>
      </c>
      <c r="L381" s="102">
        <f>'District Data'!E$2</f>
        <v>72728</v>
      </c>
      <c r="M381" s="102">
        <f>'District Data'!F$2</f>
        <v>78209</v>
      </c>
      <c r="N381" s="33">
        <f t="shared" si="58"/>
        <v>52345.25</v>
      </c>
      <c r="O381" s="33">
        <f t="shared" si="59"/>
        <v>3944.9</v>
      </c>
      <c r="P381" s="33">
        <f t="shared" si="64"/>
        <v>14418.72</v>
      </c>
      <c r="Q381" s="103">
        <v>0.18149999999999999</v>
      </c>
      <c r="R381" s="103">
        <v>0.17510000000000001</v>
      </c>
      <c r="S381" s="33">
        <f t="shared" si="60"/>
        <v>19981.73</v>
      </c>
      <c r="T381" s="33">
        <f t="shared" si="65"/>
        <v>938.17</v>
      </c>
      <c r="U381" s="33">
        <f t="shared" si="61"/>
        <v>164.27</v>
      </c>
      <c r="V381" s="33">
        <f t="shared" si="62"/>
        <v>1102.44</v>
      </c>
      <c r="W381" s="33">
        <f t="shared" si="63"/>
        <v>77374.319999999992</v>
      </c>
      <c r="X381" s="33" t="str">
        <f>IFERROR(VLOOKUP(C381,'Adj to Match Apport'!$C:$F,4,FALSE),0)</f>
        <v/>
      </c>
      <c r="Y381" s="33">
        <f t="shared" si="66"/>
        <v>77374.319999999992</v>
      </c>
      <c r="Z381" s="184">
        <f>VLOOKUP(C381, '2023-24 School Level AAFTE'!$C$4:$C$2454, 1, 0)</f>
        <v>2651</v>
      </c>
    </row>
    <row r="382" spans="1:26" s="18" customFormat="1" x14ac:dyDescent="0.25">
      <c r="A382" s="137" t="s">
        <v>357</v>
      </c>
      <c r="B382" s="166" t="s">
        <v>356</v>
      </c>
      <c r="C382" s="167">
        <v>5297</v>
      </c>
      <c r="D382" s="166" t="s">
        <v>380</v>
      </c>
      <c r="E382" s="146" t="str">
        <f>VLOOKUP($C382,'2023-24 School Level AAFTE'!$C:$N,9,FALSE)</f>
        <v>Yes</v>
      </c>
      <c r="F382" s="94" t="str">
        <f>IFERROR(VLOOKUP(C382,'2023-24 School Level AAFTE'!$C:$N,11,FALSE),"")</f>
        <v>Yes</v>
      </c>
      <c r="G382" s="20">
        <f>IFERROR(VLOOKUP(C382,'2023-24 School Level AAFTE'!$C:$N,8,FALSE),0)</f>
        <v>11</v>
      </c>
      <c r="H382" s="99">
        <f>VLOOKUP($A382,'District Data'!$A:$F,3,FALSE)</f>
        <v>1.06</v>
      </c>
      <c r="I382" s="99">
        <f>VLOOKUP($A382,'District Data'!$A:$F,4,FALSE)</f>
        <v>1.06</v>
      </c>
      <c r="J382" s="100">
        <f t="shared" si="56"/>
        <v>11</v>
      </c>
      <c r="K382" s="101">
        <f t="shared" si="57"/>
        <v>3.2000000000000001E-2</v>
      </c>
      <c r="L382" s="102">
        <f>'District Data'!E$2</f>
        <v>72728</v>
      </c>
      <c r="M382" s="102">
        <f>'District Data'!F$2</f>
        <v>78209</v>
      </c>
      <c r="N382" s="33">
        <f t="shared" si="58"/>
        <v>2466.9299999999998</v>
      </c>
      <c r="O382" s="33">
        <f t="shared" si="59"/>
        <v>185.92</v>
      </c>
      <c r="P382" s="33">
        <f t="shared" si="64"/>
        <v>14418.72</v>
      </c>
      <c r="Q382" s="103">
        <v>0.18149999999999999</v>
      </c>
      <c r="R382" s="103">
        <v>0.17510000000000001</v>
      </c>
      <c r="S382" s="33">
        <f t="shared" si="60"/>
        <v>941.7</v>
      </c>
      <c r="T382" s="33">
        <f t="shared" si="65"/>
        <v>44.21</v>
      </c>
      <c r="U382" s="33">
        <f t="shared" si="61"/>
        <v>7.74</v>
      </c>
      <c r="V382" s="33">
        <f t="shared" si="62"/>
        <v>51.95</v>
      </c>
      <c r="W382" s="33">
        <f t="shared" si="63"/>
        <v>3646.5</v>
      </c>
      <c r="X382" s="33" t="str">
        <f>IFERROR(VLOOKUP(C382,'Adj to Match Apport'!$C:$F,4,FALSE),0)</f>
        <v/>
      </c>
      <c r="Y382" s="33">
        <f t="shared" si="66"/>
        <v>3646.5</v>
      </c>
      <c r="Z382" s="184">
        <f>VLOOKUP(C382, '2023-24 School Level AAFTE'!$C$4:$C$2454, 1, 0)</f>
        <v>5297</v>
      </c>
    </row>
    <row r="383" spans="1:26" s="18" customFormat="1" x14ac:dyDescent="0.25">
      <c r="A383" s="136" t="s">
        <v>357</v>
      </c>
      <c r="B383" s="166" t="s">
        <v>356</v>
      </c>
      <c r="C383" s="167">
        <v>3249</v>
      </c>
      <c r="D383" s="166" t="s">
        <v>369</v>
      </c>
      <c r="E383" s="146" t="str">
        <f>VLOOKUP($C383,'2023-24 School Level AAFTE'!$C:$N,9,FALSE)</f>
        <v>Yes</v>
      </c>
      <c r="F383" s="94" t="str">
        <f>IFERROR(VLOOKUP(C383,'2023-24 School Level AAFTE'!$C:$N,11,FALSE),"")</f>
        <v>Yes</v>
      </c>
      <c r="G383" s="20">
        <f>IFERROR(VLOOKUP(C383,'2023-24 School Level AAFTE'!$C:$N,8,FALSE),0)</f>
        <v>341.89</v>
      </c>
      <c r="H383" s="99">
        <f>VLOOKUP($A383,'District Data'!$A:$F,3,FALSE)</f>
        <v>1.06</v>
      </c>
      <c r="I383" s="99">
        <f>VLOOKUP($A383,'District Data'!$A:$F,4,FALSE)</f>
        <v>1.06</v>
      </c>
      <c r="J383" s="100">
        <f t="shared" si="56"/>
        <v>341.89</v>
      </c>
      <c r="K383" s="101">
        <f t="shared" si="57"/>
        <v>1.0029999999999999</v>
      </c>
      <c r="L383" s="102">
        <f>'District Data'!E$2</f>
        <v>72728</v>
      </c>
      <c r="M383" s="102">
        <f>'District Data'!F$2</f>
        <v>78209</v>
      </c>
      <c r="N383" s="33">
        <f t="shared" si="58"/>
        <v>77322.960000000006</v>
      </c>
      <c r="O383" s="33">
        <f t="shared" si="59"/>
        <v>5827.28</v>
      </c>
      <c r="P383" s="33">
        <f t="shared" si="64"/>
        <v>14418.72</v>
      </c>
      <c r="Q383" s="103">
        <v>0.18149999999999999</v>
      </c>
      <c r="R383" s="103">
        <v>0.17510000000000001</v>
      </c>
      <c r="S383" s="33">
        <f t="shared" si="60"/>
        <v>29516.45</v>
      </c>
      <c r="T383" s="33">
        <f t="shared" si="65"/>
        <v>1385.84</v>
      </c>
      <c r="U383" s="33">
        <f t="shared" si="61"/>
        <v>242.66</v>
      </c>
      <c r="V383" s="33">
        <f t="shared" si="62"/>
        <v>1628.5</v>
      </c>
      <c r="W383" s="33">
        <f t="shared" si="63"/>
        <v>114295.19</v>
      </c>
      <c r="X383" s="33" t="str">
        <f>IFERROR(VLOOKUP(C383,'Adj to Match Apport'!$C:$F,4,FALSE),0)</f>
        <v/>
      </c>
      <c r="Y383" s="33">
        <f t="shared" si="66"/>
        <v>114295.19</v>
      </c>
      <c r="Z383" s="184">
        <f>VLOOKUP(C383, '2023-24 School Level AAFTE'!$C$4:$C$2454, 1, 0)</f>
        <v>3249</v>
      </c>
    </row>
    <row r="384" spans="1:26" s="18" customFormat="1" x14ac:dyDescent="0.25">
      <c r="A384" s="136" t="s">
        <v>386</v>
      </c>
      <c r="B384" s="166" t="s">
        <v>385</v>
      </c>
      <c r="C384" s="167">
        <v>3366</v>
      </c>
      <c r="D384" s="166" t="s">
        <v>388</v>
      </c>
      <c r="E384" s="146" t="str">
        <f>VLOOKUP($C384,'2023-24 School Level AAFTE'!$C:$N,9,FALSE)</f>
        <v>No</v>
      </c>
      <c r="F384" s="94" t="str">
        <f>IFERROR(VLOOKUP(C384,'2023-24 School Level AAFTE'!$C:$N,11,FALSE),"")</f>
        <v>No</v>
      </c>
      <c r="G384" s="20">
        <f>IFERROR(VLOOKUP(C384,'2023-24 School Level AAFTE'!$C:$N,8,FALSE),0)</f>
        <v>254.34</v>
      </c>
      <c r="H384" s="99">
        <f>VLOOKUP($A384,'District Data'!$A:$F,3,FALSE)</f>
        <v>1</v>
      </c>
      <c r="I384" s="99">
        <f>VLOOKUP($A384,'District Data'!$A:$F,4,FALSE)</f>
        <v>1.04</v>
      </c>
      <c r="J384" s="100">
        <f t="shared" si="56"/>
        <v>0</v>
      </c>
      <c r="K384" s="101">
        <f t="shared" si="57"/>
        <v>0</v>
      </c>
      <c r="L384" s="102">
        <f>'District Data'!E$2</f>
        <v>72728</v>
      </c>
      <c r="M384" s="102">
        <f>'District Data'!F$2</f>
        <v>78209</v>
      </c>
      <c r="N384" s="33">
        <f t="shared" si="58"/>
        <v>0</v>
      </c>
      <c r="O384" s="33">
        <f t="shared" si="59"/>
        <v>0</v>
      </c>
      <c r="P384" s="33">
        <f t="shared" si="64"/>
        <v>14418.72</v>
      </c>
      <c r="Q384" s="103">
        <v>0.18149999999999999</v>
      </c>
      <c r="R384" s="103">
        <v>0.17510000000000001</v>
      </c>
      <c r="S384" s="33">
        <f t="shared" si="60"/>
        <v>0</v>
      </c>
      <c r="T384" s="33">
        <f t="shared" si="65"/>
        <v>0</v>
      </c>
      <c r="U384" s="33">
        <f t="shared" si="61"/>
        <v>0</v>
      </c>
      <c r="V384" s="33">
        <f t="shared" si="62"/>
        <v>0</v>
      </c>
      <c r="W384" s="33">
        <f t="shared" si="63"/>
        <v>0</v>
      </c>
      <c r="X384" s="33">
        <f>IFERROR(VLOOKUP(C384,'Adj to Match Apport'!$C:$F,4,FALSE),0)</f>
        <v>0</v>
      </c>
      <c r="Y384" s="33">
        <f t="shared" si="66"/>
        <v>0</v>
      </c>
      <c r="Z384" s="184">
        <f>VLOOKUP(C384, '2023-24 School Level AAFTE'!$C$4:$C$2454, 1, 0)</f>
        <v>3366</v>
      </c>
    </row>
    <row r="385" spans="1:26" s="18" customFormat="1" x14ac:dyDescent="0.25">
      <c r="A385" s="136" t="s">
        <v>386</v>
      </c>
      <c r="B385" s="166" t="s">
        <v>385</v>
      </c>
      <c r="C385" s="167">
        <v>2894</v>
      </c>
      <c r="D385" s="166" t="s">
        <v>387</v>
      </c>
      <c r="E385" s="146" t="str">
        <f>VLOOKUP($C385,'2023-24 School Level AAFTE'!$C:$N,9,FALSE)</f>
        <v>No</v>
      </c>
      <c r="F385" s="94" t="str">
        <f>IFERROR(VLOOKUP(C385,'2023-24 School Level AAFTE'!$C:$N,11,FALSE),"")</f>
        <v>No</v>
      </c>
      <c r="G385" s="20">
        <f>IFERROR(VLOOKUP(C385,'2023-24 School Level AAFTE'!$C:$N,8,FALSE),0)</f>
        <v>274.25</v>
      </c>
      <c r="H385" s="99">
        <f>VLOOKUP($A385,'District Data'!$A:$F,3,FALSE)</f>
        <v>1</v>
      </c>
      <c r="I385" s="99">
        <f>VLOOKUP($A385,'District Data'!$A:$F,4,FALSE)</f>
        <v>1.04</v>
      </c>
      <c r="J385" s="100">
        <f t="shared" si="56"/>
        <v>0</v>
      </c>
      <c r="K385" s="101">
        <f t="shared" si="57"/>
        <v>0</v>
      </c>
      <c r="L385" s="102">
        <f>'District Data'!E$2</f>
        <v>72728</v>
      </c>
      <c r="M385" s="102">
        <f>'District Data'!F$2</f>
        <v>78209</v>
      </c>
      <c r="N385" s="33">
        <f t="shared" si="58"/>
        <v>0</v>
      </c>
      <c r="O385" s="33">
        <f t="shared" si="59"/>
        <v>0</v>
      </c>
      <c r="P385" s="33">
        <f t="shared" si="64"/>
        <v>14418.72</v>
      </c>
      <c r="Q385" s="103">
        <v>0.18149999999999999</v>
      </c>
      <c r="R385" s="103">
        <v>0.17510000000000001</v>
      </c>
      <c r="S385" s="33">
        <f t="shared" si="60"/>
        <v>0</v>
      </c>
      <c r="T385" s="33">
        <f t="shared" si="65"/>
        <v>0</v>
      </c>
      <c r="U385" s="33">
        <f t="shared" si="61"/>
        <v>0</v>
      </c>
      <c r="V385" s="33">
        <f t="shared" si="62"/>
        <v>0</v>
      </c>
      <c r="W385" s="33">
        <f t="shared" si="63"/>
        <v>0</v>
      </c>
      <c r="X385" s="33">
        <f>IFERROR(VLOOKUP(C385,'Adj to Match Apport'!$C:$F,4,FALSE),0)</f>
        <v>0</v>
      </c>
      <c r="Y385" s="33">
        <f t="shared" si="66"/>
        <v>0</v>
      </c>
      <c r="Z385" s="184">
        <f>VLOOKUP(C385, '2023-24 School Level AAFTE'!$C$4:$C$2454, 1, 0)</f>
        <v>2894</v>
      </c>
    </row>
    <row r="386" spans="1:26" s="18" customFormat="1" x14ac:dyDescent="0.25">
      <c r="A386" s="136" t="s">
        <v>390</v>
      </c>
      <c r="B386" s="166" t="s">
        <v>389</v>
      </c>
      <c r="C386" s="167">
        <v>5575</v>
      </c>
      <c r="D386" s="166" t="s">
        <v>2761</v>
      </c>
      <c r="E386" s="146" t="str">
        <f>VLOOKUP($C386,'2023-24 School Level AAFTE'!$C:$N,9,FALSE)</f>
        <v>Yes</v>
      </c>
      <c r="F386" s="94" t="str">
        <f>IFERROR(VLOOKUP(C386,'2023-24 School Level AAFTE'!$C:$N,11,FALSE),"")</f>
        <v>No</v>
      </c>
      <c r="G386" s="20">
        <f>IFERROR(VLOOKUP(C386,'2023-24 School Level AAFTE'!$C:$N,8,FALSE),0)</f>
        <v>11.709999999999999</v>
      </c>
      <c r="H386" s="99">
        <f>VLOOKUP($A386,'District Data'!$A:$F,3,FALSE)</f>
        <v>1</v>
      </c>
      <c r="I386" s="99">
        <f>VLOOKUP($A386,'District Data'!$A:$F,4,FALSE)</f>
        <v>1</v>
      </c>
      <c r="J386" s="100">
        <f t="shared" si="56"/>
        <v>0</v>
      </c>
      <c r="K386" s="101">
        <f t="shared" si="57"/>
        <v>0</v>
      </c>
      <c r="L386" s="102">
        <f>'District Data'!E$2</f>
        <v>72728</v>
      </c>
      <c r="M386" s="102">
        <f>'District Data'!F$2</f>
        <v>78209</v>
      </c>
      <c r="N386" s="33">
        <f t="shared" si="58"/>
        <v>0</v>
      </c>
      <c r="O386" s="33">
        <f t="shared" si="59"/>
        <v>0</v>
      </c>
      <c r="P386" s="33">
        <f t="shared" si="64"/>
        <v>14418.72</v>
      </c>
      <c r="Q386" s="103">
        <v>0.18149999999999999</v>
      </c>
      <c r="R386" s="103">
        <v>0.17510000000000001</v>
      </c>
      <c r="S386" s="33">
        <f t="shared" si="60"/>
        <v>0</v>
      </c>
      <c r="T386" s="33">
        <f t="shared" si="65"/>
        <v>0</v>
      </c>
      <c r="U386" s="33">
        <f t="shared" si="61"/>
        <v>0</v>
      </c>
      <c r="V386" s="33">
        <f t="shared" si="62"/>
        <v>0</v>
      </c>
      <c r="W386" s="33">
        <f t="shared" si="63"/>
        <v>0</v>
      </c>
      <c r="X386" s="33">
        <f>IFERROR(VLOOKUP(C386,'Adj to Match Apport'!$C:$F,4,FALSE),0)</f>
        <v>0</v>
      </c>
      <c r="Y386" s="33">
        <f t="shared" si="66"/>
        <v>0</v>
      </c>
      <c r="Z386" s="184">
        <f>VLOOKUP(C386, '2023-24 School Level AAFTE'!$C$4:$C$2454, 1, 0)</f>
        <v>5575</v>
      </c>
    </row>
    <row r="387" spans="1:26" s="18" customFormat="1" x14ac:dyDescent="0.25">
      <c r="A387" s="136" t="s">
        <v>390</v>
      </c>
      <c r="B387" s="166" t="s">
        <v>389</v>
      </c>
      <c r="C387" s="167">
        <v>5362</v>
      </c>
      <c r="D387" s="166" t="s">
        <v>393</v>
      </c>
      <c r="E387" s="146" t="str">
        <f>VLOOKUP($C387,'2023-24 School Level AAFTE'!$C:$N,9,FALSE)</f>
        <v>Yes</v>
      </c>
      <c r="F387" s="94" t="str">
        <f>IFERROR(VLOOKUP(C387,'2023-24 School Level AAFTE'!$C:$N,11,FALSE),"")</f>
        <v>Yes</v>
      </c>
      <c r="G387" s="20">
        <f>IFERROR(VLOOKUP(C387,'2023-24 School Level AAFTE'!$C:$N,8,FALSE),0)</f>
        <v>471.01</v>
      </c>
      <c r="H387" s="99">
        <f>VLOOKUP($A387,'District Data'!$A:$F,3,FALSE)</f>
        <v>1</v>
      </c>
      <c r="I387" s="99">
        <f>VLOOKUP($A387,'District Data'!$A:$F,4,FALSE)</f>
        <v>1</v>
      </c>
      <c r="J387" s="100">
        <f t="shared" ref="J387:J450" si="67">IF(AND(F387="yes",E387= "yes"), G387,0)</f>
        <v>471.01</v>
      </c>
      <c r="K387" s="101">
        <f t="shared" ref="K387:K450" si="68">ROUND(((J387*1.1*36)/15)/900,3)</f>
        <v>1.3819999999999999</v>
      </c>
      <c r="L387" s="102">
        <f>'District Data'!E$2</f>
        <v>72728</v>
      </c>
      <c r="M387" s="102">
        <f>'District Data'!F$2</f>
        <v>78209</v>
      </c>
      <c r="N387" s="33">
        <f t="shared" ref="N387:N450" si="69">ROUND(H387*L387*$K387,2)</f>
        <v>100510.1</v>
      </c>
      <c r="O387" s="33">
        <f t="shared" ref="O387:O450" si="70">ROUND(I387*M387*$K387-N387,2)</f>
        <v>7574.74</v>
      </c>
      <c r="P387" s="33">
        <f t="shared" si="64"/>
        <v>14418.72</v>
      </c>
      <c r="Q387" s="103">
        <v>0.18149999999999999</v>
      </c>
      <c r="R387" s="103">
        <v>0.17510000000000001</v>
      </c>
      <c r="S387" s="33">
        <f t="shared" ref="S387:S450" si="71">ROUND(N387*Q387+O387*R387+K387*P387,2)</f>
        <v>39495.589999999997</v>
      </c>
      <c r="T387" s="33">
        <f t="shared" si="65"/>
        <v>1801.41</v>
      </c>
      <c r="U387" s="33">
        <f t="shared" ref="U387:U450" si="72">ROUND(T387*R387,2)</f>
        <v>315.43</v>
      </c>
      <c r="V387" s="33">
        <f t="shared" ref="V387:V450" si="73">SUM(T387:U387)</f>
        <v>2116.84</v>
      </c>
      <c r="W387" s="33">
        <f t="shared" ref="W387:W450" si="74">SUM(S387,N387:O387,V387)</f>
        <v>149697.26999999999</v>
      </c>
      <c r="X387" s="33" t="str">
        <f>IFERROR(VLOOKUP(C387,'Adj to Match Apport'!$C:$F,4,FALSE),0)</f>
        <v/>
      </c>
      <c r="Y387" s="33">
        <f t="shared" si="66"/>
        <v>149697.26999999999</v>
      </c>
      <c r="Z387" s="184">
        <f>VLOOKUP(C387, '2023-24 School Level AAFTE'!$C$4:$C$2454, 1, 0)</f>
        <v>5362</v>
      </c>
    </row>
    <row r="388" spans="1:26" s="18" customFormat="1" x14ac:dyDescent="0.25">
      <c r="A388" s="136" t="s">
        <v>390</v>
      </c>
      <c r="B388" s="166" t="s">
        <v>389</v>
      </c>
      <c r="C388" s="167">
        <v>2114</v>
      </c>
      <c r="D388" s="166" t="s">
        <v>391</v>
      </c>
      <c r="E388" s="146" t="str">
        <f>VLOOKUP($C388,'2023-24 School Level AAFTE'!$C:$N,9,FALSE)</f>
        <v>Yes</v>
      </c>
      <c r="F388" s="94" t="str">
        <f>IFERROR(VLOOKUP(C388,'2023-24 School Level AAFTE'!$C:$N,11,FALSE),"")</f>
        <v>Yes</v>
      </c>
      <c r="G388" s="20">
        <f>IFERROR(VLOOKUP(C388,'2023-24 School Level AAFTE'!$C:$N,8,FALSE),0)</f>
        <v>665.68999999999994</v>
      </c>
      <c r="H388" s="99">
        <f>VLOOKUP($A388,'District Data'!$A:$F,3,FALSE)</f>
        <v>1</v>
      </c>
      <c r="I388" s="99">
        <f>VLOOKUP($A388,'District Data'!$A:$F,4,FALSE)</f>
        <v>1</v>
      </c>
      <c r="J388" s="100">
        <f t="shared" si="67"/>
        <v>665.68999999999994</v>
      </c>
      <c r="K388" s="101">
        <f t="shared" si="68"/>
        <v>1.9530000000000001</v>
      </c>
      <c r="L388" s="102">
        <f>'District Data'!E$2</f>
        <v>72728</v>
      </c>
      <c r="M388" s="102">
        <f>'District Data'!F$2</f>
        <v>78209</v>
      </c>
      <c r="N388" s="33">
        <f t="shared" si="69"/>
        <v>142037.78</v>
      </c>
      <c r="O388" s="33">
        <f t="shared" si="70"/>
        <v>10704.4</v>
      </c>
      <c r="P388" s="33">
        <f t="shared" ref="P388:P451" si="75">ROUND(1178*12*1.02,2)</f>
        <v>14418.72</v>
      </c>
      <c r="Q388" s="103">
        <v>0.18149999999999999</v>
      </c>
      <c r="R388" s="103">
        <v>0.17510000000000001</v>
      </c>
      <c r="S388" s="33">
        <f t="shared" si="71"/>
        <v>55813.96</v>
      </c>
      <c r="T388" s="33">
        <f t="shared" ref="T388:T451" si="76">ROUND(($M388*$I388*$K388/180*3),2)</f>
        <v>2545.6999999999998</v>
      </c>
      <c r="U388" s="33">
        <f t="shared" si="72"/>
        <v>445.75</v>
      </c>
      <c r="V388" s="33">
        <f t="shared" si="73"/>
        <v>2991.45</v>
      </c>
      <c r="W388" s="33">
        <f t="shared" si="74"/>
        <v>211547.59</v>
      </c>
      <c r="X388" s="33">
        <f>IFERROR(VLOOKUP(C388,'Adj to Match Apport'!$C:$F,4,FALSE),0)</f>
        <v>1.0000000067520887E-2</v>
      </c>
      <c r="Y388" s="33">
        <f t="shared" ref="Y388:Y451" si="77">SUM(X388,W388)</f>
        <v>211547.60000000006</v>
      </c>
      <c r="Z388" s="184">
        <f>VLOOKUP(C388, '2023-24 School Level AAFTE'!$C$4:$C$2454, 1, 0)</f>
        <v>2114</v>
      </c>
    </row>
    <row r="389" spans="1:26" s="18" customFormat="1" x14ac:dyDescent="0.25">
      <c r="A389" s="136" t="s">
        <v>390</v>
      </c>
      <c r="B389" s="166" t="s">
        <v>389</v>
      </c>
      <c r="C389" s="167">
        <v>3541</v>
      </c>
      <c r="D389" s="166" t="s">
        <v>392</v>
      </c>
      <c r="E389" s="146" t="str">
        <f>VLOOKUP($C389,'2023-24 School Level AAFTE'!$C:$N,9,FALSE)</f>
        <v>Yes</v>
      </c>
      <c r="F389" s="94" t="str">
        <f>IFERROR(VLOOKUP(C389,'2023-24 School Level AAFTE'!$C:$N,11,FALSE),"")</f>
        <v>Yes</v>
      </c>
      <c r="G389" s="20">
        <f>IFERROR(VLOOKUP(C389,'2023-24 School Level AAFTE'!$C:$N,8,FALSE),0)</f>
        <v>346.84</v>
      </c>
      <c r="H389" s="99">
        <f>VLOOKUP($A389,'District Data'!$A:$F,3,FALSE)</f>
        <v>1</v>
      </c>
      <c r="I389" s="99">
        <f>VLOOKUP($A389,'District Data'!$A:$F,4,FALSE)</f>
        <v>1</v>
      </c>
      <c r="J389" s="100">
        <f t="shared" si="67"/>
        <v>346.84</v>
      </c>
      <c r="K389" s="101">
        <f t="shared" si="68"/>
        <v>1.0169999999999999</v>
      </c>
      <c r="L389" s="102">
        <f>'District Data'!E$2</f>
        <v>72728</v>
      </c>
      <c r="M389" s="102">
        <f>'District Data'!F$2</f>
        <v>78209</v>
      </c>
      <c r="N389" s="33">
        <f t="shared" si="69"/>
        <v>73964.38</v>
      </c>
      <c r="O389" s="33">
        <f t="shared" si="70"/>
        <v>5574.17</v>
      </c>
      <c r="P389" s="33">
        <f t="shared" si="75"/>
        <v>14418.72</v>
      </c>
      <c r="Q389" s="103">
        <v>0.18149999999999999</v>
      </c>
      <c r="R389" s="103">
        <v>0.17510000000000001</v>
      </c>
      <c r="S389" s="33">
        <f t="shared" si="71"/>
        <v>29064.41</v>
      </c>
      <c r="T389" s="33">
        <f t="shared" si="76"/>
        <v>1325.64</v>
      </c>
      <c r="U389" s="33">
        <f t="shared" si="72"/>
        <v>232.12</v>
      </c>
      <c r="V389" s="33">
        <f t="shared" si="73"/>
        <v>1557.7600000000002</v>
      </c>
      <c r="W389" s="33">
        <f t="shared" si="74"/>
        <v>110160.72</v>
      </c>
      <c r="X389" s="33" t="str">
        <f>IFERROR(VLOOKUP(C389,'Adj to Match Apport'!$C:$F,4,FALSE),0)</f>
        <v/>
      </c>
      <c r="Y389" s="33">
        <f t="shared" si="77"/>
        <v>110160.72</v>
      </c>
      <c r="Z389" s="184">
        <f>VLOOKUP(C389, '2023-24 School Level AAFTE'!$C$4:$C$2454, 1, 0)</f>
        <v>3541</v>
      </c>
    </row>
    <row r="390" spans="1:26" s="18" customFormat="1" x14ac:dyDescent="0.25">
      <c r="A390" s="136" t="s">
        <v>395</v>
      </c>
      <c r="B390" s="166" t="s">
        <v>394</v>
      </c>
      <c r="C390" s="167">
        <v>2588</v>
      </c>
      <c r="D390" s="166" t="s">
        <v>396</v>
      </c>
      <c r="E390" s="146" t="str">
        <f>VLOOKUP($C390,'2023-24 School Level AAFTE'!$C:$N,9,FALSE)</f>
        <v>No</v>
      </c>
      <c r="F390" s="94" t="str">
        <f>IFERROR(VLOOKUP(C390,'2023-24 School Level AAFTE'!$C:$N,11,FALSE),"")</f>
        <v>No</v>
      </c>
      <c r="G390" s="20">
        <f>IFERROR(VLOOKUP(C390,'2023-24 School Level AAFTE'!$C:$N,8,FALSE),0)</f>
        <v>142.03</v>
      </c>
      <c r="H390" s="99">
        <f>VLOOKUP($A390,'District Data'!$A:$F,3,FALSE)</f>
        <v>1.01</v>
      </c>
      <c r="I390" s="99">
        <f>VLOOKUP($A390,'District Data'!$A:$F,4,FALSE)</f>
        <v>1.01</v>
      </c>
      <c r="J390" s="100">
        <f t="shared" si="67"/>
        <v>0</v>
      </c>
      <c r="K390" s="101">
        <f t="shared" si="68"/>
        <v>0</v>
      </c>
      <c r="L390" s="102">
        <f>'District Data'!E$2</f>
        <v>72728</v>
      </c>
      <c r="M390" s="102">
        <f>'District Data'!F$2</f>
        <v>78209</v>
      </c>
      <c r="N390" s="33">
        <f t="shared" si="69"/>
        <v>0</v>
      </c>
      <c r="O390" s="33">
        <f t="shared" si="70"/>
        <v>0</v>
      </c>
      <c r="P390" s="33">
        <f t="shared" si="75"/>
        <v>14418.72</v>
      </c>
      <c r="Q390" s="103">
        <v>0.18149999999999999</v>
      </c>
      <c r="R390" s="103">
        <v>0.17510000000000001</v>
      </c>
      <c r="S390" s="33">
        <f t="shared" si="71"/>
        <v>0</v>
      </c>
      <c r="T390" s="33">
        <f t="shared" si="76"/>
        <v>0</v>
      </c>
      <c r="U390" s="33">
        <f t="shared" si="72"/>
        <v>0</v>
      </c>
      <c r="V390" s="33">
        <f t="shared" si="73"/>
        <v>0</v>
      </c>
      <c r="W390" s="33">
        <f t="shared" si="74"/>
        <v>0</v>
      </c>
      <c r="X390" s="33">
        <f>IFERROR(VLOOKUP(C390,'Adj to Match Apport'!$C:$F,4,FALSE),0)</f>
        <v>0</v>
      </c>
      <c r="Y390" s="33">
        <f t="shared" si="77"/>
        <v>0</v>
      </c>
      <c r="Z390" s="184">
        <f>VLOOKUP(C390, '2023-24 School Level AAFTE'!$C$4:$C$2454, 1, 0)</f>
        <v>2588</v>
      </c>
    </row>
    <row r="391" spans="1:26" s="18" customFormat="1" x14ac:dyDescent="0.25">
      <c r="A391" s="136" t="s">
        <v>398</v>
      </c>
      <c r="B391" s="166" t="s">
        <v>397</v>
      </c>
      <c r="C391" s="167">
        <v>3508</v>
      </c>
      <c r="D391" s="166" t="s">
        <v>399</v>
      </c>
      <c r="E391" s="146" t="str">
        <f>VLOOKUP($C391,'2023-24 School Level AAFTE'!$C:$N,9,FALSE)</f>
        <v>Yes</v>
      </c>
      <c r="F391" s="94" t="str">
        <f>IFERROR(VLOOKUP(C391,'2023-24 School Level AAFTE'!$C:$N,11,FALSE),"")</f>
        <v>Yes</v>
      </c>
      <c r="G391" s="20">
        <f>IFERROR(VLOOKUP(C391,'2023-24 School Level AAFTE'!$C:$N,8,FALSE),0)</f>
        <v>112.14</v>
      </c>
      <c r="H391" s="99">
        <f>VLOOKUP($A391,'District Data'!$A:$F,3,FALSE)</f>
        <v>1</v>
      </c>
      <c r="I391" s="99">
        <f>VLOOKUP($A391,'District Data'!$A:$F,4,FALSE)</f>
        <v>1</v>
      </c>
      <c r="J391" s="100">
        <f t="shared" si="67"/>
        <v>112.14</v>
      </c>
      <c r="K391" s="101">
        <f t="shared" si="68"/>
        <v>0.32900000000000001</v>
      </c>
      <c r="L391" s="102">
        <f>'District Data'!E$2</f>
        <v>72728</v>
      </c>
      <c r="M391" s="102">
        <f>'District Data'!F$2</f>
        <v>78209</v>
      </c>
      <c r="N391" s="33">
        <f t="shared" si="69"/>
        <v>23927.51</v>
      </c>
      <c r="O391" s="33">
        <f t="shared" si="70"/>
        <v>1803.25</v>
      </c>
      <c r="P391" s="33">
        <f t="shared" si="75"/>
        <v>14418.72</v>
      </c>
      <c r="Q391" s="103">
        <v>0.18149999999999999</v>
      </c>
      <c r="R391" s="103">
        <v>0.17510000000000001</v>
      </c>
      <c r="S391" s="33">
        <f t="shared" si="71"/>
        <v>9402.35</v>
      </c>
      <c r="T391" s="33">
        <f t="shared" si="76"/>
        <v>428.85</v>
      </c>
      <c r="U391" s="33">
        <f t="shared" si="72"/>
        <v>75.09</v>
      </c>
      <c r="V391" s="33">
        <f t="shared" si="73"/>
        <v>503.94000000000005</v>
      </c>
      <c r="W391" s="33">
        <f t="shared" si="74"/>
        <v>35637.050000000003</v>
      </c>
      <c r="X391" s="33">
        <f>IFERROR(VLOOKUP(C391,'Adj to Match Apport'!$C:$F,4,FALSE),0)</f>
        <v>0</v>
      </c>
      <c r="Y391" s="33">
        <f t="shared" si="77"/>
        <v>35637.050000000003</v>
      </c>
      <c r="Z391" s="184">
        <f>VLOOKUP(C391, '2023-24 School Level AAFTE'!$C$4:$C$2454, 1, 0)</f>
        <v>3508</v>
      </c>
    </row>
    <row r="392" spans="1:26" s="18" customFormat="1" x14ac:dyDescent="0.25">
      <c r="A392" s="136" t="s">
        <v>401</v>
      </c>
      <c r="B392" s="166" t="s">
        <v>400</v>
      </c>
      <c r="C392" s="167">
        <v>3613</v>
      </c>
      <c r="D392" s="166" t="s">
        <v>403</v>
      </c>
      <c r="E392" s="146" t="str">
        <f>VLOOKUP($C392,'2023-24 School Level AAFTE'!$C:$N,9,FALSE)</f>
        <v>Yes</v>
      </c>
      <c r="F392" s="94" t="str">
        <f>IFERROR(VLOOKUP(C392,'2023-24 School Level AAFTE'!$C:$N,11,FALSE),"")</f>
        <v>Yes</v>
      </c>
      <c r="G392" s="20">
        <f>IFERROR(VLOOKUP(C392,'2023-24 School Level AAFTE'!$C:$N,8,FALSE),0)</f>
        <v>373.9</v>
      </c>
      <c r="H392" s="99">
        <f>VLOOKUP($A392,'District Data'!$A:$F,3,FALSE)</f>
        <v>1.01</v>
      </c>
      <c r="I392" s="99">
        <f>VLOOKUP($A392,'District Data'!$A:$F,4,FALSE)</f>
        <v>1.01</v>
      </c>
      <c r="J392" s="100">
        <f t="shared" si="67"/>
        <v>373.9</v>
      </c>
      <c r="K392" s="101">
        <f t="shared" si="68"/>
        <v>1.097</v>
      </c>
      <c r="L392" s="102">
        <f>'District Data'!E$2</f>
        <v>72728</v>
      </c>
      <c r="M392" s="102">
        <f>'District Data'!F$2</f>
        <v>78209</v>
      </c>
      <c r="N392" s="33">
        <f t="shared" si="69"/>
        <v>80580.44</v>
      </c>
      <c r="O392" s="33">
        <f t="shared" si="70"/>
        <v>6072.79</v>
      </c>
      <c r="P392" s="33">
        <f t="shared" si="75"/>
        <v>14418.72</v>
      </c>
      <c r="Q392" s="103">
        <v>0.18149999999999999</v>
      </c>
      <c r="R392" s="103">
        <v>0.17510000000000001</v>
      </c>
      <c r="S392" s="33">
        <f t="shared" si="71"/>
        <v>31506.03</v>
      </c>
      <c r="T392" s="33">
        <f t="shared" si="76"/>
        <v>1444.22</v>
      </c>
      <c r="U392" s="33">
        <f t="shared" si="72"/>
        <v>252.88</v>
      </c>
      <c r="V392" s="33">
        <f t="shared" si="73"/>
        <v>1697.1</v>
      </c>
      <c r="W392" s="33">
        <f t="shared" si="74"/>
        <v>119856.36</v>
      </c>
      <c r="X392" s="33" t="str">
        <f>IFERROR(VLOOKUP(C392,'Adj to Match Apport'!$C:$F,4,FALSE),0)</f>
        <v/>
      </c>
      <c r="Y392" s="33">
        <f t="shared" si="77"/>
        <v>119856.36</v>
      </c>
      <c r="Z392" s="184">
        <f>VLOOKUP(C392, '2023-24 School Level AAFTE'!$C$4:$C$2454, 1, 0)</f>
        <v>3613</v>
      </c>
    </row>
    <row r="393" spans="1:26" s="18" customFormat="1" x14ac:dyDescent="0.25">
      <c r="A393" s="136" t="s">
        <v>401</v>
      </c>
      <c r="B393" s="166" t="s">
        <v>400</v>
      </c>
      <c r="C393" s="92">
        <v>4049</v>
      </c>
      <c r="D393" s="115" t="s">
        <v>2313</v>
      </c>
      <c r="E393" s="146" t="str">
        <f>VLOOKUP($C393,'2023-24 School Level AAFTE'!$C:$N,9,FALSE)</f>
        <v>Yes</v>
      </c>
      <c r="F393" s="94" t="str">
        <f>IFERROR(VLOOKUP(C393,'2023-24 School Level AAFTE'!$C:$N,11,FALSE),"")</f>
        <v>Yes</v>
      </c>
      <c r="G393" s="20">
        <f>IFERROR(VLOOKUP(C393,'2023-24 School Level AAFTE'!$C:$N,8,FALSE),0)</f>
        <v>222.98</v>
      </c>
      <c r="H393" s="99">
        <f>VLOOKUP($A393,'District Data'!$A:$F,3,FALSE)</f>
        <v>1.01</v>
      </c>
      <c r="I393" s="99">
        <f>VLOOKUP($A393,'District Data'!$A:$F,4,FALSE)</f>
        <v>1.01</v>
      </c>
      <c r="J393" s="100">
        <f t="shared" si="67"/>
        <v>222.98</v>
      </c>
      <c r="K393" s="101">
        <f t="shared" si="68"/>
        <v>0.65400000000000003</v>
      </c>
      <c r="L393" s="102">
        <f>'District Data'!E$2</f>
        <v>72728</v>
      </c>
      <c r="M393" s="102">
        <f>'District Data'!F$2</f>
        <v>78209</v>
      </c>
      <c r="N393" s="33">
        <f t="shared" si="69"/>
        <v>48039.75</v>
      </c>
      <c r="O393" s="33">
        <f t="shared" si="70"/>
        <v>3620.42</v>
      </c>
      <c r="P393" s="33">
        <f t="shared" si="75"/>
        <v>14418.72</v>
      </c>
      <c r="Q393" s="103">
        <v>0.18149999999999999</v>
      </c>
      <c r="R393" s="103">
        <v>0.17510000000000001</v>
      </c>
      <c r="S393" s="33">
        <f t="shared" si="71"/>
        <v>18782.990000000002</v>
      </c>
      <c r="T393" s="33">
        <f t="shared" si="76"/>
        <v>861</v>
      </c>
      <c r="U393" s="33">
        <f t="shared" si="72"/>
        <v>150.76</v>
      </c>
      <c r="V393" s="33">
        <f t="shared" si="73"/>
        <v>1011.76</v>
      </c>
      <c r="W393" s="33">
        <f t="shared" si="74"/>
        <v>71454.92</v>
      </c>
      <c r="X393" s="33" t="str">
        <f>IFERROR(VLOOKUP(C393,'Adj to Match Apport'!$C:$F,4,FALSE),0)</f>
        <v/>
      </c>
      <c r="Y393" s="33">
        <f t="shared" si="77"/>
        <v>71454.92</v>
      </c>
      <c r="Z393" s="184">
        <f>VLOOKUP(C393, '2023-24 School Level AAFTE'!$C$4:$C$2454, 1, 0)</f>
        <v>4049</v>
      </c>
    </row>
    <row r="394" spans="1:26" s="18" customFormat="1" x14ac:dyDescent="0.25">
      <c r="A394" s="136" t="s">
        <v>401</v>
      </c>
      <c r="B394" s="166" t="s">
        <v>400</v>
      </c>
      <c r="C394" s="167">
        <v>3012</v>
      </c>
      <c r="D394" s="165" t="s">
        <v>402</v>
      </c>
      <c r="E394" s="146" t="str">
        <f>VLOOKUP($C394,'2023-24 School Level AAFTE'!$C:$N,9,FALSE)</f>
        <v>Yes</v>
      </c>
      <c r="F394" s="94" t="str">
        <f>IFERROR(VLOOKUP(C394,'2023-24 School Level AAFTE'!$C:$N,11,FALSE),"")</f>
        <v>Yes</v>
      </c>
      <c r="G394" s="20">
        <f>IFERROR(VLOOKUP(C394,'2023-24 School Level AAFTE'!$C:$N,8,FALSE),0)</f>
        <v>182.07</v>
      </c>
      <c r="H394" s="99">
        <f>VLOOKUP($A394,'District Data'!$A:$F,3,FALSE)</f>
        <v>1.01</v>
      </c>
      <c r="I394" s="99">
        <f>VLOOKUP($A394,'District Data'!$A:$F,4,FALSE)</f>
        <v>1.01</v>
      </c>
      <c r="J394" s="100">
        <f t="shared" si="67"/>
        <v>182.07</v>
      </c>
      <c r="K394" s="101">
        <f t="shared" si="68"/>
        <v>0.53400000000000003</v>
      </c>
      <c r="L394" s="102">
        <f>'District Data'!E$2</f>
        <v>72728</v>
      </c>
      <c r="M394" s="102">
        <f>'District Data'!F$2</f>
        <v>78209</v>
      </c>
      <c r="N394" s="33">
        <f t="shared" si="69"/>
        <v>39225.120000000003</v>
      </c>
      <c r="O394" s="33">
        <f t="shared" si="70"/>
        <v>2956.12</v>
      </c>
      <c r="P394" s="33">
        <f t="shared" si="75"/>
        <v>14418.72</v>
      </c>
      <c r="Q394" s="103">
        <v>0.18149999999999999</v>
      </c>
      <c r="R394" s="103">
        <v>0.17510000000000001</v>
      </c>
      <c r="S394" s="33">
        <f t="shared" si="71"/>
        <v>15336.57</v>
      </c>
      <c r="T394" s="33">
        <f t="shared" si="76"/>
        <v>703.02</v>
      </c>
      <c r="U394" s="33">
        <f t="shared" si="72"/>
        <v>123.1</v>
      </c>
      <c r="V394" s="33">
        <f t="shared" si="73"/>
        <v>826.12</v>
      </c>
      <c r="W394" s="33">
        <f t="shared" si="74"/>
        <v>58343.930000000008</v>
      </c>
      <c r="X394" s="33">
        <f>IFERROR(VLOOKUP(C394,'Adj to Match Apport'!$C:$F,4,FALSE),0)</f>
        <v>-10.63000000003376</v>
      </c>
      <c r="Y394" s="33">
        <f t="shared" si="77"/>
        <v>58333.299999999974</v>
      </c>
      <c r="Z394" s="184">
        <f>VLOOKUP(C394, '2023-24 School Level AAFTE'!$C$4:$C$2454, 1, 0)</f>
        <v>3012</v>
      </c>
    </row>
    <row r="395" spans="1:26" s="18" customFormat="1" x14ac:dyDescent="0.25">
      <c r="A395" s="136" t="s">
        <v>405</v>
      </c>
      <c r="B395" s="166" t="s">
        <v>404</v>
      </c>
      <c r="C395" s="167">
        <v>5604</v>
      </c>
      <c r="D395" s="166" t="s">
        <v>2762</v>
      </c>
      <c r="E395" s="146" t="str">
        <f>VLOOKUP($C395,'2023-24 School Level AAFTE'!$C:$N,9,FALSE)</f>
        <v>No</v>
      </c>
      <c r="F395" s="94" t="str">
        <f>IFERROR(VLOOKUP(C395,'2023-24 School Level AAFTE'!$C:$N,11,FALSE),"")</f>
        <v>No</v>
      </c>
      <c r="G395" s="20">
        <f>IFERROR(VLOOKUP(C395,'2023-24 School Level AAFTE'!$C:$N,8,FALSE),0)</f>
        <v>15.07</v>
      </c>
      <c r="H395" s="99">
        <f>VLOOKUP($A395,'District Data'!$A:$F,3,FALSE)</f>
        <v>1</v>
      </c>
      <c r="I395" s="99">
        <f>VLOOKUP($A395,'District Data'!$A:$F,4,FALSE)</f>
        <v>1.04</v>
      </c>
      <c r="J395" s="100">
        <f t="shared" si="67"/>
        <v>0</v>
      </c>
      <c r="K395" s="101">
        <f t="shared" si="68"/>
        <v>0</v>
      </c>
      <c r="L395" s="102">
        <f>'District Data'!E$2</f>
        <v>72728</v>
      </c>
      <c r="M395" s="102">
        <f>'District Data'!F$2</f>
        <v>78209</v>
      </c>
      <c r="N395" s="33">
        <f t="shared" si="69"/>
        <v>0</v>
      </c>
      <c r="O395" s="33">
        <f t="shared" si="70"/>
        <v>0</v>
      </c>
      <c r="P395" s="33">
        <f t="shared" si="75"/>
        <v>14418.72</v>
      </c>
      <c r="Q395" s="103">
        <v>0.18149999999999999</v>
      </c>
      <c r="R395" s="103">
        <v>0.17510000000000001</v>
      </c>
      <c r="S395" s="33">
        <f t="shared" si="71"/>
        <v>0</v>
      </c>
      <c r="T395" s="33">
        <f t="shared" si="76"/>
        <v>0</v>
      </c>
      <c r="U395" s="33">
        <f t="shared" si="72"/>
        <v>0</v>
      </c>
      <c r="V395" s="33">
        <f t="shared" si="73"/>
        <v>0</v>
      </c>
      <c r="W395" s="33">
        <f t="shared" si="74"/>
        <v>0</v>
      </c>
      <c r="X395" s="33">
        <f>IFERROR(VLOOKUP(C395,'Adj to Match Apport'!$C:$F,4,FALSE),0)</f>
        <v>0</v>
      </c>
      <c r="Y395" s="33">
        <f t="shared" si="77"/>
        <v>0</v>
      </c>
      <c r="Z395" s="184">
        <f>VLOOKUP(C395, '2023-24 School Level AAFTE'!$C$4:$C$2454, 1, 0)</f>
        <v>5604</v>
      </c>
    </row>
    <row r="396" spans="1:26" s="18" customFormat="1" x14ac:dyDescent="0.25">
      <c r="A396" s="136" t="s">
        <v>405</v>
      </c>
      <c r="B396" s="166" t="s">
        <v>404</v>
      </c>
      <c r="C396" s="167">
        <v>3831</v>
      </c>
      <c r="D396" s="166" t="s">
        <v>409</v>
      </c>
      <c r="E396" s="146" t="str">
        <f>VLOOKUP($C396,'2023-24 School Level AAFTE'!$C:$N,9,FALSE)</f>
        <v>Yes</v>
      </c>
      <c r="F396" s="94" t="str">
        <f>IFERROR(VLOOKUP(C396,'2023-24 School Level AAFTE'!$C:$N,11,FALSE),"")</f>
        <v>Yes</v>
      </c>
      <c r="G396" s="20">
        <f>IFERROR(VLOOKUP(C396,'2023-24 School Level AAFTE'!$C:$N,8,FALSE),0)</f>
        <v>377.34</v>
      </c>
      <c r="H396" s="99">
        <f>VLOOKUP($A396,'District Data'!$A:$F,3,FALSE)</f>
        <v>1</v>
      </c>
      <c r="I396" s="99">
        <f>VLOOKUP($A396,'District Data'!$A:$F,4,FALSE)</f>
        <v>1.04</v>
      </c>
      <c r="J396" s="100">
        <f t="shared" si="67"/>
        <v>377.34</v>
      </c>
      <c r="K396" s="101">
        <f t="shared" si="68"/>
        <v>1.107</v>
      </c>
      <c r="L396" s="102">
        <f>'District Data'!E$2</f>
        <v>72728</v>
      </c>
      <c r="M396" s="102">
        <f>'District Data'!F$2</f>
        <v>78209</v>
      </c>
      <c r="N396" s="33">
        <f t="shared" si="69"/>
        <v>80509.899999999994</v>
      </c>
      <c r="O396" s="33">
        <f t="shared" si="70"/>
        <v>9530.56</v>
      </c>
      <c r="P396" s="33">
        <f t="shared" si="75"/>
        <v>14418.72</v>
      </c>
      <c r="Q396" s="103">
        <v>0.18149999999999999</v>
      </c>
      <c r="R396" s="103">
        <v>0.17510000000000001</v>
      </c>
      <c r="S396" s="33">
        <f t="shared" si="71"/>
        <v>32242.87</v>
      </c>
      <c r="T396" s="33">
        <f t="shared" si="76"/>
        <v>1500.67</v>
      </c>
      <c r="U396" s="33">
        <f t="shared" si="72"/>
        <v>262.77</v>
      </c>
      <c r="V396" s="33">
        <f t="shared" si="73"/>
        <v>1763.44</v>
      </c>
      <c r="W396" s="33">
        <f t="shared" si="74"/>
        <v>124046.76999999999</v>
      </c>
      <c r="X396" s="33" t="str">
        <f>IFERROR(VLOOKUP(C396,'Adj to Match Apport'!$C:$F,4,FALSE),0)</f>
        <v/>
      </c>
      <c r="Y396" s="33">
        <f t="shared" si="77"/>
        <v>124046.76999999999</v>
      </c>
      <c r="Z396" s="184">
        <f>VLOOKUP(C396, '2023-24 School Level AAFTE'!$C$4:$C$2454, 1, 0)</f>
        <v>3831</v>
      </c>
    </row>
    <row r="397" spans="1:26" s="18" customFormat="1" x14ac:dyDescent="0.25">
      <c r="A397" s="136" t="s">
        <v>405</v>
      </c>
      <c r="B397" s="166" t="s">
        <v>404</v>
      </c>
      <c r="C397" s="167">
        <v>3310</v>
      </c>
      <c r="D397" s="166" t="s">
        <v>408</v>
      </c>
      <c r="E397" s="146" t="str">
        <f>VLOOKUP($C397,'2023-24 School Level AAFTE'!$C:$N,9,FALSE)</f>
        <v>Yes</v>
      </c>
      <c r="F397" s="94" t="str">
        <f>IFERROR(VLOOKUP(C397,'2023-24 School Level AAFTE'!$C:$N,11,FALSE),"")</f>
        <v>Yes</v>
      </c>
      <c r="G397" s="20">
        <f>IFERROR(VLOOKUP(C397,'2023-24 School Level AAFTE'!$C:$N,8,FALSE),0)</f>
        <v>500</v>
      </c>
      <c r="H397" s="99">
        <f>VLOOKUP($A397,'District Data'!$A:$F,3,FALSE)</f>
        <v>1</v>
      </c>
      <c r="I397" s="99">
        <f>VLOOKUP($A397,'District Data'!$A:$F,4,FALSE)</f>
        <v>1.04</v>
      </c>
      <c r="J397" s="100">
        <f t="shared" si="67"/>
        <v>500</v>
      </c>
      <c r="K397" s="101">
        <f t="shared" si="68"/>
        <v>1.4670000000000001</v>
      </c>
      <c r="L397" s="102">
        <f>'District Data'!E$2</f>
        <v>72728</v>
      </c>
      <c r="M397" s="102">
        <f>'District Data'!F$2</f>
        <v>78209</v>
      </c>
      <c r="N397" s="33">
        <f t="shared" si="69"/>
        <v>106691.98</v>
      </c>
      <c r="O397" s="33">
        <f t="shared" si="70"/>
        <v>12629.93</v>
      </c>
      <c r="P397" s="33">
        <f t="shared" si="75"/>
        <v>14418.72</v>
      </c>
      <c r="Q397" s="103">
        <v>0.18149999999999999</v>
      </c>
      <c r="R397" s="103">
        <v>0.17510000000000001</v>
      </c>
      <c r="S397" s="33">
        <f t="shared" si="71"/>
        <v>42728.36</v>
      </c>
      <c r="T397" s="33">
        <f t="shared" si="76"/>
        <v>1988.7</v>
      </c>
      <c r="U397" s="33">
        <f t="shared" si="72"/>
        <v>348.22</v>
      </c>
      <c r="V397" s="33">
        <f t="shared" si="73"/>
        <v>2336.92</v>
      </c>
      <c r="W397" s="33">
        <f t="shared" si="74"/>
        <v>164387.19</v>
      </c>
      <c r="X397" s="33" t="str">
        <f>IFERROR(VLOOKUP(C397,'Adj to Match Apport'!$C:$F,4,FALSE),0)</f>
        <v/>
      </c>
      <c r="Y397" s="33">
        <f t="shared" si="77"/>
        <v>164387.19</v>
      </c>
      <c r="Z397" s="184">
        <f>VLOOKUP(C397, '2023-24 School Level AAFTE'!$C$4:$C$2454, 1, 0)</f>
        <v>3310</v>
      </c>
    </row>
    <row r="398" spans="1:26" s="18" customFormat="1" x14ac:dyDescent="0.25">
      <c r="A398" s="136" t="s">
        <v>405</v>
      </c>
      <c r="B398" s="166" t="s">
        <v>404</v>
      </c>
      <c r="C398" s="167">
        <v>4180</v>
      </c>
      <c r="D398" s="166" t="s">
        <v>410</v>
      </c>
      <c r="E398" s="146" t="str">
        <f>VLOOKUP($C398,'2023-24 School Level AAFTE'!$C:$N,9,FALSE)</f>
        <v>Yes</v>
      </c>
      <c r="F398" s="94" t="str">
        <f>IFERROR(VLOOKUP(C398,'2023-24 School Level AAFTE'!$C:$N,11,FALSE),"")</f>
        <v>Yes</v>
      </c>
      <c r="G398" s="20">
        <f>IFERROR(VLOOKUP(C398,'2023-24 School Level AAFTE'!$C:$N,8,FALSE),0)</f>
        <v>354.16</v>
      </c>
      <c r="H398" s="99">
        <f>VLOOKUP($A398,'District Data'!$A:$F,3,FALSE)</f>
        <v>1</v>
      </c>
      <c r="I398" s="99">
        <f>VLOOKUP($A398,'District Data'!$A:$F,4,FALSE)</f>
        <v>1.04</v>
      </c>
      <c r="J398" s="100">
        <f t="shared" si="67"/>
        <v>354.16</v>
      </c>
      <c r="K398" s="101">
        <f t="shared" si="68"/>
        <v>1.0389999999999999</v>
      </c>
      <c r="L398" s="102">
        <f>'District Data'!E$2</f>
        <v>72728</v>
      </c>
      <c r="M398" s="102">
        <f>'District Data'!F$2</f>
        <v>78209</v>
      </c>
      <c r="N398" s="33">
        <f t="shared" si="69"/>
        <v>75564.39</v>
      </c>
      <c r="O398" s="33">
        <f t="shared" si="70"/>
        <v>8945.1299999999992</v>
      </c>
      <c r="P398" s="33">
        <f t="shared" si="75"/>
        <v>14418.72</v>
      </c>
      <c r="Q398" s="103">
        <v>0.18149999999999999</v>
      </c>
      <c r="R398" s="103">
        <v>0.17510000000000001</v>
      </c>
      <c r="S398" s="33">
        <f t="shared" si="71"/>
        <v>30262.28</v>
      </c>
      <c r="T398" s="33">
        <f t="shared" si="76"/>
        <v>1408.49</v>
      </c>
      <c r="U398" s="33">
        <f t="shared" si="72"/>
        <v>246.63</v>
      </c>
      <c r="V398" s="33">
        <f t="shared" si="73"/>
        <v>1655.12</v>
      </c>
      <c r="W398" s="33">
        <f t="shared" si="74"/>
        <v>116426.92</v>
      </c>
      <c r="X398" s="33" t="str">
        <f>IFERROR(VLOOKUP(C398,'Adj to Match Apport'!$C:$F,4,FALSE),0)</f>
        <v/>
      </c>
      <c r="Y398" s="33">
        <f t="shared" si="77"/>
        <v>116426.92</v>
      </c>
      <c r="Z398" s="184">
        <f>VLOOKUP(C398, '2023-24 School Level AAFTE'!$C$4:$C$2454, 1, 0)</f>
        <v>4180</v>
      </c>
    </row>
    <row r="399" spans="1:26" s="18" customFormat="1" x14ac:dyDescent="0.25">
      <c r="A399" s="136" t="s">
        <v>405</v>
      </c>
      <c r="B399" s="166" t="s">
        <v>404</v>
      </c>
      <c r="C399" s="167">
        <v>2957</v>
      </c>
      <c r="D399" s="166" t="s">
        <v>407</v>
      </c>
      <c r="E399" s="146" t="str">
        <f>VLOOKUP($C399,'2023-24 School Level AAFTE'!$C:$N,9,FALSE)</f>
        <v>Yes</v>
      </c>
      <c r="F399" s="94" t="str">
        <f>IFERROR(VLOOKUP(C399,'2023-24 School Level AAFTE'!$C:$N,11,FALSE),"")</f>
        <v>Yes</v>
      </c>
      <c r="G399" s="20">
        <f>IFERROR(VLOOKUP(C399,'2023-24 School Level AAFTE'!$C:$N,8,FALSE),0)</f>
        <v>395.33</v>
      </c>
      <c r="H399" s="99">
        <f>VLOOKUP($A399,'District Data'!$A:$F,3,FALSE)</f>
        <v>1</v>
      </c>
      <c r="I399" s="99">
        <f>VLOOKUP($A399,'District Data'!$A:$F,4,FALSE)</f>
        <v>1.04</v>
      </c>
      <c r="J399" s="100">
        <f t="shared" si="67"/>
        <v>395.33</v>
      </c>
      <c r="K399" s="101">
        <f t="shared" si="68"/>
        <v>1.1599999999999999</v>
      </c>
      <c r="L399" s="102">
        <f>'District Data'!E$2</f>
        <v>72728</v>
      </c>
      <c r="M399" s="102">
        <f>'District Data'!F$2</f>
        <v>78209</v>
      </c>
      <c r="N399" s="33">
        <f t="shared" si="69"/>
        <v>84364.479999999996</v>
      </c>
      <c r="O399" s="33">
        <f t="shared" si="70"/>
        <v>9986.86</v>
      </c>
      <c r="P399" s="33">
        <f t="shared" si="75"/>
        <v>14418.72</v>
      </c>
      <c r="Q399" s="103">
        <v>0.18149999999999999</v>
      </c>
      <c r="R399" s="103">
        <v>0.17510000000000001</v>
      </c>
      <c r="S399" s="33">
        <f t="shared" si="71"/>
        <v>33786.57</v>
      </c>
      <c r="T399" s="33">
        <f t="shared" si="76"/>
        <v>1572.52</v>
      </c>
      <c r="U399" s="33">
        <f t="shared" si="72"/>
        <v>275.35000000000002</v>
      </c>
      <c r="V399" s="33">
        <f t="shared" si="73"/>
        <v>1847.87</v>
      </c>
      <c r="W399" s="33">
        <f t="shared" si="74"/>
        <v>129985.77999999998</v>
      </c>
      <c r="X399" s="33" t="str">
        <f>IFERROR(VLOOKUP(C399,'Adj to Match Apport'!$C:$F,4,FALSE),0)</f>
        <v/>
      </c>
      <c r="Y399" s="33">
        <f t="shared" si="77"/>
        <v>129985.77999999998</v>
      </c>
      <c r="Z399" s="184">
        <f>VLOOKUP(C399, '2023-24 School Level AAFTE'!$C$4:$C$2454, 1, 0)</f>
        <v>2957</v>
      </c>
    </row>
    <row r="400" spans="1:26" s="18" customFormat="1" x14ac:dyDescent="0.25">
      <c r="A400" s="136" t="s">
        <v>405</v>
      </c>
      <c r="B400" s="166" t="s">
        <v>404</v>
      </c>
      <c r="C400" s="147">
        <v>1594</v>
      </c>
      <c r="D400" s="148" t="s">
        <v>406</v>
      </c>
      <c r="E400" s="146" t="str">
        <f>VLOOKUP($C400,'2023-24 School Level AAFTE'!$C:$N,9,FALSE)</f>
        <v>Yes</v>
      </c>
      <c r="F400" s="94" t="str">
        <f>IFERROR(VLOOKUP(C400,'2023-24 School Level AAFTE'!$C:$N,11,FALSE),"")</f>
        <v>Yes</v>
      </c>
      <c r="G400" s="20">
        <f>IFERROR(VLOOKUP(C400,'2023-24 School Level AAFTE'!$C:$N,8,FALSE),0)</f>
        <v>51.459999999999994</v>
      </c>
      <c r="H400" s="99">
        <f>VLOOKUP($A400,'District Data'!$A:$F,3,FALSE)</f>
        <v>1</v>
      </c>
      <c r="I400" s="99">
        <f>VLOOKUP($A400,'District Data'!$A:$F,4,FALSE)</f>
        <v>1.04</v>
      </c>
      <c r="J400" s="100">
        <f t="shared" si="67"/>
        <v>51.459999999999994</v>
      </c>
      <c r="K400" s="101">
        <f t="shared" si="68"/>
        <v>0.151</v>
      </c>
      <c r="L400" s="102">
        <f>'District Data'!E$2</f>
        <v>72728</v>
      </c>
      <c r="M400" s="102">
        <f>'District Data'!F$2</f>
        <v>78209</v>
      </c>
      <c r="N400" s="33">
        <f t="shared" si="69"/>
        <v>10981.93</v>
      </c>
      <c r="O400" s="33">
        <f t="shared" si="70"/>
        <v>1300.01</v>
      </c>
      <c r="P400" s="33">
        <f t="shared" si="75"/>
        <v>14418.72</v>
      </c>
      <c r="Q400" s="103">
        <v>0.18149999999999999</v>
      </c>
      <c r="R400" s="103">
        <v>0.17510000000000001</v>
      </c>
      <c r="S400" s="33">
        <f t="shared" si="71"/>
        <v>4398.08</v>
      </c>
      <c r="T400" s="33">
        <f t="shared" si="76"/>
        <v>204.7</v>
      </c>
      <c r="U400" s="33">
        <f t="shared" si="72"/>
        <v>35.840000000000003</v>
      </c>
      <c r="V400" s="33">
        <f t="shared" si="73"/>
        <v>240.54</v>
      </c>
      <c r="W400" s="33">
        <f t="shared" si="74"/>
        <v>16920.560000000001</v>
      </c>
      <c r="X400" s="33">
        <f>IFERROR(VLOOKUP(C400,'Adj to Match Apport'!$C:$F,4,FALSE),0)</f>
        <v>-112.06999999994878</v>
      </c>
      <c r="Y400" s="33">
        <f t="shared" si="77"/>
        <v>16808.490000000053</v>
      </c>
      <c r="Z400" s="184">
        <f>VLOOKUP(C400, '2023-24 School Level AAFTE'!$C$4:$C$2454, 1, 0)</f>
        <v>1594</v>
      </c>
    </row>
    <row r="401" spans="1:26" s="18" customFormat="1" x14ac:dyDescent="0.25">
      <c r="A401" s="136" t="s">
        <v>412</v>
      </c>
      <c r="B401" s="166" t="s">
        <v>411</v>
      </c>
      <c r="C401" s="167">
        <v>2577</v>
      </c>
      <c r="D401" s="166" t="s">
        <v>413</v>
      </c>
      <c r="E401" s="146" t="str">
        <f>VLOOKUP($C401,'2023-24 School Level AAFTE'!$C:$N,9,FALSE)</f>
        <v>Yes</v>
      </c>
      <c r="F401" s="94" t="str">
        <f>IFERROR(VLOOKUP(C401,'2023-24 School Level AAFTE'!$C:$N,11,FALSE),"")</f>
        <v>Yes</v>
      </c>
      <c r="G401" s="20">
        <f>IFERROR(VLOOKUP(C401,'2023-24 School Level AAFTE'!$C:$N,8,FALSE),0)</f>
        <v>313.08000000000004</v>
      </c>
      <c r="H401" s="99">
        <f>VLOOKUP($A401,'District Data'!$A:$F,3,FALSE)</f>
        <v>1.06</v>
      </c>
      <c r="I401" s="99">
        <f>VLOOKUP($A401,'District Data'!$A:$F,4,FALSE)</f>
        <v>1.06</v>
      </c>
      <c r="J401" s="100">
        <f t="shared" si="67"/>
        <v>313.08000000000004</v>
      </c>
      <c r="K401" s="101">
        <f t="shared" si="68"/>
        <v>0.91800000000000004</v>
      </c>
      <c r="L401" s="102">
        <f>'District Data'!E$2</f>
        <v>72728</v>
      </c>
      <c r="M401" s="102">
        <f>'District Data'!F$2</f>
        <v>78209</v>
      </c>
      <c r="N401" s="33">
        <f t="shared" si="69"/>
        <v>70770.16</v>
      </c>
      <c r="O401" s="33">
        <f t="shared" si="70"/>
        <v>5333.45</v>
      </c>
      <c r="P401" s="33">
        <f t="shared" si="75"/>
        <v>14418.72</v>
      </c>
      <c r="Q401" s="103">
        <v>0.18149999999999999</v>
      </c>
      <c r="R401" s="103">
        <v>0.17510000000000001</v>
      </c>
      <c r="S401" s="33">
        <f t="shared" si="71"/>
        <v>27015.06</v>
      </c>
      <c r="T401" s="33">
        <f t="shared" si="76"/>
        <v>1268.3900000000001</v>
      </c>
      <c r="U401" s="33">
        <f t="shared" si="72"/>
        <v>222.1</v>
      </c>
      <c r="V401" s="33">
        <f t="shared" si="73"/>
        <v>1490.49</v>
      </c>
      <c r="W401" s="33">
        <f t="shared" si="74"/>
        <v>104609.16</v>
      </c>
      <c r="X401" s="33">
        <f>IFERROR(VLOOKUP(C401,'Adj to Match Apport'!$C:$F,4,FALSE),0)</f>
        <v>113.95000000001164</v>
      </c>
      <c r="Y401" s="33">
        <f t="shared" si="77"/>
        <v>104723.11000000002</v>
      </c>
      <c r="Z401" s="184">
        <f>VLOOKUP(C401, '2023-24 School Level AAFTE'!$C$4:$C$2454, 1, 0)</f>
        <v>2577</v>
      </c>
    </row>
    <row r="402" spans="1:26" s="18" customFormat="1" x14ac:dyDescent="0.25">
      <c r="A402" s="136" t="s">
        <v>412</v>
      </c>
      <c r="B402" s="166" t="s">
        <v>411</v>
      </c>
      <c r="C402" s="167">
        <v>2810</v>
      </c>
      <c r="D402" s="166" t="s">
        <v>414</v>
      </c>
      <c r="E402" s="146" t="str">
        <f>VLOOKUP($C402,'2023-24 School Level AAFTE'!$C:$N,9,FALSE)</f>
        <v>Yes</v>
      </c>
      <c r="F402" s="94" t="str">
        <f>IFERROR(VLOOKUP(C402,'2023-24 School Level AAFTE'!$C:$N,11,FALSE),"")</f>
        <v>Yes</v>
      </c>
      <c r="G402" s="20">
        <f>IFERROR(VLOOKUP(C402,'2023-24 School Level AAFTE'!$C:$N,8,FALSE),0)</f>
        <v>216.53</v>
      </c>
      <c r="H402" s="99">
        <f>VLOOKUP($A402,'District Data'!$A:$F,3,FALSE)</f>
        <v>1.06</v>
      </c>
      <c r="I402" s="99">
        <f>VLOOKUP($A402,'District Data'!$A:$F,4,FALSE)</f>
        <v>1.06</v>
      </c>
      <c r="J402" s="100">
        <f t="shared" si="67"/>
        <v>216.53</v>
      </c>
      <c r="K402" s="101">
        <f t="shared" si="68"/>
        <v>0.63500000000000001</v>
      </c>
      <c r="L402" s="102">
        <f>'District Data'!E$2</f>
        <v>72728</v>
      </c>
      <c r="M402" s="102">
        <f>'District Data'!F$2</f>
        <v>78209</v>
      </c>
      <c r="N402" s="33">
        <f t="shared" si="69"/>
        <v>48953.22</v>
      </c>
      <c r="O402" s="33">
        <f t="shared" si="70"/>
        <v>3689.26</v>
      </c>
      <c r="P402" s="33">
        <f t="shared" si="75"/>
        <v>14418.72</v>
      </c>
      <c r="Q402" s="103">
        <v>0.18149999999999999</v>
      </c>
      <c r="R402" s="103">
        <v>0.17510000000000001</v>
      </c>
      <c r="S402" s="33">
        <f t="shared" si="71"/>
        <v>18686.89</v>
      </c>
      <c r="T402" s="33">
        <f t="shared" si="76"/>
        <v>877.37</v>
      </c>
      <c r="U402" s="33">
        <f t="shared" si="72"/>
        <v>153.63</v>
      </c>
      <c r="V402" s="33">
        <f t="shared" si="73"/>
        <v>1031</v>
      </c>
      <c r="W402" s="33">
        <f t="shared" si="74"/>
        <v>72360.37</v>
      </c>
      <c r="X402" s="33" t="str">
        <f>IFERROR(VLOOKUP(C402,'Adj to Match Apport'!$C:$F,4,FALSE),0)</f>
        <v/>
      </c>
      <c r="Y402" s="33">
        <f t="shared" si="77"/>
        <v>72360.37</v>
      </c>
      <c r="Z402" s="184">
        <f>VLOOKUP(C402, '2023-24 School Level AAFTE'!$C$4:$C$2454, 1, 0)</f>
        <v>2810</v>
      </c>
    </row>
    <row r="403" spans="1:26" s="18" customFormat="1" x14ac:dyDescent="0.25">
      <c r="A403" s="136" t="s">
        <v>416</v>
      </c>
      <c r="B403" s="166" t="s">
        <v>415</v>
      </c>
      <c r="C403" s="167">
        <v>2578</v>
      </c>
      <c r="D403" s="166" t="s">
        <v>417</v>
      </c>
      <c r="E403" s="146" t="str">
        <f>VLOOKUP($C403,'2023-24 School Level AAFTE'!$C:$N,9,FALSE)</f>
        <v>No</v>
      </c>
      <c r="F403" s="94" t="str">
        <f>IFERROR(VLOOKUP(C403,'2023-24 School Level AAFTE'!$C:$N,11,FALSE),"")</f>
        <v>No</v>
      </c>
      <c r="G403" s="20">
        <f>IFERROR(VLOOKUP(C403,'2023-24 School Level AAFTE'!$C:$N,8,FALSE),0)</f>
        <v>420.2</v>
      </c>
      <c r="H403" s="99">
        <f>VLOOKUP($A403,'District Data'!$A:$F,3,FALSE)</f>
        <v>1.1200000000000001</v>
      </c>
      <c r="I403" s="99">
        <f>VLOOKUP($A403,'District Data'!$A:$F,4,FALSE)</f>
        <v>1.1600000000000001</v>
      </c>
      <c r="J403" s="100">
        <f t="shared" si="67"/>
        <v>0</v>
      </c>
      <c r="K403" s="101">
        <f t="shared" si="68"/>
        <v>0</v>
      </c>
      <c r="L403" s="102">
        <f>'District Data'!E$2</f>
        <v>72728</v>
      </c>
      <c r="M403" s="102">
        <f>'District Data'!F$2</f>
        <v>78209</v>
      </c>
      <c r="N403" s="33">
        <f t="shared" si="69"/>
        <v>0</v>
      </c>
      <c r="O403" s="33">
        <f t="shared" si="70"/>
        <v>0</v>
      </c>
      <c r="P403" s="33">
        <f t="shared" si="75"/>
        <v>14418.72</v>
      </c>
      <c r="Q403" s="103">
        <v>0.18149999999999999</v>
      </c>
      <c r="R403" s="103">
        <v>0.17510000000000001</v>
      </c>
      <c r="S403" s="33">
        <f t="shared" si="71"/>
        <v>0</v>
      </c>
      <c r="T403" s="33">
        <f t="shared" si="76"/>
        <v>0</v>
      </c>
      <c r="U403" s="33">
        <f t="shared" si="72"/>
        <v>0</v>
      </c>
      <c r="V403" s="33">
        <f t="shared" si="73"/>
        <v>0</v>
      </c>
      <c r="W403" s="33">
        <f t="shared" si="74"/>
        <v>0</v>
      </c>
      <c r="X403" s="33">
        <f>IFERROR(VLOOKUP(C403,'Adj to Match Apport'!$C:$F,4,FALSE),0)</f>
        <v>0</v>
      </c>
      <c r="Y403" s="33">
        <f t="shared" si="77"/>
        <v>0</v>
      </c>
      <c r="Z403" s="184">
        <f>VLOOKUP(C403, '2023-24 School Level AAFTE'!$C$4:$C$2454, 1, 0)</f>
        <v>2578</v>
      </c>
    </row>
    <row r="404" spans="1:26" s="18" customFormat="1" x14ac:dyDescent="0.25">
      <c r="A404" s="136" t="s">
        <v>419</v>
      </c>
      <c r="B404" s="166" t="s">
        <v>418</v>
      </c>
      <c r="C404" s="167">
        <v>3326</v>
      </c>
      <c r="D404" s="166" t="s">
        <v>420</v>
      </c>
      <c r="E404" s="146" t="str">
        <f>VLOOKUP($C404,'2023-24 School Level AAFTE'!$C:$N,9,FALSE)</f>
        <v>Yes</v>
      </c>
      <c r="F404" s="94" t="str">
        <f>IFERROR(VLOOKUP(C404,'2023-24 School Level AAFTE'!$C:$N,11,FALSE),"")</f>
        <v>Yes</v>
      </c>
      <c r="G404" s="20">
        <f>IFERROR(VLOOKUP(C404,'2023-24 School Level AAFTE'!$C:$N,8,FALSE),0)</f>
        <v>181.48</v>
      </c>
      <c r="H404" s="99">
        <f>VLOOKUP($A404,'District Data'!$A:$F,3,FALSE)</f>
        <v>1</v>
      </c>
      <c r="I404" s="99">
        <f>VLOOKUP($A404,'District Data'!$A:$F,4,FALSE)</f>
        <v>1</v>
      </c>
      <c r="J404" s="100">
        <f t="shared" si="67"/>
        <v>181.48</v>
      </c>
      <c r="K404" s="101">
        <f t="shared" si="68"/>
        <v>0.53200000000000003</v>
      </c>
      <c r="L404" s="102">
        <f>'District Data'!E$2</f>
        <v>72728</v>
      </c>
      <c r="M404" s="102">
        <f>'District Data'!F$2</f>
        <v>78209</v>
      </c>
      <c r="N404" s="33">
        <f t="shared" si="69"/>
        <v>38691.300000000003</v>
      </c>
      <c r="O404" s="33">
        <f t="shared" si="70"/>
        <v>2915.89</v>
      </c>
      <c r="P404" s="33">
        <f t="shared" si="75"/>
        <v>14418.72</v>
      </c>
      <c r="Q404" s="103">
        <v>0.18149999999999999</v>
      </c>
      <c r="R404" s="103">
        <v>0.17510000000000001</v>
      </c>
      <c r="S404" s="33">
        <f t="shared" si="71"/>
        <v>15203.8</v>
      </c>
      <c r="T404" s="33">
        <f t="shared" si="76"/>
        <v>693.45</v>
      </c>
      <c r="U404" s="33">
        <f t="shared" si="72"/>
        <v>121.42</v>
      </c>
      <c r="V404" s="33">
        <f t="shared" si="73"/>
        <v>814.87</v>
      </c>
      <c r="W404" s="33">
        <f t="shared" si="74"/>
        <v>57625.860000000008</v>
      </c>
      <c r="X404" s="33">
        <f>IFERROR(VLOOKUP(C404,'Adj to Match Apport'!$C:$F,4,FALSE),0)</f>
        <v>0</v>
      </c>
      <c r="Y404" s="33">
        <f t="shared" si="77"/>
        <v>57625.860000000008</v>
      </c>
      <c r="Z404" s="184">
        <f>VLOOKUP(C404, '2023-24 School Level AAFTE'!$C$4:$C$2454, 1, 0)</f>
        <v>3326</v>
      </c>
    </row>
    <row r="405" spans="1:26" s="18" customFormat="1" x14ac:dyDescent="0.25">
      <c r="A405" s="136" t="s">
        <v>422</v>
      </c>
      <c r="B405" s="166" t="s">
        <v>421</v>
      </c>
      <c r="C405" s="167">
        <v>2968</v>
      </c>
      <c r="D405" s="166" t="s">
        <v>423</v>
      </c>
      <c r="E405" s="146" t="str">
        <f>VLOOKUP($C405,'2023-24 School Level AAFTE'!$C:$N,9,FALSE)</f>
        <v>No</v>
      </c>
      <c r="F405" s="94" t="str">
        <f>IFERROR(VLOOKUP(C405,'2023-24 School Level AAFTE'!$C:$N,11,FALSE),"")</f>
        <v>No</v>
      </c>
      <c r="G405" s="20">
        <f>IFERROR(VLOOKUP(C405,'2023-24 School Level AAFTE'!$C:$N,8,FALSE),0)</f>
        <v>115.61</v>
      </c>
      <c r="H405" s="99">
        <f>VLOOKUP($A405,'District Data'!$A:$F,3,FALSE)</f>
        <v>1</v>
      </c>
      <c r="I405" s="99">
        <f>VLOOKUP($A405,'District Data'!$A:$F,4,FALSE)</f>
        <v>1</v>
      </c>
      <c r="J405" s="100">
        <f t="shared" si="67"/>
        <v>0</v>
      </c>
      <c r="K405" s="101">
        <f t="shared" si="68"/>
        <v>0</v>
      </c>
      <c r="L405" s="102">
        <f>'District Data'!E$2</f>
        <v>72728</v>
      </c>
      <c r="M405" s="102">
        <f>'District Data'!F$2</f>
        <v>78209</v>
      </c>
      <c r="N405" s="33">
        <f t="shared" si="69"/>
        <v>0</v>
      </c>
      <c r="O405" s="33">
        <f t="shared" si="70"/>
        <v>0</v>
      </c>
      <c r="P405" s="33">
        <f t="shared" si="75"/>
        <v>14418.72</v>
      </c>
      <c r="Q405" s="103">
        <v>0.18149999999999999</v>
      </c>
      <c r="R405" s="103">
        <v>0.17510000000000001</v>
      </c>
      <c r="S405" s="33">
        <f t="shared" si="71"/>
        <v>0</v>
      </c>
      <c r="T405" s="33">
        <f t="shared" si="76"/>
        <v>0</v>
      </c>
      <c r="U405" s="33">
        <f t="shared" si="72"/>
        <v>0</v>
      </c>
      <c r="V405" s="33">
        <f t="shared" si="73"/>
        <v>0</v>
      </c>
      <c r="W405" s="33">
        <f t="shared" si="74"/>
        <v>0</v>
      </c>
      <c r="X405" s="33">
        <f>IFERROR(VLOOKUP(C405,'Adj to Match Apport'!$C:$F,4,FALSE),0)</f>
        <v>0</v>
      </c>
      <c r="Y405" s="33">
        <f t="shared" si="77"/>
        <v>0</v>
      </c>
      <c r="Z405" s="184">
        <f>VLOOKUP(C405, '2023-24 School Level AAFTE'!$C$4:$C$2454, 1, 0)</f>
        <v>2968</v>
      </c>
    </row>
    <row r="406" spans="1:26" s="18" customFormat="1" x14ac:dyDescent="0.25">
      <c r="A406" s="136" t="s">
        <v>422</v>
      </c>
      <c r="B406" s="166" t="s">
        <v>421</v>
      </c>
      <c r="C406" s="167">
        <v>2693</v>
      </c>
      <c r="D406" s="166" t="s">
        <v>2465</v>
      </c>
      <c r="E406" s="146" t="str">
        <f>VLOOKUP($C406,'2023-24 School Level AAFTE'!$C:$N,9,FALSE)</f>
        <v>No</v>
      </c>
      <c r="F406" s="94" t="str">
        <f>IFERROR(VLOOKUP(C406,'2023-24 School Level AAFTE'!$C:$N,11,FALSE),"")</f>
        <v>No</v>
      </c>
      <c r="G406" s="20">
        <f>IFERROR(VLOOKUP(C406,'2023-24 School Level AAFTE'!$C:$N,8,FALSE),0)</f>
        <v>85.8</v>
      </c>
      <c r="H406" s="99">
        <f>VLOOKUP($A406,'District Data'!$A:$F,3,FALSE)</f>
        <v>1</v>
      </c>
      <c r="I406" s="99">
        <f>VLOOKUP($A406,'District Data'!$A:$F,4,FALSE)</f>
        <v>1</v>
      </c>
      <c r="J406" s="100">
        <f t="shared" si="67"/>
        <v>0</v>
      </c>
      <c r="K406" s="101">
        <f t="shared" si="68"/>
        <v>0</v>
      </c>
      <c r="L406" s="102">
        <f>'District Data'!E$2</f>
        <v>72728</v>
      </c>
      <c r="M406" s="102">
        <f>'District Data'!F$2</f>
        <v>78209</v>
      </c>
      <c r="N406" s="33">
        <f t="shared" si="69"/>
        <v>0</v>
      </c>
      <c r="O406" s="33">
        <f t="shared" si="70"/>
        <v>0</v>
      </c>
      <c r="P406" s="33">
        <f t="shared" si="75"/>
        <v>14418.72</v>
      </c>
      <c r="Q406" s="103">
        <v>0.18149999999999999</v>
      </c>
      <c r="R406" s="103">
        <v>0.17510000000000001</v>
      </c>
      <c r="S406" s="33">
        <f t="shared" si="71"/>
        <v>0</v>
      </c>
      <c r="T406" s="33">
        <f t="shared" si="76"/>
        <v>0</v>
      </c>
      <c r="U406" s="33">
        <f t="shared" si="72"/>
        <v>0</v>
      </c>
      <c r="V406" s="33">
        <f t="shared" si="73"/>
        <v>0</v>
      </c>
      <c r="W406" s="33">
        <f t="shared" si="74"/>
        <v>0</v>
      </c>
      <c r="X406" s="33">
        <f>IFERROR(VLOOKUP(C406,'Adj to Match Apport'!$C:$F,4,FALSE),0)</f>
        <v>0</v>
      </c>
      <c r="Y406" s="33">
        <f t="shared" si="77"/>
        <v>0</v>
      </c>
      <c r="Z406" s="184">
        <f>VLOOKUP(C406, '2023-24 School Level AAFTE'!$C$4:$C$2454, 1, 0)</f>
        <v>2693</v>
      </c>
    </row>
    <row r="407" spans="1:26" s="18" customFormat="1" x14ac:dyDescent="0.25">
      <c r="A407" s="26" t="s">
        <v>425</v>
      </c>
      <c r="B407" s="166" t="s">
        <v>424</v>
      </c>
      <c r="C407" s="167">
        <v>3664</v>
      </c>
      <c r="D407" s="166" t="s">
        <v>426</v>
      </c>
      <c r="E407" s="146" t="str">
        <f>VLOOKUP($C407,'2023-24 School Level AAFTE'!$C:$N,9,FALSE)</f>
        <v>Yes</v>
      </c>
      <c r="F407" s="94" t="str">
        <f>IFERROR(VLOOKUP(C407,'2023-24 School Level AAFTE'!$C:$N,11,FALSE),"")</f>
        <v>Yes</v>
      </c>
      <c r="G407" s="20">
        <f>IFERROR(VLOOKUP(C407,'2023-24 School Level AAFTE'!$C:$N,8,FALSE),0)</f>
        <v>456.3</v>
      </c>
      <c r="H407" s="99">
        <f>VLOOKUP($A407,'District Data'!$A:$F,3,FALSE)</f>
        <v>1.1299999999999999</v>
      </c>
      <c r="I407" s="99">
        <f>VLOOKUP($A407,'District Data'!$A:$F,4,FALSE)</f>
        <v>1.1299999999999999</v>
      </c>
      <c r="J407" s="100">
        <f t="shared" si="67"/>
        <v>456.3</v>
      </c>
      <c r="K407" s="101">
        <f t="shared" si="68"/>
        <v>1.3380000000000001</v>
      </c>
      <c r="L407" s="102">
        <f>'District Data'!E$2</f>
        <v>72728</v>
      </c>
      <c r="M407" s="102">
        <f>'District Data'!F$2</f>
        <v>78209</v>
      </c>
      <c r="N407" s="33">
        <f t="shared" si="69"/>
        <v>109960.37</v>
      </c>
      <c r="O407" s="33">
        <f t="shared" si="70"/>
        <v>8286.9500000000007</v>
      </c>
      <c r="P407" s="33">
        <f t="shared" si="75"/>
        <v>14418.72</v>
      </c>
      <c r="Q407" s="103">
        <v>0.18149999999999999</v>
      </c>
      <c r="R407" s="103">
        <v>0.17510000000000001</v>
      </c>
      <c r="S407" s="33">
        <f t="shared" si="71"/>
        <v>40701.1</v>
      </c>
      <c r="T407" s="33">
        <f t="shared" si="76"/>
        <v>1970.79</v>
      </c>
      <c r="U407" s="33">
        <f t="shared" si="72"/>
        <v>345.09</v>
      </c>
      <c r="V407" s="33">
        <f t="shared" si="73"/>
        <v>2315.88</v>
      </c>
      <c r="W407" s="33">
        <f t="shared" si="74"/>
        <v>161264.30000000002</v>
      </c>
      <c r="X407" s="33">
        <f>IFERROR(VLOOKUP(C407,'Adj to Match Apport'!$C:$F,4,FALSE),0)</f>
        <v>-6.2300000000104774</v>
      </c>
      <c r="Y407" s="33">
        <f t="shared" si="77"/>
        <v>161258.07</v>
      </c>
      <c r="Z407" s="184">
        <f>VLOOKUP(C407, '2023-24 School Level AAFTE'!$C$4:$C$2454, 1, 0)</f>
        <v>3664</v>
      </c>
    </row>
    <row r="408" spans="1:26" s="18" customFormat="1" x14ac:dyDescent="0.25">
      <c r="A408" s="136" t="s">
        <v>425</v>
      </c>
      <c r="B408" s="166" t="s">
        <v>424</v>
      </c>
      <c r="C408" s="167">
        <v>2625</v>
      </c>
      <c r="D408" s="166" t="s">
        <v>2466</v>
      </c>
      <c r="E408" s="146" t="str">
        <f>VLOOKUP($C408,'2023-24 School Level AAFTE'!$C:$N,9,FALSE)</f>
        <v>No</v>
      </c>
      <c r="F408" s="94" t="str">
        <f>IFERROR(VLOOKUP(C408,'2023-24 School Level AAFTE'!$C:$N,11,FALSE),"")</f>
        <v>No</v>
      </c>
      <c r="G408" s="20">
        <f>IFERROR(VLOOKUP(C408,'2023-24 School Level AAFTE'!$C:$N,8,FALSE),0)</f>
        <v>263.14999999999998</v>
      </c>
      <c r="H408" s="99">
        <f>VLOOKUP($A408,'District Data'!$A:$F,3,FALSE)</f>
        <v>1.1299999999999999</v>
      </c>
      <c r="I408" s="99">
        <f>VLOOKUP($A408,'District Data'!$A:$F,4,FALSE)</f>
        <v>1.1299999999999999</v>
      </c>
      <c r="J408" s="100">
        <f t="shared" si="67"/>
        <v>0</v>
      </c>
      <c r="K408" s="101">
        <f t="shared" si="68"/>
        <v>0</v>
      </c>
      <c r="L408" s="102">
        <f>'District Data'!E$2</f>
        <v>72728</v>
      </c>
      <c r="M408" s="102">
        <f>'District Data'!F$2</f>
        <v>78209</v>
      </c>
      <c r="N408" s="33">
        <f t="shared" si="69"/>
        <v>0</v>
      </c>
      <c r="O408" s="33">
        <f t="shared" si="70"/>
        <v>0</v>
      </c>
      <c r="P408" s="33">
        <f t="shared" si="75"/>
        <v>14418.72</v>
      </c>
      <c r="Q408" s="103">
        <v>0.18149999999999999</v>
      </c>
      <c r="R408" s="103">
        <v>0.17510000000000001</v>
      </c>
      <c r="S408" s="33">
        <f t="shared" si="71"/>
        <v>0</v>
      </c>
      <c r="T408" s="33">
        <f t="shared" si="76"/>
        <v>0</v>
      </c>
      <c r="U408" s="33">
        <f t="shared" si="72"/>
        <v>0</v>
      </c>
      <c r="V408" s="33">
        <f t="shared" si="73"/>
        <v>0</v>
      </c>
      <c r="W408" s="33">
        <f t="shared" si="74"/>
        <v>0</v>
      </c>
      <c r="X408" s="33">
        <f>IFERROR(VLOOKUP(C408,'Adj to Match Apport'!$C:$F,4,FALSE),0)</f>
        <v>0</v>
      </c>
      <c r="Y408" s="33">
        <f t="shared" si="77"/>
        <v>0</v>
      </c>
      <c r="Z408" s="184">
        <f>VLOOKUP(C408, '2023-24 School Level AAFTE'!$C$4:$C$2454, 1, 0)</f>
        <v>2625</v>
      </c>
    </row>
    <row r="409" spans="1:26" s="18" customFormat="1" x14ac:dyDescent="0.25">
      <c r="A409" s="136" t="s">
        <v>425</v>
      </c>
      <c r="B409" s="166" t="s">
        <v>424</v>
      </c>
      <c r="C409" s="92">
        <v>4004</v>
      </c>
      <c r="D409" s="115" t="s">
        <v>2467</v>
      </c>
      <c r="E409" s="146" t="str">
        <f>VLOOKUP($C409,'2023-24 School Level AAFTE'!$C:$N,9,FALSE)</f>
        <v>No</v>
      </c>
      <c r="F409" s="94" t="str">
        <f>IFERROR(VLOOKUP(C409,'2023-24 School Level AAFTE'!$C:$N,11,FALSE),"")</f>
        <v>No</v>
      </c>
      <c r="G409" s="20">
        <f>IFERROR(VLOOKUP(C409,'2023-24 School Level AAFTE'!$C:$N,8,FALSE),0)</f>
        <v>238.1</v>
      </c>
      <c r="H409" s="99">
        <f>VLOOKUP($A409,'District Data'!$A:$F,3,FALSE)</f>
        <v>1.1299999999999999</v>
      </c>
      <c r="I409" s="99">
        <f>VLOOKUP($A409,'District Data'!$A:$F,4,FALSE)</f>
        <v>1.1299999999999999</v>
      </c>
      <c r="J409" s="100">
        <f t="shared" si="67"/>
        <v>0</v>
      </c>
      <c r="K409" s="101">
        <f t="shared" si="68"/>
        <v>0</v>
      </c>
      <c r="L409" s="102">
        <f>'District Data'!E$2</f>
        <v>72728</v>
      </c>
      <c r="M409" s="102">
        <f>'District Data'!F$2</f>
        <v>78209</v>
      </c>
      <c r="N409" s="33">
        <f t="shared" si="69"/>
        <v>0</v>
      </c>
      <c r="O409" s="33">
        <f t="shared" si="70"/>
        <v>0</v>
      </c>
      <c r="P409" s="33">
        <f t="shared" si="75"/>
        <v>14418.72</v>
      </c>
      <c r="Q409" s="103">
        <v>0.18149999999999999</v>
      </c>
      <c r="R409" s="103">
        <v>0.17510000000000001</v>
      </c>
      <c r="S409" s="33">
        <f t="shared" si="71"/>
        <v>0</v>
      </c>
      <c r="T409" s="33">
        <f t="shared" si="76"/>
        <v>0</v>
      </c>
      <c r="U409" s="33">
        <f t="shared" si="72"/>
        <v>0</v>
      </c>
      <c r="V409" s="33">
        <f t="shared" si="73"/>
        <v>0</v>
      </c>
      <c r="W409" s="33">
        <f t="shared" si="74"/>
        <v>0</v>
      </c>
      <c r="X409" s="33">
        <f>IFERROR(VLOOKUP(C409,'Adj to Match Apport'!$C:$F,4,FALSE),0)</f>
        <v>0</v>
      </c>
      <c r="Y409" s="33">
        <f t="shared" si="77"/>
        <v>0</v>
      </c>
      <c r="Z409" s="184">
        <f>VLOOKUP(C409, '2023-24 School Level AAFTE'!$C$4:$C$2454, 1, 0)</f>
        <v>4004</v>
      </c>
    </row>
    <row r="410" spans="1:26" s="18" customFormat="1" x14ac:dyDescent="0.25">
      <c r="A410" s="136" t="s">
        <v>425</v>
      </c>
      <c r="B410" s="166" t="s">
        <v>424</v>
      </c>
      <c r="C410" s="167">
        <v>5412</v>
      </c>
      <c r="D410" s="166" t="s">
        <v>2468</v>
      </c>
      <c r="E410" s="146" t="str">
        <f>VLOOKUP($C410,'2023-24 School Level AAFTE'!$C:$N,9,FALSE)</f>
        <v>No</v>
      </c>
      <c r="F410" s="94" t="str">
        <f>IFERROR(VLOOKUP(C410,'2023-24 School Level AAFTE'!$C:$N,11,FALSE),"")</f>
        <v>No</v>
      </c>
      <c r="G410" s="20">
        <f>IFERROR(VLOOKUP(C410,'2023-24 School Level AAFTE'!$C:$N,8,FALSE),0)</f>
        <v>49.5</v>
      </c>
      <c r="H410" s="99">
        <f>VLOOKUP($A410,'District Data'!$A:$F,3,FALSE)</f>
        <v>1.1299999999999999</v>
      </c>
      <c r="I410" s="99">
        <f>VLOOKUP($A410,'District Data'!$A:$F,4,FALSE)</f>
        <v>1.1299999999999999</v>
      </c>
      <c r="J410" s="100">
        <f t="shared" si="67"/>
        <v>0</v>
      </c>
      <c r="K410" s="101">
        <f t="shared" si="68"/>
        <v>0</v>
      </c>
      <c r="L410" s="102">
        <f>'District Data'!E$2</f>
        <v>72728</v>
      </c>
      <c r="M410" s="102">
        <f>'District Data'!F$2</f>
        <v>78209</v>
      </c>
      <c r="N410" s="33">
        <f t="shared" si="69"/>
        <v>0</v>
      </c>
      <c r="O410" s="33">
        <f t="shared" si="70"/>
        <v>0</v>
      </c>
      <c r="P410" s="33">
        <f t="shared" si="75"/>
        <v>14418.72</v>
      </c>
      <c r="Q410" s="103">
        <v>0.18149999999999999</v>
      </c>
      <c r="R410" s="103">
        <v>0.17510000000000001</v>
      </c>
      <c r="S410" s="33">
        <f t="shared" si="71"/>
        <v>0</v>
      </c>
      <c r="T410" s="33">
        <f t="shared" si="76"/>
        <v>0</v>
      </c>
      <c r="U410" s="33">
        <f t="shared" si="72"/>
        <v>0</v>
      </c>
      <c r="V410" s="33">
        <f t="shared" si="73"/>
        <v>0</v>
      </c>
      <c r="W410" s="33">
        <f t="shared" si="74"/>
        <v>0</v>
      </c>
      <c r="X410" s="33">
        <f>IFERROR(VLOOKUP(C410,'Adj to Match Apport'!$C:$F,4,FALSE),0)</f>
        <v>0</v>
      </c>
      <c r="Y410" s="33">
        <f t="shared" si="77"/>
        <v>0</v>
      </c>
      <c r="Z410" s="184">
        <f>VLOOKUP(C410, '2023-24 School Level AAFTE'!$C$4:$C$2454, 1, 0)</f>
        <v>5412</v>
      </c>
    </row>
    <row r="411" spans="1:26" s="18" customFormat="1" x14ac:dyDescent="0.25">
      <c r="A411" s="136" t="s">
        <v>428</v>
      </c>
      <c r="B411" s="166" t="s">
        <v>427</v>
      </c>
      <c r="C411" s="167">
        <v>3473</v>
      </c>
      <c r="D411" s="166" t="s">
        <v>429</v>
      </c>
      <c r="E411" s="146" t="str">
        <f>VLOOKUP($C411,'2023-24 School Level AAFTE'!$C:$N,9,FALSE)</f>
        <v>Yes</v>
      </c>
      <c r="F411" s="94" t="str">
        <f>IFERROR(VLOOKUP(C411,'2023-24 School Level AAFTE'!$C:$N,11,FALSE),"")</f>
        <v>Yes</v>
      </c>
      <c r="G411" s="20">
        <f>IFERROR(VLOOKUP(C411,'2023-24 School Level AAFTE'!$C:$N,8,FALSE),0)</f>
        <v>217.36</v>
      </c>
      <c r="H411" s="99">
        <f>VLOOKUP($A411,'District Data'!$A:$F,3,FALSE)</f>
        <v>1</v>
      </c>
      <c r="I411" s="99">
        <f>VLOOKUP($A411,'District Data'!$A:$F,4,FALSE)</f>
        <v>1</v>
      </c>
      <c r="J411" s="100">
        <f t="shared" si="67"/>
        <v>217.36</v>
      </c>
      <c r="K411" s="101">
        <f t="shared" si="68"/>
        <v>0.63800000000000001</v>
      </c>
      <c r="L411" s="102">
        <f>'District Data'!E$2</f>
        <v>72728</v>
      </c>
      <c r="M411" s="102">
        <f>'District Data'!F$2</f>
        <v>78209</v>
      </c>
      <c r="N411" s="33">
        <f t="shared" si="69"/>
        <v>46400.46</v>
      </c>
      <c r="O411" s="33">
        <f t="shared" si="70"/>
        <v>3496.88</v>
      </c>
      <c r="P411" s="33">
        <f t="shared" si="75"/>
        <v>14418.72</v>
      </c>
      <c r="Q411" s="103">
        <v>0.18149999999999999</v>
      </c>
      <c r="R411" s="103">
        <v>0.17510000000000001</v>
      </c>
      <c r="S411" s="33">
        <f t="shared" si="71"/>
        <v>18233.13</v>
      </c>
      <c r="T411" s="33">
        <f t="shared" si="76"/>
        <v>831.62</v>
      </c>
      <c r="U411" s="33">
        <f t="shared" si="72"/>
        <v>145.62</v>
      </c>
      <c r="V411" s="33">
        <f t="shared" si="73"/>
        <v>977.24</v>
      </c>
      <c r="W411" s="33">
        <f t="shared" si="74"/>
        <v>69107.710000000006</v>
      </c>
      <c r="X411" s="33">
        <f>IFERROR(VLOOKUP(C411,'Adj to Match Apport'!$C:$F,4,FALSE),0)</f>
        <v>-1.0000000009313226E-2</v>
      </c>
      <c r="Y411" s="33">
        <f t="shared" si="77"/>
        <v>69107.7</v>
      </c>
      <c r="Z411" s="184">
        <f>VLOOKUP(C411, '2023-24 School Level AAFTE'!$C$4:$C$2454, 1, 0)</f>
        <v>3473</v>
      </c>
    </row>
    <row r="412" spans="1:26" s="18" customFormat="1" x14ac:dyDescent="0.25">
      <c r="A412" s="137" t="s">
        <v>428</v>
      </c>
      <c r="B412" s="166" t="s">
        <v>427</v>
      </c>
      <c r="C412" s="167">
        <v>5030</v>
      </c>
      <c r="D412" s="166" t="s">
        <v>430</v>
      </c>
      <c r="E412" s="146" t="str">
        <f>VLOOKUP($C412,'2023-24 School Level AAFTE'!$C:$N,9,FALSE)</f>
        <v>No</v>
      </c>
      <c r="F412" s="94" t="str">
        <f>IFERROR(VLOOKUP(C412,'2023-24 School Level AAFTE'!$C:$N,11,FALSE),"")</f>
        <v>No</v>
      </c>
      <c r="G412" s="20">
        <f>IFERROR(VLOOKUP(C412,'2023-24 School Level AAFTE'!$C:$N,8,FALSE),0)</f>
        <v>139.88</v>
      </c>
      <c r="H412" s="99">
        <f>VLOOKUP($A412,'District Data'!$A:$F,3,FALSE)</f>
        <v>1</v>
      </c>
      <c r="I412" s="99">
        <f>VLOOKUP($A412,'District Data'!$A:$F,4,FALSE)</f>
        <v>1</v>
      </c>
      <c r="J412" s="100">
        <f t="shared" si="67"/>
        <v>0</v>
      </c>
      <c r="K412" s="101">
        <f t="shared" si="68"/>
        <v>0</v>
      </c>
      <c r="L412" s="102">
        <f>'District Data'!E$2</f>
        <v>72728</v>
      </c>
      <c r="M412" s="102">
        <f>'District Data'!F$2</f>
        <v>78209</v>
      </c>
      <c r="N412" s="33">
        <f t="shared" si="69"/>
        <v>0</v>
      </c>
      <c r="O412" s="33">
        <f t="shared" si="70"/>
        <v>0</v>
      </c>
      <c r="P412" s="33">
        <f t="shared" si="75"/>
        <v>14418.72</v>
      </c>
      <c r="Q412" s="103">
        <v>0.18149999999999999</v>
      </c>
      <c r="R412" s="103">
        <v>0.17510000000000001</v>
      </c>
      <c r="S412" s="33">
        <f t="shared" si="71"/>
        <v>0</v>
      </c>
      <c r="T412" s="33">
        <f t="shared" si="76"/>
        <v>0</v>
      </c>
      <c r="U412" s="33">
        <f t="shared" si="72"/>
        <v>0</v>
      </c>
      <c r="V412" s="33">
        <f t="shared" si="73"/>
        <v>0</v>
      </c>
      <c r="W412" s="33">
        <f t="shared" si="74"/>
        <v>0</v>
      </c>
      <c r="X412" s="33">
        <f>IFERROR(VLOOKUP(C412,'Adj to Match Apport'!$C:$F,4,FALSE),0)</f>
        <v>0</v>
      </c>
      <c r="Y412" s="33">
        <f t="shared" si="77"/>
        <v>0</v>
      </c>
      <c r="Z412" s="184">
        <f>VLOOKUP(C412, '2023-24 School Level AAFTE'!$C$4:$C$2454, 1, 0)</f>
        <v>5030</v>
      </c>
    </row>
    <row r="413" spans="1:26" s="18" customFormat="1" x14ac:dyDescent="0.25">
      <c r="A413" s="136" t="s">
        <v>432</v>
      </c>
      <c r="B413" s="166" t="s">
        <v>431</v>
      </c>
      <c r="C413" s="167">
        <v>2862</v>
      </c>
      <c r="D413" s="166" t="s">
        <v>433</v>
      </c>
      <c r="E413" s="146" t="str">
        <f>VLOOKUP($C413,'2023-24 School Level AAFTE'!$C:$N,9,FALSE)</f>
        <v>Yes</v>
      </c>
      <c r="F413" s="94" t="str">
        <f>IFERROR(VLOOKUP(C413,'2023-24 School Level AAFTE'!$C:$N,11,FALSE),"")</f>
        <v>Yes</v>
      </c>
      <c r="G413" s="20">
        <f>IFERROR(VLOOKUP(C413,'2023-24 School Level AAFTE'!$C:$N,8,FALSE),0)</f>
        <v>41.8</v>
      </c>
      <c r="H413" s="99">
        <f>VLOOKUP($A413,'District Data'!$A:$F,3,FALSE)</f>
        <v>1.01</v>
      </c>
      <c r="I413" s="99">
        <f>VLOOKUP($A413,'District Data'!$A:$F,4,FALSE)</f>
        <v>1.01</v>
      </c>
      <c r="J413" s="100">
        <f t="shared" si="67"/>
        <v>41.8</v>
      </c>
      <c r="K413" s="101">
        <f t="shared" si="68"/>
        <v>0.123</v>
      </c>
      <c r="L413" s="102">
        <f>'District Data'!E$2</f>
        <v>72728</v>
      </c>
      <c r="M413" s="102">
        <f>'District Data'!F$2</f>
        <v>78209</v>
      </c>
      <c r="N413" s="33">
        <f t="shared" si="69"/>
        <v>9035</v>
      </c>
      <c r="O413" s="33">
        <f t="shared" si="70"/>
        <v>680.9</v>
      </c>
      <c r="P413" s="33">
        <f t="shared" si="75"/>
        <v>14418.72</v>
      </c>
      <c r="Q413" s="103">
        <v>0.18149999999999999</v>
      </c>
      <c r="R413" s="103">
        <v>0.17510000000000001</v>
      </c>
      <c r="S413" s="33">
        <f t="shared" si="71"/>
        <v>3532.58</v>
      </c>
      <c r="T413" s="33">
        <f t="shared" si="76"/>
        <v>161.93</v>
      </c>
      <c r="U413" s="33">
        <f t="shared" si="72"/>
        <v>28.35</v>
      </c>
      <c r="V413" s="33">
        <f t="shared" si="73"/>
        <v>190.28</v>
      </c>
      <c r="W413" s="33">
        <f t="shared" si="74"/>
        <v>13438.76</v>
      </c>
      <c r="X413" s="33">
        <f>IFERROR(VLOOKUP(C413,'Adj to Match Apport'!$C:$F,4,FALSE),0)</f>
        <v>-0.56999999999970896</v>
      </c>
      <c r="Y413" s="33">
        <f t="shared" si="77"/>
        <v>13438.19</v>
      </c>
      <c r="Z413" s="184">
        <f>VLOOKUP(C413, '2023-24 School Level AAFTE'!$C$4:$C$2454, 1, 0)</f>
        <v>2862</v>
      </c>
    </row>
    <row r="414" spans="1:26" s="18" customFormat="1" x14ac:dyDescent="0.25">
      <c r="A414" s="136" t="s">
        <v>432</v>
      </c>
      <c r="B414" s="166" t="s">
        <v>431</v>
      </c>
      <c r="C414" s="167">
        <v>2863</v>
      </c>
      <c r="D414" s="166" t="s">
        <v>434</v>
      </c>
      <c r="E414" s="146" t="str">
        <f>VLOOKUP($C414,'2023-24 School Level AAFTE'!$C:$N,9,FALSE)</f>
        <v>No</v>
      </c>
      <c r="F414" s="94" t="str">
        <f>IFERROR(VLOOKUP(C414,'2023-24 School Level AAFTE'!$C:$N,11,FALSE),"")</f>
        <v>No</v>
      </c>
      <c r="G414" s="20">
        <f>IFERROR(VLOOKUP(C414,'2023-24 School Level AAFTE'!$C:$N,8,FALSE),0)</f>
        <v>44.580000000000005</v>
      </c>
      <c r="H414" s="99">
        <f>VLOOKUP($A414,'District Data'!$A:$F,3,FALSE)</f>
        <v>1.01</v>
      </c>
      <c r="I414" s="99">
        <f>VLOOKUP($A414,'District Data'!$A:$F,4,FALSE)</f>
        <v>1.01</v>
      </c>
      <c r="J414" s="100">
        <f t="shared" si="67"/>
        <v>0</v>
      </c>
      <c r="K414" s="101">
        <f t="shared" si="68"/>
        <v>0</v>
      </c>
      <c r="L414" s="102">
        <f>'District Data'!E$2</f>
        <v>72728</v>
      </c>
      <c r="M414" s="102">
        <f>'District Data'!F$2</f>
        <v>78209</v>
      </c>
      <c r="N414" s="33">
        <f t="shared" si="69"/>
        <v>0</v>
      </c>
      <c r="O414" s="33">
        <f t="shared" si="70"/>
        <v>0</v>
      </c>
      <c r="P414" s="33">
        <f t="shared" si="75"/>
        <v>14418.72</v>
      </c>
      <c r="Q414" s="103">
        <v>0.18149999999999999</v>
      </c>
      <c r="R414" s="103">
        <v>0.17510000000000001</v>
      </c>
      <c r="S414" s="33">
        <f t="shared" si="71"/>
        <v>0</v>
      </c>
      <c r="T414" s="33">
        <f t="shared" si="76"/>
        <v>0</v>
      </c>
      <c r="U414" s="33">
        <f t="shared" si="72"/>
        <v>0</v>
      </c>
      <c r="V414" s="33">
        <f t="shared" si="73"/>
        <v>0</v>
      </c>
      <c r="W414" s="33">
        <f t="shared" si="74"/>
        <v>0</v>
      </c>
      <c r="X414" s="33">
        <f>IFERROR(VLOOKUP(C414,'Adj to Match Apport'!$C:$F,4,FALSE),0)</f>
        <v>0</v>
      </c>
      <c r="Y414" s="33">
        <f t="shared" si="77"/>
        <v>0</v>
      </c>
      <c r="Z414" s="184">
        <f>VLOOKUP(C414, '2023-24 School Level AAFTE'!$C$4:$C$2454, 1, 0)</f>
        <v>2863</v>
      </c>
    </row>
    <row r="415" spans="1:26" s="18" customFormat="1" x14ac:dyDescent="0.25">
      <c r="A415" s="136" t="s">
        <v>436</v>
      </c>
      <c r="B415" s="166" t="s">
        <v>435</v>
      </c>
      <c r="C415" s="167">
        <v>2006</v>
      </c>
      <c r="D415" s="166" t="s">
        <v>437</v>
      </c>
      <c r="E415" s="146" t="str">
        <f>VLOOKUP($C415,'2023-24 School Level AAFTE'!$C:$N,9,FALSE)</f>
        <v>Yes</v>
      </c>
      <c r="F415" s="94" t="str">
        <f>IFERROR(VLOOKUP(C415,'2023-24 School Level AAFTE'!$C:$N,11,FALSE),"")</f>
        <v>Yes</v>
      </c>
      <c r="G415" s="20">
        <f>IFERROR(VLOOKUP(C415,'2023-24 School Level AAFTE'!$C:$N,8,FALSE),0)</f>
        <v>214.57</v>
      </c>
      <c r="H415" s="99">
        <f>VLOOKUP($A415,'District Data'!$A:$F,3,FALSE)</f>
        <v>1.01</v>
      </c>
      <c r="I415" s="99">
        <f>VLOOKUP($A415,'District Data'!$A:$F,4,FALSE)</f>
        <v>1.01</v>
      </c>
      <c r="J415" s="100">
        <f t="shared" si="67"/>
        <v>214.57</v>
      </c>
      <c r="K415" s="101">
        <f t="shared" si="68"/>
        <v>0.629</v>
      </c>
      <c r="L415" s="102">
        <f>'District Data'!E$2</f>
        <v>72728</v>
      </c>
      <c r="M415" s="102">
        <f>'District Data'!F$2</f>
        <v>78209</v>
      </c>
      <c r="N415" s="33">
        <f t="shared" si="69"/>
        <v>46203.37</v>
      </c>
      <c r="O415" s="33">
        <f t="shared" si="70"/>
        <v>3482.03</v>
      </c>
      <c r="P415" s="33">
        <f t="shared" si="75"/>
        <v>14418.72</v>
      </c>
      <c r="Q415" s="103">
        <v>0.18149999999999999</v>
      </c>
      <c r="R415" s="103">
        <v>0.17510000000000001</v>
      </c>
      <c r="S415" s="33">
        <f t="shared" si="71"/>
        <v>18064.990000000002</v>
      </c>
      <c r="T415" s="33">
        <f t="shared" si="76"/>
        <v>828.09</v>
      </c>
      <c r="U415" s="33">
        <f t="shared" si="72"/>
        <v>145</v>
      </c>
      <c r="V415" s="33">
        <f t="shared" si="73"/>
        <v>973.09</v>
      </c>
      <c r="W415" s="33">
        <f t="shared" si="74"/>
        <v>68723.48</v>
      </c>
      <c r="X415" s="33">
        <f>IFERROR(VLOOKUP(C415,'Adj to Match Apport'!$C:$F,4,FALSE),0)</f>
        <v>-2.9400000000023283</v>
      </c>
      <c r="Y415" s="33">
        <f t="shared" si="77"/>
        <v>68720.539999999994</v>
      </c>
      <c r="Z415" s="184">
        <f>VLOOKUP(C415, '2023-24 School Level AAFTE'!$C$4:$C$2454, 1, 0)</f>
        <v>2006</v>
      </c>
    </row>
    <row r="416" spans="1:26" s="18" customFormat="1" x14ac:dyDescent="0.25">
      <c r="A416" s="136" t="s">
        <v>436</v>
      </c>
      <c r="B416" s="166" t="s">
        <v>435</v>
      </c>
      <c r="C416" s="167">
        <v>5530</v>
      </c>
      <c r="D416" s="166" t="s">
        <v>438</v>
      </c>
      <c r="E416" s="146" t="str">
        <f>VLOOKUP($C416,'2023-24 School Level AAFTE'!$C:$N,9,FALSE)</f>
        <v>No</v>
      </c>
      <c r="F416" s="94" t="str">
        <f>IFERROR(VLOOKUP(C416,'2023-24 School Level AAFTE'!$C:$N,11,FALSE),"")</f>
        <v>No</v>
      </c>
      <c r="G416" s="20">
        <f>IFERROR(VLOOKUP(C416,'2023-24 School Level AAFTE'!$C:$N,8,FALSE),0)</f>
        <v>57</v>
      </c>
      <c r="H416" s="99">
        <f>VLOOKUP($A416,'District Data'!$A:$F,3,FALSE)</f>
        <v>1.01</v>
      </c>
      <c r="I416" s="99">
        <f>VLOOKUP($A416,'District Data'!$A:$F,4,FALSE)</f>
        <v>1.01</v>
      </c>
      <c r="J416" s="100">
        <f t="shared" si="67"/>
        <v>0</v>
      </c>
      <c r="K416" s="101">
        <f t="shared" si="68"/>
        <v>0</v>
      </c>
      <c r="L416" s="102">
        <f>'District Data'!E$2</f>
        <v>72728</v>
      </c>
      <c r="M416" s="102">
        <f>'District Data'!F$2</f>
        <v>78209</v>
      </c>
      <c r="N416" s="33">
        <f t="shared" si="69"/>
        <v>0</v>
      </c>
      <c r="O416" s="33">
        <f t="shared" si="70"/>
        <v>0</v>
      </c>
      <c r="P416" s="33">
        <f t="shared" si="75"/>
        <v>14418.72</v>
      </c>
      <c r="Q416" s="103">
        <v>0.18149999999999999</v>
      </c>
      <c r="R416" s="103">
        <v>0.17510000000000001</v>
      </c>
      <c r="S416" s="33">
        <f t="shared" si="71"/>
        <v>0</v>
      </c>
      <c r="T416" s="33">
        <f t="shared" si="76"/>
        <v>0</v>
      </c>
      <c r="U416" s="33">
        <f t="shared" si="72"/>
        <v>0</v>
      </c>
      <c r="V416" s="33">
        <f t="shared" si="73"/>
        <v>0</v>
      </c>
      <c r="W416" s="33">
        <f t="shared" si="74"/>
        <v>0</v>
      </c>
      <c r="X416" s="33">
        <f>IFERROR(VLOOKUP(C416,'Adj to Match Apport'!$C:$F,4,FALSE),0)</f>
        <v>0</v>
      </c>
      <c r="Y416" s="33">
        <f t="shared" si="77"/>
        <v>0</v>
      </c>
      <c r="Z416" s="184">
        <f>VLOOKUP(C416, '2023-24 School Level AAFTE'!$C$4:$C$2454, 1, 0)</f>
        <v>5530</v>
      </c>
    </row>
    <row r="417" spans="1:26" s="18" customFormat="1" x14ac:dyDescent="0.25">
      <c r="A417" s="136" t="s">
        <v>440</v>
      </c>
      <c r="B417" s="166" t="s">
        <v>439</v>
      </c>
      <c r="C417" s="167">
        <v>2770</v>
      </c>
      <c r="D417" s="166" t="s">
        <v>442</v>
      </c>
      <c r="E417" s="146" t="str">
        <f>VLOOKUP($C417,'2023-24 School Level AAFTE'!$C:$N,9,FALSE)</f>
        <v>Yes</v>
      </c>
      <c r="F417" s="94" t="str">
        <f>IFERROR(VLOOKUP(C417,'2023-24 School Level AAFTE'!$C:$N,11,FALSE),"")</f>
        <v>Yes</v>
      </c>
      <c r="G417" s="20">
        <f>IFERROR(VLOOKUP(C417,'2023-24 School Level AAFTE'!$C:$N,8,FALSE),0)</f>
        <v>120.62</v>
      </c>
      <c r="H417" s="99">
        <f>VLOOKUP($A417,'District Data'!$A:$F,3,FALSE)</f>
        <v>1</v>
      </c>
      <c r="I417" s="99">
        <f>VLOOKUP($A417,'District Data'!$A:$F,4,FALSE)</f>
        <v>1</v>
      </c>
      <c r="J417" s="100">
        <f t="shared" si="67"/>
        <v>120.62</v>
      </c>
      <c r="K417" s="101">
        <f t="shared" si="68"/>
        <v>0.35399999999999998</v>
      </c>
      <c r="L417" s="102">
        <f>'District Data'!E$2</f>
        <v>72728</v>
      </c>
      <c r="M417" s="102">
        <f>'District Data'!F$2</f>
        <v>78209</v>
      </c>
      <c r="N417" s="33">
        <f t="shared" si="69"/>
        <v>25745.71</v>
      </c>
      <c r="O417" s="33">
        <f t="shared" si="70"/>
        <v>1940.28</v>
      </c>
      <c r="P417" s="33">
        <f t="shared" si="75"/>
        <v>14418.72</v>
      </c>
      <c r="Q417" s="103">
        <v>0.18149999999999999</v>
      </c>
      <c r="R417" s="103">
        <v>0.17510000000000001</v>
      </c>
      <c r="S417" s="33">
        <f t="shared" si="71"/>
        <v>10116.82</v>
      </c>
      <c r="T417" s="33">
        <f t="shared" si="76"/>
        <v>461.43</v>
      </c>
      <c r="U417" s="33">
        <f t="shared" si="72"/>
        <v>80.8</v>
      </c>
      <c r="V417" s="33">
        <f t="shared" si="73"/>
        <v>542.23</v>
      </c>
      <c r="W417" s="33">
        <f t="shared" si="74"/>
        <v>38345.040000000001</v>
      </c>
      <c r="X417" s="33" t="str">
        <f>IFERROR(VLOOKUP(C417,'Adj to Match Apport'!$C:$F,4,FALSE),0)</f>
        <v/>
      </c>
      <c r="Y417" s="33">
        <f t="shared" si="77"/>
        <v>38345.040000000001</v>
      </c>
      <c r="Z417" s="184">
        <f>VLOOKUP(C417, '2023-24 School Level AAFTE'!$C$4:$C$2454, 1, 0)</f>
        <v>2770</v>
      </c>
    </row>
    <row r="418" spans="1:26" s="18" customFormat="1" x14ac:dyDescent="0.25">
      <c r="A418" s="136" t="s">
        <v>440</v>
      </c>
      <c r="B418" s="166" t="s">
        <v>439</v>
      </c>
      <c r="C418" s="167">
        <v>2423</v>
      </c>
      <c r="D418" s="166" t="s">
        <v>441</v>
      </c>
      <c r="E418" s="146" t="str">
        <f>VLOOKUP($C418,'2023-24 School Level AAFTE'!$C:$N,9,FALSE)</f>
        <v>Yes</v>
      </c>
      <c r="F418" s="94" t="str">
        <f>IFERROR(VLOOKUP(C418,'2023-24 School Level AAFTE'!$C:$N,11,FALSE),"")</f>
        <v>Yes</v>
      </c>
      <c r="G418" s="20">
        <f>IFERROR(VLOOKUP(C418,'2023-24 School Level AAFTE'!$C:$N,8,FALSE),0)</f>
        <v>131.25</v>
      </c>
      <c r="H418" s="99">
        <f>VLOOKUP($A418,'District Data'!$A:$F,3,FALSE)</f>
        <v>1</v>
      </c>
      <c r="I418" s="99">
        <f>VLOOKUP($A418,'District Data'!$A:$F,4,FALSE)</f>
        <v>1</v>
      </c>
      <c r="J418" s="100">
        <f t="shared" si="67"/>
        <v>131.25</v>
      </c>
      <c r="K418" s="101">
        <f t="shared" si="68"/>
        <v>0.38500000000000001</v>
      </c>
      <c r="L418" s="102">
        <f>'District Data'!E$2</f>
        <v>72728</v>
      </c>
      <c r="M418" s="102">
        <f>'District Data'!F$2</f>
        <v>78209</v>
      </c>
      <c r="N418" s="33">
        <f t="shared" si="69"/>
        <v>28000.28</v>
      </c>
      <c r="O418" s="33">
        <f t="shared" si="70"/>
        <v>2110.19</v>
      </c>
      <c r="P418" s="33">
        <f t="shared" si="75"/>
        <v>14418.72</v>
      </c>
      <c r="Q418" s="103">
        <v>0.18149999999999999</v>
      </c>
      <c r="R418" s="103">
        <v>0.17510000000000001</v>
      </c>
      <c r="S418" s="33">
        <f t="shared" si="71"/>
        <v>11002.75</v>
      </c>
      <c r="T418" s="33">
        <f t="shared" si="76"/>
        <v>501.84</v>
      </c>
      <c r="U418" s="33">
        <f t="shared" si="72"/>
        <v>87.87</v>
      </c>
      <c r="V418" s="33">
        <f t="shared" si="73"/>
        <v>589.71</v>
      </c>
      <c r="W418" s="33">
        <f t="shared" si="74"/>
        <v>41702.93</v>
      </c>
      <c r="X418" s="33">
        <f>IFERROR(VLOOKUP(C418,'Adj to Match Apport'!$C:$F,4,FALSE),0)</f>
        <v>-9.9999999947613105E-3</v>
      </c>
      <c r="Y418" s="33">
        <f t="shared" si="77"/>
        <v>41702.920000000006</v>
      </c>
      <c r="Z418" s="184">
        <f>VLOOKUP(C418, '2023-24 School Level AAFTE'!$C$4:$C$2454, 1, 0)</f>
        <v>2423</v>
      </c>
    </row>
    <row r="419" spans="1:26" s="18" customFormat="1" x14ac:dyDescent="0.25">
      <c r="A419" s="136" t="s">
        <v>440</v>
      </c>
      <c r="B419" s="166" t="s">
        <v>439</v>
      </c>
      <c r="C419" s="167">
        <v>5538</v>
      </c>
      <c r="D419" s="166" t="s">
        <v>2738</v>
      </c>
      <c r="E419" s="146" t="str">
        <f>VLOOKUP($C419,'2023-24 School Level AAFTE'!$C:$N,9,FALSE)</f>
        <v>Yes</v>
      </c>
      <c r="F419" s="94" t="str">
        <f>IFERROR(VLOOKUP(C419,'2023-24 School Level AAFTE'!$C:$N,11,FALSE),"")</f>
        <v>No</v>
      </c>
      <c r="G419" s="20">
        <f>IFERROR(VLOOKUP(C419,'2023-24 School Level AAFTE'!$C:$N,8,FALSE),0)</f>
        <v>99.96</v>
      </c>
      <c r="H419" s="99">
        <f>VLOOKUP($A419,'District Data'!$A:$F,3,FALSE)</f>
        <v>1</v>
      </c>
      <c r="I419" s="99">
        <f>VLOOKUP($A419,'District Data'!$A:$F,4,FALSE)</f>
        <v>1</v>
      </c>
      <c r="J419" s="100">
        <f t="shared" si="67"/>
        <v>0</v>
      </c>
      <c r="K419" s="101">
        <f t="shared" si="68"/>
        <v>0</v>
      </c>
      <c r="L419" s="102">
        <f>'District Data'!E$2</f>
        <v>72728</v>
      </c>
      <c r="M419" s="102">
        <f>'District Data'!F$2</f>
        <v>78209</v>
      </c>
      <c r="N419" s="33">
        <f t="shared" si="69"/>
        <v>0</v>
      </c>
      <c r="O419" s="33">
        <f t="shared" si="70"/>
        <v>0</v>
      </c>
      <c r="P419" s="33">
        <f t="shared" si="75"/>
        <v>14418.72</v>
      </c>
      <c r="Q419" s="103">
        <v>0.18149999999999999</v>
      </c>
      <c r="R419" s="103">
        <v>0.17510000000000001</v>
      </c>
      <c r="S419" s="33">
        <f t="shared" si="71"/>
        <v>0</v>
      </c>
      <c r="T419" s="33">
        <f t="shared" si="76"/>
        <v>0</v>
      </c>
      <c r="U419" s="33">
        <f t="shared" si="72"/>
        <v>0</v>
      </c>
      <c r="V419" s="33">
        <f t="shared" si="73"/>
        <v>0</v>
      </c>
      <c r="W419" s="33">
        <f t="shared" si="74"/>
        <v>0</v>
      </c>
      <c r="X419" s="33">
        <f>IFERROR(VLOOKUP(C419,'Adj to Match Apport'!$C:$F,4,FALSE),0)</f>
        <v>0</v>
      </c>
      <c r="Y419" s="33">
        <f t="shared" si="77"/>
        <v>0</v>
      </c>
      <c r="Z419" s="184">
        <f>VLOOKUP(C419, '2023-24 School Level AAFTE'!$C$4:$C$2454, 1, 0)</f>
        <v>5538</v>
      </c>
    </row>
    <row r="420" spans="1:26" s="18" customFormat="1" x14ac:dyDescent="0.25">
      <c r="A420" s="136" t="s">
        <v>440</v>
      </c>
      <c r="B420" s="166" t="s">
        <v>439</v>
      </c>
      <c r="C420" s="167">
        <v>5539</v>
      </c>
      <c r="D420" s="166" t="s">
        <v>2737</v>
      </c>
      <c r="E420" s="146" t="str">
        <f>VLOOKUP($C420,'2023-24 School Level AAFTE'!$C:$N,9,FALSE)</f>
        <v>No</v>
      </c>
      <c r="F420" s="94" t="str">
        <f>IFERROR(VLOOKUP(C420,'2023-24 School Level AAFTE'!$C:$N,11,FALSE),"")</f>
        <v>No</v>
      </c>
      <c r="G420" s="20">
        <f>IFERROR(VLOOKUP(C420,'2023-24 School Level AAFTE'!$C:$N,8,FALSE),0)</f>
        <v>12.15</v>
      </c>
      <c r="H420" s="99">
        <f>VLOOKUP($A420,'District Data'!$A:$F,3,FALSE)</f>
        <v>1</v>
      </c>
      <c r="I420" s="99">
        <f>VLOOKUP($A420,'District Data'!$A:$F,4,FALSE)</f>
        <v>1</v>
      </c>
      <c r="J420" s="100">
        <f t="shared" si="67"/>
        <v>0</v>
      </c>
      <c r="K420" s="101">
        <f t="shared" si="68"/>
        <v>0</v>
      </c>
      <c r="L420" s="102">
        <f>'District Data'!E$2</f>
        <v>72728</v>
      </c>
      <c r="M420" s="102">
        <f>'District Data'!F$2</f>
        <v>78209</v>
      </c>
      <c r="N420" s="33">
        <f t="shared" si="69"/>
        <v>0</v>
      </c>
      <c r="O420" s="33">
        <f t="shared" si="70"/>
        <v>0</v>
      </c>
      <c r="P420" s="33">
        <f t="shared" si="75"/>
        <v>14418.72</v>
      </c>
      <c r="Q420" s="103">
        <v>0.18149999999999999</v>
      </c>
      <c r="R420" s="103">
        <v>0.17510000000000001</v>
      </c>
      <c r="S420" s="33">
        <f t="shared" si="71"/>
        <v>0</v>
      </c>
      <c r="T420" s="33">
        <f t="shared" si="76"/>
        <v>0</v>
      </c>
      <c r="U420" s="33">
        <f t="shared" si="72"/>
        <v>0</v>
      </c>
      <c r="V420" s="33">
        <f t="shared" si="73"/>
        <v>0</v>
      </c>
      <c r="W420" s="33">
        <f t="shared" si="74"/>
        <v>0</v>
      </c>
      <c r="X420" s="33">
        <f>IFERROR(VLOOKUP(C420,'Adj to Match Apport'!$C:$F,4,FALSE),0)</f>
        <v>0</v>
      </c>
      <c r="Y420" s="33">
        <f t="shared" si="77"/>
        <v>0</v>
      </c>
      <c r="Z420" s="184">
        <f>VLOOKUP(C420, '2023-24 School Level AAFTE'!$C$4:$C$2454, 1, 0)</f>
        <v>5539</v>
      </c>
    </row>
    <row r="421" spans="1:26" s="18" customFormat="1" x14ac:dyDescent="0.25">
      <c r="A421" s="136" t="s">
        <v>2469</v>
      </c>
      <c r="B421" s="166" t="s">
        <v>2470</v>
      </c>
      <c r="C421" s="167">
        <v>2077</v>
      </c>
      <c r="D421" s="166" t="s">
        <v>2471</v>
      </c>
      <c r="E421" s="146" t="str">
        <f>VLOOKUP($C421,'2023-24 School Level AAFTE'!$C:$N,9,FALSE)</f>
        <v>No</v>
      </c>
      <c r="F421" s="94" t="str">
        <f>IFERROR(VLOOKUP(C421,'2023-24 School Level AAFTE'!$C:$N,11,FALSE),"")</f>
        <v>No</v>
      </c>
      <c r="G421" s="20">
        <f>IFERROR(VLOOKUP(C421,'2023-24 School Level AAFTE'!$C:$N,8,FALSE),0)</f>
        <v>44.4</v>
      </c>
      <c r="H421" s="99">
        <f>VLOOKUP($A421,'District Data'!$A:$F,3,FALSE)</f>
        <v>1</v>
      </c>
      <c r="I421" s="99">
        <f>VLOOKUP($A421,'District Data'!$A:$F,4,FALSE)</f>
        <v>1.04</v>
      </c>
      <c r="J421" s="100">
        <f t="shared" si="67"/>
        <v>0</v>
      </c>
      <c r="K421" s="101">
        <f t="shared" si="68"/>
        <v>0</v>
      </c>
      <c r="L421" s="102">
        <f>'District Data'!E$2</f>
        <v>72728</v>
      </c>
      <c r="M421" s="102">
        <f>'District Data'!F$2</f>
        <v>78209</v>
      </c>
      <c r="N421" s="33">
        <f t="shared" si="69"/>
        <v>0</v>
      </c>
      <c r="O421" s="33">
        <f t="shared" si="70"/>
        <v>0</v>
      </c>
      <c r="P421" s="33">
        <f t="shared" si="75"/>
        <v>14418.72</v>
      </c>
      <c r="Q421" s="103">
        <v>0.18149999999999999</v>
      </c>
      <c r="R421" s="103">
        <v>0.17510000000000001</v>
      </c>
      <c r="S421" s="33">
        <f t="shared" si="71"/>
        <v>0</v>
      </c>
      <c r="T421" s="33">
        <f t="shared" si="76"/>
        <v>0</v>
      </c>
      <c r="U421" s="33">
        <f t="shared" si="72"/>
        <v>0</v>
      </c>
      <c r="V421" s="33">
        <f t="shared" si="73"/>
        <v>0</v>
      </c>
      <c r="W421" s="33">
        <f t="shared" si="74"/>
        <v>0</v>
      </c>
      <c r="X421" s="33">
        <f>IFERROR(VLOOKUP(C421,'Adj to Match Apport'!$C:$F,4,FALSE),0)</f>
        <v>0</v>
      </c>
      <c r="Y421" s="33">
        <f t="shared" si="77"/>
        <v>0</v>
      </c>
      <c r="Z421" s="184">
        <f>VLOOKUP(C421, '2023-24 School Level AAFTE'!$C$4:$C$2454, 1, 0)</f>
        <v>2077</v>
      </c>
    </row>
    <row r="422" spans="1:26" s="18" customFormat="1" x14ac:dyDescent="0.25">
      <c r="A422" s="136" t="s">
        <v>444</v>
      </c>
      <c r="B422" s="166" t="s">
        <v>443</v>
      </c>
      <c r="C422" s="167">
        <v>3609</v>
      </c>
      <c r="D422" s="166" t="s">
        <v>445</v>
      </c>
      <c r="E422" s="146" t="str">
        <f>VLOOKUP($C422,'2023-24 School Level AAFTE'!$C:$N,9,FALSE)</f>
        <v>Yes</v>
      </c>
      <c r="F422" s="94" t="str">
        <f>IFERROR(VLOOKUP(C422,'2023-24 School Level AAFTE'!$C:$N,11,FALSE),"")</f>
        <v>Yes</v>
      </c>
      <c r="G422" s="20">
        <f>IFERROR(VLOOKUP(C422,'2023-24 School Level AAFTE'!$C:$N,8,FALSE),0)</f>
        <v>333.63</v>
      </c>
      <c r="H422" s="99">
        <f>VLOOKUP($A422,'District Data'!$A:$F,3,FALSE)</f>
        <v>1.1200000000000001</v>
      </c>
      <c r="I422" s="99">
        <f>VLOOKUP($A422,'District Data'!$A:$F,4,FALSE)</f>
        <v>1.1200000000000001</v>
      </c>
      <c r="J422" s="100">
        <f t="shared" si="67"/>
        <v>333.63</v>
      </c>
      <c r="K422" s="101">
        <f t="shared" si="68"/>
        <v>0.97899999999999998</v>
      </c>
      <c r="L422" s="102">
        <f>'District Data'!E$2</f>
        <v>72728</v>
      </c>
      <c r="M422" s="102">
        <f>'District Data'!F$2</f>
        <v>78209</v>
      </c>
      <c r="N422" s="33">
        <f t="shared" si="69"/>
        <v>79744.800000000003</v>
      </c>
      <c r="O422" s="33">
        <f t="shared" si="70"/>
        <v>6009.8</v>
      </c>
      <c r="P422" s="33">
        <f t="shared" si="75"/>
        <v>14418.72</v>
      </c>
      <c r="Q422" s="103">
        <v>0.18149999999999999</v>
      </c>
      <c r="R422" s="103">
        <v>0.17510000000000001</v>
      </c>
      <c r="S422" s="33">
        <f t="shared" si="71"/>
        <v>29641.919999999998</v>
      </c>
      <c r="T422" s="33">
        <f t="shared" si="76"/>
        <v>1429.24</v>
      </c>
      <c r="U422" s="33">
        <f t="shared" si="72"/>
        <v>250.26</v>
      </c>
      <c r="V422" s="33">
        <f t="shared" si="73"/>
        <v>1679.5</v>
      </c>
      <c r="W422" s="33">
        <f t="shared" si="74"/>
        <v>117076.02</v>
      </c>
      <c r="X422" s="33">
        <f>IFERROR(VLOOKUP(C422,'Adj to Match Apport'!$C:$F,4,FALSE),0)</f>
        <v>9.9999999947613105E-3</v>
      </c>
      <c r="Y422" s="33">
        <f t="shared" si="77"/>
        <v>117076.03</v>
      </c>
      <c r="Z422" s="184">
        <f>VLOOKUP(C422, '2023-24 School Level AAFTE'!$C$4:$C$2454, 1, 0)</f>
        <v>3609</v>
      </c>
    </row>
    <row r="423" spans="1:26" s="18" customFormat="1" x14ac:dyDescent="0.25">
      <c r="A423" s="136" t="s">
        <v>444</v>
      </c>
      <c r="B423" s="166" t="s">
        <v>443</v>
      </c>
      <c r="C423" s="167">
        <v>3188</v>
      </c>
      <c r="D423" s="166" t="s">
        <v>2802</v>
      </c>
      <c r="E423" s="146" t="str">
        <f>VLOOKUP($C423,'2023-24 School Level AAFTE'!$C:$N,9,FALSE)</f>
        <v>No</v>
      </c>
      <c r="F423" s="94" t="str">
        <f>IFERROR(VLOOKUP(C423,'2023-24 School Level AAFTE'!$C:$N,11,FALSE),"")</f>
        <v>No</v>
      </c>
      <c r="G423" s="20">
        <f>IFERROR(VLOOKUP(C423,'2023-24 School Level AAFTE'!$C:$N,8,FALSE),0)</f>
        <v>104.53</v>
      </c>
      <c r="H423" s="99">
        <f>VLOOKUP($A423,'District Data'!$A:$F,3,FALSE)</f>
        <v>1.1200000000000001</v>
      </c>
      <c r="I423" s="99">
        <f>VLOOKUP($A423,'District Data'!$A:$F,4,FALSE)</f>
        <v>1.1200000000000001</v>
      </c>
      <c r="J423" s="100">
        <f t="shared" si="67"/>
        <v>0</v>
      </c>
      <c r="K423" s="101">
        <f t="shared" si="68"/>
        <v>0</v>
      </c>
      <c r="L423" s="102">
        <f>'District Data'!E$2</f>
        <v>72728</v>
      </c>
      <c r="M423" s="102">
        <f>'District Data'!F$2</f>
        <v>78209</v>
      </c>
      <c r="N423" s="33">
        <f t="shared" si="69"/>
        <v>0</v>
      </c>
      <c r="O423" s="33">
        <f t="shared" si="70"/>
        <v>0</v>
      </c>
      <c r="P423" s="33">
        <f t="shared" si="75"/>
        <v>14418.72</v>
      </c>
      <c r="Q423" s="103">
        <v>0.18149999999999999</v>
      </c>
      <c r="R423" s="103">
        <v>0.17510000000000001</v>
      </c>
      <c r="S423" s="33">
        <f t="shared" si="71"/>
        <v>0</v>
      </c>
      <c r="T423" s="33">
        <f t="shared" si="76"/>
        <v>0</v>
      </c>
      <c r="U423" s="33">
        <f t="shared" si="72"/>
        <v>0</v>
      </c>
      <c r="V423" s="33">
        <f t="shared" si="73"/>
        <v>0</v>
      </c>
      <c r="W423" s="33">
        <f t="shared" si="74"/>
        <v>0</v>
      </c>
      <c r="X423" s="33">
        <f>IFERROR(VLOOKUP(C423,'Adj to Match Apport'!$C:$F,4,FALSE),0)</f>
        <v>0</v>
      </c>
      <c r="Y423" s="33">
        <f t="shared" si="77"/>
        <v>0</v>
      </c>
      <c r="Z423" s="184">
        <f>VLOOKUP(C423, '2023-24 School Level AAFTE'!$C$4:$C$2454, 1, 0)</f>
        <v>3188</v>
      </c>
    </row>
    <row r="424" spans="1:26" s="18" customFormat="1" x14ac:dyDescent="0.25">
      <c r="A424" s="136" t="s">
        <v>447</v>
      </c>
      <c r="B424" s="166" t="s">
        <v>446</v>
      </c>
      <c r="C424" s="167">
        <v>2668</v>
      </c>
      <c r="D424" s="166" t="s">
        <v>448</v>
      </c>
      <c r="E424" s="146" t="str">
        <f>VLOOKUP($C424,'2023-24 School Level AAFTE'!$C:$N,9,FALSE)</f>
        <v>Yes</v>
      </c>
      <c r="F424" s="94" t="str">
        <f>IFERROR(VLOOKUP(C424,'2023-24 School Level AAFTE'!$C:$N,11,FALSE),"")</f>
        <v>Yes</v>
      </c>
      <c r="G424" s="20">
        <f>IFERROR(VLOOKUP(C424,'2023-24 School Level AAFTE'!$C:$N,8,FALSE),0)</f>
        <v>316.13</v>
      </c>
      <c r="H424" s="99">
        <f>VLOOKUP($A424,'District Data'!$A:$F,3,FALSE)</f>
        <v>1</v>
      </c>
      <c r="I424" s="99">
        <f>VLOOKUP($A424,'District Data'!$A:$F,4,FALSE)</f>
        <v>1</v>
      </c>
      <c r="J424" s="100">
        <f t="shared" si="67"/>
        <v>316.13</v>
      </c>
      <c r="K424" s="101">
        <f t="shared" si="68"/>
        <v>0.92700000000000005</v>
      </c>
      <c r="L424" s="102">
        <f>'District Data'!E$2</f>
        <v>72728</v>
      </c>
      <c r="M424" s="102">
        <f>'District Data'!F$2</f>
        <v>78209</v>
      </c>
      <c r="N424" s="33">
        <f t="shared" si="69"/>
        <v>67418.86</v>
      </c>
      <c r="O424" s="33">
        <f t="shared" si="70"/>
        <v>5080.88</v>
      </c>
      <c r="P424" s="33">
        <f t="shared" si="75"/>
        <v>14418.72</v>
      </c>
      <c r="Q424" s="103">
        <v>0.18149999999999999</v>
      </c>
      <c r="R424" s="103">
        <v>0.17510000000000001</v>
      </c>
      <c r="S424" s="33">
        <f t="shared" si="71"/>
        <v>26492.34</v>
      </c>
      <c r="T424" s="33">
        <f t="shared" si="76"/>
        <v>1208.33</v>
      </c>
      <c r="U424" s="33">
        <f t="shared" si="72"/>
        <v>211.58</v>
      </c>
      <c r="V424" s="33">
        <f t="shared" si="73"/>
        <v>1419.9099999999999</v>
      </c>
      <c r="W424" s="33">
        <f t="shared" si="74"/>
        <v>100411.99</v>
      </c>
      <c r="X424" s="33">
        <f>IFERROR(VLOOKUP(C424,'Adj to Match Apport'!$C:$F,4,FALSE),0)</f>
        <v>108.31999999997788</v>
      </c>
      <c r="Y424" s="33">
        <f t="shared" si="77"/>
        <v>100520.30999999998</v>
      </c>
      <c r="Z424" s="184">
        <f>VLOOKUP(C424, '2023-24 School Level AAFTE'!$C$4:$C$2454, 1, 0)</f>
        <v>2668</v>
      </c>
    </row>
    <row r="425" spans="1:26" s="18" customFormat="1" x14ac:dyDescent="0.25">
      <c r="A425" s="136" t="s">
        <v>447</v>
      </c>
      <c r="B425" s="166" t="s">
        <v>446</v>
      </c>
      <c r="C425" s="167">
        <v>3173</v>
      </c>
      <c r="D425" s="166" t="s">
        <v>449</v>
      </c>
      <c r="E425" s="146" t="str">
        <f>VLOOKUP($C425,'2023-24 School Level AAFTE'!$C:$N,9,FALSE)</f>
        <v>Yes</v>
      </c>
      <c r="F425" s="94" t="str">
        <f>IFERROR(VLOOKUP(C425,'2023-24 School Level AAFTE'!$C:$N,11,FALSE),"")</f>
        <v>Yes</v>
      </c>
      <c r="G425" s="20">
        <f>IFERROR(VLOOKUP(C425,'2023-24 School Level AAFTE'!$C:$N,8,FALSE),0)</f>
        <v>299.76</v>
      </c>
      <c r="H425" s="99">
        <f>VLOOKUP($A425,'District Data'!$A:$F,3,FALSE)</f>
        <v>1</v>
      </c>
      <c r="I425" s="99">
        <f>VLOOKUP($A425,'District Data'!$A:$F,4,FALSE)</f>
        <v>1</v>
      </c>
      <c r="J425" s="100">
        <f t="shared" si="67"/>
        <v>299.76</v>
      </c>
      <c r="K425" s="101">
        <f t="shared" si="68"/>
        <v>0.879</v>
      </c>
      <c r="L425" s="102">
        <f>'District Data'!E$2</f>
        <v>72728</v>
      </c>
      <c r="M425" s="102">
        <f>'District Data'!F$2</f>
        <v>78209</v>
      </c>
      <c r="N425" s="33">
        <f t="shared" si="69"/>
        <v>63927.91</v>
      </c>
      <c r="O425" s="33">
        <f t="shared" si="70"/>
        <v>4817.8</v>
      </c>
      <c r="P425" s="33">
        <f t="shared" si="75"/>
        <v>14418.72</v>
      </c>
      <c r="Q425" s="103">
        <v>0.18149999999999999</v>
      </c>
      <c r="R425" s="103">
        <v>0.17510000000000001</v>
      </c>
      <c r="S425" s="33">
        <f t="shared" si="71"/>
        <v>25120.57</v>
      </c>
      <c r="T425" s="33">
        <f t="shared" si="76"/>
        <v>1145.76</v>
      </c>
      <c r="U425" s="33">
        <f t="shared" si="72"/>
        <v>200.62</v>
      </c>
      <c r="V425" s="33">
        <f t="shared" si="73"/>
        <v>1346.38</v>
      </c>
      <c r="W425" s="33">
        <f t="shared" si="74"/>
        <v>95212.660000000018</v>
      </c>
      <c r="X425" s="33" t="str">
        <f>IFERROR(VLOOKUP(C425,'Adj to Match Apport'!$C:$F,4,FALSE),0)</f>
        <v/>
      </c>
      <c r="Y425" s="33">
        <f t="shared" si="77"/>
        <v>95212.660000000018</v>
      </c>
      <c r="Z425" s="184">
        <f>VLOOKUP(C425, '2023-24 School Level AAFTE'!$C$4:$C$2454, 1, 0)</f>
        <v>3173</v>
      </c>
    </row>
    <row r="426" spans="1:26" s="18" customFormat="1" x14ac:dyDescent="0.25">
      <c r="A426" s="136" t="s">
        <v>447</v>
      </c>
      <c r="B426" s="166" t="s">
        <v>446</v>
      </c>
      <c r="C426" s="167">
        <v>5728</v>
      </c>
      <c r="D426" s="166" t="s">
        <v>3266</v>
      </c>
      <c r="E426" s="146" t="str">
        <f>VLOOKUP($C426,'2023-24 School Level AAFTE'!$C:$N,9,FALSE)</f>
        <v>No</v>
      </c>
      <c r="F426" s="94" t="str">
        <f>IFERROR(VLOOKUP(C426,'2023-24 School Level AAFTE'!$C:$N,11,FALSE),"")</f>
        <v>No</v>
      </c>
      <c r="G426" s="20">
        <f>IFERROR(VLOOKUP(C426,'2023-24 School Level AAFTE'!$C:$N,8,FALSE),0)</f>
        <v>18.34</v>
      </c>
      <c r="H426" s="99">
        <f>VLOOKUP($A426,'District Data'!$A:$F,3,FALSE)</f>
        <v>1</v>
      </c>
      <c r="I426" s="99">
        <f>VLOOKUP($A426,'District Data'!$A:$F,4,FALSE)</f>
        <v>1</v>
      </c>
      <c r="J426" s="100">
        <f t="shared" si="67"/>
        <v>0</v>
      </c>
      <c r="K426" s="101">
        <f t="shared" si="68"/>
        <v>0</v>
      </c>
      <c r="L426" s="102">
        <f>'District Data'!E$2</f>
        <v>72728</v>
      </c>
      <c r="M426" s="102">
        <f>'District Data'!F$2</f>
        <v>78209</v>
      </c>
      <c r="N426" s="33">
        <f t="shared" si="69"/>
        <v>0</v>
      </c>
      <c r="O426" s="33">
        <f t="shared" si="70"/>
        <v>0</v>
      </c>
      <c r="P426" s="33">
        <f t="shared" si="75"/>
        <v>14418.72</v>
      </c>
      <c r="Q426" s="103">
        <v>0.18149999999999999</v>
      </c>
      <c r="R426" s="103">
        <v>0.17510000000000001</v>
      </c>
      <c r="S426" s="33">
        <f t="shared" si="71"/>
        <v>0</v>
      </c>
      <c r="T426" s="33">
        <f t="shared" si="76"/>
        <v>0</v>
      </c>
      <c r="U426" s="33">
        <f t="shared" si="72"/>
        <v>0</v>
      </c>
      <c r="V426" s="33">
        <f t="shared" si="73"/>
        <v>0</v>
      </c>
      <c r="W426" s="33">
        <f t="shared" si="74"/>
        <v>0</v>
      </c>
      <c r="X426" s="33">
        <f>IFERROR(VLOOKUP(C426,'Adj to Match Apport'!$C:$F,4,FALSE),0)</f>
        <v>0</v>
      </c>
      <c r="Y426" s="33">
        <f t="shared" si="77"/>
        <v>0</v>
      </c>
      <c r="Z426" s="184">
        <f>VLOOKUP(C426, '2023-24 School Level AAFTE'!$C$4:$C$2454, 1, 0)</f>
        <v>5728</v>
      </c>
    </row>
    <row r="427" spans="1:26" s="18" customFormat="1" x14ac:dyDescent="0.25">
      <c r="A427" s="136" t="s">
        <v>447</v>
      </c>
      <c r="B427" s="166" t="s">
        <v>446</v>
      </c>
      <c r="C427" s="167">
        <v>5643</v>
      </c>
      <c r="D427" s="166" t="s">
        <v>2878</v>
      </c>
      <c r="E427" s="146" t="str">
        <f>VLOOKUP($C427,'2023-24 School Level AAFTE'!$C:$N,9,FALSE)</f>
        <v>No</v>
      </c>
      <c r="F427" s="94" t="str">
        <f>IFERROR(VLOOKUP(C427,'2023-24 School Level AAFTE'!$C:$N,11,FALSE),"")</f>
        <v>No</v>
      </c>
      <c r="G427" s="20">
        <f>IFERROR(VLOOKUP(C427,'2023-24 School Level AAFTE'!$C:$N,8,FALSE),0)</f>
        <v>3.94</v>
      </c>
      <c r="H427" s="99">
        <f>VLOOKUP($A427,'District Data'!$A:$F,3,FALSE)</f>
        <v>1</v>
      </c>
      <c r="I427" s="99">
        <f>VLOOKUP($A427,'District Data'!$A:$F,4,FALSE)</f>
        <v>1</v>
      </c>
      <c r="J427" s="100">
        <f t="shared" si="67"/>
        <v>0</v>
      </c>
      <c r="K427" s="101">
        <f t="shared" si="68"/>
        <v>0</v>
      </c>
      <c r="L427" s="102">
        <f>'District Data'!E$2</f>
        <v>72728</v>
      </c>
      <c r="M427" s="102">
        <f>'District Data'!F$2</f>
        <v>78209</v>
      </c>
      <c r="N427" s="33">
        <f t="shared" si="69"/>
        <v>0</v>
      </c>
      <c r="O427" s="33">
        <f t="shared" si="70"/>
        <v>0</v>
      </c>
      <c r="P427" s="33">
        <f t="shared" si="75"/>
        <v>14418.72</v>
      </c>
      <c r="Q427" s="103">
        <v>0.18149999999999999</v>
      </c>
      <c r="R427" s="103">
        <v>0.17510000000000001</v>
      </c>
      <c r="S427" s="33">
        <f t="shared" si="71"/>
        <v>0</v>
      </c>
      <c r="T427" s="33">
        <f t="shared" si="76"/>
        <v>0</v>
      </c>
      <c r="U427" s="33">
        <f t="shared" si="72"/>
        <v>0</v>
      </c>
      <c r="V427" s="33">
        <f t="shared" si="73"/>
        <v>0</v>
      </c>
      <c r="W427" s="33">
        <f t="shared" si="74"/>
        <v>0</v>
      </c>
      <c r="X427" s="33">
        <f>IFERROR(VLOOKUP(C427,'Adj to Match Apport'!$C:$F,4,FALSE),0)</f>
        <v>0</v>
      </c>
      <c r="Y427" s="33">
        <f t="shared" si="77"/>
        <v>0</v>
      </c>
      <c r="Z427" s="184">
        <f>VLOOKUP(C427, '2023-24 School Level AAFTE'!$C$4:$C$2454, 1, 0)</f>
        <v>5643</v>
      </c>
    </row>
    <row r="428" spans="1:26" s="18" customFormat="1" x14ac:dyDescent="0.25">
      <c r="A428" s="136" t="s">
        <v>451</v>
      </c>
      <c r="B428" s="166" t="s">
        <v>450</v>
      </c>
      <c r="C428" s="167">
        <v>2830</v>
      </c>
      <c r="D428" s="166" t="s">
        <v>453</v>
      </c>
      <c r="E428" s="146" t="str">
        <f>VLOOKUP($C428,'2023-24 School Level AAFTE'!$C:$N,9,FALSE)</f>
        <v>Yes</v>
      </c>
      <c r="F428" s="94" t="str">
        <f>IFERROR(VLOOKUP(C428,'2023-24 School Level AAFTE'!$C:$N,11,FALSE),"")</f>
        <v>Yes</v>
      </c>
      <c r="G428" s="20">
        <f>IFERROR(VLOOKUP(C428,'2023-24 School Level AAFTE'!$C:$N,8,FALSE),0)</f>
        <v>170.3</v>
      </c>
      <c r="H428" s="99">
        <f>VLOOKUP($A428,'District Data'!$A:$F,3,FALSE)</f>
        <v>1</v>
      </c>
      <c r="I428" s="99">
        <f>VLOOKUP($A428,'District Data'!$A:$F,4,FALSE)</f>
        <v>1.04</v>
      </c>
      <c r="J428" s="100">
        <f>IF(AND(F428="yes",E428= "yes"), G428,0)</f>
        <v>170.3</v>
      </c>
      <c r="K428" s="101">
        <f>ROUND(((J428*1.1*36)/15)/900,3)</f>
        <v>0.5</v>
      </c>
      <c r="L428" s="102">
        <f>'District Data'!E$2</f>
        <v>72728</v>
      </c>
      <c r="M428" s="102">
        <f>'District Data'!F$2</f>
        <v>78209</v>
      </c>
      <c r="N428" s="33">
        <f>ROUND(H428*L428*$K428,2)</f>
        <v>36364</v>
      </c>
      <c r="O428" s="33">
        <f>ROUND(I428*M428*$K428-N428,2)</f>
        <v>4304.68</v>
      </c>
      <c r="P428" s="33">
        <f>ROUND(1178*12*1.02,2)</f>
        <v>14418.72</v>
      </c>
      <c r="Q428" s="103">
        <v>0.18149999999999999</v>
      </c>
      <c r="R428" s="103">
        <v>0.17510000000000001</v>
      </c>
      <c r="S428" s="33">
        <f>ROUND(N428*Q428+O428*R428+K428*P428,2)</f>
        <v>14563.18</v>
      </c>
      <c r="T428" s="33">
        <f t="shared" si="76"/>
        <v>677.81</v>
      </c>
      <c r="U428" s="33">
        <f t="shared" si="72"/>
        <v>118.68</v>
      </c>
      <c r="V428" s="33">
        <f t="shared" si="73"/>
        <v>796.49</v>
      </c>
      <c r="W428" s="33">
        <f>SUM(S428,N428:O428,V428)</f>
        <v>56028.35</v>
      </c>
      <c r="X428" s="33" t="str">
        <f>IFERROR(VLOOKUP(C428,'Adj to Match Apport'!$C:$F,4,FALSE),0)</f>
        <v/>
      </c>
      <c r="Y428" s="33">
        <f t="shared" si="77"/>
        <v>56028.35</v>
      </c>
      <c r="Z428" s="184">
        <f>VLOOKUP(C428, '2023-24 School Level AAFTE'!$C$4:$C$2454, 1, 0)</f>
        <v>2830</v>
      </c>
    </row>
    <row r="429" spans="1:26" s="18" customFormat="1" x14ac:dyDescent="0.25">
      <c r="A429" s="136" t="s">
        <v>451</v>
      </c>
      <c r="B429" s="166" t="s">
        <v>450</v>
      </c>
      <c r="C429" s="167">
        <v>2302</v>
      </c>
      <c r="D429" s="166" t="s">
        <v>452</v>
      </c>
      <c r="E429" s="146" t="str">
        <f>VLOOKUP($C429,'2023-24 School Level AAFTE'!$C:$N,9,FALSE)</f>
        <v>Yes</v>
      </c>
      <c r="F429" s="94" t="str">
        <f>IFERROR(VLOOKUP(C429,'2023-24 School Level AAFTE'!$C:$N,11,FALSE),"")</f>
        <v>Yes</v>
      </c>
      <c r="G429" s="20">
        <f>IFERROR(VLOOKUP(C429,'2023-24 School Level AAFTE'!$C:$N,8,FALSE),0)</f>
        <v>95.54</v>
      </c>
      <c r="H429" s="99">
        <f>VLOOKUP($A429,'District Data'!$A:$F,3,FALSE)</f>
        <v>1</v>
      </c>
      <c r="I429" s="99">
        <f>VLOOKUP($A429,'District Data'!$A:$F,4,FALSE)</f>
        <v>1.04</v>
      </c>
      <c r="J429" s="100">
        <f>IF(AND(F429="yes",E429= "yes"), G429,0)</f>
        <v>95.54</v>
      </c>
      <c r="K429" s="101">
        <f t="shared" si="68"/>
        <v>0.28000000000000003</v>
      </c>
      <c r="L429" s="102">
        <f>'District Data'!E$2</f>
        <v>72728</v>
      </c>
      <c r="M429" s="102">
        <f>'District Data'!F$2</f>
        <v>78209</v>
      </c>
      <c r="N429" s="33">
        <f t="shared" si="69"/>
        <v>20363.84</v>
      </c>
      <c r="O429" s="33">
        <f t="shared" si="70"/>
        <v>2410.62</v>
      </c>
      <c r="P429" s="33">
        <f t="shared" si="75"/>
        <v>14418.72</v>
      </c>
      <c r="Q429" s="103">
        <v>0.18149999999999999</v>
      </c>
      <c r="R429" s="103">
        <v>0.17510000000000001</v>
      </c>
      <c r="S429" s="33">
        <f t="shared" si="71"/>
        <v>8155.38</v>
      </c>
      <c r="T429" s="33">
        <f t="shared" si="76"/>
        <v>379.57</v>
      </c>
      <c r="U429" s="33">
        <f t="shared" si="72"/>
        <v>66.459999999999994</v>
      </c>
      <c r="V429" s="33">
        <f t="shared" si="73"/>
        <v>446.03</v>
      </c>
      <c r="W429" s="33">
        <f t="shared" si="74"/>
        <v>31375.87</v>
      </c>
      <c r="X429" s="33">
        <f>IFERROR(VLOOKUP(C429,'Adj to Match Apport'!$C:$F,4,FALSE),0)</f>
        <v>0</v>
      </c>
      <c r="Y429" s="33">
        <f t="shared" si="77"/>
        <v>31375.87</v>
      </c>
      <c r="Z429" s="184">
        <f>VLOOKUP(C429, '2023-24 School Level AAFTE'!$C$4:$C$2454, 1, 0)</f>
        <v>2302</v>
      </c>
    </row>
    <row r="430" spans="1:26" s="18" customFormat="1" x14ac:dyDescent="0.25">
      <c r="A430" s="136" t="s">
        <v>451</v>
      </c>
      <c r="B430" s="166" t="s">
        <v>450</v>
      </c>
      <c r="C430" s="167">
        <v>4011</v>
      </c>
      <c r="D430" s="166" t="s">
        <v>454</v>
      </c>
      <c r="E430" s="146" t="str">
        <f>VLOOKUP($C430,'2023-24 School Level AAFTE'!$C:$N,9,FALSE)</f>
        <v>Yes</v>
      </c>
      <c r="F430" s="94" t="str">
        <f>IFERROR(VLOOKUP(C430,'2023-24 School Level AAFTE'!$C:$N,11,FALSE),"")</f>
        <v>Yes</v>
      </c>
      <c r="G430" s="20">
        <f>IFERROR(VLOOKUP(C430,'2023-24 School Level AAFTE'!$C:$N,8,FALSE),0)</f>
        <v>73.400000000000006</v>
      </c>
      <c r="H430" s="99">
        <f>VLOOKUP($A430,'District Data'!$A:$F,3,FALSE)</f>
        <v>1</v>
      </c>
      <c r="I430" s="99">
        <f>VLOOKUP($A430,'District Data'!$A:$F,4,FALSE)</f>
        <v>1.04</v>
      </c>
      <c r="J430" s="100">
        <f>IF(AND(F430="yes",E430= "yes"), G430,0)</f>
        <v>73.400000000000006</v>
      </c>
      <c r="K430" s="101">
        <f t="shared" si="68"/>
        <v>0.215</v>
      </c>
      <c r="L430" s="102">
        <f>'District Data'!E$2</f>
        <v>72728</v>
      </c>
      <c r="M430" s="102">
        <f>'District Data'!F$2</f>
        <v>78209</v>
      </c>
      <c r="N430" s="33">
        <f t="shared" si="69"/>
        <v>15636.52</v>
      </c>
      <c r="O430" s="33">
        <f t="shared" si="70"/>
        <v>1851.01</v>
      </c>
      <c r="P430" s="33">
        <f t="shared" si="75"/>
        <v>14418.72</v>
      </c>
      <c r="Q430" s="103">
        <v>0.18149999999999999</v>
      </c>
      <c r="R430" s="103">
        <v>0.17510000000000001</v>
      </c>
      <c r="S430" s="33">
        <f t="shared" si="71"/>
        <v>6262.17</v>
      </c>
      <c r="T430" s="33">
        <f t="shared" si="76"/>
        <v>291.45999999999998</v>
      </c>
      <c r="U430" s="33">
        <f t="shared" si="72"/>
        <v>51.03</v>
      </c>
      <c r="V430" s="33">
        <f t="shared" si="73"/>
        <v>342.49</v>
      </c>
      <c r="W430" s="33">
        <f t="shared" si="74"/>
        <v>24092.190000000002</v>
      </c>
      <c r="X430" s="33" t="str">
        <f>IFERROR(VLOOKUP(C430,'Adj to Match Apport'!$C:$F,4,FALSE),0)</f>
        <v/>
      </c>
      <c r="Y430" s="33">
        <f t="shared" si="77"/>
        <v>24092.190000000002</v>
      </c>
      <c r="Z430" s="184">
        <f>VLOOKUP(C430, '2023-24 School Level AAFTE'!$C$4:$C$2454, 1, 0)</f>
        <v>4011</v>
      </c>
    </row>
    <row r="431" spans="1:26" s="18" customFormat="1" x14ac:dyDescent="0.25">
      <c r="A431" s="136" t="s">
        <v>451</v>
      </c>
      <c r="B431" s="166" t="s">
        <v>450</v>
      </c>
      <c r="C431" s="167">
        <v>5617</v>
      </c>
      <c r="D431" s="166" t="s">
        <v>2971</v>
      </c>
      <c r="E431" s="146" t="str">
        <f>VLOOKUP($C431,'2023-24 School Level AAFTE'!$C:$N,9,FALSE)</f>
        <v>Yes</v>
      </c>
      <c r="F431" s="94" t="str">
        <f>IFERROR(VLOOKUP(C431,'2023-24 School Level AAFTE'!$C:$N,11,FALSE),"")</f>
        <v>No</v>
      </c>
      <c r="G431" s="20">
        <f>IFERROR(VLOOKUP(C431,'2023-24 School Level AAFTE'!$C:$N,8,FALSE),0)</f>
        <v>5.8</v>
      </c>
      <c r="H431" s="99">
        <f>VLOOKUP($A431,'District Data'!$A:$F,3,FALSE)</f>
        <v>1</v>
      </c>
      <c r="I431" s="99">
        <f>VLOOKUP($A431,'District Data'!$A:$F,4,FALSE)</f>
        <v>1.04</v>
      </c>
      <c r="J431" s="100">
        <f>IF(AND(F431="yes",E431= "yes"), G431,0)</f>
        <v>0</v>
      </c>
      <c r="K431" s="101">
        <f t="shared" si="68"/>
        <v>0</v>
      </c>
      <c r="L431" s="102">
        <f>'District Data'!E$2</f>
        <v>72728</v>
      </c>
      <c r="M431" s="102">
        <f>'District Data'!F$2</f>
        <v>78209</v>
      </c>
      <c r="N431" s="33">
        <f t="shared" si="69"/>
        <v>0</v>
      </c>
      <c r="O431" s="33">
        <f t="shared" si="70"/>
        <v>0</v>
      </c>
      <c r="P431" s="33">
        <f t="shared" si="75"/>
        <v>14418.72</v>
      </c>
      <c r="Q431" s="103">
        <v>0.18149999999999999</v>
      </c>
      <c r="R431" s="103">
        <v>0.17510000000000001</v>
      </c>
      <c r="S431" s="33">
        <f t="shared" si="71"/>
        <v>0</v>
      </c>
      <c r="T431" s="33">
        <f t="shared" si="76"/>
        <v>0</v>
      </c>
      <c r="U431" s="33">
        <f t="shared" si="72"/>
        <v>0</v>
      </c>
      <c r="V431" s="33">
        <f t="shared" si="73"/>
        <v>0</v>
      </c>
      <c r="W431" s="33">
        <f t="shared" si="74"/>
        <v>0</v>
      </c>
      <c r="X431" s="33">
        <f>IFERROR(VLOOKUP(C431,'Adj to Match Apport'!$C:$F,4,FALSE),0)</f>
        <v>0</v>
      </c>
      <c r="Y431" s="33">
        <f t="shared" si="77"/>
        <v>0</v>
      </c>
      <c r="Z431" s="184">
        <f>VLOOKUP(C431, '2023-24 School Level AAFTE'!$C$4:$C$2454, 1, 0)</f>
        <v>5617</v>
      </c>
    </row>
    <row r="432" spans="1:26" s="18" customFormat="1" x14ac:dyDescent="0.25">
      <c r="A432" s="136" t="s">
        <v>456</v>
      </c>
      <c r="B432" s="166" t="s">
        <v>455</v>
      </c>
      <c r="C432" s="167">
        <v>5734</v>
      </c>
      <c r="D432" s="166" t="s">
        <v>3329</v>
      </c>
      <c r="E432" s="146" t="str">
        <f>VLOOKUP($C432,'2023-24 School Level AAFTE'!$C:$N,9,FALSE)</f>
        <v>Yes</v>
      </c>
      <c r="F432" s="94" t="str">
        <f>IFERROR(VLOOKUP(C432,'2023-24 School Level AAFTE'!$C:$N,11,FALSE),"")</f>
        <v>Yes</v>
      </c>
      <c r="G432" s="20">
        <f>IFERROR(VLOOKUP(C432,'2023-24 School Level AAFTE'!$C:$N,8,FALSE),0)</f>
        <v>95.87</v>
      </c>
      <c r="H432" s="99">
        <f>VLOOKUP($A432,'District Data'!$A:$F,3,FALSE)</f>
        <v>1</v>
      </c>
      <c r="I432" s="99">
        <f>VLOOKUP($A432,'District Data'!$A:$F,4,FALSE)</f>
        <v>1</v>
      </c>
      <c r="J432" s="100">
        <f t="shared" si="67"/>
        <v>95.87</v>
      </c>
      <c r="K432" s="101">
        <f t="shared" si="68"/>
        <v>0.28100000000000003</v>
      </c>
      <c r="L432" s="102">
        <f>'District Data'!E$2</f>
        <v>72728</v>
      </c>
      <c r="M432" s="102">
        <f>'District Data'!F$2</f>
        <v>78209</v>
      </c>
      <c r="N432" s="33">
        <f t="shared" si="69"/>
        <v>20436.57</v>
      </c>
      <c r="O432" s="33">
        <f t="shared" si="70"/>
        <v>1540.16</v>
      </c>
      <c r="P432" s="33">
        <f t="shared" si="75"/>
        <v>14418.72</v>
      </c>
      <c r="Q432" s="103">
        <v>0.18149999999999999</v>
      </c>
      <c r="R432" s="103">
        <v>0.17510000000000001</v>
      </c>
      <c r="S432" s="33">
        <f t="shared" si="71"/>
        <v>8030.58</v>
      </c>
      <c r="T432" s="33">
        <f t="shared" si="76"/>
        <v>366.28</v>
      </c>
      <c r="U432" s="33">
        <f t="shared" si="72"/>
        <v>64.14</v>
      </c>
      <c r="V432" s="33">
        <f t="shared" si="73"/>
        <v>430.41999999999996</v>
      </c>
      <c r="W432" s="33">
        <f t="shared" si="74"/>
        <v>30437.73</v>
      </c>
      <c r="X432" s="33" t="str">
        <f>IFERROR(VLOOKUP(C432,'Adj to Match Apport'!$C:$F,4,FALSE),0)</f>
        <v/>
      </c>
      <c r="Y432" s="33">
        <f t="shared" si="77"/>
        <v>30437.73</v>
      </c>
      <c r="Z432" s="184">
        <f>VLOOKUP(C432, '2023-24 School Level AAFTE'!$C$4:$C$2454, 1, 0)</f>
        <v>5734</v>
      </c>
    </row>
    <row r="433" spans="1:26" s="18" customFormat="1" x14ac:dyDescent="0.25">
      <c r="A433" s="136" t="s">
        <v>456</v>
      </c>
      <c r="B433" s="166" t="s">
        <v>455</v>
      </c>
      <c r="C433" s="167">
        <v>5270</v>
      </c>
      <c r="D433" s="166" t="s">
        <v>2803</v>
      </c>
      <c r="E433" s="146" t="str">
        <f>VLOOKUP($C433,'2023-24 School Level AAFTE'!$C:$N,9,FALSE)</f>
        <v>No</v>
      </c>
      <c r="F433" s="94" t="str">
        <f>IFERROR(VLOOKUP(C433,'2023-24 School Level AAFTE'!$C:$N,11,FALSE),"")</f>
        <v>No</v>
      </c>
      <c r="G433" s="20">
        <f>IFERROR(VLOOKUP(C433,'2023-24 School Level AAFTE'!$C:$N,8,FALSE),0)</f>
        <v>0</v>
      </c>
      <c r="H433" s="99">
        <f>VLOOKUP($A433,'District Data'!$A:$F,3,FALSE)</f>
        <v>1</v>
      </c>
      <c r="I433" s="99">
        <f>VLOOKUP($A433,'District Data'!$A:$F,4,FALSE)</f>
        <v>1</v>
      </c>
      <c r="J433" s="100">
        <f t="shared" si="67"/>
        <v>0</v>
      </c>
      <c r="K433" s="101">
        <f t="shared" si="68"/>
        <v>0</v>
      </c>
      <c r="L433" s="102">
        <f>'District Data'!E$2</f>
        <v>72728</v>
      </c>
      <c r="M433" s="102">
        <f>'District Data'!F$2</f>
        <v>78209</v>
      </c>
      <c r="N433" s="33">
        <f t="shared" si="69"/>
        <v>0</v>
      </c>
      <c r="O433" s="33">
        <f t="shared" si="70"/>
        <v>0</v>
      </c>
      <c r="P433" s="33">
        <f t="shared" si="75"/>
        <v>14418.72</v>
      </c>
      <c r="Q433" s="103">
        <v>0.18149999999999999</v>
      </c>
      <c r="R433" s="103">
        <v>0.17510000000000001</v>
      </c>
      <c r="S433" s="33">
        <f t="shared" si="71"/>
        <v>0</v>
      </c>
      <c r="T433" s="33">
        <f t="shared" si="76"/>
        <v>0</v>
      </c>
      <c r="U433" s="33">
        <f t="shared" si="72"/>
        <v>0</v>
      </c>
      <c r="V433" s="33">
        <f t="shared" si="73"/>
        <v>0</v>
      </c>
      <c r="W433" s="33">
        <f t="shared" si="74"/>
        <v>0</v>
      </c>
      <c r="X433" s="33">
        <f>IFERROR(VLOOKUP(C433,'Adj to Match Apport'!$C:$F,4,FALSE),0)</f>
        <v>0</v>
      </c>
      <c r="Y433" s="33">
        <f t="shared" si="77"/>
        <v>0</v>
      </c>
      <c r="Z433" s="184">
        <f>VLOOKUP(C433, '2023-24 School Level AAFTE'!$C$4:$C$2454, 1, 0)</f>
        <v>5270</v>
      </c>
    </row>
    <row r="434" spans="1:26" s="18" customFormat="1" x14ac:dyDescent="0.25">
      <c r="A434" s="136" t="s">
        <v>456</v>
      </c>
      <c r="B434" s="166" t="s">
        <v>455</v>
      </c>
      <c r="C434" s="167">
        <v>2173</v>
      </c>
      <c r="D434" s="166" t="s">
        <v>457</v>
      </c>
      <c r="E434" s="146" t="str">
        <f>VLOOKUP($C434,'2023-24 School Level AAFTE'!$C:$N,9,FALSE)</f>
        <v>Yes</v>
      </c>
      <c r="F434" s="94" t="str">
        <f>IFERROR(VLOOKUP(C434,'2023-24 School Level AAFTE'!$C:$N,11,FALSE),"")</f>
        <v>Yes</v>
      </c>
      <c r="G434" s="20">
        <f>IFERROR(VLOOKUP(C434,'2023-24 School Level AAFTE'!$C:$N,8,FALSE),0)</f>
        <v>461.83</v>
      </c>
      <c r="H434" s="99">
        <f>VLOOKUP($A434,'District Data'!$A:$F,3,FALSE)</f>
        <v>1</v>
      </c>
      <c r="I434" s="99">
        <f>VLOOKUP($A434,'District Data'!$A:$F,4,FALSE)</f>
        <v>1</v>
      </c>
      <c r="J434" s="100">
        <f t="shared" si="67"/>
        <v>461.83</v>
      </c>
      <c r="K434" s="101">
        <f t="shared" si="68"/>
        <v>1.355</v>
      </c>
      <c r="L434" s="102">
        <f>'District Data'!E$2</f>
        <v>72728</v>
      </c>
      <c r="M434" s="102">
        <f>'District Data'!F$2</f>
        <v>78209</v>
      </c>
      <c r="N434" s="33">
        <f t="shared" si="69"/>
        <v>98546.44</v>
      </c>
      <c r="O434" s="33">
        <f t="shared" si="70"/>
        <v>7426.75</v>
      </c>
      <c r="P434" s="33">
        <f t="shared" si="75"/>
        <v>14418.72</v>
      </c>
      <c r="Q434" s="103">
        <v>0.18149999999999999</v>
      </c>
      <c r="R434" s="103">
        <v>0.17510000000000001</v>
      </c>
      <c r="S434" s="33">
        <f t="shared" si="71"/>
        <v>38723.97</v>
      </c>
      <c r="T434" s="33">
        <f t="shared" si="76"/>
        <v>1766.22</v>
      </c>
      <c r="U434" s="33">
        <f t="shared" si="72"/>
        <v>309.27</v>
      </c>
      <c r="V434" s="33">
        <f t="shared" si="73"/>
        <v>2075.4899999999998</v>
      </c>
      <c r="W434" s="33">
        <f t="shared" si="74"/>
        <v>146772.65</v>
      </c>
      <c r="X434" s="33">
        <f>IFERROR(VLOOKUP(C434,'Adj to Match Apport'!$C:$F,4,FALSE),0)</f>
        <v>-2.0000000018626451E-2</v>
      </c>
      <c r="Y434" s="33">
        <f t="shared" si="77"/>
        <v>146772.62999999998</v>
      </c>
      <c r="Z434" s="184">
        <f>VLOOKUP(C434, '2023-24 School Level AAFTE'!$C$4:$C$2454, 1, 0)</f>
        <v>2173</v>
      </c>
    </row>
    <row r="435" spans="1:26" s="18" customFormat="1" x14ac:dyDescent="0.25">
      <c r="A435" s="136" t="s">
        <v>456</v>
      </c>
      <c r="B435" s="166" t="s">
        <v>455</v>
      </c>
      <c r="C435" s="167">
        <v>2430</v>
      </c>
      <c r="D435" s="166" t="s">
        <v>458</v>
      </c>
      <c r="E435" s="146" t="str">
        <f>VLOOKUP($C435,'2023-24 School Level AAFTE'!$C:$N,9,FALSE)</f>
        <v>Yes</v>
      </c>
      <c r="F435" s="94" t="str">
        <f>IFERROR(VLOOKUP(C435,'2023-24 School Level AAFTE'!$C:$N,11,FALSE),"")</f>
        <v>Yes</v>
      </c>
      <c r="G435" s="20">
        <f>IFERROR(VLOOKUP(C435,'2023-24 School Level AAFTE'!$C:$N,8,FALSE),0)</f>
        <v>431.15</v>
      </c>
      <c r="H435" s="99">
        <f>VLOOKUP($A435,'District Data'!$A:$F,3,FALSE)</f>
        <v>1</v>
      </c>
      <c r="I435" s="99">
        <f>VLOOKUP($A435,'District Data'!$A:$F,4,FALSE)</f>
        <v>1</v>
      </c>
      <c r="J435" s="100">
        <f t="shared" si="67"/>
        <v>431.15</v>
      </c>
      <c r="K435" s="101">
        <f t="shared" si="68"/>
        <v>1.2649999999999999</v>
      </c>
      <c r="L435" s="102">
        <f>'District Data'!E$2</f>
        <v>72728</v>
      </c>
      <c r="M435" s="102">
        <f>'District Data'!F$2</f>
        <v>78209</v>
      </c>
      <c r="N435" s="33">
        <f t="shared" si="69"/>
        <v>92000.92</v>
      </c>
      <c r="O435" s="33">
        <f t="shared" si="70"/>
        <v>6933.47</v>
      </c>
      <c r="P435" s="33">
        <f t="shared" si="75"/>
        <v>14418.72</v>
      </c>
      <c r="Q435" s="103">
        <v>0.18149999999999999</v>
      </c>
      <c r="R435" s="103">
        <v>0.17510000000000001</v>
      </c>
      <c r="S435" s="33">
        <f t="shared" si="71"/>
        <v>36151.9</v>
      </c>
      <c r="T435" s="33">
        <f t="shared" si="76"/>
        <v>1648.91</v>
      </c>
      <c r="U435" s="33">
        <f t="shared" si="72"/>
        <v>288.72000000000003</v>
      </c>
      <c r="V435" s="33">
        <f t="shared" si="73"/>
        <v>1937.63</v>
      </c>
      <c r="W435" s="33">
        <f t="shared" si="74"/>
        <v>137023.92000000001</v>
      </c>
      <c r="X435" s="33" t="str">
        <f>IFERROR(VLOOKUP(C435,'Adj to Match Apport'!$C:$F,4,FALSE),0)</f>
        <v/>
      </c>
      <c r="Y435" s="33">
        <f t="shared" si="77"/>
        <v>137023.92000000001</v>
      </c>
      <c r="Z435" s="184">
        <f>VLOOKUP(C435, '2023-24 School Level AAFTE'!$C$4:$C$2454, 1, 0)</f>
        <v>2430</v>
      </c>
    </row>
    <row r="436" spans="1:26" s="18" customFormat="1" x14ac:dyDescent="0.25">
      <c r="A436" s="136" t="s">
        <v>456</v>
      </c>
      <c r="B436" s="166" t="s">
        <v>455</v>
      </c>
      <c r="C436" s="167">
        <v>4123</v>
      </c>
      <c r="D436" s="166" t="s">
        <v>460</v>
      </c>
      <c r="E436" s="146" t="str">
        <f>VLOOKUP($C436,'2023-24 School Level AAFTE'!$C:$N,9,FALSE)</f>
        <v>No</v>
      </c>
      <c r="F436" s="94" t="str">
        <f>IFERROR(VLOOKUP(C436,'2023-24 School Level AAFTE'!$C:$N,11,FALSE),"")</f>
        <v>No</v>
      </c>
      <c r="G436" s="20">
        <f>IFERROR(VLOOKUP(C436,'2023-24 School Level AAFTE'!$C:$N,8,FALSE),0)</f>
        <v>602.3900000000001</v>
      </c>
      <c r="H436" s="99">
        <f>VLOOKUP($A436,'District Data'!$A:$F,3,FALSE)</f>
        <v>1</v>
      </c>
      <c r="I436" s="99">
        <f>VLOOKUP($A436,'District Data'!$A:$F,4,FALSE)</f>
        <v>1</v>
      </c>
      <c r="J436" s="100">
        <f t="shared" si="67"/>
        <v>0</v>
      </c>
      <c r="K436" s="101">
        <f t="shared" si="68"/>
        <v>0</v>
      </c>
      <c r="L436" s="102">
        <f>'District Data'!E$2</f>
        <v>72728</v>
      </c>
      <c r="M436" s="102">
        <f>'District Data'!F$2</f>
        <v>78209</v>
      </c>
      <c r="N436" s="33">
        <f t="shared" si="69"/>
        <v>0</v>
      </c>
      <c r="O436" s="33">
        <f t="shared" si="70"/>
        <v>0</v>
      </c>
      <c r="P436" s="33">
        <f t="shared" si="75"/>
        <v>14418.72</v>
      </c>
      <c r="Q436" s="103">
        <v>0.18149999999999999</v>
      </c>
      <c r="R436" s="103">
        <v>0.17510000000000001</v>
      </c>
      <c r="S436" s="33">
        <f t="shared" si="71"/>
        <v>0</v>
      </c>
      <c r="T436" s="33">
        <f t="shared" si="76"/>
        <v>0</v>
      </c>
      <c r="U436" s="33">
        <f t="shared" si="72"/>
        <v>0</v>
      </c>
      <c r="V436" s="33">
        <f t="shared" si="73"/>
        <v>0</v>
      </c>
      <c r="W436" s="33">
        <f t="shared" si="74"/>
        <v>0</v>
      </c>
      <c r="X436" s="33">
        <f>IFERROR(VLOOKUP(C436,'Adj to Match Apport'!$C:$F,4,FALSE),0)</f>
        <v>0</v>
      </c>
      <c r="Y436" s="33">
        <f t="shared" si="77"/>
        <v>0</v>
      </c>
      <c r="Z436" s="184">
        <f>VLOOKUP(C436, '2023-24 School Level AAFTE'!$C$4:$C$2454, 1, 0)</f>
        <v>4123</v>
      </c>
    </row>
    <row r="437" spans="1:26" s="18" customFormat="1" x14ac:dyDescent="0.25">
      <c r="A437" s="136" t="s">
        <v>456</v>
      </c>
      <c r="B437" s="166" t="s">
        <v>455</v>
      </c>
      <c r="C437" s="167">
        <v>1852</v>
      </c>
      <c r="D437" s="166" t="s">
        <v>2472</v>
      </c>
      <c r="E437" s="146" t="str">
        <f>VLOOKUP($C437,'2023-24 School Level AAFTE'!$C:$N,9,FALSE)</f>
        <v>No</v>
      </c>
      <c r="F437" s="94" t="str">
        <f>IFERROR(VLOOKUP(C437,'2023-24 School Level AAFTE'!$C:$N,11,FALSE),"")</f>
        <v>No</v>
      </c>
      <c r="G437" s="20">
        <f>IFERROR(VLOOKUP(C437,'2023-24 School Level AAFTE'!$C:$N,8,FALSE),0)</f>
        <v>557.37</v>
      </c>
      <c r="H437" s="99">
        <f>VLOOKUP($A437,'District Data'!$A:$F,3,FALSE)</f>
        <v>1</v>
      </c>
      <c r="I437" s="99">
        <f>VLOOKUP($A437,'District Data'!$A:$F,4,FALSE)</f>
        <v>1</v>
      </c>
      <c r="J437" s="100">
        <f t="shared" si="67"/>
        <v>0</v>
      </c>
      <c r="K437" s="101">
        <f t="shared" si="68"/>
        <v>0</v>
      </c>
      <c r="L437" s="102">
        <f>'District Data'!E$2</f>
        <v>72728</v>
      </c>
      <c r="M437" s="102">
        <f>'District Data'!F$2</f>
        <v>78209</v>
      </c>
      <c r="N437" s="33">
        <f t="shared" si="69"/>
        <v>0</v>
      </c>
      <c r="O437" s="33">
        <f t="shared" si="70"/>
        <v>0</v>
      </c>
      <c r="P437" s="33">
        <f t="shared" si="75"/>
        <v>14418.72</v>
      </c>
      <c r="Q437" s="103">
        <v>0.18149999999999999</v>
      </c>
      <c r="R437" s="103">
        <v>0.17510000000000001</v>
      </c>
      <c r="S437" s="33">
        <f t="shared" si="71"/>
        <v>0</v>
      </c>
      <c r="T437" s="33">
        <f t="shared" si="76"/>
        <v>0</v>
      </c>
      <c r="U437" s="33">
        <f t="shared" si="72"/>
        <v>0</v>
      </c>
      <c r="V437" s="33">
        <f t="shared" si="73"/>
        <v>0</v>
      </c>
      <c r="W437" s="33">
        <f t="shared" si="74"/>
        <v>0</v>
      </c>
      <c r="X437" s="33">
        <f>IFERROR(VLOOKUP(C437,'Adj to Match Apport'!$C:$F,4,FALSE),0)</f>
        <v>0</v>
      </c>
      <c r="Y437" s="33">
        <f t="shared" si="77"/>
        <v>0</v>
      </c>
      <c r="Z437" s="184">
        <f>VLOOKUP(C437, '2023-24 School Level AAFTE'!$C$4:$C$2454, 1, 0)</f>
        <v>1852</v>
      </c>
    </row>
    <row r="438" spans="1:26" s="18" customFormat="1" x14ac:dyDescent="0.25">
      <c r="A438" s="136" t="s">
        <v>456</v>
      </c>
      <c r="B438" s="166" t="s">
        <v>455</v>
      </c>
      <c r="C438" s="167">
        <v>3261</v>
      </c>
      <c r="D438" s="166" t="s">
        <v>459</v>
      </c>
      <c r="E438" s="146" t="str">
        <f>VLOOKUP($C438,'2023-24 School Level AAFTE'!$C:$N,9,FALSE)</f>
        <v>Yes</v>
      </c>
      <c r="F438" s="94" t="str">
        <f>IFERROR(VLOOKUP(C438,'2023-24 School Level AAFTE'!$C:$N,11,FALSE),"")</f>
        <v>Yes</v>
      </c>
      <c r="G438" s="20">
        <f>IFERROR(VLOOKUP(C438,'2023-24 School Level AAFTE'!$C:$N,8,FALSE),0)</f>
        <v>490.56</v>
      </c>
      <c r="H438" s="99">
        <f>VLOOKUP($A438,'District Data'!$A:$F,3,FALSE)</f>
        <v>1</v>
      </c>
      <c r="I438" s="99">
        <f>VLOOKUP($A438,'District Data'!$A:$F,4,FALSE)</f>
        <v>1</v>
      </c>
      <c r="J438" s="100">
        <f t="shared" si="67"/>
        <v>490.56</v>
      </c>
      <c r="K438" s="101">
        <f t="shared" si="68"/>
        <v>1.4390000000000001</v>
      </c>
      <c r="L438" s="102">
        <f>'District Data'!E$2</f>
        <v>72728</v>
      </c>
      <c r="M438" s="102">
        <f>'District Data'!F$2</f>
        <v>78209</v>
      </c>
      <c r="N438" s="33">
        <f t="shared" si="69"/>
        <v>104655.59</v>
      </c>
      <c r="O438" s="33">
        <f t="shared" si="70"/>
        <v>7887.16</v>
      </c>
      <c r="P438" s="33">
        <f t="shared" si="75"/>
        <v>14418.72</v>
      </c>
      <c r="Q438" s="103">
        <v>0.18149999999999999</v>
      </c>
      <c r="R438" s="103">
        <v>0.17510000000000001</v>
      </c>
      <c r="S438" s="33">
        <f t="shared" si="71"/>
        <v>41124.57</v>
      </c>
      <c r="T438" s="33">
        <f t="shared" si="76"/>
        <v>1875.71</v>
      </c>
      <c r="U438" s="33">
        <f t="shared" si="72"/>
        <v>328.44</v>
      </c>
      <c r="V438" s="33">
        <f t="shared" si="73"/>
        <v>2204.15</v>
      </c>
      <c r="W438" s="33">
        <f t="shared" si="74"/>
        <v>155871.47</v>
      </c>
      <c r="X438" s="33" t="str">
        <f>IFERROR(VLOOKUP(C438,'Adj to Match Apport'!$C:$F,4,FALSE),0)</f>
        <v/>
      </c>
      <c r="Y438" s="33">
        <f t="shared" si="77"/>
        <v>155871.47</v>
      </c>
      <c r="Z438" s="184">
        <f>VLOOKUP(C438, '2023-24 School Level AAFTE'!$C$4:$C$2454, 1, 0)</f>
        <v>3261</v>
      </c>
    </row>
    <row r="439" spans="1:26" s="18" customFormat="1" x14ac:dyDescent="0.25">
      <c r="A439" s="136" t="s">
        <v>462</v>
      </c>
      <c r="B439" s="166" t="s">
        <v>461</v>
      </c>
      <c r="C439" s="92">
        <v>4548</v>
      </c>
      <c r="D439" s="115" t="s">
        <v>463</v>
      </c>
      <c r="E439" s="146" t="str">
        <f>VLOOKUP($C439,'2023-24 School Level AAFTE'!$C:$N,9,FALSE)</f>
        <v>No</v>
      </c>
      <c r="F439" s="94" t="str">
        <f>IFERROR(VLOOKUP(C439,'2023-24 School Level AAFTE'!$C:$N,11,FALSE),"")</f>
        <v>No</v>
      </c>
      <c r="G439" s="20">
        <f>IFERROR(VLOOKUP(C439,'2023-24 School Level AAFTE'!$C:$N,8,FALSE),0)</f>
        <v>439.1</v>
      </c>
      <c r="H439" s="99">
        <f>VLOOKUP($A439,'District Data'!$A:$F,3,FALSE)</f>
        <v>1.1200000000000001</v>
      </c>
      <c r="I439" s="99">
        <f>VLOOKUP($A439,'District Data'!$A:$F,4,FALSE)</f>
        <v>1.1600000000000001</v>
      </c>
      <c r="J439" s="100">
        <f t="shared" si="67"/>
        <v>0</v>
      </c>
      <c r="K439" s="101">
        <f t="shared" si="68"/>
        <v>0</v>
      </c>
      <c r="L439" s="102">
        <f>'District Data'!E$2</f>
        <v>72728</v>
      </c>
      <c r="M439" s="102">
        <f>'District Data'!F$2</f>
        <v>78209</v>
      </c>
      <c r="N439" s="33">
        <f t="shared" si="69"/>
        <v>0</v>
      </c>
      <c r="O439" s="33">
        <f t="shared" si="70"/>
        <v>0</v>
      </c>
      <c r="P439" s="33">
        <f t="shared" si="75"/>
        <v>14418.72</v>
      </c>
      <c r="Q439" s="103">
        <v>0.18149999999999999</v>
      </c>
      <c r="R439" s="103">
        <v>0.17510000000000001</v>
      </c>
      <c r="S439" s="33">
        <f t="shared" si="71"/>
        <v>0</v>
      </c>
      <c r="T439" s="33">
        <f t="shared" si="76"/>
        <v>0</v>
      </c>
      <c r="U439" s="33">
        <f t="shared" si="72"/>
        <v>0</v>
      </c>
      <c r="V439" s="33">
        <f t="shared" si="73"/>
        <v>0</v>
      </c>
      <c r="W439" s="33">
        <f t="shared" si="74"/>
        <v>0</v>
      </c>
      <c r="X439" s="33">
        <f>IFERROR(VLOOKUP(C439,'Adj to Match Apport'!$C:$F,4,FALSE),0)</f>
        <v>0</v>
      </c>
      <c r="Y439" s="33">
        <f t="shared" si="77"/>
        <v>0</v>
      </c>
      <c r="Z439" s="184">
        <f>VLOOKUP(C439, '2023-24 School Level AAFTE'!$C$4:$C$2454, 1, 0)</f>
        <v>4548</v>
      </c>
    </row>
    <row r="440" spans="1:26" s="18" customFormat="1" x14ac:dyDescent="0.25">
      <c r="A440" s="136" t="s">
        <v>462</v>
      </c>
      <c r="B440" s="166" t="s">
        <v>461</v>
      </c>
      <c r="C440" s="167">
        <v>3683</v>
      </c>
      <c r="D440" s="166" t="s">
        <v>2473</v>
      </c>
      <c r="E440" s="146" t="str">
        <f>VLOOKUP($C440,'2023-24 School Level AAFTE'!$C:$N,9,FALSE)</f>
        <v>No</v>
      </c>
      <c r="F440" s="94" t="str">
        <f>IFERROR(VLOOKUP(C440,'2023-24 School Level AAFTE'!$C:$N,11,FALSE),"")</f>
        <v>No</v>
      </c>
      <c r="G440" s="20">
        <f>IFERROR(VLOOKUP(C440,'2023-24 School Level AAFTE'!$C:$N,8,FALSE),0)</f>
        <v>451.41</v>
      </c>
      <c r="H440" s="99">
        <f>VLOOKUP($A440,'District Data'!$A:$F,3,FALSE)</f>
        <v>1.1200000000000001</v>
      </c>
      <c r="I440" s="99">
        <f>VLOOKUP($A440,'District Data'!$A:$F,4,FALSE)</f>
        <v>1.1600000000000001</v>
      </c>
      <c r="J440" s="100">
        <f t="shared" si="67"/>
        <v>0</v>
      </c>
      <c r="K440" s="101">
        <f t="shared" si="68"/>
        <v>0</v>
      </c>
      <c r="L440" s="102">
        <f>'District Data'!E$2</f>
        <v>72728</v>
      </c>
      <c r="M440" s="102">
        <f>'District Data'!F$2</f>
        <v>78209</v>
      </c>
      <c r="N440" s="33">
        <f t="shared" si="69"/>
        <v>0</v>
      </c>
      <c r="O440" s="33">
        <f t="shared" si="70"/>
        <v>0</v>
      </c>
      <c r="P440" s="33">
        <f t="shared" si="75"/>
        <v>14418.72</v>
      </c>
      <c r="Q440" s="103">
        <v>0.18149999999999999</v>
      </c>
      <c r="R440" s="103">
        <v>0.17510000000000001</v>
      </c>
      <c r="S440" s="33">
        <f t="shared" si="71"/>
        <v>0</v>
      </c>
      <c r="T440" s="33">
        <f t="shared" si="76"/>
        <v>0</v>
      </c>
      <c r="U440" s="33">
        <f t="shared" si="72"/>
        <v>0</v>
      </c>
      <c r="V440" s="33">
        <f t="shared" si="73"/>
        <v>0</v>
      </c>
      <c r="W440" s="33">
        <f t="shared" si="74"/>
        <v>0</v>
      </c>
      <c r="X440" s="33">
        <f>IFERROR(VLOOKUP(C440,'Adj to Match Apport'!$C:$F,4,FALSE),0)</f>
        <v>0</v>
      </c>
      <c r="Y440" s="33">
        <f t="shared" si="77"/>
        <v>0</v>
      </c>
      <c r="Z440" s="184">
        <f>VLOOKUP(C440, '2023-24 School Level AAFTE'!$C$4:$C$2454, 1, 0)</f>
        <v>3683</v>
      </c>
    </row>
    <row r="441" spans="1:26" s="18" customFormat="1" x14ac:dyDescent="0.25">
      <c r="A441" s="136" t="s">
        <v>462</v>
      </c>
      <c r="B441" s="166" t="s">
        <v>461</v>
      </c>
      <c r="C441" s="167">
        <v>4416</v>
      </c>
      <c r="D441" s="166" t="s">
        <v>2474</v>
      </c>
      <c r="E441" s="146" t="str">
        <f>VLOOKUP($C441,'2023-24 School Level AAFTE'!$C:$N,9,FALSE)</f>
        <v>No</v>
      </c>
      <c r="F441" s="94" t="str">
        <f>IFERROR(VLOOKUP(C441,'2023-24 School Level AAFTE'!$C:$N,11,FALSE),"")</f>
        <v>No</v>
      </c>
      <c r="G441" s="20">
        <f>IFERROR(VLOOKUP(C441,'2023-24 School Level AAFTE'!$C:$N,8,FALSE),0)</f>
        <v>511.08</v>
      </c>
      <c r="H441" s="99">
        <f>VLOOKUP($A441,'District Data'!$A:$F,3,FALSE)</f>
        <v>1.1200000000000001</v>
      </c>
      <c r="I441" s="99">
        <f>VLOOKUP($A441,'District Data'!$A:$F,4,FALSE)</f>
        <v>1.1600000000000001</v>
      </c>
      <c r="J441" s="100">
        <f t="shared" si="67"/>
        <v>0</v>
      </c>
      <c r="K441" s="101">
        <f t="shared" si="68"/>
        <v>0</v>
      </c>
      <c r="L441" s="102">
        <f>'District Data'!E$2</f>
        <v>72728</v>
      </c>
      <c r="M441" s="102">
        <f>'District Data'!F$2</f>
        <v>78209</v>
      </c>
      <c r="N441" s="33">
        <f t="shared" si="69"/>
        <v>0</v>
      </c>
      <c r="O441" s="33">
        <f t="shared" si="70"/>
        <v>0</v>
      </c>
      <c r="P441" s="33">
        <f t="shared" si="75"/>
        <v>14418.72</v>
      </c>
      <c r="Q441" s="103">
        <v>0.18149999999999999</v>
      </c>
      <c r="R441" s="103">
        <v>0.17510000000000001</v>
      </c>
      <c r="S441" s="33">
        <f t="shared" si="71"/>
        <v>0</v>
      </c>
      <c r="T441" s="33">
        <f t="shared" si="76"/>
        <v>0</v>
      </c>
      <c r="U441" s="33">
        <f t="shared" si="72"/>
        <v>0</v>
      </c>
      <c r="V441" s="33">
        <f t="shared" si="73"/>
        <v>0</v>
      </c>
      <c r="W441" s="33">
        <f t="shared" si="74"/>
        <v>0</v>
      </c>
      <c r="X441" s="33">
        <f>IFERROR(VLOOKUP(C441,'Adj to Match Apport'!$C:$F,4,FALSE),0)</f>
        <v>0</v>
      </c>
      <c r="Y441" s="33">
        <f t="shared" si="77"/>
        <v>0</v>
      </c>
      <c r="Z441" s="184">
        <f>VLOOKUP(C441, '2023-24 School Level AAFTE'!$C$4:$C$2454, 1, 0)</f>
        <v>4416</v>
      </c>
    </row>
    <row r="442" spans="1:26" s="18" customFormat="1" x14ac:dyDescent="0.25">
      <c r="A442" s="136" t="s">
        <v>2475</v>
      </c>
      <c r="B442" s="166" t="s">
        <v>2476</v>
      </c>
      <c r="C442" s="167">
        <v>2278</v>
      </c>
      <c r="D442" s="166" t="s">
        <v>2477</v>
      </c>
      <c r="E442" s="146" t="str">
        <f>VLOOKUP($C442,'2023-24 School Level AAFTE'!$C:$N,9,FALSE)</f>
        <v>Yes</v>
      </c>
      <c r="F442" s="94" t="str">
        <f>IFERROR(VLOOKUP(C442,'2023-24 School Level AAFTE'!$C:$N,11,FALSE),"")</f>
        <v>Yes</v>
      </c>
      <c r="G442" s="20">
        <f>IFERROR(VLOOKUP(C442,'2023-24 School Level AAFTE'!$C:$N,8,FALSE),0)</f>
        <v>19</v>
      </c>
      <c r="H442" s="99">
        <f>VLOOKUP($A442,'District Data'!$A:$F,3,FALSE)</f>
        <v>1</v>
      </c>
      <c r="I442" s="99">
        <f>VLOOKUP($A442,'District Data'!$A:$F,4,FALSE)</f>
        <v>1.04</v>
      </c>
      <c r="J442" s="100">
        <f t="shared" si="67"/>
        <v>19</v>
      </c>
      <c r="K442" s="101">
        <f t="shared" si="68"/>
        <v>5.6000000000000001E-2</v>
      </c>
      <c r="L442" s="102">
        <f>'District Data'!E$2</f>
        <v>72728</v>
      </c>
      <c r="M442" s="102">
        <f>'District Data'!F$2</f>
        <v>78209</v>
      </c>
      <c r="N442" s="33">
        <f t="shared" si="69"/>
        <v>4072.77</v>
      </c>
      <c r="O442" s="33">
        <f t="shared" si="70"/>
        <v>482.12</v>
      </c>
      <c r="P442" s="33">
        <f t="shared" si="75"/>
        <v>14418.72</v>
      </c>
      <c r="Q442" s="103">
        <v>0.18149999999999999</v>
      </c>
      <c r="R442" s="103">
        <v>0.17510000000000001</v>
      </c>
      <c r="S442" s="33">
        <f t="shared" si="71"/>
        <v>1631.08</v>
      </c>
      <c r="T442" s="33">
        <f t="shared" si="76"/>
        <v>75.91</v>
      </c>
      <c r="U442" s="33">
        <f t="shared" si="72"/>
        <v>13.29</v>
      </c>
      <c r="V442" s="33">
        <f t="shared" si="73"/>
        <v>89.199999999999989</v>
      </c>
      <c r="W442" s="33">
        <f t="shared" si="74"/>
        <v>6275.17</v>
      </c>
      <c r="X442" s="33">
        <f>IFERROR(VLOOKUP(C442,'Adj to Match Apport'!$C:$F,4,FALSE),0)</f>
        <v>0</v>
      </c>
      <c r="Y442" s="33">
        <f t="shared" si="77"/>
        <v>6275.17</v>
      </c>
      <c r="Z442" s="184">
        <f>VLOOKUP(C442, '2023-24 School Level AAFTE'!$C$4:$C$2454, 1, 0)</f>
        <v>2278</v>
      </c>
    </row>
    <row r="443" spans="1:26" s="18" customFormat="1" x14ac:dyDescent="0.25">
      <c r="A443" s="136" t="s">
        <v>465</v>
      </c>
      <c r="B443" s="166" t="s">
        <v>464</v>
      </c>
      <c r="C443" s="167">
        <v>1712</v>
      </c>
      <c r="D443" s="166" t="s">
        <v>466</v>
      </c>
      <c r="E443" s="146" t="str">
        <f>VLOOKUP($C443,'2023-24 School Level AAFTE'!$C:$N,9,FALSE)</f>
        <v>No</v>
      </c>
      <c r="F443" s="94" t="str">
        <f>IFERROR(VLOOKUP(C443,'2023-24 School Level AAFTE'!$C:$N,11,FALSE),"")</f>
        <v>No</v>
      </c>
      <c r="G443" s="20">
        <f>IFERROR(VLOOKUP(C443,'2023-24 School Level AAFTE'!$C:$N,8,FALSE),0)</f>
        <v>383.83</v>
      </c>
      <c r="H443" s="99">
        <f>VLOOKUP($A443,'District Data'!$A:$F,3,FALSE)</f>
        <v>1</v>
      </c>
      <c r="I443" s="99">
        <f>VLOOKUP($A443,'District Data'!$A:$F,4,FALSE)</f>
        <v>1.04</v>
      </c>
      <c r="J443" s="100">
        <f t="shared" si="67"/>
        <v>0</v>
      </c>
      <c r="K443" s="101">
        <f t="shared" si="68"/>
        <v>0</v>
      </c>
      <c r="L443" s="102">
        <f>'District Data'!E$2</f>
        <v>72728</v>
      </c>
      <c r="M443" s="102">
        <f>'District Data'!F$2</f>
        <v>78209</v>
      </c>
      <c r="N443" s="33">
        <f t="shared" si="69"/>
        <v>0</v>
      </c>
      <c r="O443" s="33">
        <f t="shared" si="70"/>
        <v>0</v>
      </c>
      <c r="P443" s="33">
        <f t="shared" si="75"/>
        <v>14418.72</v>
      </c>
      <c r="Q443" s="103">
        <v>0.18149999999999999</v>
      </c>
      <c r="R443" s="103">
        <v>0.17510000000000001</v>
      </c>
      <c r="S443" s="33">
        <f t="shared" si="71"/>
        <v>0</v>
      </c>
      <c r="T443" s="33">
        <f t="shared" si="76"/>
        <v>0</v>
      </c>
      <c r="U443" s="33">
        <f t="shared" si="72"/>
        <v>0</v>
      </c>
      <c r="V443" s="33">
        <f t="shared" si="73"/>
        <v>0</v>
      </c>
      <c r="W443" s="33">
        <f t="shared" si="74"/>
        <v>0</v>
      </c>
      <c r="X443" s="33">
        <f>IFERROR(VLOOKUP(C443,'Adj to Match Apport'!$C:$F,4,FALSE),0)</f>
        <v>0</v>
      </c>
      <c r="Y443" s="33">
        <f t="shared" si="77"/>
        <v>0</v>
      </c>
      <c r="Z443" s="184">
        <f>VLOOKUP(C443, '2023-24 School Level AAFTE'!$C$4:$C$2454, 1, 0)</f>
        <v>1712</v>
      </c>
    </row>
    <row r="444" spans="1:26" s="18" customFormat="1" x14ac:dyDescent="0.25">
      <c r="A444" s="136" t="s">
        <v>465</v>
      </c>
      <c r="B444" s="166" t="s">
        <v>464</v>
      </c>
      <c r="C444" s="167">
        <v>4097</v>
      </c>
      <c r="D444" s="166" t="s">
        <v>2804</v>
      </c>
      <c r="E444" s="146" t="str">
        <f>VLOOKUP($C444,'2023-24 School Level AAFTE'!$C:$N,9,FALSE)</f>
        <v>Yes</v>
      </c>
      <c r="F444" s="94" t="str">
        <f>IFERROR(VLOOKUP(C444,'2023-24 School Level AAFTE'!$C:$N,11,FALSE),"")</f>
        <v>Yes</v>
      </c>
      <c r="G444" s="20">
        <f>IFERROR(VLOOKUP(C444,'2023-24 School Level AAFTE'!$C:$N,8,FALSE),0)</f>
        <v>348.08</v>
      </c>
      <c r="H444" s="99">
        <f>VLOOKUP($A444,'District Data'!$A:$F,3,FALSE)</f>
        <v>1</v>
      </c>
      <c r="I444" s="99">
        <f>VLOOKUP($A444,'District Data'!$A:$F,4,FALSE)</f>
        <v>1.04</v>
      </c>
      <c r="J444" s="100">
        <f t="shared" si="67"/>
        <v>348.08</v>
      </c>
      <c r="K444" s="101">
        <f t="shared" si="68"/>
        <v>1.0209999999999999</v>
      </c>
      <c r="L444" s="102">
        <f>'District Data'!E$2</f>
        <v>72728</v>
      </c>
      <c r="M444" s="102">
        <f>'District Data'!F$2</f>
        <v>78209</v>
      </c>
      <c r="N444" s="33">
        <f t="shared" si="69"/>
        <v>74255.289999999994</v>
      </c>
      <c r="O444" s="33">
        <f t="shared" si="70"/>
        <v>8790.15</v>
      </c>
      <c r="P444" s="33">
        <f t="shared" si="75"/>
        <v>14418.72</v>
      </c>
      <c r="Q444" s="103">
        <v>0.18149999999999999</v>
      </c>
      <c r="R444" s="103">
        <v>0.17510000000000001</v>
      </c>
      <c r="S444" s="33">
        <f t="shared" si="71"/>
        <v>29738</v>
      </c>
      <c r="T444" s="33">
        <f t="shared" si="76"/>
        <v>1384.09</v>
      </c>
      <c r="U444" s="33">
        <f t="shared" si="72"/>
        <v>242.35</v>
      </c>
      <c r="V444" s="33">
        <f t="shared" si="73"/>
        <v>1626.4399999999998</v>
      </c>
      <c r="W444" s="33">
        <f t="shared" si="74"/>
        <v>114409.87999999999</v>
      </c>
      <c r="X444" s="33" t="str">
        <f>IFERROR(VLOOKUP(C444,'Adj to Match Apport'!$C:$F,4,FALSE),0)</f>
        <v/>
      </c>
      <c r="Y444" s="33">
        <f t="shared" si="77"/>
        <v>114409.87999999999</v>
      </c>
      <c r="Z444" s="184">
        <f>VLOOKUP(C444, '2023-24 School Level AAFTE'!$C$4:$C$2454, 1, 0)</f>
        <v>4097</v>
      </c>
    </row>
    <row r="445" spans="1:26" s="18" customFormat="1" x14ac:dyDescent="0.25">
      <c r="A445" s="136" t="s">
        <v>465</v>
      </c>
      <c r="B445" s="166" t="s">
        <v>464</v>
      </c>
      <c r="C445" s="167">
        <v>3360</v>
      </c>
      <c r="D445" s="166" t="s">
        <v>470</v>
      </c>
      <c r="E445" s="146" t="str">
        <f>VLOOKUP($C445,'2023-24 School Level AAFTE'!$C:$N,9,FALSE)</f>
        <v>Yes</v>
      </c>
      <c r="F445" s="94" t="str">
        <f>IFERROR(VLOOKUP(C445,'2023-24 School Level AAFTE'!$C:$N,11,FALSE),"")</f>
        <v>Yes</v>
      </c>
      <c r="G445" s="20">
        <f>IFERROR(VLOOKUP(C445,'2023-24 School Level AAFTE'!$C:$N,8,FALSE),0)</f>
        <v>916.2299999999999</v>
      </c>
      <c r="H445" s="99">
        <f>VLOOKUP($A445,'District Data'!$A:$F,3,FALSE)</f>
        <v>1</v>
      </c>
      <c r="I445" s="99">
        <f>VLOOKUP($A445,'District Data'!$A:$F,4,FALSE)</f>
        <v>1.04</v>
      </c>
      <c r="J445" s="100">
        <f t="shared" si="67"/>
        <v>916.2299999999999</v>
      </c>
      <c r="K445" s="101">
        <f t="shared" si="68"/>
        <v>2.6880000000000002</v>
      </c>
      <c r="L445" s="102">
        <f>'District Data'!E$2</f>
        <v>72728</v>
      </c>
      <c r="M445" s="102">
        <f>'District Data'!F$2</f>
        <v>78209</v>
      </c>
      <c r="N445" s="33">
        <f t="shared" si="69"/>
        <v>195492.86</v>
      </c>
      <c r="O445" s="33">
        <f t="shared" si="70"/>
        <v>23141.96</v>
      </c>
      <c r="P445" s="33">
        <f t="shared" si="75"/>
        <v>14418.72</v>
      </c>
      <c r="Q445" s="103">
        <v>0.18149999999999999</v>
      </c>
      <c r="R445" s="103">
        <v>0.17510000000000001</v>
      </c>
      <c r="S445" s="33">
        <f t="shared" si="71"/>
        <v>78291.63</v>
      </c>
      <c r="T445" s="33">
        <f t="shared" si="76"/>
        <v>3643.91</v>
      </c>
      <c r="U445" s="33">
        <f t="shared" si="72"/>
        <v>638.04999999999995</v>
      </c>
      <c r="V445" s="33">
        <f t="shared" si="73"/>
        <v>4281.96</v>
      </c>
      <c r="W445" s="33">
        <f t="shared" si="74"/>
        <v>301208.41000000003</v>
      </c>
      <c r="X445" s="33" t="str">
        <f>IFERROR(VLOOKUP(C445,'Adj to Match Apport'!$C:$F,4,FALSE),0)</f>
        <v/>
      </c>
      <c r="Y445" s="33">
        <f t="shared" si="77"/>
        <v>301208.41000000003</v>
      </c>
      <c r="Z445" s="184">
        <f>VLOOKUP(C445, '2023-24 School Level AAFTE'!$C$4:$C$2454, 1, 0)</f>
        <v>3360</v>
      </c>
    </row>
    <row r="446" spans="1:26" s="18" customFormat="1" x14ac:dyDescent="0.25">
      <c r="A446" s="136" t="s">
        <v>465</v>
      </c>
      <c r="B446" s="166" t="s">
        <v>464</v>
      </c>
      <c r="C446" s="167">
        <v>5346</v>
      </c>
      <c r="D446" s="166" t="s">
        <v>471</v>
      </c>
      <c r="E446" s="146" t="str">
        <f>VLOOKUP($C446,'2023-24 School Level AAFTE'!$C:$N,9,FALSE)</f>
        <v>Yes</v>
      </c>
      <c r="F446" s="94" t="str">
        <f>IFERROR(VLOOKUP(C446,'2023-24 School Level AAFTE'!$C:$N,11,FALSE),"")</f>
        <v>Yes</v>
      </c>
      <c r="G446" s="20">
        <f>IFERROR(VLOOKUP(C446,'2023-24 School Level AAFTE'!$C:$N,8,FALSE),0)</f>
        <v>380.7</v>
      </c>
      <c r="H446" s="99">
        <f>VLOOKUP($A446,'District Data'!$A:$F,3,FALSE)</f>
        <v>1</v>
      </c>
      <c r="I446" s="99">
        <f>VLOOKUP($A446,'District Data'!$A:$F,4,FALSE)</f>
        <v>1.04</v>
      </c>
      <c r="J446" s="100">
        <f t="shared" si="67"/>
        <v>380.7</v>
      </c>
      <c r="K446" s="101">
        <f t="shared" si="68"/>
        <v>1.117</v>
      </c>
      <c r="L446" s="102">
        <f>'District Data'!E$2</f>
        <v>72728</v>
      </c>
      <c r="M446" s="102">
        <f>'District Data'!F$2</f>
        <v>78209</v>
      </c>
      <c r="N446" s="33">
        <f t="shared" si="69"/>
        <v>81237.179999999993</v>
      </c>
      <c r="O446" s="33">
        <f t="shared" si="70"/>
        <v>9616.65</v>
      </c>
      <c r="P446" s="33">
        <f t="shared" si="75"/>
        <v>14418.72</v>
      </c>
      <c r="Q446" s="103">
        <v>0.18149999999999999</v>
      </c>
      <c r="R446" s="103">
        <v>0.17510000000000001</v>
      </c>
      <c r="S446" s="33">
        <f t="shared" si="71"/>
        <v>32534.13</v>
      </c>
      <c r="T446" s="33">
        <f t="shared" si="76"/>
        <v>1514.23</v>
      </c>
      <c r="U446" s="33">
        <f t="shared" si="72"/>
        <v>265.14</v>
      </c>
      <c r="V446" s="33">
        <f t="shared" si="73"/>
        <v>1779.37</v>
      </c>
      <c r="W446" s="33">
        <f t="shared" si="74"/>
        <v>125167.32999999999</v>
      </c>
      <c r="X446" s="33" t="str">
        <f>IFERROR(VLOOKUP(C446,'Adj to Match Apport'!$C:$F,4,FALSE),0)</f>
        <v/>
      </c>
      <c r="Y446" s="33">
        <f t="shared" si="77"/>
        <v>125167.32999999999</v>
      </c>
      <c r="Z446" s="184">
        <f>VLOOKUP(C446, '2023-24 School Level AAFTE'!$C$4:$C$2454, 1, 0)</f>
        <v>5346</v>
      </c>
    </row>
    <row r="447" spans="1:26" s="18" customFormat="1" x14ac:dyDescent="0.25">
      <c r="A447" s="136" t="s">
        <v>465</v>
      </c>
      <c r="B447" s="166" t="s">
        <v>464</v>
      </c>
      <c r="C447" s="167">
        <v>5432</v>
      </c>
      <c r="D447" s="166" t="s">
        <v>472</v>
      </c>
      <c r="E447" s="146" t="str">
        <f>VLOOKUP($C447,'2023-24 School Level AAFTE'!$C:$N,9,FALSE)</f>
        <v>Yes</v>
      </c>
      <c r="F447" s="94" t="str">
        <f>IFERROR(VLOOKUP(C447,'2023-24 School Level AAFTE'!$C:$N,11,FALSE),"")</f>
        <v>Yes</v>
      </c>
      <c r="G447" s="20">
        <f>IFERROR(VLOOKUP(C447,'2023-24 School Level AAFTE'!$C:$N,8,FALSE),0)</f>
        <v>62.870000000000005</v>
      </c>
      <c r="H447" s="99">
        <f>VLOOKUP($A447,'District Data'!$A:$F,3,FALSE)</f>
        <v>1</v>
      </c>
      <c r="I447" s="99">
        <f>VLOOKUP($A447,'District Data'!$A:$F,4,FALSE)</f>
        <v>1.04</v>
      </c>
      <c r="J447" s="100">
        <f t="shared" si="67"/>
        <v>62.870000000000005</v>
      </c>
      <c r="K447" s="101">
        <f t="shared" si="68"/>
        <v>0.184</v>
      </c>
      <c r="L447" s="102">
        <f>'District Data'!E$2</f>
        <v>72728</v>
      </c>
      <c r="M447" s="102">
        <f>'District Data'!F$2</f>
        <v>78209</v>
      </c>
      <c r="N447" s="33">
        <f t="shared" si="69"/>
        <v>13381.95</v>
      </c>
      <c r="O447" s="33">
        <f t="shared" si="70"/>
        <v>1584.12</v>
      </c>
      <c r="P447" s="33">
        <f t="shared" si="75"/>
        <v>14418.72</v>
      </c>
      <c r="Q447" s="103">
        <v>0.18149999999999999</v>
      </c>
      <c r="R447" s="103">
        <v>0.17510000000000001</v>
      </c>
      <c r="S447" s="33">
        <f t="shared" si="71"/>
        <v>5359.25</v>
      </c>
      <c r="T447" s="33">
        <f t="shared" si="76"/>
        <v>249.43</v>
      </c>
      <c r="U447" s="33">
        <f t="shared" si="72"/>
        <v>43.68</v>
      </c>
      <c r="V447" s="33">
        <f t="shared" si="73"/>
        <v>293.11</v>
      </c>
      <c r="W447" s="33">
        <f t="shared" si="74"/>
        <v>20618.43</v>
      </c>
      <c r="X447" s="33" t="str">
        <f>IFERROR(VLOOKUP(C447,'Adj to Match Apport'!$C:$F,4,FALSE),0)</f>
        <v/>
      </c>
      <c r="Y447" s="33">
        <f t="shared" si="77"/>
        <v>20618.43</v>
      </c>
      <c r="Z447" s="184">
        <f>VLOOKUP(C447, '2023-24 School Level AAFTE'!$C$4:$C$2454, 1, 0)</f>
        <v>5432</v>
      </c>
    </row>
    <row r="448" spans="1:26" s="18" customFormat="1" x14ac:dyDescent="0.25">
      <c r="A448" s="136" t="s">
        <v>465</v>
      </c>
      <c r="B448" s="166" t="s">
        <v>464</v>
      </c>
      <c r="C448" s="167">
        <v>5433</v>
      </c>
      <c r="D448" s="166" t="s">
        <v>473</v>
      </c>
      <c r="E448" s="146" t="str">
        <f>VLOOKUP($C448,'2023-24 School Level AAFTE'!$C:$N,9,FALSE)</f>
        <v>Yes</v>
      </c>
      <c r="F448" s="94" t="str">
        <f>IFERROR(VLOOKUP(C448,'2023-24 School Level AAFTE'!$C:$N,11,FALSE),"")</f>
        <v>Yes</v>
      </c>
      <c r="G448" s="20">
        <f>IFERROR(VLOOKUP(C448,'2023-24 School Level AAFTE'!$C:$N,8,FALSE),0)</f>
        <v>181.06</v>
      </c>
      <c r="H448" s="99">
        <f>VLOOKUP($A448,'District Data'!$A:$F,3,FALSE)</f>
        <v>1</v>
      </c>
      <c r="I448" s="99">
        <f>VLOOKUP($A448,'District Data'!$A:$F,4,FALSE)</f>
        <v>1.04</v>
      </c>
      <c r="J448" s="100">
        <f t="shared" si="67"/>
        <v>181.06</v>
      </c>
      <c r="K448" s="101">
        <f t="shared" si="68"/>
        <v>0.53100000000000003</v>
      </c>
      <c r="L448" s="102">
        <f>'District Data'!E$2</f>
        <v>72728</v>
      </c>
      <c r="M448" s="102">
        <f>'District Data'!F$2</f>
        <v>78209</v>
      </c>
      <c r="N448" s="33">
        <f t="shared" si="69"/>
        <v>38618.57</v>
      </c>
      <c r="O448" s="33">
        <f t="shared" si="70"/>
        <v>4571.57</v>
      </c>
      <c r="P448" s="33">
        <f t="shared" si="75"/>
        <v>14418.72</v>
      </c>
      <c r="Q448" s="103">
        <v>0.18149999999999999</v>
      </c>
      <c r="R448" s="103">
        <v>0.17510000000000001</v>
      </c>
      <c r="S448" s="33">
        <f t="shared" si="71"/>
        <v>15466.09</v>
      </c>
      <c r="T448" s="33">
        <f t="shared" si="76"/>
        <v>719.84</v>
      </c>
      <c r="U448" s="33">
        <f t="shared" si="72"/>
        <v>126.04</v>
      </c>
      <c r="V448" s="33">
        <f t="shared" si="73"/>
        <v>845.88</v>
      </c>
      <c r="W448" s="33">
        <f t="shared" si="74"/>
        <v>59502.11</v>
      </c>
      <c r="X448" s="33" t="str">
        <f>IFERROR(VLOOKUP(C448,'Adj to Match Apport'!$C:$F,4,FALSE),0)</f>
        <v/>
      </c>
      <c r="Y448" s="33">
        <f t="shared" si="77"/>
        <v>59502.11</v>
      </c>
      <c r="Z448" s="184">
        <f>VLOOKUP(C448, '2023-24 School Level AAFTE'!$C$4:$C$2454, 1, 0)</f>
        <v>5433</v>
      </c>
    </row>
    <row r="449" spans="1:26" s="18" customFormat="1" x14ac:dyDescent="0.25">
      <c r="A449" s="26" t="s">
        <v>465</v>
      </c>
      <c r="B449" s="166" t="s">
        <v>464</v>
      </c>
      <c r="C449" s="167">
        <v>2955</v>
      </c>
      <c r="D449" s="166" t="s">
        <v>468</v>
      </c>
      <c r="E449" s="146" t="str">
        <f>VLOOKUP($C449,'2023-24 School Level AAFTE'!$C:$N,9,FALSE)</f>
        <v>Yes</v>
      </c>
      <c r="F449" s="94" t="str">
        <f>IFERROR(VLOOKUP(C449,'2023-24 School Level AAFTE'!$C:$N,11,FALSE),"")</f>
        <v>Yes</v>
      </c>
      <c r="G449" s="20">
        <f>IFERROR(VLOOKUP(C449,'2023-24 School Level AAFTE'!$C:$N,8,FALSE),0)</f>
        <v>341.3</v>
      </c>
      <c r="H449" s="99">
        <f>VLOOKUP($A449,'District Data'!$A:$F,3,FALSE)</f>
        <v>1</v>
      </c>
      <c r="I449" s="99">
        <f>VLOOKUP($A449,'District Data'!$A:$F,4,FALSE)</f>
        <v>1.04</v>
      </c>
      <c r="J449" s="100">
        <f t="shared" si="67"/>
        <v>341.3</v>
      </c>
      <c r="K449" s="101">
        <f t="shared" si="68"/>
        <v>1.0009999999999999</v>
      </c>
      <c r="L449" s="102">
        <f>'District Data'!E$2</f>
        <v>72728</v>
      </c>
      <c r="M449" s="102">
        <f>'District Data'!F$2</f>
        <v>78209</v>
      </c>
      <c r="N449" s="33">
        <f t="shared" si="69"/>
        <v>72800.73</v>
      </c>
      <c r="O449" s="33">
        <f t="shared" si="70"/>
        <v>8617.9699999999993</v>
      </c>
      <c r="P449" s="33">
        <f t="shared" si="75"/>
        <v>14418.72</v>
      </c>
      <c r="Q449" s="103">
        <v>0.18149999999999999</v>
      </c>
      <c r="R449" s="103">
        <v>0.17510000000000001</v>
      </c>
      <c r="S449" s="33">
        <f t="shared" si="71"/>
        <v>29155.48</v>
      </c>
      <c r="T449" s="33">
        <f t="shared" si="76"/>
        <v>1356.98</v>
      </c>
      <c r="U449" s="33">
        <f t="shared" si="72"/>
        <v>237.61</v>
      </c>
      <c r="V449" s="33">
        <f t="shared" si="73"/>
        <v>1594.5900000000001</v>
      </c>
      <c r="W449" s="33">
        <f t="shared" si="74"/>
        <v>112168.76999999999</v>
      </c>
      <c r="X449" s="33" t="str">
        <f>IFERROR(VLOOKUP(C449,'Adj to Match Apport'!$C:$F,4,FALSE),0)</f>
        <v/>
      </c>
      <c r="Y449" s="33">
        <f t="shared" si="77"/>
        <v>112168.76999999999</v>
      </c>
      <c r="Z449" s="184">
        <f>VLOOKUP(C449, '2023-24 School Level AAFTE'!$C$4:$C$2454, 1, 0)</f>
        <v>2955</v>
      </c>
    </row>
    <row r="450" spans="1:26" s="18" customFormat="1" x14ac:dyDescent="0.25">
      <c r="A450" s="136" t="s">
        <v>465</v>
      </c>
      <c r="B450" s="166" t="s">
        <v>464</v>
      </c>
      <c r="C450" s="167">
        <v>2653</v>
      </c>
      <c r="D450" s="166" t="s">
        <v>467</v>
      </c>
      <c r="E450" s="146" t="str">
        <f>VLOOKUP($C450,'2023-24 School Level AAFTE'!$C:$N,9,FALSE)</f>
        <v>Yes</v>
      </c>
      <c r="F450" s="94" t="str">
        <f>IFERROR(VLOOKUP(C450,'2023-24 School Level AAFTE'!$C:$N,11,FALSE),"")</f>
        <v>Yes</v>
      </c>
      <c r="G450" s="20">
        <f>IFERROR(VLOOKUP(C450,'2023-24 School Level AAFTE'!$C:$N,8,FALSE),0)</f>
        <v>428.66</v>
      </c>
      <c r="H450" s="99">
        <f>VLOOKUP($A450,'District Data'!$A:$F,3,FALSE)</f>
        <v>1</v>
      </c>
      <c r="I450" s="99">
        <f>VLOOKUP($A450,'District Data'!$A:$F,4,FALSE)</f>
        <v>1.04</v>
      </c>
      <c r="J450" s="100">
        <f t="shared" si="67"/>
        <v>428.66</v>
      </c>
      <c r="K450" s="101">
        <f t="shared" si="68"/>
        <v>1.2569999999999999</v>
      </c>
      <c r="L450" s="102">
        <f>'District Data'!E$2</f>
        <v>72728</v>
      </c>
      <c r="M450" s="102">
        <f>'District Data'!F$2</f>
        <v>78209</v>
      </c>
      <c r="N450" s="33">
        <f t="shared" si="69"/>
        <v>91419.1</v>
      </c>
      <c r="O450" s="33">
        <f t="shared" si="70"/>
        <v>10821.96</v>
      </c>
      <c r="P450" s="33">
        <f t="shared" si="75"/>
        <v>14418.72</v>
      </c>
      <c r="Q450" s="103">
        <v>0.18149999999999999</v>
      </c>
      <c r="R450" s="103">
        <v>0.17510000000000001</v>
      </c>
      <c r="S450" s="33">
        <f t="shared" si="71"/>
        <v>36611.82</v>
      </c>
      <c r="T450" s="33">
        <f t="shared" si="76"/>
        <v>1704.02</v>
      </c>
      <c r="U450" s="33">
        <f t="shared" si="72"/>
        <v>298.37</v>
      </c>
      <c r="V450" s="33">
        <f t="shared" si="73"/>
        <v>2002.3899999999999</v>
      </c>
      <c r="W450" s="33">
        <f t="shared" si="74"/>
        <v>140855.27000000002</v>
      </c>
      <c r="X450" s="33">
        <f>IFERROR(VLOOKUP(C450,'Adj to Match Apport'!$C:$F,4,FALSE),0)</f>
        <v>2.9999999911524355E-2</v>
      </c>
      <c r="Y450" s="33">
        <f t="shared" si="77"/>
        <v>140855.29999999993</v>
      </c>
      <c r="Z450" s="184">
        <f>VLOOKUP(C450, '2023-24 School Level AAFTE'!$C$4:$C$2454, 1, 0)</f>
        <v>2653</v>
      </c>
    </row>
    <row r="451" spans="1:26" s="18" customFormat="1" x14ac:dyDescent="0.25">
      <c r="A451" s="136" t="s">
        <v>465</v>
      </c>
      <c r="B451" s="166" t="s">
        <v>464</v>
      </c>
      <c r="C451" s="167">
        <v>3128</v>
      </c>
      <c r="D451" s="166" t="s">
        <v>469</v>
      </c>
      <c r="E451" s="146" t="str">
        <f>VLOOKUP($C451,'2023-24 School Level AAFTE'!$C:$N,9,FALSE)</f>
        <v>Yes</v>
      </c>
      <c r="F451" s="94" t="str">
        <f>IFERROR(VLOOKUP(C451,'2023-24 School Level AAFTE'!$C:$N,11,FALSE),"")</f>
        <v>Yes</v>
      </c>
      <c r="G451" s="20">
        <f>IFERROR(VLOOKUP(C451,'2023-24 School Level AAFTE'!$C:$N,8,FALSE),0)</f>
        <v>387.28</v>
      </c>
      <c r="H451" s="99">
        <f>VLOOKUP($A451,'District Data'!$A:$F,3,FALSE)</f>
        <v>1</v>
      </c>
      <c r="I451" s="99">
        <f>VLOOKUP($A451,'District Data'!$A:$F,4,FALSE)</f>
        <v>1.04</v>
      </c>
      <c r="J451" s="100">
        <f t="shared" ref="J451:J514" si="78">IF(AND(F451="yes",E451= "yes"), G451,0)</f>
        <v>387.28</v>
      </c>
      <c r="K451" s="101">
        <f t="shared" ref="K451:K514" si="79">ROUND(((J451*1.1*36)/15)/900,3)</f>
        <v>1.1359999999999999</v>
      </c>
      <c r="L451" s="102">
        <f>'District Data'!E$2</f>
        <v>72728</v>
      </c>
      <c r="M451" s="102">
        <f>'District Data'!F$2</f>
        <v>78209</v>
      </c>
      <c r="N451" s="33">
        <f t="shared" ref="N451:N514" si="80">ROUND(H451*L451*$K451,2)</f>
        <v>82619.009999999995</v>
      </c>
      <c r="O451" s="33">
        <f t="shared" ref="O451:O514" si="81">ROUND(I451*M451*$K451-N451,2)</f>
        <v>9780.23</v>
      </c>
      <c r="P451" s="33">
        <f t="shared" si="75"/>
        <v>14418.72</v>
      </c>
      <c r="Q451" s="103">
        <v>0.18149999999999999</v>
      </c>
      <c r="R451" s="103">
        <v>0.17510000000000001</v>
      </c>
      <c r="S451" s="33">
        <f t="shared" ref="S451:S514" si="82">ROUND(N451*Q451+O451*R451+K451*P451,2)</f>
        <v>33087.53</v>
      </c>
      <c r="T451" s="33">
        <f t="shared" si="76"/>
        <v>1539.99</v>
      </c>
      <c r="U451" s="33">
        <f t="shared" ref="U451:U514" si="83">ROUND(T451*R451,2)</f>
        <v>269.64999999999998</v>
      </c>
      <c r="V451" s="33">
        <f t="shared" ref="V451:V514" si="84">SUM(T451:U451)</f>
        <v>1809.6399999999999</v>
      </c>
      <c r="W451" s="33">
        <f t="shared" ref="W451:W514" si="85">SUM(S451,N451:O451,V451)</f>
        <v>127296.40999999999</v>
      </c>
      <c r="X451" s="33" t="str">
        <f>IFERROR(VLOOKUP(C451,'Adj to Match Apport'!$C:$F,4,FALSE),0)</f>
        <v/>
      </c>
      <c r="Y451" s="33">
        <f t="shared" si="77"/>
        <v>127296.40999999999</v>
      </c>
      <c r="Z451" s="184">
        <f>VLOOKUP(C451, '2023-24 School Level AAFTE'!$C$4:$C$2454, 1, 0)</f>
        <v>3128</v>
      </c>
    </row>
    <row r="452" spans="1:26" s="18" customFormat="1" x14ac:dyDescent="0.25">
      <c r="A452" s="136" t="s">
        <v>475</v>
      </c>
      <c r="B452" s="166" t="s">
        <v>474</v>
      </c>
      <c r="C452" s="167">
        <v>4055</v>
      </c>
      <c r="D452" s="166" t="s">
        <v>478</v>
      </c>
      <c r="E452" s="146" t="str">
        <f>VLOOKUP($C452,'2023-24 School Level AAFTE'!$C:$N,9,FALSE)</f>
        <v>Yes</v>
      </c>
      <c r="F452" s="94" t="str">
        <f>IFERROR(VLOOKUP(C452,'2023-24 School Level AAFTE'!$C:$N,11,FALSE),"")</f>
        <v>Yes</v>
      </c>
      <c r="G452" s="20">
        <f>IFERROR(VLOOKUP(C452,'2023-24 School Level AAFTE'!$C:$N,8,FALSE),0)</f>
        <v>827.52</v>
      </c>
      <c r="H452" s="99">
        <f>VLOOKUP($A452,'District Data'!$A:$F,3,FALSE)</f>
        <v>1</v>
      </c>
      <c r="I452" s="99">
        <f>VLOOKUP($A452,'District Data'!$A:$F,4,FALSE)</f>
        <v>1</v>
      </c>
      <c r="J452" s="100">
        <f t="shared" si="78"/>
        <v>827.52</v>
      </c>
      <c r="K452" s="101">
        <f t="shared" si="79"/>
        <v>2.427</v>
      </c>
      <c r="L452" s="102">
        <f>'District Data'!E$2</f>
        <v>72728</v>
      </c>
      <c r="M452" s="102">
        <f>'District Data'!F$2</f>
        <v>78209</v>
      </c>
      <c r="N452" s="33">
        <f t="shared" si="80"/>
        <v>176510.86</v>
      </c>
      <c r="O452" s="33">
        <f t="shared" si="81"/>
        <v>13302.38</v>
      </c>
      <c r="P452" s="33">
        <f t="shared" ref="P452:P515" si="86">ROUND(1178*12*1.02,2)</f>
        <v>14418.72</v>
      </c>
      <c r="Q452" s="103">
        <v>0.18149999999999999</v>
      </c>
      <c r="R452" s="103">
        <v>0.17510000000000001</v>
      </c>
      <c r="S452" s="33">
        <f t="shared" si="82"/>
        <v>69360.2</v>
      </c>
      <c r="T452" s="33">
        <f t="shared" ref="T452:T515" si="87">ROUND(($M452*$I452*$K452/180*3),2)</f>
        <v>3163.55</v>
      </c>
      <c r="U452" s="33">
        <f t="shared" si="83"/>
        <v>553.94000000000005</v>
      </c>
      <c r="V452" s="33">
        <f t="shared" si="84"/>
        <v>3717.4900000000002</v>
      </c>
      <c r="W452" s="33">
        <f t="shared" si="85"/>
        <v>262890.93</v>
      </c>
      <c r="X452" s="33" t="str">
        <f>IFERROR(VLOOKUP(C452,'Adj to Match Apport'!$C:$F,4,FALSE),0)</f>
        <v/>
      </c>
      <c r="Y452" s="33">
        <f t="shared" ref="Y452:Y515" si="88">SUM(X452,W452)</f>
        <v>262890.93</v>
      </c>
      <c r="Z452" s="184">
        <f>VLOOKUP(C452, '2023-24 School Level AAFTE'!$C$4:$C$2454, 1, 0)</f>
        <v>4055</v>
      </c>
    </row>
    <row r="453" spans="1:26" s="18" customFormat="1" x14ac:dyDescent="0.25">
      <c r="A453" s="136" t="s">
        <v>475</v>
      </c>
      <c r="B453" s="166" t="s">
        <v>474</v>
      </c>
      <c r="C453" s="167">
        <v>4487</v>
      </c>
      <c r="D453" s="166" t="s">
        <v>479</v>
      </c>
      <c r="E453" s="146" t="str">
        <f>VLOOKUP($C453,'2023-24 School Level AAFTE'!$C:$N,9,FALSE)</f>
        <v>Yes</v>
      </c>
      <c r="F453" s="94" t="str">
        <f>IFERROR(VLOOKUP(C453,'2023-24 School Level AAFTE'!$C:$N,11,FALSE),"")</f>
        <v>Yes</v>
      </c>
      <c r="G453" s="20">
        <f>IFERROR(VLOOKUP(C453,'2023-24 School Level AAFTE'!$C:$N,8,FALSE),0)</f>
        <v>526.1</v>
      </c>
      <c r="H453" s="99">
        <f>VLOOKUP($A453,'District Data'!$A:$F,3,FALSE)</f>
        <v>1</v>
      </c>
      <c r="I453" s="99">
        <f>VLOOKUP($A453,'District Data'!$A:$F,4,FALSE)</f>
        <v>1</v>
      </c>
      <c r="J453" s="100">
        <f t="shared" si="78"/>
        <v>526.1</v>
      </c>
      <c r="K453" s="101">
        <f t="shared" si="79"/>
        <v>1.5429999999999999</v>
      </c>
      <c r="L453" s="102">
        <f>'District Data'!E$2</f>
        <v>72728</v>
      </c>
      <c r="M453" s="102">
        <f>'District Data'!F$2</f>
        <v>78209</v>
      </c>
      <c r="N453" s="33">
        <f t="shared" si="80"/>
        <v>112219.3</v>
      </c>
      <c r="O453" s="33">
        <f t="shared" si="81"/>
        <v>8457.19</v>
      </c>
      <c r="P453" s="33">
        <f t="shared" si="86"/>
        <v>14418.72</v>
      </c>
      <c r="Q453" s="103">
        <v>0.18149999999999999</v>
      </c>
      <c r="R453" s="103">
        <v>0.17510000000000001</v>
      </c>
      <c r="S453" s="33">
        <f t="shared" si="82"/>
        <v>44096.74</v>
      </c>
      <c r="T453" s="33">
        <f t="shared" si="87"/>
        <v>2011.27</v>
      </c>
      <c r="U453" s="33">
        <f t="shared" si="83"/>
        <v>352.17</v>
      </c>
      <c r="V453" s="33">
        <f t="shared" si="84"/>
        <v>2363.44</v>
      </c>
      <c r="W453" s="33">
        <f t="shared" si="85"/>
        <v>167136.67000000001</v>
      </c>
      <c r="X453" s="33" t="str">
        <f>IFERROR(VLOOKUP(C453,'Adj to Match Apport'!$C:$F,4,FALSE),0)</f>
        <v/>
      </c>
      <c r="Y453" s="33">
        <f t="shared" si="88"/>
        <v>167136.67000000001</v>
      </c>
      <c r="Z453" s="184">
        <f>VLOOKUP(C453, '2023-24 School Level AAFTE'!$C$4:$C$2454, 1, 0)</f>
        <v>4487</v>
      </c>
    </row>
    <row r="454" spans="1:26" s="18" customFormat="1" x14ac:dyDescent="0.25">
      <c r="A454" s="136" t="s">
        <v>475</v>
      </c>
      <c r="B454" s="166" t="s">
        <v>474</v>
      </c>
      <c r="C454" s="167">
        <v>2344</v>
      </c>
      <c r="D454" s="166" t="s">
        <v>470</v>
      </c>
      <c r="E454" s="146" t="str">
        <f>VLOOKUP($C454,'2023-24 School Level AAFTE'!$C:$N,9,FALSE)</f>
        <v>Yes</v>
      </c>
      <c r="F454" s="94" t="str">
        <f>IFERROR(VLOOKUP(C454,'2023-24 School Level AAFTE'!$C:$N,11,FALSE),"")</f>
        <v>Yes</v>
      </c>
      <c r="G454" s="20">
        <f>IFERROR(VLOOKUP(C454,'2023-24 School Level AAFTE'!$C:$N,8,FALSE),0)</f>
        <v>1048.96</v>
      </c>
      <c r="H454" s="99">
        <f>VLOOKUP($A454,'District Data'!$A:$F,3,FALSE)</f>
        <v>1</v>
      </c>
      <c r="I454" s="99">
        <f>VLOOKUP($A454,'District Data'!$A:$F,4,FALSE)</f>
        <v>1</v>
      </c>
      <c r="J454" s="100">
        <f t="shared" si="78"/>
        <v>1048.96</v>
      </c>
      <c r="K454" s="101">
        <f t="shared" si="79"/>
        <v>3.077</v>
      </c>
      <c r="L454" s="102">
        <f>'District Data'!E$2</f>
        <v>72728</v>
      </c>
      <c r="M454" s="102">
        <f>'District Data'!F$2</f>
        <v>78209</v>
      </c>
      <c r="N454" s="33">
        <f t="shared" si="80"/>
        <v>223784.06</v>
      </c>
      <c r="O454" s="33">
        <f t="shared" si="81"/>
        <v>16865.03</v>
      </c>
      <c r="P454" s="33">
        <f t="shared" si="86"/>
        <v>14418.72</v>
      </c>
      <c r="Q454" s="103">
        <v>0.18149999999999999</v>
      </c>
      <c r="R454" s="103">
        <v>0.17510000000000001</v>
      </c>
      <c r="S454" s="33">
        <f t="shared" si="82"/>
        <v>87936.28</v>
      </c>
      <c r="T454" s="33">
        <f t="shared" si="87"/>
        <v>4010.82</v>
      </c>
      <c r="U454" s="33">
        <f t="shared" si="83"/>
        <v>702.29</v>
      </c>
      <c r="V454" s="33">
        <f t="shared" si="84"/>
        <v>4713.1100000000006</v>
      </c>
      <c r="W454" s="33">
        <f t="shared" si="85"/>
        <v>333298.48</v>
      </c>
      <c r="X454" s="33">
        <f>IFERROR(VLOOKUP(C454,'Adj to Match Apport'!$C:$F,4,FALSE),0)</f>
        <v>108.33000000007451</v>
      </c>
      <c r="Y454" s="33">
        <f t="shared" si="88"/>
        <v>333406.81000000006</v>
      </c>
      <c r="Z454" s="184">
        <f>VLOOKUP(C454, '2023-24 School Level AAFTE'!$C$4:$C$2454, 1, 0)</f>
        <v>2344</v>
      </c>
    </row>
    <row r="455" spans="1:26" s="18" customFormat="1" x14ac:dyDescent="0.25">
      <c r="A455" s="136" t="s">
        <v>475</v>
      </c>
      <c r="B455" s="166" t="s">
        <v>474</v>
      </c>
      <c r="C455" s="167">
        <v>2530</v>
      </c>
      <c r="D455" s="166" t="s">
        <v>476</v>
      </c>
      <c r="E455" s="146" t="str">
        <f>VLOOKUP($C455,'2023-24 School Level AAFTE'!$C:$N,9,FALSE)</f>
        <v>Yes</v>
      </c>
      <c r="F455" s="94" t="str">
        <f>IFERROR(VLOOKUP(C455,'2023-24 School Level AAFTE'!$C:$N,11,FALSE),"")</f>
        <v>Yes</v>
      </c>
      <c r="G455" s="20">
        <f>IFERROR(VLOOKUP(C455,'2023-24 School Level AAFTE'!$C:$N,8,FALSE),0)</f>
        <v>521.20000000000005</v>
      </c>
      <c r="H455" s="99">
        <f>VLOOKUP($A455,'District Data'!$A:$F,3,FALSE)</f>
        <v>1</v>
      </c>
      <c r="I455" s="99">
        <f>VLOOKUP($A455,'District Data'!$A:$F,4,FALSE)</f>
        <v>1</v>
      </c>
      <c r="J455" s="100">
        <f t="shared" si="78"/>
        <v>521.20000000000005</v>
      </c>
      <c r="K455" s="101">
        <f t="shared" si="79"/>
        <v>1.5289999999999999</v>
      </c>
      <c r="L455" s="102">
        <f>'District Data'!E$2</f>
        <v>72728</v>
      </c>
      <c r="M455" s="102">
        <f>'District Data'!F$2</f>
        <v>78209</v>
      </c>
      <c r="N455" s="33">
        <f t="shared" si="80"/>
        <v>111201.11</v>
      </c>
      <c r="O455" s="33">
        <f t="shared" si="81"/>
        <v>8380.4500000000007</v>
      </c>
      <c r="P455" s="33">
        <f t="shared" si="86"/>
        <v>14418.72</v>
      </c>
      <c r="Q455" s="103">
        <v>0.18149999999999999</v>
      </c>
      <c r="R455" s="103">
        <v>0.17510000000000001</v>
      </c>
      <c r="S455" s="33">
        <f t="shared" si="82"/>
        <v>43696.639999999999</v>
      </c>
      <c r="T455" s="33">
        <f t="shared" si="87"/>
        <v>1993.03</v>
      </c>
      <c r="U455" s="33">
        <f t="shared" si="83"/>
        <v>348.98</v>
      </c>
      <c r="V455" s="33">
        <f t="shared" si="84"/>
        <v>2342.0100000000002</v>
      </c>
      <c r="W455" s="33">
        <f t="shared" si="85"/>
        <v>165620.21000000002</v>
      </c>
      <c r="X455" s="33" t="str">
        <f>IFERROR(VLOOKUP(C455,'Adj to Match Apport'!$C:$F,4,FALSE),0)</f>
        <v/>
      </c>
      <c r="Y455" s="33">
        <f t="shared" si="88"/>
        <v>165620.21000000002</v>
      </c>
      <c r="Z455" s="184">
        <f>VLOOKUP(C455, '2023-24 School Level AAFTE'!$C$4:$C$2454, 1, 0)</f>
        <v>2530</v>
      </c>
    </row>
    <row r="456" spans="1:26" s="18" customFormat="1" x14ac:dyDescent="0.25">
      <c r="A456" s="136" t="s">
        <v>475</v>
      </c>
      <c r="B456" s="166" t="s">
        <v>474</v>
      </c>
      <c r="C456" s="92">
        <v>2821</v>
      </c>
      <c r="D456" s="115" t="s">
        <v>477</v>
      </c>
      <c r="E456" s="146" t="str">
        <f>VLOOKUP($C456,'2023-24 School Level AAFTE'!$C:$N,9,FALSE)</f>
        <v>Yes</v>
      </c>
      <c r="F456" s="94" t="str">
        <f>IFERROR(VLOOKUP(C456,'2023-24 School Level AAFTE'!$C:$N,11,FALSE),"")</f>
        <v>Yes</v>
      </c>
      <c r="G456" s="20">
        <f>IFERROR(VLOOKUP(C456,'2023-24 School Level AAFTE'!$C:$N,8,FALSE),0)</f>
        <v>459.6</v>
      </c>
      <c r="H456" s="99">
        <f>VLOOKUP($A456,'District Data'!$A:$F,3,FALSE)</f>
        <v>1</v>
      </c>
      <c r="I456" s="99">
        <f>VLOOKUP($A456,'District Data'!$A:$F,4,FALSE)</f>
        <v>1</v>
      </c>
      <c r="J456" s="100">
        <f t="shared" si="78"/>
        <v>459.6</v>
      </c>
      <c r="K456" s="101">
        <f t="shared" si="79"/>
        <v>1.3480000000000001</v>
      </c>
      <c r="L456" s="102">
        <f>'District Data'!E$2</f>
        <v>72728</v>
      </c>
      <c r="M456" s="102">
        <f>'District Data'!F$2</f>
        <v>78209</v>
      </c>
      <c r="N456" s="33">
        <f t="shared" si="80"/>
        <v>98037.34</v>
      </c>
      <c r="O456" s="33">
        <f t="shared" si="81"/>
        <v>7388.39</v>
      </c>
      <c r="P456" s="33">
        <f t="shared" si="86"/>
        <v>14418.72</v>
      </c>
      <c r="Q456" s="103">
        <v>0.18149999999999999</v>
      </c>
      <c r="R456" s="103">
        <v>0.17510000000000001</v>
      </c>
      <c r="S456" s="33">
        <f t="shared" si="82"/>
        <v>38523.919999999998</v>
      </c>
      <c r="T456" s="33">
        <f t="shared" si="87"/>
        <v>1757.1</v>
      </c>
      <c r="U456" s="33">
        <f t="shared" si="83"/>
        <v>307.67</v>
      </c>
      <c r="V456" s="33">
        <f t="shared" si="84"/>
        <v>2064.77</v>
      </c>
      <c r="W456" s="33">
        <f t="shared" si="85"/>
        <v>146014.42000000001</v>
      </c>
      <c r="X456" s="33" t="str">
        <f>IFERROR(VLOOKUP(C456,'Adj to Match Apport'!$C:$F,4,FALSE),0)</f>
        <v/>
      </c>
      <c r="Y456" s="33">
        <f t="shared" si="88"/>
        <v>146014.42000000001</v>
      </c>
      <c r="Z456" s="184">
        <f>VLOOKUP(C456, '2023-24 School Level AAFTE'!$C$4:$C$2454, 1, 0)</f>
        <v>2821</v>
      </c>
    </row>
    <row r="457" spans="1:26" s="18" customFormat="1" x14ac:dyDescent="0.25">
      <c r="A457" s="136" t="s">
        <v>481</v>
      </c>
      <c r="B457" s="166" t="s">
        <v>480</v>
      </c>
      <c r="C457" s="167">
        <v>3659</v>
      </c>
      <c r="D457" s="166" t="s">
        <v>487</v>
      </c>
      <c r="E457" s="146" t="str">
        <f>VLOOKUP($C457,'2023-24 School Level AAFTE'!$C:$N,9,FALSE)</f>
        <v>Yes</v>
      </c>
      <c r="F457" s="94" t="str">
        <f>IFERROR(VLOOKUP(C457,'2023-24 School Level AAFTE'!$C:$N,11,FALSE),"")</f>
        <v>Yes</v>
      </c>
      <c r="G457" s="20">
        <f>IFERROR(VLOOKUP(C457,'2023-24 School Level AAFTE'!$C:$N,8,FALSE),0)</f>
        <v>595.5</v>
      </c>
      <c r="H457" s="99">
        <f>VLOOKUP($A457,'District Data'!$A:$F,3,FALSE)</f>
        <v>1</v>
      </c>
      <c r="I457" s="99">
        <f>VLOOKUP($A457,'District Data'!$A:$F,4,FALSE)</f>
        <v>1</v>
      </c>
      <c r="J457" s="100">
        <f t="shared" si="78"/>
        <v>595.5</v>
      </c>
      <c r="K457" s="101">
        <f t="shared" si="79"/>
        <v>1.7470000000000001</v>
      </c>
      <c r="L457" s="102">
        <f>'District Data'!E$2</f>
        <v>72728</v>
      </c>
      <c r="M457" s="102">
        <f>'District Data'!F$2</f>
        <v>78209</v>
      </c>
      <c r="N457" s="33">
        <f t="shared" si="80"/>
        <v>127055.82</v>
      </c>
      <c r="O457" s="33">
        <f t="shared" si="81"/>
        <v>9575.2999999999993</v>
      </c>
      <c r="P457" s="33">
        <f t="shared" si="86"/>
        <v>14418.72</v>
      </c>
      <c r="Q457" s="103">
        <v>0.18149999999999999</v>
      </c>
      <c r="R457" s="103">
        <v>0.17510000000000001</v>
      </c>
      <c r="S457" s="33">
        <f t="shared" si="82"/>
        <v>49926.77</v>
      </c>
      <c r="T457" s="33">
        <f t="shared" si="87"/>
        <v>2277.19</v>
      </c>
      <c r="U457" s="33">
        <f t="shared" si="83"/>
        <v>398.74</v>
      </c>
      <c r="V457" s="33">
        <f t="shared" si="84"/>
        <v>2675.9300000000003</v>
      </c>
      <c r="W457" s="33">
        <f t="shared" si="85"/>
        <v>189233.81999999998</v>
      </c>
      <c r="X457" s="33" t="str">
        <f>IFERROR(VLOOKUP(C457,'Adj to Match Apport'!$C:$F,4,FALSE),0)</f>
        <v/>
      </c>
      <c r="Y457" s="33">
        <f t="shared" si="88"/>
        <v>189233.81999999998</v>
      </c>
      <c r="Z457" s="184">
        <f>VLOOKUP(C457, '2023-24 School Level AAFTE'!$C$4:$C$2454, 1, 0)</f>
        <v>3659</v>
      </c>
    </row>
    <row r="458" spans="1:26" s="18" customFormat="1" x14ac:dyDescent="0.25">
      <c r="A458" s="136" t="s">
        <v>481</v>
      </c>
      <c r="B458" s="166" t="s">
        <v>480</v>
      </c>
      <c r="C458" s="167">
        <v>5700</v>
      </c>
      <c r="D458" s="166" t="s">
        <v>2880</v>
      </c>
      <c r="E458" s="146" t="str">
        <f>VLOOKUP($C458,'2023-24 School Level AAFTE'!$C:$N,9,FALSE)</f>
        <v>Yes</v>
      </c>
      <c r="F458" s="94" t="str">
        <f>IFERROR(VLOOKUP(C458,'2023-24 School Level AAFTE'!$C:$N,11,FALSE),"")</f>
        <v>Yes</v>
      </c>
      <c r="G458" s="20">
        <f>IFERROR(VLOOKUP(C458,'2023-24 School Level AAFTE'!$C:$N,8,FALSE),0)</f>
        <v>503.62</v>
      </c>
      <c r="H458" s="99">
        <f>VLOOKUP($A458,'District Data'!$A:$F,3,FALSE)</f>
        <v>1</v>
      </c>
      <c r="I458" s="99">
        <f>VLOOKUP($A458,'District Data'!$A:$F,4,FALSE)</f>
        <v>1</v>
      </c>
      <c r="J458" s="100">
        <f t="shared" si="78"/>
        <v>503.62</v>
      </c>
      <c r="K458" s="101">
        <f t="shared" si="79"/>
        <v>1.4770000000000001</v>
      </c>
      <c r="L458" s="102">
        <f>'District Data'!E$2</f>
        <v>72728</v>
      </c>
      <c r="M458" s="102">
        <f>'District Data'!F$2</f>
        <v>78209</v>
      </c>
      <c r="N458" s="33">
        <f t="shared" si="80"/>
        <v>107419.26</v>
      </c>
      <c r="O458" s="33">
        <f t="shared" si="81"/>
        <v>8095.43</v>
      </c>
      <c r="P458" s="33">
        <f t="shared" si="86"/>
        <v>14418.72</v>
      </c>
      <c r="Q458" s="103">
        <v>0.18149999999999999</v>
      </c>
      <c r="R458" s="103">
        <v>0.17510000000000001</v>
      </c>
      <c r="S458" s="33">
        <f t="shared" si="82"/>
        <v>42210.55</v>
      </c>
      <c r="T458" s="33">
        <f t="shared" si="87"/>
        <v>1925.24</v>
      </c>
      <c r="U458" s="33">
        <f t="shared" si="83"/>
        <v>337.11</v>
      </c>
      <c r="V458" s="33">
        <f t="shared" si="84"/>
        <v>2262.35</v>
      </c>
      <c r="W458" s="33">
        <f t="shared" si="85"/>
        <v>159987.59</v>
      </c>
      <c r="X458" s="33" t="str">
        <f>IFERROR(VLOOKUP(C458,'Adj to Match Apport'!$C:$F,4,FALSE),0)</f>
        <v/>
      </c>
      <c r="Y458" s="33">
        <f t="shared" si="88"/>
        <v>159987.59</v>
      </c>
      <c r="Z458" s="184">
        <f>VLOOKUP(C458, '2023-24 School Level AAFTE'!$C$4:$C$2454, 1, 0)</f>
        <v>5700</v>
      </c>
    </row>
    <row r="459" spans="1:26" s="18" customFormat="1" x14ac:dyDescent="0.25">
      <c r="A459" s="136" t="s">
        <v>481</v>
      </c>
      <c r="B459" s="166" t="s">
        <v>480</v>
      </c>
      <c r="C459" s="167">
        <v>5668</v>
      </c>
      <c r="D459" s="166" t="s">
        <v>3267</v>
      </c>
      <c r="E459" s="146" t="str">
        <f>VLOOKUP($C459,'2023-24 School Level AAFTE'!$C:$N,9,FALSE)</f>
        <v>Yes</v>
      </c>
      <c r="F459" s="94" t="str">
        <f>IFERROR(VLOOKUP(C459,'2023-24 School Level AAFTE'!$C:$N,11,FALSE),"")</f>
        <v>Yes</v>
      </c>
      <c r="G459" s="20">
        <f>IFERROR(VLOOKUP(C459,'2023-24 School Level AAFTE'!$C:$N,8,FALSE),0)</f>
        <v>18.34</v>
      </c>
      <c r="H459" s="99">
        <f>VLOOKUP($A459,'District Data'!$A:$F,3,FALSE)</f>
        <v>1</v>
      </c>
      <c r="I459" s="99">
        <f>VLOOKUP($A459,'District Data'!$A:$F,4,FALSE)</f>
        <v>1</v>
      </c>
      <c r="J459" s="100">
        <f t="shared" si="78"/>
        <v>18.34</v>
      </c>
      <c r="K459" s="101">
        <f t="shared" si="79"/>
        <v>5.3999999999999999E-2</v>
      </c>
      <c r="L459" s="102">
        <f>'District Data'!E$2</f>
        <v>72728</v>
      </c>
      <c r="M459" s="102">
        <f>'District Data'!F$2</f>
        <v>78209</v>
      </c>
      <c r="N459" s="33">
        <f t="shared" si="80"/>
        <v>3927.31</v>
      </c>
      <c r="O459" s="33">
        <f t="shared" si="81"/>
        <v>295.98</v>
      </c>
      <c r="P459" s="33">
        <f t="shared" si="86"/>
        <v>14418.72</v>
      </c>
      <c r="Q459" s="103">
        <v>0.18149999999999999</v>
      </c>
      <c r="R459" s="103">
        <v>0.17510000000000001</v>
      </c>
      <c r="S459" s="33">
        <f t="shared" si="82"/>
        <v>1543.24</v>
      </c>
      <c r="T459" s="33">
        <f t="shared" si="87"/>
        <v>70.39</v>
      </c>
      <c r="U459" s="33">
        <f t="shared" si="83"/>
        <v>12.33</v>
      </c>
      <c r="V459" s="33">
        <f t="shared" si="84"/>
        <v>82.72</v>
      </c>
      <c r="W459" s="33">
        <f t="shared" si="85"/>
        <v>5849.2500000000009</v>
      </c>
      <c r="X459" s="33" t="str">
        <f>IFERROR(VLOOKUP(C459,'Adj to Match Apport'!$C:$F,4,FALSE),0)</f>
        <v/>
      </c>
      <c r="Y459" s="33">
        <f t="shared" si="88"/>
        <v>5849.2500000000009</v>
      </c>
      <c r="Z459" s="184">
        <f>VLOOKUP(C459, '2023-24 School Level AAFTE'!$C$4:$C$2454, 1, 0)</f>
        <v>5668</v>
      </c>
    </row>
    <row r="460" spans="1:26" s="18" customFormat="1" x14ac:dyDescent="0.25">
      <c r="A460" s="136" t="s">
        <v>481</v>
      </c>
      <c r="B460" s="166" t="s">
        <v>480</v>
      </c>
      <c r="C460" s="167">
        <v>3372</v>
      </c>
      <c r="D460" s="166" t="s">
        <v>486</v>
      </c>
      <c r="E460" s="146" t="str">
        <f>VLOOKUP($C460,'2023-24 School Level AAFTE'!$C:$N,9,FALSE)</f>
        <v>Yes</v>
      </c>
      <c r="F460" s="94" t="str">
        <f>IFERROR(VLOOKUP(C460,'2023-24 School Level AAFTE'!$C:$N,11,FALSE),"")</f>
        <v>Yes</v>
      </c>
      <c r="G460" s="20">
        <f>IFERROR(VLOOKUP(C460,'2023-24 School Level AAFTE'!$C:$N,8,FALSE),0)</f>
        <v>716.47</v>
      </c>
      <c r="H460" s="99">
        <f>VLOOKUP($A460,'District Data'!$A:$F,3,FALSE)</f>
        <v>1</v>
      </c>
      <c r="I460" s="99">
        <f>VLOOKUP($A460,'District Data'!$A:$F,4,FALSE)</f>
        <v>1</v>
      </c>
      <c r="J460" s="100">
        <f t="shared" si="78"/>
        <v>716.47</v>
      </c>
      <c r="K460" s="101">
        <f t="shared" si="79"/>
        <v>2.1019999999999999</v>
      </c>
      <c r="L460" s="102">
        <f>'District Data'!E$2</f>
        <v>72728</v>
      </c>
      <c r="M460" s="102">
        <f>'District Data'!F$2</f>
        <v>78209</v>
      </c>
      <c r="N460" s="33">
        <f t="shared" si="80"/>
        <v>152874.26</v>
      </c>
      <c r="O460" s="33">
        <f t="shared" si="81"/>
        <v>11521.06</v>
      </c>
      <c r="P460" s="33">
        <f t="shared" si="86"/>
        <v>14418.72</v>
      </c>
      <c r="Q460" s="103">
        <v>0.18149999999999999</v>
      </c>
      <c r="R460" s="103">
        <v>0.17510000000000001</v>
      </c>
      <c r="S460" s="33">
        <f t="shared" si="82"/>
        <v>60072.17</v>
      </c>
      <c r="T460" s="33">
        <f t="shared" si="87"/>
        <v>2739.92</v>
      </c>
      <c r="U460" s="33">
        <f t="shared" si="83"/>
        <v>479.76</v>
      </c>
      <c r="V460" s="33">
        <f t="shared" si="84"/>
        <v>3219.6800000000003</v>
      </c>
      <c r="W460" s="33">
        <f t="shared" si="85"/>
        <v>227687.16999999998</v>
      </c>
      <c r="X460" s="33" t="str">
        <f>IFERROR(VLOOKUP(C460,'Adj to Match Apport'!$C:$F,4,FALSE),0)</f>
        <v/>
      </c>
      <c r="Y460" s="33">
        <f t="shared" si="88"/>
        <v>227687.16999999998</v>
      </c>
      <c r="Z460" s="184">
        <f>VLOOKUP(C460, '2023-24 School Level AAFTE'!$C$4:$C$2454, 1, 0)</f>
        <v>3372</v>
      </c>
    </row>
    <row r="461" spans="1:26" s="18" customFormat="1" x14ac:dyDescent="0.25">
      <c r="A461" s="136" t="s">
        <v>481</v>
      </c>
      <c r="B461" s="166" t="s">
        <v>480</v>
      </c>
      <c r="C461" s="167">
        <v>2727</v>
      </c>
      <c r="D461" s="166" t="s">
        <v>483</v>
      </c>
      <c r="E461" s="146" t="str">
        <f>VLOOKUP($C461,'2023-24 School Level AAFTE'!$C:$N,9,FALSE)</f>
        <v>Yes</v>
      </c>
      <c r="F461" s="94" t="str">
        <f>IFERROR(VLOOKUP(C461,'2023-24 School Level AAFTE'!$C:$N,11,FALSE),"")</f>
        <v>Yes</v>
      </c>
      <c r="G461" s="20">
        <f>IFERROR(VLOOKUP(C461,'2023-24 School Level AAFTE'!$C:$N,8,FALSE),0)</f>
        <v>1505.86</v>
      </c>
      <c r="H461" s="99">
        <f>VLOOKUP($A461,'District Data'!$A:$F,3,FALSE)</f>
        <v>1</v>
      </c>
      <c r="I461" s="99">
        <f>VLOOKUP($A461,'District Data'!$A:$F,4,FALSE)</f>
        <v>1</v>
      </c>
      <c r="J461" s="100">
        <f t="shared" si="78"/>
        <v>1505.86</v>
      </c>
      <c r="K461" s="101">
        <f t="shared" si="79"/>
        <v>4.4169999999999998</v>
      </c>
      <c r="L461" s="102">
        <f>'District Data'!E$2</f>
        <v>72728</v>
      </c>
      <c r="M461" s="102">
        <f>'District Data'!F$2</f>
        <v>78209</v>
      </c>
      <c r="N461" s="33">
        <f t="shared" si="80"/>
        <v>321239.58</v>
      </c>
      <c r="O461" s="33">
        <f t="shared" si="81"/>
        <v>24209.57</v>
      </c>
      <c r="P461" s="33">
        <f t="shared" si="86"/>
        <v>14418.72</v>
      </c>
      <c r="Q461" s="103">
        <v>0.18149999999999999</v>
      </c>
      <c r="R461" s="103">
        <v>0.17510000000000001</v>
      </c>
      <c r="S461" s="33">
        <f t="shared" si="82"/>
        <v>126231.57</v>
      </c>
      <c r="T461" s="33">
        <f t="shared" si="87"/>
        <v>5757.49</v>
      </c>
      <c r="U461" s="33">
        <f t="shared" si="83"/>
        <v>1008.14</v>
      </c>
      <c r="V461" s="33">
        <f t="shared" si="84"/>
        <v>6765.63</v>
      </c>
      <c r="W461" s="33">
        <f t="shared" si="85"/>
        <v>478446.35000000003</v>
      </c>
      <c r="X461" s="33" t="str">
        <f>IFERROR(VLOOKUP(C461,'Adj to Match Apport'!$C:$F,4,FALSE),0)</f>
        <v/>
      </c>
      <c r="Y461" s="33">
        <f t="shared" si="88"/>
        <v>478446.35000000003</v>
      </c>
      <c r="Z461" s="184">
        <f>VLOOKUP(C461, '2023-24 School Level AAFTE'!$C$4:$C$2454, 1, 0)</f>
        <v>2727</v>
      </c>
    </row>
    <row r="462" spans="1:26" s="18" customFormat="1" x14ac:dyDescent="0.25">
      <c r="A462" s="136" t="s">
        <v>481</v>
      </c>
      <c r="B462" s="166" t="s">
        <v>480</v>
      </c>
      <c r="C462" s="167">
        <v>2966</v>
      </c>
      <c r="D462" s="166" t="s">
        <v>484</v>
      </c>
      <c r="E462" s="146" t="str">
        <f>VLOOKUP($C462,'2023-24 School Level AAFTE'!$C:$N,9,FALSE)</f>
        <v>Yes</v>
      </c>
      <c r="F462" s="94" t="str">
        <f>IFERROR(VLOOKUP(C462,'2023-24 School Level AAFTE'!$C:$N,11,FALSE),"")</f>
        <v>Yes</v>
      </c>
      <c r="G462" s="20">
        <f>IFERROR(VLOOKUP(C462,'2023-24 School Level AAFTE'!$C:$N,8,FALSE),0)</f>
        <v>517.82999999999993</v>
      </c>
      <c r="H462" s="99">
        <f>VLOOKUP($A462,'District Data'!$A:$F,3,FALSE)</f>
        <v>1</v>
      </c>
      <c r="I462" s="99">
        <f>VLOOKUP($A462,'District Data'!$A:$F,4,FALSE)</f>
        <v>1</v>
      </c>
      <c r="J462" s="100">
        <f t="shared" si="78"/>
        <v>517.82999999999993</v>
      </c>
      <c r="K462" s="101">
        <f t="shared" si="79"/>
        <v>1.5189999999999999</v>
      </c>
      <c r="L462" s="102">
        <f>'District Data'!E$2</f>
        <v>72728</v>
      </c>
      <c r="M462" s="102">
        <f>'District Data'!F$2</f>
        <v>78209</v>
      </c>
      <c r="N462" s="33">
        <f t="shared" si="80"/>
        <v>110473.83</v>
      </c>
      <c r="O462" s="33">
        <f t="shared" si="81"/>
        <v>8325.64</v>
      </c>
      <c r="P462" s="33">
        <f t="shared" si="86"/>
        <v>14418.72</v>
      </c>
      <c r="Q462" s="103">
        <v>0.18149999999999999</v>
      </c>
      <c r="R462" s="103">
        <v>0.17510000000000001</v>
      </c>
      <c r="S462" s="33">
        <f t="shared" si="82"/>
        <v>43410.86</v>
      </c>
      <c r="T462" s="33">
        <f t="shared" si="87"/>
        <v>1979.99</v>
      </c>
      <c r="U462" s="33">
        <f t="shared" si="83"/>
        <v>346.7</v>
      </c>
      <c r="V462" s="33">
        <f t="shared" si="84"/>
        <v>2326.69</v>
      </c>
      <c r="W462" s="33">
        <f t="shared" si="85"/>
        <v>164537.02000000002</v>
      </c>
      <c r="X462" s="33" t="str">
        <f>IFERROR(VLOOKUP(C462,'Adj to Match Apport'!$C:$F,4,FALSE),0)</f>
        <v/>
      </c>
      <c r="Y462" s="33">
        <f t="shared" si="88"/>
        <v>164537.02000000002</v>
      </c>
      <c r="Z462" s="184">
        <f>VLOOKUP(C462, '2023-24 School Level AAFTE'!$C$4:$C$2454, 1, 0)</f>
        <v>2966</v>
      </c>
    </row>
    <row r="463" spans="1:26" s="18" customFormat="1" x14ac:dyDescent="0.25">
      <c r="A463" s="136" t="s">
        <v>481</v>
      </c>
      <c r="B463" s="166" t="s">
        <v>480</v>
      </c>
      <c r="C463" s="167">
        <v>3212</v>
      </c>
      <c r="D463" s="166" t="s">
        <v>485</v>
      </c>
      <c r="E463" s="146" t="str">
        <f>VLOOKUP($C463,'2023-24 School Level AAFTE'!$C:$N,9,FALSE)</f>
        <v>Yes</v>
      </c>
      <c r="F463" s="94" t="str">
        <f>IFERROR(VLOOKUP(C463,'2023-24 School Level AAFTE'!$C:$N,11,FALSE),"")</f>
        <v>Yes</v>
      </c>
      <c r="G463" s="20">
        <f>IFERROR(VLOOKUP(C463,'2023-24 School Level AAFTE'!$C:$N,8,FALSE),0)</f>
        <v>546.41999999999996</v>
      </c>
      <c r="H463" s="99">
        <f>VLOOKUP($A463,'District Data'!$A:$F,3,FALSE)</f>
        <v>1</v>
      </c>
      <c r="I463" s="99">
        <f>VLOOKUP($A463,'District Data'!$A:$F,4,FALSE)</f>
        <v>1</v>
      </c>
      <c r="J463" s="100">
        <f t="shared" si="78"/>
        <v>546.41999999999996</v>
      </c>
      <c r="K463" s="101">
        <f t="shared" si="79"/>
        <v>1.603</v>
      </c>
      <c r="L463" s="102">
        <f>'District Data'!E$2</f>
        <v>72728</v>
      </c>
      <c r="M463" s="102">
        <f>'District Data'!F$2</f>
        <v>78209</v>
      </c>
      <c r="N463" s="33">
        <f t="shared" si="80"/>
        <v>116582.98</v>
      </c>
      <c r="O463" s="33">
        <f t="shared" si="81"/>
        <v>8786.0499999999993</v>
      </c>
      <c r="P463" s="33">
        <f t="shared" si="86"/>
        <v>14418.72</v>
      </c>
      <c r="Q463" s="103">
        <v>0.18149999999999999</v>
      </c>
      <c r="R463" s="103">
        <v>0.17510000000000001</v>
      </c>
      <c r="S463" s="33">
        <f t="shared" si="82"/>
        <v>45811.46</v>
      </c>
      <c r="T463" s="33">
        <f t="shared" si="87"/>
        <v>2089.48</v>
      </c>
      <c r="U463" s="33">
        <f t="shared" si="83"/>
        <v>365.87</v>
      </c>
      <c r="V463" s="33">
        <f t="shared" si="84"/>
        <v>2455.35</v>
      </c>
      <c r="W463" s="33">
        <f t="shared" si="85"/>
        <v>173635.84</v>
      </c>
      <c r="X463" s="33" t="str">
        <f>IFERROR(VLOOKUP(C463,'Adj to Match Apport'!$C:$F,4,FALSE),0)</f>
        <v/>
      </c>
      <c r="Y463" s="33">
        <f t="shared" si="88"/>
        <v>173635.84</v>
      </c>
      <c r="Z463" s="184">
        <f>VLOOKUP(C463, '2023-24 School Level AAFTE'!$C$4:$C$2454, 1, 0)</f>
        <v>3212</v>
      </c>
    </row>
    <row r="464" spans="1:26" s="18" customFormat="1" x14ac:dyDescent="0.25">
      <c r="A464" s="136" t="s">
        <v>481</v>
      </c>
      <c r="B464" s="166" t="s">
        <v>480</v>
      </c>
      <c r="C464" s="167">
        <v>3083</v>
      </c>
      <c r="D464" s="166" t="s">
        <v>2805</v>
      </c>
      <c r="E464" s="146" t="str">
        <f>VLOOKUP($C464,'2023-24 School Level AAFTE'!$C:$N,9,FALSE)</f>
        <v>Yes</v>
      </c>
      <c r="F464" s="94" t="str">
        <f>IFERROR(VLOOKUP(C464,'2023-24 School Level AAFTE'!$C:$N,11,FALSE),"")</f>
        <v>Yes</v>
      </c>
      <c r="G464" s="20">
        <f>IFERROR(VLOOKUP(C464,'2023-24 School Level AAFTE'!$C:$N,8,FALSE),0)</f>
        <v>525.26</v>
      </c>
      <c r="H464" s="99">
        <f>VLOOKUP($A464,'District Data'!$A:$F,3,FALSE)</f>
        <v>1</v>
      </c>
      <c r="I464" s="99">
        <f>VLOOKUP($A464,'District Data'!$A:$F,4,FALSE)</f>
        <v>1</v>
      </c>
      <c r="J464" s="100">
        <f t="shared" si="78"/>
        <v>525.26</v>
      </c>
      <c r="K464" s="101">
        <f t="shared" si="79"/>
        <v>1.5409999999999999</v>
      </c>
      <c r="L464" s="102">
        <f>'District Data'!E$2</f>
        <v>72728</v>
      </c>
      <c r="M464" s="102">
        <f>'District Data'!F$2</f>
        <v>78209</v>
      </c>
      <c r="N464" s="33">
        <f t="shared" si="80"/>
        <v>112073.85</v>
      </c>
      <c r="O464" s="33">
        <f t="shared" si="81"/>
        <v>8446.2199999999993</v>
      </c>
      <c r="P464" s="33">
        <f t="shared" si="86"/>
        <v>14418.72</v>
      </c>
      <c r="Q464" s="103">
        <v>0.18149999999999999</v>
      </c>
      <c r="R464" s="103">
        <v>0.17510000000000001</v>
      </c>
      <c r="S464" s="33">
        <f t="shared" si="82"/>
        <v>44039.58</v>
      </c>
      <c r="T464" s="33">
        <f t="shared" si="87"/>
        <v>2008.67</v>
      </c>
      <c r="U464" s="33">
        <f t="shared" si="83"/>
        <v>351.72</v>
      </c>
      <c r="V464" s="33">
        <f t="shared" si="84"/>
        <v>2360.3900000000003</v>
      </c>
      <c r="W464" s="33">
        <f t="shared" si="85"/>
        <v>166920.04</v>
      </c>
      <c r="X464" s="33" t="str">
        <f>IFERROR(VLOOKUP(C464,'Adj to Match Apport'!$C:$F,4,FALSE),0)</f>
        <v/>
      </c>
      <c r="Y464" s="33">
        <f t="shared" si="88"/>
        <v>166920.04</v>
      </c>
      <c r="Z464" s="184">
        <f>VLOOKUP(C464, '2023-24 School Level AAFTE'!$C$4:$C$2454, 1, 0)</f>
        <v>3083</v>
      </c>
    </row>
    <row r="465" spans="1:26" s="18" customFormat="1" x14ac:dyDescent="0.25">
      <c r="A465" s="136" t="s">
        <v>481</v>
      </c>
      <c r="B465" s="166" t="s">
        <v>480</v>
      </c>
      <c r="C465" s="167">
        <v>2563</v>
      </c>
      <c r="D465" s="166" t="s">
        <v>482</v>
      </c>
      <c r="E465" s="146" t="str">
        <f>VLOOKUP($C465,'2023-24 School Level AAFTE'!$C:$N,9,FALSE)</f>
        <v>Yes</v>
      </c>
      <c r="F465" s="94" t="str">
        <f>IFERROR(VLOOKUP(C465,'2023-24 School Level AAFTE'!$C:$N,11,FALSE),"")</f>
        <v>Yes</v>
      </c>
      <c r="G465" s="20">
        <f>IFERROR(VLOOKUP(C465,'2023-24 School Level AAFTE'!$C:$N,8,FALSE),0)</f>
        <v>310.05</v>
      </c>
      <c r="H465" s="99">
        <f>VLOOKUP($A465,'District Data'!$A:$F,3,FALSE)</f>
        <v>1</v>
      </c>
      <c r="I465" s="99">
        <f>VLOOKUP($A465,'District Data'!$A:$F,4,FALSE)</f>
        <v>1</v>
      </c>
      <c r="J465" s="100">
        <f t="shared" si="78"/>
        <v>310.05</v>
      </c>
      <c r="K465" s="101">
        <f t="shared" si="79"/>
        <v>0.90900000000000003</v>
      </c>
      <c r="L465" s="102">
        <f>'District Data'!E$2</f>
        <v>72728</v>
      </c>
      <c r="M465" s="102">
        <f>'District Data'!F$2</f>
        <v>78209</v>
      </c>
      <c r="N465" s="33">
        <f t="shared" si="80"/>
        <v>66109.75</v>
      </c>
      <c r="O465" s="33">
        <f t="shared" si="81"/>
        <v>4982.2299999999996</v>
      </c>
      <c r="P465" s="33">
        <f t="shared" si="86"/>
        <v>14418.72</v>
      </c>
      <c r="Q465" s="103">
        <v>0.18149999999999999</v>
      </c>
      <c r="R465" s="103">
        <v>0.17510000000000001</v>
      </c>
      <c r="S465" s="33">
        <f t="shared" si="82"/>
        <v>25977.919999999998</v>
      </c>
      <c r="T465" s="33">
        <f t="shared" si="87"/>
        <v>1184.8699999999999</v>
      </c>
      <c r="U465" s="33">
        <f t="shared" si="83"/>
        <v>207.47</v>
      </c>
      <c r="V465" s="33">
        <f t="shared" si="84"/>
        <v>1392.34</v>
      </c>
      <c r="W465" s="33">
        <f t="shared" si="85"/>
        <v>98462.239999999991</v>
      </c>
      <c r="X465" s="33">
        <f>IFERROR(VLOOKUP(C465,'Adj to Match Apport'!$C:$F,4,FALSE),0)</f>
        <v>-1.0000000009313226E-2</v>
      </c>
      <c r="Y465" s="33">
        <f t="shared" si="88"/>
        <v>98462.229999999981</v>
      </c>
      <c r="Z465" s="184">
        <f>VLOOKUP(C465, '2023-24 School Level AAFTE'!$C$4:$C$2454, 1, 0)</f>
        <v>2563</v>
      </c>
    </row>
    <row r="466" spans="1:26" s="18" customFormat="1" x14ac:dyDescent="0.25">
      <c r="A466" s="136" t="s">
        <v>481</v>
      </c>
      <c r="B466" s="166" t="s">
        <v>480</v>
      </c>
      <c r="C466" s="167">
        <v>5701</v>
      </c>
      <c r="D466" s="166" t="s">
        <v>3268</v>
      </c>
      <c r="E466" s="146" t="str">
        <f>VLOOKUP($C466,'2023-24 School Level AAFTE'!$C:$N,9,FALSE)</f>
        <v>Yes</v>
      </c>
      <c r="F466" s="94" t="str">
        <f>IFERROR(VLOOKUP(C466,'2023-24 School Level AAFTE'!$C:$N,11,FALSE),"")</f>
        <v>Yes</v>
      </c>
      <c r="G466" s="20">
        <f>IFERROR(VLOOKUP(C466,'2023-24 School Level AAFTE'!$C:$N,8,FALSE),0)</f>
        <v>676.8</v>
      </c>
      <c r="H466" s="99">
        <f>VLOOKUP($A466,'District Data'!$A:$F,3,FALSE)</f>
        <v>1</v>
      </c>
      <c r="I466" s="99">
        <f>VLOOKUP($A466,'District Data'!$A:$F,4,FALSE)</f>
        <v>1</v>
      </c>
      <c r="J466" s="100">
        <f t="shared" si="78"/>
        <v>676.8</v>
      </c>
      <c r="K466" s="101">
        <f t="shared" si="79"/>
        <v>1.9850000000000001</v>
      </c>
      <c r="L466" s="102">
        <f>'District Data'!E$2</f>
        <v>72728</v>
      </c>
      <c r="M466" s="102">
        <f>'District Data'!F$2</f>
        <v>78209</v>
      </c>
      <c r="N466" s="33">
        <f t="shared" si="80"/>
        <v>144365.07999999999</v>
      </c>
      <c r="O466" s="33">
        <f t="shared" si="81"/>
        <v>10879.79</v>
      </c>
      <c r="P466" s="33">
        <f t="shared" si="86"/>
        <v>14418.72</v>
      </c>
      <c r="Q466" s="103">
        <v>0.18149999999999999</v>
      </c>
      <c r="R466" s="103">
        <v>0.17510000000000001</v>
      </c>
      <c r="S466" s="33">
        <f t="shared" si="82"/>
        <v>56728.47</v>
      </c>
      <c r="T466" s="33">
        <f t="shared" si="87"/>
        <v>2587.41</v>
      </c>
      <c r="U466" s="33">
        <f t="shared" si="83"/>
        <v>453.06</v>
      </c>
      <c r="V466" s="33">
        <f t="shared" si="84"/>
        <v>3040.47</v>
      </c>
      <c r="W466" s="33">
        <f t="shared" si="85"/>
        <v>215013.81</v>
      </c>
      <c r="X466" s="33" t="str">
        <f>IFERROR(VLOOKUP(C466,'Adj to Match Apport'!$C:$F,4,FALSE),0)</f>
        <v/>
      </c>
      <c r="Y466" s="33">
        <f t="shared" si="88"/>
        <v>215013.81</v>
      </c>
      <c r="Z466" s="184">
        <f>VLOOKUP(C466, '2023-24 School Level AAFTE'!$C$4:$C$2454, 1, 0)</f>
        <v>5701</v>
      </c>
    </row>
    <row r="467" spans="1:26" s="18" customFormat="1" x14ac:dyDescent="0.25">
      <c r="A467" s="136" t="s">
        <v>2478</v>
      </c>
      <c r="B467" s="166" t="s">
        <v>2479</v>
      </c>
      <c r="C467" s="167">
        <v>3554</v>
      </c>
      <c r="D467" s="166" t="s">
        <v>2480</v>
      </c>
      <c r="E467" s="146" t="str">
        <f>VLOOKUP($C467,'2023-24 School Level AAFTE'!$C:$N,9,FALSE)</f>
        <v>Yes</v>
      </c>
      <c r="F467" s="94" t="str">
        <f>IFERROR(VLOOKUP(C467,'2023-24 School Level AAFTE'!$C:$N,11,FALSE),"")</f>
        <v>Yes</v>
      </c>
      <c r="G467" s="20">
        <f>IFERROR(VLOOKUP(C467,'2023-24 School Level AAFTE'!$C:$N,8,FALSE),0)</f>
        <v>76.64</v>
      </c>
      <c r="H467" s="99">
        <f>VLOOKUP($A467,'District Data'!$A:$F,3,FALSE)</f>
        <v>1.1200000000000001</v>
      </c>
      <c r="I467" s="99">
        <f>VLOOKUP($A467,'District Data'!$A:$F,4,FALSE)</f>
        <v>1.1200000000000001</v>
      </c>
      <c r="J467" s="100">
        <f t="shared" si="78"/>
        <v>76.64</v>
      </c>
      <c r="K467" s="101">
        <f t="shared" si="79"/>
        <v>0.22500000000000001</v>
      </c>
      <c r="L467" s="102">
        <f>'District Data'!E$2</f>
        <v>72728</v>
      </c>
      <c r="M467" s="102">
        <f>'District Data'!F$2</f>
        <v>78209</v>
      </c>
      <c r="N467" s="33">
        <f t="shared" si="80"/>
        <v>18327.46</v>
      </c>
      <c r="O467" s="33">
        <f t="shared" si="81"/>
        <v>1381.21</v>
      </c>
      <c r="P467" s="33">
        <f t="shared" si="86"/>
        <v>14418.72</v>
      </c>
      <c r="Q467" s="103">
        <v>0.18149999999999999</v>
      </c>
      <c r="R467" s="103">
        <v>0.17510000000000001</v>
      </c>
      <c r="S467" s="33">
        <f t="shared" si="82"/>
        <v>6812.5</v>
      </c>
      <c r="T467" s="33">
        <f t="shared" si="87"/>
        <v>328.48</v>
      </c>
      <c r="U467" s="33">
        <f t="shared" si="83"/>
        <v>57.52</v>
      </c>
      <c r="V467" s="33">
        <f t="shared" si="84"/>
        <v>386</v>
      </c>
      <c r="W467" s="33">
        <f t="shared" si="85"/>
        <v>26907.17</v>
      </c>
      <c r="X467" s="33">
        <f>IFERROR(VLOOKUP(C467,'Adj to Match Apport'!$C:$F,4,FALSE),0)</f>
        <v>-9.9999999983992893E-3</v>
      </c>
      <c r="Y467" s="33">
        <f t="shared" si="88"/>
        <v>26907.16</v>
      </c>
      <c r="Z467" s="184">
        <f>VLOOKUP(C467, '2023-24 School Level AAFTE'!$C$4:$C$2454, 1, 0)</f>
        <v>3554</v>
      </c>
    </row>
    <row r="468" spans="1:26" s="18" customFormat="1" x14ac:dyDescent="0.25">
      <c r="A468" s="136" t="s">
        <v>2478</v>
      </c>
      <c r="B468" s="166" t="s">
        <v>2479</v>
      </c>
      <c r="C468" s="167">
        <v>5242</v>
      </c>
      <c r="D468" s="166" t="s">
        <v>2881</v>
      </c>
      <c r="E468" s="146" t="str">
        <f>VLOOKUP($C468,'2023-24 School Level AAFTE'!$C:$N,9,FALSE)</f>
        <v>No</v>
      </c>
      <c r="F468" s="94" t="str">
        <f>IFERROR(VLOOKUP(C468,'2023-24 School Level AAFTE'!$C:$N,11,FALSE),"")</f>
        <v>No</v>
      </c>
      <c r="G468" s="20">
        <f>IFERROR(VLOOKUP(C468,'2023-24 School Level AAFTE'!$C:$N,8,FALSE),0)</f>
        <v>9.27</v>
      </c>
      <c r="H468" s="99">
        <f>VLOOKUP($A468,'District Data'!$A:$F,3,FALSE)</f>
        <v>1.1200000000000001</v>
      </c>
      <c r="I468" s="99">
        <f>VLOOKUP($A468,'District Data'!$A:$F,4,FALSE)</f>
        <v>1.1200000000000001</v>
      </c>
      <c r="J468" s="100">
        <f t="shared" si="78"/>
        <v>0</v>
      </c>
      <c r="K468" s="101">
        <f t="shared" si="79"/>
        <v>0</v>
      </c>
      <c r="L468" s="102">
        <f>'District Data'!E$2</f>
        <v>72728</v>
      </c>
      <c r="M468" s="102">
        <f>'District Data'!F$2</f>
        <v>78209</v>
      </c>
      <c r="N468" s="33">
        <f t="shared" si="80"/>
        <v>0</v>
      </c>
      <c r="O468" s="33">
        <f t="shared" si="81"/>
        <v>0</v>
      </c>
      <c r="P468" s="33">
        <f t="shared" si="86"/>
        <v>14418.72</v>
      </c>
      <c r="Q468" s="103">
        <v>0.18149999999999999</v>
      </c>
      <c r="R468" s="103">
        <v>0.17510000000000001</v>
      </c>
      <c r="S468" s="33">
        <f t="shared" si="82"/>
        <v>0</v>
      </c>
      <c r="T468" s="33">
        <f t="shared" si="87"/>
        <v>0</v>
      </c>
      <c r="U468" s="33">
        <f t="shared" si="83"/>
        <v>0</v>
      </c>
      <c r="V468" s="33">
        <f t="shared" si="84"/>
        <v>0</v>
      </c>
      <c r="W468" s="33">
        <f t="shared" si="85"/>
        <v>0</v>
      </c>
      <c r="X468" s="33">
        <f>IFERROR(VLOOKUP(C468,'Adj to Match Apport'!$C:$F,4,FALSE),0)</f>
        <v>0</v>
      </c>
      <c r="Y468" s="33">
        <f t="shared" si="88"/>
        <v>0</v>
      </c>
      <c r="Z468" s="184">
        <f>VLOOKUP(C468, '2023-24 School Level AAFTE'!$C$4:$C$2454, 1, 0)</f>
        <v>5242</v>
      </c>
    </row>
    <row r="469" spans="1:26" s="18" customFormat="1" x14ac:dyDescent="0.25">
      <c r="A469" s="136" t="s">
        <v>489</v>
      </c>
      <c r="B469" s="166" t="s">
        <v>488</v>
      </c>
      <c r="C469" s="167">
        <v>2808</v>
      </c>
      <c r="D469" s="166" t="s">
        <v>493</v>
      </c>
      <c r="E469" s="146" t="str">
        <f>VLOOKUP($C469,'2023-24 School Level AAFTE'!$C:$N,9,FALSE)</f>
        <v>Yes</v>
      </c>
      <c r="F469" s="94" t="str">
        <f>IFERROR(VLOOKUP(C469,'2023-24 School Level AAFTE'!$C:$N,11,FALSE),"")</f>
        <v>Yes</v>
      </c>
      <c r="G469" s="20">
        <f>IFERROR(VLOOKUP(C469,'2023-24 School Level AAFTE'!$C:$N,8,FALSE),0)</f>
        <v>157.16999999999999</v>
      </c>
      <c r="H469" s="99">
        <f>VLOOKUP($A469,'District Data'!$A:$F,3,FALSE)</f>
        <v>1</v>
      </c>
      <c r="I469" s="99">
        <f>VLOOKUP($A469,'District Data'!$A:$F,4,FALSE)</f>
        <v>1</v>
      </c>
      <c r="J469" s="100">
        <f t="shared" si="78"/>
        <v>157.16999999999999</v>
      </c>
      <c r="K469" s="101">
        <f t="shared" si="79"/>
        <v>0.46100000000000002</v>
      </c>
      <c r="L469" s="102">
        <f>'District Data'!E$2</f>
        <v>72728</v>
      </c>
      <c r="M469" s="102">
        <f>'District Data'!F$2</f>
        <v>78209</v>
      </c>
      <c r="N469" s="33">
        <f t="shared" si="80"/>
        <v>33527.61</v>
      </c>
      <c r="O469" s="33">
        <f t="shared" si="81"/>
        <v>2526.7399999999998</v>
      </c>
      <c r="P469" s="33">
        <f t="shared" si="86"/>
        <v>14418.72</v>
      </c>
      <c r="Q469" s="103">
        <v>0.18149999999999999</v>
      </c>
      <c r="R469" s="103">
        <v>0.17510000000000001</v>
      </c>
      <c r="S469" s="33">
        <f t="shared" si="82"/>
        <v>13174.72</v>
      </c>
      <c r="T469" s="33">
        <f t="shared" si="87"/>
        <v>600.91</v>
      </c>
      <c r="U469" s="33">
        <f t="shared" si="83"/>
        <v>105.22</v>
      </c>
      <c r="V469" s="33">
        <f t="shared" si="84"/>
        <v>706.13</v>
      </c>
      <c r="W469" s="33">
        <f t="shared" si="85"/>
        <v>49935.199999999997</v>
      </c>
      <c r="X469" s="33">
        <f>IFERROR(VLOOKUP(C469,'Adj to Match Apport'!$C:$F,4,FALSE),0)</f>
        <v>0</v>
      </c>
      <c r="Y469" s="33">
        <f t="shared" si="88"/>
        <v>49935.199999999997</v>
      </c>
      <c r="Z469" s="184">
        <f>VLOOKUP(C469, '2023-24 School Level AAFTE'!$C$4:$C$2454, 1, 0)</f>
        <v>2808</v>
      </c>
    </row>
    <row r="470" spans="1:26" s="18" customFormat="1" x14ac:dyDescent="0.25">
      <c r="A470" s="136" t="s">
        <v>489</v>
      </c>
      <c r="B470" s="166" t="s">
        <v>488</v>
      </c>
      <c r="C470" s="167">
        <v>2205</v>
      </c>
      <c r="D470" s="166" t="s">
        <v>490</v>
      </c>
      <c r="E470" s="146" t="str">
        <f>VLOOKUP($C470,'2023-24 School Level AAFTE'!$C:$N,9,FALSE)</f>
        <v>No</v>
      </c>
      <c r="F470" s="94" t="str">
        <f>IFERROR(VLOOKUP(C470,'2023-24 School Level AAFTE'!$C:$N,11,FALSE),"")</f>
        <v>No</v>
      </c>
      <c r="G470" s="20">
        <f>IFERROR(VLOOKUP(C470,'2023-24 School Level AAFTE'!$C:$N,8,FALSE),0)</f>
        <v>405.43</v>
      </c>
      <c r="H470" s="99">
        <f>VLOOKUP($A470,'District Data'!$A:$F,3,FALSE)</f>
        <v>1</v>
      </c>
      <c r="I470" s="99">
        <f>VLOOKUP($A470,'District Data'!$A:$F,4,FALSE)</f>
        <v>1</v>
      </c>
      <c r="J470" s="100">
        <f t="shared" si="78"/>
        <v>0</v>
      </c>
      <c r="K470" s="101">
        <f t="shared" si="79"/>
        <v>0</v>
      </c>
      <c r="L470" s="102">
        <f>'District Data'!E$2</f>
        <v>72728</v>
      </c>
      <c r="M470" s="102">
        <f>'District Data'!F$2</f>
        <v>78209</v>
      </c>
      <c r="N470" s="33">
        <f t="shared" si="80"/>
        <v>0</v>
      </c>
      <c r="O470" s="33">
        <f t="shared" si="81"/>
        <v>0</v>
      </c>
      <c r="P470" s="33">
        <f t="shared" si="86"/>
        <v>14418.72</v>
      </c>
      <c r="Q470" s="103">
        <v>0.18149999999999999</v>
      </c>
      <c r="R470" s="103">
        <v>0.17510000000000001</v>
      </c>
      <c r="S470" s="33">
        <f t="shared" si="82"/>
        <v>0</v>
      </c>
      <c r="T470" s="33">
        <f t="shared" si="87"/>
        <v>0</v>
      </c>
      <c r="U470" s="33">
        <f t="shared" si="83"/>
        <v>0</v>
      </c>
      <c r="V470" s="33">
        <f t="shared" si="84"/>
        <v>0</v>
      </c>
      <c r="W470" s="33">
        <f t="shared" si="85"/>
        <v>0</v>
      </c>
      <c r="X470" s="33">
        <f>IFERROR(VLOOKUP(C470,'Adj to Match Apport'!$C:$F,4,FALSE),0)</f>
        <v>0</v>
      </c>
      <c r="Y470" s="33">
        <f t="shared" si="88"/>
        <v>0</v>
      </c>
      <c r="Z470" s="184">
        <f>VLOOKUP(C470, '2023-24 School Level AAFTE'!$C$4:$C$2454, 1, 0)</f>
        <v>2205</v>
      </c>
    </row>
    <row r="471" spans="1:26" s="18" customFormat="1" x14ac:dyDescent="0.25">
      <c r="A471" s="136" t="s">
        <v>489</v>
      </c>
      <c r="B471" s="166" t="s">
        <v>488</v>
      </c>
      <c r="C471" s="167">
        <v>2206</v>
      </c>
      <c r="D471" s="166" t="s">
        <v>491</v>
      </c>
      <c r="E471" s="146" t="str">
        <f>VLOOKUP($C471,'2023-24 School Level AAFTE'!$C:$N,9,FALSE)</f>
        <v>No</v>
      </c>
      <c r="F471" s="94" t="str">
        <f>IFERROR(VLOOKUP(C471,'2023-24 School Level AAFTE'!$C:$N,11,FALSE),"")</f>
        <v>No</v>
      </c>
      <c r="G471" s="20">
        <f>IFERROR(VLOOKUP(C471,'2023-24 School Level AAFTE'!$C:$N,8,FALSE),0)</f>
        <v>589.04</v>
      </c>
      <c r="H471" s="99">
        <f>VLOOKUP($A471,'District Data'!$A:$F,3,FALSE)</f>
        <v>1</v>
      </c>
      <c r="I471" s="99">
        <f>VLOOKUP($A471,'District Data'!$A:$F,4,FALSE)</f>
        <v>1</v>
      </c>
      <c r="J471" s="100">
        <f t="shared" si="78"/>
        <v>0</v>
      </c>
      <c r="K471" s="101">
        <f t="shared" si="79"/>
        <v>0</v>
      </c>
      <c r="L471" s="102">
        <f>'District Data'!E$2</f>
        <v>72728</v>
      </c>
      <c r="M471" s="102">
        <f>'District Data'!F$2</f>
        <v>78209</v>
      </c>
      <c r="N471" s="33">
        <f t="shared" si="80"/>
        <v>0</v>
      </c>
      <c r="O471" s="33">
        <f t="shared" si="81"/>
        <v>0</v>
      </c>
      <c r="P471" s="33">
        <f t="shared" si="86"/>
        <v>14418.72</v>
      </c>
      <c r="Q471" s="103">
        <v>0.18149999999999999</v>
      </c>
      <c r="R471" s="103">
        <v>0.17510000000000001</v>
      </c>
      <c r="S471" s="33">
        <f t="shared" si="82"/>
        <v>0</v>
      </c>
      <c r="T471" s="33">
        <f t="shared" si="87"/>
        <v>0</v>
      </c>
      <c r="U471" s="33">
        <f t="shared" si="83"/>
        <v>0</v>
      </c>
      <c r="V471" s="33">
        <f t="shared" si="84"/>
        <v>0</v>
      </c>
      <c r="W471" s="33">
        <f t="shared" si="85"/>
        <v>0</v>
      </c>
      <c r="X471" s="33">
        <f>IFERROR(VLOOKUP(C471,'Adj to Match Apport'!$C:$F,4,FALSE),0)</f>
        <v>0</v>
      </c>
      <c r="Y471" s="33">
        <f t="shared" si="88"/>
        <v>0</v>
      </c>
      <c r="Z471" s="184">
        <f>VLOOKUP(C471, '2023-24 School Level AAFTE'!$C$4:$C$2454, 1, 0)</f>
        <v>2206</v>
      </c>
    </row>
    <row r="472" spans="1:26" s="18" customFormat="1" x14ac:dyDescent="0.25">
      <c r="A472" s="136" t="s">
        <v>489</v>
      </c>
      <c r="B472" s="166" t="s">
        <v>488</v>
      </c>
      <c r="C472" s="167">
        <v>4230</v>
      </c>
      <c r="D472" s="166" t="s">
        <v>494</v>
      </c>
      <c r="E472" s="146" t="str">
        <f>VLOOKUP($C472,'2023-24 School Level AAFTE'!$C:$N,9,FALSE)</f>
        <v>No</v>
      </c>
      <c r="F472" s="94" t="str">
        <f>IFERROR(VLOOKUP(C472,'2023-24 School Level AAFTE'!$C:$N,11,FALSE),"")</f>
        <v>No</v>
      </c>
      <c r="G472" s="20">
        <f>IFERROR(VLOOKUP(C472,'2023-24 School Level AAFTE'!$C:$N,8,FALSE),0)</f>
        <v>403.4</v>
      </c>
      <c r="H472" s="99">
        <f>VLOOKUP($A472,'District Data'!$A:$F,3,FALSE)</f>
        <v>1</v>
      </c>
      <c r="I472" s="99">
        <f>VLOOKUP($A472,'District Data'!$A:$F,4,FALSE)</f>
        <v>1</v>
      </c>
      <c r="J472" s="100">
        <f t="shared" si="78"/>
        <v>0</v>
      </c>
      <c r="K472" s="101">
        <f t="shared" si="79"/>
        <v>0</v>
      </c>
      <c r="L472" s="102">
        <f>'District Data'!E$2</f>
        <v>72728</v>
      </c>
      <c r="M472" s="102">
        <f>'District Data'!F$2</f>
        <v>78209</v>
      </c>
      <c r="N472" s="33">
        <f t="shared" si="80"/>
        <v>0</v>
      </c>
      <c r="O472" s="33">
        <f t="shared" si="81"/>
        <v>0</v>
      </c>
      <c r="P472" s="33">
        <f t="shared" si="86"/>
        <v>14418.72</v>
      </c>
      <c r="Q472" s="103">
        <v>0.18149999999999999</v>
      </c>
      <c r="R472" s="103">
        <v>0.17510000000000001</v>
      </c>
      <c r="S472" s="33">
        <f t="shared" si="82"/>
        <v>0</v>
      </c>
      <c r="T472" s="33">
        <f t="shared" si="87"/>
        <v>0</v>
      </c>
      <c r="U472" s="33">
        <f t="shared" si="83"/>
        <v>0</v>
      </c>
      <c r="V472" s="33">
        <f t="shared" si="84"/>
        <v>0</v>
      </c>
      <c r="W472" s="33">
        <f t="shared" si="85"/>
        <v>0</v>
      </c>
      <c r="X472" s="33">
        <f>IFERROR(VLOOKUP(C472,'Adj to Match Apport'!$C:$F,4,FALSE),0)</f>
        <v>0</v>
      </c>
      <c r="Y472" s="33">
        <f t="shared" si="88"/>
        <v>0</v>
      </c>
      <c r="Z472" s="184">
        <f>VLOOKUP(C472, '2023-24 School Level AAFTE'!$C$4:$C$2454, 1, 0)</f>
        <v>4230</v>
      </c>
    </row>
    <row r="473" spans="1:26" s="18" customFormat="1" x14ac:dyDescent="0.25">
      <c r="A473" s="136" t="s">
        <v>489</v>
      </c>
      <c r="B473" s="166" t="s">
        <v>488</v>
      </c>
      <c r="C473" s="167">
        <v>5531</v>
      </c>
      <c r="D473" s="166" t="s">
        <v>2739</v>
      </c>
      <c r="E473" s="146" t="str">
        <f>VLOOKUP($C473,'2023-24 School Level AAFTE'!$C:$N,9,FALSE)</f>
        <v>No</v>
      </c>
      <c r="F473" s="94" t="str">
        <f>IFERROR(VLOOKUP(C473,'2023-24 School Level AAFTE'!$C:$N,11,FALSE),"")</f>
        <v>No</v>
      </c>
      <c r="G473" s="20">
        <f>IFERROR(VLOOKUP(C473,'2023-24 School Level AAFTE'!$C:$N,8,FALSE),0)</f>
        <v>7.6</v>
      </c>
      <c r="H473" s="99">
        <f>VLOOKUP($A473,'District Data'!$A:$F,3,FALSE)</f>
        <v>1</v>
      </c>
      <c r="I473" s="99">
        <f>VLOOKUP($A473,'District Data'!$A:$F,4,FALSE)</f>
        <v>1</v>
      </c>
      <c r="J473" s="100">
        <f t="shared" si="78"/>
        <v>0</v>
      </c>
      <c r="K473" s="101">
        <f t="shared" si="79"/>
        <v>0</v>
      </c>
      <c r="L473" s="102">
        <f>'District Data'!E$2</f>
        <v>72728</v>
      </c>
      <c r="M473" s="102">
        <f>'District Data'!F$2</f>
        <v>78209</v>
      </c>
      <c r="N473" s="33">
        <f t="shared" si="80"/>
        <v>0</v>
      </c>
      <c r="O473" s="33">
        <f t="shared" si="81"/>
        <v>0</v>
      </c>
      <c r="P473" s="33">
        <f t="shared" si="86"/>
        <v>14418.72</v>
      </c>
      <c r="Q473" s="103">
        <v>0.18149999999999999</v>
      </c>
      <c r="R473" s="103">
        <v>0.17510000000000001</v>
      </c>
      <c r="S473" s="33">
        <f t="shared" si="82"/>
        <v>0</v>
      </c>
      <c r="T473" s="33">
        <f t="shared" si="87"/>
        <v>0</v>
      </c>
      <c r="U473" s="33">
        <f t="shared" si="83"/>
        <v>0</v>
      </c>
      <c r="V473" s="33">
        <f t="shared" si="84"/>
        <v>0</v>
      </c>
      <c r="W473" s="33">
        <f t="shared" si="85"/>
        <v>0</v>
      </c>
      <c r="X473" s="33">
        <f>IFERROR(VLOOKUP(C473,'Adj to Match Apport'!$C:$F,4,FALSE),0)</f>
        <v>0</v>
      </c>
      <c r="Y473" s="33">
        <f t="shared" si="88"/>
        <v>0</v>
      </c>
      <c r="Z473" s="184">
        <f>VLOOKUP(C473, '2023-24 School Level AAFTE'!$C$4:$C$2454, 1, 0)</f>
        <v>5531</v>
      </c>
    </row>
    <row r="474" spans="1:26" s="18" customFormat="1" x14ac:dyDescent="0.25">
      <c r="A474" s="136" t="s">
        <v>489</v>
      </c>
      <c r="B474" s="166" t="s">
        <v>488</v>
      </c>
      <c r="C474" s="167">
        <v>5332</v>
      </c>
      <c r="D474" s="166" t="s">
        <v>495</v>
      </c>
      <c r="E474" s="146" t="str">
        <f>VLOOKUP($C474,'2023-24 School Level AAFTE'!$C:$N,9,FALSE)</f>
        <v>Yes</v>
      </c>
      <c r="F474" s="94" t="str">
        <f>IFERROR(VLOOKUP(C474,'2023-24 School Level AAFTE'!$C:$N,11,FALSE),"")</f>
        <v>Yes</v>
      </c>
      <c r="G474" s="20">
        <f>IFERROR(VLOOKUP(C474,'2023-24 School Level AAFTE'!$C:$N,8,FALSE),0)</f>
        <v>31.5</v>
      </c>
      <c r="H474" s="99">
        <f>VLOOKUP($A474,'District Data'!$A:$F,3,FALSE)</f>
        <v>1</v>
      </c>
      <c r="I474" s="99">
        <f>VLOOKUP($A474,'District Data'!$A:$F,4,FALSE)</f>
        <v>1</v>
      </c>
      <c r="J474" s="100">
        <f t="shared" si="78"/>
        <v>31.5</v>
      </c>
      <c r="K474" s="101">
        <f t="shared" si="79"/>
        <v>9.1999999999999998E-2</v>
      </c>
      <c r="L474" s="102">
        <f>'District Data'!E$2</f>
        <v>72728</v>
      </c>
      <c r="M474" s="102">
        <f>'District Data'!F$2</f>
        <v>78209</v>
      </c>
      <c r="N474" s="33">
        <f t="shared" si="80"/>
        <v>6690.98</v>
      </c>
      <c r="O474" s="33">
        <f t="shared" si="81"/>
        <v>504.25</v>
      </c>
      <c r="P474" s="33">
        <f t="shared" si="86"/>
        <v>14418.72</v>
      </c>
      <c r="Q474" s="103">
        <v>0.18149999999999999</v>
      </c>
      <c r="R474" s="103">
        <v>0.17510000000000001</v>
      </c>
      <c r="S474" s="33">
        <f t="shared" si="82"/>
        <v>2629.23</v>
      </c>
      <c r="T474" s="33">
        <f t="shared" si="87"/>
        <v>119.92</v>
      </c>
      <c r="U474" s="33">
        <f t="shared" si="83"/>
        <v>21</v>
      </c>
      <c r="V474" s="33">
        <f t="shared" si="84"/>
        <v>140.92000000000002</v>
      </c>
      <c r="W474" s="33">
        <f t="shared" si="85"/>
        <v>9965.3799999999992</v>
      </c>
      <c r="X474" s="33" t="str">
        <f>IFERROR(VLOOKUP(C474,'Adj to Match Apport'!$C:$F,4,FALSE),0)</f>
        <v/>
      </c>
      <c r="Y474" s="33">
        <f t="shared" si="88"/>
        <v>9965.3799999999992</v>
      </c>
      <c r="Z474" s="184">
        <f>VLOOKUP(C474, '2023-24 School Level AAFTE'!$C$4:$C$2454, 1, 0)</f>
        <v>5332</v>
      </c>
    </row>
    <row r="475" spans="1:26" s="18" customFormat="1" x14ac:dyDescent="0.25">
      <c r="A475" s="136" t="s">
        <v>489</v>
      </c>
      <c r="B475" s="166" t="s">
        <v>488</v>
      </c>
      <c r="C475" s="167">
        <v>2361</v>
      </c>
      <c r="D475" s="166" t="s">
        <v>492</v>
      </c>
      <c r="E475" s="146" t="str">
        <f>VLOOKUP($C475,'2023-24 School Level AAFTE'!$C:$N,9,FALSE)</f>
        <v>No</v>
      </c>
      <c r="F475" s="94" t="str">
        <f>IFERROR(VLOOKUP(C475,'2023-24 School Level AAFTE'!$C:$N,11,FALSE),"")</f>
        <v>No</v>
      </c>
      <c r="G475" s="20">
        <f>IFERROR(VLOOKUP(C475,'2023-24 School Level AAFTE'!$C:$N,8,FALSE),0)</f>
        <v>364.26</v>
      </c>
      <c r="H475" s="99">
        <f>VLOOKUP($A475,'District Data'!$A:$F,3,FALSE)</f>
        <v>1</v>
      </c>
      <c r="I475" s="99">
        <f>VLOOKUP($A475,'District Data'!$A:$F,4,FALSE)</f>
        <v>1</v>
      </c>
      <c r="J475" s="100">
        <f t="shared" si="78"/>
        <v>0</v>
      </c>
      <c r="K475" s="101">
        <f t="shared" si="79"/>
        <v>0</v>
      </c>
      <c r="L475" s="102">
        <f>'District Data'!E$2</f>
        <v>72728</v>
      </c>
      <c r="M475" s="102">
        <f>'District Data'!F$2</f>
        <v>78209</v>
      </c>
      <c r="N475" s="33">
        <f t="shared" si="80"/>
        <v>0</v>
      </c>
      <c r="O475" s="33">
        <f t="shared" si="81"/>
        <v>0</v>
      </c>
      <c r="P475" s="33">
        <f t="shared" si="86"/>
        <v>14418.72</v>
      </c>
      <c r="Q475" s="103">
        <v>0.18149999999999999</v>
      </c>
      <c r="R475" s="103">
        <v>0.17510000000000001</v>
      </c>
      <c r="S475" s="33">
        <f t="shared" si="82"/>
        <v>0</v>
      </c>
      <c r="T475" s="33">
        <f t="shared" si="87"/>
        <v>0</v>
      </c>
      <c r="U475" s="33">
        <f t="shared" si="83"/>
        <v>0</v>
      </c>
      <c r="V475" s="33">
        <f t="shared" si="84"/>
        <v>0</v>
      </c>
      <c r="W475" s="33">
        <f t="shared" si="85"/>
        <v>0</v>
      </c>
      <c r="X475" s="33">
        <f>IFERROR(VLOOKUP(C475,'Adj to Match Apport'!$C:$F,4,FALSE),0)</f>
        <v>0</v>
      </c>
      <c r="Y475" s="33">
        <f t="shared" si="88"/>
        <v>0</v>
      </c>
      <c r="Z475" s="184">
        <f>VLOOKUP(C475, '2023-24 School Level AAFTE'!$C$4:$C$2454, 1, 0)</f>
        <v>2361</v>
      </c>
    </row>
    <row r="476" spans="1:26" s="18" customFormat="1" x14ac:dyDescent="0.25">
      <c r="A476" s="136" t="s">
        <v>497</v>
      </c>
      <c r="B476" s="166" t="s">
        <v>496</v>
      </c>
      <c r="C476" s="167">
        <v>3560</v>
      </c>
      <c r="D476" s="166" t="s">
        <v>521</v>
      </c>
      <c r="E476" s="146" t="str">
        <f>VLOOKUP($C476,'2023-24 School Level AAFTE'!$C:$N,9,FALSE)</f>
        <v>Yes</v>
      </c>
      <c r="F476" s="94" t="str">
        <f>IFERROR(VLOOKUP(C476,'2023-24 School Level AAFTE'!$C:$N,11,FALSE),"")</f>
        <v>Yes</v>
      </c>
      <c r="G476" s="20">
        <f>IFERROR(VLOOKUP(C476,'2023-24 School Level AAFTE'!$C:$N,8,FALSE),0)</f>
        <v>687.36</v>
      </c>
      <c r="H476" s="99">
        <f>VLOOKUP($A476,'District Data'!$A:$F,3,FALSE)</f>
        <v>1.18</v>
      </c>
      <c r="I476" s="99">
        <f>VLOOKUP($A476,'District Data'!$A:$F,4,FALSE)</f>
        <v>1.18</v>
      </c>
      <c r="J476" s="100">
        <f t="shared" si="78"/>
        <v>687.36</v>
      </c>
      <c r="K476" s="101">
        <f t="shared" si="79"/>
        <v>2.016</v>
      </c>
      <c r="L476" s="102">
        <f>'District Data'!E$2</f>
        <v>72728</v>
      </c>
      <c r="M476" s="102">
        <f>'District Data'!F$2</f>
        <v>78209</v>
      </c>
      <c r="N476" s="33">
        <f t="shared" si="80"/>
        <v>173011.18</v>
      </c>
      <c r="O476" s="33">
        <f t="shared" si="81"/>
        <v>13038.65</v>
      </c>
      <c r="P476" s="33">
        <f t="shared" si="86"/>
        <v>14418.72</v>
      </c>
      <c r="Q476" s="103">
        <v>0.18149999999999999</v>
      </c>
      <c r="R476" s="103">
        <v>0.17510000000000001</v>
      </c>
      <c r="S476" s="33">
        <f t="shared" si="82"/>
        <v>62752.74</v>
      </c>
      <c r="T476" s="33">
        <f t="shared" si="87"/>
        <v>3100.83</v>
      </c>
      <c r="U476" s="33">
        <f t="shared" si="83"/>
        <v>542.96</v>
      </c>
      <c r="V476" s="33">
        <f t="shared" si="84"/>
        <v>3643.79</v>
      </c>
      <c r="W476" s="33">
        <f t="shared" si="85"/>
        <v>252446.36</v>
      </c>
      <c r="X476" s="33" t="str">
        <f>IFERROR(VLOOKUP(C476,'Adj to Match Apport'!$C:$F,4,FALSE),0)</f>
        <v/>
      </c>
      <c r="Y476" s="33">
        <f t="shared" si="88"/>
        <v>252446.36</v>
      </c>
      <c r="Z476" s="184">
        <f>VLOOKUP(C476, '2023-24 School Level AAFTE'!$C$4:$C$2454, 1, 0)</f>
        <v>3560</v>
      </c>
    </row>
    <row r="477" spans="1:26" s="18" customFormat="1" x14ac:dyDescent="0.25">
      <c r="A477" s="136" t="s">
        <v>497</v>
      </c>
      <c r="B477" s="166" t="s">
        <v>496</v>
      </c>
      <c r="C477" s="167">
        <v>3302</v>
      </c>
      <c r="D477" s="166" t="s">
        <v>509</v>
      </c>
      <c r="E477" s="146" t="str">
        <f>VLOOKUP($C477,'2023-24 School Level AAFTE'!$C:$N,9,FALSE)</f>
        <v>No</v>
      </c>
      <c r="F477" s="94" t="str">
        <f>IFERROR(VLOOKUP(C477,'2023-24 School Level AAFTE'!$C:$N,11,FALSE),"")</f>
        <v>No</v>
      </c>
      <c r="G477" s="20">
        <f>IFERROR(VLOOKUP(C477,'2023-24 School Level AAFTE'!$C:$N,8,FALSE),0)</f>
        <v>437.7</v>
      </c>
      <c r="H477" s="99">
        <f>VLOOKUP($A477,'District Data'!$A:$F,3,FALSE)</f>
        <v>1.18</v>
      </c>
      <c r="I477" s="99">
        <f>VLOOKUP($A477,'District Data'!$A:$F,4,FALSE)</f>
        <v>1.18</v>
      </c>
      <c r="J477" s="100">
        <f t="shared" si="78"/>
        <v>0</v>
      </c>
      <c r="K477" s="101">
        <f t="shared" si="79"/>
        <v>0</v>
      </c>
      <c r="L477" s="102">
        <f>'District Data'!E$2</f>
        <v>72728</v>
      </c>
      <c r="M477" s="102">
        <f>'District Data'!F$2</f>
        <v>78209</v>
      </c>
      <c r="N477" s="33">
        <f t="shared" si="80"/>
        <v>0</v>
      </c>
      <c r="O477" s="33">
        <f t="shared" si="81"/>
        <v>0</v>
      </c>
      <c r="P477" s="33">
        <f t="shared" si="86"/>
        <v>14418.72</v>
      </c>
      <c r="Q477" s="103">
        <v>0.18149999999999999</v>
      </c>
      <c r="R477" s="103">
        <v>0.17510000000000001</v>
      </c>
      <c r="S477" s="33">
        <f t="shared" si="82"/>
        <v>0</v>
      </c>
      <c r="T477" s="33">
        <f t="shared" si="87"/>
        <v>0</v>
      </c>
      <c r="U477" s="33">
        <f t="shared" si="83"/>
        <v>0</v>
      </c>
      <c r="V477" s="33">
        <f t="shared" si="84"/>
        <v>0</v>
      </c>
      <c r="W477" s="33">
        <f t="shared" si="85"/>
        <v>0</v>
      </c>
      <c r="X477" s="33">
        <f>IFERROR(VLOOKUP(C477,'Adj to Match Apport'!$C:$F,4,FALSE),0)</f>
        <v>0</v>
      </c>
      <c r="Y477" s="33">
        <f t="shared" si="88"/>
        <v>0</v>
      </c>
      <c r="Z477" s="184">
        <f>VLOOKUP(C477, '2023-24 School Level AAFTE'!$C$4:$C$2454, 1, 0)</f>
        <v>3302</v>
      </c>
    </row>
    <row r="478" spans="1:26" s="18" customFormat="1" x14ac:dyDescent="0.25">
      <c r="A478" s="136" t="s">
        <v>497</v>
      </c>
      <c r="B478" s="166" t="s">
        <v>496</v>
      </c>
      <c r="C478" s="167">
        <v>3536</v>
      </c>
      <c r="D478" s="166" t="s">
        <v>520</v>
      </c>
      <c r="E478" s="146" t="str">
        <f>VLOOKUP($C478,'2023-24 School Level AAFTE'!$C:$N,9,FALSE)</f>
        <v>No</v>
      </c>
      <c r="F478" s="94" t="str">
        <f>IFERROR(VLOOKUP(C478,'2023-24 School Level AAFTE'!$C:$N,11,FALSE),"")</f>
        <v>No</v>
      </c>
      <c r="G478" s="20">
        <f>IFERROR(VLOOKUP(C478,'2023-24 School Level AAFTE'!$C:$N,8,FALSE),0)</f>
        <v>400.6</v>
      </c>
      <c r="H478" s="99">
        <f>VLOOKUP($A478,'District Data'!$A:$F,3,FALSE)</f>
        <v>1.18</v>
      </c>
      <c r="I478" s="99">
        <f>VLOOKUP($A478,'District Data'!$A:$F,4,FALSE)</f>
        <v>1.18</v>
      </c>
      <c r="J478" s="100">
        <f t="shared" si="78"/>
        <v>0</v>
      </c>
      <c r="K478" s="101">
        <f t="shared" si="79"/>
        <v>0</v>
      </c>
      <c r="L478" s="102">
        <f>'District Data'!E$2</f>
        <v>72728</v>
      </c>
      <c r="M478" s="102">
        <f>'District Data'!F$2</f>
        <v>78209</v>
      </c>
      <c r="N478" s="33">
        <f t="shared" si="80"/>
        <v>0</v>
      </c>
      <c r="O478" s="33">
        <f t="shared" si="81"/>
        <v>0</v>
      </c>
      <c r="P478" s="33">
        <f t="shared" si="86"/>
        <v>14418.72</v>
      </c>
      <c r="Q478" s="103">
        <v>0.18149999999999999</v>
      </c>
      <c r="R478" s="103">
        <v>0.17510000000000001</v>
      </c>
      <c r="S478" s="33">
        <f t="shared" si="82"/>
        <v>0</v>
      </c>
      <c r="T478" s="33">
        <f t="shared" si="87"/>
        <v>0</v>
      </c>
      <c r="U478" s="33">
        <f t="shared" si="83"/>
        <v>0</v>
      </c>
      <c r="V478" s="33">
        <f t="shared" si="84"/>
        <v>0</v>
      </c>
      <c r="W478" s="33">
        <f t="shared" si="85"/>
        <v>0</v>
      </c>
      <c r="X478" s="33">
        <f>IFERROR(VLOOKUP(C478,'Adj to Match Apport'!$C:$F,4,FALSE),0)</f>
        <v>0</v>
      </c>
      <c r="Y478" s="33">
        <f t="shared" si="88"/>
        <v>0</v>
      </c>
      <c r="Z478" s="184">
        <f>VLOOKUP(C478, '2023-24 School Level AAFTE'!$C$4:$C$2454, 1, 0)</f>
        <v>3536</v>
      </c>
    </row>
    <row r="479" spans="1:26" s="18" customFormat="1" x14ac:dyDescent="0.25">
      <c r="A479" s="136" t="s">
        <v>497</v>
      </c>
      <c r="B479" s="166" t="s">
        <v>496</v>
      </c>
      <c r="C479" s="167">
        <v>3650</v>
      </c>
      <c r="D479" s="166" t="s">
        <v>526</v>
      </c>
      <c r="E479" s="146" t="str">
        <f>VLOOKUP($C479,'2023-24 School Level AAFTE'!$C:$N,9,FALSE)</f>
        <v>No</v>
      </c>
      <c r="F479" s="94" t="str">
        <f>IFERROR(VLOOKUP(C479,'2023-24 School Level AAFTE'!$C:$N,11,FALSE),"")</f>
        <v>No</v>
      </c>
      <c r="G479" s="20">
        <f>IFERROR(VLOOKUP(C479,'2023-24 School Level AAFTE'!$C:$N,8,FALSE),0)</f>
        <v>663.63</v>
      </c>
      <c r="H479" s="99">
        <f>VLOOKUP($A479,'District Data'!$A:$F,3,FALSE)</f>
        <v>1.18</v>
      </c>
      <c r="I479" s="99">
        <f>VLOOKUP($A479,'District Data'!$A:$F,4,FALSE)</f>
        <v>1.18</v>
      </c>
      <c r="J479" s="100">
        <f t="shared" si="78"/>
        <v>0</v>
      </c>
      <c r="K479" s="101">
        <f t="shared" si="79"/>
        <v>0</v>
      </c>
      <c r="L479" s="102">
        <f>'District Data'!E$2</f>
        <v>72728</v>
      </c>
      <c r="M479" s="102">
        <f>'District Data'!F$2</f>
        <v>78209</v>
      </c>
      <c r="N479" s="33">
        <f t="shared" si="80"/>
        <v>0</v>
      </c>
      <c r="O479" s="33">
        <f t="shared" si="81"/>
        <v>0</v>
      </c>
      <c r="P479" s="33">
        <f t="shared" si="86"/>
        <v>14418.72</v>
      </c>
      <c r="Q479" s="103">
        <v>0.18149999999999999</v>
      </c>
      <c r="R479" s="103">
        <v>0.17510000000000001</v>
      </c>
      <c r="S479" s="33">
        <f t="shared" si="82"/>
        <v>0</v>
      </c>
      <c r="T479" s="33">
        <f t="shared" si="87"/>
        <v>0</v>
      </c>
      <c r="U479" s="33">
        <f t="shared" si="83"/>
        <v>0</v>
      </c>
      <c r="V479" s="33">
        <f t="shared" si="84"/>
        <v>0</v>
      </c>
      <c r="W479" s="33">
        <f t="shared" si="85"/>
        <v>0</v>
      </c>
      <c r="X479" s="33">
        <f>IFERROR(VLOOKUP(C479,'Adj to Match Apport'!$C:$F,4,FALSE),0)</f>
        <v>0</v>
      </c>
      <c r="Y479" s="33">
        <f t="shared" si="88"/>
        <v>0</v>
      </c>
      <c r="Z479" s="184">
        <f>VLOOKUP(C479, '2023-24 School Level AAFTE'!$C$4:$C$2454, 1, 0)</f>
        <v>3650</v>
      </c>
    </row>
    <row r="480" spans="1:26" s="18" customFormat="1" x14ac:dyDescent="0.25">
      <c r="A480" s="136" t="s">
        <v>497</v>
      </c>
      <c r="B480" s="166" t="s">
        <v>496</v>
      </c>
      <c r="C480" s="167">
        <v>3409</v>
      </c>
      <c r="D480" s="166" t="s">
        <v>513</v>
      </c>
      <c r="E480" s="146" t="str">
        <f>VLOOKUP($C480,'2023-24 School Level AAFTE'!$C:$N,9,FALSE)</f>
        <v>Yes</v>
      </c>
      <c r="F480" s="94" t="str">
        <f>IFERROR(VLOOKUP(C480,'2023-24 School Level AAFTE'!$C:$N,11,FALSE),"")</f>
        <v>Yes</v>
      </c>
      <c r="G480" s="20">
        <f>IFERROR(VLOOKUP(C480,'2023-24 School Level AAFTE'!$C:$N,8,FALSE),0)</f>
        <v>440.4</v>
      </c>
      <c r="H480" s="99">
        <f>VLOOKUP($A480,'District Data'!$A:$F,3,FALSE)</f>
        <v>1.18</v>
      </c>
      <c r="I480" s="99">
        <f>VLOOKUP($A480,'District Data'!$A:$F,4,FALSE)</f>
        <v>1.18</v>
      </c>
      <c r="J480" s="100">
        <f t="shared" si="78"/>
        <v>440.4</v>
      </c>
      <c r="K480" s="101">
        <f t="shared" si="79"/>
        <v>1.292</v>
      </c>
      <c r="L480" s="102">
        <f>'District Data'!E$2</f>
        <v>72728</v>
      </c>
      <c r="M480" s="102">
        <f>'District Data'!F$2</f>
        <v>78209</v>
      </c>
      <c r="N480" s="33">
        <f t="shared" si="80"/>
        <v>110878.2</v>
      </c>
      <c r="O480" s="33">
        <f t="shared" si="81"/>
        <v>8356.11</v>
      </c>
      <c r="P480" s="33">
        <f t="shared" si="86"/>
        <v>14418.72</v>
      </c>
      <c r="Q480" s="103">
        <v>0.18149999999999999</v>
      </c>
      <c r="R480" s="103">
        <v>0.17510000000000001</v>
      </c>
      <c r="S480" s="33">
        <f t="shared" si="82"/>
        <v>40216.53</v>
      </c>
      <c r="T480" s="33">
        <f t="shared" si="87"/>
        <v>1987.24</v>
      </c>
      <c r="U480" s="33">
        <f t="shared" si="83"/>
        <v>347.97</v>
      </c>
      <c r="V480" s="33">
        <f t="shared" si="84"/>
        <v>2335.21</v>
      </c>
      <c r="W480" s="33">
        <f t="shared" si="85"/>
        <v>161786.04999999996</v>
      </c>
      <c r="X480" s="33" t="str">
        <f>IFERROR(VLOOKUP(C480,'Adj to Match Apport'!$C:$F,4,FALSE),0)</f>
        <v/>
      </c>
      <c r="Y480" s="33">
        <f t="shared" si="88"/>
        <v>161786.04999999996</v>
      </c>
      <c r="Z480" s="184">
        <f>VLOOKUP(C480, '2023-24 School Level AAFTE'!$C$4:$C$2454, 1, 0)</f>
        <v>3409</v>
      </c>
    </row>
    <row r="481" spans="1:26" s="18" customFormat="1" x14ac:dyDescent="0.25">
      <c r="A481" s="136" t="s">
        <v>497</v>
      </c>
      <c r="B481" s="166" t="s">
        <v>496</v>
      </c>
      <c r="C481" s="167">
        <v>3304</v>
      </c>
      <c r="D481" s="166" t="s">
        <v>511</v>
      </c>
      <c r="E481" s="146" t="str">
        <f>VLOOKUP($C481,'2023-24 School Level AAFTE'!$C:$N,9,FALSE)</f>
        <v>Yes</v>
      </c>
      <c r="F481" s="94" t="str">
        <f>IFERROR(VLOOKUP(C481,'2023-24 School Level AAFTE'!$C:$N,11,FALSE),"")</f>
        <v>Yes</v>
      </c>
      <c r="G481" s="20">
        <f>IFERROR(VLOOKUP(C481,'2023-24 School Level AAFTE'!$C:$N,8,FALSE),0)</f>
        <v>544.75</v>
      </c>
      <c r="H481" s="99">
        <f>VLOOKUP($A481,'District Data'!$A:$F,3,FALSE)</f>
        <v>1.18</v>
      </c>
      <c r="I481" s="99">
        <f>VLOOKUP($A481,'District Data'!$A:$F,4,FALSE)</f>
        <v>1.18</v>
      </c>
      <c r="J481" s="100">
        <f t="shared" si="78"/>
        <v>544.75</v>
      </c>
      <c r="K481" s="101">
        <f t="shared" si="79"/>
        <v>1.5980000000000001</v>
      </c>
      <c r="L481" s="102">
        <f>'District Data'!E$2</f>
        <v>72728</v>
      </c>
      <c r="M481" s="102">
        <f>'District Data'!F$2</f>
        <v>78209</v>
      </c>
      <c r="N481" s="33">
        <f t="shared" si="80"/>
        <v>137138.82999999999</v>
      </c>
      <c r="O481" s="33">
        <f t="shared" si="81"/>
        <v>10335.19</v>
      </c>
      <c r="P481" s="33">
        <f t="shared" si="86"/>
        <v>14418.72</v>
      </c>
      <c r="Q481" s="103">
        <v>0.18149999999999999</v>
      </c>
      <c r="R481" s="103">
        <v>0.17510000000000001</v>
      </c>
      <c r="S481" s="33">
        <f t="shared" si="82"/>
        <v>49741.5</v>
      </c>
      <c r="T481" s="33">
        <f t="shared" si="87"/>
        <v>2457.9</v>
      </c>
      <c r="U481" s="33">
        <f t="shared" si="83"/>
        <v>430.38</v>
      </c>
      <c r="V481" s="33">
        <f t="shared" si="84"/>
        <v>2888.28</v>
      </c>
      <c r="W481" s="33">
        <f t="shared" si="85"/>
        <v>200103.8</v>
      </c>
      <c r="X481" s="33" t="str">
        <f>IFERROR(VLOOKUP(C481,'Adj to Match Apport'!$C:$F,4,FALSE),0)</f>
        <v/>
      </c>
      <c r="Y481" s="33">
        <f t="shared" si="88"/>
        <v>200103.8</v>
      </c>
      <c r="Z481" s="184">
        <f>VLOOKUP(C481, '2023-24 School Level AAFTE'!$C$4:$C$2454, 1, 0)</f>
        <v>3304</v>
      </c>
    </row>
    <row r="482" spans="1:26" s="18" customFormat="1" x14ac:dyDescent="0.25">
      <c r="A482" s="136" t="s">
        <v>497</v>
      </c>
      <c r="B482" s="166" t="s">
        <v>496</v>
      </c>
      <c r="C482" s="167">
        <v>1520</v>
      </c>
      <c r="D482" s="166" t="s">
        <v>499</v>
      </c>
      <c r="E482" s="146" t="str">
        <f>VLOOKUP($C482,'2023-24 School Level AAFTE'!$C:$N,9,FALSE)</f>
        <v>No</v>
      </c>
      <c r="F482" s="94" t="str">
        <f>IFERROR(VLOOKUP(C482,'2023-24 School Level AAFTE'!$C:$N,11,FALSE),"")</f>
        <v>No</v>
      </c>
      <c r="G482" s="20">
        <f>IFERROR(VLOOKUP(C482,'2023-24 School Level AAFTE'!$C:$N,8,FALSE),0)</f>
        <v>410.2</v>
      </c>
      <c r="H482" s="99">
        <f>VLOOKUP($A482,'District Data'!$A:$F,3,FALSE)</f>
        <v>1.18</v>
      </c>
      <c r="I482" s="99">
        <f>VLOOKUP($A482,'District Data'!$A:$F,4,FALSE)</f>
        <v>1.18</v>
      </c>
      <c r="J482" s="100">
        <f t="shared" si="78"/>
        <v>0</v>
      </c>
      <c r="K482" s="101">
        <f t="shared" si="79"/>
        <v>0</v>
      </c>
      <c r="L482" s="102">
        <f>'District Data'!E$2</f>
        <v>72728</v>
      </c>
      <c r="M482" s="102">
        <f>'District Data'!F$2</f>
        <v>78209</v>
      </c>
      <c r="N482" s="33">
        <f t="shared" si="80"/>
        <v>0</v>
      </c>
      <c r="O482" s="33">
        <f t="shared" si="81"/>
        <v>0</v>
      </c>
      <c r="P482" s="33">
        <f t="shared" si="86"/>
        <v>14418.72</v>
      </c>
      <c r="Q482" s="103">
        <v>0.18149999999999999</v>
      </c>
      <c r="R482" s="103">
        <v>0.17510000000000001</v>
      </c>
      <c r="S482" s="33">
        <f t="shared" si="82"/>
        <v>0</v>
      </c>
      <c r="T482" s="33">
        <f t="shared" si="87"/>
        <v>0</v>
      </c>
      <c r="U482" s="33">
        <f t="shared" si="83"/>
        <v>0</v>
      </c>
      <c r="V482" s="33">
        <f t="shared" si="84"/>
        <v>0</v>
      </c>
      <c r="W482" s="33">
        <f t="shared" si="85"/>
        <v>0</v>
      </c>
      <c r="X482" s="33">
        <f>IFERROR(VLOOKUP(C482,'Adj to Match Apport'!$C:$F,4,FALSE),0)</f>
        <v>0</v>
      </c>
      <c r="Y482" s="33">
        <f t="shared" si="88"/>
        <v>0</v>
      </c>
      <c r="Z482" s="184">
        <f>VLOOKUP(C482, '2023-24 School Level AAFTE'!$C$4:$C$2454, 1, 0)</f>
        <v>1520</v>
      </c>
    </row>
    <row r="483" spans="1:26" s="18" customFormat="1" x14ac:dyDescent="0.25">
      <c r="A483" s="136" t="s">
        <v>497</v>
      </c>
      <c r="B483" s="166" t="s">
        <v>496</v>
      </c>
      <c r="C483" s="167">
        <v>3534</v>
      </c>
      <c r="D483" s="166" t="s">
        <v>519</v>
      </c>
      <c r="E483" s="146" t="str">
        <f>VLOOKUP($C483,'2023-24 School Level AAFTE'!$C:$N,9,FALSE)</f>
        <v>Yes</v>
      </c>
      <c r="F483" s="94" t="str">
        <f>IFERROR(VLOOKUP(C483,'2023-24 School Level AAFTE'!$C:$N,11,FALSE),"")</f>
        <v>Yes</v>
      </c>
      <c r="G483" s="20">
        <f>IFERROR(VLOOKUP(C483,'2023-24 School Level AAFTE'!$C:$N,8,FALSE),0)</f>
        <v>348.1</v>
      </c>
      <c r="H483" s="99">
        <f>VLOOKUP($A483,'District Data'!$A:$F,3,FALSE)</f>
        <v>1.18</v>
      </c>
      <c r="I483" s="99">
        <f>VLOOKUP($A483,'District Data'!$A:$F,4,FALSE)</f>
        <v>1.18</v>
      </c>
      <c r="J483" s="100">
        <f t="shared" si="78"/>
        <v>348.1</v>
      </c>
      <c r="K483" s="101">
        <f t="shared" si="79"/>
        <v>1.0209999999999999</v>
      </c>
      <c r="L483" s="102">
        <f>'District Data'!E$2</f>
        <v>72728</v>
      </c>
      <c r="M483" s="102">
        <f>'District Data'!F$2</f>
        <v>78209</v>
      </c>
      <c r="N483" s="33">
        <f t="shared" si="80"/>
        <v>87621.24</v>
      </c>
      <c r="O483" s="33">
        <f t="shared" si="81"/>
        <v>6603.4</v>
      </c>
      <c r="P483" s="33">
        <f t="shared" si="86"/>
        <v>14418.72</v>
      </c>
      <c r="Q483" s="103">
        <v>0.18149999999999999</v>
      </c>
      <c r="R483" s="103">
        <v>0.17510000000000001</v>
      </c>
      <c r="S483" s="33">
        <f t="shared" si="82"/>
        <v>31781.02</v>
      </c>
      <c r="T483" s="33">
        <f t="shared" si="87"/>
        <v>1570.41</v>
      </c>
      <c r="U483" s="33">
        <f t="shared" si="83"/>
        <v>274.98</v>
      </c>
      <c r="V483" s="33">
        <f t="shared" si="84"/>
        <v>1845.39</v>
      </c>
      <c r="W483" s="33">
        <f t="shared" si="85"/>
        <v>127851.05</v>
      </c>
      <c r="X483" s="33" t="str">
        <f>IFERROR(VLOOKUP(C483,'Adj to Match Apport'!$C:$F,4,FALSE),0)</f>
        <v/>
      </c>
      <c r="Y483" s="33">
        <f t="shared" si="88"/>
        <v>127851.05</v>
      </c>
      <c r="Z483" s="184">
        <f>VLOOKUP(C483, '2023-24 School Level AAFTE'!$C$4:$C$2454, 1, 0)</f>
        <v>3534</v>
      </c>
    </row>
    <row r="484" spans="1:26" s="18" customFormat="1" x14ac:dyDescent="0.25">
      <c r="A484" s="136" t="s">
        <v>497</v>
      </c>
      <c r="B484" s="166" t="s">
        <v>496</v>
      </c>
      <c r="C484" s="167">
        <v>3691</v>
      </c>
      <c r="D484" s="166" t="s">
        <v>528</v>
      </c>
      <c r="E484" s="146" t="str">
        <f>VLOOKUP($C484,'2023-24 School Level AAFTE'!$C:$N,9,FALSE)</f>
        <v>Yes</v>
      </c>
      <c r="F484" s="94" t="str">
        <f>IFERROR(VLOOKUP(C484,'2023-24 School Level AAFTE'!$C:$N,11,FALSE),"")</f>
        <v>Yes</v>
      </c>
      <c r="G484" s="20">
        <f>IFERROR(VLOOKUP(C484,'2023-24 School Level AAFTE'!$C:$N,8,FALSE),0)</f>
        <v>444.8</v>
      </c>
      <c r="H484" s="99">
        <f>VLOOKUP($A484,'District Data'!$A:$F,3,FALSE)</f>
        <v>1.18</v>
      </c>
      <c r="I484" s="99">
        <f>VLOOKUP($A484,'District Data'!$A:$F,4,FALSE)</f>
        <v>1.18</v>
      </c>
      <c r="J484" s="100">
        <f t="shared" si="78"/>
        <v>444.8</v>
      </c>
      <c r="K484" s="101">
        <f t="shared" si="79"/>
        <v>1.3049999999999999</v>
      </c>
      <c r="L484" s="102">
        <f>'District Data'!E$2</f>
        <v>72728</v>
      </c>
      <c r="M484" s="102">
        <f>'District Data'!F$2</f>
        <v>78209</v>
      </c>
      <c r="N484" s="33">
        <f t="shared" si="80"/>
        <v>111993.85</v>
      </c>
      <c r="O484" s="33">
        <f t="shared" si="81"/>
        <v>8440.19</v>
      </c>
      <c r="P484" s="33">
        <f t="shared" si="86"/>
        <v>14418.72</v>
      </c>
      <c r="Q484" s="103">
        <v>0.18149999999999999</v>
      </c>
      <c r="R484" s="103">
        <v>0.17510000000000001</v>
      </c>
      <c r="S484" s="33">
        <f t="shared" si="82"/>
        <v>40621.19</v>
      </c>
      <c r="T484" s="33">
        <f t="shared" si="87"/>
        <v>2007.23</v>
      </c>
      <c r="U484" s="33">
        <f t="shared" si="83"/>
        <v>351.47</v>
      </c>
      <c r="V484" s="33">
        <f t="shared" si="84"/>
        <v>2358.6999999999998</v>
      </c>
      <c r="W484" s="33">
        <f t="shared" si="85"/>
        <v>163413.93000000002</v>
      </c>
      <c r="X484" s="33" t="str">
        <f>IFERROR(VLOOKUP(C484,'Adj to Match Apport'!$C:$F,4,FALSE),0)</f>
        <v/>
      </c>
      <c r="Y484" s="33">
        <f t="shared" si="88"/>
        <v>163413.93000000002</v>
      </c>
      <c r="Z484" s="184">
        <f>VLOOKUP(C484, '2023-24 School Level AAFTE'!$C$4:$C$2454, 1, 0)</f>
        <v>3691</v>
      </c>
    </row>
    <row r="485" spans="1:26" s="18" customFormat="1" x14ac:dyDescent="0.25">
      <c r="A485" s="136" t="s">
        <v>497</v>
      </c>
      <c r="B485" s="166" t="s">
        <v>496</v>
      </c>
      <c r="C485" s="167">
        <v>3754</v>
      </c>
      <c r="D485" s="166" t="s">
        <v>529</v>
      </c>
      <c r="E485" s="146" t="str">
        <f>VLOOKUP($C485,'2023-24 School Level AAFTE'!$C:$N,9,FALSE)</f>
        <v>No</v>
      </c>
      <c r="F485" s="94" t="str">
        <f>IFERROR(VLOOKUP(C485,'2023-24 School Level AAFTE'!$C:$N,11,FALSE),"")</f>
        <v>No</v>
      </c>
      <c r="G485" s="20">
        <f>IFERROR(VLOOKUP(C485,'2023-24 School Level AAFTE'!$C:$N,8,FALSE),0)</f>
        <v>471.75</v>
      </c>
      <c r="H485" s="99">
        <f>VLOOKUP($A485,'District Data'!$A:$F,3,FALSE)</f>
        <v>1.18</v>
      </c>
      <c r="I485" s="99">
        <f>VLOOKUP($A485,'District Data'!$A:$F,4,FALSE)</f>
        <v>1.18</v>
      </c>
      <c r="J485" s="100">
        <f t="shared" si="78"/>
        <v>0</v>
      </c>
      <c r="K485" s="101">
        <f t="shared" si="79"/>
        <v>0</v>
      </c>
      <c r="L485" s="102">
        <f>'District Data'!E$2</f>
        <v>72728</v>
      </c>
      <c r="M485" s="102">
        <f>'District Data'!F$2</f>
        <v>78209</v>
      </c>
      <c r="N485" s="33">
        <f t="shared" si="80"/>
        <v>0</v>
      </c>
      <c r="O485" s="33">
        <f t="shared" si="81"/>
        <v>0</v>
      </c>
      <c r="P485" s="33">
        <f t="shared" si="86"/>
        <v>14418.72</v>
      </c>
      <c r="Q485" s="103">
        <v>0.18149999999999999</v>
      </c>
      <c r="R485" s="103">
        <v>0.17510000000000001</v>
      </c>
      <c r="S485" s="33">
        <f t="shared" si="82"/>
        <v>0</v>
      </c>
      <c r="T485" s="33">
        <f t="shared" si="87"/>
        <v>0</v>
      </c>
      <c r="U485" s="33">
        <f t="shared" si="83"/>
        <v>0</v>
      </c>
      <c r="V485" s="33">
        <f t="shared" si="84"/>
        <v>0</v>
      </c>
      <c r="W485" s="33">
        <f t="shared" si="85"/>
        <v>0</v>
      </c>
      <c r="X485" s="33">
        <f>IFERROR(VLOOKUP(C485,'Adj to Match Apport'!$C:$F,4,FALSE),0)</f>
        <v>0</v>
      </c>
      <c r="Y485" s="33">
        <f t="shared" si="88"/>
        <v>0</v>
      </c>
      <c r="Z485" s="184">
        <f>VLOOKUP(C485, '2023-24 School Level AAFTE'!$C$4:$C$2454, 1, 0)</f>
        <v>3754</v>
      </c>
    </row>
    <row r="486" spans="1:26" s="18" customFormat="1" x14ac:dyDescent="0.25">
      <c r="A486" s="136" t="s">
        <v>497</v>
      </c>
      <c r="B486" s="166" t="s">
        <v>496</v>
      </c>
      <c r="C486" s="167">
        <v>1830</v>
      </c>
      <c r="D486" s="166" t="s">
        <v>501</v>
      </c>
      <c r="E486" s="146" t="str">
        <f>VLOOKUP($C486,'2023-24 School Level AAFTE'!$C:$N,9,FALSE)</f>
        <v>No</v>
      </c>
      <c r="F486" s="94" t="str">
        <f>IFERROR(VLOOKUP(C486,'2023-24 School Level AAFTE'!$C:$N,11,FALSE),"")</f>
        <v>No</v>
      </c>
      <c r="G486" s="20">
        <f>IFERROR(VLOOKUP(C486,'2023-24 School Level AAFTE'!$C:$N,8,FALSE),0)</f>
        <v>10.76</v>
      </c>
      <c r="H486" s="99">
        <f>VLOOKUP($A486,'District Data'!$A:$F,3,FALSE)</f>
        <v>1.18</v>
      </c>
      <c r="I486" s="99">
        <f>VLOOKUP($A486,'District Data'!$A:$F,4,FALSE)</f>
        <v>1.18</v>
      </c>
      <c r="J486" s="100">
        <f t="shared" si="78"/>
        <v>0</v>
      </c>
      <c r="K486" s="101">
        <f t="shared" si="79"/>
        <v>0</v>
      </c>
      <c r="L486" s="102">
        <f>'District Data'!E$2</f>
        <v>72728</v>
      </c>
      <c r="M486" s="102">
        <f>'District Data'!F$2</f>
        <v>78209</v>
      </c>
      <c r="N486" s="33">
        <f t="shared" si="80"/>
        <v>0</v>
      </c>
      <c r="O486" s="33">
        <f t="shared" si="81"/>
        <v>0</v>
      </c>
      <c r="P486" s="33">
        <f t="shared" si="86"/>
        <v>14418.72</v>
      </c>
      <c r="Q486" s="103">
        <v>0.18149999999999999</v>
      </c>
      <c r="R486" s="103">
        <v>0.17510000000000001</v>
      </c>
      <c r="S486" s="33">
        <f t="shared" si="82"/>
        <v>0</v>
      </c>
      <c r="T486" s="33">
        <f t="shared" si="87"/>
        <v>0</v>
      </c>
      <c r="U486" s="33">
        <f t="shared" si="83"/>
        <v>0</v>
      </c>
      <c r="V486" s="33">
        <f t="shared" si="84"/>
        <v>0</v>
      </c>
      <c r="W486" s="33">
        <f t="shared" si="85"/>
        <v>0</v>
      </c>
      <c r="X486" s="33">
        <f>IFERROR(VLOOKUP(C486,'Adj to Match Apport'!$C:$F,4,FALSE),0)</f>
        <v>0</v>
      </c>
      <c r="Y486" s="33">
        <f t="shared" si="88"/>
        <v>0</v>
      </c>
      <c r="Z486" s="184">
        <f>VLOOKUP(C486, '2023-24 School Level AAFTE'!$C$4:$C$2454, 1, 0)</f>
        <v>1830</v>
      </c>
    </row>
    <row r="487" spans="1:26" s="18" customFormat="1" x14ac:dyDescent="0.25">
      <c r="A487" s="136" t="s">
        <v>497</v>
      </c>
      <c r="B487" s="166" t="s">
        <v>496</v>
      </c>
      <c r="C487" s="167">
        <v>5358</v>
      </c>
      <c r="D487" s="166" t="s">
        <v>533</v>
      </c>
      <c r="E487" s="146" t="str">
        <f>VLOOKUP($C487,'2023-24 School Level AAFTE'!$C:$N,9,FALSE)</f>
        <v>No</v>
      </c>
      <c r="F487" s="94" t="str">
        <f>IFERROR(VLOOKUP(C487,'2023-24 School Level AAFTE'!$C:$N,11,FALSE),"")</f>
        <v>No</v>
      </c>
      <c r="G487" s="20">
        <f>IFERROR(VLOOKUP(C487,'2023-24 School Level AAFTE'!$C:$N,8,FALSE),0)</f>
        <v>207.63</v>
      </c>
      <c r="H487" s="99">
        <f>VLOOKUP($A487,'District Data'!$A:$F,3,FALSE)</f>
        <v>1.18</v>
      </c>
      <c r="I487" s="99">
        <f>VLOOKUP($A487,'District Data'!$A:$F,4,FALSE)</f>
        <v>1.18</v>
      </c>
      <c r="J487" s="100">
        <f t="shared" si="78"/>
        <v>0</v>
      </c>
      <c r="K487" s="101">
        <f t="shared" si="79"/>
        <v>0</v>
      </c>
      <c r="L487" s="102">
        <f>'District Data'!E$2</f>
        <v>72728</v>
      </c>
      <c r="M487" s="102">
        <f>'District Data'!F$2</f>
        <v>78209</v>
      </c>
      <c r="N487" s="33">
        <f t="shared" si="80"/>
        <v>0</v>
      </c>
      <c r="O487" s="33">
        <f t="shared" si="81"/>
        <v>0</v>
      </c>
      <c r="P487" s="33">
        <f t="shared" si="86"/>
        <v>14418.72</v>
      </c>
      <c r="Q487" s="103">
        <v>0.18149999999999999</v>
      </c>
      <c r="R487" s="103">
        <v>0.17510000000000001</v>
      </c>
      <c r="S487" s="33">
        <f t="shared" si="82"/>
        <v>0</v>
      </c>
      <c r="T487" s="33">
        <f t="shared" si="87"/>
        <v>0</v>
      </c>
      <c r="U487" s="33">
        <f t="shared" si="83"/>
        <v>0</v>
      </c>
      <c r="V487" s="33">
        <f t="shared" si="84"/>
        <v>0</v>
      </c>
      <c r="W487" s="33">
        <f t="shared" si="85"/>
        <v>0</v>
      </c>
      <c r="X487" s="33">
        <f>IFERROR(VLOOKUP(C487,'Adj to Match Apport'!$C:$F,4,FALSE),0)</f>
        <v>0</v>
      </c>
      <c r="Y487" s="33">
        <f t="shared" si="88"/>
        <v>0</v>
      </c>
      <c r="Z487" s="184">
        <f>VLOOKUP(C487, '2023-24 School Level AAFTE'!$C$4:$C$2454, 1, 0)</f>
        <v>5358</v>
      </c>
    </row>
    <row r="488" spans="1:26" s="18" customFormat="1" x14ac:dyDescent="0.25">
      <c r="A488" s="136" t="s">
        <v>497</v>
      </c>
      <c r="B488" s="166" t="s">
        <v>496</v>
      </c>
      <c r="C488" s="167">
        <v>1519</v>
      </c>
      <c r="D488" s="166" t="s">
        <v>498</v>
      </c>
      <c r="E488" s="146" t="str">
        <f>VLOOKUP($C488,'2023-24 School Level AAFTE'!$C:$N,9,FALSE)</f>
        <v>No</v>
      </c>
      <c r="F488" s="94" t="str">
        <f>IFERROR(VLOOKUP(C488,'2023-24 School Level AAFTE'!$C:$N,11,FALSE),"")</f>
        <v>No</v>
      </c>
      <c r="G488" s="20">
        <f>IFERROR(VLOOKUP(C488,'2023-24 School Level AAFTE'!$C:$N,8,FALSE),0)</f>
        <v>401.78</v>
      </c>
      <c r="H488" s="99">
        <f>VLOOKUP($A488,'District Data'!$A:$F,3,FALSE)</f>
        <v>1.18</v>
      </c>
      <c r="I488" s="99">
        <f>VLOOKUP($A488,'District Data'!$A:$F,4,FALSE)</f>
        <v>1.18</v>
      </c>
      <c r="J488" s="100">
        <f t="shared" si="78"/>
        <v>0</v>
      </c>
      <c r="K488" s="101">
        <f t="shared" si="79"/>
        <v>0</v>
      </c>
      <c r="L488" s="102">
        <f>'District Data'!E$2</f>
        <v>72728</v>
      </c>
      <c r="M488" s="102">
        <f>'District Data'!F$2</f>
        <v>78209</v>
      </c>
      <c r="N488" s="33">
        <f t="shared" si="80"/>
        <v>0</v>
      </c>
      <c r="O488" s="33">
        <f t="shared" si="81"/>
        <v>0</v>
      </c>
      <c r="P488" s="33">
        <f t="shared" si="86"/>
        <v>14418.72</v>
      </c>
      <c r="Q488" s="103">
        <v>0.18149999999999999</v>
      </c>
      <c r="R488" s="103">
        <v>0.17510000000000001</v>
      </c>
      <c r="S488" s="33">
        <f t="shared" si="82"/>
        <v>0</v>
      </c>
      <c r="T488" s="33">
        <f t="shared" si="87"/>
        <v>0</v>
      </c>
      <c r="U488" s="33">
        <f t="shared" si="83"/>
        <v>0</v>
      </c>
      <c r="V488" s="33">
        <f t="shared" si="84"/>
        <v>0</v>
      </c>
      <c r="W488" s="33">
        <f t="shared" si="85"/>
        <v>0</v>
      </c>
      <c r="X488" s="33">
        <f>IFERROR(VLOOKUP(C488,'Adj to Match Apport'!$C:$F,4,FALSE),0)</f>
        <v>0</v>
      </c>
      <c r="Y488" s="33">
        <f t="shared" si="88"/>
        <v>0</v>
      </c>
      <c r="Z488" s="184">
        <f>VLOOKUP(C488, '2023-24 School Level AAFTE'!$C$4:$C$2454, 1, 0)</f>
        <v>1519</v>
      </c>
    </row>
    <row r="489" spans="1:26" s="18" customFormat="1" x14ac:dyDescent="0.25">
      <c r="A489" s="136" t="s">
        <v>497</v>
      </c>
      <c r="B489" s="166" t="s">
        <v>496</v>
      </c>
      <c r="C489" s="167">
        <v>3606</v>
      </c>
      <c r="D489" s="166" t="s">
        <v>523</v>
      </c>
      <c r="E489" s="146" t="str">
        <f>VLOOKUP($C489,'2023-24 School Level AAFTE'!$C:$N,9,FALSE)</f>
        <v>No</v>
      </c>
      <c r="F489" s="94" t="str">
        <f>IFERROR(VLOOKUP(C489,'2023-24 School Level AAFTE'!$C:$N,11,FALSE),"")</f>
        <v>No</v>
      </c>
      <c r="G489" s="20">
        <f>IFERROR(VLOOKUP(C489,'2023-24 School Level AAFTE'!$C:$N,8,FALSE),0)</f>
        <v>268.62</v>
      </c>
      <c r="H489" s="99">
        <f>VLOOKUP($A489,'District Data'!$A:$F,3,FALSE)</f>
        <v>1.18</v>
      </c>
      <c r="I489" s="99">
        <f>VLOOKUP($A489,'District Data'!$A:$F,4,FALSE)</f>
        <v>1.18</v>
      </c>
      <c r="J489" s="100">
        <f t="shared" si="78"/>
        <v>0</v>
      </c>
      <c r="K489" s="101">
        <f t="shared" si="79"/>
        <v>0</v>
      </c>
      <c r="L489" s="102">
        <f>'District Data'!E$2</f>
        <v>72728</v>
      </c>
      <c r="M489" s="102">
        <f>'District Data'!F$2</f>
        <v>78209</v>
      </c>
      <c r="N489" s="33">
        <f t="shared" si="80"/>
        <v>0</v>
      </c>
      <c r="O489" s="33">
        <f t="shared" si="81"/>
        <v>0</v>
      </c>
      <c r="P489" s="33">
        <f t="shared" si="86"/>
        <v>14418.72</v>
      </c>
      <c r="Q489" s="103">
        <v>0.18149999999999999</v>
      </c>
      <c r="R489" s="103">
        <v>0.17510000000000001</v>
      </c>
      <c r="S489" s="33">
        <f t="shared" si="82"/>
        <v>0</v>
      </c>
      <c r="T489" s="33">
        <f t="shared" si="87"/>
        <v>0</v>
      </c>
      <c r="U489" s="33">
        <f t="shared" si="83"/>
        <v>0</v>
      </c>
      <c r="V489" s="33">
        <f t="shared" si="84"/>
        <v>0</v>
      </c>
      <c r="W489" s="33">
        <f t="shared" si="85"/>
        <v>0</v>
      </c>
      <c r="X489" s="33">
        <f>IFERROR(VLOOKUP(C489,'Adj to Match Apport'!$C:$F,4,FALSE),0)</f>
        <v>0</v>
      </c>
      <c r="Y489" s="33">
        <f t="shared" si="88"/>
        <v>0</v>
      </c>
      <c r="Z489" s="184">
        <f>VLOOKUP(C489, '2023-24 School Level AAFTE'!$C$4:$C$2454, 1, 0)</f>
        <v>3606</v>
      </c>
    </row>
    <row r="490" spans="1:26" s="18" customFormat="1" x14ac:dyDescent="0.25">
      <c r="A490" s="136" t="s">
        <v>497</v>
      </c>
      <c r="B490" s="166" t="s">
        <v>496</v>
      </c>
      <c r="C490" s="167">
        <v>1966</v>
      </c>
      <c r="D490" s="166" t="s">
        <v>532</v>
      </c>
      <c r="E490" s="146" t="str">
        <f>VLOOKUP($C490,'2023-24 School Level AAFTE'!$C:$N,9,FALSE)</f>
        <v>No</v>
      </c>
      <c r="F490" s="94" t="str">
        <f>IFERROR(VLOOKUP(C490,'2023-24 School Level AAFTE'!$C:$N,11,FALSE),"")</f>
        <v>No</v>
      </c>
      <c r="G490" s="20">
        <f>IFERROR(VLOOKUP(C490,'2023-24 School Level AAFTE'!$C:$N,8,FALSE),0)</f>
        <v>559.03</v>
      </c>
      <c r="H490" s="99">
        <f>VLOOKUP($A490,'District Data'!$A:$F,3,FALSE)</f>
        <v>1.18</v>
      </c>
      <c r="I490" s="99">
        <f>VLOOKUP($A490,'District Data'!$A:$F,4,FALSE)</f>
        <v>1.18</v>
      </c>
      <c r="J490" s="100">
        <f t="shared" si="78"/>
        <v>0</v>
      </c>
      <c r="K490" s="101">
        <f t="shared" si="79"/>
        <v>0</v>
      </c>
      <c r="L490" s="102">
        <f>'District Data'!E$2</f>
        <v>72728</v>
      </c>
      <c r="M490" s="102">
        <f>'District Data'!F$2</f>
        <v>78209</v>
      </c>
      <c r="N490" s="33">
        <f t="shared" si="80"/>
        <v>0</v>
      </c>
      <c r="O490" s="33">
        <f t="shared" si="81"/>
        <v>0</v>
      </c>
      <c r="P490" s="33">
        <f t="shared" si="86"/>
        <v>14418.72</v>
      </c>
      <c r="Q490" s="103">
        <v>0.18149999999999999</v>
      </c>
      <c r="R490" s="103">
        <v>0.17510000000000001</v>
      </c>
      <c r="S490" s="33">
        <f t="shared" si="82"/>
        <v>0</v>
      </c>
      <c r="T490" s="33">
        <f t="shared" si="87"/>
        <v>0</v>
      </c>
      <c r="U490" s="33">
        <f t="shared" si="83"/>
        <v>0</v>
      </c>
      <c r="V490" s="33">
        <f t="shared" si="84"/>
        <v>0</v>
      </c>
      <c r="W490" s="33">
        <f t="shared" si="85"/>
        <v>0</v>
      </c>
      <c r="X490" s="33">
        <f>IFERROR(VLOOKUP(C490,'Adj to Match Apport'!$C:$F,4,FALSE),0)</f>
        <v>0</v>
      </c>
      <c r="Y490" s="33">
        <f t="shared" si="88"/>
        <v>0</v>
      </c>
      <c r="Z490" s="184">
        <f>VLOOKUP(C490, '2023-24 School Level AAFTE'!$C$4:$C$2454, 1, 0)</f>
        <v>1966</v>
      </c>
    </row>
    <row r="491" spans="1:26" s="18" customFormat="1" x14ac:dyDescent="0.25">
      <c r="A491" s="136" t="s">
        <v>497</v>
      </c>
      <c r="B491" s="166" t="s">
        <v>496</v>
      </c>
      <c r="C491" s="167">
        <v>3123</v>
      </c>
      <c r="D491" s="166" t="s">
        <v>505</v>
      </c>
      <c r="E491" s="146" t="str">
        <f>VLOOKUP($C491,'2023-24 School Level AAFTE'!$C:$N,9,FALSE)</f>
        <v>No</v>
      </c>
      <c r="F491" s="94" t="str">
        <f>IFERROR(VLOOKUP(C491,'2023-24 School Level AAFTE'!$C:$N,11,FALSE),"")</f>
        <v>No</v>
      </c>
      <c r="G491" s="20">
        <f>IFERROR(VLOOKUP(C491,'2023-24 School Level AAFTE'!$C:$N,8,FALSE),0)</f>
        <v>1481.1599999999999</v>
      </c>
      <c r="H491" s="99">
        <f>VLOOKUP($A491,'District Data'!$A:$F,3,FALSE)</f>
        <v>1.18</v>
      </c>
      <c r="I491" s="99">
        <f>VLOOKUP($A491,'District Data'!$A:$F,4,FALSE)</f>
        <v>1.18</v>
      </c>
      <c r="J491" s="100">
        <f t="shared" si="78"/>
        <v>0</v>
      </c>
      <c r="K491" s="101">
        <f t="shared" si="79"/>
        <v>0</v>
      </c>
      <c r="L491" s="102">
        <f>'District Data'!E$2</f>
        <v>72728</v>
      </c>
      <c r="M491" s="102">
        <f>'District Data'!F$2</f>
        <v>78209</v>
      </c>
      <c r="N491" s="33">
        <f t="shared" si="80"/>
        <v>0</v>
      </c>
      <c r="O491" s="33">
        <f t="shared" si="81"/>
        <v>0</v>
      </c>
      <c r="P491" s="33">
        <f t="shared" si="86"/>
        <v>14418.72</v>
      </c>
      <c r="Q491" s="103">
        <v>0.18149999999999999</v>
      </c>
      <c r="R491" s="103">
        <v>0.17510000000000001</v>
      </c>
      <c r="S491" s="33">
        <f t="shared" si="82"/>
        <v>0</v>
      </c>
      <c r="T491" s="33">
        <f t="shared" si="87"/>
        <v>0</v>
      </c>
      <c r="U491" s="33">
        <f t="shared" si="83"/>
        <v>0</v>
      </c>
      <c r="V491" s="33">
        <f t="shared" si="84"/>
        <v>0</v>
      </c>
      <c r="W491" s="33">
        <f t="shared" si="85"/>
        <v>0</v>
      </c>
      <c r="X491" s="33">
        <f>IFERROR(VLOOKUP(C491,'Adj to Match Apport'!$C:$F,4,FALSE),0)</f>
        <v>0</v>
      </c>
      <c r="Y491" s="33">
        <f t="shared" si="88"/>
        <v>0</v>
      </c>
      <c r="Z491" s="184">
        <f>VLOOKUP(C491, '2023-24 School Level AAFTE'!$C$4:$C$2454, 1, 0)</f>
        <v>3123</v>
      </c>
    </row>
    <row r="492" spans="1:26" s="18" customFormat="1" x14ac:dyDescent="0.25">
      <c r="A492" s="136" t="s">
        <v>497</v>
      </c>
      <c r="B492" s="166" t="s">
        <v>496</v>
      </c>
      <c r="C492" s="167">
        <v>3607</v>
      </c>
      <c r="D492" s="166" t="s">
        <v>524</v>
      </c>
      <c r="E492" s="146" t="str">
        <f>VLOOKUP($C492,'2023-24 School Level AAFTE'!$C:$N,9,FALSE)</f>
        <v>No</v>
      </c>
      <c r="F492" s="94" t="str">
        <f>IFERROR(VLOOKUP(C492,'2023-24 School Level AAFTE'!$C:$N,11,FALSE),"")</f>
        <v>No</v>
      </c>
      <c r="G492" s="20">
        <f>IFERROR(VLOOKUP(C492,'2023-24 School Level AAFTE'!$C:$N,8,FALSE),0)</f>
        <v>403.86</v>
      </c>
      <c r="H492" s="99">
        <f>VLOOKUP($A492,'District Data'!$A:$F,3,FALSE)</f>
        <v>1.18</v>
      </c>
      <c r="I492" s="99">
        <f>VLOOKUP($A492,'District Data'!$A:$F,4,FALSE)</f>
        <v>1.18</v>
      </c>
      <c r="J492" s="100">
        <f t="shared" si="78"/>
        <v>0</v>
      </c>
      <c r="K492" s="101">
        <f t="shared" si="79"/>
        <v>0</v>
      </c>
      <c r="L492" s="102">
        <f>'District Data'!E$2</f>
        <v>72728</v>
      </c>
      <c r="M492" s="102">
        <f>'District Data'!F$2</f>
        <v>78209</v>
      </c>
      <c r="N492" s="33">
        <f t="shared" si="80"/>
        <v>0</v>
      </c>
      <c r="O492" s="33">
        <f t="shared" si="81"/>
        <v>0</v>
      </c>
      <c r="P492" s="33">
        <f t="shared" si="86"/>
        <v>14418.72</v>
      </c>
      <c r="Q492" s="103">
        <v>0.18149999999999999</v>
      </c>
      <c r="R492" s="103">
        <v>0.17510000000000001</v>
      </c>
      <c r="S492" s="33">
        <f t="shared" si="82"/>
        <v>0</v>
      </c>
      <c r="T492" s="33">
        <f t="shared" si="87"/>
        <v>0</v>
      </c>
      <c r="U492" s="33">
        <f t="shared" si="83"/>
        <v>0</v>
      </c>
      <c r="V492" s="33">
        <f t="shared" si="84"/>
        <v>0</v>
      </c>
      <c r="W492" s="33">
        <f t="shared" si="85"/>
        <v>0</v>
      </c>
      <c r="X492" s="33">
        <f>IFERROR(VLOOKUP(C492,'Adj to Match Apport'!$C:$F,4,FALSE),0)</f>
        <v>0</v>
      </c>
      <c r="Y492" s="33">
        <f t="shared" si="88"/>
        <v>0</v>
      </c>
      <c r="Z492" s="184">
        <f>VLOOKUP(C492, '2023-24 School Level AAFTE'!$C$4:$C$2454, 1, 0)</f>
        <v>3607</v>
      </c>
    </row>
    <row r="493" spans="1:26" s="18" customFormat="1" x14ac:dyDescent="0.25">
      <c r="A493" s="136" t="s">
        <v>497</v>
      </c>
      <c r="B493" s="166" t="s">
        <v>496</v>
      </c>
      <c r="C493" s="167">
        <v>3689</v>
      </c>
      <c r="D493" s="166" t="s">
        <v>527</v>
      </c>
      <c r="E493" s="146" t="str">
        <f>VLOOKUP($C493,'2023-24 School Level AAFTE'!$C:$N,9,FALSE)</f>
        <v>No</v>
      </c>
      <c r="F493" s="94" t="str">
        <f>IFERROR(VLOOKUP(C493,'2023-24 School Level AAFTE'!$C:$N,11,FALSE),"")</f>
        <v>No</v>
      </c>
      <c r="G493" s="20">
        <f>IFERROR(VLOOKUP(C493,'2023-24 School Level AAFTE'!$C:$N,8,FALSE),0)</f>
        <v>580.5</v>
      </c>
      <c r="H493" s="99">
        <f>VLOOKUP($A493,'District Data'!$A:$F,3,FALSE)</f>
        <v>1.18</v>
      </c>
      <c r="I493" s="99">
        <f>VLOOKUP($A493,'District Data'!$A:$F,4,FALSE)</f>
        <v>1.18</v>
      </c>
      <c r="J493" s="100">
        <f t="shared" si="78"/>
        <v>0</v>
      </c>
      <c r="K493" s="101">
        <f t="shared" si="79"/>
        <v>0</v>
      </c>
      <c r="L493" s="102">
        <f>'District Data'!E$2</f>
        <v>72728</v>
      </c>
      <c r="M493" s="102">
        <f>'District Data'!F$2</f>
        <v>78209</v>
      </c>
      <c r="N493" s="33">
        <f t="shared" si="80"/>
        <v>0</v>
      </c>
      <c r="O493" s="33">
        <f t="shared" si="81"/>
        <v>0</v>
      </c>
      <c r="P493" s="33">
        <f t="shared" si="86"/>
        <v>14418.72</v>
      </c>
      <c r="Q493" s="103">
        <v>0.18149999999999999</v>
      </c>
      <c r="R493" s="103">
        <v>0.17510000000000001</v>
      </c>
      <c r="S493" s="33">
        <f t="shared" si="82"/>
        <v>0</v>
      </c>
      <c r="T493" s="33">
        <f t="shared" si="87"/>
        <v>0</v>
      </c>
      <c r="U493" s="33">
        <f t="shared" si="83"/>
        <v>0</v>
      </c>
      <c r="V493" s="33">
        <f t="shared" si="84"/>
        <v>0</v>
      </c>
      <c r="W493" s="33">
        <f t="shared" si="85"/>
        <v>0</v>
      </c>
      <c r="X493" s="33">
        <f>IFERROR(VLOOKUP(C493,'Adj to Match Apport'!$C:$F,4,FALSE),0)</f>
        <v>0</v>
      </c>
      <c r="Y493" s="33">
        <f t="shared" si="88"/>
        <v>0</v>
      </c>
      <c r="Z493" s="184">
        <f>VLOOKUP(C493, '2023-24 School Level AAFTE'!$C$4:$C$2454, 1, 0)</f>
        <v>3689</v>
      </c>
    </row>
    <row r="494" spans="1:26" s="18" customFormat="1" x14ac:dyDescent="0.25">
      <c r="A494" s="136" t="s">
        <v>497</v>
      </c>
      <c r="B494" s="166" t="s">
        <v>496</v>
      </c>
      <c r="C494" s="167">
        <v>3122</v>
      </c>
      <c r="D494" s="166" t="s">
        <v>504</v>
      </c>
      <c r="E494" s="146" t="str">
        <f>VLOOKUP($C494,'2023-24 School Level AAFTE'!$C:$N,9,FALSE)</f>
        <v>No</v>
      </c>
      <c r="F494" s="94" t="str">
        <f>IFERROR(VLOOKUP(C494,'2023-24 School Level AAFTE'!$C:$N,11,FALSE),"")</f>
        <v>No</v>
      </c>
      <c r="G494" s="20">
        <f>IFERROR(VLOOKUP(C494,'2023-24 School Level AAFTE'!$C:$N,8,FALSE),0)</f>
        <v>385.4</v>
      </c>
      <c r="H494" s="99">
        <f>VLOOKUP($A494,'District Data'!$A:$F,3,FALSE)</f>
        <v>1.18</v>
      </c>
      <c r="I494" s="99">
        <f>VLOOKUP($A494,'District Data'!$A:$F,4,FALSE)</f>
        <v>1.18</v>
      </c>
      <c r="J494" s="100">
        <f t="shared" si="78"/>
        <v>0</v>
      </c>
      <c r="K494" s="101">
        <f t="shared" si="79"/>
        <v>0</v>
      </c>
      <c r="L494" s="102">
        <f>'District Data'!E$2</f>
        <v>72728</v>
      </c>
      <c r="M494" s="102">
        <f>'District Data'!F$2</f>
        <v>78209</v>
      </c>
      <c r="N494" s="33">
        <f t="shared" si="80"/>
        <v>0</v>
      </c>
      <c r="O494" s="33">
        <f t="shared" si="81"/>
        <v>0</v>
      </c>
      <c r="P494" s="33">
        <f t="shared" si="86"/>
        <v>14418.72</v>
      </c>
      <c r="Q494" s="103">
        <v>0.18149999999999999</v>
      </c>
      <c r="R494" s="103">
        <v>0.17510000000000001</v>
      </c>
      <c r="S494" s="33">
        <f t="shared" si="82"/>
        <v>0</v>
      </c>
      <c r="T494" s="33">
        <f t="shared" si="87"/>
        <v>0</v>
      </c>
      <c r="U494" s="33">
        <f t="shared" si="83"/>
        <v>0</v>
      </c>
      <c r="V494" s="33">
        <f t="shared" si="84"/>
        <v>0</v>
      </c>
      <c r="W494" s="33">
        <f t="shared" si="85"/>
        <v>0</v>
      </c>
      <c r="X494" s="33">
        <f>IFERROR(VLOOKUP(C494,'Adj to Match Apport'!$C:$F,4,FALSE),0)</f>
        <v>0</v>
      </c>
      <c r="Y494" s="33">
        <f t="shared" si="88"/>
        <v>0</v>
      </c>
      <c r="Z494" s="184">
        <f>VLOOKUP(C494, '2023-24 School Level AAFTE'!$C$4:$C$2454, 1, 0)</f>
        <v>3122</v>
      </c>
    </row>
    <row r="495" spans="1:26" s="18" customFormat="1" x14ac:dyDescent="0.25">
      <c r="A495" s="136" t="s">
        <v>497</v>
      </c>
      <c r="B495" s="166" t="s">
        <v>496</v>
      </c>
      <c r="C495" s="167">
        <v>3503</v>
      </c>
      <c r="D495" s="166" t="s">
        <v>517</v>
      </c>
      <c r="E495" s="146" t="str">
        <f>VLOOKUP($C495,'2023-24 School Level AAFTE'!$C:$N,9,FALSE)</f>
        <v>No</v>
      </c>
      <c r="F495" s="94" t="str">
        <f>IFERROR(VLOOKUP(C495,'2023-24 School Level AAFTE'!$C:$N,11,FALSE),"")</f>
        <v>No</v>
      </c>
      <c r="G495" s="20">
        <f>IFERROR(VLOOKUP(C495,'2023-24 School Level AAFTE'!$C:$N,8,FALSE),0)</f>
        <v>583.85</v>
      </c>
      <c r="H495" s="99">
        <f>VLOOKUP($A495,'District Data'!$A:$F,3,FALSE)</f>
        <v>1.18</v>
      </c>
      <c r="I495" s="99">
        <f>VLOOKUP($A495,'District Data'!$A:$F,4,FALSE)</f>
        <v>1.18</v>
      </c>
      <c r="J495" s="100">
        <f t="shared" si="78"/>
        <v>0</v>
      </c>
      <c r="K495" s="101">
        <f t="shared" si="79"/>
        <v>0</v>
      </c>
      <c r="L495" s="102">
        <f>'District Data'!E$2</f>
        <v>72728</v>
      </c>
      <c r="M495" s="102">
        <f>'District Data'!F$2</f>
        <v>78209</v>
      </c>
      <c r="N495" s="33">
        <f t="shared" si="80"/>
        <v>0</v>
      </c>
      <c r="O495" s="33">
        <f t="shared" si="81"/>
        <v>0</v>
      </c>
      <c r="P495" s="33">
        <f t="shared" si="86"/>
        <v>14418.72</v>
      </c>
      <c r="Q495" s="103">
        <v>0.18149999999999999</v>
      </c>
      <c r="R495" s="103">
        <v>0.17510000000000001</v>
      </c>
      <c r="S495" s="33">
        <f t="shared" si="82"/>
        <v>0</v>
      </c>
      <c r="T495" s="33">
        <f t="shared" si="87"/>
        <v>0</v>
      </c>
      <c r="U495" s="33">
        <f t="shared" si="83"/>
        <v>0</v>
      </c>
      <c r="V495" s="33">
        <f t="shared" si="84"/>
        <v>0</v>
      </c>
      <c r="W495" s="33">
        <f t="shared" si="85"/>
        <v>0</v>
      </c>
      <c r="X495" s="33">
        <f>IFERROR(VLOOKUP(C495,'Adj to Match Apport'!$C:$F,4,FALSE),0)</f>
        <v>0</v>
      </c>
      <c r="Y495" s="33">
        <f t="shared" si="88"/>
        <v>0</v>
      </c>
      <c r="Z495" s="184">
        <f>VLOOKUP(C495, '2023-24 School Level AAFTE'!$C$4:$C$2454, 1, 0)</f>
        <v>3503</v>
      </c>
    </row>
    <row r="496" spans="1:26" s="18" customFormat="1" x14ac:dyDescent="0.25">
      <c r="A496" s="136" t="s">
        <v>497</v>
      </c>
      <c r="B496" s="166" t="s">
        <v>496</v>
      </c>
      <c r="C496" s="167">
        <v>3755</v>
      </c>
      <c r="D496" s="166" t="s">
        <v>530</v>
      </c>
      <c r="E496" s="146" t="str">
        <f>VLOOKUP($C496,'2023-24 School Level AAFTE'!$C:$N,9,FALSE)</f>
        <v>No</v>
      </c>
      <c r="F496" s="94" t="str">
        <f>IFERROR(VLOOKUP(C496,'2023-24 School Level AAFTE'!$C:$N,11,FALSE),"")</f>
        <v>No</v>
      </c>
      <c r="G496" s="20">
        <f>IFERROR(VLOOKUP(C496,'2023-24 School Level AAFTE'!$C:$N,8,FALSE),0)</f>
        <v>1324.3200000000002</v>
      </c>
      <c r="H496" s="99">
        <f>VLOOKUP($A496,'District Data'!$A:$F,3,FALSE)</f>
        <v>1.18</v>
      </c>
      <c r="I496" s="99">
        <f>VLOOKUP($A496,'District Data'!$A:$F,4,FALSE)</f>
        <v>1.18</v>
      </c>
      <c r="J496" s="100">
        <f t="shared" si="78"/>
        <v>0</v>
      </c>
      <c r="K496" s="101">
        <f t="shared" si="79"/>
        <v>0</v>
      </c>
      <c r="L496" s="102">
        <f>'District Data'!E$2</f>
        <v>72728</v>
      </c>
      <c r="M496" s="102">
        <f>'District Data'!F$2</f>
        <v>78209</v>
      </c>
      <c r="N496" s="33">
        <f t="shared" si="80"/>
        <v>0</v>
      </c>
      <c r="O496" s="33">
        <f t="shared" si="81"/>
        <v>0</v>
      </c>
      <c r="P496" s="33">
        <f t="shared" si="86"/>
        <v>14418.72</v>
      </c>
      <c r="Q496" s="103">
        <v>0.18149999999999999</v>
      </c>
      <c r="R496" s="103">
        <v>0.17510000000000001</v>
      </c>
      <c r="S496" s="33">
        <f t="shared" si="82"/>
        <v>0</v>
      </c>
      <c r="T496" s="33">
        <f t="shared" si="87"/>
        <v>0</v>
      </c>
      <c r="U496" s="33">
        <f t="shared" si="83"/>
        <v>0</v>
      </c>
      <c r="V496" s="33">
        <f t="shared" si="84"/>
        <v>0</v>
      </c>
      <c r="W496" s="33">
        <f t="shared" si="85"/>
        <v>0</v>
      </c>
      <c r="X496" s="33">
        <f>IFERROR(VLOOKUP(C496,'Adj to Match Apport'!$C:$F,4,FALSE),0)</f>
        <v>0</v>
      </c>
      <c r="Y496" s="33">
        <f t="shared" si="88"/>
        <v>0</v>
      </c>
      <c r="Z496" s="184">
        <f>VLOOKUP(C496, '2023-24 School Level AAFTE'!$C$4:$C$2454, 1, 0)</f>
        <v>3755</v>
      </c>
    </row>
    <row r="497" spans="1:26" s="18" customFormat="1" x14ac:dyDescent="0.25">
      <c r="A497" s="136" t="s">
        <v>497</v>
      </c>
      <c r="B497" s="166" t="s">
        <v>496</v>
      </c>
      <c r="C497" s="167">
        <v>3463</v>
      </c>
      <c r="D497" s="166" t="s">
        <v>2981</v>
      </c>
      <c r="E497" s="146" t="str">
        <f>VLOOKUP($C497,'2023-24 School Level AAFTE'!$C:$N,9,FALSE)</f>
        <v>No</v>
      </c>
      <c r="F497" s="94" t="str">
        <f>IFERROR(VLOOKUP(C497,'2023-24 School Level AAFTE'!$C:$N,11,FALSE),"")</f>
        <v>No</v>
      </c>
      <c r="G497" s="20">
        <f>IFERROR(VLOOKUP(C497,'2023-24 School Level AAFTE'!$C:$N,8,FALSE),0)</f>
        <v>602.92999999999995</v>
      </c>
      <c r="H497" s="99">
        <f>VLOOKUP($A497,'District Data'!$A:$F,3,FALSE)</f>
        <v>1.18</v>
      </c>
      <c r="I497" s="99">
        <f>VLOOKUP($A497,'District Data'!$A:$F,4,FALSE)</f>
        <v>1.18</v>
      </c>
      <c r="J497" s="100">
        <f t="shared" si="78"/>
        <v>0</v>
      </c>
      <c r="K497" s="101">
        <f t="shared" si="79"/>
        <v>0</v>
      </c>
      <c r="L497" s="102">
        <f>'District Data'!E$2</f>
        <v>72728</v>
      </c>
      <c r="M497" s="102">
        <f>'District Data'!F$2</f>
        <v>78209</v>
      </c>
      <c r="N497" s="33">
        <f t="shared" si="80"/>
        <v>0</v>
      </c>
      <c r="O497" s="33">
        <f t="shared" si="81"/>
        <v>0</v>
      </c>
      <c r="P497" s="33">
        <f t="shared" si="86"/>
        <v>14418.72</v>
      </c>
      <c r="Q497" s="103">
        <v>0.18149999999999999</v>
      </c>
      <c r="R497" s="103">
        <v>0.17510000000000001</v>
      </c>
      <c r="S497" s="33">
        <f t="shared" si="82"/>
        <v>0</v>
      </c>
      <c r="T497" s="33">
        <f t="shared" si="87"/>
        <v>0</v>
      </c>
      <c r="U497" s="33">
        <f t="shared" si="83"/>
        <v>0</v>
      </c>
      <c r="V497" s="33">
        <f t="shared" si="84"/>
        <v>0</v>
      </c>
      <c r="W497" s="33">
        <f t="shared" si="85"/>
        <v>0</v>
      </c>
      <c r="X497" s="33">
        <f>IFERROR(VLOOKUP(C497,'Adj to Match Apport'!$C:$F,4,FALSE),0)</f>
        <v>0</v>
      </c>
      <c r="Y497" s="33">
        <f t="shared" si="88"/>
        <v>0</v>
      </c>
      <c r="Z497" s="184">
        <f>VLOOKUP(C497, '2023-24 School Level AAFTE'!$C$4:$C$2454, 1, 0)</f>
        <v>3463</v>
      </c>
    </row>
    <row r="498" spans="1:26" s="18" customFormat="1" x14ac:dyDescent="0.25">
      <c r="A498" s="136" t="s">
        <v>497</v>
      </c>
      <c r="B498" s="166" t="s">
        <v>496</v>
      </c>
      <c r="C498" s="167">
        <v>1685</v>
      </c>
      <c r="D498" s="166" t="s">
        <v>500</v>
      </c>
      <c r="E498" s="146" t="str">
        <f>VLOOKUP($C498,'2023-24 School Level AAFTE'!$C:$N,9,FALSE)</f>
        <v>No</v>
      </c>
      <c r="F498" s="94" t="str">
        <f>IFERROR(VLOOKUP(C498,'2023-24 School Level AAFTE'!$C:$N,11,FALSE),"")</f>
        <v>No</v>
      </c>
      <c r="G498" s="20">
        <f>IFERROR(VLOOKUP(C498,'2023-24 School Level AAFTE'!$C:$N,8,FALSE),0)</f>
        <v>468.4</v>
      </c>
      <c r="H498" s="99">
        <f>VLOOKUP($A498,'District Data'!$A:$F,3,FALSE)</f>
        <v>1.18</v>
      </c>
      <c r="I498" s="99">
        <f>VLOOKUP($A498,'District Data'!$A:$F,4,FALSE)</f>
        <v>1.18</v>
      </c>
      <c r="J498" s="100">
        <f t="shared" si="78"/>
        <v>0</v>
      </c>
      <c r="K498" s="101">
        <f t="shared" si="79"/>
        <v>0</v>
      </c>
      <c r="L498" s="102">
        <f>'District Data'!E$2</f>
        <v>72728</v>
      </c>
      <c r="M498" s="102">
        <f>'District Data'!F$2</f>
        <v>78209</v>
      </c>
      <c r="N498" s="33">
        <f t="shared" si="80"/>
        <v>0</v>
      </c>
      <c r="O498" s="33">
        <f t="shared" si="81"/>
        <v>0</v>
      </c>
      <c r="P498" s="33">
        <f t="shared" si="86"/>
        <v>14418.72</v>
      </c>
      <c r="Q498" s="103">
        <v>0.18149999999999999</v>
      </c>
      <c r="R498" s="103">
        <v>0.17510000000000001</v>
      </c>
      <c r="S498" s="33">
        <f t="shared" si="82"/>
        <v>0</v>
      </c>
      <c r="T498" s="33">
        <f t="shared" si="87"/>
        <v>0</v>
      </c>
      <c r="U498" s="33">
        <f t="shared" si="83"/>
        <v>0</v>
      </c>
      <c r="V498" s="33">
        <f t="shared" si="84"/>
        <v>0</v>
      </c>
      <c r="W498" s="33">
        <f t="shared" si="85"/>
        <v>0</v>
      </c>
      <c r="X498" s="33">
        <f>IFERROR(VLOOKUP(C498,'Adj to Match Apport'!$C:$F,4,FALSE),0)</f>
        <v>0</v>
      </c>
      <c r="Y498" s="33">
        <f t="shared" si="88"/>
        <v>0</v>
      </c>
      <c r="Z498" s="184">
        <f>VLOOKUP(C498, '2023-24 School Level AAFTE'!$C$4:$C$2454, 1, 0)</f>
        <v>1685</v>
      </c>
    </row>
    <row r="499" spans="1:26" s="18" customFormat="1" x14ac:dyDescent="0.25">
      <c r="A499" s="136" t="s">
        <v>497</v>
      </c>
      <c r="B499" s="166" t="s">
        <v>496</v>
      </c>
      <c r="C499" s="167">
        <v>2887</v>
      </c>
      <c r="D499" s="166" t="s">
        <v>502</v>
      </c>
      <c r="E499" s="146" t="str">
        <f>VLOOKUP($C499,'2023-24 School Level AAFTE'!$C:$N,9,FALSE)</f>
        <v>No</v>
      </c>
      <c r="F499" s="94" t="str">
        <f>IFERROR(VLOOKUP(C499,'2023-24 School Level AAFTE'!$C:$N,11,FALSE),"")</f>
        <v>No</v>
      </c>
      <c r="G499" s="20">
        <f>IFERROR(VLOOKUP(C499,'2023-24 School Level AAFTE'!$C:$N,8,FALSE),0)</f>
        <v>531.36</v>
      </c>
      <c r="H499" s="99">
        <f>VLOOKUP($A499,'District Data'!$A:$F,3,FALSE)</f>
        <v>1.18</v>
      </c>
      <c r="I499" s="99">
        <f>VLOOKUP($A499,'District Data'!$A:$F,4,FALSE)</f>
        <v>1.18</v>
      </c>
      <c r="J499" s="100">
        <f t="shared" si="78"/>
        <v>0</v>
      </c>
      <c r="K499" s="101">
        <f t="shared" si="79"/>
        <v>0</v>
      </c>
      <c r="L499" s="102">
        <f>'District Data'!E$2</f>
        <v>72728</v>
      </c>
      <c r="M499" s="102">
        <f>'District Data'!F$2</f>
        <v>78209</v>
      </c>
      <c r="N499" s="33">
        <f t="shared" si="80"/>
        <v>0</v>
      </c>
      <c r="O499" s="33">
        <f t="shared" si="81"/>
        <v>0</v>
      </c>
      <c r="P499" s="33">
        <f t="shared" si="86"/>
        <v>14418.72</v>
      </c>
      <c r="Q499" s="103">
        <v>0.18149999999999999</v>
      </c>
      <c r="R499" s="103">
        <v>0.17510000000000001</v>
      </c>
      <c r="S499" s="33">
        <f t="shared" si="82"/>
        <v>0</v>
      </c>
      <c r="T499" s="33">
        <f t="shared" si="87"/>
        <v>0</v>
      </c>
      <c r="U499" s="33">
        <f t="shared" si="83"/>
        <v>0</v>
      </c>
      <c r="V499" s="33">
        <f t="shared" si="84"/>
        <v>0</v>
      </c>
      <c r="W499" s="33">
        <f t="shared" si="85"/>
        <v>0</v>
      </c>
      <c r="X499" s="33">
        <f>IFERROR(VLOOKUP(C499,'Adj to Match Apport'!$C:$F,4,FALSE),0)</f>
        <v>0</v>
      </c>
      <c r="Y499" s="33">
        <f t="shared" si="88"/>
        <v>0</v>
      </c>
      <c r="Z499" s="184">
        <f>VLOOKUP(C499, '2023-24 School Level AAFTE'!$C$4:$C$2454, 1, 0)</f>
        <v>2887</v>
      </c>
    </row>
    <row r="500" spans="1:26" s="18" customFormat="1" x14ac:dyDescent="0.25">
      <c r="A500" s="136" t="s">
        <v>497</v>
      </c>
      <c r="B500" s="166" t="s">
        <v>496</v>
      </c>
      <c r="C500" s="167">
        <v>3504</v>
      </c>
      <c r="D500" s="166" t="s">
        <v>518</v>
      </c>
      <c r="E500" s="146" t="str">
        <f>VLOOKUP($C500,'2023-24 School Level AAFTE'!$C:$N,9,FALSE)</f>
        <v>No</v>
      </c>
      <c r="F500" s="94" t="str">
        <f>IFERROR(VLOOKUP(C500,'2023-24 School Level AAFTE'!$C:$N,11,FALSE),"")</f>
        <v>No</v>
      </c>
      <c r="G500" s="20">
        <f>IFERROR(VLOOKUP(C500,'2023-24 School Level AAFTE'!$C:$N,8,FALSE),0)</f>
        <v>461.3</v>
      </c>
      <c r="H500" s="99">
        <f>VLOOKUP($A500,'District Data'!$A:$F,3,FALSE)</f>
        <v>1.18</v>
      </c>
      <c r="I500" s="99">
        <f>VLOOKUP($A500,'District Data'!$A:$F,4,FALSE)</f>
        <v>1.18</v>
      </c>
      <c r="J500" s="100">
        <f t="shared" si="78"/>
        <v>0</v>
      </c>
      <c r="K500" s="101">
        <f t="shared" si="79"/>
        <v>0</v>
      </c>
      <c r="L500" s="102">
        <f>'District Data'!E$2</f>
        <v>72728</v>
      </c>
      <c r="M500" s="102">
        <f>'District Data'!F$2</f>
        <v>78209</v>
      </c>
      <c r="N500" s="33">
        <f t="shared" si="80"/>
        <v>0</v>
      </c>
      <c r="O500" s="33">
        <f t="shared" si="81"/>
        <v>0</v>
      </c>
      <c r="P500" s="33">
        <f t="shared" si="86"/>
        <v>14418.72</v>
      </c>
      <c r="Q500" s="103">
        <v>0.18149999999999999</v>
      </c>
      <c r="R500" s="103">
        <v>0.17510000000000001</v>
      </c>
      <c r="S500" s="33">
        <f t="shared" si="82"/>
        <v>0</v>
      </c>
      <c r="T500" s="33">
        <f t="shared" si="87"/>
        <v>0</v>
      </c>
      <c r="U500" s="33">
        <f t="shared" si="83"/>
        <v>0</v>
      </c>
      <c r="V500" s="33">
        <f t="shared" si="84"/>
        <v>0</v>
      </c>
      <c r="W500" s="33">
        <f t="shared" si="85"/>
        <v>0</v>
      </c>
      <c r="X500" s="33">
        <f>IFERROR(VLOOKUP(C500,'Adj to Match Apport'!$C:$F,4,FALSE),0)</f>
        <v>0</v>
      </c>
      <c r="Y500" s="33">
        <f t="shared" si="88"/>
        <v>0</v>
      </c>
      <c r="Z500" s="184">
        <f>VLOOKUP(C500, '2023-24 School Level AAFTE'!$C$4:$C$2454, 1, 0)</f>
        <v>3504</v>
      </c>
    </row>
    <row r="501" spans="1:26" s="18" customFormat="1" x14ac:dyDescent="0.25">
      <c r="A501" s="136" t="s">
        <v>497</v>
      </c>
      <c r="B501" s="166" t="s">
        <v>496</v>
      </c>
      <c r="C501" s="167">
        <v>3464</v>
      </c>
      <c r="D501" s="166" t="s">
        <v>516</v>
      </c>
      <c r="E501" s="146" t="str">
        <f>VLOOKUP($C501,'2023-24 School Level AAFTE'!$C:$N,9,FALSE)</f>
        <v>No</v>
      </c>
      <c r="F501" s="94" t="str">
        <f>IFERROR(VLOOKUP(C501,'2023-24 School Level AAFTE'!$C:$N,11,FALSE),"")</f>
        <v>No</v>
      </c>
      <c r="G501" s="20">
        <f>IFERROR(VLOOKUP(C501,'2023-24 School Level AAFTE'!$C:$N,8,FALSE),0)</f>
        <v>1453.1200000000001</v>
      </c>
      <c r="H501" s="99">
        <f>VLOOKUP($A501,'District Data'!$A:$F,3,FALSE)</f>
        <v>1.18</v>
      </c>
      <c r="I501" s="99">
        <f>VLOOKUP($A501,'District Data'!$A:$F,4,FALSE)</f>
        <v>1.18</v>
      </c>
      <c r="J501" s="100">
        <f t="shared" si="78"/>
        <v>0</v>
      </c>
      <c r="K501" s="101">
        <f t="shared" si="79"/>
        <v>0</v>
      </c>
      <c r="L501" s="102">
        <f>'District Data'!E$2</f>
        <v>72728</v>
      </c>
      <c r="M501" s="102">
        <f>'District Data'!F$2</f>
        <v>78209</v>
      </c>
      <c r="N501" s="33">
        <f t="shared" si="80"/>
        <v>0</v>
      </c>
      <c r="O501" s="33">
        <f t="shared" si="81"/>
        <v>0</v>
      </c>
      <c r="P501" s="33">
        <f t="shared" si="86"/>
        <v>14418.72</v>
      </c>
      <c r="Q501" s="103">
        <v>0.18149999999999999</v>
      </c>
      <c r="R501" s="103">
        <v>0.17510000000000001</v>
      </c>
      <c r="S501" s="33">
        <f t="shared" si="82"/>
        <v>0</v>
      </c>
      <c r="T501" s="33">
        <f t="shared" si="87"/>
        <v>0</v>
      </c>
      <c r="U501" s="33">
        <f t="shared" si="83"/>
        <v>0</v>
      </c>
      <c r="V501" s="33">
        <f t="shared" si="84"/>
        <v>0</v>
      </c>
      <c r="W501" s="33">
        <f t="shared" si="85"/>
        <v>0</v>
      </c>
      <c r="X501" s="33">
        <f>IFERROR(VLOOKUP(C501,'Adj to Match Apport'!$C:$F,4,FALSE),0)</f>
        <v>0</v>
      </c>
      <c r="Y501" s="33">
        <f t="shared" si="88"/>
        <v>0</v>
      </c>
      <c r="Z501" s="184">
        <f>VLOOKUP(C501, '2023-24 School Level AAFTE'!$C$4:$C$2454, 1, 0)</f>
        <v>3464</v>
      </c>
    </row>
    <row r="502" spans="1:26" s="18" customFormat="1" x14ac:dyDescent="0.25">
      <c r="A502" s="136" t="s">
        <v>497</v>
      </c>
      <c r="B502" s="166" t="s">
        <v>496</v>
      </c>
      <c r="C502" s="167">
        <v>3353</v>
      </c>
      <c r="D502" s="166" t="s">
        <v>512</v>
      </c>
      <c r="E502" s="146" t="str">
        <f>VLOOKUP($C502,'2023-24 School Level AAFTE'!$C:$N,9,FALSE)</f>
        <v>No</v>
      </c>
      <c r="F502" s="94" t="str">
        <f>IFERROR(VLOOKUP(C502,'2023-24 School Level AAFTE'!$C:$N,11,FALSE),"")</f>
        <v>No</v>
      </c>
      <c r="G502" s="20">
        <f>IFERROR(VLOOKUP(C502,'2023-24 School Level AAFTE'!$C:$N,8,FALSE),0)</f>
        <v>730.52</v>
      </c>
      <c r="H502" s="99">
        <f>VLOOKUP($A502,'District Data'!$A:$F,3,FALSE)</f>
        <v>1.18</v>
      </c>
      <c r="I502" s="99">
        <f>VLOOKUP($A502,'District Data'!$A:$F,4,FALSE)</f>
        <v>1.18</v>
      </c>
      <c r="J502" s="100">
        <f t="shared" si="78"/>
        <v>0</v>
      </c>
      <c r="K502" s="101">
        <f t="shared" si="79"/>
        <v>0</v>
      </c>
      <c r="L502" s="102">
        <f>'District Data'!E$2</f>
        <v>72728</v>
      </c>
      <c r="M502" s="102">
        <f>'District Data'!F$2</f>
        <v>78209</v>
      </c>
      <c r="N502" s="33">
        <f t="shared" si="80"/>
        <v>0</v>
      </c>
      <c r="O502" s="33">
        <f t="shared" si="81"/>
        <v>0</v>
      </c>
      <c r="P502" s="33">
        <f t="shared" si="86"/>
        <v>14418.72</v>
      </c>
      <c r="Q502" s="103">
        <v>0.18149999999999999</v>
      </c>
      <c r="R502" s="103">
        <v>0.17510000000000001</v>
      </c>
      <c r="S502" s="33">
        <f t="shared" si="82"/>
        <v>0</v>
      </c>
      <c r="T502" s="33">
        <f t="shared" si="87"/>
        <v>0</v>
      </c>
      <c r="U502" s="33">
        <f t="shared" si="83"/>
        <v>0</v>
      </c>
      <c r="V502" s="33">
        <f t="shared" si="84"/>
        <v>0</v>
      </c>
      <c r="W502" s="33">
        <f t="shared" si="85"/>
        <v>0</v>
      </c>
      <c r="X502" s="33">
        <f>IFERROR(VLOOKUP(C502,'Adj to Match Apport'!$C:$F,4,FALSE),0)</f>
        <v>0</v>
      </c>
      <c r="Y502" s="33">
        <f t="shared" si="88"/>
        <v>0</v>
      </c>
      <c r="Z502" s="184">
        <f>VLOOKUP(C502, '2023-24 School Level AAFTE'!$C$4:$C$2454, 1, 0)</f>
        <v>3353</v>
      </c>
    </row>
    <row r="503" spans="1:26" s="18" customFormat="1" x14ac:dyDescent="0.25">
      <c r="A503" s="136" t="s">
        <v>497</v>
      </c>
      <c r="B503" s="166" t="s">
        <v>496</v>
      </c>
      <c r="C503" s="167">
        <v>3254</v>
      </c>
      <c r="D503" s="166" t="s">
        <v>508</v>
      </c>
      <c r="E503" s="146" t="str">
        <f>VLOOKUP($C503,'2023-24 School Level AAFTE'!$C:$N,9,FALSE)</f>
        <v>Yes</v>
      </c>
      <c r="F503" s="94" t="str">
        <f>IFERROR(VLOOKUP(C503,'2023-24 School Level AAFTE'!$C:$N,11,FALSE),"")</f>
        <v>Yes</v>
      </c>
      <c r="G503" s="20">
        <f>IFERROR(VLOOKUP(C503,'2023-24 School Level AAFTE'!$C:$N,8,FALSE),0)</f>
        <v>419.35</v>
      </c>
      <c r="H503" s="99">
        <f>VLOOKUP($A503,'District Data'!$A:$F,3,FALSE)</f>
        <v>1.18</v>
      </c>
      <c r="I503" s="99">
        <f>VLOOKUP($A503,'District Data'!$A:$F,4,FALSE)</f>
        <v>1.18</v>
      </c>
      <c r="J503" s="100">
        <f t="shared" si="78"/>
        <v>419.35</v>
      </c>
      <c r="K503" s="101">
        <f t="shared" si="79"/>
        <v>1.23</v>
      </c>
      <c r="L503" s="102">
        <f>'District Data'!E$2</f>
        <v>72728</v>
      </c>
      <c r="M503" s="102">
        <f>'District Data'!F$2</f>
        <v>78209</v>
      </c>
      <c r="N503" s="33">
        <f t="shared" si="80"/>
        <v>105557.42</v>
      </c>
      <c r="O503" s="33">
        <f t="shared" si="81"/>
        <v>7955.12</v>
      </c>
      <c r="P503" s="33">
        <f t="shared" si="86"/>
        <v>14418.72</v>
      </c>
      <c r="Q503" s="103">
        <v>0.18149999999999999</v>
      </c>
      <c r="R503" s="103">
        <v>0.17510000000000001</v>
      </c>
      <c r="S503" s="33">
        <f t="shared" si="82"/>
        <v>38286.639999999999</v>
      </c>
      <c r="T503" s="33">
        <f t="shared" si="87"/>
        <v>1891.88</v>
      </c>
      <c r="U503" s="33">
        <f t="shared" si="83"/>
        <v>331.27</v>
      </c>
      <c r="V503" s="33">
        <f t="shared" si="84"/>
        <v>2223.15</v>
      </c>
      <c r="W503" s="33">
        <f t="shared" si="85"/>
        <v>154022.32999999999</v>
      </c>
      <c r="X503" s="33">
        <f>IFERROR(VLOOKUP(C503,'Adj to Match Apport'!$C:$F,4,FALSE),0)</f>
        <v>-125.21999999997206</v>
      </c>
      <c r="Y503" s="33">
        <f t="shared" si="88"/>
        <v>153897.11000000002</v>
      </c>
      <c r="Z503" s="184">
        <f>VLOOKUP(C503, '2023-24 School Level AAFTE'!$C$4:$C$2454, 1, 0)</f>
        <v>3254</v>
      </c>
    </row>
    <row r="504" spans="1:26" s="18" customFormat="1" x14ac:dyDescent="0.25">
      <c r="A504" s="136" t="s">
        <v>497</v>
      </c>
      <c r="B504" s="166" t="s">
        <v>496</v>
      </c>
      <c r="C504" s="167">
        <v>3303</v>
      </c>
      <c r="D504" s="166" t="s">
        <v>510</v>
      </c>
      <c r="E504" s="146" t="str">
        <f>VLOOKUP($C504,'2023-24 School Level AAFTE'!$C:$N,9,FALSE)</f>
        <v>No</v>
      </c>
      <c r="F504" s="94" t="str">
        <f>IFERROR(VLOOKUP(C504,'2023-24 School Level AAFTE'!$C:$N,11,FALSE),"")</f>
        <v>No</v>
      </c>
      <c r="G504" s="20">
        <f>IFERROR(VLOOKUP(C504,'2023-24 School Level AAFTE'!$C:$N,8,FALSE),0)</f>
        <v>1346.71</v>
      </c>
      <c r="H504" s="99">
        <f>VLOOKUP($A504,'District Data'!$A:$F,3,FALSE)</f>
        <v>1.18</v>
      </c>
      <c r="I504" s="99">
        <f>VLOOKUP($A504,'District Data'!$A:$F,4,FALSE)</f>
        <v>1.18</v>
      </c>
      <c r="J504" s="100">
        <f t="shared" si="78"/>
        <v>0</v>
      </c>
      <c r="K504" s="101">
        <f t="shared" si="79"/>
        <v>0</v>
      </c>
      <c r="L504" s="102">
        <f>'District Data'!E$2</f>
        <v>72728</v>
      </c>
      <c r="M504" s="102">
        <f>'District Data'!F$2</f>
        <v>78209</v>
      </c>
      <c r="N504" s="33">
        <f t="shared" si="80"/>
        <v>0</v>
      </c>
      <c r="O504" s="33">
        <f t="shared" si="81"/>
        <v>0</v>
      </c>
      <c r="P504" s="33">
        <f t="shared" si="86"/>
        <v>14418.72</v>
      </c>
      <c r="Q504" s="103">
        <v>0.18149999999999999</v>
      </c>
      <c r="R504" s="103">
        <v>0.17510000000000001</v>
      </c>
      <c r="S504" s="33">
        <f t="shared" si="82"/>
        <v>0</v>
      </c>
      <c r="T504" s="33">
        <f t="shared" si="87"/>
        <v>0</v>
      </c>
      <c r="U504" s="33">
        <f t="shared" si="83"/>
        <v>0</v>
      </c>
      <c r="V504" s="33">
        <f t="shared" si="84"/>
        <v>0</v>
      </c>
      <c r="W504" s="33">
        <f t="shared" si="85"/>
        <v>0</v>
      </c>
      <c r="X504" s="33">
        <f>IFERROR(VLOOKUP(C504,'Adj to Match Apport'!$C:$F,4,FALSE),0)</f>
        <v>0</v>
      </c>
      <c r="Y504" s="33">
        <f t="shared" si="88"/>
        <v>0</v>
      </c>
      <c r="Z504" s="184">
        <f>VLOOKUP(C504, '2023-24 School Level AAFTE'!$C$4:$C$2454, 1, 0)</f>
        <v>3303</v>
      </c>
    </row>
    <row r="505" spans="1:26" s="18" customFormat="1" x14ac:dyDescent="0.25">
      <c r="A505" s="136" t="s">
        <v>497</v>
      </c>
      <c r="B505" s="166" t="s">
        <v>496</v>
      </c>
      <c r="C505" s="167">
        <v>3608</v>
      </c>
      <c r="D505" s="166" t="s">
        <v>525</v>
      </c>
      <c r="E505" s="146" t="str">
        <f>VLOOKUP($C505,'2023-24 School Level AAFTE'!$C:$N,9,FALSE)</f>
        <v>No</v>
      </c>
      <c r="F505" s="94" t="str">
        <f>IFERROR(VLOOKUP(C505,'2023-24 School Level AAFTE'!$C:$N,11,FALSE),"")</f>
        <v>No</v>
      </c>
      <c r="G505" s="20">
        <f>IFERROR(VLOOKUP(C505,'2023-24 School Level AAFTE'!$C:$N,8,FALSE),0)</f>
        <v>546.75</v>
      </c>
      <c r="H505" s="99">
        <f>VLOOKUP($A505,'District Data'!$A:$F,3,FALSE)</f>
        <v>1.18</v>
      </c>
      <c r="I505" s="99">
        <f>VLOOKUP($A505,'District Data'!$A:$F,4,FALSE)</f>
        <v>1.18</v>
      </c>
      <c r="J505" s="100">
        <f t="shared" si="78"/>
        <v>0</v>
      </c>
      <c r="K505" s="101">
        <f t="shared" si="79"/>
        <v>0</v>
      </c>
      <c r="L505" s="102">
        <f>'District Data'!E$2</f>
        <v>72728</v>
      </c>
      <c r="M505" s="102">
        <f>'District Data'!F$2</f>
        <v>78209</v>
      </c>
      <c r="N505" s="33">
        <f t="shared" si="80"/>
        <v>0</v>
      </c>
      <c r="O505" s="33">
        <f t="shared" si="81"/>
        <v>0</v>
      </c>
      <c r="P505" s="33">
        <f t="shared" si="86"/>
        <v>14418.72</v>
      </c>
      <c r="Q505" s="103">
        <v>0.18149999999999999</v>
      </c>
      <c r="R505" s="103">
        <v>0.17510000000000001</v>
      </c>
      <c r="S505" s="33">
        <f t="shared" si="82"/>
        <v>0</v>
      </c>
      <c r="T505" s="33">
        <f t="shared" si="87"/>
        <v>0</v>
      </c>
      <c r="U505" s="33">
        <f t="shared" si="83"/>
        <v>0</v>
      </c>
      <c r="V505" s="33">
        <f t="shared" si="84"/>
        <v>0</v>
      </c>
      <c r="W505" s="33">
        <f t="shared" si="85"/>
        <v>0</v>
      </c>
      <c r="X505" s="33">
        <f>IFERROR(VLOOKUP(C505,'Adj to Match Apport'!$C:$F,4,FALSE),0)</f>
        <v>0</v>
      </c>
      <c r="Y505" s="33">
        <f t="shared" si="88"/>
        <v>0</v>
      </c>
      <c r="Z505" s="184">
        <f>VLOOKUP(C505, '2023-24 School Level AAFTE'!$C$4:$C$2454, 1, 0)</f>
        <v>3608</v>
      </c>
    </row>
    <row r="506" spans="1:26" s="18" customFormat="1" x14ac:dyDescent="0.25">
      <c r="A506" s="136" t="s">
        <v>497</v>
      </c>
      <c r="B506" s="166" t="s">
        <v>496</v>
      </c>
      <c r="C506" s="167">
        <v>3854</v>
      </c>
      <c r="D506" s="166" t="s">
        <v>531</v>
      </c>
      <c r="E506" s="146" t="str">
        <f>VLOOKUP($C506,'2023-24 School Level AAFTE'!$C:$N,9,FALSE)</f>
        <v>Yes</v>
      </c>
      <c r="F506" s="94" t="str">
        <f>IFERROR(VLOOKUP(C506,'2023-24 School Level AAFTE'!$C:$N,11,FALSE),"")</f>
        <v>Yes</v>
      </c>
      <c r="G506" s="20">
        <f>IFERROR(VLOOKUP(C506,'2023-24 School Level AAFTE'!$C:$N,8,FALSE),0)</f>
        <v>173.13</v>
      </c>
      <c r="H506" s="99">
        <f>VLOOKUP($A506,'District Data'!$A:$F,3,FALSE)</f>
        <v>1.18</v>
      </c>
      <c r="I506" s="99">
        <f>VLOOKUP($A506,'District Data'!$A:$F,4,FALSE)</f>
        <v>1.18</v>
      </c>
      <c r="J506" s="100">
        <f t="shared" si="78"/>
        <v>173.13</v>
      </c>
      <c r="K506" s="101">
        <f t="shared" si="79"/>
        <v>0.50800000000000001</v>
      </c>
      <c r="L506" s="102">
        <f>'District Data'!E$2</f>
        <v>72728</v>
      </c>
      <c r="M506" s="102">
        <f>'District Data'!F$2</f>
        <v>78209</v>
      </c>
      <c r="N506" s="33">
        <f t="shared" si="80"/>
        <v>43596.07</v>
      </c>
      <c r="O506" s="33">
        <f t="shared" si="81"/>
        <v>3285.53</v>
      </c>
      <c r="P506" s="33">
        <f t="shared" si="86"/>
        <v>14418.72</v>
      </c>
      <c r="Q506" s="103">
        <v>0.18149999999999999</v>
      </c>
      <c r="R506" s="103">
        <v>0.17510000000000001</v>
      </c>
      <c r="S506" s="33">
        <f t="shared" si="82"/>
        <v>15812.69</v>
      </c>
      <c r="T506" s="33">
        <f t="shared" si="87"/>
        <v>781.36</v>
      </c>
      <c r="U506" s="33">
        <f t="shared" si="83"/>
        <v>136.82</v>
      </c>
      <c r="V506" s="33">
        <f t="shared" si="84"/>
        <v>918.18000000000006</v>
      </c>
      <c r="W506" s="33">
        <f t="shared" si="85"/>
        <v>63612.47</v>
      </c>
      <c r="X506" s="33" t="str">
        <f>IFERROR(VLOOKUP(C506,'Adj to Match Apport'!$C:$F,4,FALSE),0)</f>
        <v/>
      </c>
      <c r="Y506" s="33">
        <f t="shared" si="88"/>
        <v>63612.47</v>
      </c>
      <c r="Z506" s="184">
        <f>VLOOKUP(C506, '2023-24 School Level AAFTE'!$C$4:$C$2454, 1, 0)</f>
        <v>3854</v>
      </c>
    </row>
    <row r="507" spans="1:26" s="18" customFormat="1" x14ac:dyDescent="0.25">
      <c r="A507" s="136" t="s">
        <v>497</v>
      </c>
      <c r="B507" s="166" t="s">
        <v>496</v>
      </c>
      <c r="C507" s="167">
        <v>3461</v>
      </c>
      <c r="D507" s="166" t="s">
        <v>515</v>
      </c>
      <c r="E507" s="146" t="str">
        <f>VLOOKUP($C507,'2023-24 School Level AAFTE'!$C:$N,9,FALSE)</f>
        <v>No</v>
      </c>
      <c r="F507" s="94" t="str">
        <f>IFERROR(VLOOKUP(C507,'2023-24 School Level AAFTE'!$C:$N,11,FALSE),"")</f>
        <v>No</v>
      </c>
      <c r="G507" s="20">
        <f>IFERROR(VLOOKUP(C507,'2023-24 School Level AAFTE'!$C:$N,8,FALSE),0)</f>
        <v>403.29</v>
      </c>
      <c r="H507" s="99">
        <f>VLOOKUP($A507,'District Data'!$A:$F,3,FALSE)</f>
        <v>1.18</v>
      </c>
      <c r="I507" s="99">
        <f>VLOOKUP($A507,'District Data'!$A:$F,4,FALSE)</f>
        <v>1.18</v>
      </c>
      <c r="J507" s="100">
        <f t="shared" si="78"/>
        <v>0</v>
      </c>
      <c r="K507" s="101">
        <f t="shared" si="79"/>
        <v>0</v>
      </c>
      <c r="L507" s="102">
        <f>'District Data'!E$2</f>
        <v>72728</v>
      </c>
      <c r="M507" s="102">
        <f>'District Data'!F$2</f>
        <v>78209</v>
      </c>
      <c r="N507" s="33">
        <f t="shared" si="80"/>
        <v>0</v>
      </c>
      <c r="O507" s="33">
        <f t="shared" si="81"/>
        <v>0</v>
      </c>
      <c r="P507" s="33">
        <f t="shared" si="86"/>
        <v>14418.72</v>
      </c>
      <c r="Q507" s="103">
        <v>0.18149999999999999</v>
      </c>
      <c r="R507" s="103">
        <v>0.17510000000000001</v>
      </c>
      <c r="S507" s="33">
        <f t="shared" si="82"/>
        <v>0</v>
      </c>
      <c r="T507" s="33">
        <f t="shared" si="87"/>
        <v>0</v>
      </c>
      <c r="U507" s="33">
        <f t="shared" si="83"/>
        <v>0</v>
      </c>
      <c r="V507" s="33">
        <f t="shared" si="84"/>
        <v>0</v>
      </c>
      <c r="W507" s="33">
        <f t="shared" si="85"/>
        <v>0</v>
      </c>
      <c r="X507" s="33">
        <f>IFERROR(VLOOKUP(C507,'Adj to Match Apport'!$C:$F,4,FALSE),0)</f>
        <v>0</v>
      </c>
      <c r="Y507" s="33">
        <f t="shared" si="88"/>
        <v>0</v>
      </c>
      <c r="Z507" s="184">
        <f>VLOOKUP(C507, '2023-24 School Level AAFTE'!$C$4:$C$2454, 1, 0)</f>
        <v>3461</v>
      </c>
    </row>
    <row r="508" spans="1:26" s="18" customFormat="1" x14ac:dyDescent="0.25">
      <c r="A508" s="136" t="s">
        <v>497</v>
      </c>
      <c r="B508" s="166" t="s">
        <v>496</v>
      </c>
      <c r="C508" s="167">
        <v>3605</v>
      </c>
      <c r="D508" s="166" t="s">
        <v>522</v>
      </c>
      <c r="E508" s="146" t="str">
        <f>VLOOKUP($C508,'2023-24 School Level AAFTE'!$C:$N,9,FALSE)</f>
        <v>No</v>
      </c>
      <c r="F508" s="94" t="str">
        <f>IFERROR(VLOOKUP(C508,'2023-24 School Level AAFTE'!$C:$N,11,FALSE),"")</f>
        <v>No</v>
      </c>
      <c r="G508" s="20">
        <f>IFERROR(VLOOKUP(C508,'2023-24 School Level AAFTE'!$C:$N,8,FALSE),0)</f>
        <v>485.16</v>
      </c>
      <c r="H508" s="99">
        <f>VLOOKUP($A508,'District Data'!$A:$F,3,FALSE)</f>
        <v>1.18</v>
      </c>
      <c r="I508" s="99">
        <f>VLOOKUP($A508,'District Data'!$A:$F,4,FALSE)</f>
        <v>1.18</v>
      </c>
      <c r="J508" s="100">
        <f t="shared" si="78"/>
        <v>0</v>
      </c>
      <c r="K508" s="101">
        <f t="shared" si="79"/>
        <v>0</v>
      </c>
      <c r="L508" s="102">
        <f>'District Data'!E$2</f>
        <v>72728</v>
      </c>
      <c r="M508" s="102">
        <f>'District Data'!F$2</f>
        <v>78209</v>
      </c>
      <c r="N508" s="33">
        <f t="shared" si="80"/>
        <v>0</v>
      </c>
      <c r="O508" s="33">
        <f t="shared" si="81"/>
        <v>0</v>
      </c>
      <c r="P508" s="33">
        <f t="shared" si="86"/>
        <v>14418.72</v>
      </c>
      <c r="Q508" s="103">
        <v>0.18149999999999999</v>
      </c>
      <c r="R508" s="103">
        <v>0.17510000000000001</v>
      </c>
      <c r="S508" s="33">
        <f t="shared" si="82"/>
        <v>0</v>
      </c>
      <c r="T508" s="33">
        <f t="shared" si="87"/>
        <v>0</v>
      </c>
      <c r="U508" s="33">
        <f t="shared" si="83"/>
        <v>0</v>
      </c>
      <c r="V508" s="33">
        <f t="shared" si="84"/>
        <v>0</v>
      </c>
      <c r="W508" s="33">
        <f t="shared" si="85"/>
        <v>0</v>
      </c>
      <c r="X508" s="33">
        <f>IFERROR(VLOOKUP(C508,'Adj to Match Apport'!$C:$F,4,FALSE),0)</f>
        <v>0</v>
      </c>
      <c r="Y508" s="33">
        <f t="shared" si="88"/>
        <v>0</v>
      </c>
      <c r="Z508" s="184">
        <f>VLOOKUP(C508, '2023-24 School Level AAFTE'!$C$4:$C$2454, 1, 0)</f>
        <v>3605</v>
      </c>
    </row>
    <row r="509" spans="1:26" s="18" customFormat="1" x14ac:dyDescent="0.25">
      <c r="A509" s="136" t="s">
        <v>497</v>
      </c>
      <c r="B509" s="166" t="s">
        <v>496</v>
      </c>
      <c r="C509" s="92">
        <v>3410</v>
      </c>
      <c r="D509" s="115" t="s">
        <v>514</v>
      </c>
      <c r="E509" s="146" t="str">
        <f>VLOOKUP($C509,'2023-24 School Level AAFTE'!$C:$N,9,FALSE)</f>
        <v>Yes</v>
      </c>
      <c r="F509" s="94" t="str">
        <f>IFERROR(VLOOKUP(C509,'2023-24 School Level AAFTE'!$C:$N,11,FALSE),"")</f>
        <v>Yes</v>
      </c>
      <c r="G509" s="20">
        <f>IFERROR(VLOOKUP(C509,'2023-24 School Level AAFTE'!$C:$N,8,FALSE),0)</f>
        <v>626.14</v>
      </c>
      <c r="H509" s="99">
        <f>VLOOKUP($A509,'District Data'!$A:$F,3,FALSE)</f>
        <v>1.18</v>
      </c>
      <c r="I509" s="99">
        <f>VLOOKUP($A509,'District Data'!$A:$F,4,FALSE)</f>
        <v>1.18</v>
      </c>
      <c r="J509" s="100">
        <f t="shared" si="78"/>
        <v>626.14</v>
      </c>
      <c r="K509" s="101">
        <f t="shared" si="79"/>
        <v>1.837</v>
      </c>
      <c r="L509" s="102">
        <f>'District Data'!E$2</f>
        <v>72728</v>
      </c>
      <c r="M509" s="102">
        <f>'District Data'!F$2</f>
        <v>78209</v>
      </c>
      <c r="N509" s="33">
        <f t="shared" si="80"/>
        <v>157649.57999999999</v>
      </c>
      <c r="O509" s="33">
        <f t="shared" si="81"/>
        <v>11880.94</v>
      </c>
      <c r="P509" s="33">
        <f t="shared" si="86"/>
        <v>14418.72</v>
      </c>
      <c r="Q509" s="103">
        <v>0.18149999999999999</v>
      </c>
      <c r="R509" s="103">
        <v>0.17510000000000001</v>
      </c>
      <c r="S509" s="33">
        <f t="shared" si="82"/>
        <v>57180.94</v>
      </c>
      <c r="T509" s="33">
        <f t="shared" si="87"/>
        <v>2825.51</v>
      </c>
      <c r="U509" s="33">
        <f t="shared" si="83"/>
        <v>494.75</v>
      </c>
      <c r="V509" s="33">
        <f t="shared" si="84"/>
        <v>3320.26</v>
      </c>
      <c r="W509" s="33">
        <f t="shared" si="85"/>
        <v>230031.72</v>
      </c>
      <c r="X509" s="33" t="str">
        <f>IFERROR(VLOOKUP(C509,'Adj to Match Apport'!$C:$F,4,FALSE),0)</f>
        <v/>
      </c>
      <c r="Y509" s="33">
        <f t="shared" si="88"/>
        <v>230031.72</v>
      </c>
      <c r="Z509" s="184">
        <f>VLOOKUP(C509, '2023-24 School Level AAFTE'!$C$4:$C$2454, 1, 0)</f>
        <v>3410</v>
      </c>
    </row>
    <row r="510" spans="1:26" s="18" customFormat="1" x14ac:dyDescent="0.25">
      <c r="A510" s="136" t="s">
        <v>497</v>
      </c>
      <c r="B510" s="166" t="s">
        <v>496</v>
      </c>
      <c r="C510" s="167">
        <v>2888</v>
      </c>
      <c r="D510" s="166" t="s">
        <v>503</v>
      </c>
      <c r="E510" s="146" t="str">
        <f>VLOOKUP($C510,'2023-24 School Level AAFTE'!$C:$N,9,FALSE)</f>
        <v>No</v>
      </c>
      <c r="F510" s="94" t="str">
        <f>IFERROR(VLOOKUP(C510,'2023-24 School Level AAFTE'!$C:$N,11,FALSE),"")</f>
        <v>No</v>
      </c>
      <c r="G510" s="20">
        <f>IFERROR(VLOOKUP(C510,'2023-24 School Level AAFTE'!$C:$N,8,FALSE),0)</f>
        <v>307.8</v>
      </c>
      <c r="H510" s="99">
        <f>VLOOKUP($A510,'District Data'!$A:$F,3,FALSE)</f>
        <v>1.18</v>
      </c>
      <c r="I510" s="99">
        <f>VLOOKUP($A510,'District Data'!$A:$F,4,FALSE)</f>
        <v>1.18</v>
      </c>
      <c r="J510" s="100">
        <f t="shared" si="78"/>
        <v>0</v>
      </c>
      <c r="K510" s="101">
        <f t="shared" si="79"/>
        <v>0</v>
      </c>
      <c r="L510" s="102">
        <f>'District Data'!E$2</f>
        <v>72728</v>
      </c>
      <c r="M510" s="102">
        <f>'District Data'!F$2</f>
        <v>78209</v>
      </c>
      <c r="N510" s="33">
        <f t="shared" si="80"/>
        <v>0</v>
      </c>
      <c r="O510" s="33">
        <f t="shared" si="81"/>
        <v>0</v>
      </c>
      <c r="P510" s="33">
        <f t="shared" si="86"/>
        <v>14418.72</v>
      </c>
      <c r="Q510" s="103">
        <v>0.18149999999999999</v>
      </c>
      <c r="R510" s="103">
        <v>0.17510000000000001</v>
      </c>
      <c r="S510" s="33">
        <f t="shared" si="82"/>
        <v>0</v>
      </c>
      <c r="T510" s="33">
        <f t="shared" si="87"/>
        <v>0</v>
      </c>
      <c r="U510" s="33">
        <f t="shared" si="83"/>
        <v>0</v>
      </c>
      <c r="V510" s="33">
        <f t="shared" si="84"/>
        <v>0</v>
      </c>
      <c r="W510" s="33">
        <f t="shared" si="85"/>
        <v>0</v>
      </c>
      <c r="X510" s="33">
        <f>IFERROR(VLOOKUP(C510,'Adj to Match Apport'!$C:$F,4,FALSE),0)</f>
        <v>0</v>
      </c>
      <c r="Y510" s="33">
        <f t="shared" si="88"/>
        <v>0</v>
      </c>
      <c r="Z510" s="184">
        <f>VLOOKUP(C510, '2023-24 School Level AAFTE'!$C$4:$C$2454, 1, 0)</f>
        <v>2888</v>
      </c>
    </row>
    <row r="511" spans="1:26" s="18" customFormat="1" x14ac:dyDescent="0.25">
      <c r="A511" s="136" t="s">
        <v>497</v>
      </c>
      <c r="B511" s="166" t="s">
        <v>496</v>
      </c>
      <c r="C511" s="167">
        <v>3186</v>
      </c>
      <c r="D511" s="166" t="s">
        <v>507</v>
      </c>
      <c r="E511" s="146" t="str">
        <f>VLOOKUP($C511,'2023-24 School Level AAFTE'!$C:$N,9,FALSE)</f>
        <v>No</v>
      </c>
      <c r="F511" s="94" t="str">
        <f>IFERROR(VLOOKUP(C511,'2023-24 School Level AAFTE'!$C:$N,11,FALSE),"")</f>
        <v>No</v>
      </c>
      <c r="G511" s="20">
        <f>IFERROR(VLOOKUP(C511,'2023-24 School Level AAFTE'!$C:$N,8,FALSE),0)</f>
        <v>492.26</v>
      </c>
      <c r="H511" s="99">
        <f>VLOOKUP($A511,'District Data'!$A:$F,3,FALSE)</f>
        <v>1.18</v>
      </c>
      <c r="I511" s="99">
        <f>VLOOKUP($A511,'District Data'!$A:$F,4,FALSE)</f>
        <v>1.18</v>
      </c>
      <c r="J511" s="100">
        <f t="shared" si="78"/>
        <v>0</v>
      </c>
      <c r="K511" s="101">
        <f t="shared" si="79"/>
        <v>0</v>
      </c>
      <c r="L511" s="102">
        <f>'District Data'!E$2</f>
        <v>72728</v>
      </c>
      <c r="M511" s="102">
        <f>'District Data'!F$2</f>
        <v>78209</v>
      </c>
      <c r="N511" s="33">
        <f t="shared" si="80"/>
        <v>0</v>
      </c>
      <c r="O511" s="33">
        <f t="shared" si="81"/>
        <v>0</v>
      </c>
      <c r="P511" s="33">
        <f t="shared" si="86"/>
        <v>14418.72</v>
      </c>
      <c r="Q511" s="103">
        <v>0.18149999999999999</v>
      </c>
      <c r="R511" s="103">
        <v>0.17510000000000001</v>
      </c>
      <c r="S511" s="33">
        <f t="shared" si="82"/>
        <v>0</v>
      </c>
      <c r="T511" s="33">
        <f t="shared" si="87"/>
        <v>0</v>
      </c>
      <c r="U511" s="33">
        <f t="shared" si="83"/>
        <v>0</v>
      </c>
      <c r="V511" s="33">
        <f t="shared" si="84"/>
        <v>0</v>
      </c>
      <c r="W511" s="33">
        <f t="shared" si="85"/>
        <v>0</v>
      </c>
      <c r="X511" s="33">
        <f>IFERROR(VLOOKUP(C511,'Adj to Match Apport'!$C:$F,4,FALSE),0)</f>
        <v>0</v>
      </c>
      <c r="Y511" s="33">
        <f t="shared" si="88"/>
        <v>0</v>
      </c>
      <c r="Z511" s="184">
        <f>VLOOKUP(C511, '2023-24 School Level AAFTE'!$C$4:$C$2454, 1, 0)</f>
        <v>3186</v>
      </c>
    </row>
    <row r="512" spans="1:26" s="18" customFormat="1" x14ac:dyDescent="0.25">
      <c r="A512" s="136" t="s">
        <v>535</v>
      </c>
      <c r="B512" s="166" t="s">
        <v>534</v>
      </c>
      <c r="C512" s="167">
        <v>2996</v>
      </c>
      <c r="D512" s="166" t="s">
        <v>2481</v>
      </c>
      <c r="E512" s="146" t="str">
        <f>VLOOKUP($C512,'2023-24 School Level AAFTE'!$C:$N,9,FALSE)</f>
        <v>No</v>
      </c>
      <c r="F512" s="94" t="str">
        <f>IFERROR(VLOOKUP(C512,'2023-24 School Level AAFTE'!$C:$N,11,FALSE),"")</f>
        <v>No</v>
      </c>
      <c r="G512" s="20">
        <f>IFERROR(VLOOKUP(C512,'2023-24 School Level AAFTE'!$C:$N,8,FALSE),0)</f>
        <v>930.8</v>
      </c>
      <c r="H512" s="99">
        <f>VLOOKUP($A512,'District Data'!$A:$F,3,FALSE)</f>
        <v>1</v>
      </c>
      <c r="I512" s="99">
        <f>VLOOKUP($A512,'District Data'!$A:$F,4,FALSE)</f>
        <v>1</v>
      </c>
      <c r="J512" s="100">
        <f t="shared" si="78"/>
        <v>0</v>
      </c>
      <c r="K512" s="101">
        <f t="shared" si="79"/>
        <v>0</v>
      </c>
      <c r="L512" s="102">
        <f>'District Data'!E$2</f>
        <v>72728</v>
      </c>
      <c r="M512" s="102">
        <f>'District Data'!F$2</f>
        <v>78209</v>
      </c>
      <c r="N512" s="33">
        <f t="shared" si="80"/>
        <v>0</v>
      </c>
      <c r="O512" s="33">
        <f t="shared" si="81"/>
        <v>0</v>
      </c>
      <c r="P512" s="33">
        <f t="shared" si="86"/>
        <v>14418.72</v>
      </c>
      <c r="Q512" s="103">
        <v>0.18149999999999999</v>
      </c>
      <c r="R512" s="103">
        <v>0.17510000000000001</v>
      </c>
      <c r="S512" s="33">
        <f t="shared" si="82"/>
        <v>0</v>
      </c>
      <c r="T512" s="33">
        <f t="shared" si="87"/>
        <v>0</v>
      </c>
      <c r="U512" s="33">
        <f t="shared" si="83"/>
        <v>0</v>
      </c>
      <c r="V512" s="33">
        <f t="shared" si="84"/>
        <v>0</v>
      </c>
      <c r="W512" s="33">
        <f t="shared" si="85"/>
        <v>0</v>
      </c>
      <c r="X512" s="33">
        <f>IFERROR(VLOOKUP(C512,'Adj to Match Apport'!$C:$F,4,FALSE),0)</f>
        <v>0</v>
      </c>
      <c r="Y512" s="33">
        <f t="shared" si="88"/>
        <v>0</v>
      </c>
      <c r="Z512" s="184">
        <f>VLOOKUP(C512, '2023-24 School Level AAFTE'!$C$4:$C$2454, 1, 0)</f>
        <v>2996</v>
      </c>
    </row>
    <row r="513" spans="1:26" s="18" customFormat="1" x14ac:dyDescent="0.25">
      <c r="A513" s="136" t="s">
        <v>535</v>
      </c>
      <c r="B513" s="166" t="s">
        <v>534</v>
      </c>
      <c r="C513" s="167">
        <v>5718</v>
      </c>
      <c r="D513" s="166" t="s">
        <v>3269</v>
      </c>
      <c r="E513" s="146" t="str">
        <f>VLOOKUP($C513,'2023-24 School Level AAFTE'!$C:$N,9,FALSE)</f>
        <v>Yes</v>
      </c>
      <c r="F513" s="94" t="str">
        <f>IFERROR(VLOOKUP(C513,'2023-24 School Level AAFTE'!$C:$N,11,FALSE),"")</f>
        <v>Yes</v>
      </c>
      <c r="G513" s="20">
        <f>IFERROR(VLOOKUP(C513,'2023-24 School Level AAFTE'!$C:$N,8,FALSE),0)</f>
        <v>356.5</v>
      </c>
      <c r="H513" s="99">
        <f>VLOOKUP($A513,'District Data'!$A:$F,3,FALSE)</f>
        <v>1</v>
      </c>
      <c r="I513" s="99">
        <f>VLOOKUP($A513,'District Data'!$A:$F,4,FALSE)</f>
        <v>1</v>
      </c>
      <c r="J513" s="100">
        <f t="shared" si="78"/>
        <v>356.5</v>
      </c>
      <c r="K513" s="101">
        <f t="shared" si="79"/>
        <v>1.046</v>
      </c>
      <c r="L513" s="102">
        <f>'District Data'!E$2</f>
        <v>72728</v>
      </c>
      <c r="M513" s="102">
        <f>'District Data'!F$2</f>
        <v>78209</v>
      </c>
      <c r="N513" s="33">
        <f t="shared" si="80"/>
        <v>76073.490000000005</v>
      </c>
      <c r="O513" s="33">
        <f t="shared" si="81"/>
        <v>5733.12</v>
      </c>
      <c r="P513" s="33">
        <f t="shared" si="86"/>
        <v>14418.72</v>
      </c>
      <c r="Q513" s="103">
        <v>0.18149999999999999</v>
      </c>
      <c r="R513" s="103">
        <v>0.17510000000000001</v>
      </c>
      <c r="S513" s="33">
        <f t="shared" si="82"/>
        <v>29893.19</v>
      </c>
      <c r="T513" s="33">
        <f t="shared" si="87"/>
        <v>1363.44</v>
      </c>
      <c r="U513" s="33">
        <f t="shared" si="83"/>
        <v>238.74</v>
      </c>
      <c r="V513" s="33">
        <f t="shared" si="84"/>
        <v>1602.18</v>
      </c>
      <c r="W513" s="33">
        <f t="shared" si="85"/>
        <v>113301.98</v>
      </c>
      <c r="X513" s="33" t="str">
        <f>IFERROR(VLOOKUP(C513,'Adj to Match Apport'!$C:$F,4,FALSE),0)</f>
        <v/>
      </c>
      <c r="Y513" s="33">
        <f t="shared" si="88"/>
        <v>113301.98</v>
      </c>
      <c r="Z513" s="184">
        <f>VLOOKUP(C513, '2023-24 School Level AAFTE'!$C$4:$C$2454, 1, 0)</f>
        <v>5718</v>
      </c>
    </row>
    <row r="514" spans="1:26" s="18" customFormat="1" x14ac:dyDescent="0.25">
      <c r="A514" s="136" t="s">
        <v>535</v>
      </c>
      <c r="B514" s="166" t="s">
        <v>534</v>
      </c>
      <c r="C514" s="167">
        <v>5097</v>
      </c>
      <c r="D514" s="166" t="s">
        <v>2482</v>
      </c>
      <c r="E514" s="146" t="str">
        <f>VLOOKUP($C514,'2023-24 School Level AAFTE'!$C:$N,9,FALSE)</f>
        <v>Yes</v>
      </c>
      <c r="F514" s="94" t="str">
        <f>IFERROR(VLOOKUP(C514,'2023-24 School Level AAFTE'!$C:$N,11,FALSE),"")</f>
        <v>Yes</v>
      </c>
      <c r="G514" s="20">
        <f>IFERROR(VLOOKUP(C514,'2023-24 School Level AAFTE'!$C:$N,8,FALSE),0)</f>
        <v>140.5</v>
      </c>
      <c r="H514" s="99">
        <f>VLOOKUP($A514,'District Data'!$A:$F,3,FALSE)</f>
        <v>1</v>
      </c>
      <c r="I514" s="99">
        <f>VLOOKUP($A514,'District Data'!$A:$F,4,FALSE)</f>
        <v>1</v>
      </c>
      <c r="J514" s="100">
        <f t="shared" si="78"/>
        <v>140.5</v>
      </c>
      <c r="K514" s="101">
        <f t="shared" si="79"/>
        <v>0.41199999999999998</v>
      </c>
      <c r="L514" s="102">
        <f>'District Data'!E$2</f>
        <v>72728</v>
      </c>
      <c r="M514" s="102">
        <f>'District Data'!F$2</f>
        <v>78209</v>
      </c>
      <c r="N514" s="33">
        <f t="shared" si="80"/>
        <v>29963.94</v>
      </c>
      <c r="O514" s="33">
        <f t="shared" si="81"/>
        <v>2258.17</v>
      </c>
      <c r="P514" s="33">
        <f t="shared" si="86"/>
        <v>14418.72</v>
      </c>
      <c r="Q514" s="103">
        <v>0.18149999999999999</v>
      </c>
      <c r="R514" s="103">
        <v>0.17510000000000001</v>
      </c>
      <c r="S514" s="33">
        <f t="shared" si="82"/>
        <v>11774.37</v>
      </c>
      <c r="T514" s="33">
        <f t="shared" si="87"/>
        <v>537.04</v>
      </c>
      <c r="U514" s="33">
        <f t="shared" si="83"/>
        <v>94.04</v>
      </c>
      <c r="V514" s="33">
        <f t="shared" si="84"/>
        <v>631.07999999999993</v>
      </c>
      <c r="W514" s="33">
        <f t="shared" si="85"/>
        <v>44627.56</v>
      </c>
      <c r="X514" s="33" t="str">
        <f>IFERROR(VLOOKUP(C514,'Adj to Match Apport'!$C:$F,4,FALSE),0)</f>
        <v/>
      </c>
      <c r="Y514" s="33">
        <f t="shared" si="88"/>
        <v>44627.56</v>
      </c>
      <c r="Z514" s="184">
        <f>VLOOKUP(C514, '2023-24 School Level AAFTE'!$C$4:$C$2454, 1, 0)</f>
        <v>5097</v>
      </c>
    </row>
    <row r="515" spans="1:26" s="18" customFormat="1" x14ac:dyDescent="0.25">
      <c r="A515" s="136" t="s">
        <v>535</v>
      </c>
      <c r="B515" s="166" t="s">
        <v>534</v>
      </c>
      <c r="C515" s="167">
        <v>2741</v>
      </c>
      <c r="D515" s="166" t="s">
        <v>536</v>
      </c>
      <c r="E515" s="146" t="str">
        <f>VLOOKUP($C515,'2023-24 School Level AAFTE'!$C:$N,9,FALSE)</f>
        <v>No</v>
      </c>
      <c r="F515" s="94" t="str">
        <f>IFERROR(VLOOKUP(C515,'2023-24 School Level AAFTE'!$C:$N,11,FALSE),"")</f>
        <v>No</v>
      </c>
      <c r="G515" s="20">
        <f>IFERROR(VLOOKUP(C515,'2023-24 School Level AAFTE'!$C:$N,8,FALSE),0)</f>
        <v>324.31</v>
      </c>
      <c r="H515" s="99">
        <f>VLOOKUP($A515,'District Data'!$A:$F,3,FALSE)</f>
        <v>1</v>
      </c>
      <c r="I515" s="99">
        <f>VLOOKUP($A515,'District Data'!$A:$F,4,FALSE)</f>
        <v>1</v>
      </c>
      <c r="J515" s="100">
        <f t="shared" ref="J515:J578" si="89">IF(AND(F515="yes",E515= "yes"), G515,0)</f>
        <v>0</v>
      </c>
      <c r="K515" s="101">
        <f t="shared" ref="K515:K578" si="90">ROUND(((J515*1.1*36)/15)/900,3)</f>
        <v>0</v>
      </c>
      <c r="L515" s="102">
        <f>'District Data'!E$2</f>
        <v>72728</v>
      </c>
      <c r="M515" s="102">
        <f>'District Data'!F$2</f>
        <v>78209</v>
      </c>
      <c r="N515" s="33">
        <f t="shared" ref="N515:N578" si="91">ROUND(H515*L515*$K515,2)</f>
        <v>0</v>
      </c>
      <c r="O515" s="33">
        <f t="shared" ref="O515:O578" si="92">ROUND(I515*M515*$K515-N515,2)</f>
        <v>0</v>
      </c>
      <c r="P515" s="33">
        <f t="shared" si="86"/>
        <v>14418.72</v>
      </c>
      <c r="Q515" s="103">
        <v>0.18149999999999999</v>
      </c>
      <c r="R515" s="103">
        <v>0.17510000000000001</v>
      </c>
      <c r="S515" s="33">
        <f t="shared" ref="S515:S578" si="93">ROUND(N515*Q515+O515*R515+K515*P515,2)</f>
        <v>0</v>
      </c>
      <c r="T515" s="33">
        <f t="shared" si="87"/>
        <v>0</v>
      </c>
      <c r="U515" s="33">
        <f t="shared" ref="U515:U578" si="94">ROUND(T515*R515,2)</f>
        <v>0</v>
      </c>
      <c r="V515" s="33">
        <f t="shared" ref="V515:V578" si="95">SUM(T515:U515)</f>
        <v>0</v>
      </c>
      <c r="W515" s="33">
        <f t="shared" ref="W515:W578" si="96">SUM(S515,N515:O515,V515)</f>
        <v>0</v>
      </c>
      <c r="X515" s="33">
        <f>IFERROR(VLOOKUP(C515,'Adj to Match Apport'!$C:$F,4,FALSE),0)</f>
        <v>0</v>
      </c>
      <c r="Y515" s="33">
        <f t="shared" si="88"/>
        <v>0</v>
      </c>
      <c r="Z515" s="184">
        <f>VLOOKUP(C515, '2023-24 School Level AAFTE'!$C$4:$C$2454, 1, 0)</f>
        <v>2741</v>
      </c>
    </row>
    <row r="516" spans="1:26" s="18" customFormat="1" x14ac:dyDescent="0.25">
      <c r="A516" s="136" t="s">
        <v>535</v>
      </c>
      <c r="B516" s="166" t="s">
        <v>534</v>
      </c>
      <c r="C516" s="167">
        <v>2453</v>
      </c>
      <c r="D516" s="166" t="s">
        <v>2483</v>
      </c>
      <c r="E516" s="146" t="str">
        <f>VLOOKUP($C516,'2023-24 School Level AAFTE'!$C:$N,9,FALSE)</f>
        <v>No</v>
      </c>
      <c r="F516" s="94" t="str">
        <f>IFERROR(VLOOKUP(C516,'2023-24 School Level AAFTE'!$C:$N,11,FALSE),"")</f>
        <v>No</v>
      </c>
      <c r="G516" s="20">
        <f>IFERROR(VLOOKUP(C516,'2023-24 School Level AAFTE'!$C:$N,8,FALSE),0)</f>
        <v>757.55</v>
      </c>
      <c r="H516" s="99">
        <f>VLOOKUP($A516,'District Data'!$A:$F,3,FALSE)</f>
        <v>1</v>
      </c>
      <c r="I516" s="99">
        <f>VLOOKUP($A516,'District Data'!$A:$F,4,FALSE)</f>
        <v>1</v>
      </c>
      <c r="J516" s="100">
        <f t="shared" si="89"/>
        <v>0</v>
      </c>
      <c r="K516" s="101">
        <f t="shared" si="90"/>
        <v>0</v>
      </c>
      <c r="L516" s="102">
        <f>'District Data'!E$2</f>
        <v>72728</v>
      </c>
      <c r="M516" s="102">
        <f>'District Data'!F$2</f>
        <v>78209</v>
      </c>
      <c r="N516" s="33">
        <f t="shared" si="91"/>
        <v>0</v>
      </c>
      <c r="O516" s="33">
        <f t="shared" si="92"/>
        <v>0</v>
      </c>
      <c r="P516" s="33">
        <f t="shared" ref="P516:P579" si="97">ROUND(1178*12*1.02,2)</f>
        <v>14418.72</v>
      </c>
      <c r="Q516" s="103">
        <v>0.18149999999999999</v>
      </c>
      <c r="R516" s="103">
        <v>0.17510000000000001</v>
      </c>
      <c r="S516" s="33">
        <f t="shared" si="93"/>
        <v>0</v>
      </c>
      <c r="T516" s="33">
        <f t="shared" ref="T516:T579" si="98">ROUND(($M516*$I516*$K516/180*3),2)</f>
        <v>0</v>
      </c>
      <c r="U516" s="33">
        <f t="shared" si="94"/>
        <v>0</v>
      </c>
      <c r="V516" s="33">
        <f t="shared" si="95"/>
        <v>0</v>
      </c>
      <c r="W516" s="33">
        <f t="shared" si="96"/>
        <v>0</v>
      </c>
      <c r="X516" s="33">
        <f>IFERROR(VLOOKUP(C516,'Adj to Match Apport'!$C:$F,4,FALSE),0)</f>
        <v>0</v>
      </c>
      <c r="Y516" s="33">
        <f t="shared" ref="Y516:Y579" si="99">SUM(X516,W516)</f>
        <v>0</v>
      </c>
      <c r="Z516" s="184">
        <f>VLOOKUP(C516, '2023-24 School Level AAFTE'!$C$4:$C$2454, 1, 0)</f>
        <v>2453</v>
      </c>
    </row>
    <row r="517" spans="1:26" s="18" customFormat="1" x14ac:dyDescent="0.25">
      <c r="A517" s="136" t="s">
        <v>535</v>
      </c>
      <c r="B517" s="166" t="s">
        <v>534</v>
      </c>
      <c r="C517" s="167">
        <v>3596</v>
      </c>
      <c r="D517" s="166" t="s">
        <v>537</v>
      </c>
      <c r="E517" s="146" t="str">
        <f>VLOOKUP($C517,'2023-24 School Level AAFTE'!$C:$N,9,FALSE)</f>
        <v>Yes</v>
      </c>
      <c r="F517" s="94" t="str">
        <f>IFERROR(VLOOKUP(C517,'2023-24 School Level AAFTE'!$C:$N,11,FALSE),"")</f>
        <v>Yes</v>
      </c>
      <c r="G517" s="20">
        <f>IFERROR(VLOOKUP(C517,'2023-24 School Level AAFTE'!$C:$N,8,FALSE),0)</f>
        <v>339.25</v>
      </c>
      <c r="H517" s="99">
        <f>VLOOKUP($A517,'District Data'!$A:$F,3,FALSE)</f>
        <v>1</v>
      </c>
      <c r="I517" s="99">
        <f>VLOOKUP($A517,'District Data'!$A:$F,4,FALSE)</f>
        <v>1</v>
      </c>
      <c r="J517" s="100">
        <f t="shared" si="89"/>
        <v>339.25</v>
      </c>
      <c r="K517" s="101">
        <f t="shared" si="90"/>
        <v>0.995</v>
      </c>
      <c r="L517" s="102">
        <f>'District Data'!E$2</f>
        <v>72728</v>
      </c>
      <c r="M517" s="102">
        <f>'District Data'!F$2</f>
        <v>78209</v>
      </c>
      <c r="N517" s="33">
        <f t="shared" si="91"/>
        <v>72364.36</v>
      </c>
      <c r="O517" s="33">
        <f t="shared" si="92"/>
        <v>5453.6</v>
      </c>
      <c r="P517" s="33">
        <f t="shared" si="97"/>
        <v>14418.72</v>
      </c>
      <c r="Q517" s="103">
        <v>0.18149999999999999</v>
      </c>
      <c r="R517" s="103">
        <v>0.17510000000000001</v>
      </c>
      <c r="S517" s="33">
        <f t="shared" si="93"/>
        <v>28435.68</v>
      </c>
      <c r="T517" s="33">
        <f t="shared" si="98"/>
        <v>1296.97</v>
      </c>
      <c r="U517" s="33">
        <f t="shared" si="94"/>
        <v>227.1</v>
      </c>
      <c r="V517" s="33">
        <f t="shared" si="95"/>
        <v>1524.07</v>
      </c>
      <c r="W517" s="33">
        <f t="shared" si="96"/>
        <v>107777.71000000002</v>
      </c>
      <c r="X517" s="33">
        <f>IFERROR(VLOOKUP(C517,'Adj to Match Apport'!$C:$F,4,FALSE),0)</f>
        <v>-2.0000000018626451E-2</v>
      </c>
      <c r="Y517" s="33">
        <f t="shared" si="99"/>
        <v>107777.69</v>
      </c>
      <c r="Z517" s="184">
        <f>VLOOKUP(C517, '2023-24 School Level AAFTE'!$C$4:$C$2454, 1, 0)</f>
        <v>3596</v>
      </c>
    </row>
    <row r="518" spans="1:26" s="18" customFormat="1" x14ac:dyDescent="0.25">
      <c r="A518" s="136" t="s">
        <v>535</v>
      </c>
      <c r="B518" s="166" t="s">
        <v>534</v>
      </c>
      <c r="C518" s="167">
        <v>4411</v>
      </c>
      <c r="D518" s="166" t="s">
        <v>538</v>
      </c>
      <c r="E518" s="146" t="str">
        <f>VLOOKUP($C518,'2023-24 School Level AAFTE'!$C:$N,9,FALSE)</f>
        <v>No</v>
      </c>
      <c r="F518" s="94" t="str">
        <f>IFERROR(VLOOKUP(C518,'2023-24 School Level AAFTE'!$C:$N,11,FALSE),"")</f>
        <v>No</v>
      </c>
      <c r="G518" s="20">
        <f>IFERROR(VLOOKUP(C518,'2023-24 School Level AAFTE'!$C:$N,8,FALSE),0)</f>
        <v>420.58</v>
      </c>
      <c r="H518" s="99">
        <f>VLOOKUP($A518,'District Data'!$A:$F,3,FALSE)</f>
        <v>1</v>
      </c>
      <c r="I518" s="99">
        <f>VLOOKUP($A518,'District Data'!$A:$F,4,FALSE)</f>
        <v>1</v>
      </c>
      <c r="J518" s="100">
        <f t="shared" si="89"/>
        <v>0</v>
      </c>
      <c r="K518" s="101">
        <f t="shared" si="90"/>
        <v>0</v>
      </c>
      <c r="L518" s="102">
        <f>'District Data'!E$2</f>
        <v>72728</v>
      </c>
      <c r="M518" s="102">
        <f>'District Data'!F$2</f>
        <v>78209</v>
      </c>
      <c r="N518" s="33">
        <f t="shared" si="91"/>
        <v>0</v>
      </c>
      <c r="O518" s="33">
        <f t="shared" si="92"/>
        <v>0</v>
      </c>
      <c r="P518" s="33">
        <f t="shared" si="97"/>
        <v>14418.72</v>
      </c>
      <c r="Q518" s="103">
        <v>0.18149999999999999</v>
      </c>
      <c r="R518" s="103">
        <v>0.17510000000000001</v>
      </c>
      <c r="S518" s="33">
        <f t="shared" si="93"/>
        <v>0</v>
      </c>
      <c r="T518" s="33">
        <f t="shared" si="98"/>
        <v>0</v>
      </c>
      <c r="U518" s="33">
        <f t="shared" si="94"/>
        <v>0</v>
      </c>
      <c r="V518" s="33">
        <f t="shared" si="95"/>
        <v>0</v>
      </c>
      <c r="W518" s="33">
        <f t="shared" si="96"/>
        <v>0</v>
      </c>
      <c r="X518" s="33">
        <f>IFERROR(VLOOKUP(C518,'Adj to Match Apport'!$C:$F,4,FALSE),0)</f>
        <v>0</v>
      </c>
      <c r="Y518" s="33">
        <f t="shared" si="99"/>
        <v>0</v>
      </c>
      <c r="Z518" s="184">
        <f>VLOOKUP(C518, '2023-24 School Level AAFTE'!$C$4:$C$2454, 1, 0)</f>
        <v>4411</v>
      </c>
    </row>
    <row r="519" spans="1:26" s="18" customFormat="1" x14ac:dyDescent="0.25">
      <c r="A519" s="136" t="s">
        <v>540</v>
      </c>
      <c r="B519" s="166" t="s">
        <v>539</v>
      </c>
      <c r="C519" s="167">
        <v>5715</v>
      </c>
      <c r="D519" s="166" t="s">
        <v>3270</v>
      </c>
      <c r="E519" s="146" t="str">
        <f>VLOOKUP($C519,'2023-24 School Level AAFTE'!$C:$N,9,FALSE)</f>
        <v>Yes</v>
      </c>
      <c r="F519" s="94" t="str">
        <f>IFERROR(VLOOKUP(C519,'2023-24 School Level AAFTE'!$C:$N,11,FALSE),"")</f>
        <v>No</v>
      </c>
      <c r="G519" s="20">
        <f>IFERROR(VLOOKUP(C519,'2023-24 School Level AAFTE'!$C:$N,8,FALSE),0)</f>
        <v>72.94</v>
      </c>
      <c r="H519" s="99">
        <f>VLOOKUP($A519,'District Data'!$A:$F,3,FALSE)</f>
        <v>1.01</v>
      </c>
      <c r="I519" s="99">
        <f>VLOOKUP($A519,'District Data'!$A:$F,4,FALSE)</f>
        <v>1.01</v>
      </c>
      <c r="J519" s="100">
        <f t="shared" si="89"/>
        <v>0</v>
      </c>
      <c r="K519" s="101">
        <f t="shared" si="90"/>
        <v>0</v>
      </c>
      <c r="L519" s="102">
        <f>'District Data'!E$2</f>
        <v>72728</v>
      </c>
      <c r="M519" s="102">
        <f>'District Data'!F$2</f>
        <v>78209</v>
      </c>
      <c r="N519" s="33">
        <f t="shared" si="91"/>
        <v>0</v>
      </c>
      <c r="O519" s="33">
        <f t="shared" si="92"/>
        <v>0</v>
      </c>
      <c r="P519" s="33">
        <f t="shared" si="97"/>
        <v>14418.72</v>
      </c>
      <c r="Q519" s="103">
        <v>0.18149999999999999</v>
      </c>
      <c r="R519" s="103">
        <v>0.17510000000000001</v>
      </c>
      <c r="S519" s="33">
        <f t="shared" si="93"/>
        <v>0</v>
      </c>
      <c r="T519" s="33">
        <f t="shared" si="98"/>
        <v>0</v>
      </c>
      <c r="U519" s="33">
        <f t="shared" si="94"/>
        <v>0</v>
      </c>
      <c r="V519" s="33">
        <f t="shared" si="95"/>
        <v>0</v>
      </c>
      <c r="W519" s="33">
        <f t="shared" si="96"/>
        <v>0</v>
      </c>
      <c r="X519" s="33">
        <f>IFERROR(VLOOKUP(C519,'Adj to Match Apport'!$C:$F,4,FALSE),0)</f>
        <v>0</v>
      </c>
      <c r="Y519" s="33">
        <f t="shared" si="99"/>
        <v>0</v>
      </c>
      <c r="Z519" s="184">
        <f>VLOOKUP(C519, '2023-24 School Level AAFTE'!$C$4:$C$2454, 1, 0)</f>
        <v>5715</v>
      </c>
    </row>
    <row r="520" spans="1:26" s="18" customFormat="1" x14ac:dyDescent="0.25">
      <c r="A520" s="136" t="s">
        <v>540</v>
      </c>
      <c r="B520" s="166" t="s">
        <v>539</v>
      </c>
      <c r="C520" s="167">
        <v>1629</v>
      </c>
      <c r="D520" s="166" t="s">
        <v>541</v>
      </c>
      <c r="E520" s="146" t="str">
        <f>VLOOKUP($C520,'2023-24 School Level AAFTE'!$C:$N,9,FALSE)</f>
        <v>Yes</v>
      </c>
      <c r="F520" s="94" t="str">
        <f>IFERROR(VLOOKUP(C520,'2023-24 School Level AAFTE'!$C:$N,11,FALSE),"")</f>
        <v>Yes</v>
      </c>
      <c r="G520" s="20">
        <f>IFERROR(VLOOKUP(C520,'2023-24 School Level AAFTE'!$C:$N,8,FALSE),0)</f>
        <v>25.52</v>
      </c>
      <c r="H520" s="99">
        <f>VLOOKUP($A520,'District Data'!$A:$F,3,FALSE)</f>
        <v>1.01</v>
      </c>
      <c r="I520" s="99">
        <f>VLOOKUP($A520,'District Data'!$A:$F,4,FALSE)</f>
        <v>1.01</v>
      </c>
      <c r="J520" s="100">
        <f t="shared" si="89"/>
        <v>25.52</v>
      </c>
      <c r="K520" s="101">
        <f t="shared" si="90"/>
        <v>7.4999999999999997E-2</v>
      </c>
      <c r="L520" s="102">
        <f>'District Data'!E$2</f>
        <v>72728</v>
      </c>
      <c r="M520" s="102">
        <f>'District Data'!F$2</f>
        <v>78209</v>
      </c>
      <c r="N520" s="33">
        <f t="shared" si="91"/>
        <v>5509.15</v>
      </c>
      <c r="O520" s="33">
        <f t="shared" si="92"/>
        <v>415.18</v>
      </c>
      <c r="P520" s="33">
        <f t="shared" si="97"/>
        <v>14418.72</v>
      </c>
      <c r="Q520" s="103">
        <v>0.18149999999999999</v>
      </c>
      <c r="R520" s="103">
        <v>0.17510000000000001</v>
      </c>
      <c r="S520" s="33">
        <f t="shared" si="93"/>
        <v>2154.0100000000002</v>
      </c>
      <c r="T520" s="33">
        <f t="shared" si="98"/>
        <v>98.74</v>
      </c>
      <c r="U520" s="33">
        <f t="shared" si="94"/>
        <v>17.29</v>
      </c>
      <c r="V520" s="33">
        <f t="shared" si="95"/>
        <v>116.03</v>
      </c>
      <c r="W520" s="33">
        <f t="shared" si="96"/>
        <v>8194.3700000000008</v>
      </c>
      <c r="X520" s="33">
        <f>IFERROR(VLOOKUP(C520,'Adj to Match Apport'!$C:$F,4,FALSE),0)</f>
        <v>-21.919999999983702</v>
      </c>
      <c r="Y520" s="33">
        <f t="shared" si="99"/>
        <v>8172.4500000000171</v>
      </c>
      <c r="Z520" s="184">
        <f>VLOOKUP(C520, '2023-24 School Level AAFTE'!$C$4:$C$2454, 1, 0)</f>
        <v>1629</v>
      </c>
    </row>
    <row r="521" spans="1:26" s="18" customFormat="1" x14ac:dyDescent="0.25">
      <c r="A521" s="136" t="s">
        <v>540</v>
      </c>
      <c r="B521" s="166" t="s">
        <v>539</v>
      </c>
      <c r="C521" s="167">
        <v>5416</v>
      </c>
      <c r="D521" s="166" t="s">
        <v>545</v>
      </c>
      <c r="E521" s="146" t="str">
        <f>VLOOKUP($C521,'2023-24 School Level AAFTE'!$C:$N,9,FALSE)</f>
        <v>Yes</v>
      </c>
      <c r="F521" s="94" t="str">
        <f>IFERROR(VLOOKUP(C521,'2023-24 School Level AAFTE'!$C:$N,11,FALSE),"")</f>
        <v>Yes</v>
      </c>
      <c r="G521" s="20">
        <f>IFERROR(VLOOKUP(C521,'2023-24 School Level AAFTE'!$C:$N,8,FALSE),0)</f>
        <v>54.21</v>
      </c>
      <c r="H521" s="99">
        <f>VLOOKUP($A521,'District Data'!$A:$F,3,FALSE)</f>
        <v>1.01</v>
      </c>
      <c r="I521" s="99">
        <f>VLOOKUP($A521,'District Data'!$A:$F,4,FALSE)</f>
        <v>1.01</v>
      </c>
      <c r="J521" s="100">
        <f t="shared" si="89"/>
        <v>54.21</v>
      </c>
      <c r="K521" s="101">
        <f t="shared" si="90"/>
        <v>0.159</v>
      </c>
      <c r="L521" s="102">
        <f>'District Data'!E$2</f>
        <v>72728</v>
      </c>
      <c r="M521" s="102">
        <f>'District Data'!F$2</f>
        <v>78209</v>
      </c>
      <c r="N521" s="33">
        <f t="shared" si="91"/>
        <v>11679.39</v>
      </c>
      <c r="O521" s="33">
        <f t="shared" si="92"/>
        <v>880.19</v>
      </c>
      <c r="P521" s="33">
        <f t="shared" si="97"/>
        <v>14418.72</v>
      </c>
      <c r="Q521" s="103">
        <v>0.18149999999999999</v>
      </c>
      <c r="R521" s="103">
        <v>0.17510000000000001</v>
      </c>
      <c r="S521" s="33">
        <f t="shared" si="93"/>
        <v>4566.51</v>
      </c>
      <c r="T521" s="33">
        <f t="shared" si="98"/>
        <v>209.33</v>
      </c>
      <c r="U521" s="33">
        <f t="shared" si="94"/>
        <v>36.65</v>
      </c>
      <c r="V521" s="33">
        <f t="shared" si="95"/>
        <v>245.98000000000002</v>
      </c>
      <c r="W521" s="33">
        <f t="shared" si="96"/>
        <v>17372.07</v>
      </c>
      <c r="X521" s="33" t="str">
        <f>IFERROR(VLOOKUP(C521,'Adj to Match Apport'!$C:$F,4,FALSE),0)</f>
        <v/>
      </c>
      <c r="Y521" s="33">
        <f t="shared" si="99"/>
        <v>17372.07</v>
      </c>
      <c r="Z521" s="184">
        <f>VLOOKUP(C521, '2023-24 School Level AAFTE'!$C$4:$C$2454, 1, 0)</f>
        <v>5416</v>
      </c>
    </row>
    <row r="522" spans="1:26" s="18" customFormat="1" x14ac:dyDescent="0.25">
      <c r="A522" s="136" t="s">
        <v>540</v>
      </c>
      <c r="B522" s="166" t="s">
        <v>539</v>
      </c>
      <c r="C522" s="167">
        <v>3217</v>
      </c>
      <c r="D522" s="166" t="s">
        <v>543</v>
      </c>
      <c r="E522" s="146" t="str">
        <f>VLOOKUP($C522,'2023-24 School Level AAFTE'!$C:$N,9,FALSE)</f>
        <v>Yes</v>
      </c>
      <c r="F522" s="94" t="str">
        <f>IFERROR(VLOOKUP(C522,'2023-24 School Level AAFTE'!$C:$N,11,FALSE),"")</f>
        <v>Yes</v>
      </c>
      <c r="G522" s="20">
        <f>IFERROR(VLOOKUP(C522,'2023-24 School Level AAFTE'!$C:$N,8,FALSE),0)</f>
        <v>665.44</v>
      </c>
      <c r="H522" s="99">
        <f>VLOOKUP($A522,'District Data'!$A:$F,3,FALSE)</f>
        <v>1.01</v>
      </c>
      <c r="I522" s="99">
        <f>VLOOKUP($A522,'District Data'!$A:$F,4,FALSE)</f>
        <v>1.01</v>
      </c>
      <c r="J522" s="100">
        <f t="shared" si="89"/>
        <v>665.44</v>
      </c>
      <c r="K522" s="101">
        <f t="shared" si="90"/>
        <v>1.952</v>
      </c>
      <c r="L522" s="102">
        <f>'District Data'!E$2</f>
        <v>72728</v>
      </c>
      <c r="M522" s="102">
        <f>'District Data'!F$2</f>
        <v>78209</v>
      </c>
      <c r="N522" s="33">
        <f t="shared" si="91"/>
        <v>143384.71</v>
      </c>
      <c r="O522" s="33">
        <f t="shared" si="92"/>
        <v>10805.9</v>
      </c>
      <c r="P522" s="33">
        <f t="shared" si="97"/>
        <v>14418.72</v>
      </c>
      <c r="Q522" s="103">
        <v>0.18149999999999999</v>
      </c>
      <c r="R522" s="103">
        <v>0.17510000000000001</v>
      </c>
      <c r="S522" s="33">
        <f t="shared" si="93"/>
        <v>56061.78</v>
      </c>
      <c r="T522" s="33">
        <f t="shared" si="98"/>
        <v>2569.84</v>
      </c>
      <c r="U522" s="33">
        <f t="shared" si="94"/>
        <v>449.98</v>
      </c>
      <c r="V522" s="33">
        <f t="shared" si="95"/>
        <v>3019.82</v>
      </c>
      <c r="W522" s="33">
        <f t="shared" si="96"/>
        <v>213272.21</v>
      </c>
      <c r="X522" s="33" t="str">
        <f>IFERROR(VLOOKUP(C522,'Adj to Match Apport'!$C:$F,4,FALSE),0)</f>
        <v/>
      </c>
      <c r="Y522" s="33">
        <f t="shared" si="99"/>
        <v>213272.21</v>
      </c>
      <c r="Z522" s="184">
        <f>VLOOKUP(C522, '2023-24 School Level AAFTE'!$C$4:$C$2454, 1, 0)</f>
        <v>3217</v>
      </c>
    </row>
    <row r="523" spans="1:26" s="18" customFormat="1" x14ac:dyDescent="0.25">
      <c r="A523" s="136" t="s">
        <v>540</v>
      </c>
      <c r="B523" s="166" t="s">
        <v>539</v>
      </c>
      <c r="C523" s="167">
        <v>2137</v>
      </c>
      <c r="D523" s="166" t="s">
        <v>542</v>
      </c>
      <c r="E523" s="146" t="str">
        <f>VLOOKUP($C523,'2023-24 School Level AAFTE'!$C:$N,9,FALSE)</f>
        <v>Yes</v>
      </c>
      <c r="F523" s="94" t="str">
        <f>IFERROR(VLOOKUP(C523,'2023-24 School Level AAFTE'!$C:$N,11,FALSE),"")</f>
        <v>Yes</v>
      </c>
      <c r="G523" s="20">
        <f>IFERROR(VLOOKUP(C523,'2023-24 School Level AAFTE'!$C:$N,8,FALSE),0)</f>
        <v>499.52</v>
      </c>
      <c r="H523" s="99">
        <f>VLOOKUP($A523,'District Data'!$A:$F,3,FALSE)</f>
        <v>1.01</v>
      </c>
      <c r="I523" s="99">
        <f>VLOOKUP($A523,'District Data'!$A:$F,4,FALSE)</f>
        <v>1.01</v>
      </c>
      <c r="J523" s="100">
        <f t="shared" si="89"/>
        <v>499.52</v>
      </c>
      <c r="K523" s="101">
        <f t="shared" si="90"/>
        <v>1.4650000000000001</v>
      </c>
      <c r="L523" s="102">
        <f>'District Data'!E$2</f>
        <v>72728</v>
      </c>
      <c r="M523" s="102">
        <f>'District Data'!F$2</f>
        <v>78209</v>
      </c>
      <c r="N523" s="33">
        <f t="shared" si="91"/>
        <v>107611.99</v>
      </c>
      <c r="O523" s="33">
        <f t="shared" si="92"/>
        <v>8109.96</v>
      </c>
      <c r="P523" s="33">
        <f t="shared" si="97"/>
        <v>14418.72</v>
      </c>
      <c r="Q523" s="103">
        <v>0.18149999999999999</v>
      </c>
      <c r="R523" s="103">
        <v>0.17510000000000001</v>
      </c>
      <c r="S523" s="33">
        <f t="shared" si="93"/>
        <v>42075.05</v>
      </c>
      <c r="T523" s="33">
        <f t="shared" si="98"/>
        <v>1928.7</v>
      </c>
      <c r="U523" s="33">
        <f t="shared" si="94"/>
        <v>337.72</v>
      </c>
      <c r="V523" s="33">
        <f t="shared" si="95"/>
        <v>2266.42</v>
      </c>
      <c r="W523" s="33">
        <f t="shared" si="96"/>
        <v>160063.42000000001</v>
      </c>
      <c r="X523" s="33" t="str">
        <f>IFERROR(VLOOKUP(C523,'Adj to Match Apport'!$C:$F,4,FALSE),0)</f>
        <v/>
      </c>
      <c r="Y523" s="33">
        <f t="shared" si="99"/>
        <v>160063.42000000001</v>
      </c>
      <c r="Z523" s="184">
        <f>VLOOKUP(C523, '2023-24 School Level AAFTE'!$C$4:$C$2454, 1, 0)</f>
        <v>2137</v>
      </c>
    </row>
    <row r="524" spans="1:26" s="18" customFormat="1" x14ac:dyDescent="0.25">
      <c r="A524" s="136" t="s">
        <v>540</v>
      </c>
      <c r="B524" s="166" t="s">
        <v>539</v>
      </c>
      <c r="C524" s="167">
        <v>4245</v>
      </c>
      <c r="D524" s="166" t="s">
        <v>544</v>
      </c>
      <c r="E524" s="146" t="str">
        <f>VLOOKUP($C524,'2023-24 School Level AAFTE'!$C:$N,9,FALSE)</f>
        <v>Yes</v>
      </c>
      <c r="F524" s="94" t="str">
        <f>IFERROR(VLOOKUP(C524,'2023-24 School Level AAFTE'!$C:$N,11,FALSE),"")</f>
        <v>Yes</v>
      </c>
      <c r="G524" s="20">
        <f>IFERROR(VLOOKUP(C524,'2023-24 School Level AAFTE'!$C:$N,8,FALSE),0)</f>
        <v>361.11</v>
      </c>
      <c r="H524" s="99">
        <f>VLOOKUP($A524,'District Data'!$A:$F,3,FALSE)</f>
        <v>1.01</v>
      </c>
      <c r="I524" s="99">
        <f>VLOOKUP($A524,'District Data'!$A:$F,4,FALSE)</f>
        <v>1.01</v>
      </c>
      <c r="J524" s="100">
        <f t="shared" si="89"/>
        <v>361.11</v>
      </c>
      <c r="K524" s="101">
        <f t="shared" si="90"/>
        <v>1.0589999999999999</v>
      </c>
      <c r="L524" s="102">
        <f>'District Data'!E$2</f>
        <v>72728</v>
      </c>
      <c r="M524" s="102">
        <f>'District Data'!F$2</f>
        <v>78209</v>
      </c>
      <c r="N524" s="33">
        <f t="shared" si="91"/>
        <v>77789.14</v>
      </c>
      <c r="O524" s="33">
        <f t="shared" si="92"/>
        <v>5862.42</v>
      </c>
      <c r="P524" s="33">
        <f t="shared" si="97"/>
        <v>14418.72</v>
      </c>
      <c r="Q524" s="103">
        <v>0.18149999999999999</v>
      </c>
      <c r="R524" s="103">
        <v>0.17510000000000001</v>
      </c>
      <c r="S524" s="33">
        <f t="shared" si="93"/>
        <v>30414.66</v>
      </c>
      <c r="T524" s="33">
        <f t="shared" si="98"/>
        <v>1394.19</v>
      </c>
      <c r="U524" s="33">
        <f t="shared" si="94"/>
        <v>244.12</v>
      </c>
      <c r="V524" s="33">
        <f t="shared" si="95"/>
        <v>1638.31</v>
      </c>
      <c r="W524" s="33">
        <f t="shared" si="96"/>
        <v>115704.53</v>
      </c>
      <c r="X524" s="33" t="str">
        <f>IFERROR(VLOOKUP(C524,'Adj to Match Apport'!$C:$F,4,FALSE),0)</f>
        <v/>
      </c>
      <c r="Y524" s="33">
        <f t="shared" si="99"/>
        <v>115704.53</v>
      </c>
      <c r="Z524" s="184">
        <f>VLOOKUP(C524, '2023-24 School Level AAFTE'!$C$4:$C$2454, 1, 0)</f>
        <v>4245</v>
      </c>
    </row>
    <row r="525" spans="1:26" s="18" customFormat="1" x14ac:dyDescent="0.25">
      <c r="A525" s="136" t="s">
        <v>547</v>
      </c>
      <c r="B525" s="166" t="s">
        <v>546</v>
      </c>
      <c r="C525" s="167">
        <v>2207</v>
      </c>
      <c r="D525" s="166" t="s">
        <v>548</v>
      </c>
      <c r="E525" s="146" t="str">
        <f>VLOOKUP($C525,'2023-24 School Level AAFTE'!$C:$N,9,FALSE)</f>
        <v>Yes</v>
      </c>
      <c r="F525" s="94" t="str">
        <f>IFERROR(VLOOKUP(C525,'2023-24 School Level AAFTE'!$C:$N,11,FALSE),"")</f>
        <v>Yes</v>
      </c>
      <c r="G525" s="20">
        <f>IFERROR(VLOOKUP(C525,'2023-24 School Level AAFTE'!$C:$N,8,FALSE),0)</f>
        <v>77.47</v>
      </c>
      <c r="H525" s="99">
        <f>VLOOKUP($A525,'District Data'!$A:$F,3,FALSE)</f>
        <v>1</v>
      </c>
      <c r="I525" s="99">
        <f>VLOOKUP($A525,'District Data'!$A:$F,4,FALSE)</f>
        <v>1</v>
      </c>
      <c r="J525" s="100">
        <f t="shared" si="89"/>
        <v>77.47</v>
      </c>
      <c r="K525" s="101">
        <f t="shared" si="90"/>
        <v>0.22700000000000001</v>
      </c>
      <c r="L525" s="102">
        <f>'District Data'!E$2</f>
        <v>72728</v>
      </c>
      <c r="M525" s="102">
        <f>'District Data'!F$2</f>
        <v>78209</v>
      </c>
      <c r="N525" s="33">
        <f t="shared" si="91"/>
        <v>16509.259999999998</v>
      </c>
      <c r="O525" s="33">
        <f t="shared" si="92"/>
        <v>1244.18</v>
      </c>
      <c r="P525" s="33">
        <f t="shared" si="97"/>
        <v>14418.72</v>
      </c>
      <c r="Q525" s="103">
        <v>0.18149999999999999</v>
      </c>
      <c r="R525" s="103">
        <v>0.17510000000000001</v>
      </c>
      <c r="S525" s="33">
        <f t="shared" si="93"/>
        <v>6487.34</v>
      </c>
      <c r="T525" s="33">
        <f t="shared" si="98"/>
        <v>295.89</v>
      </c>
      <c r="U525" s="33">
        <f t="shared" si="94"/>
        <v>51.81</v>
      </c>
      <c r="V525" s="33">
        <f t="shared" si="95"/>
        <v>347.7</v>
      </c>
      <c r="W525" s="33">
        <f t="shared" si="96"/>
        <v>24588.48</v>
      </c>
      <c r="X525" s="33">
        <f>IFERROR(VLOOKUP(C525,'Adj to Match Apport'!$C:$F,4,FALSE),0)</f>
        <v>0</v>
      </c>
      <c r="Y525" s="33">
        <f t="shared" si="99"/>
        <v>24588.48</v>
      </c>
      <c r="Z525" s="184">
        <f>VLOOKUP(C525, '2023-24 School Level AAFTE'!$C$4:$C$2454, 1, 0)</f>
        <v>2207</v>
      </c>
    </row>
    <row r="526" spans="1:26" s="18" customFormat="1" x14ac:dyDescent="0.25">
      <c r="A526" s="136" t="s">
        <v>2484</v>
      </c>
      <c r="B526" s="166" t="s">
        <v>2485</v>
      </c>
      <c r="C526" s="167">
        <v>3317</v>
      </c>
      <c r="D526" s="166" t="s">
        <v>2486</v>
      </c>
      <c r="E526" s="146" t="str">
        <f>VLOOKUP($C526,'2023-24 School Level AAFTE'!$C:$N,9,FALSE)</f>
        <v>Yes</v>
      </c>
      <c r="F526" s="94" t="str">
        <f>IFERROR(VLOOKUP(C526,'2023-24 School Level AAFTE'!$C:$N,11,FALSE),"")</f>
        <v>Yes</v>
      </c>
      <c r="G526" s="20">
        <f>IFERROR(VLOOKUP(C526,'2023-24 School Level AAFTE'!$C:$N,8,FALSE),0)</f>
        <v>171.5</v>
      </c>
      <c r="H526" s="99">
        <f>VLOOKUP($A526,'District Data'!$A:$F,3,FALSE)</f>
        <v>1</v>
      </c>
      <c r="I526" s="99">
        <f>VLOOKUP($A526,'District Data'!$A:$F,4,FALSE)</f>
        <v>1.04</v>
      </c>
      <c r="J526" s="100">
        <f t="shared" si="89"/>
        <v>171.5</v>
      </c>
      <c r="K526" s="101">
        <f t="shared" si="90"/>
        <v>0.503</v>
      </c>
      <c r="L526" s="102">
        <f>'District Data'!E$2</f>
        <v>72728</v>
      </c>
      <c r="M526" s="102">
        <f>'District Data'!F$2</f>
        <v>78209</v>
      </c>
      <c r="N526" s="33">
        <f t="shared" si="91"/>
        <v>36582.18</v>
      </c>
      <c r="O526" s="33">
        <f t="shared" si="92"/>
        <v>4330.51</v>
      </c>
      <c r="P526" s="33">
        <f t="shared" si="97"/>
        <v>14418.72</v>
      </c>
      <c r="Q526" s="103">
        <v>0.18149999999999999</v>
      </c>
      <c r="R526" s="103">
        <v>0.17510000000000001</v>
      </c>
      <c r="S526" s="33">
        <f t="shared" si="93"/>
        <v>14650.55</v>
      </c>
      <c r="T526" s="33">
        <f t="shared" si="98"/>
        <v>681.88</v>
      </c>
      <c r="U526" s="33">
        <f t="shared" si="94"/>
        <v>119.4</v>
      </c>
      <c r="V526" s="33">
        <f t="shared" si="95"/>
        <v>801.28</v>
      </c>
      <c r="W526" s="33">
        <f t="shared" si="96"/>
        <v>56364.52</v>
      </c>
      <c r="X526" s="33" t="str">
        <f>IFERROR(VLOOKUP(C526,'Adj to Match Apport'!$C:$F,4,FALSE),0)</f>
        <v/>
      </c>
      <c r="Y526" s="33">
        <f t="shared" si="99"/>
        <v>56364.52</v>
      </c>
      <c r="Z526" s="184">
        <f>VLOOKUP(C526, '2023-24 School Level AAFTE'!$C$4:$C$2454, 1, 0)</f>
        <v>3317</v>
      </c>
    </row>
    <row r="527" spans="1:26" s="18" customFormat="1" x14ac:dyDescent="0.25">
      <c r="A527" s="136" t="s">
        <v>2484</v>
      </c>
      <c r="B527" s="166" t="s">
        <v>2485</v>
      </c>
      <c r="C527" s="167">
        <v>2688</v>
      </c>
      <c r="D527" s="166" t="s">
        <v>2487</v>
      </c>
      <c r="E527" s="146" t="str">
        <f>VLOOKUP($C527,'2023-24 School Level AAFTE'!$C:$N,9,FALSE)</f>
        <v>Yes</v>
      </c>
      <c r="F527" s="94" t="str">
        <f>IFERROR(VLOOKUP(C527,'2023-24 School Level AAFTE'!$C:$N,11,FALSE),"")</f>
        <v>Yes</v>
      </c>
      <c r="G527" s="20">
        <f>IFERROR(VLOOKUP(C527,'2023-24 School Level AAFTE'!$C:$N,8,FALSE),0)</f>
        <v>208.81</v>
      </c>
      <c r="H527" s="99">
        <f>VLOOKUP($A527,'District Data'!$A:$F,3,FALSE)</f>
        <v>1</v>
      </c>
      <c r="I527" s="99">
        <f>VLOOKUP($A527,'District Data'!$A:$F,4,FALSE)</f>
        <v>1.04</v>
      </c>
      <c r="J527" s="100">
        <f t="shared" si="89"/>
        <v>208.81</v>
      </c>
      <c r="K527" s="101">
        <f t="shared" si="90"/>
        <v>0.61299999999999999</v>
      </c>
      <c r="L527" s="102">
        <f>'District Data'!E$2</f>
        <v>72728</v>
      </c>
      <c r="M527" s="102">
        <f>'District Data'!F$2</f>
        <v>78209</v>
      </c>
      <c r="N527" s="33">
        <f t="shared" si="91"/>
        <v>44582.26</v>
      </c>
      <c r="O527" s="33">
        <f t="shared" si="92"/>
        <v>5277.54</v>
      </c>
      <c r="P527" s="33">
        <f t="shared" si="97"/>
        <v>14418.72</v>
      </c>
      <c r="Q527" s="103">
        <v>0.18149999999999999</v>
      </c>
      <c r="R527" s="103">
        <v>0.17510000000000001</v>
      </c>
      <c r="S527" s="33">
        <f t="shared" si="93"/>
        <v>17854.45</v>
      </c>
      <c r="T527" s="33">
        <f t="shared" si="98"/>
        <v>831</v>
      </c>
      <c r="U527" s="33">
        <f t="shared" si="94"/>
        <v>145.51</v>
      </c>
      <c r="V527" s="33">
        <f t="shared" si="95"/>
        <v>976.51</v>
      </c>
      <c r="W527" s="33">
        <f t="shared" si="96"/>
        <v>68690.759999999995</v>
      </c>
      <c r="X527" s="33">
        <f>IFERROR(VLOOKUP(C527,'Adj to Match Apport'!$C:$F,4,FALSE),0)</f>
        <v>-9.9999999947613105E-3</v>
      </c>
      <c r="Y527" s="33">
        <f t="shared" si="99"/>
        <v>68690.75</v>
      </c>
      <c r="Z527" s="184">
        <f>VLOOKUP(C527, '2023-24 School Level AAFTE'!$C$4:$C$2454, 1, 0)</f>
        <v>2688</v>
      </c>
    </row>
    <row r="528" spans="1:26" s="18" customFormat="1" x14ac:dyDescent="0.25">
      <c r="A528" s="136" t="s">
        <v>550</v>
      </c>
      <c r="B528" s="166" t="s">
        <v>549</v>
      </c>
      <c r="C528" s="167">
        <v>3430</v>
      </c>
      <c r="D528" s="166" t="s">
        <v>553</v>
      </c>
      <c r="E528" s="146" t="str">
        <f>VLOOKUP($C528,'2023-24 School Level AAFTE'!$C:$N,9,FALSE)</f>
        <v>No</v>
      </c>
      <c r="F528" s="94" t="str">
        <f>IFERROR(VLOOKUP(C528,'2023-24 School Level AAFTE'!$C:$N,11,FALSE),"")</f>
        <v>No</v>
      </c>
      <c r="G528" s="20">
        <f>IFERROR(VLOOKUP(C528,'2023-24 School Level AAFTE'!$C:$N,8,FALSE),0)</f>
        <v>401.49</v>
      </c>
      <c r="H528" s="99">
        <f>VLOOKUP($A528,'District Data'!$A:$F,3,FALSE)</f>
        <v>1.1299999999999999</v>
      </c>
      <c r="I528" s="99">
        <f>VLOOKUP($A528,'District Data'!$A:$F,4,FALSE)</f>
        <v>1.1299999999999999</v>
      </c>
      <c r="J528" s="100">
        <f t="shared" si="89"/>
        <v>0</v>
      </c>
      <c r="K528" s="101">
        <f t="shared" si="90"/>
        <v>0</v>
      </c>
      <c r="L528" s="102">
        <f>'District Data'!E$2</f>
        <v>72728</v>
      </c>
      <c r="M528" s="102">
        <f>'District Data'!F$2</f>
        <v>78209</v>
      </c>
      <c r="N528" s="33">
        <f t="shared" si="91"/>
        <v>0</v>
      </c>
      <c r="O528" s="33">
        <f t="shared" si="92"/>
        <v>0</v>
      </c>
      <c r="P528" s="33">
        <f t="shared" si="97"/>
        <v>14418.72</v>
      </c>
      <c r="Q528" s="103">
        <v>0.18149999999999999</v>
      </c>
      <c r="R528" s="103">
        <v>0.17510000000000001</v>
      </c>
      <c r="S528" s="33">
        <f t="shared" si="93"/>
        <v>0</v>
      </c>
      <c r="T528" s="33">
        <f t="shared" si="98"/>
        <v>0</v>
      </c>
      <c r="U528" s="33">
        <f t="shared" si="94"/>
        <v>0</v>
      </c>
      <c r="V528" s="33">
        <f t="shared" si="95"/>
        <v>0</v>
      </c>
      <c r="W528" s="33">
        <f t="shared" si="96"/>
        <v>0</v>
      </c>
      <c r="X528" s="33">
        <f>IFERROR(VLOOKUP(C528,'Adj to Match Apport'!$C:$F,4,FALSE),0)</f>
        <v>0</v>
      </c>
      <c r="Y528" s="33">
        <f t="shared" si="99"/>
        <v>0</v>
      </c>
      <c r="Z528" s="184">
        <f>VLOOKUP(C528, '2023-24 School Level AAFTE'!$C$4:$C$2454, 1, 0)</f>
        <v>3430</v>
      </c>
    </row>
    <row r="529" spans="1:26" s="18" customFormat="1" x14ac:dyDescent="0.25">
      <c r="A529" s="136" t="s">
        <v>550</v>
      </c>
      <c r="B529" s="166" t="s">
        <v>549</v>
      </c>
      <c r="C529" s="167">
        <v>2980</v>
      </c>
      <c r="D529" s="166" t="s">
        <v>551</v>
      </c>
      <c r="E529" s="146" t="str">
        <f>VLOOKUP($C529,'2023-24 School Level AAFTE'!$C:$N,9,FALSE)</f>
        <v>No</v>
      </c>
      <c r="F529" s="94" t="str">
        <f>IFERROR(VLOOKUP(C529,'2023-24 School Level AAFTE'!$C:$N,11,FALSE),"")</f>
        <v>No</v>
      </c>
      <c r="G529" s="20">
        <f>IFERROR(VLOOKUP(C529,'2023-24 School Level AAFTE'!$C:$N,8,FALSE),0)</f>
        <v>426.39</v>
      </c>
      <c r="H529" s="99">
        <f>VLOOKUP($A529,'District Data'!$A:$F,3,FALSE)</f>
        <v>1.1299999999999999</v>
      </c>
      <c r="I529" s="99">
        <f>VLOOKUP($A529,'District Data'!$A:$F,4,FALSE)</f>
        <v>1.1299999999999999</v>
      </c>
      <c r="J529" s="100">
        <f t="shared" si="89"/>
        <v>0</v>
      </c>
      <c r="K529" s="101">
        <f t="shared" si="90"/>
        <v>0</v>
      </c>
      <c r="L529" s="102">
        <f>'District Data'!E$2</f>
        <v>72728</v>
      </c>
      <c r="M529" s="102">
        <f>'District Data'!F$2</f>
        <v>78209</v>
      </c>
      <c r="N529" s="33">
        <f t="shared" si="91"/>
        <v>0</v>
      </c>
      <c r="O529" s="33">
        <f t="shared" si="92"/>
        <v>0</v>
      </c>
      <c r="P529" s="33">
        <f t="shared" si="97"/>
        <v>14418.72</v>
      </c>
      <c r="Q529" s="103">
        <v>0.18149999999999999</v>
      </c>
      <c r="R529" s="103">
        <v>0.17510000000000001</v>
      </c>
      <c r="S529" s="33">
        <f t="shared" si="93"/>
        <v>0</v>
      </c>
      <c r="T529" s="33">
        <f t="shared" si="98"/>
        <v>0</v>
      </c>
      <c r="U529" s="33">
        <f t="shared" si="94"/>
        <v>0</v>
      </c>
      <c r="V529" s="33">
        <f t="shared" si="95"/>
        <v>0</v>
      </c>
      <c r="W529" s="33">
        <f t="shared" si="96"/>
        <v>0</v>
      </c>
      <c r="X529" s="33">
        <f>IFERROR(VLOOKUP(C529,'Adj to Match Apport'!$C:$F,4,FALSE),0)</f>
        <v>0</v>
      </c>
      <c r="Y529" s="33">
        <f t="shared" si="99"/>
        <v>0</v>
      </c>
      <c r="Z529" s="184">
        <f>VLOOKUP(C529, '2023-24 School Level AAFTE'!$C$4:$C$2454, 1, 0)</f>
        <v>2980</v>
      </c>
    </row>
    <row r="530" spans="1:26" s="18" customFormat="1" x14ac:dyDescent="0.25">
      <c r="A530" s="136" t="s">
        <v>550</v>
      </c>
      <c r="B530" s="166" t="s">
        <v>549</v>
      </c>
      <c r="C530" s="167">
        <v>4210</v>
      </c>
      <c r="D530" s="166" t="s">
        <v>556</v>
      </c>
      <c r="E530" s="146" t="str">
        <f>VLOOKUP($C530,'2023-24 School Level AAFTE'!$C:$N,9,FALSE)</f>
        <v>No</v>
      </c>
      <c r="F530" s="94" t="str">
        <f>IFERROR(VLOOKUP(C530,'2023-24 School Level AAFTE'!$C:$N,11,FALSE),"")</f>
        <v>No</v>
      </c>
      <c r="G530" s="20">
        <f>IFERROR(VLOOKUP(C530,'2023-24 School Level AAFTE'!$C:$N,8,FALSE),0)</f>
        <v>525.14</v>
      </c>
      <c r="H530" s="99">
        <f>VLOOKUP($A530,'District Data'!$A:$F,3,FALSE)</f>
        <v>1.1299999999999999</v>
      </c>
      <c r="I530" s="99">
        <f>VLOOKUP($A530,'District Data'!$A:$F,4,FALSE)</f>
        <v>1.1299999999999999</v>
      </c>
      <c r="J530" s="100">
        <f t="shared" si="89"/>
        <v>0</v>
      </c>
      <c r="K530" s="101">
        <f t="shared" si="90"/>
        <v>0</v>
      </c>
      <c r="L530" s="102">
        <f>'District Data'!E$2</f>
        <v>72728</v>
      </c>
      <c r="M530" s="102">
        <f>'District Data'!F$2</f>
        <v>78209</v>
      </c>
      <c r="N530" s="33">
        <f t="shared" si="91"/>
        <v>0</v>
      </c>
      <c r="O530" s="33">
        <f t="shared" si="92"/>
        <v>0</v>
      </c>
      <c r="P530" s="33">
        <f t="shared" si="97"/>
        <v>14418.72</v>
      </c>
      <c r="Q530" s="103">
        <v>0.18149999999999999</v>
      </c>
      <c r="R530" s="103">
        <v>0.17510000000000001</v>
      </c>
      <c r="S530" s="33">
        <f t="shared" si="93"/>
        <v>0</v>
      </c>
      <c r="T530" s="33">
        <f t="shared" si="98"/>
        <v>0</v>
      </c>
      <c r="U530" s="33">
        <f t="shared" si="94"/>
        <v>0</v>
      </c>
      <c r="V530" s="33">
        <f t="shared" si="95"/>
        <v>0</v>
      </c>
      <c r="W530" s="33">
        <f t="shared" si="96"/>
        <v>0</v>
      </c>
      <c r="X530" s="33">
        <f>IFERROR(VLOOKUP(C530,'Adj to Match Apport'!$C:$F,4,FALSE),0)</f>
        <v>0</v>
      </c>
      <c r="Y530" s="33">
        <f t="shared" si="99"/>
        <v>0</v>
      </c>
      <c r="Z530" s="184">
        <f>VLOOKUP(C530, '2023-24 School Level AAFTE'!$C$4:$C$2454, 1, 0)</f>
        <v>4210</v>
      </c>
    </row>
    <row r="531" spans="1:26" s="18" customFormat="1" x14ac:dyDescent="0.25">
      <c r="A531" s="136" t="s">
        <v>550</v>
      </c>
      <c r="B531" s="166" t="s">
        <v>549</v>
      </c>
      <c r="C531" s="167">
        <v>3330</v>
      </c>
      <c r="D531" s="166" t="s">
        <v>552</v>
      </c>
      <c r="E531" s="146" t="str">
        <f>VLOOKUP($C531,'2023-24 School Level AAFTE'!$C:$N,9,FALSE)</f>
        <v>No</v>
      </c>
      <c r="F531" s="94" t="str">
        <f>IFERROR(VLOOKUP(C531,'2023-24 School Level AAFTE'!$C:$N,11,FALSE),"")</f>
        <v>No</v>
      </c>
      <c r="G531" s="20">
        <f>IFERROR(VLOOKUP(C531,'2023-24 School Level AAFTE'!$C:$N,8,FALSE),0)</f>
        <v>1348.8999999999999</v>
      </c>
      <c r="H531" s="99">
        <f>VLOOKUP($A531,'District Data'!$A:$F,3,FALSE)</f>
        <v>1.1299999999999999</v>
      </c>
      <c r="I531" s="99">
        <f>VLOOKUP($A531,'District Data'!$A:$F,4,FALSE)</f>
        <v>1.1299999999999999</v>
      </c>
      <c r="J531" s="100">
        <f t="shared" si="89"/>
        <v>0</v>
      </c>
      <c r="K531" s="101">
        <f t="shared" si="90"/>
        <v>0</v>
      </c>
      <c r="L531" s="102">
        <f>'District Data'!E$2</f>
        <v>72728</v>
      </c>
      <c r="M531" s="102">
        <f>'District Data'!F$2</f>
        <v>78209</v>
      </c>
      <c r="N531" s="33">
        <f t="shared" si="91"/>
        <v>0</v>
      </c>
      <c r="O531" s="33">
        <f t="shared" si="92"/>
        <v>0</v>
      </c>
      <c r="P531" s="33">
        <f t="shared" si="97"/>
        <v>14418.72</v>
      </c>
      <c r="Q531" s="103">
        <v>0.18149999999999999</v>
      </c>
      <c r="R531" s="103">
        <v>0.17510000000000001</v>
      </c>
      <c r="S531" s="33">
        <f t="shared" si="93"/>
        <v>0</v>
      </c>
      <c r="T531" s="33">
        <f t="shared" si="98"/>
        <v>0</v>
      </c>
      <c r="U531" s="33">
        <f t="shared" si="94"/>
        <v>0</v>
      </c>
      <c r="V531" s="33">
        <f t="shared" si="95"/>
        <v>0</v>
      </c>
      <c r="W531" s="33">
        <f t="shared" si="96"/>
        <v>0</v>
      </c>
      <c r="X531" s="33">
        <f>IFERROR(VLOOKUP(C531,'Adj to Match Apport'!$C:$F,4,FALSE),0)</f>
        <v>0</v>
      </c>
      <c r="Y531" s="33">
        <f t="shared" si="99"/>
        <v>0</v>
      </c>
      <c r="Z531" s="184">
        <f>VLOOKUP(C531, '2023-24 School Level AAFTE'!$C$4:$C$2454, 1, 0)</f>
        <v>3330</v>
      </c>
    </row>
    <row r="532" spans="1:26" s="18" customFormat="1" x14ac:dyDescent="0.25">
      <c r="A532" s="136" t="s">
        <v>550</v>
      </c>
      <c r="B532" s="166" t="s">
        <v>549</v>
      </c>
      <c r="C532" s="167">
        <v>5491</v>
      </c>
      <c r="D532" s="166" t="s">
        <v>2806</v>
      </c>
      <c r="E532" s="146" t="str">
        <f>VLOOKUP($C532,'2023-24 School Level AAFTE'!$C:$N,9,FALSE)</f>
        <v>No</v>
      </c>
      <c r="F532" s="94" t="str">
        <f>IFERROR(VLOOKUP(C532,'2023-24 School Level AAFTE'!$C:$N,11,FALSE),"")</f>
        <v>No</v>
      </c>
      <c r="G532" s="20">
        <f>IFERROR(VLOOKUP(C532,'2023-24 School Level AAFTE'!$C:$N,8,FALSE),0)</f>
        <v>39.700000000000003</v>
      </c>
      <c r="H532" s="99">
        <f>VLOOKUP($A532,'District Data'!$A:$F,3,FALSE)</f>
        <v>1.1299999999999999</v>
      </c>
      <c r="I532" s="99">
        <f>VLOOKUP($A532,'District Data'!$A:$F,4,FALSE)</f>
        <v>1.1299999999999999</v>
      </c>
      <c r="J532" s="100">
        <f t="shared" si="89"/>
        <v>0</v>
      </c>
      <c r="K532" s="101">
        <f t="shared" si="90"/>
        <v>0</v>
      </c>
      <c r="L532" s="102">
        <f>'District Data'!E$2</f>
        <v>72728</v>
      </c>
      <c r="M532" s="102">
        <f>'District Data'!F$2</f>
        <v>78209</v>
      </c>
      <c r="N532" s="33">
        <f t="shared" si="91"/>
        <v>0</v>
      </c>
      <c r="O532" s="33">
        <f t="shared" si="92"/>
        <v>0</v>
      </c>
      <c r="P532" s="33">
        <f t="shared" si="97"/>
        <v>14418.72</v>
      </c>
      <c r="Q532" s="103">
        <v>0.18149999999999999</v>
      </c>
      <c r="R532" s="103">
        <v>0.17510000000000001</v>
      </c>
      <c r="S532" s="33">
        <f t="shared" si="93"/>
        <v>0</v>
      </c>
      <c r="T532" s="33">
        <f t="shared" si="98"/>
        <v>0</v>
      </c>
      <c r="U532" s="33">
        <f t="shared" si="94"/>
        <v>0</v>
      </c>
      <c r="V532" s="33">
        <f t="shared" si="95"/>
        <v>0</v>
      </c>
      <c r="W532" s="33">
        <f t="shared" si="96"/>
        <v>0</v>
      </c>
      <c r="X532" s="33">
        <f>IFERROR(VLOOKUP(C532,'Adj to Match Apport'!$C:$F,4,FALSE),0)</f>
        <v>0</v>
      </c>
      <c r="Y532" s="33">
        <f t="shared" si="99"/>
        <v>0</v>
      </c>
      <c r="Z532" s="184">
        <f>VLOOKUP(C532, '2023-24 School Level AAFTE'!$C$4:$C$2454, 1, 0)</f>
        <v>5491</v>
      </c>
    </row>
    <row r="533" spans="1:26" s="18" customFormat="1" x14ac:dyDescent="0.25">
      <c r="A533" s="136" t="s">
        <v>550</v>
      </c>
      <c r="B533" s="166" t="s">
        <v>549</v>
      </c>
      <c r="C533" s="167">
        <v>3739</v>
      </c>
      <c r="D533" s="166" t="s">
        <v>555</v>
      </c>
      <c r="E533" s="146" t="str">
        <f>VLOOKUP($C533,'2023-24 School Level AAFTE'!$C:$N,9,FALSE)</f>
        <v>No</v>
      </c>
      <c r="F533" s="94" t="str">
        <f>IFERROR(VLOOKUP(C533,'2023-24 School Level AAFTE'!$C:$N,11,FALSE),"")</f>
        <v>No</v>
      </c>
      <c r="G533" s="20">
        <f>IFERROR(VLOOKUP(C533,'2023-24 School Level AAFTE'!$C:$N,8,FALSE),0)</f>
        <v>341.62</v>
      </c>
      <c r="H533" s="99">
        <f>VLOOKUP($A533,'District Data'!$A:$F,3,FALSE)</f>
        <v>1.1299999999999999</v>
      </c>
      <c r="I533" s="99">
        <f>VLOOKUP($A533,'District Data'!$A:$F,4,FALSE)</f>
        <v>1.1299999999999999</v>
      </c>
      <c r="J533" s="100">
        <f t="shared" si="89"/>
        <v>0</v>
      </c>
      <c r="K533" s="101">
        <f t="shared" si="90"/>
        <v>0</v>
      </c>
      <c r="L533" s="102">
        <f>'District Data'!E$2</f>
        <v>72728</v>
      </c>
      <c r="M533" s="102">
        <f>'District Data'!F$2</f>
        <v>78209</v>
      </c>
      <c r="N533" s="33">
        <f t="shared" si="91"/>
        <v>0</v>
      </c>
      <c r="O533" s="33">
        <f t="shared" si="92"/>
        <v>0</v>
      </c>
      <c r="P533" s="33">
        <f t="shared" si="97"/>
        <v>14418.72</v>
      </c>
      <c r="Q533" s="103">
        <v>0.18149999999999999</v>
      </c>
      <c r="R533" s="103">
        <v>0.17510000000000001</v>
      </c>
      <c r="S533" s="33">
        <f t="shared" si="93"/>
        <v>0</v>
      </c>
      <c r="T533" s="33">
        <f t="shared" si="98"/>
        <v>0</v>
      </c>
      <c r="U533" s="33">
        <f t="shared" si="94"/>
        <v>0</v>
      </c>
      <c r="V533" s="33">
        <f t="shared" si="95"/>
        <v>0</v>
      </c>
      <c r="W533" s="33">
        <f t="shared" si="96"/>
        <v>0</v>
      </c>
      <c r="X533" s="33">
        <f>IFERROR(VLOOKUP(C533,'Adj to Match Apport'!$C:$F,4,FALSE),0)</f>
        <v>0</v>
      </c>
      <c r="Y533" s="33">
        <f t="shared" si="99"/>
        <v>0</v>
      </c>
      <c r="Z533" s="184">
        <f>VLOOKUP(C533, '2023-24 School Level AAFTE'!$C$4:$C$2454, 1, 0)</f>
        <v>3739</v>
      </c>
    </row>
    <row r="534" spans="1:26" s="18" customFormat="1" x14ac:dyDescent="0.25">
      <c r="A534" s="136" t="s">
        <v>550</v>
      </c>
      <c r="B534" s="166" t="s">
        <v>549</v>
      </c>
      <c r="C534" s="167">
        <v>1523</v>
      </c>
      <c r="D534" s="166" t="s">
        <v>64</v>
      </c>
      <c r="E534" s="146" t="str">
        <f>VLOOKUP($C534,'2023-24 School Level AAFTE'!$C:$N,9,FALSE)</f>
        <v>No</v>
      </c>
      <c r="F534" s="94" t="str">
        <f>IFERROR(VLOOKUP(C534,'2023-24 School Level AAFTE'!$C:$N,11,FALSE),"")</f>
        <v>No</v>
      </c>
      <c r="G534" s="20">
        <f>IFERROR(VLOOKUP(C534,'2023-24 School Level AAFTE'!$C:$N,8,FALSE),0)</f>
        <v>7.65</v>
      </c>
      <c r="H534" s="99">
        <f>VLOOKUP($A534,'District Data'!$A:$F,3,FALSE)</f>
        <v>1.1299999999999999</v>
      </c>
      <c r="I534" s="99">
        <f>VLOOKUP($A534,'District Data'!$A:$F,4,FALSE)</f>
        <v>1.1299999999999999</v>
      </c>
      <c r="J534" s="100">
        <f t="shared" si="89"/>
        <v>0</v>
      </c>
      <c r="K534" s="101">
        <f t="shared" si="90"/>
        <v>0</v>
      </c>
      <c r="L534" s="102">
        <f>'District Data'!E$2</f>
        <v>72728</v>
      </c>
      <c r="M534" s="102">
        <f>'District Data'!F$2</f>
        <v>78209</v>
      </c>
      <c r="N534" s="33">
        <f t="shared" si="91"/>
        <v>0</v>
      </c>
      <c r="O534" s="33">
        <f t="shared" si="92"/>
        <v>0</v>
      </c>
      <c r="P534" s="33">
        <f t="shared" si="97"/>
        <v>14418.72</v>
      </c>
      <c r="Q534" s="103">
        <v>0.18149999999999999</v>
      </c>
      <c r="R534" s="103">
        <v>0.17510000000000001</v>
      </c>
      <c r="S534" s="33">
        <f t="shared" si="93"/>
        <v>0</v>
      </c>
      <c r="T534" s="33">
        <f t="shared" si="98"/>
        <v>0</v>
      </c>
      <c r="U534" s="33">
        <f t="shared" si="94"/>
        <v>0</v>
      </c>
      <c r="V534" s="33">
        <f t="shared" si="95"/>
        <v>0</v>
      </c>
      <c r="W534" s="33">
        <f t="shared" si="96"/>
        <v>0</v>
      </c>
      <c r="X534" s="33">
        <f>IFERROR(VLOOKUP(C534,'Adj to Match Apport'!$C:$F,4,FALSE),0)</f>
        <v>0</v>
      </c>
      <c r="Y534" s="33">
        <f t="shared" si="99"/>
        <v>0</v>
      </c>
      <c r="Z534" s="184">
        <f>VLOOKUP(C534, '2023-24 School Level AAFTE'!$C$4:$C$2454, 1, 0)</f>
        <v>1523</v>
      </c>
    </row>
    <row r="535" spans="1:26" s="18" customFormat="1" x14ac:dyDescent="0.25">
      <c r="A535" s="136" t="s">
        <v>550</v>
      </c>
      <c r="B535" s="166" t="s">
        <v>549</v>
      </c>
      <c r="C535" s="167">
        <v>4289</v>
      </c>
      <c r="D535" s="166" t="s">
        <v>302</v>
      </c>
      <c r="E535" s="146" t="str">
        <f>VLOOKUP($C535,'2023-24 School Level AAFTE'!$C:$N,9,FALSE)</f>
        <v>No</v>
      </c>
      <c r="F535" s="94" t="str">
        <f>IFERROR(VLOOKUP(C535,'2023-24 School Level AAFTE'!$C:$N,11,FALSE),"")</f>
        <v>No</v>
      </c>
      <c r="G535" s="20">
        <f>IFERROR(VLOOKUP(C535,'2023-24 School Level AAFTE'!$C:$N,8,FALSE),0)</f>
        <v>393.21</v>
      </c>
      <c r="H535" s="99">
        <f>VLOOKUP($A535,'District Data'!$A:$F,3,FALSE)</f>
        <v>1.1299999999999999</v>
      </c>
      <c r="I535" s="99">
        <f>VLOOKUP($A535,'District Data'!$A:$F,4,FALSE)</f>
        <v>1.1299999999999999</v>
      </c>
      <c r="J535" s="100">
        <f t="shared" si="89"/>
        <v>0</v>
      </c>
      <c r="K535" s="101">
        <f t="shared" si="90"/>
        <v>0</v>
      </c>
      <c r="L535" s="102">
        <f>'District Data'!E$2</f>
        <v>72728</v>
      </c>
      <c r="M535" s="102">
        <f>'District Data'!F$2</f>
        <v>78209</v>
      </c>
      <c r="N535" s="33">
        <f t="shared" si="91"/>
        <v>0</v>
      </c>
      <c r="O535" s="33">
        <f t="shared" si="92"/>
        <v>0</v>
      </c>
      <c r="P535" s="33">
        <f t="shared" si="97"/>
        <v>14418.72</v>
      </c>
      <c r="Q535" s="103">
        <v>0.18149999999999999</v>
      </c>
      <c r="R535" s="103">
        <v>0.17510000000000001</v>
      </c>
      <c r="S535" s="33">
        <f t="shared" si="93"/>
        <v>0</v>
      </c>
      <c r="T535" s="33">
        <f t="shared" si="98"/>
        <v>0</v>
      </c>
      <c r="U535" s="33">
        <f t="shared" si="94"/>
        <v>0</v>
      </c>
      <c r="V535" s="33">
        <f t="shared" si="95"/>
        <v>0</v>
      </c>
      <c r="W535" s="33">
        <f t="shared" si="96"/>
        <v>0</v>
      </c>
      <c r="X535" s="33">
        <f>IFERROR(VLOOKUP(C535,'Adj to Match Apport'!$C:$F,4,FALSE),0)</f>
        <v>0</v>
      </c>
      <c r="Y535" s="33">
        <f t="shared" si="99"/>
        <v>0</v>
      </c>
      <c r="Z535" s="184">
        <f>VLOOKUP(C535, '2023-24 School Level AAFTE'!$C$4:$C$2454, 1, 0)</f>
        <v>4289</v>
      </c>
    </row>
    <row r="536" spans="1:26" s="18" customFormat="1" x14ac:dyDescent="0.25">
      <c r="A536" s="136" t="s">
        <v>550</v>
      </c>
      <c r="B536" s="166" t="s">
        <v>549</v>
      </c>
      <c r="C536" s="167">
        <v>4550</v>
      </c>
      <c r="D536" s="166" t="s">
        <v>557</v>
      </c>
      <c r="E536" s="146" t="str">
        <f>VLOOKUP($C536,'2023-24 School Level AAFTE'!$C:$N,9,FALSE)</f>
        <v>No</v>
      </c>
      <c r="F536" s="94" t="str">
        <f>IFERROR(VLOOKUP(C536,'2023-24 School Level AAFTE'!$C:$N,11,FALSE),"")</f>
        <v>No</v>
      </c>
      <c r="G536" s="20">
        <f>IFERROR(VLOOKUP(C536,'2023-24 School Level AAFTE'!$C:$N,8,FALSE),0)</f>
        <v>461.18</v>
      </c>
      <c r="H536" s="99">
        <f>VLOOKUP($A536,'District Data'!$A:$F,3,FALSE)</f>
        <v>1.1299999999999999</v>
      </c>
      <c r="I536" s="99">
        <f>VLOOKUP($A536,'District Data'!$A:$F,4,FALSE)</f>
        <v>1.1299999999999999</v>
      </c>
      <c r="J536" s="100">
        <f t="shared" si="89"/>
        <v>0</v>
      </c>
      <c r="K536" s="101">
        <f t="shared" si="90"/>
        <v>0</v>
      </c>
      <c r="L536" s="102">
        <f>'District Data'!E$2</f>
        <v>72728</v>
      </c>
      <c r="M536" s="102">
        <f>'District Data'!F$2</f>
        <v>78209</v>
      </c>
      <c r="N536" s="33">
        <f t="shared" si="91"/>
        <v>0</v>
      </c>
      <c r="O536" s="33">
        <f t="shared" si="92"/>
        <v>0</v>
      </c>
      <c r="P536" s="33">
        <f t="shared" si="97"/>
        <v>14418.72</v>
      </c>
      <c r="Q536" s="103">
        <v>0.18149999999999999</v>
      </c>
      <c r="R536" s="103">
        <v>0.17510000000000001</v>
      </c>
      <c r="S536" s="33">
        <f t="shared" si="93"/>
        <v>0</v>
      </c>
      <c r="T536" s="33">
        <f t="shared" si="98"/>
        <v>0</v>
      </c>
      <c r="U536" s="33">
        <f t="shared" si="94"/>
        <v>0</v>
      </c>
      <c r="V536" s="33">
        <f t="shared" si="95"/>
        <v>0</v>
      </c>
      <c r="W536" s="33">
        <f t="shared" si="96"/>
        <v>0</v>
      </c>
      <c r="X536" s="33">
        <f>IFERROR(VLOOKUP(C536,'Adj to Match Apport'!$C:$F,4,FALSE),0)</f>
        <v>0</v>
      </c>
      <c r="Y536" s="33">
        <f t="shared" si="99"/>
        <v>0</v>
      </c>
      <c r="Z536" s="184">
        <f>VLOOKUP(C536, '2023-24 School Level AAFTE'!$C$4:$C$2454, 1, 0)</f>
        <v>4550</v>
      </c>
    </row>
    <row r="537" spans="1:26" s="18" customFormat="1" x14ac:dyDescent="0.25">
      <c r="A537" s="136" t="s">
        <v>550</v>
      </c>
      <c r="B537" s="166" t="s">
        <v>549</v>
      </c>
      <c r="C537" s="167">
        <v>3585</v>
      </c>
      <c r="D537" s="166" t="s">
        <v>554</v>
      </c>
      <c r="E537" s="146" t="str">
        <f>VLOOKUP($C537,'2023-24 School Level AAFTE'!$C:$N,9,FALSE)</f>
        <v>No</v>
      </c>
      <c r="F537" s="94" t="str">
        <f>IFERROR(VLOOKUP(C537,'2023-24 School Level AAFTE'!$C:$N,11,FALSE),"")</f>
        <v>No</v>
      </c>
      <c r="G537" s="20">
        <f>IFERROR(VLOOKUP(C537,'2023-24 School Level AAFTE'!$C:$N,8,FALSE),0)</f>
        <v>410.8</v>
      </c>
      <c r="H537" s="99">
        <f>VLOOKUP($A537,'District Data'!$A:$F,3,FALSE)</f>
        <v>1.1299999999999999</v>
      </c>
      <c r="I537" s="99">
        <f>VLOOKUP($A537,'District Data'!$A:$F,4,FALSE)</f>
        <v>1.1299999999999999</v>
      </c>
      <c r="J537" s="100">
        <f t="shared" si="89"/>
        <v>0</v>
      </c>
      <c r="K537" s="101">
        <f t="shared" si="90"/>
        <v>0</v>
      </c>
      <c r="L537" s="102">
        <f>'District Data'!E$2</f>
        <v>72728</v>
      </c>
      <c r="M537" s="102">
        <f>'District Data'!F$2</f>
        <v>78209</v>
      </c>
      <c r="N537" s="33">
        <f t="shared" si="91"/>
        <v>0</v>
      </c>
      <c r="O537" s="33">
        <f t="shared" si="92"/>
        <v>0</v>
      </c>
      <c r="P537" s="33">
        <f t="shared" si="97"/>
        <v>14418.72</v>
      </c>
      <c r="Q537" s="103">
        <v>0.18149999999999999</v>
      </c>
      <c r="R537" s="103">
        <v>0.17510000000000001</v>
      </c>
      <c r="S537" s="33">
        <f t="shared" si="93"/>
        <v>0</v>
      </c>
      <c r="T537" s="33">
        <f t="shared" si="98"/>
        <v>0</v>
      </c>
      <c r="U537" s="33">
        <f t="shared" si="94"/>
        <v>0</v>
      </c>
      <c r="V537" s="33">
        <f t="shared" si="95"/>
        <v>0</v>
      </c>
      <c r="W537" s="33">
        <f t="shared" si="96"/>
        <v>0</v>
      </c>
      <c r="X537" s="33">
        <f>IFERROR(VLOOKUP(C537,'Adj to Match Apport'!$C:$F,4,FALSE),0)</f>
        <v>0</v>
      </c>
      <c r="Y537" s="33">
        <f t="shared" si="99"/>
        <v>0</v>
      </c>
      <c r="Z537" s="184">
        <f>VLOOKUP(C537, '2023-24 School Level AAFTE'!$C$4:$C$2454, 1, 0)</f>
        <v>3585</v>
      </c>
    </row>
    <row r="538" spans="1:26" s="18" customFormat="1" x14ac:dyDescent="0.25">
      <c r="A538" s="136" t="s">
        <v>562</v>
      </c>
      <c r="B538" s="166" t="s">
        <v>561</v>
      </c>
      <c r="C538" s="167">
        <v>4229</v>
      </c>
      <c r="D538" s="166" t="s">
        <v>2807</v>
      </c>
      <c r="E538" s="146" t="str">
        <f>VLOOKUP($C538,'2023-24 School Level AAFTE'!$C:$N,9,FALSE)</f>
        <v>No</v>
      </c>
      <c r="F538" s="94" t="str">
        <f>IFERROR(VLOOKUP(C538,'2023-24 School Level AAFTE'!$C:$N,11,FALSE),"")</f>
        <v>No</v>
      </c>
      <c r="G538" s="20">
        <f>IFERROR(VLOOKUP(C538,'2023-24 School Level AAFTE'!$C:$N,8,FALSE),0)</f>
        <v>0</v>
      </c>
      <c r="H538" s="99">
        <f>VLOOKUP($A538,'District Data'!$A:$F,3,FALSE)</f>
        <v>1</v>
      </c>
      <c r="I538" s="99">
        <f>VLOOKUP($A538,'District Data'!$A:$F,4,FALSE)</f>
        <v>1.04</v>
      </c>
      <c r="J538" s="100">
        <f t="shared" si="89"/>
        <v>0</v>
      </c>
      <c r="K538" s="101">
        <f t="shared" si="90"/>
        <v>0</v>
      </c>
      <c r="L538" s="102">
        <f>'District Data'!E$2</f>
        <v>72728</v>
      </c>
      <c r="M538" s="102">
        <f>'District Data'!F$2</f>
        <v>78209</v>
      </c>
      <c r="N538" s="33">
        <f t="shared" si="91"/>
        <v>0</v>
      </c>
      <c r="O538" s="33">
        <f t="shared" si="92"/>
        <v>0</v>
      </c>
      <c r="P538" s="33">
        <f t="shared" si="97"/>
        <v>14418.72</v>
      </c>
      <c r="Q538" s="103">
        <v>0.18149999999999999</v>
      </c>
      <c r="R538" s="103">
        <v>0.17510000000000001</v>
      </c>
      <c r="S538" s="33">
        <f t="shared" si="93"/>
        <v>0</v>
      </c>
      <c r="T538" s="33">
        <f t="shared" si="98"/>
        <v>0</v>
      </c>
      <c r="U538" s="33">
        <f t="shared" si="94"/>
        <v>0</v>
      </c>
      <c r="V538" s="33">
        <f t="shared" si="95"/>
        <v>0</v>
      </c>
      <c r="W538" s="33">
        <f t="shared" si="96"/>
        <v>0</v>
      </c>
      <c r="X538" s="33">
        <f>IFERROR(VLOOKUP(C538,'Adj to Match Apport'!$C:$F,4,FALSE),0)</f>
        <v>0</v>
      </c>
      <c r="Y538" s="33">
        <f t="shared" si="99"/>
        <v>0</v>
      </c>
      <c r="Z538" s="184">
        <f>VLOOKUP(C538, '2023-24 School Level AAFTE'!$C$4:$C$2454, 1, 0)</f>
        <v>4229</v>
      </c>
    </row>
    <row r="539" spans="1:26" s="18" customFormat="1" x14ac:dyDescent="0.25">
      <c r="A539" s="136" t="s">
        <v>562</v>
      </c>
      <c r="B539" s="166" t="s">
        <v>561</v>
      </c>
      <c r="C539" s="167">
        <v>2793</v>
      </c>
      <c r="D539" s="166" t="s">
        <v>564</v>
      </c>
      <c r="E539" s="146" t="str">
        <f>VLOOKUP($C539,'2023-24 School Level AAFTE'!$C:$N,9,FALSE)</f>
        <v>Yes</v>
      </c>
      <c r="F539" s="94" t="str">
        <f>IFERROR(VLOOKUP(C539,'2023-24 School Level AAFTE'!$C:$N,11,FALSE),"")</f>
        <v>Yes</v>
      </c>
      <c r="G539" s="20">
        <f>IFERROR(VLOOKUP(C539,'2023-24 School Level AAFTE'!$C:$N,8,FALSE),0)</f>
        <v>485</v>
      </c>
      <c r="H539" s="99">
        <f>VLOOKUP($A539,'District Data'!$A:$F,3,FALSE)</f>
        <v>1</v>
      </c>
      <c r="I539" s="99">
        <f>VLOOKUP($A539,'District Data'!$A:$F,4,FALSE)</f>
        <v>1.04</v>
      </c>
      <c r="J539" s="100">
        <f t="shared" si="89"/>
        <v>485</v>
      </c>
      <c r="K539" s="101">
        <f t="shared" si="90"/>
        <v>1.423</v>
      </c>
      <c r="L539" s="102">
        <f>'District Data'!E$2</f>
        <v>72728</v>
      </c>
      <c r="M539" s="102">
        <f>'District Data'!F$2</f>
        <v>78209</v>
      </c>
      <c r="N539" s="33">
        <f t="shared" si="91"/>
        <v>103491.94</v>
      </c>
      <c r="O539" s="33">
        <f t="shared" si="92"/>
        <v>12251.12</v>
      </c>
      <c r="P539" s="33">
        <f t="shared" si="97"/>
        <v>14418.72</v>
      </c>
      <c r="Q539" s="103">
        <v>0.18149999999999999</v>
      </c>
      <c r="R539" s="103">
        <v>0.17510000000000001</v>
      </c>
      <c r="S539" s="33">
        <f t="shared" si="93"/>
        <v>41446.800000000003</v>
      </c>
      <c r="T539" s="33">
        <f t="shared" si="98"/>
        <v>1929.05</v>
      </c>
      <c r="U539" s="33">
        <f t="shared" si="94"/>
        <v>337.78</v>
      </c>
      <c r="V539" s="33">
        <f t="shared" si="95"/>
        <v>2266.83</v>
      </c>
      <c r="W539" s="33">
        <f t="shared" si="96"/>
        <v>159456.68999999997</v>
      </c>
      <c r="X539" s="33" t="str">
        <f>IFERROR(VLOOKUP(C539,'Adj to Match Apport'!$C:$F,4,FALSE),0)</f>
        <v/>
      </c>
      <c r="Y539" s="33">
        <f t="shared" si="99"/>
        <v>159456.68999999997</v>
      </c>
      <c r="Z539" s="184">
        <f>VLOOKUP(C539, '2023-24 School Level AAFTE'!$C$4:$C$2454, 1, 0)</f>
        <v>2793</v>
      </c>
    </row>
    <row r="540" spans="1:26" s="18" customFormat="1" x14ac:dyDescent="0.25">
      <c r="A540" s="136" t="s">
        <v>562</v>
      </c>
      <c r="B540" s="166" t="s">
        <v>561</v>
      </c>
      <c r="C540" s="167">
        <v>2920</v>
      </c>
      <c r="D540" s="166" t="s">
        <v>565</v>
      </c>
      <c r="E540" s="146" t="str">
        <f>VLOOKUP($C540,'2023-24 School Level AAFTE'!$C:$N,9,FALSE)</f>
        <v>Yes</v>
      </c>
      <c r="F540" s="94" t="str">
        <f>IFERROR(VLOOKUP(C540,'2023-24 School Level AAFTE'!$C:$N,11,FALSE),"")</f>
        <v>Yes</v>
      </c>
      <c r="G540" s="20">
        <f>IFERROR(VLOOKUP(C540,'2023-24 School Level AAFTE'!$C:$N,8,FALSE),0)</f>
        <v>879.91</v>
      </c>
      <c r="H540" s="99">
        <f>VLOOKUP($A540,'District Data'!$A:$F,3,FALSE)</f>
        <v>1</v>
      </c>
      <c r="I540" s="99">
        <f>VLOOKUP($A540,'District Data'!$A:$F,4,FALSE)</f>
        <v>1.04</v>
      </c>
      <c r="J540" s="100">
        <f t="shared" si="89"/>
        <v>879.91</v>
      </c>
      <c r="K540" s="101">
        <f t="shared" si="90"/>
        <v>2.581</v>
      </c>
      <c r="L540" s="102">
        <f>'District Data'!E$2</f>
        <v>72728</v>
      </c>
      <c r="M540" s="102">
        <f>'District Data'!F$2</f>
        <v>78209</v>
      </c>
      <c r="N540" s="33">
        <f t="shared" si="91"/>
        <v>187710.97</v>
      </c>
      <c r="O540" s="33">
        <f t="shared" si="92"/>
        <v>22220.76</v>
      </c>
      <c r="P540" s="33">
        <f t="shared" si="97"/>
        <v>14418.72</v>
      </c>
      <c r="Q540" s="103">
        <v>0.18149999999999999</v>
      </c>
      <c r="R540" s="103">
        <v>0.17510000000000001</v>
      </c>
      <c r="S540" s="33">
        <f t="shared" si="93"/>
        <v>75175.11</v>
      </c>
      <c r="T540" s="33">
        <f t="shared" si="98"/>
        <v>3498.86</v>
      </c>
      <c r="U540" s="33">
        <f t="shared" si="94"/>
        <v>612.65</v>
      </c>
      <c r="V540" s="33">
        <f t="shared" si="95"/>
        <v>4111.51</v>
      </c>
      <c r="W540" s="33">
        <f t="shared" si="96"/>
        <v>289218.35000000003</v>
      </c>
      <c r="X540" s="33" t="str">
        <f>IFERROR(VLOOKUP(C540,'Adj to Match Apport'!$C:$F,4,FALSE),0)</f>
        <v/>
      </c>
      <c r="Y540" s="33">
        <f t="shared" si="99"/>
        <v>289218.35000000003</v>
      </c>
      <c r="Z540" s="184">
        <f>VLOOKUP(C540, '2023-24 School Level AAFTE'!$C$4:$C$2454, 1, 0)</f>
        <v>2920</v>
      </c>
    </row>
    <row r="541" spans="1:26" s="18" customFormat="1" x14ac:dyDescent="0.25">
      <c r="A541" s="136" t="s">
        <v>562</v>
      </c>
      <c r="B541" s="166" t="s">
        <v>561</v>
      </c>
      <c r="C541" s="167">
        <v>3373</v>
      </c>
      <c r="D541" s="166" t="s">
        <v>567</v>
      </c>
      <c r="E541" s="146" t="str">
        <f>VLOOKUP($C541,'2023-24 School Level AAFTE'!$C:$N,9,FALSE)</f>
        <v>Yes</v>
      </c>
      <c r="F541" s="94" t="str">
        <f>IFERROR(VLOOKUP(C541,'2023-24 School Level AAFTE'!$C:$N,11,FALSE),"")</f>
        <v>Yes</v>
      </c>
      <c r="G541" s="20">
        <f>IFERROR(VLOOKUP(C541,'2023-24 School Level AAFTE'!$C:$N,8,FALSE),0)</f>
        <v>454.33</v>
      </c>
      <c r="H541" s="99">
        <f>VLOOKUP($A541,'District Data'!$A:$F,3,FALSE)</f>
        <v>1</v>
      </c>
      <c r="I541" s="99">
        <f>VLOOKUP($A541,'District Data'!$A:$F,4,FALSE)</f>
        <v>1.04</v>
      </c>
      <c r="J541" s="100">
        <f t="shared" si="89"/>
        <v>454.33</v>
      </c>
      <c r="K541" s="101">
        <f t="shared" si="90"/>
        <v>1.333</v>
      </c>
      <c r="L541" s="102">
        <f>'District Data'!E$2</f>
        <v>72728</v>
      </c>
      <c r="M541" s="102">
        <f>'District Data'!F$2</f>
        <v>78209</v>
      </c>
      <c r="N541" s="33">
        <f t="shared" si="91"/>
        <v>96946.42</v>
      </c>
      <c r="O541" s="33">
        <f t="shared" si="92"/>
        <v>11476.28</v>
      </c>
      <c r="P541" s="33">
        <f t="shared" si="97"/>
        <v>14418.72</v>
      </c>
      <c r="Q541" s="103">
        <v>0.18149999999999999</v>
      </c>
      <c r="R541" s="103">
        <v>0.17510000000000001</v>
      </c>
      <c r="S541" s="33">
        <f t="shared" si="93"/>
        <v>38825.43</v>
      </c>
      <c r="T541" s="33">
        <f t="shared" si="98"/>
        <v>1807.05</v>
      </c>
      <c r="U541" s="33">
        <f t="shared" si="94"/>
        <v>316.41000000000003</v>
      </c>
      <c r="V541" s="33">
        <f t="shared" si="95"/>
        <v>2123.46</v>
      </c>
      <c r="W541" s="33">
        <f t="shared" si="96"/>
        <v>149371.59</v>
      </c>
      <c r="X541" s="33" t="str">
        <f>IFERROR(VLOOKUP(C541,'Adj to Match Apport'!$C:$F,4,FALSE),0)</f>
        <v/>
      </c>
      <c r="Y541" s="33">
        <f t="shared" si="99"/>
        <v>149371.59</v>
      </c>
      <c r="Z541" s="184">
        <f>VLOOKUP(C541, '2023-24 School Level AAFTE'!$C$4:$C$2454, 1, 0)</f>
        <v>3373</v>
      </c>
    </row>
    <row r="542" spans="1:26" s="18" customFormat="1" x14ac:dyDescent="0.25">
      <c r="A542" s="136" t="s">
        <v>562</v>
      </c>
      <c r="B542" s="166" t="s">
        <v>561</v>
      </c>
      <c r="C542" s="167">
        <v>3092</v>
      </c>
      <c r="D542" s="166" t="s">
        <v>566</v>
      </c>
      <c r="E542" s="146" t="str">
        <f>VLOOKUP($C542,'2023-24 School Level AAFTE'!$C:$N,9,FALSE)</f>
        <v>Yes</v>
      </c>
      <c r="F542" s="94" t="str">
        <f>IFERROR(VLOOKUP(C542,'2023-24 School Level AAFTE'!$C:$N,11,FALSE),"")</f>
        <v>Yes</v>
      </c>
      <c r="G542" s="20">
        <f>IFERROR(VLOOKUP(C542,'2023-24 School Level AAFTE'!$C:$N,8,FALSE),0)</f>
        <v>468</v>
      </c>
      <c r="H542" s="99">
        <f>VLOOKUP($A542,'District Data'!$A:$F,3,FALSE)</f>
        <v>1</v>
      </c>
      <c r="I542" s="99">
        <f>VLOOKUP($A542,'District Data'!$A:$F,4,FALSE)</f>
        <v>1.04</v>
      </c>
      <c r="J542" s="100">
        <f t="shared" si="89"/>
        <v>468</v>
      </c>
      <c r="K542" s="101">
        <f t="shared" si="90"/>
        <v>1.373</v>
      </c>
      <c r="L542" s="102">
        <f>'District Data'!E$2</f>
        <v>72728</v>
      </c>
      <c r="M542" s="102">
        <f>'District Data'!F$2</f>
        <v>78209</v>
      </c>
      <c r="N542" s="33">
        <f t="shared" si="91"/>
        <v>99855.54</v>
      </c>
      <c r="O542" s="33">
        <f t="shared" si="92"/>
        <v>11820.66</v>
      </c>
      <c r="P542" s="33">
        <f t="shared" si="97"/>
        <v>14418.72</v>
      </c>
      <c r="Q542" s="103">
        <v>0.18149999999999999</v>
      </c>
      <c r="R542" s="103">
        <v>0.17510000000000001</v>
      </c>
      <c r="S542" s="33">
        <f t="shared" si="93"/>
        <v>39990.480000000003</v>
      </c>
      <c r="T542" s="33">
        <f t="shared" si="98"/>
        <v>1861.27</v>
      </c>
      <c r="U542" s="33">
        <f t="shared" si="94"/>
        <v>325.91000000000003</v>
      </c>
      <c r="V542" s="33">
        <f t="shared" si="95"/>
        <v>2187.1799999999998</v>
      </c>
      <c r="W542" s="33">
        <f t="shared" si="96"/>
        <v>153853.85999999999</v>
      </c>
      <c r="X542" s="33" t="str">
        <f>IFERROR(VLOOKUP(C542,'Adj to Match Apport'!$C:$F,4,FALSE),0)</f>
        <v/>
      </c>
      <c r="Y542" s="33">
        <f t="shared" si="99"/>
        <v>153853.85999999999</v>
      </c>
      <c r="Z542" s="184">
        <f>VLOOKUP(C542, '2023-24 School Level AAFTE'!$C$4:$C$2454, 1, 0)</f>
        <v>3092</v>
      </c>
    </row>
    <row r="543" spans="1:26" s="18" customFormat="1" x14ac:dyDescent="0.25">
      <c r="A543" s="136" t="s">
        <v>562</v>
      </c>
      <c r="B543" s="166" t="s">
        <v>561</v>
      </c>
      <c r="C543" s="167">
        <v>2695</v>
      </c>
      <c r="D543" s="166" t="s">
        <v>563</v>
      </c>
      <c r="E543" s="146" t="str">
        <f>VLOOKUP($C543,'2023-24 School Level AAFTE'!$C:$N,9,FALSE)</f>
        <v>Yes</v>
      </c>
      <c r="F543" s="94" t="str">
        <f>IFERROR(VLOOKUP(C543,'2023-24 School Level AAFTE'!$C:$N,11,FALSE),"")</f>
        <v>Yes</v>
      </c>
      <c r="G543" s="20">
        <f>IFERROR(VLOOKUP(C543,'2023-24 School Level AAFTE'!$C:$N,8,FALSE),0)</f>
        <v>382.24</v>
      </c>
      <c r="H543" s="99">
        <f>VLOOKUP($A543,'District Data'!$A:$F,3,FALSE)</f>
        <v>1</v>
      </c>
      <c r="I543" s="99">
        <f>VLOOKUP($A543,'District Data'!$A:$F,4,FALSE)</f>
        <v>1.04</v>
      </c>
      <c r="J543" s="100">
        <f t="shared" si="89"/>
        <v>382.24</v>
      </c>
      <c r="K543" s="101">
        <f t="shared" si="90"/>
        <v>1.121</v>
      </c>
      <c r="L543" s="102">
        <f>'District Data'!E$2</f>
        <v>72728</v>
      </c>
      <c r="M543" s="102">
        <f>'District Data'!F$2</f>
        <v>78209</v>
      </c>
      <c r="N543" s="33">
        <f t="shared" si="91"/>
        <v>81528.09</v>
      </c>
      <c r="O543" s="33">
        <f t="shared" si="92"/>
        <v>9651.09</v>
      </c>
      <c r="P543" s="33">
        <f t="shared" si="97"/>
        <v>14418.72</v>
      </c>
      <c r="Q543" s="103">
        <v>0.18149999999999999</v>
      </c>
      <c r="R543" s="103">
        <v>0.17510000000000001</v>
      </c>
      <c r="S543" s="33">
        <f t="shared" si="93"/>
        <v>32650.639999999999</v>
      </c>
      <c r="T543" s="33">
        <f t="shared" si="98"/>
        <v>1519.65</v>
      </c>
      <c r="U543" s="33">
        <f t="shared" si="94"/>
        <v>266.08999999999997</v>
      </c>
      <c r="V543" s="33">
        <f t="shared" si="95"/>
        <v>1785.74</v>
      </c>
      <c r="W543" s="33">
        <f t="shared" si="96"/>
        <v>125615.56</v>
      </c>
      <c r="X543" s="33">
        <f>IFERROR(VLOOKUP(C543,'Adj to Match Apport'!$C:$F,4,FALSE),0)</f>
        <v>-2.0000000018626451E-2</v>
      </c>
      <c r="Y543" s="33">
        <f t="shared" si="99"/>
        <v>125615.53999999998</v>
      </c>
      <c r="Z543" s="184">
        <f>VLOOKUP(C543, '2023-24 School Level AAFTE'!$C$4:$C$2454, 1, 0)</f>
        <v>2695</v>
      </c>
    </row>
    <row r="544" spans="1:26" s="18" customFormat="1" x14ac:dyDescent="0.25">
      <c r="A544" s="136" t="s">
        <v>562</v>
      </c>
      <c r="B544" s="166" t="s">
        <v>561</v>
      </c>
      <c r="C544" s="167">
        <v>5497</v>
      </c>
      <c r="D544" s="166" t="s">
        <v>568</v>
      </c>
      <c r="E544" s="146" t="str">
        <f>VLOOKUP($C544,'2023-24 School Level AAFTE'!$C:$N,9,FALSE)</f>
        <v>Yes</v>
      </c>
      <c r="F544" s="94" t="str">
        <f>IFERROR(VLOOKUP(C544,'2023-24 School Level AAFTE'!$C:$N,11,FALSE),"")</f>
        <v>Yes</v>
      </c>
      <c r="G544" s="20">
        <f>IFERROR(VLOOKUP(C544,'2023-24 School Level AAFTE'!$C:$N,8,FALSE),0)</f>
        <v>32.799999999999997</v>
      </c>
      <c r="H544" s="99">
        <f>VLOOKUP($A544,'District Data'!$A:$F,3,FALSE)</f>
        <v>1</v>
      </c>
      <c r="I544" s="99">
        <f>VLOOKUP($A544,'District Data'!$A:$F,4,FALSE)</f>
        <v>1.04</v>
      </c>
      <c r="J544" s="100">
        <f t="shared" si="89"/>
        <v>32.799999999999997</v>
      </c>
      <c r="K544" s="101">
        <f t="shared" si="90"/>
        <v>9.6000000000000002E-2</v>
      </c>
      <c r="L544" s="102">
        <f>'District Data'!E$2</f>
        <v>72728</v>
      </c>
      <c r="M544" s="102">
        <f>'District Data'!F$2</f>
        <v>78209</v>
      </c>
      <c r="N544" s="33">
        <f t="shared" si="91"/>
        <v>6981.89</v>
      </c>
      <c r="O544" s="33">
        <f t="shared" si="92"/>
        <v>826.5</v>
      </c>
      <c r="P544" s="33">
        <f t="shared" si="97"/>
        <v>14418.72</v>
      </c>
      <c r="Q544" s="103">
        <v>0.18149999999999999</v>
      </c>
      <c r="R544" s="103">
        <v>0.17510000000000001</v>
      </c>
      <c r="S544" s="33">
        <f t="shared" si="93"/>
        <v>2796.13</v>
      </c>
      <c r="T544" s="33">
        <f t="shared" si="98"/>
        <v>130.13999999999999</v>
      </c>
      <c r="U544" s="33">
        <f t="shared" si="94"/>
        <v>22.79</v>
      </c>
      <c r="V544" s="33">
        <f t="shared" si="95"/>
        <v>152.92999999999998</v>
      </c>
      <c r="W544" s="33">
        <f t="shared" si="96"/>
        <v>10757.45</v>
      </c>
      <c r="X544" s="33" t="str">
        <f>IFERROR(VLOOKUP(C544,'Adj to Match Apport'!$C:$F,4,FALSE),0)</f>
        <v/>
      </c>
      <c r="Y544" s="33">
        <f t="shared" si="99"/>
        <v>10757.45</v>
      </c>
      <c r="Z544" s="184">
        <f>VLOOKUP(C544, '2023-24 School Level AAFTE'!$C$4:$C$2454, 1, 0)</f>
        <v>5497</v>
      </c>
    </row>
    <row r="545" spans="1:26" s="18" customFormat="1" x14ac:dyDescent="0.25">
      <c r="A545" s="136" t="s">
        <v>570</v>
      </c>
      <c r="B545" s="166" t="s">
        <v>569</v>
      </c>
      <c r="C545" s="167">
        <v>2355</v>
      </c>
      <c r="D545" s="166" t="s">
        <v>571</v>
      </c>
      <c r="E545" s="146" t="str">
        <f>VLOOKUP($C545,'2023-24 School Level AAFTE'!$C:$N,9,FALSE)</f>
        <v>Yes</v>
      </c>
      <c r="F545" s="94" t="str">
        <f>IFERROR(VLOOKUP(C545,'2023-24 School Level AAFTE'!$C:$N,11,FALSE),"")</f>
        <v>Yes</v>
      </c>
      <c r="G545" s="20">
        <f>IFERROR(VLOOKUP(C545,'2023-24 School Level AAFTE'!$C:$N,8,FALSE),0)</f>
        <v>58.9</v>
      </c>
      <c r="H545" s="99">
        <f>VLOOKUP($A545,'District Data'!$A:$F,3,FALSE)</f>
        <v>1</v>
      </c>
      <c r="I545" s="99">
        <f>VLOOKUP($A545,'District Data'!$A:$F,4,FALSE)</f>
        <v>1</v>
      </c>
      <c r="J545" s="100">
        <f t="shared" si="89"/>
        <v>58.9</v>
      </c>
      <c r="K545" s="101">
        <f t="shared" si="90"/>
        <v>0.17299999999999999</v>
      </c>
      <c r="L545" s="102">
        <f>'District Data'!E$2</f>
        <v>72728</v>
      </c>
      <c r="M545" s="102">
        <f>'District Data'!F$2</f>
        <v>78209</v>
      </c>
      <c r="N545" s="33">
        <f t="shared" si="91"/>
        <v>12581.94</v>
      </c>
      <c r="O545" s="33">
        <f t="shared" si="92"/>
        <v>948.22</v>
      </c>
      <c r="P545" s="33">
        <f t="shared" si="97"/>
        <v>14418.72</v>
      </c>
      <c r="Q545" s="103">
        <v>0.18149999999999999</v>
      </c>
      <c r="R545" s="103">
        <v>0.17510000000000001</v>
      </c>
      <c r="S545" s="33">
        <f t="shared" si="93"/>
        <v>4944.09</v>
      </c>
      <c r="T545" s="33">
        <f t="shared" si="98"/>
        <v>225.5</v>
      </c>
      <c r="U545" s="33">
        <f t="shared" si="94"/>
        <v>39.49</v>
      </c>
      <c r="V545" s="33">
        <f t="shared" si="95"/>
        <v>264.99</v>
      </c>
      <c r="W545" s="33">
        <f t="shared" si="96"/>
        <v>18739.240000000002</v>
      </c>
      <c r="X545" s="33">
        <f>IFERROR(VLOOKUP(C545,'Adj to Match Apport'!$C:$F,4,FALSE),0)</f>
        <v>0</v>
      </c>
      <c r="Y545" s="33">
        <f t="shared" si="99"/>
        <v>18739.240000000002</v>
      </c>
      <c r="Z545" s="184">
        <f>VLOOKUP(C545, '2023-24 School Level AAFTE'!$C$4:$C$2454, 1, 0)</f>
        <v>2355</v>
      </c>
    </row>
    <row r="546" spans="1:26" s="18" customFormat="1" x14ac:dyDescent="0.25">
      <c r="A546" s="136" t="s">
        <v>573</v>
      </c>
      <c r="B546" s="166" t="s">
        <v>572</v>
      </c>
      <c r="C546" s="167">
        <v>5735</v>
      </c>
      <c r="D546" s="166" t="s">
        <v>2882</v>
      </c>
      <c r="E546" s="146" t="str">
        <f>VLOOKUP($C546,'2023-24 School Level AAFTE'!$C:$N,9,FALSE)</f>
        <v>Yes</v>
      </c>
      <c r="F546" s="94" t="str">
        <f>IFERROR(VLOOKUP(C546,'2023-24 School Level AAFTE'!$C:$N,11,FALSE),"")</f>
        <v>No</v>
      </c>
      <c r="G546" s="20">
        <f>IFERROR(VLOOKUP(C546,'2023-24 School Level AAFTE'!$C:$N,8,FALSE),0)</f>
        <v>37.340000000000003</v>
      </c>
      <c r="H546" s="99">
        <f>VLOOKUP($A546,'District Data'!$A:$F,3,FALSE)</f>
        <v>1.18</v>
      </c>
      <c r="I546" s="99">
        <f>VLOOKUP($A546,'District Data'!$A:$F,4,FALSE)</f>
        <v>1.18</v>
      </c>
      <c r="J546" s="100">
        <f t="shared" si="89"/>
        <v>0</v>
      </c>
      <c r="K546" s="101">
        <f t="shared" si="90"/>
        <v>0</v>
      </c>
      <c r="L546" s="102">
        <f>'District Data'!E$2</f>
        <v>72728</v>
      </c>
      <c r="M546" s="102">
        <f>'District Data'!F$2</f>
        <v>78209</v>
      </c>
      <c r="N546" s="33">
        <f t="shared" si="91"/>
        <v>0</v>
      </c>
      <c r="O546" s="33">
        <f t="shared" si="92"/>
        <v>0</v>
      </c>
      <c r="P546" s="33">
        <f t="shared" si="97"/>
        <v>14418.72</v>
      </c>
      <c r="Q546" s="103">
        <v>0.18149999999999999</v>
      </c>
      <c r="R546" s="103">
        <v>0.17510000000000001</v>
      </c>
      <c r="S546" s="33">
        <f t="shared" si="93"/>
        <v>0</v>
      </c>
      <c r="T546" s="33">
        <f t="shared" si="98"/>
        <v>0</v>
      </c>
      <c r="U546" s="33">
        <f t="shared" si="94"/>
        <v>0</v>
      </c>
      <c r="V546" s="33">
        <f t="shared" si="95"/>
        <v>0</v>
      </c>
      <c r="W546" s="33">
        <f t="shared" si="96"/>
        <v>0</v>
      </c>
      <c r="X546" s="33">
        <f>IFERROR(VLOOKUP(C546,'Adj to Match Apport'!$C:$F,4,FALSE),0)</f>
        <v>0</v>
      </c>
      <c r="Y546" s="33">
        <f t="shared" si="99"/>
        <v>0</v>
      </c>
      <c r="Z546" s="184">
        <f>VLOOKUP(C546, '2023-24 School Level AAFTE'!$C$4:$C$2454, 1, 0)</f>
        <v>5735</v>
      </c>
    </row>
    <row r="547" spans="1:26" s="18" customFormat="1" x14ac:dyDescent="0.25">
      <c r="A547" s="136" t="s">
        <v>573</v>
      </c>
      <c r="B547" s="166" t="s">
        <v>572</v>
      </c>
      <c r="C547" s="167">
        <v>3407</v>
      </c>
      <c r="D547" s="166" t="s">
        <v>252</v>
      </c>
      <c r="E547" s="146" t="str">
        <f>VLOOKUP($C547,'2023-24 School Level AAFTE'!$C:$N,9,FALSE)</f>
        <v>Yes</v>
      </c>
      <c r="F547" s="94" t="str">
        <f>IFERROR(VLOOKUP(C547,'2023-24 School Level AAFTE'!$C:$N,11,FALSE),"")</f>
        <v>Yes</v>
      </c>
      <c r="G547" s="20">
        <f>IFERROR(VLOOKUP(C547,'2023-24 School Level AAFTE'!$C:$N,8,FALSE),0)</f>
        <v>1646.07</v>
      </c>
      <c r="H547" s="99">
        <f>VLOOKUP($A547,'District Data'!$A:$F,3,FALSE)</f>
        <v>1.18</v>
      </c>
      <c r="I547" s="99">
        <f>VLOOKUP($A547,'District Data'!$A:$F,4,FALSE)</f>
        <v>1.18</v>
      </c>
      <c r="J547" s="100">
        <f t="shared" si="89"/>
        <v>1646.07</v>
      </c>
      <c r="K547" s="101">
        <f t="shared" si="90"/>
        <v>4.8280000000000003</v>
      </c>
      <c r="L547" s="102">
        <f>'District Data'!E$2</f>
        <v>72728</v>
      </c>
      <c r="M547" s="102">
        <f>'District Data'!F$2</f>
        <v>78209</v>
      </c>
      <c r="N547" s="33">
        <f t="shared" si="91"/>
        <v>414334.33</v>
      </c>
      <c r="O547" s="33">
        <f t="shared" si="92"/>
        <v>31225.47</v>
      </c>
      <c r="P547" s="33">
        <f t="shared" si="97"/>
        <v>14418.72</v>
      </c>
      <c r="Q547" s="103">
        <v>0.18149999999999999</v>
      </c>
      <c r="R547" s="103">
        <v>0.17510000000000001</v>
      </c>
      <c r="S547" s="33">
        <f t="shared" si="93"/>
        <v>150282.84</v>
      </c>
      <c r="T547" s="33">
        <f t="shared" si="98"/>
        <v>7426</v>
      </c>
      <c r="U547" s="33">
        <f t="shared" si="94"/>
        <v>1300.29</v>
      </c>
      <c r="V547" s="33">
        <f t="shared" si="95"/>
        <v>8726.2900000000009</v>
      </c>
      <c r="W547" s="33">
        <f t="shared" si="96"/>
        <v>604568.93000000005</v>
      </c>
      <c r="X547" s="33" t="str">
        <f>IFERROR(VLOOKUP(C547,'Adj to Match Apport'!$C:$F,4,FALSE),0)</f>
        <v/>
      </c>
      <c r="Y547" s="33">
        <f t="shared" si="99"/>
        <v>604568.93000000005</v>
      </c>
      <c r="Z547" s="184">
        <f>VLOOKUP(C547, '2023-24 School Level AAFTE'!$C$4:$C$2454, 1, 0)</f>
        <v>3407</v>
      </c>
    </row>
    <row r="548" spans="1:26" s="18" customFormat="1" x14ac:dyDescent="0.25">
      <c r="A548" s="136" t="s">
        <v>573</v>
      </c>
      <c r="B548" s="166" t="s">
        <v>572</v>
      </c>
      <c r="C548" s="167">
        <v>4382</v>
      </c>
      <c r="D548" s="166" t="s">
        <v>594</v>
      </c>
      <c r="E548" s="146" t="str">
        <f>VLOOKUP($C548,'2023-24 School Level AAFTE'!$C:$N,9,FALSE)</f>
        <v>No</v>
      </c>
      <c r="F548" s="94" t="str">
        <f>IFERROR(VLOOKUP(C548,'2023-24 School Level AAFTE'!$C:$N,11,FALSE),"")</f>
        <v>No</v>
      </c>
      <c r="G548" s="20">
        <f>IFERROR(VLOOKUP(C548,'2023-24 School Level AAFTE'!$C:$N,8,FALSE),0)</f>
        <v>664.54</v>
      </c>
      <c r="H548" s="99">
        <f>VLOOKUP($A548,'District Data'!$A:$F,3,FALSE)</f>
        <v>1.18</v>
      </c>
      <c r="I548" s="99">
        <f>VLOOKUP($A548,'District Data'!$A:$F,4,FALSE)</f>
        <v>1.18</v>
      </c>
      <c r="J548" s="100">
        <f t="shared" si="89"/>
        <v>0</v>
      </c>
      <c r="K548" s="101">
        <f t="shared" si="90"/>
        <v>0</v>
      </c>
      <c r="L548" s="102">
        <f>'District Data'!E$2</f>
        <v>72728</v>
      </c>
      <c r="M548" s="102">
        <f>'District Data'!F$2</f>
        <v>78209</v>
      </c>
      <c r="N548" s="33">
        <f t="shared" si="91"/>
        <v>0</v>
      </c>
      <c r="O548" s="33">
        <f t="shared" si="92"/>
        <v>0</v>
      </c>
      <c r="P548" s="33">
        <f t="shared" si="97"/>
        <v>14418.72</v>
      </c>
      <c r="Q548" s="103">
        <v>0.18149999999999999</v>
      </c>
      <c r="R548" s="103">
        <v>0.17510000000000001</v>
      </c>
      <c r="S548" s="33">
        <f t="shared" si="93"/>
        <v>0</v>
      </c>
      <c r="T548" s="33">
        <f t="shared" si="98"/>
        <v>0</v>
      </c>
      <c r="U548" s="33">
        <f t="shared" si="94"/>
        <v>0</v>
      </c>
      <c r="V548" s="33">
        <f t="shared" si="95"/>
        <v>0</v>
      </c>
      <c r="W548" s="33">
        <f t="shared" si="96"/>
        <v>0</v>
      </c>
      <c r="X548" s="33">
        <f>IFERROR(VLOOKUP(C548,'Adj to Match Apport'!$C:$F,4,FALSE),0)</f>
        <v>0</v>
      </c>
      <c r="Y548" s="33">
        <f t="shared" si="99"/>
        <v>0</v>
      </c>
      <c r="Z548" s="184">
        <f>VLOOKUP(C548, '2023-24 School Level AAFTE'!$C$4:$C$2454, 1, 0)</f>
        <v>4382</v>
      </c>
    </row>
    <row r="549" spans="1:26" s="18" customFormat="1" x14ac:dyDescent="0.25">
      <c r="A549" s="136" t="s">
        <v>573</v>
      </c>
      <c r="B549" s="166" t="s">
        <v>572</v>
      </c>
      <c r="C549" s="167">
        <v>3752</v>
      </c>
      <c r="D549" s="166" t="s">
        <v>588</v>
      </c>
      <c r="E549" s="146" t="str">
        <f>VLOOKUP($C549,'2023-24 School Level AAFTE'!$C:$N,9,FALSE)</f>
        <v>No</v>
      </c>
      <c r="F549" s="94" t="str">
        <f>IFERROR(VLOOKUP(C549,'2023-24 School Level AAFTE'!$C:$N,11,FALSE),"")</f>
        <v>No</v>
      </c>
      <c r="G549" s="20">
        <f>IFERROR(VLOOKUP(C549,'2023-24 School Level AAFTE'!$C:$N,8,FALSE),0)</f>
        <v>864.88</v>
      </c>
      <c r="H549" s="99">
        <f>VLOOKUP($A549,'District Data'!$A:$F,3,FALSE)</f>
        <v>1.18</v>
      </c>
      <c r="I549" s="99">
        <f>VLOOKUP($A549,'District Data'!$A:$F,4,FALSE)</f>
        <v>1.18</v>
      </c>
      <c r="J549" s="100">
        <f t="shared" si="89"/>
        <v>0</v>
      </c>
      <c r="K549" s="101">
        <f t="shared" si="90"/>
        <v>0</v>
      </c>
      <c r="L549" s="102">
        <f>'District Data'!E$2</f>
        <v>72728</v>
      </c>
      <c r="M549" s="102">
        <f>'District Data'!F$2</f>
        <v>78209</v>
      </c>
      <c r="N549" s="33">
        <f t="shared" si="91"/>
        <v>0</v>
      </c>
      <c r="O549" s="33">
        <f t="shared" si="92"/>
        <v>0</v>
      </c>
      <c r="P549" s="33">
        <f t="shared" si="97"/>
        <v>14418.72</v>
      </c>
      <c r="Q549" s="103">
        <v>0.18149999999999999</v>
      </c>
      <c r="R549" s="103">
        <v>0.17510000000000001</v>
      </c>
      <c r="S549" s="33">
        <f t="shared" si="93"/>
        <v>0</v>
      </c>
      <c r="T549" s="33">
        <f t="shared" si="98"/>
        <v>0</v>
      </c>
      <c r="U549" s="33">
        <f t="shared" si="94"/>
        <v>0</v>
      </c>
      <c r="V549" s="33">
        <f t="shared" si="95"/>
        <v>0</v>
      </c>
      <c r="W549" s="33">
        <f t="shared" si="96"/>
        <v>0</v>
      </c>
      <c r="X549" s="33">
        <f>IFERROR(VLOOKUP(C549,'Adj to Match Apport'!$C:$F,4,FALSE),0)</f>
        <v>0</v>
      </c>
      <c r="Y549" s="33">
        <f t="shared" si="99"/>
        <v>0</v>
      </c>
      <c r="Z549" s="184">
        <f>VLOOKUP(C549, '2023-24 School Level AAFTE'!$C$4:$C$2454, 1, 0)</f>
        <v>3752</v>
      </c>
    </row>
    <row r="550" spans="1:26" s="18" customFormat="1" x14ac:dyDescent="0.25">
      <c r="A550" s="136" t="s">
        <v>573</v>
      </c>
      <c r="B550" s="166" t="s">
        <v>572</v>
      </c>
      <c r="C550" s="167">
        <v>3184</v>
      </c>
      <c r="D550" s="166" t="s">
        <v>585</v>
      </c>
      <c r="E550" s="146" t="str">
        <f>VLOOKUP($C550,'2023-24 School Level AAFTE'!$C:$N,9,FALSE)</f>
        <v>Yes</v>
      </c>
      <c r="F550" s="94" t="str">
        <f>IFERROR(VLOOKUP(C550,'2023-24 School Level AAFTE'!$C:$N,11,FALSE),"")</f>
        <v>Yes</v>
      </c>
      <c r="G550" s="20">
        <f>IFERROR(VLOOKUP(C550,'2023-24 School Level AAFTE'!$C:$N,8,FALSE),0)</f>
        <v>613.20000000000005</v>
      </c>
      <c r="H550" s="99">
        <f>VLOOKUP($A550,'District Data'!$A:$F,3,FALSE)</f>
        <v>1.18</v>
      </c>
      <c r="I550" s="99">
        <f>VLOOKUP($A550,'District Data'!$A:$F,4,FALSE)</f>
        <v>1.18</v>
      </c>
      <c r="J550" s="100">
        <f t="shared" si="89"/>
        <v>613.20000000000005</v>
      </c>
      <c r="K550" s="101">
        <f t="shared" si="90"/>
        <v>1.7989999999999999</v>
      </c>
      <c r="L550" s="102">
        <f>'District Data'!E$2</f>
        <v>72728</v>
      </c>
      <c r="M550" s="102">
        <f>'District Data'!F$2</f>
        <v>78209</v>
      </c>
      <c r="N550" s="33">
        <f t="shared" si="91"/>
        <v>154388.45000000001</v>
      </c>
      <c r="O550" s="33">
        <f t="shared" si="92"/>
        <v>11635.18</v>
      </c>
      <c r="P550" s="33">
        <f t="shared" si="97"/>
        <v>14418.72</v>
      </c>
      <c r="Q550" s="103">
        <v>0.18149999999999999</v>
      </c>
      <c r="R550" s="103">
        <v>0.17510000000000001</v>
      </c>
      <c r="S550" s="33">
        <f t="shared" si="93"/>
        <v>55998.1</v>
      </c>
      <c r="T550" s="33">
        <f t="shared" si="98"/>
        <v>2767.06</v>
      </c>
      <c r="U550" s="33">
        <f t="shared" si="94"/>
        <v>484.51</v>
      </c>
      <c r="V550" s="33">
        <f t="shared" si="95"/>
        <v>3251.5699999999997</v>
      </c>
      <c r="W550" s="33">
        <f t="shared" si="96"/>
        <v>225273.30000000002</v>
      </c>
      <c r="X550" s="33" t="str">
        <f>IFERROR(VLOOKUP(C550,'Adj to Match Apport'!$C:$F,4,FALSE),0)</f>
        <v/>
      </c>
      <c r="Y550" s="33">
        <f t="shared" si="99"/>
        <v>225273.30000000002</v>
      </c>
      <c r="Z550" s="184">
        <f>VLOOKUP(C550, '2023-24 School Level AAFTE'!$C$4:$C$2454, 1, 0)</f>
        <v>3184</v>
      </c>
    </row>
    <row r="551" spans="1:26" s="18" customFormat="1" x14ac:dyDescent="0.25">
      <c r="A551" s="136" t="s">
        <v>573</v>
      </c>
      <c r="B551" s="166" t="s">
        <v>572</v>
      </c>
      <c r="C551" s="167">
        <v>2126</v>
      </c>
      <c r="D551" s="166" t="s">
        <v>576</v>
      </c>
      <c r="E551" s="146" t="str">
        <f>VLOOKUP($C551,'2023-24 School Level AAFTE'!$C:$N,9,FALSE)</f>
        <v>Yes</v>
      </c>
      <c r="F551" s="94" t="str">
        <f>IFERROR(VLOOKUP(C551,'2023-24 School Level AAFTE'!$C:$N,11,FALSE),"")</f>
        <v>Yes</v>
      </c>
      <c r="G551" s="20">
        <f>IFERROR(VLOOKUP(C551,'2023-24 School Level AAFTE'!$C:$N,8,FALSE),0)</f>
        <v>1566.63</v>
      </c>
      <c r="H551" s="99">
        <f>VLOOKUP($A551,'District Data'!$A:$F,3,FALSE)</f>
        <v>1.18</v>
      </c>
      <c r="I551" s="99">
        <f>VLOOKUP($A551,'District Data'!$A:$F,4,FALSE)</f>
        <v>1.18</v>
      </c>
      <c r="J551" s="100">
        <f t="shared" si="89"/>
        <v>1566.63</v>
      </c>
      <c r="K551" s="101">
        <f t="shared" si="90"/>
        <v>4.5949999999999998</v>
      </c>
      <c r="L551" s="102">
        <f>'District Data'!E$2</f>
        <v>72728</v>
      </c>
      <c r="M551" s="102">
        <f>'District Data'!F$2</f>
        <v>78209</v>
      </c>
      <c r="N551" s="33">
        <f t="shared" si="91"/>
        <v>394338.49</v>
      </c>
      <c r="O551" s="33">
        <f t="shared" si="92"/>
        <v>29718.53</v>
      </c>
      <c r="P551" s="33">
        <f t="shared" si="97"/>
        <v>14418.72</v>
      </c>
      <c r="Q551" s="103">
        <v>0.18149999999999999</v>
      </c>
      <c r="R551" s="103">
        <v>0.17510000000000001</v>
      </c>
      <c r="S551" s="33">
        <f t="shared" si="93"/>
        <v>143030.17000000001</v>
      </c>
      <c r="T551" s="33">
        <f t="shared" si="98"/>
        <v>7067.62</v>
      </c>
      <c r="U551" s="33">
        <f t="shared" si="94"/>
        <v>1237.54</v>
      </c>
      <c r="V551" s="33">
        <f t="shared" si="95"/>
        <v>8305.16</v>
      </c>
      <c r="W551" s="33">
        <f t="shared" si="96"/>
        <v>575392.35000000009</v>
      </c>
      <c r="X551" s="33" t="str">
        <f>IFERROR(VLOOKUP(C551,'Adj to Match Apport'!$C:$F,4,FALSE),0)</f>
        <v/>
      </c>
      <c r="Y551" s="33">
        <f t="shared" si="99"/>
        <v>575392.35000000009</v>
      </c>
      <c r="Z551" s="184">
        <f>VLOOKUP(C551, '2023-24 School Level AAFTE'!$C$4:$C$2454, 1, 0)</f>
        <v>2126</v>
      </c>
    </row>
    <row r="552" spans="1:26" s="18" customFormat="1" x14ac:dyDescent="0.25">
      <c r="A552" s="136" t="s">
        <v>573</v>
      </c>
      <c r="B552" s="166" t="s">
        <v>572</v>
      </c>
      <c r="C552" s="167">
        <v>5330</v>
      </c>
      <c r="D552" s="166" t="s">
        <v>600</v>
      </c>
      <c r="E552" s="146" t="str">
        <f>VLOOKUP($C552,'2023-24 School Level AAFTE'!$C:$N,9,FALSE)</f>
        <v>Yes</v>
      </c>
      <c r="F552" s="94" t="str">
        <f>IFERROR(VLOOKUP(C552,'2023-24 School Level AAFTE'!$C:$N,11,FALSE),"")</f>
        <v>Yes</v>
      </c>
      <c r="G552" s="20">
        <f>IFERROR(VLOOKUP(C552,'2023-24 School Level AAFTE'!$C:$N,8,FALSE),0)</f>
        <v>183.91</v>
      </c>
      <c r="H552" s="99">
        <f>VLOOKUP($A552,'District Data'!$A:$F,3,FALSE)</f>
        <v>1.18</v>
      </c>
      <c r="I552" s="99">
        <f>VLOOKUP($A552,'District Data'!$A:$F,4,FALSE)</f>
        <v>1.18</v>
      </c>
      <c r="J552" s="100">
        <f t="shared" si="89"/>
        <v>183.91</v>
      </c>
      <c r="K552" s="101">
        <f t="shared" si="90"/>
        <v>0.53900000000000003</v>
      </c>
      <c r="L552" s="102">
        <f>'District Data'!E$2</f>
        <v>72728</v>
      </c>
      <c r="M552" s="102">
        <f>'District Data'!F$2</f>
        <v>78209</v>
      </c>
      <c r="N552" s="33">
        <f t="shared" si="91"/>
        <v>46256.46</v>
      </c>
      <c r="O552" s="33">
        <f t="shared" si="92"/>
        <v>3486.03</v>
      </c>
      <c r="P552" s="33">
        <f t="shared" si="97"/>
        <v>14418.72</v>
      </c>
      <c r="Q552" s="103">
        <v>0.18149999999999999</v>
      </c>
      <c r="R552" s="103">
        <v>0.17510000000000001</v>
      </c>
      <c r="S552" s="33">
        <f t="shared" si="93"/>
        <v>16777.64</v>
      </c>
      <c r="T552" s="33">
        <f t="shared" si="98"/>
        <v>829.04</v>
      </c>
      <c r="U552" s="33">
        <f t="shared" si="94"/>
        <v>145.16</v>
      </c>
      <c r="V552" s="33">
        <f t="shared" si="95"/>
        <v>974.19999999999993</v>
      </c>
      <c r="W552" s="33">
        <f t="shared" si="96"/>
        <v>67494.33</v>
      </c>
      <c r="X552" s="33" t="str">
        <f>IFERROR(VLOOKUP(C552,'Adj to Match Apport'!$C:$F,4,FALSE),0)</f>
        <v/>
      </c>
      <c r="Y552" s="33">
        <f t="shared" si="99"/>
        <v>67494.33</v>
      </c>
      <c r="Z552" s="184">
        <f>VLOOKUP(C552, '2023-24 School Level AAFTE'!$C$4:$C$2454, 1, 0)</f>
        <v>5330</v>
      </c>
    </row>
    <row r="553" spans="1:26" s="18" customFormat="1" x14ac:dyDescent="0.25">
      <c r="A553" s="136" t="s">
        <v>573</v>
      </c>
      <c r="B553" s="166" t="s">
        <v>572</v>
      </c>
      <c r="C553" s="167">
        <v>3253</v>
      </c>
      <c r="D553" s="166" t="s">
        <v>298</v>
      </c>
      <c r="E553" s="146" t="str">
        <f>VLOOKUP($C553,'2023-24 School Level AAFTE'!$C:$N,9,FALSE)</f>
        <v>Yes</v>
      </c>
      <c r="F553" s="94" t="str">
        <f>IFERROR(VLOOKUP(C553,'2023-24 School Level AAFTE'!$C:$N,11,FALSE),"")</f>
        <v>Yes</v>
      </c>
      <c r="G553" s="20">
        <f>IFERROR(VLOOKUP(C553,'2023-24 School Level AAFTE'!$C:$N,8,FALSE),0)</f>
        <v>889.6</v>
      </c>
      <c r="H553" s="99">
        <f>VLOOKUP($A553,'District Data'!$A:$F,3,FALSE)</f>
        <v>1.18</v>
      </c>
      <c r="I553" s="99">
        <f>VLOOKUP($A553,'District Data'!$A:$F,4,FALSE)</f>
        <v>1.18</v>
      </c>
      <c r="J553" s="100">
        <f t="shared" si="89"/>
        <v>889.6</v>
      </c>
      <c r="K553" s="101">
        <f t="shared" si="90"/>
        <v>2.609</v>
      </c>
      <c r="L553" s="102">
        <f>'District Data'!E$2</f>
        <v>72728</v>
      </c>
      <c r="M553" s="102">
        <f>'District Data'!F$2</f>
        <v>78209</v>
      </c>
      <c r="N553" s="33">
        <f t="shared" si="91"/>
        <v>223901.88</v>
      </c>
      <c r="O553" s="33">
        <f t="shared" si="92"/>
        <v>16873.91</v>
      </c>
      <c r="P553" s="33">
        <f t="shared" si="97"/>
        <v>14418.72</v>
      </c>
      <c r="Q553" s="103">
        <v>0.18149999999999999</v>
      </c>
      <c r="R553" s="103">
        <v>0.17510000000000001</v>
      </c>
      <c r="S553" s="33">
        <f t="shared" si="93"/>
        <v>81211.25</v>
      </c>
      <c r="T553" s="33">
        <f t="shared" si="98"/>
        <v>4012.93</v>
      </c>
      <c r="U553" s="33">
        <f t="shared" si="94"/>
        <v>702.66</v>
      </c>
      <c r="V553" s="33">
        <f t="shared" si="95"/>
        <v>4715.59</v>
      </c>
      <c r="W553" s="33">
        <f t="shared" si="96"/>
        <v>326702.63</v>
      </c>
      <c r="X553" s="33" t="str">
        <f>IFERROR(VLOOKUP(C553,'Adj to Match Apport'!$C:$F,4,FALSE),0)</f>
        <v/>
      </c>
      <c r="Y553" s="33">
        <f t="shared" si="99"/>
        <v>326702.63</v>
      </c>
      <c r="Z553" s="184">
        <f>VLOOKUP(C553, '2023-24 School Level AAFTE'!$C$4:$C$2454, 1, 0)</f>
        <v>3253</v>
      </c>
    </row>
    <row r="554" spans="1:26" s="18" customFormat="1" x14ac:dyDescent="0.25">
      <c r="A554" s="136" t="s">
        <v>573</v>
      </c>
      <c r="B554" s="166" t="s">
        <v>572</v>
      </c>
      <c r="C554" s="167">
        <v>5091</v>
      </c>
      <c r="D554" s="166" t="s">
        <v>599</v>
      </c>
      <c r="E554" s="146" t="str">
        <f>VLOOKUP($C554,'2023-24 School Level AAFTE'!$C:$N,9,FALSE)</f>
        <v>No</v>
      </c>
      <c r="F554" s="94" t="str">
        <f>IFERROR(VLOOKUP(C554,'2023-24 School Level AAFTE'!$C:$N,11,FALSE),"")</f>
        <v>No</v>
      </c>
      <c r="G554" s="20">
        <f>IFERROR(VLOOKUP(C554,'2023-24 School Level AAFTE'!$C:$N,8,FALSE),0)</f>
        <v>645.02</v>
      </c>
      <c r="H554" s="99">
        <f>VLOOKUP($A554,'District Data'!$A:$F,3,FALSE)</f>
        <v>1.18</v>
      </c>
      <c r="I554" s="99">
        <f>VLOOKUP($A554,'District Data'!$A:$F,4,FALSE)</f>
        <v>1.18</v>
      </c>
      <c r="J554" s="100">
        <f t="shared" si="89"/>
        <v>0</v>
      </c>
      <c r="K554" s="101">
        <f t="shared" si="90"/>
        <v>0</v>
      </c>
      <c r="L554" s="102">
        <f>'District Data'!E$2</f>
        <v>72728</v>
      </c>
      <c r="M554" s="102">
        <f>'District Data'!F$2</f>
        <v>78209</v>
      </c>
      <c r="N554" s="33">
        <f t="shared" si="91"/>
        <v>0</v>
      </c>
      <c r="O554" s="33">
        <f t="shared" si="92"/>
        <v>0</v>
      </c>
      <c r="P554" s="33">
        <f t="shared" si="97"/>
        <v>14418.72</v>
      </c>
      <c r="Q554" s="103">
        <v>0.18149999999999999</v>
      </c>
      <c r="R554" s="103">
        <v>0.17510000000000001</v>
      </c>
      <c r="S554" s="33">
        <f t="shared" si="93"/>
        <v>0</v>
      </c>
      <c r="T554" s="33">
        <f t="shared" si="98"/>
        <v>0</v>
      </c>
      <c r="U554" s="33">
        <f t="shared" si="94"/>
        <v>0</v>
      </c>
      <c r="V554" s="33">
        <f t="shared" si="95"/>
        <v>0</v>
      </c>
      <c r="W554" s="33">
        <f t="shared" si="96"/>
        <v>0</v>
      </c>
      <c r="X554" s="33">
        <f>IFERROR(VLOOKUP(C554,'Adj to Match Apport'!$C:$F,4,FALSE),0)</f>
        <v>0</v>
      </c>
      <c r="Y554" s="33">
        <f t="shared" si="99"/>
        <v>0</v>
      </c>
      <c r="Z554" s="184">
        <f>VLOOKUP(C554, '2023-24 School Level AAFTE'!$C$4:$C$2454, 1, 0)</f>
        <v>5091</v>
      </c>
    </row>
    <row r="555" spans="1:26" s="18" customFormat="1" x14ac:dyDescent="0.25">
      <c r="A555" s="136" t="s">
        <v>573</v>
      </c>
      <c r="B555" s="166" t="s">
        <v>572</v>
      </c>
      <c r="C555" s="167">
        <v>2065</v>
      </c>
      <c r="D555" s="166" t="s">
        <v>575</v>
      </c>
      <c r="E555" s="146" t="str">
        <f>VLOOKUP($C555,'2023-24 School Level AAFTE'!$C:$N,9,FALSE)</f>
        <v>Yes</v>
      </c>
      <c r="F555" s="94" t="str">
        <f>IFERROR(VLOOKUP(C555,'2023-24 School Level AAFTE'!$C:$N,11,FALSE),"")</f>
        <v>Yes</v>
      </c>
      <c r="G555" s="20">
        <f>IFERROR(VLOOKUP(C555,'2023-24 School Level AAFTE'!$C:$N,8,FALSE),0)</f>
        <v>401.83</v>
      </c>
      <c r="H555" s="99">
        <f>VLOOKUP($A555,'District Data'!$A:$F,3,FALSE)</f>
        <v>1.18</v>
      </c>
      <c r="I555" s="99">
        <f>VLOOKUP($A555,'District Data'!$A:$F,4,FALSE)</f>
        <v>1.18</v>
      </c>
      <c r="J555" s="100">
        <f t="shared" si="89"/>
        <v>401.83</v>
      </c>
      <c r="K555" s="101">
        <f t="shared" si="90"/>
        <v>1.179</v>
      </c>
      <c r="L555" s="102">
        <f>'District Data'!E$2</f>
        <v>72728</v>
      </c>
      <c r="M555" s="102">
        <f>'District Data'!F$2</f>
        <v>78209</v>
      </c>
      <c r="N555" s="33">
        <f t="shared" si="91"/>
        <v>101180.65</v>
      </c>
      <c r="O555" s="33">
        <f t="shared" si="92"/>
        <v>7625.27</v>
      </c>
      <c r="P555" s="33">
        <f t="shared" si="97"/>
        <v>14418.72</v>
      </c>
      <c r="Q555" s="103">
        <v>0.18149999999999999</v>
      </c>
      <c r="R555" s="103">
        <v>0.17510000000000001</v>
      </c>
      <c r="S555" s="33">
        <f t="shared" si="93"/>
        <v>36699.14</v>
      </c>
      <c r="T555" s="33">
        <f t="shared" si="98"/>
        <v>1813.43</v>
      </c>
      <c r="U555" s="33">
        <f t="shared" si="94"/>
        <v>317.52999999999997</v>
      </c>
      <c r="V555" s="33">
        <f t="shared" si="95"/>
        <v>2130.96</v>
      </c>
      <c r="W555" s="33">
        <f t="shared" si="96"/>
        <v>147636.01999999996</v>
      </c>
      <c r="X555" s="33">
        <f>IFERROR(VLOOKUP(C555,'Adj to Match Apport'!$C:$F,4,FALSE),0)</f>
        <v>125.24000000022352</v>
      </c>
      <c r="Y555" s="33">
        <f t="shared" si="99"/>
        <v>147761.26000000018</v>
      </c>
      <c r="Z555" s="184">
        <f>VLOOKUP(C555, '2023-24 School Level AAFTE'!$C$4:$C$2454, 1, 0)</f>
        <v>2065</v>
      </c>
    </row>
    <row r="556" spans="1:26" s="18" customFormat="1" x14ac:dyDescent="0.25">
      <c r="A556" s="136" t="s">
        <v>573</v>
      </c>
      <c r="B556" s="166" t="s">
        <v>572</v>
      </c>
      <c r="C556" s="167">
        <v>4437</v>
      </c>
      <c r="D556" s="166" t="s">
        <v>595</v>
      </c>
      <c r="E556" s="146" t="str">
        <f>VLOOKUP($C556,'2023-24 School Level AAFTE'!$C:$N,9,FALSE)</f>
        <v>No</v>
      </c>
      <c r="F556" s="94" t="str">
        <f>IFERROR(VLOOKUP(C556,'2023-24 School Level AAFTE'!$C:$N,11,FALSE),"")</f>
        <v>No</v>
      </c>
      <c r="G556" s="20">
        <f>IFERROR(VLOOKUP(C556,'2023-24 School Level AAFTE'!$C:$N,8,FALSE),0)</f>
        <v>1010.27</v>
      </c>
      <c r="H556" s="99">
        <f>VLOOKUP($A556,'District Data'!$A:$F,3,FALSE)</f>
        <v>1.18</v>
      </c>
      <c r="I556" s="99">
        <f>VLOOKUP($A556,'District Data'!$A:$F,4,FALSE)</f>
        <v>1.18</v>
      </c>
      <c r="J556" s="100">
        <f t="shared" si="89"/>
        <v>0</v>
      </c>
      <c r="K556" s="101">
        <f t="shared" si="90"/>
        <v>0</v>
      </c>
      <c r="L556" s="102">
        <f>'District Data'!E$2</f>
        <v>72728</v>
      </c>
      <c r="M556" s="102">
        <f>'District Data'!F$2</f>
        <v>78209</v>
      </c>
      <c r="N556" s="33">
        <f t="shared" si="91"/>
        <v>0</v>
      </c>
      <c r="O556" s="33">
        <f t="shared" si="92"/>
        <v>0</v>
      </c>
      <c r="P556" s="33">
        <f t="shared" si="97"/>
        <v>14418.72</v>
      </c>
      <c r="Q556" s="103">
        <v>0.18149999999999999</v>
      </c>
      <c r="R556" s="103">
        <v>0.17510000000000001</v>
      </c>
      <c r="S556" s="33">
        <f t="shared" si="93"/>
        <v>0</v>
      </c>
      <c r="T556" s="33">
        <f t="shared" si="98"/>
        <v>0</v>
      </c>
      <c r="U556" s="33">
        <f t="shared" si="94"/>
        <v>0</v>
      </c>
      <c r="V556" s="33">
        <f t="shared" si="95"/>
        <v>0</v>
      </c>
      <c r="W556" s="33">
        <f t="shared" si="96"/>
        <v>0</v>
      </c>
      <c r="X556" s="33">
        <f>IFERROR(VLOOKUP(C556,'Adj to Match Apport'!$C:$F,4,FALSE),0)</f>
        <v>0</v>
      </c>
      <c r="Y556" s="33">
        <f t="shared" si="99"/>
        <v>0</v>
      </c>
      <c r="Z556" s="184">
        <f>VLOOKUP(C556, '2023-24 School Level AAFTE'!$C$4:$C$2454, 1, 0)</f>
        <v>4437</v>
      </c>
    </row>
    <row r="557" spans="1:26" s="18" customFormat="1" x14ac:dyDescent="0.25">
      <c r="A557" s="136" t="s">
        <v>573</v>
      </c>
      <c r="B557" s="166" t="s">
        <v>572</v>
      </c>
      <c r="C557" s="167">
        <v>2883</v>
      </c>
      <c r="D557" s="166" t="s">
        <v>583</v>
      </c>
      <c r="E557" s="146" t="str">
        <f>VLOOKUP($C557,'2023-24 School Level AAFTE'!$C:$N,9,FALSE)</f>
        <v>Yes</v>
      </c>
      <c r="F557" s="94" t="str">
        <f>IFERROR(VLOOKUP(C557,'2023-24 School Level AAFTE'!$C:$N,11,FALSE),"")</f>
        <v>Yes</v>
      </c>
      <c r="G557" s="20">
        <f>IFERROR(VLOOKUP(C557,'2023-24 School Level AAFTE'!$C:$N,8,FALSE),0)</f>
        <v>359.2</v>
      </c>
      <c r="H557" s="99">
        <f>VLOOKUP($A557,'District Data'!$A:$F,3,FALSE)</f>
        <v>1.18</v>
      </c>
      <c r="I557" s="99">
        <f>VLOOKUP($A557,'District Data'!$A:$F,4,FALSE)</f>
        <v>1.18</v>
      </c>
      <c r="J557" s="100">
        <f t="shared" si="89"/>
        <v>359.2</v>
      </c>
      <c r="K557" s="101">
        <f t="shared" si="90"/>
        <v>1.054</v>
      </c>
      <c r="L557" s="102">
        <f>'District Data'!E$2</f>
        <v>72728</v>
      </c>
      <c r="M557" s="102">
        <f>'District Data'!F$2</f>
        <v>78209</v>
      </c>
      <c r="N557" s="33">
        <f t="shared" si="91"/>
        <v>90453.27</v>
      </c>
      <c r="O557" s="33">
        <f t="shared" si="92"/>
        <v>6816.83</v>
      </c>
      <c r="P557" s="33">
        <f t="shared" si="97"/>
        <v>14418.72</v>
      </c>
      <c r="Q557" s="103">
        <v>0.18149999999999999</v>
      </c>
      <c r="R557" s="103">
        <v>0.17510000000000001</v>
      </c>
      <c r="S557" s="33">
        <f t="shared" si="93"/>
        <v>32808.230000000003</v>
      </c>
      <c r="T557" s="33">
        <f t="shared" si="98"/>
        <v>1621.17</v>
      </c>
      <c r="U557" s="33">
        <f t="shared" si="94"/>
        <v>283.87</v>
      </c>
      <c r="V557" s="33">
        <f t="shared" si="95"/>
        <v>1905.04</v>
      </c>
      <c r="W557" s="33">
        <f t="shared" si="96"/>
        <v>131983.37</v>
      </c>
      <c r="X557" s="33" t="str">
        <f>IFERROR(VLOOKUP(C557,'Adj to Match Apport'!$C:$F,4,FALSE),0)</f>
        <v/>
      </c>
      <c r="Y557" s="33">
        <f t="shared" si="99"/>
        <v>131983.37</v>
      </c>
      <c r="Z557" s="184">
        <f>VLOOKUP(C557, '2023-24 School Level AAFTE'!$C$4:$C$2454, 1, 0)</f>
        <v>2883</v>
      </c>
    </row>
    <row r="558" spans="1:26" s="18" customFormat="1" x14ac:dyDescent="0.25">
      <c r="A558" s="136" t="s">
        <v>573</v>
      </c>
      <c r="B558" s="166" t="s">
        <v>572</v>
      </c>
      <c r="C558" s="167">
        <v>4334</v>
      </c>
      <c r="D558" s="166" t="s">
        <v>593</v>
      </c>
      <c r="E558" s="146" t="str">
        <f>VLOOKUP($C558,'2023-24 School Level AAFTE'!$C:$N,9,FALSE)</f>
        <v>No</v>
      </c>
      <c r="F558" s="94" t="str">
        <f>IFERROR(VLOOKUP(C558,'2023-24 School Level AAFTE'!$C:$N,11,FALSE),"")</f>
        <v>No</v>
      </c>
      <c r="G558" s="20">
        <f>IFERROR(VLOOKUP(C558,'2023-24 School Level AAFTE'!$C:$N,8,FALSE),0)</f>
        <v>1006.91</v>
      </c>
      <c r="H558" s="99">
        <f>VLOOKUP($A558,'District Data'!$A:$F,3,FALSE)</f>
        <v>1.18</v>
      </c>
      <c r="I558" s="99">
        <f>VLOOKUP($A558,'District Data'!$A:$F,4,FALSE)</f>
        <v>1.18</v>
      </c>
      <c r="J558" s="100">
        <f t="shared" si="89"/>
        <v>0</v>
      </c>
      <c r="K558" s="101">
        <f t="shared" si="90"/>
        <v>0</v>
      </c>
      <c r="L558" s="102">
        <f>'District Data'!E$2</f>
        <v>72728</v>
      </c>
      <c r="M558" s="102">
        <f>'District Data'!F$2</f>
        <v>78209</v>
      </c>
      <c r="N558" s="33">
        <f t="shared" si="91"/>
        <v>0</v>
      </c>
      <c r="O558" s="33">
        <f t="shared" si="92"/>
        <v>0</v>
      </c>
      <c r="P558" s="33">
        <f t="shared" si="97"/>
        <v>14418.72</v>
      </c>
      <c r="Q558" s="103">
        <v>0.18149999999999999</v>
      </c>
      <c r="R558" s="103">
        <v>0.17510000000000001</v>
      </c>
      <c r="S558" s="33">
        <f t="shared" si="93"/>
        <v>0</v>
      </c>
      <c r="T558" s="33">
        <f t="shared" si="98"/>
        <v>0</v>
      </c>
      <c r="U558" s="33">
        <f t="shared" si="94"/>
        <v>0</v>
      </c>
      <c r="V558" s="33">
        <f t="shared" si="95"/>
        <v>0</v>
      </c>
      <c r="W558" s="33">
        <f t="shared" si="96"/>
        <v>0</v>
      </c>
      <c r="X558" s="33">
        <f>IFERROR(VLOOKUP(C558,'Adj to Match Apport'!$C:$F,4,FALSE),0)</f>
        <v>0</v>
      </c>
      <c r="Y558" s="33">
        <f t="shared" si="99"/>
        <v>0</v>
      </c>
      <c r="Z558" s="184">
        <f>VLOOKUP(C558, '2023-24 School Level AAFTE'!$C$4:$C$2454, 1, 0)</f>
        <v>4334</v>
      </c>
    </row>
    <row r="559" spans="1:26" s="18" customFormat="1" x14ac:dyDescent="0.25">
      <c r="A559" s="136" t="s">
        <v>573</v>
      </c>
      <c r="B559" s="166" t="s">
        <v>572</v>
      </c>
      <c r="C559" s="167">
        <v>4438</v>
      </c>
      <c r="D559" s="166" t="s">
        <v>596</v>
      </c>
      <c r="E559" s="146" t="str">
        <f>VLOOKUP($C559,'2023-24 School Level AAFTE'!$C:$N,9,FALSE)</f>
        <v>No</v>
      </c>
      <c r="F559" s="94" t="str">
        <f>IFERROR(VLOOKUP(C559,'2023-24 School Level AAFTE'!$C:$N,11,FALSE),"")</f>
        <v>No</v>
      </c>
      <c r="G559" s="20">
        <f>IFERROR(VLOOKUP(C559,'2023-24 School Level AAFTE'!$C:$N,8,FALSE),0)</f>
        <v>2100.16</v>
      </c>
      <c r="H559" s="99">
        <f>VLOOKUP($A559,'District Data'!$A:$F,3,FALSE)</f>
        <v>1.18</v>
      </c>
      <c r="I559" s="99">
        <f>VLOOKUP($A559,'District Data'!$A:$F,4,FALSE)</f>
        <v>1.18</v>
      </c>
      <c r="J559" s="100">
        <f t="shared" si="89"/>
        <v>0</v>
      </c>
      <c r="K559" s="101">
        <f t="shared" si="90"/>
        <v>0</v>
      </c>
      <c r="L559" s="102">
        <f>'District Data'!E$2</f>
        <v>72728</v>
      </c>
      <c r="M559" s="102">
        <f>'District Data'!F$2</f>
        <v>78209</v>
      </c>
      <c r="N559" s="33">
        <f t="shared" si="91"/>
        <v>0</v>
      </c>
      <c r="O559" s="33">
        <f t="shared" si="92"/>
        <v>0</v>
      </c>
      <c r="P559" s="33">
        <f t="shared" si="97"/>
        <v>14418.72</v>
      </c>
      <c r="Q559" s="103">
        <v>0.18149999999999999</v>
      </c>
      <c r="R559" s="103">
        <v>0.17510000000000001</v>
      </c>
      <c r="S559" s="33">
        <f t="shared" si="93"/>
        <v>0</v>
      </c>
      <c r="T559" s="33">
        <f t="shared" si="98"/>
        <v>0</v>
      </c>
      <c r="U559" s="33">
        <f t="shared" si="94"/>
        <v>0</v>
      </c>
      <c r="V559" s="33">
        <f t="shared" si="95"/>
        <v>0</v>
      </c>
      <c r="W559" s="33">
        <f t="shared" si="96"/>
        <v>0</v>
      </c>
      <c r="X559" s="33">
        <f>IFERROR(VLOOKUP(C559,'Adj to Match Apport'!$C:$F,4,FALSE),0)</f>
        <v>0</v>
      </c>
      <c r="Y559" s="33">
        <f t="shared" si="99"/>
        <v>0</v>
      </c>
      <c r="Z559" s="184">
        <f>VLOOKUP(C559, '2023-24 School Level AAFTE'!$C$4:$C$2454, 1, 0)</f>
        <v>4438</v>
      </c>
    </row>
    <row r="560" spans="1:26" s="18" customFormat="1" x14ac:dyDescent="0.25">
      <c r="A560" s="136" t="s">
        <v>573</v>
      </c>
      <c r="B560" s="166" t="s">
        <v>572</v>
      </c>
      <c r="C560" s="167">
        <v>2751</v>
      </c>
      <c r="D560" s="166" t="s">
        <v>580</v>
      </c>
      <c r="E560" s="146" t="str">
        <f>VLOOKUP($C560,'2023-24 School Level AAFTE'!$C:$N,9,FALSE)</f>
        <v>Yes</v>
      </c>
      <c r="F560" s="94" t="str">
        <f>IFERROR(VLOOKUP(C560,'2023-24 School Level AAFTE'!$C:$N,11,FALSE),"")</f>
        <v>Yes</v>
      </c>
      <c r="G560" s="20">
        <f>IFERROR(VLOOKUP(C560,'2023-24 School Level AAFTE'!$C:$N,8,FALSE),0)</f>
        <v>293.91000000000003</v>
      </c>
      <c r="H560" s="99">
        <f>VLOOKUP($A560,'District Data'!$A:$F,3,FALSE)</f>
        <v>1.18</v>
      </c>
      <c r="I560" s="99">
        <f>VLOOKUP($A560,'District Data'!$A:$F,4,FALSE)</f>
        <v>1.18</v>
      </c>
      <c r="J560" s="100">
        <f t="shared" si="89"/>
        <v>293.91000000000003</v>
      </c>
      <c r="K560" s="101">
        <f t="shared" si="90"/>
        <v>0.86199999999999999</v>
      </c>
      <c r="L560" s="102">
        <f>'District Data'!E$2</f>
        <v>72728</v>
      </c>
      <c r="M560" s="102">
        <f>'District Data'!F$2</f>
        <v>78209</v>
      </c>
      <c r="N560" s="33">
        <f t="shared" si="91"/>
        <v>73976.009999999995</v>
      </c>
      <c r="O560" s="33">
        <f t="shared" si="92"/>
        <v>5575.06</v>
      </c>
      <c r="P560" s="33">
        <f t="shared" si="97"/>
        <v>14418.72</v>
      </c>
      <c r="Q560" s="103">
        <v>0.18149999999999999</v>
      </c>
      <c r="R560" s="103">
        <v>0.17510000000000001</v>
      </c>
      <c r="S560" s="33">
        <f t="shared" si="93"/>
        <v>26831.78</v>
      </c>
      <c r="T560" s="33">
        <f t="shared" si="98"/>
        <v>1325.85</v>
      </c>
      <c r="U560" s="33">
        <f t="shared" si="94"/>
        <v>232.16</v>
      </c>
      <c r="V560" s="33">
        <f t="shared" si="95"/>
        <v>1558.01</v>
      </c>
      <c r="W560" s="33">
        <f t="shared" si="96"/>
        <v>107940.85999999999</v>
      </c>
      <c r="X560" s="33" t="str">
        <f>IFERROR(VLOOKUP(C560,'Adj to Match Apport'!$C:$F,4,FALSE),0)</f>
        <v/>
      </c>
      <c r="Y560" s="33">
        <f t="shared" si="99"/>
        <v>107940.85999999999</v>
      </c>
      <c r="Z560" s="184">
        <f>VLOOKUP(C560, '2023-24 School Level AAFTE'!$C$4:$C$2454, 1, 0)</f>
        <v>2751</v>
      </c>
    </row>
    <row r="561" spans="1:26" s="18" customFormat="1" x14ac:dyDescent="0.25">
      <c r="A561" s="136" t="s">
        <v>573</v>
      </c>
      <c r="B561" s="166" t="s">
        <v>572</v>
      </c>
      <c r="C561" s="167">
        <v>3533</v>
      </c>
      <c r="D561" s="166" t="s">
        <v>586</v>
      </c>
      <c r="E561" s="146" t="str">
        <f>VLOOKUP($C561,'2023-24 School Level AAFTE'!$C:$N,9,FALSE)</f>
        <v>No</v>
      </c>
      <c r="F561" s="94" t="str">
        <f>IFERROR(VLOOKUP(C561,'2023-24 School Level AAFTE'!$C:$N,11,FALSE),"")</f>
        <v>No</v>
      </c>
      <c r="G561" s="20">
        <f>IFERROR(VLOOKUP(C561,'2023-24 School Level AAFTE'!$C:$N,8,FALSE),0)</f>
        <v>499.4</v>
      </c>
      <c r="H561" s="99">
        <f>VLOOKUP($A561,'District Data'!$A:$F,3,FALSE)</f>
        <v>1.18</v>
      </c>
      <c r="I561" s="99">
        <f>VLOOKUP($A561,'District Data'!$A:$F,4,FALSE)</f>
        <v>1.18</v>
      </c>
      <c r="J561" s="100">
        <f t="shared" si="89"/>
        <v>0</v>
      </c>
      <c r="K561" s="101">
        <f t="shared" si="90"/>
        <v>0</v>
      </c>
      <c r="L561" s="102">
        <f>'District Data'!E$2</f>
        <v>72728</v>
      </c>
      <c r="M561" s="102">
        <f>'District Data'!F$2</f>
        <v>78209</v>
      </c>
      <c r="N561" s="33">
        <f t="shared" si="91"/>
        <v>0</v>
      </c>
      <c r="O561" s="33">
        <f t="shared" si="92"/>
        <v>0</v>
      </c>
      <c r="P561" s="33">
        <f t="shared" si="97"/>
        <v>14418.72</v>
      </c>
      <c r="Q561" s="103">
        <v>0.18149999999999999</v>
      </c>
      <c r="R561" s="103">
        <v>0.17510000000000001</v>
      </c>
      <c r="S561" s="33">
        <f t="shared" si="93"/>
        <v>0</v>
      </c>
      <c r="T561" s="33">
        <f t="shared" si="98"/>
        <v>0</v>
      </c>
      <c r="U561" s="33">
        <f t="shared" si="94"/>
        <v>0</v>
      </c>
      <c r="V561" s="33">
        <f t="shared" si="95"/>
        <v>0</v>
      </c>
      <c r="W561" s="33">
        <f t="shared" si="96"/>
        <v>0</v>
      </c>
      <c r="X561" s="33">
        <f>IFERROR(VLOOKUP(C561,'Adj to Match Apport'!$C:$F,4,FALSE),0)</f>
        <v>0</v>
      </c>
      <c r="Y561" s="33">
        <f t="shared" si="99"/>
        <v>0</v>
      </c>
      <c r="Z561" s="184">
        <f>VLOOKUP(C561, '2023-24 School Level AAFTE'!$C$4:$C$2454, 1, 0)</f>
        <v>3533</v>
      </c>
    </row>
    <row r="562" spans="1:26" s="18" customFormat="1" x14ac:dyDescent="0.25">
      <c r="A562" s="136" t="s">
        <v>573</v>
      </c>
      <c r="B562" s="166" t="s">
        <v>572</v>
      </c>
      <c r="C562" s="167">
        <v>2811</v>
      </c>
      <c r="D562" s="166" t="s">
        <v>582</v>
      </c>
      <c r="E562" s="146" t="str">
        <f>VLOOKUP($C562,'2023-24 School Level AAFTE'!$C:$N,9,FALSE)</f>
        <v>Yes</v>
      </c>
      <c r="F562" s="94" t="str">
        <f>IFERROR(VLOOKUP(C562,'2023-24 School Level AAFTE'!$C:$N,11,FALSE),"")</f>
        <v>Yes</v>
      </c>
      <c r="G562" s="20">
        <f>IFERROR(VLOOKUP(C562,'2023-24 School Level AAFTE'!$C:$N,8,FALSE),0)</f>
        <v>497.12</v>
      </c>
      <c r="H562" s="99">
        <f>VLOOKUP($A562,'District Data'!$A:$F,3,FALSE)</f>
        <v>1.18</v>
      </c>
      <c r="I562" s="99">
        <f>VLOOKUP($A562,'District Data'!$A:$F,4,FALSE)</f>
        <v>1.18</v>
      </c>
      <c r="J562" s="100">
        <f t="shared" si="89"/>
        <v>497.12</v>
      </c>
      <c r="K562" s="101">
        <f t="shared" si="90"/>
        <v>1.458</v>
      </c>
      <c r="L562" s="102">
        <f>'District Data'!E$2</f>
        <v>72728</v>
      </c>
      <c r="M562" s="102">
        <f>'District Data'!F$2</f>
        <v>78209</v>
      </c>
      <c r="N562" s="33">
        <f t="shared" si="91"/>
        <v>125124.16</v>
      </c>
      <c r="O562" s="33">
        <f t="shared" si="92"/>
        <v>9429.73</v>
      </c>
      <c r="P562" s="33">
        <f t="shared" si="97"/>
        <v>14418.72</v>
      </c>
      <c r="Q562" s="103">
        <v>0.18149999999999999</v>
      </c>
      <c r="R562" s="103">
        <v>0.17510000000000001</v>
      </c>
      <c r="S562" s="33">
        <f t="shared" si="93"/>
        <v>45383.67</v>
      </c>
      <c r="T562" s="33">
        <f t="shared" si="98"/>
        <v>2242.56</v>
      </c>
      <c r="U562" s="33">
        <f t="shared" si="94"/>
        <v>392.67</v>
      </c>
      <c r="V562" s="33">
        <f t="shared" si="95"/>
        <v>2635.23</v>
      </c>
      <c r="W562" s="33">
        <f t="shared" si="96"/>
        <v>182572.79000000004</v>
      </c>
      <c r="X562" s="33" t="str">
        <f>IFERROR(VLOOKUP(C562,'Adj to Match Apport'!$C:$F,4,FALSE),0)</f>
        <v/>
      </c>
      <c r="Y562" s="33">
        <f t="shared" si="99"/>
        <v>182572.79000000004</v>
      </c>
      <c r="Z562" s="184">
        <f>VLOOKUP(C562, '2023-24 School Level AAFTE'!$C$4:$C$2454, 1, 0)</f>
        <v>2811</v>
      </c>
    </row>
    <row r="563" spans="1:26" s="18" customFormat="1" x14ac:dyDescent="0.25">
      <c r="A563" s="136" t="s">
        <v>573</v>
      </c>
      <c r="B563" s="166" t="s">
        <v>572</v>
      </c>
      <c r="C563" s="167">
        <v>2669</v>
      </c>
      <c r="D563" s="166" t="s">
        <v>579</v>
      </c>
      <c r="E563" s="146" t="str">
        <f>VLOOKUP($C563,'2023-24 School Level AAFTE'!$C:$N,9,FALSE)</f>
        <v>Yes</v>
      </c>
      <c r="F563" s="94" t="str">
        <f>IFERROR(VLOOKUP(C563,'2023-24 School Level AAFTE'!$C:$N,11,FALSE),"")</f>
        <v>Yes</v>
      </c>
      <c r="G563" s="20">
        <f>IFERROR(VLOOKUP(C563,'2023-24 School Level AAFTE'!$C:$N,8,FALSE),0)</f>
        <v>401</v>
      </c>
      <c r="H563" s="99">
        <f>VLOOKUP($A563,'District Data'!$A:$F,3,FALSE)</f>
        <v>1.18</v>
      </c>
      <c r="I563" s="99">
        <f>VLOOKUP($A563,'District Data'!$A:$F,4,FALSE)</f>
        <v>1.18</v>
      </c>
      <c r="J563" s="100">
        <f t="shared" si="89"/>
        <v>401</v>
      </c>
      <c r="K563" s="101">
        <f t="shared" si="90"/>
        <v>1.1759999999999999</v>
      </c>
      <c r="L563" s="102">
        <f>'District Data'!E$2</f>
        <v>72728</v>
      </c>
      <c r="M563" s="102">
        <f>'District Data'!F$2</f>
        <v>78209</v>
      </c>
      <c r="N563" s="33">
        <f t="shared" si="91"/>
        <v>100923.19</v>
      </c>
      <c r="O563" s="33">
        <f t="shared" si="92"/>
        <v>7605.88</v>
      </c>
      <c r="P563" s="33">
        <f t="shared" si="97"/>
        <v>14418.72</v>
      </c>
      <c r="Q563" s="103">
        <v>0.18149999999999999</v>
      </c>
      <c r="R563" s="103">
        <v>0.17510000000000001</v>
      </c>
      <c r="S563" s="33">
        <f t="shared" si="93"/>
        <v>36605.760000000002</v>
      </c>
      <c r="T563" s="33">
        <f t="shared" si="98"/>
        <v>1808.82</v>
      </c>
      <c r="U563" s="33">
        <f t="shared" si="94"/>
        <v>316.72000000000003</v>
      </c>
      <c r="V563" s="33">
        <f t="shared" si="95"/>
        <v>2125.54</v>
      </c>
      <c r="W563" s="33">
        <f t="shared" si="96"/>
        <v>147260.37000000002</v>
      </c>
      <c r="X563" s="33" t="str">
        <f>IFERROR(VLOOKUP(C563,'Adj to Match Apport'!$C:$F,4,FALSE),0)</f>
        <v/>
      </c>
      <c r="Y563" s="33">
        <f t="shared" si="99"/>
        <v>147260.37000000002</v>
      </c>
      <c r="Z563" s="184">
        <f>VLOOKUP(C563, '2023-24 School Level AAFTE'!$C$4:$C$2454, 1, 0)</f>
        <v>2669</v>
      </c>
    </row>
    <row r="564" spans="1:26" s="18" customFormat="1" x14ac:dyDescent="0.25">
      <c r="A564" s="136" t="s">
        <v>573</v>
      </c>
      <c r="B564" s="166" t="s">
        <v>572</v>
      </c>
      <c r="C564" s="167">
        <v>4316</v>
      </c>
      <c r="D564" s="166" t="s">
        <v>592</v>
      </c>
      <c r="E564" s="146" t="str">
        <f>VLOOKUP($C564,'2023-24 School Level AAFTE'!$C:$N,9,FALSE)</f>
        <v>No</v>
      </c>
      <c r="F564" s="94" t="str">
        <f>IFERROR(VLOOKUP(C564,'2023-24 School Level AAFTE'!$C:$N,11,FALSE),"")</f>
        <v>No</v>
      </c>
      <c r="G564" s="20">
        <f>IFERROR(VLOOKUP(C564,'2023-24 School Level AAFTE'!$C:$N,8,FALSE),0)</f>
        <v>663.6</v>
      </c>
      <c r="H564" s="99">
        <f>VLOOKUP($A564,'District Data'!$A:$F,3,FALSE)</f>
        <v>1.18</v>
      </c>
      <c r="I564" s="99">
        <f>VLOOKUP($A564,'District Data'!$A:$F,4,FALSE)</f>
        <v>1.18</v>
      </c>
      <c r="J564" s="100">
        <f t="shared" si="89"/>
        <v>0</v>
      </c>
      <c r="K564" s="101">
        <f t="shared" si="90"/>
        <v>0</v>
      </c>
      <c r="L564" s="102">
        <f>'District Data'!E$2</f>
        <v>72728</v>
      </c>
      <c r="M564" s="102">
        <f>'District Data'!F$2</f>
        <v>78209</v>
      </c>
      <c r="N564" s="33">
        <f t="shared" si="91"/>
        <v>0</v>
      </c>
      <c r="O564" s="33">
        <f t="shared" si="92"/>
        <v>0</v>
      </c>
      <c r="P564" s="33">
        <f t="shared" si="97"/>
        <v>14418.72</v>
      </c>
      <c r="Q564" s="103">
        <v>0.18149999999999999</v>
      </c>
      <c r="R564" s="103">
        <v>0.17510000000000001</v>
      </c>
      <c r="S564" s="33">
        <f t="shared" si="93"/>
        <v>0</v>
      </c>
      <c r="T564" s="33">
        <f t="shared" si="98"/>
        <v>0</v>
      </c>
      <c r="U564" s="33">
        <f t="shared" si="94"/>
        <v>0</v>
      </c>
      <c r="V564" s="33">
        <f t="shared" si="95"/>
        <v>0</v>
      </c>
      <c r="W564" s="33">
        <f t="shared" si="96"/>
        <v>0</v>
      </c>
      <c r="X564" s="33">
        <f>IFERROR(VLOOKUP(C564,'Adj to Match Apport'!$C:$F,4,FALSE),0)</f>
        <v>0</v>
      </c>
      <c r="Y564" s="33">
        <f t="shared" si="99"/>
        <v>0</v>
      </c>
      <c r="Z564" s="184">
        <f>VLOOKUP(C564, '2023-24 School Level AAFTE'!$C$4:$C$2454, 1, 0)</f>
        <v>4316</v>
      </c>
    </row>
    <row r="565" spans="1:26" s="18" customFormat="1" x14ac:dyDescent="0.25">
      <c r="A565" s="136" t="s">
        <v>573</v>
      </c>
      <c r="B565" s="166" t="s">
        <v>572</v>
      </c>
      <c r="C565" s="167">
        <v>3686</v>
      </c>
      <c r="D565" s="166" t="s">
        <v>587</v>
      </c>
      <c r="E565" s="146" t="str">
        <f>VLOOKUP($C565,'2023-24 School Level AAFTE'!$C:$N,9,FALSE)</f>
        <v>No</v>
      </c>
      <c r="F565" s="94" t="str">
        <f>IFERROR(VLOOKUP(C565,'2023-24 School Level AAFTE'!$C:$N,11,FALSE),"")</f>
        <v>No</v>
      </c>
      <c r="G565" s="20">
        <f>IFERROR(VLOOKUP(C565,'2023-24 School Level AAFTE'!$C:$N,8,FALSE),0)</f>
        <v>502.05</v>
      </c>
      <c r="H565" s="99">
        <f>VLOOKUP($A565,'District Data'!$A:$F,3,FALSE)</f>
        <v>1.18</v>
      </c>
      <c r="I565" s="99">
        <f>VLOOKUP($A565,'District Data'!$A:$F,4,FALSE)</f>
        <v>1.18</v>
      </c>
      <c r="J565" s="100">
        <f t="shared" si="89"/>
        <v>0</v>
      </c>
      <c r="K565" s="101">
        <f t="shared" si="90"/>
        <v>0</v>
      </c>
      <c r="L565" s="102">
        <f>'District Data'!E$2</f>
        <v>72728</v>
      </c>
      <c r="M565" s="102">
        <f>'District Data'!F$2</f>
        <v>78209</v>
      </c>
      <c r="N565" s="33">
        <f t="shared" si="91"/>
        <v>0</v>
      </c>
      <c r="O565" s="33">
        <f t="shared" si="92"/>
        <v>0</v>
      </c>
      <c r="P565" s="33">
        <f t="shared" si="97"/>
        <v>14418.72</v>
      </c>
      <c r="Q565" s="103">
        <v>0.18149999999999999</v>
      </c>
      <c r="R565" s="103">
        <v>0.17510000000000001</v>
      </c>
      <c r="S565" s="33">
        <f t="shared" si="93"/>
        <v>0</v>
      </c>
      <c r="T565" s="33">
        <f t="shared" si="98"/>
        <v>0</v>
      </c>
      <c r="U565" s="33">
        <f t="shared" si="94"/>
        <v>0</v>
      </c>
      <c r="V565" s="33">
        <f t="shared" si="95"/>
        <v>0</v>
      </c>
      <c r="W565" s="33">
        <f t="shared" si="96"/>
        <v>0</v>
      </c>
      <c r="X565" s="33">
        <f>IFERROR(VLOOKUP(C565,'Adj to Match Apport'!$C:$F,4,FALSE),0)</f>
        <v>0</v>
      </c>
      <c r="Y565" s="33">
        <f t="shared" si="99"/>
        <v>0</v>
      </c>
      <c r="Z565" s="184">
        <f>VLOOKUP(C565, '2023-24 School Level AAFTE'!$C$4:$C$2454, 1, 0)</f>
        <v>3686</v>
      </c>
    </row>
    <row r="566" spans="1:26" s="18" customFormat="1" x14ac:dyDescent="0.25">
      <c r="A566" s="136" t="s">
        <v>573</v>
      </c>
      <c r="B566" s="166" t="s">
        <v>572</v>
      </c>
      <c r="C566" s="167">
        <v>2364</v>
      </c>
      <c r="D566" s="166" t="s">
        <v>577</v>
      </c>
      <c r="E566" s="146" t="str">
        <f>VLOOKUP($C566,'2023-24 School Level AAFTE'!$C:$N,9,FALSE)</f>
        <v>Yes</v>
      </c>
      <c r="F566" s="94" t="str">
        <f>IFERROR(VLOOKUP(C566,'2023-24 School Level AAFTE'!$C:$N,11,FALSE),"")</f>
        <v>Yes</v>
      </c>
      <c r="G566" s="20">
        <f>IFERROR(VLOOKUP(C566,'2023-24 School Level AAFTE'!$C:$N,8,FALSE),0)</f>
        <v>670.57</v>
      </c>
      <c r="H566" s="99">
        <f>VLOOKUP($A566,'District Data'!$A:$F,3,FALSE)</f>
        <v>1.18</v>
      </c>
      <c r="I566" s="99">
        <f>VLOOKUP($A566,'District Data'!$A:$F,4,FALSE)</f>
        <v>1.18</v>
      </c>
      <c r="J566" s="100">
        <f t="shared" si="89"/>
        <v>670.57</v>
      </c>
      <c r="K566" s="101">
        <f t="shared" si="90"/>
        <v>1.9670000000000001</v>
      </c>
      <c r="L566" s="102">
        <f>'District Data'!E$2</f>
        <v>72728</v>
      </c>
      <c r="M566" s="102">
        <f>'District Data'!F$2</f>
        <v>78209</v>
      </c>
      <c r="N566" s="33">
        <f t="shared" si="91"/>
        <v>168806.05</v>
      </c>
      <c r="O566" s="33">
        <f t="shared" si="92"/>
        <v>12721.73</v>
      </c>
      <c r="P566" s="33">
        <f t="shared" si="97"/>
        <v>14418.72</v>
      </c>
      <c r="Q566" s="103">
        <v>0.18149999999999999</v>
      </c>
      <c r="R566" s="103">
        <v>0.17510000000000001</v>
      </c>
      <c r="S566" s="33">
        <f t="shared" si="93"/>
        <v>61227.5</v>
      </c>
      <c r="T566" s="33">
        <f t="shared" si="98"/>
        <v>3025.46</v>
      </c>
      <c r="U566" s="33">
        <f t="shared" si="94"/>
        <v>529.76</v>
      </c>
      <c r="V566" s="33">
        <f t="shared" si="95"/>
        <v>3555.2200000000003</v>
      </c>
      <c r="W566" s="33">
        <f t="shared" si="96"/>
        <v>246310.5</v>
      </c>
      <c r="X566" s="33" t="str">
        <f>IFERROR(VLOOKUP(C566,'Adj to Match Apport'!$C:$F,4,FALSE),0)</f>
        <v/>
      </c>
      <c r="Y566" s="33">
        <f t="shared" si="99"/>
        <v>246310.5</v>
      </c>
      <c r="Z566" s="184">
        <f>VLOOKUP(C566, '2023-24 School Level AAFTE'!$C$4:$C$2454, 1, 0)</f>
        <v>2364</v>
      </c>
    </row>
    <row r="567" spans="1:26" s="18" customFormat="1" x14ac:dyDescent="0.25">
      <c r="A567" s="136" t="s">
        <v>573</v>
      </c>
      <c r="B567" s="166" t="s">
        <v>572</v>
      </c>
      <c r="C567" s="167">
        <v>1663</v>
      </c>
      <c r="D567" s="166" t="s">
        <v>574</v>
      </c>
      <c r="E567" s="146" t="str">
        <f>VLOOKUP($C567,'2023-24 School Level AAFTE'!$C:$N,9,FALSE)</f>
        <v>Yes</v>
      </c>
      <c r="F567" s="94" t="str">
        <f>IFERROR(VLOOKUP(C567,'2023-24 School Level AAFTE'!$C:$N,11,FALSE),"")</f>
        <v>No</v>
      </c>
      <c r="G567" s="20">
        <f>IFERROR(VLOOKUP(C567,'2023-24 School Level AAFTE'!$C:$N,8,FALSE),0)</f>
        <v>2</v>
      </c>
      <c r="H567" s="99">
        <f>VLOOKUP($A567,'District Data'!$A:$F,3,FALSE)</f>
        <v>1.18</v>
      </c>
      <c r="I567" s="99">
        <f>VLOOKUP($A567,'District Data'!$A:$F,4,FALSE)</f>
        <v>1.18</v>
      </c>
      <c r="J567" s="100">
        <f t="shared" si="89"/>
        <v>0</v>
      </c>
      <c r="K567" s="101">
        <f t="shared" si="90"/>
        <v>0</v>
      </c>
      <c r="L567" s="102">
        <f>'District Data'!E$2</f>
        <v>72728</v>
      </c>
      <c r="M567" s="102">
        <f>'District Data'!F$2</f>
        <v>78209</v>
      </c>
      <c r="N567" s="33">
        <f t="shared" si="91"/>
        <v>0</v>
      </c>
      <c r="O567" s="33">
        <f t="shared" si="92"/>
        <v>0</v>
      </c>
      <c r="P567" s="33">
        <f t="shared" si="97"/>
        <v>14418.72</v>
      </c>
      <c r="Q567" s="103">
        <v>0.18149999999999999</v>
      </c>
      <c r="R567" s="103">
        <v>0.17510000000000001</v>
      </c>
      <c r="S567" s="33">
        <f t="shared" si="93"/>
        <v>0</v>
      </c>
      <c r="T567" s="33">
        <f t="shared" si="98"/>
        <v>0</v>
      </c>
      <c r="U567" s="33">
        <f t="shared" si="94"/>
        <v>0</v>
      </c>
      <c r="V567" s="33">
        <f t="shared" si="95"/>
        <v>0</v>
      </c>
      <c r="W567" s="33">
        <f t="shared" si="96"/>
        <v>0</v>
      </c>
      <c r="X567" s="33">
        <f>IFERROR(VLOOKUP(C567,'Adj to Match Apport'!$C:$F,4,FALSE),0)</f>
        <v>0</v>
      </c>
      <c r="Y567" s="33">
        <f t="shared" si="99"/>
        <v>0</v>
      </c>
      <c r="Z567" s="184">
        <f>VLOOKUP(C567, '2023-24 School Level AAFTE'!$C$4:$C$2454, 1, 0)</f>
        <v>1663</v>
      </c>
    </row>
    <row r="568" spans="1:26" s="18" customFormat="1" x14ac:dyDescent="0.25">
      <c r="A568" s="136" t="s">
        <v>573</v>
      </c>
      <c r="B568" s="166" t="s">
        <v>572</v>
      </c>
      <c r="C568" s="167">
        <v>4530</v>
      </c>
      <c r="D568" s="166" t="s">
        <v>597</v>
      </c>
      <c r="E568" s="146" t="str">
        <f>VLOOKUP($C568,'2023-24 School Level AAFTE'!$C:$N,9,FALSE)</f>
        <v>No</v>
      </c>
      <c r="F568" s="94" t="str">
        <f>IFERROR(VLOOKUP(C568,'2023-24 School Level AAFTE'!$C:$N,11,FALSE),"")</f>
        <v>No</v>
      </c>
      <c r="G568" s="20">
        <f>IFERROR(VLOOKUP(C568,'2023-24 School Level AAFTE'!$C:$N,8,FALSE),0)</f>
        <v>787.2</v>
      </c>
      <c r="H568" s="99">
        <f>VLOOKUP($A568,'District Data'!$A:$F,3,FALSE)</f>
        <v>1.18</v>
      </c>
      <c r="I568" s="99">
        <f>VLOOKUP($A568,'District Data'!$A:$F,4,FALSE)</f>
        <v>1.18</v>
      </c>
      <c r="J568" s="100">
        <f t="shared" si="89"/>
        <v>0</v>
      </c>
      <c r="K568" s="101">
        <f t="shared" si="90"/>
        <v>0</v>
      </c>
      <c r="L568" s="102">
        <f>'District Data'!E$2</f>
        <v>72728</v>
      </c>
      <c r="M568" s="102">
        <f>'District Data'!F$2</f>
        <v>78209</v>
      </c>
      <c r="N568" s="33">
        <f t="shared" si="91"/>
        <v>0</v>
      </c>
      <c r="O568" s="33">
        <f t="shared" si="92"/>
        <v>0</v>
      </c>
      <c r="P568" s="33">
        <f t="shared" si="97"/>
        <v>14418.72</v>
      </c>
      <c r="Q568" s="103">
        <v>0.18149999999999999</v>
      </c>
      <c r="R568" s="103">
        <v>0.17510000000000001</v>
      </c>
      <c r="S568" s="33">
        <f t="shared" si="93"/>
        <v>0</v>
      </c>
      <c r="T568" s="33">
        <f t="shared" si="98"/>
        <v>0</v>
      </c>
      <c r="U568" s="33">
        <f t="shared" si="94"/>
        <v>0</v>
      </c>
      <c r="V568" s="33">
        <f t="shared" si="95"/>
        <v>0</v>
      </c>
      <c r="W568" s="33">
        <f t="shared" si="96"/>
        <v>0</v>
      </c>
      <c r="X568" s="33">
        <f>IFERROR(VLOOKUP(C568,'Adj to Match Apport'!$C:$F,4,FALSE),0)</f>
        <v>0</v>
      </c>
      <c r="Y568" s="33">
        <f t="shared" si="99"/>
        <v>0</v>
      </c>
      <c r="Z568" s="184">
        <f>VLOOKUP(C568, '2023-24 School Level AAFTE'!$C$4:$C$2454, 1, 0)</f>
        <v>4530</v>
      </c>
    </row>
    <row r="569" spans="1:26" s="18" customFormat="1" x14ac:dyDescent="0.25">
      <c r="A569" s="136" t="s">
        <v>573</v>
      </c>
      <c r="B569" s="166" t="s">
        <v>572</v>
      </c>
      <c r="C569" s="167">
        <v>1907</v>
      </c>
      <c r="D569" s="166" t="s">
        <v>598</v>
      </c>
      <c r="E569" s="146" t="str">
        <f>VLOOKUP($C569,'2023-24 School Level AAFTE'!$C:$N,9,FALSE)</f>
        <v>No</v>
      </c>
      <c r="F569" s="94" t="str">
        <f>IFERROR(VLOOKUP(C569,'2023-24 School Level AAFTE'!$C:$N,11,FALSE),"")</f>
        <v>No</v>
      </c>
      <c r="G569" s="20">
        <f>IFERROR(VLOOKUP(C569,'2023-24 School Level AAFTE'!$C:$N,8,FALSE),0)</f>
        <v>93.75</v>
      </c>
      <c r="H569" s="99">
        <f>VLOOKUP($A569,'District Data'!$A:$F,3,FALSE)</f>
        <v>1.18</v>
      </c>
      <c r="I569" s="99">
        <f>VLOOKUP($A569,'District Data'!$A:$F,4,FALSE)</f>
        <v>1.18</v>
      </c>
      <c r="J569" s="100">
        <f t="shared" si="89"/>
        <v>0</v>
      </c>
      <c r="K569" s="101">
        <f t="shared" si="90"/>
        <v>0</v>
      </c>
      <c r="L569" s="102">
        <f>'District Data'!E$2</f>
        <v>72728</v>
      </c>
      <c r="M569" s="102">
        <f>'District Data'!F$2</f>
        <v>78209</v>
      </c>
      <c r="N569" s="33">
        <f t="shared" si="91"/>
        <v>0</v>
      </c>
      <c r="O569" s="33">
        <f t="shared" si="92"/>
        <v>0</v>
      </c>
      <c r="P569" s="33">
        <f t="shared" si="97"/>
        <v>14418.72</v>
      </c>
      <c r="Q569" s="103">
        <v>0.18149999999999999</v>
      </c>
      <c r="R569" s="103">
        <v>0.17510000000000001</v>
      </c>
      <c r="S569" s="33">
        <f t="shared" si="93"/>
        <v>0</v>
      </c>
      <c r="T569" s="33">
        <f t="shared" si="98"/>
        <v>0</v>
      </c>
      <c r="U569" s="33">
        <f t="shared" si="94"/>
        <v>0</v>
      </c>
      <c r="V569" s="33">
        <f t="shared" si="95"/>
        <v>0</v>
      </c>
      <c r="W569" s="33">
        <f t="shared" si="96"/>
        <v>0</v>
      </c>
      <c r="X569" s="33">
        <f>IFERROR(VLOOKUP(C569,'Adj to Match Apport'!$C:$F,4,FALSE),0)</f>
        <v>0</v>
      </c>
      <c r="Y569" s="33">
        <f t="shared" si="99"/>
        <v>0</v>
      </c>
      <c r="Z569" s="184">
        <f>VLOOKUP(C569, '2023-24 School Level AAFTE'!$C$4:$C$2454, 1, 0)</f>
        <v>1907</v>
      </c>
    </row>
    <row r="570" spans="1:26" s="18" customFormat="1" x14ac:dyDescent="0.25">
      <c r="A570" s="136" t="s">
        <v>573</v>
      </c>
      <c r="B570" s="166" t="s">
        <v>572</v>
      </c>
      <c r="C570" s="167">
        <v>4137</v>
      </c>
      <c r="D570" s="166" t="s">
        <v>590</v>
      </c>
      <c r="E570" s="146" t="str">
        <f>VLOOKUP($C570,'2023-24 School Level AAFTE'!$C:$N,9,FALSE)</f>
        <v>Yes</v>
      </c>
      <c r="F570" s="94" t="str">
        <f>IFERROR(VLOOKUP(C570,'2023-24 School Level AAFTE'!$C:$N,11,FALSE),"")</f>
        <v>Yes</v>
      </c>
      <c r="G570" s="20">
        <f>IFERROR(VLOOKUP(C570,'2023-24 School Level AAFTE'!$C:$N,8,FALSE),0)</f>
        <v>142.03</v>
      </c>
      <c r="H570" s="99">
        <f>VLOOKUP($A570,'District Data'!$A:$F,3,FALSE)</f>
        <v>1.18</v>
      </c>
      <c r="I570" s="99">
        <f>VLOOKUP($A570,'District Data'!$A:$F,4,FALSE)</f>
        <v>1.18</v>
      </c>
      <c r="J570" s="100">
        <f t="shared" si="89"/>
        <v>142.03</v>
      </c>
      <c r="K570" s="101">
        <f t="shared" si="90"/>
        <v>0.41699999999999998</v>
      </c>
      <c r="L570" s="102">
        <f>'District Data'!E$2</f>
        <v>72728</v>
      </c>
      <c r="M570" s="102">
        <f>'District Data'!F$2</f>
        <v>78209</v>
      </c>
      <c r="N570" s="33">
        <f t="shared" si="91"/>
        <v>35786.54</v>
      </c>
      <c r="O570" s="33">
        <f t="shared" si="92"/>
        <v>2696.98</v>
      </c>
      <c r="P570" s="33">
        <f t="shared" si="97"/>
        <v>14418.72</v>
      </c>
      <c r="Q570" s="103">
        <v>0.18149999999999999</v>
      </c>
      <c r="R570" s="103">
        <v>0.17510000000000001</v>
      </c>
      <c r="S570" s="33">
        <f t="shared" si="93"/>
        <v>12980.1</v>
      </c>
      <c r="T570" s="33">
        <f t="shared" si="98"/>
        <v>641.39</v>
      </c>
      <c r="U570" s="33">
        <f t="shared" si="94"/>
        <v>112.31</v>
      </c>
      <c r="V570" s="33">
        <f t="shared" si="95"/>
        <v>753.7</v>
      </c>
      <c r="W570" s="33">
        <f t="shared" si="96"/>
        <v>52217.32</v>
      </c>
      <c r="X570" s="33" t="str">
        <f>IFERROR(VLOOKUP(C570,'Adj to Match Apport'!$C:$F,4,FALSE),0)</f>
        <v/>
      </c>
      <c r="Y570" s="33">
        <f t="shared" si="99"/>
        <v>52217.32</v>
      </c>
      <c r="Z570" s="184">
        <f>VLOOKUP(C570, '2023-24 School Level AAFTE'!$C$4:$C$2454, 1, 0)</f>
        <v>4137</v>
      </c>
    </row>
    <row r="571" spans="1:26" s="18" customFormat="1" x14ac:dyDescent="0.25">
      <c r="A571" s="136" t="s">
        <v>573</v>
      </c>
      <c r="B571" s="166" t="s">
        <v>572</v>
      </c>
      <c r="C571" s="167">
        <v>4298</v>
      </c>
      <c r="D571" s="166" t="s">
        <v>591</v>
      </c>
      <c r="E571" s="146" t="str">
        <f>VLOOKUP($C571,'2023-24 School Level AAFTE'!$C:$N,9,FALSE)</f>
        <v>No</v>
      </c>
      <c r="F571" s="94" t="str">
        <f>IFERROR(VLOOKUP(C571,'2023-24 School Level AAFTE'!$C:$N,11,FALSE),"")</f>
        <v>No</v>
      </c>
      <c r="G571" s="20">
        <f>IFERROR(VLOOKUP(C571,'2023-24 School Level AAFTE'!$C:$N,8,FALSE),0)</f>
        <v>500.2</v>
      </c>
      <c r="H571" s="99">
        <f>VLOOKUP($A571,'District Data'!$A:$F,3,FALSE)</f>
        <v>1.18</v>
      </c>
      <c r="I571" s="99">
        <f>VLOOKUP($A571,'District Data'!$A:$F,4,FALSE)</f>
        <v>1.18</v>
      </c>
      <c r="J571" s="100">
        <f t="shared" si="89"/>
        <v>0</v>
      </c>
      <c r="K571" s="101">
        <f t="shared" si="90"/>
        <v>0</v>
      </c>
      <c r="L571" s="102">
        <f>'District Data'!E$2</f>
        <v>72728</v>
      </c>
      <c r="M571" s="102">
        <f>'District Data'!F$2</f>
        <v>78209</v>
      </c>
      <c r="N571" s="33">
        <f t="shared" si="91"/>
        <v>0</v>
      </c>
      <c r="O571" s="33">
        <f t="shared" si="92"/>
        <v>0</v>
      </c>
      <c r="P571" s="33">
        <f t="shared" si="97"/>
        <v>14418.72</v>
      </c>
      <c r="Q571" s="103">
        <v>0.18149999999999999</v>
      </c>
      <c r="R571" s="103">
        <v>0.17510000000000001</v>
      </c>
      <c r="S571" s="33">
        <f t="shared" si="93"/>
        <v>0</v>
      </c>
      <c r="T571" s="33">
        <f t="shared" si="98"/>
        <v>0</v>
      </c>
      <c r="U571" s="33">
        <f t="shared" si="94"/>
        <v>0</v>
      </c>
      <c r="V571" s="33">
        <f t="shared" si="95"/>
        <v>0</v>
      </c>
      <c r="W571" s="33">
        <f t="shared" si="96"/>
        <v>0</v>
      </c>
      <c r="X571" s="33">
        <f>IFERROR(VLOOKUP(C571,'Adj to Match Apport'!$C:$F,4,FALSE),0)</f>
        <v>0</v>
      </c>
      <c r="Y571" s="33">
        <f t="shared" si="99"/>
        <v>0</v>
      </c>
      <c r="Z571" s="184">
        <f>VLOOKUP(C571, '2023-24 School Level AAFTE'!$C$4:$C$2454, 1, 0)</f>
        <v>4298</v>
      </c>
    </row>
    <row r="572" spans="1:26" s="18" customFormat="1" x14ac:dyDescent="0.25">
      <c r="A572" s="136" t="s">
        <v>573</v>
      </c>
      <c r="B572" s="166" t="s">
        <v>572</v>
      </c>
      <c r="C572" s="167">
        <v>2545</v>
      </c>
      <c r="D572" s="166" t="s">
        <v>578</v>
      </c>
      <c r="E572" s="146" t="str">
        <f>VLOOKUP($C572,'2023-24 School Level AAFTE'!$C:$N,9,FALSE)</f>
        <v>Yes</v>
      </c>
      <c r="F572" s="94" t="str">
        <f>IFERROR(VLOOKUP(C572,'2023-24 School Level AAFTE'!$C:$N,11,FALSE),"")</f>
        <v>Yes</v>
      </c>
      <c r="G572" s="20">
        <f>IFERROR(VLOOKUP(C572,'2023-24 School Level AAFTE'!$C:$N,8,FALSE),0)</f>
        <v>522.96</v>
      </c>
      <c r="H572" s="99">
        <f>VLOOKUP($A572,'District Data'!$A:$F,3,FALSE)</f>
        <v>1.18</v>
      </c>
      <c r="I572" s="99">
        <f>VLOOKUP($A572,'District Data'!$A:$F,4,FALSE)</f>
        <v>1.18</v>
      </c>
      <c r="J572" s="100">
        <f t="shared" si="89"/>
        <v>522.96</v>
      </c>
      <c r="K572" s="101">
        <f t="shared" si="90"/>
        <v>1.534</v>
      </c>
      <c r="L572" s="102">
        <f>'District Data'!E$2</f>
        <v>72728</v>
      </c>
      <c r="M572" s="102">
        <f>'District Data'!F$2</f>
        <v>78209</v>
      </c>
      <c r="N572" s="33">
        <f t="shared" si="91"/>
        <v>131646.41</v>
      </c>
      <c r="O572" s="33">
        <f t="shared" si="92"/>
        <v>9921.27</v>
      </c>
      <c r="P572" s="33">
        <f t="shared" si="97"/>
        <v>14418.72</v>
      </c>
      <c r="Q572" s="103">
        <v>0.18149999999999999</v>
      </c>
      <c r="R572" s="103">
        <v>0.17510000000000001</v>
      </c>
      <c r="S572" s="33">
        <f t="shared" si="93"/>
        <v>47749.35</v>
      </c>
      <c r="T572" s="33">
        <f t="shared" si="98"/>
        <v>2359.46</v>
      </c>
      <c r="U572" s="33">
        <f t="shared" si="94"/>
        <v>413.14</v>
      </c>
      <c r="V572" s="33">
        <f t="shared" si="95"/>
        <v>2772.6</v>
      </c>
      <c r="W572" s="33">
        <f t="shared" si="96"/>
        <v>192089.63</v>
      </c>
      <c r="X572" s="33" t="str">
        <f>IFERROR(VLOOKUP(C572,'Adj to Match Apport'!$C:$F,4,FALSE),0)</f>
        <v/>
      </c>
      <c r="Y572" s="33">
        <f t="shared" si="99"/>
        <v>192089.63</v>
      </c>
      <c r="Z572" s="184">
        <f>VLOOKUP(C572, '2023-24 School Level AAFTE'!$C$4:$C$2454, 1, 0)</f>
        <v>2545</v>
      </c>
    </row>
    <row r="573" spans="1:26" s="18" customFormat="1" x14ac:dyDescent="0.25">
      <c r="A573" s="136" t="s">
        <v>573</v>
      </c>
      <c r="B573" s="166" t="s">
        <v>572</v>
      </c>
      <c r="C573" s="167">
        <v>3903</v>
      </c>
      <c r="D573" s="166" t="s">
        <v>205</v>
      </c>
      <c r="E573" s="146" t="str">
        <f>VLOOKUP($C573,'2023-24 School Level AAFTE'!$C:$N,9,FALSE)</f>
        <v>No</v>
      </c>
      <c r="F573" s="94" t="str">
        <f>IFERROR(VLOOKUP(C573,'2023-24 School Level AAFTE'!$C:$N,11,FALSE),"")</f>
        <v>No</v>
      </c>
      <c r="G573" s="20">
        <f>IFERROR(VLOOKUP(C573,'2023-24 School Level AAFTE'!$C:$N,8,FALSE),0)</f>
        <v>22.4</v>
      </c>
      <c r="H573" s="99">
        <f>VLOOKUP($A573,'District Data'!$A:$F,3,FALSE)</f>
        <v>1.18</v>
      </c>
      <c r="I573" s="99">
        <f>VLOOKUP($A573,'District Data'!$A:$F,4,FALSE)</f>
        <v>1.18</v>
      </c>
      <c r="J573" s="100">
        <f t="shared" si="89"/>
        <v>0</v>
      </c>
      <c r="K573" s="101">
        <f t="shared" si="90"/>
        <v>0</v>
      </c>
      <c r="L573" s="102">
        <f>'District Data'!E$2</f>
        <v>72728</v>
      </c>
      <c r="M573" s="102">
        <f>'District Data'!F$2</f>
        <v>78209</v>
      </c>
      <c r="N573" s="33">
        <f t="shared" si="91"/>
        <v>0</v>
      </c>
      <c r="O573" s="33">
        <f t="shared" si="92"/>
        <v>0</v>
      </c>
      <c r="P573" s="33">
        <f t="shared" si="97"/>
        <v>14418.72</v>
      </c>
      <c r="Q573" s="103">
        <v>0.18149999999999999</v>
      </c>
      <c r="R573" s="103">
        <v>0.17510000000000001</v>
      </c>
      <c r="S573" s="33">
        <f t="shared" si="93"/>
        <v>0</v>
      </c>
      <c r="T573" s="33">
        <f t="shared" si="98"/>
        <v>0</v>
      </c>
      <c r="U573" s="33">
        <f t="shared" si="94"/>
        <v>0</v>
      </c>
      <c r="V573" s="33">
        <f t="shared" si="95"/>
        <v>0</v>
      </c>
      <c r="W573" s="33">
        <f t="shared" si="96"/>
        <v>0</v>
      </c>
      <c r="X573" s="33">
        <f>IFERROR(VLOOKUP(C573,'Adj to Match Apport'!$C:$F,4,FALSE),0)</f>
        <v>0</v>
      </c>
      <c r="Y573" s="33">
        <f t="shared" si="99"/>
        <v>0</v>
      </c>
      <c r="Z573" s="184">
        <f>VLOOKUP(C573, '2023-24 School Level AAFTE'!$C$4:$C$2454, 1, 0)</f>
        <v>3903</v>
      </c>
    </row>
    <row r="574" spans="1:26" s="18" customFormat="1" x14ac:dyDescent="0.25">
      <c r="A574" s="136" t="s">
        <v>573</v>
      </c>
      <c r="B574" s="166" t="s">
        <v>572</v>
      </c>
      <c r="C574" s="167">
        <v>5570</v>
      </c>
      <c r="D574" s="166" t="s">
        <v>2763</v>
      </c>
      <c r="E574" s="146" t="str">
        <f>VLOOKUP($C574,'2023-24 School Level AAFTE'!$C:$N,9,FALSE)</f>
        <v>No</v>
      </c>
      <c r="F574" s="94" t="str">
        <f>IFERROR(VLOOKUP(C574,'2023-24 School Level AAFTE'!$C:$N,11,FALSE),"")</f>
        <v>No</v>
      </c>
      <c r="G574" s="20">
        <f>IFERROR(VLOOKUP(C574,'2023-24 School Level AAFTE'!$C:$N,8,FALSE),0)</f>
        <v>728.92000000000007</v>
      </c>
      <c r="H574" s="99">
        <f>VLOOKUP($A574,'District Data'!$A:$F,3,FALSE)</f>
        <v>1.18</v>
      </c>
      <c r="I574" s="99">
        <f>VLOOKUP($A574,'District Data'!$A:$F,4,FALSE)</f>
        <v>1.18</v>
      </c>
      <c r="J574" s="100">
        <f t="shared" si="89"/>
        <v>0</v>
      </c>
      <c r="K574" s="101">
        <f t="shared" si="90"/>
        <v>0</v>
      </c>
      <c r="L574" s="102">
        <f>'District Data'!E$2</f>
        <v>72728</v>
      </c>
      <c r="M574" s="102">
        <f>'District Data'!F$2</f>
        <v>78209</v>
      </c>
      <c r="N574" s="33">
        <f t="shared" si="91"/>
        <v>0</v>
      </c>
      <c r="O574" s="33">
        <f t="shared" si="92"/>
        <v>0</v>
      </c>
      <c r="P574" s="33">
        <f t="shared" si="97"/>
        <v>14418.72</v>
      </c>
      <c r="Q574" s="103">
        <v>0.18149999999999999</v>
      </c>
      <c r="R574" s="103">
        <v>0.17510000000000001</v>
      </c>
      <c r="S574" s="33">
        <f t="shared" si="93"/>
        <v>0</v>
      </c>
      <c r="T574" s="33">
        <f t="shared" si="98"/>
        <v>0</v>
      </c>
      <c r="U574" s="33">
        <f t="shared" si="94"/>
        <v>0</v>
      </c>
      <c r="V574" s="33">
        <f t="shared" si="95"/>
        <v>0</v>
      </c>
      <c r="W574" s="33">
        <f t="shared" si="96"/>
        <v>0</v>
      </c>
      <c r="X574" s="33">
        <f>IFERROR(VLOOKUP(C574,'Adj to Match Apport'!$C:$F,4,FALSE),0)</f>
        <v>0</v>
      </c>
      <c r="Y574" s="33">
        <f t="shared" si="99"/>
        <v>0</v>
      </c>
      <c r="Z574" s="184">
        <f>VLOOKUP(C574, '2023-24 School Level AAFTE'!$C$4:$C$2454, 1, 0)</f>
        <v>5570</v>
      </c>
    </row>
    <row r="575" spans="1:26" s="18" customFormat="1" x14ac:dyDescent="0.25">
      <c r="A575" s="136" t="s">
        <v>573</v>
      </c>
      <c r="B575" s="166" t="s">
        <v>572</v>
      </c>
      <c r="C575" s="167">
        <v>3002</v>
      </c>
      <c r="D575" s="166" t="s">
        <v>584</v>
      </c>
      <c r="E575" s="146" t="str">
        <f>VLOOKUP($C575,'2023-24 School Level AAFTE'!$C:$N,9,FALSE)</f>
        <v>No</v>
      </c>
      <c r="F575" s="94" t="str">
        <f>IFERROR(VLOOKUP(C575,'2023-24 School Level AAFTE'!$C:$N,11,FALSE),"")</f>
        <v>No</v>
      </c>
      <c r="G575" s="20">
        <f>IFERROR(VLOOKUP(C575,'2023-24 School Level AAFTE'!$C:$N,8,FALSE),0)</f>
        <v>465.65</v>
      </c>
      <c r="H575" s="99">
        <f>VLOOKUP($A575,'District Data'!$A:$F,3,FALSE)</f>
        <v>1.18</v>
      </c>
      <c r="I575" s="99">
        <f>VLOOKUP($A575,'District Data'!$A:$F,4,FALSE)</f>
        <v>1.18</v>
      </c>
      <c r="J575" s="100">
        <f t="shared" si="89"/>
        <v>0</v>
      </c>
      <c r="K575" s="101">
        <f t="shared" si="90"/>
        <v>0</v>
      </c>
      <c r="L575" s="102">
        <f>'District Data'!E$2</f>
        <v>72728</v>
      </c>
      <c r="M575" s="102">
        <f>'District Data'!F$2</f>
        <v>78209</v>
      </c>
      <c r="N575" s="33">
        <f t="shared" si="91"/>
        <v>0</v>
      </c>
      <c r="O575" s="33">
        <f t="shared" si="92"/>
        <v>0</v>
      </c>
      <c r="P575" s="33">
        <f t="shared" si="97"/>
        <v>14418.72</v>
      </c>
      <c r="Q575" s="103">
        <v>0.18149999999999999</v>
      </c>
      <c r="R575" s="103">
        <v>0.17510000000000001</v>
      </c>
      <c r="S575" s="33">
        <f t="shared" si="93"/>
        <v>0</v>
      </c>
      <c r="T575" s="33">
        <f t="shared" si="98"/>
        <v>0</v>
      </c>
      <c r="U575" s="33">
        <f t="shared" si="94"/>
        <v>0</v>
      </c>
      <c r="V575" s="33">
        <f t="shared" si="95"/>
        <v>0</v>
      </c>
      <c r="W575" s="33">
        <f t="shared" si="96"/>
        <v>0</v>
      </c>
      <c r="X575" s="33">
        <f>IFERROR(VLOOKUP(C575,'Adj to Match Apport'!$C:$F,4,FALSE),0)</f>
        <v>0</v>
      </c>
      <c r="Y575" s="33">
        <f t="shared" si="99"/>
        <v>0</v>
      </c>
      <c r="Z575" s="184">
        <f>VLOOKUP(C575, '2023-24 School Level AAFTE'!$C$4:$C$2454, 1, 0)</f>
        <v>3002</v>
      </c>
    </row>
    <row r="576" spans="1:26" s="18" customFormat="1" x14ac:dyDescent="0.25">
      <c r="A576" s="136" t="s">
        <v>573</v>
      </c>
      <c r="B576" s="166" t="s">
        <v>572</v>
      </c>
      <c r="C576" s="92">
        <v>2752</v>
      </c>
      <c r="D576" s="115" t="s">
        <v>581</v>
      </c>
      <c r="E576" s="146" t="str">
        <f>VLOOKUP($C576,'2023-24 School Level AAFTE'!$C:$N,9,FALSE)</f>
        <v>No</v>
      </c>
      <c r="F576" s="94" t="str">
        <f>IFERROR(VLOOKUP(C576,'2023-24 School Level AAFTE'!$C:$N,11,FALSE),"")</f>
        <v>No</v>
      </c>
      <c r="G576" s="20">
        <f>IFERROR(VLOOKUP(C576,'2023-24 School Level AAFTE'!$C:$N,8,FALSE),0)</f>
        <v>429.53</v>
      </c>
      <c r="H576" s="99">
        <f>VLOOKUP($A576,'District Data'!$A:$F,3,FALSE)</f>
        <v>1.18</v>
      </c>
      <c r="I576" s="99">
        <f>VLOOKUP($A576,'District Data'!$A:$F,4,FALSE)</f>
        <v>1.18</v>
      </c>
      <c r="J576" s="100">
        <f t="shared" si="89"/>
        <v>0</v>
      </c>
      <c r="K576" s="101">
        <f t="shared" si="90"/>
        <v>0</v>
      </c>
      <c r="L576" s="102">
        <f>'District Data'!E$2</f>
        <v>72728</v>
      </c>
      <c r="M576" s="102">
        <f>'District Data'!F$2</f>
        <v>78209</v>
      </c>
      <c r="N576" s="33">
        <f t="shared" si="91"/>
        <v>0</v>
      </c>
      <c r="O576" s="33">
        <f t="shared" si="92"/>
        <v>0</v>
      </c>
      <c r="P576" s="33">
        <f t="shared" si="97"/>
        <v>14418.72</v>
      </c>
      <c r="Q576" s="103">
        <v>0.18149999999999999</v>
      </c>
      <c r="R576" s="103">
        <v>0.17510000000000001</v>
      </c>
      <c r="S576" s="33">
        <f t="shared" si="93"/>
        <v>0</v>
      </c>
      <c r="T576" s="33">
        <f t="shared" si="98"/>
        <v>0</v>
      </c>
      <c r="U576" s="33">
        <f t="shared" si="94"/>
        <v>0</v>
      </c>
      <c r="V576" s="33">
        <f t="shared" si="95"/>
        <v>0</v>
      </c>
      <c r="W576" s="33">
        <f t="shared" si="96"/>
        <v>0</v>
      </c>
      <c r="X576" s="33">
        <f>IFERROR(VLOOKUP(C576,'Adj to Match Apport'!$C:$F,4,FALSE),0)</f>
        <v>0</v>
      </c>
      <c r="Y576" s="33">
        <f t="shared" si="99"/>
        <v>0</v>
      </c>
      <c r="Z576" s="184">
        <f>VLOOKUP(C576, '2023-24 School Level AAFTE'!$C$4:$C$2454, 1, 0)</f>
        <v>2752</v>
      </c>
    </row>
    <row r="577" spans="1:26" s="18" customFormat="1" x14ac:dyDescent="0.25">
      <c r="A577" s="136" t="s">
        <v>573</v>
      </c>
      <c r="B577" s="166" t="s">
        <v>572</v>
      </c>
      <c r="C577" s="167">
        <v>4125</v>
      </c>
      <c r="D577" s="166" t="s">
        <v>589</v>
      </c>
      <c r="E577" s="146" t="str">
        <f>VLOOKUP($C577,'2023-24 School Level AAFTE'!$C:$N,9,FALSE)</f>
        <v>No</v>
      </c>
      <c r="F577" s="94" t="str">
        <f>IFERROR(VLOOKUP(C577,'2023-24 School Level AAFTE'!$C:$N,11,FALSE),"")</f>
        <v>No</v>
      </c>
      <c r="G577" s="20">
        <f>IFERROR(VLOOKUP(C577,'2023-24 School Level AAFTE'!$C:$N,8,FALSE),0)</f>
        <v>582.48</v>
      </c>
      <c r="H577" s="99">
        <f>VLOOKUP($A577,'District Data'!$A:$F,3,FALSE)</f>
        <v>1.18</v>
      </c>
      <c r="I577" s="99">
        <f>VLOOKUP($A577,'District Data'!$A:$F,4,FALSE)</f>
        <v>1.18</v>
      </c>
      <c r="J577" s="100">
        <f t="shared" si="89"/>
        <v>0</v>
      </c>
      <c r="K577" s="101">
        <f t="shared" si="90"/>
        <v>0</v>
      </c>
      <c r="L577" s="102">
        <f>'District Data'!E$2</f>
        <v>72728</v>
      </c>
      <c r="M577" s="102">
        <f>'District Data'!F$2</f>
        <v>78209</v>
      </c>
      <c r="N577" s="33">
        <f t="shared" si="91"/>
        <v>0</v>
      </c>
      <c r="O577" s="33">
        <f t="shared" si="92"/>
        <v>0</v>
      </c>
      <c r="P577" s="33">
        <f t="shared" si="97"/>
        <v>14418.72</v>
      </c>
      <c r="Q577" s="103">
        <v>0.18149999999999999</v>
      </c>
      <c r="R577" s="103">
        <v>0.17510000000000001</v>
      </c>
      <c r="S577" s="33">
        <f t="shared" si="93"/>
        <v>0</v>
      </c>
      <c r="T577" s="33">
        <f t="shared" si="98"/>
        <v>0</v>
      </c>
      <c r="U577" s="33">
        <f t="shared" si="94"/>
        <v>0</v>
      </c>
      <c r="V577" s="33">
        <f t="shared" si="95"/>
        <v>0</v>
      </c>
      <c r="W577" s="33">
        <f t="shared" si="96"/>
        <v>0</v>
      </c>
      <c r="X577" s="33">
        <f>IFERROR(VLOOKUP(C577,'Adj to Match Apport'!$C:$F,4,FALSE),0)</f>
        <v>0</v>
      </c>
      <c r="Y577" s="33">
        <f t="shared" si="99"/>
        <v>0</v>
      </c>
      <c r="Z577" s="184">
        <f>VLOOKUP(C577, '2023-24 School Level AAFTE'!$C$4:$C$2454, 1, 0)</f>
        <v>4125</v>
      </c>
    </row>
    <row r="578" spans="1:26" s="18" customFormat="1" x14ac:dyDescent="0.25">
      <c r="A578" s="136" t="s">
        <v>602</v>
      </c>
      <c r="B578" s="166" t="s">
        <v>601</v>
      </c>
      <c r="C578" s="167">
        <v>1646</v>
      </c>
      <c r="D578" s="166" t="s">
        <v>603</v>
      </c>
      <c r="E578" s="146" t="str">
        <f>VLOOKUP($C578,'2023-24 School Level AAFTE'!$C:$N,9,FALSE)</f>
        <v>Yes</v>
      </c>
      <c r="F578" s="94" t="str">
        <f>IFERROR(VLOOKUP(C578,'2023-24 School Level AAFTE'!$C:$N,11,FALSE),"")</f>
        <v>Yes</v>
      </c>
      <c r="G578" s="20">
        <f>IFERROR(VLOOKUP(C578,'2023-24 School Level AAFTE'!$C:$N,8,FALSE),0)</f>
        <v>88.83</v>
      </c>
      <c r="H578" s="99">
        <f>VLOOKUP($A578,'District Data'!$A:$F,3,FALSE)</f>
        <v>1.06</v>
      </c>
      <c r="I578" s="99">
        <f>VLOOKUP($A578,'District Data'!$A:$F,4,FALSE)</f>
        <v>1.1000000000000001</v>
      </c>
      <c r="J578" s="100">
        <f t="shared" si="89"/>
        <v>88.83</v>
      </c>
      <c r="K578" s="101">
        <f t="shared" si="90"/>
        <v>0.26100000000000001</v>
      </c>
      <c r="L578" s="102">
        <f>'District Data'!E$2</f>
        <v>72728</v>
      </c>
      <c r="M578" s="102">
        <f>'District Data'!F$2</f>
        <v>78209</v>
      </c>
      <c r="N578" s="33">
        <f t="shared" si="91"/>
        <v>20120.93</v>
      </c>
      <c r="O578" s="33">
        <f t="shared" si="92"/>
        <v>2332.87</v>
      </c>
      <c r="P578" s="33">
        <f t="shared" si="97"/>
        <v>14418.72</v>
      </c>
      <c r="Q578" s="103">
        <v>0.18149999999999999</v>
      </c>
      <c r="R578" s="103">
        <v>0.17510000000000001</v>
      </c>
      <c r="S578" s="33">
        <f t="shared" si="93"/>
        <v>7823.72</v>
      </c>
      <c r="T578" s="33">
        <f t="shared" si="98"/>
        <v>374.23</v>
      </c>
      <c r="U578" s="33">
        <f t="shared" si="94"/>
        <v>65.53</v>
      </c>
      <c r="V578" s="33">
        <f t="shared" si="95"/>
        <v>439.76</v>
      </c>
      <c r="W578" s="33">
        <f t="shared" si="96"/>
        <v>30717.279999999999</v>
      </c>
      <c r="X578" s="33">
        <f>IFERROR(VLOOKUP(C578,'Adj to Match Apport'!$C:$F,4,FALSE),0)</f>
        <v>-353.13999999966472</v>
      </c>
      <c r="Y578" s="33">
        <f t="shared" si="99"/>
        <v>30364.140000000334</v>
      </c>
      <c r="Z578" s="184">
        <f>VLOOKUP(C578, '2023-24 School Level AAFTE'!$C$4:$C$2454, 1, 0)</f>
        <v>1646</v>
      </c>
    </row>
    <row r="579" spans="1:26" s="18" customFormat="1" x14ac:dyDescent="0.25">
      <c r="A579" s="136" t="s">
        <v>602</v>
      </c>
      <c r="B579" s="166" t="s">
        <v>601</v>
      </c>
      <c r="C579" s="167">
        <v>4299</v>
      </c>
      <c r="D579" s="166" t="s">
        <v>624</v>
      </c>
      <c r="E579" s="146" t="str">
        <f>VLOOKUP($C579,'2023-24 School Level AAFTE'!$C:$N,9,FALSE)</f>
        <v>Yes</v>
      </c>
      <c r="F579" s="94" t="str">
        <f>IFERROR(VLOOKUP(C579,'2023-24 School Level AAFTE'!$C:$N,11,FALSE),"")</f>
        <v>Yes</v>
      </c>
      <c r="G579" s="20">
        <f>IFERROR(VLOOKUP(C579,'2023-24 School Level AAFTE'!$C:$N,8,FALSE),0)</f>
        <v>349.1</v>
      </c>
      <c r="H579" s="99">
        <f>VLOOKUP($A579,'District Data'!$A:$F,3,FALSE)</f>
        <v>1.06</v>
      </c>
      <c r="I579" s="99">
        <f>VLOOKUP($A579,'District Data'!$A:$F,4,FALSE)</f>
        <v>1.1000000000000001</v>
      </c>
      <c r="J579" s="100">
        <f t="shared" ref="J579:J642" si="100">IF(AND(F579="yes",E579= "yes"), G579,0)</f>
        <v>349.1</v>
      </c>
      <c r="K579" s="101">
        <f t="shared" ref="K579:K642" si="101">ROUND(((J579*1.1*36)/15)/900,3)</f>
        <v>1.024</v>
      </c>
      <c r="L579" s="102">
        <f>'District Data'!E$2</f>
        <v>72728</v>
      </c>
      <c r="M579" s="102">
        <f>'District Data'!F$2</f>
        <v>78209</v>
      </c>
      <c r="N579" s="33">
        <f t="shared" ref="N579:N642" si="102">ROUND(H579*L579*$K579,2)</f>
        <v>78941.88</v>
      </c>
      <c r="O579" s="33">
        <f t="shared" ref="O579:O642" si="103">ROUND(I579*M579*$K579-N579,2)</f>
        <v>9152.74</v>
      </c>
      <c r="P579" s="33">
        <f t="shared" si="97"/>
        <v>14418.72</v>
      </c>
      <c r="Q579" s="103">
        <v>0.18149999999999999</v>
      </c>
      <c r="R579" s="103">
        <v>0.17510000000000001</v>
      </c>
      <c r="S579" s="33">
        <f t="shared" ref="S579:S642" si="104">ROUND(N579*Q579+O579*R579+K579*P579,2)</f>
        <v>30695.37</v>
      </c>
      <c r="T579" s="33">
        <f t="shared" si="98"/>
        <v>1468.24</v>
      </c>
      <c r="U579" s="33">
        <f t="shared" ref="U579:U642" si="105">ROUND(T579*R579,2)</f>
        <v>257.08999999999997</v>
      </c>
      <c r="V579" s="33">
        <f t="shared" ref="V579:V642" si="106">SUM(T579:U579)</f>
        <v>1725.33</v>
      </c>
      <c r="W579" s="33">
        <f t="shared" ref="W579:W642" si="107">SUM(S579,N579:O579,V579)</f>
        <v>120515.32</v>
      </c>
      <c r="X579" s="33" t="str">
        <f>IFERROR(VLOOKUP(C579,'Adj to Match Apport'!$C:$F,4,FALSE),0)</f>
        <v/>
      </c>
      <c r="Y579" s="33">
        <f t="shared" si="99"/>
        <v>120515.32</v>
      </c>
      <c r="Z579" s="184">
        <f>VLOOKUP(C579, '2023-24 School Level AAFTE'!$C$4:$C$2454, 1, 0)</f>
        <v>4299</v>
      </c>
    </row>
    <row r="580" spans="1:26" s="18" customFormat="1" x14ac:dyDescent="0.25">
      <c r="A580" s="136" t="s">
        <v>602</v>
      </c>
      <c r="B580" s="166" t="s">
        <v>601</v>
      </c>
      <c r="C580" s="167">
        <v>3736</v>
      </c>
      <c r="D580" s="166" t="s">
        <v>611</v>
      </c>
      <c r="E580" s="146" t="str">
        <f>VLOOKUP($C580,'2023-24 School Level AAFTE'!$C:$N,9,FALSE)</f>
        <v>Yes</v>
      </c>
      <c r="F580" s="94" t="str">
        <f>IFERROR(VLOOKUP(C580,'2023-24 School Level AAFTE'!$C:$N,11,FALSE),"")</f>
        <v>Yes</v>
      </c>
      <c r="G580" s="20">
        <f>IFERROR(VLOOKUP(C580,'2023-24 School Level AAFTE'!$C:$N,8,FALSE),0)</f>
        <v>451.4</v>
      </c>
      <c r="H580" s="99">
        <f>VLOOKUP($A580,'District Data'!$A:$F,3,FALSE)</f>
        <v>1.06</v>
      </c>
      <c r="I580" s="99">
        <f>VLOOKUP($A580,'District Data'!$A:$F,4,FALSE)</f>
        <v>1.1000000000000001</v>
      </c>
      <c r="J580" s="100">
        <f t="shared" si="100"/>
        <v>451.4</v>
      </c>
      <c r="K580" s="101">
        <f t="shared" si="101"/>
        <v>1.3240000000000001</v>
      </c>
      <c r="L580" s="102">
        <f>'District Data'!E$2</f>
        <v>72728</v>
      </c>
      <c r="M580" s="102">
        <f>'District Data'!F$2</f>
        <v>78209</v>
      </c>
      <c r="N580" s="33">
        <f t="shared" si="102"/>
        <v>102069.38</v>
      </c>
      <c r="O580" s="33">
        <f t="shared" si="103"/>
        <v>11834.21</v>
      </c>
      <c r="P580" s="33">
        <f t="shared" ref="P580:P643" si="108">ROUND(1178*12*1.02,2)</f>
        <v>14418.72</v>
      </c>
      <c r="Q580" s="103">
        <v>0.18149999999999999</v>
      </c>
      <c r="R580" s="103">
        <v>0.17510000000000001</v>
      </c>
      <c r="S580" s="33">
        <f t="shared" si="104"/>
        <v>39688.15</v>
      </c>
      <c r="T580" s="33">
        <f t="shared" ref="T580:T643" si="109">ROUND(($M580*$I580*$K580/180*3),2)</f>
        <v>1898.39</v>
      </c>
      <c r="U580" s="33">
        <f t="shared" si="105"/>
        <v>332.41</v>
      </c>
      <c r="V580" s="33">
        <f t="shared" si="106"/>
        <v>2230.8000000000002</v>
      </c>
      <c r="W580" s="33">
        <f t="shared" si="107"/>
        <v>155822.53999999998</v>
      </c>
      <c r="X580" s="33" t="str">
        <f>IFERROR(VLOOKUP(C580,'Adj to Match Apport'!$C:$F,4,FALSE),0)</f>
        <v/>
      </c>
      <c r="Y580" s="33">
        <f t="shared" ref="Y580:Y643" si="110">SUM(X580,W580)</f>
        <v>155822.53999999998</v>
      </c>
      <c r="Z580" s="184">
        <f>VLOOKUP(C580, '2023-24 School Level AAFTE'!$C$4:$C$2454, 1, 0)</f>
        <v>3736</v>
      </c>
    </row>
    <row r="581" spans="1:26" s="18" customFormat="1" x14ac:dyDescent="0.25">
      <c r="A581" s="136" t="s">
        <v>602</v>
      </c>
      <c r="B581" s="166" t="s">
        <v>601</v>
      </c>
      <c r="C581" s="167">
        <v>3785</v>
      </c>
      <c r="D581" s="166" t="s">
        <v>46</v>
      </c>
      <c r="E581" s="146" t="str">
        <f>VLOOKUP($C581,'2023-24 School Level AAFTE'!$C:$N,9,FALSE)</f>
        <v>Yes</v>
      </c>
      <c r="F581" s="94" t="str">
        <f>IFERROR(VLOOKUP(C581,'2023-24 School Level AAFTE'!$C:$N,11,FALSE),"")</f>
        <v>Yes</v>
      </c>
      <c r="G581" s="20">
        <f>IFERROR(VLOOKUP(C581,'2023-24 School Level AAFTE'!$C:$N,8,FALSE),0)</f>
        <v>821.86</v>
      </c>
      <c r="H581" s="99">
        <f>VLOOKUP($A581,'District Data'!$A:$F,3,FALSE)</f>
        <v>1.06</v>
      </c>
      <c r="I581" s="99">
        <f>VLOOKUP($A581,'District Data'!$A:$F,4,FALSE)</f>
        <v>1.1000000000000001</v>
      </c>
      <c r="J581" s="100">
        <f t="shared" si="100"/>
        <v>821.86</v>
      </c>
      <c r="K581" s="101">
        <f t="shared" si="101"/>
        <v>2.411</v>
      </c>
      <c r="L581" s="102">
        <f>'District Data'!E$2</f>
        <v>72728</v>
      </c>
      <c r="M581" s="102">
        <f>'District Data'!F$2</f>
        <v>78209</v>
      </c>
      <c r="N581" s="33">
        <f t="shared" si="102"/>
        <v>185868.04</v>
      </c>
      <c r="O581" s="33">
        <f t="shared" si="103"/>
        <v>21550.05</v>
      </c>
      <c r="P581" s="33">
        <f t="shared" si="108"/>
        <v>14418.72</v>
      </c>
      <c r="Q581" s="103">
        <v>0.18149999999999999</v>
      </c>
      <c r="R581" s="103">
        <v>0.17510000000000001</v>
      </c>
      <c r="S581" s="33">
        <f t="shared" si="104"/>
        <v>72272</v>
      </c>
      <c r="T581" s="33">
        <f t="shared" si="109"/>
        <v>3456.97</v>
      </c>
      <c r="U581" s="33">
        <f t="shared" si="105"/>
        <v>605.32000000000005</v>
      </c>
      <c r="V581" s="33">
        <f t="shared" si="106"/>
        <v>4062.29</v>
      </c>
      <c r="W581" s="33">
        <f t="shared" si="107"/>
        <v>283752.38</v>
      </c>
      <c r="X581" s="33" t="str">
        <f>IFERROR(VLOOKUP(C581,'Adj to Match Apport'!$C:$F,4,FALSE),0)</f>
        <v/>
      </c>
      <c r="Y581" s="33">
        <f t="shared" si="110"/>
        <v>283752.38</v>
      </c>
      <c r="Z581" s="184">
        <f>VLOOKUP(C581, '2023-24 School Level AAFTE'!$C$4:$C$2454, 1, 0)</f>
        <v>3785</v>
      </c>
    </row>
    <row r="582" spans="1:26" s="18" customFormat="1" x14ac:dyDescent="0.25">
      <c r="A582" s="136" t="s">
        <v>602</v>
      </c>
      <c r="B582" s="166" t="s">
        <v>601</v>
      </c>
      <c r="C582" s="167">
        <v>4203</v>
      </c>
      <c r="D582" s="166" t="s">
        <v>622</v>
      </c>
      <c r="E582" s="146" t="str">
        <f>VLOOKUP($C582,'2023-24 School Level AAFTE'!$C:$N,9,FALSE)</f>
        <v>Yes</v>
      </c>
      <c r="F582" s="94" t="str">
        <f>IFERROR(VLOOKUP(C582,'2023-24 School Level AAFTE'!$C:$N,11,FALSE),"")</f>
        <v>Yes</v>
      </c>
      <c r="G582" s="20">
        <f>IFERROR(VLOOKUP(C582,'2023-24 School Level AAFTE'!$C:$N,8,FALSE),0)</f>
        <v>769.64</v>
      </c>
      <c r="H582" s="99">
        <f>VLOOKUP($A582,'District Data'!$A:$F,3,FALSE)</f>
        <v>1.06</v>
      </c>
      <c r="I582" s="99">
        <f>VLOOKUP($A582,'District Data'!$A:$F,4,FALSE)</f>
        <v>1.1000000000000001</v>
      </c>
      <c r="J582" s="100">
        <f t="shared" si="100"/>
        <v>769.64</v>
      </c>
      <c r="K582" s="101">
        <f t="shared" si="101"/>
        <v>2.258</v>
      </c>
      <c r="L582" s="102">
        <f>'District Data'!E$2</f>
        <v>72728</v>
      </c>
      <c r="M582" s="102">
        <f>'District Data'!F$2</f>
        <v>78209</v>
      </c>
      <c r="N582" s="33">
        <f t="shared" si="102"/>
        <v>174073.01</v>
      </c>
      <c r="O582" s="33">
        <f t="shared" si="103"/>
        <v>20182.5</v>
      </c>
      <c r="P582" s="33">
        <f t="shared" si="108"/>
        <v>14418.72</v>
      </c>
      <c r="Q582" s="103">
        <v>0.18149999999999999</v>
      </c>
      <c r="R582" s="103">
        <v>0.17510000000000001</v>
      </c>
      <c r="S582" s="33">
        <f t="shared" si="104"/>
        <v>67685.679999999993</v>
      </c>
      <c r="T582" s="33">
        <f t="shared" si="109"/>
        <v>3237.59</v>
      </c>
      <c r="U582" s="33">
        <f t="shared" si="105"/>
        <v>566.9</v>
      </c>
      <c r="V582" s="33">
        <f t="shared" si="106"/>
        <v>3804.4900000000002</v>
      </c>
      <c r="W582" s="33">
        <f t="shared" si="107"/>
        <v>265745.68</v>
      </c>
      <c r="X582" s="33" t="str">
        <f>IFERROR(VLOOKUP(C582,'Adj to Match Apport'!$C:$F,4,FALSE),0)</f>
        <v/>
      </c>
      <c r="Y582" s="33">
        <f t="shared" si="110"/>
        <v>265745.68</v>
      </c>
      <c r="Z582" s="184">
        <f>VLOOKUP(C582, '2023-24 School Level AAFTE'!$C$4:$C$2454, 1, 0)</f>
        <v>4203</v>
      </c>
    </row>
    <row r="583" spans="1:26" s="18" customFormat="1" x14ac:dyDescent="0.25">
      <c r="A583" s="136" t="s">
        <v>602</v>
      </c>
      <c r="B583" s="166" t="s">
        <v>601</v>
      </c>
      <c r="C583" s="167">
        <v>4587</v>
      </c>
      <c r="D583" s="166" t="s">
        <v>632</v>
      </c>
      <c r="E583" s="146" t="str">
        <f>VLOOKUP($C583,'2023-24 School Level AAFTE'!$C:$N,9,FALSE)</f>
        <v>No</v>
      </c>
      <c r="F583" s="94" t="str">
        <f>IFERROR(VLOOKUP(C583,'2023-24 School Level AAFTE'!$C:$N,11,FALSE),"")</f>
        <v>No</v>
      </c>
      <c r="G583" s="20">
        <f>IFERROR(VLOOKUP(C583,'2023-24 School Level AAFTE'!$C:$N,8,FALSE),0)</f>
        <v>348.57</v>
      </c>
      <c r="H583" s="99">
        <f>VLOOKUP($A583,'District Data'!$A:$F,3,FALSE)</f>
        <v>1.06</v>
      </c>
      <c r="I583" s="99">
        <f>VLOOKUP($A583,'District Data'!$A:$F,4,FALSE)</f>
        <v>1.1000000000000001</v>
      </c>
      <c r="J583" s="100">
        <f t="shared" si="100"/>
        <v>0</v>
      </c>
      <c r="K583" s="101">
        <f t="shared" si="101"/>
        <v>0</v>
      </c>
      <c r="L583" s="102">
        <f>'District Data'!E$2</f>
        <v>72728</v>
      </c>
      <c r="M583" s="102">
        <f>'District Data'!F$2</f>
        <v>78209</v>
      </c>
      <c r="N583" s="33">
        <f t="shared" si="102"/>
        <v>0</v>
      </c>
      <c r="O583" s="33">
        <f t="shared" si="103"/>
        <v>0</v>
      </c>
      <c r="P583" s="33">
        <f t="shared" si="108"/>
        <v>14418.72</v>
      </c>
      <c r="Q583" s="103">
        <v>0.18149999999999999</v>
      </c>
      <c r="R583" s="103">
        <v>0.17510000000000001</v>
      </c>
      <c r="S583" s="33">
        <f t="shared" si="104"/>
        <v>0</v>
      </c>
      <c r="T583" s="33">
        <f t="shared" si="109"/>
        <v>0</v>
      </c>
      <c r="U583" s="33">
        <f t="shared" si="105"/>
        <v>0</v>
      </c>
      <c r="V583" s="33">
        <f t="shared" si="106"/>
        <v>0</v>
      </c>
      <c r="W583" s="33">
        <f t="shared" si="107"/>
        <v>0</v>
      </c>
      <c r="X583" s="33">
        <f>IFERROR(VLOOKUP(C583,'Adj to Match Apport'!$C:$F,4,FALSE),0)</f>
        <v>0</v>
      </c>
      <c r="Y583" s="33">
        <f t="shared" si="110"/>
        <v>0</v>
      </c>
      <c r="Z583" s="184">
        <f>VLOOKUP(C583, '2023-24 School Level AAFTE'!$C$4:$C$2454, 1, 0)</f>
        <v>4587</v>
      </c>
    </row>
    <row r="584" spans="1:26" s="18" customFormat="1" x14ac:dyDescent="0.25">
      <c r="A584" s="136" t="s">
        <v>602</v>
      </c>
      <c r="B584" s="166" t="s">
        <v>601</v>
      </c>
      <c r="C584" s="167">
        <v>3320</v>
      </c>
      <c r="D584" s="166" t="s">
        <v>609</v>
      </c>
      <c r="E584" s="146" t="str">
        <f>VLOOKUP($C584,'2023-24 School Level AAFTE'!$C:$N,9,FALSE)</f>
        <v>Yes</v>
      </c>
      <c r="F584" s="94" t="str">
        <f>IFERROR(VLOOKUP(C584,'2023-24 School Level AAFTE'!$C:$N,11,FALSE),"")</f>
        <v>Yes</v>
      </c>
      <c r="G584" s="20">
        <f>IFERROR(VLOOKUP(C584,'2023-24 School Level AAFTE'!$C:$N,8,FALSE),0)</f>
        <v>876.01</v>
      </c>
      <c r="H584" s="99">
        <f>VLOOKUP($A584,'District Data'!$A:$F,3,FALSE)</f>
        <v>1.06</v>
      </c>
      <c r="I584" s="99">
        <f>VLOOKUP($A584,'District Data'!$A:$F,4,FALSE)</f>
        <v>1.1000000000000001</v>
      </c>
      <c r="J584" s="100">
        <f t="shared" si="100"/>
        <v>876.01</v>
      </c>
      <c r="K584" s="101">
        <f t="shared" si="101"/>
        <v>2.57</v>
      </c>
      <c r="L584" s="102">
        <f>'District Data'!E$2</f>
        <v>72728</v>
      </c>
      <c r="M584" s="102">
        <f>'District Data'!F$2</f>
        <v>78209</v>
      </c>
      <c r="N584" s="33">
        <f t="shared" si="102"/>
        <v>198125.62</v>
      </c>
      <c r="O584" s="33">
        <f t="shared" si="103"/>
        <v>22971.22</v>
      </c>
      <c r="P584" s="33">
        <f t="shared" si="108"/>
        <v>14418.72</v>
      </c>
      <c r="Q584" s="103">
        <v>0.18149999999999999</v>
      </c>
      <c r="R584" s="103">
        <v>0.17510000000000001</v>
      </c>
      <c r="S584" s="33">
        <f t="shared" si="104"/>
        <v>77038.17</v>
      </c>
      <c r="T584" s="33">
        <f t="shared" si="109"/>
        <v>3684.95</v>
      </c>
      <c r="U584" s="33">
        <f t="shared" si="105"/>
        <v>645.23</v>
      </c>
      <c r="V584" s="33">
        <f t="shared" si="106"/>
        <v>4330.18</v>
      </c>
      <c r="W584" s="33">
        <f t="shared" si="107"/>
        <v>302465.19</v>
      </c>
      <c r="X584" s="33" t="str">
        <f>IFERROR(VLOOKUP(C584,'Adj to Match Apport'!$C:$F,4,FALSE),0)</f>
        <v/>
      </c>
      <c r="Y584" s="33">
        <f t="shared" si="110"/>
        <v>302465.19</v>
      </c>
      <c r="Z584" s="184">
        <f>VLOOKUP(C584, '2023-24 School Level AAFTE'!$C$4:$C$2454, 1, 0)</f>
        <v>3320</v>
      </c>
    </row>
    <row r="585" spans="1:26" s="18" customFormat="1" x14ac:dyDescent="0.25">
      <c r="A585" s="136" t="s">
        <v>602</v>
      </c>
      <c r="B585" s="166" t="s">
        <v>601</v>
      </c>
      <c r="C585" s="167">
        <v>3822</v>
      </c>
      <c r="D585" s="166" t="s">
        <v>612</v>
      </c>
      <c r="E585" s="146" t="str">
        <f>VLOOKUP($C585,'2023-24 School Level AAFTE'!$C:$N,9,FALSE)</f>
        <v>Yes</v>
      </c>
      <c r="F585" s="94" t="str">
        <f>IFERROR(VLOOKUP(C585,'2023-24 School Level AAFTE'!$C:$N,11,FALSE),"")</f>
        <v>Yes</v>
      </c>
      <c r="G585" s="20">
        <f>IFERROR(VLOOKUP(C585,'2023-24 School Level AAFTE'!$C:$N,8,FALSE),0)</f>
        <v>414.72999999999996</v>
      </c>
      <c r="H585" s="99">
        <f>VLOOKUP($A585,'District Data'!$A:$F,3,FALSE)</f>
        <v>1.06</v>
      </c>
      <c r="I585" s="99">
        <f>VLOOKUP($A585,'District Data'!$A:$F,4,FALSE)</f>
        <v>1.1000000000000001</v>
      </c>
      <c r="J585" s="100">
        <f t="shared" si="100"/>
        <v>414.72999999999996</v>
      </c>
      <c r="K585" s="101">
        <f t="shared" si="101"/>
        <v>1.2170000000000001</v>
      </c>
      <c r="L585" s="102">
        <f>'District Data'!E$2</f>
        <v>72728</v>
      </c>
      <c r="M585" s="102">
        <f>'District Data'!F$2</f>
        <v>78209</v>
      </c>
      <c r="N585" s="33">
        <f t="shared" si="102"/>
        <v>93820.57</v>
      </c>
      <c r="O585" s="33">
        <f t="shared" si="103"/>
        <v>10877.82</v>
      </c>
      <c r="P585" s="33">
        <f t="shared" si="108"/>
        <v>14418.72</v>
      </c>
      <c r="Q585" s="103">
        <v>0.18149999999999999</v>
      </c>
      <c r="R585" s="103">
        <v>0.17510000000000001</v>
      </c>
      <c r="S585" s="33">
        <f t="shared" si="104"/>
        <v>36480.720000000001</v>
      </c>
      <c r="T585" s="33">
        <f t="shared" si="109"/>
        <v>1744.97</v>
      </c>
      <c r="U585" s="33">
        <f t="shared" si="105"/>
        <v>305.54000000000002</v>
      </c>
      <c r="V585" s="33">
        <f t="shared" si="106"/>
        <v>2050.5100000000002</v>
      </c>
      <c r="W585" s="33">
        <f t="shared" si="107"/>
        <v>143229.62000000002</v>
      </c>
      <c r="X585" s="33" t="str">
        <f>IFERROR(VLOOKUP(C585,'Adj to Match Apport'!$C:$F,4,FALSE),0)</f>
        <v/>
      </c>
      <c r="Y585" s="33">
        <f t="shared" si="110"/>
        <v>143229.62000000002</v>
      </c>
      <c r="Z585" s="184">
        <f>VLOOKUP(C585, '2023-24 School Level AAFTE'!$C$4:$C$2454, 1, 0)</f>
        <v>3822</v>
      </c>
    </row>
    <row r="586" spans="1:26" s="18" customFormat="1" x14ac:dyDescent="0.25">
      <c r="A586" s="136" t="s">
        <v>602</v>
      </c>
      <c r="B586" s="166" t="s">
        <v>601</v>
      </c>
      <c r="C586" s="167">
        <v>3148</v>
      </c>
      <c r="D586" s="166" t="s">
        <v>607</v>
      </c>
      <c r="E586" s="146" t="str">
        <f>VLOOKUP($C586,'2023-24 School Level AAFTE'!$C:$N,9,FALSE)</f>
        <v>Yes</v>
      </c>
      <c r="F586" s="94" t="str">
        <f>IFERROR(VLOOKUP(C586,'2023-24 School Level AAFTE'!$C:$N,11,FALSE),"")</f>
        <v>Yes</v>
      </c>
      <c r="G586" s="20">
        <f>IFERROR(VLOOKUP(C586,'2023-24 School Level AAFTE'!$C:$N,8,FALSE),0)</f>
        <v>386.49</v>
      </c>
      <c r="H586" s="99">
        <f>VLOOKUP($A586,'District Data'!$A:$F,3,FALSE)</f>
        <v>1.06</v>
      </c>
      <c r="I586" s="99">
        <f>VLOOKUP($A586,'District Data'!$A:$F,4,FALSE)</f>
        <v>1.1000000000000001</v>
      </c>
      <c r="J586" s="100">
        <f t="shared" si="100"/>
        <v>386.49</v>
      </c>
      <c r="K586" s="101">
        <f t="shared" si="101"/>
        <v>1.1339999999999999</v>
      </c>
      <c r="L586" s="102">
        <f>'District Data'!E$2</f>
        <v>72728</v>
      </c>
      <c r="M586" s="102">
        <f>'District Data'!F$2</f>
        <v>78209</v>
      </c>
      <c r="N586" s="33">
        <f t="shared" si="102"/>
        <v>87421.97</v>
      </c>
      <c r="O586" s="33">
        <f t="shared" si="103"/>
        <v>10135.94</v>
      </c>
      <c r="P586" s="33">
        <f t="shared" si="108"/>
        <v>14418.72</v>
      </c>
      <c r="Q586" s="103">
        <v>0.18149999999999999</v>
      </c>
      <c r="R586" s="103">
        <v>0.17510000000000001</v>
      </c>
      <c r="S586" s="33">
        <f t="shared" si="104"/>
        <v>33992.720000000001</v>
      </c>
      <c r="T586" s="33">
        <f t="shared" si="109"/>
        <v>1625.97</v>
      </c>
      <c r="U586" s="33">
        <f t="shared" si="105"/>
        <v>284.70999999999998</v>
      </c>
      <c r="V586" s="33">
        <f t="shared" si="106"/>
        <v>1910.68</v>
      </c>
      <c r="W586" s="33">
        <f t="shared" si="107"/>
        <v>133461.31</v>
      </c>
      <c r="X586" s="33" t="str">
        <f>IFERROR(VLOOKUP(C586,'Adj to Match Apport'!$C:$F,4,FALSE),0)</f>
        <v/>
      </c>
      <c r="Y586" s="33">
        <f t="shared" si="110"/>
        <v>133461.31</v>
      </c>
      <c r="Z586" s="184">
        <f>VLOOKUP(C586, '2023-24 School Level AAFTE'!$C$4:$C$2454, 1, 0)</f>
        <v>3148</v>
      </c>
    </row>
    <row r="587" spans="1:26" s="18" customFormat="1" x14ac:dyDescent="0.25">
      <c r="A587" s="136" t="s">
        <v>602</v>
      </c>
      <c r="B587" s="166" t="s">
        <v>601</v>
      </c>
      <c r="C587" s="167">
        <v>5612</v>
      </c>
      <c r="D587" s="166" t="s">
        <v>2868</v>
      </c>
      <c r="E587" s="146" t="str">
        <f>VLOOKUP($C587,'2023-24 School Level AAFTE'!$C:$N,9,FALSE)</f>
        <v>No</v>
      </c>
      <c r="F587" s="94" t="str">
        <f>IFERROR(VLOOKUP(C587,'2023-24 School Level AAFTE'!$C:$N,11,FALSE),"")</f>
        <v>No</v>
      </c>
      <c r="G587" s="20">
        <f>IFERROR(VLOOKUP(C587,'2023-24 School Level AAFTE'!$C:$N,8,FALSE),0)</f>
        <v>457.3</v>
      </c>
      <c r="H587" s="99">
        <f>VLOOKUP($A587,'District Data'!$A:$F,3,FALSE)</f>
        <v>1.06</v>
      </c>
      <c r="I587" s="99">
        <f>VLOOKUP($A587,'District Data'!$A:$F,4,FALSE)</f>
        <v>1.1000000000000001</v>
      </c>
      <c r="J587" s="100">
        <f t="shared" si="100"/>
        <v>0</v>
      </c>
      <c r="K587" s="101">
        <f t="shared" si="101"/>
        <v>0</v>
      </c>
      <c r="L587" s="102">
        <f>'District Data'!E$2</f>
        <v>72728</v>
      </c>
      <c r="M587" s="102">
        <f>'District Data'!F$2</f>
        <v>78209</v>
      </c>
      <c r="N587" s="33">
        <f t="shared" si="102"/>
        <v>0</v>
      </c>
      <c r="O587" s="33">
        <f t="shared" si="103"/>
        <v>0</v>
      </c>
      <c r="P587" s="33">
        <f t="shared" si="108"/>
        <v>14418.72</v>
      </c>
      <c r="Q587" s="103">
        <v>0.18149999999999999</v>
      </c>
      <c r="R587" s="103">
        <v>0.17510000000000001</v>
      </c>
      <c r="S587" s="33">
        <f t="shared" si="104"/>
        <v>0</v>
      </c>
      <c r="T587" s="33">
        <f t="shared" si="109"/>
        <v>0</v>
      </c>
      <c r="U587" s="33">
        <f t="shared" si="105"/>
        <v>0</v>
      </c>
      <c r="V587" s="33">
        <f t="shared" si="106"/>
        <v>0</v>
      </c>
      <c r="W587" s="33">
        <f t="shared" si="107"/>
        <v>0</v>
      </c>
      <c r="X587" s="33">
        <f>IFERROR(VLOOKUP(C587,'Adj to Match Apport'!$C:$F,4,FALSE),0)</f>
        <v>0</v>
      </c>
      <c r="Y587" s="33">
        <f t="shared" si="110"/>
        <v>0</v>
      </c>
      <c r="Z587" s="184">
        <f>VLOOKUP(C587, '2023-24 School Level AAFTE'!$C$4:$C$2454, 1, 0)</f>
        <v>5612</v>
      </c>
    </row>
    <row r="588" spans="1:26" s="18" customFormat="1" x14ac:dyDescent="0.25">
      <c r="A588" s="136" t="s">
        <v>602</v>
      </c>
      <c r="B588" s="166" t="s">
        <v>601</v>
      </c>
      <c r="C588" s="147">
        <v>5136</v>
      </c>
      <c r="D588" s="148" t="s">
        <v>634</v>
      </c>
      <c r="E588" s="146" t="str">
        <f>VLOOKUP($C588,'2023-24 School Level AAFTE'!$C:$N,9,FALSE)</f>
        <v>Yes</v>
      </c>
      <c r="F588" s="94" t="str">
        <f>IFERROR(VLOOKUP(C588,'2023-24 School Level AAFTE'!$C:$N,11,FALSE),"")</f>
        <v>Yes</v>
      </c>
      <c r="G588" s="20">
        <f>IFERROR(VLOOKUP(C588,'2023-24 School Level AAFTE'!$C:$N,8,FALSE),0)</f>
        <v>459.5</v>
      </c>
      <c r="H588" s="99">
        <f>VLOOKUP($A588,'District Data'!$A:$F,3,FALSE)</f>
        <v>1.06</v>
      </c>
      <c r="I588" s="99">
        <f>VLOOKUP($A588,'District Data'!$A:$F,4,FALSE)</f>
        <v>1.1000000000000001</v>
      </c>
      <c r="J588" s="100">
        <f t="shared" si="100"/>
        <v>459.5</v>
      </c>
      <c r="K588" s="101">
        <f t="shared" si="101"/>
        <v>1.3480000000000001</v>
      </c>
      <c r="L588" s="102">
        <f>'District Data'!E$2</f>
        <v>72728</v>
      </c>
      <c r="M588" s="102">
        <f>'District Data'!F$2</f>
        <v>78209</v>
      </c>
      <c r="N588" s="33">
        <f t="shared" si="102"/>
        <v>103919.58</v>
      </c>
      <c r="O588" s="33">
        <f t="shared" si="103"/>
        <v>12048.73</v>
      </c>
      <c r="P588" s="33">
        <f t="shared" si="108"/>
        <v>14418.72</v>
      </c>
      <c r="Q588" s="103">
        <v>0.18149999999999999</v>
      </c>
      <c r="R588" s="103">
        <v>0.17510000000000001</v>
      </c>
      <c r="S588" s="33">
        <f t="shared" si="104"/>
        <v>40407.57</v>
      </c>
      <c r="T588" s="33">
        <f t="shared" si="109"/>
        <v>1932.81</v>
      </c>
      <c r="U588" s="33">
        <f t="shared" si="105"/>
        <v>338.44</v>
      </c>
      <c r="V588" s="33">
        <f t="shared" si="106"/>
        <v>2271.25</v>
      </c>
      <c r="W588" s="33">
        <f t="shared" si="107"/>
        <v>158647.13</v>
      </c>
      <c r="X588" s="33" t="str">
        <f>IFERROR(VLOOKUP(C588,'Adj to Match Apport'!$C:$F,4,FALSE),0)</f>
        <v/>
      </c>
      <c r="Y588" s="33">
        <f t="shared" si="110"/>
        <v>158647.13</v>
      </c>
      <c r="Z588" s="184">
        <f>VLOOKUP(C588, '2023-24 School Level AAFTE'!$C$4:$C$2454, 1, 0)</f>
        <v>5136</v>
      </c>
    </row>
    <row r="589" spans="1:26" s="18" customFormat="1" x14ac:dyDescent="0.25">
      <c r="A589" s="136" t="s">
        <v>602</v>
      </c>
      <c r="B589" s="166" t="s">
        <v>601</v>
      </c>
      <c r="C589" s="167">
        <v>2724</v>
      </c>
      <c r="D589" s="166" t="s">
        <v>604</v>
      </c>
      <c r="E589" s="146" t="str">
        <f>VLOOKUP($C589,'2023-24 School Level AAFTE'!$C:$N,9,FALSE)</f>
        <v>Yes</v>
      </c>
      <c r="F589" s="94" t="str">
        <f>IFERROR(VLOOKUP(C589,'2023-24 School Level AAFTE'!$C:$N,11,FALSE),"")</f>
        <v>Yes</v>
      </c>
      <c r="G589" s="20">
        <f>IFERROR(VLOOKUP(C589,'2023-24 School Level AAFTE'!$C:$N,8,FALSE),0)</f>
        <v>1458.4</v>
      </c>
      <c r="H589" s="99">
        <f>VLOOKUP($A589,'District Data'!$A:$F,3,FALSE)</f>
        <v>1.06</v>
      </c>
      <c r="I589" s="99">
        <f>VLOOKUP($A589,'District Data'!$A:$F,4,FALSE)</f>
        <v>1.1000000000000001</v>
      </c>
      <c r="J589" s="100">
        <f t="shared" si="100"/>
        <v>1458.4</v>
      </c>
      <c r="K589" s="101">
        <f t="shared" si="101"/>
        <v>4.2779999999999996</v>
      </c>
      <c r="L589" s="102">
        <f>'District Data'!E$2</f>
        <v>72728</v>
      </c>
      <c r="M589" s="102">
        <f>'District Data'!F$2</f>
        <v>78209</v>
      </c>
      <c r="N589" s="33">
        <f t="shared" si="102"/>
        <v>329798.21000000002</v>
      </c>
      <c r="O589" s="33">
        <f t="shared" si="103"/>
        <v>38237.699999999997</v>
      </c>
      <c r="P589" s="33">
        <f t="shared" si="108"/>
        <v>14418.72</v>
      </c>
      <c r="Q589" s="103">
        <v>0.18149999999999999</v>
      </c>
      <c r="R589" s="103">
        <v>0.17510000000000001</v>
      </c>
      <c r="S589" s="33">
        <f t="shared" si="104"/>
        <v>128237.08</v>
      </c>
      <c r="T589" s="33">
        <f t="shared" si="109"/>
        <v>6133.93</v>
      </c>
      <c r="U589" s="33">
        <f t="shared" si="105"/>
        <v>1074.05</v>
      </c>
      <c r="V589" s="33">
        <f t="shared" si="106"/>
        <v>7207.9800000000005</v>
      </c>
      <c r="W589" s="33">
        <f t="shared" si="107"/>
        <v>503480.97000000003</v>
      </c>
      <c r="X589" s="33" t="str">
        <f>IFERROR(VLOOKUP(C589,'Adj to Match Apport'!$C:$F,4,FALSE),0)</f>
        <v/>
      </c>
      <c r="Y589" s="33">
        <f t="shared" si="110"/>
        <v>503480.97000000003</v>
      </c>
      <c r="Z589" s="184">
        <f>VLOOKUP(C589, '2023-24 School Level AAFTE'!$C$4:$C$2454, 1, 0)</f>
        <v>2724</v>
      </c>
    </row>
    <row r="590" spans="1:26" s="18" customFormat="1" x14ac:dyDescent="0.25">
      <c r="A590" s="136" t="s">
        <v>602</v>
      </c>
      <c r="B590" s="166" t="s">
        <v>601</v>
      </c>
      <c r="C590" s="167">
        <v>3971</v>
      </c>
      <c r="D590" s="166" t="s">
        <v>615</v>
      </c>
      <c r="E590" s="146" t="str">
        <f>VLOOKUP($C590,'2023-24 School Level AAFTE'!$C:$N,9,FALSE)</f>
        <v>Yes</v>
      </c>
      <c r="F590" s="94" t="str">
        <f>IFERROR(VLOOKUP(C590,'2023-24 School Level AAFTE'!$C:$N,11,FALSE),"")</f>
        <v>Yes</v>
      </c>
      <c r="G590" s="20">
        <f>IFERROR(VLOOKUP(C590,'2023-24 School Level AAFTE'!$C:$N,8,FALSE),0)</f>
        <v>355.93</v>
      </c>
      <c r="H590" s="99">
        <f>VLOOKUP($A590,'District Data'!$A:$F,3,FALSE)</f>
        <v>1.06</v>
      </c>
      <c r="I590" s="99">
        <f>VLOOKUP($A590,'District Data'!$A:$F,4,FALSE)</f>
        <v>1.1000000000000001</v>
      </c>
      <c r="J590" s="100">
        <f t="shared" si="100"/>
        <v>355.93</v>
      </c>
      <c r="K590" s="101">
        <f t="shared" si="101"/>
        <v>1.044</v>
      </c>
      <c r="L590" s="102">
        <f>'District Data'!E$2</f>
        <v>72728</v>
      </c>
      <c r="M590" s="102">
        <f>'District Data'!F$2</f>
        <v>78209</v>
      </c>
      <c r="N590" s="33">
        <f t="shared" si="102"/>
        <v>80483.710000000006</v>
      </c>
      <c r="O590" s="33">
        <f t="shared" si="103"/>
        <v>9331.51</v>
      </c>
      <c r="P590" s="33">
        <f t="shared" si="108"/>
        <v>14418.72</v>
      </c>
      <c r="Q590" s="103">
        <v>0.18149999999999999</v>
      </c>
      <c r="R590" s="103">
        <v>0.17510000000000001</v>
      </c>
      <c r="S590" s="33">
        <f t="shared" si="104"/>
        <v>31294.880000000001</v>
      </c>
      <c r="T590" s="33">
        <f t="shared" si="109"/>
        <v>1496.92</v>
      </c>
      <c r="U590" s="33">
        <f t="shared" si="105"/>
        <v>262.11</v>
      </c>
      <c r="V590" s="33">
        <f t="shared" si="106"/>
        <v>1759.0300000000002</v>
      </c>
      <c r="W590" s="33">
        <f t="shared" si="107"/>
        <v>122869.13</v>
      </c>
      <c r="X590" s="33" t="str">
        <f>IFERROR(VLOOKUP(C590,'Adj to Match Apport'!$C:$F,4,FALSE),0)</f>
        <v/>
      </c>
      <c r="Y590" s="33">
        <f t="shared" si="110"/>
        <v>122869.13</v>
      </c>
      <c r="Z590" s="184">
        <f>VLOOKUP(C590, '2023-24 School Level AAFTE'!$C$4:$C$2454, 1, 0)</f>
        <v>3971</v>
      </c>
    </row>
    <row r="591" spans="1:26" s="18" customFormat="1" x14ac:dyDescent="0.25">
      <c r="A591" s="136" t="s">
        <v>602</v>
      </c>
      <c r="B591" s="166" t="s">
        <v>601</v>
      </c>
      <c r="C591" s="167">
        <v>4499</v>
      </c>
      <c r="D591" s="166" t="s">
        <v>626</v>
      </c>
      <c r="E591" s="146" t="str">
        <f>VLOOKUP($C591,'2023-24 School Level AAFTE'!$C:$N,9,FALSE)</f>
        <v>No</v>
      </c>
      <c r="F591" s="94" t="str">
        <f>IFERROR(VLOOKUP(C591,'2023-24 School Level AAFTE'!$C:$N,11,FALSE),"")</f>
        <v>No</v>
      </c>
      <c r="G591" s="20">
        <f>IFERROR(VLOOKUP(C591,'2023-24 School Level AAFTE'!$C:$N,8,FALSE),0)</f>
        <v>424</v>
      </c>
      <c r="H591" s="99">
        <f>VLOOKUP($A591,'District Data'!$A:$F,3,FALSE)</f>
        <v>1.06</v>
      </c>
      <c r="I591" s="99">
        <f>VLOOKUP($A591,'District Data'!$A:$F,4,FALSE)</f>
        <v>1.1000000000000001</v>
      </c>
      <c r="J591" s="100">
        <f t="shared" si="100"/>
        <v>0</v>
      </c>
      <c r="K591" s="101">
        <f t="shared" si="101"/>
        <v>0</v>
      </c>
      <c r="L591" s="102">
        <f>'District Data'!E$2</f>
        <v>72728</v>
      </c>
      <c r="M591" s="102">
        <f>'District Data'!F$2</f>
        <v>78209</v>
      </c>
      <c r="N591" s="33">
        <f t="shared" si="102"/>
        <v>0</v>
      </c>
      <c r="O591" s="33">
        <f t="shared" si="103"/>
        <v>0</v>
      </c>
      <c r="P591" s="33">
        <f t="shared" si="108"/>
        <v>14418.72</v>
      </c>
      <c r="Q591" s="103">
        <v>0.18149999999999999</v>
      </c>
      <c r="R591" s="103">
        <v>0.17510000000000001</v>
      </c>
      <c r="S591" s="33">
        <f t="shared" si="104"/>
        <v>0</v>
      </c>
      <c r="T591" s="33">
        <f t="shared" si="109"/>
        <v>0</v>
      </c>
      <c r="U591" s="33">
        <f t="shared" si="105"/>
        <v>0</v>
      </c>
      <c r="V591" s="33">
        <f t="shared" si="106"/>
        <v>0</v>
      </c>
      <c r="W591" s="33">
        <f t="shared" si="107"/>
        <v>0</v>
      </c>
      <c r="X591" s="33">
        <f>IFERROR(VLOOKUP(C591,'Adj to Match Apport'!$C:$F,4,FALSE),0)</f>
        <v>0</v>
      </c>
      <c r="Y591" s="33">
        <f t="shared" si="110"/>
        <v>0</v>
      </c>
      <c r="Z591" s="184">
        <f>VLOOKUP(C591, '2023-24 School Level AAFTE'!$C$4:$C$2454, 1, 0)</f>
        <v>4499</v>
      </c>
    </row>
    <row r="592" spans="1:26" s="18" customFormat="1" x14ac:dyDescent="0.25">
      <c r="A592" s="136" t="s">
        <v>602</v>
      </c>
      <c r="B592" s="166" t="s">
        <v>601</v>
      </c>
      <c r="C592" s="167">
        <v>4498</v>
      </c>
      <c r="D592" s="166" t="s">
        <v>171</v>
      </c>
      <c r="E592" s="146" t="str">
        <f>VLOOKUP($C592,'2023-24 School Level AAFTE'!$C:$N,9,FALSE)</f>
        <v>Yes</v>
      </c>
      <c r="F592" s="94" t="str">
        <f>IFERROR(VLOOKUP(C592,'2023-24 School Level AAFTE'!$C:$N,11,FALSE),"")</f>
        <v>Yes</v>
      </c>
      <c r="G592" s="20">
        <f>IFERROR(VLOOKUP(C592,'2023-24 School Level AAFTE'!$C:$N,8,FALSE),0)</f>
        <v>776.62</v>
      </c>
      <c r="H592" s="99">
        <f>VLOOKUP($A592,'District Data'!$A:$F,3,FALSE)</f>
        <v>1.06</v>
      </c>
      <c r="I592" s="99">
        <f>VLOOKUP($A592,'District Data'!$A:$F,4,FALSE)</f>
        <v>1.1000000000000001</v>
      </c>
      <c r="J592" s="100">
        <f t="shared" si="100"/>
        <v>776.62</v>
      </c>
      <c r="K592" s="101">
        <f t="shared" si="101"/>
        <v>2.278</v>
      </c>
      <c r="L592" s="102">
        <f>'District Data'!E$2</f>
        <v>72728</v>
      </c>
      <c r="M592" s="102">
        <f>'District Data'!F$2</f>
        <v>78209</v>
      </c>
      <c r="N592" s="33">
        <f t="shared" si="102"/>
        <v>175614.85</v>
      </c>
      <c r="O592" s="33">
        <f t="shared" si="103"/>
        <v>20361.259999999998</v>
      </c>
      <c r="P592" s="33">
        <f t="shared" si="108"/>
        <v>14418.72</v>
      </c>
      <c r="Q592" s="103">
        <v>0.18149999999999999</v>
      </c>
      <c r="R592" s="103">
        <v>0.17510000000000001</v>
      </c>
      <c r="S592" s="33">
        <f t="shared" si="104"/>
        <v>68285.2</v>
      </c>
      <c r="T592" s="33">
        <f t="shared" si="109"/>
        <v>3266.27</v>
      </c>
      <c r="U592" s="33">
        <f t="shared" si="105"/>
        <v>571.91999999999996</v>
      </c>
      <c r="V592" s="33">
        <f t="shared" si="106"/>
        <v>3838.19</v>
      </c>
      <c r="W592" s="33">
        <f t="shared" si="107"/>
        <v>268099.5</v>
      </c>
      <c r="X592" s="33" t="str">
        <f>IFERROR(VLOOKUP(C592,'Adj to Match Apport'!$C:$F,4,FALSE),0)</f>
        <v/>
      </c>
      <c r="Y592" s="33">
        <f t="shared" si="110"/>
        <v>268099.5</v>
      </c>
      <c r="Z592" s="184">
        <f>VLOOKUP(C592, '2023-24 School Level AAFTE'!$C$4:$C$2454, 1, 0)</f>
        <v>4498</v>
      </c>
    </row>
    <row r="593" spans="1:26" s="18" customFormat="1" x14ac:dyDescent="0.25">
      <c r="A593" s="136" t="s">
        <v>602</v>
      </c>
      <c r="B593" s="166" t="s">
        <v>601</v>
      </c>
      <c r="C593" s="167">
        <v>4380</v>
      </c>
      <c r="D593" s="166" t="s">
        <v>625</v>
      </c>
      <c r="E593" s="146" t="str">
        <f>VLOOKUP($C593,'2023-24 School Level AAFTE'!$C:$N,9,FALSE)</f>
        <v>No</v>
      </c>
      <c r="F593" s="94" t="str">
        <f>IFERROR(VLOOKUP(C593,'2023-24 School Level AAFTE'!$C:$N,11,FALSE),"")</f>
        <v>No</v>
      </c>
      <c r="G593" s="20">
        <f>IFERROR(VLOOKUP(C593,'2023-24 School Level AAFTE'!$C:$N,8,FALSE),0)</f>
        <v>490.36</v>
      </c>
      <c r="H593" s="99">
        <f>VLOOKUP($A593,'District Data'!$A:$F,3,FALSE)</f>
        <v>1.06</v>
      </c>
      <c r="I593" s="99">
        <f>VLOOKUP($A593,'District Data'!$A:$F,4,FALSE)</f>
        <v>1.1000000000000001</v>
      </c>
      <c r="J593" s="100">
        <f t="shared" si="100"/>
        <v>0</v>
      </c>
      <c r="K593" s="101">
        <f t="shared" si="101"/>
        <v>0</v>
      </c>
      <c r="L593" s="102">
        <f>'District Data'!E$2</f>
        <v>72728</v>
      </c>
      <c r="M593" s="102">
        <f>'District Data'!F$2</f>
        <v>78209</v>
      </c>
      <c r="N593" s="33">
        <f t="shared" si="102"/>
        <v>0</v>
      </c>
      <c r="O593" s="33">
        <f t="shared" si="103"/>
        <v>0</v>
      </c>
      <c r="P593" s="33">
        <f t="shared" si="108"/>
        <v>14418.72</v>
      </c>
      <c r="Q593" s="103">
        <v>0.18149999999999999</v>
      </c>
      <c r="R593" s="103">
        <v>0.17510000000000001</v>
      </c>
      <c r="S593" s="33">
        <f t="shared" si="104"/>
        <v>0</v>
      </c>
      <c r="T593" s="33">
        <f t="shared" si="109"/>
        <v>0</v>
      </c>
      <c r="U593" s="33">
        <f t="shared" si="105"/>
        <v>0</v>
      </c>
      <c r="V593" s="33">
        <f t="shared" si="106"/>
        <v>0</v>
      </c>
      <c r="W593" s="33">
        <f t="shared" si="107"/>
        <v>0</v>
      </c>
      <c r="X593" s="33">
        <f>IFERROR(VLOOKUP(C593,'Adj to Match Apport'!$C:$F,4,FALSE),0)</f>
        <v>0</v>
      </c>
      <c r="Y593" s="33">
        <f t="shared" si="110"/>
        <v>0</v>
      </c>
      <c r="Z593" s="184">
        <f>VLOOKUP(C593, '2023-24 School Level AAFTE'!$C$4:$C$2454, 1, 0)</f>
        <v>4380</v>
      </c>
    </row>
    <row r="594" spans="1:26" s="18" customFormat="1" x14ac:dyDescent="0.25">
      <c r="A594" s="136" t="s">
        <v>602</v>
      </c>
      <c r="B594" s="166" t="s">
        <v>601</v>
      </c>
      <c r="C594" s="167">
        <v>4163</v>
      </c>
      <c r="D594" s="166" t="s">
        <v>621</v>
      </c>
      <c r="E594" s="146" t="str">
        <f>VLOOKUP($C594,'2023-24 School Level AAFTE'!$C:$N,9,FALSE)</f>
        <v>Yes</v>
      </c>
      <c r="F594" s="94" t="str">
        <f>IFERROR(VLOOKUP(C594,'2023-24 School Level AAFTE'!$C:$N,11,FALSE),"")</f>
        <v>Yes</v>
      </c>
      <c r="G594" s="20">
        <f>IFERROR(VLOOKUP(C594,'2023-24 School Level AAFTE'!$C:$N,8,FALSE),0)</f>
        <v>310.3</v>
      </c>
      <c r="H594" s="99">
        <f>VLOOKUP($A594,'District Data'!$A:$F,3,FALSE)</f>
        <v>1.06</v>
      </c>
      <c r="I594" s="99">
        <f>VLOOKUP($A594,'District Data'!$A:$F,4,FALSE)</f>
        <v>1.1000000000000001</v>
      </c>
      <c r="J594" s="100">
        <f t="shared" si="100"/>
        <v>310.3</v>
      </c>
      <c r="K594" s="101">
        <f t="shared" si="101"/>
        <v>0.91</v>
      </c>
      <c r="L594" s="102">
        <f>'District Data'!E$2</f>
        <v>72728</v>
      </c>
      <c r="M594" s="102">
        <f>'District Data'!F$2</f>
        <v>78209</v>
      </c>
      <c r="N594" s="33">
        <f t="shared" si="102"/>
        <v>70153.429999999993</v>
      </c>
      <c r="O594" s="33">
        <f t="shared" si="103"/>
        <v>8133.78</v>
      </c>
      <c r="P594" s="33">
        <f t="shared" si="108"/>
        <v>14418.72</v>
      </c>
      <c r="Q594" s="103">
        <v>0.18149999999999999</v>
      </c>
      <c r="R594" s="103">
        <v>0.17510000000000001</v>
      </c>
      <c r="S594" s="33">
        <f t="shared" si="104"/>
        <v>27278.11</v>
      </c>
      <c r="T594" s="33">
        <f t="shared" si="109"/>
        <v>1304.79</v>
      </c>
      <c r="U594" s="33">
        <f t="shared" si="105"/>
        <v>228.47</v>
      </c>
      <c r="V594" s="33">
        <f t="shared" si="106"/>
        <v>1533.26</v>
      </c>
      <c r="W594" s="33">
        <f t="shared" si="107"/>
        <v>107098.57999999999</v>
      </c>
      <c r="X594" s="33" t="str">
        <f>IFERROR(VLOOKUP(C594,'Adj to Match Apport'!$C:$F,4,FALSE),0)</f>
        <v/>
      </c>
      <c r="Y594" s="33">
        <f t="shared" si="110"/>
        <v>107098.57999999999</v>
      </c>
      <c r="Z594" s="184">
        <f>VLOOKUP(C594, '2023-24 School Level AAFTE'!$C$4:$C$2454, 1, 0)</f>
        <v>4163</v>
      </c>
    </row>
    <row r="595" spans="1:26" s="18" customFormat="1" x14ac:dyDescent="0.25">
      <c r="A595" s="136" t="s">
        <v>602</v>
      </c>
      <c r="B595" s="166" t="s">
        <v>601</v>
      </c>
      <c r="C595" s="167">
        <v>5310</v>
      </c>
      <c r="D595" s="166" t="s">
        <v>2869</v>
      </c>
      <c r="E595" s="146" t="str">
        <f>VLOOKUP($C595,'2023-24 School Level AAFTE'!$C:$N,9,FALSE)</f>
        <v>No</v>
      </c>
      <c r="F595" s="94" t="str">
        <f>IFERROR(VLOOKUP(C595,'2023-24 School Level AAFTE'!$C:$N,11,FALSE),"")</f>
        <v>No</v>
      </c>
      <c r="G595" s="20">
        <f>IFERROR(VLOOKUP(C595,'2023-24 School Level AAFTE'!$C:$N,8,FALSE),0)</f>
        <v>456.58</v>
      </c>
      <c r="H595" s="99">
        <f>VLOOKUP($A595,'District Data'!$A:$F,3,FALSE)</f>
        <v>1.06</v>
      </c>
      <c r="I595" s="99">
        <f>VLOOKUP($A595,'District Data'!$A:$F,4,FALSE)</f>
        <v>1.1000000000000001</v>
      </c>
      <c r="J595" s="100">
        <f t="shared" si="100"/>
        <v>0</v>
      </c>
      <c r="K595" s="101">
        <f t="shared" si="101"/>
        <v>0</v>
      </c>
      <c r="L595" s="102">
        <f>'District Data'!E$2</f>
        <v>72728</v>
      </c>
      <c r="M595" s="102">
        <f>'District Data'!F$2</f>
        <v>78209</v>
      </c>
      <c r="N595" s="33">
        <f t="shared" si="102"/>
        <v>0</v>
      </c>
      <c r="O595" s="33">
        <f t="shared" si="103"/>
        <v>0</v>
      </c>
      <c r="P595" s="33">
        <f t="shared" si="108"/>
        <v>14418.72</v>
      </c>
      <c r="Q595" s="103">
        <v>0.18149999999999999</v>
      </c>
      <c r="R595" s="103">
        <v>0.17510000000000001</v>
      </c>
      <c r="S595" s="33">
        <f t="shared" si="104"/>
        <v>0</v>
      </c>
      <c r="T595" s="33">
        <f t="shared" si="109"/>
        <v>0</v>
      </c>
      <c r="U595" s="33">
        <f t="shared" si="105"/>
        <v>0</v>
      </c>
      <c r="V595" s="33">
        <f t="shared" si="106"/>
        <v>0</v>
      </c>
      <c r="W595" s="33">
        <f t="shared" si="107"/>
        <v>0</v>
      </c>
      <c r="X595" s="33">
        <f>IFERROR(VLOOKUP(C595,'Adj to Match Apport'!$C:$F,4,FALSE),0)</f>
        <v>0</v>
      </c>
      <c r="Y595" s="33">
        <f t="shared" si="110"/>
        <v>0</v>
      </c>
      <c r="Z595" s="184">
        <f>VLOOKUP(C595, '2023-24 School Level AAFTE'!$C$4:$C$2454, 1, 0)</f>
        <v>5310</v>
      </c>
    </row>
    <row r="596" spans="1:26" s="18" customFormat="1" x14ac:dyDescent="0.25">
      <c r="A596" s="136" t="s">
        <v>602</v>
      </c>
      <c r="B596" s="166" t="s">
        <v>601</v>
      </c>
      <c r="C596" s="167">
        <v>4523</v>
      </c>
      <c r="D596" s="166" t="s">
        <v>627</v>
      </c>
      <c r="E596" s="146" t="str">
        <f>VLOOKUP($C596,'2023-24 School Level AAFTE'!$C:$N,9,FALSE)</f>
        <v>Yes</v>
      </c>
      <c r="F596" s="94" t="str">
        <f>IFERROR(VLOOKUP(C596,'2023-24 School Level AAFTE'!$C:$N,11,FALSE),"")</f>
        <v>Yes</v>
      </c>
      <c r="G596" s="20">
        <f>IFERROR(VLOOKUP(C596,'2023-24 School Level AAFTE'!$C:$N,8,FALSE),0)</f>
        <v>1508.49</v>
      </c>
      <c r="H596" s="99">
        <f>VLOOKUP($A596,'District Data'!$A:$F,3,FALSE)</f>
        <v>1.06</v>
      </c>
      <c r="I596" s="99">
        <f>VLOOKUP($A596,'District Data'!$A:$F,4,FALSE)</f>
        <v>1.1000000000000001</v>
      </c>
      <c r="J596" s="100">
        <f t="shared" si="100"/>
        <v>1508.49</v>
      </c>
      <c r="K596" s="101">
        <f t="shared" si="101"/>
        <v>4.4249999999999998</v>
      </c>
      <c r="L596" s="102">
        <f>'District Data'!E$2</f>
        <v>72728</v>
      </c>
      <c r="M596" s="102">
        <f>'District Data'!F$2</f>
        <v>78209</v>
      </c>
      <c r="N596" s="33">
        <f t="shared" si="102"/>
        <v>341130.68</v>
      </c>
      <c r="O596" s="33">
        <f t="shared" si="103"/>
        <v>39551.629999999997</v>
      </c>
      <c r="P596" s="33">
        <f t="shared" si="108"/>
        <v>14418.72</v>
      </c>
      <c r="Q596" s="103">
        <v>0.18149999999999999</v>
      </c>
      <c r="R596" s="103">
        <v>0.17510000000000001</v>
      </c>
      <c r="S596" s="33">
        <f t="shared" si="104"/>
        <v>132643.54</v>
      </c>
      <c r="T596" s="33">
        <f t="shared" si="109"/>
        <v>6344.71</v>
      </c>
      <c r="U596" s="33">
        <f t="shared" si="105"/>
        <v>1110.96</v>
      </c>
      <c r="V596" s="33">
        <f t="shared" si="106"/>
        <v>7455.67</v>
      </c>
      <c r="W596" s="33">
        <f t="shared" si="107"/>
        <v>520781.51999999996</v>
      </c>
      <c r="X596" s="33" t="str">
        <f>IFERROR(VLOOKUP(C596,'Adj to Match Apport'!$C:$F,4,FALSE),0)</f>
        <v/>
      </c>
      <c r="Y596" s="33">
        <f t="shared" si="110"/>
        <v>520781.51999999996</v>
      </c>
      <c r="Z596" s="184">
        <f>VLOOKUP(C596, '2023-24 School Level AAFTE'!$C$4:$C$2454, 1, 0)</f>
        <v>4523</v>
      </c>
    </row>
    <row r="597" spans="1:26" s="18" customFormat="1" x14ac:dyDescent="0.25">
      <c r="A597" s="136" t="s">
        <v>602</v>
      </c>
      <c r="B597" s="166" t="s">
        <v>601</v>
      </c>
      <c r="C597" s="167">
        <v>1926</v>
      </c>
      <c r="D597" s="166" t="s">
        <v>630</v>
      </c>
      <c r="E597" s="146" t="str">
        <f>VLOOKUP($C597,'2023-24 School Level AAFTE'!$C:$N,9,FALSE)</f>
        <v>Yes</v>
      </c>
      <c r="F597" s="94" t="str">
        <f>IFERROR(VLOOKUP(C597,'2023-24 School Level AAFTE'!$C:$N,11,FALSE),"")</f>
        <v>Yes</v>
      </c>
      <c r="G597" s="20">
        <f>IFERROR(VLOOKUP(C597,'2023-24 School Level AAFTE'!$C:$N,8,FALSE),0)</f>
        <v>195.54</v>
      </c>
      <c r="H597" s="99">
        <f>VLOOKUP($A597,'District Data'!$A:$F,3,FALSE)</f>
        <v>1.06</v>
      </c>
      <c r="I597" s="99">
        <f>VLOOKUP($A597,'District Data'!$A:$F,4,FALSE)</f>
        <v>1.1000000000000001</v>
      </c>
      <c r="J597" s="100">
        <f t="shared" si="100"/>
        <v>195.54</v>
      </c>
      <c r="K597" s="101">
        <f t="shared" si="101"/>
        <v>0.57399999999999995</v>
      </c>
      <c r="L597" s="102">
        <f>'District Data'!E$2</f>
        <v>72728</v>
      </c>
      <c r="M597" s="102">
        <f>'District Data'!F$2</f>
        <v>78209</v>
      </c>
      <c r="N597" s="33">
        <f t="shared" si="102"/>
        <v>44250.62</v>
      </c>
      <c r="O597" s="33">
        <f t="shared" si="103"/>
        <v>5130.54</v>
      </c>
      <c r="P597" s="33">
        <f t="shared" si="108"/>
        <v>14418.72</v>
      </c>
      <c r="Q597" s="103">
        <v>0.18149999999999999</v>
      </c>
      <c r="R597" s="103">
        <v>0.17510000000000001</v>
      </c>
      <c r="S597" s="33">
        <f t="shared" si="104"/>
        <v>17206.189999999999</v>
      </c>
      <c r="T597" s="33">
        <f t="shared" si="109"/>
        <v>823.02</v>
      </c>
      <c r="U597" s="33">
        <f t="shared" si="105"/>
        <v>144.11000000000001</v>
      </c>
      <c r="V597" s="33">
        <f t="shared" si="106"/>
        <v>967.13</v>
      </c>
      <c r="W597" s="33">
        <f t="shared" si="107"/>
        <v>67554.48</v>
      </c>
      <c r="X597" s="33" t="str">
        <f>IFERROR(VLOOKUP(C597,'Adj to Match Apport'!$C:$F,4,FALSE),0)</f>
        <v/>
      </c>
      <c r="Y597" s="33">
        <f t="shared" si="110"/>
        <v>67554.48</v>
      </c>
      <c r="Z597" s="184">
        <f>VLOOKUP(C597, '2023-24 School Level AAFTE'!$C$4:$C$2454, 1, 0)</f>
        <v>1926</v>
      </c>
    </row>
    <row r="598" spans="1:26" s="18" customFormat="1" x14ac:dyDescent="0.25">
      <c r="A598" s="136" t="s">
        <v>602</v>
      </c>
      <c r="B598" s="166" t="s">
        <v>601</v>
      </c>
      <c r="C598" s="167">
        <v>4560</v>
      </c>
      <c r="D598" s="166" t="s">
        <v>628</v>
      </c>
      <c r="E598" s="146" t="str">
        <f>VLOOKUP($C598,'2023-24 School Level AAFTE'!$C:$N,9,FALSE)</f>
        <v>No</v>
      </c>
      <c r="F598" s="94" t="str">
        <f>IFERROR(VLOOKUP(C598,'2023-24 School Level AAFTE'!$C:$N,11,FALSE),"")</f>
        <v>No</v>
      </c>
      <c r="G598" s="20">
        <f>IFERROR(VLOOKUP(C598,'2023-24 School Level AAFTE'!$C:$N,8,FALSE),0)</f>
        <v>396.58</v>
      </c>
      <c r="H598" s="99">
        <f>VLOOKUP($A598,'District Data'!$A:$F,3,FALSE)</f>
        <v>1.06</v>
      </c>
      <c r="I598" s="99">
        <f>VLOOKUP($A598,'District Data'!$A:$F,4,FALSE)</f>
        <v>1.1000000000000001</v>
      </c>
      <c r="J598" s="100">
        <f t="shared" si="100"/>
        <v>0</v>
      </c>
      <c r="K598" s="101">
        <f t="shared" si="101"/>
        <v>0</v>
      </c>
      <c r="L598" s="102">
        <f>'District Data'!E$2</f>
        <v>72728</v>
      </c>
      <c r="M598" s="102">
        <f>'District Data'!F$2</f>
        <v>78209</v>
      </c>
      <c r="N598" s="33">
        <f t="shared" si="102"/>
        <v>0</v>
      </c>
      <c r="O598" s="33">
        <f t="shared" si="103"/>
        <v>0</v>
      </c>
      <c r="P598" s="33">
        <f t="shared" si="108"/>
        <v>14418.72</v>
      </c>
      <c r="Q598" s="103">
        <v>0.18149999999999999</v>
      </c>
      <c r="R598" s="103">
        <v>0.17510000000000001</v>
      </c>
      <c r="S598" s="33">
        <f t="shared" si="104"/>
        <v>0</v>
      </c>
      <c r="T598" s="33">
        <f t="shared" si="109"/>
        <v>0</v>
      </c>
      <c r="U598" s="33">
        <f t="shared" si="105"/>
        <v>0</v>
      </c>
      <c r="V598" s="33">
        <f t="shared" si="106"/>
        <v>0</v>
      </c>
      <c r="W598" s="33">
        <f t="shared" si="107"/>
        <v>0</v>
      </c>
      <c r="X598" s="33">
        <f>IFERROR(VLOOKUP(C598,'Adj to Match Apport'!$C:$F,4,FALSE),0)</f>
        <v>0</v>
      </c>
      <c r="Y598" s="33">
        <f t="shared" si="110"/>
        <v>0</v>
      </c>
      <c r="Z598" s="184">
        <f>VLOOKUP(C598, '2023-24 School Level AAFTE'!$C$4:$C$2454, 1, 0)</f>
        <v>4560</v>
      </c>
    </row>
    <row r="599" spans="1:26" s="18" customFormat="1" x14ac:dyDescent="0.25">
      <c r="A599" s="136" t="s">
        <v>602</v>
      </c>
      <c r="B599" s="166" t="s">
        <v>601</v>
      </c>
      <c r="C599" s="167">
        <v>3994</v>
      </c>
      <c r="D599" s="166" t="s">
        <v>616</v>
      </c>
      <c r="E599" s="146" t="str">
        <f>VLOOKUP($C599,'2023-24 School Level AAFTE'!$C:$N,9,FALSE)</f>
        <v>Yes</v>
      </c>
      <c r="F599" s="94" t="str">
        <f>IFERROR(VLOOKUP(C599,'2023-24 School Level AAFTE'!$C:$N,11,FALSE),"")</f>
        <v>Yes</v>
      </c>
      <c r="G599" s="20">
        <f>IFERROR(VLOOKUP(C599,'2023-24 School Level AAFTE'!$C:$N,8,FALSE),0)</f>
        <v>441</v>
      </c>
      <c r="H599" s="99">
        <f>VLOOKUP($A599,'District Data'!$A:$F,3,FALSE)</f>
        <v>1.06</v>
      </c>
      <c r="I599" s="99">
        <f>VLOOKUP($A599,'District Data'!$A:$F,4,FALSE)</f>
        <v>1.1000000000000001</v>
      </c>
      <c r="J599" s="100">
        <f t="shared" si="100"/>
        <v>441</v>
      </c>
      <c r="K599" s="101">
        <f t="shared" si="101"/>
        <v>1.294</v>
      </c>
      <c r="L599" s="102">
        <f>'District Data'!E$2</f>
        <v>72728</v>
      </c>
      <c r="M599" s="102">
        <f>'District Data'!F$2</f>
        <v>78209</v>
      </c>
      <c r="N599" s="33">
        <f t="shared" si="102"/>
        <v>99756.63</v>
      </c>
      <c r="O599" s="33">
        <f t="shared" si="103"/>
        <v>11566.06</v>
      </c>
      <c r="P599" s="33">
        <f t="shared" si="108"/>
        <v>14418.72</v>
      </c>
      <c r="Q599" s="103">
        <v>0.18149999999999999</v>
      </c>
      <c r="R599" s="103">
        <v>0.17510000000000001</v>
      </c>
      <c r="S599" s="33">
        <f t="shared" si="104"/>
        <v>38788.870000000003</v>
      </c>
      <c r="T599" s="33">
        <f t="shared" si="109"/>
        <v>1855.38</v>
      </c>
      <c r="U599" s="33">
        <f t="shared" si="105"/>
        <v>324.88</v>
      </c>
      <c r="V599" s="33">
        <f t="shared" si="106"/>
        <v>2180.2600000000002</v>
      </c>
      <c r="W599" s="33">
        <f t="shared" si="107"/>
        <v>152291.82</v>
      </c>
      <c r="X599" s="33" t="str">
        <f>IFERROR(VLOOKUP(C599,'Adj to Match Apport'!$C:$F,4,FALSE),0)</f>
        <v/>
      </c>
      <c r="Y599" s="33">
        <f t="shared" si="110"/>
        <v>152291.82</v>
      </c>
      <c r="Z599" s="184">
        <f>VLOOKUP(C599, '2023-24 School Level AAFTE'!$C$4:$C$2454, 1, 0)</f>
        <v>3994</v>
      </c>
    </row>
    <row r="600" spans="1:26" s="18" customFormat="1" x14ac:dyDescent="0.25">
      <c r="A600" s="26" t="s">
        <v>602</v>
      </c>
      <c r="B600" s="166" t="s">
        <v>601</v>
      </c>
      <c r="C600" s="167">
        <v>4042</v>
      </c>
      <c r="D600" s="166" t="s">
        <v>618</v>
      </c>
      <c r="E600" s="146" t="str">
        <f>VLOOKUP($C600,'2023-24 School Level AAFTE'!$C:$N,9,FALSE)</f>
        <v>Yes</v>
      </c>
      <c r="F600" s="94" t="str">
        <f>IFERROR(VLOOKUP(C600,'2023-24 School Level AAFTE'!$C:$N,11,FALSE),"")</f>
        <v>Yes</v>
      </c>
      <c r="G600" s="20">
        <f>IFERROR(VLOOKUP(C600,'2023-24 School Level AAFTE'!$C:$N,8,FALSE),0)</f>
        <v>381.21000000000004</v>
      </c>
      <c r="H600" s="99">
        <f>VLOOKUP($A600,'District Data'!$A:$F,3,FALSE)</f>
        <v>1.06</v>
      </c>
      <c r="I600" s="99">
        <f>VLOOKUP($A600,'District Data'!$A:$F,4,FALSE)</f>
        <v>1.1000000000000001</v>
      </c>
      <c r="J600" s="100">
        <f t="shared" si="100"/>
        <v>381.21000000000004</v>
      </c>
      <c r="K600" s="101">
        <f t="shared" si="101"/>
        <v>1.1180000000000001</v>
      </c>
      <c r="L600" s="102">
        <f>'District Data'!E$2</f>
        <v>72728</v>
      </c>
      <c r="M600" s="102">
        <f>'District Data'!F$2</f>
        <v>78209</v>
      </c>
      <c r="N600" s="33">
        <f t="shared" si="102"/>
        <v>86188.5</v>
      </c>
      <c r="O600" s="33">
        <f t="shared" si="103"/>
        <v>9992.93</v>
      </c>
      <c r="P600" s="33">
        <f t="shared" si="108"/>
        <v>14418.72</v>
      </c>
      <c r="Q600" s="103">
        <v>0.18149999999999999</v>
      </c>
      <c r="R600" s="103">
        <v>0.17510000000000001</v>
      </c>
      <c r="S600" s="33">
        <f t="shared" si="104"/>
        <v>33513.1</v>
      </c>
      <c r="T600" s="33">
        <f t="shared" si="109"/>
        <v>1603.02</v>
      </c>
      <c r="U600" s="33">
        <f t="shared" si="105"/>
        <v>280.69</v>
      </c>
      <c r="V600" s="33">
        <f t="shared" si="106"/>
        <v>1883.71</v>
      </c>
      <c r="W600" s="33">
        <f t="shared" si="107"/>
        <v>131578.23999999999</v>
      </c>
      <c r="X600" s="33" t="str">
        <f>IFERROR(VLOOKUP(C600,'Adj to Match Apport'!$C:$F,4,FALSE),0)</f>
        <v/>
      </c>
      <c r="Y600" s="33">
        <f t="shared" si="110"/>
        <v>131578.23999999999</v>
      </c>
      <c r="Z600" s="184">
        <f>VLOOKUP(C600, '2023-24 School Level AAFTE'!$C$4:$C$2454, 1, 0)</f>
        <v>4042</v>
      </c>
    </row>
    <row r="601" spans="1:26" s="18" customFormat="1" x14ac:dyDescent="0.25">
      <c r="A601" s="136" t="s">
        <v>602</v>
      </c>
      <c r="B601" s="166" t="s">
        <v>601</v>
      </c>
      <c r="C601" s="167">
        <v>3618</v>
      </c>
      <c r="D601" s="166" t="s">
        <v>610</v>
      </c>
      <c r="E601" s="146" t="str">
        <f>VLOOKUP($C601,'2023-24 School Level AAFTE'!$C:$N,9,FALSE)</f>
        <v>Yes</v>
      </c>
      <c r="F601" s="94" t="str">
        <f>IFERROR(VLOOKUP(C601,'2023-24 School Level AAFTE'!$C:$N,11,FALSE),"")</f>
        <v>Yes</v>
      </c>
      <c r="G601" s="20">
        <f>IFERROR(VLOOKUP(C601,'2023-24 School Level AAFTE'!$C:$N,8,FALSE),0)</f>
        <v>522.79999999999995</v>
      </c>
      <c r="H601" s="99">
        <f>VLOOKUP($A601,'District Data'!$A:$F,3,FALSE)</f>
        <v>1.06</v>
      </c>
      <c r="I601" s="99">
        <f>VLOOKUP($A601,'District Data'!$A:$F,4,FALSE)</f>
        <v>1.1000000000000001</v>
      </c>
      <c r="J601" s="100">
        <f t="shared" si="100"/>
        <v>522.79999999999995</v>
      </c>
      <c r="K601" s="101">
        <f t="shared" si="101"/>
        <v>1.534</v>
      </c>
      <c r="L601" s="102">
        <f>'District Data'!E$2</f>
        <v>72728</v>
      </c>
      <c r="M601" s="102">
        <f>'District Data'!F$2</f>
        <v>78209</v>
      </c>
      <c r="N601" s="33">
        <f t="shared" si="102"/>
        <v>118258.64</v>
      </c>
      <c r="O601" s="33">
        <f t="shared" si="103"/>
        <v>13711.23</v>
      </c>
      <c r="P601" s="33">
        <f t="shared" si="108"/>
        <v>14418.72</v>
      </c>
      <c r="Q601" s="103">
        <v>0.18149999999999999</v>
      </c>
      <c r="R601" s="103">
        <v>0.17510000000000001</v>
      </c>
      <c r="S601" s="33">
        <f t="shared" si="104"/>
        <v>45983.1</v>
      </c>
      <c r="T601" s="33">
        <f t="shared" si="109"/>
        <v>2199.5</v>
      </c>
      <c r="U601" s="33">
        <f t="shared" si="105"/>
        <v>385.13</v>
      </c>
      <c r="V601" s="33">
        <f t="shared" si="106"/>
        <v>2584.63</v>
      </c>
      <c r="W601" s="33">
        <f t="shared" si="107"/>
        <v>180537.60000000001</v>
      </c>
      <c r="X601" s="33" t="str">
        <f>IFERROR(VLOOKUP(C601,'Adj to Match Apport'!$C:$F,4,FALSE),0)</f>
        <v/>
      </c>
      <c r="Y601" s="33">
        <f t="shared" si="110"/>
        <v>180537.60000000001</v>
      </c>
      <c r="Z601" s="184">
        <f>VLOOKUP(C601, '2023-24 School Level AAFTE'!$C$4:$C$2454, 1, 0)</f>
        <v>3618</v>
      </c>
    </row>
    <row r="602" spans="1:26" s="18" customFormat="1" x14ac:dyDescent="0.25">
      <c r="A602" s="136" t="s">
        <v>602</v>
      </c>
      <c r="B602" s="166" t="s">
        <v>601</v>
      </c>
      <c r="C602" s="167">
        <v>2829</v>
      </c>
      <c r="D602" s="166" t="s">
        <v>605</v>
      </c>
      <c r="E602" s="146" t="str">
        <f>VLOOKUP($C602,'2023-24 School Level AAFTE'!$C:$N,9,FALSE)</f>
        <v>Yes</v>
      </c>
      <c r="F602" s="94" t="str">
        <f>IFERROR(VLOOKUP(C602,'2023-24 School Level AAFTE'!$C:$N,11,FALSE),"")</f>
        <v>Yes</v>
      </c>
      <c r="G602" s="20">
        <f>IFERROR(VLOOKUP(C602,'2023-24 School Level AAFTE'!$C:$N,8,FALSE),0)</f>
        <v>393.71</v>
      </c>
      <c r="H602" s="99">
        <f>VLOOKUP($A602,'District Data'!$A:$F,3,FALSE)</f>
        <v>1.06</v>
      </c>
      <c r="I602" s="99">
        <f>VLOOKUP($A602,'District Data'!$A:$F,4,FALSE)</f>
        <v>1.1000000000000001</v>
      </c>
      <c r="J602" s="100">
        <f t="shared" si="100"/>
        <v>393.71</v>
      </c>
      <c r="K602" s="101">
        <f t="shared" si="101"/>
        <v>1.155</v>
      </c>
      <c r="L602" s="102">
        <f>'District Data'!E$2</f>
        <v>72728</v>
      </c>
      <c r="M602" s="102">
        <f>'District Data'!F$2</f>
        <v>78209</v>
      </c>
      <c r="N602" s="33">
        <f t="shared" si="102"/>
        <v>89040.89</v>
      </c>
      <c r="O602" s="33">
        <f t="shared" si="103"/>
        <v>10323.64</v>
      </c>
      <c r="P602" s="33">
        <f t="shared" si="108"/>
        <v>14418.72</v>
      </c>
      <c r="Q602" s="103">
        <v>0.18149999999999999</v>
      </c>
      <c r="R602" s="103">
        <v>0.17510000000000001</v>
      </c>
      <c r="S602" s="33">
        <f t="shared" si="104"/>
        <v>34622.21</v>
      </c>
      <c r="T602" s="33">
        <f t="shared" si="109"/>
        <v>1656.08</v>
      </c>
      <c r="U602" s="33">
        <f t="shared" si="105"/>
        <v>289.98</v>
      </c>
      <c r="V602" s="33">
        <f t="shared" si="106"/>
        <v>1946.06</v>
      </c>
      <c r="W602" s="33">
        <f t="shared" si="107"/>
        <v>135932.79999999999</v>
      </c>
      <c r="X602" s="33" t="str">
        <f>IFERROR(VLOOKUP(C602,'Adj to Match Apport'!$C:$F,4,FALSE),0)</f>
        <v/>
      </c>
      <c r="Y602" s="33">
        <f t="shared" si="110"/>
        <v>135932.79999999999</v>
      </c>
      <c r="Z602" s="184">
        <f>VLOOKUP(C602, '2023-24 School Level AAFTE'!$C$4:$C$2454, 1, 0)</f>
        <v>2829</v>
      </c>
    </row>
    <row r="603" spans="1:26" s="18" customFormat="1" x14ac:dyDescent="0.25">
      <c r="A603" s="136" t="s">
        <v>602</v>
      </c>
      <c r="B603" s="166" t="s">
        <v>601</v>
      </c>
      <c r="C603" s="167">
        <v>4162</v>
      </c>
      <c r="D603" s="166" t="s">
        <v>620</v>
      </c>
      <c r="E603" s="146" t="str">
        <f>VLOOKUP($C603,'2023-24 School Level AAFTE'!$C:$N,9,FALSE)</f>
        <v>No</v>
      </c>
      <c r="F603" s="94" t="str">
        <f>IFERROR(VLOOKUP(C603,'2023-24 School Level AAFTE'!$C:$N,11,FALSE),"")</f>
        <v>No</v>
      </c>
      <c r="G603" s="20">
        <f>IFERROR(VLOOKUP(C603,'2023-24 School Level AAFTE'!$C:$N,8,FALSE),0)</f>
        <v>1557.75</v>
      </c>
      <c r="H603" s="99">
        <f>VLOOKUP($A603,'District Data'!$A:$F,3,FALSE)</f>
        <v>1.06</v>
      </c>
      <c r="I603" s="99">
        <f>VLOOKUP($A603,'District Data'!$A:$F,4,FALSE)</f>
        <v>1.1000000000000001</v>
      </c>
      <c r="J603" s="100">
        <f t="shared" si="100"/>
        <v>0</v>
      </c>
      <c r="K603" s="101">
        <f t="shared" si="101"/>
        <v>0</v>
      </c>
      <c r="L603" s="102">
        <f>'District Data'!E$2</f>
        <v>72728</v>
      </c>
      <c r="M603" s="102">
        <f>'District Data'!F$2</f>
        <v>78209</v>
      </c>
      <c r="N603" s="33">
        <f t="shared" si="102"/>
        <v>0</v>
      </c>
      <c r="O603" s="33">
        <f t="shared" si="103"/>
        <v>0</v>
      </c>
      <c r="P603" s="33">
        <f t="shared" si="108"/>
        <v>14418.72</v>
      </c>
      <c r="Q603" s="103">
        <v>0.18149999999999999</v>
      </c>
      <c r="R603" s="103">
        <v>0.17510000000000001</v>
      </c>
      <c r="S603" s="33">
        <f t="shared" si="104"/>
        <v>0</v>
      </c>
      <c r="T603" s="33">
        <f t="shared" si="109"/>
        <v>0</v>
      </c>
      <c r="U603" s="33">
        <f t="shared" si="105"/>
        <v>0</v>
      </c>
      <c r="V603" s="33">
        <f t="shared" si="106"/>
        <v>0</v>
      </c>
      <c r="W603" s="33">
        <f t="shared" si="107"/>
        <v>0</v>
      </c>
      <c r="X603" s="33">
        <f>IFERROR(VLOOKUP(C603,'Adj to Match Apport'!$C:$F,4,FALSE),0)</f>
        <v>0</v>
      </c>
      <c r="Y603" s="33">
        <f t="shared" si="110"/>
        <v>0</v>
      </c>
      <c r="Z603" s="184">
        <f>VLOOKUP(C603, '2023-24 School Level AAFTE'!$C$4:$C$2454, 1, 0)</f>
        <v>4162</v>
      </c>
    </row>
    <row r="604" spans="1:26" s="18" customFormat="1" x14ac:dyDescent="0.25">
      <c r="A604" s="136" t="s">
        <v>602</v>
      </c>
      <c r="B604" s="166" t="s">
        <v>601</v>
      </c>
      <c r="C604" s="167">
        <v>5435</v>
      </c>
      <c r="D604" s="166" t="s">
        <v>635</v>
      </c>
      <c r="E604" s="146" t="str">
        <f>VLOOKUP($C604,'2023-24 School Level AAFTE'!$C:$N,9,FALSE)</f>
        <v>Yes</v>
      </c>
      <c r="F604" s="94" t="str">
        <f>IFERROR(VLOOKUP(C604,'2023-24 School Level AAFTE'!$C:$N,11,FALSE),"")</f>
        <v>Yes</v>
      </c>
      <c r="G604" s="20">
        <f>IFERROR(VLOOKUP(C604,'2023-24 School Level AAFTE'!$C:$N,8,FALSE),0)</f>
        <v>150.1</v>
      </c>
      <c r="H604" s="99">
        <f>VLOOKUP($A604,'District Data'!$A:$F,3,FALSE)</f>
        <v>1.06</v>
      </c>
      <c r="I604" s="99">
        <f>VLOOKUP($A604,'District Data'!$A:$F,4,FALSE)</f>
        <v>1.1000000000000001</v>
      </c>
      <c r="J604" s="100">
        <f t="shared" si="100"/>
        <v>150.1</v>
      </c>
      <c r="K604" s="101">
        <f t="shared" si="101"/>
        <v>0.44</v>
      </c>
      <c r="L604" s="102">
        <f>'District Data'!E$2</f>
        <v>72728</v>
      </c>
      <c r="M604" s="102">
        <f>'District Data'!F$2</f>
        <v>78209</v>
      </c>
      <c r="N604" s="33">
        <f t="shared" si="102"/>
        <v>33920.339999999997</v>
      </c>
      <c r="O604" s="33">
        <f t="shared" si="103"/>
        <v>3932.82</v>
      </c>
      <c r="P604" s="33">
        <f t="shared" si="108"/>
        <v>14418.72</v>
      </c>
      <c r="Q604" s="103">
        <v>0.18149999999999999</v>
      </c>
      <c r="R604" s="103">
        <v>0.17510000000000001</v>
      </c>
      <c r="S604" s="33">
        <f t="shared" si="104"/>
        <v>13189.42</v>
      </c>
      <c r="T604" s="33">
        <f t="shared" si="109"/>
        <v>630.89</v>
      </c>
      <c r="U604" s="33">
        <f t="shared" si="105"/>
        <v>110.47</v>
      </c>
      <c r="V604" s="33">
        <f t="shared" si="106"/>
        <v>741.36</v>
      </c>
      <c r="W604" s="33">
        <f t="shared" si="107"/>
        <v>51783.939999999995</v>
      </c>
      <c r="X604" s="33" t="str">
        <f>IFERROR(VLOOKUP(C604,'Adj to Match Apport'!$C:$F,4,FALSE),0)</f>
        <v/>
      </c>
      <c r="Y604" s="33">
        <f t="shared" si="110"/>
        <v>51783.939999999995</v>
      </c>
      <c r="Z604" s="184">
        <f>VLOOKUP(C604, '2023-24 School Level AAFTE'!$C$4:$C$2454, 1, 0)</f>
        <v>5435</v>
      </c>
    </row>
    <row r="605" spans="1:26" s="18" customFormat="1" x14ac:dyDescent="0.25">
      <c r="A605" s="136" t="s">
        <v>602</v>
      </c>
      <c r="B605" s="166" t="s">
        <v>601</v>
      </c>
      <c r="C605" s="167">
        <v>2912</v>
      </c>
      <c r="D605" s="166" t="s">
        <v>606</v>
      </c>
      <c r="E605" s="146" t="str">
        <f>VLOOKUP($C605,'2023-24 School Level AAFTE'!$C:$N,9,FALSE)</f>
        <v>Yes</v>
      </c>
      <c r="F605" s="94" t="str">
        <f>IFERROR(VLOOKUP(C605,'2023-24 School Level AAFTE'!$C:$N,11,FALSE),"")</f>
        <v>Yes</v>
      </c>
      <c r="G605" s="20">
        <f>IFERROR(VLOOKUP(C605,'2023-24 School Level AAFTE'!$C:$N,8,FALSE),0)</f>
        <v>403.58</v>
      </c>
      <c r="H605" s="99">
        <f>VLOOKUP($A605,'District Data'!$A:$F,3,FALSE)</f>
        <v>1.06</v>
      </c>
      <c r="I605" s="99">
        <f>VLOOKUP($A605,'District Data'!$A:$F,4,FALSE)</f>
        <v>1.1000000000000001</v>
      </c>
      <c r="J605" s="100">
        <f t="shared" si="100"/>
        <v>403.58</v>
      </c>
      <c r="K605" s="101">
        <f t="shared" si="101"/>
        <v>1.1839999999999999</v>
      </c>
      <c r="L605" s="102">
        <f>'District Data'!E$2</f>
        <v>72728</v>
      </c>
      <c r="M605" s="102">
        <f>'District Data'!F$2</f>
        <v>78209</v>
      </c>
      <c r="N605" s="33">
        <f t="shared" si="102"/>
        <v>91276.55</v>
      </c>
      <c r="O605" s="33">
        <f t="shared" si="103"/>
        <v>10582.85</v>
      </c>
      <c r="P605" s="33">
        <f t="shared" si="108"/>
        <v>14418.72</v>
      </c>
      <c r="Q605" s="103">
        <v>0.18149999999999999</v>
      </c>
      <c r="R605" s="103">
        <v>0.17510000000000001</v>
      </c>
      <c r="S605" s="33">
        <f t="shared" si="104"/>
        <v>35491.519999999997</v>
      </c>
      <c r="T605" s="33">
        <f t="shared" si="109"/>
        <v>1697.66</v>
      </c>
      <c r="U605" s="33">
        <f t="shared" si="105"/>
        <v>297.26</v>
      </c>
      <c r="V605" s="33">
        <f t="shared" si="106"/>
        <v>1994.92</v>
      </c>
      <c r="W605" s="33">
        <f t="shared" si="107"/>
        <v>139345.84000000003</v>
      </c>
      <c r="X605" s="33" t="str">
        <f>IFERROR(VLOOKUP(C605,'Adj to Match Apport'!$C:$F,4,FALSE),0)</f>
        <v/>
      </c>
      <c r="Y605" s="33">
        <f t="shared" si="110"/>
        <v>139345.84000000003</v>
      </c>
      <c r="Z605" s="184">
        <f>VLOOKUP(C605, '2023-24 School Level AAFTE'!$C$4:$C$2454, 1, 0)</f>
        <v>2912</v>
      </c>
    </row>
    <row r="606" spans="1:26" s="18" customFormat="1" x14ac:dyDescent="0.25">
      <c r="A606" s="136" t="s">
        <v>602</v>
      </c>
      <c r="B606" s="166" t="s">
        <v>601</v>
      </c>
      <c r="C606" s="167">
        <v>4209</v>
      </c>
      <c r="D606" s="166" t="s">
        <v>623</v>
      </c>
      <c r="E606" s="146" t="str">
        <f>VLOOKUP($C606,'2023-24 School Level AAFTE'!$C:$N,9,FALSE)</f>
        <v>No</v>
      </c>
      <c r="F606" s="94" t="str">
        <f>IFERROR(VLOOKUP(C606,'2023-24 School Level AAFTE'!$C:$N,11,FALSE),"")</f>
        <v>No</v>
      </c>
      <c r="G606" s="20">
        <f>IFERROR(VLOOKUP(C606,'2023-24 School Level AAFTE'!$C:$N,8,FALSE),0)</f>
        <v>839.14</v>
      </c>
      <c r="H606" s="99">
        <f>VLOOKUP($A606,'District Data'!$A:$F,3,FALSE)</f>
        <v>1.06</v>
      </c>
      <c r="I606" s="99">
        <f>VLOOKUP($A606,'District Data'!$A:$F,4,FALSE)</f>
        <v>1.1000000000000001</v>
      </c>
      <c r="J606" s="100">
        <f t="shared" si="100"/>
        <v>0</v>
      </c>
      <c r="K606" s="101">
        <f t="shared" si="101"/>
        <v>0</v>
      </c>
      <c r="L606" s="102">
        <f>'District Data'!E$2</f>
        <v>72728</v>
      </c>
      <c r="M606" s="102">
        <f>'District Data'!F$2</f>
        <v>78209</v>
      </c>
      <c r="N606" s="33">
        <f t="shared" si="102"/>
        <v>0</v>
      </c>
      <c r="O606" s="33">
        <f t="shared" si="103"/>
        <v>0</v>
      </c>
      <c r="P606" s="33">
        <f t="shared" si="108"/>
        <v>14418.72</v>
      </c>
      <c r="Q606" s="103">
        <v>0.18149999999999999</v>
      </c>
      <c r="R606" s="103">
        <v>0.17510000000000001</v>
      </c>
      <c r="S606" s="33">
        <f t="shared" si="104"/>
        <v>0</v>
      </c>
      <c r="T606" s="33">
        <f t="shared" si="109"/>
        <v>0</v>
      </c>
      <c r="U606" s="33">
        <f t="shared" si="105"/>
        <v>0</v>
      </c>
      <c r="V606" s="33">
        <f t="shared" si="106"/>
        <v>0</v>
      </c>
      <c r="W606" s="33">
        <f t="shared" si="107"/>
        <v>0</v>
      </c>
      <c r="X606" s="33">
        <f>IFERROR(VLOOKUP(C606,'Adj to Match Apport'!$C:$F,4,FALSE),0)</f>
        <v>0</v>
      </c>
      <c r="Y606" s="33">
        <f t="shared" si="110"/>
        <v>0</v>
      </c>
      <c r="Z606" s="184">
        <f>VLOOKUP(C606, '2023-24 School Level AAFTE'!$C$4:$C$2454, 1, 0)</f>
        <v>4209</v>
      </c>
    </row>
    <row r="607" spans="1:26" s="18" customFormat="1" x14ac:dyDescent="0.25">
      <c r="A607" s="136" t="s">
        <v>602</v>
      </c>
      <c r="B607" s="166" t="s">
        <v>601</v>
      </c>
      <c r="C607" s="167">
        <v>4445</v>
      </c>
      <c r="D607" s="166" t="s">
        <v>52</v>
      </c>
      <c r="E607" s="146" t="str">
        <f>VLOOKUP($C607,'2023-24 School Level AAFTE'!$C:$N,9,FALSE)</f>
        <v>No</v>
      </c>
      <c r="F607" s="94" t="str">
        <f>IFERROR(VLOOKUP(C607,'2023-24 School Level AAFTE'!$C:$N,11,FALSE),"")</f>
        <v>No</v>
      </c>
      <c r="G607" s="20">
        <f>IFERROR(VLOOKUP(C607,'2023-24 School Level AAFTE'!$C:$N,8,FALSE),0)</f>
        <v>551.16</v>
      </c>
      <c r="H607" s="99">
        <f>VLOOKUP($A607,'District Data'!$A:$F,3,FALSE)</f>
        <v>1.06</v>
      </c>
      <c r="I607" s="99">
        <f>VLOOKUP($A607,'District Data'!$A:$F,4,FALSE)</f>
        <v>1.1000000000000001</v>
      </c>
      <c r="J607" s="100">
        <f t="shared" si="100"/>
        <v>0</v>
      </c>
      <c r="K607" s="101">
        <f t="shared" si="101"/>
        <v>0</v>
      </c>
      <c r="L607" s="102">
        <f>'District Data'!E$2</f>
        <v>72728</v>
      </c>
      <c r="M607" s="102">
        <f>'District Data'!F$2</f>
        <v>78209</v>
      </c>
      <c r="N607" s="33">
        <f t="shared" si="102"/>
        <v>0</v>
      </c>
      <c r="O607" s="33">
        <f t="shared" si="103"/>
        <v>0</v>
      </c>
      <c r="P607" s="33">
        <f t="shared" si="108"/>
        <v>14418.72</v>
      </c>
      <c r="Q607" s="103">
        <v>0.18149999999999999</v>
      </c>
      <c r="R607" s="103">
        <v>0.17510000000000001</v>
      </c>
      <c r="S607" s="33">
        <f t="shared" si="104"/>
        <v>0</v>
      </c>
      <c r="T607" s="33">
        <f t="shared" si="109"/>
        <v>0</v>
      </c>
      <c r="U607" s="33">
        <f t="shared" si="105"/>
        <v>0</v>
      </c>
      <c r="V607" s="33">
        <f t="shared" si="106"/>
        <v>0</v>
      </c>
      <c r="W607" s="33">
        <f t="shared" si="107"/>
        <v>0</v>
      </c>
      <c r="X607" s="33">
        <f>IFERROR(VLOOKUP(C607,'Adj to Match Apport'!$C:$F,4,FALSE),0)</f>
        <v>0</v>
      </c>
      <c r="Y607" s="33">
        <f t="shared" si="110"/>
        <v>0</v>
      </c>
      <c r="Z607" s="184">
        <f>VLOOKUP(C607, '2023-24 School Level AAFTE'!$C$4:$C$2454, 1, 0)</f>
        <v>4445</v>
      </c>
    </row>
    <row r="608" spans="1:26" s="18" customFormat="1" x14ac:dyDescent="0.25">
      <c r="A608" s="136" t="s">
        <v>602</v>
      </c>
      <c r="B608" s="166" t="s">
        <v>601</v>
      </c>
      <c r="C608" s="167">
        <v>3995</v>
      </c>
      <c r="D608" s="166" t="s">
        <v>617</v>
      </c>
      <c r="E608" s="146" t="str">
        <f>VLOOKUP($C608,'2023-24 School Level AAFTE'!$C:$N,9,FALSE)</f>
        <v>No</v>
      </c>
      <c r="F608" s="94" t="str">
        <f>IFERROR(VLOOKUP(C608,'2023-24 School Level AAFTE'!$C:$N,11,FALSE),"")</f>
        <v>No</v>
      </c>
      <c r="G608" s="20">
        <f>IFERROR(VLOOKUP(C608,'2023-24 School Level AAFTE'!$C:$N,8,FALSE),0)</f>
        <v>308.55</v>
      </c>
      <c r="H608" s="99">
        <f>VLOOKUP($A608,'District Data'!$A:$F,3,FALSE)</f>
        <v>1.06</v>
      </c>
      <c r="I608" s="99">
        <f>VLOOKUP($A608,'District Data'!$A:$F,4,FALSE)</f>
        <v>1.1000000000000001</v>
      </c>
      <c r="J608" s="100">
        <f t="shared" si="100"/>
        <v>0</v>
      </c>
      <c r="K608" s="101">
        <f t="shared" si="101"/>
        <v>0</v>
      </c>
      <c r="L608" s="102">
        <f>'District Data'!E$2</f>
        <v>72728</v>
      </c>
      <c r="M608" s="102">
        <f>'District Data'!F$2</f>
        <v>78209</v>
      </c>
      <c r="N608" s="33">
        <f t="shared" si="102"/>
        <v>0</v>
      </c>
      <c r="O608" s="33">
        <f t="shared" si="103"/>
        <v>0</v>
      </c>
      <c r="P608" s="33">
        <f t="shared" si="108"/>
        <v>14418.72</v>
      </c>
      <c r="Q608" s="103">
        <v>0.18149999999999999</v>
      </c>
      <c r="R608" s="103">
        <v>0.17510000000000001</v>
      </c>
      <c r="S608" s="33">
        <f t="shared" si="104"/>
        <v>0</v>
      </c>
      <c r="T608" s="33">
        <f t="shared" si="109"/>
        <v>0</v>
      </c>
      <c r="U608" s="33">
        <f t="shared" si="105"/>
        <v>0</v>
      </c>
      <c r="V608" s="33">
        <f t="shared" si="106"/>
        <v>0</v>
      </c>
      <c r="W608" s="33">
        <f t="shared" si="107"/>
        <v>0</v>
      </c>
      <c r="X608" s="33">
        <f>IFERROR(VLOOKUP(C608,'Adj to Match Apport'!$C:$F,4,FALSE),0)</f>
        <v>0</v>
      </c>
      <c r="Y608" s="33">
        <f t="shared" si="110"/>
        <v>0</v>
      </c>
      <c r="Z608" s="184">
        <f>VLOOKUP(C608, '2023-24 School Level AAFTE'!$C$4:$C$2454, 1, 0)</f>
        <v>3995</v>
      </c>
    </row>
    <row r="609" spans="1:26" s="18" customFormat="1" x14ac:dyDescent="0.25">
      <c r="A609" s="136" t="s">
        <v>602</v>
      </c>
      <c r="B609" s="166" t="s">
        <v>601</v>
      </c>
      <c r="C609" s="167">
        <v>4561</v>
      </c>
      <c r="D609" s="166" t="s">
        <v>629</v>
      </c>
      <c r="E609" s="146" t="str">
        <f>VLOOKUP($C609,'2023-24 School Level AAFTE'!$C:$N,9,FALSE)</f>
        <v>No</v>
      </c>
      <c r="F609" s="94" t="str">
        <f>IFERROR(VLOOKUP(C609,'2023-24 School Level AAFTE'!$C:$N,11,FALSE),"")</f>
        <v>No</v>
      </c>
      <c r="G609" s="20">
        <f>IFERROR(VLOOKUP(C609,'2023-24 School Level AAFTE'!$C:$N,8,FALSE),0)</f>
        <v>799.39</v>
      </c>
      <c r="H609" s="99">
        <f>VLOOKUP($A609,'District Data'!$A:$F,3,FALSE)</f>
        <v>1.06</v>
      </c>
      <c r="I609" s="99">
        <f>VLOOKUP($A609,'District Data'!$A:$F,4,FALSE)</f>
        <v>1.1000000000000001</v>
      </c>
      <c r="J609" s="100">
        <f t="shared" si="100"/>
        <v>0</v>
      </c>
      <c r="K609" s="101">
        <f t="shared" si="101"/>
        <v>0</v>
      </c>
      <c r="L609" s="102">
        <f>'District Data'!E$2</f>
        <v>72728</v>
      </c>
      <c r="M609" s="102">
        <f>'District Data'!F$2</f>
        <v>78209</v>
      </c>
      <c r="N609" s="33">
        <f t="shared" si="102"/>
        <v>0</v>
      </c>
      <c r="O609" s="33">
        <f t="shared" si="103"/>
        <v>0</v>
      </c>
      <c r="P609" s="33">
        <f t="shared" si="108"/>
        <v>14418.72</v>
      </c>
      <c r="Q609" s="103">
        <v>0.18149999999999999</v>
      </c>
      <c r="R609" s="103">
        <v>0.17510000000000001</v>
      </c>
      <c r="S609" s="33">
        <f t="shared" si="104"/>
        <v>0</v>
      </c>
      <c r="T609" s="33">
        <f t="shared" si="109"/>
        <v>0</v>
      </c>
      <c r="U609" s="33">
        <f t="shared" si="105"/>
        <v>0</v>
      </c>
      <c r="V609" s="33">
        <f t="shared" si="106"/>
        <v>0</v>
      </c>
      <c r="W609" s="33">
        <f t="shared" si="107"/>
        <v>0</v>
      </c>
      <c r="X609" s="33">
        <f>IFERROR(VLOOKUP(C609,'Adj to Match Apport'!$C:$F,4,FALSE),0)</f>
        <v>0</v>
      </c>
      <c r="Y609" s="33">
        <f t="shared" si="110"/>
        <v>0</v>
      </c>
      <c r="Z609" s="184">
        <f>VLOOKUP(C609, '2023-24 School Level AAFTE'!$C$4:$C$2454, 1, 0)</f>
        <v>4561</v>
      </c>
    </row>
    <row r="610" spans="1:26" s="18" customFormat="1" x14ac:dyDescent="0.25">
      <c r="A610" s="136" t="s">
        <v>602</v>
      </c>
      <c r="B610" s="166" t="s">
        <v>601</v>
      </c>
      <c r="C610" s="167">
        <v>3149</v>
      </c>
      <c r="D610" s="166" t="s">
        <v>608</v>
      </c>
      <c r="E610" s="146" t="str">
        <f>VLOOKUP($C610,'2023-24 School Level AAFTE'!$C:$N,9,FALSE)</f>
        <v>Yes</v>
      </c>
      <c r="F610" s="94" t="str">
        <f>IFERROR(VLOOKUP(C610,'2023-24 School Level AAFTE'!$C:$N,11,FALSE),"")</f>
        <v>Yes</v>
      </c>
      <c r="G610" s="20">
        <f>IFERROR(VLOOKUP(C610,'2023-24 School Level AAFTE'!$C:$N,8,FALSE),0)</f>
        <v>475.84000000000003</v>
      </c>
      <c r="H610" s="99">
        <f>VLOOKUP($A610,'District Data'!$A:$F,3,FALSE)</f>
        <v>1.06</v>
      </c>
      <c r="I610" s="99">
        <f>VLOOKUP($A610,'District Data'!$A:$F,4,FALSE)</f>
        <v>1.1000000000000001</v>
      </c>
      <c r="J610" s="100">
        <f t="shared" si="100"/>
        <v>475.84000000000003</v>
      </c>
      <c r="K610" s="101">
        <f t="shared" si="101"/>
        <v>1.3959999999999999</v>
      </c>
      <c r="L610" s="102">
        <f>'District Data'!E$2</f>
        <v>72728</v>
      </c>
      <c r="M610" s="102">
        <f>'District Data'!F$2</f>
        <v>78209</v>
      </c>
      <c r="N610" s="33">
        <f t="shared" si="102"/>
        <v>107619.99</v>
      </c>
      <c r="O610" s="33">
        <f t="shared" si="103"/>
        <v>12477.75</v>
      </c>
      <c r="P610" s="33">
        <f t="shared" si="108"/>
        <v>14418.72</v>
      </c>
      <c r="Q610" s="103">
        <v>0.18149999999999999</v>
      </c>
      <c r="R610" s="103">
        <v>0.17510000000000001</v>
      </c>
      <c r="S610" s="33">
        <f t="shared" si="104"/>
        <v>41846.42</v>
      </c>
      <c r="T610" s="33">
        <f t="shared" si="109"/>
        <v>2001.63</v>
      </c>
      <c r="U610" s="33">
        <f t="shared" si="105"/>
        <v>350.49</v>
      </c>
      <c r="V610" s="33">
        <f t="shared" si="106"/>
        <v>2352.12</v>
      </c>
      <c r="W610" s="33">
        <f t="shared" si="107"/>
        <v>164296.28</v>
      </c>
      <c r="X610" s="33" t="str">
        <f>IFERROR(VLOOKUP(C610,'Adj to Match Apport'!$C:$F,4,FALSE),0)</f>
        <v/>
      </c>
      <c r="Y610" s="33">
        <f t="shared" si="110"/>
        <v>164296.28</v>
      </c>
      <c r="Z610" s="184">
        <f>VLOOKUP(C610, '2023-24 School Level AAFTE'!$C$4:$C$2454, 1, 0)</f>
        <v>3149</v>
      </c>
    </row>
    <row r="611" spans="1:26" s="18" customFormat="1" x14ac:dyDescent="0.25">
      <c r="A611" s="136" t="s">
        <v>602</v>
      </c>
      <c r="B611" s="166" t="s">
        <v>601</v>
      </c>
      <c r="C611" s="167">
        <v>3823</v>
      </c>
      <c r="D611" s="166" t="s">
        <v>613</v>
      </c>
      <c r="E611" s="146" t="str">
        <f>VLOOKUP($C611,'2023-24 School Level AAFTE'!$C:$N,9,FALSE)</f>
        <v>Yes</v>
      </c>
      <c r="F611" s="94" t="str">
        <f>IFERROR(VLOOKUP(C611,'2023-24 School Level AAFTE'!$C:$N,11,FALSE),"")</f>
        <v>Yes</v>
      </c>
      <c r="G611" s="20">
        <f>IFERROR(VLOOKUP(C611,'2023-24 School Level AAFTE'!$C:$N,8,FALSE),0)</f>
        <v>378.02</v>
      </c>
      <c r="H611" s="99">
        <f>VLOOKUP($A611,'District Data'!$A:$F,3,FALSE)</f>
        <v>1.06</v>
      </c>
      <c r="I611" s="99">
        <f>VLOOKUP($A611,'District Data'!$A:$F,4,FALSE)</f>
        <v>1.1000000000000001</v>
      </c>
      <c r="J611" s="100">
        <f t="shared" si="100"/>
        <v>378.02</v>
      </c>
      <c r="K611" s="101">
        <f t="shared" si="101"/>
        <v>1.109</v>
      </c>
      <c r="L611" s="102">
        <f>'District Data'!E$2</f>
        <v>72728</v>
      </c>
      <c r="M611" s="102">
        <f>'District Data'!F$2</f>
        <v>78209</v>
      </c>
      <c r="N611" s="33">
        <f t="shared" si="102"/>
        <v>85494.67</v>
      </c>
      <c r="O611" s="33">
        <f t="shared" si="103"/>
        <v>9912.49</v>
      </c>
      <c r="P611" s="33">
        <f t="shared" si="108"/>
        <v>14418.72</v>
      </c>
      <c r="Q611" s="103">
        <v>0.18149999999999999</v>
      </c>
      <c r="R611" s="103">
        <v>0.17510000000000001</v>
      </c>
      <c r="S611" s="33">
        <f t="shared" si="104"/>
        <v>33243.32</v>
      </c>
      <c r="T611" s="33">
        <f t="shared" si="109"/>
        <v>1590.12</v>
      </c>
      <c r="U611" s="33">
        <f t="shared" si="105"/>
        <v>278.43</v>
      </c>
      <c r="V611" s="33">
        <f t="shared" si="106"/>
        <v>1868.55</v>
      </c>
      <c r="W611" s="33">
        <f t="shared" si="107"/>
        <v>130519.03</v>
      </c>
      <c r="X611" s="33" t="str">
        <f>IFERROR(VLOOKUP(C611,'Adj to Match Apport'!$C:$F,4,FALSE),0)</f>
        <v/>
      </c>
      <c r="Y611" s="33">
        <f t="shared" si="110"/>
        <v>130519.03</v>
      </c>
      <c r="Z611" s="184">
        <f>VLOOKUP(C611, '2023-24 School Level AAFTE'!$C$4:$C$2454, 1, 0)</f>
        <v>3823</v>
      </c>
    </row>
    <row r="612" spans="1:26" s="18" customFormat="1" x14ac:dyDescent="0.25">
      <c r="A612" s="136" t="s">
        <v>602</v>
      </c>
      <c r="B612" s="166" t="s">
        <v>601</v>
      </c>
      <c r="C612" s="167">
        <v>3970</v>
      </c>
      <c r="D612" s="166" t="s">
        <v>614</v>
      </c>
      <c r="E612" s="146" t="str">
        <f>VLOOKUP($C612,'2023-24 School Level AAFTE'!$C:$N,9,FALSE)</f>
        <v>Yes</v>
      </c>
      <c r="F612" s="94" t="str">
        <f>IFERROR(VLOOKUP(C612,'2023-24 School Level AAFTE'!$C:$N,11,FALSE),"")</f>
        <v>Yes</v>
      </c>
      <c r="G612" s="20">
        <f>IFERROR(VLOOKUP(C612,'2023-24 School Level AAFTE'!$C:$N,8,FALSE),0)</f>
        <v>441.93</v>
      </c>
      <c r="H612" s="99">
        <f>VLOOKUP($A612,'District Data'!$A:$F,3,FALSE)</f>
        <v>1.06</v>
      </c>
      <c r="I612" s="99">
        <f>VLOOKUP($A612,'District Data'!$A:$F,4,FALSE)</f>
        <v>1.1000000000000001</v>
      </c>
      <c r="J612" s="100">
        <f t="shared" si="100"/>
        <v>441.93</v>
      </c>
      <c r="K612" s="101">
        <f t="shared" si="101"/>
        <v>1.296</v>
      </c>
      <c r="L612" s="102">
        <f>'District Data'!E$2</f>
        <v>72728</v>
      </c>
      <c r="M612" s="102">
        <f>'District Data'!F$2</f>
        <v>78209</v>
      </c>
      <c r="N612" s="33">
        <f t="shared" si="102"/>
        <v>99910.82</v>
      </c>
      <c r="O612" s="33">
        <f t="shared" si="103"/>
        <v>11583.93</v>
      </c>
      <c r="P612" s="33">
        <f t="shared" si="108"/>
        <v>14418.72</v>
      </c>
      <c r="Q612" s="103">
        <v>0.18149999999999999</v>
      </c>
      <c r="R612" s="103">
        <v>0.17510000000000001</v>
      </c>
      <c r="S612" s="33">
        <f t="shared" si="104"/>
        <v>38848.82</v>
      </c>
      <c r="T612" s="33">
        <f t="shared" si="109"/>
        <v>1858.25</v>
      </c>
      <c r="U612" s="33">
        <f t="shared" si="105"/>
        <v>325.38</v>
      </c>
      <c r="V612" s="33">
        <f t="shared" si="106"/>
        <v>2183.63</v>
      </c>
      <c r="W612" s="33">
        <f t="shared" si="107"/>
        <v>152527.20000000001</v>
      </c>
      <c r="X612" s="33" t="str">
        <f>IFERROR(VLOOKUP(C612,'Adj to Match Apport'!$C:$F,4,FALSE),0)</f>
        <v/>
      </c>
      <c r="Y612" s="33">
        <f t="shared" si="110"/>
        <v>152527.20000000001</v>
      </c>
      <c r="Z612" s="184">
        <f>VLOOKUP(C612, '2023-24 School Level AAFTE'!$C$4:$C$2454, 1, 0)</f>
        <v>3970</v>
      </c>
    </row>
    <row r="613" spans="1:26" s="18" customFormat="1" x14ac:dyDescent="0.25">
      <c r="A613" s="136" t="s">
        <v>602</v>
      </c>
      <c r="B613" s="166" t="s">
        <v>601</v>
      </c>
      <c r="C613" s="167">
        <v>5111</v>
      </c>
      <c r="D613" s="166" t="s">
        <v>633</v>
      </c>
      <c r="E613" s="146" t="str">
        <f>VLOOKUP($C613,'2023-24 School Level AAFTE'!$C:$N,9,FALSE)</f>
        <v>No</v>
      </c>
      <c r="F613" s="94" t="str">
        <f>IFERROR(VLOOKUP(C613,'2023-24 School Level AAFTE'!$C:$N,11,FALSE),"")</f>
        <v>No</v>
      </c>
      <c r="G613" s="20">
        <f>IFERROR(VLOOKUP(C613,'2023-24 School Level AAFTE'!$C:$N,8,FALSE),0)</f>
        <v>1928.5700000000002</v>
      </c>
      <c r="H613" s="99">
        <f>VLOOKUP($A613,'District Data'!$A:$F,3,FALSE)</f>
        <v>1.06</v>
      </c>
      <c r="I613" s="99">
        <f>VLOOKUP($A613,'District Data'!$A:$F,4,FALSE)</f>
        <v>1.1000000000000001</v>
      </c>
      <c r="J613" s="100">
        <f t="shared" si="100"/>
        <v>0</v>
      </c>
      <c r="K613" s="101">
        <f t="shared" si="101"/>
        <v>0</v>
      </c>
      <c r="L613" s="102">
        <f>'District Data'!E$2</f>
        <v>72728</v>
      </c>
      <c r="M613" s="102">
        <f>'District Data'!F$2</f>
        <v>78209</v>
      </c>
      <c r="N613" s="33">
        <f t="shared" si="102"/>
        <v>0</v>
      </c>
      <c r="O613" s="33">
        <f t="shared" si="103"/>
        <v>0</v>
      </c>
      <c r="P613" s="33">
        <f t="shared" si="108"/>
        <v>14418.72</v>
      </c>
      <c r="Q613" s="103">
        <v>0.18149999999999999</v>
      </c>
      <c r="R613" s="103">
        <v>0.17510000000000001</v>
      </c>
      <c r="S613" s="33">
        <f t="shared" si="104"/>
        <v>0</v>
      </c>
      <c r="T613" s="33">
        <f t="shared" si="109"/>
        <v>0</v>
      </c>
      <c r="U613" s="33">
        <f t="shared" si="105"/>
        <v>0</v>
      </c>
      <c r="V613" s="33">
        <f t="shared" si="106"/>
        <v>0</v>
      </c>
      <c r="W613" s="33">
        <f t="shared" si="107"/>
        <v>0</v>
      </c>
      <c r="X613" s="33">
        <f>IFERROR(VLOOKUP(C613,'Adj to Match Apport'!$C:$F,4,FALSE),0)</f>
        <v>0</v>
      </c>
      <c r="Y613" s="33">
        <f t="shared" si="110"/>
        <v>0</v>
      </c>
      <c r="Z613" s="184">
        <f>VLOOKUP(C613, '2023-24 School Level AAFTE'!$C$4:$C$2454, 1, 0)</f>
        <v>5111</v>
      </c>
    </row>
    <row r="614" spans="1:26" s="18" customFormat="1" x14ac:dyDescent="0.25">
      <c r="A614" s="136" t="s">
        <v>602</v>
      </c>
      <c r="B614" s="166" t="s">
        <v>601</v>
      </c>
      <c r="C614" s="167">
        <v>4051</v>
      </c>
      <c r="D614" s="166" t="s">
        <v>619</v>
      </c>
      <c r="E614" s="146" t="str">
        <f>VLOOKUP($C614,'2023-24 School Level AAFTE'!$C:$N,9,FALSE)</f>
        <v>Yes</v>
      </c>
      <c r="F614" s="94" t="str">
        <f>IFERROR(VLOOKUP(C614,'2023-24 School Level AAFTE'!$C:$N,11,FALSE),"")</f>
        <v>Yes</v>
      </c>
      <c r="G614" s="20">
        <f>IFERROR(VLOOKUP(C614,'2023-24 School Level AAFTE'!$C:$N,8,FALSE),0)</f>
        <v>742.66</v>
      </c>
      <c r="H614" s="99">
        <f>VLOOKUP($A614,'District Data'!$A:$F,3,FALSE)</f>
        <v>1.06</v>
      </c>
      <c r="I614" s="99">
        <f>VLOOKUP($A614,'District Data'!$A:$F,4,FALSE)</f>
        <v>1.1000000000000001</v>
      </c>
      <c r="J614" s="100">
        <f t="shared" si="100"/>
        <v>742.66</v>
      </c>
      <c r="K614" s="101">
        <f t="shared" si="101"/>
        <v>2.1779999999999999</v>
      </c>
      <c r="L614" s="102">
        <f>'District Data'!E$2</f>
        <v>72728</v>
      </c>
      <c r="M614" s="102">
        <f>'District Data'!F$2</f>
        <v>78209</v>
      </c>
      <c r="N614" s="33">
        <f t="shared" si="102"/>
        <v>167905.68</v>
      </c>
      <c r="O614" s="33">
        <f t="shared" si="103"/>
        <v>19467.439999999999</v>
      </c>
      <c r="P614" s="33">
        <f t="shared" si="108"/>
        <v>14418.72</v>
      </c>
      <c r="Q614" s="103">
        <v>0.18149999999999999</v>
      </c>
      <c r="R614" s="103">
        <v>0.17510000000000001</v>
      </c>
      <c r="S614" s="33">
        <f t="shared" si="104"/>
        <v>65287.6</v>
      </c>
      <c r="T614" s="33">
        <f t="shared" si="109"/>
        <v>3122.89</v>
      </c>
      <c r="U614" s="33">
        <f t="shared" si="105"/>
        <v>546.82000000000005</v>
      </c>
      <c r="V614" s="33">
        <f t="shared" si="106"/>
        <v>3669.71</v>
      </c>
      <c r="W614" s="33">
        <f t="shared" si="107"/>
        <v>256330.43</v>
      </c>
      <c r="X614" s="33" t="str">
        <f>IFERROR(VLOOKUP(C614,'Adj to Match Apport'!$C:$F,4,FALSE),0)</f>
        <v/>
      </c>
      <c r="Y614" s="33">
        <f t="shared" si="110"/>
        <v>256330.43</v>
      </c>
      <c r="Z614" s="184">
        <f>VLOOKUP(C614, '2023-24 School Level AAFTE'!$C$4:$C$2454, 1, 0)</f>
        <v>4051</v>
      </c>
    </row>
    <row r="615" spans="1:26" s="18" customFormat="1" x14ac:dyDescent="0.25">
      <c r="A615" s="136" t="s">
        <v>602</v>
      </c>
      <c r="B615" s="166" t="s">
        <v>601</v>
      </c>
      <c r="C615" s="167">
        <v>4579</v>
      </c>
      <c r="D615" s="166" t="s">
        <v>631</v>
      </c>
      <c r="E615" s="146" t="str">
        <f>VLOOKUP($C615,'2023-24 School Level AAFTE'!$C:$N,9,FALSE)</f>
        <v>No</v>
      </c>
      <c r="F615" s="94" t="str">
        <f>IFERROR(VLOOKUP(C615,'2023-24 School Level AAFTE'!$C:$N,11,FALSE),"")</f>
        <v>No</v>
      </c>
      <c r="G615" s="20">
        <f>IFERROR(VLOOKUP(C615,'2023-24 School Level AAFTE'!$C:$N,8,FALSE),0)</f>
        <v>358.74</v>
      </c>
      <c r="H615" s="99">
        <f>VLOOKUP($A615,'District Data'!$A:$F,3,FALSE)</f>
        <v>1.06</v>
      </c>
      <c r="I615" s="99">
        <f>VLOOKUP($A615,'District Data'!$A:$F,4,FALSE)</f>
        <v>1.1000000000000001</v>
      </c>
      <c r="J615" s="100">
        <f t="shared" si="100"/>
        <v>0</v>
      </c>
      <c r="K615" s="101">
        <f t="shared" si="101"/>
        <v>0</v>
      </c>
      <c r="L615" s="102">
        <f>'District Data'!E$2</f>
        <v>72728</v>
      </c>
      <c r="M615" s="102">
        <f>'District Data'!F$2</f>
        <v>78209</v>
      </c>
      <c r="N615" s="33">
        <f t="shared" si="102"/>
        <v>0</v>
      </c>
      <c r="O615" s="33">
        <f t="shared" si="103"/>
        <v>0</v>
      </c>
      <c r="P615" s="33">
        <f t="shared" si="108"/>
        <v>14418.72</v>
      </c>
      <c r="Q615" s="103">
        <v>0.18149999999999999</v>
      </c>
      <c r="R615" s="103">
        <v>0.17510000000000001</v>
      </c>
      <c r="S615" s="33">
        <f t="shared" si="104"/>
        <v>0</v>
      </c>
      <c r="T615" s="33">
        <f t="shared" si="109"/>
        <v>0</v>
      </c>
      <c r="U615" s="33">
        <f t="shared" si="105"/>
        <v>0</v>
      </c>
      <c r="V615" s="33">
        <f t="shared" si="106"/>
        <v>0</v>
      </c>
      <c r="W615" s="33">
        <f t="shared" si="107"/>
        <v>0</v>
      </c>
      <c r="X615" s="33">
        <f>IFERROR(VLOOKUP(C615,'Adj to Match Apport'!$C:$F,4,FALSE),0)</f>
        <v>0</v>
      </c>
      <c r="Y615" s="33">
        <f t="shared" si="110"/>
        <v>0</v>
      </c>
      <c r="Z615" s="184">
        <f>VLOOKUP(C615, '2023-24 School Level AAFTE'!$C$4:$C$2454, 1, 0)</f>
        <v>4579</v>
      </c>
    </row>
    <row r="616" spans="1:26" s="18" customFormat="1" x14ac:dyDescent="0.25">
      <c r="A616" s="136" t="s">
        <v>637</v>
      </c>
      <c r="B616" s="166" t="s">
        <v>636</v>
      </c>
      <c r="C616" s="167">
        <v>3197</v>
      </c>
      <c r="D616" s="166" t="s">
        <v>638</v>
      </c>
      <c r="E616" s="146" t="str">
        <f>VLOOKUP($C616,'2023-24 School Level AAFTE'!$C:$N,9,FALSE)</f>
        <v>Yes</v>
      </c>
      <c r="F616" s="94" t="str">
        <f>IFERROR(VLOOKUP(C616,'2023-24 School Level AAFTE'!$C:$N,11,FALSE),"")</f>
        <v>Yes</v>
      </c>
      <c r="G616" s="20">
        <f>IFERROR(VLOOKUP(C616,'2023-24 School Level AAFTE'!$C:$N,8,FALSE),0)</f>
        <v>34.799999999999997</v>
      </c>
      <c r="H616" s="99">
        <f>VLOOKUP($A616,'District Data'!$A:$F,3,FALSE)</f>
        <v>1</v>
      </c>
      <c r="I616" s="99">
        <f>VLOOKUP($A616,'District Data'!$A:$F,4,FALSE)</f>
        <v>1</v>
      </c>
      <c r="J616" s="100">
        <f t="shared" si="100"/>
        <v>34.799999999999997</v>
      </c>
      <c r="K616" s="101">
        <f t="shared" si="101"/>
        <v>0.10199999999999999</v>
      </c>
      <c r="L616" s="102">
        <f>'District Data'!E$2</f>
        <v>72728</v>
      </c>
      <c r="M616" s="102">
        <f>'District Data'!F$2</f>
        <v>78209</v>
      </c>
      <c r="N616" s="33">
        <f t="shared" si="102"/>
        <v>7418.26</v>
      </c>
      <c r="O616" s="33">
        <f t="shared" si="103"/>
        <v>559.05999999999995</v>
      </c>
      <c r="P616" s="33">
        <f t="shared" si="108"/>
        <v>14418.72</v>
      </c>
      <c r="Q616" s="103">
        <v>0.18149999999999999</v>
      </c>
      <c r="R616" s="103">
        <v>0.17510000000000001</v>
      </c>
      <c r="S616" s="33">
        <f t="shared" si="104"/>
        <v>2915.02</v>
      </c>
      <c r="T616" s="33">
        <f t="shared" si="109"/>
        <v>132.96</v>
      </c>
      <c r="U616" s="33">
        <f t="shared" si="105"/>
        <v>23.28</v>
      </c>
      <c r="V616" s="33">
        <f t="shared" si="106"/>
        <v>156.24</v>
      </c>
      <c r="W616" s="33">
        <f t="shared" si="107"/>
        <v>11048.58</v>
      </c>
      <c r="X616" s="33">
        <f>IFERROR(VLOOKUP(C616,'Adj to Match Apport'!$C:$F,4,FALSE),0)</f>
        <v>-1.0000000000218279E-2</v>
      </c>
      <c r="Y616" s="33">
        <f t="shared" si="110"/>
        <v>11048.57</v>
      </c>
      <c r="Z616" s="184">
        <f>VLOOKUP(C616, '2023-24 School Level AAFTE'!$C$4:$C$2454, 1, 0)</f>
        <v>3197</v>
      </c>
    </row>
    <row r="617" spans="1:26" s="18" customFormat="1" x14ac:dyDescent="0.25">
      <c r="A617" s="136" t="s">
        <v>640</v>
      </c>
      <c r="B617" s="166" t="s">
        <v>639</v>
      </c>
      <c r="C617" s="167">
        <v>3519</v>
      </c>
      <c r="D617" s="166" t="s">
        <v>652</v>
      </c>
      <c r="E617" s="146" t="str">
        <f>VLOOKUP($C617,'2023-24 School Level AAFTE'!$C:$N,9,FALSE)</f>
        <v>Yes</v>
      </c>
      <c r="F617" s="94" t="str">
        <f>IFERROR(VLOOKUP(C617,'2023-24 School Level AAFTE'!$C:$N,11,FALSE),"")</f>
        <v>Yes</v>
      </c>
      <c r="G617" s="20">
        <f>IFERROR(VLOOKUP(C617,'2023-24 School Level AAFTE'!$C:$N,8,FALSE),0)</f>
        <v>281.70999999999998</v>
      </c>
      <c r="H617" s="99">
        <f>VLOOKUP($A617,'District Data'!$A:$F,3,FALSE)</f>
        <v>1.1200000000000001</v>
      </c>
      <c r="I617" s="99">
        <f>VLOOKUP($A617,'District Data'!$A:$F,4,FALSE)</f>
        <v>1.1200000000000001</v>
      </c>
      <c r="J617" s="100">
        <f t="shared" si="100"/>
        <v>281.70999999999998</v>
      </c>
      <c r="K617" s="101">
        <f t="shared" si="101"/>
        <v>0.82599999999999996</v>
      </c>
      <c r="L617" s="102">
        <f>'District Data'!E$2</f>
        <v>72728</v>
      </c>
      <c r="M617" s="102">
        <f>'District Data'!F$2</f>
        <v>78209</v>
      </c>
      <c r="N617" s="33">
        <f t="shared" si="102"/>
        <v>67282.13</v>
      </c>
      <c r="O617" s="33">
        <f t="shared" si="103"/>
        <v>5070.58</v>
      </c>
      <c r="P617" s="33">
        <f t="shared" si="108"/>
        <v>14418.72</v>
      </c>
      <c r="Q617" s="103">
        <v>0.18149999999999999</v>
      </c>
      <c r="R617" s="103">
        <v>0.17510000000000001</v>
      </c>
      <c r="S617" s="33">
        <f t="shared" si="104"/>
        <v>25009.43</v>
      </c>
      <c r="T617" s="33">
        <f t="shared" si="109"/>
        <v>1205.8800000000001</v>
      </c>
      <c r="U617" s="33">
        <f t="shared" si="105"/>
        <v>211.15</v>
      </c>
      <c r="V617" s="33">
        <f t="shared" si="106"/>
        <v>1417.0300000000002</v>
      </c>
      <c r="W617" s="33">
        <f t="shared" si="107"/>
        <v>98779.17</v>
      </c>
      <c r="X617" s="33" t="str">
        <f>IFERROR(VLOOKUP(C617,'Adj to Match Apport'!$C:$F,4,FALSE),0)</f>
        <v/>
      </c>
      <c r="Y617" s="33">
        <f t="shared" si="110"/>
        <v>98779.17</v>
      </c>
      <c r="Z617" s="184">
        <f>VLOOKUP(C617, '2023-24 School Level AAFTE'!$C$4:$C$2454, 1, 0)</f>
        <v>3519</v>
      </c>
    </row>
    <row r="618" spans="1:26" s="18" customFormat="1" x14ac:dyDescent="0.25">
      <c r="A618" s="136" t="s">
        <v>640</v>
      </c>
      <c r="B618" s="166" t="s">
        <v>639</v>
      </c>
      <c r="C618" s="147">
        <v>3700</v>
      </c>
      <c r="D618" s="139" t="s">
        <v>663</v>
      </c>
      <c r="E618" s="146" t="str">
        <f>VLOOKUP($C618,'2023-24 School Level AAFTE'!$C:$N,9,FALSE)</f>
        <v>Yes</v>
      </c>
      <c r="F618" s="94" t="str">
        <f>IFERROR(VLOOKUP(C618,'2023-24 School Level AAFTE'!$C:$N,11,FALSE),"")</f>
        <v>Yes</v>
      </c>
      <c r="G618" s="20">
        <f>IFERROR(VLOOKUP(C618,'2023-24 School Level AAFTE'!$C:$N,8,FALSE),0)</f>
        <v>311.48</v>
      </c>
      <c r="H618" s="99">
        <f>VLOOKUP($A618,'District Data'!$A:$F,3,FALSE)</f>
        <v>1.1200000000000001</v>
      </c>
      <c r="I618" s="99">
        <f>VLOOKUP($A618,'District Data'!$A:$F,4,FALSE)</f>
        <v>1.1200000000000001</v>
      </c>
      <c r="J618" s="100">
        <f t="shared" si="100"/>
        <v>311.48</v>
      </c>
      <c r="K618" s="101">
        <f t="shared" si="101"/>
        <v>0.91400000000000003</v>
      </c>
      <c r="L618" s="102">
        <f>'District Data'!E$2</f>
        <v>72728</v>
      </c>
      <c r="M618" s="102">
        <f>'District Data'!F$2</f>
        <v>78209</v>
      </c>
      <c r="N618" s="33">
        <f t="shared" si="102"/>
        <v>74450.2</v>
      </c>
      <c r="O618" s="33">
        <f t="shared" si="103"/>
        <v>5610.79</v>
      </c>
      <c r="P618" s="33">
        <f t="shared" si="108"/>
        <v>14418.72</v>
      </c>
      <c r="Q618" s="103">
        <v>0.18149999999999999</v>
      </c>
      <c r="R618" s="103">
        <v>0.17510000000000001</v>
      </c>
      <c r="S618" s="33">
        <f t="shared" si="104"/>
        <v>27673.87</v>
      </c>
      <c r="T618" s="33">
        <f t="shared" si="109"/>
        <v>1334.35</v>
      </c>
      <c r="U618" s="33">
        <f t="shared" si="105"/>
        <v>233.64</v>
      </c>
      <c r="V618" s="33">
        <f t="shared" si="106"/>
        <v>1567.9899999999998</v>
      </c>
      <c r="W618" s="33">
        <f t="shared" si="107"/>
        <v>109302.84999999999</v>
      </c>
      <c r="X618" s="33" t="str">
        <f>IFERROR(VLOOKUP(C618,'Adj to Match Apport'!$C:$F,4,FALSE),0)</f>
        <v/>
      </c>
      <c r="Y618" s="33">
        <f t="shared" si="110"/>
        <v>109302.84999999999</v>
      </c>
      <c r="Z618" s="184">
        <f>VLOOKUP(C618, '2023-24 School Level AAFTE'!$C$4:$C$2454, 1, 0)</f>
        <v>3700</v>
      </c>
    </row>
    <row r="619" spans="1:26" s="18" customFormat="1" x14ac:dyDescent="0.25">
      <c r="A619" s="136" t="s">
        <v>640</v>
      </c>
      <c r="B619" s="166" t="s">
        <v>639</v>
      </c>
      <c r="C619" s="167">
        <v>3547</v>
      </c>
      <c r="D619" s="166" t="s">
        <v>653</v>
      </c>
      <c r="E619" s="146" t="str">
        <f>VLOOKUP($C619,'2023-24 School Level AAFTE'!$C:$N,9,FALSE)</f>
        <v>Yes</v>
      </c>
      <c r="F619" s="94" t="str">
        <f>IFERROR(VLOOKUP(C619,'2023-24 School Level AAFTE'!$C:$N,11,FALSE),"")</f>
        <v>Yes</v>
      </c>
      <c r="G619" s="20">
        <f>IFERROR(VLOOKUP(C619,'2023-24 School Level AAFTE'!$C:$N,8,FALSE),0)</f>
        <v>257.2</v>
      </c>
      <c r="H619" s="99">
        <f>VLOOKUP($A619,'District Data'!$A:$F,3,FALSE)</f>
        <v>1.1200000000000001</v>
      </c>
      <c r="I619" s="99">
        <f>VLOOKUP($A619,'District Data'!$A:$F,4,FALSE)</f>
        <v>1.1200000000000001</v>
      </c>
      <c r="J619" s="100">
        <f t="shared" si="100"/>
        <v>257.2</v>
      </c>
      <c r="K619" s="101">
        <f t="shared" si="101"/>
        <v>0.754</v>
      </c>
      <c r="L619" s="102">
        <f>'District Data'!E$2</f>
        <v>72728</v>
      </c>
      <c r="M619" s="102">
        <f>'District Data'!F$2</f>
        <v>78209</v>
      </c>
      <c r="N619" s="33">
        <f t="shared" si="102"/>
        <v>61417.34</v>
      </c>
      <c r="O619" s="33">
        <f t="shared" si="103"/>
        <v>4628.6000000000004</v>
      </c>
      <c r="P619" s="33">
        <f t="shared" si="108"/>
        <v>14418.72</v>
      </c>
      <c r="Q619" s="103">
        <v>0.18149999999999999</v>
      </c>
      <c r="R619" s="103">
        <v>0.17510000000000001</v>
      </c>
      <c r="S619" s="33">
        <f t="shared" si="104"/>
        <v>22829.43</v>
      </c>
      <c r="T619" s="33">
        <f t="shared" si="109"/>
        <v>1100.77</v>
      </c>
      <c r="U619" s="33">
        <f t="shared" si="105"/>
        <v>192.74</v>
      </c>
      <c r="V619" s="33">
        <f t="shared" si="106"/>
        <v>1293.51</v>
      </c>
      <c r="W619" s="33">
        <f t="shared" si="107"/>
        <v>90168.87999999999</v>
      </c>
      <c r="X619" s="33" t="str">
        <f>IFERROR(VLOOKUP(C619,'Adj to Match Apport'!$C:$F,4,FALSE),0)</f>
        <v/>
      </c>
      <c r="Y619" s="33">
        <f t="shared" si="110"/>
        <v>90168.87999999999</v>
      </c>
      <c r="Z619" s="184">
        <f>VLOOKUP(C619, '2023-24 School Level AAFTE'!$C$4:$C$2454, 1, 0)</f>
        <v>3547</v>
      </c>
    </row>
    <row r="620" spans="1:26" s="18" customFormat="1" x14ac:dyDescent="0.25">
      <c r="A620" s="136" t="s">
        <v>640</v>
      </c>
      <c r="B620" s="166" t="s">
        <v>639</v>
      </c>
      <c r="C620" s="167">
        <v>5163</v>
      </c>
      <c r="D620" s="166" t="s">
        <v>679</v>
      </c>
      <c r="E620" s="146" t="str">
        <f>VLOOKUP($C620,'2023-24 School Level AAFTE'!$C:$N,9,FALSE)</f>
        <v>Yes</v>
      </c>
      <c r="F620" s="94" t="str">
        <f>IFERROR(VLOOKUP(C620,'2023-24 School Level AAFTE'!$C:$N,11,FALSE),"")</f>
        <v>Yes</v>
      </c>
      <c r="G620" s="20">
        <f>IFERROR(VLOOKUP(C620,'2023-24 School Level AAFTE'!$C:$N,8,FALSE),0)</f>
        <v>81.600000000000009</v>
      </c>
      <c r="H620" s="99">
        <f>VLOOKUP($A620,'District Data'!$A:$F,3,FALSE)</f>
        <v>1.1200000000000001</v>
      </c>
      <c r="I620" s="99">
        <f>VLOOKUP($A620,'District Data'!$A:$F,4,FALSE)</f>
        <v>1.1200000000000001</v>
      </c>
      <c r="J620" s="100">
        <f t="shared" si="100"/>
        <v>81.600000000000009</v>
      </c>
      <c r="K620" s="101">
        <f t="shared" si="101"/>
        <v>0.23899999999999999</v>
      </c>
      <c r="L620" s="102">
        <f>'District Data'!E$2</f>
        <v>72728</v>
      </c>
      <c r="M620" s="102">
        <f>'District Data'!F$2</f>
        <v>78209</v>
      </c>
      <c r="N620" s="33">
        <f t="shared" si="102"/>
        <v>19467.830000000002</v>
      </c>
      <c r="O620" s="33">
        <f t="shared" si="103"/>
        <v>1467.16</v>
      </c>
      <c r="P620" s="33">
        <f t="shared" si="108"/>
        <v>14418.72</v>
      </c>
      <c r="Q620" s="103">
        <v>0.18149999999999999</v>
      </c>
      <c r="R620" s="103">
        <v>0.17510000000000001</v>
      </c>
      <c r="S620" s="33">
        <f t="shared" si="104"/>
        <v>7236.38</v>
      </c>
      <c r="T620" s="33">
        <f t="shared" si="109"/>
        <v>348.92</v>
      </c>
      <c r="U620" s="33">
        <f t="shared" si="105"/>
        <v>61.1</v>
      </c>
      <c r="V620" s="33">
        <f t="shared" si="106"/>
        <v>410.02000000000004</v>
      </c>
      <c r="W620" s="33">
        <f t="shared" si="107"/>
        <v>28581.390000000003</v>
      </c>
      <c r="X620" s="33" t="str">
        <f>IFERROR(VLOOKUP(C620,'Adj to Match Apport'!$C:$F,4,FALSE),0)</f>
        <v/>
      </c>
      <c r="Y620" s="33">
        <f t="shared" si="110"/>
        <v>28581.390000000003</v>
      </c>
      <c r="Z620" s="184">
        <f>VLOOKUP(C620, '2023-24 School Level AAFTE'!$C$4:$C$2454, 1, 0)</f>
        <v>5163</v>
      </c>
    </row>
    <row r="621" spans="1:26" s="18" customFormat="1" x14ac:dyDescent="0.25">
      <c r="A621" s="136" t="s">
        <v>640</v>
      </c>
      <c r="B621" s="166" t="s">
        <v>639</v>
      </c>
      <c r="C621" s="167">
        <v>3766</v>
      </c>
      <c r="D621" s="166" t="s">
        <v>666</v>
      </c>
      <c r="E621" s="146" t="str">
        <f>VLOOKUP($C621,'2023-24 School Level AAFTE'!$C:$N,9,FALSE)</f>
        <v>Yes</v>
      </c>
      <c r="F621" s="94" t="str">
        <f>IFERROR(VLOOKUP(C621,'2023-24 School Level AAFTE'!$C:$N,11,FALSE),"")</f>
        <v>Yes</v>
      </c>
      <c r="G621" s="20">
        <f>IFERROR(VLOOKUP(C621,'2023-24 School Level AAFTE'!$C:$N,8,FALSE),0)</f>
        <v>1336.06</v>
      </c>
      <c r="H621" s="99">
        <f>VLOOKUP($A621,'District Data'!$A:$F,3,FALSE)</f>
        <v>1.1200000000000001</v>
      </c>
      <c r="I621" s="99">
        <f>VLOOKUP($A621,'District Data'!$A:$F,4,FALSE)</f>
        <v>1.1200000000000001</v>
      </c>
      <c r="J621" s="100">
        <f t="shared" si="100"/>
        <v>1336.06</v>
      </c>
      <c r="K621" s="101">
        <f t="shared" si="101"/>
        <v>3.919</v>
      </c>
      <c r="L621" s="102">
        <f>'District Data'!E$2</f>
        <v>72728</v>
      </c>
      <c r="M621" s="102">
        <f>'District Data'!F$2</f>
        <v>78209</v>
      </c>
      <c r="N621" s="33">
        <f t="shared" si="102"/>
        <v>319223.56</v>
      </c>
      <c r="O621" s="33">
        <f t="shared" si="103"/>
        <v>24057.64</v>
      </c>
      <c r="P621" s="33">
        <f t="shared" si="108"/>
        <v>14418.72</v>
      </c>
      <c r="Q621" s="103">
        <v>0.18149999999999999</v>
      </c>
      <c r="R621" s="103">
        <v>0.17510000000000001</v>
      </c>
      <c r="S621" s="33">
        <f t="shared" si="104"/>
        <v>118658.53</v>
      </c>
      <c r="T621" s="33">
        <f t="shared" si="109"/>
        <v>5721.35</v>
      </c>
      <c r="U621" s="33">
        <f t="shared" si="105"/>
        <v>1001.81</v>
      </c>
      <c r="V621" s="33">
        <f t="shared" si="106"/>
        <v>6723.16</v>
      </c>
      <c r="W621" s="33">
        <f t="shared" si="107"/>
        <v>468662.88999999996</v>
      </c>
      <c r="X621" s="33" t="str">
        <f>IFERROR(VLOOKUP(C621,'Adj to Match Apport'!$C:$F,4,FALSE),0)</f>
        <v/>
      </c>
      <c r="Y621" s="33">
        <f t="shared" si="110"/>
        <v>468662.88999999996</v>
      </c>
      <c r="Z621" s="184">
        <f>VLOOKUP(C621, '2023-24 School Level AAFTE'!$C$4:$C$2454, 1, 0)</f>
        <v>3766</v>
      </c>
    </row>
    <row r="622" spans="1:26" s="18" customFormat="1" x14ac:dyDescent="0.25">
      <c r="A622" s="136" t="s">
        <v>640</v>
      </c>
      <c r="B622" s="166" t="s">
        <v>639</v>
      </c>
      <c r="C622" s="167">
        <v>1950</v>
      </c>
      <c r="D622" s="166" t="s">
        <v>675</v>
      </c>
      <c r="E622" s="146" t="str">
        <f>VLOOKUP($C622,'2023-24 School Level AAFTE'!$C:$N,9,FALSE)</f>
        <v>Yes</v>
      </c>
      <c r="F622" s="94" t="str">
        <f>IFERROR(VLOOKUP(C622,'2023-24 School Level AAFTE'!$C:$N,11,FALSE),"")</f>
        <v>Yes</v>
      </c>
      <c r="G622" s="20">
        <f>IFERROR(VLOOKUP(C622,'2023-24 School Level AAFTE'!$C:$N,8,FALSE),0)</f>
        <v>55.41</v>
      </c>
      <c r="H622" s="99">
        <f>VLOOKUP($A622,'District Data'!$A:$F,3,FALSE)</f>
        <v>1.1200000000000001</v>
      </c>
      <c r="I622" s="99">
        <f>VLOOKUP($A622,'District Data'!$A:$F,4,FALSE)</f>
        <v>1.1200000000000001</v>
      </c>
      <c r="J622" s="100">
        <f t="shared" si="100"/>
        <v>55.41</v>
      </c>
      <c r="K622" s="101">
        <f t="shared" si="101"/>
        <v>0.16300000000000001</v>
      </c>
      <c r="L622" s="102">
        <f>'District Data'!E$2</f>
        <v>72728</v>
      </c>
      <c r="M622" s="102">
        <f>'District Data'!F$2</f>
        <v>78209</v>
      </c>
      <c r="N622" s="33">
        <f t="shared" si="102"/>
        <v>13277.22</v>
      </c>
      <c r="O622" s="33">
        <f t="shared" si="103"/>
        <v>1000.62</v>
      </c>
      <c r="P622" s="33">
        <f t="shared" si="108"/>
        <v>14418.72</v>
      </c>
      <c r="Q622" s="103">
        <v>0.18149999999999999</v>
      </c>
      <c r="R622" s="103">
        <v>0.17510000000000001</v>
      </c>
      <c r="S622" s="33">
        <f t="shared" si="104"/>
        <v>4935.28</v>
      </c>
      <c r="T622" s="33">
        <f t="shared" si="109"/>
        <v>237.96</v>
      </c>
      <c r="U622" s="33">
        <f t="shared" si="105"/>
        <v>41.67</v>
      </c>
      <c r="V622" s="33">
        <f t="shared" si="106"/>
        <v>279.63</v>
      </c>
      <c r="W622" s="33">
        <f t="shared" si="107"/>
        <v>19492.75</v>
      </c>
      <c r="X622" s="33" t="str">
        <f>IFERROR(VLOOKUP(C622,'Adj to Match Apport'!$C:$F,4,FALSE),0)</f>
        <v/>
      </c>
      <c r="Y622" s="33">
        <f t="shared" si="110"/>
        <v>19492.75</v>
      </c>
      <c r="Z622" s="184">
        <f>VLOOKUP(C622, '2023-24 School Level AAFTE'!$C$4:$C$2454, 1, 0)</f>
        <v>1950</v>
      </c>
    </row>
    <row r="623" spans="1:26" s="18" customFormat="1" x14ac:dyDescent="0.25">
      <c r="A623" s="26" t="s">
        <v>640</v>
      </c>
      <c r="B623" s="166" t="s">
        <v>639</v>
      </c>
      <c r="C623" s="167">
        <v>4470</v>
      </c>
      <c r="D623" s="166" t="s">
        <v>672</v>
      </c>
      <c r="E623" s="146" t="str">
        <f>VLOOKUP($C623,'2023-24 School Level AAFTE'!$C:$N,9,FALSE)</f>
        <v>Yes</v>
      </c>
      <c r="F623" s="94" t="str">
        <f>IFERROR(VLOOKUP(C623,'2023-24 School Level AAFTE'!$C:$N,11,FALSE),"")</f>
        <v>Yes</v>
      </c>
      <c r="G623" s="20">
        <f>IFERROR(VLOOKUP(C623,'2023-24 School Level AAFTE'!$C:$N,8,FALSE),0)</f>
        <v>385.4</v>
      </c>
      <c r="H623" s="99">
        <f>VLOOKUP($A623,'District Data'!$A:$F,3,FALSE)</f>
        <v>1.1200000000000001</v>
      </c>
      <c r="I623" s="99">
        <f>VLOOKUP($A623,'District Data'!$A:$F,4,FALSE)</f>
        <v>1.1200000000000001</v>
      </c>
      <c r="J623" s="100">
        <f t="shared" si="100"/>
        <v>385.4</v>
      </c>
      <c r="K623" s="101">
        <f t="shared" si="101"/>
        <v>1.131</v>
      </c>
      <c r="L623" s="102">
        <f>'District Data'!E$2</f>
        <v>72728</v>
      </c>
      <c r="M623" s="102">
        <f>'District Data'!F$2</f>
        <v>78209</v>
      </c>
      <c r="N623" s="33">
        <f t="shared" si="102"/>
        <v>92126.01</v>
      </c>
      <c r="O623" s="33">
        <f t="shared" si="103"/>
        <v>6942.89</v>
      </c>
      <c r="P623" s="33">
        <f t="shared" si="108"/>
        <v>14418.72</v>
      </c>
      <c r="Q623" s="103">
        <v>0.18149999999999999</v>
      </c>
      <c r="R623" s="103">
        <v>0.17510000000000001</v>
      </c>
      <c r="S623" s="33">
        <f t="shared" si="104"/>
        <v>34244.14</v>
      </c>
      <c r="T623" s="33">
        <f t="shared" si="109"/>
        <v>1651.15</v>
      </c>
      <c r="U623" s="33">
        <f t="shared" si="105"/>
        <v>289.12</v>
      </c>
      <c r="V623" s="33">
        <f t="shared" si="106"/>
        <v>1940.27</v>
      </c>
      <c r="W623" s="33">
        <f t="shared" si="107"/>
        <v>135253.31</v>
      </c>
      <c r="X623" s="33" t="str">
        <f>IFERROR(VLOOKUP(C623,'Adj to Match Apport'!$C:$F,4,FALSE),0)</f>
        <v/>
      </c>
      <c r="Y623" s="33">
        <f t="shared" si="110"/>
        <v>135253.31</v>
      </c>
      <c r="Z623" s="184">
        <f>VLOOKUP(C623, '2023-24 School Level AAFTE'!$C$4:$C$2454, 1, 0)</f>
        <v>4470</v>
      </c>
    </row>
    <row r="624" spans="1:26" s="18" customFormat="1" x14ac:dyDescent="0.25">
      <c r="A624" s="136" t="s">
        <v>640</v>
      </c>
      <c r="B624" s="166" t="s">
        <v>639</v>
      </c>
      <c r="C624" s="167">
        <v>2417</v>
      </c>
      <c r="D624" s="166" t="s">
        <v>643</v>
      </c>
      <c r="E624" s="146" t="str">
        <f>VLOOKUP($C624,'2023-24 School Level AAFTE'!$C:$N,9,FALSE)</f>
        <v>Yes</v>
      </c>
      <c r="F624" s="94" t="str">
        <f>IFERROR(VLOOKUP(C624,'2023-24 School Level AAFTE'!$C:$N,11,FALSE),"")</f>
        <v>Yes</v>
      </c>
      <c r="G624" s="20">
        <f>IFERROR(VLOOKUP(C624,'2023-24 School Level AAFTE'!$C:$N,8,FALSE),0)</f>
        <v>1604.92</v>
      </c>
      <c r="H624" s="99">
        <f>VLOOKUP($A624,'District Data'!$A:$F,3,FALSE)</f>
        <v>1.1200000000000001</v>
      </c>
      <c r="I624" s="99">
        <f>VLOOKUP($A624,'District Data'!$A:$F,4,FALSE)</f>
        <v>1.1200000000000001</v>
      </c>
      <c r="J624" s="100">
        <f t="shared" si="100"/>
        <v>1604.92</v>
      </c>
      <c r="K624" s="101">
        <f t="shared" si="101"/>
        <v>4.7080000000000002</v>
      </c>
      <c r="L624" s="102">
        <f>'District Data'!E$2</f>
        <v>72728</v>
      </c>
      <c r="M624" s="102">
        <f>'District Data'!F$2</f>
        <v>78209</v>
      </c>
      <c r="N624" s="33">
        <f t="shared" si="102"/>
        <v>383491.83</v>
      </c>
      <c r="O624" s="33">
        <f t="shared" si="103"/>
        <v>28901.1</v>
      </c>
      <c r="P624" s="33">
        <f t="shared" si="108"/>
        <v>14418.72</v>
      </c>
      <c r="Q624" s="103">
        <v>0.18149999999999999</v>
      </c>
      <c r="R624" s="103">
        <v>0.17510000000000001</v>
      </c>
      <c r="S624" s="33">
        <f t="shared" si="104"/>
        <v>142547.68</v>
      </c>
      <c r="T624" s="33">
        <f t="shared" si="109"/>
        <v>6873.22</v>
      </c>
      <c r="U624" s="33">
        <f t="shared" si="105"/>
        <v>1203.5</v>
      </c>
      <c r="V624" s="33">
        <f t="shared" si="106"/>
        <v>8076.72</v>
      </c>
      <c r="W624" s="33">
        <f t="shared" si="107"/>
        <v>563017.32999999996</v>
      </c>
      <c r="X624" s="33" t="str">
        <f>IFERROR(VLOOKUP(C624,'Adj to Match Apport'!$C:$F,4,FALSE),0)</f>
        <v/>
      </c>
      <c r="Y624" s="33">
        <f t="shared" si="110"/>
        <v>563017.32999999996</v>
      </c>
      <c r="Z624" s="184">
        <f>VLOOKUP(C624, '2023-24 School Level AAFTE'!$C$4:$C$2454, 1, 0)</f>
        <v>2417</v>
      </c>
    </row>
    <row r="625" spans="1:26" s="18" customFormat="1" x14ac:dyDescent="0.25">
      <c r="A625" s="136" t="s">
        <v>640</v>
      </c>
      <c r="B625" s="166" t="s">
        <v>639</v>
      </c>
      <c r="C625" s="167">
        <v>1789</v>
      </c>
      <c r="D625" s="166" t="s">
        <v>642</v>
      </c>
      <c r="E625" s="146" t="str">
        <f>VLOOKUP($C625,'2023-24 School Level AAFTE'!$C:$N,9,FALSE)</f>
        <v>No</v>
      </c>
      <c r="F625" s="94" t="str">
        <f>IFERROR(VLOOKUP(C625,'2023-24 School Level AAFTE'!$C:$N,11,FALSE),"")</f>
        <v>No</v>
      </c>
      <c r="G625" s="20">
        <f>IFERROR(VLOOKUP(C625,'2023-24 School Level AAFTE'!$C:$N,8,FALSE),0)</f>
        <v>301.41000000000003</v>
      </c>
      <c r="H625" s="99">
        <f>VLOOKUP($A625,'District Data'!$A:$F,3,FALSE)</f>
        <v>1.1200000000000001</v>
      </c>
      <c r="I625" s="99">
        <f>VLOOKUP($A625,'District Data'!$A:$F,4,FALSE)</f>
        <v>1.1200000000000001</v>
      </c>
      <c r="J625" s="100">
        <f t="shared" si="100"/>
        <v>0</v>
      </c>
      <c r="K625" s="101">
        <f t="shared" si="101"/>
        <v>0</v>
      </c>
      <c r="L625" s="102">
        <f>'District Data'!E$2</f>
        <v>72728</v>
      </c>
      <c r="M625" s="102">
        <f>'District Data'!F$2</f>
        <v>78209</v>
      </c>
      <c r="N625" s="33">
        <f t="shared" si="102"/>
        <v>0</v>
      </c>
      <c r="O625" s="33">
        <f t="shared" si="103"/>
        <v>0</v>
      </c>
      <c r="P625" s="33">
        <f t="shared" si="108"/>
        <v>14418.72</v>
      </c>
      <c r="Q625" s="103">
        <v>0.18149999999999999</v>
      </c>
      <c r="R625" s="103">
        <v>0.17510000000000001</v>
      </c>
      <c r="S625" s="33">
        <f t="shared" si="104"/>
        <v>0</v>
      </c>
      <c r="T625" s="33">
        <f t="shared" si="109"/>
        <v>0</v>
      </c>
      <c r="U625" s="33">
        <f t="shared" si="105"/>
        <v>0</v>
      </c>
      <c r="V625" s="33">
        <f t="shared" si="106"/>
        <v>0</v>
      </c>
      <c r="W625" s="33">
        <f t="shared" si="107"/>
        <v>0</v>
      </c>
      <c r="X625" s="33">
        <f>IFERROR(VLOOKUP(C625,'Adj to Match Apport'!$C:$F,4,FALSE),0)</f>
        <v>0</v>
      </c>
      <c r="Y625" s="33">
        <f t="shared" si="110"/>
        <v>0</v>
      </c>
      <c r="Z625" s="184">
        <f>VLOOKUP(C625, '2023-24 School Level AAFTE'!$C$4:$C$2454, 1, 0)</f>
        <v>1789</v>
      </c>
    </row>
    <row r="626" spans="1:26" s="18" customFormat="1" x14ac:dyDescent="0.25">
      <c r="A626" s="136" t="s">
        <v>640</v>
      </c>
      <c r="B626" s="166" t="s">
        <v>639</v>
      </c>
      <c r="C626" s="167">
        <v>5107</v>
      </c>
      <c r="D626" s="166" t="s">
        <v>678</v>
      </c>
      <c r="E626" s="146" t="str">
        <f>VLOOKUP($C626,'2023-24 School Level AAFTE'!$C:$N,9,FALSE)</f>
        <v>No</v>
      </c>
      <c r="F626" s="94" t="str">
        <f>IFERROR(VLOOKUP(C626,'2023-24 School Level AAFTE'!$C:$N,11,FALSE),"")</f>
        <v>No</v>
      </c>
      <c r="G626" s="20">
        <f>IFERROR(VLOOKUP(C626,'2023-24 School Level AAFTE'!$C:$N,8,FALSE),0)</f>
        <v>11.19</v>
      </c>
      <c r="H626" s="99">
        <f>VLOOKUP($A626,'District Data'!$A:$F,3,FALSE)</f>
        <v>1.1200000000000001</v>
      </c>
      <c r="I626" s="99">
        <f>VLOOKUP($A626,'District Data'!$A:$F,4,FALSE)</f>
        <v>1.1200000000000001</v>
      </c>
      <c r="J626" s="100">
        <f t="shared" si="100"/>
        <v>0</v>
      </c>
      <c r="K626" s="101">
        <f t="shared" si="101"/>
        <v>0</v>
      </c>
      <c r="L626" s="102">
        <f>'District Data'!E$2</f>
        <v>72728</v>
      </c>
      <c r="M626" s="102">
        <f>'District Data'!F$2</f>
        <v>78209</v>
      </c>
      <c r="N626" s="33">
        <f t="shared" si="102"/>
        <v>0</v>
      </c>
      <c r="O626" s="33">
        <f t="shared" si="103"/>
        <v>0</v>
      </c>
      <c r="P626" s="33">
        <f t="shared" si="108"/>
        <v>14418.72</v>
      </c>
      <c r="Q626" s="103">
        <v>0.18149999999999999</v>
      </c>
      <c r="R626" s="103">
        <v>0.17510000000000001</v>
      </c>
      <c r="S626" s="33">
        <f t="shared" si="104"/>
        <v>0</v>
      </c>
      <c r="T626" s="33">
        <f t="shared" si="109"/>
        <v>0</v>
      </c>
      <c r="U626" s="33">
        <f t="shared" si="105"/>
        <v>0</v>
      </c>
      <c r="V626" s="33">
        <f t="shared" si="106"/>
        <v>0</v>
      </c>
      <c r="W626" s="33">
        <f t="shared" si="107"/>
        <v>0</v>
      </c>
      <c r="X626" s="33">
        <f>IFERROR(VLOOKUP(C626,'Adj to Match Apport'!$C:$F,4,FALSE),0)</f>
        <v>0</v>
      </c>
      <c r="Y626" s="33">
        <f t="shared" si="110"/>
        <v>0</v>
      </c>
      <c r="Z626" s="184">
        <f>VLOOKUP(C626, '2023-24 School Level AAFTE'!$C$4:$C$2454, 1, 0)</f>
        <v>5107</v>
      </c>
    </row>
    <row r="627" spans="1:26" s="18" customFormat="1" x14ac:dyDescent="0.25">
      <c r="A627" s="136" t="s">
        <v>640</v>
      </c>
      <c r="B627" s="166" t="s">
        <v>639</v>
      </c>
      <c r="C627" s="92">
        <v>5255</v>
      </c>
      <c r="D627" s="115" t="s">
        <v>680</v>
      </c>
      <c r="E627" s="146" t="str">
        <f>VLOOKUP($C627,'2023-24 School Level AAFTE'!$C:$N,9,FALSE)</f>
        <v>Yes</v>
      </c>
      <c r="F627" s="94" t="str">
        <f>IFERROR(VLOOKUP(C627,'2023-24 School Level AAFTE'!$C:$N,11,FALSE),"")</f>
        <v>No</v>
      </c>
      <c r="G627" s="20">
        <f>IFERROR(VLOOKUP(C627,'2023-24 School Level AAFTE'!$C:$N,8,FALSE),0)</f>
        <v>8.6999999999999993</v>
      </c>
      <c r="H627" s="99">
        <f>VLOOKUP($A627,'District Data'!$A:$F,3,FALSE)</f>
        <v>1.1200000000000001</v>
      </c>
      <c r="I627" s="99">
        <f>VLOOKUP($A627,'District Data'!$A:$F,4,FALSE)</f>
        <v>1.1200000000000001</v>
      </c>
      <c r="J627" s="100">
        <f t="shared" si="100"/>
        <v>0</v>
      </c>
      <c r="K627" s="101">
        <f t="shared" si="101"/>
        <v>0</v>
      </c>
      <c r="L627" s="102">
        <f>'District Data'!E$2</f>
        <v>72728</v>
      </c>
      <c r="M627" s="102">
        <f>'District Data'!F$2</f>
        <v>78209</v>
      </c>
      <c r="N627" s="33">
        <f t="shared" si="102"/>
        <v>0</v>
      </c>
      <c r="O627" s="33">
        <f t="shared" si="103"/>
        <v>0</v>
      </c>
      <c r="P627" s="33">
        <f t="shared" si="108"/>
        <v>14418.72</v>
      </c>
      <c r="Q627" s="103">
        <v>0.18149999999999999</v>
      </c>
      <c r="R627" s="103">
        <v>0.17510000000000001</v>
      </c>
      <c r="S627" s="33">
        <f t="shared" si="104"/>
        <v>0</v>
      </c>
      <c r="T627" s="33">
        <f t="shared" si="109"/>
        <v>0</v>
      </c>
      <c r="U627" s="33">
        <f t="shared" si="105"/>
        <v>0</v>
      </c>
      <c r="V627" s="33">
        <f t="shared" si="106"/>
        <v>0</v>
      </c>
      <c r="W627" s="33">
        <f t="shared" si="107"/>
        <v>0</v>
      </c>
      <c r="X627" s="33">
        <f>IFERROR(VLOOKUP(C627,'Adj to Match Apport'!$C:$F,4,FALSE),0)</f>
        <v>0</v>
      </c>
      <c r="Y627" s="33">
        <f t="shared" si="110"/>
        <v>0</v>
      </c>
      <c r="Z627" s="184">
        <f>VLOOKUP(C627, '2023-24 School Level AAFTE'!$C$4:$C$2454, 1, 0)</f>
        <v>5255</v>
      </c>
    </row>
    <row r="628" spans="1:26" s="18" customFormat="1" x14ac:dyDescent="0.25">
      <c r="A628" s="136" t="s">
        <v>640</v>
      </c>
      <c r="B628" s="166" t="s">
        <v>639</v>
      </c>
      <c r="C628" s="167">
        <v>4426</v>
      </c>
      <c r="D628" s="166" t="s">
        <v>671</v>
      </c>
      <c r="E628" s="146" t="str">
        <f>VLOOKUP($C628,'2023-24 School Level AAFTE'!$C:$N,9,FALSE)</f>
        <v>Yes</v>
      </c>
      <c r="F628" s="94" t="str">
        <f>IFERROR(VLOOKUP(C628,'2023-24 School Level AAFTE'!$C:$N,11,FALSE),"")</f>
        <v>Yes</v>
      </c>
      <c r="G628" s="20">
        <f>IFERROR(VLOOKUP(C628,'2023-24 School Level AAFTE'!$C:$N,8,FALSE),0)</f>
        <v>317.7</v>
      </c>
      <c r="H628" s="99">
        <f>VLOOKUP($A628,'District Data'!$A:$F,3,FALSE)</f>
        <v>1.1200000000000001</v>
      </c>
      <c r="I628" s="99">
        <f>VLOOKUP($A628,'District Data'!$A:$F,4,FALSE)</f>
        <v>1.1200000000000001</v>
      </c>
      <c r="J628" s="100">
        <f t="shared" si="100"/>
        <v>317.7</v>
      </c>
      <c r="K628" s="101">
        <f t="shared" si="101"/>
        <v>0.93200000000000005</v>
      </c>
      <c r="L628" s="102">
        <f>'District Data'!E$2</f>
        <v>72728</v>
      </c>
      <c r="M628" s="102">
        <f>'District Data'!F$2</f>
        <v>78209</v>
      </c>
      <c r="N628" s="33">
        <f t="shared" si="102"/>
        <v>75916.399999999994</v>
      </c>
      <c r="O628" s="33">
        <f t="shared" si="103"/>
        <v>5721.28</v>
      </c>
      <c r="P628" s="33">
        <f t="shared" si="108"/>
        <v>14418.72</v>
      </c>
      <c r="Q628" s="103">
        <v>0.18149999999999999</v>
      </c>
      <c r="R628" s="103">
        <v>0.17510000000000001</v>
      </c>
      <c r="S628" s="33">
        <f t="shared" si="104"/>
        <v>28218.87</v>
      </c>
      <c r="T628" s="33">
        <f t="shared" si="109"/>
        <v>1360.63</v>
      </c>
      <c r="U628" s="33">
        <f t="shared" si="105"/>
        <v>238.25</v>
      </c>
      <c r="V628" s="33">
        <f t="shared" si="106"/>
        <v>1598.88</v>
      </c>
      <c r="W628" s="33">
        <f t="shared" si="107"/>
        <v>111455.43</v>
      </c>
      <c r="X628" s="33" t="str">
        <f>IFERROR(VLOOKUP(C628,'Adj to Match Apport'!$C:$F,4,FALSE),0)</f>
        <v/>
      </c>
      <c r="Y628" s="33">
        <f t="shared" si="110"/>
        <v>111455.43</v>
      </c>
      <c r="Z628" s="184">
        <f>VLOOKUP(C628, '2023-24 School Level AAFTE'!$C$4:$C$2454, 1, 0)</f>
        <v>4426</v>
      </c>
    </row>
    <row r="629" spans="1:26" s="18" customFormat="1" x14ac:dyDescent="0.25">
      <c r="A629" s="136" t="s">
        <v>640</v>
      </c>
      <c r="B629" s="166" t="s">
        <v>639</v>
      </c>
      <c r="C629" s="167">
        <v>3898</v>
      </c>
      <c r="D629" s="166" t="s">
        <v>667</v>
      </c>
      <c r="E629" s="146" t="str">
        <f>VLOOKUP($C629,'2023-24 School Level AAFTE'!$C:$N,9,FALSE)</f>
        <v>Yes</v>
      </c>
      <c r="F629" s="94" t="str">
        <f>IFERROR(VLOOKUP(C629,'2023-24 School Level AAFTE'!$C:$N,11,FALSE),"")</f>
        <v>Yes</v>
      </c>
      <c r="G629" s="20">
        <f>IFERROR(VLOOKUP(C629,'2023-24 School Level AAFTE'!$C:$N,8,FALSE),0)</f>
        <v>623.35</v>
      </c>
      <c r="H629" s="99">
        <f>VLOOKUP($A629,'District Data'!$A:$F,3,FALSE)</f>
        <v>1.1200000000000001</v>
      </c>
      <c r="I629" s="99">
        <f>VLOOKUP($A629,'District Data'!$A:$F,4,FALSE)</f>
        <v>1.1200000000000001</v>
      </c>
      <c r="J629" s="100">
        <f t="shared" si="100"/>
        <v>623.35</v>
      </c>
      <c r="K629" s="101">
        <f t="shared" si="101"/>
        <v>1.8280000000000001</v>
      </c>
      <c r="L629" s="102">
        <f>'District Data'!E$2</f>
        <v>72728</v>
      </c>
      <c r="M629" s="102">
        <f>'District Data'!F$2</f>
        <v>78209</v>
      </c>
      <c r="N629" s="33">
        <f t="shared" si="102"/>
        <v>148900.4</v>
      </c>
      <c r="O629" s="33">
        <f t="shared" si="103"/>
        <v>11221.58</v>
      </c>
      <c r="P629" s="33">
        <f t="shared" si="108"/>
        <v>14418.72</v>
      </c>
      <c r="Q629" s="103">
        <v>0.18149999999999999</v>
      </c>
      <c r="R629" s="103">
        <v>0.17510000000000001</v>
      </c>
      <c r="S629" s="33">
        <f t="shared" si="104"/>
        <v>55347.74</v>
      </c>
      <c r="T629" s="33">
        <f t="shared" si="109"/>
        <v>2668.7</v>
      </c>
      <c r="U629" s="33">
        <f t="shared" si="105"/>
        <v>467.29</v>
      </c>
      <c r="V629" s="33">
        <f t="shared" si="106"/>
        <v>3135.99</v>
      </c>
      <c r="W629" s="33">
        <f t="shared" si="107"/>
        <v>218605.70999999996</v>
      </c>
      <c r="X629" s="33" t="str">
        <f>IFERROR(VLOOKUP(C629,'Adj to Match Apport'!$C:$F,4,FALSE),0)</f>
        <v/>
      </c>
      <c r="Y629" s="33">
        <f t="shared" si="110"/>
        <v>218605.70999999996</v>
      </c>
      <c r="Z629" s="184">
        <f>VLOOKUP(C629, '2023-24 School Level AAFTE'!$C$4:$C$2454, 1, 0)</f>
        <v>3898</v>
      </c>
    </row>
    <row r="630" spans="1:26" s="18" customFormat="1" x14ac:dyDescent="0.25">
      <c r="A630" s="136" t="s">
        <v>640</v>
      </c>
      <c r="B630" s="166" t="s">
        <v>639</v>
      </c>
      <c r="C630" s="167">
        <v>1759</v>
      </c>
      <c r="D630" s="166" t="s">
        <v>641</v>
      </c>
      <c r="E630" s="146" t="str">
        <f>VLOOKUP($C630,'2023-24 School Level AAFTE'!$C:$N,9,FALSE)</f>
        <v>Yes</v>
      </c>
      <c r="F630" s="94" t="str">
        <f>IFERROR(VLOOKUP(C630,'2023-24 School Level AAFTE'!$C:$N,11,FALSE),"")</f>
        <v>Yes</v>
      </c>
      <c r="G630" s="20">
        <f>IFERROR(VLOOKUP(C630,'2023-24 School Level AAFTE'!$C:$N,8,FALSE),0)</f>
        <v>413.04</v>
      </c>
      <c r="H630" s="99">
        <f>VLOOKUP($A630,'District Data'!$A:$F,3,FALSE)</f>
        <v>1.1200000000000001</v>
      </c>
      <c r="I630" s="99">
        <f>VLOOKUP($A630,'District Data'!$A:$F,4,FALSE)</f>
        <v>1.1200000000000001</v>
      </c>
      <c r="J630" s="100">
        <f t="shared" si="100"/>
        <v>413.04</v>
      </c>
      <c r="K630" s="101">
        <f t="shared" si="101"/>
        <v>1.212</v>
      </c>
      <c r="L630" s="102">
        <f>'District Data'!E$2</f>
        <v>72728</v>
      </c>
      <c r="M630" s="102">
        <f>'District Data'!F$2</f>
        <v>78209</v>
      </c>
      <c r="N630" s="33">
        <f t="shared" si="102"/>
        <v>98723.9</v>
      </c>
      <c r="O630" s="33">
        <f t="shared" si="103"/>
        <v>7440.12</v>
      </c>
      <c r="P630" s="33">
        <f t="shared" si="108"/>
        <v>14418.72</v>
      </c>
      <c r="Q630" s="103">
        <v>0.18149999999999999</v>
      </c>
      <c r="R630" s="103">
        <v>0.17510000000000001</v>
      </c>
      <c r="S630" s="33">
        <f t="shared" si="104"/>
        <v>36696.639999999999</v>
      </c>
      <c r="T630" s="33">
        <f t="shared" si="109"/>
        <v>1769.4</v>
      </c>
      <c r="U630" s="33">
        <f t="shared" si="105"/>
        <v>309.82</v>
      </c>
      <c r="V630" s="33">
        <f t="shared" si="106"/>
        <v>2079.2200000000003</v>
      </c>
      <c r="W630" s="33">
        <f t="shared" si="107"/>
        <v>144939.87999999998</v>
      </c>
      <c r="X630" s="33">
        <f>IFERROR(VLOOKUP(C630,'Adj to Match Apport'!$C:$F,4,FALSE),0)</f>
        <v>-1.999999862164259E-2</v>
      </c>
      <c r="Y630" s="33">
        <f t="shared" si="110"/>
        <v>144939.86000000135</v>
      </c>
      <c r="Z630" s="184">
        <f>VLOOKUP(C630, '2023-24 School Level AAFTE'!$C$4:$C$2454, 1, 0)</f>
        <v>1759</v>
      </c>
    </row>
    <row r="631" spans="1:26" s="18" customFormat="1" x14ac:dyDescent="0.25">
      <c r="A631" s="136" t="s">
        <v>640</v>
      </c>
      <c r="B631" s="166" t="s">
        <v>639</v>
      </c>
      <c r="C631" s="167">
        <v>3701</v>
      </c>
      <c r="D631" s="166" t="s">
        <v>664</v>
      </c>
      <c r="E631" s="146" t="str">
        <f>VLOOKUP($C631,'2023-24 School Level AAFTE'!$C:$N,9,FALSE)</f>
        <v>Yes</v>
      </c>
      <c r="F631" s="94" t="str">
        <f>IFERROR(VLOOKUP(C631,'2023-24 School Level AAFTE'!$C:$N,11,FALSE),"")</f>
        <v>Yes</v>
      </c>
      <c r="G631" s="20">
        <f>IFERROR(VLOOKUP(C631,'2023-24 School Level AAFTE'!$C:$N,8,FALSE),0)</f>
        <v>651.98</v>
      </c>
      <c r="H631" s="99">
        <f>VLOOKUP($A631,'District Data'!$A:$F,3,FALSE)</f>
        <v>1.1200000000000001</v>
      </c>
      <c r="I631" s="99">
        <f>VLOOKUP($A631,'District Data'!$A:$F,4,FALSE)</f>
        <v>1.1200000000000001</v>
      </c>
      <c r="J631" s="100">
        <f t="shared" si="100"/>
        <v>651.98</v>
      </c>
      <c r="K631" s="101">
        <f t="shared" si="101"/>
        <v>1.9119999999999999</v>
      </c>
      <c r="L631" s="102">
        <f>'District Data'!E$2</f>
        <v>72728</v>
      </c>
      <c r="M631" s="102">
        <f>'District Data'!F$2</f>
        <v>78209</v>
      </c>
      <c r="N631" s="33">
        <f t="shared" si="102"/>
        <v>155742.65</v>
      </c>
      <c r="O631" s="33">
        <f t="shared" si="103"/>
        <v>11737.23</v>
      </c>
      <c r="P631" s="33">
        <f t="shared" si="108"/>
        <v>14418.72</v>
      </c>
      <c r="Q631" s="103">
        <v>0.18149999999999999</v>
      </c>
      <c r="R631" s="103">
        <v>0.17510000000000001</v>
      </c>
      <c r="S631" s="33">
        <f t="shared" si="104"/>
        <v>57891.07</v>
      </c>
      <c r="T631" s="33">
        <f t="shared" si="109"/>
        <v>2791.33</v>
      </c>
      <c r="U631" s="33">
        <f t="shared" si="105"/>
        <v>488.76</v>
      </c>
      <c r="V631" s="33">
        <f t="shared" si="106"/>
        <v>3280.09</v>
      </c>
      <c r="W631" s="33">
        <f t="shared" si="107"/>
        <v>228651.04</v>
      </c>
      <c r="X631" s="33" t="str">
        <f>IFERROR(VLOOKUP(C631,'Adj to Match Apport'!$C:$F,4,FALSE),0)</f>
        <v/>
      </c>
      <c r="Y631" s="33">
        <f t="shared" si="110"/>
        <v>228651.04</v>
      </c>
      <c r="Z631" s="184">
        <f>VLOOKUP(C631, '2023-24 School Level AAFTE'!$C$4:$C$2454, 1, 0)</f>
        <v>3701</v>
      </c>
    </row>
    <row r="632" spans="1:26" s="18" customFormat="1" x14ac:dyDescent="0.25">
      <c r="A632" s="136" t="s">
        <v>640</v>
      </c>
      <c r="B632" s="166" t="s">
        <v>639</v>
      </c>
      <c r="C632" s="167">
        <v>3738</v>
      </c>
      <c r="D632" s="166" t="s">
        <v>665</v>
      </c>
      <c r="E632" s="146" t="str">
        <f>VLOOKUP($C632,'2023-24 School Level AAFTE'!$C:$N,9,FALSE)</f>
        <v>Yes</v>
      </c>
      <c r="F632" s="94" t="str">
        <f>IFERROR(VLOOKUP(C632,'2023-24 School Level AAFTE'!$C:$N,11,FALSE),"")</f>
        <v>Yes</v>
      </c>
      <c r="G632" s="20">
        <f>IFERROR(VLOOKUP(C632,'2023-24 School Level AAFTE'!$C:$N,8,FALSE),0)</f>
        <v>497.79999999999995</v>
      </c>
      <c r="H632" s="99">
        <f>VLOOKUP($A632,'District Data'!$A:$F,3,FALSE)</f>
        <v>1.1200000000000001</v>
      </c>
      <c r="I632" s="99">
        <f>VLOOKUP($A632,'District Data'!$A:$F,4,FALSE)</f>
        <v>1.1200000000000001</v>
      </c>
      <c r="J632" s="100">
        <f t="shared" si="100"/>
        <v>497.79999999999995</v>
      </c>
      <c r="K632" s="101">
        <f t="shared" si="101"/>
        <v>1.46</v>
      </c>
      <c r="L632" s="102">
        <f>'District Data'!E$2</f>
        <v>72728</v>
      </c>
      <c r="M632" s="102">
        <f>'District Data'!F$2</f>
        <v>78209</v>
      </c>
      <c r="N632" s="33">
        <f t="shared" si="102"/>
        <v>118924.83</v>
      </c>
      <c r="O632" s="33">
        <f t="shared" si="103"/>
        <v>8962.5300000000007</v>
      </c>
      <c r="P632" s="33">
        <f t="shared" si="108"/>
        <v>14418.72</v>
      </c>
      <c r="Q632" s="103">
        <v>0.18149999999999999</v>
      </c>
      <c r="R632" s="103">
        <v>0.17510000000000001</v>
      </c>
      <c r="S632" s="33">
        <f t="shared" si="104"/>
        <v>44205.53</v>
      </c>
      <c r="T632" s="33">
        <f t="shared" si="109"/>
        <v>2131.46</v>
      </c>
      <c r="U632" s="33">
        <f t="shared" si="105"/>
        <v>373.22</v>
      </c>
      <c r="V632" s="33">
        <f t="shared" si="106"/>
        <v>2504.6800000000003</v>
      </c>
      <c r="W632" s="33">
        <f t="shared" si="107"/>
        <v>174597.56999999998</v>
      </c>
      <c r="X632" s="33" t="str">
        <f>IFERROR(VLOOKUP(C632,'Adj to Match Apport'!$C:$F,4,FALSE),0)</f>
        <v/>
      </c>
      <c r="Y632" s="33">
        <f t="shared" si="110"/>
        <v>174597.56999999998</v>
      </c>
      <c r="Z632" s="184">
        <f>VLOOKUP(C632, '2023-24 School Level AAFTE'!$C$4:$C$2454, 1, 0)</f>
        <v>3738</v>
      </c>
    </row>
    <row r="633" spans="1:26" s="18" customFormat="1" x14ac:dyDescent="0.25">
      <c r="A633" s="136" t="s">
        <v>640</v>
      </c>
      <c r="B633" s="166" t="s">
        <v>639</v>
      </c>
      <c r="C633" s="167">
        <v>3568</v>
      </c>
      <c r="D633" s="166" t="s">
        <v>655</v>
      </c>
      <c r="E633" s="146" t="str">
        <f>VLOOKUP($C633,'2023-24 School Level AAFTE'!$C:$N,9,FALSE)</f>
        <v>Yes</v>
      </c>
      <c r="F633" s="94" t="str">
        <f>IFERROR(VLOOKUP(C633,'2023-24 School Level AAFTE'!$C:$N,11,FALSE),"")</f>
        <v>Yes</v>
      </c>
      <c r="G633" s="20">
        <f>IFERROR(VLOOKUP(C633,'2023-24 School Level AAFTE'!$C:$N,8,FALSE),0)</f>
        <v>365.1</v>
      </c>
      <c r="H633" s="99">
        <f>VLOOKUP($A633,'District Data'!$A:$F,3,FALSE)</f>
        <v>1.1200000000000001</v>
      </c>
      <c r="I633" s="99">
        <f>VLOOKUP($A633,'District Data'!$A:$F,4,FALSE)</f>
        <v>1.1200000000000001</v>
      </c>
      <c r="J633" s="100">
        <f t="shared" si="100"/>
        <v>365.1</v>
      </c>
      <c r="K633" s="101">
        <f t="shared" si="101"/>
        <v>1.071</v>
      </c>
      <c r="L633" s="102">
        <f>'District Data'!E$2</f>
        <v>72728</v>
      </c>
      <c r="M633" s="102">
        <f>'District Data'!F$2</f>
        <v>78209</v>
      </c>
      <c r="N633" s="33">
        <f t="shared" si="102"/>
        <v>87238.69</v>
      </c>
      <c r="O633" s="33">
        <f t="shared" si="103"/>
        <v>6574.57</v>
      </c>
      <c r="P633" s="33">
        <f t="shared" si="108"/>
        <v>14418.72</v>
      </c>
      <c r="Q633" s="103">
        <v>0.18149999999999999</v>
      </c>
      <c r="R633" s="103">
        <v>0.17510000000000001</v>
      </c>
      <c r="S633" s="33">
        <f t="shared" si="104"/>
        <v>32427.48</v>
      </c>
      <c r="T633" s="33">
        <f t="shared" si="109"/>
        <v>1563.55</v>
      </c>
      <c r="U633" s="33">
        <f t="shared" si="105"/>
        <v>273.77999999999997</v>
      </c>
      <c r="V633" s="33">
        <f t="shared" si="106"/>
        <v>1837.33</v>
      </c>
      <c r="W633" s="33">
        <f t="shared" si="107"/>
        <v>128078.06999999999</v>
      </c>
      <c r="X633" s="33" t="str">
        <f>IFERROR(VLOOKUP(C633,'Adj to Match Apport'!$C:$F,4,FALSE),0)</f>
        <v/>
      </c>
      <c r="Y633" s="33">
        <f t="shared" si="110"/>
        <v>128078.06999999999</v>
      </c>
      <c r="Z633" s="184">
        <f>VLOOKUP(C633, '2023-24 School Level AAFTE'!$C$4:$C$2454, 1, 0)</f>
        <v>3568</v>
      </c>
    </row>
    <row r="634" spans="1:26" s="18" customFormat="1" x14ac:dyDescent="0.25">
      <c r="A634" s="136" t="s">
        <v>640</v>
      </c>
      <c r="B634" s="166" t="s">
        <v>639</v>
      </c>
      <c r="C634" s="167">
        <v>2841</v>
      </c>
      <c r="D634" s="166" t="s">
        <v>644</v>
      </c>
      <c r="E634" s="146" t="str">
        <f>VLOOKUP($C634,'2023-24 School Level AAFTE'!$C:$N,9,FALSE)</f>
        <v>Yes</v>
      </c>
      <c r="F634" s="94" t="str">
        <f>IFERROR(VLOOKUP(C634,'2023-24 School Level AAFTE'!$C:$N,11,FALSE),"")</f>
        <v>Yes</v>
      </c>
      <c r="G634" s="20">
        <f>IFERROR(VLOOKUP(C634,'2023-24 School Level AAFTE'!$C:$N,8,FALSE),0)</f>
        <v>419.29</v>
      </c>
      <c r="H634" s="99">
        <f>VLOOKUP($A634,'District Data'!$A:$F,3,FALSE)</f>
        <v>1.1200000000000001</v>
      </c>
      <c r="I634" s="99">
        <f>VLOOKUP($A634,'District Data'!$A:$F,4,FALSE)</f>
        <v>1.1200000000000001</v>
      </c>
      <c r="J634" s="100">
        <f t="shared" si="100"/>
        <v>419.29</v>
      </c>
      <c r="K634" s="101">
        <f t="shared" si="101"/>
        <v>1.23</v>
      </c>
      <c r="L634" s="102">
        <f>'District Data'!E$2</f>
        <v>72728</v>
      </c>
      <c r="M634" s="102">
        <f>'District Data'!F$2</f>
        <v>78209</v>
      </c>
      <c r="N634" s="33">
        <f t="shared" si="102"/>
        <v>100190.09</v>
      </c>
      <c r="O634" s="33">
        <f t="shared" si="103"/>
        <v>7550.63</v>
      </c>
      <c r="P634" s="33">
        <f t="shared" si="108"/>
        <v>14418.72</v>
      </c>
      <c r="Q634" s="103">
        <v>0.18149999999999999</v>
      </c>
      <c r="R634" s="103">
        <v>0.17510000000000001</v>
      </c>
      <c r="S634" s="33">
        <f t="shared" si="104"/>
        <v>37241.64</v>
      </c>
      <c r="T634" s="33">
        <f t="shared" si="109"/>
        <v>1795.68</v>
      </c>
      <c r="U634" s="33">
        <f t="shared" si="105"/>
        <v>314.42</v>
      </c>
      <c r="V634" s="33">
        <f t="shared" si="106"/>
        <v>2110.1</v>
      </c>
      <c r="W634" s="33">
        <f t="shared" si="107"/>
        <v>147092.46</v>
      </c>
      <c r="X634" s="33" t="str">
        <f>IFERROR(VLOOKUP(C634,'Adj to Match Apport'!$C:$F,4,FALSE),0)</f>
        <v/>
      </c>
      <c r="Y634" s="33">
        <f t="shared" si="110"/>
        <v>147092.46</v>
      </c>
      <c r="Z634" s="184">
        <f>VLOOKUP(C634, '2023-24 School Level AAFTE'!$C$4:$C$2454, 1, 0)</f>
        <v>2841</v>
      </c>
    </row>
    <row r="635" spans="1:26" s="18" customFormat="1" x14ac:dyDescent="0.25">
      <c r="A635" s="136" t="s">
        <v>640</v>
      </c>
      <c r="B635" s="166" t="s">
        <v>639</v>
      </c>
      <c r="C635" s="167">
        <v>3381</v>
      </c>
      <c r="D635" s="166" t="s">
        <v>649</v>
      </c>
      <c r="E635" s="146" t="str">
        <f>VLOOKUP($C635,'2023-24 School Level AAFTE'!$C:$N,9,FALSE)</f>
        <v>Yes</v>
      </c>
      <c r="F635" s="94" t="str">
        <f>IFERROR(VLOOKUP(C635,'2023-24 School Level AAFTE'!$C:$N,11,FALSE),"")</f>
        <v>Yes</v>
      </c>
      <c r="G635" s="20">
        <f>IFERROR(VLOOKUP(C635,'2023-24 School Level AAFTE'!$C:$N,8,FALSE),0)</f>
        <v>621.26</v>
      </c>
      <c r="H635" s="99">
        <f>VLOOKUP($A635,'District Data'!$A:$F,3,FALSE)</f>
        <v>1.1200000000000001</v>
      </c>
      <c r="I635" s="99">
        <f>VLOOKUP($A635,'District Data'!$A:$F,4,FALSE)</f>
        <v>1.1200000000000001</v>
      </c>
      <c r="J635" s="100">
        <f t="shared" si="100"/>
        <v>621.26</v>
      </c>
      <c r="K635" s="101">
        <f t="shared" si="101"/>
        <v>1.8220000000000001</v>
      </c>
      <c r="L635" s="102">
        <f>'District Data'!E$2</f>
        <v>72728</v>
      </c>
      <c r="M635" s="102">
        <f>'District Data'!F$2</f>
        <v>78209</v>
      </c>
      <c r="N635" s="33">
        <f t="shared" si="102"/>
        <v>148411.67000000001</v>
      </c>
      <c r="O635" s="33">
        <f t="shared" si="103"/>
        <v>11184.74</v>
      </c>
      <c r="P635" s="33">
        <f t="shared" si="108"/>
        <v>14418.72</v>
      </c>
      <c r="Q635" s="103">
        <v>0.18149999999999999</v>
      </c>
      <c r="R635" s="103">
        <v>0.17510000000000001</v>
      </c>
      <c r="S635" s="33">
        <f t="shared" si="104"/>
        <v>55166.07</v>
      </c>
      <c r="T635" s="33">
        <f t="shared" si="109"/>
        <v>2659.94</v>
      </c>
      <c r="U635" s="33">
        <f t="shared" si="105"/>
        <v>465.76</v>
      </c>
      <c r="V635" s="33">
        <f t="shared" si="106"/>
        <v>3125.7</v>
      </c>
      <c r="W635" s="33">
        <f t="shared" si="107"/>
        <v>217888.18000000002</v>
      </c>
      <c r="X635" s="33" t="str">
        <f>IFERROR(VLOOKUP(C635,'Adj to Match Apport'!$C:$F,4,FALSE),0)</f>
        <v/>
      </c>
      <c r="Y635" s="33">
        <f t="shared" si="110"/>
        <v>217888.18000000002</v>
      </c>
      <c r="Z635" s="184">
        <f>VLOOKUP(C635, '2023-24 School Level AAFTE'!$C$4:$C$2454, 1, 0)</f>
        <v>3381</v>
      </c>
    </row>
    <row r="636" spans="1:26" s="18" customFormat="1" x14ac:dyDescent="0.25">
      <c r="A636" s="136" t="s">
        <v>640</v>
      </c>
      <c r="B636" s="166" t="s">
        <v>639</v>
      </c>
      <c r="C636" s="167">
        <v>3627</v>
      </c>
      <c r="D636" s="166" t="s">
        <v>661</v>
      </c>
      <c r="E636" s="146" t="str">
        <f>VLOOKUP($C636,'2023-24 School Level AAFTE'!$C:$N,9,FALSE)</f>
        <v>Yes</v>
      </c>
      <c r="F636" s="94" t="str">
        <f>IFERROR(VLOOKUP(C636,'2023-24 School Level AAFTE'!$C:$N,11,FALSE),"")</f>
        <v>Yes</v>
      </c>
      <c r="G636" s="20">
        <f>IFERROR(VLOOKUP(C636,'2023-24 School Level AAFTE'!$C:$N,8,FALSE),0)</f>
        <v>536.5</v>
      </c>
      <c r="H636" s="99">
        <f>VLOOKUP($A636,'District Data'!$A:$F,3,FALSE)</f>
        <v>1.1200000000000001</v>
      </c>
      <c r="I636" s="99">
        <f>VLOOKUP($A636,'District Data'!$A:$F,4,FALSE)</f>
        <v>1.1200000000000001</v>
      </c>
      <c r="J636" s="100">
        <f t="shared" si="100"/>
        <v>536.5</v>
      </c>
      <c r="K636" s="101">
        <f t="shared" si="101"/>
        <v>1.5740000000000001</v>
      </c>
      <c r="L636" s="102">
        <f>'District Data'!E$2</f>
        <v>72728</v>
      </c>
      <c r="M636" s="102">
        <f>'District Data'!F$2</f>
        <v>78209</v>
      </c>
      <c r="N636" s="33">
        <f t="shared" si="102"/>
        <v>128210.74</v>
      </c>
      <c r="O636" s="33">
        <f t="shared" si="103"/>
        <v>9662.34</v>
      </c>
      <c r="P636" s="33">
        <f t="shared" si="108"/>
        <v>14418.72</v>
      </c>
      <c r="Q636" s="103">
        <v>0.18149999999999999</v>
      </c>
      <c r="R636" s="103">
        <v>0.17510000000000001</v>
      </c>
      <c r="S636" s="33">
        <f t="shared" si="104"/>
        <v>47657.19</v>
      </c>
      <c r="T636" s="33">
        <f t="shared" si="109"/>
        <v>2297.88</v>
      </c>
      <c r="U636" s="33">
        <f t="shared" si="105"/>
        <v>402.36</v>
      </c>
      <c r="V636" s="33">
        <f t="shared" si="106"/>
        <v>2700.2400000000002</v>
      </c>
      <c r="W636" s="33">
        <f t="shared" si="107"/>
        <v>188230.50999999998</v>
      </c>
      <c r="X636" s="33" t="str">
        <f>IFERROR(VLOOKUP(C636,'Adj to Match Apport'!$C:$F,4,FALSE),0)</f>
        <v/>
      </c>
      <c r="Y636" s="33">
        <f t="shared" si="110"/>
        <v>188230.50999999998</v>
      </c>
      <c r="Z636" s="184">
        <f>VLOOKUP(C636, '2023-24 School Level AAFTE'!$C$4:$C$2454, 1, 0)</f>
        <v>3627</v>
      </c>
    </row>
    <row r="637" spans="1:26" s="18" customFormat="1" x14ac:dyDescent="0.25">
      <c r="A637" s="136" t="s">
        <v>640</v>
      </c>
      <c r="B637" s="166" t="s">
        <v>639</v>
      </c>
      <c r="C637" s="167">
        <v>4480</v>
      </c>
      <c r="D637" s="166" t="s">
        <v>673</v>
      </c>
      <c r="E637" s="146" t="str">
        <f>VLOOKUP($C637,'2023-24 School Level AAFTE'!$C:$N,9,FALSE)</f>
        <v>Yes</v>
      </c>
      <c r="F637" s="94" t="str">
        <f>IFERROR(VLOOKUP(C637,'2023-24 School Level AAFTE'!$C:$N,11,FALSE),"")</f>
        <v>Yes</v>
      </c>
      <c r="G637" s="20">
        <f>IFERROR(VLOOKUP(C637,'2023-24 School Level AAFTE'!$C:$N,8,FALSE),0)</f>
        <v>387.45</v>
      </c>
      <c r="H637" s="99">
        <f>VLOOKUP($A637,'District Data'!$A:$F,3,FALSE)</f>
        <v>1.1200000000000001</v>
      </c>
      <c r="I637" s="99">
        <f>VLOOKUP($A637,'District Data'!$A:$F,4,FALSE)</f>
        <v>1.1200000000000001</v>
      </c>
      <c r="J637" s="100">
        <f t="shared" si="100"/>
        <v>387.45</v>
      </c>
      <c r="K637" s="101">
        <f t="shared" si="101"/>
        <v>1.137</v>
      </c>
      <c r="L637" s="102">
        <f>'District Data'!E$2</f>
        <v>72728</v>
      </c>
      <c r="M637" s="102">
        <f>'District Data'!F$2</f>
        <v>78209</v>
      </c>
      <c r="N637" s="33">
        <f t="shared" si="102"/>
        <v>92614.74</v>
      </c>
      <c r="O637" s="33">
        <f t="shared" si="103"/>
        <v>6979.73</v>
      </c>
      <c r="P637" s="33">
        <f t="shared" si="108"/>
        <v>14418.72</v>
      </c>
      <c r="Q637" s="103">
        <v>0.18149999999999999</v>
      </c>
      <c r="R637" s="103">
        <v>0.17510000000000001</v>
      </c>
      <c r="S637" s="33">
        <f t="shared" si="104"/>
        <v>34425.81</v>
      </c>
      <c r="T637" s="33">
        <f t="shared" si="109"/>
        <v>1659.91</v>
      </c>
      <c r="U637" s="33">
        <f t="shared" si="105"/>
        <v>290.64999999999998</v>
      </c>
      <c r="V637" s="33">
        <f t="shared" si="106"/>
        <v>1950.56</v>
      </c>
      <c r="W637" s="33">
        <f t="shared" si="107"/>
        <v>135970.84</v>
      </c>
      <c r="X637" s="33" t="str">
        <f>IFERROR(VLOOKUP(C637,'Adj to Match Apport'!$C:$F,4,FALSE),0)</f>
        <v/>
      </c>
      <c r="Y637" s="33">
        <f t="shared" si="110"/>
        <v>135970.84</v>
      </c>
      <c r="Z637" s="184">
        <f>VLOOKUP(C637, '2023-24 School Level AAFTE'!$C$4:$C$2454, 1, 0)</f>
        <v>4480</v>
      </c>
    </row>
    <row r="638" spans="1:26" s="18" customFormat="1" x14ac:dyDescent="0.25">
      <c r="A638" s="136" t="s">
        <v>640</v>
      </c>
      <c r="B638" s="166" t="s">
        <v>639</v>
      </c>
      <c r="C638" s="167">
        <v>3159</v>
      </c>
      <c r="D638" s="166" t="s">
        <v>645</v>
      </c>
      <c r="E638" s="146" t="str">
        <f>VLOOKUP($C638,'2023-24 School Level AAFTE'!$C:$N,9,FALSE)</f>
        <v>Yes</v>
      </c>
      <c r="F638" s="94" t="str">
        <f>IFERROR(VLOOKUP(C638,'2023-24 School Level AAFTE'!$C:$N,11,FALSE),"")</f>
        <v>Yes</v>
      </c>
      <c r="G638" s="20">
        <f>IFERROR(VLOOKUP(C638,'2023-24 School Level AAFTE'!$C:$N,8,FALSE),0)</f>
        <v>497.5</v>
      </c>
      <c r="H638" s="99">
        <f>VLOOKUP($A638,'District Data'!$A:$F,3,FALSE)</f>
        <v>1.1200000000000001</v>
      </c>
      <c r="I638" s="99">
        <f>VLOOKUP($A638,'District Data'!$A:$F,4,FALSE)</f>
        <v>1.1200000000000001</v>
      </c>
      <c r="J638" s="100">
        <f t="shared" si="100"/>
        <v>497.5</v>
      </c>
      <c r="K638" s="101">
        <f t="shared" si="101"/>
        <v>1.4590000000000001</v>
      </c>
      <c r="L638" s="102">
        <f>'District Data'!E$2</f>
        <v>72728</v>
      </c>
      <c r="M638" s="102">
        <f>'District Data'!F$2</f>
        <v>78209</v>
      </c>
      <c r="N638" s="33">
        <f t="shared" si="102"/>
        <v>118843.37</v>
      </c>
      <c r="O638" s="33">
        <f t="shared" si="103"/>
        <v>8956.39</v>
      </c>
      <c r="P638" s="33">
        <f t="shared" si="108"/>
        <v>14418.72</v>
      </c>
      <c r="Q638" s="103">
        <v>0.18149999999999999</v>
      </c>
      <c r="R638" s="103">
        <v>0.17510000000000001</v>
      </c>
      <c r="S638" s="33">
        <f t="shared" si="104"/>
        <v>44175.25</v>
      </c>
      <c r="T638" s="33">
        <f t="shared" si="109"/>
        <v>2130</v>
      </c>
      <c r="U638" s="33">
        <f t="shared" si="105"/>
        <v>372.96</v>
      </c>
      <c r="V638" s="33">
        <f t="shared" si="106"/>
        <v>2502.96</v>
      </c>
      <c r="W638" s="33">
        <f t="shared" si="107"/>
        <v>174477.97</v>
      </c>
      <c r="X638" s="33" t="str">
        <f>IFERROR(VLOOKUP(C638,'Adj to Match Apport'!$C:$F,4,FALSE),0)</f>
        <v/>
      </c>
      <c r="Y638" s="33">
        <f t="shared" si="110"/>
        <v>174477.97</v>
      </c>
      <c r="Z638" s="184">
        <f>VLOOKUP(C638, '2023-24 School Level AAFTE'!$C$4:$C$2454, 1, 0)</f>
        <v>3159</v>
      </c>
    </row>
    <row r="639" spans="1:26" s="18" customFormat="1" x14ac:dyDescent="0.25">
      <c r="A639" s="136" t="s">
        <v>640</v>
      </c>
      <c r="B639" s="166" t="s">
        <v>639</v>
      </c>
      <c r="C639" s="167">
        <v>3625</v>
      </c>
      <c r="D639" s="166" t="s">
        <v>659</v>
      </c>
      <c r="E639" s="146" t="str">
        <f>VLOOKUP($C639,'2023-24 School Level AAFTE'!$C:$N,9,FALSE)</f>
        <v>Yes</v>
      </c>
      <c r="F639" s="94" t="str">
        <f>IFERROR(VLOOKUP(C639,'2023-24 School Level AAFTE'!$C:$N,11,FALSE),"")</f>
        <v>Yes</v>
      </c>
      <c r="G639" s="20">
        <f>IFERROR(VLOOKUP(C639,'2023-24 School Level AAFTE'!$C:$N,8,FALSE),0)</f>
        <v>473.6</v>
      </c>
      <c r="H639" s="99">
        <f>VLOOKUP($A639,'District Data'!$A:$F,3,FALSE)</f>
        <v>1.1200000000000001</v>
      </c>
      <c r="I639" s="99">
        <f>VLOOKUP($A639,'District Data'!$A:$F,4,FALSE)</f>
        <v>1.1200000000000001</v>
      </c>
      <c r="J639" s="100">
        <f t="shared" si="100"/>
        <v>473.6</v>
      </c>
      <c r="K639" s="101">
        <f t="shared" si="101"/>
        <v>1.389</v>
      </c>
      <c r="L639" s="102">
        <f>'District Data'!E$2</f>
        <v>72728</v>
      </c>
      <c r="M639" s="102">
        <f>'District Data'!F$2</f>
        <v>78209</v>
      </c>
      <c r="N639" s="33">
        <f t="shared" si="102"/>
        <v>113141.5</v>
      </c>
      <c r="O639" s="33">
        <f t="shared" si="103"/>
        <v>8526.68</v>
      </c>
      <c r="P639" s="33">
        <f t="shared" si="108"/>
        <v>14418.72</v>
      </c>
      <c r="Q639" s="103">
        <v>0.18149999999999999</v>
      </c>
      <c r="R639" s="103">
        <v>0.17510000000000001</v>
      </c>
      <c r="S639" s="33">
        <f t="shared" si="104"/>
        <v>42055.81</v>
      </c>
      <c r="T639" s="33">
        <f t="shared" si="109"/>
        <v>2027.8</v>
      </c>
      <c r="U639" s="33">
        <f t="shared" si="105"/>
        <v>355.07</v>
      </c>
      <c r="V639" s="33">
        <f t="shared" si="106"/>
        <v>2382.87</v>
      </c>
      <c r="W639" s="33">
        <f t="shared" si="107"/>
        <v>166106.85999999999</v>
      </c>
      <c r="X639" s="33" t="str">
        <f>IFERROR(VLOOKUP(C639,'Adj to Match Apport'!$C:$F,4,FALSE),0)</f>
        <v/>
      </c>
      <c r="Y639" s="33">
        <f t="shared" si="110"/>
        <v>166106.85999999999</v>
      </c>
      <c r="Z639" s="184">
        <f>VLOOKUP(C639, '2023-24 School Level AAFTE'!$C$4:$C$2454, 1, 0)</f>
        <v>3625</v>
      </c>
    </row>
    <row r="640" spans="1:26" s="18" customFormat="1" x14ac:dyDescent="0.25">
      <c r="A640" s="136" t="s">
        <v>640</v>
      </c>
      <c r="B640" s="166" t="s">
        <v>639</v>
      </c>
      <c r="C640" s="167">
        <v>3432</v>
      </c>
      <c r="D640" s="166" t="s">
        <v>651</v>
      </c>
      <c r="E640" s="146" t="str">
        <f>VLOOKUP($C640,'2023-24 School Level AAFTE'!$C:$N,9,FALSE)</f>
        <v>Yes</v>
      </c>
      <c r="F640" s="94" t="str">
        <f>IFERROR(VLOOKUP(C640,'2023-24 School Level AAFTE'!$C:$N,11,FALSE),"")</f>
        <v>Yes</v>
      </c>
      <c r="G640" s="20">
        <f>IFERROR(VLOOKUP(C640,'2023-24 School Level AAFTE'!$C:$N,8,FALSE),0)</f>
        <v>483.01</v>
      </c>
      <c r="H640" s="99">
        <f>VLOOKUP($A640,'District Data'!$A:$F,3,FALSE)</f>
        <v>1.1200000000000001</v>
      </c>
      <c r="I640" s="99">
        <f>VLOOKUP($A640,'District Data'!$A:$F,4,FALSE)</f>
        <v>1.1200000000000001</v>
      </c>
      <c r="J640" s="100">
        <f t="shared" si="100"/>
        <v>483.01</v>
      </c>
      <c r="K640" s="101">
        <f t="shared" si="101"/>
        <v>1.417</v>
      </c>
      <c r="L640" s="102">
        <f>'District Data'!E$2</f>
        <v>72728</v>
      </c>
      <c r="M640" s="102">
        <f>'District Data'!F$2</f>
        <v>78209</v>
      </c>
      <c r="N640" s="33">
        <f t="shared" si="102"/>
        <v>115422.25</v>
      </c>
      <c r="O640" s="33">
        <f t="shared" si="103"/>
        <v>8698.56</v>
      </c>
      <c r="P640" s="33">
        <f t="shared" si="108"/>
        <v>14418.72</v>
      </c>
      <c r="Q640" s="103">
        <v>0.18149999999999999</v>
      </c>
      <c r="R640" s="103">
        <v>0.17510000000000001</v>
      </c>
      <c r="S640" s="33">
        <f t="shared" si="104"/>
        <v>42903.58</v>
      </c>
      <c r="T640" s="33">
        <f t="shared" si="109"/>
        <v>2068.6799999999998</v>
      </c>
      <c r="U640" s="33">
        <f t="shared" si="105"/>
        <v>362.23</v>
      </c>
      <c r="V640" s="33">
        <f t="shared" si="106"/>
        <v>2430.91</v>
      </c>
      <c r="W640" s="33">
        <f t="shared" si="107"/>
        <v>169455.30000000002</v>
      </c>
      <c r="X640" s="33" t="str">
        <f>IFERROR(VLOOKUP(C640,'Adj to Match Apport'!$C:$F,4,FALSE),0)</f>
        <v/>
      </c>
      <c r="Y640" s="33">
        <f t="shared" si="110"/>
        <v>169455.30000000002</v>
      </c>
      <c r="Z640" s="184">
        <f>VLOOKUP(C640, '2023-24 School Level AAFTE'!$C$4:$C$2454, 1, 0)</f>
        <v>3432</v>
      </c>
    </row>
    <row r="641" spans="1:26" s="18" customFormat="1" x14ac:dyDescent="0.25">
      <c r="A641" s="136" t="s">
        <v>640</v>
      </c>
      <c r="B641" s="166" t="s">
        <v>639</v>
      </c>
      <c r="C641" s="167">
        <v>5348</v>
      </c>
      <c r="D641" s="166" t="s">
        <v>681</v>
      </c>
      <c r="E641" s="146" t="str">
        <f>VLOOKUP($C641,'2023-24 School Level AAFTE'!$C:$N,9,FALSE)</f>
        <v>Yes</v>
      </c>
      <c r="F641" s="94" t="str">
        <f>IFERROR(VLOOKUP(C641,'2023-24 School Level AAFTE'!$C:$N,11,FALSE),"")</f>
        <v>Yes</v>
      </c>
      <c r="G641" s="20">
        <f>IFERROR(VLOOKUP(C641,'2023-24 School Level AAFTE'!$C:$N,8,FALSE),0)</f>
        <v>156.48999999999998</v>
      </c>
      <c r="H641" s="99">
        <f>VLOOKUP($A641,'District Data'!$A:$F,3,FALSE)</f>
        <v>1.1200000000000001</v>
      </c>
      <c r="I641" s="99">
        <f>VLOOKUP($A641,'District Data'!$A:$F,4,FALSE)</f>
        <v>1.1200000000000001</v>
      </c>
      <c r="J641" s="100">
        <f t="shared" si="100"/>
        <v>156.48999999999998</v>
      </c>
      <c r="K641" s="101">
        <f t="shared" si="101"/>
        <v>0.45900000000000002</v>
      </c>
      <c r="L641" s="102">
        <f>'District Data'!E$2</f>
        <v>72728</v>
      </c>
      <c r="M641" s="102">
        <f>'District Data'!F$2</f>
        <v>78209</v>
      </c>
      <c r="N641" s="33">
        <f t="shared" si="102"/>
        <v>37388.01</v>
      </c>
      <c r="O641" s="33">
        <f t="shared" si="103"/>
        <v>2817.67</v>
      </c>
      <c r="P641" s="33">
        <f t="shared" si="108"/>
        <v>14418.72</v>
      </c>
      <c r="Q641" s="103">
        <v>0.18149999999999999</v>
      </c>
      <c r="R641" s="103">
        <v>0.17510000000000001</v>
      </c>
      <c r="S641" s="33">
        <f t="shared" si="104"/>
        <v>13897.49</v>
      </c>
      <c r="T641" s="33">
        <f t="shared" si="109"/>
        <v>670.09</v>
      </c>
      <c r="U641" s="33">
        <f t="shared" si="105"/>
        <v>117.33</v>
      </c>
      <c r="V641" s="33">
        <f t="shared" si="106"/>
        <v>787.42000000000007</v>
      </c>
      <c r="W641" s="33">
        <f t="shared" si="107"/>
        <v>54890.59</v>
      </c>
      <c r="X641" s="33" t="str">
        <f>IFERROR(VLOOKUP(C641,'Adj to Match Apport'!$C:$F,4,FALSE),0)</f>
        <v/>
      </c>
      <c r="Y641" s="33">
        <f t="shared" si="110"/>
        <v>54890.59</v>
      </c>
      <c r="Z641" s="184">
        <f>VLOOKUP(C641, '2023-24 School Level AAFTE'!$C$4:$C$2454, 1, 0)</f>
        <v>5348</v>
      </c>
    </row>
    <row r="642" spans="1:26" s="18" customFormat="1" x14ac:dyDescent="0.25">
      <c r="A642" s="136" t="s">
        <v>640</v>
      </c>
      <c r="B642" s="166" t="s">
        <v>639</v>
      </c>
      <c r="C642" s="167">
        <v>3329</v>
      </c>
      <c r="D642" s="166" t="s">
        <v>648</v>
      </c>
      <c r="E642" s="146" t="str">
        <f>VLOOKUP($C642,'2023-24 School Level AAFTE'!$C:$N,9,FALSE)</f>
        <v>Yes</v>
      </c>
      <c r="F642" s="94" t="str">
        <f>IFERROR(VLOOKUP(C642,'2023-24 School Level AAFTE'!$C:$N,11,FALSE),"")</f>
        <v>Yes</v>
      </c>
      <c r="G642" s="20">
        <f>IFERROR(VLOOKUP(C642,'2023-24 School Level AAFTE'!$C:$N,8,FALSE),0)</f>
        <v>425.01</v>
      </c>
      <c r="H642" s="99">
        <f>VLOOKUP($A642,'District Data'!$A:$F,3,FALSE)</f>
        <v>1.1200000000000001</v>
      </c>
      <c r="I642" s="99">
        <f>VLOOKUP($A642,'District Data'!$A:$F,4,FALSE)</f>
        <v>1.1200000000000001</v>
      </c>
      <c r="J642" s="100">
        <f t="shared" si="100"/>
        <v>425.01</v>
      </c>
      <c r="K642" s="101">
        <f t="shared" si="101"/>
        <v>1.2470000000000001</v>
      </c>
      <c r="L642" s="102">
        <f>'District Data'!E$2</f>
        <v>72728</v>
      </c>
      <c r="M642" s="102">
        <f>'District Data'!F$2</f>
        <v>78209</v>
      </c>
      <c r="N642" s="33">
        <f t="shared" si="102"/>
        <v>101574.83</v>
      </c>
      <c r="O642" s="33">
        <f t="shared" si="103"/>
        <v>7654.99</v>
      </c>
      <c r="P642" s="33">
        <f t="shared" si="108"/>
        <v>14418.72</v>
      </c>
      <c r="Q642" s="103">
        <v>0.18149999999999999</v>
      </c>
      <c r="R642" s="103">
        <v>0.17510000000000001</v>
      </c>
      <c r="S642" s="33">
        <f t="shared" si="104"/>
        <v>37756.36</v>
      </c>
      <c r="T642" s="33">
        <f t="shared" si="109"/>
        <v>1820.5</v>
      </c>
      <c r="U642" s="33">
        <f t="shared" si="105"/>
        <v>318.77</v>
      </c>
      <c r="V642" s="33">
        <f t="shared" si="106"/>
        <v>2139.27</v>
      </c>
      <c r="W642" s="33">
        <f t="shared" si="107"/>
        <v>149125.44999999998</v>
      </c>
      <c r="X642" s="33" t="str">
        <f>IFERROR(VLOOKUP(C642,'Adj to Match Apport'!$C:$F,4,FALSE),0)</f>
        <v/>
      </c>
      <c r="Y642" s="33">
        <f t="shared" si="110"/>
        <v>149125.44999999998</v>
      </c>
      <c r="Z642" s="184">
        <f>VLOOKUP(C642, '2023-24 School Level AAFTE'!$C$4:$C$2454, 1, 0)</f>
        <v>3329</v>
      </c>
    </row>
    <row r="643" spans="1:26" s="18" customFormat="1" x14ac:dyDescent="0.25">
      <c r="A643" s="136" t="s">
        <v>640</v>
      </c>
      <c r="B643" s="166" t="s">
        <v>639</v>
      </c>
      <c r="C643" s="167">
        <v>4422</v>
      </c>
      <c r="D643" s="166" t="s">
        <v>670</v>
      </c>
      <c r="E643" s="146" t="str">
        <f>VLOOKUP($C643,'2023-24 School Level AAFTE'!$C:$N,9,FALSE)</f>
        <v>Yes</v>
      </c>
      <c r="F643" s="94" t="str">
        <f>IFERROR(VLOOKUP(C643,'2023-24 School Level AAFTE'!$C:$N,11,FALSE),"")</f>
        <v>Yes</v>
      </c>
      <c r="G643" s="20">
        <f>IFERROR(VLOOKUP(C643,'2023-24 School Level AAFTE'!$C:$N,8,FALSE),0)</f>
        <v>479.5</v>
      </c>
      <c r="H643" s="99">
        <f>VLOOKUP($A643,'District Data'!$A:$F,3,FALSE)</f>
        <v>1.1200000000000001</v>
      </c>
      <c r="I643" s="99">
        <f>VLOOKUP($A643,'District Data'!$A:$F,4,FALSE)</f>
        <v>1.1200000000000001</v>
      </c>
      <c r="J643" s="100">
        <f t="shared" ref="J643:J706" si="111">IF(AND(F643="yes",E643= "yes"), G643,0)</f>
        <v>479.5</v>
      </c>
      <c r="K643" s="101">
        <f t="shared" ref="K643:K706" si="112">ROUND(((J643*1.1*36)/15)/900,3)</f>
        <v>1.407</v>
      </c>
      <c r="L643" s="102">
        <f>'District Data'!E$2</f>
        <v>72728</v>
      </c>
      <c r="M643" s="102">
        <f>'District Data'!F$2</f>
        <v>78209</v>
      </c>
      <c r="N643" s="33">
        <f t="shared" ref="N643:N706" si="113">ROUND(H643*L643*$K643,2)</f>
        <v>114607.69</v>
      </c>
      <c r="O643" s="33">
        <f t="shared" ref="O643:O706" si="114">ROUND(I643*M643*$K643-N643,2)</f>
        <v>8637.18</v>
      </c>
      <c r="P643" s="33">
        <f t="shared" si="108"/>
        <v>14418.72</v>
      </c>
      <c r="Q643" s="103">
        <v>0.18149999999999999</v>
      </c>
      <c r="R643" s="103">
        <v>0.17510000000000001</v>
      </c>
      <c r="S643" s="33">
        <f t="shared" ref="S643:S706" si="115">ROUND(N643*Q643+O643*R643+K643*P643,2)</f>
        <v>42600.800000000003</v>
      </c>
      <c r="T643" s="33">
        <f t="shared" si="109"/>
        <v>2054.08</v>
      </c>
      <c r="U643" s="33">
        <f t="shared" ref="U643:U706" si="116">ROUND(T643*R643,2)</f>
        <v>359.67</v>
      </c>
      <c r="V643" s="33">
        <f t="shared" ref="V643:V706" si="117">SUM(T643:U643)</f>
        <v>2413.75</v>
      </c>
      <c r="W643" s="33">
        <f t="shared" ref="W643:W706" si="118">SUM(S643,N643:O643,V643)</f>
        <v>168259.41999999998</v>
      </c>
      <c r="X643" s="33" t="str">
        <f>IFERROR(VLOOKUP(C643,'Adj to Match Apport'!$C:$F,4,FALSE),0)</f>
        <v/>
      </c>
      <c r="Y643" s="33">
        <f t="shared" si="110"/>
        <v>168259.41999999998</v>
      </c>
      <c r="Z643" s="184">
        <f>VLOOKUP(C643, '2023-24 School Level AAFTE'!$C$4:$C$2454, 1, 0)</f>
        <v>4422</v>
      </c>
    </row>
    <row r="644" spans="1:26" s="18" customFormat="1" x14ac:dyDescent="0.25">
      <c r="A644" s="136" t="s">
        <v>640</v>
      </c>
      <c r="B644" s="166" t="s">
        <v>639</v>
      </c>
      <c r="C644" s="167">
        <v>3626</v>
      </c>
      <c r="D644" s="166" t="s">
        <v>660</v>
      </c>
      <c r="E644" s="146" t="str">
        <f>VLOOKUP($C644,'2023-24 School Level AAFTE'!$C:$N,9,FALSE)</f>
        <v>Yes</v>
      </c>
      <c r="F644" s="94" t="str">
        <f>IFERROR(VLOOKUP(C644,'2023-24 School Level AAFTE'!$C:$N,11,FALSE),"")</f>
        <v>Yes</v>
      </c>
      <c r="G644" s="20">
        <f>IFERROR(VLOOKUP(C644,'2023-24 School Level AAFTE'!$C:$N,8,FALSE),0)</f>
        <v>657.88</v>
      </c>
      <c r="H644" s="99">
        <f>VLOOKUP($A644,'District Data'!$A:$F,3,FALSE)</f>
        <v>1.1200000000000001</v>
      </c>
      <c r="I644" s="99">
        <f>VLOOKUP($A644,'District Data'!$A:$F,4,FALSE)</f>
        <v>1.1200000000000001</v>
      </c>
      <c r="J644" s="100">
        <f t="shared" si="111"/>
        <v>657.88</v>
      </c>
      <c r="K644" s="101">
        <f t="shared" si="112"/>
        <v>1.93</v>
      </c>
      <c r="L644" s="102">
        <f>'District Data'!E$2</f>
        <v>72728</v>
      </c>
      <c r="M644" s="102">
        <f>'District Data'!F$2</f>
        <v>78209</v>
      </c>
      <c r="N644" s="33">
        <f t="shared" si="113"/>
        <v>157208.84</v>
      </c>
      <c r="O644" s="33">
        <f t="shared" si="114"/>
        <v>11847.73</v>
      </c>
      <c r="P644" s="33">
        <f t="shared" ref="P644:P707" si="119">ROUND(1178*12*1.02,2)</f>
        <v>14418.72</v>
      </c>
      <c r="Q644" s="103">
        <v>0.18149999999999999</v>
      </c>
      <c r="R644" s="103">
        <v>0.17510000000000001</v>
      </c>
      <c r="S644" s="33">
        <f t="shared" si="115"/>
        <v>58436.07</v>
      </c>
      <c r="T644" s="33">
        <f t="shared" ref="T644:T707" si="120">ROUND(($M644*$I644*$K644/180*3),2)</f>
        <v>2817.61</v>
      </c>
      <c r="U644" s="33">
        <f t="shared" si="116"/>
        <v>493.36</v>
      </c>
      <c r="V644" s="33">
        <f t="shared" si="117"/>
        <v>3310.9700000000003</v>
      </c>
      <c r="W644" s="33">
        <f t="shared" si="118"/>
        <v>230803.61000000002</v>
      </c>
      <c r="X644" s="33" t="str">
        <f>IFERROR(VLOOKUP(C644,'Adj to Match Apport'!$C:$F,4,FALSE),0)</f>
        <v/>
      </c>
      <c r="Y644" s="33">
        <f t="shared" ref="Y644:Y707" si="121">SUM(X644,W644)</f>
        <v>230803.61000000002</v>
      </c>
      <c r="Z644" s="184">
        <f>VLOOKUP(C644, '2023-24 School Level AAFTE'!$C$4:$C$2454, 1, 0)</f>
        <v>3626</v>
      </c>
    </row>
    <row r="645" spans="1:26" s="18" customFormat="1" x14ac:dyDescent="0.25">
      <c r="A645" s="136" t="s">
        <v>640</v>
      </c>
      <c r="B645" s="166" t="s">
        <v>639</v>
      </c>
      <c r="C645" s="167">
        <v>5029</v>
      </c>
      <c r="D645" s="166" t="s">
        <v>677</v>
      </c>
      <c r="E645" s="146" t="str">
        <f>VLOOKUP($C645,'2023-24 School Level AAFTE'!$C:$N,9,FALSE)</f>
        <v>Yes</v>
      </c>
      <c r="F645" s="94" t="str">
        <f>IFERROR(VLOOKUP(C645,'2023-24 School Level AAFTE'!$C:$N,11,FALSE),"")</f>
        <v>Yes</v>
      </c>
      <c r="G645" s="20">
        <f>IFERROR(VLOOKUP(C645,'2023-24 School Level AAFTE'!$C:$N,8,FALSE),0)</f>
        <v>532.16999999999996</v>
      </c>
      <c r="H645" s="99">
        <f>VLOOKUP($A645,'District Data'!$A:$F,3,FALSE)</f>
        <v>1.1200000000000001</v>
      </c>
      <c r="I645" s="99">
        <f>VLOOKUP($A645,'District Data'!$A:$F,4,FALSE)</f>
        <v>1.1200000000000001</v>
      </c>
      <c r="J645" s="100">
        <f t="shared" si="111"/>
        <v>532.16999999999996</v>
      </c>
      <c r="K645" s="101">
        <f t="shared" si="112"/>
        <v>1.5609999999999999</v>
      </c>
      <c r="L645" s="102">
        <f>'District Data'!E$2</f>
        <v>72728</v>
      </c>
      <c r="M645" s="102">
        <f>'District Data'!F$2</f>
        <v>78209</v>
      </c>
      <c r="N645" s="33">
        <f t="shared" si="113"/>
        <v>127151.82</v>
      </c>
      <c r="O645" s="33">
        <f t="shared" si="114"/>
        <v>9582.5400000000009</v>
      </c>
      <c r="P645" s="33">
        <f t="shared" si="119"/>
        <v>14418.72</v>
      </c>
      <c r="Q645" s="103">
        <v>0.18149999999999999</v>
      </c>
      <c r="R645" s="103">
        <v>0.17510000000000001</v>
      </c>
      <c r="S645" s="33">
        <f t="shared" si="115"/>
        <v>47263.58</v>
      </c>
      <c r="T645" s="33">
        <f t="shared" si="120"/>
        <v>2278.91</v>
      </c>
      <c r="U645" s="33">
        <f t="shared" si="116"/>
        <v>399.04</v>
      </c>
      <c r="V645" s="33">
        <f t="shared" si="117"/>
        <v>2677.95</v>
      </c>
      <c r="W645" s="33">
        <f t="shared" si="118"/>
        <v>186675.89000000004</v>
      </c>
      <c r="X645" s="33" t="str">
        <f>IFERROR(VLOOKUP(C645,'Adj to Match Apport'!$C:$F,4,FALSE),0)</f>
        <v/>
      </c>
      <c r="Y645" s="33">
        <f t="shared" si="121"/>
        <v>186675.89000000004</v>
      </c>
      <c r="Z645" s="184">
        <f>VLOOKUP(C645, '2023-24 School Level AAFTE'!$C$4:$C$2454, 1, 0)</f>
        <v>5029</v>
      </c>
    </row>
    <row r="646" spans="1:26" s="18" customFormat="1" x14ac:dyDescent="0.25">
      <c r="A646" s="136" t="s">
        <v>640</v>
      </c>
      <c r="B646" s="166" t="s">
        <v>639</v>
      </c>
      <c r="C646" s="167">
        <v>4374</v>
      </c>
      <c r="D646" s="166" t="s">
        <v>669</v>
      </c>
      <c r="E646" s="146" t="str">
        <f>VLOOKUP($C646,'2023-24 School Level AAFTE'!$C:$N,9,FALSE)</f>
        <v>Yes</v>
      </c>
      <c r="F646" s="94" t="str">
        <f>IFERROR(VLOOKUP(C646,'2023-24 School Level AAFTE'!$C:$N,11,FALSE),"")</f>
        <v>Yes</v>
      </c>
      <c r="G646" s="20">
        <f>IFERROR(VLOOKUP(C646,'2023-24 School Level AAFTE'!$C:$N,8,FALSE),0)</f>
        <v>334.68</v>
      </c>
      <c r="H646" s="99">
        <f>VLOOKUP($A646,'District Data'!$A:$F,3,FALSE)</f>
        <v>1.1200000000000001</v>
      </c>
      <c r="I646" s="99">
        <f>VLOOKUP($A646,'District Data'!$A:$F,4,FALSE)</f>
        <v>1.1200000000000001</v>
      </c>
      <c r="J646" s="100">
        <f t="shared" si="111"/>
        <v>334.68</v>
      </c>
      <c r="K646" s="101">
        <f t="shared" si="112"/>
        <v>0.98199999999999998</v>
      </c>
      <c r="L646" s="102">
        <f>'District Data'!E$2</f>
        <v>72728</v>
      </c>
      <c r="M646" s="102">
        <f>'District Data'!F$2</f>
        <v>78209</v>
      </c>
      <c r="N646" s="33">
        <f t="shared" si="113"/>
        <v>79989.16</v>
      </c>
      <c r="O646" s="33">
        <f t="shared" si="114"/>
        <v>6028.23</v>
      </c>
      <c r="P646" s="33">
        <f t="shared" si="119"/>
        <v>14418.72</v>
      </c>
      <c r="Q646" s="103">
        <v>0.18149999999999999</v>
      </c>
      <c r="R646" s="103">
        <v>0.17510000000000001</v>
      </c>
      <c r="S646" s="33">
        <f t="shared" si="115"/>
        <v>29732.76</v>
      </c>
      <c r="T646" s="33">
        <f t="shared" si="120"/>
        <v>1433.62</v>
      </c>
      <c r="U646" s="33">
        <f t="shared" si="116"/>
        <v>251.03</v>
      </c>
      <c r="V646" s="33">
        <f t="shared" si="117"/>
        <v>1684.6499999999999</v>
      </c>
      <c r="W646" s="33">
        <f t="shared" si="118"/>
        <v>117434.79999999999</v>
      </c>
      <c r="X646" s="33" t="str">
        <f>IFERROR(VLOOKUP(C646,'Adj to Match Apport'!$C:$F,4,FALSE),0)</f>
        <v/>
      </c>
      <c r="Y646" s="33">
        <f t="shared" si="121"/>
        <v>117434.79999999999</v>
      </c>
      <c r="Z646" s="184">
        <f>VLOOKUP(C646, '2023-24 School Level AAFTE'!$C$4:$C$2454, 1, 0)</f>
        <v>4374</v>
      </c>
    </row>
    <row r="647" spans="1:26" s="18" customFormat="1" x14ac:dyDescent="0.25">
      <c r="A647" s="136" t="s">
        <v>640</v>
      </c>
      <c r="B647" s="166" t="s">
        <v>639</v>
      </c>
      <c r="C647" s="167">
        <v>4343</v>
      </c>
      <c r="D647" s="166" t="s">
        <v>668</v>
      </c>
      <c r="E647" s="146" t="str">
        <f>VLOOKUP($C647,'2023-24 School Level AAFTE'!$C:$N,9,FALSE)</f>
        <v>Yes</v>
      </c>
      <c r="F647" s="94" t="str">
        <f>IFERROR(VLOOKUP(C647,'2023-24 School Level AAFTE'!$C:$N,11,FALSE),"")</f>
        <v>Yes</v>
      </c>
      <c r="G647" s="20">
        <f>IFERROR(VLOOKUP(C647,'2023-24 School Level AAFTE'!$C:$N,8,FALSE),0)</f>
        <v>382.22999999999996</v>
      </c>
      <c r="H647" s="99">
        <f>VLOOKUP($A647,'District Data'!$A:$F,3,FALSE)</f>
        <v>1.1200000000000001</v>
      </c>
      <c r="I647" s="99">
        <f>VLOOKUP($A647,'District Data'!$A:$F,4,FALSE)</f>
        <v>1.1200000000000001</v>
      </c>
      <c r="J647" s="100">
        <f t="shared" si="111"/>
        <v>382.22999999999996</v>
      </c>
      <c r="K647" s="101">
        <f t="shared" si="112"/>
        <v>1.121</v>
      </c>
      <c r="L647" s="102">
        <f>'District Data'!E$2</f>
        <v>72728</v>
      </c>
      <c r="M647" s="102">
        <f>'District Data'!F$2</f>
        <v>78209</v>
      </c>
      <c r="N647" s="33">
        <f t="shared" si="113"/>
        <v>91311.46</v>
      </c>
      <c r="O647" s="33">
        <f t="shared" si="114"/>
        <v>6881.5</v>
      </c>
      <c r="P647" s="33">
        <f t="shared" si="119"/>
        <v>14418.72</v>
      </c>
      <c r="Q647" s="103">
        <v>0.18149999999999999</v>
      </c>
      <c r="R647" s="103">
        <v>0.17510000000000001</v>
      </c>
      <c r="S647" s="33">
        <f t="shared" si="115"/>
        <v>33941.370000000003</v>
      </c>
      <c r="T647" s="33">
        <f t="shared" si="120"/>
        <v>1636.55</v>
      </c>
      <c r="U647" s="33">
        <f t="shared" si="116"/>
        <v>286.56</v>
      </c>
      <c r="V647" s="33">
        <f t="shared" si="117"/>
        <v>1923.11</v>
      </c>
      <c r="W647" s="33">
        <f t="shared" si="118"/>
        <v>134057.44</v>
      </c>
      <c r="X647" s="33" t="str">
        <f>IFERROR(VLOOKUP(C647,'Adj to Match Apport'!$C:$F,4,FALSE),0)</f>
        <v/>
      </c>
      <c r="Y647" s="33">
        <f t="shared" si="121"/>
        <v>134057.44</v>
      </c>
      <c r="Z647" s="184">
        <f>VLOOKUP(C647, '2023-24 School Level AAFTE'!$C$4:$C$2454, 1, 0)</f>
        <v>4343</v>
      </c>
    </row>
    <row r="648" spans="1:26" s="18" customFormat="1" x14ac:dyDescent="0.25">
      <c r="A648" s="136" t="s">
        <v>640</v>
      </c>
      <c r="B648" s="166" t="s">
        <v>639</v>
      </c>
      <c r="C648" s="167">
        <v>3160</v>
      </c>
      <c r="D648" s="166" t="s">
        <v>646</v>
      </c>
      <c r="E648" s="146" t="str">
        <f>VLOOKUP($C648,'2023-24 School Level AAFTE'!$C:$N,9,FALSE)</f>
        <v>Yes</v>
      </c>
      <c r="F648" s="94" t="str">
        <f>IFERROR(VLOOKUP(C648,'2023-24 School Level AAFTE'!$C:$N,11,FALSE),"")</f>
        <v>Yes</v>
      </c>
      <c r="G648" s="20">
        <f>IFERROR(VLOOKUP(C648,'2023-24 School Level AAFTE'!$C:$N,8,FALSE),0)</f>
        <v>391.86</v>
      </c>
      <c r="H648" s="99">
        <f>VLOOKUP($A648,'District Data'!$A:$F,3,FALSE)</f>
        <v>1.1200000000000001</v>
      </c>
      <c r="I648" s="99">
        <f>VLOOKUP($A648,'District Data'!$A:$F,4,FALSE)</f>
        <v>1.1200000000000001</v>
      </c>
      <c r="J648" s="100">
        <f t="shared" si="111"/>
        <v>391.86</v>
      </c>
      <c r="K648" s="101">
        <f t="shared" si="112"/>
        <v>1.149</v>
      </c>
      <c r="L648" s="102">
        <f>'District Data'!E$2</f>
        <v>72728</v>
      </c>
      <c r="M648" s="102">
        <f>'District Data'!F$2</f>
        <v>78209</v>
      </c>
      <c r="N648" s="33">
        <f t="shared" si="113"/>
        <v>93592.21</v>
      </c>
      <c r="O648" s="33">
        <f t="shared" si="114"/>
        <v>7053.39</v>
      </c>
      <c r="P648" s="33">
        <f t="shared" si="119"/>
        <v>14418.72</v>
      </c>
      <c r="Q648" s="103">
        <v>0.18149999999999999</v>
      </c>
      <c r="R648" s="103">
        <v>0.17510000000000001</v>
      </c>
      <c r="S648" s="33">
        <f t="shared" si="115"/>
        <v>34789.14</v>
      </c>
      <c r="T648" s="33">
        <f t="shared" si="120"/>
        <v>1677.43</v>
      </c>
      <c r="U648" s="33">
        <f t="shared" si="116"/>
        <v>293.72000000000003</v>
      </c>
      <c r="V648" s="33">
        <f t="shared" si="117"/>
        <v>1971.15</v>
      </c>
      <c r="W648" s="33">
        <f t="shared" si="118"/>
        <v>137405.89000000001</v>
      </c>
      <c r="X648" s="33" t="str">
        <f>IFERROR(VLOOKUP(C648,'Adj to Match Apport'!$C:$F,4,FALSE),0)</f>
        <v/>
      </c>
      <c r="Y648" s="33">
        <f t="shared" si="121"/>
        <v>137405.89000000001</v>
      </c>
      <c r="Z648" s="184">
        <f>VLOOKUP(C648, '2023-24 School Level AAFTE'!$C$4:$C$2454, 1, 0)</f>
        <v>3160</v>
      </c>
    </row>
    <row r="649" spans="1:26" s="18" customFormat="1" x14ac:dyDescent="0.25">
      <c r="A649" s="136" t="s">
        <v>640</v>
      </c>
      <c r="B649" s="166" t="s">
        <v>639</v>
      </c>
      <c r="C649" s="167">
        <v>3567</v>
      </c>
      <c r="D649" s="166" t="s">
        <v>654</v>
      </c>
      <c r="E649" s="146" t="str">
        <f>VLOOKUP($C649,'2023-24 School Level AAFTE'!$C:$N,9,FALSE)</f>
        <v>Yes</v>
      </c>
      <c r="F649" s="94" t="str">
        <f>IFERROR(VLOOKUP(C649,'2023-24 School Level AAFTE'!$C:$N,11,FALSE),"")</f>
        <v>Yes</v>
      </c>
      <c r="G649" s="20">
        <f>IFERROR(VLOOKUP(C649,'2023-24 School Level AAFTE'!$C:$N,8,FALSE),0)</f>
        <v>522.79999999999995</v>
      </c>
      <c r="H649" s="99">
        <f>VLOOKUP($A649,'District Data'!$A:$F,3,FALSE)</f>
        <v>1.1200000000000001</v>
      </c>
      <c r="I649" s="99">
        <f>VLOOKUP($A649,'District Data'!$A:$F,4,FALSE)</f>
        <v>1.1200000000000001</v>
      </c>
      <c r="J649" s="100">
        <f t="shared" si="111"/>
        <v>522.79999999999995</v>
      </c>
      <c r="K649" s="101">
        <f t="shared" si="112"/>
        <v>1.534</v>
      </c>
      <c r="L649" s="102">
        <f>'District Data'!E$2</f>
        <v>72728</v>
      </c>
      <c r="M649" s="102">
        <f>'District Data'!F$2</f>
        <v>78209</v>
      </c>
      <c r="N649" s="33">
        <f t="shared" si="113"/>
        <v>124952.52</v>
      </c>
      <c r="O649" s="33">
        <f t="shared" si="114"/>
        <v>9416.7999999999993</v>
      </c>
      <c r="P649" s="33">
        <f t="shared" si="119"/>
        <v>14418.72</v>
      </c>
      <c r="Q649" s="103">
        <v>0.18149999999999999</v>
      </c>
      <c r="R649" s="103">
        <v>0.17510000000000001</v>
      </c>
      <c r="S649" s="33">
        <f t="shared" si="115"/>
        <v>46446.080000000002</v>
      </c>
      <c r="T649" s="33">
        <f t="shared" si="120"/>
        <v>2239.4899999999998</v>
      </c>
      <c r="U649" s="33">
        <f t="shared" si="116"/>
        <v>392.13</v>
      </c>
      <c r="V649" s="33">
        <f t="shared" si="117"/>
        <v>2631.62</v>
      </c>
      <c r="W649" s="33">
        <f t="shared" si="118"/>
        <v>183447.02</v>
      </c>
      <c r="X649" s="33" t="str">
        <f>IFERROR(VLOOKUP(C649,'Adj to Match Apport'!$C:$F,4,FALSE),0)</f>
        <v/>
      </c>
      <c r="Y649" s="33">
        <f t="shared" si="121"/>
        <v>183447.02</v>
      </c>
      <c r="Z649" s="184">
        <f>VLOOKUP(C649, '2023-24 School Level AAFTE'!$C$4:$C$2454, 1, 0)</f>
        <v>3567</v>
      </c>
    </row>
    <row r="650" spans="1:26" s="18" customFormat="1" x14ac:dyDescent="0.25">
      <c r="A650" s="136" t="s">
        <v>640</v>
      </c>
      <c r="B650" s="166" t="s">
        <v>639</v>
      </c>
      <c r="C650" s="167">
        <v>1951</v>
      </c>
      <c r="D650" s="166" t="s">
        <v>676</v>
      </c>
      <c r="E650" s="146" t="str">
        <f>VLOOKUP($C650,'2023-24 School Level AAFTE'!$C:$N,9,FALSE)</f>
        <v>No</v>
      </c>
      <c r="F650" s="94" t="str">
        <f>IFERROR(VLOOKUP(C650,'2023-24 School Level AAFTE'!$C:$N,11,FALSE),"")</f>
        <v>No</v>
      </c>
      <c r="G650" s="20">
        <f>IFERROR(VLOOKUP(C650,'2023-24 School Level AAFTE'!$C:$N,8,FALSE),0)</f>
        <v>10.4</v>
      </c>
      <c r="H650" s="99">
        <f>VLOOKUP($A650,'District Data'!$A:$F,3,FALSE)</f>
        <v>1.1200000000000001</v>
      </c>
      <c r="I650" s="99">
        <f>VLOOKUP($A650,'District Data'!$A:$F,4,FALSE)</f>
        <v>1.1200000000000001</v>
      </c>
      <c r="J650" s="100">
        <f t="shared" si="111"/>
        <v>0</v>
      </c>
      <c r="K650" s="101">
        <f t="shared" si="112"/>
        <v>0</v>
      </c>
      <c r="L650" s="102">
        <f>'District Data'!E$2</f>
        <v>72728</v>
      </c>
      <c r="M650" s="102">
        <f>'District Data'!F$2</f>
        <v>78209</v>
      </c>
      <c r="N650" s="33">
        <f t="shared" si="113"/>
        <v>0</v>
      </c>
      <c r="O650" s="33">
        <f t="shared" si="114"/>
        <v>0</v>
      </c>
      <c r="P650" s="33">
        <f t="shared" si="119"/>
        <v>14418.72</v>
      </c>
      <c r="Q650" s="103">
        <v>0.18149999999999999</v>
      </c>
      <c r="R650" s="103">
        <v>0.17510000000000001</v>
      </c>
      <c r="S650" s="33">
        <f t="shared" si="115"/>
        <v>0</v>
      </c>
      <c r="T650" s="33">
        <f t="shared" si="120"/>
        <v>0</v>
      </c>
      <c r="U650" s="33">
        <f t="shared" si="116"/>
        <v>0</v>
      </c>
      <c r="V650" s="33">
        <f t="shared" si="117"/>
        <v>0</v>
      </c>
      <c r="W650" s="33">
        <f t="shared" si="118"/>
        <v>0</v>
      </c>
      <c r="X650" s="33">
        <f>IFERROR(VLOOKUP(C650,'Adj to Match Apport'!$C:$F,4,FALSE),0)</f>
        <v>0</v>
      </c>
      <c r="Y650" s="33">
        <f t="shared" si="121"/>
        <v>0</v>
      </c>
      <c r="Z650" s="184">
        <f>VLOOKUP(C650, '2023-24 School Level AAFTE'!$C$4:$C$2454, 1, 0)</f>
        <v>1951</v>
      </c>
    </row>
    <row r="651" spans="1:26" s="18" customFormat="1" x14ac:dyDescent="0.25">
      <c r="A651" s="136" t="s">
        <v>640</v>
      </c>
      <c r="B651" s="166" t="s">
        <v>639</v>
      </c>
      <c r="C651" s="147">
        <v>5473</v>
      </c>
      <c r="D651" s="139" t="s">
        <v>682</v>
      </c>
      <c r="E651" s="146" t="str">
        <f>VLOOKUP($C651,'2023-24 School Level AAFTE'!$C:$N,9,FALSE)</f>
        <v>Yes</v>
      </c>
      <c r="F651" s="94" t="str">
        <f>IFERROR(VLOOKUP(C651,'2023-24 School Level AAFTE'!$C:$N,11,FALSE),"")</f>
        <v>Yes</v>
      </c>
      <c r="G651" s="20">
        <f>IFERROR(VLOOKUP(C651,'2023-24 School Level AAFTE'!$C:$N,8,FALSE),0)</f>
        <v>529.81999999999994</v>
      </c>
      <c r="H651" s="99">
        <f>VLOOKUP($A651,'District Data'!$A:$F,3,FALSE)</f>
        <v>1.1200000000000001</v>
      </c>
      <c r="I651" s="99">
        <f>VLOOKUP($A651,'District Data'!$A:$F,4,FALSE)</f>
        <v>1.1200000000000001</v>
      </c>
      <c r="J651" s="100">
        <f t="shared" si="111"/>
        <v>529.81999999999994</v>
      </c>
      <c r="K651" s="101">
        <f t="shared" si="112"/>
        <v>1.554</v>
      </c>
      <c r="L651" s="102">
        <f>'District Data'!E$2</f>
        <v>72728</v>
      </c>
      <c r="M651" s="102">
        <f>'District Data'!F$2</f>
        <v>78209</v>
      </c>
      <c r="N651" s="33">
        <f t="shared" si="113"/>
        <v>126581.63</v>
      </c>
      <c r="O651" s="33">
        <f t="shared" si="114"/>
        <v>9539.57</v>
      </c>
      <c r="P651" s="33">
        <f t="shared" si="119"/>
        <v>14418.72</v>
      </c>
      <c r="Q651" s="103">
        <v>0.18149999999999999</v>
      </c>
      <c r="R651" s="103">
        <v>0.17510000000000001</v>
      </c>
      <c r="S651" s="33">
        <f t="shared" si="115"/>
        <v>47051.64</v>
      </c>
      <c r="T651" s="33">
        <f t="shared" si="120"/>
        <v>2268.69</v>
      </c>
      <c r="U651" s="33">
        <f t="shared" si="116"/>
        <v>397.25</v>
      </c>
      <c r="V651" s="33">
        <f t="shared" si="117"/>
        <v>2665.94</v>
      </c>
      <c r="W651" s="33">
        <f t="shared" si="118"/>
        <v>185838.78000000003</v>
      </c>
      <c r="X651" s="33" t="str">
        <f>IFERROR(VLOOKUP(C651,'Adj to Match Apport'!$C:$F,4,FALSE),0)</f>
        <v/>
      </c>
      <c r="Y651" s="33">
        <f t="shared" si="121"/>
        <v>185838.78000000003</v>
      </c>
      <c r="Z651" s="184">
        <f>VLOOKUP(C651, '2023-24 School Level AAFTE'!$C$4:$C$2454, 1, 0)</f>
        <v>5473</v>
      </c>
    </row>
    <row r="652" spans="1:26" s="18" customFormat="1" x14ac:dyDescent="0.25">
      <c r="A652" s="136" t="s">
        <v>640</v>
      </c>
      <c r="B652" s="166" t="s">
        <v>639</v>
      </c>
      <c r="C652" s="167">
        <v>3584</v>
      </c>
      <c r="D652" s="166" t="s">
        <v>658</v>
      </c>
      <c r="E652" s="146" t="str">
        <f>VLOOKUP($C652,'2023-24 School Level AAFTE'!$C:$N,9,FALSE)</f>
        <v>Yes</v>
      </c>
      <c r="F652" s="94" t="str">
        <f>IFERROR(VLOOKUP(C652,'2023-24 School Level AAFTE'!$C:$N,11,FALSE),"")</f>
        <v>Yes</v>
      </c>
      <c r="G652" s="20">
        <f>IFERROR(VLOOKUP(C652,'2023-24 School Level AAFTE'!$C:$N,8,FALSE),0)</f>
        <v>1729.51</v>
      </c>
      <c r="H652" s="99">
        <f>VLOOKUP($A652,'District Data'!$A:$F,3,FALSE)</f>
        <v>1.1200000000000001</v>
      </c>
      <c r="I652" s="99">
        <f>VLOOKUP($A652,'District Data'!$A:$F,4,FALSE)</f>
        <v>1.1200000000000001</v>
      </c>
      <c r="J652" s="100">
        <f t="shared" si="111"/>
        <v>1729.51</v>
      </c>
      <c r="K652" s="101">
        <f t="shared" si="112"/>
        <v>5.0730000000000004</v>
      </c>
      <c r="L652" s="102">
        <f>'District Data'!E$2</f>
        <v>72728</v>
      </c>
      <c r="M652" s="102">
        <f>'District Data'!F$2</f>
        <v>78209</v>
      </c>
      <c r="N652" s="33">
        <f t="shared" si="113"/>
        <v>413223.04</v>
      </c>
      <c r="O652" s="33">
        <f t="shared" si="114"/>
        <v>31141.73</v>
      </c>
      <c r="P652" s="33">
        <f t="shared" si="119"/>
        <v>14418.72</v>
      </c>
      <c r="Q652" s="103">
        <v>0.18149999999999999</v>
      </c>
      <c r="R652" s="103">
        <v>0.17510000000000001</v>
      </c>
      <c r="S652" s="33">
        <f t="shared" si="115"/>
        <v>153599.07</v>
      </c>
      <c r="T652" s="33">
        <f t="shared" si="120"/>
        <v>7406.08</v>
      </c>
      <c r="U652" s="33">
        <f t="shared" si="116"/>
        <v>1296.8</v>
      </c>
      <c r="V652" s="33">
        <f t="shared" si="117"/>
        <v>8702.8799999999992</v>
      </c>
      <c r="W652" s="33">
        <f t="shared" si="118"/>
        <v>606666.72</v>
      </c>
      <c r="X652" s="33" t="str">
        <f>IFERROR(VLOOKUP(C652,'Adj to Match Apport'!$C:$F,4,FALSE),0)</f>
        <v/>
      </c>
      <c r="Y652" s="33">
        <f t="shared" si="121"/>
        <v>606666.72</v>
      </c>
      <c r="Z652" s="184">
        <f>VLOOKUP(C652, '2023-24 School Level AAFTE'!$C$4:$C$2454, 1, 0)</f>
        <v>3584</v>
      </c>
    </row>
    <row r="653" spans="1:26" s="18" customFormat="1" x14ac:dyDescent="0.25">
      <c r="A653" s="136" t="s">
        <v>640</v>
      </c>
      <c r="B653" s="166" t="s">
        <v>639</v>
      </c>
      <c r="C653" s="92">
        <v>4570</v>
      </c>
      <c r="D653" s="115" t="s">
        <v>674</v>
      </c>
      <c r="E653" s="146" t="str">
        <f>VLOOKUP($C653,'2023-24 School Level AAFTE'!$C:$N,9,FALSE)</f>
        <v>Yes</v>
      </c>
      <c r="F653" s="94" t="str">
        <f>IFERROR(VLOOKUP(C653,'2023-24 School Level AAFTE'!$C:$N,11,FALSE),"")</f>
        <v>Yes</v>
      </c>
      <c r="G653" s="20">
        <f>IFERROR(VLOOKUP(C653,'2023-24 School Level AAFTE'!$C:$N,8,FALSE),0)</f>
        <v>1318.31</v>
      </c>
      <c r="H653" s="99">
        <f>VLOOKUP($A653,'District Data'!$A:$F,3,FALSE)</f>
        <v>1.1200000000000001</v>
      </c>
      <c r="I653" s="99">
        <f>VLOOKUP($A653,'District Data'!$A:$F,4,FALSE)</f>
        <v>1.1200000000000001</v>
      </c>
      <c r="J653" s="100">
        <f t="shared" si="111"/>
        <v>1318.31</v>
      </c>
      <c r="K653" s="101">
        <f t="shared" si="112"/>
        <v>3.867</v>
      </c>
      <c r="L653" s="102">
        <f>'District Data'!E$2</f>
        <v>72728</v>
      </c>
      <c r="M653" s="102">
        <f>'District Data'!F$2</f>
        <v>78209</v>
      </c>
      <c r="N653" s="33">
        <f t="shared" si="113"/>
        <v>314987.88</v>
      </c>
      <c r="O653" s="33">
        <f t="shared" si="114"/>
        <v>23738.43</v>
      </c>
      <c r="P653" s="33">
        <f t="shared" si="119"/>
        <v>14418.72</v>
      </c>
      <c r="Q653" s="103">
        <v>0.18149999999999999</v>
      </c>
      <c r="R653" s="103">
        <v>0.17510000000000001</v>
      </c>
      <c r="S653" s="33">
        <f t="shared" si="115"/>
        <v>117084.09</v>
      </c>
      <c r="T653" s="33">
        <f t="shared" si="120"/>
        <v>5645.44</v>
      </c>
      <c r="U653" s="33">
        <f t="shared" si="116"/>
        <v>988.52</v>
      </c>
      <c r="V653" s="33">
        <f t="shared" si="117"/>
        <v>6633.9599999999991</v>
      </c>
      <c r="W653" s="33">
        <f t="shared" si="118"/>
        <v>462444.36</v>
      </c>
      <c r="X653" s="33" t="str">
        <f>IFERROR(VLOOKUP(C653,'Adj to Match Apport'!$C:$F,4,FALSE),0)</f>
        <v/>
      </c>
      <c r="Y653" s="33">
        <f t="shared" si="121"/>
        <v>462444.36</v>
      </c>
      <c r="Z653" s="184">
        <f>VLOOKUP(C653, '2023-24 School Level AAFTE'!$C$4:$C$2454, 1, 0)</f>
        <v>4570</v>
      </c>
    </row>
    <row r="654" spans="1:26" s="18" customFormat="1" x14ac:dyDescent="0.25">
      <c r="A654" s="136" t="s">
        <v>640</v>
      </c>
      <c r="B654" s="166" t="s">
        <v>639</v>
      </c>
      <c r="C654" s="167">
        <v>3431</v>
      </c>
      <c r="D654" s="166" t="s">
        <v>650</v>
      </c>
      <c r="E654" s="146" t="str">
        <f>VLOOKUP($C654,'2023-24 School Level AAFTE'!$C:$N,9,FALSE)</f>
        <v>Yes</v>
      </c>
      <c r="F654" s="94" t="str">
        <f>IFERROR(VLOOKUP(C654,'2023-24 School Level AAFTE'!$C:$N,11,FALSE),"")</f>
        <v>Yes</v>
      </c>
      <c r="G654" s="20">
        <f>IFERROR(VLOOKUP(C654,'2023-24 School Level AAFTE'!$C:$N,8,FALSE),0)</f>
        <v>736.18</v>
      </c>
      <c r="H654" s="99">
        <f>VLOOKUP($A654,'District Data'!$A:$F,3,FALSE)</f>
        <v>1.1200000000000001</v>
      </c>
      <c r="I654" s="99">
        <f>VLOOKUP($A654,'District Data'!$A:$F,4,FALSE)</f>
        <v>1.1200000000000001</v>
      </c>
      <c r="J654" s="100">
        <f t="shared" si="111"/>
        <v>736.18</v>
      </c>
      <c r="K654" s="101">
        <f t="shared" si="112"/>
        <v>2.1589999999999998</v>
      </c>
      <c r="L654" s="102">
        <f>'District Data'!E$2</f>
        <v>72728</v>
      </c>
      <c r="M654" s="102">
        <f>'District Data'!F$2</f>
        <v>78209</v>
      </c>
      <c r="N654" s="33">
        <f t="shared" si="113"/>
        <v>175862.12</v>
      </c>
      <c r="O654" s="33">
        <f t="shared" si="114"/>
        <v>13253.5</v>
      </c>
      <c r="P654" s="33">
        <f t="shared" si="119"/>
        <v>14418.72</v>
      </c>
      <c r="Q654" s="103">
        <v>0.18149999999999999</v>
      </c>
      <c r="R654" s="103">
        <v>0.17510000000000001</v>
      </c>
      <c r="S654" s="33">
        <f t="shared" si="115"/>
        <v>65369.68</v>
      </c>
      <c r="T654" s="33">
        <f t="shared" si="120"/>
        <v>3151.93</v>
      </c>
      <c r="U654" s="33">
        <f t="shared" si="116"/>
        <v>551.9</v>
      </c>
      <c r="V654" s="33">
        <f t="shared" si="117"/>
        <v>3703.83</v>
      </c>
      <c r="W654" s="33">
        <f t="shared" si="118"/>
        <v>258189.12999999998</v>
      </c>
      <c r="X654" s="33" t="str">
        <f>IFERROR(VLOOKUP(C654,'Adj to Match Apport'!$C:$F,4,FALSE),0)</f>
        <v/>
      </c>
      <c r="Y654" s="33">
        <f t="shared" si="121"/>
        <v>258189.12999999998</v>
      </c>
      <c r="Z654" s="184">
        <f>VLOOKUP(C654, '2023-24 School Level AAFTE'!$C$4:$C$2454, 1, 0)</f>
        <v>3431</v>
      </c>
    </row>
    <row r="655" spans="1:26" s="18" customFormat="1" x14ac:dyDescent="0.25">
      <c r="A655" s="136" t="s">
        <v>640</v>
      </c>
      <c r="B655" s="166" t="s">
        <v>639</v>
      </c>
      <c r="C655" s="167">
        <v>3628</v>
      </c>
      <c r="D655" s="166" t="s">
        <v>662</v>
      </c>
      <c r="E655" s="146" t="str">
        <f>VLOOKUP($C655,'2023-24 School Level AAFTE'!$C:$N,9,FALSE)</f>
        <v>Yes</v>
      </c>
      <c r="F655" s="94" t="str">
        <f>IFERROR(VLOOKUP(C655,'2023-24 School Level AAFTE'!$C:$N,11,FALSE),"")</f>
        <v>Yes</v>
      </c>
      <c r="G655" s="20">
        <f>IFERROR(VLOOKUP(C655,'2023-24 School Level AAFTE'!$C:$N,8,FALSE),0)</f>
        <v>335.8</v>
      </c>
      <c r="H655" s="99">
        <f>VLOOKUP($A655,'District Data'!$A:$F,3,FALSE)</f>
        <v>1.1200000000000001</v>
      </c>
      <c r="I655" s="99">
        <f>VLOOKUP($A655,'District Data'!$A:$F,4,FALSE)</f>
        <v>1.1200000000000001</v>
      </c>
      <c r="J655" s="100">
        <f t="shared" si="111"/>
        <v>335.8</v>
      </c>
      <c r="K655" s="101">
        <f t="shared" si="112"/>
        <v>0.98499999999999999</v>
      </c>
      <c r="L655" s="102">
        <f>'District Data'!E$2</f>
        <v>72728</v>
      </c>
      <c r="M655" s="102">
        <f>'District Data'!F$2</f>
        <v>78209</v>
      </c>
      <c r="N655" s="33">
        <f t="shared" si="113"/>
        <v>80233.53</v>
      </c>
      <c r="O655" s="33">
        <f t="shared" si="114"/>
        <v>6046.64</v>
      </c>
      <c r="P655" s="33">
        <f t="shared" si="119"/>
        <v>14418.72</v>
      </c>
      <c r="Q655" s="103">
        <v>0.18149999999999999</v>
      </c>
      <c r="R655" s="103">
        <v>0.17510000000000001</v>
      </c>
      <c r="S655" s="33">
        <f t="shared" si="115"/>
        <v>29823.59</v>
      </c>
      <c r="T655" s="33">
        <f t="shared" si="120"/>
        <v>1438</v>
      </c>
      <c r="U655" s="33">
        <f t="shared" si="116"/>
        <v>251.79</v>
      </c>
      <c r="V655" s="33">
        <f t="shared" si="117"/>
        <v>1689.79</v>
      </c>
      <c r="W655" s="33">
        <f t="shared" si="118"/>
        <v>117793.54999999999</v>
      </c>
      <c r="X655" s="33" t="str">
        <f>IFERROR(VLOOKUP(C655,'Adj to Match Apport'!$C:$F,4,FALSE),0)</f>
        <v/>
      </c>
      <c r="Y655" s="33">
        <f t="shared" si="121"/>
        <v>117793.54999999999</v>
      </c>
      <c r="Z655" s="184">
        <f>VLOOKUP(C655, '2023-24 School Level AAFTE'!$C$4:$C$2454, 1, 0)</f>
        <v>3628</v>
      </c>
    </row>
    <row r="656" spans="1:26" s="18" customFormat="1" x14ac:dyDescent="0.25">
      <c r="A656" s="136" t="s">
        <v>640</v>
      </c>
      <c r="B656" s="166" t="s">
        <v>639</v>
      </c>
      <c r="C656" s="167">
        <v>3582</v>
      </c>
      <c r="D656" s="166" t="s">
        <v>656</v>
      </c>
      <c r="E656" s="146" t="str">
        <f>VLOOKUP($C656,'2023-24 School Level AAFTE'!$C:$N,9,FALSE)</f>
        <v>Yes</v>
      </c>
      <c r="F656" s="94" t="str">
        <f>IFERROR(VLOOKUP(C656,'2023-24 School Level AAFTE'!$C:$N,11,FALSE),"")</f>
        <v>Yes</v>
      </c>
      <c r="G656" s="20">
        <f>IFERROR(VLOOKUP(C656,'2023-24 School Level AAFTE'!$C:$N,8,FALSE),0)</f>
        <v>533.1</v>
      </c>
      <c r="H656" s="99">
        <f>VLOOKUP($A656,'District Data'!$A:$F,3,FALSE)</f>
        <v>1.1200000000000001</v>
      </c>
      <c r="I656" s="99">
        <f>VLOOKUP($A656,'District Data'!$A:$F,4,FALSE)</f>
        <v>1.1200000000000001</v>
      </c>
      <c r="J656" s="100">
        <f t="shared" si="111"/>
        <v>533.1</v>
      </c>
      <c r="K656" s="101">
        <f t="shared" si="112"/>
        <v>1.5640000000000001</v>
      </c>
      <c r="L656" s="102">
        <f>'District Data'!E$2</f>
        <v>72728</v>
      </c>
      <c r="M656" s="102">
        <f>'District Data'!F$2</f>
        <v>78209</v>
      </c>
      <c r="N656" s="33">
        <f t="shared" si="113"/>
        <v>127396.18</v>
      </c>
      <c r="O656" s="33">
        <f t="shared" si="114"/>
        <v>9600.9599999999991</v>
      </c>
      <c r="P656" s="33">
        <f t="shared" si="119"/>
        <v>14418.72</v>
      </c>
      <c r="Q656" s="103">
        <v>0.18149999999999999</v>
      </c>
      <c r="R656" s="103">
        <v>0.17510000000000001</v>
      </c>
      <c r="S656" s="33">
        <f t="shared" si="115"/>
        <v>47354.41</v>
      </c>
      <c r="T656" s="33">
        <f t="shared" si="120"/>
        <v>2283.29</v>
      </c>
      <c r="U656" s="33">
        <f t="shared" si="116"/>
        <v>399.8</v>
      </c>
      <c r="V656" s="33">
        <f t="shared" si="117"/>
        <v>2683.09</v>
      </c>
      <c r="W656" s="33">
        <f t="shared" si="118"/>
        <v>187034.63999999998</v>
      </c>
      <c r="X656" s="33" t="str">
        <f>IFERROR(VLOOKUP(C656,'Adj to Match Apport'!$C:$F,4,FALSE),0)</f>
        <v/>
      </c>
      <c r="Y656" s="33">
        <f t="shared" si="121"/>
        <v>187034.63999999998</v>
      </c>
      <c r="Z656" s="184">
        <f>VLOOKUP(C656, '2023-24 School Level AAFTE'!$C$4:$C$2454, 1, 0)</f>
        <v>3582</v>
      </c>
    </row>
    <row r="657" spans="1:26" s="18" customFormat="1" x14ac:dyDescent="0.25">
      <c r="A657" s="136" t="s">
        <v>640</v>
      </c>
      <c r="B657" s="166" t="s">
        <v>639</v>
      </c>
      <c r="C657" s="167">
        <v>3583</v>
      </c>
      <c r="D657" s="166" t="s">
        <v>657</v>
      </c>
      <c r="E657" s="146" t="str">
        <f>VLOOKUP($C657,'2023-24 School Level AAFTE'!$C:$N,9,FALSE)</f>
        <v>Yes</v>
      </c>
      <c r="F657" s="94" t="str">
        <f>IFERROR(VLOOKUP(C657,'2023-24 School Level AAFTE'!$C:$N,11,FALSE),"")</f>
        <v>Yes</v>
      </c>
      <c r="G657" s="20">
        <f>IFERROR(VLOOKUP(C657,'2023-24 School Level AAFTE'!$C:$N,8,FALSE),0)</f>
        <v>515.80999999999995</v>
      </c>
      <c r="H657" s="99">
        <f>VLOOKUP($A657,'District Data'!$A:$F,3,FALSE)</f>
        <v>1.1200000000000001</v>
      </c>
      <c r="I657" s="99">
        <f>VLOOKUP($A657,'District Data'!$A:$F,4,FALSE)</f>
        <v>1.1200000000000001</v>
      </c>
      <c r="J657" s="100">
        <f t="shared" si="111"/>
        <v>515.80999999999995</v>
      </c>
      <c r="K657" s="101">
        <f t="shared" si="112"/>
        <v>1.5129999999999999</v>
      </c>
      <c r="L657" s="102">
        <f>'District Data'!E$2</f>
        <v>72728</v>
      </c>
      <c r="M657" s="102">
        <f>'District Data'!F$2</f>
        <v>78209</v>
      </c>
      <c r="N657" s="33">
        <f t="shared" si="113"/>
        <v>123241.96</v>
      </c>
      <c r="O657" s="33">
        <f t="shared" si="114"/>
        <v>9287.8799999999992</v>
      </c>
      <c r="P657" s="33">
        <f t="shared" si="119"/>
        <v>14418.72</v>
      </c>
      <c r="Q657" s="103">
        <v>0.18149999999999999</v>
      </c>
      <c r="R657" s="103">
        <v>0.17510000000000001</v>
      </c>
      <c r="S657" s="33">
        <f t="shared" si="115"/>
        <v>45810.25</v>
      </c>
      <c r="T657" s="33">
        <f t="shared" si="120"/>
        <v>2208.83</v>
      </c>
      <c r="U657" s="33">
        <f t="shared" si="116"/>
        <v>386.77</v>
      </c>
      <c r="V657" s="33">
        <f t="shared" si="117"/>
        <v>2595.6</v>
      </c>
      <c r="W657" s="33">
        <f t="shared" si="118"/>
        <v>180935.69000000003</v>
      </c>
      <c r="X657" s="33" t="str">
        <f>IFERROR(VLOOKUP(C657,'Adj to Match Apport'!$C:$F,4,FALSE),0)</f>
        <v/>
      </c>
      <c r="Y657" s="33">
        <f t="shared" si="121"/>
        <v>180935.69000000003</v>
      </c>
      <c r="Z657" s="184">
        <f>VLOOKUP(C657, '2023-24 School Level AAFTE'!$C$4:$C$2454, 1, 0)</f>
        <v>3583</v>
      </c>
    </row>
    <row r="658" spans="1:26" s="18" customFormat="1" x14ac:dyDescent="0.25">
      <c r="A658" s="136" t="s">
        <v>640</v>
      </c>
      <c r="B658" s="166" t="s">
        <v>639</v>
      </c>
      <c r="C658" s="167">
        <v>3328</v>
      </c>
      <c r="D658" s="166" t="s">
        <v>647</v>
      </c>
      <c r="E658" s="146" t="str">
        <f>VLOOKUP($C658,'2023-24 School Level AAFTE'!$C:$N,9,FALSE)</f>
        <v>Yes</v>
      </c>
      <c r="F658" s="94" t="str">
        <f>IFERROR(VLOOKUP(C658,'2023-24 School Level AAFTE'!$C:$N,11,FALSE),"")</f>
        <v>Yes</v>
      </c>
      <c r="G658" s="20">
        <f>IFERROR(VLOOKUP(C658,'2023-24 School Level AAFTE'!$C:$N,8,FALSE),0)</f>
        <v>405.4</v>
      </c>
      <c r="H658" s="99">
        <f>VLOOKUP($A658,'District Data'!$A:$F,3,FALSE)</f>
        <v>1.1200000000000001</v>
      </c>
      <c r="I658" s="99">
        <f>VLOOKUP($A658,'District Data'!$A:$F,4,FALSE)</f>
        <v>1.1200000000000001</v>
      </c>
      <c r="J658" s="100">
        <f t="shared" si="111"/>
        <v>405.4</v>
      </c>
      <c r="K658" s="101">
        <f t="shared" si="112"/>
        <v>1.1890000000000001</v>
      </c>
      <c r="L658" s="102">
        <f>'District Data'!E$2</f>
        <v>72728</v>
      </c>
      <c r="M658" s="102">
        <f>'District Data'!F$2</f>
        <v>78209</v>
      </c>
      <c r="N658" s="33">
        <f t="shared" si="113"/>
        <v>96850.42</v>
      </c>
      <c r="O658" s="33">
        <f t="shared" si="114"/>
        <v>7298.94</v>
      </c>
      <c r="P658" s="33">
        <f t="shared" si="119"/>
        <v>14418.72</v>
      </c>
      <c r="Q658" s="103">
        <v>0.18149999999999999</v>
      </c>
      <c r="R658" s="103">
        <v>0.17510000000000001</v>
      </c>
      <c r="S658" s="33">
        <f t="shared" si="115"/>
        <v>36000.25</v>
      </c>
      <c r="T658" s="33">
        <f t="shared" si="120"/>
        <v>1735.82</v>
      </c>
      <c r="U658" s="33">
        <f t="shared" si="116"/>
        <v>303.94</v>
      </c>
      <c r="V658" s="33">
        <f t="shared" si="117"/>
        <v>2039.76</v>
      </c>
      <c r="W658" s="33">
        <f t="shared" si="118"/>
        <v>142189.37</v>
      </c>
      <c r="X658" s="33" t="str">
        <f>IFERROR(VLOOKUP(C658,'Adj to Match Apport'!$C:$F,4,FALSE),0)</f>
        <v/>
      </c>
      <c r="Y658" s="33">
        <f t="shared" si="121"/>
        <v>142189.37</v>
      </c>
      <c r="Z658" s="184">
        <f>VLOOKUP(C658, '2023-24 School Level AAFTE'!$C$4:$C$2454, 1, 0)</f>
        <v>3328</v>
      </c>
    </row>
    <row r="659" spans="1:26" s="18" customFormat="1" x14ac:dyDescent="0.25">
      <c r="A659" s="136" t="s">
        <v>684</v>
      </c>
      <c r="B659" s="166" t="s">
        <v>683</v>
      </c>
      <c r="C659" s="167">
        <v>2263</v>
      </c>
      <c r="D659" s="166" t="s">
        <v>685</v>
      </c>
      <c r="E659" s="146" t="str">
        <f>VLOOKUP($C659,'2023-24 School Level AAFTE'!$C:$N,9,FALSE)</f>
        <v>Yes</v>
      </c>
      <c r="F659" s="94" t="str">
        <f>IFERROR(VLOOKUP(C659,'2023-24 School Level AAFTE'!$C:$N,11,FALSE),"")</f>
        <v>Yes</v>
      </c>
      <c r="G659" s="20">
        <f>IFERROR(VLOOKUP(C659,'2023-24 School Level AAFTE'!$C:$N,8,FALSE),0)</f>
        <v>36.700000000000003</v>
      </c>
      <c r="H659" s="99">
        <f>VLOOKUP($A659,'District Data'!$A:$F,3,FALSE)</f>
        <v>1.06</v>
      </c>
      <c r="I659" s="99">
        <f>VLOOKUP($A659,'District Data'!$A:$F,4,FALSE)</f>
        <v>1.06</v>
      </c>
      <c r="J659" s="100">
        <f t="shared" si="111"/>
        <v>36.700000000000003</v>
      </c>
      <c r="K659" s="101">
        <f t="shared" si="112"/>
        <v>0.108</v>
      </c>
      <c r="L659" s="102">
        <f>'District Data'!E$2</f>
        <v>72728</v>
      </c>
      <c r="M659" s="102">
        <f>'District Data'!F$2</f>
        <v>78209</v>
      </c>
      <c r="N659" s="33">
        <f t="shared" si="113"/>
        <v>8325.9</v>
      </c>
      <c r="O659" s="33">
        <f t="shared" si="114"/>
        <v>627.47</v>
      </c>
      <c r="P659" s="33">
        <f t="shared" si="119"/>
        <v>14418.72</v>
      </c>
      <c r="Q659" s="103">
        <v>0.18149999999999999</v>
      </c>
      <c r="R659" s="103">
        <v>0.17510000000000001</v>
      </c>
      <c r="S659" s="33">
        <f t="shared" si="115"/>
        <v>3178.24</v>
      </c>
      <c r="T659" s="33">
        <f t="shared" si="120"/>
        <v>149.22</v>
      </c>
      <c r="U659" s="33">
        <f t="shared" si="116"/>
        <v>26.13</v>
      </c>
      <c r="V659" s="33">
        <f t="shared" si="117"/>
        <v>175.35</v>
      </c>
      <c r="W659" s="33">
        <f t="shared" si="118"/>
        <v>12306.96</v>
      </c>
      <c r="X659" s="33">
        <f>IFERROR(VLOOKUP(C659,'Adj to Match Apport'!$C:$F,4,FALSE),0)</f>
        <v>4.0000000037252903E-2</v>
      </c>
      <c r="Y659" s="33">
        <f t="shared" si="121"/>
        <v>12307.000000000036</v>
      </c>
      <c r="Z659" s="184">
        <f>VLOOKUP(C659, '2023-24 School Level AAFTE'!$C$4:$C$2454, 1, 0)</f>
        <v>2263</v>
      </c>
    </row>
    <row r="660" spans="1:26" s="18" customFormat="1" x14ac:dyDescent="0.25">
      <c r="A660" s="136" t="s">
        <v>684</v>
      </c>
      <c r="B660" s="166" t="s">
        <v>683</v>
      </c>
      <c r="C660" s="167">
        <v>5207</v>
      </c>
      <c r="D660" s="166" t="s">
        <v>692</v>
      </c>
      <c r="E660" s="146" t="str">
        <f>VLOOKUP($C660,'2023-24 School Level AAFTE'!$C:$N,9,FALSE)</f>
        <v>Yes</v>
      </c>
      <c r="F660" s="94" t="str">
        <f>IFERROR(VLOOKUP(C660,'2023-24 School Level AAFTE'!$C:$N,11,FALSE),"")</f>
        <v>Yes</v>
      </c>
      <c r="G660" s="20">
        <f>IFERROR(VLOOKUP(C660,'2023-24 School Level AAFTE'!$C:$N,8,FALSE),0)</f>
        <v>443.25</v>
      </c>
      <c r="H660" s="99">
        <f>VLOOKUP($A660,'District Data'!$A:$F,3,FALSE)</f>
        <v>1.06</v>
      </c>
      <c r="I660" s="99">
        <f>VLOOKUP($A660,'District Data'!$A:$F,4,FALSE)</f>
        <v>1.06</v>
      </c>
      <c r="J660" s="100">
        <f t="shared" si="111"/>
        <v>443.25</v>
      </c>
      <c r="K660" s="101">
        <f t="shared" si="112"/>
        <v>1.3</v>
      </c>
      <c r="L660" s="102">
        <f>'District Data'!E$2</f>
        <v>72728</v>
      </c>
      <c r="M660" s="102">
        <f>'District Data'!F$2</f>
        <v>78209</v>
      </c>
      <c r="N660" s="33">
        <f t="shared" si="113"/>
        <v>100219.18</v>
      </c>
      <c r="O660" s="33">
        <f t="shared" si="114"/>
        <v>7552.82</v>
      </c>
      <c r="P660" s="33">
        <f t="shared" si="119"/>
        <v>14418.72</v>
      </c>
      <c r="Q660" s="103">
        <v>0.18149999999999999</v>
      </c>
      <c r="R660" s="103">
        <v>0.17510000000000001</v>
      </c>
      <c r="S660" s="33">
        <f t="shared" si="115"/>
        <v>38256.620000000003</v>
      </c>
      <c r="T660" s="33">
        <f t="shared" si="120"/>
        <v>1796.2</v>
      </c>
      <c r="U660" s="33">
        <f t="shared" si="116"/>
        <v>314.51</v>
      </c>
      <c r="V660" s="33">
        <f t="shared" si="117"/>
        <v>2110.71</v>
      </c>
      <c r="W660" s="33">
        <f t="shared" si="118"/>
        <v>148139.32999999999</v>
      </c>
      <c r="X660" s="33" t="str">
        <f>IFERROR(VLOOKUP(C660,'Adj to Match Apport'!$C:$F,4,FALSE),0)</f>
        <v/>
      </c>
      <c r="Y660" s="33">
        <f t="shared" si="121"/>
        <v>148139.32999999999</v>
      </c>
      <c r="Z660" s="184">
        <f>VLOOKUP(C660, '2023-24 School Level AAFTE'!$C$4:$C$2454, 1, 0)</f>
        <v>5207</v>
      </c>
    </row>
    <row r="661" spans="1:26" s="18" customFormat="1" x14ac:dyDescent="0.25">
      <c r="A661" s="136" t="s">
        <v>684</v>
      </c>
      <c r="B661" s="166" t="s">
        <v>683</v>
      </c>
      <c r="C661" s="167">
        <v>2458</v>
      </c>
      <c r="D661" s="166" t="s">
        <v>686</v>
      </c>
      <c r="E661" s="146" t="str">
        <f>VLOOKUP($C661,'2023-24 School Level AAFTE'!$C:$N,9,FALSE)</f>
        <v>Yes</v>
      </c>
      <c r="F661" s="94" t="str">
        <f>IFERROR(VLOOKUP(C661,'2023-24 School Level AAFTE'!$C:$N,11,FALSE),"")</f>
        <v>Yes</v>
      </c>
      <c r="G661" s="20">
        <f>IFERROR(VLOOKUP(C661,'2023-24 School Level AAFTE'!$C:$N,8,FALSE),0)</f>
        <v>324.2</v>
      </c>
      <c r="H661" s="99">
        <f>VLOOKUP($A661,'District Data'!$A:$F,3,FALSE)</f>
        <v>1.06</v>
      </c>
      <c r="I661" s="99">
        <f>VLOOKUP($A661,'District Data'!$A:$F,4,FALSE)</f>
        <v>1.06</v>
      </c>
      <c r="J661" s="100">
        <f t="shared" si="111"/>
        <v>324.2</v>
      </c>
      <c r="K661" s="101">
        <f t="shared" si="112"/>
        <v>0.95099999999999996</v>
      </c>
      <c r="L661" s="102">
        <f>'District Data'!E$2</f>
        <v>72728</v>
      </c>
      <c r="M661" s="102">
        <f>'District Data'!F$2</f>
        <v>78209</v>
      </c>
      <c r="N661" s="33">
        <f t="shared" si="113"/>
        <v>73314.19</v>
      </c>
      <c r="O661" s="33">
        <f t="shared" si="114"/>
        <v>5525.17</v>
      </c>
      <c r="P661" s="33">
        <f t="shared" si="119"/>
        <v>14418.72</v>
      </c>
      <c r="Q661" s="103">
        <v>0.18149999999999999</v>
      </c>
      <c r="R661" s="103">
        <v>0.17510000000000001</v>
      </c>
      <c r="S661" s="33">
        <f t="shared" si="115"/>
        <v>27986.19</v>
      </c>
      <c r="T661" s="33">
        <f t="shared" si="120"/>
        <v>1313.99</v>
      </c>
      <c r="U661" s="33">
        <f t="shared" si="116"/>
        <v>230.08</v>
      </c>
      <c r="V661" s="33">
        <f t="shared" si="117"/>
        <v>1544.07</v>
      </c>
      <c r="W661" s="33">
        <f t="shared" si="118"/>
        <v>108369.62000000001</v>
      </c>
      <c r="X661" s="33" t="str">
        <f>IFERROR(VLOOKUP(C661,'Adj to Match Apport'!$C:$F,4,FALSE),0)</f>
        <v/>
      </c>
      <c r="Y661" s="33">
        <f t="shared" si="121"/>
        <v>108369.62000000001</v>
      </c>
      <c r="Z661" s="184">
        <f>VLOOKUP(C661, '2023-24 School Level AAFTE'!$C$4:$C$2454, 1, 0)</f>
        <v>2458</v>
      </c>
    </row>
    <row r="662" spans="1:26" s="18" customFormat="1" x14ac:dyDescent="0.25">
      <c r="A662" s="136" t="s">
        <v>684</v>
      </c>
      <c r="B662" s="166" t="s">
        <v>683</v>
      </c>
      <c r="C662" s="167">
        <v>2607</v>
      </c>
      <c r="D662" s="166" t="s">
        <v>688</v>
      </c>
      <c r="E662" s="146" t="str">
        <f>VLOOKUP($C662,'2023-24 School Level AAFTE'!$C:$N,9,FALSE)</f>
        <v>No</v>
      </c>
      <c r="F662" s="94" t="str">
        <f>IFERROR(VLOOKUP(C662,'2023-24 School Level AAFTE'!$C:$N,11,FALSE),"")</f>
        <v>No</v>
      </c>
      <c r="G662" s="20">
        <f>IFERROR(VLOOKUP(C662,'2023-24 School Level AAFTE'!$C:$N,8,FALSE),0)</f>
        <v>368.5</v>
      </c>
      <c r="H662" s="99">
        <f>VLOOKUP($A662,'District Data'!$A:$F,3,FALSE)</f>
        <v>1.06</v>
      </c>
      <c r="I662" s="99">
        <f>VLOOKUP($A662,'District Data'!$A:$F,4,FALSE)</f>
        <v>1.06</v>
      </c>
      <c r="J662" s="100">
        <f t="shared" si="111"/>
        <v>0</v>
      </c>
      <c r="K662" s="101">
        <f t="shared" si="112"/>
        <v>0</v>
      </c>
      <c r="L662" s="102">
        <f>'District Data'!E$2</f>
        <v>72728</v>
      </c>
      <c r="M662" s="102">
        <f>'District Data'!F$2</f>
        <v>78209</v>
      </c>
      <c r="N662" s="33">
        <f t="shared" si="113"/>
        <v>0</v>
      </c>
      <c r="O662" s="33">
        <f t="shared" si="114"/>
        <v>0</v>
      </c>
      <c r="P662" s="33">
        <f t="shared" si="119"/>
        <v>14418.72</v>
      </c>
      <c r="Q662" s="103">
        <v>0.18149999999999999</v>
      </c>
      <c r="R662" s="103">
        <v>0.17510000000000001</v>
      </c>
      <c r="S662" s="33">
        <f t="shared" si="115"/>
        <v>0</v>
      </c>
      <c r="T662" s="33">
        <f t="shared" si="120"/>
        <v>0</v>
      </c>
      <c r="U662" s="33">
        <f t="shared" si="116"/>
        <v>0</v>
      </c>
      <c r="V662" s="33">
        <f t="shared" si="117"/>
        <v>0</v>
      </c>
      <c r="W662" s="33">
        <f t="shared" si="118"/>
        <v>0</v>
      </c>
      <c r="X662" s="33">
        <f>IFERROR(VLOOKUP(C662,'Adj to Match Apport'!$C:$F,4,FALSE),0)</f>
        <v>0</v>
      </c>
      <c r="Y662" s="33">
        <f t="shared" si="121"/>
        <v>0</v>
      </c>
      <c r="Z662" s="184">
        <f>VLOOKUP(C662, '2023-24 School Level AAFTE'!$C$4:$C$2454, 1, 0)</f>
        <v>2607</v>
      </c>
    </row>
    <row r="663" spans="1:26" s="18" customFormat="1" x14ac:dyDescent="0.25">
      <c r="A663" s="136" t="s">
        <v>684</v>
      </c>
      <c r="B663" s="166" t="s">
        <v>683</v>
      </c>
      <c r="C663" s="167">
        <v>4482</v>
      </c>
      <c r="D663" s="166" t="s">
        <v>691</v>
      </c>
      <c r="E663" s="146" t="str">
        <f>VLOOKUP($C663,'2023-24 School Level AAFTE'!$C:$N,9,FALSE)</f>
        <v>Yes</v>
      </c>
      <c r="F663" s="94" t="str">
        <f>IFERROR(VLOOKUP(C663,'2023-24 School Level AAFTE'!$C:$N,11,FALSE),"")</f>
        <v>Yes</v>
      </c>
      <c r="G663" s="20">
        <f>IFERROR(VLOOKUP(C663,'2023-24 School Level AAFTE'!$C:$N,8,FALSE),0)</f>
        <v>484.09999999999997</v>
      </c>
      <c r="H663" s="99">
        <f>VLOOKUP($A663,'District Data'!$A:$F,3,FALSE)</f>
        <v>1.06</v>
      </c>
      <c r="I663" s="99">
        <f>VLOOKUP($A663,'District Data'!$A:$F,4,FALSE)</f>
        <v>1.06</v>
      </c>
      <c r="J663" s="100">
        <f t="shared" si="111"/>
        <v>484.09999999999997</v>
      </c>
      <c r="K663" s="101">
        <f t="shared" si="112"/>
        <v>1.42</v>
      </c>
      <c r="L663" s="102">
        <f>'District Data'!E$2</f>
        <v>72728</v>
      </c>
      <c r="M663" s="102">
        <f>'District Data'!F$2</f>
        <v>78209</v>
      </c>
      <c r="N663" s="33">
        <f t="shared" si="113"/>
        <v>109470.19</v>
      </c>
      <c r="O663" s="33">
        <f t="shared" si="114"/>
        <v>8250</v>
      </c>
      <c r="P663" s="33">
        <f t="shared" si="119"/>
        <v>14418.72</v>
      </c>
      <c r="Q663" s="103">
        <v>0.18149999999999999</v>
      </c>
      <c r="R663" s="103">
        <v>0.17510000000000001</v>
      </c>
      <c r="S663" s="33">
        <f t="shared" si="115"/>
        <v>41788</v>
      </c>
      <c r="T663" s="33">
        <f t="shared" si="120"/>
        <v>1962</v>
      </c>
      <c r="U663" s="33">
        <f t="shared" si="116"/>
        <v>343.55</v>
      </c>
      <c r="V663" s="33">
        <f t="shared" si="117"/>
        <v>2305.5500000000002</v>
      </c>
      <c r="W663" s="33">
        <f t="shared" si="118"/>
        <v>161813.74</v>
      </c>
      <c r="X663" s="33" t="str">
        <f>IFERROR(VLOOKUP(C663,'Adj to Match Apport'!$C:$F,4,FALSE),0)</f>
        <v/>
      </c>
      <c r="Y663" s="33">
        <f t="shared" si="121"/>
        <v>161813.74</v>
      </c>
      <c r="Z663" s="184">
        <f>VLOOKUP(C663, '2023-24 School Level AAFTE'!$C$4:$C$2454, 1, 0)</f>
        <v>4482</v>
      </c>
    </row>
    <row r="664" spans="1:26" s="18" customFormat="1" x14ac:dyDescent="0.25">
      <c r="A664" s="136" t="s">
        <v>684</v>
      </c>
      <c r="B664" s="166" t="s">
        <v>683</v>
      </c>
      <c r="C664" s="167">
        <v>2488</v>
      </c>
      <c r="D664" s="166" t="s">
        <v>687</v>
      </c>
      <c r="E664" s="146" t="str">
        <f>VLOOKUP($C664,'2023-24 School Level AAFTE'!$C:$N,9,FALSE)</f>
        <v>No</v>
      </c>
      <c r="F664" s="94" t="str">
        <f>IFERROR(VLOOKUP(C664,'2023-24 School Level AAFTE'!$C:$N,11,FALSE),"")</f>
        <v>No</v>
      </c>
      <c r="G664" s="20">
        <f>IFERROR(VLOOKUP(C664,'2023-24 School Level AAFTE'!$C:$N,8,FALSE),0)</f>
        <v>1330.33</v>
      </c>
      <c r="H664" s="99">
        <f>VLOOKUP($A664,'District Data'!$A:$F,3,FALSE)</f>
        <v>1.06</v>
      </c>
      <c r="I664" s="99">
        <f>VLOOKUP($A664,'District Data'!$A:$F,4,FALSE)</f>
        <v>1.06</v>
      </c>
      <c r="J664" s="100">
        <f t="shared" si="111"/>
        <v>0</v>
      </c>
      <c r="K664" s="101">
        <f t="shared" si="112"/>
        <v>0</v>
      </c>
      <c r="L664" s="102">
        <f>'District Data'!E$2</f>
        <v>72728</v>
      </c>
      <c r="M664" s="102">
        <f>'District Data'!F$2</f>
        <v>78209</v>
      </c>
      <c r="N664" s="33">
        <f t="shared" si="113"/>
        <v>0</v>
      </c>
      <c r="O664" s="33">
        <f t="shared" si="114"/>
        <v>0</v>
      </c>
      <c r="P664" s="33">
        <f t="shared" si="119"/>
        <v>14418.72</v>
      </c>
      <c r="Q664" s="103">
        <v>0.18149999999999999</v>
      </c>
      <c r="R664" s="103">
        <v>0.17510000000000001</v>
      </c>
      <c r="S664" s="33">
        <f t="shared" si="115"/>
        <v>0</v>
      </c>
      <c r="T664" s="33">
        <f t="shared" si="120"/>
        <v>0</v>
      </c>
      <c r="U664" s="33">
        <f t="shared" si="116"/>
        <v>0</v>
      </c>
      <c r="V664" s="33">
        <f t="shared" si="117"/>
        <v>0</v>
      </c>
      <c r="W664" s="33">
        <f t="shared" si="118"/>
        <v>0</v>
      </c>
      <c r="X664" s="33">
        <f>IFERROR(VLOOKUP(C664,'Adj to Match Apport'!$C:$F,4,FALSE),0)</f>
        <v>0</v>
      </c>
      <c r="Y664" s="33">
        <f t="shared" si="121"/>
        <v>0</v>
      </c>
      <c r="Z664" s="184">
        <f>VLOOKUP(C664, '2023-24 School Level AAFTE'!$C$4:$C$2454, 1, 0)</f>
        <v>2488</v>
      </c>
    </row>
    <row r="665" spans="1:26" s="18" customFormat="1" x14ac:dyDescent="0.25">
      <c r="A665" s="136" t="s">
        <v>684</v>
      </c>
      <c r="B665" s="166" t="s">
        <v>683</v>
      </c>
      <c r="C665" s="167">
        <v>5464</v>
      </c>
      <c r="D665" s="166" t="s">
        <v>693</v>
      </c>
      <c r="E665" s="146" t="str">
        <f>VLOOKUP($C665,'2023-24 School Level AAFTE'!$C:$N,9,FALSE)</f>
        <v>Yes</v>
      </c>
      <c r="F665" s="94" t="str">
        <f>IFERROR(VLOOKUP(C665,'2023-24 School Level AAFTE'!$C:$N,11,FALSE),"")</f>
        <v>Yes</v>
      </c>
      <c r="G665" s="20">
        <f>IFERROR(VLOOKUP(C665,'2023-24 School Level AAFTE'!$C:$N,8,FALSE),0)</f>
        <v>38.339999999999996</v>
      </c>
      <c r="H665" s="99">
        <f>VLOOKUP($A665,'District Data'!$A:$F,3,FALSE)</f>
        <v>1.06</v>
      </c>
      <c r="I665" s="99">
        <f>VLOOKUP($A665,'District Data'!$A:$F,4,FALSE)</f>
        <v>1.06</v>
      </c>
      <c r="J665" s="100">
        <f t="shared" si="111"/>
        <v>38.339999999999996</v>
      </c>
      <c r="K665" s="101">
        <f t="shared" si="112"/>
        <v>0.112</v>
      </c>
      <c r="L665" s="102">
        <f>'District Data'!E$2</f>
        <v>72728</v>
      </c>
      <c r="M665" s="102">
        <f>'District Data'!F$2</f>
        <v>78209</v>
      </c>
      <c r="N665" s="33">
        <f t="shared" si="113"/>
        <v>8634.27</v>
      </c>
      <c r="O665" s="33">
        <f t="shared" si="114"/>
        <v>650.70000000000005</v>
      </c>
      <c r="P665" s="33">
        <f t="shared" si="119"/>
        <v>14418.72</v>
      </c>
      <c r="Q665" s="103">
        <v>0.18149999999999999</v>
      </c>
      <c r="R665" s="103">
        <v>0.17510000000000001</v>
      </c>
      <c r="S665" s="33">
        <f t="shared" si="115"/>
        <v>3295.95</v>
      </c>
      <c r="T665" s="33">
        <f t="shared" si="120"/>
        <v>154.75</v>
      </c>
      <c r="U665" s="33">
        <f t="shared" si="116"/>
        <v>27.1</v>
      </c>
      <c r="V665" s="33">
        <f t="shared" si="117"/>
        <v>181.85</v>
      </c>
      <c r="W665" s="33">
        <f t="shared" si="118"/>
        <v>12762.770000000002</v>
      </c>
      <c r="X665" s="33" t="str">
        <f>IFERROR(VLOOKUP(C665,'Adj to Match Apport'!$C:$F,4,FALSE),0)</f>
        <v/>
      </c>
      <c r="Y665" s="33">
        <f t="shared" si="121"/>
        <v>12762.770000000002</v>
      </c>
      <c r="Z665" s="184">
        <f>VLOOKUP(C665, '2023-24 School Level AAFTE'!$C$4:$C$2454, 1, 0)</f>
        <v>5464</v>
      </c>
    </row>
    <row r="666" spans="1:26" s="18" customFormat="1" x14ac:dyDescent="0.25">
      <c r="A666" s="136" t="s">
        <v>684</v>
      </c>
      <c r="B666" s="166" t="s">
        <v>683</v>
      </c>
      <c r="C666" s="167">
        <v>5579</v>
      </c>
      <c r="D666" s="166" t="s">
        <v>2764</v>
      </c>
      <c r="E666" s="146" t="str">
        <f>VLOOKUP($C666,'2023-24 School Level AAFTE'!$C:$N,9,FALSE)</f>
        <v>Yes</v>
      </c>
      <c r="F666" s="94" t="str">
        <f>IFERROR(VLOOKUP(C666,'2023-24 School Level AAFTE'!$C:$N,11,FALSE),"")</f>
        <v>Yes</v>
      </c>
      <c r="G666" s="20">
        <f>IFERROR(VLOOKUP(C666,'2023-24 School Level AAFTE'!$C:$N,8,FALSE),0)</f>
        <v>148.15</v>
      </c>
      <c r="H666" s="99">
        <f>VLOOKUP($A666,'District Data'!$A:$F,3,FALSE)</f>
        <v>1.06</v>
      </c>
      <c r="I666" s="99">
        <f>VLOOKUP($A666,'District Data'!$A:$F,4,FALSE)</f>
        <v>1.06</v>
      </c>
      <c r="J666" s="100">
        <f t="shared" si="111"/>
        <v>148.15</v>
      </c>
      <c r="K666" s="101">
        <f t="shared" si="112"/>
        <v>0.435</v>
      </c>
      <c r="L666" s="102">
        <f>'District Data'!E$2</f>
        <v>72728</v>
      </c>
      <c r="M666" s="102">
        <f>'District Data'!F$2</f>
        <v>78209</v>
      </c>
      <c r="N666" s="33">
        <f t="shared" si="113"/>
        <v>33534.879999999997</v>
      </c>
      <c r="O666" s="33">
        <f t="shared" si="114"/>
        <v>2527.29</v>
      </c>
      <c r="P666" s="33">
        <f t="shared" si="119"/>
        <v>14418.72</v>
      </c>
      <c r="Q666" s="103">
        <v>0.18149999999999999</v>
      </c>
      <c r="R666" s="103">
        <v>0.17510000000000001</v>
      </c>
      <c r="S666" s="33">
        <f t="shared" si="115"/>
        <v>12801.25</v>
      </c>
      <c r="T666" s="33">
        <f t="shared" si="120"/>
        <v>601.04</v>
      </c>
      <c r="U666" s="33">
        <f t="shared" si="116"/>
        <v>105.24</v>
      </c>
      <c r="V666" s="33">
        <f t="shared" si="117"/>
        <v>706.28</v>
      </c>
      <c r="W666" s="33">
        <f t="shared" si="118"/>
        <v>49569.7</v>
      </c>
      <c r="X666" s="33" t="str">
        <f>IFERROR(VLOOKUP(C666,'Adj to Match Apport'!$C:$F,4,FALSE),0)</f>
        <v/>
      </c>
      <c r="Y666" s="33">
        <f t="shared" si="121"/>
        <v>49569.7</v>
      </c>
      <c r="Z666" s="184">
        <f>VLOOKUP(C666, '2023-24 School Level AAFTE'!$C$4:$C$2454, 1, 0)</f>
        <v>5579</v>
      </c>
    </row>
    <row r="667" spans="1:26" s="18" customFormat="1" x14ac:dyDescent="0.25">
      <c r="A667" s="136" t="s">
        <v>684</v>
      </c>
      <c r="B667" s="166" t="s">
        <v>683</v>
      </c>
      <c r="C667" s="167">
        <v>4554</v>
      </c>
      <c r="D667" s="166" t="s">
        <v>303</v>
      </c>
      <c r="E667" s="146" t="str">
        <f>VLOOKUP($C667,'2023-24 School Level AAFTE'!$C:$N,9,FALSE)</f>
        <v>Yes</v>
      </c>
      <c r="F667" s="94" t="str">
        <f>IFERROR(VLOOKUP(C667,'2023-24 School Level AAFTE'!$C:$N,11,FALSE),"")</f>
        <v>Yes</v>
      </c>
      <c r="G667" s="20">
        <f>IFERROR(VLOOKUP(C667,'2023-24 School Level AAFTE'!$C:$N,8,FALSE),0)</f>
        <v>421.79</v>
      </c>
      <c r="H667" s="99">
        <f>VLOOKUP($A667,'District Data'!$A:$F,3,FALSE)</f>
        <v>1.06</v>
      </c>
      <c r="I667" s="99">
        <f>VLOOKUP($A667,'District Data'!$A:$F,4,FALSE)</f>
        <v>1.06</v>
      </c>
      <c r="J667" s="100">
        <f t="shared" si="111"/>
        <v>421.79</v>
      </c>
      <c r="K667" s="101">
        <f t="shared" si="112"/>
        <v>1.2370000000000001</v>
      </c>
      <c r="L667" s="102">
        <f>'District Data'!E$2</f>
        <v>72728</v>
      </c>
      <c r="M667" s="102">
        <f>'District Data'!F$2</f>
        <v>78209</v>
      </c>
      <c r="N667" s="33">
        <f t="shared" si="113"/>
        <v>95362.41</v>
      </c>
      <c r="O667" s="33">
        <f t="shared" si="114"/>
        <v>7186.79</v>
      </c>
      <c r="P667" s="33">
        <f t="shared" si="119"/>
        <v>14418.72</v>
      </c>
      <c r="Q667" s="103">
        <v>0.18149999999999999</v>
      </c>
      <c r="R667" s="103">
        <v>0.17510000000000001</v>
      </c>
      <c r="S667" s="33">
        <f t="shared" si="115"/>
        <v>36402.639999999999</v>
      </c>
      <c r="T667" s="33">
        <f t="shared" si="120"/>
        <v>1709.15</v>
      </c>
      <c r="U667" s="33">
        <f t="shared" si="116"/>
        <v>299.27</v>
      </c>
      <c r="V667" s="33">
        <f t="shared" si="117"/>
        <v>2008.42</v>
      </c>
      <c r="W667" s="33">
        <f t="shared" si="118"/>
        <v>140960.26</v>
      </c>
      <c r="X667" s="33" t="str">
        <f>IFERROR(VLOOKUP(C667,'Adj to Match Apport'!$C:$F,4,FALSE),0)</f>
        <v/>
      </c>
      <c r="Y667" s="33">
        <f t="shared" si="121"/>
        <v>140960.26</v>
      </c>
      <c r="Z667" s="184">
        <f>VLOOKUP(C667, '2023-24 School Level AAFTE'!$C$4:$C$2454, 1, 0)</f>
        <v>4554</v>
      </c>
    </row>
    <row r="668" spans="1:26" s="18" customFormat="1" x14ac:dyDescent="0.25">
      <c r="A668" s="136" t="s">
        <v>684</v>
      </c>
      <c r="B668" s="166" t="s">
        <v>683</v>
      </c>
      <c r="C668" s="167">
        <v>4130</v>
      </c>
      <c r="D668" s="166" t="s">
        <v>690</v>
      </c>
      <c r="E668" s="146" t="str">
        <f>VLOOKUP($C668,'2023-24 School Level AAFTE'!$C:$N,9,FALSE)</f>
        <v>Yes</v>
      </c>
      <c r="F668" s="94" t="str">
        <f>IFERROR(VLOOKUP(C668,'2023-24 School Level AAFTE'!$C:$N,11,FALSE),"")</f>
        <v>Yes</v>
      </c>
      <c r="G668" s="20">
        <f>IFERROR(VLOOKUP(C668,'2023-24 School Level AAFTE'!$C:$N,8,FALSE),0)</f>
        <v>494.24</v>
      </c>
      <c r="H668" s="99">
        <f>VLOOKUP($A668,'District Data'!$A:$F,3,FALSE)</f>
        <v>1.06</v>
      </c>
      <c r="I668" s="99">
        <f>VLOOKUP($A668,'District Data'!$A:$F,4,FALSE)</f>
        <v>1.06</v>
      </c>
      <c r="J668" s="100">
        <f t="shared" si="111"/>
        <v>494.24</v>
      </c>
      <c r="K668" s="101">
        <f t="shared" si="112"/>
        <v>1.45</v>
      </c>
      <c r="L668" s="102">
        <f>'District Data'!E$2</f>
        <v>72728</v>
      </c>
      <c r="M668" s="102">
        <f>'District Data'!F$2</f>
        <v>78209</v>
      </c>
      <c r="N668" s="33">
        <f t="shared" si="113"/>
        <v>111782.94</v>
      </c>
      <c r="O668" s="33">
        <f t="shared" si="114"/>
        <v>8424.2900000000009</v>
      </c>
      <c r="P668" s="33">
        <f t="shared" si="119"/>
        <v>14418.72</v>
      </c>
      <c r="Q668" s="103">
        <v>0.18149999999999999</v>
      </c>
      <c r="R668" s="103">
        <v>0.17510000000000001</v>
      </c>
      <c r="S668" s="33">
        <f t="shared" si="115"/>
        <v>42670.84</v>
      </c>
      <c r="T668" s="33">
        <f t="shared" si="120"/>
        <v>2003.45</v>
      </c>
      <c r="U668" s="33">
        <f t="shared" si="116"/>
        <v>350.8</v>
      </c>
      <c r="V668" s="33">
        <f t="shared" si="117"/>
        <v>2354.25</v>
      </c>
      <c r="W668" s="33">
        <f t="shared" si="118"/>
        <v>165232.32000000001</v>
      </c>
      <c r="X668" s="33" t="str">
        <f>IFERROR(VLOOKUP(C668,'Adj to Match Apport'!$C:$F,4,FALSE),0)</f>
        <v/>
      </c>
      <c r="Y668" s="33">
        <f t="shared" si="121"/>
        <v>165232.32000000001</v>
      </c>
      <c r="Z668" s="184">
        <f>VLOOKUP(C668, '2023-24 School Level AAFTE'!$C$4:$C$2454, 1, 0)</f>
        <v>4130</v>
      </c>
    </row>
    <row r="669" spans="1:26" s="18" customFormat="1" x14ac:dyDescent="0.25">
      <c r="A669" s="136" t="s">
        <v>684</v>
      </c>
      <c r="B669" s="166" t="s">
        <v>683</v>
      </c>
      <c r="C669" s="167">
        <v>3762</v>
      </c>
      <c r="D669" s="166" t="s">
        <v>689</v>
      </c>
      <c r="E669" s="146" t="str">
        <f>VLOOKUP($C669,'2023-24 School Level AAFTE'!$C:$N,9,FALSE)</f>
        <v>Yes</v>
      </c>
      <c r="F669" s="94" t="str">
        <f>IFERROR(VLOOKUP(C669,'2023-24 School Level AAFTE'!$C:$N,11,FALSE),"")</f>
        <v>Yes</v>
      </c>
      <c r="G669" s="20">
        <f>IFERROR(VLOOKUP(C669,'2023-24 School Level AAFTE'!$C:$N,8,FALSE),0)</f>
        <v>529.29</v>
      </c>
      <c r="H669" s="99">
        <f>VLOOKUP($A669,'District Data'!$A:$F,3,FALSE)</f>
        <v>1.06</v>
      </c>
      <c r="I669" s="99">
        <f>VLOOKUP($A669,'District Data'!$A:$F,4,FALSE)</f>
        <v>1.06</v>
      </c>
      <c r="J669" s="100">
        <f t="shared" si="111"/>
        <v>529.29</v>
      </c>
      <c r="K669" s="101">
        <f t="shared" si="112"/>
        <v>1.5529999999999999</v>
      </c>
      <c r="L669" s="102">
        <f>'District Data'!E$2</f>
        <v>72728</v>
      </c>
      <c r="M669" s="102">
        <f>'District Data'!F$2</f>
        <v>78209</v>
      </c>
      <c r="N669" s="33">
        <f t="shared" si="113"/>
        <v>119723.38</v>
      </c>
      <c r="O669" s="33">
        <f t="shared" si="114"/>
        <v>9022.7099999999991</v>
      </c>
      <c r="P669" s="33">
        <f t="shared" si="119"/>
        <v>14418.72</v>
      </c>
      <c r="Q669" s="103">
        <v>0.18149999999999999</v>
      </c>
      <c r="R669" s="103">
        <v>0.17510000000000001</v>
      </c>
      <c r="S669" s="33">
        <f t="shared" si="115"/>
        <v>45701.94</v>
      </c>
      <c r="T669" s="33">
        <f t="shared" si="120"/>
        <v>2145.77</v>
      </c>
      <c r="U669" s="33">
        <f t="shared" si="116"/>
        <v>375.72</v>
      </c>
      <c r="V669" s="33">
        <f t="shared" si="117"/>
        <v>2521.4899999999998</v>
      </c>
      <c r="W669" s="33">
        <f t="shared" si="118"/>
        <v>176969.52</v>
      </c>
      <c r="X669" s="33" t="str">
        <f>IFERROR(VLOOKUP(C669,'Adj to Match Apport'!$C:$F,4,FALSE),0)</f>
        <v/>
      </c>
      <c r="Y669" s="33">
        <f t="shared" si="121"/>
        <v>176969.52</v>
      </c>
      <c r="Z669" s="184">
        <f>VLOOKUP(C669, '2023-24 School Level AAFTE'!$C$4:$C$2454, 1, 0)</f>
        <v>3762</v>
      </c>
    </row>
    <row r="670" spans="1:26" s="18" customFormat="1" x14ac:dyDescent="0.25">
      <c r="A670" s="136" t="s">
        <v>695</v>
      </c>
      <c r="B670" s="166" t="s">
        <v>694</v>
      </c>
      <c r="C670" s="167">
        <v>4582</v>
      </c>
      <c r="D670" s="166" t="s">
        <v>700</v>
      </c>
      <c r="E670" s="146" t="str">
        <f>VLOOKUP($C670,'2023-24 School Level AAFTE'!$C:$N,9,FALSE)</f>
        <v>No</v>
      </c>
      <c r="F670" s="94" t="str">
        <f>IFERROR(VLOOKUP(C670,'2023-24 School Level AAFTE'!$C:$N,11,FALSE),"")</f>
        <v>No</v>
      </c>
      <c r="G670" s="20">
        <f>IFERROR(VLOOKUP(C670,'2023-24 School Level AAFTE'!$C:$N,8,FALSE),0)</f>
        <v>596.21</v>
      </c>
      <c r="H670" s="99">
        <f>VLOOKUP($A670,'District Data'!$A:$F,3,FALSE)</f>
        <v>1.1200000000000001</v>
      </c>
      <c r="I670" s="99">
        <f>VLOOKUP($A670,'District Data'!$A:$F,4,FALSE)</f>
        <v>1.1200000000000001</v>
      </c>
      <c r="J670" s="100">
        <f t="shared" si="111"/>
        <v>0</v>
      </c>
      <c r="K670" s="101">
        <f t="shared" si="112"/>
        <v>0</v>
      </c>
      <c r="L670" s="102">
        <f>'District Data'!E$2</f>
        <v>72728</v>
      </c>
      <c r="M670" s="102">
        <f>'District Data'!F$2</f>
        <v>78209</v>
      </c>
      <c r="N670" s="33">
        <f t="shared" si="113"/>
        <v>0</v>
      </c>
      <c r="O670" s="33">
        <f t="shared" si="114"/>
        <v>0</v>
      </c>
      <c r="P670" s="33">
        <f t="shared" si="119"/>
        <v>14418.72</v>
      </c>
      <c r="Q670" s="103">
        <v>0.18149999999999999</v>
      </c>
      <c r="R670" s="103">
        <v>0.17510000000000001</v>
      </c>
      <c r="S670" s="33">
        <f t="shared" si="115"/>
        <v>0</v>
      </c>
      <c r="T670" s="33">
        <f t="shared" si="120"/>
        <v>0</v>
      </c>
      <c r="U670" s="33">
        <f t="shared" si="116"/>
        <v>0</v>
      </c>
      <c r="V670" s="33">
        <f t="shared" si="117"/>
        <v>0</v>
      </c>
      <c r="W670" s="33">
        <f t="shared" si="118"/>
        <v>0</v>
      </c>
      <c r="X670" s="33">
        <f>IFERROR(VLOOKUP(C670,'Adj to Match Apport'!$C:$F,4,FALSE),0)</f>
        <v>0</v>
      </c>
      <c r="Y670" s="33">
        <f t="shared" si="121"/>
        <v>0</v>
      </c>
      <c r="Z670" s="184">
        <f>VLOOKUP(C670, '2023-24 School Level AAFTE'!$C$4:$C$2454, 1, 0)</f>
        <v>4582</v>
      </c>
    </row>
    <row r="671" spans="1:26" s="18" customFormat="1" x14ac:dyDescent="0.25">
      <c r="A671" s="136" t="s">
        <v>695</v>
      </c>
      <c r="B671" s="166" t="s">
        <v>694</v>
      </c>
      <c r="C671" s="167">
        <v>2878</v>
      </c>
      <c r="D671" s="166" t="s">
        <v>697</v>
      </c>
      <c r="E671" s="146" t="str">
        <f>VLOOKUP($C671,'2023-24 School Level AAFTE'!$C:$N,9,FALSE)</f>
        <v>Yes</v>
      </c>
      <c r="F671" s="94" t="str">
        <f>IFERROR(VLOOKUP(C671,'2023-24 School Level AAFTE'!$C:$N,11,FALSE),"")</f>
        <v>Yes</v>
      </c>
      <c r="G671" s="20">
        <f>IFERROR(VLOOKUP(C671,'2023-24 School Level AAFTE'!$C:$N,8,FALSE),0)</f>
        <v>444.7</v>
      </c>
      <c r="H671" s="99">
        <f>VLOOKUP($A671,'District Data'!$A:$F,3,FALSE)</f>
        <v>1.1200000000000001</v>
      </c>
      <c r="I671" s="99">
        <f>VLOOKUP($A671,'District Data'!$A:$F,4,FALSE)</f>
        <v>1.1200000000000001</v>
      </c>
      <c r="J671" s="100">
        <f t="shared" si="111"/>
        <v>444.7</v>
      </c>
      <c r="K671" s="101">
        <f t="shared" si="112"/>
        <v>1.304</v>
      </c>
      <c r="L671" s="102">
        <f>'District Data'!E$2</f>
        <v>72728</v>
      </c>
      <c r="M671" s="102">
        <f>'District Data'!F$2</f>
        <v>78209</v>
      </c>
      <c r="N671" s="33">
        <f t="shared" si="113"/>
        <v>106217.79</v>
      </c>
      <c r="O671" s="33">
        <f t="shared" si="114"/>
        <v>8004.89</v>
      </c>
      <c r="P671" s="33">
        <f t="shared" si="119"/>
        <v>14418.72</v>
      </c>
      <c r="Q671" s="103">
        <v>0.18149999999999999</v>
      </c>
      <c r="R671" s="103">
        <v>0.17510000000000001</v>
      </c>
      <c r="S671" s="33">
        <f t="shared" si="115"/>
        <v>39482.199999999997</v>
      </c>
      <c r="T671" s="33">
        <f t="shared" si="120"/>
        <v>1903.71</v>
      </c>
      <c r="U671" s="33">
        <f t="shared" si="116"/>
        <v>333.34</v>
      </c>
      <c r="V671" s="33">
        <f t="shared" si="117"/>
        <v>2237.0500000000002</v>
      </c>
      <c r="W671" s="33">
        <f t="shared" si="118"/>
        <v>155941.93</v>
      </c>
      <c r="X671" s="33">
        <f>IFERROR(VLOOKUP(C671,'Adj to Match Apport'!$C:$F,4,FALSE),0)</f>
        <v>119.58999999985099</v>
      </c>
      <c r="Y671" s="33">
        <f t="shared" si="121"/>
        <v>156061.51999999984</v>
      </c>
      <c r="Z671" s="184">
        <f>VLOOKUP(C671, '2023-24 School Level AAFTE'!$C$4:$C$2454, 1, 0)</f>
        <v>2878</v>
      </c>
    </row>
    <row r="672" spans="1:26" s="18" customFormat="1" x14ac:dyDescent="0.25">
      <c r="A672" s="136" t="s">
        <v>695</v>
      </c>
      <c r="B672" s="166" t="s">
        <v>694</v>
      </c>
      <c r="C672" s="167">
        <v>5671</v>
      </c>
      <c r="D672" s="166" t="s">
        <v>2884</v>
      </c>
      <c r="E672" s="146" t="str">
        <f>VLOOKUP($C672,'2023-24 School Level AAFTE'!$C:$N,9,FALSE)</f>
        <v>Yes</v>
      </c>
      <c r="F672" s="94" t="str">
        <f>IFERROR(VLOOKUP(C672,'2023-24 School Level AAFTE'!$C:$N,11,FALSE),"")</f>
        <v>Yes</v>
      </c>
      <c r="G672" s="20">
        <f>IFERROR(VLOOKUP(C672,'2023-24 School Level AAFTE'!$C:$N,8,FALSE),0)</f>
        <v>820.98</v>
      </c>
      <c r="H672" s="99">
        <f>VLOOKUP($A672,'District Data'!$A:$F,3,FALSE)</f>
        <v>1.1200000000000001</v>
      </c>
      <c r="I672" s="99">
        <f>VLOOKUP($A672,'District Data'!$A:$F,4,FALSE)</f>
        <v>1.1200000000000001</v>
      </c>
      <c r="J672" s="100">
        <f t="shared" si="111"/>
        <v>820.98</v>
      </c>
      <c r="K672" s="101">
        <f t="shared" si="112"/>
        <v>2.4079999999999999</v>
      </c>
      <c r="L672" s="102">
        <f>'District Data'!E$2</f>
        <v>72728</v>
      </c>
      <c r="M672" s="102">
        <f>'District Data'!F$2</f>
        <v>78209</v>
      </c>
      <c r="N672" s="33">
        <f t="shared" si="113"/>
        <v>196144.51</v>
      </c>
      <c r="O672" s="33">
        <f t="shared" si="114"/>
        <v>14782.03</v>
      </c>
      <c r="P672" s="33">
        <f t="shared" si="119"/>
        <v>14418.72</v>
      </c>
      <c r="Q672" s="103">
        <v>0.18149999999999999</v>
      </c>
      <c r="R672" s="103">
        <v>0.17510000000000001</v>
      </c>
      <c r="S672" s="33">
        <f t="shared" si="115"/>
        <v>72908.84</v>
      </c>
      <c r="T672" s="33">
        <f t="shared" si="120"/>
        <v>3515.44</v>
      </c>
      <c r="U672" s="33">
        <f t="shared" si="116"/>
        <v>615.54999999999995</v>
      </c>
      <c r="V672" s="33">
        <f t="shared" si="117"/>
        <v>4130.99</v>
      </c>
      <c r="W672" s="33">
        <f t="shared" si="118"/>
        <v>287966.37</v>
      </c>
      <c r="X672" s="33" t="str">
        <f>IFERROR(VLOOKUP(C672,'Adj to Match Apport'!$C:$F,4,FALSE),0)</f>
        <v/>
      </c>
      <c r="Y672" s="33">
        <f t="shared" si="121"/>
        <v>287966.37</v>
      </c>
      <c r="Z672" s="184">
        <f>VLOOKUP(C672, '2023-24 School Level AAFTE'!$C$4:$C$2454, 1, 0)</f>
        <v>5671</v>
      </c>
    </row>
    <row r="673" spans="1:26" s="18" customFormat="1" x14ac:dyDescent="0.25">
      <c r="A673" s="136" t="s">
        <v>695</v>
      </c>
      <c r="B673" s="166" t="s">
        <v>694</v>
      </c>
      <c r="C673" s="167">
        <v>2773</v>
      </c>
      <c r="D673" s="166" t="s">
        <v>696</v>
      </c>
      <c r="E673" s="146" t="str">
        <f>VLOOKUP($C673,'2023-24 School Level AAFTE'!$C:$N,9,FALSE)</f>
        <v>No</v>
      </c>
      <c r="F673" s="94" t="str">
        <f>IFERROR(VLOOKUP(C673,'2023-24 School Level AAFTE'!$C:$N,11,FALSE),"")</f>
        <v>No</v>
      </c>
      <c r="G673" s="20">
        <f>IFERROR(VLOOKUP(C673,'2023-24 School Level AAFTE'!$C:$N,8,FALSE),0)</f>
        <v>868.77</v>
      </c>
      <c r="H673" s="99">
        <f>VLOOKUP($A673,'District Data'!$A:$F,3,FALSE)</f>
        <v>1.1200000000000001</v>
      </c>
      <c r="I673" s="99">
        <f>VLOOKUP($A673,'District Data'!$A:$F,4,FALSE)</f>
        <v>1.1200000000000001</v>
      </c>
      <c r="J673" s="100">
        <f t="shared" si="111"/>
        <v>0</v>
      </c>
      <c r="K673" s="101">
        <f t="shared" si="112"/>
        <v>0</v>
      </c>
      <c r="L673" s="102">
        <f>'District Data'!E$2</f>
        <v>72728</v>
      </c>
      <c r="M673" s="102">
        <f>'District Data'!F$2</f>
        <v>78209</v>
      </c>
      <c r="N673" s="33">
        <f t="shared" si="113"/>
        <v>0</v>
      </c>
      <c r="O673" s="33">
        <f t="shared" si="114"/>
        <v>0</v>
      </c>
      <c r="P673" s="33">
        <f t="shared" si="119"/>
        <v>14418.72</v>
      </c>
      <c r="Q673" s="103">
        <v>0.18149999999999999</v>
      </c>
      <c r="R673" s="103">
        <v>0.17510000000000001</v>
      </c>
      <c r="S673" s="33">
        <f t="shared" si="115"/>
        <v>0</v>
      </c>
      <c r="T673" s="33">
        <f t="shared" si="120"/>
        <v>0</v>
      </c>
      <c r="U673" s="33">
        <f t="shared" si="116"/>
        <v>0</v>
      </c>
      <c r="V673" s="33">
        <f t="shared" si="117"/>
        <v>0</v>
      </c>
      <c r="W673" s="33">
        <f t="shared" si="118"/>
        <v>0</v>
      </c>
      <c r="X673" s="33">
        <f>IFERROR(VLOOKUP(C673,'Adj to Match Apport'!$C:$F,4,FALSE),0)</f>
        <v>0</v>
      </c>
      <c r="Y673" s="33">
        <f t="shared" si="121"/>
        <v>0</v>
      </c>
      <c r="Z673" s="184">
        <f>VLOOKUP(C673, '2023-24 School Level AAFTE'!$C$4:$C$2454, 1, 0)</f>
        <v>2773</v>
      </c>
    </row>
    <row r="674" spans="1:26" s="18" customFormat="1" x14ac:dyDescent="0.25">
      <c r="A674" s="136" t="s">
        <v>695</v>
      </c>
      <c r="B674" s="166" t="s">
        <v>694</v>
      </c>
      <c r="C674" s="167">
        <v>5582</v>
      </c>
      <c r="D674" s="166" t="s">
        <v>2765</v>
      </c>
      <c r="E674" s="146" t="str">
        <f>VLOOKUP($C674,'2023-24 School Level AAFTE'!$C:$N,9,FALSE)</f>
        <v>Yes</v>
      </c>
      <c r="F674" s="94" t="str">
        <f>IFERROR(VLOOKUP(C674,'2023-24 School Level AAFTE'!$C:$N,11,FALSE),"")</f>
        <v>No</v>
      </c>
      <c r="G674" s="20">
        <f>IFERROR(VLOOKUP(C674,'2023-24 School Level AAFTE'!$C:$N,8,FALSE),0)</f>
        <v>18.8</v>
      </c>
      <c r="H674" s="99">
        <f>VLOOKUP($A674,'District Data'!$A:$F,3,FALSE)</f>
        <v>1.1200000000000001</v>
      </c>
      <c r="I674" s="99">
        <f>VLOOKUP($A674,'District Data'!$A:$F,4,FALSE)</f>
        <v>1.1200000000000001</v>
      </c>
      <c r="J674" s="100">
        <f t="shared" si="111"/>
        <v>0</v>
      </c>
      <c r="K674" s="101">
        <f t="shared" si="112"/>
        <v>0</v>
      </c>
      <c r="L674" s="102">
        <f>'District Data'!E$2</f>
        <v>72728</v>
      </c>
      <c r="M674" s="102">
        <f>'District Data'!F$2</f>
        <v>78209</v>
      </c>
      <c r="N674" s="33">
        <f t="shared" si="113"/>
        <v>0</v>
      </c>
      <c r="O674" s="33">
        <f t="shared" si="114"/>
        <v>0</v>
      </c>
      <c r="P674" s="33">
        <f t="shared" si="119"/>
        <v>14418.72</v>
      </c>
      <c r="Q674" s="103">
        <v>0.18149999999999999</v>
      </c>
      <c r="R674" s="103">
        <v>0.17510000000000001</v>
      </c>
      <c r="S674" s="33">
        <f t="shared" si="115"/>
        <v>0</v>
      </c>
      <c r="T674" s="33">
        <f t="shared" si="120"/>
        <v>0</v>
      </c>
      <c r="U674" s="33">
        <f t="shared" si="116"/>
        <v>0</v>
      </c>
      <c r="V674" s="33">
        <f t="shared" si="117"/>
        <v>0</v>
      </c>
      <c r="W674" s="33">
        <f t="shared" si="118"/>
        <v>0</v>
      </c>
      <c r="X674" s="33">
        <f>IFERROR(VLOOKUP(C674,'Adj to Match Apport'!$C:$F,4,FALSE),0)</f>
        <v>0</v>
      </c>
      <c r="Y674" s="33">
        <f t="shared" si="121"/>
        <v>0</v>
      </c>
      <c r="Z674" s="184">
        <f>VLOOKUP(C674, '2023-24 School Level AAFTE'!$C$4:$C$2454, 1, 0)</f>
        <v>5582</v>
      </c>
    </row>
    <row r="675" spans="1:26" s="18" customFormat="1" x14ac:dyDescent="0.25">
      <c r="A675" s="136" t="s">
        <v>695</v>
      </c>
      <c r="B675" s="166" t="s">
        <v>694</v>
      </c>
      <c r="C675" s="167">
        <v>4557</v>
      </c>
      <c r="D675" s="166" t="s">
        <v>699</v>
      </c>
      <c r="E675" s="146" t="str">
        <f>VLOOKUP($C675,'2023-24 School Level AAFTE'!$C:$N,9,FALSE)</f>
        <v>Yes</v>
      </c>
      <c r="F675" s="94" t="str">
        <f>IFERROR(VLOOKUP(C675,'2023-24 School Level AAFTE'!$C:$N,11,FALSE),"")</f>
        <v>Yes</v>
      </c>
      <c r="G675" s="20">
        <f>IFERROR(VLOOKUP(C675,'2023-24 School Level AAFTE'!$C:$N,8,FALSE),0)</f>
        <v>475.35</v>
      </c>
      <c r="H675" s="99">
        <f>VLOOKUP($A675,'District Data'!$A:$F,3,FALSE)</f>
        <v>1.1200000000000001</v>
      </c>
      <c r="I675" s="99">
        <f>VLOOKUP($A675,'District Data'!$A:$F,4,FALSE)</f>
        <v>1.1200000000000001</v>
      </c>
      <c r="J675" s="100">
        <f t="shared" si="111"/>
        <v>475.35</v>
      </c>
      <c r="K675" s="101">
        <f t="shared" si="112"/>
        <v>1.3939999999999999</v>
      </c>
      <c r="L675" s="102">
        <f>'District Data'!E$2</f>
        <v>72728</v>
      </c>
      <c r="M675" s="102">
        <f>'District Data'!F$2</f>
        <v>78209</v>
      </c>
      <c r="N675" s="33">
        <f t="shared" si="113"/>
        <v>113548.77</v>
      </c>
      <c r="O675" s="33">
        <f t="shared" si="114"/>
        <v>8557.3799999999992</v>
      </c>
      <c r="P675" s="33">
        <f t="shared" si="119"/>
        <v>14418.72</v>
      </c>
      <c r="Q675" s="103">
        <v>0.18149999999999999</v>
      </c>
      <c r="R675" s="103">
        <v>0.17510000000000001</v>
      </c>
      <c r="S675" s="33">
        <f t="shared" si="115"/>
        <v>42207.19</v>
      </c>
      <c r="T675" s="33">
        <f t="shared" si="120"/>
        <v>2035.1</v>
      </c>
      <c r="U675" s="33">
        <f t="shared" si="116"/>
        <v>356.35</v>
      </c>
      <c r="V675" s="33">
        <f t="shared" si="117"/>
        <v>2391.4499999999998</v>
      </c>
      <c r="W675" s="33">
        <f t="shared" si="118"/>
        <v>166704.79000000004</v>
      </c>
      <c r="X675" s="33" t="str">
        <f>IFERROR(VLOOKUP(C675,'Adj to Match Apport'!$C:$F,4,FALSE),0)</f>
        <v/>
      </c>
      <c r="Y675" s="33">
        <f t="shared" si="121"/>
        <v>166704.79000000004</v>
      </c>
      <c r="Z675" s="184">
        <f>VLOOKUP(C675, '2023-24 School Level AAFTE'!$C$4:$C$2454, 1, 0)</f>
        <v>4557</v>
      </c>
    </row>
    <row r="676" spans="1:26" s="18" customFormat="1" x14ac:dyDescent="0.25">
      <c r="A676" s="136" t="s">
        <v>695</v>
      </c>
      <c r="B676" s="166" t="s">
        <v>694</v>
      </c>
      <c r="C676" s="167">
        <v>3798</v>
      </c>
      <c r="D676" s="166" t="s">
        <v>698</v>
      </c>
      <c r="E676" s="146" t="str">
        <f>VLOOKUP($C676,'2023-24 School Level AAFTE'!$C:$N,9,FALSE)</f>
        <v>Yes</v>
      </c>
      <c r="F676" s="94" t="str">
        <f>IFERROR(VLOOKUP(C676,'2023-24 School Level AAFTE'!$C:$N,11,FALSE),"")</f>
        <v>Yes</v>
      </c>
      <c r="G676" s="20">
        <f>IFERROR(VLOOKUP(C676,'2023-24 School Level AAFTE'!$C:$N,8,FALSE),0)</f>
        <v>648.48</v>
      </c>
      <c r="H676" s="99">
        <f>VLOOKUP($A676,'District Data'!$A:$F,3,FALSE)</f>
        <v>1.1200000000000001</v>
      </c>
      <c r="I676" s="99">
        <f>VLOOKUP($A676,'District Data'!$A:$F,4,FALSE)</f>
        <v>1.1200000000000001</v>
      </c>
      <c r="J676" s="100">
        <f t="shared" si="111"/>
        <v>648.48</v>
      </c>
      <c r="K676" s="101">
        <f t="shared" si="112"/>
        <v>1.9019999999999999</v>
      </c>
      <c r="L676" s="102">
        <f>'District Data'!E$2</f>
        <v>72728</v>
      </c>
      <c r="M676" s="102">
        <f>'District Data'!F$2</f>
        <v>78209</v>
      </c>
      <c r="N676" s="33">
        <f t="shared" si="113"/>
        <v>154928.09</v>
      </c>
      <c r="O676" s="33">
        <f t="shared" si="114"/>
        <v>11675.85</v>
      </c>
      <c r="P676" s="33">
        <f t="shared" si="119"/>
        <v>14418.72</v>
      </c>
      <c r="Q676" s="103">
        <v>0.18149999999999999</v>
      </c>
      <c r="R676" s="103">
        <v>0.17510000000000001</v>
      </c>
      <c r="S676" s="33">
        <f t="shared" si="115"/>
        <v>57588.3</v>
      </c>
      <c r="T676" s="33">
        <f t="shared" si="120"/>
        <v>2776.73</v>
      </c>
      <c r="U676" s="33">
        <f t="shared" si="116"/>
        <v>486.21</v>
      </c>
      <c r="V676" s="33">
        <f t="shared" si="117"/>
        <v>3262.94</v>
      </c>
      <c r="W676" s="33">
        <f t="shared" si="118"/>
        <v>227455.18000000002</v>
      </c>
      <c r="X676" s="33" t="str">
        <f>IFERROR(VLOOKUP(C676,'Adj to Match Apport'!$C:$F,4,FALSE),0)</f>
        <v/>
      </c>
      <c r="Y676" s="33">
        <f t="shared" si="121"/>
        <v>227455.18000000002</v>
      </c>
      <c r="Z676" s="184">
        <f>VLOOKUP(C676, '2023-24 School Level AAFTE'!$C$4:$C$2454, 1, 0)</f>
        <v>3798</v>
      </c>
    </row>
    <row r="677" spans="1:26" s="18" customFormat="1" x14ac:dyDescent="0.25">
      <c r="A677" s="136" t="s">
        <v>702</v>
      </c>
      <c r="B677" s="166" t="s">
        <v>701</v>
      </c>
      <c r="C677" s="167">
        <v>3078</v>
      </c>
      <c r="D677" s="166" t="s">
        <v>704</v>
      </c>
      <c r="E677" s="146" t="str">
        <f>VLOOKUP($C677,'2023-24 School Level AAFTE'!$C:$N,9,FALSE)</f>
        <v>Yes</v>
      </c>
      <c r="F677" s="94" t="str">
        <f>IFERROR(VLOOKUP(C677,'2023-24 School Level AAFTE'!$C:$N,11,FALSE),"")</f>
        <v>Yes</v>
      </c>
      <c r="G677" s="20">
        <f>IFERROR(VLOOKUP(C677,'2023-24 School Level AAFTE'!$C:$N,8,FALSE),0)</f>
        <v>363.06</v>
      </c>
      <c r="H677" s="99">
        <f>VLOOKUP($A677,'District Data'!$A:$F,3,FALSE)</f>
        <v>1</v>
      </c>
      <c r="I677" s="99">
        <f>VLOOKUP($A677,'District Data'!$A:$F,4,FALSE)</f>
        <v>1</v>
      </c>
      <c r="J677" s="100">
        <f t="shared" si="111"/>
        <v>363.06</v>
      </c>
      <c r="K677" s="101">
        <f t="shared" si="112"/>
        <v>1.0649999999999999</v>
      </c>
      <c r="L677" s="102">
        <f>'District Data'!E$2</f>
        <v>72728</v>
      </c>
      <c r="M677" s="102">
        <f>'District Data'!F$2</f>
        <v>78209</v>
      </c>
      <c r="N677" s="33">
        <f t="shared" si="113"/>
        <v>77455.320000000007</v>
      </c>
      <c r="O677" s="33">
        <f t="shared" si="114"/>
        <v>5837.26</v>
      </c>
      <c r="P677" s="33">
        <f t="shared" si="119"/>
        <v>14418.72</v>
      </c>
      <c r="Q677" s="103">
        <v>0.18149999999999999</v>
      </c>
      <c r="R677" s="103">
        <v>0.17510000000000001</v>
      </c>
      <c r="S677" s="33">
        <f t="shared" si="115"/>
        <v>30436.18</v>
      </c>
      <c r="T677" s="33">
        <f t="shared" si="120"/>
        <v>1388.21</v>
      </c>
      <c r="U677" s="33">
        <f t="shared" si="116"/>
        <v>243.08</v>
      </c>
      <c r="V677" s="33">
        <f t="shared" si="117"/>
        <v>1631.29</v>
      </c>
      <c r="W677" s="33">
        <f t="shared" si="118"/>
        <v>115360.04999999999</v>
      </c>
      <c r="X677" s="33" t="str">
        <f>IFERROR(VLOOKUP(C677,'Adj to Match Apport'!$C:$F,4,FALSE),0)</f>
        <v/>
      </c>
      <c r="Y677" s="33">
        <f t="shared" si="121"/>
        <v>115360.04999999999</v>
      </c>
      <c r="Z677" s="184">
        <f>VLOOKUP(C677, '2023-24 School Level AAFTE'!$C$4:$C$2454, 1, 0)</f>
        <v>3078</v>
      </c>
    </row>
    <row r="678" spans="1:26" s="18" customFormat="1" x14ac:dyDescent="0.25">
      <c r="A678" s="136" t="s">
        <v>702</v>
      </c>
      <c r="B678" s="166" t="s">
        <v>701</v>
      </c>
      <c r="C678" s="167">
        <v>4031</v>
      </c>
      <c r="D678" s="166" t="s">
        <v>705</v>
      </c>
      <c r="E678" s="146" t="str">
        <f>VLOOKUP($C678,'2023-24 School Level AAFTE'!$C:$N,9,FALSE)</f>
        <v>Yes</v>
      </c>
      <c r="F678" s="94" t="str">
        <f>IFERROR(VLOOKUP(C678,'2023-24 School Level AAFTE'!$C:$N,11,FALSE),"")</f>
        <v>Yes</v>
      </c>
      <c r="G678" s="20">
        <f>IFERROR(VLOOKUP(C678,'2023-24 School Level AAFTE'!$C:$N,8,FALSE),0)</f>
        <v>214.42</v>
      </c>
      <c r="H678" s="99">
        <f>VLOOKUP($A678,'District Data'!$A:$F,3,FALSE)</f>
        <v>1</v>
      </c>
      <c r="I678" s="99">
        <f>VLOOKUP($A678,'District Data'!$A:$F,4,FALSE)</f>
        <v>1</v>
      </c>
      <c r="J678" s="100">
        <f t="shared" si="111"/>
        <v>214.42</v>
      </c>
      <c r="K678" s="101">
        <f t="shared" si="112"/>
        <v>0.629</v>
      </c>
      <c r="L678" s="102">
        <f>'District Data'!E$2</f>
        <v>72728</v>
      </c>
      <c r="M678" s="102">
        <f>'District Data'!F$2</f>
        <v>78209</v>
      </c>
      <c r="N678" s="33">
        <f t="shared" si="113"/>
        <v>45745.91</v>
      </c>
      <c r="O678" s="33">
        <f t="shared" si="114"/>
        <v>3447.55</v>
      </c>
      <c r="P678" s="33">
        <f t="shared" si="119"/>
        <v>14418.72</v>
      </c>
      <c r="Q678" s="103">
        <v>0.18149999999999999</v>
      </c>
      <c r="R678" s="103">
        <v>0.17510000000000001</v>
      </c>
      <c r="S678" s="33">
        <f t="shared" si="115"/>
        <v>17975.919999999998</v>
      </c>
      <c r="T678" s="33">
        <f t="shared" si="120"/>
        <v>819.89</v>
      </c>
      <c r="U678" s="33">
        <f t="shared" si="116"/>
        <v>143.56</v>
      </c>
      <c r="V678" s="33">
        <f t="shared" si="117"/>
        <v>963.45</v>
      </c>
      <c r="W678" s="33">
        <f t="shared" si="118"/>
        <v>68132.83</v>
      </c>
      <c r="X678" s="33" t="str">
        <f>IFERROR(VLOOKUP(C678,'Adj to Match Apport'!$C:$F,4,FALSE),0)</f>
        <v/>
      </c>
      <c r="Y678" s="33">
        <f t="shared" si="121"/>
        <v>68132.83</v>
      </c>
      <c r="Z678" s="184">
        <f>VLOOKUP(C678, '2023-24 School Level AAFTE'!$C$4:$C$2454, 1, 0)</f>
        <v>4031</v>
      </c>
    </row>
    <row r="679" spans="1:26" s="18" customFormat="1" x14ac:dyDescent="0.25">
      <c r="A679" s="136" t="s">
        <v>702</v>
      </c>
      <c r="B679" s="166" t="s">
        <v>701</v>
      </c>
      <c r="C679" s="167">
        <v>2367</v>
      </c>
      <c r="D679" s="166" t="s">
        <v>703</v>
      </c>
      <c r="E679" s="146" t="str">
        <f>VLOOKUP($C679,'2023-24 School Level AAFTE'!$C:$N,9,FALSE)</f>
        <v>Yes</v>
      </c>
      <c r="F679" s="94" t="str">
        <f>IFERROR(VLOOKUP(C679,'2023-24 School Level AAFTE'!$C:$N,11,FALSE),"")</f>
        <v>Yes</v>
      </c>
      <c r="G679" s="20">
        <f>IFERROR(VLOOKUP(C679,'2023-24 School Level AAFTE'!$C:$N,8,FALSE),0)</f>
        <v>277.68</v>
      </c>
      <c r="H679" s="99">
        <f>VLOOKUP($A679,'District Data'!$A:$F,3,FALSE)</f>
        <v>1</v>
      </c>
      <c r="I679" s="99">
        <f>VLOOKUP($A679,'District Data'!$A:$F,4,FALSE)</f>
        <v>1</v>
      </c>
      <c r="J679" s="100">
        <f t="shared" si="111"/>
        <v>277.68</v>
      </c>
      <c r="K679" s="101">
        <f t="shared" si="112"/>
        <v>0.81499999999999995</v>
      </c>
      <c r="L679" s="102">
        <f>'District Data'!E$2</f>
        <v>72728</v>
      </c>
      <c r="M679" s="102">
        <f>'District Data'!F$2</f>
        <v>78209</v>
      </c>
      <c r="N679" s="33">
        <f t="shared" si="113"/>
        <v>59273.32</v>
      </c>
      <c r="O679" s="33">
        <f t="shared" si="114"/>
        <v>4467.0200000000004</v>
      </c>
      <c r="P679" s="33">
        <f t="shared" si="119"/>
        <v>14418.72</v>
      </c>
      <c r="Q679" s="103">
        <v>0.18149999999999999</v>
      </c>
      <c r="R679" s="103">
        <v>0.17510000000000001</v>
      </c>
      <c r="S679" s="33">
        <f t="shared" si="115"/>
        <v>23291.54</v>
      </c>
      <c r="T679" s="33">
        <f t="shared" si="120"/>
        <v>1062.3399999999999</v>
      </c>
      <c r="U679" s="33">
        <f t="shared" si="116"/>
        <v>186.02</v>
      </c>
      <c r="V679" s="33">
        <f t="shared" si="117"/>
        <v>1248.3599999999999</v>
      </c>
      <c r="W679" s="33">
        <f t="shared" si="118"/>
        <v>88280.24</v>
      </c>
      <c r="X679" s="33">
        <f>IFERROR(VLOOKUP(C679,'Adj to Match Apport'!$C:$F,4,FALSE),0)</f>
        <v>-108.30999999999767</v>
      </c>
      <c r="Y679" s="33">
        <f t="shared" si="121"/>
        <v>88171.930000000008</v>
      </c>
      <c r="Z679" s="184">
        <f>VLOOKUP(C679, '2023-24 School Level AAFTE'!$C$4:$C$2454, 1, 0)</f>
        <v>2367</v>
      </c>
    </row>
    <row r="680" spans="1:26" s="18" customFormat="1" x14ac:dyDescent="0.25">
      <c r="A680" s="136" t="s">
        <v>707</v>
      </c>
      <c r="B680" s="166" t="s">
        <v>706</v>
      </c>
      <c r="C680" s="167">
        <v>3180</v>
      </c>
      <c r="D680" s="166" t="s">
        <v>713</v>
      </c>
      <c r="E680" s="146" t="str">
        <f>VLOOKUP($C680,'2023-24 School Level AAFTE'!$C:$N,9,FALSE)</f>
        <v>Yes</v>
      </c>
      <c r="F680" s="94" t="str">
        <f>IFERROR(VLOOKUP(C680,'2023-24 School Level AAFTE'!$C:$N,11,FALSE),"")</f>
        <v>Yes</v>
      </c>
      <c r="G680" s="20">
        <f>IFERROR(VLOOKUP(C680,'2023-24 School Level AAFTE'!$C:$N,8,FALSE),0)</f>
        <v>502.4</v>
      </c>
      <c r="H680" s="99">
        <f>VLOOKUP($A680,'District Data'!$A:$F,3,FALSE)</f>
        <v>1.06</v>
      </c>
      <c r="I680" s="99">
        <f>VLOOKUP($A680,'District Data'!$A:$F,4,FALSE)</f>
        <v>1.06</v>
      </c>
      <c r="J680" s="100">
        <f t="shared" si="111"/>
        <v>502.4</v>
      </c>
      <c r="K680" s="101">
        <f t="shared" si="112"/>
        <v>1.474</v>
      </c>
      <c r="L680" s="102">
        <f>'District Data'!E$2</f>
        <v>72728</v>
      </c>
      <c r="M680" s="102">
        <f>'District Data'!F$2</f>
        <v>78209</v>
      </c>
      <c r="N680" s="33">
        <f t="shared" si="113"/>
        <v>113633.14</v>
      </c>
      <c r="O680" s="33">
        <f t="shared" si="114"/>
        <v>8563.73</v>
      </c>
      <c r="P680" s="33">
        <f t="shared" si="119"/>
        <v>14418.72</v>
      </c>
      <c r="Q680" s="103">
        <v>0.18149999999999999</v>
      </c>
      <c r="R680" s="103">
        <v>0.17510000000000001</v>
      </c>
      <c r="S680" s="33">
        <f t="shared" si="115"/>
        <v>43377.120000000003</v>
      </c>
      <c r="T680" s="33">
        <f t="shared" si="120"/>
        <v>2036.61</v>
      </c>
      <c r="U680" s="33">
        <f t="shared" si="116"/>
        <v>356.61</v>
      </c>
      <c r="V680" s="33">
        <f t="shared" si="117"/>
        <v>2393.2199999999998</v>
      </c>
      <c r="W680" s="33">
        <f t="shared" si="118"/>
        <v>167967.21000000002</v>
      </c>
      <c r="X680" s="33" t="str">
        <f>IFERROR(VLOOKUP(C680,'Adj to Match Apport'!$C:$F,4,FALSE),0)</f>
        <v/>
      </c>
      <c r="Y680" s="33">
        <f t="shared" si="121"/>
        <v>167967.21000000002</v>
      </c>
      <c r="Z680" s="184">
        <f>VLOOKUP(C680, '2023-24 School Level AAFTE'!$C$4:$C$2454, 1, 0)</f>
        <v>3180</v>
      </c>
    </row>
    <row r="681" spans="1:26" s="18" customFormat="1" x14ac:dyDescent="0.25">
      <c r="A681" s="136" t="s">
        <v>707</v>
      </c>
      <c r="B681" s="166" t="s">
        <v>706</v>
      </c>
      <c r="C681" s="147">
        <v>2398</v>
      </c>
      <c r="D681" s="139" t="s">
        <v>709</v>
      </c>
      <c r="E681" s="146" t="str">
        <f>VLOOKUP($C681,'2023-24 School Level AAFTE'!$C:$N,9,FALSE)</f>
        <v>Yes</v>
      </c>
      <c r="F681" s="94" t="str">
        <f>IFERROR(VLOOKUP(C681,'2023-24 School Level AAFTE'!$C:$N,11,FALSE),"")</f>
        <v>Yes</v>
      </c>
      <c r="G681" s="20">
        <f>IFERROR(VLOOKUP(C681,'2023-24 School Level AAFTE'!$C:$N,8,FALSE),0)</f>
        <v>355.6</v>
      </c>
      <c r="H681" s="99">
        <f>VLOOKUP($A681,'District Data'!$A:$F,3,FALSE)</f>
        <v>1.06</v>
      </c>
      <c r="I681" s="99">
        <f>VLOOKUP($A681,'District Data'!$A:$F,4,FALSE)</f>
        <v>1.06</v>
      </c>
      <c r="J681" s="100">
        <f t="shared" si="111"/>
        <v>355.6</v>
      </c>
      <c r="K681" s="101">
        <f t="shared" si="112"/>
        <v>1.0429999999999999</v>
      </c>
      <c r="L681" s="102">
        <f>'District Data'!E$2</f>
        <v>72728</v>
      </c>
      <c r="M681" s="102">
        <f>'District Data'!F$2</f>
        <v>78209</v>
      </c>
      <c r="N681" s="33">
        <f t="shared" si="113"/>
        <v>80406.62</v>
      </c>
      <c r="O681" s="33">
        <f t="shared" si="114"/>
        <v>6059.69</v>
      </c>
      <c r="P681" s="33">
        <f t="shared" si="119"/>
        <v>14418.72</v>
      </c>
      <c r="Q681" s="103">
        <v>0.18149999999999999</v>
      </c>
      <c r="R681" s="103">
        <v>0.17510000000000001</v>
      </c>
      <c r="S681" s="33">
        <f t="shared" si="115"/>
        <v>30693.58</v>
      </c>
      <c r="T681" s="33">
        <f t="shared" si="120"/>
        <v>1441.11</v>
      </c>
      <c r="U681" s="33">
        <f t="shared" si="116"/>
        <v>252.34</v>
      </c>
      <c r="V681" s="33">
        <f t="shared" si="117"/>
        <v>1693.4499999999998</v>
      </c>
      <c r="W681" s="33">
        <f t="shared" si="118"/>
        <v>118853.34</v>
      </c>
      <c r="X681" s="33" t="str">
        <f>IFERROR(VLOOKUP(C681,'Adj to Match Apport'!$C:$F,4,FALSE),0)</f>
        <v/>
      </c>
      <c r="Y681" s="33">
        <f t="shared" si="121"/>
        <v>118853.34</v>
      </c>
      <c r="Z681" s="184">
        <f>VLOOKUP(C681, '2023-24 School Level AAFTE'!$C$4:$C$2454, 1, 0)</f>
        <v>2398</v>
      </c>
    </row>
    <row r="682" spans="1:26" s="18" customFormat="1" x14ac:dyDescent="0.25">
      <c r="A682" s="136" t="s">
        <v>707</v>
      </c>
      <c r="B682" s="166" t="s">
        <v>706</v>
      </c>
      <c r="C682" s="167">
        <v>3301</v>
      </c>
      <c r="D682" s="166" t="s">
        <v>715</v>
      </c>
      <c r="E682" s="146" t="str">
        <f>VLOOKUP($C682,'2023-24 School Level AAFTE'!$C:$N,9,FALSE)</f>
        <v>Yes</v>
      </c>
      <c r="F682" s="94" t="str">
        <f>IFERROR(VLOOKUP(C682,'2023-24 School Level AAFTE'!$C:$N,11,FALSE),"")</f>
        <v>Yes</v>
      </c>
      <c r="G682" s="20">
        <f>IFERROR(VLOOKUP(C682,'2023-24 School Level AAFTE'!$C:$N,8,FALSE),0)</f>
        <v>348.8</v>
      </c>
      <c r="H682" s="99">
        <f>VLOOKUP($A682,'District Data'!$A:$F,3,FALSE)</f>
        <v>1.06</v>
      </c>
      <c r="I682" s="99">
        <f>VLOOKUP($A682,'District Data'!$A:$F,4,FALSE)</f>
        <v>1.06</v>
      </c>
      <c r="J682" s="100">
        <f t="shared" si="111"/>
        <v>348.8</v>
      </c>
      <c r="K682" s="101">
        <f t="shared" si="112"/>
        <v>1.0229999999999999</v>
      </c>
      <c r="L682" s="102">
        <f>'District Data'!E$2</f>
        <v>72728</v>
      </c>
      <c r="M682" s="102">
        <f>'District Data'!F$2</f>
        <v>78209</v>
      </c>
      <c r="N682" s="33">
        <f t="shared" si="113"/>
        <v>78864.789999999994</v>
      </c>
      <c r="O682" s="33">
        <f t="shared" si="114"/>
        <v>5943.49</v>
      </c>
      <c r="P682" s="33">
        <f t="shared" si="119"/>
        <v>14418.72</v>
      </c>
      <c r="Q682" s="103">
        <v>0.18149999999999999</v>
      </c>
      <c r="R682" s="103">
        <v>0.17510000000000001</v>
      </c>
      <c r="S682" s="33">
        <f t="shared" si="115"/>
        <v>30105.02</v>
      </c>
      <c r="T682" s="33">
        <f t="shared" si="120"/>
        <v>1413.47</v>
      </c>
      <c r="U682" s="33">
        <f t="shared" si="116"/>
        <v>247.5</v>
      </c>
      <c r="V682" s="33">
        <f t="shared" si="117"/>
        <v>1660.97</v>
      </c>
      <c r="W682" s="33">
        <f t="shared" si="118"/>
        <v>116574.27</v>
      </c>
      <c r="X682" s="33" t="str">
        <f>IFERROR(VLOOKUP(C682,'Adj to Match Apport'!$C:$F,4,FALSE),0)</f>
        <v/>
      </c>
      <c r="Y682" s="33">
        <f t="shared" si="121"/>
        <v>116574.27</v>
      </c>
      <c r="Z682" s="184">
        <f>VLOOKUP(C682, '2023-24 School Level AAFTE'!$C$4:$C$2454, 1, 0)</f>
        <v>3301</v>
      </c>
    </row>
    <row r="683" spans="1:26" s="18" customFormat="1" x14ac:dyDescent="0.25">
      <c r="A683" s="136" t="s">
        <v>707</v>
      </c>
      <c r="B683" s="166" t="s">
        <v>706</v>
      </c>
      <c r="C683" s="167">
        <v>2257</v>
      </c>
      <c r="D683" s="166" t="s">
        <v>708</v>
      </c>
      <c r="E683" s="146" t="str">
        <f>VLOOKUP($C683,'2023-24 School Level AAFTE'!$C:$N,9,FALSE)</f>
        <v>Yes</v>
      </c>
      <c r="F683" s="94" t="str">
        <f>IFERROR(VLOOKUP(C683,'2023-24 School Level AAFTE'!$C:$N,11,FALSE),"")</f>
        <v>Yes</v>
      </c>
      <c r="G683" s="20">
        <f>IFERROR(VLOOKUP(C683,'2023-24 School Level AAFTE'!$C:$N,8,FALSE),0)</f>
        <v>493.1</v>
      </c>
      <c r="H683" s="99">
        <f>VLOOKUP($A683,'District Data'!$A:$F,3,FALSE)</f>
        <v>1.06</v>
      </c>
      <c r="I683" s="99">
        <f>VLOOKUP($A683,'District Data'!$A:$F,4,FALSE)</f>
        <v>1.06</v>
      </c>
      <c r="J683" s="100">
        <f t="shared" si="111"/>
        <v>493.1</v>
      </c>
      <c r="K683" s="101">
        <f t="shared" si="112"/>
        <v>1.446</v>
      </c>
      <c r="L683" s="102">
        <f>'District Data'!E$2</f>
        <v>72728</v>
      </c>
      <c r="M683" s="102">
        <f>'District Data'!F$2</f>
        <v>78209</v>
      </c>
      <c r="N683" s="33">
        <f t="shared" si="113"/>
        <v>111474.57</v>
      </c>
      <c r="O683" s="33">
        <f t="shared" si="114"/>
        <v>8401.06</v>
      </c>
      <c r="P683" s="33">
        <f t="shared" si="119"/>
        <v>14418.72</v>
      </c>
      <c r="Q683" s="103">
        <v>0.18149999999999999</v>
      </c>
      <c r="R683" s="103">
        <v>0.17510000000000001</v>
      </c>
      <c r="S683" s="33">
        <f t="shared" si="115"/>
        <v>42553.13</v>
      </c>
      <c r="T683" s="33">
        <f t="shared" si="120"/>
        <v>1997.93</v>
      </c>
      <c r="U683" s="33">
        <f t="shared" si="116"/>
        <v>349.84</v>
      </c>
      <c r="V683" s="33">
        <f t="shared" si="117"/>
        <v>2347.77</v>
      </c>
      <c r="W683" s="33">
        <f t="shared" si="118"/>
        <v>164776.53</v>
      </c>
      <c r="X683" s="33">
        <f>IFERROR(VLOOKUP(C683,'Adj to Match Apport'!$C:$F,4,FALSE),0)</f>
        <v>-113.99000000022352</v>
      </c>
      <c r="Y683" s="33">
        <f t="shared" si="121"/>
        <v>164662.53999999978</v>
      </c>
      <c r="Z683" s="184">
        <f>VLOOKUP(C683, '2023-24 School Level AAFTE'!$C$4:$C$2454, 1, 0)</f>
        <v>2257</v>
      </c>
    </row>
    <row r="684" spans="1:26" s="18" customFormat="1" x14ac:dyDescent="0.25">
      <c r="A684" s="136" t="s">
        <v>707</v>
      </c>
      <c r="B684" s="166" t="s">
        <v>706</v>
      </c>
      <c r="C684" s="167">
        <v>3532</v>
      </c>
      <c r="D684" s="166" t="s">
        <v>717</v>
      </c>
      <c r="E684" s="146" t="str">
        <f>VLOOKUP($C684,'2023-24 School Level AAFTE'!$C:$N,9,FALSE)</f>
        <v>Yes</v>
      </c>
      <c r="F684" s="94" t="str">
        <f>IFERROR(VLOOKUP(C684,'2023-24 School Level AAFTE'!$C:$N,11,FALSE),"")</f>
        <v>Yes</v>
      </c>
      <c r="G684" s="20">
        <f>IFERROR(VLOOKUP(C684,'2023-24 School Level AAFTE'!$C:$N,8,FALSE),0)</f>
        <v>329.6</v>
      </c>
      <c r="H684" s="99">
        <f>VLOOKUP($A684,'District Data'!$A:$F,3,FALSE)</f>
        <v>1.06</v>
      </c>
      <c r="I684" s="99">
        <f>VLOOKUP($A684,'District Data'!$A:$F,4,FALSE)</f>
        <v>1.06</v>
      </c>
      <c r="J684" s="100">
        <f t="shared" si="111"/>
        <v>329.6</v>
      </c>
      <c r="K684" s="101">
        <f t="shared" si="112"/>
        <v>0.96699999999999997</v>
      </c>
      <c r="L684" s="102">
        <f>'District Data'!E$2</f>
        <v>72728</v>
      </c>
      <c r="M684" s="102">
        <f>'District Data'!F$2</f>
        <v>78209</v>
      </c>
      <c r="N684" s="33">
        <f t="shared" si="113"/>
        <v>74547.649999999994</v>
      </c>
      <c r="O684" s="33">
        <f t="shared" si="114"/>
        <v>5618.14</v>
      </c>
      <c r="P684" s="33">
        <f t="shared" si="119"/>
        <v>14418.72</v>
      </c>
      <c r="Q684" s="103">
        <v>0.18149999999999999</v>
      </c>
      <c r="R684" s="103">
        <v>0.17510000000000001</v>
      </c>
      <c r="S684" s="33">
        <f t="shared" si="115"/>
        <v>28457.040000000001</v>
      </c>
      <c r="T684" s="33">
        <f t="shared" si="120"/>
        <v>1336.1</v>
      </c>
      <c r="U684" s="33">
        <f t="shared" si="116"/>
        <v>233.95</v>
      </c>
      <c r="V684" s="33">
        <f t="shared" si="117"/>
        <v>1570.05</v>
      </c>
      <c r="W684" s="33">
        <f t="shared" si="118"/>
        <v>110192.88</v>
      </c>
      <c r="X684" s="33" t="str">
        <f>IFERROR(VLOOKUP(C684,'Adj to Match Apport'!$C:$F,4,FALSE),0)</f>
        <v/>
      </c>
      <c r="Y684" s="33">
        <f t="shared" si="121"/>
        <v>110192.88</v>
      </c>
      <c r="Z684" s="184">
        <f>VLOOKUP(C684, '2023-24 School Level AAFTE'!$C$4:$C$2454, 1, 0)</f>
        <v>3532</v>
      </c>
    </row>
    <row r="685" spans="1:26" s="18" customFormat="1" x14ac:dyDescent="0.25">
      <c r="A685" s="136" t="s">
        <v>707</v>
      </c>
      <c r="B685" s="166" t="s">
        <v>706</v>
      </c>
      <c r="C685" s="167">
        <v>2876</v>
      </c>
      <c r="D685" s="166" t="s">
        <v>710</v>
      </c>
      <c r="E685" s="146" t="str">
        <f>VLOOKUP($C685,'2023-24 School Level AAFTE'!$C:$N,9,FALSE)</f>
        <v>Yes</v>
      </c>
      <c r="F685" s="94" t="str">
        <f>IFERROR(VLOOKUP(C685,'2023-24 School Level AAFTE'!$C:$N,11,FALSE),"")</f>
        <v>Yes</v>
      </c>
      <c r="G685" s="20">
        <f>IFERROR(VLOOKUP(C685,'2023-24 School Level AAFTE'!$C:$N,8,FALSE),0)</f>
        <v>1072.48</v>
      </c>
      <c r="H685" s="99">
        <f>VLOOKUP($A685,'District Data'!$A:$F,3,FALSE)</f>
        <v>1.06</v>
      </c>
      <c r="I685" s="99">
        <f>VLOOKUP($A685,'District Data'!$A:$F,4,FALSE)</f>
        <v>1.06</v>
      </c>
      <c r="J685" s="100">
        <f t="shared" si="111"/>
        <v>1072.48</v>
      </c>
      <c r="K685" s="101">
        <f t="shared" si="112"/>
        <v>3.1459999999999999</v>
      </c>
      <c r="L685" s="102">
        <f>'District Data'!E$2</f>
        <v>72728</v>
      </c>
      <c r="M685" s="102">
        <f>'District Data'!F$2</f>
        <v>78209</v>
      </c>
      <c r="N685" s="33">
        <f t="shared" si="113"/>
        <v>242530.43</v>
      </c>
      <c r="O685" s="33">
        <f t="shared" si="114"/>
        <v>18277.810000000001</v>
      </c>
      <c r="P685" s="33">
        <f t="shared" si="119"/>
        <v>14418.72</v>
      </c>
      <c r="Q685" s="103">
        <v>0.18149999999999999</v>
      </c>
      <c r="R685" s="103">
        <v>0.17510000000000001</v>
      </c>
      <c r="S685" s="33">
        <f t="shared" si="115"/>
        <v>92581.01</v>
      </c>
      <c r="T685" s="33">
        <f t="shared" si="120"/>
        <v>4346.8</v>
      </c>
      <c r="U685" s="33">
        <f t="shared" si="116"/>
        <v>761.12</v>
      </c>
      <c r="V685" s="33">
        <f t="shared" si="117"/>
        <v>5107.92</v>
      </c>
      <c r="W685" s="33">
        <f t="shared" si="118"/>
        <v>358497.17</v>
      </c>
      <c r="X685" s="33" t="str">
        <f>IFERROR(VLOOKUP(C685,'Adj to Match Apport'!$C:$F,4,FALSE),0)</f>
        <v/>
      </c>
      <c r="Y685" s="33">
        <f t="shared" si="121"/>
        <v>358497.17</v>
      </c>
      <c r="Z685" s="184">
        <f>VLOOKUP(C685, '2023-24 School Level AAFTE'!$C$4:$C$2454, 1, 0)</f>
        <v>2876</v>
      </c>
    </row>
    <row r="686" spans="1:26" s="18" customFormat="1" x14ac:dyDescent="0.25">
      <c r="A686" s="136" t="s">
        <v>707</v>
      </c>
      <c r="B686" s="166" t="s">
        <v>706</v>
      </c>
      <c r="C686" s="167">
        <v>4063</v>
      </c>
      <c r="D686" s="166" t="s">
        <v>719</v>
      </c>
      <c r="E686" s="146" t="str">
        <f>VLOOKUP($C686,'2023-24 School Level AAFTE'!$C:$N,9,FALSE)</f>
        <v>Yes</v>
      </c>
      <c r="F686" s="94" t="str">
        <f>IFERROR(VLOOKUP(C686,'2023-24 School Level AAFTE'!$C:$N,11,FALSE),"")</f>
        <v>Yes</v>
      </c>
      <c r="G686" s="20">
        <f>IFERROR(VLOOKUP(C686,'2023-24 School Level AAFTE'!$C:$N,8,FALSE),0)</f>
        <v>115.15</v>
      </c>
      <c r="H686" s="99">
        <f>VLOOKUP($A686,'District Data'!$A:$F,3,FALSE)</f>
        <v>1.06</v>
      </c>
      <c r="I686" s="99">
        <f>VLOOKUP($A686,'District Data'!$A:$F,4,FALSE)</f>
        <v>1.06</v>
      </c>
      <c r="J686" s="100">
        <f t="shared" si="111"/>
        <v>115.15</v>
      </c>
      <c r="K686" s="101">
        <f t="shared" si="112"/>
        <v>0.33800000000000002</v>
      </c>
      <c r="L686" s="102">
        <f>'District Data'!E$2</f>
        <v>72728</v>
      </c>
      <c r="M686" s="102">
        <f>'District Data'!F$2</f>
        <v>78209</v>
      </c>
      <c r="N686" s="33">
        <f t="shared" si="113"/>
        <v>26056.99</v>
      </c>
      <c r="O686" s="33">
        <f t="shared" si="114"/>
        <v>1963.73</v>
      </c>
      <c r="P686" s="33">
        <f t="shared" si="119"/>
        <v>14418.72</v>
      </c>
      <c r="Q686" s="103">
        <v>0.18149999999999999</v>
      </c>
      <c r="R686" s="103">
        <v>0.17510000000000001</v>
      </c>
      <c r="S686" s="33">
        <f t="shared" si="115"/>
        <v>9946.7199999999993</v>
      </c>
      <c r="T686" s="33">
        <f t="shared" si="120"/>
        <v>467.01</v>
      </c>
      <c r="U686" s="33">
        <f t="shared" si="116"/>
        <v>81.77</v>
      </c>
      <c r="V686" s="33">
        <f t="shared" si="117"/>
        <v>548.78</v>
      </c>
      <c r="W686" s="33">
        <f t="shared" si="118"/>
        <v>38516.22</v>
      </c>
      <c r="X686" s="33" t="str">
        <f>IFERROR(VLOOKUP(C686,'Adj to Match Apport'!$C:$F,4,FALSE),0)</f>
        <v/>
      </c>
      <c r="Y686" s="33">
        <f t="shared" si="121"/>
        <v>38516.22</v>
      </c>
      <c r="Z686" s="184">
        <f>VLOOKUP(C686, '2023-24 School Level AAFTE'!$C$4:$C$2454, 1, 0)</f>
        <v>4063</v>
      </c>
    </row>
    <row r="687" spans="1:26" s="18" customFormat="1" x14ac:dyDescent="0.25">
      <c r="A687" s="136" t="s">
        <v>707</v>
      </c>
      <c r="B687" s="166" t="s">
        <v>706</v>
      </c>
      <c r="C687" s="147">
        <v>3000</v>
      </c>
      <c r="D687" s="139" t="s">
        <v>712</v>
      </c>
      <c r="E687" s="146" t="str">
        <f>VLOOKUP($C687,'2023-24 School Level AAFTE'!$C:$N,9,FALSE)</f>
        <v>Yes</v>
      </c>
      <c r="F687" s="94" t="str">
        <f>IFERROR(VLOOKUP(C687,'2023-24 School Level AAFTE'!$C:$N,11,FALSE),"")</f>
        <v>Yes</v>
      </c>
      <c r="G687" s="20">
        <f>IFERROR(VLOOKUP(C687,'2023-24 School Level AAFTE'!$C:$N,8,FALSE),0)</f>
        <v>427.1</v>
      </c>
      <c r="H687" s="99">
        <f>VLOOKUP($A687,'District Data'!$A:$F,3,FALSE)</f>
        <v>1.06</v>
      </c>
      <c r="I687" s="99">
        <f>VLOOKUP($A687,'District Data'!$A:$F,4,FALSE)</f>
        <v>1.06</v>
      </c>
      <c r="J687" s="100">
        <f t="shared" si="111"/>
        <v>427.1</v>
      </c>
      <c r="K687" s="101">
        <f t="shared" si="112"/>
        <v>1.2529999999999999</v>
      </c>
      <c r="L687" s="102">
        <f>'District Data'!E$2</f>
        <v>72728</v>
      </c>
      <c r="M687" s="102">
        <f>'District Data'!F$2</f>
        <v>78209</v>
      </c>
      <c r="N687" s="33">
        <f t="shared" si="113"/>
        <v>96595.88</v>
      </c>
      <c r="O687" s="33">
        <f t="shared" si="114"/>
        <v>7279.75</v>
      </c>
      <c r="P687" s="33">
        <f t="shared" si="119"/>
        <v>14418.72</v>
      </c>
      <c r="Q687" s="103">
        <v>0.18149999999999999</v>
      </c>
      <c r="R687" s="103">
        <v>0.17510000000000001</v>
      </c>
      <c r="S687" s="33">
        <f t="shared" si="115"/>
        <v>36873.49</v>
      </c>
      <c r="T687" s="33">
        <f t="shared" si="120"/>
        <v>1731.26</v>
      </c>
      <c r="U687" s="33">
        <f t="shared" si="116"/>
        <v>303.14</v>
      </c>
      <c r="V687" s="33">
        <f t="shared" si="117"/>
        <v>2034.4</v>
      </c>
      <c r="W687" s="33">
        <f t="shared" si="118"/>
        <v>142783.51999999999</v>
      </c>
      <c r="X687" s="33" t="str">
        <f>IFERROR(VLOOKUP(C687,'Adj to Match Apport'!$C:$F,4,FALSE),0)</f>
        <v/>
      </c>
      <c r="Y687" s="33">
        <f t="shared" si="121"/>
        <v>142783.51999999999</v>
      </c>
      <c r="Z687" s="184">
        <f>VLOOKUP(C687, '2023-24 School Level AAFTE'!$C$4:$C$2454, 1, 0)</f>
        <v>3000</v>
      </c>
    </row>
    <row r="688" spans="1:26" s="18" customFormat="1" x14ac:dyDescent="0.25">
      <c r="A688" s="136" t="s">
        <v>707</v>
      </c>
      <c r="B688" s="166" t="s">
        <v>706</v>
      </c>
      <c r="C688" s="167">
        <v>2945</v>
      </c>
      <c r="D688" s="166" t="s">
        <v>711</v>
      </c>
      <c r="E688" s="146" t="str">
        <f>VLOOKUP($C688,'2023-24 School Level AAFTE'!$C:$N,9,FALSE)</f>
        <v>Yes</v>
      </c>
      <c r="F688" s="94" t="str">
        <f>IFERROR(VLOOKUP(C688,'2023-24 School Level AAFTE'!$C:$N,11,FALSE),"")</f>
        <v>Yes</v>
      </c>
      <c r="G688" s="20">
        <f>IFERROR(VLOOKUP(C688,'2023-24 School Level AAFTE'!$C:$N,8,FALSE),0)</f>
        <v>388.9</v>
      </c>
      <c r="H688" s="99">
        <f>VLOOKUP($A688,'District Data'!$A:$F,3,FALSE)</f>
        <v>1.06</v>
      </c>
      <c r="I688" s="99">
        <f>VLOOKUP($A688,'District Data'!$A:$F,4,FALSE)</f>
        <v>1.06</v>
      </c>
      <c r="J688" s="100">
        <f t="shared" si="111"/>
        <v>388.9</v>
      </c>
      <c r="K688" s="101">
        <f t="shared" si="112"/>
        <v>1.141</v>
      </c>
      <c r="L688" s="102">
        <f>'District Data'!E$2</f>
        <v>72728</v>
      </c>
      <c r="M688" s="102">
        <f>'District Data'!F$2</f>
        <v>78209</v>
      </c>
      <c r="N688" s="33">
        <f t="shared" si="113"/>
        <v>87961.61</v>
      </c>
      <c r="O688" s="33">
        <f t="shared" si="114"/>
        <v>6629.05</v>
      </c>
      <c r="P688" s="33">
        <f t="shared" si="119"/>
        <v>14418.72</v>
      </c>
      <c r="Q688" s="103">
        <v>0.18149999999999999</v>
      </c>
      <c r="R688" s="103">
        <v>0.17510000000000001</v>
      </c>
      <c r="S688" s="33">
        <f t="shared" si="115"/>
        <v>33577.54</v>
      </c>
      <c r="T688" s="33">
        <f t="shared" si="120"/>
        <v>1576.51</v>
      </c>
      <c r="U688" s="33">
        <f t="shared" si="116"/>
        <v>276.05</v>
      </c>
      <c r="V688" s="33">
        <f t="shared" si="117"/>
        <v>1852.56</v>
      </c>
      <c r="W688" s="33">
        <f t="shared" si="118"/>
        <v>130020.76</v>
      </c>
      <c r="X688" s="33" t="str">
        <f>IFERROR(VLOOKUP(C688,'Adj to Match Apport'!$C:$F,4,FALSE),0)</f>
        <v/>
      </c>
      <c r="Y688" s="33">
        <f t="shared" si="121"/>
        <v>130020.76</v>
      </c>
      <c r="Z688" s="184">
        <f>VLOOKUP(C688, '2023-24 School Level AAFTE'!$C$4:$C$2454, 1, 0)</f>
        <v>2945</v>
      </c>
    </row>
    <row r="689" spans="1:26" s="18" customFormat="1" x14ac:dyDescent="0.25">
      <c r="A689" s="136" t="s">
        <v>707</v>
      </c>
      <c r="B689" s="166" t="s">
        <v>706</v>
      </c>
      <c r="C689" s="167">
        <v>2340</v>
      </c>
      <c r="D689" s="166" t="s">
        <v>720</v>
      </c>
      <c r="E689" s="146" t="str">
        <f>VLOOKUP($C689,'2023-24 School Level AAFTE'!$C:$N,9,FALSE)</f>
        <v>Yes</v>
      </c>
      <c r="F689" s="94" t="str">
        <f>IFERROR(VLOOKUP(C689,'2023-24 School Level AAFTE'!$C:$N,11,FALSE),"")</f>
        <v>Yes</v>
      </c>
      <c r="G689" s="20">
        <f>IFERROR(VLOOKUP(C689,'2023-24 School Level AAFTE'!$C:$N,8,FALSE),0)</f>
        <v>420.2</v>
      </c>
      <c r="H689" s="99">
        <f>VLOOKUP($A689,'District Data'!$A:$F,3,FALSE)</f>
        <v>1.06</v>
      </c>
      <c r="I689" s="99">
        <f>VLOOKUP($A689,'District Data'!$A:$F,4,FALSE)</f>
        <v>1.06</v>
      </c>
      <c r="J689" s="100">
        <f t="shared" si="111"/>
        <v>420.2</v>
      </c>
      <c r="K689" s="101">
        <f t="shared" si="112"/>
        <v>1.2330000000000001</v>
      </c>
      <c r="L689" s="102">
        <f>'District Data'!E$2</f>
        <v>72728</v>
      </c>
      <c r="M689" s="102">
        <f>'District Data'!F$2</f>
        <v>78209</v>
      </c>
      <c r="N689" s="33">
        <f t="shared" si="113"/>
        <v>95054.04</v>
      </c>
      <c r="O689" s="33">
        <f t="shared" si="114"/>
        <v>7163.56</v>
      </c>
      <c r="P689" s="33">
        <f t="shared" si="119"/>
        <v>14418.72</v>
      </c>
      <c r="Q689" s="103">
        <v>0.18149999999999999</v>
      </c>
      <c r="R689" s="103">
        <v>0.17510000000000001</v>
      </c>
      <c r="S689" s="33">
        <f t="shared" si="115"/>
        <v>36284.93</v>
      </c>
      <c r="T689" s="33">
        <f t="shared" si="120"/>
        <v>1703.63</v>
      </c>
      <c r="U689" s="33">
        <f t="shared" si="116"/>
        <v>298.31</v>
      </c>
      <c r="V689" s="33">
        <f t="shared" si="117"/>
        <v>2001.94</v>
      </c>
      <c r="W689" s="33">
        <f t="shared" si="118"/>
        <v>140504.47</v>
      </c>
      <c r="X689" s="33" t="str">
        <f>IFERROR(VLOOKUP(C689,'Adj to Match Apport'!$C:$F,4,FALSE),0)</f>
        <v/>
      </c>
      <c r="Y689" s="33">
        <f t="shared" si="121"/>
        <v>140504.47</v>
      </c>
      <c r="Z689" s="184">
        <f>VLOOKUP(C689, '2023-24 School Level AAFTE'!$C$4:$C$2454, 1, 0)</f>
        <v>2340</v>
      </c>
    </row>
    <row r="690" spans="1:26" s="18" customFormat="1" x14ac:dyDescent="0.25">
      <c r="A690" s="136" t="s">
        <v>707</v>
      </c>
      <c r="B690" s="166" t="s">
        <v>706</v>
      </c>
      <c r="C690" s="167">
        <v>3300</v>
      </c>
      <c r="D690" s="166" t="s">
        <v>714</v>
      </c>
      <c r="E690" s="146" t="str">
        <f>VLOOKUP($C690,'2023-24 School Level AAFTE'!$C:$N,9,FALSE)</f>
        <v>Yes</v>
      </c>
      <c r="F690" s="94" t="str">
        <f>IFERROR(VLOOKUP(C690,'2023-24 School Level AAFTE'!$C:$N,11,FALSE),"")</f>
        <v>Yes</v>
      </c>
      <c r="G690" s="20">
        <f>IFERROR(VLOOKUP(C690,'2023-24 School Level AAFTE'!$C:$N,8,FALSE),0)</f>
        <v>813.8</v>
      </c>
      <c r="H690" s="99">
        <f>VLOOKUP($A690,'District Data'!$A:$F,3,FALSE)</f>
        <v>1.06</v>
      </c>
      <c r="I690" s="99">
        <f>VLOOKUP($A690,'District Data'!$A:$F,4,FALSE)</f>
        <v>1.06</v>
      </c>
      <c r="J690" s="100">
        <f t="shared" si="111"/>
        <v>813.8</v>
      </c>
      <c r="K690" s="101">
        <f t="shared" si="112"/>
        <v>2.387</v>
      </c>
      <c r="L690" s="102">
        <f>'District Data'!E$2</f>
        <v>72728</v>
      </c>
      <c r="M690" s="102">
        <f>'District Data'!F$2</f>
        <v>78209</v>
      </c>
      <c r="N690" s="33">
        <f t="shared" si="113"/>
        <v>184017.84</v>
      </c>
      <c r="O690" s="33">
        <f t="shared" si="114"/>
        <v>13868.14</v>
      </c>
      <c r="P690" s="33">
        <f t="shared" si="119"/>
        <v>14418.72</v>
      </c>
      <c r="Q690" s="103">
        <v>0.18149999999999999</v>
      </c>
      <c r="R690" s="103">
        <v>0.17510000000000001</v>
      </c>
      <c r="S690" s="33">
        <f t="shared" si="115"/>
        <v>70245.03</v>
      </c>
      <c r="T690" s="33">
        <f t="shared" si="120"/>
        <v>3298.1</v>
      </c>
      <c r="U690" s="33">
        <f t="shared" si="116"/>
        <v>577.5</v>
      </c>
      <c r="V690" s="33">
        <f t="shared" si="117"/>
        <v>3875.6</v>
      </c>
      <c r="W690" s="33">
        <f t="shared" si="118"/>
        <v>272006.61</v>
      </c>
      <c r="X690" s="33" t="str">
        <f>IFERROR(VLOOKUP(C690,'Adj to Match Apport'!$C:$F,4,FALSE),0)</f>
        <v/>
      </c>
      <c r="Y690" s="33">
        <f t="shared" si="121"/>
        <v>272006.61</v>
      </c>
      <c r="Z690" s="184">
        <f>VLOOKUP(C690, '2023-24 School Level AAFTE'!$C$4:$C$2454, 1, 0)</f>
        <v>3300</v>
      </c>
    </row>
    <row r="691" spans="1:26" s="18" customFormat="1" x14ac:dyDescent="0.25">
      <c r="A691" s="136" t="s">
        <v>707</v>
      </c>
      <c r="B691" s="166" t="s">
        <v>706</v>
      </c>
      <c r="C691" s="167">
        <v>3401</v>
      </c>
      <c r="D691" s="166" t="s">
        <v>716</v>
      </c>
      <c r="E691" s="146" t="str">
        <f>VLOOKUP($C691,'2023-24 School Level AAFTE'!$C:$N,9,FALSE)</f>
        <v>Yes</v>
      </c>
      <c r="F691" s="94" t="str">
        <f>IFERROR(VLOOKUP(C691,'2023-24 School Level AAFTE'!$C:$N,11,FALSE),"")</f>
        <v>Yes</v>
      </c>
      <c r="G691" s="20">
        <f>IFERROR(VLOOKUP(C691,'2023-24 School Level AAFTE'!$C:$N,8,FALSE),0)</f>
        <v>781</v>
      </c>
      <c r="H691" s="99">
        <f>VLOOKUP($A691,'District Data'!$A:$F,3,FALSE)</f>
        <v>1.06</v>
      </c>
      <c r="I691" s="99">
        <f>VLOOKUP($A691,'District Data'!$A:$F,4,FALSE)</f>
        <v>1.06</v>
      </c>
      <c r="J691" s="100">
        <f t="shared" si="111"/>
        <v>781</v>
      </c>
      <c r="K691" s="101">
        <f t="shared" si="112"/>
        <v>2.2909999999999999</v>
      </c>
      <c r="L691" s="102">
        <f>'District Data'!E$2</f>
        <v>72728</v>
      </c>
      <c r="M691" s="102">
        <f>'District Data'!F$2</f>
        <v>78209</v>
      </c>
      <c r="N691" s="33">
        <f t="shared" si="113"/>
        <v>176617.04</v>
      </c>
      <c r="O691" s="33">
        <f t="shared" si="114"/>
        <v>13310.39</v>
      </c>
      <c r="P691" s="33">
        <f t="shared" si="119"/>
        <v>14418.72</v>
      </c>
      <c r="Q691" s="103">
        <v>0.18149999999999999</v>
      </c>
      <c r="R691" s="103">
        <v>0.17510000000000001</v>
      </c>
      <c r="S691" s="33">
        <f t="shared" si="115"/>
        <v>67419.929999999993</v>
      </c>
      <c r="T691" s="33">
        <f t="shared" si="120"/>
        <v>3165.46</v>
      </c>
      <c r="U691" s="33">
        <f t="shared" si="116"/>
        <v>554.27</v>
      </c>
      <c r="V691" s="33">
        <f t="shared" si="117"/>
        <v>3719.73</v>
      </c>
      <c r="W691" s="33">
        <f t="shared" si="118"/>
        <v>261067.09</v>
      </c>
      <c r="X691" s="33" t="str">
        <f>IFERROR(VLOOKUP(C691,'Adj to Match Apport'!$C:$F,4,FALSE),0)</f>
        <v/>
      </c>
      <c r="Y691" s="33">
        <f t="shared" si="121"/>
        <v>261067.09</v>
      </c>
      <c r="Z691" s="184">
        <f>VLOOKUP(C691, '2023-24 School Level AAFTE'!$C$4:$C$2454, 1, 0)</f>
        <v>3401</v>
      </c>
    </row>
    <row r="692" spans="1:26" s="18" customFormat="1" x14ac:dyDescent="0.25">
      <c r="A692" s="136" t="s">
        <v>707</v>
      </c>
      <c r="B692" s="166" t="s">
        <v>706</v>
      </c>
      <c r="C692" s="167">
        <v>3648</v>
      </c>
      <c r="D692" s="166" t="s">
        <v>718</v>
      </c>
      <c r="E692" s="146" t="str">
        <f>VLOOKUP($C692,'2023-24 School Level AAFTE'!$C:$N,9,FALSE)</f>
        <v>Yes</v>
      </c>
      <c r="F692" s="94" t="str">
        <f>IFERROR(VLOOKUP(C692,'2023-24 School Level AAFTE'!$C:$N,11,FALSE),"")</f>
        <v>Yes</v>
      </c>
      <c r="G692" s="20">
        <f>IFERROR(VLOOKUP(C692,'2023-24 School Level AAFTE'!$C:$N,8,FALSE),0)</f>
        <v>1002.63</v>
      </c>
      <c r="H692" s="99">
        <f>VLOOKUP($A692,'District Data'!$A:$F,3,FALSE)</f>
        <v>1.06</v>
      </c>
      <c r="I692" s="99">
        <f>VLOOKUP($A692,'District Data'!$A:$F,4,FALSE)</f>
        <v>1.06</v>
      </c>
      <c r="J692" s="100">
        <f t="shared" si="111"/>
        <v>1002.63</v>
      </c>
      <c r="K692" s="101">
        <f t="shared" si="112"/>
        <v>2.9409999999999998</v>
      </c>
      <c r="L692" s="102">
        <f>'District Data'!E$2</f>
        <v>72728</v>
      </c>
      <c r="M692" s="102">
        <f>'District Data'!F$2</f>
        <v>78209</v>
      </c>
      <c r="N692" s="33">
        <f t="shared" si="113"/>
        <v>226726.63</v>
      </c>
      <c r="O692" s="33">
        <f t="shared" si="114"/>
        <v>17086.8</v>
      </c>
      <c r="P692" s="33">
        <f t="shared" si="119"/>
        <v>14418.72</v>
      </c>
      <c r="Q692" s="103">
        <v>0.18149999999999999</v>
      </c>
      <c r="R692" s="103">
        <v>0.17510000000000001</v>
      </c>
      <c r="S692" s="33">
        <f t="shared" si="115"/>
        <v>86548.24</v>
      </c>
      <c r="T692" s="33">
        <f t="shared" si="120"/>
        <v>4063.56</v>
      </c>
      <c r="U692" s="33">
        <f t="shared" si="116"/>
        <v>711.53</v>
      </c>
      <c r="V692" s="33">
        <f t="shared" si="117"/>
        <v>4775.09</v>
      </c>
      <c r="W692" s="33">
        <f t="shared" si="118"/>
        <v>335136.76</v>
      </c>
      <c r="X692" s="33" t="str">
        <f>IFERROR(VLOOKUP(C692,'Adj to Match Apport'!$C:$F,4,FALSE),0)</f>
        <v/>
      </c>
      <c r="Y692" s="33">
        <f t="shared" si="121"/>
        <v>335136.76</v>
      </c>
      <c r="Z692" s="184">
        <f>VLOOKUP(C692, '2023-24 School Level AAFTE'!$C$4:$C$2454, 1, 0)</f>
        <v>3648</v>
      </c>
    </row>
    <row r="693" spans="1:26" s="18" customFormat="1" x14ac:dyDescent="0.25">
      <c r="A693" s="136" t="s">
        <v>722</v>
      </c>
      <c r="B693" s="166" t="s">
        <v>721</v>
      </c>
      <c r="C693" s="167">
        <v>3794</v>
      </c>
      <c r="D693" s="166" t="s">
        <v>724</v>
      </c>
      <c r="E693" s="146" t="str">
        <f>VLOOKUP($C693,'2023-24 School Level AAFTE'!$C:$N,9,FALSE)</f>
        <v>No</v>
      </c>
      <c r="F693" s="94" t="str">
        <f>IFERROR(VLOOKUP(C693,'2023-24 School Level AAFTE'!$C:$N,11,FALSE),"")</f>
        <v>No</v>
      </c>
      <c r="G693" s="20">
        <f>IFERROR(VLOOKUP(C693,'2023-24 School Level AAFTE'!$C:$N,8,FALSE),0)</f>
        <v>373.35</v>
      </c>
      <c r="H693" s="99">
        <f>VLOOKUP($A693,'District Data'!$A:$F,3,FALSE)</f>
        <v>1</v>
      </c>
      <c r="I693" s="99">
        <f>VLOOKUP($A693,'District Data'!$A:$F,4,FALSE)</f>
        <v>1.04</v>
      </c>
      <c r="J693" s="100">
        <f t="shared" si="111"/>
        <v>0</v>
      </c>
      <c r="K693" s="101">
        <f t="shared" si="112"/>
        <v>0</v>
      </c>
      <c r="L693" s="102">
        <f>'District Data'!E$2</f>
        <v>72728</v>
      </c>
      <c r="M693" s="102">
        <f>'District Data'!F$2</f>
        <v>78209</v>
      </c>
      <c r="N693" s="33">
        <f t="shared" si="113"/>
        <v>0</v>
      </c>
      <c r="O693" s="33">
        <f t="shared" si="114"/>
        <v>0</v>
      </c>
      <c r="P693" s="33">
        <f t="shared" si="119"/>
        <v>14418.72</v>
      </c>
      <c r="Q693" s="103">
        <v>0.18149999999999999</v>
      </c>
      <c r="R693" s="103">
        <v>0.17510000000000001</v>
      </c>
      <c r="S693" s="33">
        <f t="shared" si="115"/>
        <v>0</v>
      </c>
      <c r="T693" s="33">
        <f t="shared" si="120"/>
        <v>0</v>
      </c>
      <c r="U693" s="33">
        <f t="shared" si="116"/>
        <v>0</v>
      </c>
      <c r="V693" s="33">
        <f t="shared" si="117"/>
        <v>0</v>
      </c>
      <c r="W693" s="33">
        <f t="shared" si="118"/>
        <v>0</v>
      </c>
      <c r="X693" s="33">
        <f>IFERROR(VLOOKUP(C693,'Adj to Match Apport'!$C:$F,4,FALSE),0)</f>
        <v>0</v>
      </c>
      <c r="Y693" s="33">
        <f t="shared" si="121"/>
        <v>0</v>
      </c>
      <c r="Z693" s="184">
        <f>VLOOKUP(C693, '2023-24 School Level AAFTE'!$C$4:$C$2454, 1, 0)</f>
        <v>3794</v>
      </c>
    </row>
    <row r="694" spans="1:26" s="18" customFormat="1" x14ac:dyDescent="0.25">
      <c r="A694" s="136" t="s">
        <v>722</v>
      </c>
      <c r="B694" s="166" t="s">
        <v>721</v>
      </c>
      <c r="C694" s="167">
        <v>3192</v>
      </c>
      <c r="D694" s="166" t="s">
        <v>723</v>
      </c>
      <c r="E694" s="146" t="str">
        <f>VLOOKUP($C694,'2023-24 School Level AAFTE'!$C:$N,9,FALSE)</f>
        <v>No</v>
      </c>
      <c r="F694" s="94" t="str">
        <f>IFERROR(VLOOKUP(C694,'2023-24 School Level AAFTE'!$C:$N,11,FALSE),"")</f>
        <v>No</v>
      </c>
      <c r="G694" s="20">
        <f>IFERROR(VLOOKUP(C694,'2023-24 School Level AAFTE'!$C:$N,8,FALSE),0)</f>
        <v>298.39</v>
      </c>
      <c r="H694" s="99">
        <f>VLOOKUP($A694,'District Data'!$A:$F,3,FALSE)</f>
        <v>1</v>
      </c>
      <c r="I694" s="99">
        <f>VLOOKUP($A694,'District Data'!$A:$F,4,FALSE)</f>
        <v>1.04</v>
      </c>
      <c r="J694" s="100">
        <f t="shared" si="111"/>
        <v>0</v>
      </c>
      <c r="K694" s="101">
        <f t="shared" si="112"/>
        <v>0</v>
      </c>
      <c r="L694" s="102">
        <f>'District Data'!E$2</f>
        <v>72728</v>
      </c>
      <c r="M694" s="102">
        <f>'District Data'!F$2</f>
        <v>78209</v>
      </c>
      <c r="N694" s="33">
        <f t="shared" si="113"/>
        <v>0</v>
      </c>
      <c r="O694" s="33">
        <f t="shared" si="114"/>
        <v>0</v>
      </c>
      <c r="P694" s="33">
        <f t="shared" si="119"/>
        <v>14418.72</v>
      </c>
      <c r="Q694" s="103">
        <v>0.18149999999999999</v>
      </c>
      <c r="R694" s="103">
        <v>0.17510000000000001</v>
      </c>
      <c r="S694" s="33">
        <f t="shared" si="115"/>
        <v>0</v>
      </c>
      <c r="T694" s="33">
        <f t="shared" si="120"/>
        <v>0</v>
      </c>
      <c r="U694" s="33">
        <f t="shared" si="116"/>
        <v>0</v>
      </c>
      <c r="V694" s="33">
        <f t="shared" si="117"/>
        <v>0</v>
      </c>
      <c r="W694" s="33">
        <f t="shared" si="118"/>
        <v>0</v>
      </c>
      <c r="X694" s="33">
        <f>IFERROR(VLOOKUP(C694,'Adj to Match Apport'!$C:$F,4,FALSE),0)</f>
        <v>0</v>
      </c>
      <c r="Y694" s="33">
        <f t="shared" si="121"/>
        <v>0</v>
      </c>
      <c r="Z694" s="184">
        <f>VLOOKUP(C694, '2023-24 School Level AAFTE'!$C$4:$C$2454, 1, 0)</f>
        <v>3192</v>
      </c>
    </row>
    <row r="695" spans="1:26" s="18" customFormat="1" x14ac:dyDescent="0.25">
      <c r="A695" s="136" t="s">
        <v>722</v>
      </c>
      <c r="B695" s="166" t="s">
        <v>721</v>
      </c>
      <c r="C695" s="167">
        <v>4593</v>
      </c>
      <c r="D695" s="166" t="s">
        <v>725</v>
      </c>
      <c r="E695" s="146" t="str">
        <f>VLOOKUP($C695,'2023-24 School Level AAFTE'!$C:$N,9,FALSE)</f>
        <v>No</v>
      </c>
      <c r="F695" s="94" t="str">
        <f>IFERROR(VLOOKUP(C695,'2023-24 School Level AAFTE'!$C:$N,11,FALSE),"")</f>
        <v>No</v>
      </c>
      <c r="G695" s="20">
        <f>IFERROR(VLOOKUP(C695,'2023-24 School Level AAFTE'!$C:$N,8,FALSE),0)</f>
        <v>198.14</v>
      </c>
      <c r="H695" s="99">
        <f>VLOOKUP($A695,'District Data'!$A:$F,3,FALSE)</f>
        <v>1</v>
      </c>
      <c r="I695" s="99">
        <f>VLOOKUP($A695,'District Data'!$A:$F,4,FALSE)</f>
        <v>1.04</v>
      </c>
      <c r="J695" s="100">
        <f t="shared" si="111"/>
        <v>0</v>
      </c>
      <c r="K695" s="101">
        <f t="shared" si="112"/>
        <v>0</v>
      </c>
      <c r="L695" s="102">
        <f>'District Data'!E$2</f>
        <v>72728</v>
      </c>
      <c r="M695" s="102">
        <f>'District Data'!F$2</f>
        <v>78209</v>
      </c>
      <c r="N695" s="33">
        <f t="shared" si="113"/>
        <v>0</v>
      </c>
      <c r="O695" s="33">
        <f t="shared" si="114"/>
        <v>0</v>
      </c>
      <c r="P695" s="33">
        <f t="shared" si="119"/>
        <v>14418.72</v>
      </c>
      <c r="Q695" s="103">
        <v>0.18149999999999999</v>
      </c>
      <c r="R695" s="103">
        <v>0.17510000000000001</v>
      </c>
      <c r="S695" s="33">
        <f t="shared" si="115"/>
        <v>0</v>
      </c>
      <c r="T695" s="33">
        <f t="shared" si="120"/>
        <v>0</v>
      </c>
      <c r="U695" s="33">
        <f t="shared" si="116"/>
        <v>0</v>
      </c>
      <c r="V695" s="33">
        <f t="shared" si="117"/>
        <v>0</v>
      </c>
      <c r="W695" s="33">
        <f t="shared" si="118"/>
        <v>0</v>
      </c>
      <c r="X695" s="33">
        <f>IFERROR(VLOOKUP(C695,'Adj to Match Apport'!$C:$F,4,FALSE),0)</f>
        <v>0</v>
      </c>
      <c r="Y695" s="33">
        <f t="shared" si="121"/>
        <v>0</v>
      </c>
      <c r="Z695" s="184">
        <f>VLOOKUP(C695, '2023-24 School Level AAFTE'!$C$4:$C$2454, 1, 0)</f>
        <v>4593</v>
      </c>
    </row>
    <row r="696" spans="1:26" s="18" customFormat="1" x14ac:dyDescent="0.25">
      <c r="A696" s="136" t="s">
        <v>2488</v>
      </c>
      <c r="B696" s="166" t="s">
        <v>2489</v>
      </c>
      <c r="C696" s="167">
        <v>1962</v>
      </c>
      <c r="D696" s="166" t="s">
        <v>2490</v>
      </c>
      <c r="E696" s="146" t="str">
        <f>VLOOKUP($C696,'2023-24 School Level AAFTE'!$C:$N,9,FALSE)</f>
        <v>Yes</v>
      </c>
      <c r="F696" s="94" t="str">
        <f>IFERROR(VLOOKUP(C696,'2023-24 School Level AAFTE'!$C:$N,11,FALSE),"")</f>
        <v>No</v>
      </c>
      <c r="G696" s="20">
        <f>IFERROR(VLOOKUP(C696,'2023-24 School Level AAFTE'!$C:$N,8,FALSE),0)</f>
        <v>37.880000000000003</v>
      </c>
      <c r="H696" s="99">
        <f>VLOOKUP($A696,'District Data'!$A:$F,3,FALSE)</f>
        <v>1</v>
      </c>
      <c r="I696" s="99">
        <f>VLOOKUP($A696,'District Data'!$A:$F,4,FALSE)</f>
        <v>1</v>
      </c>
      <c r="J696" s="100">
        <f t="shared" si="111"/>
        <v>0</v>
      </c>
      <c r="K696" s="101">
        <f t="shared" si="112"/>
        <v>0</v>
      </c>
      <c r="L696" s="102">
        <f>'District Data'!E$2</f>
        <v>72728</v>
      </c>
      <c r="M696" s="102">
        <f>'District Data'!F$2</f>
        <v>78209</v>
      </c>
      <c r="N696" s="33">
        <f t="shared" si="113"/>
        <v>0</v>
      </c>
      <c r="O696" s="33">
        <f t="shared" si="114"/>
        <v>0</v>
      </c>
      <c r="P696" s="33">
        <f t="shared" si="119"/>
        <v>14418.72</v>
      </c>
      <c r="Q696" s="103">
        <v>0.18149999999999999</v>
      </c>
      <c r="R696" s="103">
        <v>0.17510000000000001</v>
      </c>
      <c r="S696" s="33">
        <f t="shared" si="115"/>
        <v>0</v>
      </c>
      <c r="T696" s="33">
        <f t="shared" si="120"/>
        <v>0</v>
      </c>
      <c r="U696" s="33">
        <f t="shared" si="116"/>
        <v>0</v>
      </c>
      <c r="V696" s="33">
        <f t="shared" si="117"/>
        <v>0</v>
      </c>
      <c r="W696" s="33">
        <f t="shared" si="118"/>
        <v>0</v>
      </c>
      <c r="X696" s="33">
        <f>IFERROR(VLOOKUP(C696,'Adj to Match Apport'!$C:$F,4,FALSE),0)</f>
        <v>0</v>
      </c>
      <c r="Y696" s="33">
        <f t="shared" si="121"/>
        <v>0</v>
      </c>
      <c r="Z696" s="184">
        <f>VLOOKUP(C696, '2023-24 School Level AAFTE'!$C$4:$C$2454, 1, 0)</f>
        <v>1962</v>
      </c>
    </row>
    <row r="697" spans="1:26" s="18" customFormat="1" x14ac:dyDescent="0.25">
      <c r="A697" s="136" t="s">
        <v>2488</v>
      </c>
      <c r="B697" s="166" t="s">
        <v>2489</v>
      </c>
      <c r="C697" s="167">
        <v>2895</v>
      </c>
      <c r="D697" s="166" t="s">
        <v>1962</v>
      </c>
      <c r="E697" s="146" t="str">
        <f>VLOOKUP($C697,'2023-24 School Level AAFTE'!$C:$N,9,FALSE)</f>
        <v>Yes</v>
      </c>
      <c r="F697" s="94" t="str">
        <f>IFERROR(VLOOKUP(C697,'2023-24 School Level AAFTE'!$C:$N,11,FALSE),"")</f>
        <v>Yes</v>
      </c>
      <c r="G697" s="20">
        <f>IFERROR(VLOOKUP(C697,'2023-24 School Level AAFTE'!$C:$N,8,FALSE),0)</f>
        <v>46.6</v>
      </c>
      <c r="H697" s="99">
        <f>VLOOKUP($A697,'District Data'!$A:$F,3,FALSE)</f>
        <v>1</v>
      </c>
      <c r="I697" s="99">
        <f>VLOOKUP($A697,'District Data'!$A:$F,4,FALSE)</f>
        <v>1</v>
      </c>
      <c r="J697" s="100">
        <f t="shared" si="111"/>
        <v>46.6</v>
      </c>
      <c r="K697" s="101">
        <f t="shared" si="112"/>
        <v>0.13700000000000001</v>
      </c>
      <c r="L697" s="102">
        <f>'District Data'!E$2</f>
        <v>72728</v>
      </c>
      <c r="M697" s="102">
        <f>'District Data'!F$2</f>
        <v>78209</v>
      </c>
      <c r="N697" s="33">
        <f t="shared" si="113"/>
        <v>9963.74</v>
      </c>
      <c r="O697" s="33">
        <f t="shared" si="114"/>
        <v>750.89</v>
      </c>
      <c r="P697" s="33">
        <f t="shared" si="119"/>
        <v>14418.72</v>
      </c>
      <c r="Q697" s="103">
        <v>0.18149999999999999</v>
      </c>
      <c r="R697" s="103">
        <v>0.17510000000000001</v>
      </c>
      <c r="S697" s="33">
        <f t="shared" si="115"/>
        <v>3915.26</v>
      </c>
      <c r="T697" s="33">
        <f t="shared" si="120"/>
        <v>178.58</v>
      </c>
      <c r="U697" s="33">
        <f t="shared" si="116"/>
        <v>31.27</v>
      </c>
      <c r="V697" s="33">
        <f t="shared" si="117"/>
        <v>209.85000000000002</v>
      </c>
      <c r="W697" s="33">
        <f t="shared" si="118"/>
        <v>14839.74</v>
      </c>
      <c r="X697" s="33">
        <f>IFERROR(VLOOKUP(C697,'Adj to Match Apport'!$C:$F,4,FALSE),0)</f>
        <v>0</v>
      </c>
      <c r="Y697" s="33">
        <f t="shared" si="121"/>
        <v>14839.74</v>
      </c>
      <c r="Z697" s="184">
        <f>VLOOKUP(C697, '2023-24 School Level AAFTE'!$C$4:$C$2454, 1, 0)</f>
        <v>2895</v>
      </c>
    </row>
    <row r="698" spans="1:26" s="18" customFormat="1" x14ac:dyDescent="0.25">
      <c r="A698" s="136" t="s">
        <v>2488</v>
      </c>
      <c r="B698" s="166" t="s">
        <v>2489</v>
      </c>
      <c r="C698" s="167">
        <v>2896</v>
      </c>
      <c r="D698" s="166" t="s">
        <v>2491</v>
      </c>
      <c r="E698" s="146" t="str">
        <f>VLOOKUP($C698,'2023-24 School Level AAFTE'!$C:$N,9,FALSE)</f>
        <v>No</v>
      </c>
      <c r="F698" s="94" t="str">
        <f>IFERROR(VLOOKUP(C698,'2023-24 School Level AAFTE'!$C:$N,11,FALSE),"")</f>
        <v>No</v>
      </c>
      <c r="G698" s="20">
        <f>IFERROR(VLOOKUP(C698,'2023-24 School Level AAFTE'!$C:$N,8,FALSE),0)</f>
        <v>26.7</v>
      </c>
      <c r="H698" s="99">
        <f>VLOOKUP($A698,'District Data'!$A:$F,3,FALSE)</f>
        <v>1</v>
      </c>
      <c r="I698" s="99">
        <f>VLOOKUP($A698,'District Data'!$A:$F,4,FALSE)</f>
        <v>1</v>
      </c>
      <c r="J698" s="100">
        <f t="shared" si="111"/>
        <v>0</v>
      </c>
      <c r="K698" s="101">
        <f t="shared" si="112"/>
        <v>0</v>
      </c>
      <c r="L698" s="102">
        <f>'District Data'!E$2</f>
        <v>72728</v>
      </c>
      <c r="M698" s="102">
        <f>'District Data'!F$2</f>
        <v>78209</v>
      </c>
      <c r="N698" s="33">
        <f t="shared" si="113"/>
        <v>0</v>
      </c>
      <c r="O698" s="33">
        <f t="shared" si="114"/>
        <v>0</v>
      </c>
      <c r="P698" s="33">
        <f t="shared" si="119"/>
        <v>14418.72</v>
      </c>
      <c r="Q698" s="103">
        <v>0.18149999999999999</v>
      </c>
      <c r="R698" s="103">
        <v>0.17510000000000001</v>
      </c>
      <c r="S698" s="33">
        <f t="shared" si="115"/>
        <v>0</v>
      </c>
      <c r="T698" s="33">
        <f t="shared" si="120"/>
        <v>0</v>
      </c>
      <c r="U698" s="33">
        <f t="shared" si="116"/>
        <v>0</v>
      </c>
      <c r="V698" s="33">
        <f t="shared" si="117"/>
        <v>0</v>
      </c>
      <c r="W698" s="33">
        <f t="shared" si="118"/>
        <v>0</v>
      </c>
      <c r="X698" s="33">
        <f>IFERROR(VLOOKUP(C698,'Adj to Match Apport'!$C:$F,4,FALSE),0)</f>
        <v>0</v>
      </c>
      <c r="Y698" s="33">
        <f t="shared" si="121"/>
        <v>0</v>
      </c>
      <c r="Z698" s="184">
        <f>VLOOKUP(C698, '2023-24 School Level AAFTE'!$C$4:$C$2454, 1, 0)</f>
        <v>2896</v>
      </c>
    </row>
    <row r="699" spans="1:26" s="18" customFormat="1" x14ac:dyDescent="0.25">
      <c r="A699" s="136" t="s">
        <v>727</v>
      </c>
      <c r="B699" s="166" t="s">
        <v>726</v>
      </c>
      <c r="C699" s="167">
        <v>3047</v>
      </c>
      <c r="D699" s="166" t="s">
        <v>728</v>
      </c>
      <c r="E699" s="146" t="str">
        <f>VLOOKUP($C699,'2023-24 School Level AAFTE'!$C:$N,9,FALSE)</f>
        <v>Yes</v>
      </c>
      <c r="F699" s="94" t="str">
        <f>IFERROR(VLOOKUP(C699,'2023-24 School Level AAFTE'!$C:$N,11,FALSE),"")</f>
        <v>Yes</v>
      </c>
      <c r="G699" s="20">
        <f>IFERROR(VLOOKUP(C699,'2023-24 School Level AAFTE'!$C:$N,8,FALSE),0)</f>
        <v>26.8</v>
      </c>
      <c r="H699" s="99">
        <f>VLOOKUP($A699,'District Data'!$A:$F,3,FALSE)</f>
        <v>1</v>
      </c>
      <c r="I699" s="99">
        <f>VLOOKUP($A699,'District Data'!$A:$F,4,FALSE)</f>
        <v>1.04</v>
      </c>
      <c r="J699" s="100">
        <f t="shared" si="111"/>
        <v>26.8</v>
      </c>
      <c r="K699" s="101">
        <f t="shared" si="112"/>
        <v>7.9000000000000001E-2</v>
      </c>
      <c r="L699" s="102">
        <f>'District Data'!E$2</f>
        <v>72728</v>
      </c>
      <c r="M699" s="102">
        <f>'District Data'!F$2</f>
        <v>78209</v>
      </c>
      <c r="N699" s="33">
        <f t="shared" si="113"/>
        <v>5745.51</v>
      </c>
      <c r="O699" s="33">
        <f t="shared" si="114"/>
        <v>680.14</v>
      </c>
      <c r="P699" s="33">
        <f t="shared" si="119"/>
        <v>14418.72</v>
      </c>
      <c r="Q699" s="103">
        <v>0.18149999999999999</v>
      </c>
      <c r="R699" s="103">
        <v>0.17510000000000001</v>
      </c>
      <c r="S699" s="33">
        <f t="shared" si="115"/>
        <v>2300.98</v>
      </c>
      <c r="T699" s="33">
        <f t="shared" si="120"/>
        <v>107.09</v>
      </c>
      <c r="U699" s="33">
        <f t="shared" si="116"/>
        <v>18.75</v>
      </c>
      <c r="V699" s="33">
        <f t="shared" si="117"/>
        <v>125.84</v>
      </c>
      <c r="W699" s="33">
        <f t="shared" si="118"/>
        <v>8852.4699999999993</v>
      </c>
      <c r="X699" s="33">
        <f>IFERROR(VLOOKUP(C699,'Adj to Match Apport'!$C:$F,4,FALSE),0)</f>
        <v>0</v>
      </c>
      <c r="Y699" s="33">
        <f t="shared" si="121"/>
        <v>8852.4699999999993</v>
      </c>
      <c r="Z699" s="184">
        <f>VLOOKUP(C699, '2023-24 School Level AAFTE'!$C$4:$C$2454, 1, 0)</f>
        <v>3047</v>
      </c>
    </row>
    <row r="700" spans="1:26" s="18" customFormat="1" x14ac:dyDescent="0.25">
      <c r="A700" s="136" t="s">
        <v>727</v>
      </c>
      <c r="B700" s="166" t="s">
        <v>726</v>
      </c>
      <c r="C700" s="167">
        <v>3048</v>
      </c>
      <c r="D700" s="166" t="s">
        <v>729</v>
      </c>
      <c r="E700" s="146" t="str">
        <f>VLOOKUP($C700,'2023-24 School Level AAFTE'!$C:$N,9,FALSE)</f>
        <v>No</v>
      </c>
      <c r="F700" s="94" t="str">
        <f>IFERROR(VLOOKUP(C700,'2023-24 School Level AAFTE'!$C:$N,11,FALSE),"")</f>
        <v>No</v>
      </c>
      <c r="G700" s="20">
        <f>IFERROR(VLOOKUP(C700,'2023-24 School Level AAFTE'!$C:$N,8,FALSE),0)</f>
        <v>34.799999999999997</v>
      </c>
      <c r="H700" s="99">
        <f>VLOOKUP($A700,'District Data'!$A:$F,3,FALSE)</f>
        <v>1</v>
      </c>
      <c r="I700" s="99">
        <f>VLOOKUP($A700,'District Data'!$A:$F,4,FALSE)</f>
        <v>1.04</v>
      </c>
      <c r="J700" s="100">
        <f t="shared" si="111"/>
        <v>0</v>
      </c>
      <c r="K700" s="101">
        <f t="shared" si="112"/>
        <v>0</v>
      </c>
      <c r="L700" s="102">
        <f>'District Data'!E$2</f>
        <v>72728</v>
      </c>
      <c r="M700" s="102">
        <f>'District Data'!F$2</f>
        <v>78209</v>
      </c>
      <c r="N700" s="33">
        <f t="shared" si="113"/>
        <v>0</v>
      </c>
      <c r="O700" s="33">
        <f t="shared" si="114"/>
        <v>0</v>
      </c>
      <c r="P700" s="33">
        <f t="shared" si="119"/>
        <v>14418.72</v>
      </c>
      <c r="Q700" s="103">
        <v>0.18149999999999999</v>
      </c>
      <c r="R700" s="103">
        <v>0.17510000000000001</v>
      </c>
      <c r="S700" s="33">
        <f t="shared" si="115"/>
        <v>0</v>
      </c>
      <c r="T700" s="33">
        <f t="shared" si="120"/>
        <v>0</v>
      </c>
      <c r="U700" s="33">
        <f t="shared" si="116"/>
        <v>0</v>
      </c>
      <c r="V700" s="33">
        <f t="shared" si="117"/>
        <v>0</v>
      </c>
      <c r="W700" s="33">
        <f t="shared" si="118"/>
        <v>0</v>
      </c>
      <c r="X700" s="33">
        <f>IFERROR(VLOOKUP(C700,'Adj to Match Apport'!$C:$F,4,FALSE),0)</f>
        <v>0</v>
      </c>
      <c r="Y700" s="33">
        <f t="shared" si="121"/>
        <v>0</v>
      </c>
      <c r="Z700" s="184">
        <f>VLOOKUP(C700, '2023-24 School Level AAFTE'!$C$4:$C$2454, 1, 0)</f>
        <v>3048</v>
      </c>
    </row>
    <row r="701" spans="1:26" s="18" customFormat="1" x14ac:dyDescent="0.25">
      <c r="A701" s="136" t="s">
        <v>731</v>
      </c>
      <c r="B701" s="166" t="s">
        <v>730</v>
      </c>
      <c r="C701" s="167">
        <v>2856</v>
      </c>
      <c r="D701" s="166" t="s">
        <v>733</v>
      </c>
      <c r="E701" s="146" t="str">
        <f>VLOOKUP($C701,'2023-24 School Level AAFTE'!$C:$N,9,FALSE)</f>
        <v>Yes</v>
      </c>
      <c r="F701" s="94" t="str">
        <f>IFERROR(VLOOKUP(C701,'2023-24 School Level AAFTE'!$C:$N,11,FALSE),"")</f>
        <v>Yes</v>
      </c>
      <c r="G701" s="20">
        <f>IFERROR(VLOOKUP(C701,'2023-24 School Level AAFTE'!$C:$N,8,FALSE),0)</f>
        <v>307.81</v>
      </c>
      <c r="H701" s="99">
        <f>VLOOKUP($A701,'District Data'!$A:$F,3,FALSE)</f>
        <v>1</v>
      </c>
      <c r="I701" s="99">
        <f>VLOOKUP($A701,'District Data'!$A:$F,4,FALSE)</f>
        <v>1</v>
      </c>
      <c r="J701" s="100">
        <f t="shared" si="111"/>
        <v>307.81</v>
      </c>
      <c r="K701" s="101">
        <f t="shared" si="112"/>
        <v>0.90300000000000002</v>
      </c>
      <c r="L701" s="102">
        <f>'District Data'!E$2</f>
        <v>72728</v>
      </c>
      <c r="M701" s="102">
        <f>'District Data'!F$2</f>
        <v>78209</v>
      </c>
      <c r="N701" s="33">
        <f t="shared" si="113"/>
        <v>65673.38</v>
      </c>
      <c r="O701" s="33">
        <f t="shared" si="114"/>
        <v>4949.3500000000004</v>
      </c>
      <c r="P701" s="33">
        <f t="shared" si="119"/>
        <v>14418.72</v>
      </c>
      <c r="Q701" s="103">
        <v>0.18149999999999999</v>
      </c>
      <c r="R701" s="103">
        <v>0.17510000000000001</v>
      </c>
      <c r="S701" s="33">
        <f t="shared" si="115"/>
        <v>25806.45</v>
      </c>
      <c r="T701" s="33">
        <f t="shared" si="120"/>
        <v>1177.05</v>
      </c>
      <c r="U701" s="33">
        <f t="shared" si="116"/>
        <v>206.1</v>
      </c>
      <c r="V701" s="33">
        <f t="shared" si="117"/>
        <v>1383.1499999999999</v>
      </c>
      <c r="W701" s="33">
        <f t="shared" si="118"/>
        <v>97812.33</v>
      </c>
      <c r="X701" s="33" t="str">
        <f>IFERROR(VLOOKUP(C701,'Adj to Match Apport'!$C:$F,4,FALSE),0)</f>
        <v/>
      </c>
      <c r="Y701" s="33">
        <f t="shared" si="121"/>
        <v>97812.33</v>
      </c>
      <c r="Z701" s="184">
        <f>VLOOKUP(C701, '2023-24 School Level AAFTE'!$C$4:$C$2454, 1, 0)</f>
        <v>2856</v>
      </c>
    </row>
    <row r="702" spans="1:26" s="18" customFormat="1" x14ac:dyDescent="0.25">
      <c r="A702" s="136" t="s">
        <v>731</v>
      </c>
      <c r="B702" s="166" t="s">
        <v>730</v>
      </c>
      <c r="C702" s="167">
        <v>3393</v>
      </c>
      <c r="D702" s="166" t="s">
        <v>734</v>
      </c>
      <c r="E702" s="146" t="str">
        <f>VLOOKUP($C702,'2023-24 School Level AAFTE'!$C:$N,9,FALSE)</f>
        <v>Yes</v>
      </c>
      <c r="F702" s="94" t="str">
        <f>IFERROR(VLOOKUP(C702,'2023-24 School Level AAFTE'!$C:$N,11,FALSE),"")</f>
        <v>Yes</v>
      </c>
      <c r="G702" s="20">
        <f>IFERROR(VLOOKUP(C702,'2023-24 School Level AAFTE'!$C:$N,8,FALSE),0)</f>
        <v>254.11</v>
      </c>
      <c r="H702" s="99">
        <f>VLOOKUP($A702,'District Data'!$A:$F,3,FALSE)</f>
        <v>1</v>
      </c>
      <c r="I702" s="99">
        <f>VLOOKUP($A702,'District Data'!$A:$F,4,FALSE)</f>
        <v>1</v>
      </c>
      <c r="J702" s="100">
        <f t="shared" si="111"/>
        <v>254.11</v>
      </c>
      <c r="K702" s="101">
        <f t="shared" si="112"/>
        <v>0.745</v>
      </c>
      <c r="L702" s="102">
        <f>'District Data'!E$2</f>
        <v>72728</v>
      </c>
      <c r="M702" s="102">
        <f>'District Data'!F$2</f>
        <v>78209</v>
      </c>
      <c r="N702" s="33">
        <f t="shared" si="113"/>
        <v>54182.36</v>
      </c>
      <c r="O702" s="33">
        <f t="shared" si="114"/>
        <v>4083.35</v>
      </c>
      <c r="P702" s="33">
        <f t="shared" si="119"/>
        <v>14418.72</v>
      </c>
      <c r="Q702" s="103">
        <v>0.18149999999999999</v>
      </c>
      <c r="R702" s="103">
        <v>0.17510000000000001</v>
      </c>
      <c r="S702" s="33">
        <f t="shared" si="115"/>
        <v>21291.040000000001</v>
      </c>
      <c r="T702" s="33">
        <f t="shared" si="120"/>
        <v>971.1</v>
      </c>
      <c r="U702" s="33">
        <f t="shared" si="116"/>
        <v>170.04</v>
      </c>
      <c r="V702" s="33">
        <f t="shared" si="117"/>
        <v>1141.1400000000001</v>
      </c>
      <c r="W702" s="33">
        <f t="shared" si="118"/>
        <v>80697.89</v>
      </c>
      <c r="X702" s="33" t="str">
        <f>IFERROR(VLOOKUP(C702,'Adj to Match Apport'!$C:$F,4,FALSE),0)</f>
        <v/>
      </c>
      <c r="Y702" s="33">
        <f t="shared" si="121"/>
        <v>80697.89</v>
      </c>
      <c r="Z702" s="184">
        <f>VLOOKUP(C702, '2023-24 School Level AAFTE'!$C$4:$C$2454, 1, 0)</f>
        <v>3393</v>
      </c>
    </row>
    <row r="703" spans="1:26" s="18" customFormat="1" x14ac:dyDescent="0.25">
      <c r="A703" s="136" t="s">
        <v>731</v>
      </c>
      <c r="B703" s="166" t="s">
        <v>730</v>
      </c>
      <c r="C703" s="167">
        <v>2677</v>
      </c>
      <c r="D703" s="166" t="s">
        <v>732</v>
      </c>
      <c r="E703" s="146" t="str">
        <f>VLOOKUP($C703,'2023-24 School Level AAFTE'!$C:$N,9,FALSE)</f>
        <v>Yes</v>
      </c>
      <c r="F703" s="94" t="str">
        <f>IFERROR(VLOOKUP(C703,'2023-24 School Level AAFTE'!$C:$N,11,FALSE),"")</f>
        <v>Yes</v>
      </c>
      <c r="G703" s="20">
        <f>IFERROR(VLOOKUP(C703,'2023-24 School Level AAFTE'!$C:$N,8,FALSE),0)</f>
        <v>297.39</v>
      </c>
      <c r="H703" s="99">
        <f>VLOOKUP($A703,'District Data'!$A:$F,3,FALSE)</f>
        <v>1</v>
      </c>
      <c r="I703" s="99">
        <f>VLOOKUP($A703,'District Data'!$A:$F,4,FALSE)</f>
        <v>1</v>
      </c>
      <c r="J703" s="100">
        <f t="shared" si="111"/>
        <v>297.39</v>
      </c>
      <c r="K703" s="101">
        <f t="shared" si="112"/>
        <v>0.872</v>
      </c>
      <c r="L703" s="102">
        <f>'District Data'!E$2</f>
        <v>72728</v>
      </c>
      <c r="M703" s="102">
        <f>'District Data'!F$2</f>
        <v>78209</v>
      </c>
      <c r="N703" s="33">
        <f t="shared" si="113"/>
        <v>63418.82</v>
      </c>
      <c r="O703" s="33">
        <f t="shared" si="114"/>
        <v>4779.43</v>
      </c>
      <c r="P703" s="33">
        <f t="shared" si="119"/>
        <v>14418.72</v>
      </c>
      <c r="Q703" s="103">
        <v>0.18149999999999999</v>
      </c>
      <c r="R703" s="103">
        <v>0.17510000000000001</v>
      </c>
      <c r="S703" s="33">
        <f t="shared" si="115"/>
        <v>24920.52</v>
      </c>
      <c r="T703" s="33">
        <f t="shared" si="120"/>
        <v>1136.6400000000001</v>
      </c>
      <c r="U703" s="33">
        <f t="shared" si="116"/>
        <v>199.03</v>
      </c>
      <c r="V703" s="33">
        <f t="shared" si="117"/>
        <v>1335.67</v>
      </c>
      <c r="W703" s="33">
        <f t="shared" si="118"/>
        <v>94454.439999999988</v>
      </c>
      <c r="X703" s="33">
        <f>IFERROR(VLOOKUP(C703,'Adj to Match Apport'!$C:$F,4,FALSE),0)</f>
        <v>108.28000000002794</v>
      </c>
      <c r="Y703" s="33">
        <f t="shared" si="121"/>
        <v>94562.720000000016</v>
      </c>
      <c r="Z703" s="184">
        <f>VLOOKUP(C703, '2023-24 School Level AAFTE'!$C$4:$C$2454, 1, 0)</f>
        <v>2677</v>
      </c>
    </row>
    <row r="704" spans="1:26" s="18" customFormat="1" x14ac:dyDescent="0.25">
      <c r="A704" s="136" t="s">
        <v>731</v>
      </c>
      <c r="B704" s="166" t="s">
        <v>730</v>
      </c>
      <c r="C704" s="167">
        <v>5618</v>
      </c>
      <c r="D704" s="166" t="s">
        <v>3001</v>
      </c>
      <c r="E704" s="146" t="str">
        <f>VLOOKUP($C704,'2023-24 School Level AAFTE'!$C:$N,9,FALSE)</f>
        <v>No</v>
      </c>
      <c r="F704" s="94" t="str">
        <f>IFERROR(VLOOKUP(C704,'2023-24 School Level AAFTE'!$C:$N,11,FALSE),"")</f>
        <v>No</v>
      </c>
      <c r="G704" s="20">
        <f>IFERROR(VLOOKUP(C704,'2023-24 School Level AAFTE'!$C:$N,8,FALSE),0)</f>
        <v>2074.9499999999998</v>
      </c>
      <c r="H704" s="99">
        <f>VLOOKUP($A704,'District Data'!$A:$F,3,FALSE)</f>
        <v>1</v>
      </c>
      <c r="I704" s="99">
        <f>VLOOKUP($A704,'District Data'!$A:$F,4,FALSE)</f>
        <v>1</v>
      </c>
      <c r="J704" s="100">
        <f t="shared" si="111"/>
        <v>0</v>
      </c>
      <c r="K704" s="101">
        <f t="shared" si="112"/>
        <v>0</v>
      </c>
      <c r="L704" s="102">
        <f>'District Data'!E$2</f>
        <v>72728</v>
      </c>
      <c r="M704" s="102">
        <f>'District Data'!F$2</f>
        <v>78209</v>
      </c>
      <c r="N704" s="33">
        <f t="shared" si="113"/>
        <v>0</v>
      </c>
      <c r="O704" s="33">
        <f t="shared" si="114"/>
        <v>0</v>
      </c>
      <c r="P704" s="33">
        <f t="shared" si="119"/>
        <v>14418.72</v>
      </c>
      <c r="Q704" s="103">
        <v>0.18149999999999999</v>
      </c>
      <c r="R704" s="103">
        <v>0.17510000000000001</v>
      </c>
      <c r="S704" s="33">
        <f t="shared" si="115"/>
        <v>0</v>
      </c>
      <c r="T704" s="33">
        <f t="shared" si="120"/>
        <v>0</v>
      </c>
      <c r="U704" s="33">
        <f t="shared" si="116"/>
        <v>0</v>
      </c>
      <c r="V704" s="33">
        <f t="shared" si="117"/>
        <v>0</v>
      </c>
      <c r="W704" s="33">
        <f t="shared" si="118"/>
        <v>0</v>
      </c>
      <c r="X704" s="33">
        <f>IFERROR(VLOOKUP(C704,'Adj to Match Apport'!$C:$F,4,FALSE),0)</f>
        <v>0</v>
      </c>
      <c r="Y704" s="33">
        <f t="shared" si="121"/>
        <v>0</v>
      </c>
      <c r="Z704" s="184">
        <f>VLOOKUP(C704, '2023-24 School Level AAFTE'!$C$4:$C$2454, 1, 0)</f>
        <v>5618</v>
      </c>
    </row>
    <row r="705" spans="1:26" s="18" customFormat="1" x14ac:dyDescent="0.25">
      <c r="A705" s="136" t="s">
        <v>736</v>
      </c>
      <c r="B705" s="166" t="s">
        <v>735</v>
      </c>
      <c r="C705" s="167">
        <v>5336</v>
      </c>
      <c r="D705" s="166" t="s">
        <v>738</v>
      </c>
      <c r="E705" s="146" t="str">
        <f>VLOOKUP($C705,'2023-24 School Level AAFTE'!$C:$N,9,FALSE)</f>
        <v>Yes</v>
      </c>
      <c r="F705" s="94" t="str">
        <f>IFERROR(VLOOKUP(C705,'2023-24 School Level AAFTE'!$C:$N,11,FALSE),"")</f>
        <v>Yes</v>
      </c>
      <c r="G705" s="20">
        <f>IFERROR(VLOOKUP(C705,'2023-24 School Level AAFTE'!$C:$N,8,FALSE),0)</f>
        <v>40.659999999999997</v>
      </c>
      <c r="H705" s="99">
        <f>VLOOKUP($A705,'District Data'!$A:$F,3,FALSE)</f>
        <v>1</v>
      </c>
      <c r="I705" s="99">
        <f>VLOOKUP($A705,'District Data'!$A:$F,4,FALSE)</f>
        <v>1</v>
      </c>
      <c r="J705" s="100">
        <f t="shared" si="111"/>
        <v>40.659999999999997</v>
      </c>
      <c r="K705" s="101">
        <f t="shared" si="112"/>
        <v>0.11899999999999999</v>
      </c>
      <c r="L705" s="102">
        <f>'District Data'!E$2</f>
        <v>72728</v>
      </c>
      <c r="M705" s="102">
        <f>'District Data'!F$2</f>
        <v>78209</v>
      </c>
      <c r="N705" s="33">
        <f t="shared" si="113"/>
        <v>8654.6299999999992</v>
      </c>
      <c r="O705" s="33">
        <f t="shared" si="114"/>
        <v>652.24</v>
      </c>
      <c r="P705" s="33">
        <f t="shared" si="119"/>
        <v>14418.72</v>
      </c>
      <c r="Q705" s="103">
        <v>0.18149999999999999</v>
      </c>
      <c r="R705" s="103">
        <v>0.17510000000000001</v>
      </c>
      <c r="S705" s="33">
        <f t="shared" si="115"/>
        <v>3400.85</v>
      </c>
      <c r="T705" s="33">
        <f t="shared" si="120"/>
        <v>155.11000000000001</v>
      </c>
      <c r="U705" s="33">
        <f t="shared" si="116"/>
        <v>27.16</v>
      </c>
      <c r="V705" s="33">
        <f t="shared" si="117"/>
        <v>182.27</v>
      </c>
      <c r="W705" s="33">
        <f t="shared" si="118"/>
        <v>12889.99</v>
      </c>
      <c r="X705" s="33" t="str">
        <f>IFERROR(VLOOKUP(C705,'Adj to Match Apport'!$C:$F,4,FALSE),0)</f>
        <v/>
      </c>
      <c r="Y705" s="33">
        <f t="shared" si="121"/>
        <v>12889.99</v>
      </c>
      <c r="Z705" s="184">
        <f>VLOOKUP(C705, '2023-24 School Level AAFTE'!$C$4:$C$2454, 1, 0)</f>
        <v>5336</v>
      </c>
    </row>
    <row r="706" spans="1:26" s="18" customFormat="1" x14ac:dyDescent="0.25">
      <c r="A706" s="136" t="s">
        <v>736</v>
      </c>
      <c r="B706" s="166" t="s">
        <v>735</v>
      </c>
      <c r="C706" s="167">
        <v>2802</v>
      </c>
      <c r="D706" s="166" t="s">
        <v>2492</v>
      </c>
      <c r="E706" s="146" t="str">
        <f>VLOOKUP($C706,'2023-24 School Level AAFTE'!$C:$N,9,FALSE)</f>
        <v>Yes</v>
      </c>
      <c r="F706" s="94" t="str">
        <f>IFERROR(VLOOKUP(C706,'2023-24 School Level AAFTE'!$C:$N,11,FALSE),"")</f>
        <v>Yes</v>
      </c>
      <c r="G706" s="20">
        <f>IFERROR(VLOOKUP(C706,'2023-24 School Level AAFTE'!$C:$N,8,FALSE),0)</f>
        <v>328.69</v>
      </c>
      <c r="H706" s="99">
        <f>VLOOKUP($A706,'District Data'!$A:$F,3,FALSE)</f>
        <v>1</v>
      </c>
      <c r="I706" s="99">
        <f>VLOOKUP($A706,'District Data'!$A:$F,4,FALSE)</f>
        <v>1</v>
      </c>
      <c r="J706" s="100">
        <f t="shared" si="111"/>
        <v>328.69</v>
      </c>
      <c r="K706" s="101">
        <f t="shared" si="112"/>
        <v>0.96399999999999997</v>
      </c>
      <c r="L706" s="102">
        <f>'District Data'!E$2</f>
        <v>72728</v>
      </c>
      <c r="M706" s="102">
        <f>'District Data'!F$2</f>
        <v>78209</v>
      </c>
      <c r="N706" s="33">
        <f t="shared" si="113"/>
        <v>70109.789999999994</v>
      </c>
      <c r="O706" s="33">
        <f t="shared" si="114"/>
        <v>5283.69</v>
      </c>
      <c r="P706" s="33">
        <f t="shared" si="119"/>
        <v>14418.72</v>
      </c>
      <c r="Q706" s="103">
        <v>0.18149999999999999</v>
      </c>
      <c r="R706" s="103">
        <v>0.17510000000000001</v>
      </c>
      <c r="S706" s="33">
        <f t="shared" si="115"/>
        <v>27549.75</v>
      </c>
      <c r="T706" s="33">
        <f t="shared" si="120"/>
        <v>1256.56</v>
      </c>
      <c r="U706" s="33">
        <f t="shared" si="116"/>
        <v>220.02</v>
      </c>
      <c r="V706" s="33">
        <f t="shared" si="117"/>
        <v>1476.58</v>
      </c>
      <c r="W706" s="33">
        <f t="shared" si="118"/>
        <v>104419.81</v>
      </c>
      <c r="X706" s="33" t="str">
        <f>IFERROR(VLOOKUP(C706,'Adj to Match Apport'!$C:$F,4,FALSE),0)</f>
        <v/>
      </c>
      <c r="Y706" s="33">
        <f t="shared" si="121"/>
        <v>104419.81</v>
      </c>
      <c r="Z706" s="184">
        <f>VLOOKUP(C706, '2023-24 School Level AAFTE'!$C$4:$C$2454, 1, 0)</f>
        <v>2802</v>
      </c>
    </row>
    <row r="707" spans="1:26" s="18" customFormat="1" x14ac:dyDescent="0.25">
      <c r="A707" s="136" t="s">
        <v>736</v>
      </c>
      <c r="B707" s="166" t="s">
        <v>735</v>
      </c>
      <c r="C707" s="167">
        <v>2801</v>
      </c>
      <c r="D707" s="166" t="s">
        <v>737</v>
      </c>
      <c r="E707" s="146" t="str">
        <f>VLOOKUP($C707,'2023-24 School Level AAFTE'!$C:$N,9,FALSE)</f>
        <v>Yes</v>
      </c>
      <c r="F707" s="94" t="str">
        <f>IFERROR(VLOOKUP(C707,'2023-24 School Level AAFTE'!$C:$N,11,FALSE),"")</f>
        <v>Yes</v>
      </c>
      <c r="G707" s="20">
        <f>IFERROR(VLOOKUP(C707,'2023-24 School Level AAFTE'!$C:$N,8,FALSE),0)</f>
        <v>332.58</v>
      </c>
      <c r="H707" s="99">
        <f>VLOOKUP($A707,'District Data'!$A:$F,3,FALSE)</f>
        <v>1</v>
      </c>
      <c r="I707" s="99">
        <f>VLOOKUP($A707,'District Data'!$A:$F,4,FALSE)</f>
        <v>1</v>
      </c>
      <c r="J707" s="100">
        <f t="shared" ref="J707:J770" si="122">IF(AND(F707="yes",E707= "yes"), G707,0)</f>
        <v>332.58</v>
      </c>
      <c r="K707" s="101">
        <f t="shared" ref="K707:K770" si="123">ROUND(((J707*1.1*36)/15)/900,3)</f>
        <v>0.97599999999999998</v>
      </c>
      <c r="L707" s="102">
        <f>'District Data'!E$2</f>
        <v>72728</v>
      </c>
      <c r="M707" s="102">
        <f>'District Data'!F$2</f>
        <v>78209</v>
      </c>
      <c r="N707" s="33">
        <f t="shared" ref="N707:N770" si="124">ROUND(H707*L707*$K707,2)</f>
        <v>70982.53</v>
      </c>
      <c r="O707" s="33">
        <f t="shared" ref="O707:O770" si="125">ROUND(I707*M707*$K707-N707,2)</f>
        <v>5349.45</v>
      </c>
      <c r="P707" s="33">
        <f t="shared" si="119"/>
        <v>14418.72</v>
      </c>
      <c r="Q707" s="103">
        <v>0.18149999999999999</v>
      </c>
      <c r="R707" s="103">
        <v>0.17510000000000001</v>
      </c>
      <c r="S707" s="33">
        <f t="shared" ref="S707:S770" si="126">ROUND(N707*Q707+O707*R707+K707*P707,2)</f>
        <v>27892.69</v>
      </c>
      <c r="T707" s="33">
        <f t="shared" si="120"/>
        <v>1272.2</v>
      </c>
      <c r="U707" s="33">
        <f t="shared" ref="U707:U770" si="127">ROUND(T707*R707,2)</f>
        <v>222.76</v>
      </c>
      <c r="V707" s="33">
        <f t="shared" ref="V707:V770" si="128">SUM(T707:U707)</f>
        <v>1494.96</v>
      </c>
      <c r="W707" s="33">
        <f t="shared" ref="W707:W770" si="129">SUM(S707,N707:O707,V707)</f>
        <v>105719.63</v>
      </c>
      <c r="X707" s="33">
        <f>IFERROR(VLOOKUP(C707,'Adj to Match Apport'!$C:$F,4,FALSE),0)</f>
        <v>0</v>
      </c>
      <c r="Y707" s="33">
        <f t="shared" si="121"/>
        <v>105719.63</v>
      </c>
      <c r="Z707" s="184">
        <f>VLOOKUP(C707, '2023-24 School Level AAFTE'!$C$4:$C$2454, 1, 0)</f>
        <v>2801</v>
      </c>
    </row>
    <row r="708" spans="1:26" s="18" customFormat="1" x14ac:dyDescent="0.25">
      <c r="A708" s="136" t="s">
        <v>740</v>
      </c>
      <c r="B708" s="166" t="s">
        <v>739</v>
      </c>
      <c r="C708" s="167">
        <v>1776</v>
      </c>
      <c r="D708" s="166" t="s">
        <v>741</v>
      </c>
      <c r="E708" s="146" t="str">
        <f>VLOOKUP($C708,'2023-24 School Level AAFTE'!$C:$N,9,FALSE)</f>
        <v>Yes</v>
      </c>
      <c r="F708" s="94" t="str">
        <f>IFERROR(VLOOKUP(C708,'2023-24 School Level AAFTE'!$C:$N,11,FALSE),"")</f>
        <v>Yes</v>
      </c>
      <c r="G708" s="20">
        <f>IFERROR(VLOOKUP(C708,'2023-24 School Level AAFTE'!$C:$N,8,FALSE),0)</f>
        <v>33.299999999999997</v>
      </c>
      <c r="H708" s="99">
        <f>VLOOKUP($A708,'District Data'!$A:$F,3,FALSE)</f>
        <v>1</v>
      </c>
      <c r="I708" s="99">
        <f>VLOOKUP($A708,'District Data'!$A:$F,4,FALSE)</f>
        <v>1</v>
      </c>
      <c r="J708" s="100">
        <f t="shared" si="122"/>
        <v>33.299999999999997</v>
      </c>
      <c r="K708" s="101">
        <f t="shared" si="123"/>
        <v>9.8000000000000004E-2</v>
      </c>
      <c r="L708" s="102">
        <f>'District Data'!E$2</f>
        <v>72728</v>
      </c>
      <c r="M708" s="102">
        <f>'District Data'!F$2</f>
        <v>78209</v>
      </c>
      <c r="N708" s="33">
        <f t="shared" si="124"/>
        <v>7127.34</v>
      </c>
      <c r="O708" s="33">
        <f t="shared" si="125"/>
        <v>537.14</v>
      </c>
      <c r="P708" s="33">
        <f t="shared" ref="P708:P771" si="130">ROUND(1178*12*1.02,2)</f>
        <v>14418.72</v>
      </c>
      <c r="Q708" s="103">
        <v>0.18149999999999999</v>
      </c>
      <c r="R708" s="103">
        <v>0.17510000000000001</v>
      </c>
      <c r="S708" s="33">
        <f t="shared" si="126"/>
        <v>2800.7</v>
      </c>
      <c r="T708" s="33">
        <f t="shared" ref="T708:T771" si="131">ROUND(($M708*$I708*$K708/180*3),2)</f>
        <v>127.74</v>
      </c>
      <c r="U708" s="33">
        <f t="shared" si="127"/>
        <v>22.37</v>
      </c>
      <c r="V708" s="33">
        <f t="shared" si="128"/>
        <v>150.10999999999999</v>
      </c>
      <c r="W708" s="33">
        <f t="shared" si="129"/>
        <v>10615.29</v>
      </c>
      <c r="X708" s="33">
        <f>IFERROR(VLOOKUP(C708,'Adj to Match Apport'!$C:$F,4,FALSE),0)</f>
        <v>9.9999997764825821E-3</v>
      </c>
      <c r="Y708" s="33">
        <f t="shared" ref="Y708:Y771" si="132">SUM(X708,W708)</f>
        <v>10615.299999999777</v>
      </c>
      <c r="Z708" s="184">
        <f>VLOOKUP(C708, '2023-24 School Level AAFTE'!$C$4:$C$2454, 1, 0)</f>
        <v>1776</v>
      </c>
    </row>
    <row r="709" spans="1:26" s="18" customFormat="1" x14ac:dyDescent="0.25">
      <c r="A709" s="136" t="s">
        <v>740</v>
      </c>
      <c r="B709" s="166" t="s">
        <v>739</v>
      </c>
      <c r="C709" s="147">
        <v>2555</v>
      </c>
      <c r="D709" s="139" t="s">
        <v>743</v>
      </c>
      <c r="E709" s="146" t="str">
        <f>VLOOKUP($C709,'2023-24 School Level AAFTE'!$C:$N,9,FALSE)</f>
        <v>Yes</v>
      </c>
      <c r="F709" s="94" t="str">
        <f>IFERROR(VLOOKUP(C709,'2023-24 School Level AAFTE'!$C:$N,11,FALSE),"")</f>
        <v>Yes</v>
      </c>
      <c r="G709" s="20">
        <f>IFERROR(VLOOKUP(C709,'2023-24 School Level AAFTE'!$C:$N,8,FALSE),0)</f>
        <v>1131.1600000000001</v>
      </c>
      <c r="H709" s="99">
        <f>VLOOKUP($A709,'District Data'!$A:$F,3,FALSE)</f>
        <v>1</v>
      </c>
      <c r="I709" s="99">
        <f>VLOOKUP($A709,'District Data'!$A:$F,4,FALSE)</f>
        <v>1</v>
      </c>
      <c r="J709" s="100">
        <f t="shared" si="122"/>
        <v>1131.1600000000001</v>
      </c>
      <c r="K709" s="101">
        <f t="shared" si="123"/>
        <v>3.3180000000000001</v>
      </c>
      <c r="L709" s="102">
        <f>'District Data'!E$2</f>
        <v>72728</v>
      </c>
      <c r="M709" s="102">
        <f>'District Data'!F$2</f>
        <v>78209</v>
      </c>
      <c r="N709" s="33">
        <f t="shared" si="124"/>
        <v>241311.5</v>
      </c>
      <c r="O709" s="33">
        <f t="shared" si="125"/>
        <v>18185.96</v>
      </c>
      <c r="P709" s="33">
        <f t="shared" si="130"/>
        <v>14418.72</v>
      </c>
      <c r="Q709" s="103">
        <v>0.18149999999999999</v>
      </c>
      <c r="R709" s="103">
        <v>0.17510000000000001</v>
      </c>
      <c r="S709" s="33">
        <f t="shared" si="126"/>
        <v>94823.71</v>
      </c>
      <c r="T709" s="33">
        <f t="shared" si="131"/>
        <v>4324.96</v>
      </c>
      <c r="U709" s="33">
        <f t="shared" si="127"/>
        <v>757.3</v>
      </c>
      <c r="V709" s="33">
        <f t="shared" si="128"/>
        <v>5082.26</v>
      </c>
      <c r="W709" s="33">
        <f t="shared" si="129"/>
        <v>359403.43000000005</v>
      </c>
      <c r="X709" s="33" t="str">
        <f>IFERROR(VLOOKUP(C709,'Adj to Match Apport'!$C:$F,4,FALSE),0)</f>
        <v/>
      </c>
      <c r="Y709" s="33">
        <f t="shared" si="132"/>
        <v>359403.43000000005</v>
      </c>
      <c r="Z709" s="184">
        <f>VLOOKUP(C709, '2023-24 School Level AAFTE'!$C$4:$C$2454, 1, 0)</f>
        <v>2555</v>
      </c>
    </row>
    <row r="710" spans="1:26" s="18" customFormat="1" x14ac:dyDescent="0.25">
      <c r="A710" s="136" t="s">
        <v>740</v>
      </c>
      <c r="B710" s="166" t="s">
        <v>739</v>
      </c>
      <c r="C710" s="167">
        <v>3071</v>
      </c>
      <c r="D710" s="166" t="s">
        <v>746</v>
      </c>
      <c r="E710" s="146" t="str">
        <f>VLOOKUP($C710,'2023-24 School Level AAFTE'!$C:$N,9,FALSE)</f>
        <v>Yes</v>
      </c>
      <c r="F710" s="94" t="str">
        <f>IFERROR(VLOOKUP(C710,'2023-24 School Level AAFTE'!$C:$N,11,FALSE),"")</f>
        <v>Yes</v>
      </c>
      <c r="G710" s="20">
        <f>IFERROR(VLOOKUP(C710,'2023-24 School Level AAFTE'!$C:$N,8,FALSE),0)</f>
        <v>834.58</v>
      </c>
      <c r="H710" s="99">
        <f>VLOOKUP($A710,'District Data'!$A:$F,3,FALSE)</f>
        <v>1</v>
      </c>
      <c r="I710" s="99">
        <f>VLOOKUP($A710,'District Data'!$A:$F,4,FALSE)</f>
        <v>1</v>
      </c>
      <c r="J710" s="100">
        <f t="shared" si="122"/>
        <v>834.58</v>
      </c>
      <c r="K710" s="101">
        <f t="shared" si="123"/>
        <v>2.448</v>
      </c>
      <c r="L710" s="102">
        <f>'District Data'!E$2</f>
        <v>72728</v>
      </c>
      <c r="M710" s="102">
        <f>'District Data'!F$2</f>
        <v>78209</v>
      </c>
      <c r="N710" s="33">
        <f t="shared" si="124"/>
        <v>178038.14</v>
      </c>
      <c r="O710" s="33">
        <f t="shared" si="125"/>
        <v>13417.49</v>
      </c>
      <c r="P710" s="33">
        <f t="shared" si="130"/>
        <v>14418.72</v>
      </c>
      <c r="Q710" s="103">
        <v>0.18149999999999999</v>
      </c>
      <c r="R710" s="103">
        <v>0.17510000000000001</v>
      </c>
      <c r="S710" s="33">
        <f t="shared" si="126"/>
        <v>69960.350000000006</v>
      </c>
      <c r="T710" s="33">
        <f t="shared" si="131"/>
        <v>3190.93</v>
      </c>
      <c r="U710" s="33">
        <f t="shared" si="127"/>
        <v>558.73</v>
      </c>
      <c r="V710" s="33">
        <f t="shared" si="128"/>
        <v>3749.66</v>
      </c>
      <c r="W710" s="33">
        <f t="shared" si="129"/>
        <v>265165.64</v>
      </c>
      <c r="X710" s="33" t="str">
        <f>IFERROR(VLOOKUP(C710,'Adj to Match Apport'!$C:$F,4,FALSE),0)</f>
        <v/>
      </c>
      <c r="Y710" s="33">
        <f t="shared" si="132"/>
        <v>265165.64</v>
      </c>
      <c r="Z710" s="184">
        <f>VLOOKUP(C710, '2023-24 School Level AAFTE'!$C$4:$C$2454, 1, 0)</f>
        <v>3071</v>
      </c>
    </row>
    <row r="711" spans="1:26" s="18" customFormat="1" x14ac:dyDescent="0.25">
      <c r="A711" s="136" t="s">
        <v>740</v>
      </c>
      <c r="B711" s="166" t="s">
        <v>739</v>
      </c>
      <c r="C711" s="167">
        <v>2345</v>
      </c>
      <c r="D711" s="166" t="s">
        <v>742</v>
      </c>
      <c r="E711" s="146" t="str">
        <f>VLOOKUP($C711,'2023-24 School Level AAFTE'!$C:$N,9,FALSE)</f>
        <v>Yes</v>
      </c>
      <c r="F711" s="94" t="str">
        <f>IFERROR(VLOOKUP(C711,'2023-24 School Level AAFTE'!$C:$N,11,FALSE),"")</f>
        <v>Yes</v>
      </c>
      <c r="G711" s="20">
        <f>IFERROR(VLOOKUP(C711,'2023-24 School Level AAFTE'!$C:$N,8,FALSE),0)</f>
        <v>542.29999999999995</v>
      </c>
      <c r="H711" s="99">
        <f>VLOOKUP($A711,'District Data'!$A:$F,3,FALSE)</f>
        <v>1</v>
      </c>
      <c r="I711" s="99">
        <f>VLOOKUP($A711,'District Data'!$A:$F,4,FALSE)</f>
        <v>1</v>
      </c>
      <c r="J711" s="100">
        <f t="shared" si="122"/>
        <v>542.29999999999995</v>
      </c>
      <c r="K711" s="101">
        <f t="shared" si="123"/>
        <v>1.591</v>
      </c>
      <c r="L711" s="102">
        <f>'District Data'!E$2</f>
        <v>72728</v>
      </c>
      <c r="M711" s="102">
        <f>'District Data'!F$2</f>
        <v>78209</v>
      </c>
      <c r="N711" s="33">
        <f t="shared" si="124"/>
        <v>115710.25</v>
      </c>
      <c r="O711" s="33">
        <f t="shared" si="125"/>
        <v>8720.27</v>
      </c>
      <c r="P711" s="33">
        <f t="shared" si="130"/>
        <v>14418.72</v>
      </c>
      <c r="Q711" s="103">
        <v>0.18149999999999999</v>
      </c>
      <c r="R711" s="103">
        <v>0.17510000000000001</v>
      </c>
      <c r="S711" s="33">
        <f t="shared" si="126"/>
        <v>45468.51</v>
      </c>
      <c r="T711" s="33">
        <f t="shared" si="131"/>
        <v>2073.84</v>
      </c>
      <c r="U711" s="33">
        <f t="shared" si="127"/>
        <v>363.13</v>
      </c>
      <c r="V711" s="33">
        <f t="shared" si="128"/>
        <v>2436.9700000000003</v>
      </c>
      <c r="W711" s="33">
        <f t="shared" si="129"/>
        <v>172336</v>
      </c>
      <c r="X711" s="33" t="str">
        <f>IFERROR(VLOOKUP(C711,'Adj to Match Apport'!$C:$F,4,FALSE),0)</f>
        <v/>
      </c>
      <c r="Y711" s="33">
        <f t="shared" si="132"/>
        <v>172336</v>
      </c>
      <c r="Z711" s="184">
        <f>VLOOKUP(C711, '2023-24 School Level AAFTE'!$C$4:$C$2454, 1, 0)</f>
        <v>2345</v>
      </c>
    </row>
    <row r="712" spans="1:26" s="18" customFormat="1" x14ac:dyDescent="0.25">
      <c r="A712" s="136" t="s">
        <v>740</v>
      </c>
      <c r="B712" s="166" t="s">
        <v>739</v>
      </c>
      <c r="C712" s="167">
        <v>3013</v>
      </c>
      <c r="D712" s="166" t="s">
        <v>745</v>
      </c>
      <c r="E712" s="146" t="str">
        <f>VLOOKUP($C712,'2023-24 School Level AAFTE'!$C:$N,9,FALSE)</f>
        <v>Yes</v>
      </c>
      <c r="F712" s="94" t="str">
        <f>IFERROR(VLOOKUP(C712,'2023-24 School Level AAFTE'!$C:$N,11,FALSE),"")</f>
        <v>Yes</v>
      </c>
      <c r="G712" s="20">
        <f>IFERROR(VLOOKUP(C712,'2023-24 School Level AAFTE'!$C:$N,8,FALSE),0)</f>
        <v>470.81</v>
      </c>
      <c r="H712" s="99">
        <f>VLOOKUP($A712,'District Data'!$A:$F,3,FALSE)</f>
        <v>1</v>
      </c>
      <c r="I712" s="99">
        <f>VLOOKUP($A712,'District Data'!$A:$F,4,FALSE)</f>
        <v>1</v>
      </c>
      <c r="J712" s="100">
        <f t="shared" si="122"/>
        <v>470.81</v>
      </c>
      <c r="K712" s="101">
        <f t="shared" si="123"/>
        <v>1.381</v>
      </c>
      <c r="L712" s="102">
        <f>'District Data'!E$2</f>
        <v>72728</v>
      </c>
      <c r="M712" s="102">
        <f>'District Data'!F$2</f>
        <v>78209</v>
      </c>
      <c r="N712" s="33">
        <f t="shared" si="124"/>
        <v>100437.37</v>
      </c>
      <c r="O712" s="33">
        <f t="shared" si="125"/>
        <v>7569.26</v>
      </c>
      <c r="P712" s="33">
        <f t="shared" si="130"/>
        <v>14418.72</v>
      </c>
      <c r="Q712" s="103">
        <v>0.18149999999999999</v>
      </c>
      <c r="R712" s="103">
        <v>0.17510000000000001</v>
      </c>
      <c r="S712" s="33">
        <f t="shared" si="126"/>
        <v>39467.01</v>
      </c>
      <c r="T712" s="33">
        <f t="shared" si="131"/>
        <v>1800.11</v>
      </c>
      <c r="U712" s="33">
        <f t="shared" si="127"/>
        <v>315.2</v>
      </c>
      <c r="V712" s="33">
        <f t="shared" si="128"/>
        <v>2115.31</v>
      </c>
      <c r="W712" s="33">
        <f t="shared" si="129"/>
        <v>149588.95000000001</v>
      </c>
      <c r="X712" s="33" t="str">
        <f>IFERROR(VLOOKUP(C712,'Adj to Match Apport'!$C:$F,4,FALSE),0)</f>
        <v/>
      </c>
      <c r="Y712" s="33">
        <f t="shared" si="132"/>
        <v>149588.95000000001</v>
      </c>
      <c r="Z712" s="184">
        <f>VLOOKUP(C712, '2023-24 School Level AAFTE'!$C$4:$C$2454, 1, 0)</f>
        <v>3013</v>
      </c>
    </row>
    <row r="713" spans="1:26" s="18" customFormat="1" x14ac:dyDescent="0.25">
      <c r="A713" s="136" t="s">
        <v>740</v>
      </c>
      <c r="B713" s="166" t="s">
        <v>739</v>
      </c>
      <c r="C713" s="167">
        <v>5399</v>
      </c>
      <c r="D713" s="166" t="s">
        <v>747</v>
      </c>
      <c r="E713" s="146" t="str">
        <f>VLOOKUP($C713,'2023-24 School Level AAFTE'!$C:$N,9,FALSE)</f>
        <v>Yes</v>
      </c>
      <c r="F713" s="94" t="str">
        <f>IFERROR(VLOOKUP(C713,'2023-24 School Level AAFTE'!$C:$N,11,FALSE),"")</f>
        <v>Yes</v>
      </c>
      <c r="G713" s="20">
        <f>IFERROR(VLOOKUP(C713,'2023-24 School Level AAFTE'!$C:$N,8,FALSE),0)</f>
        <v>4.0999999999999996</v>
      </c>
      <c r="H713" s="99">
        <f>VLOOKUP($A713,'District Data'!$A:$F,3,FALSE)</f>
        <v>1</v>
      </c>
      <c r="I713" s="99">
        <f>VLOOKUP($A713,'District Data'!$A:$F,4,FALSE)</f>
        <v>1</v>
      </c>
      <c r="J713" s="100">
        <f t="shared" si="122"/>
        <v>4.0999999999999996</v>
      </c>
      <c r="K713" s="101">
        <f t="shared" si="123"/>
        <v>1.2E-2</v>
      </c>
      <c r="L713" s="102">
        <f>'District Data'!E$2</f>
        <v>72728</v>
      </c>
      <c r="M713" s="102">
        <f>'District Data'!F$2</f>
        <v>78209</v>
      </c>
      <c r="N713" s="33">
        <f t="shared" si="124"/>
        <v>872.74</v>
      </c>
      <c r="O713" s="33">
        <f t="shared" si="125"/>
        <v>65.77</v>
      </c>
      <c r="P713" s="33">
        <f t="shared" si="130"/>
        <v>14418.72</v>
      </c>
      <c r="Q713" s="103">
        <v>0.18149999999999999</v>
      </c>
      <c r="R713" s="103">
        <v>0.17510000000000001</v>
      </c>
      <c r="S713" s="33">
        <f t="shared" si="126"/>
        <v>342.94</v>
      </c>
      <c r="T713" s="33">
        <f t="shared" si="131"/>
        <v>15.64</v>
      </c>
      <c r="U713" s="33">
        <f t="shared" si="127"/>
        <v>2.74</v>
      </c>
      <c r="V713" s="33">
        <f t="shared" si="128"/>
        <v>18.380000000000003</v>
      </c>
      <c r="W713" s="33">
        <f t="shared" si="129"/>
        <v>1299.8300000000002</v>
      </c>
      <c r="X713" s="33" t="str">
        <f>IFERROR(VLOOKUP(C713,'Adj to Match Apport'!$C:$F,4,FALSE),0)</f>
        <v/>
      </c>
      <c r="Y713" s="33">
        <f t="shared" si="132"/>
        <v>1299.8300000000002</v>
      </c>
      <c r="Z713" s="184">
        <f>VLOOKUP(C713, '2023-24 School Level AAFTE'!$C$4:$C$2454, 1, 0)</f>
        <v>5399</v>
      </c>
    </row>
    <row r="714" spans="1:26" s="18" customFormat="1" x14ac:dyDescent="0.25">
      <c r="A714" s="136" t="s">
        <v>740</v>
      </c>
      <c r="B714" s="166" t="s">
        <v>739</v>
      </c>
      <c r="C714" s="167">
        <v>2756</v>
      </c>
      <c r="D714" s="166" t="s">
        <v>744</v>
      </c>
      <c r="E714" s="146" t="str">
        <f>VLOOKUP($C714,'2023-24 School Level AAFTE'!$C:$N,9,FALSE)</f>
        <v>Yes</v>
      </c>
      <c r="F714" s="94" t="str">
        <f>IFERROR(VLOOKUP(C714,'2023-24 School Level AAFTE'!$C:$N,11,FALSE),"")</f>
        <v>Yes</v>
      </c>
      <c r="G714" s="20">
        <f>IFERROR(VLOOKUP(C714,'2023-24 School Level AAFTE'!$C:$N,8,FALSE),0)</f>
        <v>557.1</v>
      </c>
      <c r="H714" s="99">
        <f>VLOOKUP($A714,'District Data'!$A:$F,3,FALSE)</f>
        <v>1</v>
      </c>
      <c r="I714" s="99">
        <f>VLOOKUP($A714,'District Data'!$A:$F,4,FALSE)</f>
        <v>1</v>
      </c>
      <c r="J714" s="100">
        <f t="shared" si="122"/>
        <v>557.1</v>
      </c>
      <c r="K714" s="101">
        <f t="shared" si="123"/>
        <v>1.6339999999999999</v>
      </c>
      <c r="L714" s="102">
        <f>'District Data'!E$2</f>
        <v>72728</v>
      </c>
      <c r="M714" s="102">
        <f>'District Data'!F$2</f>
        <v>78209</v>
      </c>
      <c r="N714" s="33">
        <f t="shared" si="124"/>
        <v>118837.55</v>
      </c>
      <c r="O714" s="33">
        <f t="shared" si="125"/>
        <v>8955.9599999999991</v>
      </c>
      <c r="P714" s="33">
        <f t="shared" si="130"/>
        <v>14418.72</v>
      </c>
      <c r="Q714" s="103">
        <v>0.18149999999999999</v>
      </c>
      <c r="R714" s="103">
        <v>0.17510000000000001</v>
      </c>
      <c r="S714" s="33">
        <f t="shared" si="126"/>
        <v>46697.39</v>
      </c>
      <c r="T714" s="33">
        <f t="shared" si="131"/>
        <v>2129.89</v>
      </c>
      <c r="U714" s="33">
        <f t="shared" si="127"/>
        <v>372.94</v>
      </c>
      <c r="V714" s="33">
        <f t="shared" si="128"/>
        <v>2502.83</v>
      </c>
      <c r="W714" s="33">
        <f t="shared" si="129"/>
        <v>176993.72999999998</v>
      </c>
      <c r="X714" s="33" t="str">
        <f>IFERROR(VLOOKUP(C714,'Adj to Match Apport'!$C:$F,4,FALSE),0)</f>
        <v/>
      </c>
      <c r="Y714" s="33">
        <f t="shared" si="132"/>
        <v>176993.72999999998</v>
      </c>
      <c r="Z714" s="184">
        <f>VLOOKUP(C714, '2023-24 School Level AAFTE'!$C$4:$C$2454, 1, 0)</f>
        <v>2756</v>
      </c>
    </row>
    <row r="715" spans="1:26" s="18" customFormat="1" x14ac:dyDescent="0.25">
      <c r="A715" s="136" t="s">
        <v>749</v>
      </c>
      <c r="B715" s="166" t="s">
        <v>748</v>
      </c>
      <c r="C715" s="167">
        <v>3314</v>
      </c>
      <c r="D715" s="166" t="s">
        <v>751</v>
      </c>
      <c r="E715" s="146" t="str">
        <f>VLOOKUP($C715,'2023-24 School Level AAFTE'!$C:$N,9,FALSE)</f>
        <v>Yes</v>
      </c>
      <c r="F715" s="94" t="str">
        <f>IFERROR(VLOOKUP(C715,'2023-24 School Level AAFTE'!$C:$N,11,FALSE),"")</f>
        <v>Yes</v>
      </c>
      <c r="G715" s="20">
        <f>IFERROR(VLOOKUP(C715,'2023-24 School Level AAFTE'!$C:$N,8,FALSE),0)</f>
        <v>405.92999999999995</v>
      </c>
      <c r="H715" s="99">
        <f>VLOOKUP($A715,'District Data'!$A:$F,3,FALSE)</f>
        <v>1</v>
      </c>
      <c r="I715" s="99">
        <f>VLOOKUP($A715,'District Data'!$A:$F,4,FALSE)</f>
        <v>1</v>
      </c>
      <c r="J715" s="100">
        <f t="shared" si="122"/>
        <v>405.92999999999995</v>
      </c>
      <c r="K715" s="101">
        <f t="shared" si="123"/>
        <v>1.1910000000000001</v>
      </c>
      <c r="L715" s="102">
        <f>'District Data'!E$2</f>
        <v>72728</v>
      </c>
      <c r="M715" s="102">
        <f>'District Data'!F$2</f>
        <v>78209</v>
      </c>
      <c r="N715" s="33">
        <f t="shared" si="124"/>
        <v>86619.05</v>
      </c>
      <c r="O715" s="33">
        <f t="shared" si="125"/>
        <v>6527.87</v>
      </c>
      <c r="P715" s="33">
        <f t="shared" si="130"/>
        <v>14418.72</v>
      </c>
      <c r="Q715" s="103">
        <v>0.18149999999999999</v>
      </c>
      <c r="R715" s="103">
        <v>0.17510000000000001</v>
      </c>
      <c r="S715" s="33">
        <f t="shared" si="126"/>
        <v>34037.08</v>
      </c>
      <c r="T715" s="33">
        <f t="shared" si="131"/>
        <v>1552.45</v>
      </c>
      <c r="U715" s="33">
        <f t="shared" si="127"/>
        <v>271.83</v>
      </c>
      <c r="V715" s="33">
        <f t="shared" si="128"/>
        <v>1824.28</v>
      </c>
      <c r="W715" s="33">
        <f t="shared" si="129"/>
        <v>129008.28</v>
      </c>
      <c r="X715" s="33" t="str">
        <f>IFERROR(VLOOKUP(C715,'Adj to Match Apport'!$C:$F,4,FALSE),0)</f>
        <v/>
      </c>
      <c r="Y715" s="33">
        <f t="shared" si="132"/>
        <v>129008.28</v>
      </c>
      <c r="Z715" s="184">
        <f>VLOOKUP(C715, '2023-24 School Level AAFTE'!$C$4:$C$2454, 1, 0)</f>
        <v>3314</v>
      </c>
    </row>
    <row r="716" spans="1:26" s="18" customFormat="1" x14ac:dyDescent="0.25">
      <c r="A716" s="136" t="s">
        <v>749</v>
      </c>
      <c r="B716" s="166" t="s">
        <v>748</v>
      </c>
      <c r="C716" s="167">
        <v>2531</v>
      </c>
      <c r="D716" s="166" t="s">
        <v>750</v>
      </c>
      <c r="E716" s="146" t="str">
        <f>VLOOKUP($C716,'2023-24 School Level AAFTE'!$C:$N,9,FALSE)</f>
        <v>Yes</v>
      </c>
      <c r="F716" s="94" t="str">
        <f>IFERROR(VLOOKUP(C716,'2023-24 School Level AAFTE'!$C:$N,11,FALSE),"")</f>
        <v>Yes</v>
      </c>
      <c r="G716" s="20">
        <f>IFERROR(VLOOKUP(C716,'2023-24 School Level AAFTE'!$C:$N,8,FALSE),0)</f>
        <v>424.7</v>
      </c>
      <c r="H716" s="99">
        <f>VLOOKUP($A716,'District Data'!$A:$F,3,FALSE)</f>
        <v>1</v>
      </c>
      <c r="I716" s="99">
        <f>VLOOKUP($A716,'District Data'!$A:$F,4,FALSE)</f>
        <v>1</v>
      </c>
      <c r="J716" s="100">
        <f t="shared" si="122"/>
        <v>424.7</v>
      </c>
      <c r="K716" s="101">
        <f t="shared" si="123"/>
        <v>1.246</v>
      </c>
      <c r="L716" s="102">
        <f>'District Data'!E$2</f>
        <v>72728</v>
      </c>
      <c r="M716" s="102">
        <f>'District Data'!F$2</f>
        <v>78209</v>
      </c>
      <c r="N716" s="33">
        <f t="shared" si="124"/>
        <v>90619.09</v>
      </c>
      <c r="O716" s="33">
        <f t="shared" si="125"/>
        <v>6829.32</v>
      </c>
      <c r="P716" s="33">
        <f t="shared" si="130"/>
        <v>14418.72</v>
      </c>
      <c r="Q716" s="103">
        <v>0.18149999999999999</v>
      </c>
      <c r="R716" s="103">
        <v>0.17510000000000001</v>
      </c>
      <c r="S716" s="33">
        <f t="shared" si="126"/>
        <v>35608.9</v>
      </c>
      <c r="T716" s="33">
        <f t="shared" si="131"/>
        <v>1624.14</v>
      </c>
      <c r="U716" s="33">
        <f t="shared" si="127"/>
        <v>284.39</v>
      </c>
      <c r="V716" s="33">
        <f t="shared" si="128"/>
        <v>1908.5300000000002</v>
      </c>
      <c r="W716" s="33">
        <f t="shared" si="129"/>
        <v>134965.84</v>
      </c>
      <c r="X716" s="33">
        <f>IFERROR(VLOOKUP(C716,'Adj to Match Apport'!$C:$F,4,FALSE),0)</f>
        <v>1.0000000067520887E-2</v>
      </c>
      <c r="Y716" s="33">
        <f t="shared" si="132"/>
        <v>134965.85000000006</v>
      </c>
      <c r="Z716" s="184">
        <f>VLOOKUP(C716, '2023-24 School Level AAFTE'!$C$4:$C$2454, 1, 0)</f>
        <v>2531</v>
      </c>
    </row>
    <row r="717" spans="1:26" s="18" customFormat="1" x14ac:dyDescent="0.25">
      <c r="A717" s="136" t="s">
        <v>749</v>
      </c>
      <c r="B717" s="166" t="s">
        <v>748</v>
      </c>
      <c r="C717" s="167">
        <v>4535</v>
      </c>
      <c r="D717" s="166" t="s">
        <v>752</v>
      </c>
      <c r="E717" s="146" t="str">
        <f>VLOOKUP($C717,'2023-24 School Level AAFTE'!$C:$N,9,FALSE)</f>
        <v>Yes</v>
      </c>
      <c r="F717" s="94" t="str">
        <f>IFERROR(VLOOKUP(C717,'2023-24 School Level AAFTE'!$C:$N,11,FALSE),"")</f>
        <v>Yes</v>
      </c>
      <c r="G717" s="20">
        <f>IFERROR(VLOOKUP(C717,'2023-24 School Level AAFTE'!$C:$N,8,FALSE),0)</f>
        <v>532.9</v>
      </c>
      <c r="H717" s="99">
        <f>VLOOKUP($A717,'District Data'!$A:$F,3,FALSE)</f>
        <v>1</v>
      </c>
      <c r="I717" s="99">
        <f>VLOOKUP($A717,'District Data'!$A:$F,4,FALSE)</f>
        <v>1</v>
      </c>
      <c r="J717" s="100">
        <f t="shared" si="122"/>
        <v>532.9</v>
      </c>
      <c r="K717" s="101">
        <f t="shared" si="123"/>
        <v>1.5629999999999999</v>
      </c>
      <c r="L717" s="102">
        <f>'District Data'!E$2</f>
        <v>72728</v>
      </c>
      <c r="M717" s="102">
        <f>'District Data'!F$2</f>
        <v>78209</v>
      </c>
      <c r="N717" s="33">
        <f t="shared" si="124"/>
        <v>113673.86</v>
      </c>
      <c r="O717" s="33">
        <f t="shared" si="125"/>
        <v>8566.81</v>
      </c>
      <c r="P717" s="33">
        <f t="shared" si="130"/>
        <v>14418.72</v>
      </c>
      <c r="Q717" s="103">
        <v>0.18149999999999999</v>
      </c>
      <c r="R717" s="103">
        <v>0.17510000000000001</v>
      </c>
      <c r="S717" s="33">
        <f t="shared" si="126"/>
        <v>44668.31</v>
      </c>
      <c r="T717" s="33">
        <f t="shared" si="131"/>
        <v>2037.34</v>
      </c>
      <c r="U717" s="33">
        <f t="shared" si="127"/>
        <v>356.74</v>
      </c>
      <c r="V717" s="33">
        <f t="shared" si="128"/>
        <v>2394.08</v>
      </c>
      <c r="W717" s="33">
        <f t="shared" si="129"/>
        <v>169303.05999999997</v>
      </c>
      <c r="X717" s="33" t="str">
        <f>IFERROR(VLOOKUP(C717,'Adj to Match Apport'!$C:$F,4,FALSE),0)</f>
        <v/>
      </c>
      <c r="Y717" s="33">
        <f t="shared" si="132"/>
        <v>169303.05999999997</v>
      </c>
      <c r="Z717" s="184">
        <f>VLOOKUP(C717, '2023-24 School Level AAFTE'!$C$4:$C$2454, 1, 0)</f>
        <v>4535</v>
      </c>
    </row>
    <row r="718" spans="1:26" s="18" customFormat="1" x14ac:dyDescent="0.25">
      <c r="A718" s="136" t="s">
        <v>754</v>
      </c>
      <c r="B718" s="166" t="s">
        <v>753</v>
      </c>
      <c r="C718" s="167">
        <v>5171</v>
      </c>
      <c r="D718" s="166" t="s">
        <v>759</v>
      </c>
      <c r="E718" s="146" t="str">
        <f>VLOOKUP($C718,'2023-24 School Level AAFTE'!$C:$N,9,FALSE)</f>
        <v>Yes</v>
      </c>
      <c r="F718" s="94" t="str">
        <f>IFERROR(VLOOKUP(C718,'2023-24 School Level AAFTE'!$C:$N,11,FALSE),"")</f>
        <v>Yes</v>
      </c>
      <c r="G718" s="20">
        <f>IFERROR(VLOOKUP(C718,'2023-24 School Level AAFTE'!$C:$N,8,FALSE),0)</f>
        <v>206.81</v>
      </c>
      <c r="H718" s="99">
        <f>VLOOKUP($A718,'District Data'!$A:$F,3,FALSE)</f>
        <v>1.1200000000000001</v>
      </c>
      <c r="I718" s="99">
        <f>VLOOKUP($A718,'District Data'!$A:$F,4,FALSE)</f>
        <v>1.1200000000000001</v>
      </c>
      <c r="J718" s="100">
        <f t="shared" si="122"/>
        <v>206.81</v>
      </c>
      <c r="K718" s="101">
        <f t="shared" si="123"/>
        <v>0.60699999999999998</v>
      </c>
      <c r="L718" s="102">
        <f>'District Data'!E$2</f>
        <v>72728</v>
      </c>
      <c r="M718" s="102">
        <f>'District Data'!F$2</f>
        <v>78209</v>
      </c>
      <c r="N718" s="33">
        <f t="shared" si="124"/>
        <v>49443.4</v>
      </c>
      <c r="O718" s="33">
        <f t="shared" si="125"/>
        <v>3726.21</v>
      </c>
      <c r="P718" s="33">
        <f t="shared" si="130"/>
        <v>14418.72</v>
      </c>
      <c r="Q718" s="103">
        <v>0.18149999999999999</v>
      </c>
      <c r="R718" s="103">
        <v>0.17510000000000001</v>
      </c>
      <c r="S718" s="33">
        <f t="shared" si="126"/>
        <v>18378.599999999999</v>
      </c>
      <c r="T718" s="33">
        <f t="shared" si="131"/>
        <v>886.16</v>
      </c>
      <c r="U718" s="33">
        <f t="shared" si="127"/>
        <v>155.16999999999999</v>
      </c>
      <c r="V718" s="33">
        <f t="shared" si="128"/>
        <v>1041.33</v>
      </c>
      <c r="W718" s="33">
        <f t="shared" si="129"/>
        <v>72589.540000000008</v>
      </c>
      <c r="X718" s="33" t="str">
        <f>IFERROR(VLOOKUP(C718,'Adj to Match Apport'!$C:$F,4,FALSE),0)</f>
        <v/>
      </c>
      <c r="Y718" s="33">
        <f t="shared" si="132"/>
        <v>72589.540000000008</v>
      </c>
      <c r="Z718" s="184">
        <f>VLOOKUP(C718, '2023-24 School Level AAFTE'!$C$4:$C$2454, 1, 0)</f>
        <v>5171</v>
      </c>
    </row>
    <row r="719" spans="1:26" s="18" customFormat="1" x14ac:dyDescent="0.25">
      <c r="A719" s="136" t="s">
        <v>754</v>
      </c>
      <c r="B719" s="166" t="s">
        <v>753</v>
      </c>
      <c r="C719" s="167">
        <v>2580</v>
      </c>
      <c r="D719" s="166" t="s">
        <v>755</v>
      </c>
      <c r="E719" s="146" t="str">
        <f>VLOOKUP($C719,'2023-24 School Level AAFTE'!$C:$N,9,FALSE)</f>
        <v>No</v>
      </c>
      <c r="F719" s="94" t="str">
        <f>IFERROR(VLOOKUP(C719,'2023-24 School Level AAFTE'!$C:$N,11,FALSE),"")</f>
        <v>No</v>
      </c>
      <c r="G719" s="20">
        <f>IFERROR(VLOOKUP(C719,'2023-24 School Level AAFTE'!$C:$N,8,FALSE),0)</f>
        <v>548.74</v>
      </c>
      <c r="H719" s="99">
        <f>VLOOKUP($A719,'District Data'!$A:$F,3,FALSE)</f>
        <v>1.1200000000000001</v>
      </c>
      <c r="I719" s="99">
        <f>VLOOKUP($A719,'District Data'!$A:$F,4,FALSE)</f>
        <v>1.1200000000000001</v>
      </c>
      <c r="J719" s="100">
        <f t="shared" si="122"/>
        <v>0</v>
      </c>
      <c r="K719" s="101">
        <f t="shared" si="123"/>
        <v>0</v>
      </c>
      <c r="L719" s="102">
        <f>'District Data'!E$2</f>
        <v>72728</v>
      </c>
      <c r="M719" s="102">
        <f>'District Data'!F$2</f>
        <v>78209</v>
      </c>
      <c r="N719" s="33">
        <f t="shared" si="124"/>
        <v>0</v>
      </c>
      <c r="O719" s="33">
        <f t="shared" si="125"/>
        <v>0</v>
      </c>
      <c r="P719" s="33">
        <f t="shared" si="130"/>
        <v>14418.72</v>
      </c>
      <c r="Q719" s="103">
        <v>0.18149999999999999</v>
      </c>
      <c r="R719" s="103">
        <v>0.17510000000000001</v>
      </c>
      <c r="S719" s="33">
        <f t="shared" si="126"/>
        <v>0</v>
      </c>
      <c r="T719" s="33">
        <f t="shared" si="131"/>
        <v>0</v>
      </c>
      <c r="U719" s="33">
        <f t="shared" si="127"/>
        <v>0</v>
      </c>
      <c r="V719" s="33">
        <f t="shared" si="128"/>
        <v>0</v>
      </c>
      <c r="W719" s="33">
        <f t="shared" si="129"/>
        <v>0</v>
      </c>
      <c r="X719" s="33">
        <f>IFERROR(VLOOKUP(C719,'Adj to Match Apport'!$C:$F,4,FALSE),0)</f>
        <v>0</v>
      </c>
      <c r="Y719" s="33">
        <f t="shared" si="132"/>
        <v>0</v>
      </c>
      <c r="Z719" s="184">
        <f>VLOOKUP(C719, '2023-24 School Level AAFTE'!$C$4:$C$2454, 1, 0)</f>
        <v>2580</v>
      </c>
    </row>
    <row r="720" spans="1:26" s="18" customFormat="1" x14ac:dyDescent="0.25">
      <c r="A720" s="136" t="s">
        <v>754</v>
      </c>
      <c r="B720" s="166" t="s">
        <v>753</v>
      </c>
      <c r="C720" s="167">
        <v>4113</v>
      </c>
      <c r="D720" s="166" t="s">
        <v>756</v>
      </c>
      <c r="E720" s="146" t="str">
        <f>VLOOKUP($C720,'2023-24 School Level AAFTE'!$C:$N,9,FALSE)</f>
        <v>No</v>
      </c>
      <c r="F720" s="94" t="str">
        <f>IFERROR(VLOOKUP(C720,'2023-24 School Level AAFTE'!$C:$N,11,FALSE),"")</f>
        <v>No</v>
      </c>
      <c r="G720" s="20">
        <f>IFERROR(VLOOKUP(C720,'2023-24 School Level AAFTE'!$C:$N,8,FALSE),0)</f>
        <v>458.28</v>
      </c>
      <c r="H720" s="99">
        <f>VLOOKUP($A720,'District Data'!$A:$F,3,FALSE)</f>
        <v>1.1200000000000001</v>
      </c>
      <c r="I720" s="99">
        <f>VLOOKUP($A720,'District Data'!$A:$F,4,FALSE)</f>
        <v>1.1200000000000001</v>
      </c>
      <c r="J720" s="100">
        <f t="shared" si="122"/>
        <v>0</v>
      </c>
      <c r="K720" s="101">
        <f t="shared" si="123"/>
        <v>0</v>
      </c>
      <c r="L720" s="102">
        <f>'District Data'!E$2</f>
        <v>72728</v>
      </c>
      <c r="M720" s="102">
        <f>'District Data'!F$2</f>
        <v>78209</v>
      </c>
      <c r="N720" s="33">
        <f t="shared" si="124"/>
        <v>0</v>
      </c>
      <c r="O720" s="33">
        <f t="shared" si="125"/>
        <v>0</v>
      </c>
      <c r="P720" s="33">
        <f t="shared" si="130"/>
        <v>14418.72</v>
      </c>
      <c r="Q720" s="103">
        <v>0.18149999999999999</v>
      </c>
      <c r="R720" s="103">
        <v>0.17510000000000001</v>
      </c>
      <c r="S720" s="33">
        <f t="shared" si="126"/>
        <v>0</v>
      </c>
      <c r="T720" s="33">
        <f t="shared" si="131"/>
        <v>0</v>
      </c>
      <c r="U720" s="33">
        <f t="shared" si="127"/>
        <v>0</v>
      </c>
      <c r="V720" s="33">
        <f t="shared" si="128"/>
        <v>0</v>
      </c>
      <c r="W720" s="33">
        <f t="shared" si="129"/>
        <v>0</v>
      </c>
      <c r="X720" s="33">
        <f>IFERROR(VLOOKUP(C720,'Adj to Match Apport'!$C:$F,4,FALSE),0)</f>
        <v>0</v>
      </c>
      <c r="Y720" s="33">
        <f t="shared" si="132"/>
        <v>0</v>
      </c>
      <c r="Z720" s="184">
        <f>VLOOKUP(C720, '2023-24 School Level AAFTE'!$C$4:$C$2454, 1, 0)</f>
        <v>4113</v>
      </c>
    </row>
    <row r="721" spans="1:26" s="18" customFormat="1" x14ac:dyDescent="0.25">
      <c r="A721" s="136" t="s">
        <v>754</v>
      </c>
      <c r="B721" s="166" t="s">
        <v>753</v>
      </c>
      <c r="C721" s="167">
        <v>5349</v>
      </c>
      <c r="D721" s="166" t="s">
        <v>760</v>
      </c>
      <c r="E721" s="146" t="str">
        <f>VLOOKUP($C721,'2023-24 School Level AAFTE'!$C:$N,9,FALSE)</f>
        <v>Yes</v>
      </c>
      <c r="F721" s="94" t="str">
        <f>IFERROR(VLOOKUP(C721,'2023-24 School Level AAFTE'!$C:$N,11,FALSE),"")</f>
        <v>Yes</v>
      </c>
      <c r="G721" s="20">
        <f>IFERROR(VLOOKUP(C721,'2023-24 School Level AAFTE'!$C:$N,8,FALSE),0)</f>
        <v>47.8</v>
      </c>
      <c r="H721" s="99">
        <f>VLOOKUP($A721,'District Data'!$A:$F,3,FALSE)</f>
        <v>1.1200000000000001</v>
      </c>
      <c r="I721" s="99">
        <f>VLOOKUP($A721,'District Data'!$A:$F,4,FALSE)</f>
        <v>1.1200000000000001</v>
      </c>
      <c r="J721" s="100">
        <f t="shared" si="122"/>
        <v>47.8</v>
      </c>
      <c r="K721" s="101">
        <f t="shared" si="123"/>
        <v>0.14000000000000001</v>
      </c>
      <c r="L721" s="102">
        <f>'District Data'!E$2</f>
        <v>72728</v>
      </c>
      <c r="M721" s="102">
        <f>'District Data'!F$2</f>
        <v>78209</v>
      </c>
      <c r="N721" s="33">
        <f t="shared" si="124"/>
        <v>11403.75</v>
      </c>
      <c r="O721" s="33">
        <f t="shared" si="125"/>
        <v>859.42</v>
      </c>
      <c r="P721" s="33">
        <f t="shared" si="130"/>
        <v>14418.72</v>
      </c>
      <c r="Q721" s="103">
        <v>0.18149999999999999</v>
      </c>
      <c r="R721" s="103">
        <v>0.17510000000000001</v>
      </c>
      <c r="S721" s="33">
        <f t="shared" si="126"/>
        <v>4238.8900000000003</v>
      </c>
      <c r="T721" s="33">
        <f t="shared" si="131"/>
        <v>204.39</v>
      </c>
      <c r="U721" s="33">
        <f t="shared" si="127"/>
        <v>35.79</v>
      </c>
      <c r="V721" s="33">
        <f t="shared" si="128"/>
        <v>240.17999999999998</v>
      </c>
      <c r="W721" s="33">
        <f t="shared" si="129"/>
        <v>16742.239999999998</v>
      </c>
      <c r="X721" s="33" t="str">
        <f>IFERROR(VLOOKUP(C721,'Adj to Match Apport'!$C:$F,4,FALSE),0)</f>
        <v/>
      </c>
      <c r="Y721" s="33">
        <f t="shared" si="132"/>
        <v>16742.239999999998</v>
      </c>
      <c r="Z721" s="184">
        <f>VLOOKUP(C721, '2023-24 School Level AAFTE'!$C$4:$C$2454, 1, 0)</f>
        <v>5349</v>
      </c>
    </row>
    <row r="722" spans="1:26" s="18" customFormat="1" x14ac:dyDescent="0.25">
      <c r="A722" s="136" t="s">
        <v>754</v>
      </c>
      <c r="B722" s="166" t="s">
        <v>753</v>
      </c>
      <c r="C722" s="167">
        <v>4479</v>
      </c>
      <c r="D722" s="166" t="s">
        <v>758</v>
      </c>
      <c r="E722" s="146" t="str">
        <f>VLOOKUP($C722,'2023-24 School Level AAFTE'!$C:$N,9,FALSE)</f>
        <v>Yes</v>
      </c>
      <c r="F722" s="94" t="str">
        <f>IFERROR(VLOOKUP(C722,'2023-24 School Level AAFTE'!$C:$N,11,FALSE),"")</f>
        <v>Yes</v>
      </c>
      <c r="G722" s="20">
        <f>IFERROR(VLOOKUP(C722,'2023-24 School Level AAFTE'!$C:$N,8,FALSE),0)</f>
        <v>486.06</v>
      </c>
      <c r="H722" s="99">
        <f>VLOOKUP($A722,'District Data'!$A:$F,3,FALSE)</f>
        <v>1.1200000000000001</v>
      </c>
      <c r="I722" s="99">
        <f>VLOOKUP($A722,'District Data'!$A:$F,4,FALSE)</f>
        <v>1.1200000000000001</v>
      </c>
      <c r="J722" s="100">
        <f t="shared" si="122"/>
        <v>486.06</v>
      </c>
      <c r="K722" s="101">
        <f t="shared" si="123"/>
        <v>1.4259999999999999</v>
      </c>
      <c r="L722" s="102">
        <f>'District Data'!E$2</f>
        <v>72728</v>
      </c>
      <c r="M722" s="102">
        <f>'District Data'!F$2</f>
        <v>78209</v>
      </c>
      <c r="N722" s="33">
        <f t="shared" si="124"/>
        <v>116155.34</v>
      </c>
      <c r="O722" s="33">
        <f t="shared" si="125"/>
        <v>8753.82</v>
      </c>
      <c r="P722" s="33">
        <f t="shared" si="130"/>
        <v>14418.72</v>
      </c>
      <c r="Q722" s="103">
        <v>0.18149999999999999</v>
      </c>
      <c r="R722" s="103">
        <v>0.17510000000000001</v>
      </c>
      <c r="S722" s="33">
        <f t="shared" si="126"/>
        <v>43176.08</v>
      </c>
      <c r="T722" s="33">
        <f t="shared" si="131"/>
        <v>2081.8200000000002</v>
      </c>
      <c r="U722" s="33">
        <f t="shared" si="127"/>
        <v>364.53</v>
      </c>
      <c r="V722" s="33">
        <f t="shared" si="128"/>
        <v>2446.3500000000004</v>
      </c>
      <c r="W722" s="33">
        <f t="shared" si="129"/>
        <v>170531.59</v>
      </c>
      <c r="X722" s="33">
        <f>IFERROR(VLOOKUP(C722,'Adj to Match Apport'!$C:$F,4,FALSE),0)</f>
        <v>-1.0000000009313226E-2</v>
      </c>
      <c r="Y722" s="33">
        <f t="shared" si="132"/>
        <v>170531.58</v>
      </c>
      <c r="Z722" s="184">
        <f>VLOOKUP(C722, '2023-24 School Level AAFTE'!$C$4:$C$2454, 1, 0)</f>
        <v>4479</v>
      </c>
    </row>
    <row r="723" spans="1:26" s="18" customFormat="1" x14ac:dyDescent="0.25">
      <c r="A723" s="136" t="s">
        <v>754</v>
      </c>
      <c r="B723" s="166" t="s">
        <v>753</v>
      </c>
      <c r="C723" s="167">
        <v>4330</v>
      </c>
      <c r="D723" s="166" t="s">
        <v>757</v>
      </c>
      <c r="E723" s="146" t="str">
        <f>VLOOKUP($C723,'2023-24 School Level AAFTE'!$C:$N,9,FALSE)</f>
        <v>No</v>
      </c>
      <c r="F723" s="94" t="str">
        <f>IFERROR(VLOOKUP(C723,'2023-24 School Level AAFTE'!$C:$N,11,FALSE),"")</f>
        <v>No</v>
      </c>
      <c r="G723" s="20">
        <f>IFERROR(VLOOKUP(C723,'2023-24 School Level AAFTE'!$C:$N,8,FALSE),0)</f>
        <v>501.95</v>
      </c>
      <c r="H723" s="99">
        <f>VLOOKUP($A723,'District Data'!$A:$F,3,FALSE)</f>
        <v>1.1200000000000001</v>
      </c>
      <c r="I723" s="99">
        <f>VLOOKUP($A723,'District Data'!$A:$F,4,FALSE)</f>
        <v>1.1200000000000001</v>
      </c>
      <c r="J723" s="100">
        <f t="shared" si="122"/>
        <v>0</v>
      </c>
      <c r="K723" s="101">
        <f t="shared" si="123"/>
        <v>0</v>
      </c>
      <c r="L723" s="102">
        <f>'District Data'!E$2</f>
        <v>72728</v>
      </c>
      <c r="M723" s="102">
        <f>'District Data'!F$2</f>
        <v>78209</v>
      </c>
      <c r="N723" s="33">
        <f t="shared" si="124"/>
        <v>0</v>
      </c>
      <c r="O723" s="33">
        <f t="shared" si="125"/>
        <v>0</v>
      </c>
      <c r="P723" s="33">
        <f t="shared" si="130"/>
        <v>14418.72</v>
      </c>
      <c r="Q723" s="103">
        <v>0.18149999999999999</v>
      </c>
      <c r="R723" s="103">
        <v>0.17510000000000001</v>
      </c>
      <c r="S723" s="33">
        <f t="shared" si="126"/>
        <v>0</v>
      </c>
      <c r="T723" s="33">
        <f t="shared" si="131"/>
        <v>0</v>
      </c>
      <c r="U723" s="33">
        <f t="shared" si="127"/>
        <v>0</v>
      </c>
      <c r="V723" s="33">
        <f t="shared" si="128"/>
        <v>0</v>
      </c>
      <c r="W723" s="33">
        <f t="shared" si="129"/>
        <v>0</v>
      </c>
      <c r="X723" s="33">
        <f>IFERROR(VLOOKUP(C723,'Adj to Match Apport'!$C:$F,4,FALSE),0)</f>
        <v>0</v>
      </c>
      <c r="Y723" s="33">
        <f t="shared" si="132"/>
        <v>0</v>
      </c>
      <c r="Z723" s="184">
        <f>VLOOKUP(C723, '2023-24 School Level AAFTE'!$C$4:$C$2454, 1, 0)</f>
        <v>4330</v>
      </c>
    </row>
    <row r="724" spans="1:26" s="18" customFormat="1" x14ac:dyDescent="0.25">
      <c r="A724" s="136" t="s">
        <v>762</v>
      </c>
      <c r="B724" s="166" t="s">
        <v>761</v>
      </c>
      <c r="C724" s="167">
        <v>2145</v>
      </c>
      <c r="D724" s="166" t="s">
        <v>763</v>
      </c>
      <c r="E724" s="146" t="str">
        <f>VLOOKUP($C724,'2023-24 School Level AAFTE'!$C:$N,9,FALSE)</f>
        <v>No</v>
      </c>
      <c r="F724" s="94" t="str">
        <f>IFERROR(VLOOKUP(C724,'2023-24 School Level AAFTE'!$C:$N,11,FALSE),"")</f>
        <v>No</v>
      </c>
      <c r="G724" s="20">
        <f>IFERROR(VLOOKUP(C724,'2023-24 School Level AAFTE'!$C:$N,8,FALSE),0)</f>
        <v>233.2</v>
      </c>
      <c r="H724" s="99">
        <f>VLOOKUP($A724,'District Data'!$A:$F,3,FALSE)</f>
        <v>1.06</v>
      </c>
      <c r="I724" s="99">
        <f>VLOOKUP($A724,'District Data'!$A:$F,4,FALSE)</f>
        <v>1.06</v>
      </c>
      <c r="J724" s="100">
        <f t="shared" si="122"/>
        <v>0</v>
      </c>
      <c r="K724" s="101">
        <f t="shared" si="123"/>
        <v>0</v>
      </c>
      <c r="L724" s="102">
        <f>'District Data'!E$2</f>
        <v>72728</v>
      </c>
      <c r="M724" s="102">
        <f>'District Data'!F$2</f>
        <v>78209</v>
      </c>
      <c r="N724" s="33">
        <f t="shared" si="124"/>
        <v>0</v>
      </c>
      <c r="O724" s="33">
        <f t="shared" si="125"/>
        <v>0</v>
      </c>
      <c r="P724" s="33">
        <f t="shared" si="130"/>
        <v>14418.72</v>
      </c>
      <c r="Q724" s="103">
        <v>0.18149999999999999</v>
      </c>
      <c r="R724" s="103">
        <v>0.17510000000000001</v>
      </c>
      <c r="S724" s="33">
        <f t="shared" si="126"/>
        <v>0</v>
      </c>
      <c r="T724" s="33">
        <f t="shared" si="131"/>
        <v>0</v>
      </c>
      <c r="U724" s="33">
        <f t="shared" si="127"/>
        <v>0</v>
      </c>
      <c r="V724" s="33">
        <f t="shared" si="128"/>
        <v>0</v>
      </c>
      <c r="W724" s="33">
        <f t="shared" si="129"/>
        <v>0</v>
      </c>
      <c r="X724" s="33">
        <f>IFERROR(VLOOKUP(C724,'Adj to Match Apport'!$C:$F,4,FALSE),0)</f>
        <v>0</v>
      </c>
      <c r="Y724" s="33">
        <f t="shared" si="132"/>
        <v>0</v>
      </c>
      <c r="Z724" s="184">
        <f>VLOOKUP(C724, '2023-24 School Level AAFTE'!$C$4:$C$2454, 1, 0)</f>
        <v>2145</v>
      </c>
    </row>
    <row r="725" spans="1:26" s="18" customFormat="1" x14ac:dyDescent="0.25">
      <c r="A725" s="136" t="s">
        <v>765</v>
      </c>
      <c r="B725" s="166" t="s">
        <v>764</v>
      </c>
      <c r="C725" s="167">
        <v>2097</v>
      </c>
      <c r="D725" s="165" t="s">
        <v>766</v>
      </c>
      <c r="E725" s="146" t="str">
        <f>VLOOKUP($C725,'2023-24 School Level AAFTE'!$C:$N,9,FALSE)</f>
        <v>No</v>
      </c>
      <c r="F725" s="94" t="str">
        <f>IFERROR(VLOOKUP(C725,'2023-24 School Level AAFTE'!$C:$N,11,FALSE),"")</f>
        <v>No</v>
      </c>
      <c r="G725" s="20">
        <f>IFERROR(VLOOKUP(C725,'2023-24 School Level AAFTE'!$C:$N,8,FALSE),0)</f>
        <v>37.6</v>
      </c>
      <c r="H725" s="99">
        <f>VLOOKUP($A725,'District Data'!$A:$F,3,FALSE)</f>
        <v>1</v>
      </c>
      <c r="I725" s="99">
        <f>VLOOKUP($A725,'District Data'!$A:$F,4,FALSE)</f>
        <v>1</v>
      </c>
      <c r="J725" s="100">
        <f t="shared" si="122"/>
        <v>0</v>
      </c>
      <c r="K725" s="101">
        <f t="shared" si="123"/>
        <v>0</v>
      </c>
      <c r="L725" s="102">
        <f>'District Data'!E$2</f>
        <v>72728</v>
      </c>
      <c r="M725" s="102">
        <f>'District Data'!F$2</f>
        <v>78209</v>
      </c>
      <c r="N725" s="33">
        <f t="shared" si="124"/>
        <v>0</v>
      </c>
      <c r="O725" s="33">
        <f t="shared" si="125"/>
        <v>0</v>
      </c>
      <c r="P725" s="33">
        <f t="shared" si="130"/>
        <v>14418.72</v>
      </c>
      <c r="Q725" s="103">
        <v>0.18149999999999999</v>
      </c>
      <c r="R725" s="103">
        <v>0.17510000000000001</v>
      </c>
      <c r="S725" s="33">
        <f t="shared" si="126"/>
        <v>0</v>
      </c>
      <c r="T725" s="33">
        <f t="shared" si="131"/>
        <v>0</v>
      </c>
      <c r="U725" s="33">
        <f t="shared" si="127"/>
        <v>0</v>
      </c>
      <c r="V725" s="33">
        <f t="shared" si="128"/>
        <v>0</v>
      </c>
      <c r="W725" s="33">
        <f t="shared" si="129"/>
        <v>0</v>
      </c>
      <c r="X725" s="33">
        <f>IFERROR(VLOOKUP(C725,'Adj to Match Apport'!$C:$F,4,FALSE),0)</f>
        <v>0</v>
      </c>
      <c r="Y725" s="33">
        <f t="shared" si="132"/>
        <v>0</v>
      </c>
      <c r="Z725" s="184">
        <f>VLOOKUP(C725, '2023-24 School Level AAFTE'!$C$4:$C$2454, 1, 0)</f>
        <v>2097</v>
      </c>
    </row>
    <row r="726" spans="1:26" s="18" customFormat="1" x14ac:dyDescent="0.25">
      <c r="A726" s="136" t="s">
        <v>768</v>
      </c>
      <c r="B726" s="166" t="s">
        <v>767</v>
      </c>
      <c r="C726" s="147">
        <v>2484</v>
      </c>
      <c r="D726" s="139" t="s">
        <v>769</v>
      </c>
      <c r="E726" s="146" t="str">
        <f>VLOOKUP($C726,'2023-24 School Level AAFTE'!$C:$N,9,FALSE)</f>
        <v>No</v>
      </c>
      <c r="F726" s="94" t="str">
        <f>IFERROR(VLOOKUP(C726,'2023-24 School Level AAFTE'!$C:$N,11,FALSE),"")</f>
        <v>No</v>
      </c>
      <c r="G726" s="20">
        <f>IFERROR(VLOOKUP(C726,'2023-24 School Level AAFTE'!$C:$N,8,FALSE),0)</f>
        <v>167.7</v>
      </c>
      <c r="H726" s="99">
        <f>VLOOKUP($A726,'District Data'!$A:$F,3,FALSE)</f>
        <v>1.06</v>
      </c>
      <c r="I726" s="99">
        <f>VLOOKUP($A726,'District Data'!$A:$F,4,FALSE)</f>
        <v>1.06</v>
      </c>
      <c r="J726" s="100">
        <f t="shared" si="122"/>
        <v>0</v>
      </c>
      <c r="K726" s="101">
        <f t="shared" si="123"/>
        <v>0</v>
      </c>
      <c r="L726" s="102">
        <f>'District Data'!E$2</f>
        <v>72728</v>
      </c>
      <c r="M726" s="102">
        <f>'District Data'!F$2</f>
        <v>78209</v>
      </c>
      <c r="N726" s="33">
        <f t="shared" si="124"/>
        <v>0</v>
      </c>
      <c r="O726" s="33">
        <f t="shared" si="125"/>
        <v>0</v>
      </c>
      <c r="P726" s="33">
        <f t="shared" si="130"/>
        <v>14418.72</v>
      </c>
      <c r="Q726" s="103">
        <v>0.18149999999999999</v>
      </c>
      <c r="R726" s="103">
        <v>0.17510000000000001</v>
      </c>
      <c r="S726" s="33">
        <f t="shared" si="126"/>
        <v>0</v>
      </c>
      <c r="T726" s="33">
        <f t="shared" si="131"/>
        <v>0</v>
      </c>
      <c r="U726" s="33">
        <f t="shared" si="127"/>
        <v>0</v>
      </c>
      <c r="V726" s="33">
        <f t="shared" si="128"/>
        <v>0</v>
      </c>
      <c r="W726" s="33">
        <f t="shared" si="129"/>
        <v>0</v>
      </c>
      <c r="X726" s="33">
        <f>IFERROR(VLOOKUP(C726,'Adj to Match Apport'!$C:$F,4,FALSE),0)</f>
        <v>0</v>
      </c>
      <c r="Y726" s="33">
        <f t="shared" si="132"/>
        <v>0</v>
      </c>
      <c r="Z726" s="184">
        <f>VLOOKUP(C726, '2023-24 School Level AAFTE'!$C$4:$C$2454, 1, 0)</f>
        <v>2484</v>
      </c>
    </row>
    <row r="727" spans="1:26" s="18" customFormat="1" x14ac:dyDescent="0.25">
      <c r="A727" s="136" t="s">
        <v>771</v>
      </c>
      <c r="B727" s="166" t="s">
        <v>770</v>
      </c>
      <c r="C727" s="167">
        <v>2406</v>
      </c>
      <c r="D727" s="166" t="s">
        <v>772</v>
      </c>
      <c r="E727" s="146" t="str">
        <f>VLOOKUP($C727,'2023-24 School Level AAFTE'!$C:$N,9,FALSE)</f>
        <v>No</v>
      </c>
      <c r="F727" s="94" t="str">
        <f>IFERROR(VLOOKUP(C727,'2023-24 School Level AAFTE'!$C:$N,11,FALSE),"")</f>
        <v>No</v>
      </c>
      <c r="G727" s="20">
        <f>IFERROR(VLOOKUP(C727,'2023-24 School Level AAFTE'!$C:$N,8,FALSE),0)</f>
        <v>567.22</v>
      </c>
      <c r="H727" s="99">
        <f>VLOOKUP($A727,'District Data'!$A:$F,3,FALSE)</f>
        <v>1</v>
      </c>
      <c r="I727" s="99">
        <f>VLOOKUP($A727,'District Data'!$A:$F,4,FALSE)</f>
        <v>1</v>
      </c>
      <c r="J727" s="100">
        <f t="shared" si="122"/>
        <v>0</v>
      </c>
      <c r="K727" s="101">
        <f t="shared" si="123"/>
        <v>0</v>
      </c>
      <c r="L727" s="102">
        <f>'District Data'!E$2</f>
        <v>72728</v>
      </c>
      <c r="M727" s="102">
        <f>'District Data'!F$2</f>
        <v>78209</v>
      </c>
      <c r="N727" s="33">
        <f t="shared" si="124"/>
        <v>0</v>
      </c>
      <c r="O727" s="33">
        <f t="shared" si="125"/>
        <v>0</v>
      </c>
      <c r="P727" s="33">
        <f t="shared" si="130"/>
        <v>14418.72</v>
      </c>
      <c r="Q727" s="103">
        <v>0.18149999999999999</v>
      </c>
      <c r="R727" s="103">
        <v>0.17510000000000001</v>
      </c>
      <c r="S727" s="33">
        <f t="shared" si="126"/>
        <v>0</v>
      </c>
      <c r="T727" s="33">
        <f t="shared" si="131"/>
        <v>0</v>
      </c>
      <c r="U727" s="33">
        <f t="shared" si="127"/>
        <v>0</v>
      </c>
      <c r="V727" s="33">
        <f t="shared" si="128"/>
        <v>0</v>
      </c>
      <c r="W727" s="33">
        <f t="shared" si="129"/>
        <v>0</v>
      </c>
      <c r="X727" s="33">
        <f>IFERROR(VLOOKUP(C727,'Adj to Match Apport'!$C:$F,4,FALSE),0)</f>
        <v>0</v>
      </c>
      <c r="Y727" s="33">
        <f t="shared" si="132"/>
        <v>0</v>
      </c>
      <c r="Z727" s="184">
        <f>VLOOKUP(C727, '2023-24 School Level AAFTE'!$C$4:$C$2454, 1, 0)</f>
        <v>2406</v>
      </c>
    </row>
    <row r="728" spans="1:26" s="18" customFormat="1" x14ac:dyDescent="0.25">
      <c r="A728" s="136" t="s">
        <v>774</v>
      </c>
      <c r="B728" s="166" t="s">
        <v>773</v>
      </c>
      <c r="C728" s="167">
        <v>2743</v>
      </c>
      <c r="D728" s="166" t="s">
        <v>775</v>
      </c>
      <c r="E728" s="146" t="str">
        <f>VLOOKUP($C728,'2023-24 School Level AAFTE'!$C:$N,9,FALSE)</f>
        <v>Yes</v>
      </c>
      <c r="F728" s="94" t="str">
        <f>IFERROR(VLOOKUP(C728,'2023-24 School Level AAFTE'!$C:$N,11,FALSE),"")</f>
        <v>Yes</v>
      </c>
      <c r="G728" s="20">
        <f>IFERROR(VLOOKUP(C728,'2023-24 School Level AAFTE'!$C:$N,8,FALSE),0)</f>
        <v>67.7</v>
      </c>
      <c r="H728" s="99">
        <f>VLOOKUP($A728,'District Data'!$A:$F,3,FALSE)</f>
        <v>1</v>
      </c>
      <c r="I728" s="99">
        <f>VLOOKUP($A728,'District Data'!$A:$F,4,FALSE)</f>
        <v>1.04</v>
      </c>
      <c r="J728" s="100">
        <f t="shared" si="122"/>
        <v>67.7</v>
      </c>
      <c r="K728" s="101">
        <f t="shared" si="123"/>
        <v>0.19900000000000001</v>
      </c>
      <c r="L728" s="102">
        <f>'District Data'!E$2</f>
        <v>72728</v>
      </c>
      <c r="M728" s="102">
        <f>'District Data'!F$2</f>
        <v>78209</v>
      </c>
      <c r="N728" s="33">
        <f t="shared" si="124"/>
        <v>14472.87</v>
      </c>
      <c r="O728" s="33">
        <f t="shared" si="125"/>
        <v>1713.26</v>
      </c>
      <c r="P728" s="33">
        <f t="shared" si="130"/>
        <v>14418.72</v>
      </c>
      <c r="Q728" s="103">
        <v>0.18149999999999999</v>
      </c>
      <c r="R728" s="103">
        <v>0.17510000000000001</v>
      </c>
      <c r="S728" s="33">
        <f t="shared" si="126"/>
        <v>5796.14</v>
      </c>
      <c r="T728" s="33">
        <f t="shared" si="131"/>
        <v>269.77</v>
      </c>
      <c r="U728" s="33">
        <f t="shared" si="127"/>
        <v>47.24</v>
      </c>
      <c r="V728" s="33">
        <f t="shared" si="128"/>
        <v>317.01</v>
      </c>
      <c r="W728" s="33">
        <f t="shared" si="129"/>
        <v>22299.279999999999</v>
      </c>
      <c r="X728" s="33">
        <f>IFERROR(VLOOKUP(C728,'Adj to Match Apport'!$C:$F,4,FALSE),0)</f>
        <v>-112.05999999999767</v>
      </c>
      <c r="Y728" s="33">
        <f t="shared" si="132"/>
        <v>22187.22</v>
      </c>
      <c r="Z728" s="184">
        <f>VLOOKUP(C728, '2023-24 School Level AAFTE'!$C$4:$C$2454, 1, 0)</f>
        <v>2743</v>
      </c>
    </row>
    <row r="729" spans="1:26" s="18" customFormat="1" x14ac:dyDescent="0.25">
      <c r="A729" s="136" t="s">
        <v>774</v>
      </c>
      <c r="B729" s="166" t="s">
        <v>773</v>
      </c>
      <c r="C729" s="167">
        <v>3113</v>
      </c>
      <c r="D729" s="166" t="s">
        <v>776</v>
      </c>
      <c r="E729" s="146" t="str">
        <f>VLOOKUP($C729,'2023-24 School Level AAFTE'!$C:$N,9,FALSE)</f>
        <v>Yes</v>
      </c>
      <c r="F729" s="94" t="str">
        <f>IFERROR(VLOOKUP(C729,'2023-24 School Level AAFTE'!$C:$N,11,FALSE),"")</f>
        <v>Yes</v>
      </c>
      <c r="G729" s="20">
        <f>IFERROR(VLOOKUP(C729,'2023-24 School Level AAFTE'!$C:$N,8,FALSE),0)</f>
        <v>43.58</v>
      </c>
      <c r="H729" s="99">
        <f>VLOOKUP($A729,'District Data'!$A:$F,3,FALSE)</f>
        <v>1</v>
      </c>
      <c r="I729" s="99">
        <f>VLOOKUP($A729,'District Data'!$A:$F,4,FALSE)</f>
        <v>1.04</v>
      </c>
      <c r="J729" s="100">
        <f t="shared" si="122"/>
        <v>43.58</v>
      </c>
      <c r="K729" s="101">
        <f t="shared" si="123"/>
        <v>0.128</v>
      </c>
      <c r="L729" s="102">
        <f>'District Data'!E$2</f>
        <v>72728</v>
      </c>
      <c r="M729" s="102">
        <f>'District Data'!F$2</f>
        <v>78209</v>
      </c>
      <c r="N729" s="33">
        <f t="shared" si="124"/>
        <v>9309.18</v>
      </c>
      <c r="O729" s="33">
        <f t="shared" si="125"/>
        <v>1102</v>
      </c>
      <c r="P729" s="33">
        <f t="shared" si="130"/>
        <v>14418.72</v>
      </c>
      <c r="Q729" s="103">
        <v>0.18149999999999999</v>
      </c>
      <c r="R729" s="103">
        <v>0.17510000000000001</v>
      </c>
      <c r="S729" s="33">
        <f t="shared" si="126"/>
        <v>3728.17</v>
      </c>
      <c r="T729" s="33">
        <f t="shared" si="131"/>
        <v>173.52</v>
      </c>
      <c r="U729" s="33">
        <f t="shared" si="127"/>
        <v>30.38</v>
      </c>
      <c r="V729" s="33">
        <f t="shared" si="128"/>
        <v>203.9</v>
      </c>
      <c r="W729" s="33">
        <f t="shared" si="129"/>
        <v>14343.25</v>
      </c>
      <c r="X729" s="33" t="str">
        <f>IFERROR(VLOOKUP(C729,'Adj to Match Apport'!$C:$F,4,FALSE),0)</f>
        <v/>
      </c>
      <c r="Y729" s="33">
        <f t="shared" si="132"/>
        <v>14343.25</v>
      </c>
      <c r="Z729" s="184">
        <f>VLOOKUP(C729, '2023-24 School Level AAFTE'!$C$4:$C$2454, 1, 0)</f>
        <v>3113</v>
      </c>
    </row>
    <row r="730" spans="1:26" s="18" customFormat="1" x14ac:dyDescent="0.25">
      <c r="A730" s="136" t="s">
        <v>778</v>
      </c>
      <c r="B730" s="166" t="s">
        <v>777</v>
      </c>
      <c r="C730" s="167">
        <v>4559</v>
      </c>
      <c r="D730" s="166" t="s">
        <v>782</v>
      </c>
      <c r="E730" s="146" t="str">
        <f>VLOOKUP($C730,'2023-24 School Level AAFTE'!$C:$N,9,FALSE)</f>
        <v>Yes</v>
      </c>
      <c r="F730" s="94" t="str">
        <f>IFERROR(VLOOKUP(C730,'2023-24 School Level AAFTE'!$C:$N,11,FALSE),"")</f>
        <v>Yes</v>
      </c>
      <c r="G730" s="20">
        <f>IFERROR(VLOOKUP(C730,'2023-24 School Level AAFTE'!$C:$N,8,FALSE),0)</f>
        <v>367.97</v>
      </c>
      <c r="H730" s="99">
        <f>VLOOKUP($A730,'District Data'!$A:$F,3,FALSE)</f>
        <v>1</v>
      </c>
      <c r="I730" s="99">
        <f>VLOOKUP($A730,'District Data'!$A:$F,4,FALSE)</f>
        <v>1</v>
      </c>
      <c r="J730" s="100">
        <f t="shared" si="122"/>
        <v>367.97</v>
      </c>
      <c r="K730" s="101">
        <f t="shared" si="123"/>
        <v>1.079</v>
      </c>
      <c r="L730" s="102">
        <f>'District Data'!E$2</f>
        <v>72728</v>
      </c>
      <c r="M730" s="102">
        <f>'District Data'!F$2</f>
        <v>78209</v>
      </c>
      <c r="N730" s="33">
        <f t="shared" si="124"/>
        <v>78473.509999999995</v>
      </c>
      <c r="O730" s="33">
        <f t="shared" si="125"/>
        <v>5914</v>
      </c>
      <c r="P730" s="33">
        <f t="shared" si="130"/>
        <v>14418.72</v>
      </c>
      <c r="Q730" s="103">
        <v>0.18149999999999999</v>
      </c>
      <c r="R730" s="103">
        <v>0.17510000000000001</v>
      </c>
      <c r="S730" s="33">
        <f t="shared" si="126"/>
        <v>30836.28</v>
      </c>
      <c r="T730" s="33">
        <f t="shared" si="131"/>
        <v>1406.46</v>
      </c>
      <c r="U730" s="33">
        <f t="shared" si="127"/>
        <v>246.27</v>
      </c>
      <c r="V730" s="33">
        <f t="shared" si="128"/>
        <v>1652.73</v>
      </c>
      <c r="W730" s="33">
        <f t="shared" si="129"/>
        <v>116876.51999999999</v>
      </c>
      <c r="X730" s="33" t="str">
        <f>IFERROR(VLOOKUP(C730,'Adj to Match Apport'!$C:$F,4,FALSE),0)</f>
        <v/>
      </c>
      <c r="Y730" s="33">
        <f t="shared" si="132"/>
        <v>116876.51999999999</v>
      </c>
      <c r="Z730" s="184">
        <f>VLOOKUP(C730, '2023-24 School Level AAFTE'!$C$4:$C$2454, 1, 0)</f>
        <v>4559</v>
      </c>
    </row>
    <row r="731" spans="1:26" s="18" customFormat="1" x14ac:dyDescent="0.25">
      <c r="A731" s="136" t="s">
        <v>778</v>
      </c>
      <c r="B731" s="166" t="s">
        <v>777</v>
      </c>
      <c r="C731" s="167">
        <v>2718</v>
      </c>
      <c r="D731" s="166" t="s">
        <v>779</v>
      </c>
      <c r="E731" s="146" t="str">
        <f>VLOOKUP($C731,'2023-24 School Level AAFTE'!$C:$N,9,FALSE)</f>
        <v>Yes</v>
      </c>
      <c r="F731" s="94" t="str">
        <f>IFERROR(VLOOKUP(C731,'2023-24 School Level AAFTE'!$C:$N,11,FALSE),"")</f>
        <v>Yes</v>
      </c>
      <c r="G731" s="20">
        <f>IFERROR(VLOOKUP(C731,'2023-24 School Level AAFTE'!$C:$N,8,FALSE),0)</f>
        <v>253.9</v>
      </c>
      <c r="H731" s="99">
        <f>VLOOKUP($A731,'District Data'!$A:$F,3,FALSE)</f>
        <v>1</v>
      </c>
      <c r="I731" s="99">
        <f>VLOOKUP($A731,'District Data'!$A:$F,4,FALSE)</f>
        <v>1</v>
      </c>
      <c r="J731" s="100">
        <f t="shared" si="122"/>
        <v>253.9</v>
      </c>
      <c r="K731" s="101">
        <f t="shared" si="123"/>
        <v>0.745</v>
      </c>
      <c r="L731" s="102">
        <f>'District Data'!E$2</f>
        <v>72728</v>
      </c>
      <c r="M731" s="102">
        <f>'District Data'!F$2</f>
        <v>78209</v>
      </c>
      <c r="N731" s="33">
        <f t="shared" si="124"/>
        <v>54182.36</v>
      </c>
      <c r="O731" s="33">
        <f t="shared" si="125"/>
        <v>4083.35</v>
      </c>
      <c r="P731" s="33">
        <f t="shared" si="130"/>
        <v>14418.72</v>
      </c>
      <c r="Q731" s="103">
        <v>0.18149999999999999</v>
      </c>
      <c r="R731" s="103">
        <v>0.17510000000000001</v>
      </c>
      <c r="S731" s="33">
        <f t="shared" si="126"/>
        <v>21291.040000000001</v>
      </c>
      <c r="T731" s="33">
        <f t="shared" si="131"/>
        <v>971.1</v>
      </c>
      <c r="U731" s="33">
        <f t="shared" si="127"/>
        <v>170.04</v>
      </c>
      <c r="V731" s="33">
        <f t="shared" si="128"/>
        <v>1141.1400000000001</v>
      </c>
      <c r="W731" s="33">
        <f t="shared" si="129"/>
        <v>80697.89</v>
      </c>
      <c r="X731" s="33">
        <f>IFERROR(VLOOKUP(C731,'Adj to Match Apport'!$C:$F,4,FALSE),0)</f>
        <v>-9.9999999511055648E-3</v>
      </c>
      <c r="Y731" s="33">
        <f t="shared" si="132"/>
        <v>80697.880000000048</v>
      </c>
      <c r="Z731" s="184">
        <f>VLOOKUP(C731, '2023-24 School Level AAFTE'!$C$4:$C$2454, 1, 0)</f>
        <v>2718</v>
      </c>
    </row>
    <row r="732" spans="1:26" s="18" customFormat="1" x14ac:dyDescent="0.25">
      <c r="A732" s="136" t="s">
        <v>778</v>
      </c>
      <c r="B732" s="166" t="s">
        <v>777</v>
      </c>
      <c r="C732" s="167">
        <v>3072</v>
      </c>
      <c r="D732" s="166" t="s">
        <v>780</v>
      </c>
      <c r="E732" s="146" t="str">
        <f>VLOOKUP($C732,'2023-24 School Level AAFTE'!$C:$N,9,FALSE)</f>
        <v>Yes</v>
      </c>
      <c r="F732" s="94" t="str">
        <f>IFERROR(VLOOKUP(C732,'2023-24 School Level AAFTE'!$C:$N,11,FALSE),"")</f>
        <v>Yes</v>
      </c>
      <c r="G732" s="20">
        <f>IFERROR(VLOOKUP(C732,'2023-24 School Level AAFTE'!$C:$N,8,FALSE),0)</f>
        <v>262.2</v>
      </c>
      <c r="H732" s="99">
        <f>VLOOKUP($A732,'District Data'!$A:$F,3,FALSE)</f>
        <v>1</v>
      </c>
      <c r="I732" s="99">
        <f>VLOOKUP($A732,'District Data'!$A:$F,4,FALSE)</f>
        <v>1</v>
      </c>
      <c r="J732" s="100">
        <f t="shared" si="122"/>
        <v>262.2</v>
      </c>
      <c r="K732" s="101">
        <f t="shared" si="123"/>
        <v>0.76900000000000002</v>
      </c>
      <c r="L732" s="102">
        <f>'District Data'!E$2</f>
        <v>72728</v>
      </c>
      <c r="M732" s="102">
        <f>'District Data'!F$2</f>
        <v>78209</v>
      </c>
      <c r="N732" s="33">
        <f t="shared" si="124"/>
        <v>55927.83</v>
      </c>
      <c r="O732" s="33">
        <f t="shared" si="125"/>
        <v>4214.8900000000003</v>
      </c>
      <c r="P732" s="33">
        <f t="shared" si="130"/>
        <v>14418.72</v>
      </c>
      <c r="Q732" s="103">
        <v>0.18149999999999999</v>
      </c>
      <c r="R732" s="103">
        <v>0.17510000000000001</v>
      </c>
      <c r="S732" s="33">
        <f t="shared" si="126"/>
        <v>21976.92</v>
      </c>
      <c r="T732" s="33">
        <f t="shared" si="131"/>
        <v>1002.38</v>
      </c>
      <c r="U732" s="33">
        <f t="shared" si="127"/>
        <v>175.52</v>
      </c>
      <c r="V732" s="33">
        <f t="shared" si="128"/>
        <v>1177.9000000000001</v>
      </c>
      <c r="W732" s="33">
        <f t="shared" si="129"/>
        <v>83297.539999999994</v>
      </c>
      <c r="X732" s="33" t="str">
        <f>IFERROR(VLOOKUP(C732,'Adj to Match Apport'!$C:$F,4,FALSE),0)</f>
        <v/>
      </c>
      <c r="Y732" s="33">
        <f t="shared" si="132"/>
        <v>83297.539999999994</v>
      </c>
      <c r="Z732" s="184">
        <f>VLOOKUP(C732, '2023-24 School Level AAFTE'!$C$4:$C$2454, 1, 0)</f>
        <v>3072</v>
      </c>
    </row>
    <row r="733" spans="1:26" s="18" customFormat="1" x14ac:dyDescent="0.25">
      <c r="A733" s="136" t="s">
        <v>778</v>
      </c>
      <c r="B733" s="166" t="s">
        <v>777</v>
      </c>
      <c r="C733" s="167">
        <v>3073</v>
      </c>
      <c r="D733" s="166" t="s">
        <v>781</v>
      </c>
      <c r="E733" s="146" t="str">
        <f>VLOOKUP($C733,'2023-24 School Level AAFTE'!$C:$N,9,FALSE)</f>
        <v>Yes</v>
      </c>
      <c r="F733" s="94" t="str">
        <f>IFERROR(VLOOKUP(C733,'2023-24 School Level AAFTE'!$C:$N,11,FALSE),"")</f>
        <v>Yes</v>
      </c>
      <c r="G733" s="20">
        <f>IFERROR(VLOOKUP(C733,'2023-24 School Level AAFTE'!$C:$N,8,FALSE),0)</f>
        <v>197.8</v>
      </c>
      <c r="H733" s="99">
        <f>VLOOKUP($A733,'District Data'!$A:$F,3,FALSE)</f>
        <v>1</v>
      </c>
      <c r="I733" s="99">
        <f>VLOOKUP($A733,'District Data'!$A:$F,4,FALSE)</f>
        <v>1</v>
      </c>
      <c r="J733" s="100">
        <f t="shared" si="122"/>
        <v>197.8</v>
      </c>
      <c r="K733" s="101">
        <f t="shared" si="123"/>
        <v>0.57999999999999996</v>
      </c>
      <c r="L733" s="102">
        <f>'District Data'!E$2</f>
        <v>72728</v>
      </c>
      <c r="M733" s="102">
        <f>'District Data'!F$2</f>
        <v>78209</v>
      </c>
      <c r="N733" s="33">
        <f t="shared" si="124"/>
        <v>42182.239999999998</v>
      </c>
      <c r="O733" s="33">
        <f t="shared" si="125"/>
        <v>3178.98</v>
      </c>
      <c r="P733" s="33">
        <f t="shared" si="130"/>
        <v>14418.72</v>
      </c>
      <c r="Q733" s="103">
        <v>0.18149999999999999</v>
      </c>
      <c r="R733" s="103">
        <v>0.17510000000000001</v>
      </c>
      <c r="S733" s="33">
        <f t="shared" si="126"/>
        <v>16575.57</v>
      </c>
      <c r="T733" s="33">
        <f t="shared" si="131"/>
        <v>756.02</v>
      </c>
      <c r="U733" s="33">
        <f t="shared" si="127"/>
        <v>132.38</v>
      </c>
      <c r="V733" s="33">
        <f t="shared" si="128"/>
        <v>888.4</v>
      </c>
      <c r="W733" s="33">
        <f t="shared" si="129"/>
        <v>62825.19</v>
      </c>
      <c r="X733" s="33" t="str">
        <f>IFERROR(VLOOKUP(C733,'Adj to Match Apport'!$C:$F,4,FALSE),0)</f>
        <v/>
      </c>
      <c r="Y733" s="33">
        <f t="shared" si="132"/>
        <v>62825.19</v>
      </c>
      <c r="Z733" s="184">
        <f>VLOOKUP(C733, '2023-24 School Level AAFTE'!$C$4:$C$2454, 1, 0)</f>
        <v>3073</v>
      </c>
    </row>
    <row r="734" spans="1:26" s="18" customFormat="1" x14ac:dyDescent="0.25">
      <c r="A734" s="136" t="s">
        <v>784</v>
      </c>
      <c r="B734" s="166" t="s">
        <v>783</v>
      </c>
      <c r="C734" s="167">
        <v>2765</v>
      </c>
      <c r="D734" s="166" t="s">
        <v>793</v>
      </c>
      <c r="E734" s="146" t="str">
        <f>VLOOKUP($C734,'2023-24 School Level AAFTE'!$C:$N,9,FALSE)</f>
        <v>Yes</v>
      </c>
      <c r="F734" s="94" t="str">
        <f>IFERROR(VLOOKUP(C734,'2023-24 School Level AAFTE'!$C:$N,11,FALSE),"")</f>
        <v>Yes</v>
      </c>
      <c r="G734" s="20">
        <f>IFERROR(VLOOKUP(C734,'2023-24 School Level AAFTE'!$C:$N,8,FALSE),0)</f>
        <v>342.63</v>
      </c>
      <c r="H734" s="99">
        <f>VLOOKUP($A734,'District Data'!$A:$F,3,FALSE)</f>
        <v>1.18</v>
      </c>
      <c r="I734" s="99">
        <f>VLOOKUP($A734,'District Data'!$A:$F,4,FALSE)</f>
        <v>1.18</v>
      </c>
      <c r="J734" s="100">
        <f t="shared" si="122"/>
        <v>342.63</v>
      </c>
      <c r="K734" s="101">
        <f t="shared" si="123"/>
        <v>1.0049999999999999</v>
      </c>
      <c r="L734" s="102">
        <f>'District Data'!E$2</f>
        <v>72728</v>
      </c>
      <c r="M734" s="102">
        <f>'District Data'!F$2</f>
        <v>78209</v>
      </c>
      <c r="N734" s="33">
        <f t="shared" si="124"/>
        <v>86248.14</v>
      </c>
      <c r="O734" s="33">
        <f t="shared" si="125"/>
        <v>6499.91</v>
      </c>
      <c r="P734" s="33">
        <f t="shared" si="130"/>
        <v>14418.72</v>
      </c>
      <c r="Q734" s="103">
        <v>0.18149999999999999</v>
      </c>
      <c r="R734" s="103">
        <v>0.17510000000000001</v>
      </c>
      <c r="S734" s="33">
        <f t="shared" si="126"/>
        <v>31282.99</v>
      </c>
      <c r="T734" s="33">
        <f t="shared" si="131"/>
        <v>1545.8</v>
      </c>
      <c r="U734" s="33">
        <f t="shared" si="127"/>
        <v>270.67</v>
      </c>
      <c r="V734" s="33">
        <f t="shared" si="128"/>
        <v>1816.47</v>
      </c>
      <c r="W734" s="33">
        <f t="shared" si="129"/>
        <v>125847.51000000001</v>
      </c>
      <c r="X734" s="33" t="str">
        <f>IFERROR(VLOOKUP(C734,'Adj to Match Apport'!$C:$F,4,FALSE),0)</f>
        <v/>
      </c>
      <c r="Y734" s="33">
        <f t="shared" si="132"/>
        <v>125847.51000000001</v>
      </c>
      <c r="Z734" s="184">
        <f>VLOOKUP(C734, '2023-24 School Level AAFTE'!$C$4:$C$2454, 1, 0)</f>
        <v>2765</v>
      </c>
    </row>
    <row r="735" spans="1:26" s="18" customFormat="1" x14ac:dyDescent="0.25">
      <c r="A735" s="136" t="s">
        <v>784</v>
      </c>
      <c r="B735" s="166" t="s">
        <v>783</v>
      </c>
      <c r="C735" s="167">
        <v>5028</v>
      </c>
      <c r="D735" s="166" t="s">
        <v>810</v>
      </c>
      <c r="E735" s="146" t="str">
        <f>VLOOKUP($C735,'2023-24 School Level AAFTE'!$C:$N,9,FALSE)</f>
        <v>Yes</v>
      </c>
      <c r="F735" s="94" t="str">
        <f>IFERROR(VLOOKUP(C735,'2023-24 School Level AAFTE'!$C:$N,11,FALSE),"")</f>
        <v>Yes</v>
      </c>
      <c r="G735" s="20">
        <f>IFERROR(VLOOKUP(C735,'2023-24 School Level AAFTE'!$C:$N,8,FALSE),0)</f>
        <v>234.20999999999998</v>
      </c>
      <c r="H735" s="99">
        <f>VLOOKUP($A735,'District Data'!$A:$F,3,FALSE)</f>
        <v>1.18</v>
      </c>
      <c r="I735" s="99">
        <f>VLOOKUP($A735,'District Data'!$A:$F,4,FALSE)</f>
        <v>1.18</v>
      </c>
      <c r="J735" s="100">
        <f t="shared" si="122"/>
        <v>234.20999999999998</v>
      </c>
      <c r="K735" s="101">
        <f t="shared" si="123"/>
        <v>0.68700000000000006</v>
      </c>
      <c r="L735" s="102">
        <f>'District Data'!E$2</f>
        <v>72728</v>
      </c>
      <c r="M735" s="102">
        <f>'District Data'!F$2</f>
        <v>78209</v>
      </c>
      <c r="N735" s="33">
        <f t="shared" si="124"/>
        <v>58957.68</v>
      </c>
      <c r="O735" s="33">
        <f t="shared" si="125"/>
        <v>4443.2299999999996</v>
      </c>
      <c r="P735" s="33">
        <f t="shared" si="130"/>
        <v>14418.72</v>
      </c>
      <c r="Q735" s="103">
        <v>0.18149999999999999</v>
      </c>
      <c r="R735" s="103">
        <v>0.17510000000000001</v>
      </c>
      <c r="S735" s="33">
        <f t="shared" si="126"/>
        <v>21384.49</v>
      </c>
      <c r="T735" s="33">
        <f t="shared" si="131"/>
        <v>1056.68</v>
      </c>
      <c r="U735" s="33">
        <f t="shared" si="127"/>
        <v>185.02</v>
      </c>
      <c r="V735" s="33">
        <f t="shared" si="128"/>
        <v>1241.7</v>
      </c>
      <c r="W735" s="33">
        <f t="shared" si="129"/>
        <v>86027.099999999991</v>
      </c>
      <c r="X735" s="33" t="str">
        <f>IFERROR(VLOOKUP(C735,'Adj to Match Apport'!$C:$F,4,FALSE),0)</f>
        <v/>
      </c>
      <c r="Y735" s="33">
        <f t="shared" si="132"/>
        <v>86027.099999999991</v>
      </c>
      <c r="Z735" s="184">
        <f>VLOOKUP(C735, '2023-24 School Level AAFTE'!$C$4:$C$2454, 1, 0)</f>
        <v>5028</v>
      </c>
    </row>
    <row r="736" spans="1:26" s="18" customFormat="1" x14ac:dyDescent="0.25">
      <c r="A736" s="136" t="s">
        <v>784</v>
      </c>
      <c r="B736" s="166" t="s">
        <v>783</v>
      </c>
      <c r="C736" s="167">
        <v>2982</v>
      </c>
      <c r="D736" s="166" t="s">
        <v>798</v>
      </c>
      <c r="E736" s="146" t="str">
        <f>VLOOKUP($C736,'2023-24 School Level AAFTE'!$C:$N,9,FALSE)</f>
        <v>Yes</v>
      </c>
      <c r="F736" s="94" t="str">
        <f>IFERROR(VLOOKUP(C736,'2023-24 School Level AAFTE'!$C:$N,11,FALSE),"")</f>
        <v>Yes</v>
      </c>
      <c r="G736" s="20">
        <f>IFERROR(VLOOKUP(C736,'2023-24 School Level AAFTE'!$C:$N,8,FALSE),0)</f>
        <v>530.5</v>
      </c>
      <c r="H736" s="99">
        <f>VLOOKUP($A736,'District Data'!$A:$F,3,FALSE)</f>
        <v>1.18</v>
      </c>
      <c r="I736" s="99">
        <f>VLOOKUP($A736,'District Data'!$A:$F,4,FALSE)</f>
        <v>1.18</v>
      </c>
      <c r="J736" s="100">
        <f t="shared" si="122"/>
        <v>530.5</v>
      </c>
      <c r="K736" s="101">
        <f t="shared" si="123"/>
        <v>1.556</v>
      </c>
      <c r="L736" s="102">
        <f>'District Data'!E$2</f>
        <v>72728</v>
      </c>
      <c r="M736" s="102">
        <f>'District Data'!F$2</f>
        <v>78209</v>
      </c>
      <c r="N736" s="33">
        <f t="shared" si="124"/>
        <v>133534.43</v>
      </c>
      <c r="O736" s="33">
        <f t="shared" si="125"/>
        <v>10063.549999999999</v>
      </c>
      <c r="P736" s="33">
        <f t="shared" si="130"/>
        <v>14418.72</v>
      </c>
      <c r="Q736" s="103">
        <v>0.18149999999999999</v>
      </c>
      <c r="R736" s="103">
        <v>0.17510000000000001</v>
      </c>
      <c r="S736" s="33">
        <f t="shared" si="126"/>
        <v>48434.15</v>
      </c>
      <c r="T736" s="33">
        <f t="shared" si="131"/>
        <v>2393.3000000000002</v>
      </c>
      <c r="U736" s="33">
        <f t="shared" si="127"/>
        <v>419.07</v>
      </c>
      <c r="V736" s="33">
        <f t="shared" si="128"/>
        <v>2812.3700000000003</v>
      </c>
      <c r="W736" s="33">
        <f t="shared" si="129"/>
        <v>194844.49999999997</v>
      </c>
      <c r="X736" s="33" t="str">
        <f>IFERROR(VLOOKUP(C736,'Adj to Match Apport'!$C:$F,4,FALSE),0)</f>
        <v/>
      </c>
      <c r="Y736" s="33">
        <f t="shared" si="132"/>
        <v>194844.49999999997</v>
      </c>
      <c r="Z736" s="184">
        <f>VLOOKUP(C736, '2023-24 School Level AAFTE'!$C$4:$C$2454, 1, 0)</f>
        <v>2982</v>
      </c>
    </row>
    <row r="737" spans="1:26" s="18" customFormat="1" x14ac:dyDescent="0.25">
      <c r="A737" s="136" t="s">
        <v>784</v>
      </c>
      <c r="B737" s="166" t="s">
        <v>783</v>
      </c>
      <c r="C737" s="167">
        <v>3163</v>
      </c>
      <c r="D737" s="166" t="s">
        <v>46</v>
      </c>
      <c r="E737" s="146" t="str">
        <f>VLOOKUP($C737,'2023-24 School Level AAFTE'!$C:$N,9,FALSE)</f>
        <v>Yes</v>
      </c>
      <c r="F737" s="94" t="str">
        <f>IFERROR(VLOOKUP(C737,'2023-24 School Level AAFTE'!$C:$N,11,FALSE),"")</f>
        <v>Yes</v>
      </c>
      <c r="G737" s="20">
        <f>IFERROR(VLOOKUP(C737,'2023-24 School Level AAFTE'!$C:$N,8,FALSE),0)</f>
        <v>666.89</v>
      </c>
      <c r="H737" s="99">
        <f>VLOOKUP($A737,'District Data'!$A:$F,3,FALSE)</f>
        <v>1.18</v>
      </c>
      <c r="I737" s="99">
        <f>VLOOKUP($A737,'District Data'!$A:$F,4,FALSE)</f>
        <v>1.18</v>
      </c>
      <c r="J737" s="100">
        <f t="shared" si="122"/>
        <v>666.89</v>
      </c>
      <c r="K737" s="101">
        <f t="shared" si="123"/>
        <v>1.956</v>
      </c>
      <c r="L737" s="102">
        <f>'District Data'!E$2</f>
        <v>72728</v>
      </c>
      <c r="M737" s="102">
        <f>'District Data'!F$2</f>
        <v>78209</v>
      </c>
      <c r="N737" s="33">
        <f t="shared" si="124"/>
        <v>167862.04</v>
      </c>
      <c r="O737" s="33">
        <f t="shared" si="125"/>
        <v>12650.59</v>
      </c>
      <c r="P737" s="33">
        <f t="shared" si="130"/>
        <v>14418.72</v>
      </c>
      <c r="Q737" s="103">
        <v>0.18149999999999999</v>
      </c>
      <c r="R737" s="103">
        <v>0.17510000000000001</v>
      </c>
      <c r="S737" s="33">
        <f t="shared" si="126"/>
        <v>60885.09</v>
      </c>
      <c r="T737" s="33">
        <f t="shared" si="131"/>
        <v>3008.54</v>
      </c>
      <c r="U737" s="33">
        <f t="shared" si="127"/>
        <v>526.79999999999995</v>
      </c>
      <c r="V737" s="33">
        <f t="shared" si="128"/>
        <v>3535.34</v>
      </c>
      <c r="W737" s="33">
        <f t="shared" si="129"/>
        <v>244933.06</v>
      </c>
      <c r="X737" s="33" t="str">
        <f>IFERROR(VLOOKUP(C737,'Adj to Match Apport'!$C:$F,4,FALSE),0)</f>
        <v/>
      </c>
      <c r="Y737" s="33">
        <f t="shared" si="132"/>
        <v>244933.06</v>
      </c>
      <c r="Z737" s="184">
        <f>VLOOKUP(C737, '2023-24 School Level AAFTE'!$C$4:$C$2454, 1, 0)</f>
        <v>3163</v>
      </c>
    </row>
    <row r="738" spans="1:26" s="18" customFormat="1" x14ac:dyDescent="0.25">
      <c r="A738" s="136" t="s">
        <v>784</v>
      </c>
      <c r="B738" s="166" t="s">
        <v>783</v>
      </c>
      <c r="C738" s="167">
        <v>2926</v>
      </c>
      <c r="D738" s="166" t="s">
        <v>796</v>
      </c>
      <c r="E738" s="146" t="str">
        <f>VLOOKUP($C738,'2023-24 School Level AAFTE'!$C:$N,9,FALSE)</f>
        <v>Yes</v>
      </c>
      <c r="F738" s="94" t="str">
        <f>IFERROR(VLOOKUP(C738,'2023-24 School Level AAFTE'!$C:$N,11,FALSE),"")</f>
        <v>Yes</v>
      </c>
      <c r="G738" s="20">
        <f>IFERROR(VLOOKUP(C738,'2023-24 School Level AAFTE'!$C:$N,8,FALSE),0)</f>
        <v>407.32</v>
      </c>
      <c r="H738" s="99">
        <f>VLOOKUP($A738,'District Data'!$A:$F,3,FALSE)</f>
        <v>1.18</v>
      </c>
      <c r="I738" s="99">
        <f>VLOOKUP($A738,'District Data'!$A:$F,4,FALSE)</f>
        <v>1.18</v>
      </c>
      <c r="J738" s="100">
        <f t="shared" si="122"/>
        <v>407.32</v>
      </c>
      <c r="K738" s="101">
        <f t="shared" si="123"/>
        <v>1.1950000000000001</v>
      </c>
      <c r="L738" s="102">
        <f>'District Data'!E$2</f>
        <v>72728</v>
      </c>
      <c r="M738" s="102">
        <f>'District Data'!F$2</f>
        <v>78209</v>
      </c>
      <c r="N738" s="33">
        <f t="shared" si="124"/>
        <v>102553.75</v>
      </c>
      <c r="O738" s="33">
        <f t="shared" si="125"/>
        <v>7728.76</v>
      </c>
      <c r="P738" s="33">
        <f t="shared" si="130"/>
        <v>14418.72</v>
      </c>
      <c r="Q738" s="103">
        <v>0.18149999999999999</v>
      </c>
      <c r="R738" s="103">
        <v>0.17510000000000001</v>
      </c>
      <c r="S738" s="33">
        <f t="shared" si="126"/>
        <v>37197.18</v>
      </c>
      <c r="T738" s="33">
        <f t="shared" si="131"/>
        <v>1838.04</v>
      </c>
      <c r="U738" s="33">
        <f t="shared" si="127"/>
        <v>321.83999999999997</v>
      </c>
      <c r="V738" s="33">
        <f t="shared" si="128"/>
        <v>2159.88</v>
      </c>
      <c r="W738" s="33">
        <f t="shared" si="129"/>
        <v>149639.57</v>
      </c>
      <c r="X738" s="33" t="str">
        <f>IFERROR(VLOOKUP(C738,'Adj to Match Apport'!$C:$F,4,FALSE),0)</f>
        <v/>
      </c>
      <c r="Y738" s="33">
        <f t="shared" si="132"/>
        <v>149639.57</v>
      </c>
      <c r="Z738" s="184">
        <f>VLOOKUP(C738, '2023-24 School Level AAFTE'!$C$4:$C$2454, 1, 0)</f>
        <v>2926</v>
      </c>
    </row>
    <row r="739" spans="1:26" s="18" customFormat="1" x14ac:dyDescent="0.25">
      <c r="A739" s="136" t="s">
        <v>784</v>
      </c>
      <c r="B739" s="166" t="s">
        <v>783</v>
      </c>
      <c r="C739" s="167">
        <v>3098</v>
      </c>
      <c r="D739" s="166" t="s">
        <v>104</v>
      </c>
      <c r="E739" s="146" t="str">
        <f>VLOOKUP($C739,'2023-24 School Level AAFTE'!$C:$N,9,FALSE)</f>
        <v>Yes</v>
      </c>
      <c r="F739" s="94" t="str">
        <f>IFERROR(VLOOKUP(C739,'2023-24 School Level AAFTE'!$C:$N,11,FALSE),"")</f>
        <v>Yes</v>
      </c>
      <c r="G739" s="20">
        <f>IFERROR(VLOOKUP(C739,'2023-24 School Level AAFTE'!$C:$N,8,FALSE),0)</f>
        <v>605.44000000000005</v>
      </c>
      <c r="H739" s="99">
        <f>VLOOKUP($A739,'District Data'!$A:$F,3,FALSE)</f>
        <v>1.18</v>
      </c>
      <c r="I739" s="99">
        <f>VLOOKUP($A739,'District Data'!$A:$F,4,FALSE)</f>
        <v>1.18</v>
      </c>
      <c r="J739" s="100">
        <f t="shared" si="122"/>
        <v>605.44000000000005</v>
      </c>
      <c r="K739" s="101">
        <f t="shared" si="123"/>
        <v>1.776</v>
      </c>
      <c r="L739" s="102">
        <f>'District Data'!E$2</f>
        <v>72728</v>
      </c>
      <c r="M739" s="102">
        <f>'District Data'!F$2</f>
        <v>78209</v>
      </c>
      <c r="N739" s="33">
        <f t="shared" si="124"/>
        <v>152414.62</v>
      </c>
      <c r="O739" s="33">
        <f t="shared" si="125"/>
        <v>11486.42</v>
      </c>
      <c r="P739" s="33">
        <f t="shared" si="130"/>
        <v>14418.72</v>
      </c>
      <c r="Q739" s="103">
        <v>0.18149999999999999</v>
      </c>
      <c r="R739" s="103">
        <v>0.17510000000000001</v>
      </c>
      <c r="S739" s="33">
        <f t="shared" si="126"/>
        <v>55282.17</v>
      </c>
      <c r="T739" s="33">
        <f t="shared" si="131"/>
        <v>2731.68</v>
      </c>
      <c r="U739" s="33">
        <f t="shared" si="127"/>
        <v>478.32</v>
      </c>
      <c r="V739" s="33">
        <f t="shared" si="128"/>
        <v>3210</v>
      </c>
      <c r="W739" s="33">
        <f t="shared" si="129"/>
        <v>222393.21</v>
      </c>
      <c r="X739" s="33" t="str">
        <f>IFERROR(VLOOKUP(C739,'Adj to Match Apport'!$C:$F,4,FALSE),0)</f>
        <v/>
      </c>
      <c r="Y739" s="33">
        <f t="shared" si="132"/>
        <v>222393.21</v>
      </c>
      <c r="Z739" s="184">
        <f>VLOOKUP(C739, '2023-24 School Level AAFTE'!$C$4:$C$2454, 1, 0)</f>
        <v>3098</v>
      </c>
    </row>
    <row r="740" spans="1:26" s="18" customFormat="1" x14ac:dyDescent="0.25">
      <c r="A740" s="136" t="s">
        <v>784</v>
      </c>
      <c r="B740" s="166" t="s">
        <v>783</v>
      </c>
      <c r="C740" s="167">
        <v>1539</v>
      </c>
      <c r="D740" s="166" t="s">
        <v>785</v>
      </c>
      <c r="E740" s="146" t="str">
        <f>VLOOKUP($C740,'2023-24 School Level AAFTE'!$C:$N,9,FALSE)</f>
        <v>No</v>
      </c>
      <c r="F740" s="94" t="str">
        <f>IFERROR(VLOOKUP(C740,'2023-24 School Level AAFTE'!$C:$N,11,FALSE),"")</f>
        <v>No</v>
      </c>
      <c r="G740" s="20">
        <f>IFERROR(VLOOKUP(C740,'2023-24 School Level AAFTE'!$C:$N,8,FALSE),0)</f>
        <v>169.57</v>
      </c>
      <c r="H740" s="99">
        <f>VLOOKUP($A740,'District Data'!$A:$F,3,FALSE)</f>
        <v>1.18</v>
      </c>
      <c r="I740" s="99">
        <f>VLOOKUP($A740,'District Data'!$A:$F,4,FALSE)</f>
        <v>1.18</v>
      </c>
      <c r="J740" s="100">
        <f t="shared" si="122"/>
        <v>0</v>
      </c>
      <c r="K740" s="101">
        <f t="shared" si="123"/>
        <v>0</v>
      </c>
      <c r="L740" s="102">
        <f>'District Data'!E$2</f>
        <v>72728</v>
      </c>
      <c r="M740" s="102">
        <f>'District Data'!F$2</f>
        <v>78209</v>
      </c>
      <c r="N740" s="33">
        <f t="shared" si="124"/>
        <v>0</v>
      </c>
      <c r="O740" s="33">
        <f t="shared" si="125"/>
        <v>0</v>
      </c>
      <c r="P740" s="33">
        <f t="shared" si="130"/>
        <v>14418.72</v>
      </c>
      <c r="Q740" s="103">
        <v>0.18149999999999999</v>
      </c>
      <c r="R740" s="103">
        <v>0.17510000000000001</v>
      </c>
      <c r="S740" s="33">
        <f t="shared" si="126"/>
        <v>0</v>
      </c>
      <c r="T740" s="33">
        <f t="shared" si="131"/>
        <v>0</v>
      </c>
      <c r="U740" s="33">
        <f t="shared" si="127"/>
        <v>0</v>
      </c>
      <c r="V740" s="33">
        <f t="shared" si="128"/>
        <v>0</v>
      </c>
      <c r="W740" s="33">
        <f t="shared" si="129"/>
        <v>0</v>
      </c>
      <c r="X740" s="33">
        <f>IFERROR(VLOOKUP(C740,'Adj to Match Apport'!$C:$F,4,FALSE),0)</f>
        <v>0</v>
      </c>
      <c r="Y740" s="33">
        <f t="shared" si="132"/>
        <v>0</v>
      </c>
      <c r="Z740" s="184">
        <f>VLOOKUP(C740, '2023-24 School Level AAFTE'!$C$4:$C$2454, 1, 0)</f>
        <v>1539</v>
      </c>
    </row>
    <row r="741" spans="1:26" s="18" customFormat="1" x14ac:dyDescent="0.25">
      <c r="A741" s="136" t="s">
        <v>784</v>
      </c>
      <c r="B741" s="166" t="s">
        <v>783</v>
      </c>
      <c r="C741" s="167">
        <v>2418</v>
      </c>
      <c r="D741" s="166" t="s">
        <v>789</v>
      </c>
      <c r="E741" s="146" t="str">
        <f>VLOOKUP($C741,'2023-24 School Level AAFTE'!$C:$N,9,FALSE)</f>
        <v>Yes</v>
      </c>
      <c r="F741" s="94" t="str">
        <f>IFERROR(VLOOKUP(C741,'2023-24 School Level AAFTE'!$C:$N,11,FALSE),"")</f>
        <v>Yes</v>
      </c>
      <c r="G741" s="20">
        <f>IFERROR(VLOOKUP(C741,'2023-24 School Level AAFTE'!$C:$N,8,FALSE),0)</f>
        <v>458.5</v>
      </c>
      <c r="H741" s="99">
        <f>VLOOKUP($A741,'District Data'!$A:$F,3,FALSE)</f>
        <v>1.18</v>
      </c>
      <c r="I741" s="99">
        <f>VLOOKUP($A741,'District Data'!$A:$F,4,FALSE)</f>
        <v>1.18</v>
      </c>
      <c r="J741" s="100">
        <f t="shared" si="122"/>
        <v>458.5</v>
      </c>
      <c r="K741" s="101">
        <f t="shared" si="123"/>
        <v>1.345</v>
      </c>
      <c r="L741" s="102">
        <f>'District Data'!E$2</f>
        <v>72728</v>
      </c>
      <c r="M741" s="102">
        <f>'District Data'!F$2</f>
        <v>78209</v>
      </c>
      <c r="N741" s="33">
        <f t="shared" si="124"/>
        <v>115426.61</v>
      </c>
      <c r="O741" s="33">
        <f t="shared" si="125"/>
        <v>8698.89</v>
      </c>
      <c r="P741" s="33">
        <f t="shared" si="130"/>
        <v>14418.72</v>
      </c>
      <c r="Q741" s="103">
        <v>0.18149999999999999</v>
      </c>
      <c r="R741" s="103">
        <v>0.17510000000000001</v>
      </c>
      <c r="S741" s="33">
        <f t="shared" si="126"/>
        <v>41866.28</v>
      </c>
      <c r="T741" s="33">
        <f t="shared" si="131"/>
        <v>2068.7600000000002</v>
      </c>
      <c r="U741" s="33">
        <f t="shared" si="127"/>
        <v>362.24</v>
      </c>
      <c r="V741" s="33">
        <f t="shared" si="128"/>
        <v>2431</v>
      </c>
      <c r="W741" s="33">
        <f t="shared" si="129"/>
        <v>168422.78000000003</v>
      </c>
      <c r="X741" s="33" t="str">
        <f>IFERROR(VLOOKUP(C741,'Adj to Match Apport'!$C:$F,4,FALSE),0)</f>
        <v/>
      </c>
      <c r="Y741" s="33">
        <f t="shared" si="132"/>
        <v>168422.78000000003</v>
      </c>
      <c r="Z741" s="184">
        <f>VLOOKUP(C741, '2023-24 School Level AAFTE'!$C$4:$C$2454, 1, 0)</f>
        <v>2418</v>
      </c>
    </row>
    <row r="742" spans="1:26" s="18" customFormat="1" x14ac:dyDescent="0.25">
      <c r="A742" s="136" t="s">
        <v>784</v>
      </c>
      <c r="B742" s="166" t="s">
        <v>783</v>
      </c>
      <c r="C742" s="167">
        <v>3099</v>
      </c>
      <c r="D742" s="166" t="s">
        <v>604</v>
      </c>
      <c r="E742" s="146" t="str">
        <f>VLOOKUP($C742,'2023-24 School Level AAFTE'!$C:$N,9,FALSE)</f>
        <v>Yes</v>
      </c>
      <c r="F742" s="94" t="str">
        <f>IFERROR(VLOOKUP(C742,'2023-24 School Level AAFTE'!$C:$N,11,FALSE),"")</f>
        <v>Yes</v>
      </c>
      <c r="G742" s="20">
        <f>IFERROR(VLOOKUP(C742,'2023-24 School Level AAFTE'!$C:$N,8,FALSE),0)</f>
        <v>1013.16</v>
      </c>
      <c r="H742" s="99">
        <f>VLOOKUP($A742,'District Data'!$A:$F,3,FALSE)</f>
        <v>1.18</v>
      </c>
      <c r="I742" s="99">
        <f>VLOOKUP($A742,'District Data'!$A:$F,4,FALSE)</f>
        <v>1.18</v>
      </c>
      <c r="J742" s="100">
        <f t="shared" si="122"/>
        <v>1013.16</v>
      </c>
      <c r="K742" s="101">
        <f t="shared" si="123"/>
        <v>2.972</v>
      </c>
      <c r="L742" s="102">
        <f>'District Data'!E$2</f>
        <v>72728</v>
      </c>
      <c r="M742" s="102">
        <f>'District Data'!F$2</f>
        <v>78209</v>
      </c>
      <c r="N742" s="33">
        <f t="shared" si="124"/>
        <v>255054.19</v>
      </c>
      <c r="O742" s="33">
        <f t="shared" si="125"/>
        <v>19221.64</v>
      </c>
      <c r="P742" s="33">
        <f t="shared" si="130"/>
        <v>14418.72</v>
      </c>
      <c r="Q742" s="103">
        <v>0.18149999999999999</v>
      </c>
      <c r="R742" s="103">
        <v>0.17510000000000001</v>
      </c>
      <c r="S742" s="33">
        <f t="shared" si="126"/>
        <v>92510.48</v>
      </c>
      <c r="T742" s="33">
        <f t="shared" si="131"/>
        <v>4571.26</v>
      </c>
      <c r="U742" s="33">
        <f t="shared" si="127"/>
        <v>800.43</v>
      </c>
      <c r="V742" s="33">
        <f t="shared" si="128"/>
        <v>5371.6900000000005</v>
      </c>
      <c r="W742" s="33">
        <f t="shared" si="129"/>
        <v>372158</v>
      </c>
      <c r="X742" s="33" t="str">
        <f>IFERROR(VLOOKUP(C742,'Adj to Match Apport'!$C:$F,4,FALSE),0)</f>
        <v/>
      </c>
      <c r="Y742" s="33">
        <f t="shared" si="132"/>
        <v>372158</v>
      </c>
      <c r="Z742" s="184">
        <f>VLOOKUP(C742, '2023-24 School Level AAFTE'!$C$4:$C$2454, 1, 0)</f>
        <v>3099</v>
      </c>
    </row>
    <row r="743" spans="1:26" s="18" customFormat="1" x14ac:dyDescent="0.25">
      <c r="A743" s="136" t="s">
        <v>784</v>
      </c>
      <c r="B743" s="166" t="s">
        <v>783</v>
      </c>
      <c r="C743" s="167">
        <v>5551</v>
      </c>
      <c r="D743" s="166" t="s">
        <v>2305</v>
      </c>
      <c r="E743" s="146" t="str">
        <f>VLOOKUP($C743,'2023-24 School Level AAFTE'!$C:$N,9,FALSE)</f>
        <v>Yes</v>
      </c>
      <c r="F743" s="94" t="str">
        <f>IFERROR(VLOOKUP(C743,'2023-24 School Level AAFTE'!$C:$N,11,FALSE),"")</f>
        <v>Yes</v>
      </c>
      <c r="G743" s="20">
        <f>IFERROR(VLOOKUP(C743,'2023-24 School Level AAFTE'!$C:$N,8,FALSE),0)</f>
        <v>801.05</v>
      </c>
      <c r="H743" s="99">
        <f>VLOOKUP($A743,'District Data'!$A:$F,3,FALSE)</f>
        <v>1.18</v>
      </c>
      <c r="I743" s="99">
        <f>VLOOKUP($A743,'District Data'!$A:$F,4,FALSE)</f>
        <v>1.18</v>
      </c>
      <c r="J743" s="100">
        <f t="shared" si="122"/>
        <v>801.05</v>
      </c>
      <c r="K743" s="101">
        <f t="shared" si="123"/>
        <v>2.35</v>
      </c>
      <c r="L743" s="102">
        <f>'District Data'!E$2</f>
        <v>72728</v>
      </c>
      <c r="M743" s="102">
        <f>'District Data'!F$2</f>
        <v>78209</v>
      </c>
      <c r="N743" s="33">
        <f t="shared" si="124"/>
        <v>201674.74</v>
      </c>
      <c r="O743" s="33">
        <f t="shared" si="125"/>
        <v>15198.82</v>
      </c>
      <c r="P743" s="33">
        <f t="shared" si="130"/>
        <v>14418.72</v>
      </c>
      <c r="Q743" s="103">
        <v>0.18149999999999999</v>
      </c>
      <c r="R743" s="103">
        <v>0.17510000000000001</v>
      </c>
      <c r="S743" s="33">
        <f t="shared" si="126"/>
        <v>73149.27</v>
      </c>
      <c r="T743" s="33">
        <f t="shared" si="131"/>
        <v>3614.56</v>
      </c>
      <c r="U743" s="33">
        <f t="shared" si="127"/>
        <v>632.91</v>
      </c>
      <c r="V743" s="33">
        <f t="shared" si="128"/>
        <v>4247.47</v>
      </c>
      <c r="W743" s="33">
        <f t="shared" si="129"/>
        <v>294270.3</v>
      </c>
      <c r="X743" s="33" t="str">
        <f>IFERROR(VLOOKUP(C743,'Adj to Match Apport'!$C:$F,4,FALSE),0)</f>
        <v/>
      </c>
      <c r="Y743" s="33">
        <f t="shared" si="132"/>
        <v>294270.3</v>
      </c>
      <c r="Z743" s="184">
        <f>VLOOKUP(C743, '2023-24 School Level AAFTE'!$C$4:$C$2454, 1, 0)</f>
        <v>5551</v>
      </c>
    </row>
    <row r="744" spans="1:26" s="18" customFormat="1" x14ac:dyDescent="0.25">
      <c r="A744" s="136" t="s">
        <v>784</v>
      </c>
      <c r="B744" s="166" t="s">
        <v>783</v>
      </c>
      <c r="C744" s="167">
        <v>2844</v>
      </c>
      <c r="D744" s="166" t="s">
        <v>795</v>
      </c>
      <c r="E744" s="146" t="str">
        <f>VLOOKUP($C744,'2023-24 School Level AAFTE'!$C:$N,9,FALSE)</f>
        <v>No</v>
      </c>
      <c r="F744" s="94" t="str">
        <f>IFERROR(VLOOKUP(C744,'2023-24 School Level AAFTE'!$C:$N,11,FALSE),"")</f>
        <v>No</v>
      </c>
      <c r="G744" s="20">
        <f>IFERROR(VLOOKUP(C744,'2023-24 School Level AAFTE'!$C:$N,8,FALSE),0)</f>
        <v>446.6</v>
      </c>
      <c r="H744" s="99">
        <f>VLOOKUP($A744,'District Data'!$A:$F,3,FALSE)</f>
        <v>1.18</v>
      </c>
      <c r="I744" s="99">
        <f>VLOOKUP($A744,'District Data'!$A:$F,4,FALSE)</f>
        <v>1.18</v>
      </c>
      <c r="J744" s="100">
        <f t="shared" si="122"/>
        <v>0</v>
      </c>
      <c r="K744" s="101">
        <f t="shared" si="123"/>
        <v>0</v>
      </c>
      <c r="L744" s="102">
        <f>'District Data'!E$2</f>
        <v>72728</v>
      </c>
      <c r="M744" s="102">
        <f>'District Data'!F$2</f>
        <v>78209</v>
      </c>
      <c r="N744" s="33">
        <f t="shared" si="124"/>
        <v>0</v>
      </c>
      <c r="O744" s="33">
        <f t="shared" si="125"/>
        <v>0</v>
      </c>
      <c r="P744" s="33">
        <f t="shared" si="130"/>
        <v>14418.72</v>
      </c>
      <c r="Q744" s="103">
        <v>0.18149999999999999</v>
      </c>
      <c r="R744" s="103">
        <v>0.17510000000000001</v>
      </c>
      <c r="S744" s="33">
        <f t="shared" si="126"/>
        <v>0</v>
      </c>
      <c r="T744" s="33">
        <f t="shared" si="131"/>
        <v>0</v>
      </c>
      <c r="U744" s="33">
        <f t="shared" si="127"/>
        <v>0</v>
      </c>
      <c r="V744" s="33">
        <f t="shared" si="128"/>
        <v>0</v>
      </c>
      <c r="W744" s="33">
        <f t="shared" si="129"/>
        <v>0</v>
      </c>
      <c r="X744" s="33">
        <f>IFERROR(VLOOKUP(C744,'Adj to Match Apport'!$C:$F,4,FALSE),0)</f>
        <v>0</v>
      </c>
      <c r="Y744" s="33">
        <f t="shared" si="132"/>
        <v>0</v>
      </c>
      <c r="Z744" s="184">
        <f>VLOOKUP(C744, '2023-24 School Level AAFTE'!$C$4:$C$2454, 1, 0)</f>
        <v>2844</v>
      </c>
    </row>
    <row r="745" spans="1:26" s="18" customFormat="1" x14ac:dyDescent="0.25">
      <c r="A745" s="136" t="s">
        <v>784</v>
      </c>
      <c r="B745" s="166" t="s">
        <v>783</v>
      </c>
      <c r="C745" s="167">
        <v>2699</v>
      </c>
      <c r="D745" s="166" t="s">
        <v>791</v>
      </c>
      <c r="E745" s="146" t="str">
        <f>VLOOKUP($C745,'2023-24 School Level AAFTE'!$C:$N,9,FALSE)</f>
        <v>Yes</v>
      </c>
      <c r="F745" s="94" t="str">
        <f>IFERROR(VLOOKUP(C745,'2023-24 School Level AAFTE'!$C:$N,11,FALSE),"")</f>
        <v>Yes</v>
      </c>
      <c r="G745" s="20">
        <f>IFERROR(VLOOKUP(C745,'2023-24 School Level AAFTE'!$C:$N,8,FALSE),0)</f>
        <v>484.84</v>
      </c>
      <c r="H745" s="99">
        <f>VLOOKUP($A745,'District Data'!$A:$F,3,FALSE)</f>
        <v>1.18</v>
      </c>
      <c r="I745" s="99">
        <f>VLOOKUP($A745,'District Data'!$A:$F,4,FALSE)</f>
        <v>1.18</v>
      </c>
      <c r="J745" s="100">
        <f t="shared" si="122"/>
        <v>484.84</v>
      </c>
      <c r="K745" s="101">
        <f t="shared" si="123"/>
        <v>1.4219999999999999</v>
      </c>
      <c r="L745" s="102">
        <f>'District Data'!E$2</f>
        <v>72728</v>
      </c>
      <c r="M745" s="102">
        <f>'District Data'!F$2</f>
        <v>78209</v>
      </c>
      <c r="N745" s="33">
        <f t="shared" si="124"/>
        <v>122034.67</v>
      </c>
      <c r="O745" s="33">
        <f t="shared" si="125"/>
        <v>9196.9</v>
      </c>
      <c r="P745" s="33">
        <f t="shared" si="130"/>
        <v>14418.72</v>
      </c>
      <c r="Q745" s="103">
        <v>0.18149999999999999</v>
      </c>
      <c r="R745" s="103">
        <v>0.17510000000000001</v>
      </c>
      <c r="S745" s="33">
        <f t="shared" si="126"/>
        <v>44263.09</v>
      </c>
      <c r="T745" s="33">
        <f t="shared" si="131"/>
        <v>2187.19</v>
      </c>
      <c r="U745" s="33">
        <f t="shared" si="127"/>
        <v>382.98</v>
      </c>
      <c r="V745" s="33">
        <f t="shared" si="128"/>
        <v>2570.17</v>
      </c>
      <c r="W745" s="33">
        <f t="shared" si="129"/>
        <v>178064.83000000002</v>
      </c>
      <c r="X745" s="33" t="str">
        <f>IFERROR(VLOOKUP(C745,'Adj to Match Apport'!$C:$F,4,FALSE),0)</f>
        <v/>
      </c>
      <c r="Y745" s="33">
        <f t="shared" si="132"/>
        <v>178064.83000000002</v>
      </c>
      <c r="Z745" s="184">
        <f>VLOOKUP(C745, '2023-24 School Level AAFTE'!$C$4:$C$2454, 1, 0)</f>
        <v>2699</v>
      </c>
    </row>
    <row r="746" spans="1:26" s="18" customFormat="1" x14ac:dyDescent="0.25">
      <c r="A746" s="136" t="s">
        <v>784</v>
      </c>
      <c r="B746" s="166" t="s">
        <v>783</v>
      </c>
      <c r="C746" s="167">
        <v>2325</v>
      </c>
      <c r="D746" s="166" t="s">
        <v>788</v>
      </c>
      <c r="E746" s="146" t="str">
        <f>VLOOKUP($C746,'2023-24 School Level AAFTE'!$C:$N,9,FALSE)</f>
        <v>Yes</v>
      </c>
      <c r="F746" s="94" t="str">
        <f>IFERROR(VLOOKUP(C746,'2023-24 School Level AAFTE'!$C:$N,11,FALSE),"")</f>
        <v>Yes</v>
      </c>
      <c r="G746" s="20">
        <f>IFERROR(VLOOKUP(C746,'2023-24 School Level AAFTE'!$C:$N,8,FALSE),0)</f>
        <v>1258.22</v>
      </c>
      <c r="H746" s="99">
        <f>VLOOKUP($A746,'District Data'!$A:$F,3,FALSE)</f>
        <v>1.18</v>
      </c>
      <c r="I746" s="99">
        <f>VLOOKUP($A746,'District Data'!$A:$F,4,FALSE)</f>
        <v>1.18</v>
      </c>
      <c r="J746" s="100">
        <f t="shared" si="122"/>
        <v>1258.22</v>
      </c>
      <c r="K746" s="101">
        <f t="shared" si="123"/>
        <v>3.6909999999999998</v>
      </c>
      <c r="L746" s="102">
        <f>'District Data'!E$2</f>
        <v>72728</v>
      </c>
      <c r="M746" s="102">
        <f>'District Data'!F$2</f>
        <v>78209</v>
      </c>
      <c r="N746" s="33">
        <f t="shared" si="124"/>
        <v>316758.08</v>
      </c>
      <c r="O746" s="33">
        <f t="shared" si="125"/>
        <v>23871.83</v>
      </c>
      <c r="P746" s="33">
        <f t="shared" si="130"/>
        <v>14418.72</v>
      </c>
      <c r="Q746" s="103">
        <v>0.18149999999999999</v>
      </c>
      <c r="R746" s="103">
        <v>0.17510000000000001</v>
      </c>
      <c r="S746" s="33">
        <f t="shared" si="126"/>
        <v>114891.04</v>
      </c>
      <c r="T746" s="33">
        <f t="shared" si="131"/>
        <v>5677.17</v>
      </c>
      <c r="U746" s="33">
        <f t="shared" si="127"/>
        <v>994.07</v>
      </c>
      <c r="V746" s="33">
        <f t="shared" si="128"/>
        <v>6671.24</v>
      </c>
      <c r="W746" s="33">
        <f t="shared" si="129"/>
        <v>462192.19</v>
      </c>
      <c r="X746" s="33" t="str">
        <f>IFERROR(VLOOKUP(C746,'Adj to Match Apport'!$C:$F,4,FALSE),0)</f>
        <v/>
      </c>
      <c r="Y746" s="33">
        <f t="shared" si="132"/>
        <v>462192.19</v>
      </c>
      <c r="Z746" s="184">
        <f>VLOOKUP(C746, '2023-24 School Level AAFTE'!$C$4:$C$2454, 1, 0)</f>
        <v>2325</v>
      </c>
    </row>
    <row r="747" spans="1:26" s="18" customFormat="1" x14ac:dyDescent="0.25">
      <c r="A747" s="136" t="s">
        <v>784</v>
      </c>
      <c r="B747" s="166" t="s">
        <v>783</v>
      </c>
      <c r="C747" s="167">
        <v>5371</v>
      </c>
      <c r="D747" s="166" t="s">
        <v>812</v>
      </c>
      <c r="E747" s="146" t="str">
        <f>VLOOKUP($C747,'2023-24 School Level AAFTE'!$C:$N,9,FALSE)</f>
        <v>No</v>
      </c>
      <c r="F747" s="94" t="str">
        <f>IFERROR(VLOOKUP(C747,'2023-24 School Level AAFTE'!$C:$N,11,FALSE),"")</f>
        <v>No</v>
      </c>
      <c r="G747" s="20">
        <f>IFERROR(VLOOKUP(C747,'2023-24 School Level AAFTE'!$C:$N,8,FALSE),0)</f>
        <v>8.8699999999999992</v>
      </c>
      <c r="H747" s="99">
        <f>VLOOKUP($A747,'District Data'!$A:$F,3,FALSE)</f>
        <v>1.18</v>
      </c>
      <c r="I747" s="99">
        <f>VLOOKUP($A747,'District Data'!$A:$F,4,FALSE)</f>
        <v>1.18</v>
      </c>
      <c r="J747" s="100">
        <f t="shared" si="122"/>
        <v>0</v>
      </c>
      <c r="K747" s="101">
        <f t="shared" si="123"/>
        <v>0</v>
      </c>
      <c r="L747" s="102">
        <f>'District Data'!E$2</f>
        <v>72728</v>
      </c>
      <c r="M747" s="102">
        <f>'District Data'!F$2</f>
        <v>78209</v>
      </c>
      <c r="N747" s="33">
        <f t="shared" si="124"/>
        <v>0</v>
      </c>
      <c r="O747" s="33">
        <f t="shared" si="125"/>
        <v>0</v>
      </c>
      <c r="P747" s="33">
        <f t="shared" si="130"/>
        <v>14418.72</v>
      </c>
      <c r="Q747" s="103">
        <v>0.18149999999999999</v>
      </c>
      <c r="R747" s="103">
        <v>0.17510000000000001</v>
      </c>
      <c r="S747" s="33">
        <f t="shared" si="126"/>
        <v>0</v>
      </c>
      <c r="T747" s="33">
        <f t="shared" si="131"/>
        <v>0</v>
      </c>
      <c r="U747" s="33">
        <f t="shared" si="127"/>
        <v>0</v>
      </c>
      <c r="V747" s="33">
        <f t="shared" si="128"/>
        <v>0</v>
      </c>
      <c r="W747" s="33">
        <f t="shared" si="129"/>
        <v>0</v>
      </c>
      <c r="X747" s="33">
        <f>IFERROR(VLOOKUP(C747,'Adj to Match Apport'!$C:$F,4,FALSE),0)</f>
        <v>0</v>
      </c>
      <c r="Y747" s="33">
        <f t="shared" si="132"/>
        <v>0</v>
      </c>
      <c r="Z747" s="184">
        <f>VLOOKUP(C747, '2023-24 School Level AAFTE'!$C$4:$C$2454, 1, 0)</f>
        <v>5371</v>
      </c>
    </row>
    <row r="748" spans="1:26" s="18" customFormat="1" x14ac:dyDescent="0.25">
      <c r="A748" s="136" t="s">
        <v>784</v>
      </c>
      <c r="B748" s="166" t="s">
        <v>783</v>
      </c>
      <c r="C748" s="167">
        <v>5370</v>
      </c>
      <c r="D748" s="166" t="s">
        <v>811</v>
      </c>
      <c r="E748" s="146" t="str">
        <f>VLOOKUP($C748,'2023-24 School Level AAFTE'!$C:$N,9,FALSE)</f>
        <v>No</v>
      </c>
      <c r="F748" s="94" t="str">
        <f>IFERROR(VLOOKUP(C748,'2023-24 School Level AAFTE'!$C:$N,11,FALSE),"")</f>
        <v>No</v>
      </c>
      <c r="G748" s="20">
        <f>IFERROR(VLOOKUP(C748,'2023-24 School Level AAFTE'!$C:$N,8,FALSE),0)</f>
        <v>199.14</v>
      </c>
      <c r="H748" s="99">
        <f>VLOOKUP($A748,'District Data'!$A:$F,3,FALSE)</f>
        <v>1.18</v>
      </c>
      <c r="I748" s="99">
        <f>VLOOKUP($A748,'District Data'!$A:$F,4,FALSE)</f>
        <v>1.18</v>
      </c>
      <c r="J748" s="100">
        <f t="shared" si="122"/>
        <v>0</v>
      </c>
      <c r="K748" s="101">
        <f t="shared" si="123"/>
        <v>0</v>
      </c>
      <c r="L748" s="102">
        <f>'District Data'!E$2</f>
        <v>72728</v>
      </c>
      <c r="M748" s="102">
        <f>'District Data'!F$2</f>
        <v>78209</v>
      </c>
      <c r="N748" s="33">
        <f t="shared" si="124"/>
        <v>0</v>
      </c>
      <c r="O748" s="33">
        <f t="shared" si="125"/>
        <v>0</v>
      </c>
      <c r="P748" s="33">
        <f t="shared" si="130"/>
        <v>14418.72</v>
      </c>
      <c r="Q748" s="103">
        <v>0.18149999999999999</v>
      </c>
      <c r="R748" s="103">
        <v>0.17510000000000001</v>
      </c>
      <c r="S748" s="33">
        <f t="shared" si="126"/>
        <v>0</v>
      </c>
      <c r="T748" s="33">
        <f t="shared" si="131"/>
        <v>0</v>
      </c>
      <c r="U748" s="33">
        <f t="shared" si="127"/>
        <v>0</v>
      </c>
      <c r="V748" s="33">
        <f t="shared" si="128"/>
        <v>0</v>
      </c>
      <c r="W748" s="33">
        <f t="shared" si="129"/>
        <v>0</v>
      </c>
      <c r="X748" s="33">
        <f>IFERROR(VLOOKUP(C748,'Adj to Match Apport'!$C:$F,4,FALSE),0)</f>
        <v>0</v>
      </c>
      <c r="Y748" s="33">
        <f t="shared" si="132"/>
        <v>0</v>
      </c>
      <c r="Z748" s="184">
        <f>VLOOKUP(C748, '2023-24 School Level AAFTE'!$C$4:$C$2454, 1, 0)</f>
        <v>5370</v>
      </c>
    </row>
    <row r="749" spans="1:26" s="18" customFormat="1" x14ac:dyDescent="0.25">
      <c r="A749" s="136" t="s">
        <v>784</v>
      </c>
      <c r="B749" s="166" t="s">
        <v>783</v>
      </c>
      <c r="C749" s="167">
        <v>5622</v>
      </c>
      <c r="D749" s="166" t="s">
        <v>2885</v>
      </c>
      <c r="E749" s="146" t="str">
        <f>VLOOKUP($C749,'2023-24 School Level AAFTE'!$C:$N,9,FALSE)</f>
        <v>Yes</v>
      </c>
      <c r="F749" s="94" t="str">
        <f>IFERROR(VLOOKUP(C749,'2023-24 School Level AAFTE'!$C:$N,11,FALSE),"")</f>
        <v>Yes</v>
      </c>
      <c r="G749" s="20">
        <f>IFERROR(VLOOKUP(C749,'2023-24 School Level AAFTE'!$C:$N,8,FALSE),0)</f>
        <v>206.28</v>
      </c>
      <c r="H749" s="99">
        <f>VLOOKUP($A749,'District Data'!$A:$F,3,FALSE)</f>
        <v>1.18</v>
      </c>
      <c r="I749" s="99">
        <f>VLOOKUP($A749,'District Data'!$A:$F,4,FALSE)</f>
        <v>1.18</v>
      </c>
      <c r="J749" s="100">
        <f t="shared" si="122"/>
        <v>206.28</v>
      </c>
      <c r="K749" s="101">
        <f t="shared" si="123"/>
        <v>0.60499999999999998</v>
      </c>
      <c r="L749" s="102">
        <f>'District Data'!E$2</f>
        <v>72728</v>
      </c>
      <c r="M749" s="102">
        <f>'District Data'!F$2</f>
        <v>78209</v>
      </c>
      <c r="N749" s="33">
        <f t="shared" si="124"/>
        <v>51920.52</v>
      </c>
      <c r="O749" s="33">
        <f t="shared" si="125"/>
        <v>3912.89</v>
      </c>
      <c r="P749" s="33">
        <f t="shared" si="130"/>
        <v>14418.72</v>
      </c>
      <c r="Q749" s="103">
        <v>0.18149999999999999</v>
      </c>
      <c r="R749" s="103">
        <v>0.17510000000000001</v>
      </c>
      <c r="S749" s="33">
        <f t="shared" si="126"/>
        <v>18832.05</v>
      </c>
      <c r="T749" s="33">
        <f t="shared" si="131"/>
        <v>930.56</v>
      </c>
      <c r="U749" s="33">
        <f t="shared" si="127"/>
        <v>162.94</v>
      </c>
      <c r="V749" s="33">
        <f t="shared" si="128"/>
        <v>1093.5</v>
      </c>
      <c r="W749" s="33">
        <f t="shared" si="129"/>
        <v>75758.959999999992</v>
      </c>
      <c r="X749" s="33" t="str">
        <f>IFERROR(VLOOKUP(C749,'Adj to Match Apport'!$C:$F,4,FALSE),0)</f>
        <v/>
      </c>
      <c r="Y749" s="33">
        <f t="shared" si="132"/>
        <v>75758.959999999992</v>
      </c>
      <c r="Z749" s="184">
        <f>VLOOKUP(C749, '2023-24 School Level AAFTE'!$C$4:$C$2454, 1, 0)</f>
        <v>5622</v>
      </c>
    </row>
    <row r="750" spans="1:26" s="18" customFormat="1" x14ac:dyDescent="0.25">
      <c r="A750" s="136" t="s">
        <v>784</v>
      </c>
      <c r="B750" s="166" t="s">
        <v>783</v>
      </c>
      <c r="C750" s="167">
        <v>3165</v>
      </c>
      <c r="D750" s="166" t="s">
        <v>527</v>
      </c>
      <c r="E750" s="146" t="str">
        <f>VLOOKUP($C750,'2023-24 School Level AAFTE'!$C:$N,9,FALSE)</f>
        <v>Yes</v>
      </c>
      <c r="F750" s="94" t="str">
        <f>IFERROR(VLOOKUP(C750,'2023-24 School Level AAFTE'!$C:$N,11,FALSE),"")</f>
        <v>Yes</v>
      </c>
      <c r="G750" s="20">
        <f>IFERROR(VLOOKUP(C750,'2023-24 School Level AAFTE'!$C:$N,8,FALSE),0)</f>
        <v>449.5</v>
      </c>
      <c r="H750" s="99">
        <f>VLOOKUP($A750,'District Data'!$A:$F,3,FALSE)</f>
        <v>1.18</v>
      </c>
      <c r="I750" s="99">
        <f>VLOOKUP($A750,'District Data'!$A:$F,4,FALSE)</f>
        <v>1.18</v>
      </c>
      <c r="J750" s="100">
        <f t="shared" si="122"/>
        <v>449.5</v>
      </c>
      <c r="K750" s="101">
        <f t="shared" si="123"/>
        <v>1.319</v>
      </c>
      <c r="L750" s="102">
        <f>'District Data'!E$2</f>
        <v>72728</v>
      </c>
      <c r="M750" s="102">
        <f>'District Data'!F$2</f>
        <v>78209</v>
      </c>
      <c r="N750" s="33">
        <f t="shared" si="124"/>
        <v>113195.31</v>
      </c>
      <c r="O750" s="33">
        <f t="shared" si="125"/>
        <v>8530.74</v>
      </c>
      <c r="P750" s="33">
        <f t="shared" si="130"/>
        <v>14418.72</v>
      </c>
      <c r="Q750" s="103">
        <v>0.18149999999999999</v>
      </c>
      <c r="R750" s="103">
        <v>0.17510000000000001</v>
      </c>
      <c r="S750" s="33">
        <f t="shared" si="126"/>
        <v>41056.97</v>
      </c>
      <c r="T750" s="33">
        <f t="shared" si="131"/>
        <v>2028.77</v>
      </c>
      <c r="U750" s="33">
        <f t="shared" si="127"/>
        <v>355.24</v>
      </c>
      <c r="V750" s="33">
        <f t="shared" si="128"/>
        <v>2384.0100000000002</v>
      </c>
      <c r="W750" s="33">
        <f t="shared" si="129"/>
        <v>165167.03</v>
      </c>
      <c r="X750" s="33" t="str">
        <f>IFERROR(VLOOKUP(C750,'Adj to Match Apport'!$C:$F,4,FALSE),0)</f>
        <v/>
      </c>
      <c r="Y750" s="33">
        <f t="shared" si="132"/>
        <v>165167.03</v>
      </c>
      <c r="Z750" s="184">
        <f>VLOOKUP(C750, '2023-24 School Level AAFTE'!$C$4:$C$2454, 1, 0)</f>
        <v>3165</v>
      </c>
    </row>
    <row r="751" spans="1:26" s="18" customFormat="1" x14ac:dyDescent="0.25">
      <c r="A751" s="136" t="s">
        <v>784</v>
      </c>
      <c r="B751" s="166" t="s">
        <v>783</v>
      </c>
      <c r="C751" s="167">
        <v>3278</v>
      </c>
      <c r="D751" s="166" t="s">
        <v>802</v>
      </c>
      <c r="E751" s="146" t="str">
        <f>VLOOKUP($C751,'2023-24 School Level AAFTE'!$C:$N,9,FALSE)</f>
        <v>Yes</v>
      </c>
      <c r="F751" s="94" t="str">
        <f>IFERROR(VLOOKUP(C751,'2023-24 School Level AAFTE'!$C:$N,11,FALSE),"")</f>
        <v>Yes</v>
      </c>
      <c r="G751" s="20">
        <f>IFERROR(VLOOKUP(C751,'2023-24 School Level AAFTE'!$C:$N,8,FALSE),0)</f>
        <v>342.4</v>
      </c>
      <c r="H751" s="99">
        <f>VLOOKUP($A751,'District Data'!$A:$F,3,FALSE)</f>
        <v>1.18</v>
      </c>
      <c r="I751" s="99">
        <f>VLOOKUP($A751,'District Data'!$A:$F,4,FALSE)</f>
        <v>1.18</v>
      </c>
      <c r="J751" s="100">
        <f t="shared" si="122"/>
        <v>342.4</v>
      </c>
      <c r="K751" s="101">
        <f t="shared" si="123"/>
        <v>1.004</v>
      </c>
      <c r="L751" s="102">
        <f>'District Data'!E$2</f>
        <v>72728</v>
      </c>
      <c r="M751" s="102">
        <f>'District Data'!F$2</f>
        <v>78209</v>
      </c>
      <c r="N751" s="33">
        <f t="shared" si="124"/>
        <v>86162.32</v>
      </c>
      <c r="O751" s="33">
        <f t="shared" si="125"/>
        <v>6493.45</v>
      </c>
      <c r="P751" s="33">
        <f t="shared" si="130"/>
        <v>14418.72</v>
      </c>
      <c r="Q751" s="103">
        <v>0.18149999999999999</v>
      </c>
      <c r="R751" s="103">
        <v>0.17510000000000001</v>
      </c>
      <c r="S751" s="33">
        <f t="shared" si="126"/>
        <v>31251.86</v>
      </c>
      <c r="T751" s="33">
        <f t="shared" si="131"/>
        <v>1544.26</v>
      </c>
      <c r="U751" s="33">
        <f t="shared" si="127"/>
        <v>270.39999999999998</v>
      </c>
      <c r="V751" s="33">
        <f t="shared" si="128"/>
        <v>1814.6599999999999</v>
      </c>
      <c r="W751" s="33">
        <f t="shared" si="129"/>
        <v>125722.29000000001</v>
      </c>
      <c r="X751" s="33" t="str">
        <f>IFERROR(VLOOKUP(C751,'Adj to Match Apport'!$C:$F,4,FALSE),0)</f>
        <v/>
      </c>
      <c r="Y751" s="33">
        <f t="shared" si="132"/>
        <v>125722.29000000001</v>
      </c>
      <c r="Z751" s="184">
        <f>VLOOKUP(C751, '2023-24 School Level AAFTE'!$C$4:$C$2454, 1, 0)</f>
        <v>3278</v>
      </c>
    </row>
    <row r="752" spans="1:26" s="18" customFormat="1" x14ac:dyDescent="0.25">
      <c r="A752" s="136" t="s">
        <v>784</v>
      </c>
      <c r="B752" s="166" t="s">
        <v>783</v>
      </c>
      <c r="C752" s="167">
        <v>5672</v>
      </c>
      <c r="D752" s="166" t="s">
        <v>3271</v>
      </c>
      <c r="E752" s="146" t="str">
        <f>VLOOKUP($C752,'2023-24 School Level AAFTE'!$C:$N,9,FALSE)</f>
        <v>No</v>
      </c>
      <c r="F752" s="94" t="str">
        <f>IFERROR(VLOOKUP(C752,'2023-24 School Level AAFTE'!$C:$N,11,FALSE),"")</f>
        <v>No</v>
      </c>
      <c r="G752" s="20">
        <f>IFERROR(VLOOKUP(C752,'2023-24 School Level AAFTE'!$C:$N,8,FALSE),0)</f>
        <v>111.39999999999999</v>
      </c>
      <c r="H752" s="99">
        <f>VLOOKUP($A752,'District Data'!$A:$F,3,FALSE)</f>
        <v>1.18</v>
      </c>
      <c r="I752" s="99">
        <f>VLOOKUP($A752,'District Data'!$A:$F,4,FALSE)</f>
        <v>1.18</v>
      </c>
      <c r="J752" s="100">
        <f t="shared" si="122"/>
        <v>0</v>
      </c>
      <c r="K752" s="101">
        <f t="shared" si="123"/>
        <v>0</v>
      </c>
      <c r="L752" s="102">
        <f>'District Data'!E$2</f>
        <v>72728</v>
      </c>
      <c r="M752" s="102">
        <f>'District Data'!F$2</f>
        <v>78209</v>
      </c>
      <c r="N752" s="33">
        <f t="shared" si="124"/>
        <v>0</v>
      </c>
      <c r="O752" s="33">
        <f t="shared" si="125"/>
        <v>0</v>
      </c>
      <c r="P752" s="33">
        <f t="shared" si="130"/>
        <v>14418.72</v>
      </c>
      <c r="Q752" s="103">
        <v>0.18149999999999999</v>
      </c>
      <c r="R752" s="103">
        <v>0.17510000000000001</v>
      </c>
      <c r="S752" s="33">
        <f t="shared" si="126"/>
        <v>0</v>
      </c>
      <c r="T752" s="33">
        <f t="shared" si="131"/>
        <v>0</v>
      </c>
      <c r="U752" s="33">
        <f t="shared" si="127"/>
        <v>0</v>
      </c>
      <c r="V752" s="33">
        <f t="shared" si="128"/>
        <v>0</v>
      </c>
      <c r="W752" s="33">
        <f t="shared" si="129"/>
        <v>0</v>
      </c>
      <c r="X752" s="33">
        <f>IFERROR(VLOOKUP(C752,'Adj to Match Apport'!$C:$F,4,FALSE),0)</f>
        <v>0</v>
      </c>
      <c r="Y752" s="33">
        <f t="shared" si="132"/>
        <v>0</v>
      </c>
      <c r="Z752" s="184">
        <f>VLOOKUP(C752, '2023-24 School Level AAFTE'!$C$4:$C$2454, 1, 0)</f>
        <v>5672</v>
      </c>
    </row>
    <row r="753" spans="1:26" s="18" customFormat="1" x14ac:dyDescent="0.25">
      <c r="A753" s="136" t="s">
        <v>784</v>
      </c>
      <c r="B753" s="166" t="s">
        <v>783</v>
      </c>
      <c r="C753" s="92">
        <v>3097</v>
      </c>
      <c r="D753" s="115" t="s">
        <v>801</v>
      </c>
      <c r="E753" s="146" t="str">
        <f>VLOOKUP($C753,'2023-24 School Level AAFTE'!$C:$N,9,FALSE)</f>
        <v>No</v>
      </c>
      <c r="F753" s="94" t="str">
        <f>IFERROR(VLOOKUP(C753,'2023-24 School Level AAFTE'!$C:$N,11,FALSE),"")</f>
        <v>No</v>
      </c>
      <c r="G753" s="20">
        <f>IFERROR(VLOOKUP(C753,'2023-24 School Level AAFTE'!$C:$N,8,FALSE),0)</f>
        <v>532.73</v>
      </c>
      <c r="H753" s="99">
        <f>VLOOKUP($A753,'District Data'!$A:$F,3,FALSE)</f>
        <v>1.18</v>
      </c>
      <c r="I753" s="99">
        <f>VLOOKUP($A753,'District Data'!$A:$F,4,FALSE)</f>
        <v>1.18</v>
      </c>
      <c r="J753" s="100">
        <f t="shared" si="122"/>
        <v>0</v>
      </c>
      <c r="K753" s="101">
        <f t="shared" si="123"/>
        <v>0</v>
      </c>
      <c r="L753" s="102">
        <f>'District Data'!E$2</f>
        <v>72728</v>
      </c>
      <c r="M753" s="102">
        <f>'District Data'!F$2</f>
        <v>78209</v>
      </c>
      <c r="N753" s="33">
        <f t="shared" si="124"/>
        <v>0</v>
      </c>
      <c r="O753" s="33">
        <f t="shared" si="125"/>
        <v>0</v>
      </c>
      <c r="P753" s="33">
        <f t="shared" si="130"/>
        <v>14418.72</v>
      </c>
      <c r="Q753" s="103">
        <v>0.18149999999999999</v>
      </c>
      <c r="R753" s="103">
        <v>0.17510000000000001</v>
      </c>
      <c r="S753" s="33">
        <f t="shared" si="126"/>
        <v>0</v>
      </c>
      <c r="T753" s="33">
        <f t="shared" si="131"/>
        <v>0</v>
      </c>
      <c r="U753" s="33">
        <f t="shared" si="127"/>
        <v>0</v>
      </c>
      <c r="V753" s="33">
        <f t="shared" si="128"/>
        <v>0</v>
      </c>
      <c r="W753" s="33">
        <f t="shared" si="129"/>
        <v>0</v>
      </c>
      <c r="X753" s="33">
        <f>IFERROR(VLOOKUP(C753,'Adj to Match Apport'!$C:$F,4,FALSE),0)</f>
        <v>0</v>
      </c>
      <c r="Y753" s="33">
        <f t="shared" si="132"/>
        <v>0</v>
      </c>
      <c r="Z753" s="184">
        <f>VLOOKUP(C753, '2023-24 School Level AAFTE'!$C$4:$C$2454, 1, 0)</f>
        <v>3097</v>
      </c>
    </row>
    <row r="754" spans="1:26" s="18" customFormat="1" x14ac:dyDescent="0.25">
      <c r="A754" s="136" t="s">
        <v>784</v>
      </c>
      <c r="B754" s="166" t="s">
        <v>783</v>
      </c>
      <c r="C754" s="167">
        <v>2734</v>
      </c>
      <c r="D754" s="166" t="s">
        <v>792</v>
      </c>
      <c r="E754" s="146" t="str">
        <f>VLOOKUP($C754,'2023-24 School Level AAFTE'!$C:$N,9,FALSE)</f>
        <v>Yes</v>
      </c>
      <c r="F754" s="94" t="str">
        <f>IFERROR(VLOOKUP(C754,'2023-24 School Level AAFTE'!$C:$N,11,FALSE),"")</f>
        <v>Yes</v>
      </c>
      <c r="G754" s="20">
        <f>IFERROR(VLOOKUP(C754,'2023-24 School Level AAFTE'!$C:$N,8,FALSE),0)</f>
        <v>503.5</v>
      </c>
      <c r="H754" s="99">
        <f>VLOOKUP($A754,'District Data'!$A:$F,3,FALSE)</f>
        <v>1.18</v>
      </c>
      <c r="I754" s="99">
        <f>VLOOKUP($A754,'District Data'!$A:$F,4,FALSE)</f>
        <v>1.18</v>
      </c>
      <c r="J754" s="100">
        <f t="shared" si="122"/>
        <v>503.5</v>
      </c>
      <c r="K754" s="101">
        <f t="shared" si="123"/>
        <v>1.4770000000000001</v>
      </c>
      <c r="L754" s="102">
        <f>'District Data'!E$2</f>
        <v>72728</v>
      </c>
      <c r="M754" s="102">
        <f>'District Data'!F$2</f>
        <v>78209</v>
      </c>
      <c r="N754" s="33">
        <f t="shared" si="124"/>
        <v>126754.72</v>
      </c>
      <c r="O754" s="33">
        <f t="shared" si="125"/>
        <v>9552.6200000000008</v>
      </c>
      <c r="P754" s="33">
        <f t="shared" si="130"/>
        <v>14418.72</v>
      </c>
      <c r="Q754" s="103">
        <v>0.18149999999999999</v>
      </c>
      <c r="R754" s="103">
        <v>0.17510000000000001</v>
      </c>
      <c r="S754" s="33">
        <f t="shared" si="126"/>
        <v>45975.09</v>
      </c>
      <c r="T754" s="33">
        <f t="shared" si="131"/>
        <v>2271.79</v>
      </c>
      <c r="U754" s="33">
        <f t="shared" si="127"/>
        <v>397.79</v>
      </c>
      <c r="V754" s="33">
        <f t="shared" si="128"/>
        <v>2669.58</v>
      </c>
      <c r="W754" s="33">
        <f t="shared" si="129"/>
        <v>184952.00999999998</v>
      </c>
      <c r="X754" s="33" t="str">
        <f>IFERROR(VLOOKUP(C754,'Adj to Match Apport'!$C:$F,4,FALSE),0)</f>
        <v/>
      </c>
      <c r="Y754" s="33">
        <f t="shared" si="132"/>
        <v>184952.00999999998</v>
      </c>
      <c r="Z754" s="184">
        <f>VLOOKUP(C754, '2023-24 School Level AAFTE'!$C$4:$C$2454, 1, 0)</f>
        <v>2734</v>
      </c>
    </row>
    <row r="755" spans="1:26" s="18" customFormat="1" x14ac:dyDescent="0.25">
      <c r="A755" s="136" t="s">
        <v>784</v>
      </c>
      <c r="B755" s="166" t="s">
        <v>783</v>
      </c>
      <c r="C755" s="167">
        <v>2984</v>
      </c>
      <c r="D755" s="166" t="s">
        <v>800</v>
      </c>
      <c r="E755" s="146" t="str">
        <f>VLOOKUP($C755,'2023-24 School Level AAFTE'!$C:$N,9,FALSE)</f>
        <v>Yes</v>
      </c>
      <c r="F755" s="94" t="str">
        <f>IFERROR(VLOOKUP(C755,'2023-24 School Level AAFTE'!$C:$N,11,FALSE),"")</f>
        <v>Yes</v>
      </c>
      <c r="G755" s="20">
        <f>IFERROR(VLOOKUP(C755,'2023-24 School Level AAFTE'!$C:$N,8,FALSE),0)</f>
        <v>541.29999999999995</v>
      </c>
      <c r="H755" s="99">
        <f>VLOOKUP($A755,'District Data'!$A:$F,3,FALSE)</f>
        <v>1.18</v>
      </c>
      <c r="I755" s="99">
        <f>VLOOKUP($A755,'District Data'!$A:$F,4,FALSE)</f>
        <v>1.18</v>
      </c>
      <c r="J755" s="100">
        <f t="shared" si="122"/>
        <v>541.29999999999995</v>
      </c>
      <c r="K755" s="101">
        <f t="shared" si="123"/>
        <v>1.5880000000000001</v>
      </c>
      <c r="L755" s="102">
        <f>'District Data'!E$2</f>
        <v>72728</v>
      </c>
      <c r="M755" s="102">
        <f>'District Data'!F$2</f>
        <v>78209</v>
      </c>
      <c r="N755" s="33">
        <f t="shared" si="124"/>
        <v>136280.64000000001</v>
      </c>
      <c r="O755" s="33">
        <f t="shared" si="125"/>
        <v>10270.51</v>
      </c>
      <c r="P755" s="33">
        <f t="shared" si="130"/>
        <v>14418.72</v>
      </c>
      <c r="Q755" s="103">
        <v>0.18149999999999999</v>
      </c>
      <c r="R755" s="103">
        <v>0.17510000000000001</v>
      </c>
      <c r="S755" s="33">
        <f t="shared" si="126"/>
        <v>49430.23</v>
      </c>
      <c r="T755" s="33">
        <f t="shared" si="131"/>
        <v>2442.52</v>
      </c>
      <c r="U755" s="33">
        <f t="shared" si="127"/>
        <v>427.69</v>
      </c>
      <c r="V755" s="33">
        <f t="shared" si="128"/>
        <v>2870.21</v>
      </c>
      <c r="W755" s="33">
        <f t="shared" si="129"/>
        <v>198851.59000000003</v>
      </c>
      <c r="X755" s="33" t="str">
        <f>IFERROR(VLOOKUP(C755,'Adj to Match Apport'!$C:$F,4,FALSE),0)</f>
        <v/>
      </c>
      <c r="Y755" s="33">
        <f t="shared" si="132"/>
        <v>198851.59000000003</v>
      </c>
      <c r="Z755" s="184">
        <f>VLOOKUP(C755, '2023-24 School Level AAFTE'!$C$4:$C$2454, 1, 0)</f>
        <v>2984</v>
      </c>
    </row>
    <row r="756" spans="1:26" s="18" customFormat="1" x14ac:dyDescent="0.25">
      <c r="A756" s="136" t="s">
        <v>784</v>
      </c>
      <c r="B756" s="166" t="s">
        <v>783</v>
      </c>
      <c r="C756" s="167">
        <v>3279</v>
      </c>
      <c r="D756" s="166" t="s">
        <v>803</v>
      </c>
      <c r="E756" s="146" t="str">
        <f>VLOOKUP($C756,'2023-24 School Level AAFTE'!$C:$N,9,FALSE)</f>
        <v>Yes</v>
      </c>
      <c r="F756" s="94" t="str">
        <f>IFERROR(VLOOKUP(C756,'2023-24 School Level AAFTE'!$C:$N,11,FALSE),"")</f>
        <v>Yes</v>
      </c>
      <c r="G756" s="20">
        <f>IFERROR(VLOOKUP(C756,'2023-24 School Level AAFTE'!$C:$N,8,FALSE),0)</f>
        <v>1706.6100000000001</v>
      </c>
      <c r="H756" s="99">
        <f>VLOOKUP($A756,'District Data'!$A:$F,3,FALSE)</f>
        <v>1.18</v>
      </c>
      <c r="I756" s="99">
        <f>VLOOKUP($A756,'District Data'!$A:$F,4,FALSE)</f>
        <v>1.18</v>
      </c>
      <c r="J756" s="100">
        <f t="shared" si="122"/>
        <v>1706.6100000000001</v>
      </c>
      <c r="K756" s="101">
        <f t="shared" si="123"/>
        <v>5.0060000000000002</v>
      </c>
      <c r="L756" s="102">
        <f>'District Data'!E$2</f>
        <v>72728</v>
      </c>
      <c r="M756" s="102">
        <f>'District Data'!F$2</f>
        <v>78209</v>
      </c>
      <c r="N756" s="33">
        <f t="shared" si="124"/>
        <v>429610.11</v>
      </c>
      <c r="O756" s="33">
        <f t="shared" si="125"/>
        <v>32376.71</v>
      </c>
      <c r="P756" s="33">
        <f t="shared" si="130"/>
        <v>14418.72</v>
      </c>
      <c r="Q756" s="103">
        <v>0.18149999999999999</v>
      </c>
      <c r="R756" s="103">
        <v>0.17510000000000001</v>
      </c>
      <c r="S756" s="33">
        <f t="shared" si="126"/>
        <v>155823.51</v>
      </c>
      <c r="T756" s="33">
        <f t="shared" si="131"/>
        <v>7699.78</v>
      </c>
      <c r="U756" s="33">
        <f t="shared" si="127"/>
        <v>1348.23</v>
      </c>
      <c r="V756" s="33">
        <f t="shared" si="128"/>
        <v>9048.01</v>
      </c>
      <c r="W756" s="33">
        <f t="shared" si="129"/>
        <v>626858.34</v>
      </c>
      <c r="X756" s="33" t="str">
        <f>IFERROR(VLOOKUP(C756,'Adj to Match Apport'!$C:$F,4,FALSE),0)</f>
        <v/>
      </c>
      <c r="Y756" s="33">
        <f t="shared" si="132"/>
        <v>626858.34</v>
      </c>
      <c r="Z756" s="184">
        <f>VLOOKUP(C756, '2023-24 School Level AAFTE'!$C$4:$C$2454, 1, 0)</f>
        <v>3279</v>
      </c>
    </row>
    <row r="757" spans="1:26" s="18" customFormat="1" x14ac:dyDescent="0.25">
      <c r="A757" s="136" t="s">
        <v>784</v>
      </c>
      <c r="B757" s="166" t="s">
        <v>783</v>
      </c>
      <c r="C757" s="167">
        <v>2144</v>
      </c>
      <c r="D757" s="166" t="s">
        <v>786</v>
      </c>
      <c r="E757" s="146" t="str">
        <f>VLOOKUP($C757,'2023-24 School Level AAFTE'!$C:$N,9,FALSE)</f>
        <v>Yes</v>
      </c>
      <c r="F757" s="94" t="str">
        <f>IFERROR(VLOOKUP(C757,'2023-24 School Level AAFTE'!$C:$N,11,FALSE),"")</f>
        <v>Yes</v>
      </c>
      <c r="G757" s="20">
        <f>IFERROR(VLOOKUP(C757,'2023-24 School Level AAFTE'!$C:$N,8,FALSE),0)</f>
        <v>387.4</v>
      </c>
      <c r="H757" s="99">
        <f>VLOOKUP($A757,'District Data'!$A:$F,3,FALSE)</f>
        <v>1.18</v>
      </c>
      <c r="I757" s="99">
        <f>VLOOKUP($A757,'District Data'!$A:$F,4,FALSE)</f>
        <v>1.18</v>
      </c>
      <c r="J757" s="100">
        <f t="shared" si="122"/>
        <v>387.4</v>
      </c>
      <c r="K757" s="101">
        <f t="shared" si="123"/>
        <v>1.1359999999999999</v>
      </c>
      <c r="L757" s="102">
        <f>'District Data'!E$2</f>
        <v>72728</v>
      </c>
      <c r="M757" s="102">
        <f>'District Data'!F$2</f>
        <v>78209</v>
      </c>
      <c r="N757" s="33">
        <f t="shared" si="124"/>
        <v>97490.43</v>
      </c>
      <c r="O757" s="33">
        <f t="shared" si="125"/>
        <v>7347.17</v>
      </c>
      <c r="P757" s="33">
        <f t="shared" si="130"/>
        <v>14418.72</v>
      </c>
      <c r="Q757" s="103">
        <v>0.18149999999999999</v>
      </c>
      <c r="R757" s="103">
        <v>0.17510000000000001</v>
      </c>
      <c r="S757" s="33">
        <f t="shared" si="126"/>
        <v>35360.67</v>
      </c>
      <c r="T757" s="33">
        <f t="shared" si="131"/>
        <v>1747.29</v>
      </c>
      <c r="U757" s="33">
        <f t="shared" si="127"/>
        <v>305.95</v>
      </c>
      <c r="V757" s="33">
        <f t="shared" si="128"/>
        <v>2053.2399999999998</v>
      </c>
      <c r="W757" s="33">
        <f t="shared" si="129"/>
        <v>142251.50999999998</v>
      </c>
      <c r="X757" s="33" t="str">
        <f>IFERROR(VLOOKUP(C757,'Adj to Match Apport'!$C:$F,4,FALSE),0)</f>
        <v/>
      </c>
      <c r="Y757" s="33">
        <f t="shared" si="132"/>
        <v>142251.50999999998</v>
      </c>
      <c r="Z757" s="184">
        <f>VLOOKUP(C757, '2023-24 School Level AAFTE'!$C$4:$C$2454, 1, 0)</f>
        <v>2144</v>
      </c>
    </row>
    <row r="758" spans="1:26" s="18" customFormat="1" x14ac:dyDescent="0.25">
      <c r="A758" s="136" t="s">
        <v>784</v>
      </c>
      <c r="B758" s="166" t="s">
        <v>783</v>
      </c>
      <c r="C758" s="167">
        <v>1972</v>
      </c>
      <c r="D758" s="166" t="s">
        <v>808</v>
      </c>
      <c r="E758" s="146" t="str">
        <f>VLOOKUP($C758,'2023-24 School Level AAFTE'!$C:$N,9,FALSE)</f>
        <v>Yes</v>
      </c>
      <c r="F758" s="94" t="str">
        <f>IFERROR(VLOOKUP(C758,'2023-24 School Level AAFTE'!$C:$N,11,FALSE),"")</f>
        <v>Yes</v>
      </c>
      <c r="G758" s="20">
        <f>IFERROR(VLOOKUP(C758,'2023-24 School Level AAFTE'!$C:$N,8,FALSE),0)</f>
        <v>114.15</v>
      </c>
      <c r="H758" s="99">
        <f>VLOOKUP($A758,'District Data'!$A:$F,3,FALSE)</f>
        <v>1.18</v>
      </c>
      <c r="I758" s="99">
        <f>VLOOKUP($A758,'District Data'!$A:$F,4,FALSE)</f>
        <v>1.18</v>
      </c>
      <c r="J758" s="100">
        <f t="shared" si="122"/>
        <v>114.15</v>
      </c>
      <c r="K758" s="101">
        <f t="shared" si="123"/>
        <v>0.33500000000000002</v>
      </c>
      <c r="L758" s="102">
        <f>'District Data'!E$2</f>
        <v>72728</v>
      </c>
      <c r="M758" s="102">
        <f>'District Data'!F$2</f>
        <v>78209</v>
      </c>
      <c r="N758" s="33">
        <f t="shared" si="124"/>
        <v>28749.38</v>
      </c>
      <c r="O758" s="33">
        <f t="shared" si="125"/>
        <v>2166.64</v>
      </c>
      <c r="P758" s="33">
        <f t="shared" si="130"/>
        <v>14418.72</v>
      </c>
      <c r="Q758" s="103">
        <v>0.18149999999999999</v>
      </c>
      <c r="R758" s="103">
        <v>0.17510000000000001</v>
      </c>
      <c r="S758" s="33">
        <f t="shared" si="126"/>
        <v>10427.66</v>
      </c>
      <c r="T758" s="33">
        <f t="shared" si="131"/>
        <v>515.27</v>
      </c>
      <c r="U758" s="33">
        <f t="shared" si="127"/>
        <v>90.22</v>
      </c>
      <c r="V758" s="33">
        <f t="shared" si="128"/>
        <v>605.49</v>
      </c>
      <c r="W758" s="33">
        <f t="shared" si="129"/>
        <v>41949.17</v>
      </c>
      <c r="X758" s="33">
        <f>IFERROR(VLOOKUP(C758,'Adj to Match Apport'!$C:$F,4,FALSE),0)</f>
        <v>3.0000000260770321E-2</v>
      </c>
      <c r="Y758" s="33">
        <f t="shared" si="132"/>
        <v>41949.200000000259</v>
      </c>
      <c r="Z758" s="184">
        <f>VLOOKUP(C758, '2023-24 School Level AAFTE'!$C$4:$C$2454, 1, 0)</f>
        <v>1972</v>
      </c>
    </row>
    <row r="759" spans="1:26" s="18" customFormat="1" x14ac:dyDescent="0.25">
      <c r="A759" s="136" t="s">
        <v>784</v>
      </c>
      <c r="B759" s="166" t="s">
        <v>783</v>
      </c>
      <c r="C759" s="167">
        <v>2983</v>
      </c>
      <c r="D759" s="166" t="s">
        <v>799</v>
      </c>
      <c r="E759" s="146" t="str">
        <f>VLOOKUP($C759,'2023-24 School Level AAFTE'!$C:$N,9,FALSE)</f>
        <v>No</v>
      </c>
      <c r="F759" s="94" t="str">
        <f>IFERROR(VLOOKUP(C759,'2023-24 School Level AAFTE'!$C:$N,11,FALSE),"")</f>
        <v>No</v>
      </c>
      <c r="G759" s="20">
        <f>IFERROR(VLOOKUP(C759,'2023-24 School Level AAFTE'!$C:$N,8,FALSE),0)</f>
        <v>509.31</v>
      </c>
      <c r="H759" s="99">
        <f>VLOOKUP($A759,'District Data'!$A:$F,3,FALSE)</f>
        <v>1.18</v>
      </c>
      <c r="I759" s="99">
        <f>VLOOKUP($A759,'District Data'!$A:$F,4,FALSE)</f>
        <v>1.18</v>
      </c>
      <c r="J759" s="100">
        <f t="shared" si="122"/>
        <v>0</v>
      </c>
      <c r="K759" s="101">
        <f t="shared" si="123"/>
        <v>0</v>
      </c>
      <c r="L759" s="102">
        <f>'District Data'!E$2</f>
        <v>72728</v>
      </c>
      <c r="M759" s="102">
        <f>'District Data'!F$2</f>
        <v>78209</v>
      </c>
      <c r="N759" s="33">
        <f t="shared" si="124"/>
        <v>0</v>
      </c>
      <c r="O759" s="33">
        <f t="shared" si="125"/>
        <v>0</v>
      </c>
      <c r="P759" s="33">
        <f t="shared" si="130"/>
        <v>14418.72</v>
      </c>
      <c r="Q759" s="103">
        <v>0.18149999999999999</v>
      </c>
      <c r="R759" s="103">
        <v>0.17510000000000001</v>
      </c>
      <c r="S759" s="33">
        <f t="shared" si="126"/>
        <v>0</v>
      </c>
      <c r="T759" s="33">
        <f t="shared" si="131"/>
        <v>0</v>
      </c>
      <c r="U759" s="33">
        <f t="shared" si="127"/>
        <v>0</v>
      </c>
      <c r="V759" s="33">
        <f t="shared" si="128"/>
        <v>0</v>
      </c>
      <c r="W759" s="33">
        <f t="shared" si="129"/>
        <v>0</v>
      </c>
      <c r="X759" s="33">
        <f>IFERROR(VLOOKUP(C759,'Adj to Match Apport'!$C:$F,4,FALSE),0)</f>
        <v>0</v>
      </c>
      <c r="Y759" s="33">
        <f t="shared" si="132"/>
        <v>0</v>
      </c>
      <c r="Z759" s="184">
        <f>VLOOKUP(C759, '2023-24 School Level AAFTE'!$C$4:$C$2454, 1, 0)</f>
        <v>2983</v>
      </c>
    </row>
    <row r="760" spans="1:26" s="18" customFormat="1" x14ac:dyDescent="0.25">
      <c r="A760" s="136" t="s">
        <v>784</v>
      </c>
      <c r="B760" s="166" t="s">
        <v>783</v>
      </c>
      <c r="C760" s="167">
        <v>3333</v>
      </c>
      <c r="D760" s="166" t="s">
        <v>623</v>
      </c>
      <c r="E760" s="146" t="str">
        <f>VLOOKUP($C760,'2023-24 School Level AAFTE'!$C:$N,9,FALSE)</f>
        <v>Yes</v>
      </c>
      <c r="F760" s="94" t="str">
        <f>IFERROR(VLOOKUP(C760,'2023-24 School Level AAFTE'!$C:$N,11,FALSE),"")</f>
        <v>Yes</v>
      </c>
      <c r="G760" s="20">
        <f>IFERROR(VLOOKUP(C760,'2023-24 School Level AAFTE'!$C:$N,8,FALSE),0)</f>
        <v>616.38</v>
      </c>
      <c r="H760" s="99">
        <f>VLOOKUP($A760,'District Data'!$A:$F,3,FALSE)</f>
        <v>1.18</v>
      </c>
      <c r="I760" s="99">
        <f>VLOOKUP($A760,'District Data'!$A:$F,4,FALSE)</f>
        <v>1.18</v>
      </c>
      <c r="J760" s="100">
        <f t="shared" si="122"/>
        <v>616.38</v>
      </c>
      <c r="K760" s="101">
        <f t="shared" si="123"/>
        <v>1.8080000000000001</v>
      </c>
      <c r="L760" s="102">
        <f>'District Data'!E$2</f>
        <v>72728</v>
      </c>
      <c r="M760" s="102">
        <f>'District Data'!F$2</f>
        <v>78209</v>
      </c>
      <c r="N760" s="33">
        <f t="shared" si="124"/>
        <v>155160.82</v>
      </c>
      <c r="O760" s="33">
        <f t="shared" si="125"/>
        <v>11693.39</v>
      </c>
      <c r="P760" s="33">
        <f t="shared" si="130"/>
        <v>14418.72</v>
      </c>
      <c r="Q760" s="103">
        <v>0.18149999999999999</v>
      </c>
      <c r="R760" s="103">
        <v>0.17510000000000001</v>
      </c>
      <c r="S760" s="33">
        <f t="shared" si="126"/>
        <v>56278.25</v>
      </c>
      <c r="T760" s="33">
        <f t="shared" si="131"/>
        <v>2780.9</v>
      </c>
      <c r="U760" s="33">
        <f t="shared" si="127"/>
        <v>486.94</v>
      </c>
      <c r="V760" s="33">
        <f t="shared" si="128"/>
        <v>3267.84</v>
      </c>
      <c r="W760" s="33">
        <f t="shared" si="129"/>
        <v>226400.30000000002</v>
      </c>
      <c r="X760" s="33" t="str">
        <f>IFERROR(VLOOKUP(C760,'Adj to Match Apport'!$C:$F,4,FALSE),0)</f>
        <v/>
      </c>
      <c r="Y760" s="33">
        <f t="shared" si="132"/>
        <v>226400.30000000002</v>
      </c>
      <c r="Z760" s="184">
        <f>VLOOKUP(C760, '2023-24 School Level AAFTE'!$C$4:$C$2454, 1, 0)</f>
        <v>3333</v>
      </c>
    </row>
    <row r="761" spans="1:26" s="18" customFormat="1" x14ac:dyDescent="0.25">
      <c r="A761" s="136" t="s">
        <v>784</v>
      </c>
      <c r="B761" s="166" t="s">
        <v>783</v>
      </c>
      <c r="C761" s="167">
        <v>3335</v>
      </c>
      <c r="D761" s="166" t="s">
        <v>804</v>
      </c>
      <c r="E761" s="146" t="str">
        <f>VLOOKUP($C761,'2023-24 School Level AAFTE'!$C:$N,9,FALSE)</f>
        <v>Yes</v>
      </c>
      <c r="F761" s="94" t="str">
        <f>IFERROR(VLOOKUP(C761,'2023-24 School Level AAFTE'!$C:$N,11,FALSE),"")</f>
        <v>Yes</v>
      </c>
      <c r="G761" s="20">
        <f>IFERROR(VLOOKUP(C761,'2023-24 School Level AAFTE'!$C:$N,8,FALSE),0)</f>
        <v>493.2</v>
      </c>
      <c r="H761" s="99">
        <f>VLOOKUP($A761,'District Data'!$A:$F,3,FALSE)</f>
        <v>1.18</v>
      </c>
      <c r="I761" s="99">
        <f>VLOOKUP($A761,'District Data'!$A:$F,4,FALSE)</f>
        <v>1.18</v>
      </c>
      <c r="J761" s="100">
        <f t="shared" si="122"/>
        <v>493.2</v>
      </c>
      <c r="K761" s="101">
        <f t="shared" si="123"/>
        <v>1.4470000000000001</v>
      </c>
      <c r="L761" s="102">
        <f>'District Data'!E$2</f>
        <v>72728</v>
      </c>
      <c r="M761" s="102">
        <f>'District Data'!F$2</f>
        <v>78209</v>
      </c>
      <c r="N761" s="33">
        <f t="shared" si="124"/>
        <v>124180.15</v>
      </c>
      <c r="O761" s="33">
        <f t="shared" si="125"/>
        <v>9358.59</v>
      </c>
      <c r="P761" s="33">
        <f t="shared" si="130"/>
        <v>14418.72</v>
      </c>
      <c r="Q761" s="103">
        <v>0.18149999999999999</v>
      </c>
      <c r="R761" s="103">
        <v>0.17510000000000001</v>
      </c>
      <c r="S761" s="33">
        <f t="shared" si="126"/>
        <v>45041.27</v>
      </c>
      <c r="T761" s="33">
        <f t="shared" si="131"/>
        <v>2225.65</v>
      </c>
      <c r="U761" s="33">
        <f t="shared" si="127"/>
        <v>389.71</v>
      </c>
      <c r="V761" s="33">
        <f t="shared" si="128"/>
        <v>2615.36</v>
      </c>
      <c r="W761" s="33">
        <f t="shared" si="129"/>
        <v>181195.36999999997</v>
      </c>
      <c r="X761" s="33" t="str">
        <f>IFERROR(VLOOKUP(C761,'Adj to Match Apport'!$C:$F,4,FALSE),0)</f>
        <v/>
      </c>
      <c r="Y761" s="33">
        <f t="shared" si="132"/>
        <v>181195.36999999997</v>
      </c>
      <c r="Z761" s="184">
        <f>VLOOKUP(C761, '2023-24 School Level AAFTE'!$C$4:$C$2454, 1, 0)</f>
        <v>3335</v>
      </c>
    </row>
    <row r="762" spans="1:26" s="18" customFormat="1" x14ac:dyDescent="0.25">
      <c r="A762" s="136" t="s">
        <v>784</v>
      </c>
      <c r="B762" s="166" t="s">
        <v>783</v>
      </c>
      <c r="C762" s="167">
        <v>2270</v>
      </c>
      <c r="D762" s="166" t="s">
        <v>787</v>
      </c>
      <c r="E762" s="146" t="str">
        <f>VLOOKUP($C762,'2023-24 School Level AAFTE'!$C:$N,9,FALSE)</f>
        <v>No</v>
      </c>
      <c r="F762" s="94" t="str">
        <f>IFERROR(VLOOKUP(C762,'2023-24 School Level AAFTE'!$C:$N,11,FALSE),"")</f>
        <v>No</v>
      </c>
      <c r="G762" s="20">
        <f>IFERROR(VLOOKUP(C762,'2023-24 School Level AAFTE'!$C:$N,8,FALSE),0)</f>
        <v>488.17000000000007</v>
      </c>
      <c r="H762" s="99">
        <f>VLOOKUP($A762,'District Data'!$A:$F,3,FALSE)</f>
        <v>1.18</v>
      </c>
      <c r="I762" s="99">
        <f>VLOOKUP($A762,'District Data'!$A:$F,4,FALSE)</f>
        <v>1.18</v>
      </c>
      <c r="J762" s="100">
        <f t="shared" si="122"/>
        <v>0</v>
      </c>
      <c r="K762" s="101">
        <f t="shared" si="123"/>
        <v>0</v>
      </c>
      <c r="L762" s="102">
        <f>'District Data'!E$2</f>
        <v>72728</v>
      </c>
      <c r="M762" s="102">
        <f>'District Data'!F$2</f>
        <v>78209</v>
      </c>
      <c r="N762" s="33">
        <f t="shared" si="124"/>
        <v>0</v>
      </c>
      <c r="O762" s="33">
        <f t="shared" si="125"/>
        <v>0</v>
      </c>
      <c r="P762" s="33">
        <f t="shared" si="130"/>
        <v>14418.72</v>
      </c>
      <c r="Q762" s="103">
        <v>0.18149999999999999</v>
      </c>
      <c r="R762" s="103">
        <v>0.17510000000000001</v>
      </c>
      <c r="S762" s="33">
        <f t="shared" si="126"/>
        <v>0</v>
      </c>
      <c r="T762" s="33">
        <f t="shared" si="131"/>
        <v>0</v>
      </c>
      <c r="U762" s="33">
        <f t="shared" si="127"/>
        <v>0</v>
      </c>
      <c r="V762" s="33">
        <f t="shared" si="128"/>
        <v>0</v>
      </c>
      <c r="W762" s="33">
        <f t="shared" si="129"/>
        <v>0</v>
      </c>
      <c r="X762" s="33">
        <f>IFERROR(VLOOKUP(C762,'Adj to Match Apport'!$C:$F,4,FALSE),0)</f>
        <v>0</v>
      </c>
      <c r="Y762" s="33">
        <f t="shared" si="132"/>
        <v>0</v>
      </c>
      <c r="Z762" s="184">
        <f>VLOOKUP(C762, '2023-24 School Level AAFTE'!$C$4:$C$2454, 1, 0)</f>
        <v>2270</v>
      </c>
    </row>
    <row r="763" spans="1:26" s="18" customFormat="1" x14ac:dyDescent="0.25">
      <c r="A763" s="26" t="s">
        <v>784</v>
      </c>
      <c r="B763" s="166" t="s">
        <v>783</v>
      </c>
      <c r="C763" s="167">
        <v>3553</v>
      </c>
      <c r="D763" s="166" t="s">
        <v>807</v>
      </c>
      <c r="E763" s="146" t="str">
        <f>VLOOKUP($C763,'2023-24 School Level AAFTE'!$C:$N,9,FALSE)</f>
        <v>No</v>
      </c>
      <c r="F763" s="94" t="str">
        <f>IFERROR(VLOOKUP(C763,'2023-24 School Level AAFTE'!$C:$N,11,FALSE),"")</f>
        <v>No</v>
      </c>
      <c r="G763" s="20">
        <f>IFERROR(VLOOKUP(C763,'2023-24 School Level AAFTE'!$C:$N,8,FALSE),0)</f>
        <v>394.97</v>
      </c>
      <c r="H763" s="99">
        <f>VLOOKUP($A763,'District Data'!$A:$F,3,FALSE)</f>
        <v>1.18</v>
      </c>
      <c r="I763" s="99">
        <f>VLOOKUP($A763,'District Data'!$A:$F,4,FALSE)</f>
        <v>1.18</v>
      </c>
      <c r="J763" s="100">
        <f t="shared" si="122"/>
        <v>0</v>
      </c>
      <c r="K763" s="101">
        <f t="shared" si="123"/>
        <v>0</v>
      </c>
      <c r="L763" s="102">
        <f>'District Data'!E$2</f>
        <v>72728</v>
      </c>
      <c r="M763" s="102">
        <f>'District Data'!F$2</f>
        <v>78209</v>
      </c>
      <c r="N763" s="33">
        <f t="shared" si="124"/>
        <v>0</v>
      </c>
      <c r="O763" s="33">
        <f t="shared" si="125"/>
        <v>0</v>
      </c>
      <c r="P763" s="33">
        <f t="shared" si="130"/>
        <v>14418.72</v>
      </c>
      <c r="Q763" s="103">
        <v>0.18149999999999999</v>
      </c>
      <c r="R763" s="103">
        <v>0.17510000000000001</v>
      </c>
      <c r="S763" s="33">
        <f t="shared" si="126"/>
        <v>0</v>
      </c>
      <c r="T763" s="33">
        <f t="shared" si="131"/>
        <v>0</v>
      </c>
      <c r="U763" s="33">
        <f t="shared" si="127"/>
        <v>0</v>
      </c>
      <c r="V763" s="33">
        <f t="shared" si="128"/>
        <v>0</v>
      </c>
      <c r="W763" s="33">
        <f t="shared" si="129"/>
        <v>0</v>
      </c>
      <c r="X763" s="33">
        <f>IFERROR(VLOOKUP(C763,'Adj to Match Apport'!$C:$F,4,FALSE),0)</f>
        <v>0</v>
      </c>
      <c r="Y763" s="33">
        <f t="shared" si="132"/>
        <v>0</v>
      </c>
      <c r="Z763" s="184">
        <f>VLOOKUP(C763, '2023-24 School Level AAFTE'!$C$4:$C$2454, 1, 0)</f>
        <v>3553</v>
      </c>
    </row>
    <row r="764" spans="1:26" s="18" customFormat="1" x14ac:dyDescent="0.25">
      <c r="A764" s="136" t="s">
        <v>784</v>
      </c>
      <c r="B764" s="166" t="s">
        <v>783</v>
      </c>
      <c r="C764" s="167">
        <v>1973</v>
      </c>
      <c r="D764" s="166" t="s">
        <v>809</v>
      </c>
      <c r="E764" s="146" t="str">
        <f>VLOOKUP($C764,'2023-24 School Level AAFTE'!$C:$N,9,FALSE)</f>
        <v>No</v>
      </c>
      <c r="F764" s="94" t="str">
        <f>IFERROR(VLOOKUP(C764,'2023-24 School Level AAFTE'!$C:$N,11,FALSE),"")</f>
        <v>No</v>
      </c>
      <c r="G764" s="20">
        <f>IFERROR(VLOOKUP(C764,'2023-24 School Level AAFTE'!$C:$N,8,FALSE),0)</f>
        <v>105.09</v>
      </c>
      <c r="H764" s="99">
        <f>VLOOKUP($A764,'District Data'!$A:$F,3,FALSE)</f>
        <v>1.18</v>
      </c>
      <c r="I764" s="99">
        <f>VLOOKUP($A764,'District Data'!$A:$F,4,FALSE)</f>
        <v>1.18</v>
      </c>
      <c r="J764" s="100">
        <f t="shared" si="122"/>
        <v>0</v>
      </c>
      <c r="K764" s="101">
        <f t="shared" si="123"/>
        <v>0</v>
      </c>
      <c r="L764" s="102">
        <f>'District Data'!E$2</f>
        <v>72728</v>
      </c>
      <c r="M764" s="102">
        <f>'District Data'!F$2</f>
        <v>78209</v>
      </c>
      <c r="N764" s="33">
        <f t="shared" si="124"/>
        <v>0</v>
      </c>
      <c r="O764" s="33">
        <f t="shared" si="125"/>
        <v>0</v>
      </c>
      <c r="P764" s="33">
        <f t="shared" si="130"/>
        <v>14418.72</v>
      </c>
      <c r="Q764" s="103">
        <v>0.18149999999999999</v>
      </c>
      <c r="R764" s="103">
        <v>0.17510000000000001</v>
      </c>
      <c r="S764" s="33">
        <f t="shared" si="126"/>
        <v>0</v>
      </c>
      <c r="T764" s="33">
        <f t="shared" si="131"/>
        <v>0</v>
      </c>
      <c r="U764" s="33">
        <f t="shared" si="127"/>
        <v>0</v>
      </c>
      <c r="V764" s="33">
        <f t="shared" si="128"/>
        <v>0</v>
      </c>
      <c r="W764" s="33">
        <f t="shared" si="129"/>
        <v>0</v>
      </c>
      <c r="X764" s="33">
        <f>IFERROR(VLOOKUP(C764,'Adj to Match Apport'!$C:$F,4,FALSE),0)</f>
        <v>0</v>
      </c>
      <c r="Y764" s="33">
        <f t="shared" si="132"/>
        <v>0</v>
      </c>
      <c r="Z764" s="184">
        <f>VLOOKUP(C764, '2023-24 School Level AAFTE'!$C$4:$C$2454, 1, 0)</f>
        <v>1973</v>
      </c>
    </row>
    <row r="765" spans="1:26" s="18" customFormat="1" x14ac:dyDescent="0.25">
      <c r="A765" s="136" t="s">
        <v>784</v>
      </c>
      <c r="B765" s="166" t="s">
        <v>783</v>
      </c>
      <c r="C765" s="167">
        <v>3382</v>
      </c>
      <c r="D765" s="166" t="s">
        <v>805</v>
      </c>
      <c r="E765" s="146" t="str">
        <f>VLOOKUP($C765,'2023-24 School Level AAFTE'!$C:$N,9,FALSE)</f>
        <v>Yes</v>
      </c>
      <c r="F765" s="94" t="str">
        <f>IFERROR(VLOOKUP(C765,'2023-24 School Level AAFTE'!$C:$N,11,FALSE),"")</f>
        <v>Yes</v>
      </c>
      <c r="G765" s="20">
        <f>IFERROR(VLOOKUP(C765,'2023-24 School Level AAFTE'!$C:$N,8,FALSE),0)</f>
        <v>402</v>
      </c>
      <c r="H765" s="99">
        <f>VLOOKUP($A765,'District Data'!$A:$F,3,FALSE)</f>
        <v>1.18</v>
      </c>
      <c r="I765" s="99">
        <f>VLOOKUP($A765,'District Data'!$A:$F,4,FALSE)</f>
        <v>1.18</v>
      </c>
      <c r="J765" s="100">
        <f t="shared" si="122"/>
        <v>402</v>
      </c>
      <c r="K765" s="101">
        <f t="shared" si="123"/>
        <v>1.179</v>
      </c>
      <c r="L765" s="102">
        <f>'District Data'!E$2</f>
        <v>72728</v>
      </c>
      <c r="M765" s="102">
        <f>'District Data'!F$2</f>
        <v>78209</v>
      </c>
      <c r="N765" s="33">
        <f t="shared" si="124"/>
        <v>101180.65</v>
      </c>
      <c r="O765" s="33">
        <f t="shared" si="125"/>
        <v>7625.27</v>
      </c>
      <c r="P765" s="33">
        <f t="shared" si="130"/>
        <v>14418.72</v>
      </c>
      <c r="Q765" s="103">
        <v>0.18149999999999999</v>
      </c>
      <c r="R765" s="103">
        <v>0.17510000000000001</v>
      </c>
      <c r="S765" s="33">
        <f t="shared" si="126"/>
        <v>36699.14</v>
      </c>
      <c r="T765" s="33">
        <f t="shared" si="131"/>
        <v>1813.43</v>
      </c>
      <c r="U765" s="33">
        <f t="shared" si="127"/>
        <v>317.52999999999997</v>
      </c>
      <c r="V765" s="33">
        <f t="shared" si="128"/>
        <v>2130.96</v>
      </c>
      <c r="W765" s="33">
        <f t="shared" si="129"/>
        <v>147636.01999999996</v>
      </c>
      <c r="X765" s="33" t="str">
        <f>IFERROR(VLOOKUP(C765,'Adj to Match Apport'!$C:$F,4,FALSE),0)</f>
        <v/>
      </c>
      <c r="Y765" s="33">
        <f t="shared" si="132"/>
        <v>147636.01999999996</v>
      </c>
      <c r="Z765" s="184">
        <f>VLOOKUP(C765, '2023-24 School Level AAFTE'!$C$4:$C$2454, 1, 0)</f>
        <v>3382</v>
      </c>
    </row>
    <row r="766" spans="1:26" s="18" customFormat="1" x14ac:dyDescent="0.25">
      <c r="A766" t="s">
        <v>784</v>
      </c>
      <c r="B766" s="166" t="s">
        <v>783</v>
      </c>
      <c r="C766" s="167">
        <v>2842</v>
      </c>
      <c r="D766" s="166" t="s">
        <v>794</v>
      </c>
      <c r="E766" s="146" t="str">
        <f>VLOOKUP($C766,'2023-24 School Level AAFTE'!$C:$N,9,FALSE)</f>
        <v>Yes</v>
      </c>
      <c r="F766" s="94" t="str">
        <f>IFERROR(VLOOKUP(C766,'2023-24 School Level AAFTE'!$C:$N,11,FALSE),"")</f>
        <v>Yes</v>
      </c>
      <c r="G766" s="20">
        <f>IFERROR(VLOOKUP(C766,'2023-24 School Level AAFTE'!$C:$N,8,FALSE),0)</f>
        <v>418.9</v>
      </c>
      <c r="H766" s="99">
        <f>VLOOKUP($A766,'District Data'!$A:$F,3,FALSE)</f>
        <v>1.18</v>
      </c>
      <c r="I766" s="99">
        <f>VLOOKUP($A766,'District Data'!$A:$F,4,FALSE)</f>
        <v>1.18</v>
      </c>
      <c r="J766" s="100">
        <f t="shared" si="122"/>
        <v>418.9</v>
      </c>
      <c r="K766" s="101">
        <f t="shared" si="123"/>
        <v>1.2290000000000001</v>
      </c>
      <c r="L766" s="102">
        <f>'District Data'!E$2</f>
        <v>72728</v>
      </c>
      <c r="M766" s="102">
        <f>'District Data'!F$2</f>
        <v>78209</v>
      </c>
      <c r="N766" s="33">
        <f t="shared" si="124"/>
        <v>105471.6</v>
      </c>
      <c r="O766" s="33">
        <f t="shared" si="125"/>
        <v>7948.66</v>
      </c>
      <c r="P766" s="33">
        <f t="shared" si="130"/>
        <v>14418.72</v>
      </c>
      <c r="Q766" s="103">
        <v>0.18149999999999999</v>
      </c>
      <c r="R766" s="103">
        <v>0.17510000000000001</v>
      </c>
      <c r="S766" s="33">
        <f t="shared" si="126"/>
        <v>38255.51</v>
      </c>
      <c r="T766" s="33">
        <f t="shared" si="131"/>
        <v>1890.34</v>
      </c>
      <c r="U766" s="33">
        <f t="shared" si="127"/>
        <v>331</v>
      </c>
      <c r="V766" s="33">
        <f t="shared" si="128"/>
        <v>2221.34</v>
      </c>
      <c r="W766" s="33">
        <f t="shared" si="129"/>
        <v>153897.11000000002</v>
      </c>
      <c r="X766" s="33" t="str">
        <f>IFERROR(VLOOKUP(C766,'Adj to Match Apport'!$C:$F,4,FALSE),0)</f>
        <v/>
      </c>
      <c r="Y766" s="33">
        <f t="shared" si="132"/>
        <v>153897.11000000002</v>
      </c>
      <c r="Z766" s="184">
        <f>VLOOKUP(C766, '2023-24 School Level AAFTE'!$C$4:$C$2454, 1, 0)</f>
        <v>2842</v>
      </c>
    </row>
    <row r="767" spans="1:26" s="18" customFormat="1" x14ac:dyDescent="0.25">
      <c r="A767" s="136" t="s">
        <v>784</v>
      </c>
      <c r="B767" s="166" t="s">
        <v>783</v>
      </c>
      <c r="C767" s="167">
        <v>2927</v>
      </c>
      <c r="D767" s="166" t="s">
        <v>797</v>
      </c>
      <c r="E767" s="146" t="str">
        <f>VLOOKUP($C767,'2023-24 School Level AAFTE'!$C:$N,9,FALSE)</f>
        <v>No</v>
      </c>
      <c r="F767" s="94" t="str">
        <f>IFERROR(VLOOKUP(C767,'2023-24 School Level AAFTE'!$C:$N,11,FALSE),"")</f>
        <v>No</v>
      </c>
      <c r="G767" s="20">
        <f>IFERROR(VLOOKUP(C767,'2023-24 School Level AAFTE'!$C:$N,8,FALSE),0)</f>
        <v>546.34</v>
      </c>
      <c r="H767" s="99">
        <f>VLOOKUP($A767,'District Data'!$A:$F,3,FALSE)</f>
        <v>1.18</v>
      </c>
      <c r="I767" s="99">
        <f>VLOOKUP($A767,'District Data'!$A:$F,4,FALSE)</f>
        <v>1.18</v>
      </c>
      <c r="J767" s="100">
        <f t="shared" si="122"/>
        <v>0</v>
      </c>
      <c r="K767" s="101">
        <f t="shared" si="123"/>
        <v>0</v>
      </c>
      <c r="L767" s="102">
        <f>'District Data'!E$2</f>
        <v>72728</v>
      </c>
      <c r="M767" s="102">
        <f>'District Data'!F$2</f>
        <v>78209</v>
      </c>
      <c r="N767" s="33">
        <f t="shared" si="124"/>
        <v>0</v>
      </c>
      <c r="O767" s="33">
        <f t="shared" si="125"/>
        <v>0</v>
      </c>
      <c r="P767" s="33">
        <f t="shared" si="130"/>
        <v>14418.72</v>
      </c>
      <c r="Q767" s="103">
        <v>0.18149999999999999</v>
      </c>
      <c r="R767" s="103">
        <v>0.17510000000000001</v>
      </c>
      <c r="S767" s="33">
        <f t="shared" si="126"/>
        <v>0</v>
      </c>
      <c r="T767" s="33">
        <f t="shared" si="131"/>
        <v>0</v>
      </c>
      <c r="U767" s="33">
        <f t="shared" si="127"/>
        <v>0</v>
      </c>
      <c r="V767" s="33">
        <f t="shared" si="128"/>
        <v>0</v>
      </c>
      <c r="W767" s="33">
        <f t="shared" si="129"/>
        <v>0</v>
      </c>
      <c r="X767" s="33">
        <f>IFERROR(VLOOKUP(C767,'Adj to Match Apport'!$C:$F,4,FALSE),0)</f>
        <v>0</v>
      </c>
      <c r="Y767" s="33">
        <f t="shared" si="132"/>
        <v>0</v>
      </c>
      <c r="Z767" s="184">
        <f>VLOOKUP(C767, '2023-24 School Level AAFTE'!$C$4:$C$2454, 1, 0)</f>
        <v>2927</v>
      </c>
    </row>
    <row r="768" spans="1:26" s="18" customFormat="1" x14ac:dyDescent="0.25">
      <c r="A768" s="136" t="s">
        <v>784</v>
      </c>
      <c r="B768" s="166" t="s">
        <v>783</v>
      </c>
      <c r="C768" s="149">
        <v>3483</v>
      </c>
      <c r="D768" s="138" t="s">
        <v>806</v>
      </c>
      <c r="E768" s="146" t="str">
        <f>VLOOKUP($C768,'2023-24 School Level AAFTE'!$C:$N,9,FALSE)</f>
        <v>Yes</v>
      </c>
      <c r="F768" s="94" t="str">
        <f>IFERROR(VLOOKUP(C768,'2023-24 School Level AAFTE'!$C:$N,11,FALSE),"")</f>
        <v>Yes</v>
      </c>
      <c r="G768" s="20">
        <f>IFERROR(VLOOKUP(C768,'2023-24 School Level AAFTE'!$C:$N,8,FALSE),0)</f>
        <v>566.4</v>
      </c>
      <c r="H768" s="99">
        <f>VLOOKUP($A768,'District Data'!$A:$F,3,FALSE)</f>
        <v>1.18</v>
      </c>
      <c r="I768" s="99">
        <f>VLOOKUP($A768,'District Data'!$A:$F,4,FALSE)</f>
        <v>1.18</v>
      </c>
      <c r="J768" s="100">
        <f t="shared" si="122"/>
        <v>566.4</v>
      </c>
      <c r="K768" s="101">
        <f t="shared" si="123"/>
        <v>1.661</v>
      </c>
      <c r="L768" s="102">
        <f>'District Data'!E$2</f>
        <v>72728</v>
      </c>
      <c r="M768" s="102">
        <f>'District Data'!F$2</f>
        <v>78209</v>
      </c>
      <c r="N768" s="33">
        <f t="shared" si="124"/>
        <v>142545.43</v>
      </c>
      <c r="O768" s="33">
        <f t="shared" si="125"/>
        <v>10742.65</v>
      </c>
      <c r="P768" s="33">
        <f t="shared" si="130"/>
        <v>14418.72</v>
      </c>
      <c r="Q768" s="103">
        <v>0.18149999999999999</v>
      </c>
      <c r="R768" s="103">
        <v>0.17510000000000001</v>
      </c>
      <c r="S768" s="33">
        <f t="shared" si="126"/>
        <v>51702.53</v>
      </c>
      <c r="T768" s="33">
        <f t="shared" si="131"/>
        <v>2554.8000000000002</v>
      </c>
      <c r="U768" s="33">
        <f t="shared" si="127"/>
        <v>447.35</v>
      </c>
      <c r="V768" s="33">
        <f t="shared" si="128"/>
        <v>3002.15</v>
      </c>
      <c r="W768" s="33">
        <f t="shared" si="129"/>
        <v>207992.75999999998</v>
      </c>
      <c r="X768" s="33" t="str">
        <f>IFERROR(VLOOKUP(C768,'Adj to Match Apport'!$C:$F,4,FALSE),0)</f>
        <v/>
      </c>
      <c r="Y768" s="33">
        <f t="shared" si="132"/>
        <v>207992.75999999998</v>
      </c>
      <c r="Z768" s="184">
        <f>VLOOKUP(C768, '2023-24 School Level AAFTE'!$C$4:$C$2454, 1, 0)</f>
        <v>3483</v>
      </c>
    </row>
    <row r="769" spans="1:26" s="18" customFormat="1" x14ac:dyDescent="0.25">
      <c r="A769" s="136" t="s">
        <v>784</v>
      </c>
      <c r="B769" s="166" t="s">
        <v>783</v>
      </c>
      <c r="C769" s="147">
        <v>2639</v>
      </c>
      <c r="D769" s="148" t="s">
        <v>790</v>
      </c>
      <c r="E769" s="146" t="str">
        <f>VLOOKUP($C769,'2023-24 School Level AAFTE'!$C:$N,9,FALSE)</f>
        <v>Yes</v>
      </c>
      <c r="F769" s="94" t="str">
        <f>IFERROR(VLOOKUP(C769,'2023-24 School Level AAFTE'!$C:$N,11,FALSE),"")</f>
        <v>Yes</v>
      </c>
      <c r="G769" s="20">
        <f>IFERROR(VLOOKUP(C769,'2023-24 School Level AAFTE'!$C:$N,8,FALSE),0)</f>
        <v>539.70000000000005</v>
      </c>
      <c r="H769" s="99">
        <f>VLOOKUP($A769,'District Data'!$A:$F,3,FALSE)</f>
        <v>1.18</v>
      </c>
      <c r="I769" s="99">
        <f>VLOOKUP($A769,'District Data'!$A:$F,4,FALSE)</f>
        <v>1.18</v>
      </c>
      <c r="J769" s="100">
        <f t="shared" si="122"/>
        <v>539.70000000000005</v>
      </c>
      <c r="K769" s="101">
        <f t="shared" si="123"/>
        <v>1.583</v>
      </c>
      <c r="L769" s="102">
        <f>'District Data'!E$2</f>
        <v>72728</v>
      </c>
      <c r="M769" s="102">
        <f>'District Data'!F$2</f>
        <v>78209</v>
      </c>
      <c r="N769" s="33">
        <f t="shared" si="124"/>
        <v>135851.54</v>
      </c>
      <c r="O769" s="33">
        <f t="shared" si="125"/>
        <v>10238.18</v>
      </c>
      <c r="P769" s="33">
        <f t="shared" si="130"/>
        <v>14418.72</v>
      </c>
      <c r="Q769" s="103">
        <v>0.18149999999999999</v>
      </c>
      <c r="R769" s="103">
        <v>0.17510000000000001</v>
      </c>
      <c r="S769" s="33">
        <f t="shared" si="126"/>
        <v>49274.59</v>
      </c>
      <c r="T769" s="33">
        <f t="shared" si="131"/>
        <v>2434.83</v>
      </c>
      <c r="U769" s="33">
        <f t="shared" si="127"/>
        <v>426.34</v>
      </c>
      <c r="V769" s="33">
        <f t="shared" si="128"/>
        <v>2861.17</v>
      </c>
      <c r="W769" s="33">
        <f t="shared" si="129"/>
        <v>198225.48</v>
      </c>
      <c r="X769" s="33" t="str">
        <f>IFERROR(VLOOKUP(C769,'Adj to Match Apport'!$C:$F,4,FALSE),0)</f>
        <v/>
      </c>
      <c r="Y769" s="33">
        <f t="shared" si="132"/>
        <v>198225.48</v>
      </c>
      <c r="Z769" s="184">
        <f>VLOOKUP(C769, '2023-24 School Level AAFTE'!$C$4:$C$2454, 1, 0)</f>
        <v>2639</v>
      </c>
    </row>
    <row r="770" spans="1:26" s="18" customFormat="1" x14ac:dyDescent="0.25">
      <c r="A770" s="136" t="s">
        <v>814</v>
      </c>
      <c r="B770" s="166" t="s">
        <v>813</v>
      </c>
      <c r="C770" s="167">
        <v>5311</v>
      </c>
      <c r="D770" s="166" t="s">
        <v>817</v>
      </c>
      <c r="E770" s="146" t="str">
        <f>VLOOKUP($C770,'2023-24 School Level AAFTE'!$C:$N,9,FALSE)</f>
        <v>No</v>
      </c>
      <c r="F770" s="94" t="str">
        <f>IFERROR(VLOOKUP(C770,'2023-24 School Level AAFTE'!$C:$N,11,FALSE),"")</f>
        <v>No</v>
      </c>
      <c r="G770" s="20">
        <f>IFERROR(VLOOKUP(C770,'2023-24 School Level AAFTE'!$C:$N,8,FALSE),0)</f>
        <v>905.41</v>
      </c>
      <c r="H770" s="99">
        <f>VLOOKUP($A770,'District Data'!$A:$F,3,FALSE)</f>
        <v>1.06</v>
      </c>
      <c r="I770" s="99">
        <f>VLOOKUP($A770,'District Data'!$A:$F,4,FALSE)</f>
        <v>1.06</v>
      </c>
      <c r="J770" s="100">
        <f t="shared" si="122"/>
        <v>0</v>
      </c>
      <c r="K770" s="101">
        <f t="shared" si="123"/>
        <v>0</v>
      </c>
      <c r="L770" s="102">
        <f>'District Data'!E$2</f>
        <v>72728</v>
      </c>
      <c r="M770" s="102">
        <f>'District Data'!F$2</f>
        <v>78209</v>
      </c>
      <c r="N770" s="33">
        <f t="shared" si="124"/>
        <v>0</v>
      </c>
      <c r="O770" s="33">
        <f t="shared" si="125"/>
        <v>0</v>
      </c>
      <c r="P770" s="33">
        <f t="shared" si="130"/>
        <v>14418.72</v>
      </c>
      <c r="Q770" s="103">
        <v>0.18149999999999999</v>
      </c>
      <c r="R770" s="103">
        <v>0.17510000000000001</v>
      </c>
      <c r="S770" s="33">
        <f t="shared" si="126"/>
        <v>0</v>
      </c>
      <c r="T770" s="33">
        <f t="shared" si="131"/>
        <v>0</v>
      </c>
      <c r="U770" s="33">
        <f t="shared" si="127"/>
        <v>0</v>
      </c>
      <c r="V770" s="33">
        <f t="shared" si="128"/>
        <v>0</v>
      </c>
      <c r="W770" s="33">
        <f t="shared" si="129"/>
        <v>0</v>
      </c>
      <c r="X770" s="33">
        <f>IFERROR(VLOOKUP(C770,'Adj to Match Apport'!$C:$F,4,FALSE),0)</f>
        <v>0</v>
      </c>
      <c r="Y770" s="33">
        <f t="shared" si="132"/>
        <v>0</v>
      </c>
      <c r="Z770" s="184">
        <f>VLOOKUP(C770, '2023-24 School Level AAFTE'!$C$4:$C$2454, 1, 0)</f>
        <v>5311</v>
      </c>
    </row>
    <row r="771" spans="1:26" s="18" customFormat="1" x14ac:dyDescent="0.25">
      <c r="A771" s="136" t="s">
        <v>814</v>
      </c>
      <c r="B771" s="166" t="s">
        <v>813</v>
      </c>
      <c r="C771" s="167">
        <v>4568</v>
      </c>
      <c r="D771" s="166" t="s">
        <v>816</v>
      </c>
      <c r="E771" s="146" t="str">
        <f>VLOOKUP($C771,'2023-24 School Level AAFTE'!$C:$N,9,FALSE)</f>
        <v>No</v>
      </c>
      <c r="F771" s="94" t="str">
        <f>IFERROR(VLOOKUP(C771,'2023-24 School Level AAFTE'!$C:$N,11,FALSE),"")</f>
        <v>No</v>
      </c>
      <c r="G771" s="20">
        <f>IFERROR(VLOOKUP(C771,'2023-24 School Level AAFTE'!$C:$N,8,FALSE),0)</f>
        <v>676.02</v>
      </c>
      <c r="H771" s="99">
        <f>VLOOKUP($A771,'District Data'!$A:$F,3,FALSE)</f>
        <v>1.06</v>
      </c>
      <c r="I771" s="99">
        <f>VLOOKUP($A771,'District Data'!$A:$F,4,FALSE)</f>
        <v>1.06</v>
      </c>
      <c r="J771" s="100">
        <f t="shared" ref="J771:J834" si="133">IF(AND(F771="yes",E771= "yes"), G771,0)</f>
        <v>0</v>
      </c>
      <c r="K771" s="101">
        <f t="shared" ref="K771:K834" si="134">ROUND(((J771*1.1*36)/15)/900,3)</f>
        <v>0</v>
      </c>
      <c r="L771" s="102">
        <f>'District Data'!E$2</f>
        <v>72728</v>
      </c>
      <c r="M771" s="102">
        <f>'District Data'!F$2</f>
        <v>78209</v>
      </c>
      <c r="N771" s="33">
        <f t="shared" ref="N771:N834" si="135">ROUND(H771*L771*$K771,2)</f>
        <v>0</v>
      </c>
      <c r="O771" s="33">
        <f t="shared" ref="O771:O834" si="136">ROUND(I771*M771*$K771-N771,2)</f>
        <v>0</v>
      </c>
      <c r="P771" s="33">
        <f t="shared" si="130"/>
        <v>14418.72</v>
      </c>
      <c r="Q771" s="103">
        <v>0.18149999999999999</v>
      </c>
      <c r="R771" s="103">
        <v>0.17510000000000001</v>
      </c>
      <c r="S771" s="33">
        <f t="shared" ref="S771:S834" si="137">ROUND(N771*Q771+O771*R771+K771*P771,2)</f>
        <v>0</v>
      </c>
      <c r="T771" s="33">
        <f t="shared" si="131"/>
        <v>0</v>
      </c>
      <c r="U771" s="33">
        <f t="shared" ref="U771:U834" si="138">ROUND(T771*R771,2)</f>
        <v>0</v>
      </c>
      <c r="V771" s="33">
        <f t="shared" ref="V771:V834" si="139">SUM(T771:U771)</f>
        <v>0</v>
      </c>
      <c r="W771" s="33">
        <f t="shared" ref="W771:W834" si="140">SUM(S771,N771:O771,V771)</f>
        <v>0</v>
      </c>
      <c r="X771" s="33">
        <f>IFERROR(VLOOKUP(C771,'Adj to Match Apport'!$C:$F,4,FALSE),0)</f>
        <v>0</v>
      </c>
      <c r="Y771" s="33">
        <f t="shared" si="132"/>
        <v>0</v>
      </c>
      <c r="Z771" s="184">
        <f>VLOOKUP(C771, '2023-24 School Level AAFTE'!$C$4:$C$2454, 1, 0)</f>
        <v>4568</v>
      </c>
    </row>
    <row r="772" spans="1:26" s="18" customFormat="1" x14ac:dyDescent="0.25">
      <c r="A772" s="136" t="s">
        <v>814</v>
      </c>
      <c r="B772" s="166" t="s">
        <v>813</v>
      </c>
      <c r="C772" s="167">
        <v>3319</v>
      </c>
      <c r="D772" s="166" t="s">
        <v>815</v>
      </c>
      <c r="E772" s="146" t="str">
        <f>VLOOKUP($C772,'2023-24 School Level AAFTE'!$C:$N,9,FALSE)</f>
        <v>No</v>
      </c>
      <c r="F772" s="94" t="str">
        <f>IFERROR(VLOOKUP(C772,'2023-24 School Level AAFTE'!$C:$N,11,FALSE),"")</f>
        <v>No</v>
      </c>
      <c r="G772" s="20">
        <f>IFERROR(VLOOKUP(C772,'2023-24 School Level AAFTE'!$C:$N,8,FALSE),0)</f>
        <v>467.74</v>
      </c>
      <c r="H772" s="99">
        <f>VLOOKUP($A772,'District Data'!$A:$F,3,FALSE)</f>
        <v>1.06</v>
      </c>
      <c r="I772" s="99">
        <f>VLOOKUP($A772,'District Data'!$A:$F,4,FALSE)</f>
        <v>1.06</v>
      </c>
      <c r="J772" s="100">
        <f t="shared" si="133"/>
        <v>0</v>
      </c>
      <c r="K772" s="101">
        <f t="shared" si="134"/>
        <v>0</v>
      </c>
      <c r="L772" s="102">
        <f>'District Data'!E$2</f>
        <v>72728</v>
      </c>
      <c r="M772" s="102">
        <f>'District Data'!F$2</f>
        <v>78209</v>
      </c>
      <c r="N772" s="33">
        <f t="shared" si="135"/>
        <v>0</v>
      </c>
      <c r="O772" s="33">
        <f t="shared" si="136"/>
        <v>0</v>
      </c>
      <c r="P772" s="33">
        <f t="shared" ref="P772:P835" si="141">ROUND(1178*12*1.02,2)</f>
        <v>14418.72</v>
      </c>
      <c r="Q772" s="103">
        <v>0.18149999999999999</v>
      </c>
      <c r="R772" s="103">
        <v>0.17510000000000001</v>
      </c>
      <c r="S772" s="33">
        <f t="shared" si="137"/>
        <v>0</v>
      </c>
      <c r="T772" s="33">
        <f t="shared" ref="T772:T835" si="142">ROUND(($M772*$I772*$K772/180*3),2)</f>
        <v>0</v>
      </c>
      <c r="U772" s="33">
        <f t="shared" si="138"/>
        <v>0</v>
      </c>
      <c r="V772" s="33">
        <f t="shared" si="139"/>
        <v>0</v>
      </c>
      <c r="W772" s="33">
        <f t="shared" si="140"/>
        <v>0</v>
      </c>
      <c r="X772" s="33">
        <f>IFERROR(VLOOKUP(C772,'Adj to Match Apport'!$C:$F,4,FALSE),0)</f>
        <v>0</v>
      </c>
      <c r="Y772" s="33">
        <f t="shared" ref="Y772:Y835" si="143">SUM(X772,W772)</f>
        <v>0</v>
      </c>
      <c r="Z772" s="184">
        <f>VLOOKUP(C772, '2023-24 School Level AAFTE'!$C$4:$C$2454, 1, 0)</f>
        <v>3319</v>
      </c>
    </row>
    <row r="773" spans="1:26" s="18" customFormat="1" x14ac:dyDescent="0.25">
      <c r="A773" s="136" t="s">
        <v>819</v>
      </c>
      <c r="B773" s="166" t="s">
        <v>818</v>
      </c>
      <c r="C773" s="167">
        <v>2310</v>
      </c>
      <c r="D773" s="166" t="s">
        <v>820</v>
      </c>
      <c r="E773" s="146" t="str">
        <f>VLOOKUP($C773,'2023-24 School Level AAFTE'!$C:$N,9,FALSE)</f>
        <v>Yes</v>
      </c>
      <c r="F773" s="94" t="str">
        <f>IFERROR(VLOOKUP(C773,'2023-24 School Level AAFTE'!$C:$N,11,FALSE),"")</f>
        <v>Yes</v>
      </c>
      <c r="G773" s="20">
        <f>IFERROR(VLOOKUP(C773,'2023-24 School Level AAFTE'!$C:$N,8,FALSE),0)</f>
        <v>321.79000000000002</v>
      </c>
      <c r="H773" s="99">
        <f>VLOOKUP($A773,'District Data'!$A:$F,3,FALSE)</f>
        <v>1</v>
      </c>
      <c r="I773" s="99">
        <f>VLOOKUP($A773,'District Data'!$A:$F,4,FALSE)</f>
        <v>1</v>
      </c>
      <c r="J773" s="100">
        <f t="shared" si="133"/>
        <v>321.79000000000002</v>
      </c>
      <c r="K773" s="101">
        <f t="shared" si="134"/>
        <v>0.94399999999999995</v>
      </c>
      <c r="L773" s="102">
        <f>'District Data'!E$2</f>
        <v>72728</v>
      </c>
      <c r="M773" s="102">
        <f>'District Data'!F$2</f>
        <v>78209</v>
      </c>
      <c r="N773" s="33">
        <f t="shared" si="135"/>
        <v>68655.23</v>
      </c>
      <c r="O773" s="33">
        <f t="shared" si="136"/>
        <v>5174.07</v>
      </c>
      <c r="P773" s="33">
        <f t="shared" si="141"/>
        <v>14418.72</v>
      </c>
      <c r="Q773" s="103">
        <v>0.18149999999999999</v>
      </c>
      <c r="R773" s="103">
        <v>0.17510000000000001</v>
      </c>
      <c r="S773" s="33">
        <f t="shared" si="137"/>
        <v>26978.18</v>
      </c>
      <c r="T773" s="33">
        <f t="shared" si="142"/>
        <v>1230.49</v>
      </c>
      <c r="U773" s="33">
        <f t="shared" si="138"/>
        <v>215.46</v>
      </c>
      <c r="V773" s="33">
        <f t="shared" si="139"/>
        <v>1445.95</v>
      </c>
      <c r="W773" s="33">
        <f t="shared" si="140"/>
        <v>102253.43000000001</v>
      </c>
      <c r="X773" s="33">
        <f>IFERROR(VLOOKUP(C773,'Adj to Match Apport'!$C:$F,4,FALSE),0)</f>
        <v>-1.0000000009313226E-2</v>
      </c>
      <c r="Y773" s="33">
        <f t="shared" si="143"/>
        <v>102253.42</v>
      </c>
      <c r="Z773" s="184">
        <f>VLOOKUP(C773, '2023-24 School Level AAFTE'!$C$4:$C$2454, 1, 0)</f>
        <v>2310</v>
      </c>
    </row>
    <row r="774" spans="1:26" s="18" customFormat="1" x14ac:dyDescent="0.25">
      <c r="A774" s="136" t="s">
        <v>822</v>
      </c>
      <c r="B774" s="166" t="s">
        <v>821</v>
      </c>
      <c r="C774" s="167">
        <v>2972</v>
      </c>
      <c r="D774" s="166" t="s">
        <v>825</v>
      </c>
      <c r="E774" s="146" t="str">
        <f>VLOOKUP($C774,'2023-24 School Level AAFTE'!$C:$N,9,FALSE)</f>
        <v>Yes</v>
      </c>
      <c r="F774" s="94" t="str">
        <f>IFERROR(VLOOKUP(C774,'2023-24 School Level AAFTE'!$C:$N,11,FALSE),"")</f>
        <v>Yes</v>
      </c>
      <c r="G774" s="20">
        <f>IFERROR(VLOOKUP(C774,'2023-24 School Level AAFTE'!$C:$N,8,FALSE),0)</f>
        <v>224.22</v>
      </c>
      <c r="H774" s="99">
        <f>VLOOKUP($A774,'District Data'!$A:$F,3,FALSE)</f>
        <v>1</v>
      </c>
      <c r="I774" s="99">
        <f>VLOOKUP($A774,'District Data'!$A:$F,4,FALSE)</f>
        <v>1</v>
      </c>
      <c r="J774" s="100">
        <f t="shared" si="133"/>
        <v>224.22</v>
      </c>
      <c r="K774" s="101">
        <f t="shared" si="134"/>
        <v>0.65800000000000003</v>
      </c>
      <c r="L774" s="102">
        <f>'District Data'!E$2</f>
        <v>72728</v>
      </c>
      <c r="M774" s="102">
        <f>'District Data'!F$2</f>
        <v>78209</v>
      </c>
      <c r="N774" s="33">
        <f t="shared" si="135"/>
        <v>47855.02</v>
      </c>
      <c r="O774" s="33">
        <f t="shared" si="136"/>
        <v>3606.5</v>
      </c>
      <c r="P774" s="33">
        <f t="shared" si="141"/>
        <v>14418.72</v>
      </c>
      <c r="Q774" s="103">
        <v>0.18149999999999999</v>
      </c>
      <c r="R774" s="103">
        <v>0.17510000000000001</v>
      </c>
      <c r="S774" s="33">
        <f t="shared" si="137"/>
        <v>18804.7</v>
      </c>
      <c r="T774" s="33">
        <f t="shared" si="142"/>
        <v>857.69</v>
      </c>
      <c r="U774" s="33">
        <f t="shared" si="138"/>
        <v>150.18</v>
      </c>
      <c r="V774" s="33">
        <f t="shared" si="139"/>
        <v>1007.8700000000001</v>
      </c>
      <c r="W774" s="33">
        <f t="shared" si="140"/>
        <v>71274.09</v>
      </c>
      <c r="X774" s="33" t="str">
        <f>IFERROR(VLOOKUP(C774,'Adj to Match Apport'!$C:$F,4,FALSE),0)</f>
        <v/>
      </c>
      <c r="Y774" s="33">
        <f t="shared" si="143"/>
        <v>71274.09</v>
      </c>
      <c r="Z774" s="184">
        <f>VLOOKUP(C774, '2023-24 School Level AAFTE'!$C$4:$C$2454, 1, 0)</f>
        <v>2972</v>
      </c>
    </row>
    <row r="775" spans="1:26" s="18" customFormat="1" x14ac:dyDescent="0.25">
      <c r="A775" t="s">
        <v>822</v>
      </c>
      <c r="B775" t="s">
        <v>821</v>
      </c>
      <c r="C775" s="167">
        <v>2268</v>
      </c>
      <c r="D775" t="s">
        <v>823</v>
      </c>
      <c r="E775" s="146" t="str">
        <f>VLOOKUP($C775,'2023-24 School Level AAFTE'!$C:$N,9,FALSE)</f>
        <v>Yes</v>
      </c>
      <c r="F775" s="94" t="str">
        <f>IFERROR(VLOOKUP(C775,'2023-24 School Level AAFTE'!$C:$N,11,FALSE),"")</f>
        <v>Yes</v>
      </c>
      <c r="G775" s="20">
        <f>IFERROR(VLOOKUP(C775,'2023-24 School Level AAFTE'!$C:$N,8,FALSE),0)</f>
        <v>217.9</v>
      </c>
      <c r="H775" s="99">
        <f>VLOOKUP($A775,'District Data'!$A:$F,3,FALSE)</f>
        <v>1</v>
      </c>
      <c r="I775" s="99">
        <f>VLOOKUP($A775,'District Data'!$A:$F,4,FALSE)</f>
        <v>1</v>
      </c>
      <c r="J775" s="100">
        <f t="shared" si="133"/>
        <v>217.9</v>
      </c>
      <c r="K775" s="101">
        <f t="shared" si="134"/>
        <v>0.63900000000000001</v>
      </c>
      <c r="L775" s="102">
        <f>'District Data'!E$2</f>
        <v>72728</v>
      </c>
      <c r="M775" s="102">
        <f>'District Data'!F$2</f>
        <v>78209</v>
      </c>
      <c r="N775" s="33">
        <f t="shared" si="135"/>
        <v>46473.19</v>
      </c>
      <c r="O775" s="33">
        <f t="shared" si="136"/>
        <v>3502.36</v>
      </c>
      <c r="P775" s="33">
        <f t="shared" si="141"/>
        <v>14418.72</v>
      </c>
      <c r="Q775" s="103">
        <v>0.18149999999999999</v>
      </c>
      <c r="R775" s="103">
        <v>0.17510000000000001</v>
      </c>
      <c r="S775" s="33">
        <f t="shared" si="137"/>
        <v>18261.71</v>
      </c>
      <c r="T775" s="33">
        <f t="shared" si="142"/>
        <v>832.93</v>
      </c>
      <c r="U775" s="33">
        <f t="shared" si="138"/>
        <v>145.85</v>
      </c>
      <c r="V775" s="33">
        <f t="shared" si="139"/>
        <v>978.78</v>
      </c>
      <c r="W775" s="33">
        <f t="shared" si="140"/>
        <v>69216.039999999994</v>
      </c>
      <c r="X775" s="33">
        <f>IFERROR(VLOOKUP(C775,'Adj to Match Apport'!$C:$F,4,FALSE),0)</f>
        <v>-108.32000000000698</v>
      </c>
      <c r="Y775" s="33">
        <f t="shared" si="143"/>
        <v>69107.719999999987</v>
      </c>
      <c r="Z775" s="184">
        <f>VLOOKUP(C775, '2023-24 School Level AAFTE'!$C$4:$C$2454, 1, 0)</f>
        <v>2268</v>
      </c>
    </row>
    <row r="776" spans="1:26" s="18" customFormat="1" x14ac:dyDescent="0.25">
      <c r="A776" s="136" t="s">
        <v>822</v>
      </c>
      <c r="B776" s="166" t="s">
        <v>821</v>
      </c>
      <c r="C776" s="167">
        <v>3622</v>
      </c>
      <c r="D776" s="166" t="s">
        <v>826</v>
      </c>
      <c r="E776" s="146" t="str">
        <f>VLOOKUP($C776,'2023-24 School Level AAFTE'!$C:$N,9,FALSE)</f>
        <v>Yes</v>
      </c>
      <c r="F776" s="94" t="str">
        <f>IFERROR(VLOOKUP(C776,'2023-24 School Level AAFTE'!$C:$N,11,FALSE),"")</f>
        <v>Yes</v>
      </c>
      <c r="G776" s="20">
        <f>IFERROR(VLOOKUP(C776,'2023-24 School Level AAFTE'!$C:$N,8,FALSE),0)</f>
        <v>461.19</v>
      </c>
      <c r="H776" s="99">
        <f>VLOOKUP($A776,'District Data'!$A:$F,3,FALSE)</f>
        <v>1</v>
      </c>
      <c r="I776" s="99">
        <f>VLOOKUP($A776,'District Data'!$A:$F,4,FALSE)</f>
        <v>1</v>
      </c>
      <c r="J776" s="100">
        <f t="shared" si="133"/>
        <v>461.19</v>
      </c>
      <c r="K776" s="101">
        <f t="shared" si="134"/>
        <v>1.353</v>
      </c>
      <c r="L776" s="102">
        <f>'District Data'!E$2</f>
        <v>72728</v>
      </c>
      <c r="M776" s="102">
        <f>'District Data'!F$2</f>
        <v>78209</v>
      </c>
      <c r="N776" s="33">
        <f t="shared" si="135"/>
        <v>98400.98</v>
      </c>
      <c r="O776" s="33">
        <f t="shared" si="136"/>
        <v>7415.8</v>
      </c>
      <c r="P776" s="33">
        <f t="shared" si="141"/>
        <v>14418.72</v>
      </c>
      <c r="Q776" s="103">
        <v>0.18149999999999999</v>
      </c>
      <c r="R776" s="103">
        <v>0.17510000000000001</v>
      </c>
      <c r="S776" s="33">
        <f t="shared" si="137"/>
        <v>38666.81</v>
      </c>
      <c r="T776" s="33">
        <f t="shared" si="142"/>
        <v>1763.61</v>
      </c>
      <c r="U776" s="33">
        <f t="shared" si="138"/>
        <v>308.81</v>
      </c>
      <c r="V776" s="33">
        <f t="shared" si="139"/>
        <v>2072.42</v>
      </c>
      <c r="W776" s="33">
        <f>SUM(S776,N776:O776,V776)</f>
        <v>146556.00999999998</v>
      </c>
      <c r="X776" s="33" t="str">
        <f>IFERROR(VLOOKUP(C776,'Adj to Match Apport'!$C:$F,4,FALSE),0)</f>
        <v/>
      </c>
      <c r="Y776" s="33">
        <f t="shared" si="143"/>
        <v>146556.00999999998</v>
      </c>
      <c r="Z776" s="184">
        <f>VLOOKUP(C776, '2023-24 School Level AAFTE'!$C$4:$C$2454, 1, 0)</f>
        <v>3622</v>
      </c>
    </row>
    <row r="777" spans="1:26" s="18" customFormat="1" x14ac:dyDescent="0.25">
      <c r="A777" s="136" t="s">
        <v>822</v>
      </c>
      <c r="B777" s="166" t="s">
        <v>821</v>
      </c>
      <c r="C777" s="167">
        <v>5191</v>
      </c>
      <c r="D777" s="166" t="s">
        <v>2870</v>
      </c>
      <c r="E777" s="146" t="str">
        <f>VLOOKUP($C777,'2023-24 School Level AAFTE'!$C:$N,9,FALSE)</f>
        <v>Yes</v>
      </c>
      <c r="F777" s="94" t="str">
        <f>IFERROR(VLOOKUP(C777,'2023-24 School Level AAFTE'!$C:$N,11,FALSE),"")</f>
        <v>Yes</v>
      </c>
      <c r="G777" s="20">
        <f>IFERROR(VLOOKUP(C777,'2023-24 School Level AAFTE'!$C:$N,8,FALSE),0)</f>
        <v>98.48</v>
      </c>
      <c r="H777" s="99">
        <f>VLOOKUP($A777,'District Data'!$A:$F,3,FALSE)</f>
        <v>1</v>
      </c>
      <c r="I777" s="99">
        <f>VLOOKUP($A777,'District Data'!$A:$F,4,FALSE)</f>
        <v>1</v>
      </c>
      <c r="J777" s="100">
        <f t="shared" si="133"/>
        <v>98.48</v>
      </c>
      <c r="K777" s="101">
        <f t="shared" si="134"/>
        <v>0.28899999999999998</v>
      </c>
      <c r="L777" s="102">
        <f>'District Data'!E$2</f>
        <v>72728</v>
      </c>
      <c r="M777" s="102">
        <f>'District Data'!F$2</f>
        <v>78209</v>
      </c>
      <c r="N777" s="33">
        <f t="shared" si="135"/>
        <v>21018.39</v>
      </c>
      <c r="O777" s="33">
        <f t="shared" si="136"/>
        <v>1584.01</v>
      </c>
      <c r="P777" s="33">
        <f t="shared" si="141"/>
        <v>14418.72</v>
      </c>
      <c r="Q777" s="103">
        <v>0.18149999999999999</v>
      </c>
      <c r="R777" s="103">
        <v>0.17510000000000001</v>
      </c>
      <c r="S777" s="33">
        <f t="shared" si="137"/>
        <v>8259.2099999999991</v>
      </c>
      <c r="T777" s="33">
        <f t="shared" si="142"/>
        <v>376.71</v>
      </c>
      <c r="U777" s="33">
        <f t="shared" si="138"/>
        <v>65.959999999999994</v>
      </c>
      <c r="V777" s="33">
        <f t="shared" si="139"/>
        <v>442.66999999999996</v>
      </c>
      <c r="W777" s="33">
        <f t="shared" si="140"/>
        <v>31304.279999999995</v>
      </c>
      <c r="X777" s="33" t="str">
        <f>IFERROR(VLOOKUP(C777,'Adj to Match Apport'!$C:$F,4,FALSE),0)</f>
        <v/>
      </c>
      <c r="Y777" s="33">
        <f t="shared" si="143"/>
        <v>31304.279999999995</v>
      </c>
      <c r="Z777" s="184">
        <f>VLOOKUP(C777, '2023-24 School Level AAFTE'!$C$4:$C$2454, 1, 0)</f>
        <v>5191</v>
      </c>
    </row>
    <row r="778" spans="1:26" s="18" customFormat="1" x14ac:dyDescent="0.25">
      <c r="A778" s="136" t="s">
        <v>822</v>
      </c>
      <c r="B778" s="166" t="s">
        <v>821</v>
      </c>
      <c r="C778" s="167">
        <v>2391</v>
      </c>
      <c r="D778" s="166" t="s">
        <v>824</v>
      </c>
      <c r="E778" s="146" t="str">
        <f>VLOOKUP($C778,'2023-24 School Level AAFTE'!$C:$N,9,FALSE)</f>
        <v>Yes</v>
      </c>
      <c r="F778" s="94" t="str">
        <f>IFERROR(VLOOKUP(C778,'2023-24 School Level AAFTE'!$C:$N,11,FALSE),"")</f>
        <v>Yes</v>
      </c>
      <c r="G778" s="20">
        <f>IFERROR(VLOOKUP(C778,'2023-24 School Level AAFTE'!$C:$N,8,FALSE),0)</f>
        <v>361.2</v>
      </c>
      <c r="H778" s="99">
        <f>VLOOKUP($A778,'District Data'!$A:$F,3,FALSE)</f>
        <v>1</v>
      </c>
      <c r="I778" s="99">
        <f>VLOOKUP($A778,'District Data'!$A:$F,4,FALSE)</f>
        <v>1</v>
      </c>
      <c r="J778" s="100">
        <f t="shared" si="133"/>
        <v>361.2</v>
      </c>
      <c r="K778" s="101">
        <f t="shared" si="134"/>
        <v>1.06</v>
      </c>
      <c r="L778" s="102">
        <f>'District Data'!E$2</f>
        <v>72728</v>
      </c>
      <c r="M778" s="102">
        <f>'District Data'!F$2</f>
        <v>78209</v>
      </c>
      <c r="N778" s="33">
        <f t="shared" si="135"/>
        <v>77091.679999999993</v>
      </c>
      <c r="O778" s="33">
        <f t="shared" si="136"/>
        <v>5809.86</v>
      </c>
      <c r="P778" s="33">
        <f t="shared" si="141"/>
        <v>14418.72</v>
      </c>
      <c r="Q778" s="103">
        <v>0.18149999999999999</v>
      </c>
      <c r="R778" s="103">
        <v>0.17510000000000001</v>
      </c>
      <c r="S778" s="33">
        <f t="shared" si="137"/>
        <v>30293.29</v>
      </c>
      <c r="T778" s="33">
        <f t="shared" si="142"/>
        <v>1381.69</v>
      </c>
      <c r="U778" s="33">
        <f t="shared" si="138"/>
        <v>241.93</v>
      </c>
      <c r="V778" s="33">
        <f t="shared" si="139"/>
        <v>1623.6200000000001</v>
      </c>
      <c r="W778" s="33">
        <f t="shared" si="140"/>
        <v>114818.45</v>
      </c>
      <c r="X778" s="33" t="str">
        <f>IFERROR(VLOOKUP(C778,'Adj to Match Apport'!$C:$F,4,FALSE),0)</f>
        <v/>
      </c>
      <c r="Y778" s="33">
        <f t="shared" si="143"/>
        <v>114818.45</v>
      </c>
      <c r="Z778" s="184">
        <f>VLOOKUP(C778, '2023-24 School Level AAFTE'!$C$4:$C$2454, 1, 0)</f>
        <v>2391</v>
      </c>
    </row>
    <row r="779" spans="1:26" s="18" customFormat="1" x14ac:dyDescent="0.25">
      <c r="A779" s="136" t="s">
        <v>822</v>
      </c>
      <c r="B779" s="166" t="s">
        <v>821</v>
      </c>
      <c r="C779" s="167">
        <v>3621</v>
      </c>
      <c r="D779" s="166" t="s">
        <v>536</v>
      </c>
      <c r="E779" s="146" t="str">
        <f>VLOOKUP($C779,'2023-24 School Level AAFTE'!$C:$N,9,FALSE)</f>
        <v>Yes</v>
      </c>
      <c r="F779" s="94" t="str">
        <f>IFERROR(VLOOKUP(C779,'2023-24 School Level AAFTE'!$C:$N,11,FALSE),"")</f>
        <v>Yes</v>
      </c>
      <c r="G779" s="20">
        <f>IFERROR(VLOOKUP(C779,'2023-24 School Level AAFTE'!$C:$N,8,FALSE),0)</f>
        <v>228.24</v>
      </c>
      <c r="H779" s="99">
        <f>VLOOKUP($A779,'District Data'!$A:$F,3,FALSE)</f>
        <v>1</v>
      </c>
      <c r="I779" s="99">
        <f>VLOOKUP($A779,'District Data'!$A:$F,4,FALSE)</f>
        <v>1</v>
      </c>
      <c r="J779" s="100">
        <f t="shared" si="133"/>
        <v>228.24</v>
      </c>
      <c r="K779" s="101">
        <f t="shared" si="134"/>
        <v>0.67</v>
      </c>
      <c r="L779" s="102">
        <f>'District Data'!E$2</f>
        <v>72728</v>
      </c>
      <c r="M779" s="102">
        <f>'District Data'!F$2</f>
        <v>78209</v>
      </c>
      <c r="N779" s="33">
        <f t="shared" si="135"/>
        <v>48727.76</v>
      </c>
      <c r="O779" s="33">
        <f t="shared" si="136"/>
        <v>3672.27</v>
      </c>
      <c r="P779" s="33">
        <f t="shared" si="141"/>
        <v>14418.72</v>
      </c>
      <c r="Q779" s="103">
        <v>0.18149999999999999</v>
      </c>
      <c r="R779" s="103">
        <v>0.17510000000000001</v>
      </c>
      <c r="S779" s="33">
        <f t="shared" si="137"/>
        <v>19147.650000000001</v>
      </c>
      <c r="T779" s="33">
        <f t="shared" si="142"/>
        <v>873.33</v>
      </c>
      <c r="U779" s="33">
        <f t="shared" si="138"/>
        <v>152.91999999999999</v>
      </c>
      <c r="V779" s="33">
        <f t="shared" si="139"/>
        <v>1026.25</v>
      </c>
      <c r="W779" s="33">
        <f t="shared" si="140"/>
        <v>72573.930000000008</v>
      </c>
      <c r="X779" s="33" t="str">
        <f>IFERROR(VLOOKUP(C779,'Adj to Match Apport'!$C:$F,4,FALSE),0)</f>
        <v/>
      </c>
      <c r="Y779" s="33">
        <f t="shared" si="143"/>
        <v>72573.930000000008</v>
      </c>
      <c r="Z779" s="184">
        <f>VLOOKUP(C779, '2023-24 School Level AAFTE'!$C$4:$C$2454, 1, 0)</f>
        <v>3621</v>
      </c>
    </row>
    <row r="780" spans="1:26" s="18" customFormat="1" x14ac:dyDescent="0.25">
      <c r="A780" s="136" t="s">
        <v>3016</v>
      </c>
      <c r="B780" s="166" t="s">
        <v>3238</v>
      </c>
      <c r="C780" s="167">
        <v>5661</v>
      </c>
      <c r="D780" s="166" t="s">
        <v>3272</v>
      </c>
      <c r="E780" s="146" t="str">
        <f>VLOOKUP($C780,'2023-24 School Level AAFTE'!$C:$N,9,FALSE)</f>
        <v>Yes</v>
      </c>
      <c r="F780" s="94" t="str">
        <f>IFERROR(VLOOKUP(C780,'2023-24 School Level AAFTE'!$C:$N,11,FALSE),"")</f>
        <v>Yes</v>
      </c>
      <c r="G780" s="20">
        <f>IFERROR(VLOOKUP(C780,'2023-24 School Level AAFTE'!$C:$N,8,FALSE),0)</f>
        <v>250.6</v>
      </c>
      <c r="H780" s="99">
        <f>VLOOKUP($A780,'District Data'!$A:$F,3,FALSE)</f>
        <v>1.1200000000000001</v>
      </c>
      <c r="I780" s="99">
        <f>VLOOKUP($A780,'District Data'!$A:$F,4,FALSE)</f>
        <v>1.1200000000000001</v>
      </c>
      <c r="J780" s="100">
        <f t="shared" si="133"/>
        <v>250.6</v>
      </c>
      <c r="K780" s="101">
        <f t="shared" si="134"/>
        <v>0.73499999999999999</v>
      </c>
      <c r="L780" s="102">
        <f>'District Data'!E$2</f>
        <v>72728</v>
      </c>
      <c r="M780" s="102">
        <f>'District Data'!F$2</f>
        <v>78209</v>
      </c>
      <c r="N780" s="33">
        <f t="shared" si="135"/>
        <v>59869.69</v>
      </c>
      <c r="O780" s="33">
        <f t="shared" si="136"/>
        <v>4511.96</v>
      </c>
      <c r="P780" s="33">
        <f t="shared" si="141"/>
        <v>14418.72</v>
      </c>
      <c r="Q780" s="103">
        <v>0.18149999999999999</v>
      </c>
      <c r="R780" s="103">
        <v>0.17510000000000001</v>
      </c>
      <c r="S780" s="33">
        <f t="shared" si="137"/>
        <v>22254.15</v>
      </c>
      <c r="T780" s="33">
        <f t="shared" si="142"/>
        <v>1073.03</v>
      </c>
      <c r="U780" s="33">
        <f t="shared" si="138"/>
        <v>187.89</v>
      </c>
      <c r="V780" s="33">
        <f t="shared" si="139"/>
        <v>1260.92</v>
      </c>
      <c r="W780" s="33">
        <f t="shared" si="140"/>
        <v>87896.72</v>
      </c>
      <c r="X780" s="33">
        <f>IFERROR(VLOOKUP(C780,'Adj to Match Apport'!$C:$F,4,FALSE),0)</f>
        <v>0</v>
      </c>
      <c r="Y780" s="33">
        <f t="shared" si="143"/>
        <v>87896.72</v>
      </c>
      <c r="Z780" s="184">
        <f>VLOOKUP(C780, '2023-24 School Level AAFTE'!$C$4:$C$2454, 1, 0)</f>
        <v>5661</v>
      </c>
    </row>
    <row r="781" spans="1:26" s="18" customFormat="1" x14ac:dyDescent="0.25">
      <c r="A781" s="136" t="s">
        <v>2413</v>
      </c>
      <c r="B781" s="166" t="s">
        <v>2856</v>
      </c>
      <c r="C781" s="167">
        <v>5517</v>
      </c>
      <c r="D781" s="166" t="s">
        <v>2856</v>
      </c>
      <c r="E781" s="146" t="str">
        <f>VLOOKUP($C781,'2023-24 School Level AAFTE'!$C:$N,9,FALSE)</f>
        <v>Yes</v>
      </c>
      <c r="F781" s="94" t="str">
        <f>IFERROR(VLOOKUP(C781,'2023-24 School Level AAFTE'!$C:$N,11,FALSE),"")</f>
        <v>Yes</v>
      </c>
      <c r="G781" s="20">
        <f>IFERROR(VLOOKUP(C781,'2023-24 School Level AAFTE'!$C:$N,8,FALSE),0)</f>
        <v>482.1</v>
      </c>
      <c r="H781" s="99">
        <f>VLOOKUP($A781,'District Data'!$A:$F,3,FALSE)</f>
        <v>1.18</v>
      </c>
      <c r="I781" s="99">
        <f>VLOOKUP($A781,'District Data'!$A:$F,4,FALSE)</f>
        <v>1.18</v>
      </c>
      <c r="J781" s="100">
        <f t="shared" si="133"/>
        <v>482.1</v>
      </c>
      <c r="K781" s="101">
        <f t="shared" si="134"/>
        <v>1.4139999999999999</v>
      </c>
      <c r="L781" s="102">
        <f>'District Data'!E$2</f>
        <v>72728</v>
      </c>
      <c r="M781" s="102">
        <f>'District Data'!F$2</f>
        <v>78209</v>
      </c>
      <c r="N781" s="33">
        <f t="shared" si="135"/>
        <v>121348.12</v>
      </c>
      <c r="O781" s="33">
        <f t="shared" si="136"/>
        <v>9145.16</v>
      </c>
      <c r="P781" s="33">
        <f t="shared" si="141"/>
        <v>14418.72</v>
      </c>
      <c r="Q781" s="103">
        <v>0.18149999999999999</v>
      </c>
      <c r="R781" s="103">
        <v>0.17510000000000001</v>
      </c>
      <c r="S781" s="33">
        <f t="shared" si="137"/>
        <v>44014.07</v>
      </c>
      <c r="T781" s="33">
        <f t="shared" si="142"/>
        <v>2174.89</v>
      </c>
      <c r="U781" s="33">
        <f t="shared" si="138"/>
        <v>380.82</v>
      </c>
      <c r="V781" s="33">
        <f t="shared" si="139"/>
        <v>2555.71</v>
      </c>
      <c r="W781" s="33">
        <f t="shared" si="140"/>
        <v>177063.06</v>
      </c>
      <c r="X781" s="33">
        <f>IFERROR(VLOOKUP(C781,'Adj to Match Apport'!$C:$F,4,FALSE),0)</f>
        <v>0</v>
      </c>
      <c r="Y781" s="33">
        <f t="shared" si="143"/>
        <v>177063.06</v>
      </c>
      <c r="Z781" s="184">
        <f>VLOOKUP(C781, '2023-24 School Level AAFTE'!$C$4:$C$2454, 1, 0)</f>
        <v>5517</v>
      </c>
    </row>
    <row r="782" spans="1:26" s="18" customFormat="1" x14ac:dyDescent="0.25">
      <c r="A782" s="136" t="s">
        <v>2784</v>
      </c>
      <c r="B782" s="166" t="s">
        <v>2858</v>
      </c>
      <c r="C782" s="167">
        <v>5608</v>
      </c>
      <c r="D782" s="166" t="s">
        <v>2858</v>
      </c>
      <c r="E782" s="146" t="str">
        <f>VLOOKUP($C782,'2023-24 School Level AAFTE'!$C:$N,9,FALSE)</f>
        <v>Yes</v>
      </c>
      <c r="F782" s="94" t="str">
        <f>IFERROR(VLOOKUP(C782,'2023-24 School Level AAFTE'!$C:$N,11,FALSE),"")</f>
        <v>Yes</v>
      </c>
      <c r="G782" s="20">
        <f>IFERROR(VLOOKUP(C782,'2023-24 School Level AAFTE'!$C:$N,8,FALSE),0)</f>
        <v>311.60000000000002</v>
      </c>
      <c r="H782" s="99">
        <f>VLOOKUP($A782,'District Data'!$A:$F,3,FALSE)</f>
        <v>1.18</v>
      </c>
      <c r="I782" s="99">
        <f>VLOOKUP($A782,'District Data'!$A:$F,4,FALSE)</f>
        <v>1.18</v>
      </c>
      <c r="J782" s="100">
        <f t="shared" si="133"/>
        <v>311.60000000000002</v>
      </c>
      <c r="K782" s="101">
        <f t="shared" si="134"/>
        <v>0.91400000000000003</v>
      </c>
      <c r="L782" s="102">
        <f>'District Data'!E$2</f>
        <v>72728</v>
      </c>
      <c r="M782" s="102">
        <f>'District Data'!F$2</f>
        <v>78209</v>
      </c>
      <c r="N782" s="33">
        <f t="shared" si="135"/>
        <v>78438.600000000006</v>
      </c>
      <c r="O782" s="33">
        <f t="shared" si="136"/>
        <v>5911.37</v>
      </c>
      <c r="P782" s="33">
        <f t="shared" si="141"/>
        <v>14418.72</v>
      </c>
      <c r="Q782" s="103">
        <v>0.18149999999999999</v>
      </c>
      <c r="R782" s="103">
        <v>0.17510000000000001</v>
      </c>
      <c r="S782" s="33">
        <f t="shared" si="137"/>
        <v>28450.400000000001</v>
      </c>
      <c r="T782" s="33">
        <f t="shared" si="142"/>
        <v>1405.83</v>
      </c>
      <c r="U782" s="33">
        <f t="shared" si="138"/>
        <v>246.16</v>
      </c>
      <c r="V782" s="33">
        <f t="shared" si="139"/>
        <v>1651.99</v>
      </c>
      <c r="W782" s="33">
        <f t="shared" si="140"/>
        <v>114452.36</v>
      </c>
      <c r="X782" s="33">
        <f>IFERROR(VLOOKUP(C782,'Adj to Match Apport'!$C:$F,4,FALSE),0)</f>
        <v>0</v>
      </c>
      <c r="Y782" s="33">
        <f t="shared" si="143"/>
        <v>114452.36</v>
      </c>
      <c r="Z782" s="184">
        <f>VLOOKUP(C782, '2023-24 School Level AAFTE'!$C$4:$C$2454, 1, 0)</f>
        <v>5608</v>
      </c>
    </row>
    <row r="783" spans="1:26" s="18" customFormat="1" x14ac:dyDescent="0.25">
      <c r="A783" s="136" t="s">
        <v>3251</v>
      </c>
      <c r="B783" s="166" t="s">
        <v>3330</v>
      </c>
      <c r="C783" s="167">
        <v>5736</v>
      </c>
      <c r="D783" s="166" t="s">
        <v>3331</v>
      </c>
      <c r="E783" s="146" t="str">
        <f>VLOOKUP($C783,'2023-24 School Level AAFTE'!$C:$N,9,FALSE)</f>
        <v>Yes</v>
      </c>
      <c r="F783" s="94" t="str">
        <f>IFERROR(VLOOKUP(C783,'2023-24 School Level AAFTE'!$C:$N,11,FALSE),"")</f>
        <v>Yes</v>
      </c>
      <c r="G783" s="20">
        <f>IFERROR(VLOOKUP(C783,'2023-24 School Level AAFTE'!$C:$N,8,FALSE),0)</f>
        <v>124.4</v>
      </c>
      <c r="H783" s="99">
        <f>VLOOKUP($A783,'District Data'!$A:$F,3,FALSE)</f>
        <v>1.18</v>
      </c>
      <c r="I783" s="99">
        <f>VLOOKUP($A783,'District Data'!$A:$F,4,FALSE)</f>
        <v>1.18</v>
      </c>
      <c r="J783" s="100">
        <f t="shared" si="133"/>
        <v>124.4</v>
      </c>
      <c r="K783" s="101">
        <f t="shared" si="134"/>
        <v>0.36499999999999999</v>
      </c>
      <c r="L783" s="102">
        <f>'District Data'!E$2</f>
        <v>72728</v>
      </c>
      <c r="M783" s="102">
        <f>'District Data'!F$2</f>
        <v>78209</v>
      </c>
      <c r="N783" s="33">
        <f t="shared" si="135"/>
        <v>31323.95</v>
      </c>
      <c r="O783" s="33">
        <f t="shared" si="136"/>
        <v>2360.67</v>
      </c>
      <c r="P783" s="33">
        <f t="shared" si="141"/>
        <v>14418.72</v>
      </c>
      <c r="Q783" s="103">
        <v>0.18149999999999999</v>
      </c>
      <c r="R783" s="103">
        <v>0.17510000000000001</v>
      </c>
      <c r="S783" s="33">
        <f t="shared" si="137"/>
        <v>11361.48</v>
      </c>
      <c r="T783" s="33">
        <f t="shared" si="142"/>
        <v>561.41</v>
      </c>
      <c r="U783" s="33">
        <f t="shared" si="138"/>
        <v>98.3</v>
      </c>
      <c r="V783" s="33">
        <f t="shared" si="139"/>
        <v>659.70999999999992</v>
      </c>
      <c r="W783" s="33">
        <f t="shared" si="140"/>
        <v>45705.81</v>
      </c>
      <c r="X783" s="33">
        <f>IFERROR(VLOOKUP(C783,'Adj to Match Apport'!$C:$F,4,FALSE),0)</f>
        <v>0</v>
      </c>
      <c r="Y783" s="33">
        <f t="shared" si="143"/>
        <v>45705.81</v>
      </c>
      <c r="Z783" s="184">
        <f>VLOOKUP(C783, '2023-24 School Level AAFTE'!$C$4:$C$2454, 1, 0)</f>
        <v>5736</v>
      </c>
    </row>
    <row r="784" spans="1:26" s="18" customFormat="1" x14ac:dyDescent="0.25">
      <c r="A784" s="136" t="s">
        <v>828</v>
      </c>
      <c r="B784" s="166" t="s">
        <v>827</v>
      </c>
      <c r="C784" s="167">
        <v>4215</v>
      </c>
      <c r="D784" s="166" t="s">
        <v>831</v>
      </c>
      <c r="E784" s="146" t="str">
        <f>VLOOKUP($C784,'2023-24 School Level AAFTE'!$C:$N,9,FALSE)</f>
        <v>Yes</v>
      </c>
      <c r="F784" s="94" t="str">
        <f>IFERROR(VLOOKUP(C784,'2023-24 School Level AAFTE'!$C:$N,11,FALSE),"")</f>
        <v>Yes</v>
      </c>
      <c r="G784" s="20">
        <f>IFERROR(VLOOKUP(C784,'2023-24 School Level AAFTE'!$C:$N,8,FALSE),0)</f>
        <v>82.2</v>
      </c>
      <c r="H784" s="99">
        <f>VLOOKUP($A784,'District Data'!$A:$F,3,FALSE)</f>
        <v>1</v>
      </c>
      <c r="I784" s="99">
        <f>VLOOKUP($A784,'District Data'!$A:$F,4,FALSE)</f>
        <v>1</v>
      </c>
      <c r="J784" s="100">
        <f t="shared" si="133"/>
        <v>82.2</v>
      </c>
      <c r="K784" s="101">
        <f t="shared" si="134"/>
        <v>0.24099999999999999</v>
      </c>
      <c r="L784" s="102">
        <f>'District Data'!E$2</f>
        <v>72728</v>
      </c>
      <c r="M784" s="102">
        <f>'District Data'!F$2</f>
        <v>78209</v>
      </c>
      <c r="N784" s="33">
        <f t="shared" si="135"/>
        <v>17527.45</v>
      </c>
      <c r="O784" s="33">
        <f t="shared" si="136"/>
        <v>1320.92</v>
      </c>
      <c r="P784" s="33">
        <f t="shared" si="141"/>
        <v>14418.72</v>
      </c>
      <c r="Q784" s="103">
        <v>0.18149999999999999</v>
      </c>
      <c r="R784" s="103">
        <v>0.17510000000000001</v>
      </c>
      <c r="S784" s="33">
        <f t="shared" si="137"/>
        <v>6887.44</v>
      </c>
      <c r="T784" s="33">
        <f t="shared" si="142"/>
        <v>314.14</v>
      </c>
      <c r="U784" s="33">
        <f t="shared" si="138"/>
        <v>55.01</v>
      </c>
      <c r="V784" s="33">
        <f t="shared" si="139"/>
        <v>369.15</v>
      </c>
      <c r="W784" s="33">
        <f t="shared" si="140"/>
        <v>26104.959999999999</v>
      </c>
      <c r="X784" s="33" t="str">
        <f>IFERROR(VLOOKUP(C784,'Adj to Match Apport'!$C:$F,4,FALSE),0)</f>
        <v/>
      </c>
      <c r="Y784" s="33">
        <f t="shared" si="143"/>
        <v>26104.959999999999</v>
      </c>
      <c r="Z784" s="184">
        <f>VLOOKUP(C784, '2023-24 School Level AAFTE'!$C$4:$C$2454, 1, 0)</f>
        <v>4215</v>
      </c>
    </row>
    <row r="785" spans="1:26" s="18" customFormat="1" x14ac:dyDescent="0.25">
      <c r="A785" s="136" t="s">
        <v>828</v>
      </c>
      <c r="B785" s="166" t="s">
        <v>827</v>
      </c>
      <c r="C785" s="167">
        <v>2603</v>
      </c>
      <c r="D785" s="166" t="s">
        <v>829</v>
      </c>
      <c r="E785" s="146" t="str">
        <f>VLOOKUP($C785,'2023-24 School Level AAFTE'!$C:$N,9,FALSE)</f>
        <v>Yes</v>
      </c>
      <c r="F785" s="94" t="str">
        <f>IFERROR(VLOOKUP(C785,'2023-24 School Level AAFTE'!$C:$N,11,FALSE),"")</f>
        <v>Yes</v>
      </c>
      <c r="G785" s="20">
        <f>IFERROR(VLOOKUP(C785,'2023-24 School Level AAFTE'!$C:$N,8,FALSE),0)</f>
        <v>56.89</v>
      </c>
      <c r="H785" s="99">
        <f>VLOOKUP($A785,'District Data'!$A:$F,3,FALSE)</f>
        <v>1</v>
      </c>
      <c r="I785" s="99">
        <f>VLOOKUP($A785,'District Data'!$A:$F,4,FALSE)</f>
        <v>1</v>
      </c>
      <c r="J785" s="100">
        <f t="shared" si="133"/>
        <v>56.89</v>
      </c>
      <c r="K785" s="101">
        <f t="shared" si="134"/>
        <v>0.16700000000000001</v>
      </c>
      <c r="L785" s="102">
        <f>'District Data'!E$2</f>
        <v>72728</v>
      </c>
      <c r="M785" s="102">
        <f>'District Data'!F$2</f>
        <v>78209</v>
      </c>
      <c r="N785" s="33">
        <f t="shared" si="135"/>
        <v>12145.58</v>
      </c>
      <c r="O785" s="33">
        <f t="shared" si="136"/>
        <v>915.32</v>
      </c>
      <c r="P785" s="33">
        <f t="shared" si="141"/>
        <v>14418.72</v>
      </c>
      <c r="Q785" s="103">
        <v>0.18149999999999999</v>
      </c>
      <c r="R785" s="103">
        <v>0.17510000000000001</v>
      </c>
      <c r="S785" s="33">
        <f t="shared" si="137"/>
        <v>4772.62</v>
      </c>
      <c r="T785" s="33">
        <f t="shared" si="142"/>
        <v>217.68</v>
      </c>
      <c r="U785" s="33">
        <f t="shared" si="138"/>
        <v>38.119999999999997</v>
      </c>
      <c r="V785" s="33">
        <f t="shared" si="139"/>
        <v>255.8</v>
      </c>
      <c r="W785" s="33">
        <f t="shared" si="140"/>
        <v>18089.32</v>
      </c>
      <c r="X785" s="33">
        <f>IFERROR(VLOOKUP(C785,'Adj to Match Apport'!$C:$F,4,FALSE),0)</f>
        <v>-1.0000000002037268E-2</v>
      </c>
      <c r="Y785" s="33">
        <f t="shared" si="143"/>
        <v>18089.309999999998</v>
      </c>
      <c r="Z785" s="184">
        <f>VLOOKUP(C785, '2023-24 School Level AAFTE'!$C$4:$C$2454, 1, 0)</f>
        <v>2603</v>
      </c>
    </row>
    <row r="786" spans="1:26" s="18" customFormat="1" x14ac:dyDescent="0.25">
      <c r="A786" s="136" t="s">
        <v>828</v>
      </c>
      <c r="B786" s="166" t="s">
        <v>827</v>
      </c>
      <c r="C786" s="167">
        <v>4214</v>
      </c>
      <c r="D786" s="166" t="s">
        <v>830</v>
      </c>
      <c r="E786" s="146" t="str">
        <f>VLOOKUP($C786,'2023-24 School Level AAFTE'!$C:$N,9,FALSE)</f>
        <v>Yes</v>
      </c>
      <c r="F786" s="94" t="str">
        <f>IFERROR(VLOOKUP(C786,'2023-24 School Level AAFTE'!$C:$N,11,FALSE),"")</f>
        <v>Yes</v>
      </c>
      <c r="G786" s="20">
        <f>IFERROR(VLOOKUP(C786,'2023-24 School Level AAFTE'!$C:$N,8,FALSE),0)</f>
        <v>45.5</v>
      </c>
      <c r="H786" s="99">
        <f>VLOOKUP($A786,'District Data'!$A:$F,3,FALSE)</f>
        <v>1</v>
      </c>
      <c r="I786" s="99">
        <f>VLOOKUP($A786,'District Data'!$A:$F,4,FALSE)</f>
        <v>1</v>
      </c>
      <c r="J786" s="100">
        <f t="shared" si="133"/>
        <v>45.5</v>
      </c>
      <c r="K786" s="101">
        <f t="shared" si="134"/>
        <v>0.13300000000000001</v>
      </c>
      <c r="L786" s="102">
        <f>'District Data'!E$2</f>
        <v>72728</v>
      </c>
      <c r="M786" s="102">
        <f>'District Data'!F$2</f>
        <v>78209</v>
      </c>
      <c r="N786" s="33">
        <f t="shared" si="135"/>
        <v>9672.82</v>
      </c>
      <c r="O786" s="33">
        <f t="shared" si="136"/>
        <v>728.98</v>
      </c>
      <c r="P786" s="33">
        <f t="shared" si="141"/>
        <v>14418.72</v>
      </c>
      <c r="Q786" s="103">
        <v>0.18149999999999999</v>
      </c>
      <c r="R786" s="103">
        <v>0.17510000000000001</v>
      </c>
      <c r="S786" s="33">
        <f t="shared" si="137"/>
        <v>3800.95</v>
      </c>
      <c r="T786" s="33">
        <f t="shared" si="142"/>
        <v>173.36</v>
      </c>
      <c r="U786" s="33">
        <f t="shared" si="138"/>
        <v>30.36</v>
      </c>
      <c r="V786" s="33">
        <f t="shared" si="139"/>
        <v>203.72000000000003</v>
      </c>
      <c r="W786" s="33">
        <f t="shared" si="140"/>
        <v>14406.47</v>
      </c>
      <c r="X786" s="33" t="str">
        <f>IFERROR(VLOOKUP(C786,'Adj to Match Apport'!$C:$F,4,FALSE),0)</f>
        <v/>
      </c>
      <c r="Y786" s="33">
        <f t="shared" si="143"/>
        <v>14406.47</v>
      </c>
      <c r="Z786" s="184">
        <f>VLOOKUP(C786, '2023-24 School Level AAFTE'!$C$4:$C$2454, 1, 0)</f>
        <v>4214</v>
      </c>
    </row>
    <row r="787" spans="1:26" s="18" customFormat="1" x14ac:dyDescent="0.25">
      <c r="A787" s="136" t="s">
        <v>833</v>
      </c>
      <c r="B787" s="166" t="s">
        <v>832</v>
      </c>
      <c r="C787" s="167">
        <v>2948</v>
      </c>
      <c r="D787" s="166" t="s">
        <v>834</v>
      </c>
      <c r="E787" s="146" t="str">
        <f>VLOOKUP($C787,'2023-24 School Level AAFTE'!$C:$N,9,FALSE)</f>
        <v>Yes</v>
      </c>
      <c r="F787" s="94" t="str">
        <f>IFERROR(VLOOKUP(C787,'2023-24 School Level AAFTE'!$C:$N,11,FALSE),"")</f>
        <v>Yes</v>
      </c>
      <c r="G787" s="20">
        <f>IFERROR(VLOOKUP(C787,'2023-24 School Level AAFTE'!$C:$N,8,FALSE),0)</f>
        <v>23.98</v>
      </c>
      <c r="H787" s="99">
        <f>VLOOKUP($A787,'District Data'!$A:$F,3,FALSE)</f>
        <v>1.18</v>
      </c>
      <c r="I787" s="99">
        <f>VLOOKUP($A787,'District Data'!$A:$F,4,FALSE)</f>
        <v>1.18</v>
      </c>
      <c r="J787" s="100">
        <f t="shared" si="133"/>
        <v>23.98</v>
      </c>
      <c r="K787" s="101">
        <f t="shared" si="134"/>
        <v>7.0000000000000007E-2</v>
      </c>
      <c r="L787" s="102">
        <f>'District Data'!E$2</f>
        <v>72728</v>
      </c>
      <c r="M787" s="102">
        <f>'District Data'!F$2</f>
        <v>78209</v>
      </c>
      <c r="N787" s="33">
        <f t="shared" si="135"/>
        <v>6007.33</v>
      </c>
      <c r="O787" s="33">
        <f t="shared" si="136"/>
        <v>452.73</v>
      </c>
      <c r="P787" s="33">
        <f t="shared" si="141"/>
        <v>14418.72</v>
      </c>
      <c r="Q787" s="103">
        <v>0.18149999999999999</v>
      </c>
      <c r="R787" s="103">
        <v>0.17510000000000001</v>
      </c>
      <c r="S787" s="33">
        <f t="shared" si="137"/>
        <v>2178.91</v>
      </c>
      <c r="T787" s="33">
        <f t="shared" si="142"/>
        <v>107.67</v>
      </c>
      <c r="U787" s="33">
        <f t="shared" si="138"/>
        <v>18.850000000000001</v>
      </c>
      <c r="V787" s="33">
        <f t="shared" si="139"/>
        <v>126.52000000000001</v>
      </c>
      <c r="W787" s="33">
        <f t="shared" si="140"/>
        <v>8765.49</v>
      </c>
      <c r="X787" s="33">
        <f>IFERROR(VLOOKUP(C787,'Adj to Match Apport'!$C:$F,4,FALSE),0)</f>
        <v>0</v>
      </c>
      <c r="Y787" s="33">
        <f t="shared" si="143"/>
        <v>8765.49</v>
      </c>
      <c r="Z787" s="184">
        <f>VLOOKUP(C787, '2023-24 School Level AAFTE'!$C$4:$C$2454, 1, 0)</f>
        <v>2948</v>
      </c>
    </row>
    <row r="788" spans="1:26" s="18" customFormat="1" x14ac:dyDescent="0.25">
      <c r="A788" s="136" t="s">
        <v>836</v>
      </c>
      <c r="B788" s="166" t="s">
        <v>835</v>
      </c>
      <c r="C788" s="167">
        <v>3569</v>
      </c>
      <c r="D788" s="166" t="s">
        <v>3275</v>
      </c>
      <c r="E788" s="146" t="str">
        <f>VLOOKUP($C788,'2023-24 School Level AAFTE'!$C:$N,9,FALSE)</f>
        <v>No</v>
      </c>
      <c r="F788" s="94" t="str">
        <f>IFERROR(VLOOKUP(C788,'2023-24 School Level AAFTE'!$C:$N,11,FALSE),"")</f>
        <v>No</v>
      </c>
      <c r="G788" s="20">
        <f>IFERROR(VLOOKUP(C788,'2023-24 School Level AAFTE'!$C:$N,8,FALSE),0)</f>
        <v>10.86</v>
      </c>
      <c r="H788" s="99">
        <f>VLOOKUP($A788,'District Data'!$A:$F,3,FALSE)</f>
        <v>1.18</v>
      </c>
      <c r="I788" s="99">
        <f>VLOOKUP($A788,'District Data'!$A:$F,4,FALSE)</f>
        <v>1.18</v>
      </c>
      <c r="J788" s="100">
        <f t="shared" si="133"/>
        <v>0</v>
      </c>
      <c r="K788" s="101">
        <f t="shared" si="134"/>
        <v>0</v>
      </c>
      <c r="L788" s="102">
        <f>'District Data'!E$2</f>
        <v>72728</v>
      </c>
      <c r="M788" s="102">
        <f>'District Data'!F$2</f>
        <v>78209</v>
      </c>
      <c r="N788" s="33">
        <f t="shared" si="135"/>
        <v>0</v>
      </c>
      <c r="O788" s="33">
        <f t="shared" si="136"/>
        <v>0</v>
      </c>
      <c r="P788" s="33">
        <f t="shared" si="141"/>
        <v>14418.72</v>
      </c>
      <c r="Q788" s="103">
        <v>0.18149999999999999</v>
      </c>
      <c r="R788" s="103">
        <v>0.17510000000000001</v>
      </c>
      <c r="S788" s="33">
        <f t="shared" si="137"/>
        <v>0</v>
      </c>
      <c r="T788" s="33">
        <f t="shared" si="142"/>
        <v>0</v>
      </c>
      <c r="U788" s="33">
        <f t="shared" si="138"/>
        <v>0</v>
      </c>
      <c r="V788" s="33">
        <f t="shared" si="139"/>
        <v>0</v>
      </c>
      <c r="W788" s="33">
        <f t="shared" si="140"/>
        <v>0</v>
      </c>
      <c r="X788" s="33">
        <f>IFERROR(VLOOKUP(C788,'Adj to Match Apport'!$C:$F,4,FALSE),0)</f>
        <v>0</v>
      </c>
      <c r="Y788" s="33">
        <f t="shared" si="143"/>
        <v>0</v>
      </c>
      <c r="Z788" s="184">
        <f>VLOOKUP(C788, '2023-24 School Level AAFTE'!$C$4:$C$2454, 1, 0)</f>
        <v>3569</v>
      </c>
    </row>
    <row r="789" spans="1:26" s="18" customFormat="1" x14ac:dyDescent="0.25">
      <c r="A789" s="136" t="s">
        <v>836</v>
      </c>
      <c r="B789" s="166" t="s">
        <v>835</v>
      </c>
      <c r="C789" s="92">
        <v>3746</v>
      </c>
      <c r="D789" s="115" t="s">
        <v>846</v>
      </c>
      <c r="E789" s="146" t="str">
        <f>VLOOKUP($C789,'2023-24 School Level AAFTE'!$C:$N,9,FALSE)</f>
        <v>No</v>
      </c>
      <c r="F789" s="94" t="str">
        <f>IFERROR(VLOOKUP(C789,'2023-24 School Level AAFTE'!$C:$N,11,FALSE),"")</f>
        <v>No</v>
      </c>
      <c r="G789" s="20">
        <f>IFERROR(VLOOKUP(C789,'2023-24 School Level AAFTE'!$C:$N,8,FALSE),0)</f>
        <v>509.03</v>
      </c>
      <c r="H789" s="99">
        <f>VLOOKUP($A789,'District Data'!$A:$F,3,FALSE)</f>
        <v>1.18</v>
      </c>
      <c r="I789" s="99">
        <f>VLOOKUP($A789,'District Data'!$A:$F,4,FALSE)</f>
        <v>1.18</v>
      </c>
      <c r="J789" s="100">
        <f t="shared" si="133"/>
        <v>0</v>
      </c>
      <c r="K789" s="101">
        <f t="shared" si="134"/>
        <v>0</v>
      </c>
      <c r="L789" s="102">
        <f>'District Data'!E$2</f>
        <v>72728</v>
      </c>
      <c r="M789" s="102">
        <f>'District Data'!F$2</f>
        <v>78209</v>
      </c>
      <c r="N789" s="33">
        <f t="shared" si="135"/>
        <v>0</v>
      </c>
      <c r="O789" s="33">
        <f t="shared" si="136"/>
        <v>0</v>
      </c>
      <c r="P789" s="33">
        <f t="shared" si="141"/>
        <v>14418.72</v>
      </c>
      <c r="Q789" s="103">
        <v>0.18149999999999999</v>
      </c>
      <c r="R789" s="103">
        <v>0.17510000000000001</v>
      </c>
      <c r="S789" s="33">
        <f t="shared" si="137"/>
        <v>0</v>
      </c>
      <c r="T789" s="33">
        <f t="shared" si="142"/>
        <v>0</v>
      </c>
      <c r="U789" s="33">
        <f t="shared" si="138"/>
        <v>0</v>
      </c>
      <c r="V789" s="33">
        <f t="shared" si="139"/>
        <v>0</v>
      </c>
      <c r="W789" s="33">
        <f t="shared" si="140"/>
        <v>0</v>
      </c>
      <c r="X789" s="33">
        <f>IFERROR(VLOOKUP(C789,'Adj to Match Apport'!$C:$F,4,FALSE),0)</f>
        <v>0</v>
      </c>
      <c r="Y789" s="33">
        <f t="shared" si="143"/>
        <v>0</v>
      </c>
      <c r="Z789" s="184">
        <f>VLOOKUP(C789, '2023-24 School Level AAFTE'!$C$4:$C$2454, 1, 0)</f>
        <v>3746</v>
      </c>
    </row>
    <row r="790" spans="1:26" s="18" customFormat="1" x14ac:dyDescent="0.25">
      <c r="A790" s="136" t="s">
        <v>836</v>
      </c>
      <c r="B790" s="166" t="s">
        <v>835</v>
      </c>
      <c r="C790" s="167">
        <v>4460</v>
      </c>
      <c r="D790" s="166" t="s">
        <v>852</v>
      </c>
      <c r="E790" s="146" t="str">
        <f>VLOOKUP($C790,'2023-24 School Level AAFTE'!$C:$N,9,FALSE)</f>
        <v>No</v>
      </c>
      <c r="F790" s="94" t="str">
        <f>IFERROR(VLOOKUP(C790,'2023-24 School Level AAFTE'!$C:$N,11,FALSE),"")</f>
        <v>No</v>
      </c>
      <c r="G790" s="20">
        <f>IFERROR(VLOOKUP(C790,'2023-24 School Level AAFTE'!$C:$N,8,FALSE),0)</f>
        <v>769.94</v>
      </c>
      <c r="H790" s="99">
        <f>VLOOKUP($A790,'District Data'!$A:$F,3,FALSE)</f>
        <v>1.18</v>
      </c>
      <c r="I790" s="99">
        <f>VLOOKUP($A790,'District Data'!$A:$F,4,FALSE)</f>
        <v>1.18</v>
      </c>
      <c r="J790" s="100">
        <f t="shared" si="133"/>
        <v>0</v>
      </c>
      <c r="K790" s="101">
        <f t="shared" si="134"/>
        <v>0</v>
      </c>
      <c r="L790" s="102">
        <f>'District Data'!E$2</f>
        <v>72728</v>
      </c>
      <c r="M790" s="102">
        <f>'District Data'!F$2</f>
        <v>78209</v>
      </c>
      <c r="N790" s="33">
        <f t="shared" si="135"/>
        <v>0</v>
      </c>
      <c r="O790" s="33">
        <f t="shared" si="136"/>
        <v>0</v>
      </c>
      <c r="P790" s="33">
        <f t="shared" si="141"/>
        <v>14418.72</v>
      </c>
      <c r="Q790" s="103">
        <v>0.18149999999999999</v>
      </c>
      <c r="R790" s="103">
        <v>0.17510000000000001</v>
      </c>
      <c r="S790" s="33">
        <f t="shared" si="137"/>
        <v>0</v>
      </c>
      <c r="T790" s="33">
        <f t="shared" si="142"/>
        <v>0</v>
      </c>
      <c r="U790" s="33">
        <f t="shared" si="138"/>
        <v>0</v>
      </c>
      <c r="V790" s="33">
        <f t="shared" si="139"/>
        <v>0</v>
      </c>
      <c r="W790" s="33">
        <f t="shared" si="140"/>
        <v>0</v>
      </c>
      <c r="X790" s="33">
        <f>IFERROR(VLOOKUP(C790,'Adj to Match Apport'!$C:$F,4,FALSE),0)</f>
        <v>0</v>
      </c>
      <c r="Y790" s="33">
        <f t="shared" si="143"/>
        <v>0</v>
      </c>
      <c r="Z790" s="184">
        <f>VLOOKUP(C790, '2023-24 School Level AAFTE'!$C$4:$C$2454, 1, 0)</f>
        <v>4460</v>
      </c>
    </row>
    <row r="791" spans="1:26" s="18" customFormat="1" x14ac:dyDescent="0.25">
      <c r="A791" s="136" t="s">
        <v>836</v>
      </c>
      <c r="B791" s="166" t="s">
        <v>835</v>
      </c>
      <c r="C791" s="167">
        <v>3440</v>
      </c>
      <c r="D791" s="166" t="s">
        <v>842</v>
      </c>
      <c r="E791" s="146" t="str">
        <f>VLOOKUP($C791,'2023-24 School Level AAFTE'!$C:$N,9,FALSE)</f>
        <v>No</v>
      </c>
      <c r="F791" s="94" t="str">
        <f>IFERROR(VLOOKUP(C791,'2023-24 School Level AAFTE'!$C:$N,11,FALSE),"")</f>
        <v>No</v>
      </c>
      <c r="G791" s="20">
        <f>IFERROR(VLOOKUP(C791,'2023-24 School Level AAFTE'!$C:$N,8,FALSE),0)</f>
        <v>588.26</v>
      </c>
      <c r="H791" s="99">
        <f>VLOOKUP($A791,'District Data'!$A:$F,3,FALSE)</f>
        <v>1.18</v>
      </c>
      <c r="I791" s="99">
        <f>VLOOKUP($A791,'District Data'!$A:$F,4,FALSE)</f>
        <v>1.18</v>
      </c>
      <c r="J791" s="100">
        <f t="shared" si="133"/>
        <v>0</v>
      </c>
      <c r="K791" s="101">
        <f t="shared" si="134"/>
        <v>0</v>
      </c>
      <c r="L791" s="102">
        <f>'District Data'!E$2</f>
        <v>72728</v>
      </c>
      <c r="M791" s="102">
        <f>'District Data'!F$2</f>
        <v>78209</v>
      </c>
      <c r="N791" s="33">
        <f t="shared" si="135"/>
        <v>0</v>
      </c>
      <c r="O791" s="33">
        <f t="shared" si="136"/>
        <v>0</v>
      </c>
      <c r="P791" s="33">
        <f t="shared" si="141"/>
        <v>14418.72</v>
      </c>
      <c r="Q791" s="103">
        <v>0.18149999999999999</v>
      </c>
      <c r="R791" s="103">
        <v>0.17510000000000001</v>
      </c>
      <c r="S791" s="33">
        <f t="shared" si="137"/>
        <v>0</v>
      </c>
      <c r="T791" s="33">
        <f t="shared" si="142"/>
        <v>0</v>
      </c>
      <c r="U791" s="33">
        <f t="shared" si="138"/>
        <v>0</v>
      </c>
      <c r="V791" s="33">
        <f t="shared" si="139"/>
        <v>0</v>
      </c>
      <c r="W791" s="33">
        <f t="shared" si="140"/>
        <v>0</v>
      </c>
      <c r="X791" s="33">
        <f>IFERROR(VLOOKUP(C791,'Adj to Match Apport'!$C:$F,4,FALSE),0)</f>
        <v>0</v>
      </c>
      <c r="Y791" s="33">
        <f t="shared" si="143"/>
        <v>0</v>
      </c>
      <c r="Z791" s="184">
        <f>VLOOKUP(C791, '2023-24 School Level AAFTE'!$C$4:$C$2454, 1, 0)</f>
        <v>3440</v>
      </c>
    </row>
    <row r="792" spans="1:26" s="18" customFormat="1" x14ac:dyDescent="0.25">
      <c r="A792" s="136" t="s">
        <v>836</v>
      </c>
      <c r="B792" s="166" t="s">
        <v>835</v>
      </c>
      <c r="C792" s="167">
        <v>4565</v>
      </c>
      <c r="D792" s="166" t="s">
        <v>854</v>
      </c>
      <c r="E792" s="146" t="str">
        <f>VLOOKUP($C792,'2023-24 School Level AAFTE'!$C:$N,9,FALSE)</f>
        <v>No</v>
      </c>
      <c r="F792" s="94" t="str">
        <f>IFERROR(VLOOKUP(C792,'2023-24 School Level AAFTE'!$C:$N,11,FALSE),"")</f>
        <v>No</v>
      </c>
      <c r="G792" s="20">
        <f>IFERROR(VLOOKUP(C792,'2023-24 School Level AAFTE'!$C:$N,8,FALSE),0)</f>
        <v>407.17</v>
      </c>
      <c r="H792" s="99">
        <f>VLOOKUP($A792,'District Data'!$A:$F,3,FALSE)</f>
        <v>1.18</v>
      </c>
      <c r="I792" s="99">
        <f>VLOOKUP($A792,'District Data'!$A:$F,4,FALSE)</f>
        <v>1.18</v>
      </c>
      <c r="J792" s="100">
        <f t="shared" si="133"/>
        <v>0</v>
      </c>
      <c r="K792" s="101">
        <f t="shared" si="134"/>
        <v>0</v>
      </c>
      <c r="L792" s="102">
        <f>'District Data'!E$2</f>
        <v>72728</v>
      </c>
      <c r="M792" s="102">
        <f>'District Data'!F$2</f>
        <v>78209</v>
      </c>
      <c r="N792" s="33">
        <f t="shared" si="135"/>
        <v>0</v>
      </c>
      <c r="O792" s="33">
        <f t="shared" si="136"/>
        <v>0</v>
      </c>
      <c r="P792" s="33">
        <f t="shared" si="141"/>
        <v>14418.72</v>
      </c>
      <c r="Q792" s="103">
        <v>0.18149999999999999</v>
      </c>
      <c r="R792" s="103">
        <v>0.17510000000000001</v>
      </c>
      <c r="S792" s="33">
        <f t="shared" si="137"/>
        <v>0</v>
      </c>
      <c r="T792" s="33">
        <f t="shared" si="142"/>
        <v>0</v>
      </c>
      <c r="U792" s="33">
        <f t="shared" si="138"/>
        <v>0</v>
      </c>
      <c r="V792" s="33">
        <f t="shared" si="139"/>
        <v>0</v>
      </c>
      <c r="W792" s="33">
        <f t="shared" si="140"/>
        <v>0</v>
      </c>
      <c r="X792" s="33">
        <f>IFERROR(VLOOKUP(C792,'Adj to Match Apport'!$C:$F,4,FALSE),0)</f>
        <v>0</v>
      </c>
      <c r="Y792" s="33">
        <f t="shared" si="143"/>
        <v>0</v>
      </c>
      <c r="Z792" s="184">
        <f>VLOOKUP(C792, '2023-24 School Level AAFTE'!$C$4:$C$2454, 1, 0)</f>
        <v>4565</v>
      </c>
    </row>
    <row r="793" spans="1:26" s="18" customFormat="1" x14ac:dyDescent="0.25">
      <c r="A793" s="136" t="s">
        <v>836</v>
      </c>
      <c r="B793" s="166" t="s">
        <v>835</v>
      </c>
      <c r="C793" s="167">
        <v>5673</v>
      </c>
      <c r="D793" s="166" t="s">
        <v>3273</v>
      </c>
      <c r="E793" s="146" t="str">
        <f>VLOOKUP($C793,'2023-24 School Level AAFTE'!$C:$N,9,FALSE)</f>
        <v>No</v>
      </c>
      <c r="F793" s="94" t="str">
        <f>IFERROR(VLOOKUP(C793,'2023-24 School Level AAFTE'!$C:$N,11,FALSE),"")</f>
        <v>No</v>
      </c>
      <c r="G793" s="20">
        <f>IFERROR(VLOOKUP(C793,'2023-24 School Level AAFTE'!$C:$N,8,FALSE),0)</f>
        <v>392.04</v>
      </c>
      <c r="H793" s="99">
        <f>VLOOKUP($A793,'District Data'!$A:$F,3,FALSE)</f>
        <v>1.18</v>
      </c>
      <c r="I793" s="99">
        <f>VLOOKUP($A793,'District Data'!$A:$F,4,FALSE)</f>
        <v>1.18</v>
      </c>
      <c r="J793" s="100">
        <f t="shared" si="133"/>
        <v>0</v>
      </c>
      <c r="K793" s="101">
        <f t="shared" si="134"/>
        <v>0</v>
      </c>
      <c r="L793" s="102">
        <f>'District Data'!E$2</f>
        <v>72728</v>
      </c>
      <c r="M793" s="102">
        <f>'District Data'!F$2</f>
        <v>78209</v>
      </c>
      <c r="N793" s="33">
        <f t="shared" si="135"/>
        <v>0</v>
      </c>
      <c r="O793" s="33">
        <f t="shared" si="136"/>
        <v>0</v>
      </c>
      <c r="P793" s="33">
        <f t="shared" si="141"/>
        <v>14418.72</v>
      </c>
      <c r="Q793" s="103">
        <v>0.18149999999999999</v>
      </c>
      <c r="R793" s="103">
        <v>0.17510000000000001</v>
      </c>
      <c r="S793" s="33">
        <f t="shared" si="137"/>
        <v>0</v>
      </c>
      <c r="T793" s="33">
        <f t="shared" si="142"/>
        <v>0</v>
      </c>
      <c r="U793" s="33">
        <f t="shared" si="138"/>
        <v>0</v>
      </c>
      <c r="V793" s="33">
        <f t="shared" si="139"/>
        <v>0</v>
      </c>
      <c r="W793" s="33">
        <f t="shared" si="140"/>
        <v>0</v>
      </c>
      <c r="X793" s="33">
        <f>IFERROR(VLOOKUP(C793,'Adj to Match Apport'!$C:$F,4,FALSE),0)</f>
        <v>0</v>
      </c>
      <c r="Y793" s="33">
        <f t="shared" si="143"/>
        <v>0</v>
      </c>
      <c r="Z793" s="184">
        <f>VLOOKUP(C793, '2023-24 School Level AAFTE'!$C$4:$C$2454, 1, 0)</f>
        <v>5673</v>
      </c>
    </row>
    <row r="794" spans="1:26" s="18" customFormat="1" x14ac:dyDescent="0.25">
      <c r="A794" s="136" t="s">
        <v>836</v>
      </c>
      <c r="B794" s="166" t="s">
        <v>835</v>
      </c>
      <c r="C794" s="167">
        <v>4300</v>
      </c>
      <c r="D794" s="166" t="s">
        <v>849</v>
      </c>
      <c r="E794" s="146" t="str">
        <f>VLOOKUP($C794,'2023-24 School Level AAFTE'!$C:$N,9,FALSE)</f>
        <v>No</v>
      </c>
      <c r="F794" s="94" t="str">
        <f>IFERROR(VLOOKUP(C794,'2023-24 School Level AAFTE'!$C:$N,11,FALSE),"")</f>
        <v>No</v>
      </c>
      <c r="G794" s="20">
        <f>IFERROR(VLOOKUP(C794,'2023-24 School Level AAFTE'!$C:$N,8,FALSE),0)</f>
        <v>385.74</v>
      </c>
      <c r="H794" s="99">
        <f>VLOOKUP($A794,'District Data'!$A:$F,3,FALSE)</f>
        <v>1.18</v>
      </c>
      <c r="I794" s="99">
        <f>VLOOKUP($A794,'District Data'!$A:$F,4,FALSE)</f>
        <v>1.18</v>
      </c>
      <c r="J794" s="100">
        <f t="shared" si="133"/>
        <v>0</v>
      </c>
      <c r="K794" s="101">
        <f t="shared" si="134"/>
        <v>0</v>
      </c>
      <c r="L794" s="102">
        <f>'District Data'!E$2</f>
        <v>72728</v>
      </c>
      <c r="M794" s="102">
        <f>'District Data'!F$2</f>
        <v>78209</v>
      </c>
      <c r="N794" s="33">
        <f t="shared" si="135"/>
        <v>0</v>
      </c>
      <c r="O794" s="33">
        <f t="shared" si="136"/>
        <v>0</v>
      </c>
      <c r="P794" s="33">
        <f t="shared" si="141"/>
        <v>14418.72</v>
      </c>
      <c r="Q794" s="103">
        <v>0.18149999999999999</v>
      </c>
      <c r="R794" s="103">
        <v>0.17510000000000001</v>
      </c>
      <c r="S794" s="33">
        <f t="shared" si="137"/>
        <v>0</v>
      </c>
      <c r="T794" s="33">
        <f t="shared" si="142"/>
        <v>0</v>
      </c>
      <c r="U794" s="33">
        <f t="shared" si="138"/>
        <v>0</v>
      </c>
      <c r="V794" s="33">
        <f t="shared" si="139"/>
        <v>0</v>
      </c>
      <c r="W794" s="33">
        <f t="shared" si="140"/>
        <v>0</v>
      </c>
      <c r="X794" s="33">
        <f>IFERROR(VLOOKUP(C794,'Adj to Match Apport'!$C:$F,4,FALSE),0)</f>
        <v>0</v>
      </c>
      <c r="Y794" s="33">
        <f t="shared" si="143"/>
        <v>0</v>
      </c>
      <c r="Z794" s="184">
        <f>VLOOKUP(C794, '2023-24 School Level AAFTE'!$C$4:$C$2454, 1, 0)</f>
        <v>4300</v>
      </c>
    </row>
    <row r="795" spans="1:26" s="18" customFormat="1" x14ac:dyDescent="0.25">
      <c r="A795" s="136" t="s">
        <v>836</v>
      </c>
      <c r="B795" s="166" t="s">
        <v>835</v>
      </c>
      <c r="C795" s="167">
        <v>2738</v>
      </c>
      <c r="D795" s="166" t="s">
        <v>838</v>
      </c>
      <c r="E795" s="146" t="str">
        <f>VLOOKUP($C795,'2023-24 School Level AAFTE'!$C:$N,9,FALSE)</f>
        <v>No</v>
      </c>
      <c r="F795" s="94" t="str">
        <f>IFERROR(VLOOKUP(C795,'2023-24 School Level AAFTE'!$C:$N,11,FALSE),"")</f>
        <v>No</v>
      </c>
      <c r="G795" s="20">
        <f>IFERROR(VLOOKUP(C795,'2023-24 School Level AAFTE'!$C:$N,8,FALSE),0)</f>
        <v>594.33000000000004</v>
      </c>
      <c r="H795" s="99">
        <f>VLOOKUP($A795,'District Data'!$A:$F,3,FALSE)</f>
        <v>1.18</v>
      </c>
      <c r="I795" s="99">
        <f>VLOOKUP($A795,'District Data'!$A:$F,4,FALSE)</f>
        <v>1.18</v>
      </c>
      <c r="J795" s="100">
        <f t="shared" si="133"/>
        <v>0</v>
      </c>
      <c r="K795" s="101">
        <f t="shared" si="134"/>
        <v>0</v>
      </c>
      <c r="L795" s="102">
        <f>'District Data'!E$2</f>
        <v>72728</v>
      </c>
      <c r="M795" s="102">
        <f>'District Data'!F$2</f>
        <v>78209</v>
      </c>
      <c r="N795" s="33">
        <f t="shared" si="135"/>
        <v>0</v>
      </c>
      <c r="O795" s="33">
        <f t="shared" si="136"/>
        <v>0</v>
      </c>
      <c r="P795" s="33">
        <f t="shared" si="141"/>
        <v>14418.72</v>
      </c>
      <c r="Q795" s="103">
        <v>0.18149999999999999</v>
      </c>
      <c r="R795" s="103">
        <v>0.17510000000000001</v>
      </c>
      <c r="S795" s="33">
        <f t="shared" si="137"/>
        <v>0</v>
      </c>
      <c r="T795" s="33">
        <f t="shared" si="142"/>
        <v>0</v>
      </c>
      <c r="U795" s="33">
        <f t="shared" si="138"/>
        <v>0</v>
      </c>
      <c r="V795" s="33">
        <f t="shared" si="139"/>
        <v>0</v>
      </c>
      <c r="W795" s="33">
        <f t="shared" si="140"/>
        <v>0</v>
      </c>
      <c r="X795" s="33">
        <f>IFERROR(VLOOKUP(C795,'Adj to Match Apport'!$C:$F,4,FALSE),0)</f>
        <v>0</v>
      </c>
      <c r="Y795" s="33">
        <f t="shared" si="143"/>
        <v>0</v>
      </c>
      <c r="Z795" s="184">
        <f>VLOOKUP(C795, '2023-24 School Level AAFTE'!$C$4:$C$2454, 1, 0)</f>
        <v>2738</v>
      </c>
    </row>
    <row r="796" spans="1:26" s="18" customFormat="1" x14ac:dyDescent="0.25">
      <c r="A796" s="136" t="s">
        <v>836</v>
      </c>
      <c r="B796" s="166" t="s">
        <v>835</v>
      </c>
      <c r="C796" s="167">
        <v>5674</v>
      </c>
      <c r="D796" s="166" t="s">
        <v>3274</v>
      </c>
      <c r="E796" s="146" t="str">
        <f>VLOOKUP($C796,'2023-24 School Level AAFTE'!$C:$N,9,FALSE)</f>
        <v>No</v>
      </c>
      <c r="F796" s="94" t="str">
        <f>IFERROR(VLOOKUP(C796,'2023-24 School Level AAFTE'!$C:$N,11,FALSE),"")</f>
        <v>No</v>
      </c>
      <c r="G796" s="20">
        <f>IFERROR(VLOOKUP(C796,'2023-24 School Level AAFTE'!$C:$N,8,FALSE),0)</f>
        <v>631.86</v>
      </c>
      <c r="H796" s="99">
        <f>VLOOKUP($A796,'District Data'!$A:$F,3,FALSE)</f>
        <v>1.18</v>
      </c>
      <c r="I796" s="99">
        <f>VLOOKUP($A796,'District Data'!$A:$F,4,FALSE)</f>
        <v>1.18</v>
      </c>
      <c r="J796" s="100">
        <f t="shared" si="133"/>
        <v>0</v>
      </c>
      <c r="K796" s="101">
        <f t="shared" si="134"/>
        <v>0</v>
      </c>
      <c r="L796" s="102">
        <f>'District Data'!E$2</f>
        <v>72728</v>
      </c>
      <c r="M796" s="102">
        <f>'District Data'!F$2</f>
        <v>78209</v>
      </c>
      <c r="N796" s="33">
        <f t="shared" si="135"/>
        <v>0</v>
      </c>
      <c r="O796" s="33">
        <f t="shared" si="136"/>
        <v>0</v>
      </c>
      <c r="P796" s="33">
        <f t="shared" si="141"/>
        <v>14418.72</v>
      </c>
      <c r="Q796" s="103">
        <v>0.18149999999999999</v>
      </c>
      <c r="R796" s="103">
        <v>0.17510000000000001</v>
      </c>
      <c r="S796" s="33">
        <f t="shared" si="137"/>
        <v>0</v>
      </c>
      <c r="T796" s="33">
        <f t="shared" si="142"/>
        <v>0</v>
      </c>
      <c r="U796" s="33">
        <f t="shared" si="138"/>
        <v>0</v>
      </c>
      <c r="V796" s="33">
        <f t="shared" si="139"/>
        <v>0</v>
      </c>
      <c r="W796" s="33">
        <f t="shared" si="140"/>
        <v>0</v>
      </c>
      <c r="X796" s="33">
        <f>IFERROR(VLOOKUP(C796,'Adj to Match Apport'!$C:$F,4,FALSE),0)</f>
        <v>0</v>
      </c>
      <c r="Y796" s="33">
        <f t="shared" si="143"/>
        <v>0</v>
      </c>
      <c r="Z796" s="184">
        <f>VLOOKUP(C796, '2023-24 School Level AAFTE'!$C$4:$C$2454, 1, 0)</f>
        <v>5674</v>
      </c>
    </row>
    <row r="797" spans="1:26" s="18" customFormat="1" x14ac:dyDescent="0.25">
      <c r="A797" s="136" t="s">
        <v>836</v>
      </c>
      <c r="B797" s="166" t="s">
        <v>835</v>
      </c>
      <c r="C797" s="167">
        <v>4375</v>
      </c>
      <c r="D797" s="166" t="s">
        <v>850</v>
      </c>
      <c r="E797" s="146" t="str">
        <f>VLOOKUP($C797,'2023-24 School Level AAFTE'!$C:$N,9,FALSE)</f>
        <v>No</v>
      </c>
      <c r="F797" s="94" t="str">
        <f>IFERROR(VLOOKUP(C797,'2023-24 School Level AAFTE'!$C:$N,11,FALSE),"")</f>
        <v>No</v>
      </c>
      <c r="G797" s="20">
        <f>IFERROR(VLOOKUP(C797,'2023-24 School Level AAFTE'!$C:$N,8,FALSE),0)</f>
        <v>481.6</v>
      </c>
      <c r="H797" s="99">
        <f>VLOOKUP($A797,'District Data'!$A:$F,3,FALSE)</f>
        <v>1.18</v>
      </c>
      <c r="I797" s="99">
        <f>VLOOKUP($A797,'District Data'!$A:$F,4,FALSE)</f>
        <v>1.18</v>
      </c>
      <c r="J797" s="100">
        <f t="shared" si="133"/>
        <v>0</v>
      </c>
      <c r="K797" s="101">
        <f t="shared" si="134"/>
        <v>0</v>
      </c>
      <c r="L797" s="102">
        <f>'District Data'!E$2</f>
        <v>72728</v>
      </c>
      <c r="M797" s="102">
        <f>'District Data'!F$2</f>
        <v>78209</v>
      </c>
      <c r="N797" s="33">
        <f t="shared" si="135"/>
        <v>0</v>
      </c>
      <c r="O797" s="33">
        <f t="shared" si="136"/>
        <v>0</v>
      </c>
      <c r="P797" s="33">
        <f t="shared" si="141"/>
        <v>14418.72</v>
      </c>
      <c r="Q797" s="103">
        <v>0.18149999999999999</v>
      </c>
      <c r="R797" s="103">
        <v>0.17510000000000001</v>
      </c>
      <c r="S797" s="33">
        <f t="shared" si="137"/>
        <v>0</v>
      </c>
      <c r="T797" s="33">
        <f t="shared" si="142"/>
        <v>0</v>
      </c>
      <c r="U797" s="33">
        <f t="shared" si="138"/>
        <v>0</v>
      </c>
      <c r="V797" s="33">
        <f t="shared" si="139"/>
        <v>0</v>
      </c>
      <c r="W797" s="33">
        <f t="shared" si="140"/>
        <v>0</v>
      </c>
      <c r="X797" s="33">
        <f>IFERROR(VLOOKUP(C797,'Adj to Match Apport'!$C:$F,4,FALSE),0)</f>
        <v>0</v>
      </c>
      <c r="Y797" s="33">
        <f t="shared" si="143"/>
        <v>0</v>
      </c>
      <c r="Z797" s="184">
        <f>VLOOKUP(C797, '2023-24 School Level AAFTE'!$C$4:$C$2454, 1, 0)</f>
        <v>4375</v>
      </c>
    </row>
    <row r="798" spans="1:26" s="18" customFormat="1" x14ac:dyDescent="0.25">
      <c r="A798" s="136" t="s">
        <v>836</v>
      </c>
      <c r="B798" s="166" t="s">
        <v>835</v>
      </c>
      <c r="C798" s="167">
        <v>5201</v>
      </c>
      <c r="D798" s="166" t="s">
        <v>858</v>
      </c>
      <c r="E798" s="146" t="str">
        <f>VLOOKUP($C798,'2023-24 School Level AAFTE'!$C:$N,9,FALSE)</f>
        <v>No</v>
      </c>
      <c r="F798" s="94" t="str">
        <f>IFERROR(VLOOKUP(C798,'2023-24 School Level AAFTE'!$C:$N,11,FALSE),"")</f>
        <v>No</v>
      </c>
      <c r="G798" s="20">
        <f>IFERROR(VLOOKUP(C798,'2023-24 School Level AAFTE'!$C:$N,8,FALSE),0)</f>
        <v>584.04999999999995</v>
      </c>
      <c r="H798" s="99">
        <f>VLOOKUP($A798,'District Data'!$A:$F,3,FALSE)</f>
        <v>1.18</v>
      </c>
      <c r="I798" s="99">
        <f>VLOOKUP($A798,'District Data'!$A:$F,4,FALSE)</f>
        <v>1.18</v>
      </c>
      <c r="J798" s="100">
        <f t="shared" si="133"/>
        <v>0</v>
      </c>
      <c r="K798" s="101">
        <f t="shared" si="134"/>
        <v>0</v>
      </c>
      <c r="L798" s="102">
        <f>'District Data'!E$2</f>
        <v>72728</v>
      </c>
      <c r="M798" s="102">
        <f>'District Data'!F$2</f>
        <v>78209</v>
      </c>
      <c r="N798" s="33">
        <f t="shared" si="135"/>
        <v>0</v>
      </c>
      <c r="O798" s="33">
        <f t="shared" si="136"/>
        <v>0</v>
      </c>
      <c r="P798" s="33">
        <f t="shared" si="141"/>
        <v>14418.72</v>
      </c>
      <c r="Q798" s="103">
        <v>0.18149999999999999</v>
      </c>
      <c r="R798" s="103">
        <v>0.17510000000000001</v>
      </c>
      <c r="S798" s="33">
        <f t="shared" si="137"/>
        <v>0</v>
      </c>
      <c r="T798" s="33">
        <f t="shared" si="142"/>
        <v>0</v>
      </c>
      <c r="U798" s="33">
        <f t="shared" si="138"/>
        <v>0</v>
      </c>
      <c r="V798" s="33">
        <f t="shared" si="139"/>
        <v>0</v>
      </c>
      <c r="W798" s="33">
        <f t="shared" si="140"/>
        <v>0</v>
      </c>
      <c r="X798" s="33">
        <f>IFERROR(VLOOKUP(C798,'Adj to Match Apport'!$C:$F,4,FALSE),0)</f>
        <v>0</v>
      </c>
      <c r="Y798" s="33">
        <f t="shared" si="143"/>
        <v>0</v>
      </c>
      <c r="Z798" s="184">
        <f>VLOOKUP(C798, '2023-24 School Level AAFTE'!$C$4:$C$2454, 1, 0)</f>
        <v>5201</v>
      </c>
    </row>
    <row r="799" spans="1:26" s="18" customFormat="1" x14ac:dyDescent="0.25">
      <c r="A799" s="136" t="s">
        <v>836</v>
      </c>
      <c r="B799" s="166" t="s">
        <v>835</v>
      </c>
      <c r="C799" s="167">
        <v>4376</v>
      </c>
      <c r="D799" s="166" t="s">
        <v>851</v>
      </c>
      <c r="E799" s="146" t="str">
        <f>VLOOKUP($C799,'2023-24 School Level AAFTE'!$C:$N,9,FALSE)</f>
        <v>No</v>
      </c>
      <c r="F799" s="94" t="str">
        <f>IFERROR(VLOOKUP(C799,'2023-24 School Level AAFTE'!$C:$N,11,FALSE),"")</f>
        <v>No</v>
      </c>
      <c r="G799" s="20">
        <f>IFERROR(VLOOKUP(C799,'2023-24 School Level AAFTE'!$C:$N,8,FALSE),0)</f>
        <v>510.21</v>
      </c>
      <c r="H799" s="99">
        <f>VLOOKUP($A799,'District Data'!$A:$F,3,FALSE)</f>
        <v>1.18</v>
      </c>
      <c r="I799" s="99">
        <f>VLOOKUP($A799,'District Data'!$A:$F,4,FALSE)</f>
        <v>1.18</v>
      </c>
      <c r="J799" s="100">
        <f t="shared" si="133"/>
        <v>0</v>
      </c>
      <c r="K799" s="101">
        <f t="shared" si="134"/>
        <v>0</v>
      </c>
      <c r="L799" s="102">
        <f>'District Data'!E$2</f>
        <v>72728</v>
      </c>
      <c r="M799" s="102">
        <f>'District Data'!F$2</f>
        <v>78209</v>
      </c>
      <c r="N799" s="33">
        <f t="shared" si="135"/>
        <v>0</v>
      </c>
      <c r="O799" s="33">
        <f t="shared" si="136"/>
        <v>0</v>
      </c>
      <c r="P799" s="33">
        <f t="shared" si="141"/>
        <v>14418.72</v>
      </c>
      <c r="Q799" s="103">
        <v>0.18149999999999999</v>
      </c>
      <c r="R799" s="103">
        <v>0.17510000000000001</v>
      </c>
      <c r="S799" s="33">
        <f t="shared" si="137"/>
        <v>0</v>
      </c>
      <c r="T799" s="33">
        <f t="shared" si="142"/>
        <v>0</v>
      </c>
      <c r="U799" s="33">
        <f t="shared" si="138"/>
        <v>0</v>
      </c>
      <c r="V799" s="33">
        <f t="shared" si="139"/>
        <v>0</v>
      </c>
      <c r="W799" s="33">
        <f t="shared" si="140"/>
        <v>0</v>
      </c>
      <c r="X799" s="33">
        <f>IFERROR(VLOOKUP(C799,'Adj to Match Apport'!$C:$F,4,FALSE),0)</f>
        <v>0</v>
      </c>
      <c r="Y799" s="33">
        <f t="shared" si="143"/>
        <v>0</v>
      </c>
      <c r="Z799" s="184">
        <f>VLOOKUP(C799, '2023-24 School Level AAFTE'!$C$4:$C$2454, 1, 0)</f>
        <v>4376</v>
      </c>
    </row>
    <row r="800" spans="1:26" s="18" customFormat="1" x14ac:dyDescent="0.25">
      <c r="A800" s="136" t="s">
        <v>836</v>
      </c>
      <c r="B800" s="166" t="s">
        <v>835</v>
      </c>
      <c r="C800" s="167">
        <v>4493</v>
      </c>
      <c r="D800" s="166" t="s">
        <v>634</v>
      </c>
      <c r="E800" s="146" t="str">
        <f>VLOOKUP($C800,'2023-24 School Level AAFTE'!$C:$N,9,FALSE)</f>
        <v>No</v>
      </c>
      <c r="F800" s="94" t="str">
        <f>IFERROR(VLOOKUP(C800,'2023-24 School Level AAFTE'!$C:$N,11,FALSE),"")</f>
        <v>No</v>
      </c>
      <c r="G800" s="20">
        <f>IFERROR(VLOOKUP(C800,'2023-24 School Level AAFTE'!$C:$N,8,FALSE),0)</f>
        <v>479.99</v>
      </c>
      <c r="H800" s="99">
        <f>VLOOKUP($A800,'District Data'!$A:$F,3,FALSE)</f>
        <v>1.18</v>
      </c>
      <c r="I800" s="99">
        <f>VLOOKUP($A800,'District Data'!$A:$F,4,FALSE)</f>
        <v>1.18</v>
      </c>
      <c r="J800" s="100">
        <f t="shared" si="133"/>
        <v>0</v>
      </c>
      <c r="K800" s="101">
        <f t="shared" si="134"/>
        <v>0</v>
      </c>
      <c r="L800" s="102">
        <f>'District Data'!E$2</f>
        <v>72728</v>
      </c>
      <c r="M800" s="102">
        <f>'District Data'!F$2</f>
        <v>78209</v>
      </c>
      <c r="N800" s="33">
        <f t="shared" si="135"/>
        <v>0</v>
      </c>
      <c r="O800" s="33">
        <f t="shared" si="136"/>
        <v>0</v>
      </c>
      <c r="P800" s="33">
        <f t="shared" si="141"/>
        <v>14418.72</v>
      </c>
      <c r="Q800" s="103">
        <v>0.18149999999999999</v>
      </c>
      <c r="R800" s="103">
        <v>0.17510000000000001</v>
      </c>
      <c r="S800" s="33">
        <f t="shared" si="137"/>
        <v>0</v>
      </c>
      <c r="T800" s="33">
        <f t="shared" si="142"/>
        <v>0</v>
      </c>
      <c r="U800" s="33">
        <f t="shared" si="138"/>
        <v>0</v>
      </c>
      <c r="V800" s="33">
        <f t="shared" si="139"/>
        <v>0</v>
      </c>
      <c r="W800" s="33">
        <f t="shared" si="140"/>
        <v>0</v>
      </c>
      <c r="X800" s="33">
        <f>IFERROR(VLOOKUP(C800,'Adj to Match Apport'!$C:$F,4,FALSE),0)</f>
        <v>0</v>
      </c>
      <c r="Y800" s="33">
        <f t="shared" si="143"/>
        <v>0</v>
      </c>
      <c r="Z800" s="184">
        <f>VLOOKUP(C800, '2023-24 School Level AAFTE'!$C$4:$C$2454, 1, 0)</f>
        <v>4493</v>
      </c>
    </row>
    <row r="801" spans="1:26" s="18" customFormat="1" x14ac:dyDescent="0.25">
      <c r="A801" s="136" t="s">
        <v>836</v>
      </c>
      <c r="B801" s="166" t="s">
        <v>835</v>
      </c>
      <c r="C801" s="167">
        <v>5437</v>
      </c>
      <c r="D801" s="166" t="s">
        <v>859</v>
      </c>
      <c r="E801" s="146" t="str">
        <f>VLOOKUP($C801,'2023-24 School Level AAFTE'!$C:$N,9,FALSE)</f>
        <v>No</v>
      </c>
      <c r="F801" s="94" t="str">
        <f>IFERROR(VLOOKUP(C801,'2023-24 School Level AAFTE'!$C:$N,11,FALSE),"")</f>
        <v>No</v>
      </c>
      <c r="G801" s="20">
        <f>IFERROR(VLOOKUP(C801,'2023-24 School Level AAFTE'!$C:$N,8,FALSE),0)</f>
        <v>200.75</v>
      </c>
      <c r="H801" s="99">
        <f>VLOOKUP($A801,'District Data'!$A:$F,3,FALSE)</f>
        <v>1.18</v>
      </c>
      <c r="I801" s="99">
        <f>VLOOKUP($A801,'District Data'!$A:$F,4,FALSE)</f>
        <v>1.18</v>
      </c>
      <c r="J801" s="100">
        <f t="shared" si="133"/>
        <v>0</v>
      </c>
      <c r="K801" s="101">
        <f t="shared" si="134"/>
        <v>0</v>
      </c>
      <c r="L801" s="102">
        <f>'District Data'!E$2</f>
        <v>72728</v>
      </c>
      <c r="M801" s="102">
        <f>'District Data'!F$2</f>
        <v>78209</v>
      </c>
      <c r="N801" s="33">
        <f t="shared" si="135"/>
        <v>0</v>
      </c>
      <c r="O801" s="33">
        <f t="shared" si="136"/>
        <v>0</v>
      </c>
      <c r="P801" s="33">
        <f t="shared" si="141"/>
        <v>14418.72</v>
      </c>
      <c r="Q801" s="103">
        <v>0.18149999999999999</v>
      </c>
      <c r="R801" s="103">
        <v>0.17510000000000001</v>
      </c>
      <c r="S801" s="33">
        <f t="shared" si="137"/>
        <v>0</v>
      </c>
      <c r="T801" s="33">
        <f t="shared" si="142"/>
        <v>0</v>
      </c>
      <c r="U801" s="33">
        <f t="shared" si="138"/>
        <v>0</v>
      </c>
      <c r="V801" s="33">
        <f t="shared" si="139"/>
        <v>0</v>
      </c>
      <c r="W801" s="33">
        <f t="shared" si="140"/>
        <v>0</v>
      </c>
      <c r="X801" s="33">
        <f>IFERROR(VLOOKUP(C801,'Adj to Match Apport'!$C:$F,4,FALSE),0)</f>
        <v>0</v>
      </c>
      <c r="Y801" s="33">
        <f t="shared" si="143"/>
        <v>0</v>
      </c>
      <c r="Z801" s="184">
        <f>VLOOKUP(C801, '2023-24 School Level AAFTE'!$C$4:$C$2454, 1, 0)</f>
        <v>5437</v>
      </c>
    </row>
    <row r="802" spans="1:26" s="18" customFormat="1" x14ac:dyDescent="0.25">
      <c r="A802" s="136" t="s">
        <v>836</v>
      </c>
      <c r="B802" s="166" t="s">
        <v>835</v>
      </c>
      <c r="C802" s="167">
        <v>5056</v>
      </c>
      <c r="D802" s="166" t="s">
        <v>856</v>
      </c>
      <c r="E802" s="146" t="str">
        <f>VLOOKUP($C802,'2023-24 School Level AAFTE'!$C:$N,9,FALSE)</f>
        <v>No</v>
      </c>
      <c r="F802" s="94" t="str">
        <f>IFERROR(VLOOKUP(C802,'2023-24 School Level AAFTE'!$C:$N,11,FALSE),"")</f>
        <v>No</v>
      </c>
      <c r="G802" s="20">
        <f>IFERROR(VLOOKUP(C802,'2023-24 School Level AAFTE'!$C:$N,8,FALSE),0)</f>
        <v>550.5</v>
      </c>
      <c r="H802" s="99">
        <f>VLOOKUP($A802,'District Data'!$A:$F,3,FALSE)</f>
        <v>1.18</v>
      </c>
      <c r="I802" s="99">
        <f>VLOOKUP($A802,'District Data'!$A:$F,4,FALSE)</f>
        <v>1.18</v>
      </c>
      <c r="J802" s="100">
        <f t="shared" si="133"/>
        <v>0</v>
      </c>
      <c r="K802" s="101">
        <f t="shared" si="134"/>
        <v>0</v>
      </c>
      <c r="L802" s="102">
        <f>'District Data'!E$2</f>
        <v>72728</v>
      </c>
      <c r="M802" s="102">
        <f>'District Data'!F$2</f>
        <v>78209</v>
      </c>
      <c r="N802" s="33">
        <f t="shared" si="135"/>
        <v>0</v>
      </c>
      <c r="O802" s="33">
        <f t="shared" si="136"/>
        <v>0</v>
      </c>
      <c r="P802" s="33">
        <f t="shared" si="141"/>
        <v>14418.72</v>
      </c>
      <c r="Q802" s="103">
        <v>0.18149999999999999</v>
      </c>
      <c r="R802" s="103">
        <v>0.17510000000000001</v>
      </c>
      <c r="S802" s="33">
        <f t="shared" si="137"/>
        <v>0</v>
      </c>
      <c r="T802" s="33">
        <f t="shared" si="142"/>
        <v>0</v>
      </c>
      <c r="U802" s="33">
        <f t="shared" si="138"/>
        <v>0</v>
      </c>
      <c r="V802" s="33">
        <f t="shared" si="139"/>
        <v>0</v>
      </c>
      <c r="W802" s="33">
        <f t="shared" si="140"/>
        <v>0</v>
      </c>
      <c r="X802" s="33">
        <f>IFERROR(VLOOKUP(C802,'Adj to Match Apport'!$C:$F,4,FALSE),0)</f>
        <v>0</v>
      </c>
      <c r="Y802" s="33">
        <f t="shared" si="143"/>
        <v>0</v>
      </c>
      <c r="Z802" s="184">
        <f>VLOOKUP(C802, '2023-24 School Level AAFTE'!$C$4:$C$2454, 1, 0)</f>
        <v>5056</v>
      </c>
    </row>
    <row r="803" spans="1:26" s="18" customFormat="1" x14ac:dyDescent="0.25">
      <c r="A803" s="136" t="s">
        <v>836</v>
      </c>
      <c r="B803" s="166" t="s">
        <v>835</v>
      </c>
      <c r="C803" s="167">
        <v>3385</v>
      </c>
      <c r="D803" s="166" t="s">
        <v>840</v>
      </c>
      <c r="E803" s="146" t="str">
        <f>VLOOKUP($C803,'2023-24 School Level AAFTE'!$C:$N,9,FALSE)</f>
        <v>No</v>
      </c>
      <c r="F803" s="94" t="str">
        <f>IFERROR(VLOOKUP(C803,'2023-24 School Level AAFTE'!$C:$N,11,FALSE),"")</f>
        <v>No</v>
      </c>
      <c r="G803" s="20">
        <f>IFERROR(VLOOKUP(C803,'2023-24 School Level AAFTE'!$C:$N,8,FALSE),0)</f>
        <v>2430.8000000000002</v>
      </c>
      <c r="H803" s="99">
        <f>VLOOKUP($A803,'District Data'!$A:$F,3,FALSE)</f>
        <v>1.18</v>
      </c>
      <c r="I803" s="99">
        <f>VLOOKUP($A803,'District Data'!$A:$F,4,FALSE)</f>
        <v>1.18</v>
      </c>
      <c r="J803" s="100">
        <f t="shared" si="133"/>
        <v>0</v>
      </c>
      <c r="K803" s="101">
        <f t="shared" si="134"/>
        <v>0</v>
      </c>
      <c r="L803" s="102">
        <f>'District Data'!E$2</f>
        <v>72728</v>
      </c>
      <c r="M803" s="102">
        <f>'District Data'!F$2</f>
        <v>78209</v>
      </c>
      <c r="N803" s="33">
        <f t="shared" si="135"/>
        <v>0</v>
      </c>
      <c r="O803" s="33">
        <f t="shared" si="136"/>
        <v>0</v>
      </c>
      <c r="P803" s="33">
        <f t="shared" si="141"/>
        <v>14418.72</v>
      </c>
      <c r="Q803" s="103">
        <v>0.18149999999999999</v>
      </c>
      <c r="R803" s="103">
        <v>0.17510000000000001</v>
      </c>
      <c r="S803" s="33">
        <f t="shared" si="137"/>
        <v>0</v>
      </c>
      <c r="T803" s="33">
        <f t="shared" si="142"/>
        <v>0</v>
      </c>
      <c r="U803" s="33">
        <f t="shared" si="138"/>
        <v>0</v>
      </c>
      <c r="V803" s="33">
        <f t="shared" si="139"/>
        <v>0</v>
      </c>
      <c r="W803" s="33">
        <f t="shared" si="140"/>
        <v>0</v>
      </c>
      <c r="X803" s="33">
        <f>IFERROR(VLOOKUP(C803,'Adj to Match Apport'!$C:$F,4,FALSE),0)</f>
        <v>0</v>
      </c>
      <c r="Y803" s="33">
        <f t="shared" si="143"/>
        <v>0</v>
      </c>
      <c r="Z803" s="184">
        <f>VLOOKUP(C803, '2023-24 School Level AAFTE'!$C$4:$C$2454, 1, 0)</f>
        <v>3385</v>
      </c>
    </row>
    <row r="804" spans="1:26" s="18" customFormat="1" x14ac:dyDescent="0.25">
      <c r="A804" s="136" t="s">
        <v>836</v>
      </c>
      <c r="B804" s="166" t="s">
        <v>835</v>
      </c>
      <c r="C804" s="167">
        <v>3038</v>
      </c>
      <c r="D804" s="166" t="s">
        <v>839</v>
      </c>
      <c r="E804" s="146" t="str">
        <f>VLOOKUP($C804,'2023-24 School Level AAFTE'!$C:$N,9,FALSE)</f>
        <v>No</v>
      </c>
      <c r="F804" s="94" t="str">
        <f>IFERROR(VLOOKUP(C804,'2023-24 School Level AAFTE'!$C:$N,11,FALSE),"")</f>
        <v>No</v>
      </c>
      <c r="G804" s="20">
        <f>IFERROR(VLOOKUP(C804,'2023-24 School Level AAFTE'!$C:$N,8,FALSE),0)</f>
        <v>779.6</v>
      </c>
      <c r="H804" s="99">
        <f>VLOOKUP($A804,'District Data'!$A:$F,3,FALSE)</f>
        <v>1.18</v>
      </c>
      <c r="I804" s="99">
        <f>VLOOKUP($A804,'District Data'!$A:$F,4,FALSE)</f>
        <v>1.18</v>
      </c>
      <c r="J804" s="100">
        <f t="shared" si="133"/>
        <v>0</v>
      </c>
      <c r="K804" s="101">
        <f t="shared" si="134"/>
        <v>0</v>
      </c>
      <c r="L804" s="102">
        <f>'District Data'!E$2</f>
        <v>72728</v>
      </c>
      <c r="M804" s="102">
        <f>'District Data'!F$2</f>
        <v>78209</v>
      </c>
      <c r="N804" s="33">
        <f t="shared" si="135"/>
        <v>0</v>
      </c>
      <c r="O804" s="33">
        <f t="shared" si="136"/>
        <v>0</v>
      </c>
      <c r="P804" s="33">
        <f t="shared" si="141"/>
        <v>14418.72</v>
      </c>
      <c r="Q804" s="103">
        <v>0.18149999999999999</v>
      </c>
      <c r="R804" s="103">
        <v>0.17510000000000001</v>
      </c>
      <c r="S804" s="33">
        <f t="shared" si="137"/>
        <v>0</v>
      </c>
      <c r="T804" s="33">
        <f t="shared" si="142"/>
        <v>0</v>
      </c>
      <c r="U804" s="33">
        <f t="shared" si="138"/>
        <v>0</v>
      </c>
      <c r="V804" s="33">
        <f t="shared" si="139"/>
        <v>0</v>
      </c>
      <c r="W804" s="33">
        <f t="shared" si="140"/>
        <v>0</v>
      </c>
      <c r="X804" s="33">
        <f>IFERROR(VLOOKUP(C804,'Adj to Match Apport'!$C:$F,4,FALSE),0)</f>
        <v>0</v>
      </c>
      <c r="Y804" s="33">
        <f t="shared" si="143"/>
        <v>0</v>
      </c>
      <c r="Z804" s="184">
        <f>VLOOKUP(C804, '2023-24 School Level AAFTE'!$C$4:$C$2454, 1, 0)</f>
        <v>3038</v>
      </c>
    </row>
    <row r="805" spans="1:26" s="18" customFormat="1" x14ac:dyDescent="0.25">
      <c r="A805" s="136" t="s">
        <v>836</v>
      </c>
      <c r="B805" s="166" t="s">
        <v>835</v>
      </c>
      <c r="C805" s="167">
        <v>1624</v>
      </c>
      <c r="D805" s="166" t="s">
        <v>837</v>
      </c>
      <c r="E805" s="146" t="str">
        <f>VLOOKUP($C805,'2023-24 School Level AAFTE'!$C:$N,9,FALSE)</f>
        <v>No</v>
      </c>
      <c r="F805" s="94" t="str">
        <f>IFERROR(VLOOKUP(C805,'2023-24 School Level AAFTE'!$C:$N,11,FALSE),"")</f>
        <v>No</v>
      </c>
      <c r="G805" s="20">
        <f>IFERROR(VLOOKUP(C805,'2023-24 School Level AAFTE'!$C:$N,8,FALSE),0)</f>
        <v>43.94</v>
      </c>
      <c r="H805" s="99">
        <f>VLOOKUP($A805,'District Data'!$A:$F,3,FALSE)</f>
        <v>1.18</v>
      </c>
      <c r="I805" s="99">
        <f>VLOOKUP($A805,'District Data'!$A:$F,4,FALSE)</f>
        <v>1.18</v>
      </c>
      <c r="J805" s="100">
        <f t="shared" si="133"/>
        <v>0</v>
      </c>
      <c r="K805" s="101">
        <f t="shared" si="134"/>
        <v>0</v>
      </c>
      <c r="L805" s="102">
        <f>'District Data'!E$2</f>
        <v>72728</v>
      </c>
      <c r="M805" s="102">
        <f>'District Data'!F$2</f>
        <v>78209</v>
      </c>
      <c r="N805" s="33">
        <f t="shared" si="135"/>
        <v>0</v>
      </c>
      <c r="O805" s="33">
        <f t="shared" si="136"/>
        <v>0</v>
      </c>
      <c r="P805" s="33">
        <f t="shared" si="141"/>
        <v>14418.72</v>
      </c>
      <c r="Q805" s="103">
        <v>0.18149999999999999</v>
      </c>
      <c r="R805" s="103">
        <v>0.17510000000000001</v>
      </c>
      <c r="S805" s="33">
        <f t="shared" si="137"/>
        <v>0</v>
      </c>
      <c r="T805" s="33">
        <f t="shared" si="142"/>
        <v>0</v>
      </c>
      <c r="U805" s="33">
        <f t="shared" si="138"/>
        <v>0</v>
      </c>
      <c r="V805" s="33">
        <f t="shared" si="139"/>
        <v>0</v>
      </c>
      <c r="W805" s="33">
        <f t="shared" si="140"/>
        <v>0</v>
      </c>
      <c r="X805" s="33">
        <f>IFERROR(VLOOKUP(C805,'Adj to Match Apport'!$C:$F,4,FALSE),0)</f>
        <v>0</v>
      </c>
      <c r="Y805" s="33">
        <f t="shared" si="143"/>
        <v>0</v>
      </c>
      <c r="Z805" s="184">
        <f>VLOOKUP(C805, '2023-24 School Level AAFTE'!$C$4:$C$2454, 1, 0)</f>
        <v>1624</v>
      </c>
    </row>
    <row r="806" spans="1:26" s="18" customFormat="1" x14ac:dyDescent="0.25">
      <c r="A806" s="136" t="s">
        <v>836</v>
      </c>
      <c r="B806" s="166" t="s">
        <v>835</v>
      </c>
      <c r="C806" s="167">
        <v>3673</v>
      </c>
      <c r="D806" s="166" t="s">
        <v>845</v>
      </c>
      <c r="E806" s="146" t="str">
        <f>VLOOKUP($C806,'2023-24 School Level AAFTE'!$C:$N,9,FALSE)</f>
        <v>No</v>
      </c>
      <c r="F806" s="94" t="str">
        <f>IFERROR(VLOOKUP(C806,'2023-24 School Level AAFTE'!$C:$N,11,FALSE),"")</f>
        <v>No</v>
      </c>
      <c r="G806" s="20">
        <f>IFERROR(VLOOKUP(C806,'2023-24 School Level AAFTE'!$C:$N,8,FALSE),0)</f>
        <v>615.05999999999995</v>
      </c>
      <c r="H806" s="99">
        <f>VLOOKUP($A806,'District Data'!$A:$F,3,FALSE)</f>
        <v>1.18</v>
      </c>
      <c r="I806" s="99">
        <f>VLOOKUP($A806,'District Data'!$A:$F,4,FALSE)</f>
        <v>1.18</v>
      </c>
      <c r="J806" s="100">
        <f t="shared" si="133"/>
        <v>0</v>
      </c>
      <c r="K806" s="101">
        <f t="shared" si="134"/>
        <v>0</v>
      </c>
      <c r="L806" s="102">
        <f>'District Data'!E$2</f>
        <v>72728</v>
      </c>
      <c r="M806" s="102">
        <f>'District Data'!F$2</f>
        <v>78209</v>
      </c>
      <c r="N806" s="33">
        <f t="shared" si="135"/>
        <v>0</v>
      </c>
      <c r="O806" s="33">
        <f t="shared" si="136"/>
        <v>0</v>
      </c>
      <c r="P806" s="33">
        <f t="shared" si="141"/>
        <v>14418.72</v>
      </c>
      <c r="Q806" s="103">
        <v>0.18149999999999999</v>
      </c>
      <c r="R806" s="103">
        <v>0.17510000000000001</v>
      </c>
      <c r="S806" s="33">
        <f t="shared" si="137"/>
        <v>0</v>
      </c>
      <c r="T806" s="33">
        <f t="shared" si="142"/>
        <v>0</v>
      </c>
      <c r="U806" s="33">
        <f t="shared" si="138"/>
        <v>0</v>
      </c>
      <c r="V806" s="33">
        <f t="shared" si="139"/>
        <v>0</v>
      </c>
      <c r="W806" s="33">
        <f t="shared" si="140"/>
        <v>0</v>
      </c>
      <c r="X806" s="33">
        <f>IFERROR(VLOOKUP(C806,'Adj to Match Apport'!$C:$F,4,FALSE),0)</f>
        <v>0</v>
      </c>
      <c r="Y806" s="33">
        <f t="shared" si="143"/>
        <v>0</v>
      </c>
      <c r="Z806" s="184">
        <f>VLOOKUP(C806, '2023-24 School Level AAFTE'!$C$4:$C$2454, 1, 0)</f>
        <v>3673</v>
      </c>
    </row>
    <row r="807" spans="1:26" s="18" customFormat="1" x14ac:dyDescent="0.25">
      <c r="A807" s="136" t="s">
        <v>836</v>
      </c>
      <c r="B807" s="166" t="s">
        <v>835</v>
      </c>
      <c r="C807" s="167">
        <v>3962</v>
      </c>
      <c r="D807" s="166" t="s">
        <v>848</v>
      </c>
      <c r="E807" s="146" t="str">
        <f>VLOOKUP($C807,'2023-24 School Level AAFTE'!$C:$N,9,FALSE)</f>
        <v>No</v>
      </c>
      <c r="F807" s="94" t="str">
        <f>IFERROR(VLOOKUP(C807,'2023-24 School Level AAFTE'!$C:$N,11,FALSE),"")</f>
        <v>No</v>
      </c>
      <c r="G807" s="20">
        <f>IFERROR(VLOOKUP(C807,'2023-24 School Level AAFTE'!$C:$N,8,FALSE),0)</f>
        <v>1509.26</v>
      </c>
      <c r="H807" s="99">
        <f>VLOOKUP($A807,'District Data'!$A:$F,3,FALSE)</f>
        <v>1.18</v>
      </c>
      <c r="I807" s="99">
        <f>VLOOKUP($A807,'District Data'!$A:$F,4,FALSE)</f>
        <v>1.18</v>
      </c>
      <c r="J807" s="100">
        <f t="shared" si="133"/>
        <v>0</v>
      </c>
      <c r="K807" s="101">
        <f t="shared" si="134"/>
        <v>0</v>
      </c>
      <c r="L807" s="102">
        <f>'District Data'!E$2</f>
        <v>72728</v>
      </c>
      <c r="M807" s="102">
        <f>'District Data'!F$2</f>
        <v>78209</v>
      </c>
      <c r="N807" s="33">
        <f t="shared" si="135"/>
        <v>0</v>
      </c>
      <c r="O807" s="33">
        <f t="shared" si="136"/>
        <v>0</v>
      </c>
      <c r="P807" s="33">
        <f t="shared" si="141"/>
        <v>14418.72</v>
      </c>
      <c r="Q807" s="103">
        <v>0.18149999999999999</v>
      </c>
      <c r="R807" s="103">
        <v>0.17510000000000001</v>
      </c>
      <c r="S807" s="33">
        <f t="shared" si="137"/>
        <v>0</v>
      </c>
      <c r="T807" s="33">
        <f t="shared" si="142"/>
        <v>0</v>
      </c>
      <c r="U807" s="33">
        <f t="shared" si="138"/>
        <v>0</v>
      </c>
      <c r="V807" s="33">
        <f t="shared" si="139"/>
        <v>0</v>
      </c>
      <c r="W807" s="33">
        <f t="shared" si="140"/>
        <v>0</v>
      </c>
      <c r="X807" s="33">
        <f>IFERROR(VLOOKUP(C807,'Adj to Match Apport'!$C:$F,4,FALSE),0)</f>
        <v>0</v>
      </c>
      <c r="Y807" s="33">
        <f t="shared" si="143"/>
        <v>0</v>
      </c>
      <c r="Z807" s="184">
        <f>VLOOKUP(C807, '2023-24 School Level AAFTE'!$C$4:$C$2454, 1, 0)</f>
        <v>3962</v>
      </c>
    </row>
    <row r="808" spans="1:26" s="18" customFormat="1" x14ac:dyDescent="0.25">
      <c r="A808" s="136" t="s">
        <v>836</v>
      </c>
      <c r="B808" s="166" t="s">
        <v>835</v>
      </c>
      <c r="C808" s="167">
        <v>3637</v>
      </c>
      <c r="D808" s="166" t="s">
        <v>844</v>
      </c>
      <c r="E808" s="146" t="str">
        <f>VLOOKUP($C808,'2023-24 School Level AAFTE'!$C:$N,9,FALSE)</f>
        <v>No</v>
      </c>
      <c r="F808" s="94" t="str">
        <f>IFERROR(VLOOKUP(C808,'2023-24 School Level AAFTE'!$C:$N,11,FALSE),"")</f>
        <v>No</v>
      </c>
      <c r="G808" s="20">
        <f>IFERROR(VLOOKUP(C808,'2023-24 School Level AAFTE'!$C:$N,8,FALSE),0)</f>
        <v>449.65</v>
      </c>
      <c r="H808" s="99">
        <f>VLOOKUP($A808,'District Data'!$A:$F,3,FALSE)</f>
        <v>1.18</v>
      </c>
      <c r="I808" s="99">
        <f>VLOOKUP($A808,'District Data'!$A:$F,4,FALSE)</f>
        <v>1.18</v>
      </c>
      <c r="J808" s="100">
        <f t="shared" si="133"/>
        <v>0</v>
      </c>
      <c r="K808" s="101">
        <f t="shared" si="134"/>
        <v>0</v>
      </c>
      <c r="L808" s="102">
        <f>'District Data'!E$2</f>
        <v>72728</v>
      </c>
      <c r="M808" s="102">
        <f>'District Data'!F$2</f>
        <v>78209</v>
      </c>
      <c r="N808" s="33">
        <f t="shared" si="135"/>
        <v>0</v>
      </c>
      <c r="O808" s="33">
        <f t="shared" si="136"/>
        <v>0</v>
      </c>
      <c r="P808" s="33">
        <f t="shared" si="141"/>
        <v>14418.72</v>
      </c>
      <c r="Q808" s="103">
        <v>0.18149999999999999</v>
      </c>
      <c r="R808" s="103">
        <v>0.17510000000000001</v>
      </c>
      <c r="S808" s="33">
        <f t="shared" si="137"/>
        <v>0</v>
      </c>
      <c r="T808" s="33">
        <f t="shared" si="142"/>
        <v>0</v>
      </c>
      <c r="U808" s="33">
        <f t="shared" si="138"/>
        <v>0</v>
      </c>
      <c r="V808" s="33">
        <f t="shared" si="139"/>
        <v>0</v>
      </c>
      <c r="W808" s="33">
        <f t="shared" si="140"/>
        <v>0</v>
      </c>
      <c r="X808" s="33">
        <f>IFERROR(VLOOKUP(C808,'Adj to Match Apport'!$C:$F,4,FALSE),0)</f>
        <v>0</v>
      </c>
      <c r="Y808" s="33">
        <f t="shared" si="143"/>
        <v>0</v>
      </c>
      <c r="Z808" s="184">
        <f>VLOOKUP(C808, '2023-24 School Level AAFTE'!$C$4:$C$2454, 1, 0)</f>
        <v>3637</v>
      </c>
    </row>
    <row r="809" spans="1:26" s="18" customFormat="1" x14ac:dyDescent="0.25">
      <c r="A809" s="136" t="s">
        <v>836</v>
      </c>
      <c r="B809" s="166" t="s">
        <v>835</v>
      </c>
      <c r="C809" s="167">
        <v>3636</v>
      </c>
      <c r="D809" s="166" t="s">
        <v>843</v>
      </c>
      <c r="E809" s="146" t="str">
        <f>VLOOKUP($C809,'2023-24 School Level AAFTE'!$C:$N,9,FALSE)</f>
        <v>No</v>
      </c>
      <c r="F809" s="94" t="str">
        <f>IFERROR(VLOOKUP(C809,'2023-24 School Level AAFTE'!$C:$N,11,FALSE),"")</f>
        <v>No</v>
      </c>
      <c r="G809" s="20">
        <f>IFERROR(VLOOKUP(C809,'2023-24 School Level AAFTE'!$C:$N,8,FALSE),0)</f>
        <v>827.42</v>
      </c>
      <c r="H809" s="99">
        <f>VLOOKUP($A809,'District Data'!$A:$F,3,FALSE)</f>
        <v>1.18</v>
      </c>
      <c r="I809" s="99">
        <f>VLOOKUP($A809,'District Data'!$A:$F,4,FALSE)</f>
        <v>1.18</v>
      </c>
      <c r="J809" s="100">
        <f t="shared" si="133"/>
        <v>0</v>
      </c>
      <c r="K809" s="101">
        <f t="shared" si="134"/>
        <v>0</v>
      </c>
      <c r="L809" s="102">
        <f>'District Data'!E$2</f>
        <v>72728</v>
      </c>
      <c r="M809" s="102">
        <f>'District Data'!F$2</f>
        <v>78209</v>
      </c>
      <c r="N809" s="33">
        <f t="shared" si="135"/>
        <v>0</v>
      </c>
      <c r="O809" s="33">
        <f t="shared" si="136"/>
        <v>0</v>
      </c>
      <c r="P809" s="33">
        <f t="shared" si="141"/>
        <v>14418.72</v>
      </c>
      <c r="Q809" s="103">
        <v>0.18149999999999999</v>
      </c>
      <c r="R809" s="103">
        <v>0.17510000000000001</v>
      </c>
      <c r="S809" s="33">
        <f t="shared" si="137"/>
        <v>0</v>
      </c>
      <c r="T809" s="33">
        <f t="shared" si="142"/>
        <v>0</v>
      </c>
      <c r="U809" s="33">
        <f t="shared" si="138"/>
        <v>0</v>
      </c>
      <c r="V809" s="33">
        <f t="shared" si="139"/>
        <v>0</v>
      </c>
      <c r="W809" s="33">
        <f t="shared" si="140"/>
        <v>0</v>
      </c>
      <c r="X809" s="33">
        <f>IFERROR(VLOOKUP(C809,'Adj to Match Apport'!$C:$F,4,FALSE),0)</f>
        <v>0</v>
      </c>
      <c r="Y809" s="33">
        <f t="shared" si="143"/>
        <v>0</v>
      </c>
      <c r="Z809" s="184">
        <f>VLOOKUP(C809, '2023-24 School Level AAFTE'!$C$4:$C$2454, 1, 0)</f>
        <v>3636</v>
      </c>
    </row>
    <row r="810" spans="1:26" s="18" customFormat="1" x14ac:dyDescent="0.25">
      <c r="A810" s="136" t="s">
        <v>836</v>
      </c>
      <c r="B810" s="166" t="s">
        <v>835</v>
      </c>
      <c r="C810" s="167">
        <v>4592</v>
      </c>
      <c r="D810" s="166" t="s">
        <v>855</v>
      </c>
      <c r="E810" s="146" t="str">
        <f>VLOOKUP($C810,'2023-24 School Level AAFTE'!$C:$N,9,FALSE)</f>
        <v>No</v>
      </c>
      <c r="F810" s="94" t="str">
        <f>IFERROR(VLOOKUP(C810,'2023-24 School Level AAFTE'!$C:$N,11,FALSE),"")</f>
        <v>No</v>
      </c>
      <c r="G810" s="20">
        <f>IFERROR(VLOOKUP(C810,'2023-24 School Level AAFTE'!$C:$N,8,FALSE),0)</f>
        <v>464.5</v>
      </c>
      <c r="H810" s="99">
        <f>VLOOKUP($A810,'District Data'!$A:$F,3,FALSE)</f>
        <v>1.18</v>
      </c>
      <c r="I810" s="99">
        <f>VLOOKUP($A810,'District Data'!$A:$F,4,FALSE)</f>
        <v>1.18</v>
      </c>
      <c r="J810" s="100">
        <f t="shared" si="133"/>
        <v>0</v>
      </c>
      <c r="K810" s="101">
        <f t="shared" si="134"/>
        <v>0</v>
      </c>
      <c r="L810" s="102">
        <f>'District Data'!E$2</f>
        <v>72728</v>
      </c>
      <c r="M810" s="102">
        <f>'District Data'!F$2</f>
        <v>78209</v>
      </c>
      <c r="N810" s="33">
        <f t="shared" si="135"/>
        <v>0</v>
      </c>
      <c r="O810" s="33">
        <f t="shared" si="136"/>
        <v>0</v>
      </c>
      <c r="P810" s="33">
        <f t="shared" si="141"/>
        <v>14418.72</v>
      </c>
      <c r="Q810" s="103">
        <v>0.18149999999999999</v>
      </c>
      <c r="R810" s="103">
        <v>0.17510000000000001</v>
      </c>
      <c r="S810" s="33">
        <f t="shared" si="137"/>
        <v>0</v>
      </c>
      <c r="T810" s="33">
        <f t="shared" si="142"/>
        <v>0</v>
      </c>
      <c r="U810" s="33">
        <f t="shared" si="138"/>
        <v>0</v>
      </c>
      <c r="V810" s="33">
        <f t="shared" si="139"/>
        <v>0</v>
      </c>
      <c r="W810" s="33">
        <f t="shared" si="140"/>
        <v>0</v>
      </c>
      <c r="X810" s="33">
        <f>IFERROR(VLOOKUP(C810,'Adj to Match Apport'!$C:$F,4,FALSE),0)</f>
        <v>0</v>
      </c>
      <c r="Y810" s="33">
        <f t="shared" si="143"/>
        <v>0</v>
      </c>
      <c r="Z810" s="184">
        <f>VLOOKUP(C810, '2023-24 School Level AAFTE'!$C$4:$C$2454, 1, 0)</f>
        <v>4592</v>
      </c>
    </row>
    <row r="811" spans="1:26" s="18" customFormat="1" x14ac:dyDescent="0.25">
      <c r="A811" s="136" t="s">
        <v>836</v>
      </c>
      <c r="B811" s="166" t="s">
        <v>835</v>
      </c>
      <c r="C811" s="167">
        <v>5200</v>
      </c>
      <c r="D811" s="166" t="s">
        <v>857</v>
      </c>
      <c r="E811" s="146" t="str">
        <f>VLOOKUP($C811,'2023-24 School Level AAFTE'!$C:$N,9,FALSE)</f>
        <v>No</v>
      </c>
      <c r="F811" s="94" t="str">
        <f>IFERROR(VLOOKUP(C811,'2023-24 School Level AAFTE'!$C:$N,11,FALSE),"")</f>
        <v>No</v>
      </c>
      <c r="G811" s="20">
        <f>IFERROR(VLOOKUP(C811,'2023-24 School Level AAFTE'!$C:$N,8,FALSE),0)</f>
        <v>647.48</v>
      </c>
      <c r="H811" s="99">
        <f>VLOOKUP($A811,'District Data'!$A:$F,3,FALSE)</f>
        <v>1.18</v>
      </c>
      <c r="I811" s="99">
        <f>VLOOKUP($A811,'District Data'!$A:$F,4,FALSE)</f>
        <v>1.18</v>
      </c>
      <c r="J811" s="100">
        <f t="shared" si="133"/>
        <v>0</v>
      </c>
      <c r="K811" s="101">
        <f t="shared" si="134"/>
        <v>0</v>
      </c>
      <c r="L811" s="102">
        <f>'District Data'!E$2</f>
        <v>72728</v>
      </c>
      <c r="M811" s="102">
        <f>'District Data'!F$2</f>
        <v>78209</v>
      </c>
      <c r="N811" s="33">
        <f t="shared" si="135"/>
        <v>0</v>
      </c>
      <c r="O811" s="33">
        <f t="shared" si="136"/>
        <v>0</v>
      </c>
      <c r="P811" s="33">
        <f t="shared" si="141"/>
        <v>14418.72</v>
      </c>
      <c r="Q811" s="103">
        <v>0.18149999999999999</v>
      </c>
      <c r="R811" s="103">
        <v>0.17510000000000001</v>
      </c>
      <c r="S811" s="33">
        <f t="shared" si="137"/>
        <v>0</v>
      </c>
      <c r="T811" s="33">
        <f t="shared" si="142"/>
        <v>0</v>
      </c>
      <c r="U811" s="33">
        <f t="shared" si="138"/>
        <v>0</v>
      </c>
      <c r="V811" s="33">
        <f t="shared" si="139"/>
        <v>0</v>
      </c>
      <c r="W811" s="33">
        <f t="shared" si="140"/>
        <v>0</v>
      </c>
      <c r="X811" s="33">
        <f>IFERROR(VLOOKUP(C811,'Adj to Match Apport'!$C:$F,4,FALSE),0)</f>
        <v>0</v>
      </c>
      <c r="Y811" s="33">
        <f t="shared" si="143"/>
        <v>0</v>
      </c>
      <c r="Z811" s="184">
        <f>VLOOKUP(C811, '2023-24 School Level AAFTE'!$C$4:$C$2454, 1, 0)</f>
        <v>5200</v>
      </c>
    </row>
    <row r="812" spans="1:26" s="18" customFormat="1" x14ac:dyDescent="0.25">
      <c r="A812" s="136" t="s">
        <v>836</v>
      </c>
      <c r="B812" s="166" t="s">
        <v>835</v>
      </c>
      <c r="C812" s="147">
        <v>3879</v>
      </c>
      <c r="D812" s="148" t="s">
        <v>847</v>
      </c>
      <c r="E812" s="146" t="str">
        <f>VLOOKUP($C812,'2023-24 School Level AAFTE'!$C:$N,9,FALSE)</f>
        <v>No</v>
      </c>
      <c r="F812" s="94" t="str">
        <f>IFERROR(VLOOKUP(C812,'2023-24 School Level AAFTE'!$C:$N,11,FALSE),"")</f>
        <v>No</v>
      </c>
      <c r="G812" s="20">
        <f>IFERROR(VLOOKUP(C812,'2023-24 School Level AAFTE'!$C:$N,8,FALSE),0)</f>
        <v>943.74</v>
      </c>
      <c r="H812" s="99">
        <f>VLOOKUP($A812,'District Data'!$A:$F,3,FALSE)</f>
        <v>1.18</v>
      </c>
      <c r="I812" s="99">
        <f>VLOOKUP($A812,'District Data'!$A:$F,4,FALSE)</f>
        <v>1.18</v>
      </c>
      <c r="J812" s="100">
        <f t="shared" si="133"/>
        <v>0</v>
      </c>
      <c r="K812" s="101">
        <f t="shared" si="134"/>
        <v>0</v>
      </c>
      <c r="L812" s="102">
        <f>'District Data'!E$2</f>
        <v>72728</v>
      </c>
      <c r="M812" s="102">
        <f>'District Data'!F$2</f>
        <v>78209</v>
      </c>
      <c r="N812" s="33">
        <f t="shared" si="135"/>
        <v>0</v>
      </c>
      <c r="O812" s="33">
        <f t="shared" si="136"/>
        <v>0</v>
      </c>
      <c r="P812" s="33">
        <f t="shared" si="141"/>
        <v>14418.72</v>
      </c>
      <c r="Q812" s="103">
        <v>0.18149999999999999</v>
      </c>
      <c r="R812" s="103">
        <v>0.17510000000000001</v>
      </c>
      <c r="S812" s="33">
        <f t="shared" si="137"/>
        <v>0</v>
      </c>
      <c r="T812" s="33">
        <f t="shared" si="142"/>
        <v>0</v>
      </c>
      <c r="U812" s="33">
        <f t="shared" si="138"/>
        <v>0</v>
      </c>
      <c r="V812" s="33">
        <f t="shared" si="139"/>
        <v>0</v>
      </c>
      <c r="W812" s="33">
        <f t="shared" si="140"/>
        <v>0</v>
      </c>
      <c r="X812" s="33">
        <f>IFERROR(VLOOKUP(C812,'Adj to Match Apport'!$C:$F,4,FALSE),0)</f>
        <v>0</v>
      </c>
      <c r="Y812" s="33">
        <f t="shared" si="143"/>
        <v>0</v>
      </c>
      <c r="Z812" s="184">
        <f>VLOOKUP(C812, '2023-24 School Level AAFTE'!$C$4:$C$2454, 1, 0)</f>
        <v>3879</v>
      </c>
    </row>
    <row r="813" spans="1:26" s="18" customFormat="1" x14ac:dyDescent="0.25">
      <c r="A813" s="136" t="s">
        <v>836</v>
      </c>
      <c r="B813" s="166" t="s">
        <v>835</v>
      </c>
      <c r="C813" s="167">
        <v>4495</v>
      </c>
      <c r="D813" s="166" t="s">
        <v>853</v>
      </c>
      <c r="E813" s="146" t="str">
        <f>VLOOKUP($C813,'2023-24 School Level AAFTE'!$C:$N,9,FALSE)</f>
        <v>No</v>
      </c>
      <c r="F813" s="94" t="str">
        <f>IFERROR(VLOOKUP(C813,'2023-24 School Level AAFTE'!$C:$N,11,FALSE),"")</f>
        <v>No</v>
      </c>
      <c r="G813" s="20">
        <f>IFERROR(VLOOKUP(C813,'2023-24 School Level AAFTE'!$C:$N,8,FALSE),0)</f>
        <v>2199.9300000000003</v>
      </c>
      <c r="H813" s="99">
        <f>VLOOKUP($A813,'District Data'!$A:$F,3,FALSE)</f>
        <v>1.18</v>
      </c>
      <c r="I813" s="99">
        <f>VLOOKUP($A813,'District Data'!$A:$F,4,FALSE)</f>
        <v>1.18</v>
      </c>
      <c r="J813" s="100">
        <f t="shared" si="133"/>
        <v>0</v>
      </c>
      <c r="K813" s="101">
        <f t="shared" si="134"/>
        <v>0</v>
      </c>
      <c r="L813" s="102">
        <f>'District Data'!E$2</f>
        <v>72728</v>
      </c>
      <c r="M813" s="102">
        <f>'District Data'!F$2</f>
        <v>78209</v>
      </c>
      <c r="N813" s="33">
        <f t="shared" si="135"/>
        <v>0</v>
      </c>
      <c r="O813" s="33">
        <f t="shared" si="136"/>
        <v>0</v>
      </c>
      <c r="P813" s="33">
        <f t="shared" si="141"/>
        <v>14418.72</v>
      </c>
      <c r="Q813" s="103">
        <v>0.18149999999999999</v>
      </c>
      <c r="R813" s="103">
        <v>0.17510000000000001</v>
      </c>
      <c r="S813" s="33">
        <f t="shared" si="137"/>
        <v>0</v>
      </c>
      <c r="T813" s="33">
        <f t="shared" si="142"/>
        <v>0</v>
      </c>
      <c r="U813" s="33">
        <f t="shared" si="138"/>
        <v>0</v>
      </c>
      <c r="V813" s="33">
        <f t="shared" si="139"/>
        <v>0</v>
      </c>
      <c r="W813" s="33">
        <f t="shared" si="140"/>
        <v>0</v>
      </c>
      <c r="X813" s="33">
        <f>IFERROR(VLOOKUP(C813,'Adj to Match Apport'!$C:$F,4,FALSE),0)</f>
        <v>0</v>
      </c>
      <c r="Y813" s="33">
        <f t="shared" si="143"/>
        <v>0</v>
      </c>
      <c r="Z813" s="184">
        <f>VLOOKUP(C813, '2023-24 School Level AAFTE'!$C$4:$C$2454, 1, 0)</f>
        <v>4495</v>
      </c>
    </row>
    <row r="814" spans="1:26" s="18" customFormat="1" x14ac:dyDescent="0.25">
      <c r="A814" s="136" t="s">
        <v>836</v>
      </c>
      <c r="B814" s="166" t="s">
        <v>835</v>
      </c>
      <c r="C814" s="167">
        <v>3386</v>
      </c>
      <c r="D814" s="166" t="s">
        <v>841</v>
      </c>
      <c r="E814" s="146" t="str">
        <f>VLOOKUP($C814,'2023-24 School Level AAFTE'!$C:$N,9,FALSE)</f>
        <v>No</v>
      </c>
      <c r="F814" s="94" t="str">
        <f>IFERROR(VLOOKUP(C814,'2023-24 School Level AAFTE'!$C:$N,11,FALSE),"")</f>
        <v>No</v>
      </c>
      <c r="G814" s="20">
        <f>IFERROR(VLOOKUP(C814,'2023-24 School Level AAFTE'!$C:$N,8,FALSE),0)</f>
        <v>568.70000000000005</v>
      </c>
      <c r="H814" s="99">
        <f>VLOOKUP($A814,'District Data'!$A:$F,3,FALSE)</f>
        <v>1.18</v>
      </c>
      <c r="I814" s="99">
        <f>VLOOKUP($A814,'District Data'!$A:$F,4,FALSE)</f>
        <v>1.18</v>
      </c>
      <c r="J814" s="100">
        <f t="shared" si="133"/>
        <v>0</v>
      </c>
      <c r="K814" s="101">
        <f t="shared" si="134"/>
        <v>0</v>
      </c>
      <c r="L814" s="102">
        <f>'District Data'!E$2</f>
        <v>72728</v>
      </c>
      <c r="M814" s="102">
        <f>'District Data'!F$2</f>
        <v>78209</v>
      </c>
      <c r="N814" s="33">
        <f t="shared" si="135"/>
        <v>0</v>
      </c>
      <c r="O814" s="33">
        <f t="shared" si="136"/>
        <v>0</v>
      </c>
      <c r="P814" s="33">
        <f t="shared" si="141"/>
        <v>14418.72</v>
      </c>
      <c r="Q814" s="103">
        <v>0.18149999999999999</v>
      </c>
      <c r="R814" s="103">
        <v>0.17510000000000001</v>
      </c>
      <c r="S814" s="33">
        <f t="shared" si="137"/>
        <v>0</v>
      </c>
      <c r="T814" s="33">
        <f t="shared" si="142"/>
        <v>0</v>
      </c>
      <c r="U814" s="33">
        <f t="shared" si="138"/>
        <v>0</v>
      </c>
      <c r="V814" s="33">
        <f t="shared" si="139"/>
        <v>0</v>
      </c>
      <c r="W814" s="33">
        <f t="shared" si="140"/>
        <v>0</v>
      </c>
      <c r="X814" s="33">
        <f>IFERROR(VLOOKUP(C814,'Adj to Match Apport'!$C:$F,4,FALSE),0)</f>
        <v>0</v>
      </c>
      <c r="Y814" s="33">
        <f t="shared" si="143"/>
        <v>0</v>
      </c>
      <c r="Z814" s="184">
        <f>VLOOKUP(C814, '2023-24 School Level AAFTE'!$C$4:$C$2454, 1, 0)</f>
        <v>3386</v>
      </c>
    </row>
    <row r="815" spans="1:26" s="18" customFormat="1" x14ac:dyDescent="0.25">
      <c r="A815" s="136" t="s">
        <v>836</v>
      </c>
      <c r="B815" s="166" t="s">
        <v>835</v>
      </c>
      <c r="C815" s="167">
        <v>3228</v>
      </c>
      <c r="D815" s="166" t="s">
        <v>328</v>
      </c>
      <c r="E815" s="146" t="str">
        <f>VLOOKUP($C815,'2023-24 School Level AAFTE'!$C:$N,9,FALSE)</f>
        <v>No</v>
      </c>
      <c r="F815" s="94" t="str">
        <f>IFERROR(VLOOKUP(C815,'2023-24 School Level AAFTE'!$C:$N,11,FALSE),"")</f>
        <v>No</v>
      </c>
      <c r="G815" s="20">
        <f>IFERROR(VLOOKUP(C815,'2023-24 School Level AAFTE'!$C:$N,8,FALSE),0)</f>
        <v>527.5</v>
      </c>
      <c r="H815" s="99">
        <f>VLOOKUP($A815,'District Data'!$A:$F,3,FALSE)</f>
        <v>1.18</v>
      </c>
      <c r="I815" s="99">
        <f>VLOOKUP($A815,'District Data'!$A:$F,4,FALSE)</f>
        <v>1.18</v>
      </c>
      <c r="J815" s="100">
        <f t="shared" si="133"/>
        <v>0</v>
      </c>
      <c r="K815" s="101">
        <f t="shared" si="134"/>
        <v>0</v>
      </c>
      <c r="L815" s="102">
        <f>'District Data'!E$2</f>
        <v>72728</v>
      </c>
      <c r="M815" s="102">
        <f>'District Data'!F$2</f>
        <v>78209</v>
      </c>
      <c r="N815" s="33">
        <f t="shared" si="135"/>
        <v>0</v>
      </c>
      <c r="O815" s="33">
        <f t="shared" si="136"/>
        <v>0</v>
      </c>
      <c r="P815" s="33">
        <f t="shared" si="141"/>
        <v>14418.72</v>
      </c>
      <c r="Q815" s="103">
        <v>0.18149999999999999</v>
      </c>
      <c r="R815" s="103">
        <v>0.17510000000000001</v>
      </c>
      <c r="S815" s="33">
        <f t="shared" si="137"/>
        <v>0</v>
      </c>
      <c r="T815" s="33">
        <f t="shared" si="142"/>
        <v>0</v>
      </c>
      <c r="U815" s="33">
        <f t="shared" si="138"/>
        <v>0</v>
      </c>
      <c r="V815" s="33">
        <f t="shared" si="139"/>
        <v>0</v>
      </c>
      <c r="W815" s="33">
        <f t="shared" si="140"/>
        <v>0</v>
      </c>
      <c r="X815" s="33">
        <f>IFERROR(VLOOKUP(C815,'Adj to Match Apport'!$C:$F,4,FALSE),0)</f>
        <v>0</v>
      </c>
      <c r="Y815" s="33">
        <f t="shared" si="143"/>
        <v>0</v>
      </c>
      <c r="Z815" s="184">
        <f>VLOOKUP(C815, '2023-24 School Level AAFTE'!$C$4:$C$2454, 1, 0)</f>
        <v>3228</v>
      </c>
    </row>
    <row r="816" spans="1:26" s="18" customFormat="1" x14ac:dyDescent="0.25">
      <c r="A816" s="136" t="s">
        <v>861</v>
      </c>
      <c r="B816" s="166" t="s">
        <v>860</v>
      </c>
      <c r="C816" s="167">
        <v>3214</v>
      </c>
      <c r="D816" s="166" t="s">
        <v>862</v>
      </c>
      <c r="E816" s="146" t="str">
        <f>VLOOKUP($C816,'2023-24 School Level AAFTE'!$C:$N,9,FALSE)</f>
        <v>Yes</v>
      </c>
      <c r="F816" s="94" t="str">
        <f>IFERROR(VLOOKUP(C816,'2023-24 School Level AAFTE'!$C:$N,11,FALSE),"")</f>
        <v>Yes</v>
      </c>
      <c r="G816" s="20">
        <f>IFERROR(VLOOKUP(C816,'2023-24 School Level AAFTE'!$C:$N,8,FALSE),0)</f>
        <v>48.51</v>
      </c>
      <c r="H816" s="99">
        <f>VLOOKUP($A816,'District Data'!$A:$F,3,FALSE)</f>
        <v>1.01</v>
      </c>
      <c r="I816" s="99">
        <f>VLOOKUP($A816,'District Data'!$A:$F,4,FALSE)</f>
        <v>1.01</v>
      </c>
      <c r="J816" s="100">
        <f t="shared" si="133"/>
        <v>48.51</v>
      </c>
      <c r="K816" s="101">
        <f t="shared" si="134"/>
        <v>0.14199999999999999</v>
      </c>
      <c r="L816" s="102">
        <f>'District Data'!E$2</f>
        <v>72728</v>
      </c>
      <c r="M816" s="102">
        <f>'District Data'!F$2</f>
        <v>78209</v>
      </c>
      <c r="N816" s="33">
        <f t="shared" si="135"/>
        <v>10430.65</v>
      </c>
      <c r="O816" s="33">
        <f t="shared" si="136"/>
        <v>786.08</v>
      </c>
      <c r="P816" s="33">
        <f t="shared" si="141"/>
        <v>14418.72</v>
      </c>
      <c r="Q816" s="103">
        <v>0.18149999999999999</v>
      </c>
      <c r="R816" s="103">
        <v>0.17510000000000001</v>
      </c>
      <c r="S816" s="33">
        <f t="shared" si="137"/>
        <v>4078.26</v>
      </c>
      <c r="T816" s="33">
        <f t="shared" si="142"/>
        <v>186.95</v>
      </c>
      <c r="U816" s="33">
        <f t="shared" si="138"/>
        <v>32.729999999999997</v>
      </c>
      <c r="V816" s="33">
        <f t="shared" si="139"/>
        <v>219.67999999999998</v>
      </c>
      <c r="W816" s="33">
        <f t="shared" si="140"/>
        <v>15514.67</v>
      </c>
      <c r="X816" s="33">
        <f>IFERROR(VLOOKUP(C816,'Adj to Match Apport'!$C:$F,4,FALSE),0)</f>
        <v>-0.6499999999996362</v>
      </c>
      <c r="Y816" s="33">
        <f t="shared" si="143"/>
        <v>15514.02</v>
      </c>
      <c r="Z816" s="184">
        <f>VLOOKUP(C816, '2023-24 School Level AAFTE'!$C$4:$C$2454, 1, 0)</f>
        <v>3214</v>
      </c>
    </row>
    <row r="817" spans="1:26" s="18" customFormat="1" x14ac:dyDescent="0.25">
      <c r="A817" s="136" t="s">
        <v>864</v>
      </c>
      <c r="B817" s="166" t="s">
        <v>863</v>
      </c>
      <c r="C817" s="167">
        <v>2915</v>
      </c>
      <c r="D817" s="166" t="s">
        <v>866</v>
      </c>
      <c r="E817" s="146" t="str">
        <f>VLOOKUP($C817,'2023-24 School Level AAFTE'!$C:$N,9,FALSE)</f>
        <v>No</v>
      </c>
      <c r="F817" s="94" t="str">
        <f>IFERROR(VLOOKUP(C817,'2023-24 School Level AAFTE'!$C:$N,11,FALSE),"")</f>
        <v>No</v>
      </c>
      <c r="G817" s="20">
        <f>IFERROR(VLOOKUP(C817,'2023-24 School Level AAFTE'!$C:$N,8,FALSE),0)</f>
        <v>542.82000000000005</v>
      </c>
      <c r="H817" s="99">
        <f>VLOOKUP($A817,'District Data'!$A:$F,3,FALSE)</f>
        <v>1</v>
      </c>
      <c r="I817" s="99">
        <f>VLOOKUP($A817,'District Data'!$A:$F,4,FALSE)</f>
        <v>1</v>
      </c>
      <c r="J817" s="100">
        <f t="shared" si="133"/>
        <v>0</v>
      </c>
      <c r="K817" s="101">
        <f t="shared" si="134"/>
        <v>0</v>
      </c>
      <c r="L817" s="102">
        <f>'District Data'!E$2</f>
        <v>72728</v>
      </c>
      <c r="M817" s="102">
        <f>'District Data'!F$2</f>
        <v>78209</v>
      </c>
      <c r="N817" s="33">
        <f t="shared" si="135"/>
        <v>0</v>
      </c>
      <c r="O817" s="33">
        <f t="shared" si="136"/>
        <v>0</v>
      </c>
      <c r="P817" s="33">
        <f t="shared" si="141"/>
        <v>14418.72</v>
      </c>
      <c r="Q817" s="103">
        <v>0.18149999999999999</v>
      </c>
      <c r="R817" s="103">
        <v>0.17510000000000001</v>
      </c>
      <c r="S817" s="33">
        <f t="shared" si="137"/>
        <v>0</v>
      </c>
      <c r="T817" s="33">
        <f t="shared" si="142"/>
        <v>0</v>
      </c>
      <c r="U817" s="33">
        <f t="shared" si="138"/>
        <v>0</v>
      </c>
      <c r="V817" s="33">
        <f t="shared" si="139"/>
        <v>0</v>
      </c>
      <c r="W817" s="33">
        <f t="shared" si="140"/>
        <v>0</v>
      </c>
      <c r="X817" s="33">
        <f>IFERROR(VLOOKUP(C817,'Adj to Match Apport'!$C:$F,4,FALSE),0)</f>
        <v>0</v>
      </c>
      <c r="Y817" s="33">
        <f t="shared" si="143"/>
        <v>0</v>
      </c>
      <c r="Z817" s="184">
        <f>VLOOKUP(C817, '2023-24 School Level AAFTE'!$C$4:$C$2454, 1, 0)</f>
        <v>2915</v>
      </c>
    </row>
    <row r="818" spans="1:26" s="18" customFormat="1" x14ac:dyDescent="0.25">
      <c r="A818" s="136" t="s">
        <v>864</v>
      </c>
      <c r="B818" s="166" t="s">
        <v>863</v>
      </c>
      <c r="C818" s="167">
        <v>5545</v>
      </c>
      <c r="D818" s="166" t="s">
        <v>2740</v>
      </c>
      <c r="E818" s="146" t="str">
        <f>VLOOKUP($C818,'2023-24 School Level AAFTE'!$C:$N,9,FALSE)</f>
        <v>No</v>
      </c>
      <c r="F818" s="94" t="str">
        <f>IFERROR(VLOOKUP(C818,'2023-24 School Level AAFTE'!$C:$N,11,FALSE),"")</f>
        <v>No</v>
      </c>
      <c r="G818" s="20">
        <f>IFERROR(VLOOKUP(C818,'2023-24 School Level AAFTE'!$C:$N,8,FALSE),0)</f>
        <v>355.1</v>
      </c>
      <c r="H818" s="99">
        <f>VLOOKUP($A818,'District Data'!$A:$F,3,FALSE)</f>
        <v>1</v>
      </c>
      <c r="I818" s="99">
        <f>VLOOKUP($A818,'District Data'!$A:$F,4,FALSE)</f>
        <v>1</v>
      </c>
      <c r="J818" s="100">
        <f t="shared" si="133"/>
        <v>0</v>
      </c>
      <c r="K818" s="101">
        <f t="shared" si="134"/>
        <v>0</v>
      </c>
      <c r="L818" s="102">
        <f>'District Data'!E$2</f>
        <v>72728</v>
      </c>
      <c r="M818" s="102">
        <f>'District Data'!F$2</f>
        <v>78209</v>
      </c>
      <c r="N818" s="33">
        <f t="shared" si="135"/>
        <v>0</v>
      </c>
      <c r="O818" s="33">
        <f t="shared" si="136"/>
        <v>0</v>
      </c>
      <c r="P818" s="33">
        <f t="shared" si="141"/>
        <v>14418.72</v>
      </c>
      <c r="Q818" s="103">
        <v>0.18149999999999999</v>
      </c>
      <c r="R818" s="103">
        <v>0.17510000000000001</v>
      </c>
      <c r="S818" s="33">
        <f t="shared" si="137"/>
        <v>0</v>
      </c>
      <c r="T818" s="33">
        <f t="shared" si="142"/>
        <v>0</v>
      </c>
      <c r="U818" s="33">
        <f t="shared" si="138"/>
        <v>0</v>
      </c>
      <c r="V818" s="33">
        <f t="shared" si="139"/>
        <v>0</v>
      </c>
      <c r="W818" s="33">
        <f t="shared" si="140"/>
        <v>0</v>
      </c>
      <c r="X818" s="33">
        <f>IFERROR(VLOOKUP(C818,'Adj to Match Apport'!$C:$F,4,FALSE),0)</f>
        <v>0</v>
      </c>
      <c r="Y818" s="33">
        <f t="shared" si="143"/>
        <v>0</v>
      </c>
      <c r="Z818" s="184">
        <f>VLOOKUP(C818, '2023-24 School Level AAFTE'!$C$4:$C$2454, 1, 0)</f>
        <v>5545</v>
      </c>
    </row>
    <row r="819" spans="1:26" s="18" customFormat="1" x14ac:dyDescent="0.25">
      <c r="A819" s="136" t="s">
        <v>864</v>
      </c>
      <c r="B819" s="166" t="s">
        <v>863</v>
      </c>
      <c r="C819" s="167">
        <v>2561</v>
      </c>
      <c r="D819" s="166" t="s">
        <v>865</v>
      </c>
      <c r="E819" s="146" t="str">
        <f>VLOOKUP($C819,'2023-24 School Level AAFTE'!$C:$N,9,FALSE)</f>
        <v>No</v>
      </c>
      <c r="F819" s="94" t="str">
        <f>IFERROR(VLOOKUP(C819,'2023-24 School Level AAFTE'!$C:$N,11,FALSE),"")</f>
        <v>No</v>
      </c>
      <c r="G819" s="20">
        <f>IFERROR(VLOOKUP(C819,'2023-24 School Level AAFTE'!$C:$N,8,FALSE),0)</f>
        <v>239.47</v>
      </c>
      <c r="H819" s="99">
        <f>VLOOKUP($A819,'District Data'!$A:$F,3,FALSE)</f>
        <v>1</v>
      </c>
      <c r="I819" s="99">
        <f>VLOOKUP($A819,'District Data'!$A:$F,4,FALSE)</f>
        <v>1</v>
      </c>
      <c r="J819" s="100">
        <f t="shared" si="133"/>
        <v>0</v>
      </c>
      <c r="K819" s="101">
        <f t="shared" si="134"/>
        <v>0</v>
      </c>
      <c r="L819" s="102">
        <f>'District Data'!E$2</f>
        <v>72728</v>
      </c>
      <c r="M819" s="102">
        <f>'District Data'!F$2</f>
        <v>78209</v>
      </c>
      <c r="N819" s="33">
        <f t="shared" si="135"/>
        <v>0</v>
      </c>
      <c r="O819" s="33">
        <f t="shared" si="136"/>
        <v>0</v>
      </c>
      <c r="P819" s="33">
        <f t="shared" si="141"/>
        <v>14418.72</v>
      </c>
      <c r="Q819" s="103">
        <v>0.18149999999999999</v>
      </c>
      <c r="R819" s="103">
        <v>0.17510000000000001</v>
      </c>
      <c r="S819" s="33">
        <f t="shared" si="137"/>
        <v>0</v>
      </c>
      <c r="T819" s="33">
        <f t="shared" si="142"/>
        <v>0</v>
      </c>
      <c r="U819" s="33">
        <f t="shared" si="138"/>
        <v>0</v>
      </c>
      <c r="V819" s="33">
        <f t="shared" si="139"/>
        <v>0</v>
      </c>
      <c r="W819" s="33">
        <f t="shared" si="140"/>
        <v>0</v>
      </c>
      <c r="X819" s="33">
        <f>IFERROR(VLOOKUP(C819,'Adj to Match Apport'!$C:$F,4,FALSE),0)</f>
        <v>0</v>
      </c>
      <c r="Y819" s="33">
        <f t="shared" si="143"/>
        <v>0</v>
      </c>
      <c r="Z819" s="184">
        <f>VLOOKUP(C819, '2023-24 School Level AAFTE'!$C$4:$C$2454, 1, 0)</f>
        <v>2561</v>
      </c>
    </row>
    <row r="820" spans="1:26" s="18" customFormat="1" x14ac:dyDescent="0.25">
      <c r="A820" s="136" t="s">
        <v>868</v>
      </c>
      <c r="B820" s="166" t="s">
        <v>867</v>
      </c>
      <c r="C820" s="167">
        <v>2602</v>
      </c>
      <c r="D820" s="166" t="s">
        <v>869</v>
      </c>
      <c r="E820" s="146" t="str">
        <f>VLOOKUP($C820,'2023-24 School Level AAFTE'!$C:$N,9,FALSE)</f>
        <v>Yes</v>
      </c>
      <c r="F820" s="94" t="str">
        <f>IFERROR(VLOOKUP(C820,'2023-24 School Level AAFTE'!$C:$N,11,FALSE),"")</f>
        <v>Yes</v>
      </c>
      <c r="G820" s="20">
        <f>IFERROR(VLOOKUP(C820,'2023-24 School Level AAFTE'!$C:$N,8,FALSE),0)</f>
        <v>43.6</v>
      </c>
      <c r="H820" s="99">
        <f>VLOOKUP($A820,'District Data'!$A:$F,3,FALSE)</f>
        <v>1</v>
      </c>
      <c r="I820" s="99">
        <f>VLOOKUP($A820,'District Data'!$A:$F,4,FALSE)</f>
        <v>1</v>
      </c>
      <c r="J820" s="100">
        <f t="shared" si="133"/>
        <v>43.6</v>
      </c>
      <c r="K820" s="101">
        <f t="shared" si="134"/>
        <v>0.128</v>
      </c>
      <c r="L820" s="102">
        <f>'District Data'!E$2</f>
        <v>72728</v>
      </c>
      <c r="M820" s="102">
        <f>'District Data'!F$2</f>
        <v>78209</v>
      </c>
      <c r="N820" s="33">
        <f t="shared" si="135"/>
        <v>9309.18</v>
      </c>
      <c r="O820" s="33">
        <f t="shared" si="136"/>
        <v>701.57</v>
      </c>
      <c r="P820" s="33">
        <f t="shared" si="141"/>
        <v>14418.72</v>
      </c>
      <c r="Q820" s="103">
        <v>0.18149999999999999</v>
      </c>
      <c r="R820" s="103">
        <v>0.17510000000000001</v>
      </c>
      <c r="S820" s="33">
        <f t="shared" si="137"/>
        <v>3658.06</v>
      </c>
      <c r="T820" s="33">
        <f t="shared" si="142"/>
        <v>166.85</v>
      </c>
      <c r="U820" s="33">
        <f t="shared" si="138"/>
        <v>29.22</v>
      </c>
      <c r="V820" s="33">
        <f t="shared" si="139"/>
        <v>196.07</v>
      </c>
      <c r="W820" s="33">
        <f t="shared" si="140"/>
        <v>13864.88</v>
      </c>
      <c r="X820" s="33">
        <f>IFERROR(VLOOKUP(C820,'Adj to Match Apport'!$C:$F,4,FALSE),0)</f>
        <v>0</v>
      </c>
      <c r="Y820" s="33">
        <f t="shared" si="143"/>
        <v>13864.88</v>
      </c>
      <c r="Z820" s="184">
        <f>VLOOKUP(C820, '2023-24 School Level AAFTE'!$C$4:$C$2454, 1, 0)</f>
        <v>2602</v>
      </c>
    </row>
    <row r="821" spans="1:26" s="18" customFormat="1" x14ac:dyDescent="0.25">
      <c r="A821" s="136" t="s">
        <v>871</v>
      </c>
      <c r="B821" s="166" t="s">
        <v>870</v>
      </c>
      <c r="C821" s="167">
        <v>5076</v>
      </c>
      <c r="D821" s="166" t="s">
        <v>2809</v>
      </c>
      <c r="E821" s="146" t="str">
        <f>VLOOKUP($C821,'2023-24 School Level AAFTE'!$C:$N,9,FALSE)</f>
        <v>No</v>
      </c>
      <c r="F821" s="94" t="str">
        <f>IFERROR(VLOOKUP(C821,'2023-24 School Level AAFTE'!$C:$N,11,FALSE),"")</f>
        <v>No</v>
      </c>
      <c r="G821" s="20">
        <f>IFERROR(VLOOKUP(C821,'2023-24 School Level AAFTE'!$C:$N,8,FALSE),0)</f>
        <v>0</v>
      </c>
      <c r="H821" s="99">
        <f>VLOOKUP($A821,'District Data'!$A:$F,3,FALSE)</f>
        <v>1</v>
      </c>
      <c r="I821" s="99">
        <f>VLOOKUP($A821,'District Data'!$A:$F,4,FALSE)</f>
        <v>1</v>
      </c>
      <c r="J821" s="100">
        <f t="shared" si="133"/>
        <v>0</v>
      </c>
      <c r="K821" s="101">
        <f t="shared" si="134"/>
        <v>0</v>
      </c>
      <c r="L821" s="102">
        <f>'District Data'!E$2</f>
        <v>72728</v>
      </c>
      <c r="M821" s="102">
        <f>'District Data'!F$2</f>
        <v>78209</v>
      </c>
      <c r="N821" s="33">
        <f t="shared" si="135"/>
        <v>0</v>
      </c>
      <c r="O821" s="33">
        <f t="shared" si="136"/>
        <v>0</v>
      </c>
      <c r="P821" s="33">
        <f t="shared" si="141"/>
        <v>14418.72</v>
      </c>
      <c r="Q821" s="103">
        <v>0.18149999999999999</v>
      </c>
      <c r="R821" s="103">
        <v>0.17510000000000001</v>
      </c>
      <c r="S821" s="33">
        <f t="shared" si="137"/>
        <v>0</v>
      </c>
      <c r="T821" s="33">
        <f t="shared" si="142"/>
        <v>0</v>
      </c>
      <c r="U821" s="33">
        <f t="shared" si="138"/>
        <v>0</v>
      </c>
      <c r="V821" s="33">
        <f t="shared" si="139"/>
        <v>0</v>
      </c>
      <c r="W821" s="33">
        <f t="shared" si="140"/>
        <v>0</v>
      </c>
      <c r="X821" s="33">
        <f>IFERROR(VLOOKUP(C821,'Adj to Match Apport'!$C:$F,4,FALSE),0)</f>
        <v>0</v>
      </c>
      <c r="Y821" s="33">
        <f t="shared" si="143"/>
        <v>0</v>
      </c>
      <c r="Z821" s="184">
        <f>VLOOKUP(C821, '2023-24 School Level AAFTE'!$C$4:$C$2454, 1, 0)</f>
        <v>5076</v>
      </c>
    </row>
    <row r="822" spans="1:26" s="18" customFormat="1" x14ac:dyDescent="0.25">
      <c r="A822" s="136" t="s">
        <v>871</v>
      </c>
      <c r="B822" s="166" t="s">
        <v>870</v>
      </c>
      <c r="C822" s="167">
        <v>3323</v>
      </c>
      <c r="D822" s="166" t="s">
        <v>879</v>
      </c>
      <c r="E822" s="146" t="str">
        <f>VLOOKUP($C822,'2023-24 School Level AAFTE'!$C:$N,9,FALSE)</f>
        <v>Yes</v>
      </c>
      <c r="F822" s="94" t="str">
        <f>IFERROR(VLOOKUP(C822,'2023-24 School Level AAFTE'!$C:$N,11,FALSE),"")</f>
        <v>Yes</v>
      </c>
      <c r="G822" s="20">
        <f>IFERROR(VLOOKUP(C822,'2023-24 School Level AAFTE'!$C:$N,8,FALSE),0)</f>
        <v>340.15</v>
      </c>
      <c r="H822" s="99">
        <f>VLOOKUP($A822,'District Data'!$A:$F,3,FALSE)</f>
        <v>1</v>
      </c>
      <c r="I822" s="99">
        <f>VLOOKUP($A822,'District Data'!$A:$F,4,FALSE)</f>
        <v>1</v>
      </c>
      <c r="J822" s="100">
        <f t="shared" si="133"/>
        <v>340.15</v>
      </c>
      <c r="K822" s="101">
        <f t="shared" si="134"/>
        <v>0.998</v>
      </c>
      <c r="L822" s="102">
        <f>'District Data'!E$2</f>
        <v>72728</v>
      </c>
      <c r="M822" s="102">
        <f>'District Data'!F$2</f>
        <v>78209</v>
      </c>
      <c r="N822" s="33">
        <f t="shared" si="135"/>
        <v>72582.539999999994</v>
      </c>
      <c r="O822" s="33">
        <f t="shared" si="136"/>
        <v>5470.04</v>
      </c>
      <c r="P822" s="33">
        <f t="shared" si="141"/>
        <v>14418.72</v>
      </c>
      <c r="Q822" s="103">
        <v>0.18149999999999999</v>
      </c>
      <c r="R822" s="103">
        <v>0.17510000000000001</v>
      </c>
      <c r="S822" s="33">
        <f t="shared" si="137"/>
        <v>28521.42</v>
      </c>
      <c r="T822" s="33">
        <f t="shared" si="142"/>
        <v>1300.8800000000001</v>
      </c>
      <c r="U822" s="33">
        <f t="shared" si="138"/>
        <v>227.78</v>
      </c>
      <c r="V822" s="33">
        <f t="shared" si="139"/>
        <v>1528.66</v>
      </c>
      <c r="W822" s="33">
        <f t="shared" si="140"/>
        <v>108102.65999999999</v>
      </c>
      <c r="X822" s="33" t="str">
        <f>IFERROR(VLOOKUP(C822,'Adj to Match Apport'!$C:$F,4,FALSE),0)</f>
        <v/>
      </c>
      <c r="Y822" s="33">
        <f t="shared" si="143"/>
        <v>108102.65999999999</v>
      </c>
      <c r="Z822" s="184">
        <f>VLOOKUP(C822, '2023-24 School Level AAFTE'!$C$4:$C$2454, 1, 0)</f>
        <v>3323</v>
      </c>
    </row>
    <row r="823" spans="1:26" s="18" customFormat="1" x14ac:dyDescent="0.25">
      <c r="A823" s="136" t="s">
        <v>871</v>
      </c>
      <c r="B823" s="166" t="s">
        <v>870</v>
      </c>
      <c r="C823" s="167">
        <v>3082</v>
      </c>
      <c r="D823" s="166" t="s">
        <v>877</v>
      </c>
      <c r="E823" s="146" t="str">
        <f>VLOOKUP($C823,'2023-24 School Level AAFTE'!$C:$N,9,FALSE)</f>
        <v>Yes</v>
      </c>
      <c r="F823" s="94" t="str">
        <f>IFERROR(VLOOKUP(C823,'2023-24 School Level AAFTE'!$C:$N,11,FALSE),"")</f>
        <v>Yes</v>
      </c>
      <c r="G823" s="20">
        <f>IFERROR(VLOOKUP(C823,'2023-24 School Level AAFTE'!$C:$N,8,FALSE),0)</f>
        <v>429.16</v>
      </c>
      <c r="H823" s="99">
        <f>VLOOKUP($A823,'District Data'!$A:$F,3,FALSE)</f>
        <v>1</v>
      </c>
      <c r="I823" s="99">
        <f>VLOOKUP($A823,'District Data'!$A:$F,4,FALSE)</f>
        <v>1</v>
      </c>
      <c r="J823" s="100">
        <f t="shared" si="133"/>
        <v>429.16</v>
      </c>
      <c r="K823" s="101">
        <f t="shared" si="134"/>
        <v>1.2589999999999999</v>
      </c>
      <c r="L823" s="102">
        <f>'District Data'!E$2</f>
        <v>72728</v>
      </c>
      <c r="M823" s="102">
        <f>'District Data'!F$2</f>
        <v>78209</v>
      </c>
      <c r="N823" s="33">
        <f t="shared" si="135"/>
        <v>91564.55</v>
      </c>
      <c r="O823" s="33">
        <f t="shared" si="136"/>
        <v>6900.58</v>
      </c>
      <c r="P823" s="33">
        <f t="shared" si="141"/>
        <v>14418.72</v>
      </c>
      <c r="Q823" s="103">
        <v>0.18149999999999999</v>
      </c>
      <c r="R823" s="103">
        <v>0.17510000000000001</v>
      </c>
      <c r="S823" s="33">
        <f t="shared" si="137"/>
        <v>35980.43</v>
      </c>
      <c r="T823" s="33">
        <f t="shared" si="142"/>
        <v>1641.09</v>
      </c>
      <c r="U823" s="33">
        <f t="shared" si="138"/>
        <v>287.35000000000002</v>
      </c>
      <c r="V823" s="33">
        <f t="shared" si="139"/>
        <v>1928.44</v>
      </c>
      <c r="W823" s="33">
        <f t="shared" si="140"/>
        <v>136374</v>
      </c>
      <c r="X823" s="33" t="str">
        <f>IFERROR(VLOOKUP(C823,'Adj to Match Apport'!$C:$F,4,FALSE),0)</f>
        <v/>
      </c>
      <c r="Y823" s="33">
        <f t="shared" si="143"/>
        <v>136374</v>
      </c>
      <c r="Z823" s="184">
        <f>VLOOKUP(C823, '2023-24 School Level AAFTE'!$C$4:$C$2454, 1, 0)</f>
        <v>3082</v>
      </c>
    </row>
    <row r="824" spans="1:26" s="18" customFormat="1" x14ac:dyDescent="0.25">
      <c r="A824" s="136" t="s">
        <v>871</v>
      </c>
      <c r="B824" s="166" t="s">
        <v>870</v>
      </c>
      <c r="C824" s="167">
        <v>2913</v>
      </c>
      <c r="D824" s="166" t="s">
        <v>875</v>
      </c>
      <c r="E824" s="146" t="str">
        <f>VLOOKUP($C824,'2023-24 School Level AAFTE'!$C:$N,9,FALSE)</f>
        <v>No</v>
      </c>
      <c r="F824" s="94" t="str">
        <f>IFERROR(VLOOKUP(C824,'2023-24 School Level AAFTE'!$C:$N,11,FALSE),"")</f>
        <v>No</v>
      </c>
      <c r="G824" s="20">
        <f>IFERROR(VLOOKUP(C824,'2023-24 School Level AAFTE'!$C:$N,8,FALSE),0)</f>
        <v>114.3</v>
      </c>
      <c r="H824" s="99">
        <f>VLOOKUP($A824,'District Data'!$A:$F,3,FALSE)</f>
        <v>1</v>
      </c>
      <c r="I824" s="99">
        <f>VLOOKUP($A824,'District Data'!$A:$F,4,FALSE)</f>
        <v>1</v>
      </c>
      <c r="J824" s="100">
        <f t="shared" si="133"/>
        <v>0</v>
      </c>
      <c r="K824" s="101">
        <f t="shared" si="134"/>
        <v>0</v>
      </c>
      <c r="L824" s="102">
        <f>'District Data'!E$2</f>
        <v>72728</v>
      </c>
      <c r="M824" s="102">
        <f>'District Data'!F$2</f>
        <v>78209</v>
      </c>
      <c r="N824" s="33">
        <f t="shared" si="135"/>
        <v>0</v>
      </c>
      <c r="O824" s="33">
        <f t="shared" si="136"/>
        <v>0</v>
      </c>
      <c r="P824" s="33">
        <f t="shared" si="141"/>
        <v>14418.72</v>
      </c>
      <c r="Q824" s="103">
        <v>0.18149999999999999</v>
      </c>
      <c r="R824" s="103">
        <v>0.17510000000000001</v>
      </c>
      <c r="S824" s="33">
        <f t="shared" si="137"/>
        <v>0</v>
      </c>
      <c r="T824" s="33">
        <f t="shared" si="142"/>
        <v>0</v>
      </c>
      <c r="U824" s="33">
        <f t="shared" si="138"/>
        <v>0</v>
      </c>
      <c r="V824" s="33">
        <f t="shared" si="139"/>
        <v>0</v>
      </c>
      <c r="W824" s="33">
        <f t="shared" si="140"/>
        <v>0</v>
      </c>
      <c r="X824" s="33">
        <f>IFERROR(VLOOKUP(C824,'Adj to Match Apport'!$C:$F,4,FALSE),0)</f>
        <v>0</v>
      </c>
      <c r="Y824" s="33">
        <f t="shared" si="143"/>
        <v>0</v>
      </c>
      <c r="Z824" s="184">
        <f>VLOOKUP(C824, '2023-24 School Level AAFTE'!$C$4:$C$2454, 1, 0)</f>
        <v>2913</v>
      </c>
    </row>
    <row r="825" spans="1:26" s="18" customFormat="1" x14ac:dyDescent="0.25">
      <c r="A825" s="136" t="s">
        <v>871</v>
      </c>
      <c r="B825" s="166" t="s">
        <v>870</v>
      </c>
      <c r="C825" s="167">
        <v>3322</v>
      </c>
      <c r="D825" s="166" t="s">
        <v>878</v>
      </c>
      <c r="E825" s="146" t="str">
        <f>VLOOKUP($C825,'2023-24 School Level AAFTE'!$C:$N,9,FALSE)</f>
        <v>Yes</v>
      </c>
      <c r="F825" s="94" t="str">
        <f>IFERROR(VLOOKUP(C825,'2023-24 School Level AAFTE'!$C:$N,11,FALSE),"")</f>
        <v>Yes</v>
      </c>
      <c r="G825" s="20">
        <f>IFERROR(VLOOKUP(C825,'2023-24 School Level AAFTE'!$C:$N,8,FALSE),0)</f>
        <v>516.20000000000005</v>
      </c>
      <c r="H825" s="99">
        <f>VLOOKUP($A825,'District Data'!$A:$F,3,FALSE)</f>
        <v>1</v>
      </c>
      <c r="I825" s="99">
        <f>VLOOKUP($A825,'District Data'!$A:$F,4,FALSE)</f>
        <v>1</v>
      </c>
      <c r="J825" s="100">
        <f t="shared" si="133"/>
        <v>516.20000000000005</v>
      </c>
      <c r="K825" s="101">
        <f t="shared" si="134"/>
        <v>1.514</v>
      </c>
      <c r="L825" s="102">
        <f>'District Data'!E$2</f>
        <v>72728</v>
      </c>
      <c r="M825" s="102">
        <f>'District Data'!F$2</f>
        <v>78209</v>
      </c>
      <c r="N825" s="33">
        <f t="shared" si="135"/>
        <v>110110.19</v>
      </c>
      <c r="O825" s="33">
        <f t="shared" si="136"/>
        <v>8298.24</v>
      </c>
      <c r="P825" s="33">
        <f t="shared" si="141"/>
        <v>14418.72</v>
      </c>
      <c r="Q825" s="103">
        <v>0.18149999999999999</v>
      </c>
      <c r="R825" s="103">
        <v>0.17510000000000001</v>
      </c>
      <c r="S825" s="33">
        <f t="shared" si="137"/>
        <v>43267.96</v>
      </c>
      <c r="T825" s="33">
        <f t="shared" si="142"/>
        <v>1973.47</v>
      </c>
      <c r="U825" s="33">
        <f t="shared" si="138"/>
        <v>345.55</v>
      </c>
      <c r="V825" s="33">
        <f t="shared" si="139"/>
        <v>2319.02</v>
      </c>
      <c r="W825" s="33">
        <f t="shared" si="140"/>
        <v>163995.40999999997</v>
      </c>
      <c r="X825" s="33" t="str">
        <f>IFERROR(VLOOKUP(C825,'Adj to Match Apport'!$C:$F,4,FALSE),0)</f>
        <v/>
      </c>
      <c r="Y825" s="33">
        <f t="shared" si="143"/>
        <v>163995.40999999997</v>
      </c>
      <c r="Z825" s="184">
        <f>VLOOKUP(C825, '2023-24 School Level AAFTE'!$C$4:$C$2454, 1, 0)</f>
        <v>3322</v>
      </c>
    </row>
    <row r="826" spans="1:26" s="18" customFormat="1" x14ac:dyDescent="0.25">
      <c r="A826" s="136" t="s">
        <v>871</v>
      </c>
      <c r="B826" s="166" t="s">
        <v>870</v>
      </c>
      <c r="C826" s="167">
        <v>2916</v>
      </c>
      <c r="D826" s="166" t="s">
        <v>876</v>
      </c>
      <c r="E826" s="146" t="str">
        <f>VLOOKUP($C826,'2023-24 School Level AAFTE'!$C:$N,9,FALSE)</f>
        <v>Yes</v>
      </c>
      <c r="F826" s="94" t="str">
        <f>IFERROR(VLOOKUP(C826,'2023-24 School Level AAFTE'!$C:$N,11,FALSE),"")</f>
        <v>Yes</v>
      </c>
      <c r="G826" s="20">
        <f>IFERROR(VLOOKUP(C826,'2023-24 School Level AAFTE'!$C:$N,8,FALSE),0)</f>
        <v>560.11</v>
      </c>
      <c r="H826" s="99">
        <f>VLOOKUP($A826,'District Data'!$A:$F,3,FALSE)</f>
        <v>1</v>
      </c>
      <c r="I826" s="99">
        <f>VLOOKUP($A826,'District Data'!$A:$F,4,FALSE)</f>
        <v>1</v>
      </c>
      <c r="J826" s="100">
        <f t="shared" si="133"/>
        <v>560.11</v>
      </c>
      <c r="K826" s="101">
        <f t="shared" si="134"/>
        <v>1.643</v>
      </c>
      <c r="L826" s="102">
        <f>'District Data'!E$2</f>
        <v>72728</v>
      </c>
      <c r="M826" s="102">
        <f>'District Data'!F$2</f>
        <v>78209</v>
      </c>
      <c r="N826" s="33">
        <f t="shared" si="135"/>
        <v>119492.1</v>
      </c>
      <c r="O826" s="33">
        <f t="shared" si="136"/>
        <v>9005.2900000000009</v>
      </c>
      <c r="P826" s="33">
        <f t="shared" si="141"/>
        <v>14418.72</v>
      </c>
      <c r="Q826" s="103">
        <v>0.18149999999999999</v>
      </c>
      <c r="R826" s="103">
        <v>0.17510000000000001</v>
      </c>
      <c r="S826" s="33">
        <f t="shared" si="137"/>
        <v>46954.6</v>
      </c>
      <c r="T826" s="33">
        <f t="shared" si="142"/>
        <v>2141.62</v>
      </c>
      <c r="U826" s="33">
        <f t="shared" si="138"/>
        <v>375</v>
      </c>
      <c r="V826" s="33">
        <f t="shared" si="139"/>
        <v>2516.62</v>
      </c>
      <c r="W826" s="33">
        <f t="shared" si="140"/>
        <v>177968.61000000002</v>
      </c>
      <c r="X826" s="33" t="str">
        <f>IFERROR(VLOOKUP(C826,'Adj to Match Apport'!$C:$F,4,FALSE),0)</f>
        <v/>
      </c>
      <c r="Y826" s="33">
        <f t="shared" si="143"/>
        <v>177968.61000000002</v>
      </c>
      <c r="Z826" s="184">
        <f>VLOOKUP(C826, '2023-24 School Level AAFTE'!$C$4:$C$2454, 1, 0)</f>
        <v>2916</v>
      </c>
    </row>
    <row r="827" spans="1:26" s="18" customFormat="1" x14ac:dyDescent="0.25">
      <c r="A827" s="136" t="s">
        <v>871</v>
      </c>
      <c r="B827" s="166" t="s">
        <v>870</v>
      </c>
      <c r="C827" s="167">
        <v>5547</v>
      </c>
      <c r="D827" s="166" t="s">
        <v>2741</v>
      </c>
      <c r="E827" s="146" t="str">
        <f>VLOOKUP($C827,'2023-24 School Level AAFTE'!$C:$N,9,FALSE)</f>
        <v>Yes</v>
      </c>
      <c r="F827" s="94" t="str">
        <f>IFERROR(VLOOKUP(C827,'2023-24 School Level AAFTE'!$C:$N,11,FALSE),"")</f>
        <v>Yes</v>
      </c>
      <c r="G827" s="20">
        <f>IFERROR(VLOOKUP(C827,'2023-24 School Level AAFTE'!$C:$N,8,FALSE),0)</f>
        <v>36.799999999999997</v>
      </c>
      <c r="H827" s="99">
        <f>VLOOKUP($A827,'District Data'!$A:$F,3,FALSE)</f>
        <v>1</v>
      </c>
      <c r="I827" s="99">
        <f>VLOOKUP($A827,'District Data'!$A:$F,4,FALSE)</f>
        <v>1</v>
      </c>
      <c r="J827" s="100">
        <f t="shared" si="133"/>
        <v>36.799999999999997</v>
      </c>
      <c r="K827" s="101">
        <f t="shared" si="134"/>
        <v>0.108</v>
      </c>
      <c r="L827" s="102">
        <f>'District Data'!E$2</f>
        <v>72728</v>
      </c>
      <c r="M827" s="102">
        <f>'District Data'!F$2</f>
        <v>78209</v>
      </c>
      <c r="N827" s="33">
        <f t="shared" si="135"/>
        <v>7854.62</v>
      </c>
      <c r="O827" s="33">
        <f t="shared" si="136"/>
        <v>591.95000000000005</v>
      </c>
      <c r="P827" s="33">
        <f t="shared" si="141"/>
        <v>14418.72</v>
      </c>
      <c r="Q827" s="103">
        <v>0.18149999999999999</v>
      </c>
      <c r="R827" s="103">
        <v>0.17510000000000001</v>
      </c>
      <c r="S827" s="33">
        <f t="shared" si="137"/>
        <v>3086.49</v>
      </c>
      <c r="T827" s="33">
        <f t="shared" si="142"/>
        <v>140.78</v>
      </c>
      <c r="U827" s="33">
        <f t="shared" si="138"/>
        <v>24.65</v>
      </c>
      <c r="V827" s="33">
        <f t="shared" si="139"/>
        <v>165.43</v>
      </c>
      <c r="W827" s="33">
        <f t="shared" si="140"/>
        <v>11698.490000000002</v>
      </c>
      <c r="X827" s="33" t="str">
        <f>IFERROR(VLOOKUP(C827,'Adj to Match Apport'!$C:$F,4,FALSE),0)</f>
        <v/>
      </c>
      <c r="Y827" s="33">
        <f t="shared" si="143"/>
        <v>11698.490000000002</v>
      </c>
      <c r="Z827" s="184">
        <f>VLOOKUP(C827, '2023-24 School Level AAFTE'!$C$4:$C$2454, 1, 0)</f>
        <v>5547</v>
      </c>
    </row>
    <row r="828" spans="1:26" s="18" customFormat="1" x14ac:dyDescent="0.25">
      <c r="A828" s="136" t="s">
        <v>871</v>
      </c>
      <c r="B828" s="166" t="s">
        <v>870</v>
      </c>
      <c r="C828" s="167">
        <v>2266</v>
      </c>
      <c r="D828" s="166" t="s">
        <v>872</v>
      </c>
      <c r="E828" s="146" t="str">
        <f>VLOOKUP($C828,'2023-24 School Level AAFTE'!$C:$N,9,FALSE)</f>
        <v>Yes</v>
      </c>
      <c r="F828" s="94" t="str">
        <f>IFERROR(VLOOKUP(C828,'2023-24 School Level AAFTE'!$C:$N,11,FALSE),"")</f>
        <v>Yes</v>
      </c>
      <c r="G828" s="20">
        <f>IFERROR(VLOOKUP(C828,'2023-24 School Level AAFTE'!$C:$N,8,FALSE),0)</f>
        <v>1396.39</v>
      </c>
      <c r="H828" s="99">
        <f>VLOOKUP($A828,'District Data'!$A:$F,3,FALSE)</f>
        <v>1</v>
      </c>
      <c r="I828" s="99">
        <f>VLOOKUP($A828,'District Data'!$A:$F,4,FALSE)</f>
        <v>1</v>
      </c>
      <c r="J828" s="100">
        <f t="shared" si="133"/>
        <v>1396.39</v>
      </c>
      <c r="K828" s="101">
        <f t="shared" si="134"/>
        <v>4.0960000000000001</v>
      </c>
      <c r="L828" s="102">
        <f>'District Data'!E$2</f>
        <v>72728</v>
      </c>
      <c r="M828" s="102">
        <f>'District Data'!F$2</f>
        <v>78209</v>
      </c>
      <c r="N828" s="33">
        <f t="shared" si="135"/>
        <v>297893.89</v>
      </c>
      <c r="O828" s="33">
        <f t="shared" si="136"/>
        <v>22450.17</v>
      </c>
      <c r="P828" s="33">
        <f t="shared" si="141"/>
        <v>14418.72</v>
      </c>
      <c r="Q828" s="103">
        <v>0.18149999999999999</v>
      </c>
      <c r="R828" s="103">
        <v>0.17510000000000001</v>
      </c>
      <c r="S828" s="33">
        <f t="shared" si="137"/>
        <v>117057.84</v>
      </c>
      <c r="T828" s="33">
        <f t="shared" si="142"/>
        <v>5339.07</v>
      </c>
      <c r="U828" s="33">
        <f t="shared" si="138"/>
        <v>934.87</v>
      </c>
      <c r="V828" s="33">
        <f t="shared" si="139"/>
        <v>6273.94</v>
      </c>
      <c r="W828" s="33">
        <f t="shared" si="140"/>
        <v>443675.83999999997</v>
      </c>
      <c r="X828" s="33" t="str">
        <f>IFERROR(VLOOKUP(C828,'Adj to Match Apport'!$C:$F,4,FALSE),0)</f>
        <v/>
      </c>
      <c r="Y828" s="33">
        <f t="shared" si="143"/>
        <v>443675.83999999997</v>
      </c>
      <c r="Z828" s="184">
        <f>VLOOKUP(C828, '2023-24 School Level AAFTE'!$C$4:$C$2454, 1, 0)</f>
        <v>2266</v>
      </c>
    </row>
    <row r="829" spans="1:26" s="18" customFormat="1" x14ac:dyDescent="0.25">
      <c r="A829" s="136" t="s">
        <v>871</v>
      </c>
      <c r="B829" s="166" t="s">
        <v>870</v>
      </c>
      <c r="C829" s="167">
        <v>5194</v>
      </c>
      <c r="D829" s="166" t="s">
        <v>881</v>
      </c>
      <c r="E829" s="146" t="str">
        <f>VLOOKUP($C829,'2023-24 School Level AAFTE'!$C:$N,9,FALSE)</f>
        <v>Yes</v>
      </c>
      <c r="F829" s="94" t="str">
        <f>IFERROR(VLOOKUP(C829,'2023-24 School Level AAFTE'!$C:$N,11,FALSE),"")</f>
        <v>Yes</v>
      </c>
      <c r="G829" s="20">
        <f>IFERROR(VLOOKUP(C829,'2023-24 School Level AAFTE'!$C:$N,8,FALSE),0)</f>
        <v>259.83999999999997</v>
      </c>
      <c r="H829" s="99">
        <f>VLOOKUP($A829,'District Data'!$A:$F,3,FALSE)</f>
        <v>1</v>
      </c>
      <c r="I829" s="99">
        <f>VLOOKUP($A829,'District Data'!$A:$F,4,FALSE)</f>
        <v>1</v>
      </c>
      <c r="J829" s="100">
        <f t="shared" si="133"/>
        <v>259.83999999999997</v>
      </c>
      <c r="K829" s="101">
        <f t="shared" si="134"/>
        <v>0.76200000000000001</v>
      </c>
      <c r="L829" s="102">
        <f>'District Data'!E$2</f>
        <v>72728</v>
      </c>
      <c r="M829" s="102">
        <f>'District Data'!F$2</f>
        <v>78209</v>
      </c>
      <c r="N829" s="33">
        <f t="shared" si="135"/>
        <v>55418.74</v>
      </c>
      <c r="O829" s="33">
        <f t="shared" si="136"/>
        <v>4176.5200000000004</v>
      </c>
      <c r="P829" s="33">
        <f t="shared" si="141"/>
        <v>14418.72</v>
      </c>
      <c r="Q829" s="103">
        <v>0.18149999999999999</v>
      </c>
      <c r="R829" s="103">
        <v>0.17510000000000001</v>
      </c>
      <c r="S829" s="33">
        <f t="shared" si="137"/>
        <v>21776.87</v>
      </c>
      <c r="T829" s="33">
        <f t="shared" si="142"/>
        <v>993.25</v>
      </c>
      <c r="U829" s="33">
        <f t="shared" si="138"/>
        <v>173.92</v>
      </c>
      <c r="V829" s="33">
        <f t="shared" si="139"/>
        <v>1167.17</v>
      </c>
      <c r="W829" s="33">
        <f t="shared" si="140"/>
        <v>82539.3</v>
      </c>
      <c r="X829" s="33" t="str">
        <f>IFERROR(VLOOKUP(C829,'Adj to Match Apport'!$C:$F,4,FALSE),0)</f>
        <v/>
      </c>
      <c r="Y829" s="33">
        <f t="shared" si="143"/>
        <v>82539.3</v>
      </c>
      <c r="Z829" s="184">
        <f>VLOOKUP(C829, '2023-24 School Level AAFTE'!$C$4:$C$2454, 1, 0)</f>
        <v>5194</v>
      </c>
    </row>
    <row r="830" spans="1:26" s="18" customFormat="1" x14ac:dyDescent="0.25">
      <c r="A830" s="136" t="s">
        <v>871</v>
      </c>
      <c r="B830" s="166" t="s">
        <v>870</v>
      </c>
      <c r="C830" s="167">
        <v>5675</v>
      </c>
      <c r="D830" s="166" t="s">
        <v>3276</v>
      </c>
      <c r="E830" s="146" t="str">
        <f>VLOOKUP($C830,'2023-24 School Level AAFTE'!$C:$N,9,FALSE)</f>
        <v>Yes</v>
      </c>
      <c r="F830" s="94" t="str">
        <f>IFERROR(VLOOKUP(C830,'2023-24 School Level AAFTE'!$C:$N,11,FALSE),"")</f>
        <v>Yes</v>
      </c>
      <c r="G830" s="20">
        <f>IFERROR(VLOOKUP(C830,'2023-24 School Level AAFTE'!$C:$N,8,FALSE),0)</f>
        <v>842.36</v>
      </c>
      <c r="H830" s="99">
        <f>VLOOKUP($A830,'District Data'!$A:$F,3,FALSE)</f>
        <v>1</v>
      </c>
      <c r="I830" s="99">
        <f>VLOOKUP($A830,'District Data'!$A:$F,4,FALSE)</f>
        <v>1</v>
      </c>
      <c r="J830" s="100">
        <f t="shared" si="133"/>
        <v>842.36</v>
      </c>
      <c r="K830" s="101">
        <f t="shared" si="134"/>
        <v>2.4710000000000001</v>
      </c>
      <c r="L830" s="102">
        <f>'District Data'!E$2</f>
        <v>72728</v>
      </c>
      <c r="M830" s="102">
        <f>'District Data'!F$2</f>
        <v>78209</v>
      </c>
      <c r="N830" s="33">
        <f t="shared" si="135"/>
        <v>179710.89</v>
      </c>
      <c r="O830" s="33">
        <f t="shared" si="136"/>
        <v>13543.55</v>
      </c>
      <c r="P830" s="33">
        <f t="shared" si="141"/>
        <v>14418.72</v>
      </c>
      <c r="Q830" s="103">
        <v>0.18149999999999999</v>
      </c>
      <c r="R830" s="103">
        <v>0.17510000000000001</v>
      </c>
      <c r="S830" s="33">
        <f t="shared" si="137"/>
        <v>70617.66</v>
      </c>
      <c r="T830" s="33">
        <f t="shared" si="142"/>
        <v>3220.91</v>
      </c>
      <c r="U830" s="33">
        <f t="shared" si="138"/>
        <v>563.98</v>
      </c>
      <c r="V830" s="33">
        <f t="shared" si="139"/>
        <v>3784.89</v>
      </c>
      <c r="W830" s="33">
        <f t="shared" si="140"/>
        <v>267656.99000000005</v>
      </c>
      <c r="X830" s="33" t="str">
        <f>IFERROR(VLOOKUP(C830,'Adj to Match Apport'!$C:$F,4,FALSE),0)</f>
        <v/>
      </c>
      <c r="Y830" s="33">
        <f t="shared" si="143"/>
        <v>267656.99000000005</v>
      </c>
      <c r="Z830" s="184">
        <f>VLOOKUP(C830, '2023-24 School Level AAFTE'!$C$4:$C$2454, 1, 0)</f>
        <v>5675</v>
      </c>
    </row>
    <row r="831" spans="1:26" s="18" customFormat="1" x14ac:dyDescent="0.25">
      <c r="A831" s="136" t="s">
        <v>871</v>
      </c>
      <c r="B831" s="166" t="s">
        <v>870</v>
      </c>
      <c r="C831" s="167">
        <v>1934</v>
      </c>
      <c r="D831" s="166" t="s">
        <v>880</v>
      </c>
      <c r="E831" s="146" t="str">
        <f>VLOOKUP($C831,'2023-24 School Level AAFTE'!$C:$N,9,FALSE)</f>
        <v>Yes</v>
      </c>
      <c r="F831" s="94" t="str">
        <f>IFERROR(VLOOKUP(C831,'2023-24 School Level AAFTE'!$C:$N,11,FALSE),"")</f>
        <v>Yes</v>
      </c>
      <c r="G831" s="20">
        <f>IFERROR(VLOOKUP(C831,'2023-24 School Level AAFTE'!$C:$N,8,FALSE),0)</f>
        <v>9.74</v>
      </c>
      <c r="H831" s="99">
        <f>VLOOKUP($A831,'District Data'!$A:$F,3,FALSE)</f>
        <v>1</v>
      </c>
      <c r="I831" s="99">
        <f>VLOOKUP($A831,'District Data'!$A:$F,4,FALSE)</f>
        <v>1</v>
      </c>
      <c r="J831" s="100">
        <f t="shared" si="133"/>
        <v>9.74</v>
      </c>
      <c r="K831" s="101">
        <f t="shared" si="134"/>
        <v>2.9000000000000001E-2</v>
      </c>
      <c r="L831" s="102">
        <f>'District Data'!E$2</f>
        <v>72728</v>
      </c>
      <c r="M831" s="102">
        <f>'District Data'!F$2</f>
        <v>78209</v>
      </c>
      <c r="N831" s="33">
        <f t="shared" si="135"/>
        <v>2109.11</v>
      </c>
      <c r="O831" s="33">
        <f t="shared" si="136"/>
        <v>158.94999999999999</v>
      </c>
      <c r="P831" s="33">
        <f t="shared" si="141"/>
        <v>14418.72</v>
      </c>
      <c r="Q831" s="103">
        <v>0.18149999999999999</v>
      </c>
      <c r="R831" s="103">
        <v>0.17510000000000001</v>
      </c>
      <c r="S831" s="33">
        <f t="shared" si="137"/>
        <v>828.78</v>
      </c>
      <c r="T831" s="33">
        <f t="shared" si="142"/>
        <v>37.799999999999997</v>
      </c>
      <c r="U831" s="33">
        <f t="shared" si="138"/>
        <v>6.62</v>
      </c>
      <c r="V831" s="33">
        <f t="shared" si="139"/>
        <v>44.419999999999995</v>
      </c>
      <c r="W831" s="33">
        <f t="shared" si="140"/>
        <v>3141.26</v>
      </c>
      <c r="X831" s="33">
        <f>IFERROR(VLOOKUP(C831,'Adj to Match Apport'!$C:$F,4,FALSE),0)</f>
        <v>0</v>
      </c>
      <c r="Y831" s="33">
        <f t="shared" si="143"/>
        <v>3141.26</v>
      </c>
      <c r="Z831" s="184">
        <f>VLOOKUP(C831, '2023-24 School Level AAFTE'!$C$4:$C$2454, 1, 0)</f>
        <v>1934</v>
      </c>
    </row>
    <row r="832" spans="1:26" s="18" customFormat="1" x14ac:dyDescent="0.25">
      <c r="A832" s="136" t="s">
        <v>871</v>
      </c>
      <c r="B832" s="166" t="s">
        <v>870</v>
      </c>
      <c r="C832" s="167">
        <v>2596</v>
      </c>
      <c r="D832" s="166" t="s">
        <v>873</v>
      </c>
      <c r="E832" s="146" t="str">
        <f>VLOOKUP($C832,'2023-24 School Level AAFTE'!$C:$N,9,FALSE)</f>
        <v>No</v>
      </c>
      <c r="F832" s="94" t="str">
        <f>IFERROR(VLOOKUP(C832,'2023-24 School Level AAFTE'!$C:$N,11,FALSE),"")</f>
        <v>No</v>
      </c>
      <c r="G832" s="20">
        <f>IFERROR(VLOOKUP(C832,'2023-24 School Level AAFTE'!$C:$N,8,FALSE),0)</f>
        <v>167.5</v>
      </c>
      <c r="H832" s="99">
        <f>VLOOKUP($A832,'District Data'!$A:$F,3,FALSE)</f>
        <v>1</v>
      </c>
      <c r="I832" s="99">
        <f>VLOOKUP($A832,'District Data'!$A:$F,4,FALSE)</f>
        <v>1</v>
      </c>
      <c r="J832" s="100">
        <f t="shared" si="133"/>
        <v>0</v>
      </c>
      <c r="K832" s="101">
        <f t="shared" si="134"/>
        <v>0</v>
      </c>
      <c r="L832" s="102">
        <f>'District Data'!E$2</f>
        <v>72728</v>
      </c>
      <c r="M832" s="102">
        <f>'District Data'!F$2</f>
        <v>78209</v>
      </c>
      <c r="N832" s="33">
        <f t="shared" si="135"/>
        <v>0</v>
      </c>
      <c r="O832" s="33">
        <f t="shared" si="136"/>
        <v>0</v>
      </c>
      <c r="P832" s="33">
        <f t="shared" si="141"/>
        <v>14418.72</v>
      </c>
      <c r="Q832" s="103">
        <v>0.18149999999999999</v>
      </c>
      <c r="R832" s="103">
        <v>0.17510000000000001</v>
      </c>
      <c r="S832" s="33">
        <f t="shared" si="137"/>
        <v>0</v>
      </c>
      <c r="T832" s="33">
        <f t="shared" si="142"/>
        <v>0</v>
      </c>
      <c r="U832" s="33">
        <f t="shared" si="138"/>
        <v>0</v>
      </c>
      <c r="V832" s="33">
        <f t="shared" si="139"/>
        <v>0</v>
      </c>
      <c r="W832" s="33">
        <f t="shared" si="140"/>
        <v>0</v>
      </c>
      <c r="X832" s="33">
        <f>IFERROR(VLOOKUP(C832,'Adj to Match Apport'!$C:$F,4,FALSE),0)</f>
        <v>0</v>
      </c>
      <c r="Y832" s="33">
        <f t="shared" si="143"/>
        <v>0</v>
      </c>
      <c r="Z832" s="184">
        <f>VLOOKUP(C832, '2023-24 School Level AAFTE'!$C$4:$C$2454, 1, 0)</f>
        <v>2596</v>
      </c>
    </row>
    <row r="833" spans="1:26" s="18" customFormat="1" x14ac:dyDescent="0.25">
      <c r="A833" s="136" t="s">
        <v>871</v>
      </c>
      <c r="B833" s="166" t="s">
        <v>870</v>
      </c>
      <c r="C833" s="167">
        <v>2624</v>
      </c>
      <c r="D833" s="166" t="s">
        <v>874</v>
      </c>
      <c r="E833" s="146" t="str">
        <f>VLOOKUP($C833,'2023-24 School Level AAFTE'!$C:$N,9,FALSE)</f>
        <v>Yes</v>
      </c>
      <c r="F833" s="94" t="str">
        <f>IFERROR(VLOOKUP(C833,'2023-24 School Level AAFTE'!$C:$N,11,FALSE),"")</f>
        <v>Yes</v>
      </c>
      <c r="G833" s="20">
        <f>IFERROR(VLOOKUP(C833,'2023-24 School Level AAFTE'!$C:$N,8,FALSE),0)</f>
        <v>334.53999999999996</v>
      </c>
      <c r="H833" s="99">
        <f>VLOOKUP($A833,'District Data'!$A:$F,3,FALSE)</f>
        <v>1</v>
      </c>
      <c r="I833" s="99">
        <f>VLOOKUP($A833,'District Data'!$A:$F,4,FALSE)</f>
        <v>1</v>
      </c>
      <c r="J833" s="100">
        <f t="shared" si="133"/>
        <v>334.53999999999996</v>
      </c>
      <c r="K833" s="101">
        <f t="shared" si="134"/>
        <v>0.98099999999999998</v>
      </c>
      <c r="L833" s="102">
        <f>'District Data'!E$2</f>
        <v>72728</v>
      </c>
      <c r="M833" s="102">
        <f>'District Data'!F$2</f>
        <v>78209</v>
      </c>
      <c r="N833" s="33">
        <f t="shared" si="135"/>
        <v>71346.17</v>
      </c>
      <c r="O833" s="33">
        <f t="shared" si="136"/>
        <v>5376.86</v>
      </c>
      <c r="P833" s="33">
        <f t="shared" si="141"/>
        <v>14418.72</v>
      </c>
      <c r="Q833" s="103">
        <v>0.18149999999999999</v>
      </c>
      <c r="R833" s="103">
        <v>0.17510000000000001</v>
      </c>
      <c r="S833" s="33">
        <f t="shared" si="137"/>
        <v>28035.58</v>
      </c>
      <c r="T833" s="33">
        <f t="shared" si="142"/>
        <v>1278.72</v>
      </c>
      <c r="U833" s="33">
        <f t="shared" si="138"/>
        <v>223.9</v>
      </c>
      <c r="V833" s="33">
        <f t="shared" si="139"/>
        <v>1502.6200000000001</v>
      </c>
      <c r="W833" s="33">
        <f t="shared" si="140"/>
        <v>106261.23</v>
      </c>
      <c r="X833" s="33" t="str">
        <f>IFERROR(VLOOKUP(C833,'Adj to Match Apport'!$C:$F,4,FALSE),0)</f>
        <v/>
      </c>
      <c r="Y833" s="33">
        <f t="shared" si="143"/>
        <v>106261.23</v>
      </c>
      <c r="Z833" s="184">
        <f>VLOOKUP(C833, '2023-24 School Level AAFTE'!$C$4:$C$2454, 1, 0)</f>
        <v>2624</v>
      </c>
    </row>
    <row r="834" spans="1:26" s="221" customFormat="1" x14ac:dyDescent="0.25">
      <c r="A834" s="208" t="s">
        <v>883</v>
      </c>
      <c r="B834" s="209" t="s">
        <v>882</v>
      </c>
      <c r="C834" s="210">
        <v>4418</v>
      </c>
      <c r="D834" s="209" t="s">
        <v>899</v>
      </c>
      <c r="E834" s="211" t="str">
        <f>VLOOKUP($C834,'2023-24 School Level AAFTE'!$C:$N,9,FALSE)</f>
        <v>Yes</v>
      </c>
      <c r="F834" s="212" t="str">
        <f>IFERROR(VLOOKUP(C834,'2023-24 School Level AAFTE'!$C:$N,11,FALSE),"")</f>
        <v>Yes</v>
      </c>
      <c r="G834" s="213">
        <f>IFERROR(VLOOKUP(C834,'2023-24 School Level AAFTE'!$C:$N,8,FALSE),0)</f>
        <v>647</v>
      </c>
      <c r="H834" s="214">
        <f>VLOOKUP($A834,'District Data'!$A:$F,3,FALSE)</f>
        <v>1</v>
      </c>
      <c r="I834" s="214">
        <f>VLOOKUP($A834,'District Data'!$A:$F,4,FALSE)</f>
        <v>1</v>
      </c>
      <c r="J834" s="215">
        <f t="shared" si="133"/>
        <v>647</v>
      </c>
      <c r="K834" s="216">
        <f t="shared" si="134"/>
        <v>1.8979999999999999</v>
      </c>
      <c r="L834" s="217">
        <f>'District Data'!E$2</f>
        <v>72728</v>
      </c>
      <c r="M834" s="217">
        <f>'District Data'!F$2</f>
        <v>78209</v>
      </c>
      <c r="N834" s="218">
        <f t="shared" si="135"/>
        <v>138037.74</v>
      </c>
      <c r="O834" s="218">
        <f t="shared" si="136"/>
        <v>10402.94</v>
      </c>
      <c r="P834" s="218">
        <f t="shared" si="141"/>
        <v>14418.72</v>
      </c>
      <c r="Q834" s="219">
        <v>0.18149999999999999</v>
      </c>
      <c r="R834" s="219">
        <v>0.17510000000000001</v>
      </c>
      <c r="S834" s="218">
        <f t="shared" si="137"/>
        <v>54242.14</v>
      </c>
      <c r="T834" s="33">
        <f t="shared" si="142"/>
        <v>2474.0100000000002</v>
      </c>
      <c r="U834" s="218">
        <f t="shared" si="138"/>
        <v>433.2</v>
      </c>
      <c r="V834" s="218">
        <f t="shared" si="139"/>
        <v>2907.21</v>
      </c>
      <c r="W834" s="218">
        <f t="shared" si="140"/>
        <v>205590.03</v>
      </c>
      <c r="X834" s="218" t="str">
        <f>IFERROR(VLOOKUP(C834,'Adj to Match Apport'!$C:$F,4,FALSE),0)</f>
        <v/>
      </c>
      <c r="Y834" s="218">
        <f t="shared" si="143"/>
        <v>205590.03</v>
      </c>
      <c r="Z834" s="220">
        <f>VLOOKUP(C834, '2023-24 School Level AAFTE'!$C$4:$C$2454, 1, 0)</f>
        <v>4418</v>
      </c>
    </row>
    <row r="835" spans="1:26" s="18" customFormat="1" x14ac:dyDescent="0.25">
      <c r="A835" s="136" t="s">
        <v>883</v>
      </c>
      <c r="B835" s="166" t="s">
        <v>882</v>
      </c>
      <c r="C835" s="167">
        <v>5520</v>
      </c>
      <c r="D835" s="166" t="s">
        <v>907</v>
      </c>
      <c r="E835" s="146" t="str">
        <f>VLOOKUP($C835,'2023-24 School Level AAFTE'!$C:$N,9,FALSE)</f>
        <v>No</v>
      </c>
      <c r="F835" s="94" t="str">
        <f>IFERROR(VLOOKUP(C835,'2023-24 School Level AAFTE'!$C:$N,11,FALSE),"")</f>
        <v>No</v>
      </c>
      <c r="G835" s="20">
        <f>IFERROR(VLOOKUP(C835,'2023-24 School Level AAFTE'!$C:$N,8,FALSE),0)</f>
        <v>754.1</v>
      </c>
      <c r="H835" s="99">
        <f>VLOOKUP($A835,'District Data'!$A:$F,3,FALSE)</f>
        <v>1</v>
      </c>
      <c r="I835" s="99">
        <f>VLOOKUP($A835,'District Data'!$A:$F,4,FALSE)</f>
        <v>1</v>
      </c>
      <c r="J835" s="100">
        <f t="shared" ref="J835:J898" si="144">IF(AND(F835="yes",E835= "yes"), G835,0)</f>
        <v>0</v>
      </c>
      <c r="K835" s="101">
        <f t="shared" ref="K835:K898" si="145">ROUND(((J835*1.1*36)/15)/900,3)</f>
        <v>0</v>
      </c>
      <c r="L835" s="102">
        <f>'District Data'!E$2</f>
        <v>72728</v>
      </c>
      <c r="M835" s="102">
        <f>'District Data'!F$2</f>
        <v>78209</v>
      </c>
      <c r="N835" s="33">
        <f t="shared" ref="N835:N898" si="146">ROUND(H835*L835*$K835,2)</f>
        <v>0</v>
      </c>
      <c r="O835" s="33">
        <f t="shared" ref="O835:O898" si="147">ROUND(I835*M835*$K835-N835,2)</f>
        <v>0</v>
      </c>
      <c r="P835" s="33">
        <f t="shared" si="141"/>
        <v>14418.72</v>
      </c>
      <c r="Q835" s="103">
        <v>0.18149999999999999</v>
      </c>
      <c r="R835" s="103">
        <v>0.17510000000000001</v>
      </c>
      <c r="S835" s="33">
        <f t="shared" ref="S835:S898" si="148">ROUND(N835*Q835+O835*R835+K835*P835,2)</f>
        <v>0</v>
      </c>
      <c r="T835" s="33">
        <f t="shared" si="142"/>
        <v>0</v>
      </c>
      <c r="U835" s="33">
        <f t="shared" ref="U835:U898" si="149">ROUND(T835*R835,2)</f>
        <v>0</v>
      </c>
      <c r="V835" s="33">
        <f t="shared" ref="V835:V898" si="150">SUM(T835:U835)</f>
        <v>0</v>
      </c>
      <c r="W835" s="33">
        <f t="shared" ref="W835:W898" si="151">SUM(S835,N835:O835,V835)</f>
        <v>0</v>
      </c>
      <c r="X835" s="33">
        <f>IFERROR(VLOOKUP(C835,'Adj to Match Apport'!$C:$F,4,FALSE),0)</f>
        <v>0</v>
      </c>
      <c r="Y835" s="33">
        <f t="shared" si="143"/>
        <v>0</v>
      </c>
      <c r="Z835" s="184">
        <f>VLOOKUP(C835, '2023-24 School Level AAFTE'!$C$4:$C$2454, 1, 0)</f>
        <v>5520</v>
      </c>
    </row>
    <row r="836" spans="1:26" s="18" customFormat="1" x14ac:dyDescent="0.25">
      <c r="A836" s="136" t="s">
        <v>883</v>
      </c>
      <c r="B836" s="166" t="s">
        <v>882</v>
      </c>
      <c r="C836" s="167">
        <v>4072</v>
      </c>
      <c r="D836" s="166" t="s">
        <v>893</v>
      </c>
      <c r="E836" s="146" t="str">
        <f>VLOOKUP($C836,'2023-24 School Level AAFTE'!$C:$N,9,FALSE)</f>
        <v>Yes</v>
      </c>
      <c r="F836" s="94" t="str">
        <f>IFERROR(VLOOKUP(C836,'2023-24 School Level AAFTE'!$C:$N,11,FALSE),"")</f>
        <v>Yes</v>
      </c>
      <c r="G836" s="20">
        <f>IFERROR(VLOOKUP(C836,'2023-24 School Level AAFTE'!$C:$N,8,FALSE),0)</f>
        <v>364.37</v>
      </c>
      <c r="H836" s="99">
        <f>VLOOKUP($A836,'District Data'!$A:$F,3,FALSE)</f>
        <v>1</v>
      </c>
      <c r="I836" s="99">
        <f>VLOOKUP($A836,'District Data'!$A:$F,4,FALSE)</f>
        <v>1</v>
      </c>
      <c r="J836" s="100">
        <f t="shared" si="144"/>
        <v>364.37</v>
      </c>
      <c r="K836" s="101">
        <f t="shared" si="145"/>
        <v>1.069</v>
      </c>
      <c r="L836" s="102">
        <f>'District Data'!E$2</f>
        <v>72728</v>
      </c>
      <c r="M836" s="102">
        <f>'District Data'!F$2</f>
        <v>78209</v>
      </c>
      <c r="N836" s="33">
        <f t="shared" si="146"/>
        <v>77746.23</v>
      </c>
      <c r="O836" s="33">
        <f t="shared" si="147"/>
        <v>5859.19</v>
      </c>
      <c r="P836" s="33">
        <f t="shared" ref="P836:P899" si="152">ROUND(1178*12*1.02,2)</f>
        <v>14418.72</v>
      </c>
      <c r="Q836" s="103">
        <v>0.18149999999999999</v>
      </c>
      <c r="R836" s="103">
        <v>0.17510000000000001</v>
      </c>
      <c r="S836" s="33">
        <f t="shared" si="148"/>
        <v>30550.5</v>
      </c>
      <c r="T836" s="33">
        <f t="shared" ref="T836:T899" si="153">ROUND(($M836*$I836*$K836/180*3),2)</f>
        <v>1393.42</v>
      </c>
      <c r="U836" s="33">
        <f t="shared" si="149"/>
        <v>243.99</v>
      </c>
      <c r="V836" s="33">
        <f t="shared" si="150"/>
        <v>1637.41</v>
      </c>
      <c r="W836" s="33">
        <f t="shared" si="151"/>
        <v>115793.33</v>
      </c>
      <c r="X836" s="33" t="str">
        <f>IFERROR(VLOOKUP(C836,'Adj to Match Apport'!$C:$F,4,FALSE),0)</f>
        <v/>
      </c>
      <c r="Y836" s="33">
        <f t="shared" ref="Y836:Y899" si="154">SUM(X836,W836)</f>
        <v>115793.33</v>
      </c>
      <c r="Z836" s="184">
        <f>VLOOKUP(C836, '2023-24 School Level AAFTE'!$C$4:$C$2454, 1, 0)</f>
        <v>4072</v>
      </c>
    </row>
    <row r="837" spans="1:26" s="18" customFormat="1" x14ac:dyDescent="0.25">
      <c r="A837" s="136" t="s">
        <v>883</v>
      </c>
      <c r="B837" s="166" t="s">
        <v>882</v>
      </c>
      <c r="C837" s="167">
        <v>4202</v>
      </c>
      <c r="D837" s="166" t="s">
        <v>898</v>
      </c>
      <c r="E837" s="146" t="str">
        <f>VLOOKUP($C837,'2023-24 School Level AAFTE'!$C:$N,9,FALSE)</f>
        <v>Yes</v>
      </c>
      <c r="F837" s="94" t="str">
        <f>IFERROR(VLOOKUP(C837,'2023-24 School Level AAFTE'!$C:$N,11,FALSE),"")</f>
        <v>Yes</v>
      </c>
      <c r="G837" s="20">
        <f>IFERROR(VLOOKUP(C837,'2023-24 School Level AAFTE'!$C:$N,8,FALSE),0)</f>
        <v>533.02</v>
      </c>
      <c r="H837" s="99">
        <f>VLOOKUP($A837,'District Data'!$A:$F,3,FALSE)</f>
        <v>1</v>
      </c>
      <c r="I837" s="99">
        <f>VLOOKUP($A837,'District Data'!$A:$F,4,FALSE)</f>
        <v>1</v>
      </c>
      <c r="J837" s="100">
        <f t="shared" si="144"/>
        <v>533.02</v>
      </c>
      <c r="K837" s="101">
        <f t="shared" si="145"/>
        <v>1.5640000000000001</v>
      </c>
      <c r="L837" s="102">
        <f>'District Data'!E$2</f>
        <v>72728</v>
      </c>
      <c r="M837" s="102">
        <f>'District Data'!F$2</f>
        <v>78209</v>
      </c>
      <c r="N837" s="33">
        <f t="shared" si="146"/>
        <v>113746.59</v>
      </c>
      <c r="O837" s="33">
        <f t="shared" si="147"/>
        <v>8572.2900000000009</v>
      </c>
      <c r="P837" s="33">
        <f t="shared" si="152"/>
        <v>14418.72</v>
      </c>
      <c r="Q837" s="103">
        <v>0.18149999999999999</v>
      </c>
      <c r="R837" s="103">
        <v>0.17510000000000001</v>
      </c>
      <c r="S837" s="33">
        <f t="shared" si="148"/>
        <v>44696.89</v>
      </c>
      <c r="T837" s="33">
        <f t="shared" si="153"/>
        <v>2038.65</v>
      </c>
      <c r="U837" s="33">
        <f t="shared" si="149"/>
        <v>356.97</v>
      </c>
      <c r="V837" s="33">
        <f t="shared" si="150"/>
        <v>2395.62</v>
      </c>
      <c r="W837" s="33">
        <f t="shared" si="151"/>
        <v>169411.38999999998</v>
      </c>
      <c r="X837" s="33" t="str">
        <f>IFERROR(VLOOKUP(C837,'Adj to Match Apport'!$C:$F,4,FALSE),0)</f>
        <v/>
      </c>
      <c r="Y837" s="33">
        <f t="shared" si="154"/>
        <v>169411.38999999998</v>
      </c>
      <c r="Z837" s="184">
        <f>VLOOKUP(C837, '2023-24 School Level AAFTE'!$C$4:$C$2454, 1, 0)</f>
        <v>4202</v>
      </c>
    </row>
    <row r="838" spans="1:26" s="18" customFormat="1" x14ac:dyDescent="0.25">
      <c r="A838" s="136" t="s">
        <v>883</v>
      </c>
      <c r="B838" s="166" t="s">
        <v>882</v>
      </c>
      <c r="C838" s="167">
        <v>5439</v>
      </c>
      <c r="D838" s="166" t="s">
        <v>104</v>
      </c>
      <c r="E838" s="146" t="str">
        <f>VLOOKUP($C838,'2023-24 School Level AAFTE'!$C:$N,9,FALSE)</f>
        <v>Yes</v>
      </c>
      <c r="F838" s="94" t="str">
        <f>IFERROR(VLOOKUP(C838,'2023-24 School Level AAFTE'!$C:$N,11,FALSE),"")</f>
        <v>Yes</v>
      </c>
      <c r="G838" s="20">
        <f>IFERROR(VLOOKUP(C838,'2023-24 School Level AAFTE'!$C:$N,8,FALSE),0)</f>
        <v>912.86</v>
      </c>
      <c r="H838" s="99">
        <f>VLOOKUP($A838,'District Data'!$A:$F,3,FALSE)</f>
        <v>1</v>
      </c>
      <c r="I838" s="99">
        <f>VLOOKUP($A838,'District Data'!$A:$F,4,FALSE)</f>
        <v>1</v>
      </c>
      <c r="J838" s="100">
        <f t="shared" si="144"/>
        <v>912.86</v>
      </c>
      <c r="K838" s="101">
        <f t="shared" si="145"/>
        <v>2.6779999999999999</v>
      </c>
      <c r="L838" s="102">
        <f>'District Data'!E$2</f>
        <v>72728</v>
      </c>
      <c r="M838" s="102">
        <f>'District Data'!F$2</f>
        <v>78209</v>
      </c>
      <c r="N838" s="33">
        <f t="shared" si="146"/>
        <v>194765.58</v>
      </c>
      <c r="O838" s="33">
        <f t="shared" si="147"/>
        <v>14678.12</v>
      </c>
      <c r="P838" s="33">
        <f t="shared" si="152"/>
        <v>14418.72</v>
      </c>
      <c r="Q838" s="103">
        <v>0.18149999999999999</v>
      </c>
      <c r="R838" s="103">
        <v>0.17510000000000001</v>
      </c>
      <c r="S838" s="33">
        <f t="shared" si="148"/>
        <v>76533.42</v>
      </c>
      <c r="T838" s="33">
        <f t="shared" si="153"/>
        <v>3490.73</v>
      </c>
      <c r="U838" s="33">
        <f t="shared" si="149"/>
        <v>611.23</v>
      </c>
      <c r="V838" s="33">
        <f t="shared" si="150"/>
        <v>4101.96</v>
      </c>
      <c r="W838" s="33">
        <f t="shared" si="151"/>
        <v>290079.08</v>
      </c>
      <c r="X838" s="33" t="str">
        <f>IFERROR(VLOOKUP(C838,'Adj to Match Apport'!$C:$F,4,FALSE),0)</f>
        <v/>
      </c>
      <c r="Y838" s="33">
        <f t="shared" si="154"/>
        <v>290079.08</v>
      </c>
      <c r="Z838" s="184">
        <f>VLOOKUP(C838, '2023-24 School Level AAFTE'!$C$4:$C$2454, 1, 0)</f>
        <v>5439</v>
      </c>
    </row>
    <row r="839" spans="1:26" s="18" customFormat="1" x14ac:dyDescent="0.25">
      <c r="A839" s="136" t="s">
        <v>883</v>
      </c>
      <c r="B839" s="166" t="s">
        <v>882</v>
      </c>
      <c r="C839" s="167">
        <v>5220</v>
      </c>
      <c r="D839" s="166" t="s">
        <v>905</v>
      </c>
      <c r="E839" s="146" t="str">
        <f>VLOOKUP($C839,'2023-24 School Level AAFTE'!$C:$N,9,FALSE)</f>
        <v>No</v>
      </c>
      <c r="F839" s="94" t="str">
        <f>IFERROR(VLOOKUP(C839,'2023-24 School Level AAFTE'!$C:$N,11,FALSE),"")</f>
        <v>No</v>
      </c>
      <c r="G839" s="20">
        <f>IFERROR(VLOOKUP(C839,'2023-24 School Level AAFTE'!$C:$N,8,FALSE),0)</f>
        <v>447.85</v>
      </c>
      <c r="H839" s="99">
        <f>VLOOKUP($A839,'District Data'!$A:$F,3,FALSE)</f>
        <v>1</v>
      </c>
      <c r="I839" s="99">
        <f>VLOOKUP($A839,'District Data'!$A:$F,4,FALSE)</f>
        <v>1</v>
      </c>
      <c r="J839" s="100">
        <f t="shared" si="144"/>
        <v>0</v>
      </c>
      <c r="K839" s="101">
        <f t="shared" si="145"/>
        <v>0</v>
      </c>
      <c r="L839" s="102">
        <f>'District Data'!E$2</f>
        <v>72728</v>
      </c>
      <c r="M839" s="102">
        <f>'District Data'!F$2</f>
        <v>78209</v>
      </c>
      <c r="N839" s="33">
        <f t="shared" si="146"/>
        <v>0</v>
      </c>
      <c r="O839" s="33">
        <f t="shared" si="147"/>
        <v>0</v>
      </c>
      <c r="P839" s="33">
        <f t="shared" si="152"/>
        <v>14418.72</v>
      </c>
      <c r="Q839" s="103">
        <v>0.18149999999999999</v>
      </c>
      <c r="R839" s="103">
        <v>0.17510000000000001</v>
      </c>
      <c r="S839" s="33">
        <f t="shared" si="148"/>
        <v>0</v>
      </c>
      <c r="T839" s="33">
        <f t="shared" si="153"/>
        <v>0</v>
      </c>
      <c r="U839" s="33">
        <f t="shared" si="149"/>
        <v>0</v>
      </c>
      <c r="V839" s="33">
        <f t="shared" si="150"/>
        <v>0</v>
      </c>
      <c r="W839" s="33">
        <f t="shared" si="151"/>
        <v>0</v>
      </c>
      <c r="X839" s="33">
        <f>IFERROR(VLOOKUP(C839,'Adj to Match Apport'!$C:$F,4,FALSE),0)</f>
        <v>0</v>
      </c>
      <c r="Y839" s="33">
        <f t="shared" si="154"/>
        <v>0</v>
      </c>
      <c r="Z839" s="184">
        <f>VLOOKUP(C839, '2023-24 School Level AAFTE'!$C$4:$C$2454, 1, 0)</f>
        <v>5220</v>
      </c>
    </row>
    <row r="840" spans="1:26" s="18" customFormat="1" x14ac:dyDescent="0.25">
      <c r="A840" s="136" t="s">
        <v>883</v>
      </c>
      <c r="B840" s="166" t="s">
        <v>882</v>
      </c>
      <c r="C840" s="167">
        <v>4028</v>
      </c>
      <c r="D840" s="166" t="s">
        <v>892</v>
      </c>
      <c r="E840" s="146" t="str">
        <f>VLOOKUP($C840,'2023-24 School Level AAFTE'!$C:$N,9,FALSE)</f>
        <v>No</v>
      </c>
      <c r="F840" s="94" t="str">
        <f>IFERROR(VLOOKUP(C840,'2023-24 School Level AAFTE'!$C:$N,11,FALSE),"")</f>
        <v>No</v>
      </c>
      <c r="G840" s="20">
        <f>IFERROR(VLOOKUP(C840,'2023-24 School Level AAFTE'!$C:$N,8,FALSE),0)</f>
        <v>885.39</v>
      </c>
      <c r="H840" s="99">
        <f>VLOOKUP($A840,'District Data'!$A:$F,3,FALSE)</f>
        <v>1</v>
      </c>
      <c r="I840" s="99">
        <f>VLOOKUP($A840,'District Data'!$A:$F,4,FALSE)</f>
        <v>1</v>
      </c>
      <c r="J840" s="100">
        <f t="shared" si="144"/>
        <v>0</v>
      </c>
      <c r="K840" s="101">
        <f t="shared" si="145"/>
        <v>0</v>
      </c>
      <c r="L840" s="102">
        <f>'District Data'!E$2</f>
        <v>72728</v>
      </c>
      <c r="M840" s="102">
        <f>'District Data'!F$2</f>
        <v>78209</v>
      </c>
      <c r="N840" s="33">
        <f t="shared" si="146"/>
        <v>0</v>
      </c>
      <c r="O840" s="33">
        <f t="shared" si="147"/>
        <v>0</v>
      </c>
      <c r="P840" s="33">
        <f t="shared" si="152"/>
        <v>14418.72</v>
      </c>
      <c r="Q840" s="103">
        <v>0.18149999999999999</v>
      </c>
      <c r="R840" s="103">
        <v>0.17510000000000001</v>
      </c>
      <c r="S840" s="33">
        <f t="shared" si="148"/>
        <v>0</v>
      </c>
      <c r="T840" s="33">
        <f t="shared" si="153"/>
        <v>0</v>
      </c>
      <c r="U840" s="33">
        <f t="shared" si="149"/>
        <v>0</v>
      </c>
      <c r="V840" s="33">
        <f t="shared" si="150"/>
        <v>0</v>
      </c>
      <c r="W840" s="33">
        <f t="shared" si="151"/>
        <v>0</v>
      </c>
      <c r="X840" s="33">
        <f>IFERROR(VLOOKUP(C840,'Adj to Match Apport'!$C:$F,4,FALSE),0)</f>
        <v>0</v>
      </c>
      <c r="Y840" s="33">
        <f t="shared" si="154"/>
        <v>0</v>
      </c>
      <c r="Z840" s="184">
        <f>VLOOKUP(C840, '2023-24 School Level AAFTE'!$C$4:$C$2454, 1, 0)</f>
        <v>4028</v>
      </c>
    </row>
    <row r="841" spans="1:26" s="18" customFormat="1" x14ac:dyDescent="0.25">
      <c r="A841" s="136" t="s">
        <v>883</v>
      </c>
      <c r="B841" s="166" t="s">
        <v>882</v>
      </c>
      <c r="C841" s="167">
        <v>2824</v>
      </c>
      <c r="D841" s="166" t="s">
        <v>95</v>
      </c>
      <c r="E841" s="146" t="str">
        <f>VLOOKUP($C841,'2023-24 School Level AAFTE'!$C:$N,9,FALSE)</f>
        <v>Yes</v>
      </c>
      <c r="F841" s="94" t="str">
        <f>IFERROR(VLOOKUP(C841,'2023-24 School Level AAFTE'!$C:$N,11,FALSE),"")</f>
        <v>Yes</v>
      </c>
      <c r="G841" s="20">
        <f>IFERROR(VLOOKUP(C841,'2023-24 School Level AAFTE'!$C:$N,8,FALSE),0)</f>
        <v>481.16</v>
      </c>
      <c r="H841" s="99">
        <f>VLOOKUP($A841,'District Data'!$A:$F,3,FALSE)</f>
        <v>1</v>
      </c>
      <c r="I841" s="99">
        <f>VLOOKUP($A841,'District Data'!$A:$F,4,FALSE)</f>
        <v>1</v>
      </c>
      <c r="J841" s="100">
        <f t="shared" si="144"/>
        <v>481.16</v>
      </c>
      <c r="K841" s="101">
        <f t="shared" si="145"/>
        <v>1.411</v>
      </c>
      <c r="L841" s="102">
        <f>'District Data'!E$2</f>
        <v>72728</v>
      </c>
      <c r="M841" s="102">
        <f>'District Data'!F$2</f>
        <v>78209</v>
      </c>
      <c r="N841" s="33">
        <f t="shared" si="146"/>
        <v>102619.21</v>
      </c>
      <c r="O841" s="33">
        <f t="shared" si="147"/>
        <v>7733.69</v>
      </c>
      <c r="P841" s="33">
        <f t="shared" si="152"/>
        <v>14418.72</v>
      </c>
      <c r="Q841" s="103">
        <v>0.18149999999999999</v>
      </c>
      <c r="R841" s="103">
        <v>0.17510000000000001</v>
      </c>
      <c r="S841" s="33">
        <f t="shared" si="148"/>
        <v>40324.370000000003</v>
      </c>
      <c r="T841" s="33">
        <f t="shared" si="153"/>
        <v>1839.21</v>
      </c>
      <c r="U841" s="33">
        <f t="shared" si="149"/>
        <v>322.05</v>
      </c>
      <c r="V841" s="33">
        <f t="shared" si="150"/>
        <v>2161.2600000000002</v>
      </c>
      <c r="W841" s="33">
        <f t="shared" si="151"/>
        <v>152838.53000000003</v>
      </c>
      <c r="X841" s="33" t="str">
        <f>IFERROR(VLOOKUP(C841,'Adj to Match Apport'!$C:$F,4,FALSE),0)</f>
        <v/>
      </c>
      <c r="Y841" s="33">
        <f t="shared" si="154"/>
        <v>152838.53000000003</v>
      </c>
      <c r="Z841" s="184">
        <f>VLOOKUP(C841, '2023-24 School Level AAFTE'!$C$4:$C$2454, 1, 0)</f>
        <v>2824</v>
      </c>
    </row>
    <row r="842" spans="1:26" s="18" customFormat="1" x14ac:dyDescent="0.25">
      <c r="A842" s="136" t="s">
        <v>883</v>
      </c>
      <c r="B842" s="166" t="s">
        <v>882</v>
      </c>
      <c r="C842" s="167">
        <v>3315</v>
      </c>
      <c r="D842" s="166" t="s">
        <v>888</v>
      </c>
      <c r="E842" s="146" t="str">
        <f>VLOOKUP($C842,'2023-24 School Level AAFTE'!$C:$N,9,FALSE)</f>
        <v>Yes</v>
      </c>
      <c r="F842" s="94" t="str">
        <f>IFERROR(VLOOKUP(C842,'2023-24 School Level AAFTE'!$C:$N,11,FALSE),"")</f>
        <v>Yes</v>
      </c>
      <c r="G842" s="20">
        <f>IFERROR(VLOOKUP(C842,'2023-24 School Level AAFTE'!$C:$N,8,FALSE),0)</f>
        <v>341.2</v>
      </c>
      <c r="H842" s="99">
        <f>VLOOKUP($A842,'District Data'!$A:$F,3,FALSE)</f>
        <v>1</v>
      </c>
      <c r="I842" s="99">
        <f>VLOOKUP($A842,'District Data'!$A:$F,4,FALSE)</f>
        <v>1</v>
      </c>
      <c r="J842" s="100">
        <f t="shared" si="144"/>
        <v>341.2</v>
      </c>
      <c r="K842" s="101">
        <f t="shared" si="145"/>
        <v>1.0009999999999999</v>
      </c>
      <c r="L842" s="102">
        <f>'District Data'!E$2</f>
        <v>72728</v>
      </c>
      <c r="M842" s="102">
        <f>'District Data'!F$2</f>
        <v>78209</v>
      </c>
      <c r="N842" s="33">
        <f t="shared" si="146"/>
        <v>72800.73</v>
      </c>
      <c r="O842" s="33">
        <f t="shared" si="147"/>
        <v>5486.48</v>
      </c>
      <c r="P842" s="33">
        <f t="shared" si="152"/>
        <v>14418.72</v>
      </c>
      <c r="Q842" s="103">
        <v>0.18149999999999999</v>
      </c>
      <c r="R842" s="103">
        <v>0.17510000000000001</v>
      </c>
      <c r="S842" s="33">
        <f t="shared" si="148"/>
        <v>28607.15</v>
      </c>
      <c r="T842" s="33">
        <f t="shared" si="153"/>
        <v>1304.79</v>
      </c>
      <c r="U842" s="33">
        <f t="shared" si="149"/>
        <v>228.47</v>
      </c>
      <c r="V842" s="33">
        <f t="shared" si="150"/>
        <v>1533.26</v>
      </c>
      <c r="W842" s="33">
        <f t="shared" si="151"/>
        <v>108427.62</v>
      </c>
      <c r="X842" s="33" t="str">
        <f>IFERROR(VLOOKUP(C842,'Adj to Match Apport'!$C:$F,4,FALSE),0)</f>
        <v/>
      </c>
      <c r="Y842" s="33">
        <f t="shared" si="154"/>
        <v>108427.62</v>
      </c>
      <c r="Z842" s="184">
        <f>VLOOKUP(C842, '2023-24 School Level AAFTE'!$C$4:$C$2454, 1, 0)</f>
        <v>3315</v>
      </c>
    </row>
    <row r="843" spans="1:26" s="18" customFormat="1" x14ac:dyDescent="0.25">
      <c r="A843" s="136" t="s">
        <v>883</v>
      </c>
      <c r="B843" s="166" t="s">
        <v>882</v>
      </c>
      <c r="C843" s="167">
        <v>5727</v>
      </c>
      <c r="D843" s="166" t="s">
        <v>3277</v>
      </c>
      <c r="E843" s="146" t="str">
        <f>VLOOKUP($C843,'2023-24 School Level AAFTE'!$C:$N,9,FALSE)</f>
        <v>Yes</v>
      </c>
      <c r="F843" s="94" t="str">
        <f>IFERROR(VLOOKUP(C843,'2023-24 School Level AAFTE'!$C:$N,11,FALSE),"")</f>
        <v>Yes</v>
      </c>
      <c r="G843" s="20">
        <f>IFERROR(VLOOKUP(C843,'2023-24 School Level AAFTE'!$C:$N,8,FALSE),0)</f>
        <v>129.35999999999999</v>
      </c>
      <c r="H843" s="99">
        <f>VLOOKUP($A843,'District Data'!$A:$F,3,FALSE)</f>
        <v>1</v>
      </c>
      <c r="I843" s="99">
        <f>VLOOKUP($A843,'District Data'!$A:$F,4,FALSE)</f>
        <v>1</v>
      </c>
      <c r="J843" s="100">
        <f t="shared" si="144"/>
        <v>129.35999999999999</v>
      </c>
      <c r="K843" s="101">
        <f t="shared" si="145"/>
        <v>0.379</v>
      </c>
      <c r="L843" s="102">
        <f>'District Data'!E$2</f>
        <v>72728</v>
      </c>
      <c r="M843" s="102">
        <f>'District Data'!F$2</f>
        <v>78209</v>
      </c>
      <c r="N843" s="33">
        <f t="shared" si="146"/>
        <v>27563.91</v>
      </c>
      <c r="O843" s="33">
        <f t="shared" si="147"/>
        <v>2077.3000000000002</v>
      </c>
      <c r="P843" s="33">
        <f t="shared" si="152"/>
        <v>14418.72</v>
      </c>
      <c r="Q843" s="103">
        <v>0.18149999999999999</v>
      </c>
      <c r="R843" s="103">
        <v>0.17510000000000001</v>
      </c>
      <c r="S843" s="33">
        <f t="shared" si="148"/>
        <v>10831.28</v>
      </c>
      <c r="T843" s="33">
        <f t="shared" si="153"/>
        <v>494.02</v>
      </c>
      <c r="U843" s="33">
        <f t="shared" si="149"/>
        <v>86.5</v>
      </c>
      <c r="V843" s="33">
        <f t="shared" si="150"/>
        <v>580.52</v>
      </c>
      <c r="W843" s="33">
        <f t="shared" si="151"/>
        <v>41053.01</v>
      </c>
      <c r="X843" s="33" t="str">
        <f>IFERROR(VLOOKUP(C843,'Adj to Match Apport'!$C:$F,4,FALSE),0)</f>
        <v/>
      </c>
      <c r="Y843" s="33">
        <f t="shared" si="154"/>
        <v>41053.01</v>
      </c>
      <c r="Z843" s="184">
        <f>VLOOKUP(C843, '2023-24 School Level AAFTE'!$C$4:$C$2454, 1, 0)</f>
        <v>5727</v>
      </c>
    </row>
    <row r="844" spans="1:26" s="18" customFormat="1" x14ac:dyDescent="0.25">
      <c r="A844" s="136" t="s">
        <v>883</v>
      </c>
      <c r="B844" s="166" t="s">
        <v>882</v>
      </c>
      <c r="C844" s="167">
        <v>5521</v>
      </c>
      <c r="D844" s="166" t="s">
        <v>908</v>
      </c>
      <c r="E844" s="146" t="str">
        <f>VLOOKUP($C844,'2023-24 School Level AAFTE'!$C:$N,9,FALSE)</f>
        <v>Yes</v>
      </c>
      <c r="F844" s="94" t="str">
        <f>IFERROR(VLOOKUP(C844,'2023-24 School Level AAFTE'!$C:$N,11,FALSE),"")</f>
        <v>Yes</v>
      </c>
      <c r="G844" s="20">
        <f>IFERROR(VLOOKUP(C844,'2023-24 School Level AAFTE'!$C:$N,8,FALSE),0)</f>
        <v>612</v>
      </c>
      <c r="H844" s="99">
        <f>VLOOKUP($A844,'District Data'!$A:$F,3,FALSE)</f>
        <v>1</v>
      </c>
      <c r="I844" s="99">
        <f>VLOOKUP($A844,'District Data'!$A:$F,4,FALSE)</f>
        <v>1</v>
      </c>
      <c r="J844" s="100">
        <f t="shared" si="144"/>
        <v>612</v>
      </c>
      <c r="K844" s="101">
        <f t="shared" si="145"/>
        <v>1.7949999999999999</v>
      </c>
      <c r="L844" s="102">
        <f>'District Data'!E$2</f>
        <v>72728</v>
      </c>
      <c r="M844" s="102">
        <f>'District Data'!F$2</f>
        <v>78209</v>
      </c>
      <c r="N844" s="33">
        <f t="shared" si="146"/>
        <v>130546.76</v>
      </c>
      <c r="O844" s="33">
        <f t="shared" si="147"/>
        <v>9838.4</v>
      </c>
      <c r="P844" s="33">
        <f t="shared" si="152"/>
        <v>14418.72</v>
      </c>
      <c r="Q844" s="103">
        <v>0.18149999999999999</v>
      </c>
      <c r="R844" s="103">
        <v>0.17510000000000001</v>
      </c>
      <c r="S844" s="33">
        <f t="shared" si="148"/>
        <v>51298.54</v>
      </c>
      <c r="T844" s="33">
        <f t="shared" si="153"/>
        <v>2339.75</v>
      </c>
      <c r="U844" s="33">
        <f t="shared" si="149"/>
        <v>409.69</v>
      </c>
      <c r="V844" s="33">
        <f t="shared" si="150"/>
        <v>2749.44</v>
      </c>
      <c r="W844" s="33">
        <f t="shared" si="151"/>
        <v>194433.13999999998</v>
      </c>
      <c r="X844" s="33" t="str">
        <f>IFERROR(VLOOKUP(C844,'Adj to Match Apport'!$C:$F,4,FALSE),0)</f>
        <v/>
      </c>
      <c r="Y844" s="33">
        <f t="shared" si="154"/>
        <v>194433.13999999998</v>
      </c>
      <c r="Z844" s="184">
        <f>VLOOKUP(C844, '2023-24 School Level AAFTE'!$C$4:$C$2454, 1, 0)</f>
        <v>5521</v>
      </c>
    </row>
    <row r="845" spans="1:26" s="18" customFormat="1" x14ac:dyDescent="0.25">
      <c r="A845" s="136" t="s">
        <v>883</v>
      </c>
      <c r="B845" s="166" t="s">
        <v>882</v>
      </c>
      <c r="C845" s="167">
        <v>3077</v>
      </c>
      <c r="D845" s="166" t="s">
        <v>886</v>
      </c>
      <c r="E845" s="146" t="str">
        <f>VLOOKUP($C845,'2023-24 School Level AAFTE'!$C:$N,9,FALSE)</f>
        <v>Yes</v>
      </c>
      <c r="F845" s="94" t="str">
        <f>IFERROR(VLOOKUP(C845,'2023-24 School Level AAFTE'!$C:$N,11,FALSE),"")</f>
        <v>Yes</v>
      </c>
      <c r="G845" s="20">
        <f>IFERROR(VLOOKUP(C845,'2023-24 School Level AAFTE'!$C:$N,8,FALSE),0)</f>
        <v>453.34</v>
      </c>
      <c r="H845" s="99">
        <f>VLOOKUP($A845,'District Data'!$A:$F,3,FALSE)</f>
        <v>1</v>
      </c>
      <c r="I845" s="99">
        <f>VLOOKUP($A845,'District Data'!$A:$F,4,FALSE)</f>
        <v>1</v>
      </c>
      <c r="J845" s="100">
        <f t="shared" si="144"/>
        <v>453.34</v>
      </c>
      <c r="K845" s="101">
        <f t="shared" si="145"/>
        <v>1.33</v>
      </c>
      <c r="L845" s="102">
        <f>'District Data'!E$2</f>
        <v>72728</v>
      </c>
      <c r="M845" s="102">
        <f>'District Data'!F$2</f>
        <v>78209</v>
      </c>
      <c r="N845" s="33">
        <f t="shared" si="146"/>
        <v>96728.24</v>
      </c>
      <c r="O845" s="33">
        <f t="shared" si="147"/>
        <v>7289.73</v>
      </c>
      <c r="P845" s="33">
        <f t="shared" si="152"/>
        <v>14418.72</v>
      </c>
      <c r="Q845" s="103">
        <v>0.18149999999999999</v>
      </c>
      <c r="R845" s="103">
        <v>0.17510000000000001</v>
      </c>
      <c r="S845" s="33">
        <f t="shared" si="148"/>
        <v>38009.5</v>
      </c>
      <c r="T845" s="33">
        <f t="shared" si="153"/>
        <v>1733.63</v>
      </c>
      <c r="U845" s="33">
        <f t="shared" si="149"/>
        <v>303.56</v>
      </c>
      <c r="V845" s="33">
        <f t="shared" si="150"/>
        <v>2037.19</v>
      </c>
      <c r="W845" s="33">
        <f t="shared" si="151"/>
        <v>144064.66</v>
      </c>
      <c r="X845" s="33" t="str">
        <f>IFERROR(VLOOKUP(C845,'Adj to Match Apport'!$C:$F,4,FALSE),0)</f>
        <v/>
      </c>
      <c r="Y845" s="33">
        <f t="shared" si="154"/>
        <v>144064.66</v>
      </c>
      <c r="Z845" s="184">
        <f>VLOOKUP(C845, '2023-24 School Level AAFTE'!$C$4:$C$2454, 1, 0)</f>
        <v>3077</v>
      </c>
    </row>
    <row r="846" spans="1:26" s="18" customFormat="1" x14ac:dyDescent="0.25">
      <c r="A846" s="136" t="s">
        <v>883</v>
      </c>
      <c r="B846" s="166" t="s">
        <v>882</v>
      </c>
      <c r="C846" s="167">
        <v>3267</v>
      </c>
      <c r="D846" s="166" t="s">
        <v>887</v>
      </c>
      <c r="E846" s="146" t="str">
        <f>VLOOKUP($C846,'2023-24 School Level AAFTE'!$C:$N,9,FALSE)</f>
        <v>Yes</v>
      </c>
      <c r="F846" s="94" t="str">
        <f>IFERROR(VLOOKUP(C846,'2023-24 School Level AAFTE'!$C:$N,11,FALSE),"")</f>
        <v>Yes</v>
      </c>
      <c r="G846" s="20">
        <f>IFERROR(VLOOKUP(C846,'2023-24 School Level AAFTE'!$C:$N,8,FALSE),0)</f>
        <v>712.99</v>
      </c>
      <c r="H846" s="99">
        <f>VLOOKUP($A846,'District Data'!$A:$F,3,FALSE)</f>
        <v>1</v>
      </c>
      <c r="I846" s="99">
        <f>VLOOKUP($A846,'District Data'!$A:$F,4,FALSE)</f>
        <v>1</v>
      </c>
      <c r="J846" s="100">
        <f t="shared" si="144"/>
        <v>712.99</v>
      </c>
      <c r="K846" s="101">
        <f t="shared" si="145"/>
        <v>2.0910000000000002</v>
      </c>
      <c r="L846" s="102">
        <f>'District Data'!E$2</f>
        <v>72728</v>
      </c>
      <c r="M846" s="102">
        <f>'District Data'!F$2</f>
        <v>78209</v>
      </c>
      <c r="N846" s="33">
        <f t="shared" si="146"/>
        <v>152074.25</v>
      </c>
      <c r="O846" s="33">
        <f t="shared" si="147"/>
        <v>11460.77</v>
      </c>
      <c r="P846" s="33">
        <f t="shared" si="152"/>
        <v>14418.72</v>
      </c>
      <c r="Q846" s="103">
        <v>0.18149999999999999</v>
      </c>
      <c r="R846" s="103">
        <v>0.17510000000000001</v>
      </c>
      <c r="S846" s="33">
        <f t="shared" si="148"/>
        <v>59757.8</v>
      </c>
      <c r="T846" s="33">
        <f t="shared" si="153"/>
        <v>2725.58</v>
      </c>
      <c r="U846" s="33">
        <f t="shared" si="149"/>
        <v>477.25</v>
      </c>
      <c r="V846" s="33">
        <f t="shared" si="150"/>
        <v>3202.83</v>
      </c>
      <c r="W846" s="33">
        <f t="shared" si="151"/>
        <v>226495.64999999997</v>
      </c>
      <c r="X846" s="33" t="str">
        <f>IFERROR(VLOOKUP(C846,'Adj to Match Apport'!$C:$F,4,FALSE),0)</f>
        <v/>
      </c>
      <c r="Y846" s="33">
        <f t="shared" si="154"/>
        <v>226495.64999999997</v>
      </c>
      <c r="Z846" s="184">
        <f>VLOOKUP(C846, '2023-24 School Level AAFTE'!$C$4:$C$2454, 1, 0)</f>
        <v>3267</v>
      </c>
    </row>
    <row r="847" spans="1:26" s="18" customFormat="1" x14ac:dyDescent="0.25">
      <c r="A847" s="136" t="s">
        <v>883</v>
      </c>
      <c r="B847" s="166" t="s">
        <v>882</v>
      </c>
      <c r="C847" s="167">
        <v>4429</v>
      </c>
      <c r="D847" s="166" t="s">
        <v>900</v>
      </c>
      <c r="E847" s="146" t="str">
        <f>VLOOKUP($C847,'2023-24 School Level AAFTE'!$C:$N,9,FALSE)</f>
        <v>Yes</v>
      </c>
      <c r="F847" s="94" t="str">
        <f>IFERROR(VLOOKUP(C847,'2023-24 School Level AAFTE'!$C:$N,11,FALSE),"")</f>
        <v>Yes</v>
      </c>
      <c r="G847" s="20">
        <f>IFERROR(VLOOKUP(C847,'2023-24 School Level AAFTE'!$C:$N,8,FALSE),0)</f>
        <v>858.22</v>
      </c>
      <c r="H847" s="99">
        <f>VLOOKUP($A847,'District Data'!$A:$F,3,FALSE)</f>
        <v>1</v>
      </c>
      <c r="I847" s="99">
        <f>VLOOKUP($A847,'District Data'!$A:$F,4,FALSE)</f>
        <v>1</v>
      </c>
      <c r="J847" s="100">
        <f t="shared" si="144"/>
        <v>858.22</v>
      </c>
      <c r="K847" s="101">
        <f t="shared" si="145"/>
        <v>2.5169999999999999</v>
      </c>
      <c r="L847" s="102">
        <f>'District Data'!E$2</f>
        <v>72728</v>
      </c>
      <c r="M847" s="102">
        <f>'District Data'!F$2</f>
        <v>78209</v>
      </c>
      <c r="N847" s="33">
        <f t="shared" si="146"/>
        <v>183056.38</v>
      </c>
      <c r="O847" s="33">
        <f t="shared" si="147"/>
        <v>13795.67</v>
      </c>
      <c r="P847" s="33">
        <f t="shared" si="152"/>
        <v>14418.72</v>
      </c>
      <c r="Q847" s="103">
        <v>0.18149999999999999</v>
      </c>
      <c r="R847" s="103">
        <v>0.17510000000000001</v>
      </c>
      <c r="S847" s="33">
        <f t="shared" si="148"/>
        <v>71932.27</v>
      </c>
      <c r="T847" s="33">
        <f t="shared" si="153"/>
        <v>3280.87</v>
      </c>
      <c r="U847" s="33">
        <f t="shared" si="149"/>
        <v>574.48</v>
      </c>
      <c r="V847" s="33">
        <f t="shared" si="150"/>
        <v>3855.35</v>
      </c>
      <c r="W847" s="33">
        <f t="shared" si="151"/>
        <v>272639.67</v>
      </c>
      <c r="X847" s="33" t="str">
        <f>IFERROR(VLOOKUP(C847,'Adj to Match Apport'!$C:$F,4,FALSE),0)</f>
        <v/>
      </c>
      <c r="Y847" s="33">
        <f t="shared" si="154"/>
        <v>272639.67</v>
      </c>
      <c r="Z847" s="184">
        <f>VLOOKUP(C847, '2023-24 School Level AAFTE'!$C$4:$C$2454, 1, 0)</f>
        <v>4429</v>
      </c>
    </row>
    <row r="848" spans="1:26" s="18" customFormat="1" x14ac:dyDescent="0.25">
      <c r="A848" s="136" t="s">
        <v>883</v>
      </c>
      <c r="B848" s="166" t="s">
        <v>882</v>
      </c>
      <c r="C848" s="167">
        <v>3731</v>
      </c>
      <c r="D848" s="166" t="s">
        <v>891</v>
      </c>
      <c r="E848" s="146" t="str">
        <f>VLOOKUP($C848,'2023-24 School Level AAFTE'!$C:$N,9,FALSE)</f>
        <v>No</v>
      </c>
      <c r="F848" s="94" t="str">
        <f>IFERROR(VLOOKUP(C848,'2023-24 School Level AAFTE'!$C:$N,11,FALSE),"")</f>
        <v>No</v>
      </c>
      <c r="G848" s="20">
        <f>IFERROR(VLOOKUP(C848,'2023-24 School Level AAFTE'!$C:$N,8,FALSE),0)</f>
        <v>1819.5400000000002</v>
      </c>
      <c r="H848" s="99">
        <f>VLOOKUP($A848,'District Data'!$A:$F,3,FALSE)</f>
        <v>1</v>
      </c>
      <c r="I848" s="99">
        <f>VLOOKUP($A848,'District Data'!$A:$F,4,FALSE)</f>
        <v>1</v>
      </c>
      <c r="J848" s="100">
        <f t="shared" si="144"/>
        <v>0</v>
      </c>
      <c r="K848" s="101">
        <f t="shared" si="145"/>
        <v>0</v>
      </c>
      <c r="L848" s="102">
        <f>'District Data'!E$2</f>
        <v>72728</v>
      </c>
      <c r="M848" s="102">
        <f>'District Data'!F$2</f>
        <v>78209</v>
      </c>
      <c r="N848" s="33">
        <f t="shared" si="146"/>
        <v>0</v>
      </c>
      <c r="O848" s="33">
        <f t="shared" si="147"/>
        <v>0</v>
      </c>
      <c r="P848" s="33">
        <f t="shared" si="152"/>
        <v>14418.72</v>
      </c>
      <c r="Q848" s="103">
        <v>0.18149999999999999</v>
      </c>
      <c r="R848" s="103">
        <v>0.17510000000000001</v>
      </c>
      <c r="S848" s="33">
        <f t="shared" si="148"/>
        <v>0</v>
      </c>
      <c r="T848" s="33">
        <f t="shared" si="153"/>
        <v>0</v>
      </c>
      <c r="U848" s="33">
        <f t="shared" si="149"/>
        <v>0</v>
      </c>
      <c r="V848" s="33">
        <f t="shared" si="150"/>
        <v>0</v>
      </c>
      <c r="W848" s="33">
        <f t="shared" si="151"/>
        <v>0</v>
      </c>
      <c r="X848" s="33">
        <f>IFERROR(VLOOKUP(C848,'Adj to Match Apport'!$C:$F,4,FALSE),0)</f>
        <v>0</v>
      </c>
      <c r="Y848" s="33">
        <f t="shared" si="154"/>
        <v>0</v>
      </c>
      <c r="Z848" s="184">
        <f>VLOOKUP(C848, '2023-24 School Level AAFTE'!$C$4:$C$2454, 1, 0)</f>
        <v>3731</v>
      </c>
    </row>
    <row r="849" spans="1:26" s="18" customFormat="1" x14ac:dyDescent="0.25">
      <c r="A849" s="136" t="s">
        <v>883</v>
      </c>
      <c r="B849" s="166" t="s">
        <v>882</v>
      </c>
      <c r="C849" s="167">
        <v>2826</v>
      </c>
      <c r="D849" s="166" t="s">
        <v>885</v>
      </c>
      <c r="E849" s="146" t="str">
        <f>VLOOKUP($C849,'2023-24 School Level AAFTE'!$C:$N,9,FALSE)</f>
        <v>Yes</v>
      </c>
      <c r="F849" s="94" t="str">
        <f>IFERROR(VLOOKUP(C849,'2023-24 School Level AAFTE'!$C:$N,11,FALSE),"")</f>
        <v>Yes</v>
      </c>
      <c r="G849" s="20">
        <f>IFERROR(VLOOKUP(C849,'2023-24 School Level AAFTE'!$C:$N,8,FALSE),0)</f>
        <v>1835.89</v>
      </c>
      <c r="H849" s="99">
        <f>VLOOKUP($A849,'District Data'!$A:$F,3,FALSE)</f>
        <v>1</v>
      </c>
      <c r="I849" s="99">
        <f>VLOOKUP($A849,'District Data'!$A:$F,4,FALSE)</f>
        <v>1</v>
      </c>
      <c r="J849" s="100">
        <f t="shared" si="144"/>
        <v>1835.89</v>
      </c>
      <c r="K849" s="101">
        <f t="shared" si="145"/>
        <v>5.3849999999999998</v>
      </c>
      <c r="L849" s="102">
        <f>'District Data'!E$2</f>
        <v>72728</v>
      </c>
      <c r="M849" s="102">
        <f>'District Data'!F$2</f>
        <v>78209</v>
      </c>
      <c r="N849" s="33">
        <f t="shared" si="146"/>
        <v>391640.28</v>
      </c>
      <c r="O849" s="33">
        <f t="shared" si="147"/>
        <v>29515.18</v>
      </c>
      <c r="P849" s="33">
        <f t="shared" si="152"/>
        <v>14418.72</v>
      </c>
      <c r="Q849" s="103">
        <v>0.18149999999999999</v>
      </c>
      <c r="R849" s="103">
        <v>0.17510000000000001</v>
      </c>
      <c r="S849" s="33">
        <f t="shared" si="148"/>
        <v>153895.63</v>
      </c>
      <c r="T849" s="33">
        <f t="shared" si="153"/>
        <v>7019.26</v>
      </c>
      <c r="U849" s="33">
        <f t="shared" si="149"/>
        <v>1229.07</v>
      </c>
      <c r="V849" s="33">
        <f t="shared" si="150"/>
        <v>8248.33</v>
      </c>
      <c r="W849" s="33">
        <f t="shared" si="151"/>
        <v>583299.42000000004</v>
      </c>
      <c r="X849" s="33" t="str">
        <f>IFERROR(VLOOKUP(C849,'Adj to Match Apport'!$C:$F,4,FALSE),0)</f>
        <v/>
      </c>
      <c r="Y849" s="33">
        <f t="shared" si="154"/>
        <v>583299.42000000004</v>
      </c>
      <c r="Z849" s="184">
        <f>VLOOKUP(C849, '2023-24 School Level AAFTE'!$C$4:$C$2454, 1, 0)</f>
        <v>2826</v>
      </c>
    </row>
    <row r="850" spans="1:26" s="18" customFormat="1" x14ac:dyDescent="0.25">
      <c r="A850" s="136" t="s">
        <v>883</v>
      </c>
      <c r="B850" s="166" t="s">
        <v>882</v>
      </c>
      <c r="C850" s="167">
        <v>1884</v>
      </c>
      <c r="D850" s="166" t="s">
        <v>618</v>
      </c>
      <c r="E850" s="146" t="str">
        <f>VLOOKUP($C850,'2023-24 School Level AAFTE'!$C:$N,9,FALSE)</f>
        <v>Yes</v>
      </c>
      <c r="F850" s="94" t="str">
        <f>IFERROR(VLOOKUP(C850,'2023-24 School Level AAFTE'!$C:$N,11,FALSE),"")</f>
        <v>Yes</v>
      </c>
      <c r="G850" s="20">
        <f>IFERROR(VLOOKUP(C850,'2023-24 School Level AAFTE'!$C:$N,8,FALSE),0)</f>
        <v>253.68</v>
      </c>
      <c r="H850" s="99">
        <f>VLOOKUP($A850,'District Data'!$A:$F,3,FALSE)</f>
        <v>1</v>
      </c>
      <c r="I850" s="99">
        <f>VLOOKUP($A850,'District Data'!$A:$F,4,FALSE)</f>
        <v>1</v>
      </c>
      <c r="J850" s="100">
        <f t="shared" si="144"/>
        <v>253.68</v>
      </c>
      <c r="K850" s="101">
        <f t="shared" si="145"/>
        <v>0.74399999999999999</v>
      </c>
      <c r="L850" s="102">
        <f>'District Data'!E$2</f>
        <v>72728</v>
      </c>
      <c r="M850" s="102">
        <f>'District Data'!F$2</f>
        <v>78209</v>
      </c>
      <c r="N850" s="33">
        <f t="shared" si="146"/>
        <v>54109.63</v>
      </c>
      <c r="O850" s="33">
        <f t="shared" si="147"/>
        <v>4077.87</v>
      </c>
      <c r="P850" s="33">
        <f t="shared" si="152"/>
        <v>14418.72</v>
      </c>
      <c r="Q850" s="103">
        <v>0.18149999999999999</v>
      </c>
      <c r="R850" s="103">
        <v>0.17510000000000001</v>
      </c>
      <c r="S850" s="33">
        <f t="shared" si="148"/>
        <v>21262.46</v>
      </c>
      <c r="T850" s="33">
        <f t="shared" si="153"/>
        <v>969.79</v>
      </c>
      <c r="U850" s="33">
        <f t="shared" si="149"/>
        <v>169.81</v>
      </c>
      <c r="V850" s="33">
        <f t="shared" si="150"/>
        <v>1139.5999999999999</v>
      </c>
      <c r="W850" s="33">
        <f t="shared" si="151"/>
        <v>80589.56</v>
      </c>
      <c r="X850" s="33">
        <f>IFERROR(VLOOKUP(C850,'Adj to Match Apport'!$C:$F,4,FALSE),0)</f>
        <v>108.31000000005588</v>
      </c>
      <c r="Y850" s="33">
        <f t="shared" si="154"/>
        <v>80697.870000000054</v>
      </c>
      <c r="Z850" s="184">
        <f>VLOOKUP(C850, '2023-24 School Level AAFTE'!$C$4:$C$2454, 1, 0)</f>
        <v>1884</v>
      </c>
    </row>
    <row r="851" spans="1:26" s="18" customFormat="1" x14ac:dyDescent="0.25">
      <c r="A851" s="136" t="s">
        <v>883</v>
      </c>
      <c r="B851" s="166" t="s">
        <v>882</v>
      </c>
      <c r="C851" s="167">
        <v>4181</v>
      </c>
      <c r="D851" s="166" t="s">
        <v>897</v>
      </c>
      <c r="E851" s="146" t="str">
        <f>VLOOKUP($C851,'2023-24 School Level AAFTE'!$C:$N,9,FALSE)</f>
        <v>Yes</v>
      </c>
      <c r="F851" s="94" t="str">
        <f>IFERROR(VLOOKUP(C851,'2023-24 School Level AAFTE'!$C:$N,11,FALSE),"")</f>
        <v>Yes</v>
      </c>
      <c r="G851" s="20">
        <f>IFERROR(VLOOKUP(C851,'2023-24 School Level AAFTE'!$C:$N,8,FALSE),0)</f>
        <v>407.48</v>
      </c>
      <c r="H851" s="99">
        <f>VLOOKUP($A851,'District Data'!$A:$F,3,FALSE)</f>
        <v>1</v>
      </c>
      <c r="I851" s="99">
        <f>VLOOKUP($A851,'District Data'!$A:$F,4,FALSE)</f>
        <v>1</v>
      </c>
      <c r="J851" s="100">
        <f t="shared" si="144"/>
        <v>407.48</v>
      </c>
      <c r="K851" s="101">
        <f t="shared" si="145"/>
        <v>1.1950000000000001</v>
      </c>
      <c r="L851" s="102">
        <f>'District Data'!E$2</f>
        <v>72728</v>
      </c>
      <c r="M851" s="102">
        <f>'District Data'!F$2</f>
        <v>78209</v>
      </c>
      <c r="N851" s="33">
        <f t="shared" si="146"/>
        <v>86909.96</v>
      </c>
      <c r="O851" s="33">
        <f t="shared" si="147"/>
        <v>6549.8</v>
      </c>
      <c r="P851" s="33">
        <f t="shared" si="152"/>
        <v>14418.72</v>
      </c>
      <c r="Q851" s="103">
        <v>0.18149999999999999</v>
      </c>
      <c r="R851" s="103">
        <v>0.17510000000000001</v>
      </c>
      <c r="S851" s="33">
        <f t="shared" si="148"/>
        <v>34151.4</v>
      </c>
      <c r="T851" s="33">
        <f t="shared" si="153"/>
        <v>1557.66</v>
      </c>
      <c r="U851" s="33">
        <f t="shared" si="149"/>
        <v>272.75</v>
      </c>
      <c r="V851" s="33">
        <f t="shared" si="150"/>
        <v>1830.41</v>
      </c>
      <c r="W851" s="33">
        <f t="shared" si="151"/>
        <v>129441.57000000002</v>
      </c>
      <c r="X851" s="33" t="str">
        <f>IFERROR(VLOOKUP(C851,'Adj to Match Apport'!$C:$F,4,FALSE),0)</f>
        <v/>
      </c>
      <c r="Y851" s="33">
        <f t="shared" si="154"/>
        <v>129441.57000000002</v>
      </c>
      <c r="Z851" s="184">
        <f>VLOOKUP(C851, '2023-24 School Level AAFTE'!$C$4:$C$2454, 1, 0)</f>
        <v>4181</v>
      </c>
    </row>
    <row r="852" spans="1:26" s="18" customFormat="1" x14ac:dyDescent="0.25">
      <c r="A852" s="136" t="s">
        <v>883</v>
      </c>
      <c r="B852" s="166" t="s">
        <v>882</v>
      </c>
      <c r="C852" s="167">
        <v>1941</v>
      </c>
      <c r="D852" s="166" t="s">
        <v>903</v>
      </c>
      <c r="E852" s="146" t="str">
        <f>VLOOKUP($C852,'2023-24 School Level AAFTE'!$C:$N,9,FALSE)</f>
        <v>No</v>
      </c>
      <c r="F852" s="94" t="str">
        <f>IFERROR(VLOOKUP(C852,'2023-24 School Level AAFTE'!$C:$N,11,FALSE),"")</f>
        <v>No</v>
      </c>
      <c r="G852" s="20">
        <f>IFERROR(VLOOKUP(C852,'2023-24 School Level AAFTE'!$C:$N,8,FALSE),0)</f>
        <v>459.09999999999997</v>
      </c>
      <c r="H852" s="99">
        <f>VLOOKUP($A852,'District Data'!$A:$F,3,FALSE)</f>
        <v>1</v>
      </c>
      <c r="I852" s="99">
        <f>VLOOKUP($A852,'District Data'!$A:$F,4,FALSE)</f>
        <v>1</v>
      </c>
      <c r="J852" s="100">
        <f t="shared" si="144"/>
        <v>0</v>
      </c>
      <c r="K852" s="101">
        <f t="shared" si="145"/>
        <v>0</v>
      </c>
      <c r="L852" s="102">
        <f>'District Data'!E$2</f>
        <v>72728</v>
      </c>
      <c r="M852" s="102">
        <f>'District Data'!F$2</f>
        <v>78209</v>
      </c>
      <c r="N852" s="33">
        <f t="shared" si="146"/>
        <v>0</v>
      </c>
      <c r="O852" s="33">
        <f t="shared" si="147"/>
        <v>0</v>
      </c>
      <c r="P852" s="33">
        <f t="shared" si="152"/>
        <v>14418.72</v>
      </c>
      <c r="Q852" s="103">
        <v>0.18149999999999999</v>
      </c>
      <c r="R852" s="103">
        <v>0.17510000000000001</v>
      </c>
      <c r="S852" s="33">
        <f t="shared" si="148"/>
        <v>0</v>
      </c>
      <c r="T852" s="33">
        <f t="shared" si="153"/>
        <v>0</v>
      </c>
      <c r="U852" s="33">
        <f t="shared" si="149"/>
        <v>0</v>
      </c>
      <c r="V852" s="33">
        <f t="shared" si="150"/>
        <v>0</v>
      </c>
      <c r="W852" s="33">
        <f t="shared" si="151"/>
        <v>0</v>
      </c>
      <c r="X852" s="33">
        <f>IFERROR(VLOOKUP(C852,'Adj to Match Apport'!$C:$F,4,FALSE),0)</f>
        <v>0</v>
      </c>
      <c r="Y852" s="33">
        <f t="shared" si="154"/>
        <v>0</v>
      </c>
      <c r="Z852" s="184">
        <f>VLOOKUP(C852, '2023-24 School Level AAFTE'!$C$4:$C$2454, 1, 0)</f>
        <v>1941</v>
      </c>
    </row>
    <row r="853" spans="1:26" s="18" customFormat="1" x14ac:dyDescent="0.25">
      <c r="A853" s="136" t="s">
        <v>883</v>
      </c>
      <c r="B853" s="166" t="s">
        <v>882</v>
      </c>
      <c r="C853" s="167">
        <v>3472</v>
      </c>
      <c r="D853" s="166" t="s">
        <v>890</v>
      </c>
      <c r="E853" s="146" t="str">
        <f>VLOOKUP($C853,'2023-24 School Level AAFTE'!$C:$N,9,FALSE)</f>
        <v>Yes</v>
      </c>
      <c r="F853" s="94" t="str">
        <f>IFERROR(VLOOKUP(C853,'2023-24 School Level AAFTE'!$C:$N,11,FALSE),"")</f>
        <v>Yes</v>
      </c>
      <c r="G853" s="20">
        <f>IFERROR(VLOOKUP(C853,'2023-24 School Level AAFTE'!$C:$N,8,FALSE),0)</f>
        <v>695.89</v>
      </c>
      <c r="H853" s="99">
        <f>VLOOKUP($A853,'District Data'!$A:$F,3,FALSE)</f>
        <v>1</v>
      </c>
      <c r="I853" s="99">
        <f>VLOOKUP($A853,'District Data'!$A:$F,4,FALSE)</f>
        <v>1</v>
      </c>
      <c r="J853" s="100">
        <f t="shared" si="144"/>
        <v>695.89</v>
      </c>
      <c r="K853" s="101">
        <f t="shared" si="145"/>
        <v>2.0409999999999999</v>
      </c>
      <c r="L853" s="102">
        <f>'District Data'!E$2</f>
        <v>72728</v>
      </c>
      <c r="M853" s="102">
        <f>'District Data'!F$2</f>
        <v>78209</v>
      </c>
      <c r="N853" s="33">
        <f t="shared" si="146"/>
        <v>148437.85</v>
      </c>
      <c r="O853" s="33">
        <f t="shared" si="147"/>
        <v>11186.72</v>
      </c>
      <c r="P853" s="33">
        <f t="shared" si="152"/>
        <v>14418.72</v>
      </c>
      <c r="Q853" s="103">
        <v>0.18149999999999999</v>
      </c>
      <c r="R853" s="103">
        <v>0.17510000000000001</v>
      </c>
      <c r="S853" s="33">
        <f t="shared" si="148"/>
        <v>58328.87</v>
      </c>
      <c r="T853" s="33">
        <f t="shared" si="153"/>
        <v>2660.41</v>
      </c>
      <c r="U853" s="33">
        <f t="shared" si="149"/>
        <v>465.84</v>
      </c>
      <c r="V853" s="33">
        <f t="shared" si="150"/>
        <v>3126.25</v>
      </c>
      <c r="W853" s="33">
        <f t="shared" si="151"/>
        <v>221079.69</v>
      </c>
      <c r="X853" s="33" t="str">
        <f>IFERROR(VLOOKUP(C853,'Adj to Match Apport'!$C:$F,4,FALSE),0)</f>
        <v/>
      </c>
      <c r="Y853" s="33">
        <f t="shared" si="154"/>
        <v>221079.69</v>
      </c>
      <c r="Z853" s="184">
        <f>VLOOKUP(C853, '2023-24 School Level AAFTE'!$C$4:$C$2454, 1, 0)</f>
        <v>3472</v>
      </c>
    </row>
    <row r="854" spans="1:26" s="18" customFormat="1" x14ac:dyDescent="0.25">
      <c r="A854" s="136" t="s">
        <v>883</v>
      </c>
      <c r="B854" s="166" t="s">
        <v>882</v>
      </c>
      <c r="C854" s="167">
        <v>5106</v>
      </c>
      <c r="D854" s="166" t="s">
        <v>904</v>
      </c>
      <c r="E854" s="146" t="str">
        <f>VLOOKUP($C854,'2023-24 School Level AAFTE'!$C:$N,9,FALSE)</f>
        <v>Yes</v>
      </c>
      <c r="F854" s="94" t="str">
        <f>IFERROR(VLOOKUP(C854,'2023-24 School Level AAFTE'!$C:$N,11,FALSE),"")</f>
        <v>Yes</v>
      </c>
      <c r="G854" s="20">
        <f>IFERROR(VLOOKUP(C854,'2023-24 School Level AAFTE'!$C:$N,8,FALSE),0)</f>
        <v>57.66</v>
      </c>
      <c r="H854" s="99">
        <f>VLOOKUP($A854,'District Data'!$A:$F,3,FALSE)</f>
        <v>1</v>
      </c>
      <c r="I854" s="99">
        <f>VLOOKUP($A854,'District Data'!$A:$F,4,FALSE)</f>
        <v>1</v>
      </c>
      <c r="J854" s="100">
        <f t="shared" si="144"/>
        <v>57.66</v>
      </c>
      <c r="K854" s="101">
        <f t="shared" si="145"/>
        <v>0.16900000000000001</v>
      </c>
      <c r="L854" s="102">
        <f>'District Data'!E$2</f>
        <v>72728</v>
      </c>
      <c r="M854" s="102">
        <f>'District Data'!F$2</f>
        <v>78209</v>
      </c>
      <c r="N854" s="33">
        <f t="shared" si="146"/>
        <v>12291.03</v>
      </c>
      <c r="O854" s="33">
        <f t="shared" si="147"/>
        <v>926.29</v>
      </c>
      <c r="P854" s="33">
        <f t="shared" si="152"/>
        <v>14418.72</v>
      </c>
      <c r="Q854" s="103">
        <v>0.18149999999999999</v>
      </c>
      <c r="R854" s="103">
        <v>0.17510000000000001</v>
      </c>
      <c r="S854" s="33">
        <f t="shared" si="148"/>
        <v>4829.78</v>
      </c>
      <c r="T854" s="33">
        <f t="shared" si="153"/>
        <v>220.29</v>
      </c>
      <c r="U854" s="33">
        <f t="shared" si="149"/>
        <v>38.57</v>
      </c>
      <c r="V854" s="33">
        <f t="shared" si="150"/>
        <v>258.86</v>
      </c>
      <c r="W854" s="33">
        <f t="shared" si="151"/>
        <v>18305.960000000003</v>
      </c>
      <c r="X854" s="33" t="str">
        <f>IFERROR(VLOOKUP(C854,'Adj to Match Apport'!$C:$F,4,FALSE),0)</f>
        <v/>
      </c>
      <c r="Y854" s="33">
        <f t="shared" si="154"/>
        <v>18305.960000000003</v>
      </c>
      <c r="Z854" s="184">
        <f>VLOOKUP(C854, '2023-24 School Level AAFTE'!$C$4:$C$2454, 1, 0)</f>
        <v>5106</v>
      </c>
    </row>
    <row r="855" spans="1:26" s="18" customFormat="1" x14ac:dyDescent="0.25">
      <c r="A855" s="136" t="s">
        <v>883</v>
      </c>
      <c r="B855" s="166" t="s">
        <v>882</v>
      </c>
      <c r="C855" s="167">
        <v>4446</v>
      </c>
      <c r="D855" s="166" t="s">
        <v>901</v>
      </c>
      <c r="E855" s="146" t="str">
        <f>VLOOKUP($C855,'2023-24 School Level AAFTE'!$C:$N,9,FALSE)</f>
        <v>No</v>
      </c>
      <c r="F855" s="94" t="str">
        <f>IFERROR(VLOOKUP(C855,'2023-24 School Level AAFTE'!$C:$N,11,FALSE),"")</f>
        <v>No</v>
      </c>
      <c r="G855" s="20">
        <f>IFERROR(VLOOKUP(C855,'2023-24 School Level AAFTE'!$C:$N,8,FALSE),0)</f>
        <v>328.18</v>
      </c>
      <c r="H855" s="99">
        <f>VLOOKUP($A855,'District Data'!$A:$F,3,FALSE)</f>
        <v>1</v>
      </c>
      <c r="I855" s="99">
        <f>VLOOKUP($A855,'District Data'!$A:$F,4,FALSE)</f>
        <v>1</v>
      </c>
      <c r="J855" s="100">
        <f t="shared" si="144"/>
        <v>0</v>
      </c>
      <c r="K855" s="101">
        <f t="shared" si="145"/>
        <v>0</v>
      </c>
      <c r="L855" s="102">
        <f>'District Data'!E$2</f>
        <v>72728</v>
      </c>
      <c r="M855" s="102">
        <f>'District Data'!F$2</f>
        <v>78209</v>
      </c>
      <c r="N855" s="33">
        <f t="shared" si="146"/>
        <v>0</v>
      </c>
      <c r="O855" s="33">
        <f t="shared" si="147"/>
        <v>0</v>
      </c>
      <c r="P855" s="33">
        <f t="shared" si="152"/>
        <v>14418.72</v>
      </c>
      <c r="Q855" s="103">
        <v>0.18149999999999999</v>
      </c>
      <c r="R855" s="103">
        <v>0.17510000000000001</v>
      </c>
      <c r="S855" s="33">
        <f t="shared" si="148"/>
        <v>0</v>
      </c>
      <c r="T855" s="33">
        <f t="shared" si="153"/>
        <v>0</v>
      </c>
      <c r="U855" s="33">
        <f t="shared" si="149"/>
        <v>0</v>
      </c>
      <c r="V855" s="33">
        <f t="shared" si="150"/>
        <v>0</v>
      </c>
      <c r="W855" s="33">
        <f t="shared" si="151"/>
        <v>0</v>
      </c>
      <c r="X855" s="33">
        <f>IFERROR(VLOOKUP(C855,'Adj to Match Apport'!$C:$F,4,FALSE),0)</f>
        <v>0</v>
      </c>
      <c r="Y855" s="33">
        <f t="shared" si="154"/>
        <v>0</v>
      </c>
      <c r="Z855" s="184">
        <f>VLOOKUP(C855, '2023-24 School Level AAFTE'!$C$4:$C$2454, 1, 0)</f>
        <v>4446</v>
      </c>
    </row>
    <row r="856" spans="1:26" s="18" customFormat="1" x14ac:dyDescent="0.25">
      <c r="A856" s="136" t="s">
        <v>883</v>
      </c>
      <c r="B856" s="166" t="s">
        <v>882</v>
      </c>
      <c r="C856" s="167">
        <v>5438</v>
      </c>
      <c r="D856" s="165" t="s">
        <v>906</v>
      </c>
      <c r="E856" s="146" t="str">
        <f>VLOOKUP($C856,'2023-24 School Level AAFTE'!$C:$N,9,FALSE)</f>
        <v>No</v>
      </c>
      <c r="F856" s="94" t="str">
        <f>IFERROR(VLOOKUP(C856,'2023-24 School Level AAFTE'!$C:$N,11,FALSE),"")</f>
        <v>No</v>
      </c>
      <c r="G856" s="20">
        <f>IFERROR(VLOOKUP(C856,'2023-24 School Level AAFTE'!$C:$N,8,FALSE),0)</f>
        <v>654.23</v>
      </c>
      <c r="H856" s="99">
        <f>VLOOKUP($A856,'District Data'!$A:$F,3,FALSE)</f>
        <v>1</v>
      </c>
      <c r="I856" s="99">
        <f>VLOOKUP($A856,'District Data'!$A:$F,4,FALSE)</f>
        <v>1</v>
      </c>
      <c r="J856" s="100">
        <f t="shared" si="144"/>
        <v>0</v>
      </c>
      <c r="K856" s="101">
        <f t="shared" si="145"/>
        <v>0</v>
      </c>
      <c r="L856" s="102">
        <f>'District Data'!E$2</f>
        <v>72728</v>
      </c>
      <c r="M856" s="102">
        <f>'District Data'!F$2</f>
        <v>78209</v>
      </c>
      <c r="N856" s="33">
        <f t="shared" si="146"/>
        <v>0</v>
      </c>
      <c r="O856" s="33">
        <f t="shared" si="147"/>
        <v>0</v>
      </c>
      <c r="P856" s="33">
        <f t="shared" si="152"/>
        <v>14418.72</v>
      </c>
      <c r="Q856" s="103">
        <v>0.18149999999999999</v>
      </c>
      <c r="R856" s="103">
        <v>0.17510000000000001</v>
      </c>
      <c r="S856" s="33">
        <f t="shared" si="148"/>
        <v>0</v>
      </c>
      <c r="T856" s="33">
        <f t="shared" si="153"/>
        <v>0</v>
      </c>
      <c r="U856" s="33">
        <f t="shared" si="149"/>
        <v>0</v>
      </c>
      <c r="V856" s="33">
        <f t="shared" si="150"/>
        <v>0</v>
      </c>
      <c r="W856" s="33">
        <f t="shared" si="151"/>
        <v>0</v>
      </c>
      <c r="X856" s="33">
        <f>IFERROR(VLOOKUP(C856,'Adj to Match Apport'!$C:$F,4,FALSE),0)</f>
        <v>0</v>
      </c>
      <c r="Y856" s="33">
        <f t="shared" si="154"/>
        <v>0</v>
      </c>
      <c r="Z856" s="184">
        <f>VLOOKUP(C856, '2023-24 School Level AAFTE'!$C$4:$C$2454, 1, 0)</f>
        <v>5438</v>
      </c>
    </row>
    <row r="857" spans="1:26" s="18" customFormat="1" x14ac:dyDescent="0.25">
      <c r="A857" s="136" t="s">
        <v>883</v>
      </c>
      <c r="B857" s="166" t="s">
        <v>882</v>
      </c>
      <c r="C857" s="167">
        <v>4073</v>
      </c>
      <c r="D857" s="166" t="s">
        <v>894</v>
      </c>
      <c r="E857" s="146" t="str">
        <f>VLOOKUP($C857,'2023-24 School Level AAFTE'!$C:$N,9,FALSE)</f>
        <v>Yes</v>
      </c>
      <c r="F857" s="94" t="str">
        <f>IFERROR(VLOOKUP(C857,'2023-24 School Level AAFTE'!$C:$N,11,FALSE),"")</f>
        <v>Yes</v>
      </c>
      <c r="G857" s="20">
        <f>IFERROR(VLOOKUP(C857,'2023-24 School Level AAFTE'!$C:$N,8,FALSE),0)</f>
        <v>427.71</v>
      </c>
      <c r="H857" s="99">
        <f>VLOOKUP($A857,'District Data'!$A:$F,3,FALSE)</f>
        <v>1</v>
      </c>
      <c r="I857" s="99">
        <f>VLOOKUP($A857,'District Data'!$A:$F,4,FALSE)</f>
        <v>1</v>
      </c>
      <c r="J857" s="100">
        <f t="shared" si="144"/>
        <v>427.71</v>
      </c>
      <c r="K857" s="101">
        <f t="shared" si="145"/>
        <v>1.2549999999999999</v>
      </c>
      <c r="L857" s="102">
        <f>'District Data'!E$2</f>
        <v>72728</v>
      </c>
      <c r="M857" s="102">
        <f>'District Data'!F$2</f>
        <v>78209</v>
      </c>
      <c r="N857" s="33">
        <f t="shared" si="146"/>
        <v>91273.64</v>
      </c>
      <c r="O857" s="33">
        <f t="shared" si="147"/>
        <v>6878.66</v>
      </c>
      <c r="P857" s="33">
        <f t="shared" si="152"/>
        <v>14418.72</v>
      </c>
      <c r="Q857" s="103">
        <v>0.18149999999999999</v>
      </c>
      <c r="R857" s="103">
        <v>0.17510000000000001</v>
      </c>
      <c r="S857" s="33">
        <f t="shared" si="148"/>
        <v>35866.11</v>
      </c>
      <c r="T857" s="33">
        <f t="shared" si="153"/>
        <v>1635.87</v>
      </c>
      <c r="U857" s="33">
        <f t="shared" si="149"/>
        <v>286.44</v>
      </c>
      <c r="V857" s="33">
        <f t="shared" si="150"/>
        <v>1922.31</v>
      </c>
      <c r="W857" s="33">
        <f t="shared" si="151"/>
        <v>135940.72</v>
      </c>
      <c r="X857" s="33" t="str">
        <f>IFERROR(VLOOKUP(C857,'Adj to Match Apport'!$C:$F,4,FALSE),0)</f>
        <v/>
      </c>
      <c r="Y857" s="33">
        <f t="shared" si="154"/>
        <v>135940.72</v>
      </c>
      <c r="Z857" s="184">
        <f>VLOOKUP(C857, '2023-24 School Level AAFTE'!$C$4:$C$2454, 1, 0)</f>
        <v>4073</v>
      </c>
    </row>
    <row r="858" spans="1:26" s="18" customFormat="1" x14ac:dyDescent="0.25">
      <c r="A858" s="136" t="s">
        <v>883</v>
      </c>
      <c r="B858" s="166" t="s">
        <v>882</v>
      </c>
      <c r="C858" s="167">
        <v>4484</v>
      </c>
      <c r="D858" s="166" t="s">
        <v>902</v>
      </c>
      <c r="E858" s="146" t="str">
        <f>VLOOKUP($C858,'2023-24 School Level AAFTE'!$C:$N,9,FALSE)</f>
        <v>Yes</v>
      </c>
      <c r="F858" s="94" t="str">
        <f>IFERROR(VLOOKUP(C858,'2023-24 School Level AAFTE'!$C:$N,11,FALSE),"")</f>
        <v>Yes</v>
      </c>
      <c r="G858" s="20">
        <f>IFERROR(VLOOKUP(C858,'2023-24 School Level AAFTE'!$C:$N,8,FALSE),0)</f>
        <v>1578.67</v>
      </c>
      <c r="H858" s="99">
        <f>VLOOKUP($A858,'District Data'!$A:$F,3,FALSE)</f>
        <v>1</v>
      </c>
      <c r="I858" s="99">
        <f>VLOOKUP($A858,'District Data'!$A:$F,4,FALSE)</f>
        <v>1</v>
      </c>
      <c r="J858" s="100">
        <f t="shared" si="144"/>
        <v>1578.67</v>
      </c>
      <c r="K858" s="101">
        <f t="shared" si="145"/>
        <v>4.6310000000000002</v>
      </c>
      <c r="L858" s="102">
        <f>'District Data'!E$2</f>
        <v>72728</v>
      </c>
      <c r="M858" s="102">
        <f>'District Data'!F$2</f>
        <v>78209</v>
      </c>
      <c r="N858" s="33">
        <f t="shared" si="146"/>
        <v>336803.37</v>
      </c>
      <c r="O858" s="33">
        <f t="shared" si="147"/>
        <v>25382.51</v>
      </c>
      <c r="P858" s="33">
        <f t="shared" si="152"/>
        <v>14418.72</v>
      </c>
      <c r="Q858" s="103">
        <v>0.18149999999999999</v>
      </c>
      <c r="R858" s="103">
        <v>0.17510000000000001</v>
      </c>
      <c r="S858" s="33">
        <f t="shared" si="148"/>
        <v>132347.38</v>
      </c>
      <c r="T858" s="33">
        <f t="shared" si="153"/>
        <v>6036.43</v>
      </c>
      <c r="U858" s="33">
        <f t="shared" si="149"/>
        <v>1056.98</v>
      </c>
      <c r="V858" s="33">
        <f t="shared" si="150"/>
        <v>7093.41</v>
      </c>
      <c r="W858" s="33">
        <f t="shared" si="151"/>
        <v>501626.67</v>
      </c>
      <c r="X858" s="33" t="str">
        <f>IFERROR(VLOOKUP(C858,'Adj to Match Apport'!$C:$F,4,FALSE),0)</f>
        <v/>
      </c>
      <c r="Y858" s="33">
        <f t="shared" si="154"/>
        <v>501626.67</v>
      </c>
      <c r="Z858" s="184">
        <f>VLOOKUP(C858, '2023-24 School Level AAFTE'!$C$4:$C$2454, 1, 0)</f>
        <v>4484</v>
      </c>
    </row>
    <row r="859" spans="1:26" s="18" customFormat="1" x14ac:dyDescent="0.25">
      <c r="A859" s="136" t="s">
        <v>883</v>
      </c>
      <c r="B859" s="166" t="s">
        <v>882</v>
      </c>
      <c r="C859" s="167">
        <v>4136</v>
      </c>
      <c r="D859" s="166" t="s">
        <v>896</v>
      </c>
      <c r="E859" s="146" t="str">
        <f>VLOOKUP($C859,'2023-24 School Level AAFTE'!$C:$N,9,FALSE)</f>
        <v>Yes</v>
      </c>
      <c r="F859" s="94" t="str">
        <f>IFERROR(VLOOKUP(C859,'2023-24 School Level AAFTE'!$C:$N,11,FALSE),"")</f>
        <v>Yes</v>
      </c>
      <c r="G859" s="20">
        <f>IFERROR(VLOOKUP(C859,'2023-24 School Level AAFTE'!$C:$N,8,FALSE),0)</f>
        <v>364.42</v>
      </c>
      <c r="H859" s="99">
        <f>VLOOKUP($A859,'District Data'!$A:$F,3,FALSE)</f>
        <v>1</v>
      </c>
      <c r="I859" s="99">
        <f>VLOOKUP($A859,'District Data'!$A:$F,4,FALSE)</f>
        <v>1</v>
      </c>
      <c r="J859" s="100">
        <f t="shared" si="144"/>
        <v>364.42</v>
      </c>
      <c r="K859" s="101">
        <f t="shared" si="145"/>
        <v>1.069</v>
      </c>
      <c r="L859" s="102">
        <f>'District Data'!E$2</f>
        <v>72728</v>
      </c>
      <c r="M859" s="102">
        <f>'District Data'!F$2</f>
        <v>78209</v>
      </c>
      <c r="N859" s="33">
        <f t="shared" si="146"/>
        <v>77746.23</v>
      </c>
      <c r="O859" s="33">
        <f t="shared" si="147"/>
        <v>5859.19</v>
      </c>
      <c r="P859" s="33">
        <f t="shared" si="152"/>
        <v>14418.72</v>
      </c>
      <c r="Q859" s="103">
        <v>0.18149999999999999</v>
      </c>
      <c r="R859" s="103">
        <v>0.17510000000000001</v>
      </c>
      <c r="S859" s="33">
        <f t="shared" si="148"/>
        <v>30550.5</v>
      </c>
      <c r="T859" s="33">
        <f t="shared" si="153"/>
        <v>1393.42</v>
      </c>
      <c r="U859" s="33">
        <f t="shared" si="149"/>
        <v>243.99</v>
      </c>
      <c r="V859" s="33">
        <f t="shared" si="150"/>
        <v>1637.41</v>
      </c>
      <c r="W859" s="33">
        <f t="shared" si="151"/>
        <v>115793.33</v>
      </c>
      <c r="X859" s="33" t="str">
        <f>IFERROR(VLOOKUP(C859,'Adj to Match Apport'!$C:$F,4,FALSE),0)</f>
        <v/>
      </c>
      <c r="Y859" s="33">
        <f t="shared" si="154"/>
        <v>115793.33</v>
      </c>
      <c r="Z859" s="184">
        <f>VLOOKUP(C859, '2023-24 School Level AAFTE'!$C$4:$C$2454, 1, 0)</f>
        <v>4136</v>
      </c>
    </row>
    <row r="860" spans="1:26" s="18" customFormat="1" x14ac:dyDescent="0.25">
      <c r="A860" s="136" t="s">
        <v>883</v>
      </c>
      <c r="B860" s="166" t="s">
        <v>882</v>
      </c>
      <c r="C860" s="167">
        <v>4118</v>
      </c>
      <c r="D860" s="166" t="s">
        <v>895</v>
      </c>
      <c r="E860" s="146" t="str">
        <f>VLOOKUP($C860,'2023-24 School Level AAFTE'!$C:$N,9,FALSE)</f>
        <v>No</v>
      </c>
      <c r="F860" s="94" t="str">
        <f>IFERROR(VLOOKUP(C860,'2023-24 School Level AAFTE'!$C:$N,11,FALSE),"")</f>
        <v>No</v>
      </c>
      <c r="G860" s="20">
        <f>IFERROR(VLOOKUP(C860,'2023-24 School Level AAFTE'!$C:$N,8,FALSE),0)</f>
        <v>580.16</v>
      </c>
      <c r="H860" s="99">
        <f>VLOOKUP($A860,'District Data'!$A:$F,3,FALSE)</f>
        <v>1</v>
      </c>
      <c r="I860" s="99">
        <f>VLOOKUP($A860,'District Data'!$A:$F,4,FALSE)</f>
        <v>1</v>
      </c>
      <c r="J860" s="100">
        <f t="shared" si="144"/>
        <v>0</v>
      </c>
      <c r="K860" s="101">
        <f t="shared" si="145"/>
        <v>0</v>
      </c>
      <c r="L860" s="102">
        <f>'District Data'!E$2</f>
        <v>72728</v>
      </c>
      <c r="M860" s="102">
        <f>'District Data'!F$2</f>
        <v>78209</v>
      </c>
      <c r="N860" s="33">
        <f t="shared" si="146"/>
        <v>0</v>
      </c>
      <c r="O860" s="33">
        <f t="shared" si="147"/>
        <v>0</v>
      </c>
      <c r="P860" s="33">
        <f t="shared" si="152"/>
        <v>14418.72</v>
      </c>
      <c r="Q860" s="103">
        <v>0.18149999999999999</v>
      </c>
      <c r="R860" s="103">
        <v>0.17510000000000001</v>
      </c>
      <c r="S860" s="33">
        <f t="shared" si="148"/>
        <v>0</v>
      </c>
      <c r="T860" s="33">
        <f t="shared" si="153"/>
        <v>0</v>
      </c>
      <c r="U860" s="33">
        <f t="shared" si="149"/>
        <v>0</v>
      </c>
      <c r="V860" s="33">
        <f t="shared" si="150"/>
        <v>0</v>
      </c>
      <c r="W860" s="33">
        <f t="shared" si="151"/>
        <v>0</v>
      </c>
      <c r="X860" s="33">
        <f>IFERROR(VLOOKUP(C860,'Adj to Match Apport'!$C:$F,4,FALSE),0)</f>
        <v>0</v>
      </c>
      <c r="Y860" s="33">
        <f t="shared" si="154"/>
        <v>0</v>
      </c>
      <c r="Z860" s="184">
        <f>VLOOKUP(C860, '2023-24 School Level AAFTE'!$C$4:$C$2454, 1, 0)</f>
        <v>4118</v>
      </c>
    </row>
    <row r="861" spans="1:26" s="18" customFormat="1" x14ac:dyDescent="0.25">
      <c r="A861" s="136" t="s">
        <v>883</v>
      </c>
      <c r="B861" s="166" t="s">
        <v>882</v>
      </c>
      <c r="C861" s="167">
        <v>3369</v>
      </c>
      <c r="D861" s="166" t="s">
        <v>889</v>
      </c>
      <c r="E861" s="146" t="str">
        <f>VLOOKUP($C861,'2023-24 School Level AAFTE'!$C:$N,9,FALSE)</f>
        <v>Yes</v>
      </c>
      <c r="F861" s="94" t="str">
        <f>IFERROR(VLOOKUP(C861,'2023-24 School Level AAFTE'!$C:$N,11,FALSE),"")</f>
        <v>Yes</v>
      </c>
      <c r="G861" s="20">
        <f>IFERROR(VLOOKUP(C861,'2023-24 School Level AAFTE'!$C:$N,8,FALSE),0)</f>
        <v>334.44</v>
      </c>
      <c r="H861" s="99">
        <f>VLOOKUP($A861,'District Data'!$A:$F,3,FALSE)</f>
        <v>1</v>
      </c>
      <c r="I861" s="99">
        <f>VLOOKUP($A861,'District Data'!$A:$F,4,FALSE)</f>
        <v>1</v>
      </c>
      <c r="J861" s="100">
        <f t="shared" si="144"/>
        <v>334.44</v>
      </c>
      <c r="K861" s="101">
        <f t="shared" si="145"/>
        <v>0.98099999999999998</v>
      </c>
      <c r="L861" s="102">
        <f>'District Data'!E$2</f>
        <v>72728</v>
      </c>
      <c r="M861" s="102">
        <f>'District Data'!F$2</f>
        <v>78209</v>
      </c>
      <c r="N861" s="33">
        <f t="shared" si="146"/>
        <v>71346.17</v>
      </c>
      <c r="O861" s="33">
        <f t="shared" si="147"/>
        <v>5376.86</v>
      </c>
      <c r="P861" s="33">
        <f t="shared" si="152"/>
        <v>14418.72</v>
      </c>
      <c r="Q861" s="103">
        <v>0.18149999999999999</v>
      </c>
      <c r="R861" s="103">
        <v>0.17510000000000001</v>
      </c>
      <c r="S861" s="33">
        <f t="shared" si="148"/>
        <v>28035.58</v>
      </c>
      <c r="T861" s="33">
        <f t="shared" si="153"/>
        <v>1278.72</v>
      </c>
      <c r="U861" s="33">
        <f t="shared" si="149"/>
        <v>223.9</v>
      </c>
      <c r="V861" s="33">
        <f t="shared" si="150"/>
        <v>1502.6200000000001</v>
      </c>
      <c r="W861" s="33">
        <f t="shared" si="151"/>
        <v>106261.23</v>
      </c>
      <c r="X861" s="33" t="str">
        <f>IFERROR(VLOOKUP(C861,'Adj to Match Apport'!$C:$F,4,FALSE),0)</f>
        <v/>
      </c>
      <c r="Y861" s="33">
        <f t="shared" si="154"/>
        <v>106261.23</v>
      </c>
      <c r="Z861" s="184">
        <f>VLOOKUP(C861, '2023-24 School Level AAFTE'!$C$4:$C$2454, 1, 0)</f>
        <v>3369</v>
      </c>
    </row>
    <row r="862" spans="1:26" s="18" customFormat="1" x14ac:dyDescent="0.25">
      <c r="A862" s="136" t="s">
        <v>883</v>
      </c>
      <c r="B862" s="166" t="s">
        <v>882</v>
      </c>
      <c r="C862" s="167">
        <v>3144</v>
      </c>
      <c r="D862" s="166" t="s">
        <v>45</v>
      </c>
      <c r="E862" s="146" t="str">
        <f>VLOOKUP($C862,'2023-24 School Level AAFTE'!$C:$N,9,FALSE)</f>
        <v>Yes</v>
      </c>
      <c r="F862" s="94" t="str">
        <f>IFERROR(VLOOKUP(C862,'2023-24 School Level AAFTE'!$C:$N,11,FALSE),"")</f>
        <v>Yes</v>
      </c>
      <c r="G862" s="20">
        <f>IFERROR(VLOOKUP(C862,'2023-24 School Level AAFTE'!$C:$N,8,FALSE),0)</f>
        <v>402.25</v>
      </c>
      <c r="H862" s="99">
        <f>VLOOKUP($A862,'District Data'!$A:$F,3,FALSE)</f>
        <v>1</v>
      </c>
      <c r="I862" s="99">
        <f>VLOOKUP($A862,'District Data'!$A:$F,4,FALSE)</f>
        <v>1</v>
      </c>
      <c r="J862" s="100">
        <f t="shared" si="144"/>
        <v>402.25</v>
      </c>
      <c r="K862" s="101">
        <f t="shared" si="145"/>
        <v>1.18</v>
      </c>
      <c r="L862" s="102">
        <f>'District Data'!E$2</f>
        <v>72728</v>
      </c>
      <c r="M862" s="102">
        <f>'District Data'!F$2</f>
        <v>78209</v>
      </c>
      <c r="N862" s="33">
        <f t="shared" si="146"/>
        <v>85819.04</v>
      </c>
      <c r="O862" s="33">
        <f t="shared" si="147"/>
        <v>6467.58</v>
      </c>
      <c r="P862" s="33">
        <f t="shared" si="152"/>
        <v>14418.72</v>
      </c>
      <c r="Q862" s="103">
        <v>0.18149999999999999</v>
      </c>
      <c r="R862" s="103">
        <v>0.17510000000000001</v>
      </c>
      <c r="S862" s="33">
        <f t="shared" si="148"/>
        <v>33722.720000000001</v>
      </c>
      <c r="T862" s="33">
        <f t="shared" si="153"/>
        <v>1538.11</v>
      </c>
      <c r="U862" s="33">
        <f t="shared" si="149"/>
        <v>269.32</v>
      </c>
      <c r="V862" s="33">
        <f t="shared" si="150"/>
        <v>1807.4299999999998</v>
      </c>
      <c r="W862" s="33">
        <f t="shared" si="151"/>
        <v>127816.76999999999</v>
      </c>
      <c r="X862" s="33" t="str">
        <f>IFERROR(VLOOKUP(C862,'Adj to Match Apport'!$C:$F,4,FALSE),0)</f>
        <v/>
      </c>
      <c r="Y862" s="33">
        <f t="shared" si="154"/>
        <v>127816.76999999999</v>
      </c>
      <c r="Z862" s="184">
        <f>VLOOKUP(C862, '2023-24 School Level AAFTE'!$C$4:$C$2454, 1, 0)</f>
        <v>3144</v>
      </c>
    </row>
    <row r="863" spans="1:26" s="235" customFormat="1" x14ac:dyDescent="0.25">
      <c r="A863" s="222" t="s">
        <v>883</v>
      </c>
      <c r="B863" s="223" t="s">
        <v>882</v>
      </c>
      <c r="C863" s="224">
        <v>2825</v>
      </c>
      <c r="D863" s="223" t="s">
        <v>884</v>
      </c>
      <c r="E863" s="225" t="str">
        <f>VLOOKUP($C863,'2023-24 School Level AAFTE'!$C:$N,9,FALSE)</f>
        <v>Yes</v>
      </c>
      <c r="F863" s="226" t="str">
        <f>IFERROR(VLOOKUP(C863,'2023-24 School Level AAFTE'!$C:$N,11,FALSE),"")</f>
        <v>Yes</v>
      </c>
      <c r="G863" s="227">
        <f>IFERROR(VLOOKUP(C863,'2023-24 School Level AAFTE'!$C:$N,8,FALSE),0)</f>
        <v>441.6</v>
      </c>
      <c r="H863" s="228">
        <f>VLOOKUP($A863,'District Data'!$A:$F,3,FALSE)</f>
        <v>1</v>
      </c>
      <c r="I863" s="228">
        <f>VLOOKUP($A863,'District Data'!$A:$F,4,FALSE)</f>
        <v>1</v>
      </c>
      <c r="J863" s="229">
        <f t="shared" si="144"/>
        <v>441.6</v>
      </c>
      <c r="K863" s="230">
        <f t="shared" si="145"/>
        <v>1.2949999999999999</v>
      </c>
      <c r="L863" s="231">
        <f>'District Data'!E$2</f>
        <v>72728</v>
      </c>
      <c r="M863" s="231">
        <f>'District Data'!F$2</f>
        <v>78209</v>
      </c>
      <c r="N863" s="232">
        <f t="shared" si="146"/>
        <v>94182.76</v>
      </c>
      <c r="O863" s="232">
        <f t="shared" si="147"/>
        <v>7097.9</v>
      </c>
      <c r="P863" s="232">
        <f t="shared" si="152"/>
        <v>14418.72</v>
      </c>
      <c r="Q863" s="233">
        <v>0.18149999999999999</v>
      </c>
      <c r="R863" s="233">
        <v>0.17510000000000001</v>
      </c>
      <c r="S863" s="232">
        <f t="shared" si="148"/>
        <v>37009.26</v>
      </c>
      <c r="T863" s="33">
        <f t="shared" si="153"/>
        <v>1688.01</v>
      </c>
      <c r="U863" s="232">
        <f t="shared" si="149"/>
        <v>295.57</v>
      </c>
      <c r="V863" s="232">
        <f t="shared" si="150"/>
        <v>1983.58</v>
      </c>
      <c r="W863" s="232">
        <f t="shared" si="151"/>
        <v>140273.49999999997</v>
      </c>
      <c r="X863" s="232" t="str">
        <f>IFERROR(VLOOKUP(C863,'Adj to Match Apport'!$C:$F,4,FALSE),0)</f>
        <v/>
      </c>
      <c r="Y863" s="232">
        <f t="shared" si="154"/>
        <v>140273.49999999997</v>
      </c>
      <c r="Z863" s="234">
        <f>VLOOKUP(C863, '2023-24 School Level AAFTE'!$C$4:$C$2454, 1, 0)</f>
        <v>2825</v>
      </c>
    </row>
    <row r="864" spans="1:26" s="18" customFormat="1" x14ac:dyDescent="0.25">
      <c r="A864" s="26" t="s">
        <v>910</v>
      </c>
      <c r="B864" s="166" t="s">
        <v>909</v>
      </c>
      <c r="C864" s="167">
        <v>5738</v>
      </c>
      <c r="D864" s="166" t="s">
        <v>3333</v>
      </c>
      <c r="E864" s="146" t="str">
        <f>VLOOKUP($C864,'2023-24 School Level AAFTE'!$C:$N,9,FALSE)</f>
        <v>Yes</v>
      </c>
      <c r="F864" s="94" t="str">
        <f>IFERROR(VLOOKUP(C864,'2023-24 School Level AAFTE'!$C:$N,11,FALSE),"")</f>
        <v>Yes</v>
      </c>
      <c r="G864" s="20">
        <f>IFERROR(VLOOKUP(C864,'2023-24 School Level AAFTE'!$C:$N,8,FALSE),0)</f>
        <v>789.38</v>
      </c>
      <c r="H864" s="99">
        <f>VLOOKUP($A864,'District Data'!$A:$F,3,FALSE)</f>
        <v>1.18</v>
      </c>
      <c r="I864" s="99">
        <f>VLOOKUP($A864,'District Data'!$A:$F,4,FALSE)</f>
        <v>1.18</v>
      </c>
      <c r="J864" s="100">
        <f t="shared" si="144"/>
        <v>789.38</v>
      </c>
      <c r="K864" s="101">
        <f t="shared" si="145"/>
        <v>2.3159999999999998</v>
      </c>
      <c r="L864" s="102">
        <f>'District Data'!E$2</f>
        <v>72728</v>
      </c>
      <c r="M864" s="102">
        <f>'District Data'!F$2</f>
        <v>78209</v>
      </c>
      <c r="N864" s="33">
        <f t="shared" si="146"/>
        <v>198756.9</v>
      </c>
      <c r="O864" s="33">
        <f t="shared" si="147"/>
        <v>14978.91</v>
      </c>
      <c r="P864" s="33">
        <f t="shared" si="152"/>
        <v>14418.72</v>
      </c>
      <c r="Q864" s="103">
        <v>0.18149999999999999</v>
      </c>
      <c r="R864" s="103">
        <v>0.17510000000000001</v>
      </c>
      <c r="S864" s="33">
        <f t="shared" si="148"/>
        <v>72090.94</v>
      </c>
      <c r="T864" s="33">
        <f t="shared" si="153"/>
        <v>3562.26</v>
      </c>
      <c r="U864" s="33">
        <f t="shared" si="149"/>
        <v>623.75</v>
      </c>
      <c r="V864" s="33">
        <f t="shared" si="150"/>
        <v>4186.01</v>
      </c>
      <c r="W864" s="33">
        <f t="shared" si="151"/>
        <v>290012.75999999995</v>
      </c>
      <c r="X864" s="33" t="str">
        <f>IFERROR(VLOOKUP(C864,'Adj to Match Apport'!$C:$F,4,FALSE),0)</f>
        <v/>
      </c>
      <c r="Y864" s="33">
        <f t="shared" si="154"/>
        <v>290012.75999999995</v>
      </c>
      <c r="Z864" s="184">
        <f>VLOOKUP(C864, '2023-24 School Level AAFTE'!$C$4:$C$2454, 1, 0)</f>
        <v>5738</v>
      </c>
    </row>
    <row r="865" spans="1:26" s="18" customFormat="1" x14ac:dyDescent="0.25">
      <c r="A865" s="136" t="s">
        <v>910</v>
      </c>
      <c r="B865" s="166" t="s">
        <v>909</v>
      </c>
      <c r="C865" s="167">
        <v>4353</v>
      </c>
      <c r="D865" s="166" t="s">
        <v>934</v>
      </c>
      <c r="E865" s="146" t="str">
        <f>VLOOKUP($C865,'2023-24 School Level AAFTE'!$C:$N,9,FALSE)</f>
        <v>No</v>
      </c>
      <c r="F865" s="94" t="str">
        <f>IFERROR(VLOOKUP(C865,'2023-24 School Level AAFTE'!$C:$N,11,FALSE),"")</f>
        <v>No</v>
      </c>
      <c r="G865" s="20">
        <f>IFERROR(VLOOKUP(C865,'2023-24 School Level AAFTE'!$C:$N,8,FALSE),0)</f>
        <v>319.73</v>
      </c>
      <c r="H865" s="99">
        <f>VLOOKUP($A865,'District Data'!$A:$F,3,FALSE)</f>
        <v>1.18</v>
      </c>
      <c r="I865" s="99">
        <f>VLOOKUP($A865,'District Data'!$A:$F,4,FALSE)</f>
        <v>1.18</v>
      </c>
      <c r="J865" s="100">
        <f t="shared" si="144"/>
        <v>0</v>
      </c>
      <c r="K865" s="101">
        <f t="shared" si="145"/>
        <v>0</v>
      </c>
      <c r="L865" s="102">
        <f>'District Data'!E$2</f>
        <v>72728</v>
      </c>
      <c r="M865" s="102">
        <f>'District Data'!F$2</f>
        <v>78209</v>
      </c>
      <c r="N865" s="33">
        <f t="shared" si="146"/>
        <v>0</v>
      </c>
      <c r="O865" s="33">
        <f t="shared" si="147"/>
        <v>0</v>
      </c>
      <c r="P865" s="33">
        <f t="shared" si="152"/>
        <v>14418.72</v>
      </c>
      <c r="Q865" s="103">
        <v>0.18149999999999999</v>
      </c>
      <c r="R865" s="103">
        <v>0.17510000000000001</v>
      </c>
      <c r="S865" s="33">
        <f t="shared" si="148"/>
        <v>0</v>
      </c>
      <c r="T865" s="33">
        <f t="shared" si="153"/>
        <v>0</v>
      </c>
      <c r="U865" s="33">
        <f t="shared" si="149"/>
        <v>0</v>
      </c>
      <c r="V865" s="33">
        <f t="shared" si="150"/>
        <v>0</v>
      </c>
      <c r="W865" s="33">
        <f t="shared" si="151"/>
        <v>0</v>
      </c>
      <c r="X865" s="33">
        <f>IFERROR(VLOOKUP(C865,'Adj to Match Apport'!$C:$F,4,FALSE),0)</f>
        <v>0</v>
      </c>
      <c r="Y865" s="33">
        <f t="shared" si="154"/>
        <v>0</v>
      </c>
      <c r="Z865" s="184">
        <f>VLOOKUP(C865, '2023-24 School Level AAFTE'!$C$4:$C$2454, 1, 0)</f>
        <v>4353</v>
      </c>
    </row>
    <row r="866" spans="1:26" s="18" customFormat="1" x14ac:dyDescent="0.25">
      <c r="A866" s="136" t="s">
        <v>910</v>
      </c>
      <c r="B866" s="166" t="s">
        <v>909</v>
      </c>
      <c r="C866" s="167">
        <v>4440</v>
      </c>
      <c r="D866" s="166" t="s">
        <v>938</v>
      </c>
      <c r="E866" s="146" t="str">
        <f>VLOOKUP($C866,'2023-24 School Level AAFTE'!$C:$N,9,FALSE)</f>
        <v>Yes</v>
      </c>
      <c r="F866" s="94" t="str">
        <f>IFERROR(VLOOKUP(C866,'2023-24 School Level AAFTE'!$C:$N,11,FALSE),"")</f>
        <v>Yes</v>
      </c>
      <c r="G866" s="20">
        <f>IFERROR(VLOOKUP(C866,'2023-24 School Level AAFTE'!$C:$N,8,FALSE),0)</f>
        <v>912.3</v>
      </c>
      <c r="H866" s="99">
        <f>VLOOKUP($A866,'District Data'!$A:$F,3,FALSE)</f>
        <v>1.18</v>
      </c>
      <c r="I866" s="99">
        <f>VLOOKUP($A866,'District Data'!$A:$F,4,FALSE)</f>
        <v>1.18</v>
      </c>
      <c r="J866" s="100">
        <f t="shared" si="144"/>
        <v>912.3</v>
      </c>
      <c r="K866" s="101">
        <f t="shared" si="145"/>
        <v>2.6760000000000002</v>
      </c>
      <c r="L866" s="102">
        <f>'District Data'!E$2</f>
        <v>72728</v>
      </c>
      <c r="M866" s="102">
        <f>'District Data'!F$2</f>
        <v>78209</v>
      </c>
      <c r="N866" s="33">
        <f t="shared" si="146"/>
        <v>229651.75</v>
      </c>
      <c r="O866" s="33">
        <f t="shared" si="147"/>
        <v>17307.25</v>
      </c>
      <c r="P866" s="33">
        <f t="shared" si="152"/>
        <v>14418.72</v>
      </c>
      <c r="Q866" s="103">
        <v>0.18149999999999999</v>
      </c>
      <c r="R866" s="103">
        <v>0.17510000000000001</v>
      </c>
      <c r="S866" s="33">
        <f t="shared" si="148"/>
        <v>83296.789999999994</v>
      </c>
      <c r="T866" s="33">
        <f t="shared" si="153"/>
        <v>4115.9799999999996</v>
      </c>
      <c r="U866" s="33">
        <f t="shared" si="149"/>
        <v>720.71</v>
      </c>
      <c r="V866" s="33">
        <f t="shared" si="150"/>
        <v>4836.6899999999996</v>
      </c>
      <c r="W866" s="33">
        <f t="shared" si="151"/>
        <v>335092.47999999998</v>
      </c>
      <c r="X866" s="33" t="str">
        <f>IFERROR(VLOOKUP(C866,'Adj to Match Apport'!$C:$F,4,FALSE),0)</f>
        <v/>
      </c>
      <c r="Y866" s="33">
        <f t="shared" si="154"/>
        <v>335092.47999999998</v>
      </c>
      <c r="Z866" s="184">
        <f>VLOOKUP(C866, '2023-24 School Level AAFTE'!$C$4:$C$2454, 1, 0)</f>
        <v>4440</v>
      </c>
    </row>
    <row r="867" spans="1:26" s="18" customFormat="1" x14ac:dyDescent="0.25">
      <c r="A867" s="136" t="s">
        <v>910</v>
      </c>
      <c r="B867" s="166" t="s">
        <v>909</v>
      </c>
      <c r="C867" s="167">
        <v>3676</v>
      </c>
      <c r="D867" s="166" t="s">
        <v>921</v>
      </c>
      <c r="E867" s="146" t="str">
        <f>VLOOKUP($C867,'2023-24 School Level AAFTE'!$C:$N,9,FALSE)</f>
        <v>No</v>
      </c>
      <c r="F867" s="94" t="str">
        <f>IFERROR(VLOOKUP(C867,'2023-24 School Level AAFTE'!$C:$N,11,FALSE),"")</f>
        <v>No</v>
      </c>
      <c r="G867" s="20">
        <f>IFERROR(VLOOKUP(C867,'2023-24 School Level AAFTE'!$C:$N,8,FALSE),0)</f>
        <v>285.64</v>
      </c>
      <c r="H867" s="99">
        <f>VLOOKUP($A867,'District Data'!$A:$F,3,FALSE)</f>
        <v>1.18</v>
      </c>
      <c r="I867" s="99">
        <f>VLOOKUP($A867,'District Data'!$A:$F,4,FALSE)</f>
        <v>1.18</v>
      </c>
      <c r="J867" s="100">
        <f t="shared" si="144"/>
        <v>0</v>
      </c>
      <c r="K867" s="101">
        <f t="shared" si="145"/>
        <v>0</v>
      </c>
      <c r="L867" s="102">
        <f>'District Data'!E$2</f>
        <v>72728</v>
      </c>
      <c r="M867" s="102">
        <f>'District Data'!F$2</f>
        <v>78209</v>
      </c>
      <c r="N867" s="33">
        <f t="shared" si="146"/>
        <v>0</v>
      </c>
      <c r="O867" s="33">
        <f t="shared" si="147"/>
        <v>0</v>
      </c>
      <c r="P867" s="33">
        <f t="shared" si="152"/>
        <v>14418.72</v>
      </c>
      <c r="Q867" s="103">
        <v>0.18149999999999999</v>
      </c>
      <c r="R867" s="103">
        <v>0.17510000000000001</v>
      </c>
      <c r="S867" s="33">
        <f t="shared" si="148"/>
        <v>0</v>
      </c>
      <c r="T867" s="33">
        <f t="shared" si="153"/>
        <v>0</v>
      </c>
      <c r="U867" s="33">
        <f t="shared" si="149"/>
        <v>0</v>
      </c>
      <c r="V867" s="33">
        <f t="shared" si="150"/>
        <v>0</v>
      </c>
      <c r="W867" s="33">
        <f t="shared" si="151"/>
        <v>0</v>
      </c>
      <c r="X867" s="33">
        <f>IFERROR(VLOOKUP(C867,'Adj to Match Apport'!$C:$F,4,FALSE),0)</f>
        <v>0</v>
      </c>
      <c r="Y867" s="33">
        <f t="shared" si="154"/>
        <v>0</v>
      </c>
      <c r="Z867" s="184">
        <f>VLOOKUP(C867, '2023-24 School Level AAFTE'!$C$4:$C$2454, 1, 0)</f>
        <v>3676</v>
      </c>
    </row>
    <row r="868" spans="1:26" s="18" customFormat="1" x14ac:dyDescent="0.25">
      <c r="A868" s="136" t="s">
        <v>910</v>
      </c>
      <c r="B868" s="166" t="s">
        <v>909</v>
      </c>
      <c r="C868" s="167">
        <v>3388</v>
      </c>
      <c r="D868" s="166" t="s">
        <v>915</v>
      </c>
      <c r="E868" s="146" t="str">
        <f>VLOOKUP($C868,'2023-24 School Level AAFTE'!$C:$N,9,FALSE)</f>
        <v>Yes</v>
      </c>
      <c r="F868" s="94" t="str">
        <f>IFERROR(VLOOKUP(C868,'2023-24 School Level AAFTE'!$C:$N,11,FALSE),"")</f>
        <v>Yes</v>
      </c>
      <c r="G868" s="20">
        <f>IFERROR(VLOOKUP(C868,'2023-24 School Level AAFTE'!$C:$N,8,FALSE),0)</f>
        <v>441.26</v>
      </c>
      <c r="H868" s="99">
        <f>VLOOKUP($A868,'District Data'!$A:$F,3,FALSE)</f>
        <v>1.18</v>
      </c>
      <c r="I868" s="99">
        <f>VLOOKUP($A868,'District Data'!$A:$F,4,FALSE)</f>
        <v>1.18</v>
      </c>
      <c r="J868" s="100">
        <f t="shared" si="144"/>
        <v>441.26</v>
      </c>
      <c r="K868" s="101">
        <f t="shared" si="145"/>
        <v>1.294</v>
      </c>
      <c r="L868" s="102">
        <f>'District Data'!E$2</f>
        <v>72728</v>
      </c>
      <c r="M868" s="102">
        <f>'District Data'!F$2</f>
        <v>78209</v>
      </c>
      <c r="N868" s="33">
        <f t="shared" si="146"/>
        <v>111049.84</v>
      </c>
      <c r="O868" s="33">
        <f t="shared" si="147"/>
        <v>8369.0499999999993</v>
      </c>
      <c r="P868" s="33">
        <f t="shared" si="152"/>
        <v>14418.72</v>
      </c>
      <c r="Q868" s="103">
        <v>0.18149999999999999</v>
      </c>
      <c r="R868" s="103">
        <v>0.17510000000000001</v>
      </c>
      <c r="S868" s="33">
        <f t="shared" si="148"/>
        <v>40278.79</v>
      </c>
      <c r="T868" s="33">
        <f t="shared" si="153"/>
        <v>1990.31</v>
      </c>
      <c r="U868" s="33">
        <f t="shared" si="149"/>
        <v>348.5</v>
      </c>
      <c r="V868" s="33">
        <f t="shared" si="150"/>
        <v>2338.81</v>
      </c>
      <c r="W868" s="33">
        <f t="shared" si="151"/>
        <v>162036.49</v>
      </c>
      <c r="X868" s="33" t="str">
        <f>IFERROR(VLOOKUP(C868,'Adj to Match Apport'!$C:$F,4,FALSE),0)</f>
        <v/>
      </c>
      <c r="Y868" s="33">
        <f t="shared" si="154"/>
        <v>162036.49</v>
      </c>
      <c r="Z868" s="184">
        <f>VLOOKUP(C868, '2023-24 School Level AAFTE'!$C$4:$C$2454, 1, 0)</f>
        <v>3388</v>
      </c>
    </row>
    <row r="869" spans="1:26" s="18" customFormat="1" x14ac:dyDescent="0.25">
      <c r="A869" s="136" t="s">
        <v>910</v>
      </c>
      <c r="B869" s="166" t="s">
        <v>909</v>
      </c>
      <c r="C869" s="167">
        <v>4126</v>
      </c>
      <c r="D869" s="166" t="s">
        <v>927</v>
      </c>
      <c r="E869" s="146" t="str">
        <f>VLOOKUP($C869,'2023-24 School Level AAFTE'!$C:$N,9,FALSE)</f>
        <v>No</v>
      </c>
      <c r="F869" s="94" t="str">
        <f>IFERROR(VLOOKUP(C869,'2023-24 School Level AAFTE'!$C:$N,11,FALSE),"")</f>
        <v>No</v>
      </c>
      <c r="G869" s="20">
        <f>IFERROR(VLOOKUP(C869,'2023-24 School Level AAFTE'!$C:$N,8,FALSE),0)</f>
        <v>391.06</v>
      </c>
      <c r="H869" s="99">
        <f>VLOOKUP($A869,'District Data'!$A:$F,3,FALSE)</f>
        <v>1.18</v>
      </c>
      <c r="I869" s="99">
        <f>VLOOKUP($A869,'District Data'!$A:$F,4,FALSE)</f>
        <v>1.18</v>
      </c>
      <c r="J869" s="100">
        <f t="shared" si="144"/>
        <v>0</v>
      </c>
      <c r="K869" s="101">
        <f t="shared" si="145"/>
        <v>0</v>
      </c>
      <c r="L869" s="102">
        <f>'District Data'!E$2</f>
        <v>72728</v>
      </c>
      <c r="M869" s="102">
        <f>'District Data'!F$2</f>
        <v>78209</v>
      </c>
      <c r="N869" s="33">
        <f t="shared" si="146"/>
        <v>0</v>
      </c>
      <c r="O869" s="33">
        <f t="shared" si="147"/>
        <v>0</v>
      </c>
      <c r="P869" s="33">
        <f t="shared" si="152"/>
        <v>14418.72</v>
      </c>
      <c r="Q869" s="103">
        <v>0.18149999999999999</v>
      </c>
      <c r="R869" s="103">
        <v>0.17510000000000001</v>
      </c>
      <c r="S869" s="33">
        <f t="shared" si="148"/>
        <v>0</v>
      </c>
      <c r="T869" s="33">
        <f t="shared" si="153"/>
        <v>0</v>
      </c>
      <c r="U869" s="33">
        <f t="shared" si="149"/>
        <v>0</v>
      </c>
      <c r="V869" s="33">
        <f t="shared" si="150"/>
        <v>0</v>
      </c>
      <c r="W869" s="33">
        <f t="shared" si="151"/>
        <v>0</v>
      </c>
      <c r="X869" s="33">
        <f>IFERROR(VLOOKUP(C869,'Adj to Match Apport'!$C:$F,4,FALSE),0)</f>
        <v>0</v>
      </c>
      <c r="Y869" s="33">
        <f t="shared" si="154"/>
        <v>0</v>
      </c>
      <c r="Z869" s="184">
        <f>VLOOKUP(C869, '2023-24 School Level AAFTE'!$C$4:$C$2454, 1, 0)</f>
        <v>4126</v>
      </c>
    </row>
    <row r="870" spans="1:26" s="18" customFormat="1" x14ac:dyDescent="0.25">
      <c r="A870" s="136" t="s">
        <v>910</v>
      </c>
      <c r="B870" s="166" t="s">
        <v>909</v>
      </c>
      <c r="C870" s="167">
        <v>2851</v>
      </c>
      <c r="D870" s="166" t="s">
        <v>913</v>
      </c>
      <c r="E870" s="146" t="str">
        <f>VLOOKUP($C870,'2023-24 School Level AAFTE'!$C:$N,9,FALSE)</f>
        <v>Yes</v>
      </c>
      <c r="F870" s="94" t="str">
        <f>IFERROR(VLOOKUP(C870,'2023-24 School Level AAFTE'!$C:$N,11,FALSE),"")</f>
        <v>Yes</v>
      </c>
      <c r="G870" s="20">
        <f>IFERROR(VLOOKUP(C870,'2023-24 School Level AAFTE'!$C:$N,8,FALSE),0)</f>
        <v>368.88</v>
      </c>
      <c r="H870" s="99">
        <f>VLOOKUP($A870,'District Data'!$A:$F,3,FALSE)</f>
        <v>1.18</v>
      </c>
      <c r="I870" s="99">
        <f>VLOOKUP($A870,'District Data'!$A:$F,4,FALSE)</f>
        <v>1.18</v>
      </c>
      <c r="J870" s="100">
        <f t="shared" si="144"/>
        <v>368.88</v>
      </c>
      <c r="K870" s="101">
        <f t="shared" si="145"/>
        <v>1.0820000000000001</v>
      </c>
      <c r="L870" s="102">
        <f>'District Data'!E$2</f>
        <v>72728</v>
      </c>
      <c r="M870" s="102">
        <f>'District Data'!F$2</f>
        <v>78209</v>
      </c>
      <c r="N870" s="33">
        <f t="shared" si="146"/>
        <v>92856.2</v>
      </c>
      <c r="O870" s="33">
        <f t="shared" si="147"/>
        <v>6997.92</v>
      </c>
      <c r="P870" s="33">
        <f t="shared" si="152"/>
        <v>14418.72</v>
      </c>
      <c r="Q870" s="103">
        <v>0.18149999999999999</v>
      </c>
      <c r="R870" s="103">
        <v>0.17510000000000001</v>
      </c>
      <c r="S870" s="33">
        <f t="shared" si="148"/>
        <v>33679.79</v>
      </c>
      <c r="T870" s="33">
        <f t="shared" si="153"/>
        <v>1664.24</v>
      </c>
      <c r="U870" s="33">
        <f t="shared" si="149"/>
        <v>291.41000000000003</v>
      </c>
      <c r="V870" s="33">
        <f t="shared" si="150"/>
        <v>1955.65</v>
      </c>
      <c r="W870" s="33">
        <f t="shared" si="151"/>
        <v>135489.56</v>
      </c>
      <c r="X870" s="33" t="str">
        <f>IFERROR(VLOOKUP(C870,'Adj to Match Apport'!$C:$F,4,FALSE),0)</f>
        <v/>
      </c>
      <c r="Y870" s="33">
        <f t="shared" si="154"/>
        <v>135489.56</v>
      </c>
      <c r="Z870" s="184">
        <f>VLOOKUP(C870, '2023-24 School Level AAFTE'!$C$4:$C$2454, 1, 0)</f>
        <v>2851</v>
      </c>
    </row>
    <row r="871" spans="1:26" s="18" customFormat="1" x14ac:dyDescent="0.25">
      <c r="A871" s="136" t="s">
        <v>910</v>
      </c>
      <c r="B871" s="166" t="s">
        <v>909</v>
      </c>
      <c r="C871" s="167">
        <v>4545</v>
      </c>
      <c r="D871" s="166" t="s">
        <v>945</v>
      </c>
      <c r="E871" s="146" t="str">
        <f>VLOOKUP($C871,'2023-24 School Level AAFTE'!$C:$N,9,FALSE)</f>
        <v>Yes</v>
      </c>
      <c r="F871" s="94" t="str">
        <f>IFERROR(VLOOKUP(C871,'2023-24 School Level AAFTE'!$C:$N,11,FALSE),"")</f>
        <v>Yes</v>
      </c>
      <c r="G871" s="20">
        <f>IFERROR(VLOOKUP(C871,'2023-24 School Level AAFTE'!$C:$N,8,FALSE),0)</f>
        <v>319.10000000000002</v>
      </c>
      <c r="H871" s="99">
        <f>VLOOKUP($A871,'District Data'!$A:$F,3,FALSE)</f>
        <v>1.18</v>
      </c>
      <c r="I871" s="99">
        <f>VLOOKUP($A871,'District Data'!$A:$F,4,FALSE)</f>
        <v>1.18</v>
      </c>
      <c r="J871" s="100">
        <f t="shared" si="144"/>
        <v>319.10000000000002</v>
      </c>
      <c r="K871" s="101">
        <f t="shared" si="145"/>
        <v>0.93600000000000005</v>
      </c>
      <c r="L871" s="102">
        <f>'District Data'!E$2</f>
        <v>72728</v>
      </c>
      <c r="M871" s="102">
        <f>'District Data'!F$2</f>
        <v>78209</v>
      </c>
      <c r="N871" s="33">
        <f t="shared" si="146"/>
        <v>80326.62</v>
      </c>
      <c r="O871" s="33">
        <f t="shared" si="147"/>
        <v>6053.66</v>
      </c>
      <c r="P871" s="33">
        <f t="shared" si="152"/>
        <v>14418.72</v>
      </c>
      <c r="Q871" s="103">
        <v>0.18149999999999999</v>
      </c>
      <c r="R871" s="103">
        <v>0.17510000000000001</v>
      </c>
      <c r="S871" s="33">
        <f t="shared" si="148"/>
        <v>29135.200000000001</v>
      </c>
      <c r="T871" s="33">
        <f t="shared" si="153"/>
        <v>1439.67</v>
      </c>
      <c r="U871" s="33">
        <f t="shared" si="149"/>
        <v>252.09</v>
      </c>
      <c r="V871" s="33">
        <f t="shared" si="150"/>
        <v>1691.76</v>
      </c>
      <c r="W871" s="33">
        <f t="shared" si="151"/>
        <v>117207.23999999999</v>
      </c>
      <c r="X871" s="33" t="str">
        <f>IFERROR(VLOOKUP(C871,'Adj to Match Apport'!$C:$F,4,FALSE),0)</f>
        <v/>
      </c>
      <c r="Y871" s="33">
        <f t="shared" si="154"/>
        <v>117207.23999999999</v>
      </c>
      <c r="Z871" s="184">
        <f>VLOOKUP(C871, '2023-24 School Level AAFTE'!$C$4:$C$2454, 1, 0)</f>
        <v>4545</v>
      </c>
    </row>
    <row r="872" spans="1:26" s="18" customFormat="1" x14ac:dyDescent="0.25">
      <c r="A872" s="136" t="s">
        <v>910</v>
      </c>
      <c r="B872" s="166" t="s">
        <v>909</v>
      </c>
      <c r="C872" s="167">
        <v>3678</v>
      </c>
      <c r="D872" s="166" t="s">
        <v>923</v>
      </c>
      <c r="E872" s="146" t="str">
        <f>VLOOKUP($C872,'2023-24 School Level AAFTE'!$C:$N,9,FALSE)</f>
        <v>No</v>
      </c>
      <c r="F872" s="94" t="str">
        <f>IFERROR(VLOOKUP(C872,'2023-24 School Level AAFTE'!$C:$N,11,FALSE),"")</f>
        <v>No</v>
      </c>
      <c r="G872" s="20">
        <f>IFERROR(VLOOKUP(C872,'2023-24 School Level AAFTE'!$C:$N,8,FALSE),0)</f>
        <v>321.16000000000003</v>
      </c>
      <c r="H872" s="99">
        <f>VLOOKUP($A872,'District Data'!$A:$F,3,FALSE)</f>
        <v>1.18</v>
      </c>
      <c r="I872" s="99">
        <f>VLOOKUP($A872,'District Data'!$A:$F,4,FALSE)</f>
        <v>1.18</v>
      </c>
      <c r="J872" s="100">
        <f t="shared" si="144"/>
        <v>0</v>
      </c>
      <c r="K872" s="101">
        <f t="shared" si="145"/>
        <v>0</v>
      </c>
      <c r="L872" s="102">
        <f>'District Data'!E$2</f>
        <v>72728</v>
      </c>
      <c r="M872" s="102">
        <f>'District Data'!F$2</f>
        <v>78209</v>
      </c>
      <c r="N872" s="33">
        <f t="shared" si="146"/>
        <v>0</v>
      </c>
      <c r="O872" s="33">
        <f t="shared" si="147"/>
        <v>0</v>
      </c>
      <c r="P872" s="33">
        <f t="shared" si="152"/>
        <v>14418.72</v>
      </c>
      <c r="Q872" s="103">
        <v>0.18149999999999999</v>
      </c>
      <c r="R872" s="103">
        <v>0.17510000000000001</v>
      </c>
      <c r="S872" s="33">
        <f t="shared" si="148"/>
        <v>0</v>
      </c>
      <c r="T872" s="33">
        <f t="shared" si="153"/>
        <v>0</v>
      </c>
      <c r="U872" s="33">
        <f t="shared" si="149"/>
        <v>0</v>
      </c>
      <c r="V872" s="33">
        <f t="shared" si="150"/>
        <v>0</v>
      </c>
      <c r="W872" s="33">
        <f t="shared" si="151"/>
        <v>0</v>
      </c>
      <c r="X872" s="33">
        <f>IFERROR(VLOOKUP(C872,'Adj to Match Apport'!$C:$F,4,FALSE),0)</f>
        <v>0</v>
      </c>
      <c r="Y872" s="33">
        <f t="shared" si="154"/>
        <v>0</v>
      </c>
      <c r="Z872" s="184">
        <f>VLOOKUP(C872, '2023-24 School Level AAFTE'!$C$4:$C$2454, 1, 0)</f>
        <v>3678</v>
      </c>
    </row>
    <row r="873" spans="1:26" s="18" customFormat="1" x14ac:dyDescent="0.25">
      <c r="A873" s="136" t="s">
        <v>910</v>
      </c>
      <c r="B873" s="166" t="s">
        <v>909</v>
      </c>
      <c r="C873" s="167">
        <v>4413</v>
      </c>
      <c r="D873" s="166" t="s">
        <v>936</v>
      </c>
      <c r="E873" s="146" t="str">
        <f>VLOOKUP($C873,'2023-24 School Level AAFTE'!$C:$N,9,FALSE)</f>
        <v>Yes</v>
      </c>
      <c r="F873" s="94" t="str">
        <f>IFERROR(VLOOKUP(C873,'2023-24 School Level AAFTE'!$C:$N,11,FALSE),"")</f>
        <v>Yes</v>
      </c>
      <c r="G873" s="20">
        <f>IFERROR(VLOOKUP(C873,'2023-24 School Level AAFTE'!$C:$N,8,FALSE),0)</f>
        <v>322.5</v>
      </c>
      <c r="H873" s="99">
        <f>VLOOKUP($A873,'District Data'!$A:$F,3,FALSE)</f>
        <v>1.18</v>
      </c>
      <c r="I873" s="99">
        <f>VLOOKUP($A873,'District Data'!$A:$F,4,FALSE)</f>
        <v>1.18</v>
      </c>
      <c r="J873" s="100">
        <f t="shared" si="144"/>
        <v>322.5</v>
      </c>
      <c r="K873" s="101">
        <f t="shared" si="145"/>
        <v>0.94599999999999995</v>
      </c>
      <c r="L873" s="102">
        <f>'District Data'!E$2</f>
        <v>72728</v>
      </c>
      <c r="M873" s="102">
        <f>'District Data'!F$2</f>
        <v>78209</v>
      </c>
      <c r="N873" s="33">
        <f t="shared" si="146"/>
        <v>81184.81</v>
      </c>
      <c r="O873" s="33">
        <f t="shared" si="147"/>
        <v>6118.33</v>
      </c>
      <c r="P873" s="33">
        <f t="shared" si="152"/>
        <v>14418.72</v>
      </c>
      <c r="Q873" s="103">
        <v>0.18149999999999999</v>
      </c>
      <c r="R873" s="103">
        <v>0.17510000000000001</v>
      </c>
      <c r="S873" s="33">
        <f t="shared" si="148"/>
        <v>29446.47</v>
      </c>
      <c r="T873" s="33">
        <f t="shared" si="153"/>
        <v>1455.05</v>
      </c>
      <c r="U873" s="33">
        <f t="shared" si="149"/>
        <v>254.78</v>
      </c>
      <c r="V873" s="33">
        <f t="shared" si="150"/>
        <v>1709.83</v>
      </c>
      <c r="W873" s="33">
        <f t="shared" si="151"/>
        <v>118459.44</v>
      </c>
      <c r="X873" s="33" t="str">
        <f>IFERROR(VLOOKUP(C873,'Adj to Match Apport'!$C:$F,4,FALSE),0)</f>
        <v/>
      </c>
      <c r="Y873" s="33">
        <f t="shared" si="154"/>
        <v>118459.44</v>
      </c>
      <c r="Z873" s="184">
        <f>VLOOKUP(C873, '2023-24 School Level AAFTE'!$C$4:$C$2454, 1, 0)</f>
        <v>4413</v>
      </c>
    </row>
    <row r="874" spans="1:26" s="18" customFormat="1" x14ac:dyDescent="0.25">
      <c r="A874" s="136" t="s">
        <v>910</v>
      </c>
      <c r="B874" s="166" t="s">
        <v>909</v>
      </c>
      <c r="C874" s="167">
        <v>4489</v>
      </c>
      <c r="D874" s="166" t="s">
        <v>942</v>
      </c>
      <c r="E874" s="146" t="str">
        <f>VLOOKUP($C874,'2023-24 School Level AAFTE'!$C:$N,9,FALSE)</f>
        <v>Yes</v>
      </c>
      <c r="F874" s="94" t="str">
        <f>IFERROR(VLOOKUP(C874,'2023-24 School Level AAFTE'!$C:$N,11,FALSE),"")</f>
        <v>Yes</v>
      </c>
      <c r="G874" s="20">
        <f>IFERROR(VLOOKUP(C874,'2023-24 School Level AAFTE'!$C:$N,8,FALSE),0)</f>
        <v>322.2</v>
      </c>
      <c r="H874" s="99">
        <f>VLOOKUP($A874,'District Data'!$A:$F,3,FALSE)</f>
        <v>1.18</v>
      </c>
      <c r="I874" s="99">
        <f>VLOOKUP($A874,'District Data'!$A:$F,4,FALSE)</f>
        <v>1.18</v>
      </c>
      <c r="J874" s="100">
        <f t="shared" si="144"/>
        <v>322.2</v>
      </c>
      <c r="K874" s="101">
        <f t="shared" si="145"/>
        <v>0.94499999999999995</v>
      </c>
      <c r="L874" s="102">
        <f>'District Data'!E$2</f>
        <v>72728</v>
      </c>
      <c r="M874" s="102">
        <f>'District Data'!F$2</f>
        <v>78209</v>
      </c>
      <c r="N874" s="33">
        <f t="shared" si="146"/>
        <v>81098.990000000005</v>
      </c>
      <c r="O874" s="33">
        <f t="shared" si="147"/>
        <v>6111.87</v>
      </c>
      <c r="P874" s="33">
        <f t="shared" si="152"/>
        <v>14418.72</v>
      </c>
      <c r="Q874" s="103">
        <v>0.18149999999999999</v>
      </c>
      <c r="R874" s="103">
        <v>0.17510000000000001</v>
      </c>
      <c r="S874" s="33">
        <f t="shared" si="148"/>
        <v>29415.35</v>
      </c>
      <c r="T874" s="33">
        <f t="shared" si="153"/>
        <v>1453.51</v>
      </c>
      <c r="U874" s="33">
        <f t="shared" si="149"/>
        <v>254.51</v>
      </c>
      <c r="V874" s="33">
        <f t="shared" si="150"/>
        <v>1708.02</v>
      </c>
      <c r="W874" s="33">
        <f t="shared" si="151"/>
        <v>118334.23</v>
      </c>
      <c r="X874" s="33" t="str">
        <f>IFERROR(VLOOKUP(C874,'Adj to Match Apport'!$C:$F,4,FALSE),0)</f>
        <v/>
      </c>
      <c r="Y874" s="33">
        <f t="shared" si="154"/>
        <v>118334.23</v>
      </c>
      <c r="Z874" s="184">
        <f>VLOOKUP(C874, '2023-24 School Level AAFTE'!$C$4:$C$2454, 1, 0)</f>
        <v>4489</v>
      </c>
    </row>
    <row r="875" spans="1:26" s="18" customFormat="1" x14ac:dyDescent="0.25">
      <c r="A875" s="136" t="s">
        <v>910</v>
      </c>
      <c r="B875" s="166" t="s">
        <v>909</v>
      </c>
      <c r="C875" s="167">
        <v>3708</v>
      </c>
      <c r="D875" s="166" t="s">
        <v>925</v>
      </c>
      <c r="E875" s="146" t="str">
        <f>VLOOKUP($C875,'2023-24 School Level AAFTE'!$C:$N,9,FALSE)</f>
        <v>No</v>
      </c>
      <c r="F875" s="94" t="str">
        <f>IFERROR(VLOOKUP(C875,'2023-24 School Level AAFTE'!$C:$N,11,FALSE),"")</f>
        <v>No</v>
      </c>
      <c r="G875" s="20">
        <f>IFERROR(VLOOKUP(C875,'2023-24 School Level AAFTE'!$C:$N,8,FALSE),0)</f>
        <v>356.96</v>
      </c>
      <c r="H875" s="99">
        <f>VLOOKUP($A875,'District Data'!$A:$F,3,FALSE)</f>
        <v>1.18</v>
      </c>
      <c r="I875" s="99">
        <f>VLOOKUP($A875,'District Data'!$A:$F,4,FALSE)</f>
        <v>1.18</v>
      </c>
      <c r="J875" s="100">
        <f t="shared" si="144"/>
        <v>0</v>
      </c>
      <c r="K875" s="101">
        <f t="shared" si="145"/>
        <v>0</v>
      </c>
      <c r="L875" s="102">
        <f>'District Data'!E$2</f>
        <v>72728</v>
      </c>
      <c r="M875" s="102">
        <f>'District Data'!F$2</f>
        <v>78209</v>
      </c>
      <c r="N875" s="33">
        <f t="shared" si="146"/>
        <v>0</v>
      </c>
      <c r="O875" s="33">
        <f t="shared" si="147"/>
        <v>0</v>
      </c>
      <c r="P875" s="33">
        <f t="shared" si="152"/>
        <v>14418.72</v>
      </c>
      <c r="Q875" s="103">
        <v>0.18149999999999999</v>
      </c>
      <c r="R875" s="103">
        <v>0.17510000000000001</v>
      </c>
      <c r="S875" s="33">
        <f t="shared" si="148"/>
        <v>0</v>
      </c>
      <c r="T875" s="33">
        <f t="shared" si="153"/>
        <v>0</v>
      </c>
      <c r="U875" s="33">
        <f t="shared" si="149"/>
        <v>0</v>
      </c>
      <c r="V875" s="33">
        <f t="shared" si="150"/>
        <v>0</v>
      </c>
      <c r="W875" s="33">
        <f t="shared" si="151"/>
        <v>0</v>
      </c>
      <c r="X875" s="33">
        <f>IFERROR(VLOOKUP(C875,'Adj to Match Apport'!$C:$F,4,FALSE),0)</f>
        <v>0</v>
      </c>
      <c r="Y875" s="33">
        <f t="shared" si="154"/>
        <v>0</v>
      </c>
      <c r="Z875" s="184">
        <f>VLOOKUP(C875, '2023-24 School Level AAFTE'!$C$4:$C$2454, 1, 0)</f>
        <v>3708</v>
      </c>
    </row>
    <row r="876" spans="1:26" s="18" customFormat="1" x14ac:dyDescent="0.25">
      <c r="A876" s="136" t="s">
        <v>910</v>
      </c>
      <c r="B876" s="166" t="s">
        <v>909</v>
      </c>
      <c r="C876" s="167">
        <v>4345</v>
      </c>
      <c r="D876" s="166" t="s">
        <v>933</v>
      </c>
      <c r="E876" s="146" t="str">
        <f>VLOOKUP($C876,'2023-24 School Level AAFTE'!$C:$N,9,FALSE)</f>
        <v>Yes</v>
      </c>
      <c r="F876" s="94" t="str">
        <f>IFERROR(VLOOKUP(C876,'2023-24 School Level AAFTE'!$C:$N,11,FALSE),"")</f>
        <v>Yes</v>
      </c>
      <c r="G876" s="20">
        <f>IFERROR(VLOOKUP(C876,'2023-24 School Level AAFTE'!$C:$N,8,FALSE),0)</f>
        <v>387.67</v>
      </c>
      <c r="H876" s="99">
        <f>VLOOKUP($A876,'District Data'!$A:$F,3,FALSE)</f>
        <v>1.18</v>
      </c>
      <c r="I876" s="99">
        <f>VLOOKUP($A876,'District Data'!$A:$F,4,FALSE)</f>
        <v>1.18</v>
      </c>
      <c r="J876" s="100">
        <f t="shared" si="144"/>
        <v>387.67</v>
      </c>
      <c r="K876" s="101">
        <f t="shared" si="145"/>
        <v>1.137</v>
      </c>
      <c r="L876" s="102">
        <f>'District Data'!E$2</f>
        <v>72728</v>
      </c>
      <c r="M876" s="102">
        <f>'District Data'!F$2</f>
        <v>78209</v>
      </c>
      <c r="N876" s="33">
        <f t="shared" si="146"/>
        <v>97576.25</v>
      </c>
      <c r="O876" s="33">
        <f t="shared" si="147"/>
        <v>7353.64</v>
      </c>
      <c r="P876" s="33">
        <f t="shared" si="152"/>
        <v>14418.72</v>
      </c>
      <c r="Q876" s="103">
        <v>0.18149999999999999</v>
      </c>
      <c r="R876" s="103">
        <v>0.17510000000000001</v>
      </c>
      <c r="S876" s="33">
        <f t="shared" si="148"/>
        <v>35391.800000000003</v>
      </c>
      <c r="T876" s="33">
        <f t="shared" si="153"/>
        <v>1748.83</v>
      </c>
      <c r="U876" s="33">
        <f t="shared" si="149"/>
        <v>306.22000000000003</v>
      </c>
      <c r="V876" s="33">
        <f t="shared" si="150"/>
        <v>2055.0500000000002</v>
      </c>
      <c r="W876" s="33">
        <f t="shared" si="151"/>
        <v>142376.74</v>
      </c>
      <c r="X876" s="33" t="str">
        <f>IFERROR(VLOOKUP(C876,'Adj to Match Apport'!$C:$F,4,FALSE),0)</f>
        <v/>
      </c>
      <c r="Y876" s="33">
        <f t="shared" si="154"/>
        <v>142376.74</v>
      </c>
      <c r="Z876" s="184">
        <f>VLOOKUP(C876, '2023-24 School Level AAFTE'!$C$4:$C$2454, 1, 0)</f>
        <v>4345</v>
      </c>
    </row>
    <row r="877" spans="1:26" s="18" customFormat="1" x14ac:dyDescent="0.25">
      <c r="A877" s="136" t="s">
        <v>910</v>
      </c>
      <c r="B877" s="166" t="s">
        <v>909</v>
      </c>
      <c r="C877" s="167">
        <v>5275</v>
      </c>
      <c r="D877" s="166" t="s">
        <v>948</v>
      </c>
      <c r="E877" s="146" t="str">
        <f>VLOOKUP($C877,'2023-24 School Level AAFTE'!$C:$N,9,FALSE)</f>
        <v>Yes</v>
      </c>
      <c r="F877" s="94" t="str">
        <f>IFERROR(VLOOKUP(C877,'2023-24 School Level AAFTE'!$C:$N,11,FALSE),"")</f>
        <v>Yes</v>
      </c>
      <c r="G877" s="20">
        <f>IFERROR(VLOOKUP(C877,'2023-24 School Level AAFTE'!$C:$N,8,FALSE),0)</f>
        <v>424.87</v>
      </c>
      <c r="H877" s="99">
        <f>VLOOKUP($A877,'District Data'!$A:$F,3,FALSE)</f>
        <v>1.18</v>
      </c>
      <c r="I877" s="99">
        <f>VLOOKUP($A877,'District Data'!$A:$F,4,FALSE)</f>
        <v>1.18</v>
      </c>
      <c r="J877" s="100">
        <f t="shared" si="144"/>
        <v>424.87</v>
      </c>
      <c r="K877" s="101">
        <f t="shared" si="145"/>
        <v>1.246</v>
      </c>
      <c r="L877" s="102">
        <f>'District Data'!E$2</f>
        <v>72728</v>
      </c>
      <c r="M877" s="102">
        <f>'District Data'!F$2</f>
        <v>78209</v>
      </c>
      <c r="N877" s="33">
        <f t="shared" si="146"/>
        <v>106930.52</v>
      </c>
      <c r="O877" s="33">
        <f t="shared" si="147"/>
        <v>8058.61</v>
      </c>
      <c r="P877" s="33">
        <f t="shared" si="152"/>
        <v>14418.72</v>
      </c>
      <c r="Q877" s="103">
        <v>0.18149999999999999</v>
      </c>
      <c r="R877" s="103">
        <v>0.17510000000000001</v>
      </c>
      <c r="S877" s="33">
        <f t="shared" si="148"/>
        <v>38784.68</v>
      </c>
      <c r="T877" s="33">
        <f t="shared" si="153"/>
        <v>1916.49</v>
      </c>
      <c r="U877" s="33">
        <f t="shared" si="149"/>
        <v>335.58</v>
      </c>
      <c r="V877" s="33">
        <f t="shared" si="150"/>
        <v>2252.0700000000002</v>
      </c>
      <c r="W877" s="33">
        <f t="shared" si="151"/>
        <v>156025.88</v>
      </c>
      <c r="X877" s="33" t="str">
        <f>IFERROR(VLOOKUP(C877,'Adj to Match Apport'!$C:$F,4,FALSE),0)</f>
        <v/>
      </c>
      <c r="Y877" s="33">
        <f t="shared" si="154"/>
        <v>156025.88</v>
      </c>
      <c r="Z877" s="184">
        <f>VLOOKUP(C877, '2023-24 School Level AAFTE'!$C$4:$C$2454, 1, 0)</f>
        <v>5275</v>
      </c>
    </row>
    <row r="878" spans="1:26" s="18" customFormat="1" x14ac:dyDescent="0.25">
      <c r="A878" s="136" t="s">
        <v>910</v>
      </c>
      <c r="B878" s="166" t="s">
        <v>909</v>
      </c>
      <c r="C878" s="167">
        <v>4301</v>
      </c>
      <c r="D878" s="166" t="s">
        <v>932</v>
      </c>
      <c r="E878" s="146" t="str">
        <f>VLOOKUP($C878,'2023-24 School Level AAFTE'!$C:$N,9,FALSE)</f>
        <v>No</v>
      </c>
      <c r="F878" s="94" t="str">
        <f>IFERROR(VLOOKUP(C878,'2023-24 School Level AAFTE'!$C:$N,11,FALSE),"")</f>
        <v>No</v>
      </c>
      <c r="G878" s="20">
        <f>IFERROR(VLOOKUP(C878,'2023-24 School Level AAFTE'!$C:$N,8,FALSE),0)</f>
        <v>327.48</v>
      </c>
      <c r="H878" s="99">
        <f>VLOOKUP($A878,'District Data'!$A:$F,3,FALSE)</f>
        <v>1.18</v>
      </c>
      <c r="I878" s="99">
        <f>VLOOKUP($A878,'District Data'!$A:$F,4,FALSE)</f>
        <v>1.18</v>
      </c>
      <c r="J878" s="100">
        <f t="shared" si="144"/>
        <v>0</v>
      </c>
      <c r="K878" s="101">
        <f t="shared" si="145"/>
        <v>0</v>
      </c>
      <c r="L878" s="102">
        <f>'District Data'!E$2</f>
        <v>72728</v>
      </c>
      <c r="M878" s="102">
        <f>'District Data'!F$2</f>
        <v>78209</v>
      </c>
      <c r="N878" s="33">
        <f t="shared" si="146"/>
        <v>0</v>
      </c>
      <c r="O878" s="33">
        <f t="shared" si="147"/>
        <v>0</v>
      </c>
      <c r="P878" s="33">
        <f t="shared" si="152"/>
        <v>14418.72</v>
      </c>
      <c r="Q878" s="103">
        <v>0.18149999999999999</v>
      </c>
      <c r="R878" s="103">
        <v>0.17510000000000001</v>
      </c>
      <c r="S878" s="33">
        <f t="shared" si="148"/>
        <v>0</v>
      </c>
      <c r="T878" s="33">
        <f t="shared" si="153"/>
        <v>0</v>
      </c>
      <c r="U878" s="33">
        <f t="shared" si="149"/>
        <v>0</v>
      </c>
      <c r="V878" s="33">
        <f t="shared" si="150"/>
        <v>0</v>
      </c>
      <c r="W878" s="33">
        <f t="shared" si="151"/>
        <v>0</v>
      </c>
      <c r="X878" s="33">
        <f>IFERROR(VLOOKUP(C878,'Adj to Match Apport'!$C:$F,4,FALSE),0)</f>
        <v>0</v>
      </c>
      <c r="Y878" s="33">
        <f t="shared" si="154"/>
        <v>0</v>
      </c>
      <c r="Z878" s="184">
        <f>VLOOKUP(C878, '2023-24 School Level AAFTE'!$C$4:$C$2454, 1, 0)</f>
        <v>4301</v>
      </c>
    </row>
    <row r="879" spans="1:26" s="18" customFormat="1" x14ac:dyDescent="0.25">
      <c r="A879" s="136" t="s">
        <v>910</v>
      </c>
      <c r="B879" s="166" t="s">
        <v>909</v>
      </c>
      <c r="C879" s="167">
        <v>4520</v>
      </c>
      <c r="D879" s="166" t="s">
        <v>944</v>
      </c>
      <c r="E879" s="146" t="str">
        <f>VLOOKUP($C879,'2023-24 School Level AAFTE'!$C:$N,9,FALSE)</f>
        <v>Yes</v>
      </c>
      <c r="F879" s="94" t="str">
        <f>IFERROR(VLOOKUP(C879,'2023-24 School Level AAFTE'!$C:$N,11,FALSE),"")</f>
        <v>Yes</v>
      </c>
      <c r="G879" s="20">
        <f>IFERROR(VLOOKUP(C879,'2023-24 School Level AAFTE'!$C:$N,8,FALSE),0)</f>
        <v>417.1</v>
      </c>
      <c r="H879" s="99">
        <f>VLOOKUP($A879,'District Data'!$A:$F,3,FALSE)</f>
        <v>1.18</v>
      </c>
      <c r="I879" s="99">
        <f>VLOOKUP($A879,'District Data'!$A:$F,4,FALSE)</f>
        <v>1.18</v>
      </c>
      <c r="J879" s="100">
        <f t="shared" si="144"/>
        <v>417.1</v>
      </c>
      <c r="K879" s="101">
        <f t="shared" si="145"/>
        <v>1.2230000000000001</v>
      </c>
      <c r="L879" s="102">
        <f>'District Data'!E$2</f>
        <v>72728</v>
      </c>
      <c r="M879" s="102">
        <f>'District Data'!F$2</f>
        <v>78209</v>
      </c>
      <c r="N879" s="33">
        <f t="shared" si="146"/>
        <v>104956.69</v>
      </c>
      <c r="O879" s="33">
        <f t="shared" si="147"/>
        <v>7909.85</v>
      </c>
      <c r="P879" s="33">
        <f t="shared" si="152"/>
        <v>14418.72</v>
      </c>
      <c r="Q879" s="103">
        <v>0.18149999999999999</v>
      </c>
      <c r="R879" s="103">
        <v>0.17510000000000001</v>
      </c>
      <c r="S879" s="33">
        <f t="shared" si="148"/>
        <v>38068.75</v>
      </c>
      <c r="T879" s="33">
        <f t="shared" si="153"/>
        <v>1881.11</v>
      </c>
      <c r="U879" s="33">
        <f t="shared" si="149"/>
        <v>329.38</v>
      </c>
      <c r="V879" s="33">
        <f t="shared" si="150"/>
        <v>2210.4899999999998</v>
      </c>
      <c r="W879" s="33">
        <f t="shared" si="151"/>
        <v>153145.78</v>
      </c>
      <c r="X879" s="33" t="str">
        <f>IFERROR(VLOOKUP(C879,'Adj to Match Apport'!$C:$F,4,FALSE),0)</f>
        <v/>
      </c>
      <c r="Y879" s="33">
        <f t="shared" si="154"/>
        <v>153145.78</v>
      </c>
      <c r="Z879" s="184">
        <f>VLOOKUP(C879, '2023-24 School Level AAFTE'!$C$4:$C$2454, 1, 0)</f>
        <v>4520</v>
      </c>
    </row>
    <row r="880" spans="1:26" s="18" customFormat="1" x14ac:dyDescent="0.25">
      <c r="A880" s="136" t="s">
        <v>910</v>
      </c>
      <c r="B880" s="166" t="s">
        <v>909</v>
      </c>
      <c r="C880" s="167">
        <v>5676</v>
      </c>
      <c r="D880" s="166" t="s">
        <v>2889</v>
      </c>
      <c r="E880" s="146" t="str">
        <f>VLOOKUP($C880,'2023-24 School Level AAFTE'!$C:$N,9,FALSE)</f>
        <v>No</v>
      </c>
      <c r="F880" s="94" t="str">
        <f>IFERROR(VLOOKUP(C880,'2023-24 School Level AAFTE'!$C:$N,11,FALSE),"")</f>
        <v>No</v>
      </c>
      <c r="G880" s="20">
        <f>IFERROR(VLOOKUP(C880,'2023-24 School Level AAFTE'!$C:$N,8,FALSE),0)</f>
        <v>340.95</v>
      </c>
      <c r="H880" s="99">
        <f>VLOOKUP($A880,'District Data'!$A:$F,3,FALSE)</f>
        <v>1.18</v>
      </c>
      <c r="I880" s="99">
        <f>VLOOKUP($A880,'District Data'!$A:$F,4,FALSE)</f>
        <v>1.18</v>
      </c>
      <c r="J880" s="100">
        <f t="shared" si="144"/>
        <v>0</v>
      </c>
      <c r="K880" s="101">
        <f t="shared" si="145"/>
        <v>0</v>
      </c>
      <c r="L880" s="102">
        <f>'District Data'!E$2</f>
        <v>72728</v>
      </c>
      <c r="M880" s="102">
        <f>'District Data'!F$2</f>
        <v>78209</v>
      </c>
      <c r="N880" s="33">
        <f t="shared" si="146"/>
        <v>0</v>
      </c>
      <c r="O880" s="33">
        <f t="shared" si="147"/>
        <v>0</v>
      </c>
      <c r="P880" s="33">
        <f t="shared" si="152"/>
        <v>14418.72</v>
      </c>
      <c r="Q880" s="103">
        <v>0.18149999999999999</v>
      </c>
      <c r="R880" s="103">
        <v>0.17510000000000001</v>
      </c>
      <c r="S880" s="33">
        <f t="shared" si="148"/>
        <v>0</v>
      </c>
      <c r="T880" s="33">
        <f t="shared" si="153"/>
        <v>0</v>
      </c>
      <c r="U880" s="33">
        <f t="shared" si="149"/>
        <v>0</v>
      </c>
      <c r="V880" s="33">
        <f t="shared" si="150"/>
        <v>0</v>
      </c>
      <c r="W880" s="33">
        <f t="shared" si="151"/>
        <v>0</v>
      </c>
      <c r="X880" s="33">
        <f>IFERROR(VLOOKUP(C880,'Adj to Match Apport'!$C:$F,4,FALSE),0)</f>
        <v>0</v>
      </c>
      <c r="Y880" s="33">
        <f t="shared" si="154"/>
        <v>0</v>
      </c>
      <c r="Z880" s="184">
        <f>VLOOKUP(C880, '2023-24 School Level AAFTE'!$C$4:$C$2454, 1, 0)</f>
        <v>5676</v>
      </c>
    </row>
    <row r="881" spans="1:26" s="18" customFormat="1" x14ac:dyDescent="0.25">
      <c r="A881" s="136" t="s">
        <v>910</v>
      </c>
      <c r="B881" s="166" t="s">
        <v>909</v>
      </c>
      <c r="C881" s="167">
        <v>5729</v>
      </c>
      <c r="D881" s="166" t="s">
        <v>3278</v>
      </c>
      <c r="E881" s="146" t="str">
        <f>VLOOKUP($C881,'2023-24 School Level AAFTE'!$C:$N,9,FALSE)</f>
        <v>Yes</v>
      </c>
      <c r="F881" s="94" t="str">
        <f>IFERROR(VLOOKUP(C881,'2023-24 School Level AAFTE'!$C:$N,11,FALSE),"")</f>
        <v>Yes</v>
      </c>
      <c r="G881" s="20">
        <f>IFERROR(VLOOKUP(C881,'2023-24 School Level AAFTE'!$C:$N,8,FALSE),0)</f>
        <v>162.23999999999998</v>
      </c>
      <c r="H881" s="99">
        <f>VLOOKUP($A881,'District Data'!$A:$F,3,FALSE)</f>
        <v>1.18</v>
      </c>
      <c r="I881" s="99">
        <f>VLOOKUP($A881,'District Data'!$A:$F,4,FALSE)</f>
        <v>1.18</v>
      </c>
      <c r="J881" s="100">
        <f t="shared" si="144"/>
        <v>162.23999999999998</v>
      </c>
      <c r="K881" s="101">
        <f t="shared" si="145"/>
        <v>0.47599999999999998</v>
      </c>
      <c r="L881" s="102">
        <f>'District Data'!E$2</f>
        <v>72728</v>
      </c>
      <c r="M881" s="102">
        <f>'District Data'!F$2</f>
        <v>78209</v>
      </c>
      <c r="N881" s="33">
        <f t="shared" si="146"/>
        <v>40849.86</v>
      </c>
      <c r="O881" s="33">
        <f t="shared" si="147"/>
        <v>3078.57</v>
      </c>
      <c r="P881" s="33">
        <f t="shared" si="152"/>
        <v>14418.72</v>
      </c>
      <c r="Q881" s="103">
        <v>0.18149999999999999</v>
      </c>
      <c r="R881" s="103">
        <v>0.17510000000000001</v>
      </c>
      <c r="S881" s="33">
        <f t="shared" si="148"/>
        <v>14816.62</v>
      </c>
      <c r="T881" s="33">
        <f t="shared" si="153"/>
        <v>732.14</v>
      </c>
      <c r="U881" s="33">
        <f t="shared" si="149"/>
        <v>128.19999999999999</v>
      </c>
      <c r="V881" s="33">
        <f t="shared" si="150"/>
        <v>860.33999999999992</v>
      </c>
      <c r="W881" s="33">
        <f t="shared" si="151"/>
        <v>59605.39</v>
      </c>
      <c r="X881" s="33" t="str">
        <f>IFERROR(VLOOKUP(C881,'Adj to Match Apport'!$C:$F,4,FALSE),0)</f>
        <v/>
      </c>
      <c r="Y881" s="33">
        <f t="shared" si="154"/>
        <v>59605.39</v>
      </c>
      <c r="Z881" s="184">
        <f>VLOOKUP(C881, '2023-24 School Level AAFTE'!$C$4:$C$2454, 1, 0)</f>
        <v>5729</v>
      </c>
    </row>
    <row r="882" spans="1:26" s="18" customFormat="1" x14ac:dyDescent="0.25">
      <c r="A882" s="136" t="s">
        <v>910</v>
      </c>
      <c r="B882" s="166" t="s">
        <v>909</v>
      </c>
      <c r="C882" s="167">
        <v>4492</v>
      </c>
      <c r="D882" s="166" t="s">
        <v>943</v>
      </c>
      <c r="E882" s="146" t="str">
        <f>VLOOKUP($C882,'2023-24 School Level AAFTE'!$C:$N,9,FALSE)</f>
        <v>No</v>
      </c>
      <c r="F882" s="94" t="str">
        <f>IFERROR(VLOOKUP(C882,'2023-24 School Level AAFTE'!$C:$N,11,FALSE),"")</f>
        <v>No</v>
      </c>
      <c r="G882" s="20">
        <f>IFERROR(VLOOKUP(C882,'2023-24 School Level AAFTE'!$C:$N,8,FALSE),0)</f>
        <v>1507.0700000000002</v>
      </c>
      <c r="H882" s="99">
        <f>VLOOKUP($A882,'District Data'!$A:$F,3,FALSE)</f>
        <v>1.18</v>
      </c>
      <c r="I882" s="99">
        <f>VLOOKUP($A882,'District Data'!$A:$F,4,FALSE)</f>
        <v>1.18</v>
      </c>
      <c r="J882" s="100">
        <f t="shared" si="144"/>
        <v>0</v>
      </c>
      <c r="K882" s="101">
        <f t="shared" si="145"/>
        <v>0</v>
      </c>
      <c r="L882" s="102">
        <f>'District Data'!E$2</f>
        <v>72728</v>
      </c>
      <c r="M882" s="102">
        <f>'District Data'!F$2</f>
        <v>78209</v>
      </c>
      <c r="N882" s="33">
        <f t="shared" si="146"/>
        <v>0</v>
      </c>
      <c r="O882" s="33">
        <f t="shared" si="147"/>
        <v>0</v>
      </c>
      <c r="P882" s="33">
        <f t="shared" si="152"/>
        <v>14418.72</v>
      </c>
      <c r="Q882" s="103">
        <v>0.18149999999999999</v>
      </c>
      <c r="R882" s="103">
        <v>0.17510000000000001</v>
      </c>
      <c r="S882" s="33">
        <f t="shared" si="148"/>
        <v>0</v>
      </c>
      <c r="T882" s="33">
        <f t="shared" si="153"/>
        <v>0</v>
      </c>
      <c r="U882" s="33">
        <f t="shared" si="149"/>
        <v>0</v>
      </c>
      <c r="V882" s="33">
        <f t="shared" si="150"/>
        <v>0</v>
      </c>
      <c r="W882" s="33">
        <f t="shared" si="151"/>
        <v>0</v>
      </c>
      <c r="X882" s="33">
        <f>IFERROR(VLOOKUP(C882,'Adj to Match Apport'!$C:$F,4,FALSE),0)</f>
        <v>0</v>
      </c>
      <c r="Y882" s="33">
        <f t="shared" si="154"/>
        <v>0</v>
      </c>
      <c r="Z882" s="184">
        <f>VLOOKUP(C882, '2023-24 School Level AAFTE'!$C$4:$C$2454, 1, 0)</f>
        <v>4492</v>
      </c>
    </row>
    <row r="883" spans="1:26" s="18" customFormat="1" x14ac:dyDescent="0.25">
      <c r="A883" s="136" t="s">
        <v>910</v>
      </c>
      <c r="B883" s="166" t="s">
        <v>909</v>
      </c>
      <c r="C883" s="167">
        <v>2797</v>
      </c>
      <c r="D883" s="166" t="s">
        <v>912</v>
      </c>
      <c r="E883" s="146" t="str">
        <f>VLOOKUP($C883,'2023-24 School Level AAFTE'!$C:$N,9,FALSE)</f>
        <v>Yes</v>
      </c>
      <c r="F883" s="94" t="str">
        <f>IFERROR(VLOOKUP(C883,'2023-24 School Level AAFTE'!$C:$N,11,FALSE),"")</f>
        <v>Yes</v>
      </c>
      <c r="G883" s="20">
        <f>IFERROR(VLOOKUP(C883,'2023-24 School Level AAFTE'!$C:$N,8,FALSE),0)</f>
        <v>1709.1</v>
      </c>
      <c r="H883" s="99">
        <f>VLOOKUP($A883,'District Data'!$A:$F,3,FALSE)</f>
        <v>1.18</v>
      </c>
      <c r="I883" s="99">
        <f>VLOOKUP($A883,'District Data'!$A:$F,4,FALSE)</f>
        <v>1.18</v>
      </c>
      <c r="J883" s="100">
        <f t="shared" si="144"/>
        <v>1709.1</v>
      </c>
      <c r="K883" s="101">
        <f t="shared" si="145"/>
        <v>5.0129999999999999</v>
      </c>
      <c r="L883" s="102">
        <f>'District Data'!E$2</f>
        <v>72728</v>
      </c>
      <c r="M883" s="102">
        <f>'District Data'!F$2</f>
        <v>78209</v>
      </c>
      <c r="N883" s="33">
        <f t="shared" si="146"/>
        <v>430210.85</v>
      </c>
      <c r="O883" s="33">
        <f t="shared" si="147"/>
        <v>32421.98</v>
      </c>
      <c r="P883" s="33">
        <f t="shared" si="152"/>
        <v>14418.72</v>
      </c>
      <c r="Q883" s="103">
        <v>0.18149999999999999</v>
      </c>
      <c r="R883" s="103">
        <v>0.17510000000000001</v>
      </c>
      <c r="S883" s="33">
        <f t="shared" si="148"/>
        <v>156041.4</v>
      </c>
      <c r="T883" s="33">
        <f t="shared" si="153"/>
        <v>7710.55</v>
      </c>
      <c r="U883" s="33">
        <f t="shared" si="149"/>
        <v>1350.12</v>
      </c>
      <c r="V883" s="33">
        <f t="shared" si="150"/>
        <v>9060.67</v>
      </c>
      <c r="W883" s="33">
        <f t="shared" si="151"/>
        <v>627734.9</v>
      </c>
      <c r="X883" s="33">
        <f>IFERROR(VLOOKUP(C883,'Adj to Match Apport'!$C:$F,4,FALSE),0)</f>
        <v>250.39999999850988</v>
      </c>
      <c r="Y883" s="33">
        <f t="shared" si="154"/>
        <v>627985.29999999853</v>
      </c>
      <c r="Z883" s="184">
        <f>VLOOKUP(C883, '2023-24 School Level AAFTE'!$C$4:$C$2454, 1, 0)</f>
        <v>2797</v>
      </c>
    </row>
    <row r="884" spans="1:26" s="18" customFormat="1" x14ac:dyDescent="0.25">
      <c r="A884" s="136" t="s">
        <v>910</v>
      </c>
      <c r="B884" s="166" t="s">
        <v>909</v>
      </c>
      <c r="C884" s="167">
        <v>3640</v>
      </c>
      <c r="D884" s="166" t="s">
        <v>920</v>
      </c>
      <c r="E884" s="146" t="str">
        <f>VLOOKUP($C884,'2023-24 School Level AAFTE'!$C:$N,9,FALSE)</f>
        <v>No</v>
      </c>
      <c r="F884" s="94" t="str">
        <f>IFERROR(VLOOKUP(C884,'2023-24 School Level AAFTE'!$C:$N,11,FALSE),"")</f>
        <v>No</v>
      </c>
      <c r="G884" s="20">
        <f>IFERROR(VLOOKUP(C884,'2023-24 School Level AAFTE'!$C:$N,8,FALSE),0)</f>
        <v>2162.59</v>
      </c>
      <c r="H884" s="99">
        <f>VLOOKUP($A884,'District Data'!$A:$F,3,FALSE)</f>
        <v>1.18</v>
      </c>
      <c r="I884" s="99">
        <f>VLOOKUP($A884,'District Data'!$A:$F,4,FALSE)</f>
        <v>1.18</v>
      </c>
      <c r="J884" s="100">
        <f t="shared" si="144"/>
        <v>0</v>
      </c>
      <c r="K884" s="101">
        <f t="shared" si="145"/>
        <v>0</v>
      </c>
      <c r="L884" s="102">
        <f>'District Data'!E$2</f>
        <v>72728</v>
      </c>
      <c r="M884" s="102">
        <f>'District Data'!F$2</f>
        <v>78209</v>
      </c>
      <c r="N884" s="33">
        <f t="shared" si="146"/>
        <v>0</v>
      </c>
      <c r="O884" s="33">
        <f t="shared" si="147"/>
        <v>0</v>
      </c>
      <c r="P884" s="33">
        <f t="shared" si="152"/>
        <v>14418.72</v>
      </c>
      <c r="Q884" s="103">
        <v>0.18149999999999999</v>
      </c>
      <c r="R884" s="103">
        <v>0.17510000000000001</v>
      </c>
      <c r="S884" s="33">
        <f t="shared" si="148"/>
        <v>0</v>
      </c>
      <c r="T884" s="33">
        <f t="shared" si="153"/>
        <v>0</v>
      </c>
      <c r="U884" s="33">
        <f t="shared" si="149"/>
        <v>0</v>
      </c>
      <c r="V884" s="33">
        <f t="shared" si="150"/>
        <v>0</v>
      </c>
      <c r="W884" s="33">
        <f t="shared" si="151"/>
        <v>0</v>
      </c>
      <c r="X884" s="33">
        <f>IFERROR(VLOOKUP(C884,'Adj to Match Apport'!$C:$F,4,FALSE),0)</f>
        <v>0</v>
      </c>
      <c r="Y884" s="33">
        <f t="shared" si="154"/>
        <v>0</v>
      </c>
      <c r="Z884" s="184">
        <f>VLOOKUP(C884, '2023-24 School Level AAFTE'!$C$4:$C$2454, 1, 0)</f>
        <v>3640</v>
      </c>
    </row>
    <row r="885" spans="1:26" s="18" customFormat="1" x14ac:dyDescent="0.25">
      <c r="A885" s="136" t="s">
        <v>910</v>
      </c>
      <c r="B885" s="166" t="s">
        <v>909</v>
      </c>
      <c r="C885" s="167">
        <v>4128</v>
      </c>
      <c r="D885" s="166" t="s">
        <v>929</v>
      </c>
      <c r="E885" s="146" t="str">
        <f>VLOOKUP($C885,'2023-24 School Level AAFTE'!$C:$N,9,FALSE)</f>
        <v>No</v>
      </c>
      <c r="F885" s="94" t="str">
        <f>IFERROR(VLOOKUP(C885,'2023-24 School Level AAFTE'!$C:$N,11,FALSE),"")</f>
        <v>No</v>
      </c>
      <c r="G885" s="20">
        <f>IFERROR(VLOOKUP(C885,'2023-24 School Level AAFTE'!$C:$N,8,FALSE),0)</f>
        <v>1944.08</v>
      </c>
      <c r="H885" s="99">
        <f>VLOOKUP($A885,'District Data'!$A:$F,3,FALSE)</f>
        <v>1.18</v>
      </c>
      <c r="I885" s="99">
        <f>VLOOKUP($A885,'District Data'!$A:$F,4,FALSE)</f>
        <v>1.18</v>
      </c>
      <c r="J885" s="100">
        <f t="shared" si="144"/>
        <v>0</v>
      </c>
      <c r="K885" s="101">
        <f t="shared" si="145"/>
        <v>0</v>
      </c>
      <c r="L885" s="102">
        <f>'District Data'!E$2</f>
        <v>72728</v>
      </c>
      <c r="M885" s="102">
        <f>'District Data'!F$2</f>
        <v>78209</v>
      </c>
      <c r="N885" s="33">
        <f t="shared" si="146"/>
        <v>0</v>
      </c>
      <c r="O885" s="33">
        <f t="shared" si="147"/>
        <v>0</v>
      </c>
      <c r="P885" s="33">
        <f t="shared" si="152"/>
        <v>14418.72</v>
      </c>
      <c r="Q885" s="103">
        <v>0.18149999999999999</v>
      </c>
      <c r="R885" s="103">
        <v>0.17510000000000001</v>
      </c>
      <c r="S885" s="33">
        <f t="shared" si="148"/>
        <v>0</v>
      </c>
      <c r="T885" s="33">
        <f t="shared" si="153"/>
        <v>0</v>
      </c>
      <c r="U885" s="33">
        <f t="shared" si="149"/>
        <v>0</v>
      </c>
      <c r="V885" s="33">
        <f t="shared" si="150"/>
        <v>0</v>
      </c>
      <c r="W885" s="33">
        <f t="shared" si="151"/>
        <v>0</v>
      </c>
      <c r="X885" s="33">
        <f>IFERROR(VLOOKUP(C885,'Adj to Match Apport'!$C:$F,4,FALSE),0)</f>
        <v>0</v>
      </c>
      <c r="Y885" s="33">
        <f t="shared" si="154"/>
        <v>0</v>
      </c>
      <c r="Z885" s="184">
        <f>VLOOKUP(C885, '2023-24 School Level AAFTE'!$C$4:$C$2454, 1, 0)</f>
        <v>4128</v>
      </c>
    </row>
    <row r="886" spans="1:26" s="18" customFormat="1" x14ac:dyDescent="0.25">
      <c r="A886" s="136" t="s">
        <v>910</v>
      </c>
      <c r="B886" s="166" t="s">
        <v>909</v>
      </c>
      <c r="C886" s="167">
        <v>3550</v>
      </c>
      <c r="D886" s="166" t="s">
        <v>918</v>
      </c>
      <c r="E886" s="146" t="str">
        <f>VLOOKUP($C886,'2023-24 School Level AAFTE'!$C:$N,9,FALSE)</f>
        <v>No</v>
      </c>
      <c r="F886" s="94" t="str">
        <f>IFERROR(VLOOKUP(C886,'2023-24 School Level AAFTE'!$C:$N,11,FALSE),"")</f>
        <v>No</v>
      </c>
      <c r="G886" s="20">
        <f>IFERROR(VLOOKUP(C886,'2023-24 School Level AAFTE'!$C:$N,8,FALSE),0)</f>
        <v>425.24</v>
      </c>
      <c r="H886" s="99">
        <f>VLOOKUP($A886,'District Data'!$A:$F,3,FALSE)</f>
        <v>1.18</v>
      </c>
      <c r="I886" s="99">
        <f>VLOOKUP($A886,'District Data'!$A:$F,4,FALSE)</f>
        <v>1.18</v>
      </c>
      <c r="J886" s="100">
        <f t="shared" si="144"/>
        <v>0</v>
      </c>
      <c r="K886" s="101">
        <f t="shared" si="145"/>
        <v>0</v>
      </c>
      <c r="L886" s="102">
        <f>'District Data'!E$2</f>
        <v>72728</v>
      </c>
      <c r="M886" s="102">
        <f>'District Data'!F$2</f>
        <v>78209</v>
      </c>
      <c r="N886" s="33">
        <f t="shared" si="146"/>
        <v>0</v>
      </c>
      <c r="O886" s="33">
        <f t="shared" si="147"/>
        <v>0</v>
      </c>
      <c r="P886" s="33">
        <f t="shared" si="152"/>
        <v>14418.72</v>
      </c>
      <c r="Q886" s="103">
        <v>0.18149999999999999</v>
      </c>
      <c r="R886" s="103">
        <v>0.17510000000000001</v>
      </c>
      <c r="S886" s="33">
        <f t="shared" si="148"/>
        <v>0</v>
      </c>
      <c r="T886" s="33">
        <f t="shared" si="153"/>
        <v>0</v>
      </c>
      <c r="U886" s="33">
        <f t="shared" si="149"/>
        <v>0</v>
      </c>
      <c r="V886" s="33">
        <f t="shared" si="150"/>
        <v>0</v>
      </c>
      <c r="W886" s="33">
        <f t="shared" si="151"/>
        <v>0</v>
      </c>
      <c r="X886" s="33">
        <f>IFERROR(VLOOKUP(C886,'Adj to Match Apport'!$C:$F,4,FALSE),0)</f>
        <v>0</v>
      </c>
      <c r="Y886" s="33">
        <f t="shared" si="154"/>
        <v>0</v>
      </c>
      <c r="Z886" s="184">
        <f>VLOOKUP(C886, '2023-24 School Level AAFTE'!$C$4:$C$2454, 1, 0)</f>
        <v>3550</v>
      </c>
    </row>
    <row r="887" spans="1:26" s="18" customFormat="1" x14ac:dyDescent="0.25">
      <c r="A887" s="136" t="s">
        <v>910</v>
      </c>
      <c r="B887" s="166" t="s">
        <v>909</v>
      </c>
      <c r="C887" s="167">
        <v>4294</v>
      </c>
      <c r="D887" s="166" t="s">
        <v>931</v>
      </c>
      <c r="E887" s="146" t="str">
        <f>VLOOKUP($C887,'2023-24 School Level AAFTE'!$C:$N,9,FALSE)</f>
        <v>Yes</v>
      </c>
      <c r="F887" s="94" t="str">
        <f>IFERROR(VLOOKUP(C887,'2023-24 School Level AAFTE'!$C:$N,11,FALSE),"")</f>
        <v>Yes</v>
      </c>
      <c r="G887" s="20">
        <f>IFERROR(VLOOKUP(C887,'2023-24 School Level AAFTE'!$C:$N,8,FALSE),0)</f>
        <v>452.07</v>
      </c>
      <c r="H887" s="99">
        <f>VLOOKUP($A887,'District Data'!$A:$F,3,FALSE)</f>
        <v>1.18</v>
      </c>
      <c r="I887" s="99">
        <f>VLOOKUP($A887,'District Data'!$A:$F,4,FALSE)</f>
        <v>1.18</v>
      </c>
      <c r="J887" s="100">
        <f t="shared" si="144"/>
        <v>452.07</v>
      </c>
      <c r="K887" s="101">
        <f t="shared" si="145"/>
        <v>1.3260000000000001</v>
      </c>
      <c r="L887" s="102">
        <f>'District Data'!E$2</f>
        <v>72728</v>
      </c>
      <c r="M887" s="102">
        <f>'District Data'!F$2</f>
        <v>78209</v>
      </c>
      <c r="N887" s="33">
        <f t="shared" si="146"/>
        <v>113796.05</v>
      </c>
      <c r="O887" s="33">
        <f t="shared" si="147"/>
        <v>8576.01</v>
      </c>
      <c r="P887" s="33">
        <f t="shared" si="152"/>
        <v>14418.72</v>
      </c>
      <c r="Q887" s="103">
        <v>0.18149999999999999</v>
      </c>
      <c r="R887" s="103">
        <v>0.17510000000000001</v>
      </c>
      <c r="S887" s="33">
        <f t="shared" si="148"/>
        <v>41274.870000000003</v>
      </c>
      <c r="T887" s="33">
        <f t="shared" si="153"/>
        <v>2039.53</v>
      </c>
      <c r="U887" s="33">
        <f t="shared" si="149"/>
        <v>357.12</v>
      </c>
      <c r="V887" s="33">
        <f t="shared" si="150"/>
        <v>2396.65</v>
      </c>
      <c r="W887" s="33">
        <f t="shared" si="151"/>
        <v>166043.58000000002</v>
      </c>
      <c r="X887" s="33" t="str">
        <f>IFERROR(VLOOKUP(C887,'Adj to Match Apport'!$C:$F,4,FALSE),0)</f>
        <v/>
      </c>
      <c r="Y887" s="33">
        <f t="shared" si="154"/>
        <v>166043.58000000002</v>
      </c>
      <c r="Z887" s="184">
        <f>VLOOKUP(C887, '2023-24 School Level AAFTE'!$C$4:$C$2454, 1, 0)</f>
        <v>4294</v>
      </c>
    </row>
    <row r="888" spans="1:26" s="18" customFormat="1" x14ac:dyDescent="0.25">
      <c r="A888" s="136" t="s">
        <v>910</v>
      </c>
      <c r="B888" s="166" t="s">
        <v>909</v>
      </c>
      <c r="C888" s="167">
        <v>4127</v>
      </c>
      <c r="D888" s="166" t="s">
        <v>928</v>
      </c>
      <c r="E888" s="146" t="str">
        <f>VLOOKUP($C888,'2023-24 School Level AAFTE'!$C:$N,9,FALSE)</f>
        <v>No</v>
      </c>
      <c r="F888" s="94" t="str">
        <f>IFERROR(VLOOKUP(C888,'2023-24 School Level AAFTE'!$C:$N,11,FALSE),"")</f>
        <v>No</v>
      </c>
      <c r="G888" s="20">
        <f>IFERROR(VLOOKUP(C888,'2023-24 School Level AAFTE'!$C:$N,8,FALSE),0)</f>
        <v>774.68</v>
      </c>
      <c r="H888" s="99">
        <f>VLOOKUP($A888,'District Data'!$A:$F,3,FALSE)</f>
        <v>1.18</v>
      </c>
      <c r="I888" s="99">
        <f>VLOOKUP($A888,'District Data'!$A:$F,4,FALSE)</f>
        <v>1.18</v>
      </c>
      <c r="J888" s="100">
        <f t="shared" si="144"/>
        <v>0</v>
      </c>
      <c r="K888" s="101">
        <f t="shared" si="145"/>
        <v>0</v>
      </c>
      <c r="L888" s="102">
        <f>'District Data'!E$2</f>
        <v>72728</v>
      </c>
      <c r="M888" s="102">
        <f>'District Data'!F$2</f>
        <v>78209</v>
      </c>
      <c r="N888" s="33">
        <f t="shared" si="146"/>
        <v>0</v>
      </c>
      <c r="O888" s="33">
        <f t="shared" si="147"/>
        <v>0</v>
      </c>
      <c r="P888" s="33">
        <f t="shared" si="152"/>
        <v>14418.72</v>
      </c>
      <c r="Q888" s="103">
        <v>0.18149999999999999</v>
      </c>
      <c r="R888" s="103">
        <v>0.17510000000000001</v>
      </c>
      <c r="S888" s="33">
        <f t="shared" si="148"/>
        <v>0</v>
      </c>
      <c r="T888" s="33">
        <f t="shared" si="153"/>
        <v>0</v>
      </c>
      <c r="U888" s="33">
        <f t="shared" si="149"/>
        <v>0</v>
      </c>
      <c r="V888" s="33">
        <f t="shared" si="150"/>
        <v>0</v>
      </c>
      <c r="W888" s="33">
        <f t="shared" si="151"/>
        <v>0</v>
      </c>
      <c r="X888" s="33">
        <f>IFERROR(VLOOKUP(C888,'Adj to Match Apport'!$C:$F,4,FALSE),0)</f>
        <v>0</v>
      </c>
      <c r="Y888" s="33">
        <f t="shared" si="154"/>
        <v>0</v>
      </c>
      <c r="Z888" s="184">
        <f>VLOOKUP(C888, '2023-24 School Level AAFTE'!$C$4:$C$2454, 1, 0)</f>
        <v>4127</v>
      </c>
    </row>
    <row r="889" spans="1:26" s="18" customFormat="1" x14ac:dyDescent="0.25">
      <c r="A889" s="136" t="s">
        <v>910</v>
      </c>
      <c r="B889" s="166" t="s">
        <v>909</v>
      </c>
      <c r="C889" s="167">
        <v>4465</v>
      </c>
      <c r="D889" s="166" t="s">
        <v>939</v>
      </c>
      <c r="E889" s="146" t="str">
        <f>VLOOKUP($C889,'2023-24 School Level AAFTE'!$C:$N,9,FALSE)</f>
        <v>Yes</v>
      </c>
      <c r="F889" s="94" t="str">
        <f>IFERROR(VLOOKUP(C889,'2023-24 School Level AAFTE'!$C:$N,11,FALSE),"")</f>
        <v>Yes</v>
      </c>
      <c r="G889" s="20">
        <f>IFERROR(VLOOKUP(C889,'2023-24 School Level AAFTE'!$C:$N,8,FALSE),0)</f>
        <v>388.55</v>
      </c>
      <c r="H889" s="99">
        <f>VLOOKUP($A889,'District Data'!$A:$F,3,FALSE)</f>
        <v>1.18</v>
      </c>
      <c r="I889" s="99">
        <f>VLOOKUP($A889,'District Data'!$A:$F,4,FALSE)</f>
        <v>1.18</v>
      </c>
      <c r="J889" s="100">
        <f t="shared" si="144"/>
        <v>388.55</v>
      </c>
      <c r="K889" s="101">
        <f t="shared" si="145"/>
        <v>1.1399999999999999</v>
      </c>
      <c r="L889" s="102">
        <f>'District Data'!E$2</f>
        <v>72728</v>
      </c>
      <c r="M889" s="102">
        <f>'District Data'!F$2</f>
        <v>78209</v>
      </c>
      <c r="N889" s="33">
        <f t="shared" si="146"/>
        <v>97833.71</v>
      </c>
      <c r="O889" s="33">
        <f t="shared" si="147"/>
        <v>7373.04</v>
      </c>
      <c r="P889" s="33">
        <f t="shared" si="152"/>
        <v>14418.72</v>
      </c>
      <c r="Q889" s="103">
        <v>0.18149999999999999</v>
      </c>
      <c r="R889" s="103">
        <v>0.17510000000000001</v>
      </c>
      <c r="S889" s="33">
        <f t="shared" si="148"/>
        <v>35485.18</v>
      </c>
      <c r="T889" s="33">
        <f t="shared" si="153"/>
        <v>1753.45</v>
      </c>
      <c r="U889" s="33">
        <f t="shared" si="149"/>
        <v>307.02999999999997</v>
      </c>
      <c r="V889" s="33">
        <f t="shared" si="150"/>
        <v>2060.48</v>
      </c>
      <c r="W889" s="33">
        <f t="shared" si="151"/>
        <v>142752.41000000003</v>
      </c>
      <c r="X889" s="33" t="str">
        <f>IFERROR(VLOOKUP(C889,'Adj to Match Apport'!$C:$F,4,FALSE),0)</f>
        <v/>
      </c>
      <c r="Y889" s="33">
        <f t="shared" si="154"/>
        <v>142752.41000000003</v>
      </c>
      <c r="Z889" s="184">
        <f>VLOOKUP(C889, '2023-24 School Level AAFTE'!$C$4:$C$2454, 1, 0)</f>
        <v>4465</v>
      </c>
    </row>
    <row r="890" spans="1:26" s="18" customFormat="1" x14ac:dyDescent="0.25">
      <c r="A890" s="136" t="s">
        <v>910</v>
      </c>
      <c r="B890" s="166" t="s">
        <v>909</v>
      </c>
      <c r="C890" s="167">
        <v>3764</v>
      </c>
      <c r="D890" s="166" t="s">
        <v>926</v>
      </c>
      <c r="E890" s="146" t="str">
        <f>VLOOKUP($C890,'2023-24 School Level AAFTE'!$C:$N,9,FALSE)</f>
        <v>Yes</v>
      </c>
      <c r="F890" s="94" t="str">
        <f>IFERROR(VLOOKUP(C890,'2023-24 School Level AAFTE'!$C:$N,11,FALSE),"")</f>
        <v>Yes</v>
      </c>
      <c r="G890" s="20">
        <f>IFERROR(VLOOKUP(C890,'2023-24 School Level AAFTE'!$C:$N,8,FALSE),0)</f>
        <v>778.49</v>
      </c>
      <c r="H890" s="99">
        <f>VLOOKUP($A890,'District Data'!$A:$F,3,FALSE)</f>
        <v>1.18</v>
      </c>
      <c r="I890" s="99">
        <f>VLOOKUP($A890,'District Data'!$A:$F,4,FALSE)</f>
        <v>1.18</v>
      </c>
      <c r="J890" s="100">
        <f t="shared" si="144"/>
        <v>778.49</v>
      </c>
      <c r="K890" s="101">
        <f t="shared" si="145"/>
        <v>2.2839999999999998</v>
      </c>
      <c r="L890" s="102">
        <f>'District Data'!E$2</f>
        <v>72728</v>
      </c>
      <c r="M890" s="102">
        <f>'District Data'!F$2</f>
        <v>78209</v>
      </c>
      <c r="N890" s="33">
        <f t="shared" si="146"/>
        <v>196010.69</v>
      </c>
      <c r="O890" s="33">
        <f t="shared" si="147"/>
        <v>14771.95</v>
      </c>
      <c r="P890" s="33">
        <f t="shared" si="152"/>
        <v>14418.72</v>
      </c>
      <c r="Q890" s="103">
        <v>0.18149999999999999</v>
      </c>
      <c r="R890" s="103">
        <v>0.17510000000000001</v>
      </c>
      <c r="S890" s="33">
        <f t="shared" si="148"/>
        <v>71094.87</v>
      </c>
      <c r="T890" s="33">
        <f t="shared" si="153"/>
        <v>3513.04</v>
      </c>
      <c r="U890" s="33">
        <f t="shared" si="149"/>
        <v>615.13</v>
      </c>
      <c r="V890" s="33">
        <f t="shared" si="150"/>
        <v>4128.17</v>
      </c>
      <c r="W890" s="33">
        <f t="shared" si="151"/>
        <v>286005.68</v>
      </c>
      <c r="X890" s="33" t="str">
        <f>IFERROR(VLOOKUP(C890,'Adj to Match Apport'!$C:$F,4,FALSE),0)</f>
        <v/>
      </c>
      <c r="Y890" s="33">
        <f t="shared" si="154"/>
        <v>286005.68</v>
      </c>
      <c r="Z890" s="184">
        <f>VLOOKUP(C890, '2023-24 School Level AAFTE'!$C$4:$C$2454, 1, 0)</f>
        <v>3764</v>
      </c>
    </row>
    <row r="891" spans="1:26" s="18" customFormat="1" x14ac:dyDescent="0.25">
      <c r="A891" s="136" t="s">
        <v>910</v>
      </c>
      <c r="B891" s="166" t="s">
        <v>909</v>
      </c>
      <c r="C891" s="167">
        <v>2565</v>
      </c>
      <c r="D891" s="166" t="s">
        <v>911</v>
      </c>
      <c r="E891" s="146" t="str">
        <f>VLOOKUP($C891,'2023-24 School Level AAFTE'!$C:$N,9,FALSE)</f>
        <v>No</v>
      </c>
      <c r="F891" s="94" t="str">
        <f>IFERROR(VLOOKUP(C891,'2023-24 School Level AAFTE'!$C:$N,11,FALSE),"")</f>
        <v>No</v>
      </c>
      <c r="G891" s="20">
        <f>IFERROR(VLOOKUP(C891,'2023-24 School Level AAFTE'!$C:$N,8,FALSE),0)</f>
        <v>387.21</v>
      </c>
      <c r="H891" s="99">
        <f>VLOOKUP($A891,'District Data'!$A:$F,3,FALSE)</f>
        <v>1.18</v>
      </c>
      <c r="I891" s="99">
        <f>VLOOKUP($A891,'District Data'!$A:$F,4,FALSE)</f>
        <v>1.18</v>
      </c>
      <c r="J891" s="100">
        <f t="shared" si="144"/>
        <v>0</v>
      </c>
      <c r="K891" s="101">
        <f t="shared" si="145"/>
        <v>0</v>
      </c>
      <c r="L891" s="102">
        <f>'District Data'!E$2</f>
        <v>72728</v>
      </c>
      <c r="M891" s="102">
        <f>'District Data'!F$2</f>
        <v>78209</v>
      </c>
      <c r="N891" s="33">
        <f t="shared" si="146"/>
        <v>0</v>
      </c>
      <c r="O891" s="33">
        <f t="shared" si="147"/>
        <v>0</v>
      </c>
      <c r="P891" s="33">
        <f t="shared" si="152"/>
        <v>14418.72</v>
      </c>
      <c r="Q891" s="103">
        <v>0.18149999999999999</v>
      </c>
      <c r="R891" s="103">
        <v>0.17510000000000001</v>
      </c>
      <c r="S891" s="33">
        <f t="shared" si="148"/>
        <v>0</v>
      </c>
      <c r="T891" s="33">
        <f t="shared" si="153"/>
        <v>0</v>
      </c>
      <c r="U891" s="33">
        <f t="shared" si="149"/>
        <v>0</v>
      </c>
      <c r="V891" s="33">
        <f t="shared" si="150"/>
        <v>0</v>
      </c>
      <c r="W891" s="33">
        <f t="shared" si="151"/>
        <v>0</v>
      </c>
      <c r="X891" s="33">
        <f>IFERROR(VLOOKUP(C891,'Adj to Match Apport'!$C:$F,4,FALSE),0)</f>
        <v>0</v>
      </c>
      <c r="Y891" s="33">
        <f t="shared" si="154"/>
        <v>0</v>
      </c>
      <c r="Z891" s="184">
        <f>VLOOKUP(C891, '2023-24 School Level AAFTE'!$C$4:$C$2454, 1, 0)</f>
        <v>2565</v>
      </c>
    </row>
    <row r="892" spans="1:26" s="18" customFormat="1" x14ac:dyDescent="0.25">
      <c r="A892" s="136" t="s">
        <v>910</v>
      </c>
      <c r="B892" s="166" t="s">
        <v>909</v>
      </c>
      <c r="C892" s="167">
        <v>3233</v>
      </c>
      <c r="D892" s="166" t="s">
        <v>914</v>
      </c>
      <c r="E892" s="146" t="str">
        <f>VLOOKUP($C892,'2023-24 School Level AAFTE'!$C:$N,9,FALSE)</f>
        <v>Yes</v>
      </c>
      <c r="F892" s="94" t="str">
        <f>IFERROR(VLOOKUP(C892,'2023-24 School Level AAFTE'!$C:$N,11,FALSE),"")</f>
        <v>Yes</v>
      </c>
      <c r="G892" s="20">
        <f>IFERROR(VLOOKUP(C892,'2023-24 School Level AAFTE'!$C:$N,8,FALSE),0)</f>
        <v>659.02</v>
      </c>
      <c r="H892" s="99">
        <f>VLOOKUP($A892,'District Data'!$A:$F,3,FALSE)</f>
        <v>1.18</v>
      </c>
      <c r="I892" s="99">
        <f>VLOOKUP($A892,'District Data'!$A:$F,4,FALSE)</f>
        <v>1.18</v>
      </c>
      <c r="J892" s="100">
        <f t="shared" si="144"/>
        <v>659.02</v>
      </c>
      <c r="K892" s="101">
        <f t="shared" si="145"/>
        <v>1.9330000000000001</v>
      </c>
      <c r="L892" s="102">
        <f>'District Data'!E$2</f>
        <v>72728</v>
      </c>
      <c r="M892" s="102">
        <f>'District Data'!F$2</f>
        <v>78209</v>
      </c>
      <c r="N892" s="33">
        <f t="shared" si="146"/>
        <v>165888.20000000001</v>
      </c>
      <c r="O892" s="33">
        <f t="shared" si="147"/>
        <v>12501.84</v>
      </c>
      <c r="P892" s="33">
        <f t="shared" si="152"/>
        <v>14418.72</v>
      </c>
      <c r="Q892" s="103">
        <v>0.18149999999999999</v>
      </c>
      <c r="R892" s="103">
        <v>0.17510000000000001</v>
      </c>
      <c r="S892" s="33">
        <f t="shared" si="148"/>
        <v>60169.17</v>
      </c>
      <c r="T892" s="33">
        <f t="shared" si="153"/>
        <v>2973.17</v>
      </c>
      <c r="U892" s="33">
        <f t="shared" si="149"/>
        <v>520.6</v>
      </c>
      <c r="V892" s="33">
        <f t="shared" si="150"/>
        <v>3493.77</v>
      </c>
      <c r="W892" s="33">
        <f t="shared" si="151"/>
        <v>242052.97999999998</v>
      </c>
      <c r="X892" s="33" t="str">
        <f>IFERROR(VLOOKUP(C892,'Adj to Match Apport'!$C:$F,4,FALSE),0)</f>
        <v/>
      </c>
      <c r="Y892" s="33">
        <f t="shared" si="154"/>
        <v>242052.97999999998</v>
      </c>
      <c r="Z892" s="184">
        <f>VLOOKUP(C892, '2023-24 School Level AAFTE'!$C$4:$C$2454, 1, 0)</f>
        <v>3233</v>
      </c>
    </row>
    <row r="893" spans="1:26" s="18" customFormat="1" x14ac:dyDescent="0.25">
      <c r="A893" s="136" t="s">
        <v>910</v>
      </c>
      <c r="B893" s="166" t="s">
        <v>909</v>
      </c>
      <c r="C893" s="167">
        <v>5016</v>
      </c>
      <c r="D893" s="166" t="s">
        <v>947</v>
      </c>
      <c r="E893" s="146" t="str">
        <f>VLOOKUP($C893,'2023-24 School Level AAFTE'!$C:$N,9,FALSE)</f>
        <v>Yes</v>
      </c>
      <c r="F893" s="94" t="str">
        <f>IFERROR(VLOOKUP(C893,'2023-24 School Level AAFTE'!$C:$N,11,FALSE),"")</f>
        <v>Yes</v>
      </c>
      <c r="G893" s="20">
        <f>IFERROR(VLOOKUP(C893,'2023-24 School Level AAFTE'!$C:$N,8,FALSE),0)</f>
        <v>838.1</v>
      </c>
      <c r="H893" s="99">
        <f>VLOOKUP($A893,'District Data'!$A:$F,3,FALSE)</f>
        <v>1.18</v>
      </c>
      <c r="I893" s="99">
        <f>VLOOKUP($A893,'District Data'!$A:$F,4,FALSE)</f>
        <v>1.18</v>
      </c>
      <c r="J893" s="100">
        <f t="shared" si="144"/>
        <v>838.1</v>
      </c>
      <c r="K893" s="101">
        <f t="shared" si="145"/>
        <v>2.4580000000000002</v>
      </c>
      <c r="L893" s="102">
        <f>'District Data'!E$2</f>
        <v>72728</v>
      </c>
      <c r="M893" s="102">
        <f>'District Data'!F$2</f>
        <v>78209</v>
      </c>
      <c r="N893" s="33">
        <f t="shared" si="146"/>
        <v>210943.2</v>
      </c>
      <c r="O893" s="33">
        <f t="shared" si="147"/>
        <v>15897.31</v>
      </c>
      <c r="P893" s="33">
        <f t="shared" si="152"/>
        <v>14418.72</v>
      </c>
      <c r="Q893" s="103">
        <v>0.18149999999999999</v>
      </c>
      <c r="R893" s="103">
        <v>0.17510000000000001</v>
      </c>
      <c r="S893" s="33">
        <f t="shared" si="148"/>
        <v>76511.02</v>
      </c>
      <c r="T893" s="33">
        <f t="shared" si="153"/>
        <v>3780.68</v>
      </c>
      <c r="U893" s="33">
        <f t="shared" si="149"/>
        <v>662</v>
      </c>
      <c r="V893" s="33">
        <f t="shared" si="150"/>
        <v>4442.68</v>
      </c>
      <c r="W893" s="33">
        <f t="shared" si="151"/>
        <v>307794.21000000002</v>
      </c>
      <c r="X893" s="33" t="str">
        <f>IFERROR(VLOOKUP(C893,'Adj to Match Apport'!$C:$F,4,FALSE),0)</f>
        <v/>
      </c>
      <c r="Y893" s="33">
        <f t="shared" si="154"/>
        <v>307794.21000000002</v>
      </c>
      <c r="Z893" s="184">
        <f>VLOOKUP(C893, '2023-24 School Level AAFTE'!$C$4:$C$2454, 1, 0)</f>
        <v>5016</v>
      </c>
    </row>
    <row r="894" spans="1:26" s="18" customFormat="1" x14ac:dyDescent="0.25">
      <c r="A894" s="136" t="s">
        <v>910</v>
      </c>
      <c r="B894" s="166" t="s">
        <v>909</v>
      </c>
      <c r="C894" s="167">
        <v>4581</v>
      </c>
      <c r="D894" s="166" t="s">
        <v>946</v>
      </c>
      <c r="E894" s="146" t="str">
        <f>VLOOKUP($C894,'2023-24 School Level AAFTE'!$C:$N,9,FALSE)</f>
        <v>Yes</v>
      </c>
      <c r="F894" s="94" t="str">
        <f>IFERROR(VLOOKUP(C894,'2023-24 School Level AAFTE'!$C:$N,11,FALSE),"")</f>
        <v>Yes</v>
      </c>
      <c r="G894" s="20">
        <f>IFERROR(VLOOKUP(C894,'2023-24 School Level AAFTE'!$C:$N,8,FALSE),0)</f>
        <v>468.2</v>
      </c>
      <c r="H894" s="99">
        <f>VLOOKUP($A894,'District Data'!$A:$F,3,FALSE)</f>
        <v>1.18</v>
      </c>
      <c r="I894" s="99">
        <f>VLOOKUP($A894,'District Data'!$A:$F,4,FALSE)</f>
        <v>1.18</v>
      </c>
      <c r="J894" s="100">
        <f t="shared" si="144"/>
        <v>468.2</v>
      </c>
      <c r="K894" s="101">
        <f t="shared" si="145"/>
        <v>1.373</v>
      </c>
      <c r="L894" s="102">
        <f>'District Data'!E$2</f>
        <v>72728</v>
      </c>
      <c r="M894" s="102">
        <f>'District Data'!F$2</f>
        <v>78209</v>
      </c>
      <c r="N894" s="33">
        <f t="shared" si="146"/>
        <v>117829.54</v>
      </c>
      <c r="O894" s="33">
        <f t="shared" si="147"/>
        <v>8879.99</v>
      </c>
      <c r="P894" s="33">
        <f t="shared" si="152"/>
        <v>14418.72</v>
      </c>
      <c r="Q894" s="103">
        <v>0.18149999999999999</v>
      </c>
      <c r="R894" s="103">
        <v>0.17510000000000001</v>
      </c>
      <c r="S894" s="33">
        <f t="shared" si="148"/>
        <v>42737.85</v>
      </c>
      <c r="T894" s="33">
        <f t="shared" si="153"/>
        <v>2111.83</v>
      </c>
      <c r="U894" s="33">
        <f t="shared" si="149"/>
        <v>369.78</v>
      </c>
      <c r="V894" s="33">
        <f t="shared" si="150"/>
        <v>2481.6099999999997</v>
      </c>
      <c r="W894" s="33">
        <f t="shared" si="151"/>
        <v>171928.98999999996</v>
      </c>
      <c r="X894" s="33" t="str">
        <f>IFERROR(VLOOKUP(C894,'Adj to Match Apport'!$C:$F,4,FALSE),0)</f>
        <v/>
      </c>
      <c r="Y894" s="33">
        <f t="shared" si="154"/>
        <v>171928.98999999996</v>
      </c>
      <c r="Z894" s="184">
        <f>VLOOKUP(C894, '2023-24 School Level AAFTE'!$C$4:$C$2454, 1, 0)</f>
        <v>4581</v>
      </c>
    </row>
    <row r="895" spans="1:26" s="18" customFormat="1" x14ac:dyDescent="0.25">
      <c r="A895" s="136" t="s">
        <v>910</v>
      </c>
      <c r="B895" s="166" t="s">
        <v>909</v>
      </c>
      <c r="C895" s="167">
        <v>4356</v>
      </c>
      <c r="D895" s="166" t="s">
        <v>935</v>
      </c>
      <c r="E895" s="146" t="str">
        <f>VLOOKUP($C895,'2023-24 School Level AAFTE'!$C:$N,9,FALSE)</f>
        <v>Yes</v>
      </c>
      <c r="F895" s="94" t="str">
        <f>IFERROR(VLOOKUP(C895,'2023-24 School Level AAFTE'!$C:$N,11,FALSE),"")</f>
        <v>Yes</v>
      </c>
      <c r="G895" s="20">
        <f>IFERROR(VLOOKUP(C895,'2023-24 School Level AAFTE'!$C:$N,8,FALSE),0)</f>
        <v>480.3</v>
      </c>
      <c r="H895" s="99">
        <f>VLOOKUP($A895,'District Data'!$A:$F,3,FALSE)</f>
        <v>1.18</v>
      </c>
      <c r="I895" s="99">
        <f>VLOOKUP($A895,'District Data'!$A:$F,4,FALSE)</f>
        <v>1.18</v>
      </c>
      <c r="J895" s="100">
        <f t="shared" si="144"/>
        <v>480.3</v>
      </c>
      <c r="K895" s="101">
        <f t="shared" si="145"/>
        <v>1.409</v>
      </c>
      <c r="L895" s="102">
        <f>'District Data'!E$2</f>
        <v>72728</v>
      </c>
      <c r="M895" s="102">
        <f>'District Data'!F$2</f>
        <v>78209</v>
      </c>
      <c r="N895" s="33">
        <f t="shared" si="146"/>
        <v>120919.03</v>
      </c>
      <c r="O895" s="33">
        <f t="shared" si="147"/>
        <v>9112.82</v>
      </c>
      <c r="P895" s="33">
        <f t="shared" si="152"/>
        <v>14418.72</v>
      </c>
      <c r="Q895" s="103">
        <v>0.18149999999999999</v>
      </c>
      <c r="R895" s="103">
        <v>0.17510000000000001</v>
      </c>
      <c r="S895" s="33">
        <f t="shared" si="148"/>
        <v>43858.44</v>
      </c>
      <c r="T895" s="33">
        <f t="shared" si="153"/>
        <v>2167.1999999999998</v>
      </c>
      <c r="U895" s="33">
        <f t="shared" si="149"/>
        <v>379.48</v>
      </c>
      <c r="V895" s="33">
        <f t="shared" si="150"/>
        <v>2546.6799999999998</v>
      </c>
      <c r="W895" s="33">
        <f t="shared" si="151"/>
        <v>176436.97</v>
      </c>
      <c r="X895" s="33" t="str">
        <f>IFERROR(VLOOKUP(C895,'Adj to Match Apport'!$C:$F,4,FALSE),0)</f>
        <v/>
      </c>
      <c r="Y895" s="33">
        <f t="shared" si="154"/>
        <v>176436.97</v>
      </c>
      <c r="Z895" s="184">
        <f>VLOOKUP(C895, '2023-24 School Level AAFTE'!$C$4:$C$2454, 1, 0)</f>
        <v>4356</v>
      </c>
    </row>
    <row r="896" spans="1:26" s="18" customFormat="1" x14ac:dyDescent="0.25">
      <c r="A896" s="136" t="s">
        <v>910</v>
      </c>
      <c r="B896" s="166" t="s">
        <v>909</v>
      </c>
      <c r="C896" s="167">
        <v>4485</v>
      </c>
      <c r="D896" s="166" t="s">
        <v>941</v>
      </c>
      <c r="E896" s="146" t="str">
        <f>VLOOKUP($C896,'2023-24 School Level AAFTE'!$C:$N,9,FALSE)</f>
        <v>No</v>
      </c>
      <c r="F896" s="94" t="str">
        <f>IFERROR(VLOOKUP(C896,'2023-24 School Level AAFTE'!$C:$N,11,FALSE),"")</f>
        <v>No</v>
      </c>
      <c r="G896" s="20">
        <f>IFERROR(VLOOKUP(C896,'2023-24 School Level AAFTE'!$C:$N,8,FALSE),0)</f>
        <v>891.15</v>
      </c>
      <c r="H896" s="99">
        <f>VLOOKUP($A896,'District Data'!$A:$F,3,FALSE)</f>
        <v>1.18</v>
      </c>
      <c r="I896" s="99">
        <f>VLOOKUP($A896,'District Data'!$A:$F,4,FALSE)</f>
        <v>1.18</v>
      </c>
      <c r="J896" s="100">
        <f t="shared" si="144"/>
        <v>0</v>
      </c>
      <c r="K896" s="101">
        <f t="shared" si="145"/>
        <v>0</v>
      </c>
      <c r="L896" s="102">
        <f>'District Data'!E$2</f>
        <v>72728</v>
      </c>
      <c r="M896" s="102">
        <f>'District Data'!F$2</f>
        <v>78209</v>
      </c>
      <c r="N896" s="33">
        <f t="shared" si="146"/>
        <v>0</v>
      </c>
      <c r="O896" s="33">
        <f t="shared" si="147"/>
        <v>0</v>
      </c>
      <c r="P896" s="33">
        <f t="shared" si="152"/>
        <v>14418.72</v>
      </c>
      <c r="Q896" s="103">
        <v>0.18149999999999999</v>
      </c>
      <c r="R896" s="103">
        <v>0.17510000000000001</v>
      </c>
      <c r="S896" s="33">
        <f t="shared" si="148"/>
        <v>0</v>
      </c>
      <c r="T896" s="33">
        <f t="shared" si="153"/>
        <v>0</v>
      </c>
      <c r="U896" s="33">
        <f t="shared" si="149"/>
        <v>0</v>
      </c>
      <c r="V896" s="33">
        <f t="shared" si="150"/>
        <v>0</v>
      </c>
      <c r="W896" s="33">
        <f t="shared" si="151"/>
        <v>0</v>
      </c>
      <c r="X896" s="33">
        <f>IFERROR(VLOOKUP(C896,'Adj to Match Apport'!$C:$F,4,FALSE),0)</f>
        <v>0</v>
      </c>
      <c r="Y896" s="33">
        <f t="shared" si="154"/>
        <v>0</v>
      </c>
      <c r="Z896" s="184">
        <f>VLOOKUP(C896, '2023-24 School Level AAFTE'!$C$4:$C$2454, 1, 0)</f>
        <v>4485</v>
      </c>
    </row>
    <row r="897" spans="1:26" s="18" customFormat="1" x14ac:dyDescent="0.25">
      <c r="A897" s="136" t="s">
        <v>910</v>
      </c>
      <c r="B897" s="166" t="s">
        <v>909</v>
      </c>
      <c r="C897" s="167">
        <v>5178</v>
      </c>
      <c r="D897" s="166" t="s">
        <v>648</v>
      </c>
      <c r="E897" s="146" t="str">
        <f>VLOOKUP($C897,'2023-24 School Level AAFTE'!$C:$N,9,FALSE)</f>
        <v>Yes</v>
      </c>
      <c r="F897" s="94" t="str">
        <f>IFERROR(VLOOKUP(C897,'2023-24 School Level AAFTE'!$C:$N,11,FALSE),"")</f>
        <v>Yes</v>
      </c>
      <c r="G897" s="20">
        <f>IFERROR(VLOOKUP(C897,'2023-24 School Level AAFTE'!$C:$N,8,FALSE),0)</f>
        <v>433.1</v>
      </c>
      <c r="H897" s="99">
        <f>VLOOKUP($A897,'District Data'!$A:$F,3,FALSE)</f>
        <v>1.18</v>
      </c>
      <c r="I897" s="99">
        <f>VLOOKUP($A897,'District Data'!$A:$F,4,FALSE)</f>
        <v>1.18</v>
      </c>
      <c r="J897" s="100">
        <f t="shared" si="144"/>
        <v>433.1</v>
      </c>
      <c r="K897" s="101">
        <f t="shared" si="145"/>
        <v>1.27</v>
      </c>
      <c r="L897" s="102">
        <f>'District Data'!E$2</f>
        <v>72728</v>
      </c>
      <c r="M897" s="102">
        <f>'District Data'!F$2</f>
        <v>78209</v>
      </c>
      <c r="N897" s="33">
        <f t="shared" si="146"/>
        <v>108990.18</v>
      </c>
      <c r="O897" s="33">
        <f t="shared" si="147"/>
        <v>8213.83</v>
      </c>
      <c r="P897" s="33">
        <f t="shared" si="152"/>
        <v>14418.72</v>
      </c>
      <c r="Q897" s="103">
        <v>0.18149999999999999</v>
      </c>
      <c r="R897" s="103">
        <v>0.17510000000000001</v>
      </c>
      <c r="S897" s="33">
        <f t="shared" si="148"/>
        <v>39531.730000000003</v>
      </c>
      <c r="T897" s="33">
        <f t="shared" si="153"/>
        <v>1953.4</v>
      </c>
      <c r="U897" s="33">
        <f t="shared" si="149"/>
        <v>342.04</v>
      </c>
      <c r="V897" s="33">
        <f t="shared" si="150"/>
        <v>2295.44</v>
      </c>
      <c r="W897" s="33">
        <f t="shared" si="151"/>
        <v>159031.18</v>
      </c>
      <c r="X897" s="33" t="str">
        <f>IFERROR(VLOOKUP(C897,'Adj to Match Apport'!$C:$F,4,FALSE),0)</f>
        <v/>
      </c>
      <c r="Y897" s="33">
        <f t="shared" si="154"/>
        <v>159031.18</v>
      </c>
      <c r="Z897" s="184">
        <f>VLOOKUP(C897, '2023-24 School Level AAFTE'!$C$4:$C$2454, 1, 0)</f>
        <v>5178</v>
      </c>
    </row>
    <row r="898" spans="1:26" s="18" customFormat="1" x14ac:dyDescent="0.25">
      <c r="A898" s="136" t="s">
        <v>910</v>
      </c>
      <c r="B898" s="166" t="s">
        <v>909</v>
      </c>
      <c r="C898" s="167">
        <v>3491</v>
      </c>
      <c r="D898" s="166" t="s">
        <v>917</v>
      </c>
      <c r="E898" s="146" t="str">
        <f>VLOOKUP($C898,'2023-24 School Level AAFTE'!$C:$N,9,FALSE)</f>
        <v>Yes</v>
      </c>
      <c r="F898" s="94" t="str">
        <f>IFERROR(VLOOKUP(C898,'2023-24 School Level AAFTE'!$C:$N,11,FALSE),"")</f>
        <v>Yes</v>
      </c>
      <c r="G898" s="20">
        <f>IFERROR(VLOOKUP(C898,'2023-24 School Level AAFTE'!$C:$N,8,FALSE),0)</f>
        <v>462.09</v>
      </c>
      <c r="H898" s="99">
        <f>VLOOKUP($A898,'District Data'!$A:$F,3,FALSE)</f>
        <v>1.18</v>
      </c>
      <c r="I898" s="99">
        <f>VLOOKUP($A898,'District Data'!$A:$F,4,FALSE)</f>
        <v>1.18</v>
      </c>
      <c r="J898" s="100">
        <f t="shared" si="144"/>
        <v>462.09</v>
      </c>
      <c r="K898" s="101">
        <f t="shared" si="145"/>
        <v>1.355</v>
      </c>
      <c r="L898" s="102">
        <f>'District Data'!E$2</f>
        <v>72728</v>
      </c>
      <c r="M898" s="102">
        <f>'District Data'!F$2</f>
        <v>78209</v>
      </c>
      <c r="N898" s="33">
        <f t="shared" si="146"/>
        <v>116284.8</v>
      </c>
      <c r="O898" s="33">
        <f t="shared" si="147"/>
        <v>8763.57</v>
      </c>
      <c r="P898" s="33">
        <f t="shared" si="152"/>
        <v>14418.72</v>
      </c>
      <c r="Q898" s="103">
        <v>0.18149999999999999</v>
      </c>
      <c r="R898" s="103">
        <v>0.17510000000000001</v>
      </c>
      <c r="S898" s="33">
        <f t="shared" si="148"/>
        <v>42177.56</v>
      </c>
      <c r="T898" s="33">
        <f t="shared" si="153"/>
        <v>2084.14</v>
      </c>
      <c r="U898" s="33">
        <f t="shared" si="149"/>
        <v>364.93</v>
      </c>
      <c r="V898" s="33">
        <f t="shared" si="150"/>
        <v>2449.0699999999997</v>
      </c>
      <c r="W898" s="33">
        <f t="shared" si="151"/>
        <v>169675</v>
      </c>
      <c r="X898" s="33" t="str">
        <f>IFERROR(VLOOKUP(C898,'Adj to Match Apport'!$C:$F,4,FALSE),0)</f>
        <v/>
      </c>
      <c r="Y898" s="33">
        <f t="shared" si="154"/>
        <v>169675</v>
      </c>
      <c r="Z898" s="184">
        <f>VLOOKUP(C898, '2023-24 School Level AAFTE'!$C$4:$C$2454, 1, 0)</f>
        <v>3491</v>
      </c>
    </row>
    <row r="899" spans="1:26" s="18" customFormat="1" x14ac:dyDescent="0.25">
      <c r="A899" s="136" t="s">
        <v>910</v>
      </c>
      <c r="B899" s="166" t="s">
        <v>909</v>
      </c>
      <c r="C899" s="167">
        <v>3593</v>
      </c>
      <c r="D899" s="166" t="s">
        <v>919</v>
      </c>
      <c r="E899" s="146" t="str">
        <f>VLOOKUP($C899,'2023-24 School Level AAFTE'!$C:$N,9,FALSE)</f>
        <v>Yes</v>
      </c>
      <c r="F899" s="94" t="str">
        <f>IFERROR(VLOOKUP(C899,'2023-24 School Level AAFTE'!$C:$N,11,FALSE),"")</f>
        <v>Yes</v>
      </c>
      <c r="G899" s="20">
        <f>IFERROR(VLOOKUP(C899,'2023-24 School Level AAFTE'!$C:$N,8,FALSE),0)</f>
        <v>332.34</v>
      </c>
      <c r="H899" s="99">
        <f>VLOOKUP($A899,'District Data'!$A:$F,3,FALSE)</f>
        <v>1.18</v>
      </c>
      <c r="I899" s="99">
        <f>VLOOKUP($A899,'District Data'!$A:$F,4,FALSE)</f>
        <v>1.18</v>
      </c>
      <c r="J899" s="100">
        <f t="shared" ref="J899:J962" si="155">IF(AND(F899="yes",E899= "yes"), G899,0)</f>
        <v>332.34</v>
      </c>
      <c r="K899" s="101">
        <f t="shared" ref="K899:K962" si="156">ROUND(((J899*1.1*36)/15)/900,3)</f>
        <v>0.97499999999999998</v>
      </c>
      <c r="L899" s="102">
        <f>'District Data'!E$2</f>
        <v>72728</v>
      </c>
      <c r="M899" s="102">
        <f>'District Data'!F$2</f>
        <v>78209</v>
      </c>
      <c r="N899" s="33">
        <f t="shared" ref="N899:N962" si="157">ROUND(H899*L899*$K899,2)</f>
        <v>83673.56</v>
      </c>
      <c r="O899" s="33">
        <f t="shared" ref="O899:O962" si="158">ROUND(I899*M899*$K899-N899,2)</f>
        <v>6305.89</v>
      </c>
      <c r="P899" s="33">
        <f t="shared" si="152"/>
        <v>14418.72</v>
      </c>
      <c r="Q899" s="103">
        <v>0.18149999999999999</v>
      </c>
      <c r="R899" s="103">
        <v>0.17510000000000001</v>
      </c>
      <c r="S899" s="33">
        <f t="shared" ref="S899:S962" si="159">ROUND(N899*Q899+O899*R899+K899*P899,2)</f>
        <v>30349.16</v>
      </c>
      <c r="T899" s="33">
        <f t="shared" si="153"/>
        <v>1499.66</v>
      </c>
      <c r="U899" s="33">
        <f t="shared" ref="U899:U962" si="160">ROUND(T899*R899,2)</f>
        <v>262.58999999999997</v>
      </c>
      <c r="V899" s="33">
        <f t="shared" ref="V899:V962" si="161">SUM(T899:U899)</f>
        <v>1762.25</v>
      </c>
      <c r="W899" s="33">
        <f t="shared" ref="W899:W962" si="162">SUM(S899,N899:O899,V899)</f>
        <v>122090.86</v>
      </c>
      <c r="X899" s="33" t="str">
        <f>IFERROR(VLOOKUP(C899,'Adj to Match Apport'!$C:$F,4,FALSE),0)</f>
        <v/>
      </c>
      <c r="Y899" s="33">
        <f t="shared" si="154"/>
        <v>122090.86</v>
      </c>
      <c r="Z899" s="184">
        <f>VLOOKUP(C899, '2023-24 School Level AAFTE'!$C$4:$C$2454, 1, 0)</f>
        <v>3593</v>
      </c>
    </row>
    <row r="900" spans="1:26" s="18" customFormat="1" x14ac:dyDescent="0.25">
      <c r="A900" s="136" t="s">
        <v>910</v>
      </c>
      <c r="B900" s="166" t="s">
        <v>909</v>
      </c>
      <c r="C900" s="167">
        <v>4293</v>
      </c>
      <c r="D900" s="166" t="s">
        <v>930</v>
      </c>
      <c r="E900" s="146" t="str">
        <f>VLOOKUP($C900,'2023-24 School Level AAFTE'!$C:$N,9,FALSE)</f>
        <v>No</v>
      </c>
      <c r="F900" s="94" t="str">
        <f>IFERROR(VLOOKUP(C900,'2023-24 School Level AAFTE'!$C:$N,11,FALSE),"")</f>
        <v>No</v>
      </c>
      <c r="G900" s="20">
        <f>IFERROR(VLOOKUP(C900,'2023-24 School Level AAFTE'!$C:$N,8,FALSE),0)</f>
        <v>424.14</v>
      </c>
      <c r="H900" s="99">
        <f>VLOOKUP($A900,'District Data'!$A:$F,3,FALSE)</f>
        <v>1.18</v>
      </c>
      <c r="I900" s="99">
        <f>VLOOKUP($A900,'District Data'!$A:$F,4,FALSE)</f>
        <v>1.18</v>
      </c>
      <c r="J900" s="100">
        <f t="shared" si="155"/>
        <v>0</v>
      </c>
      <c r="K900" s="101">
        <f t="shared" si="156"/>
        <v>0</v>
      </c>
      <c r="L900" s="102">
        <f>'District Data'!E$2</f>
        <v>72728</v>
      </c>
      <c r="M900" s="102">
        <f>'District Data'!F$2</f>
        <v>78209</v>
      </c>
      <c r="N900" s="33">
        <f t="shared" si="157"/>
        <v>0</v>
      </c>
      <c r="O900" s="33">
        <f t="shared" si="158"/>
        <v>0</v>
      </c>
      <c r="P900" s="33">
        <f t="shared" ref="P900:P963" si="163">ROUND(1178*12*1.02,2)</f>
        <v>14418.72</v>
      </c>
      <c r="Q900" s="103">
        <v>0.18149999999999999</v>
      </c>
      <c r="R900" s="103">
        <v>0.17510000000000001</v>
      </c>
      <c r="S900" s="33">
        <f t="shared" si="159"/>
        <v>0</v>
      </c>
      <c r="T900" s="33">
        <f t="shared" ref="T900:T963" si="164">ROUND(($M900*$I900*$K900/180*3),2)</f>
        <v>0</v>
      </c>
      <c r="U900" s="33">
        <f t="shared" si="160"/>
        <v>0</v>
      </c>
      <c r="V900" s="33">
        <f t="shared" si="161"/>
        <v>0</v>
      </c>
      <c r="W900" s="33">
        <f t="shared" si="162"/>
        <v>0</v>
      </c>
      <c r="X900" s="33">
        <f>IFERROR(VLOOKUP(C900,'Adj to Match Apport'!$C:$F,4,FALSE),0)</f>
        <v>0</v>
      </c>
      <c r="Y900" s="33">
        <f t="shared" ref="Y900:Y963" si="165">SUM(X900,W900)</f>
        <v>0</v>
      </c>
      <c r="Z900" s="184">
        <f>VLOOKUP(C900, '2023-24 School Level AAFTE'!$C$4:$C$2454, 1, 0)</f>
        <v>4293</v>
      </c>
    </row>
    <row r="901" spans="1:26" s="18" customFormat="1" x14ac:dyDescent="0.25">
      <c r="A901" s="136" t="s">
        <v>910</v>
      </c>
      <c r="B901" s="166" t="s">
        <v>909</v>
      </c>
      <c r="C901" s="167">
        <v>5677</v>
      </c>
      <c r="D901" s="166" t="s">
        <v>2888</v>
      </c>
      <c r="E901" s="146" t="str">
        <f>VLOOKUP($C901,'2023-24 School Level AAFTE'!$C:$N,9,FALSE)</f>
        <v>Yes</v>
      </c>
      <c r="F901" s="94" t="str">
        <f>IFERROR(VLOOKUP(C901,'2023-24 School Level AAFTE'!$C:$N,11,FALSE),"")</f>
        <v>Yes</v>
      </c>
      <c r="G901" s="20">
        <f>IFERROR(VLOOKUP(C901,'2023-24 School Level AAFTE'!$C:$N,8,FALSE),0)</f>
        <v>630.1</v>
      </c>
      <c r="H901" s="99">
        <f>VLOOKUP($A901,'District Data'!$A:$F,3,FALSE)</f>
        <v>1.18</v>
      </c>
      <c r="I901" s="99">
        <f>VLOOKUP($A901,'District Data'!$A:$F,4,FALSE)</f>
        <v>1.18</v>
      </c>
      <c r="J901" s="100">
        <f t="shared" si="155"/>
        <v>630.1</v>
      </c>
      <c r="K901" s="101">
        <f t="shared" si="156"/>
        <v>1.8480000000000001</v>
      </c>
      <c r="L901" s="102">
        <f>'District Data'!E$2</f>
        <v>72728</v>
      </c>
      <c r="M901" s="102">
        <f>'District Data'!F$2</f>
        <v>78209</v>
      </c>
      <c r="N901" s="33">
        <f t="shared" si="157"/>
        <v>158593.59</v>
      </c>
      <c r="O901" s="33">
        <f t="shared" si="158"/>
        <v>11952.08</v>
      </c>
      <c r="P901" s="33">
        <f t="shared" si="163"/>
        <v>14418.72</v>
      </c>
      <c r="Q901" s="103">
        <v>0.18149999999999999</v>
      </c>
      <c r="R901" s="103">
        <v>0.17510000000000001</v>
      </c>
      <c r="S901" s="33">
        <f t="shared" si="159"/>
        <v>57523.34</v>
      </c>
      <c r="T901" s="33">
        <f t="shared" si="164"/>
        <v>2842.43</v>
      </c>
      <c r="U901" s="33">
        <f t="shared" si="160"/>
        <v>497.71</v>
      </c>
      <c r="V901" s="33">
        <f t="shared" si="161"/>
        <v>3340.14</v>
      </c>
      <c r="W901" s="33">
        <f t="shared" si="162"/>
        <v>231409.15</v>
      </c>
      <c r="X901" s="33" t="str">
        <f>IFERROR(VLOOKUP(C901,'Adj to Match Apport'!$C:$F,4,FALSE),0)</f>
        <v/>
      </c>
      <c r="Y901" s="33">
        <f t="shared" si="165"/>
        <v>231409.15</v>
      </c>
      <c r="Z901" s="184">
        <f>VLOOKUP(C901, '2023-24 School Level AAFTE'!$C$4:$C$2454, 1, 0)</f>
        <v>5677</v>
      </c>
    </row>
    <row r="902" spans="1:26" s="18" customFormat="1" x14ac:dyDescent="0.25">
      <c r="A902" s="136" t="s">
        <v>910</v>
      </c>
      <c r="B902" s="166" t="s">
        <v>909</v>
      </c>
      <c r="C902" s="167">
        <v>4466</v>
      </c>
      <c r="D902" s="166" t="s">
        <v>940</v>
      </c>
      <c r="E902" s="146" t="str">
        <f>VLOOKUP($C902,'2023-24 School Level AAFTE'!$C:$N,9,FALSE)</f>
        <v>No</v>
      </c>
      <c r="F902" s="94" t="str">
        <f>IFERROR(VLOOKUP(C902,'2023-24 School Level AAFTE'!$C:$N,11,FALSE),"")</f>
        <v>No</v>
      </c>
      <c r="G902" s="20">
        <f>IFERROR(VLOOKUP(C902,'2023-24 School Level AAFTE'!$C:$N,8,FALSE),0)</f>
        <v>329.63</v>
      </c>
      <c r="H902" s="99">
        <f>VLOOKUP($A902,'District Data'!$A:$F,3,FALSE)</f>
        <v>1.18</v>
      </c>
      <c r="I902" s="99">
        <f>VLOOKUP($A902,'District Data'!$A:$F,4,FALSE)</f>
        <v>1.18</v>
      </c>
      <c r="J902" s="100">
        <f t="shared" si="155"/>
        <v>0</v>
      </c>
      <c r="K902" s="101">
        <f t="shared" si="156"/>
        <v>0</v>
      </c>
      <c r="L902" s="102">
        <f>'District Data'!E$2</f>
        <v>72728</v>
      </c>
      <c r="M902" s="102">
        <f>'District Data'!F$2</f>
        <v>78209</v>
      </c>
      <c r="N902" s="33">
        <f t="shared" si="157"/>
        <v>0</v>
      </c>
      <c r="O902" s="33">
        <f t="shared" si="158"/>
        <v>0</v>
      </c>
      <c r="P902" s="33">
        <f t="shared" si="163"/>
        <v>14418.72</v>
      </c>
      <c r="Q902" s="103">
        <v>0.18149999999999999</v>
      </c>
      <c r="R902" s="103">
        <v>0.17510000000000001</v>
      </c>
      <c r="S902" s="33">
        <f t="shared" si="159"/>
        <v>0</v>
      </c>
      <c r="T902" s="33">
        <f t="shared" si="164"/>
        <v>0</v>
      </c>
      <c r="U902" s="33">
        <f t="shared" si="160"/>
        <v>0</v>
      </c>
      <c r="V902" s="33">
        <f t="shared" si="161"/>
        <v>0</v>
      </c>
      <c r="W902" s="33">
        <f t="shared" si="162"/>
        <v>0</v>
      </c>
      <c r="X902" s="33">
        <f>IFERROR(VLOOKUP(C902,'Adj to Match Apport'!$C:$F,4,FALSE),0)</f>
        <v>0</v>
      </c>
      <c r="Y902" s="33">
        <f t="shared" si="165"/>
        <v>0</v>
      </c>
      <c r="Z902" s="184">
        <f>VLOOKUP(C902, '2023-24 School Level AAFTE'!$C$4:$C$2454, 1, 0)</f>
        <v>4466</v>
      </c>
    </row>
    <row r="903" spans="1:26" s="18" customFormat="1" x14ac:dyDescent="0.25">
      <c r="A903" s="136" t="s">
        <v>910</v>
      </c>
      <c r="B903" s="166" t="s">
        <v>909</v>
      </c>
      <c r="C903" s="167">
        <v>3389</v>
      </c>
      <c r="D903" s="166" t="s">
        <v>916</v>
      </c>
      <c r="E903" s="146" t="str">
        <f>VLOOKUP($C903,'2023-24 School Level AAFTE'!$C:$N,9,FALSE)</f>
        <v>Yes</v>
      </c>
      <c r="F903" s="94" t="str">
        <f>IFERROR(VLOOKUP(C903,'2023-24 School Level AAFTE'!$C:$N,11,FALSE),"")</f>
        <v>Yes</v>
      </c>
      <c r="G903" s="20">
        <f>IFERROR(VLOOKUP(C903,'2023-24 School Level AAFTE'!$C:$N,8,FALSE),0)</f>
        <v>501.1</v>
      </c>
      <c r="H903" s="99">
        <f>VLOOKUP($A903,'District Data'!$A:$F,3,FALSE)</f>
        <v>1.18</v>
      </c>
      <c r="I903" s="99">
        <f>VLOOKUP($A903,'District Data'!$A:$F,4,FALSE)</f>
        <v>1.18</v>
      </c>
      <c r="J903" s="100">
        <f t="shared" si="155"/>
        <v>501.1</v>
      </c>
      <c r="K903" s="101">
        <f t="shared" si="156"/>
        <v>1.47</v>
      </c>
      <c r="L903" s="102">
        <f>'District Data'!E$2</f>
        <v>72728</v>
      </c>
      <c r="M903" s="102">
        <f>'District Data'!F$2</f>
        <v>78209</v>
      </c>
      <c r="N903" s="33">
        <f t="shared" si="157"/>
        <v>126153.99</v>
      </c>
      <c r="O903" s="33">
        <f t="shared" si="158"/>
        <v>9507.34</v>
      </c>
      <c r="P903" s="33">
        <f t="shared" si="163"/>
        <v>14418.72</v>
      </c>
      <c r="Q903" s="103">
        <v>0.18149999999999999</v>
      </c>
      <c r="R903" s="103">
        <v>0.17510000000000001</v>
      </c>
      <c r="S903" s="33">
        <f t="shared" si="159"/>
        <v>45757.2</v>
      </c>
      <c r="T903" s="33">
        <f t="shared" si="164"/>
        <v>2261.02</v>
      </c>
      <c r="U903" s="33">
        <f t="shared" si="160"/>
        <v>395.9</v>
      </c>
      <c r="V903" s="33">
        <f t="shared" si="161"/>
        <v>2656.92</v>
      </c>
      <c r="W903" s="33">
        <f t="shared" si="162"/>
        <v>184075.45</v>
      </c>
      <c r="X903" s="33" t="str">
        <f>IFERROR(VLOOKUP(C903,'Adj to Match Apport'!$C:$F,4,FALSE),0)</f>
        <v/>
      </c>
      <c r="Y903" s="33">
        <f t="shared" si="165"/>
        <v>184075.45</v>
      </c>
      <c r="Z903" s="184">
        <f>VLOOKUP(C903, '2023-24 School Level AAFTE'!$C$4:$C$2454, 1, 0)</f>
        <v>3389</v>
      </c>
    </row>
    <row r="904" spans="1:26" s="18" customFormat="1" x14ac:dyDescent="0.25">
      <c r="A904" s="136" t="s">
        <v>910</v>
      </c>
      <c r="B904" s="166" t="s">
        <v>909</v>
      </c>
      <c r="C904" s="167">
        <v>3707</v>
      </c>
      <c r="D904" s="166" t="s">
        <v>924</v>
      </c>
      <c r="E904" s="146" t="str">
        <f>VLOOKUP($C904,'2023-24 School Level AAFTE'!$C:$N,9,FALSE)</f>
        <v>No</v>
      </c>
      <c r="F904" s="94" t="str">
        <f>IFERROR(VLOOKUP(C904,'2023-24 School Level AAFTE'!$C:$N,11,FALSE),"")</f>
        <v>No</v>
      </c>
      <c r="G904" s="20">
        <f>IFERROR(VLOOKUP(C904,'2023-24 School Level AAFTE'!$C:$N,8,FALSE),0)</f>
        <v>250</v>
      </c>
      <c r="H904" s="99">
        <f>VLOOKUP($A904,'District Data'!$A:$F,3,FALSE)</f>
        <v>1.18</v>
      </c>
      <c r="I904" s="99">
        <f>VLOOKUP($A904,'District Data'!$A:$F,4,FALSE)</f>
        <v>1.18</v>
      </c>
      <c r="J904" s="100">
        <f t="shared" si="155"/>
        <v>0</v>
      </c>
      <c r="K904" s="101">
        <f t="shared" si="156"/>
        <v>0</v>
      </c>
      <c r="L904" s="102">
        <f>'District Data'!E$2</f>
        <v>72728</v>
      </c>
      <c r="M904" s="102">
        <f>'District Data'!F$2</f>
        <v>78209</v>
      </c>
      <c r="N904" s="33">
        <f t="shared" si="157"/>
        <v>0</v>
      </c>
      <c r="O904" s="33">
        <f t="shared" si="158"/>
        <v>0</v>
      </c>
      <c r="P904" s="33">
        <f t="shared" si="163"/>
        <v>14418.72</v>
      </c>
      <c r="Q904" s="103">
        <v>0.18149999999999999</v>
      </c>
      <c r="R904" s="103">
        <v>0.17510000000000001</v>
      </c>
      <c r="S904" s="33">
        <f t="shared" si="159"/>
        <v>0</v>
      </c>
      <c r="T904" s="33">
        <f t="shared" si="164"/>
        <v>0</v>
      </c>
      <c r="U904" s="33">
        <f t="shared" si="160"/>
        <v>0</v>
      </c>
      <c r="V904" s="33">
        <f t="shared" si="161"/>
        <v>0</v>
      </c>
      <c r="W904" s="33">
        <f t="shared" si="162"/>
        <v>0</v>
      </c>
      <c r="X904" s="33">
        <f>IFERROR(VLOOKUP(C904,'Adj to Match Apport'!$C:$F,4,FALSE),0)</f>
        <v>0</v>
      </c>
      <c r="Y904" s="33">
        <f t="shared" si="165"/>
        <v>0</v>
      </c>
      <c r="Z904" s="184">
        <f>VLOOKUP(C904, '2023-24 School Level AAFTE'!$C$4:$C$2454, 1, 0)</f>
        <v>3707</v>
      </c>
    </row>
    <row r="905" spans="1:26" s="18" customFormat="1" x14ac:dyDescent="0.25">
      <c r="A905" s="136" t="s">
        <v>910</v>
      </c>
      <c r="B905" s="166" t="s">
        <v>909</v>
      </c>
      <c r="C905" s="167">
        <v>3677</v>
      </c>
      <c r="D905" s="166" t="s">
        <v>922</v>
      </c>
      <c r="E905" s="146" t="str">
        <f>VLOOKUP($C905,'2023-24 School Level AAFTE'!$C:$N,9,FALSE)</f>
        <v>Yes</v>
      </c>
      <c r="F905" s="94" t="str">
        <f>IFERROR(VLOOKUP(C905,'2023-24 School Level AAFTE'!$C:$N,11,FALSE),"")</f>
        <v>Yes</v>
      </c>
      <c r="G905" s="20">
        <f>IFERROR(VLOOKUP(C905,'2023-24 School Level AAFTE'!$C:$N,8,FALSE),0)</f>
        <v>341.55</v>
      </c>
      <c r="H905" s="99">
        <f>VLOOKUP($A905,'District Data'!$A:$F,3,FALSE)</f>
        <v>1.18</v>
      </c>
      <c r="I905" s="99">
        <f>VLOOKUP($A905,'District Data'!$A:$F,4,FALSE)</f>
        <v>1.18</v>
      </c>
      <c r="J905" s="100">
        <f t="shared" si="155"/>
        <v>341.55</v>
      </c>
      <c r="K905" s="101">
        <f t="shared" si="156"/>
        <v>1.002</v>
      </c>
      <c r="L905" s="102">
        <f>'District Data'!E$2</f>
        <v>72728</v>
      </c>
      <c r="M905" s="102">
        <f>'District Data'!F$2</f>
        <v>78209</v>
      </c>
      <c r="N905" s="33">
        <f t="shared" si="157"/>
        <v>85990.68</v>
      </c>
      <c r="O905" s="33">
        <f t="shared" si="158"/>
        <v>6480.51</v>
      </c>
      <c r="P905" s="33">
        <f t="shared" si="163"/>
        <v>14418.72</v>
      </c>
      <c r="Q905" s="103">
        <v>0.18149999999999999</v>
      </c>
      <c r="R905" s="103">
        <v>0.17510000000000001</v>
      </c>
      <c r="S905" s="33">
        <f t="shared" si="159"/>
        <v>31189.599999999999</v>
      </c>
      <c r="T905" s="33">
        <f t="shared" si="164"/>
        <v>1541.19</v>
      </c>
      <c r="U905" s="33">
        <f t="shared" si="160"/>
        <v>269.86</v>
      </c>
      <c r="V905" s="33">
        <f t="shared" si="161"/>
        <v>1811.0500000000002</v>
      </c>
      <c r="W905" s="33">
        <f t="shared" si="162"/>
        <v>125471.84</v>
      </c>
      <c r="X905" s="33" t="str">
        <f>IFERROR(VLOOKUP(C905,'Adj to Match Apport'!$C:$F,4,FALSE),0)</f>
        <v/>
      </c>
      <c r="Y905" s="33">
        <f t="shared" si="165"/>
        <v>125471.84</v>
      </c>
      <c r="Z905" s="184">
        <f>VLOOKUP(C905, '2023-24 School Level AAFTE'!$C$4:$C$2454, 1, 0)</f>
        <v>3677</v>
      </c>
    </row>
    <row r="906" spans="1:26" s="18" customFormat="1" x14ac:dyDescent="0.25">
      <c r="A906" s="136" t="s">
        <v>910</v>
      </c>
      <c r="B906" s="166" t="s">
        <v>909</v>
      </c>
      <c r="C906" s="167">
        <v>4420</v>
      </c>
      <c r="D906" s="166" t="s">
        <v>937</v>
      </c>
      <c r="E906" s="146" t="str">
        <f>VLOOKUP($C906,'2023-24 School Level AAFTE'!$C:$N,9,FALSE)</f>
        <v>No</v>
      </c>
      <c r="F906" s="94" t="str">
        <f>IFERROR(VLOOKUP(C906,'2023-24 School Level AAFTE'!$C:$N,11,FALSE),"")</f>
        <v>No</v>
      </c>
      <c r="G906" s="20">
        <f>IFERROR(VLOOKUP(C906,'2023-24 School Level AAFTE'!$C:$N,8,FALSE),0)</f>
        <v>496.68</v>
      </c>
      <c r="H906" s="99">
        <f>VLOOKUP($A906,'District Data'!$A:$F,3,FALSE)</f>
        <v>1.18</v>
      </c>
      <c r="I906" s="99">
        <f>VLOOKUP($A906,'District Data'!$A:$F,4,FALSE)</f>
        <v>1.18</v>
      </c>
      <c r="J906" s="100">
        <f t="shared" si="155"/>
        <v>0</v>
      </c>
      <c r="K906" s="101">
        <f t="shared" si="156"/>
        <v>0</v>
      </c>
      <c r="L906" s="102">
        <f>'District Data'!E$2</f>
        <v>72728</v>
      </c>
      <c r="M906" s="102">
        <f>'District Data'!F$2</f>
        <v>78209</v>
      </c>
      <c r="N906" s="33">
        <f t="shared" si="157"/>
        <v>0</v>
      </c>
      <c r="O906" s="33">
        <f t="shared" si="158"/>
        <v>0</v>
      </c>
      <c r="P906" s="33">
        <f t="shared" si="163"/>
        <v>14418.72</v>
      </c>
      <c r="Q906" s="103">
        <v>0.18149999999999999</v>
      </c>
      <c r="R906" s="103">
        <v>0.17510000000000001</v>
      </c>
      <c r="S906" s="33">
        <f t="shared" si="159"/>
        <v>0</v>
      </c>
      <c r="T906" s="33">
        <f t="shared" si="164"/>
        <v>0</v>
      </c>
      <c r="U906" s="33">
        <f t="shared" si="160"/>
        <v>0</v>
      </c>
      <c r="V906" s="33">
        <f t="shared" si="161"/>
        <v>0</v>
      </c>
      <c r="W906" s="33">
        <f t="shared" si="162"/>
        <v>0</v>
      </c>
      <c r="X906" s="33">
        <f>IFERROR(VLOOKUP(C906,'Adj to Match Apport'!$C:$F,4,FALSE),0)</f>
        <v>0</v>
      </c>
      <c r="Y906" s="33">
        <f t="shared" si="165"/>
        <v>0</v>
      </c>
      <c r="Z906" s="184">
        <f>VLOOKUP(C906, '2023-24 School Level AAFTE'!$C$4:$C$2454, 1, 0)</f>
        <v>4420</v>
      </c>
    </row>
    <row r="907" spans="1:26" s="18" customFormat="1" x14ac:dyDescent="0.25">
      <c r="A907" s="136" t="s">
        <v>910</v>
      </c>
      <c r="B907" s="166" t="s">
        <v>909</v>
      </c>
      <c r="C907" s="167">
        <v>5440</v>
      </c>
      <c r="D907" s="166" t="s">
        <v>949</v>
      </c>
      <c r="E907" s="146" t="str">
        <f>VLOOKUP($C907,'2023-24 School Level AAFTE'!$C:$N,9,FALSE)</f>
        <v>Yes</v>
      </c>
      <c r="F907" s="94" t="str">
        <f>IFERROR(VLOOKUP(C907,'2023-24 School Level AAFTE'!$C:$N,11,FALSE),"")</f>
        <v>Yes</v>
      </c>
      <c r="G907" s="20">
        <f>IFERROR(VLOOKUP(C907,'2023-24 School Level AAFTE'!$C:$N,8,FALSE),0)</f>
        <v>76.900000000000006</v>
      </c>
      <c r="H907" s="99">
        <f>VLOOKUP($A907,'District Data'!$A:$F,3,FALSE)</f>
        <v>1.18</v>
      </c>
      <c r="I907" s="99">
        <f>VLOOKUP($A907,'District Data'!$A:$F,4,FALSE)</f>
        <v>1.18</v>
      </c>
      <c r="J907" s="100">
        <f t="shared" si="155"/>
        <v>76.900000000000006</v>
      </c>
      <c r="K907" s="101">
        <f t="shared" si="156"/>
        <v>0.22600000000000001</v>
      </c>
      <c r="L907" s="102">
        <f>'District Data'!E$2</f>
        <v>72728</v>
      </c>
      <c r="M907" s="102">
        <f>'District Data'!F$2</f>
        <v>78209</v>
      </c>
      <c r="N907" s="33">
        <f t="shared" si="157"/>
        <v>19395.099999999999</v>
      </c>
      <c r="O907" s="33">
        <f t="shared" si="158"/>
        <v>1461.68</v>
      </c>
      <c r="P907" s="33">
        <f t="shared" si="163"/>
        <v>14418.72</v>
      </c>
      <c r="Q907" s="103">
        <v>0.18149999999999999</v>
      </c>
      <c r="R907" s="103">
        <v>0.17510000000000001</v>
      </c>
      <c r="S907" s="33">
        <f t="shared" si="159"/>
        <v>7034.78</v>
      </c>
      <c r="T907" s="33">
        <f t="shared" si="164"/>
        <v>347.61</v>
      </c>
      <c r="U907" s="33">
        <f t="shared" si="160"/>
        <v>60.87</v>
      </c>
      <c r="V907" s="33">
        <f t="shared" si="161"/>
        <v>408.48</v>
      </c>
      <c r="W907" s="33">
        <f t="shared" si="162"/>
        <v>28300.039999999997</v>
      </c>
      <c r="X907" s="33" t="str">
        <f>IFERROR(VLOOKUP(C907,'Adj to Match Apport'!$C:$F,4,FALSE),0)</f>
        <v/>
      </c>
      <c r="Y907" s="33">
        <f t="shared" si="165"/>
        <v>28300.039999999997</v>
      </c>
      <c r="Z907" s="184">
        <f>VLOOKUP(C907, '2023-24 School Level AAFTE'!$C$4:$C$2454, 1, 0)</f>
        <v>5440</v>
      </c>
    </row>
    <row r="908" spans="1:26" s="18" customFormat="1" x14ac:dyDescent="0.25">
      <c r="A908" s="136" t="s">
        <v>951</v>
      </c>
      <c r="B908" s="166" t="s">
        <v>950</v>
      </c>
      <c r="C908" s="167">
        <v>5180</v>
      </c>
      <c r="D908" s="166" t="s">
        <v>955</v>
      </c>
      <c r="E908" s="146" t="str">
        <f>VLOOKUP($C908,'2023-24 School Level AAFTE'!$C:$N,9,FALSE)</f>
        <v>No</v>
      </c>
      <c r="F908" s="94" t="str">
        <f>IFERROR(VLOOKUP(C908,'2023-24 School Level AAFTE'!$C:$N,11,FALSE),"")</f>
        <v>No</v>
      </c>
      <c r="G908" s="20">
        <f>IFERROR(VLOOKUP(C908,'2023-24 School Level AAFTE'!$C:$N,8,FALSE),0)</f>
        <v>359.16</v>
      </c>
      <c r="H908" s="99">
        <f>VLOOKUP($A908,'District Data'!$A:$F,3,FALSE)</f>
        <v>1.01</v>
      </c>
      <c r="I908" s="99">
        <f>VLOOKUP($A908,'District Data'!$A:$F,4,FALSE)</f>
        <v>1.01</v>
      </c>
      <c r="J908" s="100">
        <f t="shared" si="155"/>
        <v>0</v>
      </c>
      <c r="K908" s="101">
        <f t="shared" si="156"/>
        <v>0</v>
      </c>
      <c r="L908" s="102">
        <f>'District Data'!E$2</f>
        <v>72728</v>
      </c>
      <c r="M908" s="102">
        <f>'District Data'!F$2</f>
        <v>78209</v>
      </c>
      <c r="N908" s="33">
        <f t="shared" si="157"/>
        <v>0</v>
      </c>
      <c r="O908" s="33">
        <f t="shared" si="158"/>
        <v>0</v>
      </c>
      <c r="P908" s="33">
        <f t="shared" si="163"/>
        <v>14418.72</v>
      </c>
      <c r="Q908" s="103">
        <v>0.18149999999999999</v>
      </c>
      <c r="R908" s="103">
        <v>0.17510000000000001</v>
      </c>
      <c r="S908" s="33">
        <f t="shared" si="159"/>
        <v>0</v>
      </c>
      <c r="T908" s="33">
        <f t="shared" si="164"/>
        <v>0</v>
      </c>
      <c r="U908" s="33">
        <f t="shared" si="160"/>
        <v>0</v>
      </c>
      <c r="V908" s="33">
        <f t="shared" si="161"/>
        <v>0</v>
      </c>
      <c r="W908" s="33">
        <f t="shared" si="162"/>
        <v>0</v>
      </c>
      <c r="X908" s="33">
        <f>IFERROR(VLOOKUP(C908,'Adj to Match Apport'!$C:$F,4,FALSE),0)</f>
        <v>0</v>
      </c>
      <c r="Y908" s="33">
        <f t="shared" si="165"/>
        <v>0</v>
      </c>
      <c r="Z908" s="184">
        <f>VLOOKUP(C908, '2023-24 School Level AAFTE'!$C$4:$C$2454, 1, 0)</f>
        <v>5180</v>
      </c>
    </row>
    <row r="909" spans="1:26" s="18" customFormat="1" x14ac:dyDescent="0.25">
      <c r="A909" s="136" t="s">
        <v>951</v>
      </c>
      <c r="B909" s="166" t="s">
        <v>950</v>
      </c>
      <c r="C909" s="167">
        <v>2385</v>
      </c>
      <c r="D909" s="166" t="s">
        <v>952</v>
      </c>
      <c r="E909" s="146" t="str">
        <f>VLOOKUP($C909,'2023-24 School Level AAFTE'!$C:$N,9,FALSE)</f>
        <v>Yes</v>
      </c>
      <c r="F909" s="94" t="str">
        <f>IFERROR(VLOOKUP(C909,'2023-24 School Level AAFTE'!$C:$N,11,FALSE),"")</f>
        <v>Yes</v>
      </c>
      <c r="G909" s="20">
        <f>IFERROR(VLOOKUP(C909,'2023-24 School Level AAFTE'!$C:$N,8,FALSE),0)</f>
        <v>288.39999999999998</v>
      </c>
      <c r="H909" s="99">
        <f>VLOOKUP($A909,'District Data'!$A:$F,3,FALSE)</f>
        <v>1.01</v>
      </c>
      <c r="I909" s="99">
        <f>VLOOKUP($A909,'District Data'!$A:$F,4,FALSE)</f>
        <v>1.01</v>
      </c>
      <c r="J909" s="100">
        <f t="shared" si="155"/>
        <v>288.39999999999998</v>
      </c>
      <c r="K909" s="101">
        <f t="shared" si="156"/>
        <v>0.84599999999999997</v>
      </c>
      <c r="L909" s="102">
        <f>'District Data'!E$2</f>
        <v>72728</v>
      </c>
      <c r="M909" s="102">
        <f>'District Data'!F$2</f>
        <v>78209</v>
      </c>
      <c r="N909" s="33">
        <f t="shared" si="157"/>
        <v>62143.17</v>
      </c>
      <c r="O909" s="33">
        <f t="shared" si="158"/>
        <v>4683.29</v>
      </c>
      <c r="P909" s="33">
        <f t="shared" si="163"/>
        <v>14418.72</v>
      </c>
      <c r="Q909" s="103">
        <v>0.18149999999999999</v>
      </c>
      <c r="R909" s="103">
        <v>0.17510000000000001</v>
      </c>
      <c r="S909" s="33">
        <f t="shared" si="159"/>
        <v>24297.27</v>
      </c>
      <c r="T909" s="33">
        <f t="shared" si="164"/>
        <v>1113.77</v>
      </c>
      <c r="U909" s="33">
        <f t="shared" si="160"/>
        <v>195.02</v>
      </c>
      <c r="V909" s="33">
        <f t="shared" si="161"/>
        <v>1308.79</v>
      </c>
      <c r="W909" s="33">
        <f t="shared" si="162"/>
        <v>92432.51999999999</v>
      </c>
      <c r="X909" s="33">
        <f>IFERROR(VLOOKUP(C909,'Adj to Match Apport'!$C:$F,4,FALSE),0)</f>
        <v>-10.069999999977881</v>
      </c>
      <c r="Y909" s="33">
        <f t="shared" si="165"/>
        <v>92422.450000000012</v>
      </c>
      <c r="Z909" s="184">
        <f>VLOOKUP(C909, '2023-24 School Level AAFTE'!$C$4:$C$2454, 1, 0)</f>
        <v>2385</v>
      </c>
    </row>
    <row r="910" spans="1:26" s="18" customFormat="1" x14ac:dyDescent="0.25">
      <c r="A910" s="136" t="s">
        <v>951</v>
      </c>
      <c r="B910" s="166" t="s">
        <v>950</v>
      </c>
      <c r="C910" s="167">
        <v>4206</v>
      </c>
      <c r="D910" s="166" t="s">
        <v>954</v>
      </c>
      <c r="E910" s="146" t="str">
        <f>VLOOKUP($C910,'2023-24 School Level AAFTE'!$C:$N,9,FALSE)</f>
        <v>Yes</v>
      </c>
      <c r="F910" s="94" t="str">
        <f>IFERROR(VLOOKUP(C910,'2023-24 School Level AAFTE'!$C:$N,11,FALSE),"")</f>
        <v>Yes</v>
      </c>
      <c r="G910" s="20">
        <f>IFERROR(VLOOKUP(C910,'2023-24 School Level AAFTE'!$C:$N,8,FALSE),0)</f>
        <v>239.61</v>
      </c>
      <c r="H910" s="99">
        <f>VLOOKUP($A910,'District Data'!$A:$F,3,FALSE)</f>
        <v>1.01</v>
      </c>
      <c r="I910" s="99">
        <f>VLOOKUP($A910,'District Data'!$A:$F,4,FALSE)</f>
        <v>1.01</v>
      </c>
      <c r="J910" s="100">
        <f t="shared" si="155"/>
        <v>239.61</v>
      </c>
      <c r="K910" s="101">
        <f t="shared" si="156"/>
        <v>0.70299999999999996</v>
      </c>
      <c r="L910" s="102">
        <f>'District Data'!E$2</f>
        <v>72728</v>
      </c>
      <c r="M910" s="102">
        <f>'District Data'!F$2</f>
        <v>78209</v>
      </c>
      <c r="N910" s="33">
        <f t="shared" si="157"/>
        <v>51639.06</v>
      </c>
      <c r="O910" s="33">
        <f t="shared" si="158"/>
        <v>3891.68</v>
      </c>
      <c r="P910" s="33">
        <f t="shared" si="163"/>
        <v>14418.72</v>
      </c>
      <c r="Q910" s="103">
        <v>0.18149999999999999</v>
      </c>
      <c r="R910" s="103">
        <v>0.17510000000000001</v>
      </c>
      <c r="S910" s="33">
        <f t="shared" si="159"/>
        <v>20190.28</v>
      </c>
      <c r="T910" s="33">
        <f t="shared" si="164"/>
        <v>925.51</v>
      </c>
      <c r="U910" s="33">
        <f t="shared" si="160"/>
        <v>162.06</v>
      </c>
      <c r="V910" s="33">
        <f t="shared" si="161"/>
        <v>1087.57</v>
      </c>
      <c r="W910" s="33">
        <f t="shared" si="162"/>
        <v>76808.59</v>
      </c>
      <c r="X910" s="33" t="str">
        <f>IFERROR(VLOOKUP(C910,'Adj to Match Apport'!$C:$F,4,FALSE),0)</f>
        <v/>
      </c>
      <c r="Y910" s="33">
        <f t="shared" si="165"/>
        <v>76808.59</v>
      </c>
      <c r="Z910" s="184">
        <f>VLOOKUP(C910, '2023-24 School Level AAFTE'!$C$4:$C$2454, 1, 0)</f>
        <v>4206</v>
      </c>
    </row>
    <row r="911" spans="1:26" s="18" customFormat="1" x14ac:dyDescent="0.25">
      <c r="A911" s="136" t="s">
        <v>951</v>
      </c>
      <c r="B911" s="166" t="s">
        <v>950</v>
      </c>
      <c r="C911" s="167">
        <v>3198</v>
      </c>
      <c r="D911" s="166" t="s">
        <v>953</v>
      </c>
      <c r="E911" s="146" t="str">
        <f>VLOOKUP($C911,'2023-24 School Level AAFTE'!$C:$N,9,FALSE)</f>
        <v>Yes</v>
      </c>
      <c r="F911" s="94" t="str">
        <f>IFERROR(VLOOKUP(C911,'2023-24 School Level AAFTE'!$C:$N,11,FALSE),"")</f>
        <v>Yes</v>
      </c>
      <c r="G911" s="20">
        <f>IFERROR(VLOOKUP(C911,'2023-24 School Level AAFTE'!$C:$N,8,FALSE),0)</f>
        <v>210.23</v>
      </c>
      <c r="H911" s="99">
        <f>VLOOKUP($A911,'District Data'!$A:$F,3,FALSE)</f>
        <v>1.01</v>
      </c>
      <c r="I911" s="99">
        <f>VLOOKUP($A911,'District Data'!$A:$F,4,FALSE)</f>
        <v>1.01</v>
      </c>
      <c r="J911" s="100">
        <f t="shared" si="155"/>
        <v>210.23</v>
      </c>
      <c r="K911" s="101">
        <f t="shared" si="156"/>
        <v>0.61699999999999999</v>
      </c>
      <c r="L911" s="102">
        <f>'District Data'!E$2</f>
        <v>72728</v>
      </c>
      <c r="M911" s="102">
        <f>'District Data'!F$2</f>
        <v>78209</v>
      </c>
      <c r="N911" s="33">
        <f t="shared" si="157"/>
        <v>45321.91</v>
      </c>
      <c r="O911" s="33">
        <f t="shared" si="158"/>
        <v>3415.59</v>
      </c>
      <c r="P911" s="33">
        <f t="shared" si="163"/>
        <v>14418.72</v>
      </c>
      <c r="Q911" s="103">
        <v>0.18149999999999999</v>
      </c>
      <c r="R911" s="103">
        <v>0.17510000000000001</v>
      </c>
      <c r="S911" s="33">
        <f t="shared" si="159"/>
        <v>17720.349999999999</v>
      </c>
      <c r="T911" s="33">
        <f t="shared" si="164"/>
        <v>812.29</v>
      </c>
      <c r="U911" s="33">
        <f t="shared" si="160"/>
        <v>142.22999999999999</v>
      </c>
      <c r="V911" s="33">
        <f t="shared" si="161"/>
        <v>954.52</v>
      </c>
      <c r="W911" s="33">
        <f t="shared" si="162"/>
        <v>67412.37000000001</v>
      </c>
      <c r="X911" s="33" t="str">
        <f>IFERROR(VLOOKUP(C911,'Adj to Match Apport'!$C:$F,4,FALSE),0)</f>
        <v/>
      </c>
      <c r="Y911" s="33">
        <f t="shared" si="165"/>
        <v>67412.37000000001</v>
      </c>
      <c r="Z911" s="184">
        <f>VLOOKUP(C911, '2023-24 School Level AAFTE'!$C$4:$C$2454, 1, 0)</f>
        <v>3198</v>
      </c>
    </row>
    <row r="912" spans="1:26" s="18" customFormat="1" x14ac:dyDescent="0.25">
      <c r="A912" s="136" t="s">
        <v>957</v>
      </c>
      <c r="B912" s="166" t="s">
        <v>956</v>
      </c>
      <c r="C912" s="167">
        <v>5719</v>
      </c>
      <c r="D912" s="166" t="s">
        <v>3279</v>
      </c>
      <c r="E912" s="146" t="str">
        <f>VLOOKUP($C912,'2023-24 School Level AAFTE'!$C:$N,9,FALSE)</f>
        <v>Yes</v>
      </c>
      <c r="F912" s="94" t="str">
        <f>IFERROR(VLOOKUP(C912,'2023-24 School Level AAFTE'!$C:$N,11,FALSE),"")</f>
        <v>Yes</v>
      </c>
      <c r="G912" s="20">
        <f>IFERROR(VLOOKUP(C912,'2023-24 School Level AAFTE'!$C:$N,8,FALSE),0)</f>
        <v>614.1</v>
      </c>
      <c r="H912" s="99">
        <f>VLOOKUP($A912,'District Data'!$A:$F,3,FALSE)</f>
        <v>1</v>
      </c>
      <c r="I912" s="99">
        <f>VLOOKUP($A912,'District Data'!$A:$F,4,FALSE)</f>
        <v>1.04</v>
      </c>
      <c r="J912" s="100">
        <f t="shared" si="155"/>
        <v>614.1</v>
      </c>
      <c r="K912" s="101">
        <f t="shared" si="156"/>
        <v>1.8009999999999999</v>
      </c>
      <c r="L912" s="102">
        <f>'District Data'!E$2</f>
        <v>72728</v>
      </c>
      <c r="M912" s="102">
        <f>'District Data'!F$2</f>
        <v>78209</v>
      </c>
      <c r="N912" s="33">
        <f t="shared" si="157"/>
        <v>130983.13</v>
      </c>
      <c r="O912" s="33">
        <f t="shared" si="158"/>
        <v>15505.46</v>
      </c>
      <c r="P912" s="33">
        <f t="shared" si="163"/>
        <v>14418.72</v>
      </c>
      <c r="Q912" s="103">
        <v>0.18149999999999999</v>
      </c>
      <c r="R912" s="103">
        <v>0.17510000000000001</v>
      </c>
      <c r="S912" s="33">
        <f t="shared" si="159"/>
        <v>52456.56</v>
      </c>
      <c r="T912" s="33">
        <f t="shared" si="164"/>
        <v>2441.48</v>
      </c>
      <c r="U912" s="33">
        <f t="shared" si="160"/>
        <v>427.5</v>
      </c>
      <c r="V912" s="33">
        <f t="shared" si="161"/>
        <v>2868.98</v>
      </c>
      <c r="W912" s="33">
        <f t="shared" si="162"/>
        <v>201814.13</v>
      </c>
      <c r="X912" s="33" t="str">
        <f>IFERROR(VLOOKUP(C912,'Adj to Match Apport'!$C:$F,4,FALSE),0)</f>
        <v/>
      </c>
      <c r="Y912" s="33">
        <f t="shared" si="165"/>
        <v>201814.13</v>
      </c>
      <c r="Z912" s="184">
        <f>VLOOKUP(C912, '2023-24 School Level AAFTE'!$C$4:$C$2454, 1, 0)</f>
        <v>5719</v>
      </c>
    </row>
    <row r="913" spans="1:26" s="18" customFormat="1" x14ac:dyDescent="0.25">
      <c r="A913" s="136" t="s">
        <v>957</v>
      </c>
      <c r="B913" s="166" t="s">
        <v>956</v>
      </c>
      <c r="C913" s="167">
        <v>2904</v>
      </c>
      <c r="D913" s="166" t="s">
        <v>958</v>
      </c>
      <c r="E913" s="146" t="str">
        <f>VLOOKUP($C913,'2023-24 School Level AAFTE'!$C:$N,9,FALSE)</f>
        <v>Yes</v>
      </c>
      <c r="F913" s="94" t="str">
        <f>IFERROR(VLOOKUP(C913,'2023-24 School Level AAFTE'!$C:$N,11,FALSE),"")</f>
        <v>Yes</v>
      </c>
      <c r="G913" s="20">
        <f>IFERROR(VLOOKUP(C913,'2023-24 School Level AAFTE'!$C:$N,8,FALSE),0)</f>
        <v>421.97999999999996</v>
      </c>
      <c r="H913" s="99">
        <f>VLOOKUP($A913,'District Data'!$A:$F,3,FALSE)</f>
        <v>1</v>
      </c>
      <c r="I913" s="99">
        <f>VLOOKUP($A913,'District Data'!$A:$F,4,FALSE)</f>
        <v>1.04</v>
      </c>
      <c r="J913" s="100">
        <f t="shared" si="155"/>
        <v>421.97999999999996</v>
      </c>
      <c r="K913" s="101">
        <f t="shared" si="156"/>
        <v>1.238</v>
      </c>
      <c r="L913" s="102">
        <f>'District Data'!E$2</f>
        <v>72728</v>
      </c>
      <c r="M913" s="102">
        <f>'District Data'!F$2</f>
        <v>78209</v>
      </c>
      <c r="N913" s="33">
        <f t="shared" si="157"/>
        <v>90037.26</v>
      </c>
      <c r="O913" s="33">
        <f t="shared" si="158"/>
        <v>10658.39</v>
      </c>
      <c r="P913" s="33">
        <f t="shared" si="163"/>
        <v>14418.72</v>
      </c>
      <c r="Q913" s="103">
        <v>0.18149999999999999</v>
      </c>
      <c r="R913" s="103">
        <v>0.17510000000000001</v>
      </c>
      <c r="S913" s="33">
        <f t="shared" si="159"/>
        <v>36058.42</v>
      </c>
      <c r="T913" s="33">
        <f t="shared" si="164"/>
        <v>1678.26</v>
      </c>
      <c r="U913" s="33">
        <f t="shared" si="160"/>
        <v>293.86</v>
      </c>
      <c r="V913" s="33">
        <f t="shared" si="161"/>
        <v>1972.12</v>
      </c>
      <c r="W913" s="33">
        <f t="shared" si="162"/>
        <v>138726.19</v>
      </c>
      <c r="X913" s="33">
        <f>IFERROR(VLOOKUP(C913,'Adj to Match Apport'!$C:$F,4,FALSE),0)</f>
        <v>0</v>
      </c>
      <c r="Y913" s="33">
        <f t="shared" si="165"/>
        <v>138726.19</v>
      </c>
      <c r="Z913" s="184">
        <f>VLOOKUP(C913, '2023-24 School Level AAFTE'!$C$4:$C$2454, 1, 0)</f>
        <v>2904</v>
      </c>
    </row>
    <row r="914" spans="1:26" s="18" customFormat="1" x14ac:dyDescent="0.25">
      <c r="A914" s="136" t="s">
        <v>957</v>
      </c>
      <c r="B914" s="166" t="s">
        <v>956</v>
      </c>
      <c r="C914" s="167">
        <v>3961</v>
      </c>
      <c r="D914" s="166" t="s">
        <v>959</v>
      </c>
      <c r="E914" s="146" t="str">
        <f>VLOOKUP($C914,'2023-24 School Level AAFTE'!$C:$N,9,FALSE)</f>
        <v>Yes</v>
      </c>
      <c r="F914" s="94" t="str">
        <f>IFERROR(VLOOKUP(C914,'2023-24 School Level AAFTE'!$C:$N,11,FALSE),"")</f>
        <v>Yes</v>
      </c>
      <c r="G914" s="20">
        <f>IFERROR(VLOOKUP(C914,'2023-24 School Level AAFTE'!$C:$N,8,FALSE),0)</f>
        <v>323.02999999999997</v>
      </c>
      <c r="H914" s="99">
        <f>VLOOKUP($A914,'District Data'!$A:$F,3,FALSE)</f>
        <v>1</v>
      </c>
      <c r="I914" s="99">
        <f>VLOOKUP($A914,'District Data'!$A:$F,4,FALSE)</f>
        <v>1.04</v>
      </c>
      <c r="J914" s="100">
        <f t="shared" si="155"/>
        <v>323.02999999999997</v>
      </c>
      <c r="K914" s="101">
        <f t="shared" si="156"/>
        <v>0.94799999999999995</v>
      </c>
      <c r="L914" s="102">
        <f>'District Data'!E$2</f>
        <v>72728</v>
      </c>
      <c r="M914" s="102">
        <f>'District Data'!F$2</f>
        <v>78209</v>
      </c>
      <c r="N914" s="33">
        <f t="shared" si="157"/>
        <v>68946.14</v>
      </c>
      <c r="O914" s="33">
        <f t="shared" si="158"/>
        <v>8161.68</v>
      </c>
      <c r="P914" s="33">
        <f t="shared" si="163"/>
        <v>14418.72</v>
      </c>
      <c r="Q914" s="103">
        <v>0.18149999999999999</v>
      </c>
      <c r="R914" s="103">
        <v>0.17510000000000001</v>
      </c>
      <c r="S914" s="33">
        <f t="shared" si="159"/>
        <v>27611.78</v>
      </c>
      <c r="T914" s="33">
        <f t="shared" si="164"/>
        <v>1285.1300000000001</v>
      </c>
      <c r="U914" s="33">
        <f t="shared" si="160"/>
        <v>225.03</v>
      </c>
      <c r="V914" s="33">
        <f t="shared" si="161"/>
        <v>1510.16</v>
      </c>
      <c r="W914" s="33">
        <f t="shared" si="162"/>
        <v>106229.76000000001</v>
      </c>
      <c r="X914" s="33" t="str">
        <f>IFERROR(VLOOKUP(C914,'Adj to Match Apport'!$C:$F,4,FALSE),0)</f>
        <v/>
      </c>
      <c r="Y914" s="33">
        <f t="shared" si="165"/>
        <v>106229.76000000001</v>
      </c>
      <c r="Z914" s="184">
        <f>VLOOKUP(C914, '2023-24 School Level AAFTE'!$C$4:$C$2454, 1, 0)</f>
        <v>3961</v>
      </c>
    </row>
    <row r="915" spans="1:26" s="18" customFormat="1" x14ac:dyDescent="0.25">
      <c r="A915" s="136" t="s">
        <v>961</v>
      </c>
      <c r="B915" s="166" t="s">
        <v>960</v>
      </c>
      <c r="C915" s="167">
        <v>2569</v>
      </c>
      <c r="D915" s="166" t="s">
        <v>962</v>
      </c>
      <c r="E915" s="146" t="str">
        <f>VLOOKUP($C915,'2023-24 School Level AAFTE'!$C:$N,9,FALSE)</f>
        <v>No</v>
      </c>
      <c r="F915" s="94" t="str">
        <f>IFERROR(VLOOKUP(C915,'2023-24 School Level AAFTE'!$C:$N,11,FALSE),"")</f>
        <v>No</v>
      </c>
      <c r="G915" s="20">
        <f>IFERROR(VLOOKUP(C915,'2023-24 School Level AAFTE'!$C:$N,8,FALSE),0)</f>
        <v>252.03</v>
      </c>
      <c r="H915" s="99">
        <f>VLOOKUP($A915,'District Data'!$A:$F,3,FALSE)</f>
        <v>1</v>
      </c>
      <c r="I915" s="99">
        <f>VLOOKUP($A915,'District Data'!$A:$F,4,FALSE)</f>
        <v>1</v>
      </c>
      <c r="J915" s="100">
        <f t="shared" si="155"/>
        <v>0</v>
      </c>
      <c r="K915" s="101">
        <f t="shared" si="156"/>
        <v>0</v>
      </c>
      <c r="L915" s="102">
        <f>'District Data'!E$2</f>
        <v>72728</v>
      </c>
      <c r="M915" s="102">
        <f>'District Data'!F$2</f>
        <v>78209</v>
      </c>
      <c r="N915" s="33">
        <f t="shared" si="157"/>
        <v>0</v>
      </c>
      <c r="O915" s="33">
        <f t="shared" si="158"/>
        <v>0</v>
      </c>
      <c r="P915" s="33">
        <f t="shared" si="163"/>
        <v>14418.72</v>
      </c>
      <c r="Q915" s="103">
        <v>0.18149999999999999</v>
      </c>
      <c r="R915" s="103">
        <v>0.17510000000000001</v>
      </c>
      <c r="S915" s="33">
        <f t="shared" si="159"/>
        <v>0</v>
      </c>
      <c r="T915" s="33">
        <f t="shared" si="164"/>
        <v>0</v>
      </c>
      <c r="U915" s="33">
        <f t="shared" si="160"/>
        <v>0</v>
      </c>
      <c r="V915" s="33">
        <f t="shared" si="161"/>
        <v>0</v>
      </c>
      <c r="W915" s="33">
        <f t="shared" si="162"/>
        <v>0</v>
      </c>
      <c r="X915" s="33">
        <f>IFERROR(VLOOKUP(C915,'Adj to Match Apport'!$C:$F,4,FALSE),0)</f>
        <v>0</v>
      </c>
      <c r="Y915" s="33">
        <f t="shared" si="165"/>
        <v>0</v>
      </c>
      <c r="Z915" s="184">
        <f>VLOOKUP(C915, '2023-24 School Level AAFTE'!$C$4:$C$2454, 1, 0)</f>
        <v>2569</v>
      </c>
    </row>
    <row r="916" spans="1:26" s="18" customFormat="1" x14ac:dyDescent="0.25">
      <c r="A916" s="136" t="s">
        <v>961</v>
      </c>
      <c r="B916" s="166" t="s">
        <v>960</v>
      </c>
      <c r="C916" s="167">
        <v>2766</v>
      </c>
      <c r="D916" s="166" t="s">
        <v>963</v>
      </c>
      <c r="E916" s="146" t="str">
        <f>VLOOKUP($C916,'2023-24 School Level AAFTE'!$C:$N,9,FALSE)</f>
        <v>Yes</v>
      </c>
      <c r="F916" s="94" t="str">
        <f>IFERROR(VLOOKUP(C916,'2023-24 School Level AAFTE'!$C:$N,11,FALSE),"")</f>
        <v>Yes</v>
      </c>
      <c r="G916" s="20">
        <f>IFERROR(VLOOKUP(C916,'2023-24 School Level AAFTE'!$C:$N,8,FALSE),0)</f>
        <v>316.20999999999998</v>
      </c>
      <c r="H916" s="99">
        <f>VLOOKUP($A916,'District Data'!$A:$F,3,FALSE)</f>
        <v>1</v>
      </c>
      <c r="I916" s="99">
        <f>VLOOKUP($A916,'District Data'!$A:$F,4,FALSE)</f>
        <v>1</v>
      </c>
      <c r="J916" s="100">
        <f t="shared" si="155"/>
        <v>316.20999999999998</v>
      </c>
      <c r="K916" s="101">
        <f t="shared" si="156"/>
        <v>0.92800000000000005</v>
      </c>
      <c r="L916" s="102">
        <f>'District Data'!E$2</f>
        <v>72728</v>
      </c>
      <c r="M916" s="102">
        <f>'District Data'!F$2</f>
        <v>78209</v>
      </c>
      <c r="N916" s="33">
        <f t="shared" si="157"/>
        <v>67491.58</v>
      </c>
      <c r="O916" s="33">
        <f t="shared" si="158"/>
        <v>5086.37</v>
      </c>
      <c r="P916" s="33">
        <f t="shared" si="163"/>
        <v>14418.72</v>
      </c>
      <c r="Q916" s="103">
        <v>0.18149999999999999</v>
      </c>
      <c r="R916" s="103">
        <v>0.17510000000000001</v>
      </c>
      <c r="S916" s="33">
        <f t="shared" si="159"/>
        <v>26520.92</v>
      </c>
      <c r="T916" s="33">
        <f t="shared" si="164"/>
        <v>1209.6300000000001</v>
      </c>
      <c r="U916" s="33">
        <f t="shared" si="160"/>
        <v>211.81</v>
      </c>
      <c r="V916" s="33">
        <f t="shared" si="161"/>
        <v>1421.44</v>
      </c>
      <c r="W916" s="33">
        <f t="shared" si="162"/>
        <v>100520.31</v>
      </c>
      <c r="X916" s="33">
        <f>IFERROR(VLOOKUP(C916,'Adj to Match Apport'!$C:$F,4,FALSE),0)</f>
        <v>-9.9999999947613105E-3</v>
      </c>
      <c r="Y916" s="33">
        <f t="shared" si="165"/>
        <v>100520.3</v>
      </c>
      <c r="Z916" s="184">
        <f>VLOOKUP(C916, '2023-24 School Level AAFTE'!$C$4:$C$2454, 1, 0)</f>
        <v>2766</v>
      </c>
    </row>
    <row r="917" spans="1:26" s="18" customFormat="1" x14ac:dyDescent="0.25">
      <c r="A917" s="136" t="s">
        <v>965</v>
      </c>
      <c r="B917" s="166" t="s">
        <v>964</v>
      </c>
      <c r="C917" s="167">
        <v>3494</v>
      </c>
      <c r="D917" s="166" t="s">
        <v>966</v>
      </c>
      <c r="E917" s="146" t="str">
        <f>VLOOKUP($C917,'2023-24 School Level AAFTE'!$C:$N,9,FALSE)</f>
        <v>No</v>
      </c>
      <c r="F917" s="94" t="str">
        <f>IFERROR(VLOOKUP(C917,'2023-24 School Level AAFTE'!$C:$N,11,FALSE),"")</f>
        <v>No</v>
      </c>
      <c r="G917" s="20">
        <f>IFERROR(VLOOKUP(C917,'2023-24 School Level AAFTE'!$C:$N,8,FALSE),0)</f>
        <v>85.85</v>
      </c>
      <c r="H917" s="99">
        <f>VLOOKUP($A917,'District Data'!$A:$F,3,FALSE)</f>
        <v>1</v>
      </c>
      <c r="I917" s="99">
        <f>VLOOKUP($A917,'District Data'!$A:$F,4,FALSE)</f>
        <v>1.04</v>
      </c>
      <c r="J917" s="100">
        <f t="shared" si="155"/>
        <v>0</v>
      </c>
      <c r="K917" s="101">
        <f t="shared" si="156"/>
        <v>0</v>
      </c>
      <c r="L917" s="102">
        <f>'District Data'!E$2</f>
        <v>72728</v>
      </c>
      <c r="M917" s="102">
        <f>'District Data'!F$2</f>
        <v>78209</v>
      </c>
      <c r="N917" s="33">
        <f t="shared" si="157"/>
        <v>0</v>
      </c>
      <c r="O917" s="33">
        <f t="shared" si="158"/>
        <v>0</v>
      </c>
      <c r="P917" s="33">
        <f t="shared" si="163"/>
        <v>14418.72</v>
      </c>
      <c r="Q917" s="103">
        <v>0.18149999999999999</v>
      </c>
      <c r="R917" s="103">
        <v>0.17510000000000001</v>
      </c>
      <c r="S917" s="33">
        <f t="shared" si="159"/>
        <v>0</v>
      </c>
      <c r="T917" s="33">
        <f t="shared" si="164"/>
        <v>0</v>
      </c>
      <c r="U917" s="33">
        <f t="shared" si="160"/>
        <v>0</v>
      </c>
      <c r="V917" s="33">
        <f t="shared" si="161"/>
        <v>0</v>
      </c>
      <c r="W917" s="33">
        <f t="shared" si="162"/>
        <v>0</v>
      </c>
      <c r="X917" s="33">
        <f>IFERROR(VLOOKUP(C917,'Adj to Match Apport'!$C:$F,4,FALSE),0)</f>
        <v>0</v>
      </c>
      <c r="Y917" s="33">
        <f t="shared" si="165"/>
        <v>0</v>
      </c>
      <c r="Z917" s="184">
        <f>VLOOKUP(C917, '2023-24 School Level AAFTE'!$C$4:$C$2454, 1, 0)</f>
        <v>3494</v>
      </c>
    </row>
    <row r="918" spans="1:26" s="18" customFormat="1" x14ac:dyDescent="0.25">
      <c r="A918" s="136" t="s">
        <v>968</v>
      </c>
      <c r="B918" s="166" t="s">
        <v>967</v>
      </c>
      <c r="C918" s="167">
        <v>2558</v>
      </c>
      <c r="D918" s="166" t="s">
        <v>969</v>
      </c>
      <c r="E918" s="146" t="str">
        <f>VLOOKUP($C918,'2023-24 School Level AAFTE'!$C:$N,9,FALSE)</f>
        <v>No</v>
      </c>
      <c r="F918" s="94" t="str">
        <f>IFERROR(VLOOKUP(C918,'2023-24 School Level AAFTE'!$C:$N,11,FALSE),"")</f>
        <v>No</v>
      </c>
      <c r="G918" s="20">
        <f>IFERROR(VLOOKUP(C918,'2023-24 School Level AAFTE'!$C:$N,8,FALSE),0)</f>
        <v>822.02</v>
      </c>
      <c r="H918" s="99">
        <f>VLOOKUP($A918,'District Data'!$A:$F,3,FALSE)</f>
        <v>1.06</v>
      </c>
      <c r="I918" s="99">
        <f>VLOOKUP($A918,'District Data'!$A:$F,4,FALSE)</f>
        <v>1.1000000000000001</v>
      </c>
      <c r="J918" s="100">
        <f t="shared" si="155"/>
        <v>0</v>
      </c>
      <c r="K918" s="101">
        <f t="shared" si="156"/>
        <v>0</v>
      </c>
      <c r="L918" s="102">
        <f>'District Data'!E$2</f>
        <v>72728</v>
      </c>
      <c r="M918" s="102">
        <f>'District Data'!F$2</f>
        <v>78209</v>
      </c>
      <c r="N918" s="33">
        <f t="shared" si="157"/>
        <v>0</v>
      </c>
      <c r="O918" s="33">
        <f t="shared" si="158"/>
        <v>0</v>
      </c>
      <c r="P918" s="33">
        <f t="shared" si="163"/>
        <v>14418.72</v>
      </c>
      <c r="Q918" s="103">
        <v>0.18149999999999999</v>
      </c>
      <c r="R918" s="103">
        <v>0.17510000000000001</v>
      </c>
      <c r="S918" s="33">
        <f t="shared" si="159"/>
        <v>0</v>
      </c>
      <c r="T918" s="33">
        <f t="shared" si="164"/>
        <v>0</v>
      </c>
      <c r="U918" s="33">
        <f t="shared" si="160"/>
        <v>0</v>
      </c>
      <c r="V918" s="33">
        <f t="shared" si="161"/>
        <v>0</v>
      </c>
      <c r="W918" s="33">
        <f t="shared" si="162"/>
        <v>0</v>
      </c>
      <c r="X918" s="33">
        <f>IFERROR(VLOOKUP(C918,'Adj to Match Apport'!$C:$F,4,FALSE),0)</f>
        <v>0</v>
      </c>
      <c r="Y918" s="33">
        <f t="shared" si="165"/>
        <v>0</v>
      </c>
      <c r="Z918" s="184">
        <f>VLOOKUP(C918, '2023-24 School Level AAFTE'!$C$4:$C$2454, 1, 0)</f>
        <v>2558</v>
      </c>
    </row>
    <row r="919" spans="1:26" s="18" customFormat="1" x14ac:dyDescent="0.25">
      <c r="A919" s="136" t="s">
        <v>968</v>
      </c>
      <c r="B919" s="166" t="s">
        <v>967</v>
      </c>
      <c r="C919" s="167">
        <v>4431</v>
      </c>
      <c r="D919" s="166" t="s">
        <v>971</v>
      </c>
      <c r="E919" s="146" t="str">
        <f>VLOOKUP($C919,'2023-24 School Level AAFTE'!$C:$N,9,FALSE)</f>
        <v>No</v>
      </c>
      <c r="F919" s="94" t="str">
        <f>IFERROR(VLOOKUP(C919,'2023-24 School Level AAFTE'!$C:$N,11,FALSE),"")</f>
        <v>No</v>
      </c>
      <c r="G919" s="20">
        <f>IFERROR(VLOOKUP(C919,'2023-24 School Level AAFTE'!$C:$N,8,FALSE),0)</f>
        <v>522.86</v>
      </c>
      <c r="H919" s="99">
        <f>VLOOKUP($A919,'District Data'!$A:$F,3,FALSE)</f>
        <v>1.06</v>
      </c>
      <c r="I919" s="99">
        <f>VLOOKUP($A919,'District Data'!$A:$F,4,FALSE)</f>
        <v>1.1000000000000001</v>
      </c>
      <c r="J919" s="100">
        <f t="shared" si="155"/>
        <v>0</v>
      </c>
      <c r="K919" s="101">
        <f t="shared" si="156"/>
        <v>0</v>
      </c>
      <c r="L919" s="102">
        <f>'District Data'!E$2</f>
        <v>72728</v>
      </c>
      <c r="M919" s="102">
        <f>'District Data'!F$2</f>
        <v>78209</v>
      </c>
      <c r="N919" s="33">
        <f t="shared" si="157"/>
        <v>0</v>
      </c>
      <c r="O919" s="33">
        <f t="shared" si="158"/>
        <v>0</v>
      </c>
      <c r="P919" s="33">
        <f t="shared" si="163"/>
        <v>14418.72</v>
      </c>
      <c r="Q919" s="103">
        <v>0.18149999999999999</v>
      </c>
      <c r="R919" s="103">
        <v>0.17510000000000001</v>
      </c>
      <c r="S919" s="33">
        <f t="shared" si="159"/>
        <v>0</v>
      </c>
      <c r="T919" s="33">
        <f t="shared" si="164"/>
        <v>0</v>
      </c>
      <c r="U919" s="33">
        <f t="shared" si="160"/>
        <v>0</v>
      </c>
      <c r="V919" s="33">
        <f t="shared" si="161"/>
        <v>0</v>
      </c>
      <c r="W919" s="33">
        <f t="shared" si="162"/>
        <v>0</v>
      </c>
      <c r="X919" s="33">
        <f>IFERROR(VLOOKUP(C919,'Adj to Match Apport'!$C:$F,4,FALSE),0)</f>
        <v>0</v>
      </c>
      <c r="Y919" s="33">
        <f t="shared" si="165"/>
        <v>0</v>
      </c>
      <c r="Z919" s="184">
        <f>VLOOKUP(C919, '2023-24 School Level AAFTE'!$C$4:$C$2454, 1, 0)</f>
        <v>4431</v>
      </c>
    </row>
    <row r="920" spans="1:26" s="18" customFormat="1" x14ac:dyDescent="0.25">
      <c r="A920" s="136" t="s">
        <v>968</v>
      </c>
      <c r="B920" s="166" t="s">
        <v>967</v>
      </c>
      <c r="C920" s="147">
        <v>5326</v>
      </c>
      <c r="D920" s="139" t="s">
        <v>972</v>
      </c>
      <c r="E920" s="146" t="str">
        <f>VLOOKUP($C920,'2023-24 School Level AAFTE'!$C:$N,9,FALSE)</f>
        <v>No</v>
      </c>
      <c r="F920" s="94" t="str">
        <f>IFERROR(VLOOKUP(C920,'2023-24 School Level AAFTE'!$C:$N,11,FALSE),"")</f>
        <v>No</v>
      </c>
      <c r="G920" s="20">
        <f>IFERROR(VLOOKUP(C920,'2023-24 School Level AAFTE'!$C:$N,8,FALSE),0)</f>
        <v>37.33</v>
      </c>
      <c r="H920" s="99">
        <f>VLOOKUP($A920,'District Data'!$A:$F,3,FALSE)</f>
        <v>1.06</v>
      </c>
      <c r="I920" s="99">
        <f>VLOOKUP($A920,'District Data'!$A:$F,4,FALSE)</f>
        <v>1.1000000000000001</v>
      </c>
      <c r="J920" s="100">
        <f t="shared" si="155"/>
        <v>0</v>
      </c>
      <c r="K920" s="101">
        <f t="shared" si="156"/>
        <v>0</v>
      </c>
      <c r="L920" s="102">
        <f>'District Data'!E$2</f>
        <v>72728</v>
      </c>
      <c r="M920" s="102">
        <f>'District Data'!F$2</f>
        <v>78209</v>
      </c>
      <c r="N920" s="33">
        <f t="shared" si="157"/>
        <v>0</v>
      </c>
      <c r="O920" s="33">
        <f t="shared" si="158"/>
        <v>0</v>
      </c>
      <c r="P920" s="33">
        <f t="shared" si="163"/>
        <v>14418.72</v>
      </c>
      <c r="Q920" s="103">
        <v>0.18149999999999999</v>
      </c>
      <c r="R920" s="103">
        <v>0.17510000000000001</v>
      </c>
      <c r="S920" s="33">
        <f t="shared" si="159"/>
        <v>0</v>
      </c>
      <c r="T920" s="33">
        <f t="shared" si="164"/>
        <v>0</v>
      </c>
      <c r="U920" s="33">
        <f t="shared" si="160"/>
        <v>0</v>
      </c>
      <c r="V920" s="33">
        <f t="shared" si="161"/>
        <v>0</v>
      </c>
      <c r="W920" s="33">
        <f t="shared" si="162"/>
        <v>0</v>
      </c>
      <c r="X920" s="33">
        <f>IFERROR(VLOOKUP(C920,'Adj to Match Apport'!$C:$F,4,FALSE),0)</f>
        <v>0</v>
      </c>
      <c r="Y920" s="33">
        <f t="shared" si="165"/>
        <v>0</v>
      </c>
      <c r="Z920" s="184">
        <f>VLOOKUP(C920, '2023-24 School Level AAFTE'!$C$4:$C$2454, 1, 0)</f>
        <v>5326</v>
      </c>
    </row>
    <row r="921" spans="1:26" s="18" customFormat="1" x14ac:dyDescent="0.25">
      <c r="A921" s="136" t="s">
        <v>968</v>
      </c>
      <c r="B921" s="166" t="s">
        <v>967</v>
      </c>
      <c r="C921" s="167">
        <v>3371</v>
      </c>
      <c r="D921" s="166" t="s">
        <v>970</v>
      </c>
      <c r="E921" s="146" t="str">
        <f>VLOOKUP($C921,'2023-24 School Level AAFTE'!$C:$N,9,FALSE)</f>
        <v>No</v>
      </c>
      <c r="F921" s="94" t="str">
        <f>IFERROR(VLOOKUP(C921,'2023-24 School Level AAFTE'!$C:$N,11,FALSE),"")</f>
        <v>No</v>
      </c>
      <c r="G921" s="20">
        <f>IFERROR(VLOOKUP(C921,'2023-24 School Level AAFTE'!$C:$N,8,FALSE),0)</f>
        <v>415.24</v>
      </c>
      <c r="H921" s="99">
        <f>VLOOKUP($A921,'District Data'!$A:$F,3,FALSE)</f>
        <v>1.06</v>
      </c>
      <c r="I921" s="99">
        <f>VLOOKUP($A921,'District Data'!$A:$F,4,FALSE)</f>
        <v>1.1000000000000001</v>
      </c>
      <c r="J921" s="100">
        <f t="shared" si="155"/>
        <v>0</v>
      </c>
      <c r="K921" s="101">
        <f t="shared" si="156"/>
        <v>0</v>
      </c>
      <c r="L921" s="102">
        <f>'District Data'!E$2</f>
        <v>72728</v>
      </c>
      <c r="M921" s="102">
        <f>'District Data'!F$2</f>
        <v>78209</v>
      </c>
      <c r="N921" s="33">
        <f t="shared" si="157"/>
        <v>0</v>
      </c>
      <c r="O921" s="33">
        <f t="shared" si="158"/>
        <v>0</v>
      </c>
      <c r="P921" s="33">
        <f t="shared" si="163"/>
        <v>14418.72</v>
      </c>
      <c r="Q921" s="103">
        <v>0.18149999999999999</v>
      </c>
      <c r="R921" s="103">
        <v>0.17510000000000001</v>
      </c>
      <c r="S921" s="33">
        <f t="shared" si="159"/>
        <v>0</v>
      </c>
      <c r="T921" s="33">
        <f t="shared" si="164"/>
        <v>0</v>
      </c>
      <c r="U921" s="33">
        <f t="shared" si="160"/>
        <v>0</v>
      </c>
      <c r="V921" s="33">
        <f t="shared" si="161"/>
        <v>0</v>
      </c>
      <c r="W921" s="33">
        <f t="shared" si="162"/>
        <v>0</v>
      </c>
      <c r="X921" s="33">
        <f>IFERROR(VLOOKUP(C921,'Adj to Match Apport'!$C:$F,4,FALSE),0)</f>
        <v>0</v>
      </c>
      <c r="Y921" s="33">
        <f t="shared" si="165"/>
        <v>0</v>
      </c>
      <c r="Z921" s="184">
        <f>VLOOKUP(C921, '2023-24 School Level AAFTE'!$C$4:$C$2454, 1, 0)</f>
        <v>3371</v>
      </c>
    </row>
    <row r="922" spans="1:26" s="18" customFormat="1" x14ac:dyDescent="0.25">
      <c r="A922" s="136" t="s">
        <v>974</v>
      </c>
      <c r="B922" s="166" t="s">
        <v>973</v>
      </c>
      <c r="C922" s="167">
        <v>2522</v>
      </c>
      <c r="D922" s="166" t="s">
        <v>976</v>
      </c>
      <c r="E922" s="146" t="str">
        <f>VLOOKUP($C922,'2023-24 School Level AAFTE'!$C:$N,9,FALSE)</f>
        <v>Yes</v>
      </c>
      <c r="F922" s="94" t="str">
        <f>IFERROR(VLOOKUP(C922,'2023-24 School Level AAFTE'!$C:$N,11,FALSE),"")</f>
        <v>Yes</v>
      </c>
      <c r="G922" s="20">
        <f>IFERROR(VLOOKUP(C922,'2023-24 School Level AAFTE'!$C:$N,8,FALSE),0)</f>
        <v>206.1</v>
      </c>
      <c r="H922" s="99">
        <f>VLOOKUP($A922,'District Data'!$A:$F,3,FALSE)</f>
        <v>1.1299999999999999</v>
      </c>
      <c r="I922" s="99">
        <f>VLOOKUP($A922,'District Data'!$A:$F,4,FALSE)</f>
        <v>1.1299999999999999</v>
      </c>
      <c r="J922" s="100">
        <f t="shared" si="155"/>
        <v>206.1</v>
      </c>
      <c r="K922" s="101">
        <f t="shared" si="156"/>
        <v>0.60499999999999998</v>
      </c>
      <c r="L922" s="102">
        <f>'District Data'!E$2</f>
        <v>72728</v>
      </c>
      <c r="M922" s="102">
        <f>'District Data'!F$2</f>
        <v>78209</v>
      </c>
      <c r="N922" s="33">
        <f t="shared" si="157"/>
        <v>49720.5</v>
      </c>
      <c r="O922" s="33">
        <f t="shared" si="158"/>
        <v>3747.08</v>
      </c>
      <c r="P922" s="33">
        <f t="shared" si="163"/>
        <v>14418.72</v>
      </c>
      <c r="Q922" s="103">
        <v>0.18149999999999999</v>
      </c>
      <c r="R922" s="103">
        <v>0.17510000000000001</v>
      </c>
      <c r="S922" s="33">
        <f t="shared" si="159"/>
        <v>18403.71</v>
      </c>
      <c r="T922" s="33">
        <f t="shared" si="164"/>
        <v>891.13</v>
      </c>
      <c r="U922" s="33">
        <f t="shared" si="160"/>
        <v>156.04</v>
      </c>
      <c r="V922" s="33">
        <f t="shared" si="161"/>
        <v>1047.17</v>
      </c>
      <c r="W922" s="33">
        <f t="shared" si="162"/>
        <v>72918.459999999992</v>
      </c>
      <c r="X922" s="33" t="str">
        <f>IFERROR(VLOOKUP(C922,'Adj to Match Apport'!$C:$F,4,FALSE),0)</f>
        <v/>
      </c>
      <c r="Y922" s="33">
        <f t="shared" si="165"/>
        <v>72918.459999999992</v>
      </c>
      <c r="Z922" s="184">
        <f>VLOOKUP(C922, '2023-24 School Level AAFTE'!$C$4:$C$2454, 1, 0)</f>
        <v>2522</v>
      </c>
    </row>
    <row r="923" spans="1:26" s="18" customFormat="1" x14ac:dyDescent="0.25">
      <c r="A923" s="136" t="s">
        <v>974</v>
      </c>
      <c r="B923" s="166" t="s">
        <v>973</v>
      </c>
      <c r="C923" s="167">
        <v>2276</v>
      </c>
      <c r="D923" s="166" t="s">
        <v>975</v>
      </c>
      <c r="E923" s="146" t="str">
        <f>VLOOKUP($C923,'2023-24 School Level AAFTE'!$C:$N,9,FALSE)</f>
        <v>Yes</v>
      </c>
      <c r="F923" s="94" t="str">
        <f>IFERROR(VLOOKUP(C923,'2023-24 School Level AAFTE'!$C:$N,11,FALSE),"")</f>
        <v>Yes</v>
      </c>
      <c r="G923" s="20">
        <f>IFERROR(VLOOKUP(C923,'2023-24 School Level AAFTE'!$C:$N,8,FALSE),0)</f>
        <v>167.72000000000003</v>
      </c>
      <c r="H923" s="99">
        <f>VLOOKUP($A923,'District Data'!$A:$F,3,FALSE)</f>
        <v>1.1299999999999999</v>
      </c>
      <c r="I923" s="99">
        <f>VLOOKUP($A923,'District Data'!$A:$F,4,FALSE)</f>
        <v>1.1299999999999999</v>
      </c>
      <c r="J923" s="100">
        <f t="shared" si="155"/>
        <v>167.72000000000003</v>
      </c>
      <c r="K923" s="101">
        <f t="shared" si="156"/>
        <v>0.49199999999999999</v>
      </c>
      <c r="L923" s="102">
        <f>'District Data'!E$2</f>
        <v>72728</v>
      </c>
      <c r="M923" s="102">
        <f>'District Data'!F$2</f>
        <v>78209</v>
      </c>
      <c r="N923" s="33">
        <f t="shared" si="157"/>
        <v>40433.86</v>
      </c>
      <c r="O923" s="33">
        <f t="shared" si="158"/>
        <v>3047.22</v>
      </c>
      <c r="P923" s="33">
        <f t="shared" si="163"/>
        <v>14418.72</v>
      </c>
      <c r="Q923" s="103">
        <v>0.18149999999999999</v>
      </c>
      <c r="R923" s="103">
        <v>0.17510000000000001</v>
      </c>
      <c r="S923" s="33">
        <f t="shared" si="159"/>
        <v>14966.32</v>
      </c>
      <c r="T923" s="33">
        <f t="shared" si="164"/>
        <v>724.68</v>
      </c>
      <c r="U923" s="33">
        <f t="shared" si="160"/>
        <v>126.89</v>
      </c>
      <c r="V923" s="33">
        <f t="shared" si="161"/>
        <v>851.56999999999994</v>
      </c>
      <c r="W923" s="33">
        <f t="shared" si="162"/>
        <v>59298.97</v>
      </c>
      <c r="X923" s="33">
        <f>IFERROR(VLOOKUP(C923,'Adj to Match Apport'!$C:$F,4,FALSE),0)</f>
        <v>-6.8800000000046566</v>
      </c>
      <c r="Y923" s="33">
        <f t="shared" si="165"/>
        <v>59292.09</v>
      </c>
      <c r="Z923" s="184">
        <f>VLOOKUP(C923, '2023-24 School Level AAFTE'!$C$4:$C$2454, 1, 0)</f>
        <v>2276</v>
      </c>
    </row>
    <row r="924" spans="1:26" s="18" customFormat="1" x14ac:dyDescent="0.25">
      <c r="A924" s="136" t="s">
        <v>974</v>
      </c>
      <c r="B924" s="166" t="s">
        <v>973</v>
      </c>
      <c r="C924" s="167">
        <v>3900</v>
      </c>
      <c r="D924" s="166" t="s">
        <v>977</v>
      </c>
      <c r="E924" s="146" t="str">
        <f>VLOOKUP($C924,'2023-24 School Level AAFTE'!$C:$N,9,FALSE)</f>
        <v>Yes</v>
      </c>
      <c r="F924" s="94" t="str">
        <f>IFERROR(VLOOKUP(C924,'2023-24 School Level AAFTE'!$C:$N,11,FALSE),"")</f>
        <v>Yes</v>
      </c>
      <c r="G924" s="20">
        <f>IFERROR(VLOOKUP(C924,'2023-24 School Level AAFTE'!$C:$N,8,FALSE),0)</f>
        <v>128.62</v>
      </c>
      <c r="H924" s="99">
        <f>VLOOKUP($A924,'District Data'!$A:$F,3,FALSE)</f>
        <v>1.1299999999999999</v>
      </c>
      <c r="I924" s="99">
        <f>VLOOKUP($A924,'District Data'!$A:$F,4,FALSE)</f>
        <v>1.1299999999999999</v>
      </c>
      <c r="J924" s="100">
        <f t="shared" si="155"/>
        <v>128.62</v>
      </c>
      <c r="K924" s="101">
        <f t="shared" si="156"/>
        <v>0.377</v>
      </c>
      <c r="L924" s="102">
        <f>'District Data'!E$2</f>
        <v>72728</v>
      </c>
      <c r="M924" s="102">
        <f>'District Data'!F$2</f>
        <v>78209</v>
      </c>
      <c r="N924" s="33">
        <f t="shared" si="157"/>
        <v>30982.86</v>
      </c>
      <c r="O924" s="33">
        <f t="shared" si="158"/>
        <v>2334.96</v>
      </c>
      <c r="P924" s="33">
        <f t="shared" si="163"/>
        <v>14418.72</v>
      </c>
      <c r="Q924" s="103">
        <v>0.18149999999999999</v>
      </c>
      <c r="R924" s="103">
        <v>0.17510000000000001</v>
      </c>
      <c r="S924" s="33">
        <f t="shared" si="159"/>
        <v>11468.1</v>
      </c>
      <c r="T924" s="33">
        <f t="shared" si="164"/>
        <v>555.29999999999995</v>
      </c>
      <c r="U924" s="33">
        <f t="shared" si="160"/>
        <v>97.23</v>
      </c>
      <c r="V924" s="33">
        <f t="shared" si="161"/>
        <v>652.53</v>
      </c>
      <c r="W924" s="33">
        <f t="shared" si="162"/>
        <v>45438.45</v>
      </c>
      <c r="X924" s="33" t="str">
        <f>IFERROR(VLOOKUP(C924,'Adj to Match Apport'!$C:$F,4,FALSE),0)</f>
        <v/>
      </c>
      <c r="Y924" s="33">
        <f t="shared" si="165"/>
        <v>45438.45</v>
      </c>
      <c r="Z924" s="184">
        <f>VLOOKUP(C924, '2023-24 School Level AAFTE'!$C$4:$C$2454, 1, 0)</f>
        <v>3900</v>
      </c>
    </row>
    <row r="925" spans="1:26" s="18" customFormat="1" x14ac:dyDescent="0.25">
      <c r="A925" s="136" t="s">
        <v>2493</v>
      </c>
      <c r="B925" s="166" t="s">
        <v>2494</v>
      </c>
      <c r="C925" s="167">
        <v>2087</v>
      </c>
      <c r="D925" s="166" t="s">
        <v>2495</v>
      </c>
      <c r="E925" s="146" t="str">
        <f>VLOOKUP($C925,'2023-24 School Level AAFTE'!$C:$N,9,FALSE)</f>
        <v>Yes</v>
      </c>
      <c r="F925" s="94" t="str">
        <f>IFERROR(VLOOKUP(C925,'2023-24 School Level AAFTE'!$C:$N,11,FALSE),"")</f>
        <v>Yes</v>
      </c>
      <c r="G925" s="20">
        <f>IFERROR(VLOOKUP(C925,'2023-24 School Level AAFTE'!$C:$N,8,FALSE),0)</f>
        <v>34.33</v>
      </c>
      <c r="H925" s="99">
        <f>VLOOKUP($A925,'District Data'!$A:$F,3,FALSE)</f>
        <v>1.01</v>
      </c>
      <c r="I925" s="99">
        <f>VLOOKUP($A925,'District Data'!$A:$F,4,FALSE)</f>
        <v>1.01</v>
      </c>
      <c r="J925" s="100">
        <f t="shared" si="155"/>
        <v>34.33</v>
      </c>
      <c r="K925" s="101">
        <f t="shared" si="156"/>
        <v>0.10100000000000001</v>
      </c>
      <c r="L925" s="102">
        <f>'District Data'!E$2</f>
        <v>72728</v>
      </c>
      <c r="M925" s="102">
        <f>'District Data'!F$2</f>
        <v>78209</v>
      </c>
      <c r="N925" s="33">
        <f t="shared" si="157"/>
        <v>7418.98</v>
      </c>
      <c r="O925" s="33">
        <f t="shared" si="158"/>
        <v>559.12</v>
      </c>
      <c r="P925" s="33">
        <f t="shared" si="163"/>
        <v>14418.72</v>
      </c>
      <c r="Q925" s="103">
        <v>0.18149999999999999</v>
      </c>
      <c r="R925" s="103">
        <v>0.17510000000000001</v>
      </c>
      <c r="S925" s="33">
        <f t="shared" si="159"/>
        <v>2900.74</v>
      </c>
      <c r="T925" s="33">
        <f t="shared" si="164"/>
        <v>132.97</v>
      </c>
      <c r="U925" s="33">
        <f t="shared" si="160"/>
        <v>23.28</v>
      </c>
      <c r="V925" s="33">
        <f t="shared" si="161"/>
        <v>156.25</v>
      </c>
      <c r="W925" s="33">
        <f t="shared" si="162"/>
        <v>11035.09</v>
      </c>
      <c r="X925" s="33">
        <f>IFERROR(VLOOKUP(C925,'Adj to Match Apport'!$C:$F,4,FALSE),0)</f>
        <v>-0.47999999999956344</v>
      </c>
      <c r="Y925" s="33">
        <f t="shared" si="165"/>
        <v>11034.61</v>
      </c>
      <c r="Z925" s="184">
        <f>VLOOKUP(C925, '2023-24 School Level AAFTE'!$C$4:$C$2454, 1, 0)</f>
        <v>2087</v>
      </c>
    </row>
    <row r="926" spans="1:26" s="18" customFormat="1" x14ac:dyDescent="0.25">
      <c r="A926" s="26" t="s">
        <v>2493</v>
      </c>
      <c r="B926" s="166" t="s">
        <v>2494</v>
      </c>
      <c r="C926" s="167">
        <v>2088</v>
      </c>
      <c r="D926" s="166" t="s">
        <v>2496</v>
      </c>
      <c r="E926" s="146" t="str">
        <f>VLOOKUP($C926,'2023-24 School Level AAFTE'!$C:$N,9,FALSE)</f>
        <v>No</v>
      </c>
      <c r="F926" s="94" t="str">
        <f>IFERROR(VLOOKUP(C926,'2023-24 School Level AAFTE'!$C:$N,11,FALSE),"")</f>
        <v>No</v>
      </c>
      <c r="G926" s="20">
        <f>IFERROR(VLOOKUP(C926,'2023-24 School Level AAFTE'!$C:$N,8,FALSE),0)</f>
        <v>42.41</v>
      </c>
      <c r="H926" s="99">
        <f>VLOOKUP($A926,'District Data'!$A:$F,3,FALSE)</f>
        <v>1.01</v>
      </c>
      <c r="I926" s="99">
        <f>VLOOKUP($A926,'District Data'!$A:$F,4,FALSE)</f>
        <v>1.01</v>
      </c>
      <c r="J926" s="100">
        <f t="shared" si="155"/>
        <v>0</v>
      </c>
      <c r="K926" s="101">
        <f t="shared" si="156"/>
        <v>0</v>
      </c>
      <c r="L926" s="102">
        <f>'District Data'!E$2</f>
        <v>72728</v>
      </c>
      <c r="M926" s="102">
        <f>'District Data'!F$2</f>
        <v>78209</v>
      </c>
      <c r="N926" s="33">
        <f t="shared" si="157"/>
        <v>0</v>
      </c>
      <c r="O926" s="33">
        <f t="shared" si="158"/>
        <v>0</v>
      </c>
      <c r="P926" s="33">
        <f t="shared" si="163"/>
        <v>14418.72</v>
      </c>
      <c r="Q926" s="103">
        <v>0.18149999999999999</v>
      </c>
      <c r="R926" s="103">
        <v>0.17510000000000001</v>
      </c>
      <c r="S926" s="33">
        <f t="shared" si="159"/>
        <v>0</v>
      </c>
      <c r="T926" s="33">
        <f t="shared" si="164"/>
        <v>0</v>
      </c>
      <c r="U926" s="33">
        <f t="shared" si="160"/>
        <v>0</v>
      </c>
      <c r="V926" s="33">
        <f t="shared" si="161"/>
        <v>0</v>
      </c>
      <c r="W926" s="33">
        <f t="shared" si="162"/>
        <v>0</v>
      </c>
      <c r="X926" s="33">
        <f>IFERROR(VLOOKUP(C926,'Adj to Match Apport'!$C:$F,4,FALSE),0)</f>
        <v>0</v>
      </c>
      <c r="Y926" s="33">
        <f t="shared" si="165"/>
        <v>0</v>
      </c>
      <c r="Z926" s="184">
        <f>VLOOKUP(C926, '2023-24 School Level AAFTE'!$C$4:$C$2454, 1, 0)</f>
        <v>2088</v>
      </c>
    </row>
    <row r="927" spans="1:26" s="18" customFormat="1" x14ac:dyDescent="0.25">
      <c r="A927" s="136" t="s">
        <v>979</v>
      </c>
      <c r="B927" s="166" t="s">
        <v>978</v>
      </c>
      <c r="C927" s="167">
        <v>4260</v>
      </c>
      <c r="D927" s="166" t="s">
        <v>983</v>
      </c>
      <c r="E927" s="146" t="str">
        <f>VLOOKUP($C927,'2023-24 School Level AAFTE'!$C:$N,9,FALSE)</f>
        <v>Yes</v>
      </c>
      <c r="F927" s="94" t="str">
        <f>IFERROR(VLOOKUP(C927,'2023-24 School Level AAFTE'!$C:$N,11,FALSE),"")</f>
        <v>Yes</v>
      </c>
      <c r="G927" s="20">
        <f>IFERROR(VLOOKUP(C927,'2023-24 School Level AAFTE'!$C:$N,8,FALSE),0)</f>
        <v>450.12</v>
      </c>
      <c r="H927" s="99">
        <f>VLOOKUP($A927,'District Data'!$A:$F,3,FALSE)</f>
        <v>1</v>
      </c>
      <c r="I927" s="99">
        <f>VLOOKUP($A927,'District Data'!$A:$F,4,FALSE)</f>
        <v>1</v>
      </c>
      <c r="J927" s="100">
        <f t="shared" si="155"/>
        <v>450.12</v>
      </c>
      <c r="K927" s="101">
        <f t="shared" si="156"/>
        <v>1.32</v>
      </c>
      <c r="L927" s="102">
        <f>'District Data'!E$2</f>
        <v>72728</v>
      </c>
      <c r="M927" s="102">
        <f>'District Data'!F$2</f>
        <v>78209</v>
      </c>
      <c r="N927" s="33">
        <f t="shared" si="157"/>
        <v>96000.960000000006</v>
      </c>
      <c r="O927" s="33">
        <f t="shared" si="158"/>
        <v>7234.92</v>
      </c>
      <c r="P927" s="33">
        <f t="shared" si="163"/>
        <v>14418.72</v>
      </c>
      <c r="Q927" s="103">
        <v>0.18149999999999999</v>
      </c>
      <c r="R927" s="103">
        <v>0.17510000000000001</v>
      </c>
      <c r="S927" s="33">
        <f t="shared" si="159"/>
        <v>37723.72</v>
      </c>
      <c r="T927" s="33">
        <f t="shared" si="164"/>
        <v>1720.6</v>
      </c>
      <c r="U927" s="33">
        <f t="shared" si="160"/>
        <v>301.27999999999997</v>
      </c>
      <c r="V927" s="33">
        <f t="shared" si="161"/>
        <v>2021.8799999999999</v>
      </c>
      <c r="W927" s="33">
        <f t="shared" si="162"/>
        <v>142981.48000000001</v>
      </c>
      <c r="X927" s="33" t="str">
        <f>IFERROR(VLOOKUP(C927,'Adj to Match Apport'!$C:$F,4,FALSE),0)</f>
        <v/>
      </c>
      <c r="Y927" s="33">
        <f t="shared" si="165"/>
        <v>142981.48000000001</v>
      </c>
      <c r="Z927" s="184">
        <f>VLOOKUP(C927, '2023-24 School Level AAFTE'!$C$4:$C$2454, 1, 0)</f>
        <v>4260</v>
      </c>
    </row>
    <row r="928" spans="1:26" s="18" customFormat="1" x14ac:dyDescent="0.25">
      <c r="A928" s="136" t="s">
        <v>979</v>
      </c>
      <c r="B928" s="166" t="s">
        <v>978</v>
      </c>
      <c r="C928" s="167">
        <v>2317</v>
      </c>
      <c r="D928" s="166" t="s">
        <v>980</v>
      </c>
      <c r="E928" s="146" t="str">
        <f>VLOOKUP($C928,'2023-24 School Level AAFTE'!$C:$N,9,FALSE)</f>
        <v>Yes</v>
      </c>
      <c r="F928" s="94" t="str">
        <f>IFERROR(VLOOKUP(C928,'2023-24 School Level AAFTE'!$C:$N,11,FALSE),"")</f>
        <v>Yes</v>
      </c>
      <c r="G928" s="20">
        <f>IFERROR(VLOOKUP(C928,'2023-24 School Level AAFTE'!$C:$N,8,FALSE),0)</f>
        <v>299.64999999999998</v>
      </c>
      <c r="H928" s="99">
        <f>VLOOKUP($A928,'District Data'!$A:$F,3,FALSE)</f>
        <v>1</v>
      </c>
      <c r="I928" s="99">
        <f>VLOOKUP($A928,'District Data'!$A:$F,4,FALSE)</f>
        <v>1</v>
      </c>
      <c r="J928" s="100">
        <f t="shared" si="155"/>
        <v>299.64999999999998</v>
      </c>
      <c r="K928" s="101">
        <f t="shared" si="156"/>
        <v>0.879</v>
      </c>
      <c r="L928" s="102">
        <f>'District Data'!E$2</f>
        <v>72728</v>
      </c>
      <c r="M928" s="102">
        <f>'District Data'!F$2</f>
        <v>78209</v>
      </c>
      <c r="N928" s="33">
        <f t="shared" si="157"/>
        <v>63927.91</v>
      </c>
      <c r="O928" s="33">
        <f t="shared" si="158"/>
        <v>4817.8</v>
      </c>
      <c r="P928" s="33">
        <f t="shared" si="163"/>
        <v>14418.72</v>
      </c>
      <c r="Q928" s="103">
        <v>0.18149999999999999</v>
      </c>
      <c r="R928" s="103">
        <v>0.17510000000000001</v>
      </c>
      <c r="S928" s="33">
        <f t="shared" si="159"/>
        <v>25120.57</v>
      </c>
      <c r="T928" s="33">
        <f t="shared" si="164"/>
        <v>1145.76</v>
      </c>
      <c r="U928" s="33">
        <f t="shared" si="160"/>
        <v>200.62</v>
      </c>
      <c r="V928" s="33">
        <f t="shared" si="161"/>
        <v>1346.38</v>
      </c>
      <c r="W928" s="33">
        <f t="shared" si="162"/>
        <v>95212.660000000018</v>
      </c>
      <c r="X928" s="33" t="str">
        <f>IFERROR(VLOOKUP(C928,'Adj to Match Apport'!$C:$F,4,FALSE),0)</f>
        <v/>
      </c>
      <c r="Y928" s="33">
        <f t="shared" si="165"/>
        <v>95212.660000000018</v>
      </c>
      <c r="Z928" s="184">
        <f>VLOOKUP(C928, '2023-24 School Level AAFTE'!$C$4:$C$2454, 1, 0)</f>
        <v>2317</v>
      </c>
    </row>
    <row r="929" spans="1:26" s="18" customFormat="1" x14ac:dyDescent="0.25">
      <c r="A929" s="136" t="s">
        <v>979</v>
      </c>
      <c r="B929" s="166" t="s">
        <v>978</v>
      </c>
      <c r="C929" s="167">
        <v>1940</v>
      </c>
      <c r="D929" s="166" t="s">
        <v>984</v>
      </c>
      <c r="E929" s="146" t="str">
        <f>VLOOKUP($C929,'2023-24 School Level AAFTE'!$C:$N,9,FALSE)</f>
        <v>Yes</v>
      </c>
      <c r="F929" s="94" t="str">
        <f>IFERROR(VLOOKUP(C929,'2023-24 School Level AAFTE'!$C:$N,11,FALSE),"")</f>
        <v>Yes</v>
      </c>
      <c r="G929" s="20">
        <f>IFERROR(VLOOKUP(C929,'2023-24 School Level AAFTE'!$C:$N,8,FALSE),0)</f>
        <v>38.81</v>
      </c>
      <c r="H929" s="99">
        <f>VLOOKUP($A929,'District Data'!$A:$F,3,FALSE)</f>
        <v>1</v>
      </c>
      <c r="I929" s="99">
        <f>VLOOKUP($A929,'District Data'!$A:$F,4,FALSE)</f>
        <v>1</v>
      </c>
      <c r="J929" s="100">
        <f t="shared" si="155"/>
        <v>38.81</v>
      </c>
      <c r="K929" s="101">
        <f t="shared" si="156"/>
        <v>0.114</v>
      </c>
      <c r="L929" s="102">
        <f>'District Data'!E$2</f>
        <v>72728</v>
      </c>
      <c r="M929" s="102">
        <f>'District Data'!F$2</f>
        <v>78209</v>
      </c>
      <c r="N929" s="33">
        <f t="shared" si="157"/>
        <v>8290.99</v>
      </c>
      <c r="O929" s="33">
        <f t="shared" si="158"/>
        <v>624.84</v>
      </c>
      <c r="P929" s="33">
        <f t="shared" si="163"/>
        <v>14418.72</v>
      </c>
      <c r="Q929" s="103">
        <v>0.18149999999999999</v>
      </c>
      <c r="R929" s="103">
        <v>0.17510000000000001</v>
      </c>
      <c r="S929" s="33">
        <f t="shared" si="159"/>
        <v>3257.96</v>
      </c>
      <c r="T929" s="33">
        <f t="shared" si="164"/>
        <v>148.6</v>
      </c>
      <c r="U929" s="33">
        <f t="shared" si="160"/>
        <v>26.02</v>
      </c>
      <c r="V929" s="33">
        <f t="shared" si="161"/>
        <v>174.62</v>
      </c>
      <c r="W929" s="33">
        <f t="shared" si="162"/>
        <v>12348.410000000002</v>
      </c>
      <c r="X929" s="33">
        <f>IFERROR(VLOOKUP(C929,'Adj to Match Apport'!$C:$F,4,FALSE),0)</f>
        <v>-1.9999999960418791E-2</v>
      </c>
      <c r="Y929" s="33">
        <f t="shared" si="165"/>
        <v>12348.390000000041</v>
      </c>
      <c r="Z929" s="184">
        <f>VLOOKUP(C929, '2023-24 School Level AAFTE'!$C$4:$C$2454, 1, 0)</f>
        <v>1940</v>
      </c>
    </row>
    <row r="930" spans="1:26" s="18" customFormat="1" x14ac:dyDescent="0.25">
      <c r="A930" s="136" t="s">
        <v>979</v>
      </c>
      <c r="B930" s="166" t="s">
        <v>978</v>
      </c>
      <c r="C930" s="167">
        <v>3861</v>
      </c>
      <c r="D930" s="166" t="s">
        <v>982</v>
      </c>
      <c r="E930" s="146" t="str">
        <f>VLOOKUP($C930,'2023-24 School Level AAFTE'!$C:$N,9,FALSE)</f>
        <v>No</v>
      </c>
      <c r="F930" s="94" t="str">
        <f>IFERROR(VLOOKUP(C930,'2023-24 School Level AAFTE'!$C:$N,11,FALSE),"")</f>
        <v>No</v>
      </c>
      <c r="G930" s="20">
        <f>IFERROR(VLOOKUP(C930,'2023-24 School Level AAFTE'!$C:$N,8,FALSE),0)</f>
        <v>6</v>
      </c>
      <c r="H930" s="99">
        <f>VLOOKUP($A930,'District Data'!$A:$F,3,FALSE)</f>
        <v>1</v>
      </c>
      <c r="I930" s="99">
        <f>VLOOKUP($A930,'District Data'!$A:$F,4,FALSE)</f>
        <v>1</v>
      </c>
      <c r="J930" s="100">
        <f t="shared" si="155"/>
        <v>0</v>
      </c>
      <c r="K930" s="101">
        <f t="shared" si="156"/>
        <v>0</v>
      </c>
      <c r="L930" s="102">
        <f>'District Data'!E$2</f>
        <v>72728</v>
      </c>
      <c r="M930" s="102">
        <f>'District Data'!F$2</f>
        <v>78209</v>
      </c>
      <c r="N930" s="33">
        <f t="shared" si="157"/>
        <v>0</v>
      </c>
      <c r="O930" s="33">
        <f t="shared" si="158"/>
        <v>0</v>
      </c>
      <c r="P930" s="33">
        <f t="shared" si="163"/>
        <v>14418.72</v>
      </c>
      <c r="Q930" s="103">
        <v>0.18149999999999999</v>
      </c>
      <c r="R930" s="103">
        <v>0.17510000000000001</v>
      </c>
      <c r="S930" s="33">
        <f t="shared" si="159"/>
        <v>0</v>
      </c>
      <c r="T930" s="33">
        <f t="shared" si="164"/>
        <v>0</v>
      </c>
      <c r="U930" s="33">
        <f t="shared" si="160"/>
        <v>0</v>
      </c>
      <c r="V930" s="33">
        <f t="shared" si="161"/>
        <v>0</v>
      </c>
      <c r="W930" s="33">
        <f t="shared" si="162"/>
        <v>0</v>
      </c>
      <c r="X930" s="33">
        <f>IFERROR(VLOOKUP(C930,'Adj to Match Apport'!$C:$F,4,FALSE),0)</f>
        <v>0</v>
      </c>
      <c r="Y930" s="33">
        <f t="shared" si="165"/>
        <v>0</v>
      </c>
      <c r="Z930" s="184">
        <f>VLOOKUP(C930, '2023-24 School Level AAFTE'!$C$4:$C$2454, 1, 0)</f>
        <v>3861</v>
      </c>
    </row>
    <row r="931" spans="1:26" s="18" customFormat="1" x14ac:dyDescent="0.25">
      <c r="A931" s="136" t="s">
        <v>979</v>
      </c>
      <c r="B931" s="166" t="s">
        <v>978</v>
      </c>
      <c r="C931" s="167">
        <v>2689</v>
      </c>
      <c r="D931" s="166" t="s">
        <v>981</v>
      </c>
      <c r="E931" s="146" t="str">
        <f>VLOOKUP($C931,'2023-24 School Level AAFTE'!$C:$N,9,FALSE)</f>
        <v>Yes</v>
      </c>
      <c r="F931" s="94" t="str">
        <f>IFERROR(VLOOKUP(C931,'2023-24 School Level AAFTE'!$C:$N,11,FALSE),"")</f>
        <v>Yes</v>
      </c>
      <c r="G931" s="20">
        <f>IFERROR(VLOOKUP(C931,'2023-24 School Level AAFTE'!$C:$N,8,FALSE),0)</f>
        <v>475.46</v>
      </c>
      <c r="H931" s="99">
        <f>VLOOKUP($A931,'District Data'!$A:$F,3,FALSE)</f>
        <v>1</v>
      </c>
      <c r="I931" s="99">
        <f>VLOOKUP($A931,'District Data'!$A:$F,4,FALSE)</f>
        <v>1</v>
      </c>
      <c r="J931" s="100">
        <f t="shared" si="155"/>
        <v>475.46</v>
      </c>
      <c r="K931" s="101">
        <f t="shared" si="156"/>
        <v>1.395</v>
      </c>
      <c r="L931" s="102">
        <f>'District Data'!E$2</f>
        <v>72728</v>
      </c>
      <c r="M931" s="102">
        <f>'District Data'!F$2</f>
        <v>78209</v>
      </c>
      <c r="N931" s="33">
        <f t="shared" si="157"/>
        <v>101455.56</v>
      </c>
      <c r="O931" s="33">
        <f t="shared" si="158"/>
        <v>7646</v>
      </c>
      <c r="P931" s="33">
        <f t="shared" si="163"/>
        <v>14418.72</v>
      </c>
      <c r="Q931" s="103">
        <v>0.18149999999999999</v>
      </c>
      <c r="R931" s="103">
        <v>0.17510000000000001</v>
      </c>
      <c r="S931" s="33">
        <f t="shared" si="159"/>
        <v>39867.11</v>
      </c>
      <c r="T931" s="33">
        <f t="shared" si="164"/>
        <v>1818.36</v>
      </c>
      <c r="U931" s="33">
        <f t="shared" si="160"/>
        <v>318.39</v>
      </c>
      <c r="V931" s="33">
        <f t="shared" si="161"/>
        <v>2136.75</v>
      </c>
      <c r="W931" s="33">
        <f t="shared" si="162"/>
        <v>151105.41999999998</v>
      </c>
      <c r="X931" s="33" t="str">
        <f>IFERROR(VLOOKUP(C931,'Adj to Match Apport'!$C:$F,4,FALSE),0)</f>
        <v/>
      </c>
      <c r="Y931" s="33">
        <f t="shared" si="165"/>
        <v>151105.41999999998</v>
      </c>
      <c r="Z931" s="184">
        <f>VLOOKUP(C931, '2023-24 School Level AAFTE'!$C$4:$C$2454, 1, 0)</f>
        <v>2689</v>
      </c>
    </row>
    <row r="932" spans="1:26" s="19" customFormat="1" x14ac:dyDescent="0.25">
      <c r="A932" s="136" t="s">
        <v>1600</v>
      </c>
      <c r="B932" s="166" t="s">
        <v>1599</v>
      </c>
      <c r="C932" s="167">
        <v>2921</v>
      </c>
      <c r="D932" s="166" t="s">
        <v>1601</v>
      </c>
      <c r="E932" s="146" t="str">
        <f>VLOOKUP($C932,'2023-24 School Level AAFTE'!$C:$N,9,FALSE)</f>
        <v>Yes</v>
      </c>
      <c r="F932" s="94" t="str">
        <f>IFERROR(VLOOKUP(C932,'2023-24 School Level AAFTE'!$C:$N,11,FALSE),"")</f>
        <v>Yes</v>
      </c>
      <c r="G932" s="20">
        <f>IFERROR(VLOOKUP(C932,'2023-24 School Level AAFTE'!$C:$N,8,FALSE),0)</f>
        <v>208.01999999999998</v>
      </c>
      <c r="H932" s="99">
        <f>VLOOKUP($A932,'District Data'!$A:$F,3,FALSE)</f>
        <v>1</v>
      </c>
      <c r="I932" s="99">
        <f>VLOOKUP($A932,'District Data'!$A:$F,4,FALSE)</f>
        <v>1</v>
      </c>
      <c r="J932" s="100">
        <f t="shared" si="155"/>
        <v>208.01999999999998</v>
      </c>
      <c r="K932" s="101">
        <f t="shared" si="156"/>
        <v>0.61</v>
      </c>
      <c r="L932" s="102">
        <f>'District Data'!E$2</f>
        <v>72728</v>
      </c>
      <c r="M932" s="102">
        <f>'District Data'!F$2</f>
        <v>78209</v>
      </c>
      <c r="N932" s="33">
        <f t="shared" si="157"/>
        <v>44364.08</v>
      </c>
      <c r="O932" s="33">
        <f t="shared" si="158"/>
        <v>3343.41</v>
      </c>
      <c r="P932" s="33">
        <f t="shared" si="163"/>
        <v>14418.72</v>
      </c>
      <c r="Q932" s="103">
        <v>0.18149999999999999</v>
      </c>
      <c r="R932" s="103">
        <v>0.17510000000000001</v>
      </c>
      <c r="S932" s="33">
        <f t="shared" si="159"/>
        <v>17432.93</v>
      </c>
      <c r="T932" s="33">
        <f t="shared" si="164"/>
        <v>795.12</v>
      </c>
      <c r="U932" s="33">
        <f t="shared" si="160"/>
        <v>139.22999999999999</v>
      </c>
      <c r="V932" s="33">
        <f t="shared" si="161"/>
        <v>934.35</v>
      </c>
      <c r="W932" s="33">
        <f t="shared" si="162"/>
        <v>66074.77</v>
      </c>
      <c r="X932" s="33">
        <f>IFERROR(VLOOKUP(C932,'Adj to Match Apport'!$C:$F,4,FALSE),0)</f>
        <v>0</v>
      </c>
      <c r="Y932" s="33">
        <f t="shared" si="165"/>
        <v>66074.77</v>
      </c>
      <c r="Z932" s="184">
        <f>VLOOKUP(C932, '2023-24 School Level AAFTE'!$C$4:$C$2454, 1, 0)</f>
        <v>2921</v>
      </c>
    </row>
    <row r="933" spans="1:26" s="18" customFormat="1" x14ac:dyDescent="0.25">
      <c r="A933" s="136" t="s">
        <v>986</v>
      </c>
      <c r="B933" s="166" t="s">
        <v>985</v>
      </c>
      <c r="C933" s="167">
        <v>5742</v>
      </c>
      <c r="D933" s="166" t="s">
        <v>3334</v>
      </c>
      <c r="E933" s="146" t="str">
        <f>VLOOKUP($C933,'2023-24 School Level AAFTE'!$C:$N,9,FALSE)</f>
        <v>No</v>
      </c>
      <c r="F933" s="94" t="str">
        <f>IFERROR(VLOOKUP(C933,'2023-24 School Level AAFTE'!$C:$N,11,FALSE),"")</f>
        <v>No</v>
      </c>
      <c r="G933" s="20">
        <f>IFERROR(VLOOKUP(C933,'2023-24 School Level AAFTE'!$C:$N,8,FALSE),0)</f>
        <v>29.63</v>
      </c>
      <c r="H933" s="99">
        <f>VLOOKUP($A933,'District Data'!$A:$F,3,FALSE)</f>
        <v>1.18</v>
      </c>
      <c r="I933" s="99">
        <f>VLOOKUP($A933,'District Data'!$A:$F,4,FALSE)</f>
        <v>1.18</v>
      </c>
      <c r="J933" s="100">
        <f t="shared" si="155"/>
        <v>0</v>
      </c>
      <c r="K933" s="101">
        <f t="shared" si="156"/>
        <v>0</v>
      </c>
      <c r="L933" s="102">
        <f>'District Data'!E$2</f>
        <v>72728</v>
      </c>
      <c r="M933" s="102">
        <f>'District Data'!F$2</f>
        <v>78209</v>
      </c>
      <c r="N933" s="33">
        <f t="shared" si="157"/>
        <v>0</v>
      </c>
      <c r="O933" s="33">
        <f t="shared" si="158"/>
        <v>0</v>
      </c>
      <c r="P933" s="33">
        <f t="shared" si="163"/>
        <v>14418.72</v>
      </c>
      <c r="Q933" s="103">
        <v>0.18149999999999999</v>
      </c>
      <c r="R933" s="103">
        <v>0.17510000000000001</v>
      </c>
      <c r="S933" s="33">
        <f t="shared" si="159"/>
        <v>0</v>
      </c>
      <c r="T933" s="33">
        <f t="shared" si="164"/>
        <v>0</v>
      </c>
      <c r="U933" s="33">
        <f t="shared" si="160"/>
        <v>0</v>
      </c>
      <c r="V933" s="33">
        <f t="shared" si="161"/>
        <v>0</v>
      </c>
      <c r="W933" s="33">
        <f t="shared" si="162"/>
        <v>0</v>
      </c>
      <c r="X933" s="33">
        <f>IFERROR(VLOOKUP(C933,'Adj to Match Apport'!$C:$F,4,FALSE),0)</f>
        <v>0</v>
      </c>
      <c r="Y933" s="33">
        <f t="shared" si="165"/>
        <v>0</v>
      </c>
      <c r="Z933" s="184">
        <f>VLOOKUP(C933, '2023-24 School Level AAFTE'!$C$4:$C$2454, 1, 0)</f>
        <v>5742</v>
      </c>
    </row>
    <row r="934" spans="1:26" s="18" customFormat="1" x14ac:dyDescent="0.25">
      <c r="A934" s="136" t="s">
        <v>986</v>
      </c>
      <c r="B934" s="166" t="s">
        <v>985</v>
      </c>
      <c r="C934" s="167">
        <v>5099</v>
      </c>
      <c r="D934" s="166" t="s">
        <v>994</v>
      </c>
      <c r="E934" s="146" t="str">
        <f>VLOOKUP($C934,'2023-24 School Level AAFTE'!$C:$N,9,FALSE)</f>
        <v>No</v>
      </c>
      <c r="F934" s="94" t="str">
        <f>IFERROR(VLOOKUP(C934,'2023-24 School Level AAFTE'!$C:$N,11,FALSE),"")</f>
        <v>No</v>
      </c>
      <c r="G934" s="20">
        <f>IFERROR(VLOOKUP(C934,'2023-24 School Level AAFTE'!$C:$N,8,FALSE),0)</f>
        <v>1436.88</v>
      </c>
      <c r="H934" s="99">
        <f>VLOOKUP($A934,'District Data'!$A:$F,3,FALSE)</f>
        <v>1.18</v>
      </c>
      <c r="I934" s="99">
        <f>VLOOKUP($A934,'District Data'!$A:$F,4,FALSE)</f>
        <v>1.18</v>
      </c>
      <c r="J934" s="100">
        <f t="shared" si="155"/>
        <v>0</v>
      </c>
      <c r="K934" s="101">
        <f t="shared" si="156"/>
        <v>0</v>
      </c>
      <c r="L934" s="102">
        <f>'District Data'!E$2</f>
        <v>72728</v>
      </c>
      <c r="M934" s="102">
        <f>'District Data'!F$2</f>
        <v>78209</v>
      </c>
      <c r="N934" s="33">
        <f t="shared" si="157"/>
        <v>0</v>
      </c>
      <c r="O934" s="33">
        <f t="shared" si="158"/>
        <v>0</v>
      </c>
      <c r="P934" s="33">
        <f t="shared" si="163"/>
        <v>14418.72</v>
      </c>
      <c r="Q934" s="103">
        <v>0.18149999999999999</v>
      </c>
      <c r="R934" s="103">
        <v>0.17510000000000001</v>
      </c>
      <c r="S934" s="33">
        <f t="shared" si="159"/>
        <v>0</v>
      </c>
      <c r="T934" s="33">
        <f t="shared" si="164"/>
        <v>0</v>
      </c>
      <c r="U934" s="33">
        <f t="shared" si="160"/>
        <v>0</v>
      </c>
      <c r="V934" s="33">
        <f t="shared" si="161"/>
        <v>0</v>
      </c>
      <c r="W934" s="33">
        <f t="shared" si="162"/>
        <v>0</v>
      </c>
      <c r="X934" s="33">
        <f>IFERROR(VLOOKUP(C934,'Adj to Match Apport'!$C:$F,4,FALSE),0)</f>
        <v>0</v>
      </c>
      <c r="Y934" s="33">
        <f t="shared" si="165"/>
        <v>0</v>
      </c>
      <c r="Z934" s="184">
        <f>VLOOKUP(C934, '2023-24 School Level AAFTE'!$C$4:$C$2454, 1, 0)</f>
        <v>5099</v>
      </c>
    </row>
    <row r="935" spans="1:26" s="18" customFormat="1" x14ac:dyDescent="0.25">
      <c r="A935" s="136" t="s">
        <v>986</v>
      </c>
      <c r="B935" s="166" t="s">
        <v>985</v>
      </c>
      <c r="C935" s="167">
        <v>4391</v>
      </c>
      <c r="D935" s="166" t="s">
        <v>728</v>
      </c>
      <c r="E935" s="146" t="str">
        <f>VLOOKUP($C935,'2023-24 School Level AAFTE'!$C:$N,9,FALSE)</f>
        <v>No</v>
      </c>
      <c r="F935" s="94" t="str">
        <f>IFERROR(VLOOKUP(C935,'2023-24 School Level AAFTE'!$C:$N,11,FALSE),"")</f>
        <v>No</v>
      </c>
      <c r="G935" s="20">
        <f>IFERROR(VLOOKUP(C935,'2023-24 School Level AAFTE'!$C:$N,8,FALSE),0)</f>
        <v>647.58000000000004</v>
      </c>
      <c r="H935" s="99">
        <f>VLOOKUP($A935,'District Data'!$A:$F,3,FALSE)</f>
        <v>1.18</v>
      </c>
      <c r="I935" s="99">
        <f>VLOOKUP($A935,'District Data'!$A:$F,4,FALSE)</f>
        <v>1.18</v>
      </c>
      <c r="J935" s="100">
        <f t="shared" si="155"/>
        <v>0</v>
      </c>
      <c r="K935" s="101">
        <f t="shared" si="156"/>
        <v>0</v>
      </c>
      <c r="L935" s="102">
        <f>'District Data'!E$2</f>
        <v>72728</v>
      </c>
      <c r="M935" s="102">
        <f>'District Data'!F$2</f>
        <v>78209</v>
      </c>
      <c r="N935" s="33">
        <f t="shared" si="157"/>
        <v>0</v>
      </c>
      <c r="O935" s="33">
        <f t="shared" si="158"/>
        <v>0</v>
      </c>
      <c r="P935" s="33">
        <f t="shared" si="163"/>
        <v>14418.72</v>
      </c>
      <c r="Q935" s="103">
        <v>0.18149999999999999</v>
      </c>
      <c r="R935" s="103">
        <v>0.17510000000000001</v>
      </c>
      <c r="S935" s="33">
        <f t="shared" si="159"/>
        <v>0</v>
      </c>
      <c r="T935" s="33">
        <f t="shared" si="164"/>
        <v>0</v>
      </c>
      <c r="U935" s="33">
        <f t="shared" si="160"/>
        <v>0</v>
      </c>
      <c r="V935" s="33">
        <f t="shared" si="161"/>
        <v>0</v>
      </c>
      <c r="W935" s="33">
        <f t="shared" si="162"/>
        <v>0</v>
      </c>
      <c r="X935" s="33">
        <f>IFERROR(VLOOKUP(C935,'Adj to Match Apport'!$C:$F,4,FALSE),0)</f>
        <v>0</v>
      </c>
      <c r="Y935" s="33">
        <f t="shared" si="165"/>
        <v>0</v>
      </c>
      <c r="Z935" s="184">
        <f>VLOOKUP(C935, '2023-24 School Level AAFTE'!$C$4:$C$2454, 1, 0)</f>
        <v>4391</v>
      </c>
    </row>
    <row r="936" spans="1:26" s="18" customFormat="1" x14ac:dyDescent="0.25">
      <c r="A936" s="136" t="s">
        <v>986</v>
      </c>
      <c r="B936" s="166" t="s">
        <v>985</v>
      </c>
      <c r="C936" s="167">
        <v>4534</v>
      </c>
      <c r="D936" s="166" t="s">
        <v>350</v>
      </c>
      <c r="E936" s="146" t="str">
        <f>VLOOKUP($C936,'2023-24 School Level AAFTE'!$C:$N,9,FALSE)</f>
        <v>No</v>
      </c>
      <c r="F936" s="94" t="str">
        <f>IFERROR(VLOOKUP(C936,'2023-24 School Level AAFTE'!$C:$N,11,FALSE),"")</f>
        <v>No</v>
      </c>
      <c r="G936" s="20">
        <f>IFERROR(VLOOKUP(C936,'2023-24 School Level AAFTE'!$C:$N,8,FALSE),0)</f>
        <v>564.30999999999995</v>
      </c>
      <c r="H936" s="99">
        <f>VLOOKUP($A936,'District Data'!$A:$F,3,FALSE)</f>
        <v>1.18</v>
      </c>
      <c r="I936" s="99">
        <f>VLOOKUP($A936,'District Data'!$A:$F,4,FALSE)</f>
        <v>1.18</v>
      </c>
      <c r="J936" s="100">
        <f t="shared" si="155"/>
        <v>0</v>
      </c>
      <c r="K936" s="101">
        <f t="shared" si="156"/>
        <v>0</v>
      </c>
      <c r="L936" s="102">
        <f>'District Data'!E$2</f>
        <v>72728</v>
      </c>
      <c r="M936" s="102">
        <f>'District Data'!F$2</f>
        <v>78209</v>
      </c>
      <c r="N936" s="33">
        <f t="shared" si="157"/>
        <v>0</v>
      </c>
      <c r="O936" s="33">
        <f t="shared" si="158"/>
        <v>0</v>
      </c>
      <c r="P936" s="33">
        <f t="shared" si="163"/>
        <v>14418.72</v>
      </c>
      <c r="Q936" s="103">
        <v>0.18149999999999999</v>
      </c>
      <c r="R936" s="103">
        <v>0.17510000000000001</v>
      </c>
      <c r="S936" s="33">
        <f t="shared" si="159"/>
        <v>0</v>
      </c>
      <c r="T936" s="33">
        <f t="shared" si="164"/>
        <v>0</v>
      </c>
      <c r="U936" s="33">
        <f t="shared" si="160"/>
        <v>0</v>
      </c>
      <c r="V936" s="33">
        <f t="shared" si="161"/>
        <v>0</v>
      </c>
      <c r="W936" s="33">
        <f t="shared" si="162"/>
        <v>0</v>
      </c>
      <c r="X936" s="33">
        <f>IFERROR(VLOOKUP(C936,'Adj to Match Apport'!$C:$F,4,FALSE),0)</f>
        <v>0</v>
      </c>
      <c r="Y936" s="33">
        <f t="shared" si="165"/>
        <v>0</v>
      </c>
      <c r="Z936" s="184">
        <f>VLOOKUP(C936, '2023-24 School Level AAFTE'!$C$4:$C$2454, 1, 0)</f>
        <v>4534</v>
      </c>
    </row>
    <row r="937" spans="1:26" s="18" customFormat="1" x14ac:dyDescent="0.25">
      <c r="A937" s="136" t="s">
        <v>986</v>
      </c>
      <c r="B937" s="166" t="s">
        <v>985</v>
      </c>
      <c r="C937" s="167">
        <v>2885</v>
      </c>
      <c r="D937" s="166" t="s">
        <v>990</v>
      </c>
      <c r="E937" s="146" t="str">
        <f>VLOOKUP($C937,'2023-24 School Level AAFTE'!$C:$N,9,FALSE)</f>
        <v>No</v>
      </c>
      <c r="F937" s="94" t="str">
        <f>IFERROR(VLOOKUP(C937,'2023-24 School Level AAFTE'!$C:$N,11,FALSE),"")</f>
        <v>No</v>
      </c>
      <c r="G937" s="20">
        <f>IFERROR(VLOOKUP(C937,'2023-24 School Level AAFTE'!$C:$N,8,FALSE),0)</f>
        <v>776.95</v>
      </c>
      <c r="H937" s="99">
        <f>VLOOKUP($A937,'District Data'!$A:$F,3,FALSE)</f>
        <v>1.18</v>
      </c>
      <c r="I937" s="99">
        <f>VLOOKUP($A937,'District Data'!$A:$F,4,FALSE)</f>
        <v>1.18</v>
      </c>
      <c r="J937" s="100">
        <f t="shared" si="155"/>
        <v>0</v>
      </c>
      <c r="K937" s="101">
        <f t="shared" si="156"/>
        <v>0</v>
      </c>
      <c r="L937" s="102">
        <f>'District Data'!E$2</f>
        <v>72728</v>
      </c>
      <c r="M937" s="102">
        <f>'District Data'!F$2</f>
        <v>78209</v>
      </c>
      <c r="N937" s="33">
        <f t="shared" si="157"/>
        <v>0</v>
      </c>
      <c r="O937" s="33">
        <f t="shared" si="158"/>
        <v>0</v>
      </c>
      <c r="P937" s="33">
        <f t="shared" si="163"/>
        <v>14418.72</v>
      </c>
      <c r="Q937" s="103">
        <v>0.18149999999999999</v>
      </c>
      <c r="R937" s="103">
        <v>0.17510000000000001</v>
      </c>
      <c r="S937" s="33">
        <f t="shared" si="159"/>
        <v>0</v>
      </c>
      <c r="T937" s="33">
        <f t="shared" si="164"/>
        <v>0</v>
      </c>
      <c r="U937" s="33">
        <f t="shared" si="160"/>
        <v>0</v>
      </c>
      <c r="V937" s="33">
        <f t="shared" si="161"/>
        <v>0</v>
      </c>
      <c r="W937" s="33">
        <f t="shared" si="162"/>
        <v>0</v>
      </c>
      <c r="X937" s="33">
        <f>IFERROR(VLOOKUP(C937,'Adj to Match Apport'!$C:$F,4,FALSE),0)</f>
        <v>0</v>
      </c>
      <c r="Y937" s="33">
        <f t="shared" si="165"/>
        <v>0</v>
      </c>
      <c r="Z937" s="184">
        <f>VLOOKUP(C937, '2023-24 School Level AAFTE'!$C$4:$C$2454, 1, 0)</f>
        <v>2885</v>
      </c>
    </row>
    <row r="938" spans="1:26" s="18" customFormat="1" x14ac:dyDescent="0.25">
      <c r="A938" s="136" t="s">
        <v>986</v>
      </c>
      <c r="B938" s="166" t="s">
        <v>985</v>
      </c>
      <c r="C938" s="167">
        <v>1753</v>
      </c>
      <c r="D938" s="166" t="s">
        <v>987</v>
      </c>
      <c r="E938" s="146" t="str">
        <f>VLOOKUP($C938,'2023-24 School Level AAFTE'!$C:$N,9,FALSE)</f>
        <v>No</v>
      </c>
      <c r="F938" s="94" t="str">
        <f>IFERROR(VLOOKUP(C938,'2023-24 School Level AAFTE'!$C:$N,11,FALSE),"")</f>
        <v>No</v>
      </c>
      <c r="G938" s="20">
        <f>IFERROR(VLOOKUP(C938,'2023-24 School Level AAFTE'!$C:$N,8,FALSE),0)</f>
        <v>26.86</v>
      </c>
      <c r="H938" s="99">
        <f>VLOOKUP($A938,'District Data'!$A:$F,3,FALSE)</f>
        <v>1.18</v>
      </c>
      <c r="I938" s="99">
        <f>VLOOKUP($A938,'District Data'!$A:$F,4,FALSE)</f>
        <v>1.18</v>
      </c>
      <c r="J938" s="100">
        <f t="shared" si="155"/>
        <v>0</v>
      </c>
      <c r="K938" s="101">
        <f t="shared" si="156"/>
        <v>0</v>
      </c>
      <c r="L938" s="102">
        <f>'District Data'!E$2</f>
        <v>72728</v>
      </c>
      <c r="M938" s="102">
        <f>'District Data'!F$2</f>
        <v>78209</v>
      </c>
      <c r="N938" s="33">
        <f t="shared" si="157"/>
        <v>0</v>
      </c>
      <c r="O938" s="33">
        <f t="shared" si="158"/>
        <v>0</v>
      </c>
      <c r="P938" s="33">
        <f t="shared" si="163"/>
        <v>14418.72</v>
      </c>
      <c r="Q938" s="103">
        <v>0.18149999999999999</v>
      </c>
      <c r="R938" s="103">
        <v>0.17510000000000001</v>
      </c>
      <c r="S938" s="33">
        <f t="shared" si="159"/>
        <v>0</v>
      </c>
      <c r="T938" s="33">
        <f t="shared" si="164"/>
        <v>0</v>
      </c>
      <c r="U938" s="33">
        <f t="shared" si="160"/>
        <v>0</v>
      </c>
      <c r="V938" s="33">
        <f t="shared" si="161"/>
        <v>0</v>
      </c>
      <c r="W938" s="33">
        <f t="shared" si="162"/>
        <v>0</v>
      </c>
      <c r="X938" s="33">
        <f>IFERROR(VLOOKUP(C938,'Adj to Match Apport'!$C:$F,4,FALSE),0)</f>
        <v>0</v>
      </c>
      <c r="Y938" s="33">
        <f t="shared" si="165"/>
        <v>0</v>
      </c>
      <c r="Z938" s="184">
        <f>VLOOKUP(C938, '2023-24 School Level AAFTE'!$C$4:$C$2454, 1, 0)</f>
        <v>1753</v>
      </c>
    </row>
    <row r="939" spans="1:26" s="18" customFormat="1" x14ac:dyDescent="0.25">
      <c r="A939" s="136" t="s">
        <v>986</v>
      </c>
      <c r="B939" s="166" t="s">
        <v>985</v>
      </c>
      <c r="C939" s="167">
        <v>3408</v>
      </c>
      <c r="D939" s="166" t="s">
        <v>991</v>
      </c>
      <c r="E939" s="146" t="str">
        <f>VLOOKUP($C939,'2023-24 School Level AAFTE'!$C:$N,9,FALSE)</f>
        <v>No</v>
      </c>
      <c r="F939" s="94" t="str">
        <f>IFERROR(VLOOKUP(C939,'2023-24 School Level AAFTE'!$C:$N,11,FALSE),"")</f>
        <v>No</v>
      </c>
      <c r="G939" s="20">
        <f>IFERROR(VLOOKUP(C939,'2023-24 School Level AAFTE'!$C:$N,8,FALSE),0)</f>
        <v>699.5</v>
      </c>
      <c r="H939" s="99">
        <f>VLOOKUP($A939,'District Data'!$A:$F,3,FALSE)</f>
        <v>1.18</v>
      </c>
      <c r="I939" s="99">
        <f>VLOOKUP($A939,'District Data'!$A:$F,4,FALSE)</f>
        <v>1.18</v>
      </c>
      <c r="J939" s="100">
        <f t="shared" si="155"/>
        <v>0</v>
      </c>
      <c r="K939" s="101">
        <f t="shared" si="156"/>
        <v>0</v>
      </c>
      <c r="L939" s="102">
        <f>'District Data'!E$2</f>
        <v>72728</v>
      </c>
      <c r="M939" s="102">
        <f>'District Data'!F$2</f>
        <v>78209</v>
      </c>
      <c r="N939" s="33">
        <f t="shared" si="157"/>
        <v>0</v>
      </c>
      <c r="O939" s="33">
        <f t="shared" si="158"/>
        <v>0</v>
      </c>
      <c r="P939" s="33">
        <f t="shared" si="163"/>
        <v>14418.72</v>
      </c>
      <c r="Q939" s="103">
        <v>0.18149999999999999</v>
      </c>
      <c r="R939" s="103">
        <v>0.17510000000000001</v>
      </c>
      <c r="S939" s="33">
        <f t="shared" si="159"/>
        <v>0</v>
      </c>
      <c r="T939" s="33">
        <f t="shared" si="164"/>
        <v>0</v>
      </c>
      <c r="U939" s="33">
        <f t="shared" si="160"/>
        <v>0</v>
      </c>
      <c r="V939" s="33">
        <f t="shared" si="161"/>
        <v>0</v>
      </c>
      <c r="W939" s="33">
        <f t="shared" si="162"/>
        <v>0</v>
      </c>
      <c r="X939" s="33">
        <f>IFERROR(VLOOKUP(C939,'Adj to Match Apport'!$C:$F,4,FALSE),0)</f>
        <v>0</v>
      </c>
      <c r="Y939" s="33">
        <f t="shared" si="165"/>
        <v>0</v>
      </c>
      <c r="Z939" s="184">
        <f>VLOOKUP(C939, '2023-24 School Level AAFTE'!$C$4:$C$2454, 1, 0)</f>
        <v>3408</v>
      </c>
    </row>
    <row r="940" spans="1:26" s="18" customFormat="1" x14ac:dyDescent="0.25">
      <c r="A940" s="136" t="s">
        <v>986</v>
      </c>
      <c r="B940" s="166" t="s">
        <v>985</v>
      </c>
      <c r="C940" s="167">
        <v>2426</v>
      </c>
      <c r="D940" s="166" t="s">
        <v>988</v>
      </c>
      <c r="E940" s="146" t="str">
        <f>VLOOKUP($C940,'2023-24 School Level AAFTE'!$C:$N,9,FALSE)</f>
        <v>No</v>
      </c>
      <c r="F940" s="94" t="str">
        <f>IFERROR(VLOOKUP(C940,'2023-24 School Level AAFTE'!$C:$N,11,FALSE),"")</f>
        <v>No</v>
      </c>
      <c r="G940" s="20">
        <f>IFERROR(VLOOKUP(C940,'2023-24 School Level AAFTE'!$C:$N,8,FALSE),0)</f>
        <v>2068.75</v>
      </c>
      <c r="H940" s="99">
        <f>VLOOKUP($A940,'District Data'!$A:$F,3,FALSE)</f>
        <v>1.18</v>
      </c>
      <c r="I940" s="99">
        <f>VLOOKUP($A940,'District Data'!$A:$F,4,FALSE)</f>
        <v>1.18</v>
      </c>
      <c r="J940" s="100">
        <f t="shared" si="155"/>
        <v>0</v>
      </c>
      <c r="K940" s="101">
        <f t="shared" si="156"/>
        <v>0</v>
      </c>
      <c r="L940" s="102">
        <f>'District Data'!E$2</f>
        <v>72728</v>
      </c>
      <c r="M940" s="102">
        <f>'District Data'!F$2</f>
        <v>78209</v>
      </c>
      <c r="N940" s="33">
        <f t="shared" si="157"/>
        <v>0</v>
      </c>
      <c r="O940" s="33">
        <f t="shared" si="158"/>
        <v>0</v>
      </c>
      <c r="P940" s="33">
        <f t="shared" si="163"/>
        <v>14418.72</v>
      </c>
      <c r="Q940" s="103">
        <v>0.18149999999999999</v>
      </c>
      <c r="R940" s="103">
        <v>0.17510000000000001</v>
      </c>
      <c r="S940" s="33">
        <f t="shared" si="159"/>
        <v>0</v>
      </c>
      <c r="T940" s="33">
        <f t="shared" si="164"/>
        <v>0</v>
      </c>
      <c r="U940" s="33">
        <f t="shared" si="160"/>
        <v>0</v>
      </c>
      <c r="V940" s="33">
        <f t="shared" si="161"/>
        <v>0</v>
      </c>
      <c r="W940" s="33">
        <f t="shared" si="162"/>
        <v>0</v>
      </c>
      <c r="X940" s="33">
        <f>IFERROR(VLOOKUP(C940,'Adj to Match Apport'!$C:$F,4,FALSE),0)</f>
        <v>0</v>
      </c>
      <c r="Y940" s="33">
        <f t="shared" si="165"/>
        <v>0</v>
      </c>
      <c r="Z940" s="184">
        <f>VLOOKUP(C940, '2023-24 School Level AAFTE'!$C$4:$C$2454, 1, 0)</f>
        <v>2426</v>
      </c>
    </row>
    <row r="941" spans="1:26" s="18" customFormat="1" x14ac:dyDescent="0.25">
      <c r="A941" s="136" t="s">
        <v>986</v>
      </c>
      <c r="B941" s="166" t="s">
        <v>985</v>
      </c>
      <c r="C941" s="167">
        <v>2884</v>
      </c>
      <c r="D941" s="166" t="s">
        <v>989</v>
      </c>
      <c r="E941" s="146" t="str">
        <f>VLOOKUP($C941,'2023-24 School Level AAFTE'!$C:$N,9,FALSE)</f>
        <v>No</v>
      </c>
      <c r="F941" s="94" t="str">
        <f>IFERROR(VLOOKUP(C941,'2023-24 School Level AAFTE'!$C:$N,11,FALSE),"")</f>
        <v>No</v>
      </c>
      <c r="G941" s="20">
        <f>IFERROR(VLOOKUP(C941,'2023-24 School Level AAFTE'!$C:$N,8,FALSE),0)</f>
        <v>527.86</v>
      </c>
      <c r="H941" s="99">
        <f>VLOOKUP($A941,'District Data'!$A:$F,3,FALSE)</f>
        <v>1.18</v>
      </c>
      <c r="I941" s="99">
        <f>VLOOKUP($A941,'District Data'!$A:$F,4,FALSE)</f>
        <v>1.18</v>
      </c>
      <c r="J941" s="100">
        <f t="shared" si="155"/>
        <v>0</v>
      </c>
      <c r="K941" s="101">
        <f t="shared" si="156"/>
        <v>0</v>
      </c>
      <c r="L941" s="102">
        <f>'District Data'!E$2</f>
        <v>72728</v>
      </c>
      <c r="M941" s="102">
        <f>'District Data'!F$2</f>
        <v>78209</v>
      </c>
      <c r="N941" s="33">
        <f t="shared" si="157"/>
        <v>0</v>
      </c>
      <c r="O941" s="33">
        <f t="shared" si="158"/>
        <v>0</v>
      </c>
      <c r="P941" s="33">
        <f t="shared" si="163"/>
        <v>14418.72</v>
      </c>
      <c r="Q941" s="103">
        <v>0.18149999999999999</v>
      </c>
      <c r="R941" s="103">
        <v>0.17510000000000001</v>
      </c>
      <c r="S941" s="33">
        <f t="shared" si="159"/>
        <v>0</v>
      </c>
      <c r="T941" s="33">
        <f t="shared" si="164"/>
        <v>0</v>
      </c>
      <c r="U941" s="33">
        <f t="shared" si="160"/>
        <v>0</v>
      </c>
      <c r="V941" s="33">
        <f t="shared" si="161"/>
        <v>0</v>
      </c>
      <c r="W941" s="33">
        <f t="shared" si="162"/>
        <v>0</v>
      </c>
      <c r="X941" s="33">
        <f>IFERROR(VLOOKUP(C941,'Adj to Match Apport'!$C:$F,4,FALSE),0)</f>
        <v>0</v>
      </c>
      <c r="Y941" s="33">
        <f t="shared" si="165"/>
        <v>0</v>
      </c>
      <c r="Z941" s="184">
        <f>VLOOKUP(C941, '2023-24 School Level AAFTE'!$C$4:$C$2454, 1, 0)</f>
        <v>2884</v>
      </c>
    </row>
    <row r="942" spans="1:26" s="18" customFormat="1" x14ac:dyDescent="0.25">
      <c r="A942" s="136" t="s">
        <v>986</v>
      </c>
      <c r="B942" s="166" t="s">
        <v>985</v>
      </c>
      <c r="C942" s="167">
        <v>4139</v>
      </c>
      <c r="D942" s="166" t="s">
        <v>992</v>
      </c>
      <c r="E942" s="146" t="str">
        <f>VLOOKUP($C942,'2023-24 School Level AAFTE'!$C:$N,9,FALSE)</f>
        <v>No</v>
      </c>
      <c r="F942" s="94" t="str">
        <f>IFERROR(VLOOKUP(C942,'2023-24 School Level AAFTE'!$C:$N,11,FALSE),"")</f>
        <v>No</v>
      </c>
      <c r="G942" s="20">
        <f>IFERROR(VLOOKUP(C942,'2023-24 School Level AAFTE'!$C:$N,8,FALSE),0)</f>
        <v>809.45</v>
      </c>
      <c r="H942" s="99">
        <f>VLOOKUP($A942,'District Data'!$A:$F,3,FALSE)</f>
        <v>1.18</v>
      </c>
      <c r="I942" s="99">
        <f>VLOOKUP($A942,'District Data'!$A:$F,4,FALSE)</f>
        <v>1.18</v>
      </c>
      <c r="J942" s="100">
        <f t="shared" si="155"/>
        <v>0</v>
      </c>
      <c r="K942" s="101">
        <f t="shared" si="156"/>
        <v>0</v>
      </c>
      <c r="L942" s="102">
        <f>'District Data'!E$2</f>
        <v>72728</v>
      </c>
      <c r="M942" s="102">
        <f>'District Data'!F$2</f>
        <v>78209</v>
      </c>
      <c r="N942" s="33">
        <f t="shared" si="157"/>
        <v>0</v>
      </c>
      <c r="O942" s="33">
        <f t="shared" si="158"/>
        <v>0</v>
      </c>
      <c r="P942" s="33">
        <f t="shared" si="163"/>
        <v>14418.72</v>
      </c>
      <c r="Q942" s="103">
        <v>0.18149999999999999</v>
      </c>
      <c r="R942" s="103">
        <v>0.17510000000000001</v>
      </c>
      <c r="S942" s="33">
        <f t="shared" si="159"/>
        <v>0</v>
      </c>
      <c r="T942" s="33">
        <f t="shared" si="164"/>
        <v>0</v>
      </c>
      <c r="U942" s="33">
        <f t="shared" si="160"/>
        <v>0</v>
      </c>
      <c r="V942" s="33">
        <f t="shared" si="161"/>
        <v>0</v>
      </c>
      <c r="W942" s="33">
        <f t="shared" si="162"/>
        <v>0</v>
      </c>
      <c r="X942" s="33">
        <f>IFERROR(VLOOKUP(C942,'Adj to Match Apport'!$C:$F,4,FALSE),0)</f>
        <v>0</v>
      </c>
      <c r="Y942" s="33">
        <f t="shared" si="165"/>
        <v>0</v>
      </c>
      <c r="Z942" s="184">
        <f>VLOOKUP(C942, '2023-24 School Level AAFTE'!$C$4:$C$2454, 1, 0)</f>
        <v>4139</v>
      </c>
    </row>
    <row r="943" spans="1:26" s="18" customFormat="1" x14ac:dyDescent="0.25">
      <c r="A943" s="136" t="s">
        <v>986</v>
      </c>
      <c r="B943" s="166" t="s">
        <v>985</v>
      </c>
      <c r="C943" s="167">
        <v>4392</v>
      </c>
      <c r="D943" s="166" t="s">
        <v>993</v>
      </c>
      <c r="E943" s="146" t="str">
        <f>VLOOKUP($C943,'2023-24 School Level AAFTE'!$C:$N,9,FALSE)</f>
        <v>No</v>
      </c>
      <c r="F943" s="94" t="str">
        <f>IFERROR(VLOOKUP(C943,'2023-24 School Level AAFTE'!$C:$N,11,FALSE),"")</f>
        <v>No</v>
      </c>
      <c r="G943" s="20">
        <f>IFERROR(VLOOKUP(C943,'2023-24 School Level AAFTE'!$C:$N,8,FALSE),0)</f>
        <v>557.29999999999995</v>
      </c>
      <c r="H943" s="99">
        <f>VLOOKUP($A943,'District Data'!$A:$F,3,FALSE)</f>
        <v>1.18</v>
      </c>
      <c r="I943" s="99">
        <f>VLOOKUP($A943,'District Data'!$A:$F,4,FALSE)</f>
        <v>1.18</v>
      </c>
      <c r="J943" s="100">
        <f t="shared" si="155"/>
        <v>0</v>
      </c>
      <c r="K943" s="101">
        <f t="shared" si="156"/>
        <v>0</v>
      </c>
      <c r="L943" s="102">
        <f>'District Data'!E$2</f>
        <v>72728</v>
      </c>
      <c r="M943" s="102">
        <f>'District Data'!F$2</f>
        <v>78209</v>
      </c>
      <c r="N943" s="33">
        <f t="shared" si="157"/>
        <v>0</v>
      </c>
      <c r="O943" s="33">
        <f t="shared" si="158"/>
        <v>0</v>
      </c>
      <c r="P943" s="33">
        <f t="shared" si="163"/>
        <v>14418.72</v>
      </c>
      <c r="Q943" s="103">
        <v>0.18149999999999999</v>
      </c>
      <c r="R943" s="103">
        <v>0.17510000000000001</v>
      </c>
      <c r="S943" s="33">
        <f t="shared" si="159"/>
        <v>0</v>
      </c>
      <c r="T943" s="33">
        <f t="shared" si="164"/>
        <v>0</v>
      </c>
      <c r="U943" s="33">
        <f t="shared" si="160"/>
        <v>0</v>
      </c>
      <c r="V943" s="33">
        <f t="shared" si="161"/>
        <v>0</v>
      </c>
      <c r="W943" s="33">
        <f t="shared" si="162"/>
        <v>0</v>
      </c>
      <c r="X943" s="33">
        <f>IFERROR(VLOOKUP(C943,'Adj to Match Apport'!$C:$F,4,FALSE),0)</f>
        <v>0</v>
      </c>
      <c r="Y943" s="33">
        <f t="shared" si="165"/>
        <v>0</v>
      </c>
      <c r="Z943" s="184">
        <f>VLOOKUP(C943, '2023-24 School Level AAFTE'!$C$4:$C$2454, 1, 0)</f>
        <v>4392</v>
      </c>
    </row>
    <row r="944" spans="1:26" s="18" customFormat="1" x14ac:dyDescent="0.25">
      <c r="A944" s="136" t="s">
        <v>986</v>
      </c>
      <c r="B944" s="166" t="s">
        <v>985</v>
      </c>
      <c r="C944" s="167">
        <v>5477</v>
      </c>
      <c r="D944" s="166" t="s">
        <v>2742</v>
      </c>
      <c r="E944" s="146" t="str">
        <f>VLOOKUP($C944,'2023-24 School Level AAFTE'!$C:$N,9,FALSE)</f>
        <v>No</v>
      </c>
      <c r="F944" s="94" t="str">
        <f>IFERROR(VLOOKUP(C944,'2023-24 School Level AAFTE'!$C:$N,11,FALSE),"")</f>
        <v>No</v>
      </c>
      <c r="G944" s="20">
        <f>IFERROR(VLOOKUP(C944,'2023-24 School Level AAFTE'!$C:$N,8,FALSE),0)</f>
        <v>625.35</v>
      </c>
      <c r="H944" s="99">
        <f>VLOOKUP($A944,'District Data'!$A:$F,3,FALSE)</f>
        <v>1.18</v>
      </c>
      <c r="I944" s="99">
        <f>VLOOKUP($A944,'District Data'!$A:$F,4,FALSE)</f>
        <v>1.18</v>
      </c>
      <c r="J944" s="100">
        <f t="shared" si="155"/>
        <v>0</v>
      </c>
      <c r="K944" s="101">
        <f t="shared" si="156"/>
        <v>0</v>
      </c>
      <c r="L944" s="102">
        <f>'District Data'!E$2</f>
        <v>72728</v>
      </c>
      <c r="M944" s="102">
        <f>'District Data'!F$2</f>
        <v>78209</v>
      </c>
      <c r="N944" s="33">
        <f t="shared" si="157"/>
        <v>0</v>
      </c>
      <c r="O944" s="33">
        <f t="shared" si="158"/>
        <v>0</v>
      </c>
      <c r="P944" s="33">
        <f t="shared" si="163"/>
        <v>14418.72</v>
      </c>
      <c r="Q944" s="103">
        <v>0.18149999999999999</v>
      </c>
      <c r="R944" s="103">
        <v>0.17510000000000001</v>
      </c>
      <c r="S944" s="33">
        <f t="shared" si="159"/>
        <v>0</v>
      </c>
      <c r="T944" s="33">
        <f t="shared" si="164"/>
        <v>0</v>
      </c>
      <c r="U944" s="33">
        <f t="shared" si="160"/>
        <v>0</v>
      </c>
      <c r="V944" s="33">
        <f t="shared" si="161"/>
        <v>0</v>
      </c>
      <c r="W944" s="33">
        <f t="shared" si="162"/>
        <v>0</v>
      </c>
      <c r="X944" s="33">
        <f>IFERROR(VLOOKUP(C944,'Adj to Match Apport'!$C:$F,4,FALSE),0)</f>
        <v>0</v>
      </c>
      <c r="Y944" s="33">
        <f t="shared" si="165"/>
        <v>0</v>
      </c>
      <c r="Z944" s="184">
        <f>VLOOKUP(C944, '2023-24 School Level AAFTE'!$C$4:$C$2454, 1, 0)</f>
        <v>5477</v>
      </c>
    </row>
    <row r="945" spans="1:26" s="18" customFormat="1" x14ac:dyDescent="0.25">
      <c r="A945" s="136" t="s">
        <v>986</v>
      </c>
      <c r="B945" s="166" t="s">
        <v>985</v>
      </c>
      <c r="C945" s="167">
        <v>3753</v>
      </c>
      <c r="D945" s="166" t="s">
        <v>654</v>
      </c>
      <c r="E945" s="146" t="str">
        <f>VLOOKUP($C945,'2023-24 School Level AAFTE'!$C:$N,9,FALSE)</f>
        <v>No</v>
      </c>
      <c r="F945" s="94" t="str">
        <f>IFERROR(VLOOKUP(C945,'2023-24 School Level AAFTE'!$C:$N,11,FALSE),"")</f>
        <v>No</v>
      </c>
      <c r="G945" s="20">
        <f>IFERROR(VLOOKUP(C945,'2023-24 School Level AAFTE'!$C:$N,8,FALSE),0)</f>
        <v>663.81</v>
      </c>
      <c r="H945" s="99">
        <f>VLOOKUP($A945,'District Data'!$A:$F,3,FALSE)</f>
        <v>1.18</v>
      </c>
      <c r="I945" s="99">
        <f>VLOOKUP($A945,'District Data'!$A:$F,4,FALSE)</f>
        <v>1.18</v>
      </c>
      <c r="J945" s="100">
        <f t="shared" si="155"/>
        <v>0</v>
      </c>
      <c r="K945" s="101">
        <f t="shared" si="156"/>
        <v>0</v>
      </c>
      <c r="L945" s="102">
        <f>'District Data'!E$2</f>
        <v>72728</v>
      </c>
      <c r="M945" s="102">
        <f>'District Data'!F$2</f>
        <v>78209</v>
      </c>
      <c r="N945" s="33">
        <f t="shared" si="157"/>
        <v>0</v>
      </c>
      <c r="O945" s="33">
        <f t="shared" si="158"/>
        <v>0</v>
      </c>
      <c r="P945" s="33">
        <f t="shared" si="163"/>
        <v>14418.72</v>
      </c>
      <c r="Q945" s="103">
        <v>0.18149999999999999</v>
      </c>
      <c r="R945" s="103">
        <v>0.17510000000000001</v>
      </c>
      <c r="S945" s="33">
        <f t="shared" si="159"/>
        <v>0</v>
      </c>
      <c r="T945" s="33">
        <f t="shared" si="164"/>
        <v>0</v>
      </c>
      <c r="U945" s="33">
        <f t="shared" si="160"/>
        <v>0</v>
      </c>
      <c r="V945" s="33">
        <f t="shared" si="161"/>
        <v>0</v>
      </c>
      <c r="W945" s="33">
        <f t="shared" si="162"/>
        <v>0</v>
      </c>
      <c r="X945" s="33">
        <f>IFERROR(VLOOKUP(C945,'Adj to Match Apport'!$C:$F,4,FALSE),0)</f>
        <v>0</v>
      </c>
      <c r="Y945" s="33">
        <f t="shared" si="165"/>
        <v>0</v>
      </c>
      <c r="Z945" s="184">
        <f>VLOOKUP(C945, '2023-24 School Level AAFTE'!$C$4:$C$2454, 1, 0)</f>
        <v>3753</v>
      </c>
    </row>
    <row r="946" spans="1:26" s="18" customFormat="1" x14ac:dyDescent="0.25">
      <c r="A946" s="136" t="s">
        <v>996</v>
      </c>
      <c r="B946" s="166" t="s">
        <v>995</v>
      </c>
      <c r="C946" s="167">
        <v>4256</v>
      </c>
      <c r="D946" s="166" t="s">
        <v>1016</v>
      </c>
      <c r="E946" s="146" t="str">
        <f>VLOOKUP($C946,'2023-24 School Level AAFTE'!$C:$N,9,FALSE)</f>
        <v>No</v>
      </c>
      <c r="F946" s="94" t="str">
        <f>IFERROR(VLOOKUP(C946,'2023-24 School Level AAFTE'!$C:$N,11,FALSE),"")</f>
        <v>No</v>
      </c>
      <c r="G946" s="20">
        <f>IFERROR(VLOOKUP(C946,'2023-24 School Level AAFTE'!$C:$N,8,FALSE),0)</f>
        <v>622.63</v>
      </c>
      <c r="H946" s="99">
        <f>VLOOKUP($A946,'District Data'!$A:$F,3,FALSE)</f>
        <v>1.18</v>
      </c>
      <c r="I946" s="99">
        <f>VLOOKUP($A946,'District Data'!$A:$F,4,FALSE)</f>
        <v>1.18</v>
      </c>
      <c r="J946" s="100">
        <f t="shared" si="155"/>
        <v>0</v>
      </c>
      <c r="K946" s="101">
        <f t="shared" si="156"/>
        <v>0</v>
      </c>
      <c r="L946" s="102">
        <f>'District Data'!E$2</f>
        <v>72728</v>
      </c>
      <c r="M946" s="102">
        <f>'District Data'!F$2</f>
        <v>78209</v>
      </c>
      <c r="N946" s="33">
        <f t="shared" si="157"/>
        <v>0</v>
      </c>
      <c r="O946" s="33">
        <f t="shared" si="158"/>
        <v>0</v>
      </c>
      <c r="P946" s="33">
        <f t="shared" si="163"/>
        <v>14418.72</v>
      </c>
      <c r="Q946" s="103">
        <v>0.18149999999999999</v>
      </c>
      <c r="R946" s="103">
        <v>0.17510000000000001</v>
      </c>
      <c r="S946" s="33">
        <f t="shared" si="159"/>
        <v>0</v>
      </c>
      <c r="T946" s="33">
        <f t="shared" si="164"/>
        <v>0</v>
      </c>
      <c r="U946" s="33">
        <f t="shared" si="160"/>
        <v>0</v>
      </c>
      <c r="V946" s="33">
        <f t="shared" si="161"/>
        <v>0</v>
      </c>
      <c r="W946" s="33">
        <f t="shared" si="162"/>
        <v>0</v>
      </c>
      <c r="X946" s="33">
        <f>IFERROR(VLOOKUP(C946,'Adj to Match Apport'!$C:$F,4,FALSE),0)</f>
        <v>0</v>
      </c>
      <c r="Y946" s="33">
        <f t="shared" si="165"/>
        <v>0</v>
      </c>
      <c r="Z946" s="184">
        <f>VLOOKUP(C946, '2023-24 School Level AAFTE'!$C$4:$C$2454, 1, 0)</f>
        <v>4256</v>
      </c>
    </row>
    <row r="947" spans="1:26" s="18" customFormat="1" x14ac:dyDescent="0.25">
      <c r="A947" s="136" t="s">
        <v>996</v>
      </c>
      <c r="B947" s="166" t="s">
        <v>995</v>
      </c>
      <c r="C947" s="167">
        <v>3548</v>
      </c>
      <c r="D947" s="165" t="s">
        <v>1004</v>
      </c>
      <c r="E947" s="146" t="str">
        <f>VLOOKUP($C947,'2023-24 School Level AAFTE'!$C:$N,9,FALSE)</f>
        <v>No</v>
      </c>
      <c r="F947" s="94" t="str">
        <f>IFERROR(VLOOKUP(C947,'2023-24 School Level AAFTE'!$C:$N,11,FALSE),"")</f>
        <v>No</v>
      </c>
      <c r="G947" s="20">
        <f>IFERROR(VLOOKUP(C947,'2023-24 School Level AAFTE'!$C:$N,8,FALSE),0)</f>
        <v>454.39</v>
      </c>
      <c r="H947" s="99">
        <f>VLOOKUP($A947,'District Data'!$A:$F,3,FALSE)</f>
        <v>1.18</v>
      </c>
      <c r="I947" s="99">
        <f>VLOOKUP($A947,'District Data'!$A:$F,4,FALSE)</f>
        <v>1.18</v>
      </c>
      <c r="J947" s="100">
        <f t="shared" si="155"/>
        <v>0</v>
      </c>
      <c r="K947" s="101">
        <f t="shared" si="156"/>
        <v>0</v>
      </c>
      <c r="L947" s="102">
        <f>'District Data'!E$2</f>
        <v>72728</v>
      </c>
      <c r="M947" s="102">
        <f>'District Data'!F$2</f>
        <v>78209</v>
      </c>
      <c r="N947" s="33">
        <f t="shared" si="157"/>
        <v>0</v>
      </c>
      <c r="O947" s="33">
        <f t="shared" si="158"/>
        <v>0</v>
      </c>
      <c r="P947" s="33">
        <f t="shared" si="163"/>
        <v>14418.72</v>
      </c>
      <c r="Q947" s="103">
        <v>0.18149999999999999</v>
      </c>
      <c r="R947" s="103">
        <v>0.17510000000000001</v>
      </c>
      <c r="S947" s="33">
        <f t="shared" si="159"/>
        <v>0</v>
      </c>
      <c r="T947" s="33">
        <f t="shared" si="164"/>
        <v>0</v>
      </c>
      <c r="U947" s="33">
        <f t="shared" si="160"/>
        <v>0</v>
      </c>
      <c r="V947" s="33">
        <f t="shared" si="161"/>
        <v>0</v>
      </c>
      <c r="W947" s="33">
        <f t="shared" si="162"/>
        <v>0</v>
      </c>
      <c r="X947" s="33">
        <f>IFERROR(VLOOKUP(C947,'Adj to Match Apport'!$C:$F,4,FALSE),0)</f>
        <v>0</v>
      </c>
      <c r="Y947" s="33">
        <f t="shared" si="165"/>
        <v>0</v>
      </c>
      <c r="Z947" s="184">
        <f>VLOOKUP(C947, '2023-24 School Level AAFTE'!$C$4:$C$2454, 1, 0)</f>
        <v>3548</v>
      </c>
    </row>
    <row r="948" spans="1:26" s="18" customFormat="1" x14ac:dyDescent="0.25">
      <c r="A948" s="136" t="s">
        <v>996</v>
      </c>
      <c r="B948" s="166" t="s">
        <v>995</v>
      </c>
      <c r="C948" s="167">
        <v>3592</v>
      </c>
      <c r="D948" s="166" t="s">
        <v>1006</v>
      </c>
      <c r="E948" s="146" t="str">
        <f>VLOOKUP($C948,'2023-24 School Level AAFTE'!$C:$N,9,FALSE)</f>
        <v>No</v>
      </c>
      <c r="F948" s="94" t="str">
        <f>IFERROR(VLOOKUP(C948,'2023-24 School Level AAFTE'!$C:$N,11,FALSE),"")</f>
        <v>No</v>
      </c>
      <c r="G948" s="20">
        <f>IFERROR(VLOOKUP(C948,'2023-24 School Level AAFTE'!$C:$N,8,FALSE),0)</f>
        <v>433.08</v>
      </c>
      <c r="H948" s="99">
        <f>VLOOKUP($A948,'District Data'!$A:$F,3,FALSE)</f>
        <v>1.18</v>
      </c>
      <c r="I948" s="99">
        <f>VLOOKUP($A948,'District Data'!$A:$F,4,FALSE)</f>
        <v>1.18</v>
      </c>
      <c r="J948" s="100">
        <f t="shared" si="155"/>
        <v>0</v>
      </c>
      <c r="K948" s="101">
        <f t="shared" si="156"/>
        <v>0</v>
      </c>
      <c r="L948" s="102">
        <f>'District Data'!E$2</f>
        <v>72728</v>
      </c>
      <c r="M948" s="102">
        <f>'District Data'!F$2</f>
        <v>78209</v>
      </c>
      <c r="N948" s="33">
        <f t="shared" si="157"/>
        <v>0</v>
      </c>
      <c r="O948" s="33">
        <f t="shared" si="158"/>
        <v>0</v>
      </c>
      <c r="P948" s="33">
        <f t="shared" si="163"/>
        <v>14418.72</v>
      </c>
      <c r="Q948" s="103">
        <v>0.18149999999999999</v>
      </c>
      <c r="R948" s="103">
        <v>0.17510000000000001</v>
      </c>
      <c r="S948" s="33">
        <f t="shared" si="159"/>
        <v>0</v>
      </c>
      <c r="T948" s="33">
        <f t="shared" si="164"/>
        <v>0</v>
      </c>
      <c r="U948" s="33">
        <f t="shared" si="160"/>
        <v>0</v>
      </c>
      <c r="V948" s="33">
        <f t="shared" si="161"/>
        <v>0</v>
      </c>
      <c r="W948" s="33">
        <f t="shared" si="162"/>
        <v>0</v>
      </c>
      <c r="X948" s="33">
        <f>IFERROR(VLOOKUP(C948,'Adj to Match Apport'!$C:$F,4,FALSE),0)</f>
        <v>0</v>
      </c>
      <c r="Y948" s="33">
        <f t="shared" si="165"/>
        <v>0</v>
      </c>
      <c r="Z948" s="184">
        <f>VLOOKUP(C948, '2023-24 School Level AAFTE'!$C$4:$C$2454, 1, 0)</f>
        <v>3592</v>
      </c>
    </row>
    <row r="949" spans="1:26" s="18" customFormat="1" x14ac:dyDescent="0.25">
      <c r="A949" s="136" t="s">
        <v>996</v>
      </c>
      <c r="B949" s="166" t="s">
        <v>995</v>
      </c>
      <c r="C949" s="167">
        <v>4532</v>
      </c>
      <c r="D949" s="166" t="s">
        <v>1021</v>
      </c>
      <c r="E949" s="146" t="str">
        <f>VLOOKUP($C949,'2023-24 School Level AAFTE'!$C:$N,9,FALSE)</f>
        <v>No</v>
      </c>
      <c r="F949" s="94" t="str">
        <f>IFERROR(VLOOKUP(C949,'2023-24 School Level AAFTE'!$C:$N,11,FALSE),"")</f>
        <v>No</v>
      </c>
      <c r="G949" s="20">
        <f>IFERROR(VLOOKUP(C949,'2023-24 School Level AAFTE'!$C:$N,8,FALSE),0)</f>
        <v>513.45000000000005</v>
      </c>
      <c r="H949" s="99">
        <f>VLOOKUP($A949,'District Data'!$A:$F,3,FALSE)</f>
        <v>1.18</v>
      </c>
      <c r="I949" s="99">
        <f>VLOOKUP($A949,'District Data'!$A:$F,4,FALSE)</f>
        <v>1.18</v>
      </c>
      <c r="J949" s="100">
        <f t="shared" si="155"/>
        <v>0</v>
      </c>
      <c r="K949" s="101">
        <f t="shared" si="156"/>
        <v>0</v>
      </c>
      <c r="L949" s="102">
        <f>'District Data'!E$2</f>
        <v>72728</v>
      </c>
      <c r="M949" s="102">
        <f>'District Data'!F$2</f>
        <v>78209</v>
      </c>
      <c r="N949" s="33">
        <f t="shared" si="157"/>
        <v>0</v>
      </c>
      <c r="O949" s="33">
        <f t="shared" si="158"/>
        <v>0</v>
      </c>
      <c r="P949" s="33">
        <f t="shared" si="163"/>
        <v>14418.72</v>
      </c>
      <c r="Q949" s="103">
        <v>0.18149999999999999</v>
      </c>
      <c r="R949" s="103">
        <v>0.17510000000000001</v>
      </c>
      <c r="S949" s="33">
        <f t="shared" si="159"/>
        <v>0</v>
      </c>
      <c r="T949" s="33">
        <f t="shared" si="164"/>
        <v>0</v>
      </c>
      <c r="U949" s="33">
        <f t="shared" si="160"/>
        <v>0</v>
      </c>
      <c r="V949" s="33">
        <f t="shared" si="161"/>
        <v>0</v>
      </c>
      <c r="W949" s="33">
        <f t="shared" si="162"/>
        <v>0</v>
      </c>
      <c r="X949" s="33">
        <f>IFERROR(VLOOKUP(C949,'Adj to Match Apport'!$C:$F,4,FALSE),0)</f>
        <v>0</v>
      </c>
      <c r="Y949" s="33">
        <f t="shared" si="165"/>
        <v>0</v>
      </c>
      <c r="Z949" s="184">
        <f>VLOOKUP(C949, '2023-24 School Level AAFTE'!$C$4:$C$2454, 1, 0)</f>
        <v>4532</v>
      </c>
    </row>
    <row r="950" spans="1:26" s="18" customFormat="1" x14ac:dyDescent="0.25">
      <c r="A950" s="136" t="s">
        <v>996</v>
      </c>
      <c r="B950" s="166" t="s">
        <v>995</v>
      </c>
      <c r="C950" s="167">
        <v>5139</v>
      </c>
      <c r="D950" s="166" t="s">
        <v>1023</v>
      </c>
      <c r="E950" s="146" t="str">
        <f>VLOOKUP($C950,'2023-24 School Level AAFTE'!$C:$N,9,FALSE)</f>
        <v>No</v>
      </c>
      <c r="F950" s="94" t="str">
        <f>IFERROR(VLOOKUP(C950,'2023-24 School Level AAFTE'!$C:$N,11,FALSE),"")</f>
        <v>No</v>
      </c>
      <c r="G950" s="20">
        <f>IFERROR(VLOOKUP(C950,'2023-24 School Level AAFTE'!$C:$N,8,FALSE),0)</f>
        <v>473.33</v>
      </c>
      <c r="H950" s="99">
        <f>VLOOKUP($A950,'District Data'!$A:$F,3,FALSE)</f>
        <v>1.18</v>
      </c>
      <c r="I950" s="99">
        <f>VLOOKUP($A950,'District Data'!$A:$F,4,FALSE)</f>
        <v>1.18</v>
      </c>
      <c r="J950" s="100">
        <f t="shared" si="155"/>
        <v>0</v>
      </c>
      <c r="K950" s="101">
        <f t="shared" si="156"/>
        <v>0</v>
      </c>
      <c r="L950" s="102">
        <f>'District Data'!E$2</f>
        <v>72728</v>
      </c>
      <c r="M950" s="102">
        <f>'District Data'!F$2</f>
        <v>78209</v>
      </c>
      <c r="N950" s="33">
        <f t="shared" si="157"/>
        <v>0</v>
      </c>
      <c r="O950" s="33">
        <f t="shared" si="158"/>
        <v>0</v>
      </c>
      <c r="P950" s="33">
        <f t="shared" si="163"/>
        <v>14418.72</v>
      </c>
      <c r="Q950" s="103">
        <v>0.18149999999999999</v>
      </c>
      <c r="R950" s="103">
        <v>0.17510000000000001</v>
      </c>
      <c r="S950" s="33">
        <f t="shared" si="159"/>
        <v>0</v>
      </c>
      <c r="T950" s="33">
        <f t="shared" si="164"/>
        <v>0</v>
      </c>
      <c r="U950" s="33">
        <f t="shared" si="160"/>
        <v>0</v>
      </c>
      <c r="V950" s="33">
        <f t="shared" si="161"/>
        <v>0</v>
      </c>
      <c r="W950" s="33">
        <f t="shared" si="162"/>
        <v>0</v>
      </c>
      <c r="X950" s="33">
        <f>IFERROR(VLOOKUP(C950,'Adj to Match Apport'!$C:$F,4,FALSE),0)</f>
        <v>0</v>
      </c>
      <c r="Y950" s="33">
        <f t="shared" si="165"/>
        <v>0</v>
      </c>
      <c r="Z950" s="184">
        <f>VLOOKUP(C950, '2023-24 School Level AAFTE'!$C$4:$C$2454, 1, 0)</f>
        <v>5139</v>
      </c>
    </row>
    <row r="951" spans="1:26" s="18" customFormat="1" x14ac:dyDescent="0.25">
      <c r="A951" s="136" t="s">
        <v>996</v>
      </c>
      <c r="B951" s="166" t="s">
        <v>995</v>
      </c>
      <c r="C951" s="167">
        <v>5511</v>
      </c>
      <c r="D951" s="166" t="s">
        <v>1024</v>
      </c>
      <c r="E951" s="146" t="str">
        <f>VLOOKUP($C951,'2023-24 School Level AAFTE'!$C:$N,9,FALSE)</f>
        <v>No</v>
      </c>
      <c r="F951" s="94" t="str">
        <f>IFERROR(VLOOKUP(C951,'2023-24 School Level AAFTE'!$C:$N,11,FALSE),"")</f>
        <v>No</v>
      </c>
      <c r="G951" s="20">
        <f>IFERROR(VLOOKUP(C951,'2023-24 School Level AAFTE'!$C:$N,8,FALSE),0)</f>
        <v>499.3</v>
      </c>
      <c r="H951" s="99">
        <f>VLOOKUP($A951,'District Data'!$A:$F,3,FALSE)</f>
        <v>1.18</v>
      </c>
      <c r="I951" s="99">
        <f>VLOOKUP($A951,'District Data'!$A:$F,4,FALSE)</f>
        <v>1.18</v>
      </c>
      <c r="J951" s="100">
        <f t="shared" si="155"/>
        <v>0</v>
      </c>
      <c r="K951" s="101">
        <f t="shared" si="156"/>
        <v>0</v>
      </c>
      <c r="L951" s="102">
        <f>'District Data'!E$2</f>
        <v>72728</v>
      </c>
      <c r="M951" s="102">
        <f>'District Data'!F$2</f>
        <v>78209</v>
      </c>
      <c r="N951" s="33">
        <f t="shared" si="157"/>
        <v>0</v>
      </c>
      <c r="O951" s="33">
        <f t="shared" si="158"/>
        <v>0</v>
      </c>
      <c r="P951" s="33">
        <f t="shared" si="163"/>
        <v>14418.72</v>
      </c>
      <c r="Q951" s="103">
        <v>0.18149999999999999</v>
      </c>
      <c r="R951" s="103">
        <v>0.17510000000000001</v>
      </c>
      <c r="S951" s="33">
        <f t="shared" si="159"/>
        <v>0</v>
      </c>
      <c r="T951" s="33">
        <f t="shared" si="164"/>
        <v>0</v>
      </c>
      <c r="U951" s="33">
        <f t="shared" si="160"/>
        <v>0</v>
      </c>
      <c r="V951" s="33">
        <f t="shared" si="161"/>
        <v>0</v>
      </c>
      <c r="W951" s="33">
        <f t="shared" si="162"/>
        <v>0</v>
      </c>
      <c r="X951" s="33">
        <f>IFERROR(VLOOKUP(C951,'Adj to Match Apport'!$C:$F,4,FALSE),0)</f>
        <v>0</v>
      </c>
      <c r="Y951" s="33">
        <f t="shared" si="165"/>
        <v>0</v>
      </c>
      <c r="Z951" s="184">
        <f>VLOOKUP(C951, '2023-24 School Level AAFTE'!$C$4:$C$2454, 1, 0)</f>
        <v>5511</v>
      </c>
    </row>
    <row r="952" spans="1:26" s="18" customFormat="1" x14ac:dyDescent="0.25">
      <c r="A952" s="136" t="s">
        <v>996</v>
      </c>
      <c r="B952" s="166" t="s">
        <v>995</v>
      </c>
      <c r="C952" s="167">
        <v>3856</v>
      </c>
      <c r="D952" s="166" t="s">
        <v>2497</v>
      </c>
      <c r="E952" s="146" t="str">
        <f>VLOOKUP($C952,'2023-24 School Level AAFTE'!$C:$N,9,FALSE)</f>
        <v>No</v>
      </c>
      <c r="F952" s="94" t="str">
        <f>IFERROR(VLOOKUP(C952,'2023-24 School Level AAFTE'!$C:$N,11,FALSE),"")</f>
        <v>No</v>
      </c>
      <c r="G952" s="20">
        <f>IFERROR(VLOOKUP(C952,'2023-24 School Level AAFTE'!$C:$N,8,FALSE),0)</f>
        <v>69.2</v>
      </c>
      <c r="H952" s="99">
        <f>VLOOKUP($A952,'District Data'!$A:$F,3,FALSE)</f>
        <v>1.18</v>
      </c>
      <c r="I952" s="99">
        <f>VLOOKUP($A952,'District Data'!$A:$F,4,FALSE)</f>
        <v>1.18</v>
      </c>
      <c r="J952" s="100">
        <f t="shared" si="155"/>
        <v>0</v>
      </c>
      <c r="K952" s="101">
        <f t="shared" si="156"/>
        <v>0</v>
      </c>
      <c r="L952" s="102">
        <f>'District Data'!E$2</f>
        <v>72728</v>
      </c>
      <c r="M952" s="102">
        <f>'District Data'!F$2</f>
        <v>78209</v>
      </c>
      <c r="N952" s="33">
        <f t="shared" si="157"/>
        <v>0</v>
      </c>
      <c r="O952" s="33">
        <f t="shared" si="158"/>
        <v>0</v>
      </c>
      <c r="P952" s="33">
        <f t="shared" si="163"/>
        <v>14418.72</v>
      </c>
      <c r="Q952" s="103">
        <v>0.18149999999999999</v>
      </c>
      <c r="R952" s="103">
        <v>0.17510000000000001</v>
      </c>
      <c r="S952" s="33">
        <f t="shared" si="159"/>
        <v>0</v>
      </c>
      <c r="T952" s="33">
        <f t="shared" si="164"/>
        <v>0</v>
      </c>
      <c r="U952" s="33">
        <f t="shared" si="160"/>
        <v>0</v>
      </c>
      <c r="V952" s="33">
        <f t="shared" si="161"/>
        <v>0</v>
      </c>
      <c r="W952" s="33">
        <f t="shared" si="162"/>
        <v>0</v>
      </c>
      <c r="X952" s="33">
        <f>IFERROR(VLOOKUP(C952,'Adj to Match Apport'!$C:$F,4,FALSE),0)</f>
        <v>0</v>
      </c>
      <c r="Y952" s="33">
        <f t="shared" si="165"/>
        <v>0</v>
      </c>
      <c r="Z952" s="184">
        <f>VLOOKUP(C952, '2023-24 School Level AAFTE'!$C$4:$C$2454, 1, 0)</f>
        <v>3856</v>
      </c>
    </row>
    <row r="953" spans="1:26" s="18" customFormat="1" x14ac:dyDescent="0.25">
      <c r="A953" s="136" t="s">
        <v>996</v>
      </c>
      <c r="B953" s="166" t="s">
        <v>995</v>
      </c>
      <c r="C953" s="167">
        <v>1649</v>
      </c>
      <c r="D953" s="166" t="s">
        <v>2498</v>
      </c>
      <c r="E953" s="146" t="str">
        <f>VLOOKUP($C953,'2023-24 School Level AAFTE'!$C:$N,9,FALSE)</f>
        <v>No</v>
      </c>
      <c r="F953" s="94" t="str">
        <f>IFERROR(VLOOKUP(C953,'2023-24 School Level AAFTE'!$C:$N,11,FALSE),"")</f>
        <v>No</v>
      </c>
      <c r="G953" s="20">
        <f>IFERROR(VLOOKUP(C953,'2023-24 School Level AAFTE'!$C:$N,8,FALSE),0)</f>
        <v>36.31</v>
      </c>
      <c r="H953" s="99">
        <f>VLOOKUP($A953,'District Data'!$A:$F,3,FALSE)</f>
        <v>1.18</v>
      </c>
      <c r="I953" s="99">
        <f>VLOOKUP($A953,'District Data'!$A:$F,4,FALSE)</f>
        <v>1.18</v>
      </c>
      <c r="J953" s="100">
        <f t="shared" si="155"/>
        <v>0</v>
      </c>
      <c r="K953" s="101">
        <f t="shared" si="156"/>
        <v>0</v>
      </c>
      <c r="L953" s="102">
        <f>'District Data'!E$2</f>
        <v>72728</v>
      </c>
      <c r="M953" s="102">
        <f>'District Data'!F$2</f>
        <v>78209</v>
      </c>
      <c r="N953" s="33">
        <f t="shared" si="157"/>
        <v>0</v>
      </c>
      <c r="O953" s="33">
        <f t="shared" si="158"/>
        <v>0</v>
      </c>
      <c r="P953" s="33">
        <f t="shared" si="163"/>
        <v>14418.72</v>
      </c>
      <c r="Q953" s="103">
        <v>0.18149999999999999</v>
      </c>
      <c r="R953" s="103">
        <v>0.17510000000000001</v>
      </c>
      <c r="S953" s="33">
        <f t="shared" si="159"/>
        <v>0</v>
      </c>
      <c r="T953" s="33">
        <f t="shared" si="164"/>
        <v>0</v>
      </c>
      <c r="U953" s="33">
        <f t="shared" si="160"/>
        <v>0</v>
      </c>
      <c r="V953" s="33">
        <f t="shared" si="161"/>
        <v>0</v>
      </c>
      <c r="W953" s="33">
        <f t="shared" si="162"/>
        <v>0</v>
      </c>
      <c r="X953" s="33">
        <f>IFERROR(VLOOKUP(C953,'Adj to Match Apport'!$C:$F,4,FALSE),0)</f>
        <v>0</v>
      </c>
      <c r="Y953" s="33">
        <f t="shared" si="165"/>
        <v>0</v>
      </c>
      <c r="Z953" s="184">
        <f>VLOOKUP(C953, '2023-24 School Level AAFTE'!$C$4:$C$2454, 1, 0)</f>
        <v>1649</v>
      </c>
    </row>
    <row r="954" spans="1:26" s="18" customFormat="1" x14ac:dyDescent="0.25">
      <c r="A954" s="136" t="s">
        <v>996</v>
      </c>
      <c r="B954" s="166" t="s">
        <v>995</v>
      </c>
      <c r="C954" s="167">
        <v>4018</v>
      </c>
      <c r="D954" s="166" t="s">
        <v>1013</v>
      </c>
      <c r="E954" s="146" t="str">
        <f>VLOOKUP($C954,'2023-24 School Level AAFTE'!$C:$N,9,FALSE)</f>
        <v>No</v>
      </c>
      <c r="F954" s="94" t="str">
        <f>IFERROR(VLOOKUP(C954,'2023-24 School Level AAFTE'!$C:$N,11,FALSE),"")</f>
        <v>No</v>
      </c>
      <c r="G954" s="20">
        <f>IFERROR(VLOOKUP(C954,'2023-24 School Level AAFTE'!$C:$N,8,FALSE),0)</f>
        <v>310.42</v>
      </c>
      <c r="H954" s="99">
        <f>VLOOKUP($A954,'District Data'!$A:$F,3,FALSE)</f>
        <v>1.18</v>
      </c>
      <c r="I954" s="99">
        <f>VLOOKUP($A954,'District Data'!$A:$F,4,FALSE)</f>
        <v>1.18</v>
      </c>
      <c r="J954" s="100">
        <f t="shared" si="155"/>
        <v>0</v>
      </c>
      <c r="K954" s="101">
        <f t="shared" si="156"/>
        <v>0</v>
      </c>
      <c r="L954" s="102">
        <f>'District Data'!E$2</f>
        <v>72728</v>
      </c>
      <c r="M954" s="102">
        <f>'District Data'!F$2</f>
        <v>78209</v>
      </c>
      <c r="N954" s="33">
        <f t="shared" si="157"/>
        <v>0</v>
      </c>
      <c r="O954" s="33">
        <f t="shared" si="158"/>
        <v>0</v>
      </c>
      <c r="P954" s="33">
        <f t="shared" si="163"/>
        <v>14418.72</v>
      </c>
      <c r="Q954" s="103">
        <v>0.18149999999999999</v>
      </c>
      <c r="R954" s="103">
        <v>0.17510000000000001</v>
      </c>
      <c r="S954" s="33">
        <f t="shared" si="159"/>
        <v>0</v>
      </c>
      <c r="T954" s="33">
        <f t="shared" si="164"/>
        <v>0</v>
      </c>
      <c r="U954" s="33">
        <f t="shared" si="160"/>
        <v>0</v>
      </c>
      <c r="V954" s="33">
        <f t="shared" si="161"/>
        <v>0</v>
      </c>
      <c r="W954" s="33">
        <f t="shared" si="162"/>
        <v>0</v>
      </c>
      <c r="X954" s="33">
        <f>IFERROR(VLOOKUP(C954,'Adj to Match Apport'!$C:$F,4,FALSE),0)</f>
        <v>0</v>
      </c>
      <c r="Y954" s="33">
        <f t="shared" si="165"/>
        <v>0</v>
      </c>
      <c r="Z954" s="184">
        <f>VLOOKUP(C954, '2023-24 School Level AAFTE'!$C$4:$C$2454, 1, 0)</f>
        <v>4018</v>
      </c>
    </row>
    <row r="955" spans="1:26" s="18" customFormat="1" x14ac:dyDescent="0.25">
      <c r="A955" s="136" t="s">
        <v>996</v>
      </c>
      <c r="B955" s="166" t="s">
        <v>995</v>
      </c>
      <c r="C955" s="147">
        <v>1658</v>
      </c>
      <c r="D955" s="139" t="s">
        <v>2499</v>
      </c>
      <c r="E955" s="146" t="str">
        <f>VLOOKUP($C955,'2023-24 School Level AAFTE'!$C:$N,9,FALSE)</f>
        <v>No</v>
      </c>
      <c r="F955" s="94" t="str">
        <f>IFERROR(VLOOKUP(C955,'2023-24 School Level AAFTE'!$C:$N,11,FALSE),"")</f>
        <v>No</v>
      </c>
      <c r="G955" s="20">
        <f>IFERROR(VLOOKUP(C955,'2023-24 School Level AAFTE'!$C:$N,8,FALSE),0)</f>
        <v>70.5</v>
      </c>
      <c r="H955" s="99">
        <f>VLOOKUP($A955,'District Data'!$A:$F,3,FALSE)</f>
        <v>1.18</v>
      </c>
      <c r="I955" s="99">
        <f>VLOOKUP($A955,'District Data'!$A:$F,4,FALSE)</f>
        <v>1.18</v>
      </c>
      <c r="J955" s="100">
        <f t="shared" si="155"/>
        <v>0</v>
      </c>
      <c r="K955" s="101">
        <f t="shared" si="156"/>
        <v>0</v>
      </c>
      <c r="L955" s="102">
        <f>'District Data'!E$2</f>
        <v>72728</v>
      </c>
      <c r="M955" s="102">
        <f>'District Data'!F$2</f>
        <v>78209</v>
      </c>
      <c r="N955" s="33">
        <f t="shared" si="157"/>
        <v>0</v>
      </c>
      <c r="O955" s="33">
        <f t="shared" si="158"/>
        <v>0</v>
      </c>
      <c r="P955" s="33">
        <f t="shared" si="163"/>
        <v>14418.72</v>
      </c>
      <c r="Q955" s="103">
        <v>0.18149999999999999</v>
      </c>
      <c r="R955" s="103">
        <v>0.17510000000000001</v>
      </c>
      <c r="S955" s="33">
        <f t="shared" si="159"/>
        <v>0</v>
      </c>
      <c r="T955" s="33">
        <f t="shared" si="164"/>
        <v>0</v>
      </c>
      <c r="U955" s="33">
        <f t="shared" si="160"/>
        <v>0</v>
      </c>
      <c r="V955" s="33">
        <f t="shared" si="161"/>
        <v>0</v>
      </c>
      <c r="W955" s="33">
        <f t="shared" si="162"/>
        <v>0</v>
      </c>
      <c r="X955" s="33">
        <f>IFERROR(VLOOKUP(C955,'Adj to Match Apport'!$C:$F,4,FALSE),0)</f>
        <v>0</v>
      </c>
      <c r="Y955" s="33">
        <f t="shared" si="165"/>
        <v>0</v>
      </c>
      <c r="Z955" s="184">
        <f>VLOOKUP(C955, '2023-24 School Level AAFTE'!$C$4:$C$2454, 1, 0)</f>
        <v>1658</v>
      </c>
    </row>
    <row r="956" spans="1:26" s="18" customFormat="1" x14ac:dyDescent="0.25">
      <c r="A956" s="136" t="s">
        <v>996</v>
      </c>
      <c r="B956" s="166" t="s">
        <v>995</v>
      </c>
      <c r="C956" s="167">
        <v>4439</v>
      </c>
      <c r="D956" s="166" t="s">
        <v>2500</v>
      </c>
      <c r="E956" s="146" t="str">
        <f>VLOOKUP($C956,'2023-24 School Level AAFTE'!$C:$N,9,FALSE)</f>
        <v>No</v>
      </c>
      <c r="F956" s="94" t="str">
        <f>IFERROR(VLOOKUP(C956,'2023-24 School Level AAFTE'!$C:$N,11,FALSE),"")</f>
        <v>No</v>
      </c>
      <c r="G956" s="20">
        <f>IFERROR(VLOOKUP(C956,'2023-24 School Level AAFTE'!$C:$N,8,FALSE),0)</f>
        <v>2331.02</v>
      </c>
      <c r="H956" s="99">
        <f>VLOOKUP($A956,'District Data'!$A:$F,3,FALSE)</f>
        <v>1.18</v>
      </c>
      <c r="I956" s="99">
        <f>VLOOKUP($A956,'District Data'!$A:$F,4,FALSE)</f>
        <v>1.18</v>
      </c>
      <c r="J956" s="100">
        <f t="shared" si="155"/>
        <v>0</v>
      </c>
      <c r="K956" s="101">
        <f t="shared" si="156"/>
        <v>0</v>
      </c>
      <c r="L956" s="102">
        <f>'District Data'!E$2</f>
        <v>72728</v>
      </c>
      <c r="M956" s="102">
        <f>'District Data'!F$2</f>
        <v>78209</v>
      </c>
      <c r="N956" s="33">
        <f t="shared" si="157"/>
        <v>0</v>
      </c>
      <c r="O956" s="33">
        <f t="shared" si="158"/>
        <v>0</v>
      </c>
      <c r="P956" s="33">
        <f t="shared" si="163"/>
        <v>14418.72</v>
      </c>
      <c r="Q956" s="103">
        <v>0.18149999999999999</v>
      </c>
      <c r="R956" s="103">
        <v>0.17510000000000001</v>
      </c>
      <c r="S956" s="33">
        <f t="shared" si="159"/>
        <v>0</v>
      </c>
      <c r="T956" s="33">
        <f t="shared" si="164"/>
        <v>0</v>
      </c>
      <c r="U956" s="33">
        <f t="shared" si="160"/>
        <v>0</v>
      </c>
      <c r="V956" s="33">
        <f t="shared" si="161"/>
        <v>0</v>
      </c>
      <c r="W956" s="33">
        <f t="shared" si="162"/>
        <v>0</v>
      </c>
      <c r="X956" s="33">
        <f>IFERROR(VLOOKUP(C956,'Adj to Match Apport'!$C:$F,4,FALSE),0)</f>
        <v>0</v>
      </c>
      <c r="Y956" s="33">
        <f t="shared" si="165"/>
        <v>0</v>
      </c>
      <c r="Z956" s="184">
        <f>VLOOKUP(C956, '2023-24 School Level AAFTE'!$C$4:$C$2454, 1, 0)</f>
        <v>4439</v>
      </c>
    </row>
    <row r="957" spans="1:26" s="18" customFormat="1" x14ac:dyDescent="0.25">
      <c r="A957" s="136" t="s">
        <v>996</v>
      </c>
      <c r="B957" s="166" t="s">
        <v>995</v>
      </c>
      <c r="C957" s="167">
        <v>4424</v>
      </c>
      <c r="D957" s="166" t="s">
        <v>1020</v>
      </c>
      <c r="E957" s="146" t="str">
        <f>VLOOKUP($C957,'2023-24 School Level AAFTE'!$C:$N,9,FALSE)</f>
        <v>No</v>
      </c>
      <c r="F957" s="94" t="str">
        <f>IFERROR(VLOOKUP(C957,'2023-24 School Level AAFTE'!$C:$N,11,FALSE),"")</f>
        <v>No</v>
      </c>
      <c r="G957" s="20">
        <f>IFERROR(VLOOKUP(C957,'2023-24 School Level AAFTE'!$C:$N,8,FALSE),0)</f>
        <v>486.72</v>
      </c>
      <c r="H957" s="99">
        <f>VLOOKUP($A957,'District Data'!$A:$F,3,FALSE)</f>
        <v>1.18</v>
      </c>
      <c r="I957" s="99">
        <f>VLOOKUP($A957,'District Data'!$A:$F,4,FALSE)</f>
        <v>1.18</v>
      </c>
      <c r="J957" s="100">
        <f t="shared" si="155"/>
        <v>0</v>
      </c>
      <c r="K957" s="101">
        <f t="shared" si="156"/>
        <v>0</v>
      </c>
      <c r="L957" s="102">
        <f>'District Data'!E$2</f>
        <v>72728</v>
      </c>
      <c r="M957" s="102">
        <f>'District Data'!F$2</f>
        <v>78209</v>
      </c>
      <c r="N957" s="33">
        <f t="shared" si="157"/>
        <v>0</v>
      </c>
      <c r="O957" s="33">
        <f t="shared" si="158"/>
        <v>0</v>
      </c>
      <c r="P957" s="33">
        <f t="shared" si="163"/>
        <v>14418.72</v>
      </c>
      <c r="Q957" s="103">
        <v>0.18149999999999999</v>
      </c>
      <c r="R957" s="103">
        <v>0.17510000000000001</v>
      </c>
      <c r="S957" s="33">
        <f t="shared" si="159"/>
        <v>0</v>
      </c>
      <c r="T957" s="33">
        <f t="shared" si="164"/>
        <v>0</v>
      </c>
      <c r="U957" s="33">
        <f t="shared" si="160"/>
        <v>0</v>
      </c>
      <c r="V957" s="33">
        <f t="shared" si="161"/>
        <v>0</v>
      </c>
      <c r="W957" s="33">
        <f t="shared" si="162"/>
        <v>0</v>
      </c>
      <c r="X957" s="33">
        <f>IFERROR(VLOOKUP(C957,'Adj to Match Apport'!$C:$F,4,FALSE),0)</f>
        <v>0</v>
      </c>
      <c r="Y957" s="33">
        <f t="shared" si="165"/>
        <v>0</v>
      </c>
      <c r="Z957" s="184">
        <f>VLOOKUP(C957, '2023-24 School Level AAFTE'!$C$4:$C$2454, 1, 0)</f>
        <v>4424</v>
      </c>
    </row>
    <row r="958" spans="1:26" s="18" customFormat="1" x14ac:dyDescent="0.25">
      <c r="A958" s="136" t="s">
        <v>996</v>
      </c>
      <c r="B958" s="166" t="s">
        <v>995</v>
      </c>
      <c r="C958" s="167">
        <v>5512</v>
      </c>
      <c r="D958" s="166" t="s">
        <v>1025</v>
      </c>
      <c r="E958" s="146" t="str">
        <f>VLOOKUP($C958,'2023-24 School Level AAFTE'!$C:$N,9,FALSE)</f>
        <v>No</v>
      </c>
      <c r="F958" s="94" t="str">
        <f>IFERROR(VLOOKUP(C958,'2023-24 School Level AAFTE'!$C:$N,11,FALSE),"")</f>
        <v>No</v>
      </c>
      <c r="G958" s="20">
        <f>IFERROR(VLOOKUP(C958,'2023-24 School Level AAFTE'!$C:$N,8,FALSE),0)</f>
        <v>446.54</v>
      </c>
      <c r="H958" s="99">
        <f>VLOOKUP($A958,'District Data'!$A:$F,3,FALSE)</f>
        <v>1.18</v>
      </c>
      <c r="I958" s="99">
        <f>VLOOKUP($A958,'District Data'!$A:$F,4,FALSE)</f>
        <v>1.18</v>
      </c>
      <c r="J958" s="100">
        <f t="shared" si="155"/>
        <v>0</v>
      </c>
      <c r="K958" s="101">
        <f t="shared" si="156"/>
        <v>0</v>
      </c>
      <c r="L958" s="102">
        <f>'District Data'!E$2</f>
        <v>72728</v>
      </c>
      <c r="M958" s="102">
        <f>'District Data'!F$2</f>
        <v>78209</v>
      </c>
      <c r="N958" s="33">
        <f t="shared" si="157"/>
        <v>0</v>
      </c>
      <c r="O958" s="33">
        <f t="shared" si="158"/>
        <v>0</v>
      </c>
      <c r="P958" s="33">
        <f t="shared" si="163"/>
        <v>14418.72</v>
      </c>
      <c r="Q958" s="103">
        <v>0.18149999999999999</v>
      </c>
      <c r="R958" s="103">
        <v>0.17510000000000001</v>
      </c>
      <c r="S958" s="33">
        <f t="shared" si="159"/>
        <v>0</v>
      </c>
      <c r="T958" s="33">
        <f t="shared" si="164"/>
        <v>0</v>
      </c>
      <c r="U958" s="33">
        <f t="shared" si="160"/>
        <v>0</v>
      </c>
      <c r="V958" s="33">
        <f t="shared" si="161"/>
        <v>0</v>
      </c>
      <c r="W958" s="33">
        <f t="shared" si="162"/>
        <v>0</v>
      </c>
      <c r="X958" s="33">
        <f>IFERROR(VLOOKUP(C958,'Adj to Match Apport'!$C:$F,4,FALSE),0)</f>
        <v>0</v>
      </c>
      <c r="Y958" s="33">
        <f t="shared" si="165"/>
        <v>0</v>
      </c>
      <c r="Z958" s="184">
        <f>VLOOKUP(C958, '2023-24 School Level AAFTE'!$C$4:$C$2454, 1, 0)</f>
        <v>5512</v>
      </c>
    </row>
    <row r="959" spans="1:26" s="18" customFormat="1" x14ac:dyDescent="0.25">
      <c r="A959" s="136" t="s">
        <v>996</v>
      </c>
      <c r="B959" s="166" t="s">
        <v>995</v>
      </c>
      <c r="C959" s="167">
        <v>3855</v>
      </c>
      <c r="D959" s="166" t="s">
        <v>2501</v>
      </c>
      <c r="E959" s="146" t="str">
        <f>VLOOKUP($C959,'2023-24 School Level AAFTE'!$C:$N,9,FALSE)</f>
        <v>No</v>
      </c>
      <c r="F959" s="94" t="str">
        <f>IFERROR(VLOOKUP(C959,'2023-24 School Level AAFTE'!$C:$N,11,FALSE),"")</f>
        <v>No</v>
      </c>
      <c r="G959" s="20">
        <f>IFERROR(VLOOKUP(C959,'2023-24 School Level AAFTE'!$C:$N,8,FALSE),0)</f>
        <v>69.28</v>
      </c>
      <c r="H959" s="99">
        <f>VLOOKUP($A959,'District Data'!$A:$F,3,FALSE)</f>
        <v>1.18</v>
      </c>
      <c r="I959" s="99">
        <f>VLOOKUP($A959,'District Data'!$A:$F,4,FALSE)</f>
        <v>1.18</v>
      </c>
      <c r="J959" s="100">
        <f t="shared" si="155"/>
        <v>0</v>
      </c>
      <c r="K959" s="101">
        <f t="shared" si="156"/>
        <v>0</v>
      </c>
      <c r="L959" s="102">
        <f>'District Data'!E$2</f>
        <v>72728</v>
      </c>
      <c r="M959" s="102">
        <f>'District Data'!F$2</f>
        <v>78209</v>
      </c>
      <c r="N959" s="33">
        <f t="shared" si="157"/>
        <v>0</v>
      </c>
      <c r="O959" s="33">
        <f t="shared" si="158"/>
        <v>0</v>
      </c>
      <c r="P959" s="33">
        <f t="shared" si="163"/>
        <v>14418.72</v>
      </c>
      <c r="Q959" s="103">
        <v>0.18149999999999999</v>
      </c>
      <c r="R959" s="103">
        <v>0.17510000000000001</v>
      </c>
      <c r="S959" s="33">
        <f t="shared" si="159"/>
        <v>0</v>
      </c>
      <c r="T959" s="33">
        <f t="shared" si="164"/>
        <v>0</v>
      </c>
      <c r="U959" s="33">
        <f t="shared" si="160"/>
        <v>0</v>
      </c>
      <c r="V959" s="33">
        <f t="shared" si="161"/>
        <v>0</v>
      </c>
      <c r="W959" s="33">
        <f t="shared" si="162"/>
        <v>0</v>
      </c>
      <c r="X959" s="33">
        <f>IFERROR(VLOOKUP(C959,'Adj to Match Apport'!$C:$F,4,FALSE),0)</f>
        <v>0</v>
      </c>
      <c r="Y959" s="33">
        <f t="shared" si="165"/>
        <v>0</v>
      </c>
      <c r="Z959" s="184">
        <f>VLOOKUP(C959, '2023-24 School Level AAFTE'!$C$4:$C$2454, 1, 0)</f>
        <v>3855</v>
      </c>
    </row>
    <row r="960" spans="1:26" s="18" customFormat="1" x14ac:dyDescent="0.25">
      <c r="A960" s="136" t="s">
        <v>996</v>
      </c>
      <c r="B960" s="166" t="s">
        <v>995</v>
      </c>
      <c r="C960" s="167">
        <v>1688</v>
      </c>
      <c r="D960" s="166" t="s">
        <v>2502</v>
      </c>
      <c r="E960" s="146" t="str">
        <f>VLOOKUP($C960,'2023-24 School Level AAFTE'!$C:$N,9,FALSE)</f>
        <v>No</v>
      </c>
      <c r="F960" s="94" t="str">
        <f>IFERROR(VLOOKUP(C960,'2023-24 School Level AAFTE'!$C:$N,11,FALSE),"")</f>
        <v>No</v>
      </c>
      <c r="G960" s="20">
        <f>IFERROR(VLOOKUP(C960,'2023-24 School Level AAFTE'!$C:$N,8,FALSE),0)</f>
        <v>72.739999999999995</v>
      </c>
      <c r="H960" s="99">
        <f>VLOOKUP($A960,'District Data'!$A:$F,3,FALSE)</f>
        <v>1.18</v>
      </c>
      <c r="I960" s="99">
        <f>VLOOKUP($A960,'District Data'!$A:$F,4,FALSE)</f>
        <v>1.18</v>
      </c>
      <c r="J960" s="100">
        <f t="shared" si="155"/>
        <v>0</v>
      </c>
      <c r="K960" s="101">
        <f t="shared" si="156"/>
        <v>0</v>
      </c>
      <c r="L960" s="102">
        <f>'District Data'!E$2</f>
        <v>72728</v>
      </c>
      <c r="M960" s="102">
        <f>'District Data'!F$2</f>
        <v>78209</v>
      </c>
      <c r="N960" s="33">
        <f t="shared" si="157"/>
        <v>0</v>
      </c>
      <c r="O960" s="33">
        <f t="shared" si="158"/>
        <v>0</v>
      </c>
      <c r="P960" s="33">
        <f t="shared" si="163"/>
        <v>14418.72</v>
      </c>
      <c r="Q960" s="103">
        <v>0.18149999999999999</v>
      </c>
      <c r="R960" s="103">
        <v>0.17510000000000001</v>
      </c>
      <c r="S960" s="33">
        <f t="shared" si="159"/>
        <v>0</v>
      </c>
      <c r="T960" s="33">
        <f t="shared" si="164"/>
        <v>0</v>
      </c>
      <c r="U960" s="33">
        <f t="shared" si="160"/>
        <v>0</v>
      </c>
      <c r="V960" s="33">
        <f t="shared" si="161"/>
        <v>0</v>
      </c>
      <c r="W960" s="33">
        <f t="shared" si="162"/>
        <v>0</v>
      </c>
      <c r="X960" s="33">
        <f>IFERROR(VLOOKUP(C960,'Adj to Match Apport'!$C:$F,4,FALSE),0)</f>
        <v>0</v>
      </c>
      <c r="Y960" s="33">
        <f t="shared" si="165"/>
        <v>0</v>
      </c>
      <c r="Z960" s="184">
        <f>VLOOKUP(C960, '2023-24 School Level AAFTE'!$C$4:$C$2454, 1, 0)</f>
        <v>1688</v>
      </c>
    </row>
    <row r="961" spans="1:26" s="18" customFormat="1" x14ac:dyDescent="0.25">
      <c r="A961" s="136" t="s">
        <v>996</v>
      </c>
      <c r="B961" s="166" t="s">
        <v>995</v>
      </c>
      <c r="C961" s="167">
        <v>1800</v>
      </c>
      <c r="D961" s="166" t="s">
        <v>2503</v>
      </c>
      <c r="E961" s="146" t="str">
        <f>VLOOKUP($C961,'2023-24 School Level AAFTE'!$C:$N,9,FALSE)</f>
        <v>No</v>
      </c>
      <c r="F961" s="94" t="str">
        <f>IFERROR(VLOOKUP(C961,'2023-24 School Level AAFTE'!$C:$N,11,FALSE),"")</f>
        <v>No</v>
      </c>
      <c r="G961" s="20">
        <f>IFERROR(VLOOKUP(C961,'2023-24 School Level AAFTE'!$C:$N,8,FALSE),0)</f>
        <v>142</v>
      </c>
      <c r="H961" s="99">
        <f>VLOOKUP($A961,'District Data'!$A:$F,3,FALSE)</f>
        <v>1.18</v>
      </c>
      <c r="I961" s="99">
        <f>VLOOKUP($A961,'District Data'!$A:$F,4,FALSE)</f>
        <v>1.18</v>
      </c>
      <c r="J961" s="100">
        <f t="shared" si="155"/>
        <v>0</v>
      </c>
      <c r="K961" s="101">
        <f t="shared" si="156"/>
        <v>0</v>
      </c>
      <c r="L961" s="102">
        <f>'District Data'!E$2</f>
        <v>72728</v>
      </c>
      <c r="M961" s="102">
        <f>'District Data'!F$2</f>
        <v>78209</v>
      </c>
      <c r="N961" s="33">
        <f t="shared" si="157"/>
        <v>0</v>
      </c>
      <c r="O961" s="33">
        <f t="shared" si="158"/>
        <v>0</v>
      </c>
      <c r="P961" s="33">
        <f t="shared" si="163"/>
        <v>14418.72</v>
      </c>
      <c r="Q961" s="103">
        <v>0.18149999999999999</v>
      </c>
      <c r="R961" s="103">
        <v>0.17510000000000001</v>
      </c>
      <c r="S961" s="33">
        <f t="shared" si="159"/>
        <v>0</v>
      </c>
      <c r="T961" s="33">
        <f t="shared" si="164"/>
        <v>0</v>
      </c>
      <c r="U961" s="33">
        <f t="shared" si="160"/>
        <v>0</v>
      </c>
      <c r="V961" s="33">
        <f t="shared" si="161"/>
        <v>0</v>
      </c>
      <c r="W961" s="33">
        <f t="shared" si="162"/>
        <v>0</v>
      </c>
      <c r="X961" s="33">
        <f>IFERROR(VLOOKUP(C961,'Adj to Match Apport'!$C:$F,4,FALSE),0)</f>
        <v>0</v>
      </c>
      <c r="Y961" s="33">
        <f t="shared" si="165"/>
        <v>0</v>
      </c>
      <c r="Z961" s="184">
        <f>VLOOKUP(C961, '2023-24 School Level AAFTE'!$C$4:$C$2454, 1, 0)</f>
        <v>1800</v>
      </c>
    </row>
    <row r="962" spans="1:26" s="18" customFormat="1" x14ac:dyDescent="0.25">
      <c r="A962" s="136" t="s">
        <v>996</v>
      </c>
      <c r="B962" s="166" t="s">
        <v>995</v>
      </c>
      <c r="C962" s="167">
        <v>4148</v>
      </c>
      <c r="D962" s="166" t="s">
        <v>298</v>
      </c>
      <c r="E962" s="146" t="str">
        <f>VLOOKUP($C962,'2023-24 School Level AAFTE'!$C:$N,9,FALSE)</f>
        <v>No</v>
      </c>
      <c r="F962" s="94" t="str">
        <f>IFERROR(VLOOKUP(C962,'2023-24 School Level AAFTE'!$C:$N,11,FALSE),"")</f>
        <v>No</v>
      </c>
      <c r="G962" s="20">
        <f>IFERROR(VLOOKUP(C962,'2023-24 School Level AAFTE'!$C:$N,8,FALSE),0)</f>
        <v>801.18</v>
      </c>
      <c r="H962" s="99">
        <f>VLOOKUP($A962,'District Data'!$A:$F,3,FALSE)</f>
        <v>1.18</v>
      </c>
      <c r="I962" s="99">
        <f>VLOOKUP($A962,'District Data'!$A:$F,4,FALSE)</f>
        <v>1.18</v>
      </c>
      <c r="J962" s="100">
        <f t="shared" si="155"/>
        <v>0</v>
      </c>
      <c r="K962" s="101">
        <f t="shared" si="156"/>
        <v>0</v>
      </c>
      <c r="L962" s="102">
        <f>'District Data'!E$2</f>
        <v>72728</v>
      </c>
      <c r="M962" s="102">
        <f>'District Data'!F$2</f>
        <v>78209</v>
      </c>
      <c r="N962" s="33">
        <f t="shared" si="157"/>
        <v>0</v>
      </c>
      <c r="O962" s="33">
        <f t="shared" si="158"/>
        <v>0</v>
      </c>
      <c r="P962" s="33">
        <f t="shared" si="163"/>
        <v>14418.72</v>
      </c>
      <c r="Q962" s="103">
        <v>0.18149999999999999</v>
      </c>
      <c r="R962" s="103">
        <v>0.17510000000000001</v>
      </c>
      <c r="S962" s="33">
        <f t="shared" si="159"/>
        <v>0</v>
      </c>
      <c r="T962" s="33">
        <f t="shared" si="164"/>
        <v>0</v>
      </c>
      <c r="U962" s="33">
        <f t="shared" si="160"/>
        <v>0</v>
      </c>
      <c r="V962" s="33">
        <f t="shared" si="161"/>
        <v>0</v>
      </c>
      <c r="W962" s="33">
        <f t="shared" si="162"/>
        <v>0</v>
      </c>
      <c r="X962" s="33">
        <f>IFERROR(VLOOKUP(C962,'Adj to Match Apport'!$C:$F,4,FALSE),0)</f>
        <v>0</v>
      </c>
      <c r="Y962" s="33">
        <f t="shared" si="165"/>
        <v>0</v>
      </c>
      <c r="Z962" s="184">
        <f>VLOOKUP(C962, '2023-24 School Level AAFTE'!$C$4:$C$2454, 1, 0)</f>
        <v>4148</v>
      </c>
    </row>
    <row r="963" spans="1:26" s="18" customFormat="1" x14ac:dyDescent="0.25">
      <c r="A963" s="136" t="s">
        <v>996</v>
      </c>
      <c r="B963" s="166" t="s">
        <v>995</v>
      </c>
      <c r="C963" s="167">
        <v>1687</v>
      </c>
      <c r="D963" s="166" t="s">
        <v>2504</v>
      </c>
      <c r="E963" s="146" t="str">
        <f>VLOOKUP($C963,'2023-24 School Level AAFTE'!$C:$N,9,FALSE)</f>
        <v>No</v>
      </c>
      <c r="F963" s="94" t="str">
        <f>IFERROR(VLOOKUP(C963,'2023-24 School Level AAFTE'!$C:$N,11,FALSE),"")</f>
        <v>No</v>
      </c>
      <c r="G963" s="20">
        <f>IFERROR(VLOOKUP(C963,'2023-24 School Level AAFTE'!$C:$N,8,FALSE),0)</f>
        <v>71.400000000000006</v>
      </c>
      <c r="H963" s="99">
        <f>VLOOKUP($A963,'District Data'!$A:$F,3,FALSE)</f>
        <v>1.18</v>
      </c>
      <c r="I963" s="99">
        <f>VLOOKUP($A963,'District Data'!$A:$F,4,FALSE)</f>
        <v>1.18</v>
      </c>
      <c r="J963" s="100">
        <f t="shared" ref="J963:J1026" si="166">IF(AND(F963="yes",E963= "yes"), G963,0)</f>
        <v>0</v>
      </c>
      <c r="K963" s="101">
        <f t="shared" ref="K963:K1026" si="167">ROUND(((J963*1.1*36)/15)/900,3)</f>
        <v>0</v>
      </c>
      <c r="L963" s="102">
        <f>'District Data'!E$2</f>
        <v>72728</v>
      </c>
      <c r="M963" s="102">
        <f>'District Data'!F$2</f>
        <v>78209</v>
      </c>
      <c r="N963" s="33">
        <f t="shared" ref="N963:N1026" si="168">ROUND(H963*L963*$K963,2)</f>
        <v>0</v>
      </c>
      <c r="O963" s="33">
        <f t="shared" ref="O963:O1026" si="169">ROUND(I963*M963*$K963-N963,2)</f>
        <v>0</v>
      </c>
      <c r="P963" s="33">
        <f t="shared" si="163"/>
        <v>14418.72</v>
      </c>
      <c r="Q963" s="103">
        <v>0.18149999999999999</v>
      </c>
      <c r="R963" s="103">
        <v>0.17510000000000001</v>
      </c>
      <c r="S963" s="33">
        <f t="shared" ref="S963:S1026" si="170">ROUND(N963*Q963+O963*R963+K963*P963,2)</f>
        <v>0</v>
      </c>
      <c r="T963" s="33">
        <f t="shared" si="164"/>
        <v>0</v>
      </c>
      <c r="U963" s="33">
        <f t="shared" ref="U963:U1026" si="171">ROUND(T963*R963,2)</f>
        <v>0</v>
      </c>
      <c r="V963" s="33">
        <f t="shared" ref="V963:V1026" si="172">SUM(T963:U963)</f>
        <v>0</v>
      </c>
      <c r="W963" s="33">
        <f t="shared" ref="W963:W1026" si="173">SUM(S963,N963:O963,V963)</f>
        <v>0</v>
      </c>
      <c r="X963" s="33">
        <f>IFERROR(VLOOKUP(C963,'Adj to Match Apport'!$C:$F,4,FALSE),0)</f>
        <v>0</v>
      </c>
      <c r="Y963" s="33">
        <f t="shared" si="165"/>
        <v>0</v>
      </c>
      <c r="Z963" s="184">
        <f>VLOOKUP(C963, '2023-24 School Level AAFTE'!$C$4:$C$2454, 1, 0)</f>
        <v>1687</v>
      </c>
    </row>
    <row r="964" spans="1:26" s="18" customFormat="1" x14ac:dyDescent="0.25">
      <c r="A964" s="136" t="s">
        <v>996</v>
      </c>
      <c r="B964" s="166" t="s">
        <v>995</v>
      </c>
      <c r="C964" s="167">
        <v>3590</v>
      </c>
      <c r="D964" s="166" t="s">
        <v>2505</v>
      </c>
      <c r="E964" s="146" t="str">
        <f>VLOOKUP($C964,'2023-24 School Level AAFTE'!$C:$N,9,FALSE)</f>
        <v>No</v>
      </c>
      <c r="F964" s="94" t="str">
        <f>IFERROR(VLOOKUP(C964,'2023-24 School Level AAFTE'!$C:$N,11,FALSE),"")</f>
        <v>No</v>
      </c>
      <c r="G964" s="20">
        <f>IFERROR(VLOOKUP(C964,'2023-24 School Level AAFTE'!$C:$N,8,FALSE),0)</f>
        <v>667.95</v>
      </c>
      <c r="H964" s="99">
        <f>VLOOKUP($A964,'District Data'!$A:$F,3,FALSE)</f>
        <v>1.18</v>
      </c>
      <c r="I964" s="99">
        <f>VLOOKUP($A964,'District Data'!$A:$F,4,FALSE)</f>
        <v>1.18</v>
      </c>
      <c r="J964" s="100">
        <f t="shared" si="166"/>
        <v>0</v>
      </c>
      <c r="K964" s="101">
        <f t="shared" si="167"/>
        <v>0</v>
      </c>
      <c r="L964" s="102">
        <f>'District Data'!E$2</f>
        <v>72728</v>
      </c>
      <c r="M964" s="102">
        <f>'District Data'!F$2</f>
        <v>78209</v>
      </c>
      <c r="N964" s="33">
        <f t="shared" si="168"/>
        <v>0</v>
      </c>
      <c r="O964" s="33">
        <f t="shared" si="169"/>
        <v>0</v>
      </c>
      <c r="P964" s="33">
        <f t="shared" ref="P964:P1027" si="174">ROUND(1178*12*1.02,2)</f>
        <v>14418.72</v>
      </c>
      <c r="Q964" s="103">
        <v>0.18149999999999999</v>
      </c>
      <c r="R964" s="103">
        <v>0.17510000000000001</v>
      </c>
      <c r="S964" s="33">
        <f t="shared" si="170"/>
        <v>0</v>
      </c>
      <c r="T964" s="33">
        <f t="shared" ref="T964:T1027" si="175">ROUND(($M964*$I964*$K964/180*3),2)</f>
        <v>0</v>
      </c>
      <c r="U964" s="33">
        <f t="shared" si="171"/>
        <v>0</v>
      </c>
      <c r="V964" s="33">
        <f t="shared" si="172"/>
        <v>0</v>
      </c>
      <c r="W964" s="33">
        <f t="shared" si="173"/>
        <v>0</v>
      </c>
      <c r="X964" s="33">
        <f>IFERROR(VLOOKUP(C964,'Adj to Match Apport'!$C:$F,4,FALSE),0)</f>
        <v>0</v>
      </c>
      <c r="Y964" s="33">
        <f t="shared" ref="Y964:Y1027" si="176">SUM(X964,W964)</f>
        <v>0</v>
      </c>
      <c r="Z964" s="184">
        <f>VLOOKUP(C964, '2023-24 School Level AAFTE'!$C$4:$C$2454, 1, 0)</f>
        <v>3590</v>
      </c>
    </row>
    <row r="965" spans="1:26" s="18" customFormat="1" x14ac:dyDescent="0.25">
      <c r="A965" s="136" t="s">
        <v>996</v>
      </c>
      <c r="B965" s="166" t="s">
        <v>995</v>
      </c>
      <c r="C965" s="167">
        <v>3591</v>
      </c>
      <c r="D965" s="166" t="s">
        <v>1005</v>
      </c>
      <c r="E965" s="146" t="str">
        <f>VLOOKUP($C965,'2023-24 School Level AAFTE'!$C:$N,9,FALSE)</f>
        <v>No</v>
      </c>
      <c r="F965" s="94" t="str">
        <f>IFERROR(VLOOKUP(C965,'2023-24 School Level AAFTE'!$C:$N,11,FALSE),"")</f>
        <v>No</v>
      </c>
      <c r="G965" s="20">
        <f>IFERROR(VLOOKUP(C965,'2023-24 School Level AAFTE'!$C:$N,8,FALSE),0)</f>
        <v>454.25</v>
      </c>
      <c r="H965" s="99">
        <f>VLOOKUP($A965,'District Data'!$A:$F,3,FALSE)</f>
        <v>1.18</v>
      </c>
      <c r="I965" s="99">
        <f>VLOOKUP($A965,'District Data'!$A:$F,4,FALSE)</f>
        <v>1.18</v>
      </c>
      <c r="J965" s="100">
        <f t="shared" si="166"/>
        <v>0</v>
      </c>
      <c r="K965" s="101">
        <f t="shared" si="167"/>
        <v>0</v>
      </c>
      <c r="L965" s="102">
        <f>'District Data'!E$2</f>
        <v>72728</v>
      </c>
      <c r="M965" s="102">
        <f>'District Data'!F$2</f>
        <v>78209</v>
      </c>
      <c r="N965" s="33">
        <f t="shared" si="168"/>
        <v>0</v>
      </c>
      <c r="O965" s="33">
        <f t="shared" si="169"/>
        <v>0</v>
      </c>
      <c r="P965" s="33">
        <f t="shared" si="174"/>
        <v>14418.72</v>
      </c>
      <c r="Q965" s="103">
        <v>0.18149999999999999</v>
      </c>
      <c r="R965" s="103">
        <v>0.17510000000000001</v>
      </c>
      <c r="S965" s="33">
        <f t="shared" si="170"/>
        <v>0</v>
      </c>
      <c r="T965" s="33">
        <f t="shared" si="175"/>
        <v>0</v>
      </c>
      <c r="U965" s="33">
        <f t="shared" si="171"/>
        <v>0</v>
      </c>
      <c r="V965" s="33">
        <f t="shared" si="172"/>
        <v>0</v>
      </c>
      <c r="W965" s="33">
        <f t="shared" si="173"/>
        <v>0</v>
      </c>
      <c r="X965" s="33">
        <f>IFERROR(VLOOKUP(C965,'Adj to Match Apport'!$C:$F,4,FALSE),0)</f>
        <v>0</v>
      </c>
      <c r="Y965" s="33">
        <f t="shared" si="176"/>
        <v>0</v>
      </c>
      <c r="Z965" s="184">
        <f>VLOOKUP(C965, '2023-24 School Level AAFTE'!$C$4:$C$2454, 1, 0)</f>
        <v>3591</v>
      </c>
    </row>
    <row r="966" spans="1:26" s="18" customFormat="1" x14ac:dyDescent="0.25">
      <c r="A966" s="136" t="s">
        <v>996</v>
      </c>
      <c r="B966" s="166" t="s">
        <v>995</v>
      </c>
      <c r="C966" s="167">
        <v>3675</v>
      </c>
      <c r="D966" s="166" t="s">
        <v>1007</v>
      </c>
      <c r="E966" s="146" t="str">
        <f>VLOOKUP($C966,'2023-24 School Level AAFTE'!$C:$N,9,FALSE)</f>
        <v>No</v>
      </c>
      <c r="F966" s="94" t="str">
        <f>IFERROR(VLOOKUP(C966,'2023-24 School Level AAFTE'!$C:$N,11,FALSE),"")</f>
        <v>No</v>
      </c>
      <c r="G966" s="20">
        <f>IFERROR(VLOOKUP(C966,'2023-24 School Level AAFTE'!$C:$N,8,FALSE),0)</f>
        <v>422.09</v>
      </c>
      <c r="H966" s="99">
        <f>VLOOKUP($A966,'District Data'!$A:$F,3,FALSE)</f>
        <v>1.18</v>
      </c>
      <c r="I966" s="99">
        <f>VLOOKUP($A966,'District Data'!$A:$F,4,FALSE)</f>
        <v>1.18</v>
      </c>
      <c r="J966" s="100">
        <f t="shared" si="166"/>
        <v>0</v>
      </c>
      <c r="K966" s="101">
        <f t="shared" si="167"/>
        <v>0</v>
      </c>
      <c r="L966" s="102">
        <f>'District Data'!E$2</f>
        <v>72728</v>
      </c>
      <c r="M966" s="102">
        <f>'District Data'!F$2</f>
        <v>78209</v>
      </c>
      <c r="N966" s="33">
        <f t="shared" si="168"/>
        <v>0</v>
      </c>
      <c r="O966" s="33">
        <f t="shared" si="169"/>
        <v>0</v>
      </c>
      <c r="P966" s="33">
        <f t="shared" si="174"/>
        <v>14418.72</v>
      </c>
      <c r="Q966" s="103">
        <v>0.18149999999999999</v>
      </c>
      <c r="R966" s="103">
        <v>0.17510000000000001</v>
      </c>
      <c r="S966" s="33">
        <f t="shared" si="170"/>
        <v>0</v>
      </c>
      <c r="T966" s="33">
        <f t="shared" si="175"/>
        <v>0</v>
      </c>
      <c r="U966" s="33">
        <f t="shared" si="171"/>
        <v>0</v>
      </c>
      <c r="V966" s="33">
        <f t="shared" si="172"/>
        <v>0</v>
      </c>
      <c r="W966" s="33">
        <f t="shared" si="173"/>
        <v>0</v>
      </c>
      <c r="X966" s="33">
        <f>IFERROR(VLOOKUP(C966,'Adj to Match Apport'!$C:$F,4,FALSE),0)</f>
        <v>0</v>
      </c>
      <c r="Y966" s="33">
        <f t="shared" si="176"/>
        <v>0</v>
      </c>
      <c r="Z966" s="184">
        <f>VLOOKUP(C966, '2023-24 School Level AAFTE'!$C$4:$C$2454, 1, 0)</f>
        <v>3675</v>
      </c>
    </row>
    <row r="967" spans="1:26" s="18" customFormat="1" x14ac:dyDescent="0.25">
      <c r="A967" s="136" t="s">
        <v>996</v>
      </c>
      <c r="B967" s="166" t="s">
        <v>995</v>
      </c>
      <c r="C967" s="167">
        <v>4386</v>
      </c>
      <c r="D967" s="166" t="s">
        <v>2506</v>
      </c>
      <c r="E967" s="146" t="str">
        <f>VLOOKUP($C967,'2023-24 School Level AAFTE'!$C:$N,9,FALSE)</f>
        <v>No</v>
      </c>
      <c r="F967" s="94" t="str">
        <f>IFERROR(VLOOKUP(C967,'2023-24 School Level AAFTE'!$C:$N,11,FALSE),"")</f>
        <v>No</v>
      </c>
      <c r="G967" s="20">
        <f>IFERROR(VLOOKUP(C967,'2023-24 School Level AAFTE'!$C:$N,8,FALSE),0)</f>
        <v>1217.1400000000001</v>
      </c>
      <c r="H967" s="99">
        <f>VLOOKUP($A967,'District Data'!$A:$F,3,FALSE)</f>
        <v>1.18</v>
      </c>
      <c r="I967" s="99">
        <f>VLOOKUP($A967,'District Data'!$A:$F,4,FALSE)</f>
        <v>1.18</v>
      </c>
      <c r="J967" s="100">
        <f t="shared" si="166"/>
        <v>0</v>
      </c>
      <c r="K967" s="101">
        <f t="shared" si="167"/>
        <v>0</v>
      </c>
      <c r="L967" s="102">
        <f>'District Data'!E$2</f>
        <v>72728</v>
      </c>
      <c r="M967" s="102">
        <f>'District Data'!F$2</f>
        <v>78209</v>
      </c>
      <c r="N967" s="33">
        <f t="shared" si="168"/>
        <v>0</v>
      </c>
      <c r="O967" s="33">
        <f t="shared" si="169"/>
        <v>0</v>
      </c>
      <c r="P967" s="33">
        <f t="shared" si="174"/>
        <v>14418.72</v>
      </c>
      <c r="Q967" s="103">
        <v>0.18149999999999999</v>
      </c>
      <c r="R967" s="103">
        <v>0.17510000000000001</v>
      </c>
      <c r="S967" s="33">
        <f t="shared" si="170"/>
        <v>0</v>
      </c>
      <c r="T967" s="33">
        <f t="shared" si="175"/>
        <v>0</v>
      </c>
      <c r="U967" s="33">
        <f t="shared" si="171"/>
        <v>0</v>
      </c>
      <c r="V967" s="33">
        <f t="shared" si="172"/>
        <v>0</v>
      </c>
      <c r="W967" s="33">
        <f t="shared" si="173"/>
        <v>0</v>
      </c>
      <c r="X967" s="33">
        <f>IFERROR(VLOOKUP(C967,'Adj to Match Apport'!$C:$F,4,FALSE),0)</f>
        <v>0</v>
      </c>
      <c r="Y967" s="33">
        <f t="shared" si="176"/>
        <v>0</v>
      </c>
      <c r="Z967" s="184">
        <f>VLOOKUP(C967, '2023-24 School Level AAFTE'!$C$4:$C$2454, 1, 0)</f>
        <v>4386</v>
      </c>
    </row>
    <row r="968" spans="1:26" s="18" customFormat="1" x14ac:dyDescent="0.25">
      <c r="A968" s="136" t="s">
        <v>996</v>
      </c>
      <c r="B968" s="166" t="s">
        <v>995</v>
      </c>
      <c r="C968" s="167">
        <v>1706</v>
      </c>
      <c r="D968" s="166" t="s">
        <v>2507</v>
      </c>
      <c r="E968" s="146" t="str">
        <f>VLOOKUP($C968,'2023-24 School Level AAFTE'!$C:$N,9,FALSE)</f>
        <v>No</v>
      </c>
      <c r="F968" s="94" t="str">
        <f>IFERROR(VLOOKUP(C968,'2023-24 School Level AAFTE'!$C:$N,11,FALSE),"")</f>
        <v>No</v>
      </c>
      <c r="G968" s="20">
        <f>IFERROR(VLOOKUP(C968,'2023-24 School Level AAFTE'!$C:$N,8,FALSE),0)</f>
        <v>405.42</v>
      </c>
      <c r="H968" s="99">
        <f>VLOOKUP($A968,'District Data'!$A:$F,3,FALSE)</f>
        <v>1.18</v>
      </c>
      <c r="I968" s="99">
        <f>VLOOKUP($A968,'District Data'!$A:$F,4,FALSE)</f>
        <v>1.18</v>
      </c>
      <c r="J968" s="100">
        <f t="shared" si="166"/>
        <v>0</v>
      </c>
      <c r="K968" s="101">
        <f t="shared" si="167"/>
        <v>0</v>
      </c>
      <c r="L968" s="102">
        <f>'District Data'!E$2</f>
        <v>72728</v>
      </c>
      <c r="M968" s="102">
        <f>'District Data'!F$2</f>
        <v>78209</v>
      </c>
      <c r="N968" s="33">
        <f t="shared" si="168"/>
        <v>0</v>
      </c>
      <c r="O968" s="33">
        <f t="shared" si="169"/>
        <v>0</v>
      </c>
      <c r="P968" s="33">
        <f t="shared" si="174"/>
        <v>14418.72</v>
      </c>
      <c r="Q968" s="103">
        <v>0.18149999999999999</v>
      </c>
      <c r="R968" s="103">
        <v>0.17510000000000001</v>
      </c>
      <c r="S968" s="33">
        <f t="shared" si="170"/>
        <v>0</v>
      </c>
      <c r="T968" s="33">
        <f t="shared" si="175"/>
        <v>0</v>
      </c>
      <c r="U968" s="33">
        <f t="shared" si="171"/>
        <v>0</v>
      </c>
      <c r="V968" s="33">
        <f t="shared" si="172"/>
        <v>0</v>
      </c>
      <c r="W968" s="33">
        <f t="shared" si="173"/>
        <v>0</v>
      </c>
      <c r="X968" s="33">
        <f>IFERROR(VLOOKUP(C968,'Adj to Match Apport'!$C:$F,4,FALSE),0)</f>
        <v>0</v>
      </c>
      <c r="Y968" s="33">
        <f t="shared" si="176"/>
        <v>0</v>
      </c>
      <c r="Z968" s="184">
        <f>VLOOKUP(C968, '2023-24 School Level AAFTE'!$C$4:$C$2454, 1, 0)</f>
        <v>1706</v>
      </c>
    </row>
    <row r="969" spans="1:26" s="18" customFormat="1" x14ac:dyDescent="0.25">
      <c r="A969" s="136" t="s">
        <v>996</v>
      </c>
      <c r="B969" s="166" t="s">
        <v>995</v>
      </c>
      <c r="C969" s="167">
        <v>2796</v>
      </c>
      <c r="D969" s="166" t="s">
        <v>998</v>
      </c>
      <c r="E969" s="146" t="str">
        <f>VLOOKUP($C969,'2023-24 School Level AAFTE'!$C:$N,9,FALSE)</f>
        <v>No</v>
      </c>
      <c r="F969" s="94" t="str">
        <f>IFERROR(VLOOKUP(C969,'2023-24 School Level AAFTE'!$C:$N,11,FALSE),"")</f>
        <v>No</v>
      </c>
      <c r="G969" s="20">
        <f>IFERROR(VLOOKUP(C969,'2023-24 School Level AAFTE'!$C:$N,8,FALSE),0)</f>
        <v>314.87</v>
      </c>
      <c r="H969" s="99">
        <f>VLOOKUP($A969,'District Data'!$A:$F,3,FALSE)</f>
        <v>1.18</v>
      </c>
      <c r="I969" s="99">
        <f>VLOOKUP($A969,'District Data'!$A:$F,4,FALSE)</f>
        <v>1.18</v>
      </c>
      <c r="J969" s="100">
        <f t="shared" si="166"/>
        <v>0</v>
      </c>
      <c r="K969" s="101">
        <f t="shared" si="167"/>
        <v>0</v>
      </c>
      <c r="L969" s="102">
        <f>'District Data'!E$2</f>
        <v>72728</v>
      </c>
      <c r="M969" s="102">
        <f>'District Data'!F$2</f>
        <v>78209</v>
      </c>
      <c r="N969" s="33">
        <f t="shared" si="168"/>
        <v>0</v>
      </c>
      <c r="O969" s="33">
        <f t="shared" si="169"/>
        <v>0</v>
      </c>
      <c r="P969" s="33">
        <f t="shared" si="174"/>
        <v>14418.72</v>
      </c>
      <c r="Q969" s="103">
        <v>0.18149999999999999</v>
      </c>
      <c r="R969" s="103">
        <v>0.17510000000000001</v>
      </c>
      <c r="S969" s="33">
        <f t="shared" si="170"/>
        <v>0</v>
      </c>
      <c r="T969" s="33">
        <f t="shared" si="175"/>
        <v>0</v>
      </c>
      <c r="U969" s="33">
        <f t="shared" si="171"/>
        <v>0</v>
      </c>
      <c r="V969" s="33">
        <f t="shared" si="172"/>
        <v>0</v>
      </c>
      <c r="W969" s="33">
        <f t="shared" si="173"/>
        <v>0</v>
      </c>
      <c r="X969" s="33">
        <f>IFERROR(VLOOKUP(C969,'Adj to Match Apport'!$C:$F,4,FALSE),0)</f>
        <v>0</v>
      </c>
      <c r="Y969" s="33">
        <f t="shared" si="176"/>
        <v>0</v>
      </c>
      <c r="Z969" s="184">
        <f>VLOOKUP(C969, '2023-24 School Level AAFTE'!$C$4:$C$2454, 1, 0)</f>
        <v>2796</v>
      </c>
    </row>
    <row r="970" spans="1:26" s="18" customFormat="1" x14ac:dyDescent="0.25">
      <c r="A970" s="136" t="s">
        <v>996</v>
      </c>
      <c r="B970" s="166" t="s">
        <v>995</v>
      </c>
      <c r="C970" s="167">
        <v>3771</v>
      </c>
      <c r="D970" s="166" t="s">
        <v>2508</v>
      </c>
      <c r="E970" s="146" t="str">
        <f>VLOOKUP($C970,'2023-24 School Level AAFTE'!$C:$N,9,FALSE)</f>
        <v>No</v>
      </c>
      <c r="F970" s="94" t="str">
        <f>IFERROR(VLOOKUP(C970,'2023-24 School Level AAFTE'!$C:$N,11,FALSE),"")</f>
        <v>No</v>
      </c>
      <c r="G970" s="20">
        <f>IFERROR(VLOOKUP(C970,'2023-24 School Level AAFTE'!$C:$N,8,FALSE),0)</f>
        <v>1653.8700000000001</v>
      </c>
      <c r="H970" s="99">
        <f>VLOOKUP($A970,'District Data'!$A:$F,3,FALSE)</f>
        <v>1.18</v>
      </c>
      <c r="I970" s="99">
        <f>VLOOKUP($A970,'District Data'!$A:$F,4,FALSE)</f>
        <v>1.18</v>
      </c>
      <c r="J970" s="100">
        <f t="shared" si="166"/>
        <v>0</v>
      </c>
      <c r="K970" s="101">
        <f t="shared" si="167"/>
        <v>0</v>
      </c>
      <c r="L970" s="102">
        <f>'District Data'!E$2</f>
        <v>72728</v>
      </c>
      <c r="M970" s="102">
        <f>'District Data'!F$2</f>
        <v>78209</v>
      </c>
      <c r="N970" s="33">
        <f t="shared" si="168"/>
        <v>0</v>
      </c>
      <c r="O970" s="33">
        <f t="shared" si="169"/>
        <v>0</v>
      </c>
      <c r="P970" s="33">
        <f t="shared" si="174"/>
        <v>14418.72</v>
      </c>
      <c r="Q970" s="103">
        <v>0.18149999999999999</v>
      </c>
      <c r="R970" s="103">
        <v>0.17510000000000001</v>
      </c>
      <c r="S970" s="33">
        <f t="shared" si="170"/>
        <v>0</v>
      </c>
      <c r="T970" s="33">
        <f t="shared" si="175"/>
        <v>0</v>
      </c>
      <c r="U970" s="33">
        <f t="shared" si="171"/>
        <v>0</v>
      </c>
      <c r="V970" s="33">
        <f t="shared" si="172"/>
        <v>0</v>
      </c>
      <c r="W970" s="33">
        <f t="shared" si="173"/>
        <v>0</v>
      </c>
      <c r="X970" s="33">
        <f>IFERROR(VLOOKUP(C970,'Adj to Match Apport'!$C:$F,4,FALSE),0)</f>
        <v>0</v>
      </c>
      <c r="Y970" s="33">
        <f t="shared" si="176"/>
        <v>0</v>
      </c>
      <c r="Z970" s="184">
        <f>VLOOKUP(C970, '2023-24 School Level AAFTE'!$C$4:$C$2454, 1, 0)</f>
        <v>3771</v>
      </c>
    </row>
    <row r="971" spans="1:26" s="18" customFormat="1" x14ac:dyDescent="0.25">
      <c r="A971" s="136" t="s">
        <v>996</v>
      </c>
      <c r="B971" s="166" t="s">
        <v>995</v>
      </c>
      <c r="C971" s="167">
        <v>3922</v>
      </c>
      <c r="D971" s="166" t="s">
        <v>2509</v>
      </c>
      <c r="E971" s="146" t="str">
        <f>VLOOKUP($C971,'2023-24 School Level AAFTE'!$C:$N,9,FALSE)</f>
        <v>No</v>
      </c>
      <c r="F971" s="94" t="str">
        <f>IFERROR(VLOOKUP(C971,'2023-24 School Level AAFTE'!$C:$N,11,FALSE),"")</f>
        <v>No</v>
      </c>
      <c r="G971" s="20">
        <f>IFERROR(VLOOKUP(C971,'2023-24 School Level AAFTE'!$C:$N,8,FALSE),0)</f>
        <v>594.79999999999995</v>
      </c>
      <c r="H971" s="99">
        <f>VLOOKUP($A971,'District Data'!$A:$F,3,FALSE)</f>
        <v>1.18</v>
      </c>
      <c r="I971" s="99">
        <f>VLOOKUP($A971,'District Data'!$A:$F,4,FALSE)</f>
        <v>1.18</v>
      </c>
      <c r="J971" s="100">
        <f t="shared" si="166"/>
        <v>0</v>
      </c>
      <c r="K971" s="101">
        <f t="shared" si="167"/>
        <v>0</v>
      </c>
      <c r="L971" s="102">
        <f>'District Data'!E$2</f>
        <v>72728</v>
      </c>
      <c r="M971" s="102">
        <f>'District Data'!F$2</f>
        <v>78209</v>
      </c>
      <c r="N971" s="33">
        <f t="shared" si="168"/>
        <v>0</v>
      </c>
      <c r="O971" s="33">
        <f t="shared" si="169"/>
        <v>0</v>
      </c>
      <c r="P971" s="33">
        <f t="shared" si="174"/>
        <v>14418.72</v>
      </c>
      <c r="Q971" s="103">
        <v>0.18149999999999999</v>
      </c>
      <c r="R971" s="103">
        <v>0.17510000000000001</v>
      </c>
      <c r="S971" s="33">
        <f t="shared" si="170"/>
        <v>0</v>
      </c>
      <c r="T971" s="33">
        <f t="shared" si="175"/>
        <v>0</v>
      </c>
      <c r="U971" s="33">
        <f t="shared" si="171"/>
        <v>0</v>
      </c>
      <c r="V971" s="33">
        <f t="shared" si="172"/>
        <v>0</v>
      </c>
      <c r="W971" s="33">
        <f t="shared" si="173"/>
        <v>0</v>
      </c>
      <c r="X971" s="33">
        <f>IFERROR(VLOOKUP(C971,'Adj to Match Apport'!$C:$F,4,FALSE),0)</f>
        <v>0</v>
      </c>
      <c r="Y971" s="33">
        <f t="shared" si="176"/>
        <v>0</v>
      </c>
      <c r="Z971" s="184">
        <f>VLOOKUP(C971, '2023-24 School Level AAFTE'!$C$4:$C$2454, 1, 0)</f>
        <v>3922</v>
      </c>
    </row>
    <row r="972" spans="1:26" s="18" customFormat="1" x14ac:dyDescent="0.25">
      <c r="A972" s="136" t="s">
        <v>996</v>
      </c>
      <c r="B972" s="166" t="s">
        <v>995</v>
      </c>
      <c r="C972" s="167">
        <v>3704</v>
      </c>
      <c r="D972" s="166" t="s">
        <v>1009</v>
      </c>
      <c r="E972" s="146" t="str">
        <f>VLOOKUP($C972,'2023-24 School Level AAFTE'!$C:$N,9,FALSE)</f>
        <v>No</v>
      </c>
      <c r="F972" s="94" t="str">
        <f>IFERROR(VLOOKUP(C972,'2023-24 School Level AAFTE'!$C:$N,11,FALSE),"")</f>
        <v>No</v>
      </c>
      <c r="G972" s="20">
        <f>IFERROR(VLOOKUP(C972,'2023-24 School Level AAFTE'!$C:$N,8,FALSE),0)</f>
        <v>310.95999999999998</v>
      </c>
      <c r="H972" s="99">
        <f>VLOOKUP($A972,'District Data'!$A:$F,3,FALSE)</f>
        <v>1.18</v>
      </c>
      <c r="I972" s="99">
        <f>VLOOKUP($A972,'District Data'!$A:$F,4,FALSE)</f>
        <v>1.18</v>
      </c>
      <c r="J972" s="100">
        <f t="shared" si="166"/>
        <v>0</v>
      </c>
      <c r="K972" s="101">
        <f t="shared" si="167"/>
        <v>0</v>
      </c>
      <c r="L972" s="102">
        <f>'District Data'!E$2</f>
        <v>72728</v>
      </c>
      <c r="M972" s="102">
        <f>'District Data'!F$2</f>
        <v>78209</v>
      </c>
      <c r="N972" s="33">
        <f t="shared" si="168"/>
        <v>0</v>
      </c>
      <c r="O972" s="33">
        <f t="shared" si="169"/>
        <v>0</v>
      </c>
      <c r="P972" s="33">
        <f t="shared" si="174"/>
        <v>14418.72</v>
      </c>
      <c r="Q972" s="103">
        <v>0.18149999999999999</v>
      </c>
      <c r="R972" s="103">
        <v>0.17510000000000001</v>
      </c>
      <c r="S972" s="33">
        <f t="shared" si="170"/>
        <v>0</v>
      </c>
      <c r="T972" s="33">
        <f t="shared" si="175"/>
        <v>0</v>
      </c>
      <c r="U972" s="33">
        <f t="shared" si="171"/>
        <v>0</v>
      </c>
      <c r="V972" s="33">
        <f t="shared" si="172"/>
        <v>0</v>
      </c>
      <c r="W972" s="33">
        <f t="shared" si="173"/>
        <v>0</v>
      </c>
      <c r="X972" s="33">
        <f>IFERROR(VLOOKUP(C972,'Adj to Match Apport'!$C:$F,4,FALSE),0)</f>
        <v>0</v>
      </c>
      <c r="Y972" s="33">
        <f t="shared" si="176"/>
        <v>0</v>
      </c>
      <c r="Z972" s="184">
        <f>VLOOKUP(C972, '2023-24 School Level AAFTE'!$C$4:$C$2454, 1, 0)</f>
        <v>3704</v>
      </c>
    </row>
    <row r="973" spans="1:26" s="18" customFormat="1" x14ac:dyDescent="0.25">
      <c r="A973" s="136" t="s">
        <v>996</v>
      </c>
      <c r="B973" s="166" t="s">
        <v>995</v>
      </c>
      <c r="C973" s="167">
        <v>3941</v>
      </c>
      <c r="D973" s="166" t="s">
        <v>1012</v>
      </c>
      <c r="E973" s="146" t="str">
        <f>VLOOKUP($C973,'2023-24 School Level AAFTE'!$C:$N,9,FALSE)</f>
        <v>No</v>
      </c>
      <c r="F973" s="94" t="str">
        <f>IFERROR(VLOOKUP(C973,'2023-24 School Level AAFTE'!$C:$N,11,FALSE),"")</f>
        <v>No</v>
      </c>
      <c r="G973" s="20">
        <f>IFERROR(VLOOKUP(C973,'2023-24 School Level AAFTE'!$C:$N,8,FALSE),0)</f>
        <v>592.6</v>
      </c>
      <c r="H973" s="99">
        <f>VLOOKUP($A973,'District Data'!$A:$F,3,FALSE)</f>
        <v>1.18</v>
      </c>
      <c r="I973" s="99">
        <f>VLOOKUP($A973,'District Data'!$A:$F,4,FALSE)</f>
        <v>1.18</v>
      </c>
      <c r="J973" s="100">
        <f t="shared" si="166"/>
        <v>0</v>
      </c>
      <c r="K973" s="101">
        <f t="shared" si="167"/>
        <v>0</v>
      </c>
      <c r="L973" s="102">
        <f>'District Data'!E$2</f>
        <v>72728</v>
      </c>
      <c r="M973" s="102">
        <f>'District Data'!F$2</f>
        <v>78209</v>
      </c>
      <c r="N973" s="33">
        <f t="shared" si="168"/>
        <v>0</v>
      </c>
      <c r="O973" s="33">
        <f t="shared" si="169"/>
        <v>0</v>
      </c>
      <c r="P973" s="33">
        <f t="shared" si="174"/>
        <v>14418.72</v>
      </c>
      <c r="Q973" s="103">
        <v>0.18149999999999999</v>
      </c>
      <c r="R973" s="103">
        <v>0.17510000000000001</v>
      </c>
      <c r="S973" s="33">
        <f t="shared" si="170"/>
        <v>0</v>
      </c>
      <c r="T973" s="33">
        <f t="shared" si="175"/>
        <v>0</v>
      </c>
      <c r="U973" s="33">
        <f t="shared" si="171"/>
        <v>0</v>
      </c>
      <c r="V973" s="33">
        <f t="shared" si="172"/>
        <v>0</v>
      </c>
      <c r="W973" s="33">
        <f t="shared" si="173"/>
        <v>0</v>
      </c>
      <c r="X973" s="33">
        <f>IFERROR(VLOOKUP(C973,'Adj to Match Apport'!$C:$F,4,FALSE),0)</f>
        <v>0</v>
      </c>
      <c r="Y973" s="33">
        <f t="shared" si="176"/>
        <v>0</v>
      </c>
      <c r="Z973" s="184">
        <f>VLOOKUP(C973, '2023-24 School Level AAFTE'!$C$4:$C$2454, 1, 0)</f>
        <v>3941</v>
      </c>
    </row>
    <row r="974" spans="1:26" s="18" customFormat="1" x14ac:dyDescent="0.25">
      <c r="A974" s="136" t="s">
        <v>996</v>
      </c>
      <c r="B974" s="166" t="s">
        <v>995</v>
      </c>
      <c r="C974" s="167">
        <v>2308</v>
      </c>
      <c r="D974" s="166" t="s">
        <v>2510</v>
      </c>
      <c r="E974" s="146" t="str">
        <f>VLOOKUP($C974,'2023-24 School Level AAFTE'!$C:$N,9,FALSE)</f>
        <v>No</v>
      </c>
      <c r="F974" s="94" t="str">
        <f>IFERROR(VLOOKUP(C974,'2023-24 School Level AAFTE'!$C:$N,11,FALSE),"")</f>
        <v>No</v>
      </c>
      <c r="G974" s="20">
        <f>IFERROR(VLOOKUP(C974,'2023-24 School Level AAFTE'!$C:$N,8,FALSE),0)</f>
        <v>664.68</v>
      </c>
      <c r="H974" s="99">
        <f>VLOOKUP($A974,'District Data'!$A:$F,3,FALSE)</f>
        <v>1.18</v>
      </c>
      <c r="I974" s="99">
        <f>VLOOKUP($A974,'District Data'!$A:$F,4,FALSE)</f>
        <v>1.18</v>
      </c>
      <c r="J974" s="100">
        <f t="shared" si="166"/>
        <v>0</v>
      </c>
      <c r="K974" s="101">
        <f t="shared" si="167"/>
        <v>0</v>
      </c>
      <c r="L974" s="102">
        <f>'District Data'!E$2</f>
        <v>72728</v>
      </c>
      <c r="M974" s="102">
        <f>'District Data'!F$2</f>
        <v>78209</v>
      </c>
      <c r="N974" s="33">
        <f t="shared" si="168"/>
        <v>0</v>
      </c>
      <c r="O974" s="33">
        <f t="shared" si="169"/>
        <v>0</v>
      </c>
      <c r="P974" s="33">
        <f t="shared" si="174"/>
        <v>14418.72</v>
      </c>
      <c r="Q974" s="103">
        <v>0.18149999999999999</v>
      </c>
      <c r="R974" s="103">
        <v>0.17510000000000001</v>
      </c>
      <c r="S974" s="33">
        <f t="shared" si="170"/>
        <v>0</v>
      </c>
      <c r="T974" s="33">
        <f t="shared" si="175"/>
        <v>0</v>
      </c>
      <c r="U974" s="33">
        <f t="shared" si="171"/>
        <v>0</v>
      </c>
      <c r="V974" s="33">
        <f t="shared" si="172"/>
        <v>0</v>
      </c>
      <c r="W974" s="33">
        <f t="shared" si="173"/>
        <v>0</v>
      </c>
      <c r="X974" s="33">
        <f>IFERROR(VLOOKUP(C974,'Adj to Match Apport'!$C:$F,4,FALSE),0)</f>
        <v>0</v>
      </c>
      <c r="Y974" s="33">
        <f t="shared" si="176"/>
        <v>0</v>
      </c>
      <c r="Z974" s="184">
        <f>VLOOKUP(C974, '2023-24 School Level AAFTE'!$C$4:$C$2454, 1, 0)</f>
        <v>2308</v>
      </c>
    </row>
    <row r="975" spans="1:26" s="18" customFormat="1" x14ac:dyDescent="0.25">
      <c r="A975" s="136" t="s">
        <v>996</v>
      </c>
      <c r="B975" s="166" t="s">
        <v>995</v>
      </c>
      <c r="C975" s="167">
        <v>2739</v>
      </c>
      <c r="D975" s="166" t="s">
        <v>2511</v>
      </c>
      <c r="E975" s="146" t="str">
        <f>VLOOKUP($C975,'2023-24 School Level AAFTE'!$C:$N,9,FALSE)</f>
        <v>No</v>
      </c>
      <c r="F975" s="94" t="str">
        <f>IFERROR(VLOOKUP(C975,'2023-24 School Level AAFTE'!$C:$N,11,FALSE),"")</f>
        <v>No</v>
      </c>
      <c r="G975" s="20">
        <f>IFERROR(VLOOKUP(C975,'2023-24 School Level AAFTE'!$C:$N,8,FALSE),0)</f>
        <v>1967.1599999999999</v>
      </c>
      <c r="H975" s="99">
        <f>VLOOKUP($A975,'District Data'!$A:$F,3,FALSE)</f>
        <v>1.18</v>
      </c>
      <c r="I975" s="99">
        <f>VLOOKUP($A975,'District Data'!$A:$F,4,FALSE)</f>
        <v>1.18</v>
      </c>
      <c r="J975" s="100">
        <f t="shared" si="166"/>
        <v>0</v>
      </c>
      <c r="K975" s="101">
        <f t="shared" si="167"/>
        <v>0</v>
      </c>
      <c r="L975" s="102">
        <f>'District Data'!E$2</f>
        <v>72728</v>
      </c>
      <c r="M975" s="102">
        <f>'District Data'!F$2</f>
        <v>78209</v>
      </c>
      <c r="N975" s="33">
        <f t="shared" si="168"/>
        <v>0</v>
      </c>
      <c r="O975" s="33">
        <f t="shared" si="169"/>
        <v>0</v>
      </c>
      <c r="P975" s="33">
        <f t="shared" si="174"/>
        <v>14418.72</v>
      </c>
      <c r="Q975" s="103">
        <v>0.18149999999999999</v>
      </c>
      <c r="R975" s="103">
        <v>0.17510000000000001</v>
      </c>
      <c r="S975" s="33">
        <f t="shared" si="170"/>
        <v>0</v>
      </c>
      <c r="T975" s="33">
        <f t="shared" si="175"/>
        <v>0</v>
      </c>
      <c r="U975" s="33">
        <f t="shared" si="171"/>
        <v>0</v>
      </c>
      <c r="V975" s="33">
        <f t="shared" si="172"/>
        <v>0</v>
      </c>
      <c r="W975" s="33">
        <f t="shared" si="173"/>
        <v>0</v>
      </c>
      <c r="X975" s="33">
        <f>IFERROR(VLOOKUP(C975,'Adj to Match Apport'!$C:$F,4,FALSE),0)</f>
        <v>0</v>
      </c>
      <c r="Y975" s="33">
        <f t="shared" si="176"/>
        <v>0</v>
      </c>
      <c r="Z975" s="184">
        <f>VLOOKUP(C975, '2023-24 School Level AAFTE'!$C$4:$C$2454, 1, 0)</f>
        <v>2739</v>
      </c>
    </row>
    <row r="976" spans="1:26" s="18" customFormat="1" x14ac:dyDescent="0.25">
      <c r="A976" s="136" t="s">
        <v>996</v>
      </c>
      <c r="B976" s="166" t="s">
        <v>995</v>
      </c>
      <c r="C976" s="167">
        <v>3041</v>
      </c>
      <c r="D976" s="166" t="s">
        <v>1000</v>
      </c>
      <c r="E976" s="146" t="str">
        <f>VLOOKUP($C976,'2023-24 School Level AAFTE'!$C:$N,9,FALSE)</f>
        <v>No</v>
      </c>
      <c r="F976" s="94" t="str">
        <f>IFERROR(VLOOKUP(C976,'2023-24 School Level AAFTE'!$C:$N,11,FALSE),"")</f>
        <v>No</v>
      </c>
      <c r="G976" s="20">
        <f>IFERROR(VLOOKUP(C976,'2023-24 School Level AAFTE'!$C:$N,8,FALSE),0)</f>
        <v>532.70000000000005</v>
      </c>
      <c r="H976" s="99">
        <f>VLOOKUP($A976,'District Data'!$A:$F,3,FALSE)</f>
        <v>1.18</v>
      </c>
      <c r="I976" s="99">
        <f>VLOOKUP($A976,'District Data'!$A:$F,4,FALSE)</f>
        <v>1.18</v>
      </c>
      <c r="J976" s="100">
        <f t="shared" si="166"/>
        <v>0</v>
      </c>
      <c r="K976" s="101">
        <f t="shared" si="167"/>
        <v>0</v>
      </c>
      <c r="L976" s="102">
        <f>'District Data'!E$2</f>
        <v>72728</v>
      </c>
      <c r="M976" s="102">
        <f>'District Data'!F$2</f>
        <v>78209</v>
      </c>
      <c r="N976" s="33">
        <f t="shared" si="168"/>
        <v>0</v>
      </c>
      <c r="O976" s="33">
        <f t="shared" si="169"/>
        <v>0</v>
      </c>
      <c r="P976" s="33">
        <f t="shared" si="174"/>
        <v>14418.72</v>
      </c>
      <c r="Q976" s="103">
        <v>0.18149999999999999</v>
      </c>
      <c r="R976" s="103">
        <v>0.17510000000000001</v>
      </c>
      <c r="S976" s="33">
        <f t="shared" si="170"/>
        <v>0</v>
      </c>
      <c r="T976" s="33">
        <f t="shared" si="175"/>
        <v>0</v>
      </c>
      <c r="U976" s="33">
        <f t="shared" si="171"/>
        <v>0</v>
      </c>
      <c r="V976" s="33">
        <f t="shared" si="172"/>
        <v>0</v>
      </c>
      <c r="W976" s="33">
        <f t="shared" si="173"/>
        <v>0</v>
      </c>
      <c r="X976" s="33">
        <f>IFERROR(VLOOKUP(C976,'Adj to Match Apport'!$C:$F,4,FALSE),0)</f>
        <v>0</v>
      </c>
      <c r="Y976" s="33">
        <f t="shared" si="176"/>
        <v>0</v>
      </c>
      <c r="Z976" s="184">
        <f>VLOOKUP(C976, '2023-24 School Level AAFTE'!$C$4:$C$2454, 1, 0)</f>
        <v>3041</v>
      </c>
    </row>
    <row r="977" spans="1:26" s="18" customFormat="1" x14ac:dyDescent="0.25">
      <c r="A977" s="136" t="s">
        <v>996</v>
      </c>
      <c r="B977" s="166" t="s">
        <v>995</v>
      </c>
      <c r="C977" s="147">
        <v>3529</v>
      </c>
      <c r="D977" s="139" t="s">
        <v>1003</v>
      </c>
      <c r="E977" s="146" t="str">
        <f>VLOOKUP($C977,'2023-24 School Level AAFTE'!$C:$N,9,FALSE)</f>
        <v>No</v>
      </c>
      <c r="F977" s="94" t="str">
        <f>IFERROR(VLOOKUP(C977,'2023-24 School Level AAFTE'!$C:$N,11,FALSE),"")</f>
        <v>No</v>
      </c>
      <c r="G977" s="20">
        <f>IFERROR(VLOOKUP(C977,'2023-24 School Level AAFTE'!$C:$N,8,FALSE),0)</f>
        <v>339.72</v>
      </c>
      <c r="H977" s="99">
        <f>VLOOKUP($A977,'District Data'!$A:$F,3,FALSE)</f>
        <v>1.18</v>
      </c>
      <c r="I977" s="99">
        <f>VLOOKUP($A977,'District Data'!$A:$F,4,FALSE)</f>
        <v>1.18</v>
      </c>
      <c r="J977" s="100">
        <f t="shared" si="166"/>
        <v>0</v>
      </c>
      <c r="K977" s="101">
        <f t="shared" si="167"/>
        <v>0</v>
      </c>
      <c r="L977" s="102">
        <f>'District Data'!E$2</f>
        <v>72728</v>
      </c>
      <c r="M977" s="102">
        <f>'District Data'!F$2</f>
        <v>78209</v>
      </c>
      <c r="N977" s="33">
        <f t="shared" si="168"/>
        <v>0</v>
      </c>
      <c r="O977" s="33">
        <f t="shared" si="169"/>
        <v>0</v>
      </c>
      <c r="P977" s="33">
        <f t="shared" si="174"/>
        <v>14418.72</v>
      </c>
      <c r="Q977" s="103">
        <v>0.18149999999999999</v>
      </c>
      <c r="R977" s="103">
        <v>0.17510000000000001</v>
      </c>
      <c r="S977" s="33">
        <f t="shared" si="170"/>
        <v>0</v>
      </c>
      <c r="T977" s="33">
        <f t="shared" si="175"/>
        <v>0</v>
      </c>
      <c r="U977" s="33">
        <f t="shared" si="171"/>
        <v>0</v>
      </c>
      <c r="V977" s="33">
        <f t="shared" si="172"/>
        <v>0</v>
      </c>
      <c r="W977" s="33">
        <f t="shared" si="173"/>
        <v>0</v>
      </c>
      <c r="X977" s="33">
        <f>IFERROR(VLOOKUP(C977,'Adj to Match Apport'!$C:$F,4,FALSE),0)</f>
        <v>0</v>
      </c>
      <c r="Y977" s="33">
        <f t="shared" si="176"/>
        <v>0</v>
      </c>
      <c r="Z977" s="184">
        <f>VLOOKUP(C977, '2023-24 School Level AAFTE'!$C$4:$C$2454, 1, 0)</f>
        <v>3529</v>
      </c>
    </row>
    <row r="978" spans="1:26" s="18" customFormat="1" x14ac:dyDescent="0.25">
      <c r="A978" s="136" t="s">
        <v>996</v>
      </c>
      <c r="B978" s="166" t="s">
        <v>995</v>
      </c>
      <c r="C978" s="167">
        <v>4354</v>
      </c>
      <c r="D978" s="166" t="s">
        <v>1019</v>
      </c>
      <c r="E978" s="146" t="str">
        <f>VLOOKUP($C978,'2023-24 School Level AAFTE'!$C:$N,9,FALSE)</f>
        <v>No</v>
      </c>
      <c r="F978" s="94" t="str">
        <f>IFERROR(VLOOKUP(C978,'2023-24 School Level AAFTE'!$C:$N,11,FALSE),"")</f>
        <v>No</v>
      </c>
      <c r="G978" s="20">
        <f>IFERROR(VLOOKUP(C978,'2023-24 School Level AAFTE'!$C:$N,8,FALSE),0)</f>
        <v>483.81</v>
      </c>
      <c r="H978" s="99">
        <f>VLOOKUP($A978,'District Data'!$A:$F,3,FALSE)</f>
        <v>1.18</v>
      </c>
      <c r="I978" s="99">
        <f>VLOOKUP($A978,'District Data'!$A:$F,4,FALSE)</f>
        <v>1.18</v>
      </c>
      <c r="J978" s="100">
        <f t="shared" si="166"/>
        <v>0</v>
      </c>
      <c r="K978" s="101">
        <f t="shared" si="167"/>
        <v>0</v>
      </c>
      <c r="L978" s="102">
        <f>'District Data'!E$2</f>
        <v>72728</v>
      </c>
      <c r="M978" s="102">
        <f>'District Data'!F$2</f>
        <v>78209</v>
      </c>
      <c r="N978" s="33">
        <f t="shared" si="168"/>
        <v>0</v>
      </c>
      <c r="O978" s="33">
        <f t="shared" si="169"/>
        <v>0</v>
      </c>
      <c r="P978" s="33">
        <f t="shared" si="174"/>
        <v>14418.72</v>
      </c>
      <c r="Q978" s="103">
        <v>0.18149999999999999</v>
      </c>
      <c r="R978" s="103">
        <v>0.17510000000000001</v>
      </c>
      <c r="S978" s="33">
        <f t="shared" si="170"/>
        <v>0</v>
      </c>
      <c r="T978" s="33">
        <f t="shared" si="175"/>
        <v>0</v>
      </c>
      <c r="U978" s="33">
        <f t="shared" si="171"/>
        <v>0</v>
      </c>
      <c r="V978" s="33">
        <f t="shared" si="172"/>
        <v>0</v>
      </c>
      <c r="W978" s="33">
        <f t="shared" si="173"/>
        <v>0</v>
      </c>
      <c r="X978" s="33">
        <f>IFERROR(VLOOKUP(C978,'Adj to Match Apport'!$C:$F,4,FALSE),0)</f>
        <v>0</v>
      </c>
      <c r="Y978" s="33">
        <f t="shared" si="176"/>
        <v>0</v>
      </c>
      <c r="Z978" s="184">
        <f>VLOOKUP(C978, '2023-24 School Level AAFTE'!$C$4:$C$2454, 1, 0)</f>
        <v>4354</v>
      </c>
    </row>
    <row r="979" spans="1:26" s="18" customFormat="1" x14ac:dyDescent="0.25">
      <c r="A979" s="136" t="s">
        <v>996</v>
      </c>
      <c r="B979" s="166" t="s">
        <v>995</v>
      </c>
      <c r="C979" s="167">
        <v>4096</v>
      </c>
      <c r="D979" s="166" t="s">
        <v>1014</v>
      </c>
      <c r="E979" s="146" t="str">
        <f>VLOOKUP($C979,'2023-24 School Level AAFTE'!$C:$N,9,FALSE)</f>
        <v>No</v>
      </c>
      <c r="F979" s="94" t="str">
        <f>IFERROR(VLOOKUP(C979,'2023-24 School Level AAFTE'!$C:$N,11,FALSE),"")</f>
        <v>No</v>
      </c>
      <c r="G979" s="20">
        <f>IFERROR(VLOOKUP(C979,'2023-24 School Level AAFTE'!$C:$N,8,FALSE),0)</f>
        <v>608.30999999999995</v>
      </c>
      <c r="H979" s="99">
        <f>VLOOKUP($A979,'District Data'!$A:$F,3,FALSE)</f>
        <v>1.18</v>
      </c>
      <c r="I979" s="99">
        <f>VLOOKUP($A979,'District Data'!$A:$F,4,FALSE)</f>
        <v>1.18</v>
      </c>
      <c r="J979" s="100">
        <f t="shared" si="166"/>
        <v>0</v>
      </c>
      <c r="K979" s="101">
        <f t="shared" si="167"/>
        <v>0</v>
      </c>
      <c r="L979" s="102">
        <f>'District Data'!E$2</f>
        <v>72728</v>
      </c>
      <c r="M979" s="102">
        <f>'District Data'!F$2</f>
        <v>78209</v>
      </c>
      <c r="N979" s="33">
        <f t="shared" si="168"/>
        <v>0</v>
      </c>
      <c r="O979" s="33">
        <f t="shared" si="169"/>
        <v>0</v>
      </c>
      <c r="P979" s="33">
        <f t="shared" si="174"/>
        <v>14418.72</v>
      </c>
      <c r="Q979" s="103">
        <v>0.18149999999999999</v>
      </c>
      <c r="R979" s="103">
        <v>0.17510000000000001</v>
      </c>
      <c r="S979" s="33">
        <f t="shared" si="170"/>
        <v>0</v>
      </c>
      <c r="T979" s="33">
        <f t="shared" si="175"/>
        <v>0</v>
      </c>
      <c r="U979" s="33">
        <f t="shared" si="171"/>
        <v>0</v>
      </c>
      <c r="V979" s="33">
        <f t="shared" si="172"/>
        <v>0</v>
      </c>
      <c r="W979" s="33">
        <f t="shared" si="173"/>
        <v>0</v>
      </c>
      <c r="X979" s="33">
        <f>IFERROR(VLOOKUP(C979,'Adj to Match Apport'!$C:$F,4,FALSE),0)</f>
        <v>0</v>
      </c>
      <c r="Y979" s="33">
        <f t="shared" si="176"/>
        <v>0</v>
      </c>
      <c r="Z979" s="184">
        <f>VLOOKUP(C979, '2023-24 School Level AAFTE'!$C$4:$C$2454, 1, 0)</f>
        <v>4096</v>
      </c>
    </row>
    <row r="980" spans="1:26" s="18" customFormat="1" x14ac:dyDescent="0.25">
      <c r="A980" s="136" t="s">
        <v>996</v>
      </c>
      <c r="B980" s="166" t="s">
        <v>995</v>
      </c>
      <c r="C980" s="167">
        <v>3748</v>
      </c>
      <c r="D980" s="166" t="s">
        <v>1011</v>
      </c>
      <c r="E980" s="146" t="str">
        <f>VLOOKUP($C980,'2023-24 School Level AAFTE'!$C:$N,9,FALSE)</f>
        <v>No</v>
      </c>
      <c r="F980" s="94" t="str">
        <f>IFERROR(VLOOKUP(C980,'2023-24 School Level AAFTE'!$C:$N,11,FALSE),"")</f>
        <v>No</v>
      </c>
      <c r="G980" s="20">
        <f>IFERROR(VLOOKUP(C980,'2023-24 School Level AAFTE'!$C:$N,8,FALSE),0)</f>
        <v>356.54</v>
      </c>
      <c r="H980" s="99">
        <f>VLOOKUP($A980,'District Data'!$A:$F,3,FALSE)</f>
        <v>1.18</v>
      </c>
      <c r="I980" s="99">
        <f>VLOOKUP($A980,'District Data'!$A:$F,4,FALSE)</f>
        <v>1.18</v>
      </c>
      <c r="J980" s="100">
        <f t="shared" si="166"/>
        <v>0</v>
      </c>
      <c r="K980" s="101">
        <f t="shared" si="167"/>
        <v>0</v>
      </c>
      <c r="L980" s="102">
        <f>'District Data'!E$2</f>
        <v>72728</v>
      </c>
      <c r="M980" s="102">
        <f>'District Data'!F$2</f>
        <v>78209</v>
      </c>
      <c r="N980" s="33">
        <f t="shared" si="168"/>
        <v>0</v>
      </c>
      <c r="O980" s="33">
        <f t="shared" si="169"/>
        <v>0</v>
      </c>
      <c r="P980" s="33">
        <f t="shared" si="174"/>
        <v>14418.72</v>
      </c>
      <c r="Q980" s="103">
        <v>0.18149999999999999</v>
      </c>
      <c r="R980" s="103">
        <v>0.17510000000000001</v>
      </c>
      <c r="S980" s="33">
        <f t="shared" si="170"/>
        <v>0</v>
      </c>
      <c r="T980" s="33">
        <f t="shared" si="175"/>
        <v>0</v>
      </c>
      <c r="U980" s="33">
        <f t="shared" si="171"/>
        <v>0</v>
      </c>
      <c r="V980" s="33">
        <f t="shared" si="172"/>
        <v>0</v>
      </c>
      <c r="W980" s="33">
        <f t="shared" si="173"/>
        <v>0</v>
      </c>
      <c r="X980" s="33">
        <f>IFERROR(VLOOKUP(C980,'Adj to Match Apport'!$C:$F,4,FALSE),0)</f>
        <v>0</v>
      </c>
      <c r="Y980" s="33">
        <f t="shared" si="176"/>
        <v>0</v>
      </c>
      <c r="Z980" s="184">
        <f>VLOOKUP(C980, '2023-24 School Level AAFTE'!$C$4:$C$2454, 1, 0)</f>
        <v>3748</v>
      </c>
    </row>
    <row r="981" spans="1:26" s="18" customFormat="1" x14ac:dyDescent="0.25">
      <c r="A981" s="136" t="s">
        <v>996</v>
      </c>
      <c r="B981" s="166" t="s">
        <v>995</v>
      </c>
      <c r="C981" s="167">
        <v>4167</v>
      </c>
      <c r="D981" s="166" t="s">
        <v>2512</v>
      </c>
      <c r="E981" s="146" t="str">
        <f>VLOOKUP($C981,'2023-24 School Level AAFTE'!$C:$N,9,FALSE)</f>
        <v>No</v>
      </c>
      <c r="F981" s="94" t="str">
        <f>IFERROR(VLOOKUP(C981,'2023-24 School Level AAFTE'!$C:$N,11,FALSE),"")</f>
        <v>No</v>
      </c>
      <c r="G981" s="20">
        <f>IFERROR(VLOOKUP(C981,'2023-24 School Level AAFTE'!$C:$N,8,FALSE),0)</f>
        <v>90.6</v>
      </c>
      <c r="H981" s="99">
        <f>VLOOKUP($A981,'District Data'!$A:$F,3,FALSE)</f>
        <v>1.18</v>
      </c>
      <c r="I981" s="99">
        <f>VLOOKUP($A981,'District Data'!$A:$F,4,FALSE)</f>
        <v>1.18</v>
      </c>
      <c r="J981" s="100">
        <f t="shared" si="166"/>
        <v>0</v>
      </c>
      <c r="K981" s="101">
        <f t="shared" si="167"/>
        <v>0</v>
      </c>
      <c r="L981" s="102">
        <f>'District Data'!E$2</f>
        <v>72728</v>
      </c>
      <c r="M981" s="102">
        <f>'District Data'!F$2</f>
        <v>78209</v>
      </c>
      <c r="N981" s="33">
        <f t="shared" si="168"/>
        <v>0</v>
      </c>
      <c r="O981" s="33">
        <f t="shared" si="169"/>
        <v>0</v>
      </c>
      <c r="P981" s="33">
        <f t="shared" si="174"/>
        <v>14418.72</v>
      </c>
      <c r="Q981" s="103">
        <v>0.18149999999999999</v>
      </c>
      <c r="R981" s="103">
        <v>0.17510000000000001</v>
      </c>
      <c r="S981" s="33">
        <f t="shared" si="170"/>
        <v>0</v>
      </c>
      <c r="T981" s="33">
        <f t="shared" si="175"/>
        <v>0</v>
      </c>
      <c r="U981" s="33">
        <f t="shared" si="171"/>
        <v>0</v>
      </c>
      <c r="V981" s="33">
        <f t="shared" si="172"/>
        <v>0</v>
      </c>
      <c r="W981" s="33">
        <f t="shared" si="173"/>
        <v>0</v>
      </c>
      <c r="X981" s="33">
        <f>IFERROR(VLOOKUP(C981,'Adj to Match Apport'!$C:$F,4,FALSE),0)</f>
        <v>0</v>
      </c>
      <c r="Y981" s="33">
        <f t="shared" si="176"/>
        <v>0</v>
      </c>
      <c r="Z981" s="184">
        <f>VLOOKUP(C981, '2023-24 School Level AAFTE'!$C$4:$C$2454, 1, 0)</f>
        <v>4167</v>
      </c>
    </row>
    <row r="982" spans="1:26" s="18" customFormat="1" x14ac:dyDescent="0.25">
      <c r="A982" s="136" t="s">
        <v>996</v>
      </c>
      <c r="B982" s="166" t="s">
        <v>995</v>
      </c>
      <c r="C982" s="167">
        <v>2289</v>
      </c>
      <c r="D982" s="166" t="s">
        <v>997</v>
      </c>
      <c r="E982" s="146" t="str">
        <f>VLOOKUP($C982,'2023-24 School Level AAFTE'!$C:$N,9,FALSE)</f>
        <v>No</v>
      </c>
      <c r="F982" s="94" t="str">
        <f>IFERROR(VLOOKUP(C982,'2023-24 School Level AAFTE'!$C:$N,11,FALSE),"")</f>
        <v>No</v>
      </c>
      <c r="G982" s="20">
        <f>IFERROR(VLOOKUP(C982,'2023-24 School Level AAFTE'!$C:$N,8,FALSE),0)</f>
        <v>566.64</v>
      </c>
      <c r="H982" s="99">
        <f>VLOOKUP($A982,'District Data'!$A:$F,3,FALSE)</f>
        <v>1.18</v>
      </c>
      <c r="I982" s="99">
        <f>VLOOKUP($A982,'District Data'!$A:$F,4,FALSE)</f>
        <v>1.18</v>
      </c>
      <c r="J982" s="100">
        <f t="shared" si="166"/>
        <v>0</v>
      </c>
      <c r="K982" s="101">
        <f t="shared" si="167"/>
        <v>0</v>
      </c>
      <c r="L982" s="102">
        <f>'District Data'!E$2</f>
        <v>72728</v>
      </c>
      <c r="M982" s="102">
        <f>'District Data'!F$2</f>
        <v>78209</v>
      </c>
      <c r="N982" s="33">
        <f t="shared" si="168"/>
        <v>0</v>
      </c>
      <c r="O982" s="33">
        <f t="shared" si="169"/>
        <v>0</v>
      </c>
      <c r="P982" s="33">
        <f t="shared" si="174"/>
        <v>14418.72</v>
      </c>
      <c r="Q982" s="103">
        <v>0.18149999999999999</v>
      </c>
      <c r="R982" s="103">
        <v>0.17510000000000001</v>
      </c>
      <c r="S982" s="33">
        <f t="shared" si="170"/>
        <v>0</v>
      </c>
      <c r="T982" s="33">
        <f t="shared" si="175"/>
        <v>0</v>
      </c>
      <c r="U982" s="33">
        <f t="shared" si="171"/>
        <v>0</v>
      </c>
      <c r="V982" s="33">
        <f t="shared" si="172"/>
        <v>0</v>
      </c>
      <c r="W982" s="33">
        <f t="shared" si="173"/>
        <v>0</v>
      </c>
      <c r="X982" s="33">
        <f>IFERROR(VLOOKUP(C982,'Adj to Match Apport'!$C:$F,4,FALSE),0)</f>
        <v>0</v>
      </c>
      <c r="Y982" s="33">
        <f t="shared" si="176"/>
        <v>0</v>
      </c>
      <c r="Z982" s="184">
        <f>VLOOKUP(C982, '2023-24 School Level AAFTE'!$C$4:$C$2454, 1, 0)</f>
        <v>2289</v>
      </c>
    </row>
    <row r="983" spans="1:26" s="18" customFormat="1" x14ac:dyDescent="0.25">
      <c r="A983" s="136" t="s">
        <v>996</v>
      </c>
      <c r="B983" s="166" t="s">
        <v>995</v>
      </c>
      <c r="C983" s="167">
        <v>3528</v>
      </c>
      <c r="D983" s="166" t="s">
        <v>2513</v>
      </c>
      <c r="E983" s="146" t="str">
        <f>VLOOKUP($C983,'2023-24 School Level AAFTE'!$C:$N,9,FALSE)</f>
        <v>No</v>
      </c>
      <c r="F983" s="94" t="str">
        <f>IFERROR(VLOOKUP(C983,'2023-24 School Level AAFTE'!$C:$N,11,FALSE),"")</f>
        <v>No</v>
      </c>
      <c r="G983" s="20">
        <f>IFERROR(VLOOKUP(C983,'2023-24 School Level AAFTE'!$C:$N,8,FALSE),0)</f>
        <v>2221.21</v>
      </c>
      <c r="H983" s="99">
        <f>VLOOKUP($A983,'District Data'!$A:$F,3,FALSE)</f>
        <v>1.18</v>
      </c>
      <c r="I983" s="99">
        <f>VLOOKUP($A983,'District Data'!$A:$F,4,FALSE)</f>
        <v>1.18</v>
      </c>
      <c r="J983" s="100">
        <f t="shared" si="166"/>
        <v>0</v>
      </c>
      <c r="K983" s="101">
        <f t="shared" si="167"/>
        <v>0</v>
      </c>
      <c r="L983" s="102">
        <f>'District Data'!E$2</f>
        <v>72728</v>
      </c>
      <c r="M983" s="102">
        <f>'District Data'!F$2</f>
        <v>78209</v>
      </c>
      <c r="N983" s="33">
        <f t="shared" si="168"/>
        <v>0</v>
      </c>
      <c r="O983" s="33">
        <f t="shared" si="169"/>
        <v>0</v>
      </c>
      <c r="P983" s="33">
        <f t="shared" si="174"/>
        <v>14418.72</v>
      </c>
      <c r="Q983" s="103">
        <v>0.18149999999999999</v>
      </c>
      <c r="R983" s="103">
        <v>0.17510000000000001</v>
      </c>
      <c r="S983" s="33">
        <f t="shared" si="170"/>
        <v>0</v>
      </c>
      <c r="T983" s="33">
        <f t="shared" si="175"/>
        <v>0</v>
      </c>
      <c r="U983" s="33">
        <f t="shared" si="171"/>
        <v>0</v>
      </c>
      <c r="V983" s="33">
        <f t="shared" si="172"/>
        <v>0</v>
      </c>
      <c r="W983" s="33">
        <f t="shared" si="173"/>
        <v>0</v>
      </c>
      <c r="X983" s="33">
        <f>IFERROR(VLOOKUP(C983,'Adj to Match Apport'!$C:$F,4,FALSE),0)</f>
        <v>0</v>
      </c>
      <c r="Y983" s="33">
        <f t="shared" si="176"/>
        <v>0</v>
      </c>
      <c r="Z983" s="184">
        <f>VLOOKUP(C983, '2023-24 School Level AAFTE'!$C$4:$C$2454, 1, 0)</f>
        <v>3528</v>
      </c>
    </row>
    <row r="984" spans="1:26" s="18" customFormat="1" x14ac:dyDescent="0.25">
      <c r="A984" s="136" t="s">
        <v>996</v>
      </c>
      <c r="B984" s="166" t="s">
        <v>995</v>
      </c>
      <c r="C984" s="167">
        <v>3232</v>
      </c>
      <c r="D984" s="166" t="s">
        <v>2514</v>
      </c>
      <c r="E984" s="146" t="str">
        <f>VLOOKUP($C984,'2023-24 School Level AAFTE'!$C:$N,9,FALSE)</f>
        <v>No</v>
      </c>
      <c r="F984" s="94" t="str">
        <f>IFERROR(VLOOKUP(C984,'2023-24 School Level AAFTE'!$C:$N,11,FALSE),"")</f>
        <v>No</v>
      </c>
      <c r="G984" s="20">
        <f>IFERROR(VLOOKUP(C984,'2023-24 School Level AAFTE'!$C:$N,8,FALSE),0)</f>
        <v>1017.55</v>
      </c>
      <c r="H984" s="99">
        <f>VLOOKUP($A984,'District Data'!$A:$F,3,FALSE)</f>
        <v>1.18</v>
      </c>
      <c r="I984" s="99">
        <f>VLOOKUP($A984,'District Data'!$A:$F,4,FALSE)</f>
        <v>1.18</v>
      </c>
      <c r="J984" s="100">
        <f t="shared" si="166"/>
        <v>0</v>
      </c>
      <c r="K984" s="101">
        <f t="shared" si="167"/>
        <v>0</v>
      </c>
      <c r="L984" s="102">
        <f>'District Data'!E$2</f>
        <v>72728</v>
      </c>
      <c r="M984" s="102">
        <f>'District Data'!F$2</f>
        <v>78209</v>
      </c>
      <c r="N984" s="33">
        <f t="shared" si="168"/>
        <v>0</v>
      </c>
      <c r="O984" s="33">
        <f t="shared" si="169"/>
        <v>0</v>
      </c>
      <c r="P984" s="33">
        <f t="shared" si="174"/>
        <v>14418.72</v>
      </c>
      <c r="Q984" s="103">
        <v>0.18149999999999999</v>
      </c>
      <c r="R984" s="103">
        <v>0.17510000000000001</v>
      </c>
      <c r="S984" s="33">
        <f t="shared" si="170"/>
        <v>0</v>
      </c>
      <c r="T984" s="33">
        <f t="shared" si="175"/>
        <v>0</v>
      </c>
      <c r="U984" s="33">
        <f t="shared" si="171"/>
        <v>0</v>
      </c>
      <c r="V984" s="33">
        <f t="shared" si="172"/>
        <v>0</v>
      </c>
      <c r="W984" s="33">
        <f t="shared" si="173"/>
        <v>0</v>
      </c>
      <c r="X984" s="33">
        <f>IFERROR(VLOOKUP(C984,'Adj to Match Apport'!$C:$F,4,FALSE),0)</f>
        <v>0</v>
      </c>
      <c r="Y984" s="33">
        <f t="shared" si="176"/>
        <v>0</v>
      </c>
      <c r="Z984" s="184">
        <f>VLOOKUP(C984, '2023-24 School Level AAFTE'!$C$4:$C$2454, 1, 0)</f>
        <v>3232</v>
      </c>
    </row>
    <row r="985" spans="1:26" s="18" customFormat="1" x14ac:dyDescent="0.25">
      <c r="A985" s="136" t="s">
        <v>996</v>
      </c>
      <c r="B985" s="166" t="s">
        <v>995</v>
      </c>
      <c r="C985" s="167">
        <v>5057</v>
      </c>
      <c r="D985" s="166" t="s">
        <v>2515</v>
      </c>
      <c r="E985" s="146" t="str">
        <f>VLOOKUP($C985,'2023-24 School Level AAFTE'!$C:$N,9,FALSE)</f>
        <v>No</v>
      </c>
      <c r="F985" s="94" t="str">
        <f>IFERROR(VLOOKUP(C985,'2023-24 School Level AAFTE'!$C:$N,11,FALSE),"")</f>
        <v>No</v>
      </c>
      <c r="G985" s="20">
        <f>IFERROR(VLOOKUP(C985,'2023-24 School Level AAFTE'!$C:$N,8,FALSE),0)</f>
        <v>73.03</v>
      </c>
      <c r="H985" s="99">
        <f>VLOOKUP($A985,'District Data'!$A:$F,3,FALSE)</f>
        <v>1.18</v>
      </c>
      <c r="I985" s="99">
        <f>VLOOKUP($A985,'District Data'!$A:$F,4,FALSE)</f>
        <v>1.18</v>
      </c>
      <c r="J985" s="100">
        <f t="shared" si="166"/>
        <v>0</v>
      </c>
      <c r="K985" s="101">
        <f t="shared" si="167"/>
        <v>0</v>
      </c>
      <c r="L985" s="102">
        <f>'District Data'!E$2</f>
        <v>72728</v>
      </c>
      <c r="M985" s="102">
        <f>'District Data'!F$2</f>
        <v>78209</v>
      </c>
      <c r="N985" s="33">
        <f t="shared" si="168"/>
        <v>0</v>
      </c>
      <c r="O985" s="33">
        <f t="shared" si="169"/>
        <v>0</v>
      </c>
      <c r="P985" s="33">
        <f t="shared" si="174"/>
        <v>14418.72</v>
      </c>
      <c r="Q985" s="103">
        <v>0.18149999999999999</v>
      </c>
      <c r="R985" s="103">
        <v>0.17510000000000001</v>
      </c>
      <c r="S985" s="33">
        <f t="shared" si="170"/>
        <v>0</v>
      </c>
      <c r="T985" s="33">
        <f t="shared" si="175"/>
        <v>0</v>
      </c>
      <c r="U985" s="33">
        <f t="shared" si="171"/>
        <v>0</v>
      </c>
      <c r="V985" s="33">
        <f t="shared" si="172"/>
        <v>0</v>
      </c>
      <c r="W985" s="33">
        <f t="shared" si="173"/>
        <v>0</v>
      </c>
      <c r="X985" s="33">
        <f>IFERROR(VLOOKUP(C985,'Adj to Match Apport'!$C:$F,4,FALSE),0)</f>
        <v>0</v>
      </c>
      <c r="Y985" s="33">
        <f t="shared" si="176"/>
        <v>0</v>
      </c>
      <c r="Z985" s="184">
        <f>VLOOKUP(C985, '2023-24 School Level AAFTE'!$C$4:$C$2454, 1, 0)</f>
        <v>5057</v>
      </c>
    </row>
    <row r="986" spans="1:26" s="18" customFormat="1" x14ac:dyDescent="0.25">
      <c r="A986" s="136" t="s">
        <v>996</v>
      </c>
      <c r="B986" s="166" t="s">
        <v>995</v>
      </c>
      <c r="C986" s="167">
        <v>4147</v>
      </c>
      <c r="D986" s="166" t="s">
        <v>1015</v>
      </c>
      <c r="E986" s="146" t="str">
        <f>VLOOKUP($C986,'2023-24 School Level AAFTE'!$C:$N,9,FALSE)</f>
        <v>No</v>
      </c>
      <c r="F986" s="94" t="str">
        <f>IFERROR(VLOOKUP(C986,'2023-24 School Level AAFTE'!$C:$N,11,FALSE),"")</f>
        <v>No</v>
      </c>
      <c r="G986" s="20">
        <f>IFERROR(VLOOKUP(C986,'2023-24 School Level AAFTE'!$C:$N,8,FALSE),0)</f>
        <v>436.68</v>
      </c>
      <c r="H986" s="99">
        <f>VLOOKUP($A986,'District Data'!$A:$F,3,FALSE)</f>
        <v>1.18</v>
      </c>
      <c r="I986" s="99">
        <f>VLOOKUP($A986,'District Data'!$A:$F,4,FALSE)</f>
        <v>1.18</v>
      </c>
      <c r="J986" s="100">
        <f t="shared" si="166"/>
        <v>0</v>
      </c>
      <c r="K986" s="101">
        <f t="shared" si="167"/>
        <v>0</v>
      </c>
      <c r="L986" s="102">
        <f>'District Data'!E$2</f>
        <v>72728</v>
      </c>
      <c r="M986" s="102">
        <f>'District Data'!F$2</f>
        <v>78209</v>
      </c>
      <c r="N986" s="33">
        <f t="shared" si="168"/>
        <v>0</v>
      </c>
      <c r="O986" s="33">
        <f t="shared" si="169"/>
        <v>0</v>
      </c>
      <c r="P986" s="33">
        <f t="shared" si="174"/>
        <v>14418.72</v>
      </c>
      <c r="Q986" s="103">
        <v>0.18149999999999999</v>
      </c>
      <c r="R986" s="103">
        <v>0.17510000000000001</v>
      </c>
      <c r="S986" s="33">
        <f t="shared" si="170"/>
        <v>0</v>
      </c>
      <c r="T986" s="33">
        <f t="shared" si="175"/>
        <v>0</v>
      </c>
      <c r="U986" s="33">
        <f t="shared" si="171"/>
        <v>0</v>
      </c>
      <c r="V986" s="33">
        <f t="shared" si="172"/>
        <v>0</v>
      </c>
      <c r="W986" s="33">
        <f t="shared" si="173"/>
        <v>0</v>
      </c>
      <c r="X986" s="33">
        <f>IFERROR(VLOOKUP(C986,'Adj to Match Apport'!$C:$F,4,FALSE),0)</f>
        <v>0</v>
      </c>
      <c r="Y986" s="33">
        <f t="shared" si="176"/>
        <v>0</v>
      </c>
      <c r="Z986" s="184">
        <f>VLOOKUP(C986, '2023-24 School Level AAFTE'!$C$4:$C$2454, 1, 0)</f>
        <v>4147</v>
      </c>
    </row>
    <row r="987" spans="1:26" s="18" customFormat="1" x14ac:dyDescent="0.25">
      <c r="A987" s="136" t="s">
        <v>996</v>
      </c>
      <c r="B987" s="166" t="s">
        <v>995</v>
      </c>
      <c r="C987" s="167">
        <v>5053</v>
      </c>
      <c r="D987" s="166" t="s">
        <v>1022</v>
      </c>
      <c r="E987" s="146" t="str">
        <f>VLOOKUP($C987,'2023-24 School Level AAFTE'!$C:$N,9,FALSE)</f>
        <v>No</v>
      </c>
      <c r="F987" s="94" t="str">
        <f>IFERROR(VLOOKUP(C987,'2023-24 School Level AAFTE'!$C:$N,11,FALSE),"")</f>
        <v>No</v>
      </c>
      <c r="G987" s="20">
        <f>IFERROR(VLOOKUP(C987,'2023-24 School Level AAFTE'!$C:$N,8,FALSE),0)</f>
        <v>517.5</v>
      </c>
      <c r="H987" s="99">
        <f>VLOOKUP($A987,'District Data'!$A:$F,3,FALSE)</f>
        <v>1.18</v>
      </c>
      <c r="I987" s="99">
        <f>VLOOKUP($A987,'District Data'!$A:$F,4,FALSE)</f>
        <v>1.18</v>
      </c>
      <c r="J987" s="100">
        <f t="shared" si="166"/>
        <v>0</v>
      </c>
      <c r="K987" s="101">
        <f t="shared" si="167"/>
        <v>0</v>
      </c>
      <c r="L987" s="102">
        <f>'District Data'!E$2</f>
        <v>72728</v>
      </c>
      <c r="M987" s="102">
        <f>'District Data'!F$2</f>
        <v>78209</v>
      </c>
      <c r="N987" s="33">
        <f t="shared" si="168"/>
        <v>0</v>
      </c>
      <c r="O987" s="33">
        <f t="shared" si="169"/>
        <v>0</v>
      </c>
      <c r="P987" s="33">
        <f t="shared" si="174"/>
        <v>14418.72</v>
      </c>
      <c r="Q987" s="103">
        <v>0.18149999999999999</v>
      </c>
      <c r="R987" s="103">
        <v>0.17510000000000001</v>
      </c>
      <c r="S987" s="33">
        <f t="shared" si="170"/>
        <v>0</v>
      </c>
      <c r="T987" s="33">
        <f t="shared" si="175"/>
        <v>0</v>
      </c>
      <c r="U987" s="33">
        <f t="shared" si="171"/>
        <v>0</v>
      </c>
      <c r="V987" s="33">
        <f t="shared" si="172"/>
        <v>0</v>
      </c>
      <c r="W987" s="33">
        <f t="shared" si="173"/>
        <v>0</v>
      </c>
      <c r="X987" s="33">
        <f>IFERROR(VLOOKUP(C987,'Adj to Match Apport'!$C:$F,4,FALSE),0)</f>
        <v>0</v>
      </c>
      <c r="Y987" s="33">
        <f t="shared" si="176"/>
        <v>0</v>
      </c>
      <c r="Z987" s="184">
        <f>VLOOKUP(C987, '2023-24 School Level AAFTE'!$C$4:$C$2454, 1, 0)</f>
        <v>5053</v>
      </c>
    </row>
    <row r="988" spans="1:26" s="18" customFormat="1" x14ac:dyDescent="0.25">
      <c r="A988" s="136" t="s">
        <v>996</v>
      </c>
      <c r="B988" s="166" t="s">
        <v>995</v>
      </c>
      <c r="C988" s="167">
        <v>2992</v>
      </c>
      <c r="D988" s="166" t="s">
        <v>999</v>
      </c>
      <c r="E988" s="146" t="str">
        <f>VLOOKUP($C988,'2023-24 School Level AAFTE'!$C:$N,9,FALSE)</f>
        <v>No</v>
      </c>
      <c r="F988" s="94" t="str">
        <f>IFERROR(VLOOKUP(C988,'2023-24 School Level AAFTE'!$C:$N,11,FALSE),"")</f>
        <v>No</v>
      </c>
      <c r="G988" s="20">
        <f>IFERROR(VLOOKUP(C988,'2023-24 School Level AAFTE'!$C:$N,8,FALSE),0)</f>
        <v>563.41999999999996</v>
      </c>
      <c r="H988" s="99">
        <f>VLOOKUP($A988,'District Data'!$A:$F,3,FALSE)</f>
        <v>1.18</v>
      </c>
      <c r="I988" s="99">
        <f>VLOOKUP($A988,'District Data'!$A:$F,4,FALSE)</f>
        <v>1.18</v>
      </c>
      <c r="J988" s="100">
        <f t="shared" si="166"/>
        <v>0</v>
      </c>
      <c r="K988" s="101">
        <f t="shared" si="167"/>
        <v>0</v>
      </c>
      <c r="L988" s="102">
        <f>'District Data'!E$2</f>
        <v>72728</v>
      </c>
      <c r="M988" s="102">
        <f>'District Data'!F$2</f>
        <v>78209</v>
      </c>
      <c r="N988" s="33">
        <f t="shared" si="168"/>
        <v>0</v>
      </c>
      <c r="O988" s="33">
        <f t="shared" si="169"/>
        <v>0</v>
      </c>
      <c r="P988" s="33">
        <f t="shared" si="174"/>
        <v>14418.72</v>
      </c>
      <c r="Q988" s="103">
        <v>0.18149999999999999</v>
      </c>
      <c r="R988" s="103">
        <v>0.17510000000000001</v>
      </c>
      <c r="S988" s="33">
        <f t="shared" si="170"/>
        <v>0</v>
      </c>
      <c r="T988" s="33">
        <f t="shared" si="175"/>
        <v>0</v>
      </c>
      <c r="U988" s="33">
        <f t="shared" si="171"/>
        <v>0</v>
      </c>
      <c r="V988" s="33">
        <f t="shared" si="172"/>
        <v>0</v>
      </c>
      <c r="W988" s="33">
        <f t="shared" si="173"/>
        <v>0</v>
      </c>
      <c r="X988" s="33">
        <f>IFERROR(VLOOKUP(C988,'Adj to Match Apport'!$C:$F,4,FALSE),0)</f>
        <v>0</v>
      </c>
      <c r="Y988" s="33">
        <f t="shared" si="176"/>
        <v>0</v>
      </c>
      <c r="Z988" s="184">
        <f>VLOOKUP(C988, '2023-24 School Level AAFTE'!$C$4:$C$2454, 1, 0)</f>
        <v>2992</v>
      </c>
    </row>
    <row r="989" spans="1:26" s="18" customFormat="1" x14ac:dyDescent="0.25">
      <c r="A989" s="136" t="s">
        <v>996</v>
      </c>
      <c r="B989" s="166" t="s">
        <v>995</v>
      </c>
      <c r="C989" s="167">
        <v>3706</v>
      </c>
      <c r="D989" s="166" t="s">
        <v>2516</v>
      </c>
      <c r="E989" s="146" t="str">
        <f>VLOOKUP($C989,'2023-24 School Level AAFTE'!$C:$N,9,FALSE)</f>
        <v>No</v>
      </c>
      <c r="F989" s="94" t="str">
        <f>IFERROR(VLOOKUP(C989,'2023-24 School Level AAFTE'!$C:$N,11,FALSE),"")</f>
        <v>No</v>
      </c>
      <c r="G989" s="20">
        <f>IFERROR(VLOOKUP(C989,'2023-24 School Level AAFTE'!$C:$N,8,FALSE),0)</f>
        <v>887.97</v>
      </c>
      <c r="H989" s="99">
        <f>VLOOKUP($A989,'District Data'!$A:$F,3,FALSE)</f>
        <v>1.18</v>
      </c>
      <c r="I989" s="99">
        <f>VLOOKUP($A989,'District Data'!$A:$F,4,FALSE)</f>
        <v>1.18</v>
      </c>
      <c r="J989" s="100">
        <f t="shared" si="166"/>
        <v>0</v>
      </c>
      <c r="K989" s="101">
        <f t="shared" si="167"/>
        <v>0</v>
      </c>
      <c r="L989" s="102">
        <f>'District Data'!E$2</f>
        <v>72728</v>
      </c>
      <c r="M989" s="102">
        <f>'District Data'!F$2</f>
        <v>78209</v>
      </c>
      <c r="N989" s="33">
        <f t="shared" si="168"/>
        <v>0</v>
      </c>
      <c r="O989" s="33">
        <f t="shared" si="169"/>
        <v>0</v>
      </c>
      <c r="P989" s="33">
        <f t="shared" si="174"/>
        <v>14418.72</v>
      </c>
      <c r="Q989" s="103">
        <v>0.18149999999999999</v>
      </c>
      <c r="R989" s="103">
        <v>0.17510000000000001</v>
      </c>
      <c r="S989" s="33">
        <f t="shared" si="170"/>
        <v>0</v>
      </c>
      <c r="T989" s="33">
        <f t="shared" si="175"/>
        <v>0</v>
      </c>
      <c r="U989" s="33">
        <f t="shared" si="171"/>
        <v>0</v>
      </c>
      <c r="V989" s="33">
        <f t="shared" si="172"/>
        <v>0</v>
      </c>
      <c r="W989" s="33">
        <f t="shared" si="173"/>
        <v>0</v>
      </c>
      <c r="X989" s="33">
        <f>IFERROR(VLOOKUP(C989,'Adj to Match Apport'!$C:$F,4,FALSE),0)</f>
        <v>0</v>
      </c>
      <c r="Y989" s="33">
        <f t="shared" si="176"/>
        <v>0</v>
      </c>
      <c r="Z989" s="184">
        <f>VLOOKUP(C989, '2023-24 School Level AAFTE'!$C$4:$C$2454, 1, 0)</f>
        <v>3706</v>
      </c>
    </row>
    <row r="990" spans="1:26" s="18" customFormat="1" x14ac:dyDescent="0.25">
      <c r="A990" s="136" t="s">
        <v>996</v>
      </c>
      <c r="B990" s="166" t="s">
        <v>995</v>
      </c>
      <c r="C990" s="167">
        <v>3703</v>
      </c>
      <c r="D990" s="166" t="s">
        <v>1008</v>
      </c>
      <c r="E990" s="146" t="str">
        <f>VLOOKUP($C990,'2023-24 School Level AAFTE'!$C:$N,9,FALSE)</f>
        <v>No</v>
      </c>
      <c r="F990" s="94" t="str">
        <f>IFERROR(VLOOKUP(C990,'2023-24 School Level AAFTE'!$C:$N,11,FALSE),"")</f>
        <v>No</v>
      </c>
      <c r="G990" s="20">
        <f>IFERROR(VLOOKUP(C990,'2023-24 School Level AAFTE'!$C:$N,8,FALSE),0)</f>
        <v>642.85</v>
      </c>
      <c r="H990" s="99">
        <f>VLOOKUP($A990,'District Data'!$A:$F,3,FALSE)</f>
        <v>1.18</v>
      </c>
      <c r="I990" s="99">
        <f>VLOOKUP($A990,'District Data'!$A:$F,4,FALSE)</f>
        <v>1.18</v>
      </c>
      <c r="J990" s="100">
        <f t="shared" si="166"/>
        <v>0</v>
      </c>
      <c r="K990" s="101">
        <f t="shared" si="167"/>
        <v>0</v>
      </c>
      <c r="L990" s="102">
        <f>'District Data'!E$2</f>
        <v>72728</v>
      </c>
      <c r="M990" s="102">
        <f>'District Data'!F$2</f>
        <v>78209</v>
      </c>
      <c r="N990" s="33">
        <f t="shared" si="168"/>
        <v>0</v>
      </c>
      <c r="O990" s="33">
        <f t="shared" si="169"/>
        <v>0</v>
      </c>
      <c r="P990" s="33">
        <f t="shared" si="174"/>
        <v>14418.72</v>
      </c>
      <c r="Q990" s="103">
        <v>0.18149999999999999</v>
      </c>
      <c r="R990" s="103">
        <v>0.17510000000000001</v>
      </c>
      <c r="S990" s="33">
        <f t="shared" si="170"/>
        <v>0</v>
      </c>
      <c r="T990" s="33">
        <f t="shared" si="175"/>
        <v>0</v>
      </c>
      <c r="U990" s="33">
        <f t="shared" si="171"/>
        <v>0</v>
      </c>
      <c r="V990" s="33">
        <f t="shared" si="172"/>
        <v>0</v>
      </c>
      <c r="W990" s="33">
        <f t="shared" si="173"/>
        <v>0</v>
      </c>
      <c r="X990" s="33">
        <f>IFERROR(VLOOKUP(C990,'Adj to Match Apport'!$C:$F,4,FALSE),0)</f>
        <v>0</v>
      </c>
      <c r="Y990" s="33">
        <f t="shared" si="176"/>
        <v>0</v>
      </c>
      <c r="Z990" s="184">
        <f>VLOOKUP(C990, '2023-24 School Level AAFTE'!$C$4:$C$2454, 1, 0)</f>
        <v>3703</v>
      </c>
    </row>
    <row r="991" spans="1:26" s="18" customFormat="1" x14ac:dyDescent="0.25">
      <c r="A991" s="136" t="s">
        <v>996</v>
      </c>
      <c r="B991" s="166" t="s">
        <v>995</v>
      </c>
      <c r="C991" s="167">
        <v>3747</v>
      </c>
      <c r="D991" s="166" t="s">
        <v>1010</v>
      </c>
      <c r="E991" s="146" t="str">
        <f>VLOOKUP($C991,'2023-24 School Level AAFTE'!$C:$N,9,FALSE)</f>
        <v>No</v>
      </c>
      <c r="F991" s="94" t="str">
        <f>IFERROR(VLOOKUP(C991,'2023-24 School Level AAFTE'!$C:$N,11,FALSE),"")</f>
        <v>No</v>
      </c>
      <c r="G991" s="20">
        <f>IFERROR(VLOOKUP(C991,'2023-24 School Level AAFTE'!$C:$N,8,FALSE),0)</f>
        <v>385.52</v>
      </c>
      <c r="H991" s="99">
        <f>VLOOKUP($A991,'District Data'!$A:$F,3,FALSE)</f>
        <v>1.18</v>
      </c>
      <c r="I991" s="99">
        <f>VLOOKUP($A991,'District Data'!$A:$F,4,FALSE)</f>
        <v>1.18</v>
      </c>
      <c r="J991" s="100">
        <f t="shared" si="166"/>
        <v>0</v>
      </c>
      <c r="K991" s="101">
        <f t="shared" si="167"/>
        <v>0</v>
      </c>
      <c r="L991" s="102">
        <f>'District Data'!E$2</f>
        <v>72728</v>
      </c>
      <c r="M991" s="102">
        <f>'District Data'!F$2</f>
        <v>78209</v>
      </c>
      <c r="N991" s="33">
        <f t="shared" si="168"/>
        <v>0</v>
      </c>
      <c r="O991" s="33">
        <f t="shared" si="169"/>
        <v>0</v>
      </c>
      <c r="P991" s="33">
        <f t="shared" si="174"/>
        <v>14418.72</v>
      </c>
      <c r="Q991" s="103">
        <v>0.18149999999999999</v>
      </c>
      <c r="R991" s="103">
        <v>0.17510000000000001</v>
      </c>
      <c r="S991" s="33">
        <f t="shared" si="170"/>
        <v>0</v>
      </c>
      <c r="T991" s="33">
        <f t="shared" si="175"/>
        <v>0</v>
      </c>
      <c r="U991" s="33">
        <f t="shared" si="171"/>
        <v>0</v>
      </c>
      <c r="V991" s="33">
        <f t="shared" si="172"/>
        <v>0</v>
      </c>
      <c r="W991" s="33">
        <f t="shared" si="173"/>
        <v>0</v>
      </c>
      <c r="X991" s="33">
        <f>IFERROR(VLOOKUP(C991,'Adj to Match Apport'!$C:$F,4,FALSE),0)</f>
        <v>0</v>
      </c>
      <c r="Y991" s="33">
        <f t="shared" si="176"/>
        <v>0</v>
      </c>
      <c r="Z991" s="184">
        <f>VLOOKUP(C991, '2023-24 School Level AAFTE'!$C$4:$C$2454, 1, 0)</f>
        <v>3747</v>
      </c>
    </row>
    <row r="992" spans="1:26" s="18" customFormat="1" x14ac:dyDescent="0.25">
      <c r="A992" s="136" t="s">
        <v>996</v>
      </c>
      <c r="B992" s="166" t="s">
        <v>995</v>
      </c>
      <c r="C992" s="167">
        <v>4302</v>
      </c>
      <c r="D992" s="166" t="s">
        <v>1017</v>
      </c>
      <c r="E992" s="146" t="str">
        <f>VLOOKUP($C992,'2023-24 School Level AAFTE'!$C:$N,9,FALSE)</f>
        <v>No</v>
      </c>
      <c r="F992" s="94" t="str">
        <f>IFERROR(VLOOKUP(C992,'2023-24 School Level AAFTE'!$C:$N,11,FALSE),"")</f>
        <v>No</v>
      </c>
      <c r="G992" s="20">
        <f>IFERROR(VLOOKUP(C992,'2023-24 School Level AAFTE'!$C:$N,8,FALSE),0)</f>
        <v>577.70000000000005</v>
      </c>
      <c r="H992" s="99">
        <f>VLOOKUP($A992,'District Data'!$A:$F,3,FALSE)</f>
        <v>1.18</v>
      </c>
      <c r="I992" s="99">
        <f>VLOOKUP($A992,'District Data'!$A:$F,4,FALSE)</f>
        <v>1.18</v>
      </c>
      <c r="J992" s="100">
        <f t="shared" si="166"/>
        <v>0</v>
      </c>
      <c r="K992" s="101">
        <f t="shared" si="167"/>
        <v>0</v>
      </c>
      <c r="L992" s="102">
        <f>'District Data'!E$2</f>
        <v>72728</v>
      </c>
      <c r="M992" s="102">
        <f>'District Data'!F$2</f>
        <v>78209</v>
      </c>
      <c r="N992" s="33">
        <f t="shared" si="168"/>
        <v>0</v>
      </c>
      <c r="O992" s="33">
        <f t="shared" si="169"/>
        <v>0</v>
      </c>
      <c r="P992" s="33">
        <f t="shared" si="174"/>
        <v>14418.72</v>
      </c>
      <c r="Q992" s="103">
        <v>0.18149999999999999</v>
      </c>
      <c r="R992" s="103">
        <v>0.17510000000000001</v>
      </c>
      <c r="S992" s="33">
        <f t="shared" si="170"/>
        <v>0</v>
      </c>
      <c r="T992" s="33">
        <f t="shared" si="175"/>
        <v>0</v>
      </c>
      <c r="U992" s="33">
        <f t="shared" si="171"/>
        <v>0</v>
      </c>
      <c r="V992" s="33">
        <f t="shared" si="172"/>
        <v>0</v>
      </c>
      <c r="W992" s="33">
        <f t="shared" si="173"/>
        <v>0</v>
      </c>
      <c r="X992" s="33">
        <f>IFERROR(VLOOKUP(C992,'Adj to Match Apport'!$C:$F,4,FALSE),0)</f>
        <v>0</v>
      </c>
      <c r="Y992" s="33">
        <f t="shared" si="176"/>
        <v>0</v>
      </c>
      <c r="Z992" s="184">
        <f>VLOOKUP(C992, '2023-24 School Level AAFTE'!$C$4:$C$2454, 1, 0)</f>
        <v>4302</v>
      </c>
    </row>
    <row r="993" spans="1:26" s="18" customFormat="1" x14ac:dyDescent="0.25">
      <c r="A993" s="136" t="s">
        <v>996</v>
      </c>
      <c r="B993" s="166" t="s">
        <v>995</v>
      </c>
      <c r="C993" s="167">
        <v>1975</v>
      </c>
      <c r="D993" s="166" t="s">
        <v>2517</v>
      </c>
      <c r="E993" s="146" t="str">
        <f>VLOOKUP($C993,'2023-24 School Level AAFTE'!$C:$N,9,FALSE)</f>
        <v>No</v>
      </c>
      <c r="F993" s="94" t="str">
        <f>IFERROR(VLOOKUP(C993,'2023-24 School Level AAFTE'!$C:$N,11,FALSE),"")</f>
        <v>No</v>
      </c>
      <c r="G993" s="20">
        <f>IFERROR(VLOOKUP(C993,'2023-24 School Level AAFTE'!$C:$N,8,FALSE),0)</f>
        <v>89</v>
      </c>
      <c r="H993" s="99">
        <f>VLOOKUP($A993,'District Data'!$A:$F,3,FALSE)</f>
        <v>1.18</v>
      </c>
      <c r="I993" s="99">
        <f>VLOOKUP($A993,'District Data'!$A:$F,4,FALSE)</f>
        <v>1.18</v>
      </c>
      <c r="J993" s="100">
        <f t="shared" si="166"/>
        <v>0</v>
      </c>
      <c r="K993" s="101">
        <f t="shared" si="167"/>
        <v>0</v>
      </c>
      <c r="L993" s="102">
        <f>'District Data'!E$2</f>
        <v>72728</v>
      </c>
      <c r="M993" s="102">
        <f>'District Data'!F$2</f>
        <v>78209</v>
      </c>
      <c r="N993" s="33">
        <f t="shared" si="168"/>
        <v>0</v>
      </c>
      <c r="O993" s="33">
        <f t="shared" si="169"/>
        <v>0</v>
      </c>
      <c r="P993" s="33">
        <f t="shared" si="174"/>
        <v>14418.72</v>
      </c>
      <c r="Q993" s="103">
        <v>0.18149999999999999</v>
      </c>
      <c r="R993" s="103">
        <v>0.17510000000000001</v>
      </c>
      <c r="S993" s="33">
        <f t="shared" si="170"/>
        <v>0</v>
      </c>
      <c r="T993" s="33">
        <f t="shared" si="175"/>
        <v>0</v>
      </c>
      <c r="U993" s="33">
        <f t="shared" si="171"/>
        <v>0</v>
      </c>
      <c r="V993" s="33">
        <f t="shared" si="172"/>
        <v>0</v>
      </c>
      <c r="W993" s="33">
        <f t="shared" si="173"/>
        <v>0</v>
      </c>
      <c r="X993" s="33">
        <f>IFERROR(VLOOKUP(C993,'Adj to Match Apport'!$C:$F,4,FALSE),0)</f>
        <v>0</v>
      </c>
      <c r="Y993" s="33">
        <f t="shared" si="176"/>
        <v>0</v>
      </c>
      <c r="Z993" s="184">
        <f>VLOOKUP(C993, '2023-24 School Level AAFTE'!$C$4:$C$2454, 1, 0)</f>
        <v>1975</v>
      </c>
    </row>
    <row r="994" spans="1:26" s="18" customFormat="1" x14ac:dyDescent="0.25">
      <c r="A994" s="136" t="s">
        <v>996</v>
      </c>
      <c r="B994" s="166" t="s">
        <v>995</v>
      </c>
      <c r="C994" s="147">
        <v>5265</v>
      </c>
      <c r="D994" s="139" t="s">
        <v>2518</v>
      </c>
      <c r="E994" s="146" t="str">
        <f>VLOOKUP($C994,'2023-24 School Level AAFTE'!$C:$N,9,FALSE)</f>
        <v>No</v>
      </c>
      <c r="F994" s="94" t="str">
        <f>IFERROR(VLOOKUP(C994,'2023-24 School Level AAFTE'!$C:$N,11,FALSE),"")</f>
        <v>No</v>
      </c>
      <c r="G994" s="20">
        <f>IFERROR(VLOOKUP(C994,'2023-24 School Level AAFTE'!$C:$N,8,FALSE),0)</f>
        <v>597.41000000000008</v>
      </c>
      <c r="H994" s="99">
        <f>VLOOKUP($A994,'District Data'!$A:$F,3,FALSE)</f>
        <v>1.18</v>
      </c>
      <c r="I994" s="99">
        <f>VLOOKUP($A994,'District Data'!$A:$F,4,FALSE)</f>
        <v>1.18</v>
      </c>
      <c r="J994" s="100">
        <f t="shared" si="166"/>
        <v>0</v>
      </c>
      <c r="K994" s="101">
        <f t="shared" si="167"/>
        <v>0</v>
      </c>
      <c r="L994" s="102">
        <f>'District Data'!E$2</f>
        <v>72728</v>
      </c>
      <c r="M994" s="102">
        <f>'District Data'!F$2</f>
        <v>78209</v>
      </c>
      <c r="N994" s="33">
        <f t="shared" si="168"/>
        <v>0</v>
      </c>
      <c r="O994" s="33">
        <f t="shared" si="169"/>
        <v>0</v>
      </c>
      <c r="P994" s="33">
        <f t="shared" si="174"/>
        <v>14418.72</v>
      </c>
      <c r="Q994" s="103">
        <v>0.18149999999999999</v>
      </c>
      <c r="R994" s="103">
        <v>0.17510000000000001</v>
      </c>
      <c r="S994" s="33">
        <f t="shared" si="170"/>
        <v>0</v>
      </c>
      <c r="T994" s="33">
        <f t="shared" si="175"/>
        <v>0</v>
      </c>
      <c r="U994" s="33">
        <f t="shared" si="171"/>
        <v>0</v>
      </c>
      <c r="V994" s="33">
        <f t="shared" si="172"/>
        <v>0</v>
      </c>
      <c r="W994" s="33">
        <f t="shared" si="173"/>
        <v>0</v>
      </c>
      <c r="X994" s="33">
        <f>IFERROR(VLOOKUP(C994,'Adj to Match Apport'!$C:$F,4,FALSE),0)</f>
        <v>0</v>
      </c>
      <c r="Y994" s="33">
        <f t="shared" si="176"/>
        <v>0</v>
      </c>
      <c r="Z994" s="184">
        <f>VLOOKUP(C994, '2023-24 School Level AAFTE'!$C$4:$C$2454, 1, 0)</f>
        <v>5265</v>
      </c>
    </row>
    <row r="995" spans="1:26" s="18" customFormat="1" x14ac:dyDescent="0.25">
      <c r="A995" s="136" t="s">
        <v>996</v>
      </c>
      <c r="B995" s="166" t="s">
        <v>995</v>
      </c>
      <c r="C995" s="167">
        <v>3490</v>
      </c>
      <c r="D995" s="166" t="s">
        <v>1002</v>
      </c>
      <c r="E995" s="146" t="str">
        <f>VLOOKUP($C995,'2023-24 School Level AAFTE'!$C:$N,9,FALSE)</f>
        <v>No</v>
      </c>
      <c r="F995" s="94" t="str">
        <f>IFERROR(VLOOKUP(C995,'2023-24 School Level AAFTE'!$C:$N,11,FALSE),"")</f>
        <v>No</v>
      </c>
      <c r="G995" s="20">
        <f>IFERROR(VLOOKUP(C995,'2023-24 School Level AAFTE'!$C:$N,8,FALSE),0)</f>
        <v>421.34</v>
      </c>
      <c r="H995" s="99">
        <f>VLOOKUP($A995,'District Data'!$A:$F,3,FALSE)</f>
        <v>1.18</v>
      </c>
      <c r="I995" s="99">
        <f>VLOOKUP($A995,'District Data'!$A:$F,4,FALSE)</f>
        <v>1.18</v>
      </c>
      <c r="J995" s="100">
        <f t="shared" si="166"/>
        <v>0</v>
      </c>
      <c r="K995" s="101">
        <f t="shared" si="167"/>
        <v>0</v>
      </c>
      <c r="L995" s="102">
        <f>'District Data'!E$2</f>
        <v>72728</v>
      </c>
      <c r="M995" s="102">
        <f>'District Data'!F$2</f>
        <v>78209</v>
      </c>
      <c r="N995" s="33">
        <f t="shared" si="168"/>
        <v>0</v>
      </c>
      <c r="O995" s="33">
        <f t="shared" si="169"/>
        <v>0</v>
      </c>
      <c r="P995" s="33">
        <f t="shared" si="174"/>
        <v>14418.72</v>
      </c>
      <c r="Q995" s="103">
        <v>0.18149999999999999</v>
      </c>
      <c r="R995" s="103">
        <v>0.17510000000000001</v>
      </c>
      <c r="S995" s="33">
        <f t="shared" si="170"/>
        <v>0</v>
      </c>
      <c r="T995" s="33">
        <f t="shared" si="175"/>
        <v>0</v>
      </c>
      <c r="U995" s="33">
        <f t="shared" si="171"/>
        <v>0</v>
      </c>
      <c r="V995" s="33">
        <f t="shared" si="172"/>
        <v>0</v>
      </c>
      <c r="W995" s="33">
        <f t="shared" si="173"/>
        <v>0</v>
      </c>
      <c r="X995" s="33">
        <f>IFERROR(VLOOKUP(C995,'Adj to Match Apport'!$C:$F,4,FALSE),0)</f>
        <v>0</v>
      </c>
      <c r="Y995" s="33">
        <f t="shared" si="176"/>
        <v>0</v>
      </c>
      <c r="Z995" s="184">
        <f>VLOOKUP(C995, '2023-24 School Level AAFTE'!$C$4:$C$2454, 1, 0)</f>
        <v>3490</v>
      </c>
    </row>
    <row r="996" spans="1:26" s="18" customFormat="1" x14ac:dyDescent="0.25">
      <c r="A996" s="136" t="s">
        <v>996</v>
      </c>
      <c r="B996" s="166" t="s">
        <v>995</v>
      </c>
      <c r="C996" s="167">
        <v>5597</v>
      </c>
      <c r="D996" s="166" t="s">
        <v>2766</v>
      </c>
      <c r="E996" s="146" t="str">
        <f>VLOOKUP($C996,'2023-24 School Level AAFTE'!$C:$N,9,FALSE)</f>
        <v>No</v>
      </c>
      <c r="F996" s="94" t="str">
        <f>IFERROR(VLOOKUP(C996,'2023-24 School Level AAFTE'!$C:$N,11,FALSE),"")</f>
        <v>No</v>
      </c>
      <c r="G996" s="20">
        <f>IFERROR(VLOOKUP(C996,'2023-24 School Level AAFTE'!$C:$N,8,FALSE),0)</f>
        <v>741.89</v>
      </c>
      <c r="H996" s="99">
        <f>VLOOKUP($A996,'District Data'!$A:$F,3,FALSE)</f>
        <v>1.18</v>
      </c>
      <c r="I996" s="99">
        <f>VLOOKUP($A996,'District Data'!$A:$F,4,FALSE)</f>
        <v>1.18</v>
      </c>
      <c r="J996" s="100">
        <f t="shared" si="166"/>
        <v>0</v>
      </c>
      <c r="K996" s="101">
        <f t="shared" si="167"/>
        <v>0</v>
      </c>
      <c r="L996" s="102">
        <f>'District Data'!E$2</f>
        <v>72728</v>
      </c>
      <c r="M996" s="102">
        <f>'District Data'!F$2</f>
        <v>78209</v>
      </c>
      <c r="N996" s="33">
        <f t="shared" si="168"/>
        <v>0</v>
      </c>
      <c r="O996" s="33">
        <f t="shared" si="169"/>
        <v>0</v>
      </c>
      <c r="P996" s="33">
        <f t="shared" si="174"/>
        <v>14418.72</v>
      </c>
      <c r="Q996" s="103">
        <v>0.18149999999999999</v>
      </c>
      <c r="R996" s="103">
        <v>0.17510000000000001</v>
      </c>
      <c r="S996" s="33">
        <f t="shared" si="170"/>
        <v>0</v>
      </c>
      <c r="T996" s="33">
        <f t="shared" si="175"/>
        <v>0</v>
      </c>
      <c r="U996" s="33">
        <f t="shared" si="171"/>
        <v>0</v>
      </c>
      <c r="V996" s="33">
        <f t="shared" si="172"/>
        <v>0</v>
      </c>
      <c r="W996" s="33">
        <f t="shared" si="173"/>
        <v>0</v>
      </c>
      <c r="X996" s="33">
        <f>IFERROR(VLOOKUP(C996,'Adj to Match Apport'!$C:$F,4,FALSE),0)</f>
        <v>0</v>
      </c>
      <c r="Y996" s="33">
        <f t="shared" si="176"/>
        <v>0</v>
      </c>
      <c r="Z996" s="184">
        <f>VLOOKUP(C996, '2023-24 School Level AAFTE'!$C$4:$C$2454, 1, 0)</f>
        <v>5597</v>
      </c>
    </row>
    <row r="997" spans="1:26" s="18" customFormat="1" x14ac:dyDescent="0.25">
      <c r="A997" s="136" t="s">
        <v>996</v>
      </c>
      <c r="B997" s="166" t="s">
        <v>995</v>
      </c>
      <c r="C997" s="167">
        <v>3441</v>
      </c>
      <c r="D997" s="166" t="s">
        <v>1001</v>
      </c>
      <c r="E997" s="146" t="str">
        <f>VLOOKUP($C997,'2023-24 School Level AAFTE'!$C:$N,9,FALSE)</f>
        <v>No</v>
      </c>
      <c r="F997" s="94" t="str">
        <f>IFERROR(VLOOKUP(C997,'2023-24 School Level AAFTE'!$C:$N,11,FALSE),"")</f>
        <v>No</v>
      </c>
      <c r="G997" s="20">
        <f>IFERROR(VLOOKUP(C997,'2023-24 School Level AAFTE'!$C:$N,8,FALSE),0)</f>
        <v>588.57000000000005</v>
      </c>
      <c r="H997" s="99">
        <f>VLOOKUP($A997,'District Data'!$A:$F,3,FALSE)</f>
        <v>1.18</v>
      </c>
      <c r="I997" s="99">
        <f>VLOOKUP($A997,'District Data'!$A:$F,4,FALSE)</f>
        <v>1.18</v>
      </c>
      <c r="J997" s="100">
        <f t="shared" si="166"/>
        <v>0</v>
      </c>
      <c r="K997" s="101">
        <f t="shared" si="167"/>
        <v>0</v>
      </c>
      <c r="L997" s="102">
        <f>'District Data'!E$2</f>
        <v>72728</v>
      </c>
      <c r="M997" s="102">
        <f>'District Data'!F$2</f>
        <v>78209</v>
      </c>
      <c r="N997" s="33">
        <f t="shared" si="168"/>
        <v>0</v>
      </c>
      <c r="O997" s="33">
        <f t="shared" si="169"/>
        <v>0</v>
      </c>
      <c r="P997" s="33">
        <f t="shared" si="174"/>
        <v>14418.72</v>
      </c>
      <c r="Q997" s="103">
        <v>0.18149999999999999</v>
      </c>
      <c r="R997" s="103">
        <v>0.17510000000000001</v>
      </c>
      <c r="S997" s="33">
        <f t="shared" si="170"/>
        <v>0</v>
      </c>
      <c r="T997" s="33">
        <f t="shared" si="175"/>
        <v>0</v>
      </c>
      <c r="U997" s="33">
        <f t="shared" si="171"/>
        <v>0</v>
      </c>
      <c r="V997" s="33">
        <f t="shared" si="172"/>
        <v>0</v>
      </c>
      <c r="W997" s="33">
        <f t="shared" si="173"/>
        <v>0</v>
      </c>
      <c r="X997" s="33">
        <f>IFERROR(VLOOKUP(C997,'Adj to Match Apport'!$C:$F,4,FALSE),0)</f>
        <v>0</v>
      </c>
      <c r="Y997" s="33">
        <f t="shared" si="176"/>
        <v>0</v>
      </c>
      <c r="Z997" s="184">
        <f>VLOOKUP(C997, '2023-24 School Level AAFTE'!$C$4:$C$2454, 1, 0)</f>
        <v>3441</v>
      </c>
    </row>
    <row r="998" spans="1:26" s="18" customFormat="1" x14ac:dyDescent="0.25">
      <c r="A998" s="136" t="s">
        <v>996</v>
      </c>
      <c r="B998" s="166" t="s">
        <v>995</v>
      </c>
      <c r="C998" s="167">
        <v>5958</v>
      </c>
      <c r="D998" s="166" t="s">
        <v>2519</v>
      </c>
      <c r="E998" s="146" t="str">
        <f>VLOOKUP($C998,'2023-24 School Level AAFTE'!$C:$N,9,FALSE)</f>
        <v>No</v>
      </c>
      <c r="F998" s="94" t="str">
        <f>IFERROR(VLOOKUP(C998,'2023-24 School Level AAFTE'!$C:$N,11,FALSE),"")</f>
        <v>No</v>
      </c>
      <c r="G998" s="20">
        <f>IFERROR(VLOOKUP(C998,'2023-24 School Level AAFTE'!$C:$N,8,FALSE),0)</f>
        <v>469.27000000000004</v>
      </c>
      <c r="H998" s="99">
        <f>VLOOKUP($A998,'District Data'!$A:$F,3,FALSE)</f>
        <v>1.18</v>
      </c>
      <c r="I998" s="99">
        <f>VLOOKUP($A998,'District Data'!$A:$F,4,FALSE)</f>
        <v>1.18</v>
      </c>
      <c r="J998" s="100">
        <f t="shared" si="166"/>
        <v>0</v>
      </c>
      <c r="K998" s="101">
        <f t="shared" si="167"/>
        <v>0</v>
      </c>
      <c r="L998" s="102">
        <f>'District Data'!E$2</f>
        <v>72728</v>
      </c>
      <c r="M998" s="102">
        <f>'District Data'!F$2</f>
        <v>78209</v>
      </c>
      <c r="N998" s="33">
        <f t="shared" si="168"/>
        <v>0</v>
      </c>
      <c r="O998" s="33">
        <f t="shared" si="169"/>
        <v>0</v>
      </c>
      <c r="P998" s="33">
        <f t="shared" si="174"/>
        <v>14418.72</v>
      </c>
      <c r="Q998" s="103">
        <v>0.18149999999999999</v>
      </c>
      <c r="R998" s="103">
        <v>0.17510000000000001</v>
      </c>
      <c r="S998" s="33">
        <f t="shared" si="170"/>
        <v>0</v>
      </c>
      <c r="T998" s="33">
        <f t="shared" si="175"/>
        <v>0</v>
      </c>
      <c r="U998" s="33">
        <f t="shared" si="171"/>
        <v>0</v>
      </c>
      <c r="V998" s="33">
        <f t="shared" si="172"/>
        <v>0</v>
      </c>
      <c r="W998" s="33">
        <f t="shared" si="173"/>
        <v>0</v>
      </c>
      <c r="X998" s="33">
        <f>IFERROR(VLOOKUP(C998,'Adj to Match Apport'!$C:$F,4,FALSE),0)</f>
        <v>0</v>
      </c>
      <c r="Y998" s="33">
        <f t="shared" si="176"/>
        <v>0</v>
      </c>
      <c r="Z998" s="184">
        <f>VLOOKUP(C998, '2023-24 School Level AAFTE'!$C$4:$C$2454, 1, 0)</f>
        <v>5958</v>
      </c>
    </row>
    <row r="999" spans="1:26" s="18" customFormat="1" x14ac:dyDescent="0.25">
      <c r="A999" s="136" t="s">
        <v>996</v>
      </c>
      <c r="B999" s="166" t="s">
        <v>995</v>
      </c>
      <c r="C999" s="167">
        <v>4336</v>
      </c>
      <c r="D999" s="166" t="s">
        <v>1018</v>
      </c>
      <c r="E999" s="146" t="str">
        <f>VLOOKUP($C999,'2023-24 School Level AAFTE'!$C:$N,9,FALSE)</f>
        <v>No</v>
      </c>
      <c r="F999" s="94" t="str">
        <f>IFERROR(VLOOKUP(C999,'2023-24 School Level AAFTE'!$C:$N,11,FALSE),"")</f>
        <v>No</v>
      </c>
      <c r="G999" s="20">
        <f>IFERROR(VLOOKUP(C999,'2023-24 School Level AAFTE'!$C:$N,8,FALSE),0)</f>
        <v>288.60000000000002</v>
      </c>
      <c r="H999" s="99">
        <f>VLOOKUP($A999,'District Data'!$A:$F,3,FALSE)</f>
        <v>1.18</v>
      </c>
      <c r="I999" s="99">
        <f>VLOOKUP($A999,'District Data'!$A:$F,4,FALSE)</f>
        <v>1.18</v>
      </c>
      <c r="J999" s="100">
        <f t="shared" si="166"/>
        <v>0</v>
      </c>
      <c r="K999" s="101">
        <f t="shared" si="167"/>
        <v>0</v>
      </c>
      <c r="L999" s="102">
        <f>'District Data'!E$2</f>
        <v>72728</v>
      </c>
      <c r="M999" s="102">
        <f>'District Data'!F$2</f>
        <v>78209</v>
      </c>
      <c r="N999" s="33">
        <f t="shared" si="168"/>
        <v>0</v>
      </c>
      <c r="O999" s="33">
        <f t="shared" si="169"/>
        <v>0</v>
      </c>
      <c r="P999" s="33">
        <f t="shared" si="174"/>
        <v>14418.72</v>
      </c>
      <c r="Q999" s="103">
        <v>0.18149999999999999</v>
      </c>
      <c r="R999" s="103">
        <v>0.17510000000000001</v>
      </c>
      <c r="S999" s="33">
        <f t="shared" si="170"/>
        <v>0</v>
      </c>
      <c r="T999" s="33">
        <f t="shared" si="175"/>
        <v>0</v>
      </c>
      <c r="U999" s="33">
        <f t="shared" si="171"/>
        <v>0</v>
      </c>
      <c r="V999" s="33">
        <f t="shared" si="172"/>
        <v>0</v>
      </c>
      <c r="W999" s="33">
        <f t="shared" si="173"/>
        <v>0</v>
      </c>
      <c r="X999" s="33">
        <f>IFERROR(VLOOKUP(C999,'Adj to Match Apport'!$C:$F,4,FALSE),0)</f>
        <v>0</v>
      </c>
      <c r="Y999" s="33">
        <f t="shared" si="176"/>
        <v>0</v>
      </c>
      <c r="Z999" s="184">
        <f>VLOOKUP(C999, '2023-24 School Level AAFTE'!$C$4:$C$2454, 1, 0)</f>
        <v>4336</v>
      </c>
    </row>
    <row r="1000" spans="1:26" s="18" customFormat="1" x14ac:dyDescent="0.25">
      <c r="A1000" s="136" t="s">
        <v>1027</v>
      </c>
      <c r="B1000" s="166" t="s">
        <v>1026</v>
      </c>
      <c r="C1000" s="167">
        <v>4576</v>
      </c>
      <c r="D1000" s="166" t="s">
        <v>1032</v>
      </c>
      <c r="E1000" s="146" t="str">
        <f>VLOOKUP($C1000,'2023-24 School Level AAFTE'!$C:$N,9,FALSE)</f>
        <v>No</v>
      </c>
      <c r="F1000" s="94" t="str">
        <f>IFERROR(VLOOKUP(C1000,'2023-24 School Level AAFTE'!$C:$N,11,FALSE),"")</f>
        <v>No</v>
      </c>
      <c r="G1000" s="20">
        <f>IFERROR(VLOOKUP(C1000,'2023-24 School Level AAFTE'!$C:$N,8,FALSE),0)</f>
        <v>434.61</v>
      </c>
      <c r="H1000" s="99">
        <f>VLOOKUP($A1000,'District Data'!$A:$F,3,FALSE)</f>
        <v>1.1200000000000001</v>
      </c>
      <c r="I1000" s="99">
        <f>VLOOKUP($A1000,'District Data'!$A:$F,4,FALSE)</f>
        <v>1.1200000000000001</v>
      </c>
      <c r="J1000" s="100">
        <f t="shared" si="166"/>
        <v>0</v>
      </c>
      <c r="K1000" s="101">
        <f t="shared" si="167"/>
        <v>0</v>
      </c>
      <c r="L1000" s="102">
        <f>'District Data'!E$2</f>
        <v>72728</v>
      </c>
      <c r="M1000" s="102">
        <f>'District Data'!F$2</f>
        <v>78209</v>
      </c>
      <c r="N1000" s="33">
        <f t="shared" si="168"/>
        <v>0</v>
      </c>
      <c r="O1000" s="33">
        <f t="shared" si="169"/>
        <v>0</v>
      </c>
      <c r="P1000" s="33">
        <f t="shared" si="174"/>
        <v>14418.72</v>
      </c>
      <c r="Q1000" s="103">
        <v>0.18149999999999999</v>
      </c>
      <c r="R1000" s="103">
        <v>0.17510000000000001</v>
      </c>
      <c r="S1000" s="33">
        <f t="shared" si="170"/>
        <v>0</v>
      </c>
      <c r="T1000" s="33">
        <f t="shared" si="175"/>
        <v>0</v>
      </c>
      <c r="U1000" s="33">
        <f t="shared" si="171"/>
        <v>0</v>
      </c>
      <c r="V1000" s="33">
        <f t="shared" si="172"/>
        <v>0</v>
      </c>
      <c r="W1000" s="33">
        <f t="shared" si="173"/>
        <v>0</v>
      </c>
      <c r="X1000" s="33">
        <f>IFERROR(VLOOKUP(C1000,'Adj to Match Apport'!$C:$F,4,FALSE),0)</f>
        <v>0</v>
      </c>
      <c r="Y1000" s="33">
        <f t="shared" si="176"/>
        <v>0</v>
      </c>
      <c r="Z1000" s="184">
        <f>VLOOKUP(C1000, '2023-24 School Level AAFTE'!$C$4:$C$2454, 1, 0)</f>
        <v>4576</v>
      </c>
    </row>
    <row r="1001" spans="1:26" s="18" customFormat="1" x14ac:dyDescent="0.25">
      <c r="A1001" s="136" t="s">
        <v>1027</v>
      </c>
      <c r="B1001" s="166" t="s">
        <v>1026</v>
      </c>
      <c r="C1001" s="167">
        <v>4477</v>
      </c>
      <c r="D1001" s="166" t="s">
        <v>1031</v>
      </c>
      <c r="E1001" s="146" t="str">
        <f>VLOOKUP($C1001,'2023-24 School Level AAFTE'!$C:$N,9,FALSE)</f>
        <v>No</v>
      </c>
      <c r="F1001" s="94" t="str">
        <f>IFERROR(VLOOKUP(C1001,'2023-24 School Level AAFTE'!$C:$N,11,FALSE),"")</f>
        <v>No</v>
      </c>
      <c r="G1001" s="20">
        <f>IFERROR(VLOOKUP(C1001,'2023-24 School Level AAFTE'!$C:$N,8,FALSE),0)</f>
        <v>326.24</v>
      </c>
      <c r="H1001" s="99">
        <f>VLOOKUP($A1001,'District Data'!$A:$F,3,FALSE)</f>
        <v>1.1200000000000001</v>
      </c>
      <c r="I1001" s="99">
        <f>VLOOKUP($A1001,'District Data'!$A:$F,4,FALSE)</f>
        <v>1.1200000000000001</v>
      </c>
      <c r="J1001" s="100">
        <f t="shared" si="166"/>
        <v>0</v>
      </c>
      <c r="K1001" s="101">
        <f t="shared" si="167"/>
        <v>0</v>
      </c>
      <c r="L1001" s="102">
        <f>'District Data'!E$2</f>
        <v>72728</v>
      </c>
      <c r="M1001" s="102">
        <f>'District Data'!F$2</f>
        <v>78209</v>
      </c>
      <c r="N1001" s="33">
        <f t="shared" si="168"/>
        <v>0</v>
      </c>
      <c r="O1001" s="33">
        <f t="shared" si="169"/>
        <v>0</v>
      </c>
      <c r="P1001" s="33">
        <f t="shared" si="174"/>
        <v>14418.72</v>
      </c>
      <c r="Q1001" s="103">
        <v>0.18149999999999999</v>
      </c>
      <c r="R1001" s="103">
        <v>0.17510000000000001</v>
      </c>
      <c r="S1001" s="33">
        <f t="shared" si="170"/>
        <v>0</v>
      </c>
      <c r="T1001" s="33">
        <f t="shared" si="175"/>
        <v>0</v>
      </c>
      <c r="U1001" s="33">
        <f t="shared" si="171"/>
        <v>0</v>
      </c>
      <c r="V1001" s="33">
        <f t="shared" si="172"/>
        <v>0</v>
      </c>
      <c r="W1001" s="33">
        <f t="shared" si="173"/>
        <v>0</v>
      </c>
      <c r="X1001" s="33">
        <f>IFERROR(VLOOKUP(C1001,'Adj to Match Apport'!$C:$F,4,FALSE),0)</f>
        <v>0</v>
      </c>
      <c r="Y1001" s="33">
        <f t="shared" si="176"/>
        <v>0</v>
      </c>
      <c r="Z1001" s="184">
        <f>VLOOKUP(C1001, '2023-24 School Level AAFTE'!$C$4:$C$2454, 1, 0)</f>
        <v>4477</v>
      </c>
    </row>
    <row r="1002" spans="1:26" s="18" customFormat="1" x14ac:dyDescent="0.25">
      <c r="A1002" s="136" t="s">
        <v>1027</v>
      </c>
      <c r="B1002" s="166" t="s">
        <v>1026</v>
      </c>
      <c r="C1002" s="167">
        <v>3255</v>
      </c>
      <c r="D1002" s="166" t="s">
        <v>1028</v>
      </c>
      <c r="E1002" s="146" t="str">
        <f>VLOOKUP($C1002,'2023-24 School Level AAFTE'!$C:$N,9,FALSE)</f>
        <v>Yes</v>
      </c>
      <c r="F1002" s="94" t="str">
        <f>IFERROR(VLOOKUP(C1002,'2023-24 School Level AAFTE'!$C:$N,11,FALSE),"")</f>
        <v>Yes</v>
      </c>
      <c r="G1002" s="20">
        <f>IFERROR(VLOOKUP(C1002,'2023-24 School Level AAFTE'!$C:$N,8,FALSE),0)</f>
        <v>429.03</v>
      </c>
      <c r="H1002" s="99">
        <f>VLOOKUP($A1002,'District Data'!$A:$F,3,FALSE)</f>
        <v>1.1200000000000001</v>
      </c>
      <c r="I1002" s="99">
        <f>VLOOKUP($A1002,'District Data'!$A:$F,4,FALSE)</f>
        <v>1.1200000000000001</v>
      </c>
      <c r="J1002" s="100">
        <f t="shared" si="166"/>
        <v>429.03</v>
      </c>
      <c r="K1002" s="101">
        <f t="shared" si="167"/>
        <v>1.258</v>
      </c>
      <c r="L1002" s="102">
        <f>'District Data'!E$2</f>
        <v>72728</v>
      </c>
      <c r="M1002" s="102">
        <f>'District Data'!F$2</f>
        <v>78209</v>
      </c>
      <c r="N1002" s="33">
        <f t="shared" si="168"/>
        <v>102470.84</v>
      </c>
      <c r="O1002" s="33">
        <f t="shared" si="169"/>
        <v>7722.51</v>
      </c>
      <c r="P1002" s="33">
        <f t="shared" si="174"/>
        <v>14418.72</v>
      </c>
      <c r="Q1002" s="103">
        <v>0.18149999999999999</v>
      </c>
      <c r="R1002" s="103">
        <v>0.17510000000000001</v>
      </c>
      <c r="S1002" s="33">
        <f t="shared" si="170"/>
        <v>38089.42</v>
      </c>
      <c r="T1002" s="33">
        <f t="shared" si="175"/>
        <v>1836.56</v>
      </c>
      <c r="U1002" s="33">
        <f t="shared" si="171"/>
        <v>321.58</v>
      </c>
      <c r="V1002" s="33">
        <f t="shared" si="172"/>
        <v>2158.14</v>
      </c>
      <c r="W1002" s="33">
        <f t="shared" si="173"/>
        <v>150440.91000000003</v>
      </c>
      <c r="X1002" s="33">
        <f>IFERROR(VLOOKUP(C1002,'Adj to Match Apport'!$C:$F,4,FALSE),0)</f>
        <v>0</v>
      </c>
      <c r="Y1002" s="33">
        <f t="shared" si="176"/>
        <v>150440.91000000003</v>
      </c>
      <c r="Z1002" s="184">
        <f>VLOOKUP(C1002, '2023-24 School Level AAFTE'!$C$4:$C$2454, 1, 0)</f>
        <v>3255</v>
      </c>
    </row>
    <row r="1003" spans="1:26" s="18" customFormat="1" x14ac:dyDescent="0.25">
      <c r="A1003" s="136" t="s">
        <v>1027</v>
      </c>
      <c r="B1003" s="166" t="s">
        <v>1026</v>
      </c>
      <c r="C1003" s="167">
        <v>4204</v>
      </c>
      <c r="D1003" s="166" t="s">
        <v>1030</v>
      </c>
      <c r="E1003" s="146" t="str">
        <f>VLOOKUP($C1003,'2023-24 School Level AAFTE'!$C:$N,9,FALSE)</f>
        <v>No</v>
      </c>
      <c r="F1003" s="94" t="str">
        <f>IFERROR(VLOOKUP(C1003,'2023-24 School Level AAFTE'!$C:$N,11,FALSE),"")</f>
        <v>No</v>
      </c>
      <c r="G1003" s="20">
        <f>IFERROR(VLOOKUP(C1003,'2023-24 School Level AAFTE'!$C:$N,8,FALSE),0)</f>
        <v>771.08999999999992</v>
      </c>
      <c r="H1003" s="99">
        <f>VLOOKUP($A1003,'District Data'!$A:$F,3,FALSE)</f>
        <v>1.1200000000000001</v>
      </c>
      <c r="I1003" s="99">
        <f>VLOOKUP($A1003,'District Data'!$A:$F,4,FALSE)</f>
        <v>1.1200000000000001</v>
      </c>
      <c r="J1003" s="100">
        <f t="shared" si="166"/>
        <v>0</v>
      </c>
      <c r="K1003" s="101">
        <f t="shared" si="167"/>
        <v>0</v>
      </c>
      <c r="L1003" s="102">
        <f>'District Data'!E$2</f>
        <v>72728</v>
      </c>
      <c r="M1003" s="102">
        <f>'District Data'!F$2</f>
        <v>78209</v>
      </c>
      <c r="N1003" s="33">
        <f t="shared" si="168"/>
        <v>0</v>
      </c>
      <c r="O1003" s="33">
        <f t="shared" si="169"/>
        <v>0</v>
      </c>
      <c r="P1003" s="33">
        <f t="shared" si="174"/>
        <v>14418.72</v>
      </c>
      <c r="Q1003" s="103">
        <v>0.18149999999999999</v>
      </c>
      <c r="R1003" s="103">
        <v>0.17510000000000001</v>
      </c>
      <c r="S1003" s="33">
        <f t="shared" si="170"/>
        <v>0</v>
      </c>
      <c r="T1003" s="33">
        <f t="shared" si="175"/>
        <v>0</v>
      </c>
      <c r="U1003" s="33">
        <f t="shared" si="171"/>
        <v>0</v>
      </c>
      <c r="V1003" s="33">
        <f t="shared" si="172"/>
        <v>0</v>
      </c>
      <c r="W1003" s="33">
        <f t="shared" si="173"/>
        <v>0</v>
      </c>
      <c r="X1003" s="33">
        <f>IFERROR(VLOOKUP(C1003,'Adj to Match Apport'!$C:$F,4,FALSE),0)</f>
        <v>0</v>
      </c>
      <c r="Y1003" s="33">
        <f t="shared" si="176"/>
        <v>0</v>
      </c>
      <c r="Z1003" s="184">
        <f>VLOOKUP(C1003, '2023-24 School Level AAFTE'!$C$4:$C$2454, 1, 0)</f>
        <v>4204</v>
      </c>
    </row>
    <row r="1004" spans="1:26" s="18" customFormat="1" x14ac:dyDescent="0.25">
      <c r="A1004" s="136" t="s">
        <v>1027</v>
      </c>
      <c r="B1004" s="166" t="s">
        <v>1026</v>
      </c>
      <c r="C1004" s="167">
        <v>3893</v>
      </c>
      <c r="D1004" s="34" t="s">
        <v>1029</v>
      </c>
      <c r="E1004" s="146" t="str">
        <f>VLOOKUP($C1004,'2023-24 School Level AAFTE'!$C:$N,9,FALSE)</f>
        <v>No</v>
      </c>
      <c r="F1004" s="94" t="str">
        <f>IFERROR(VLOOKUP(C1004,'2023-24 School Level AAFTE'!$C:$N,11,FALSE),"")</f>
        <v>No</v>
      </c>
      <c r="G1004" s="20">
        <f>IFERROR(VLOOKUP(C1004,'2023-24 School Level AAFTE'!$C:$N,8,FALSE),0)</f>
        <v>619.09</v>
      </c>
      <c r="H1004" s="99">
        <f>VLOOKUP($A1004,'District Data'!$A:$F,3,FALSE)</f>
        <v>1.1200000000000001</v>
      </c>
      <c r="I1004" s="99">
        <f>VLOOKUP($A1004,'District Data'!$A:$F,4,FALSE)</f>
        <v>1.1200000000000001</v>
      </c>
      <c r="J1004" s="100">
        <f t="shared" si="166"/>
        <v>0</v>
      </c>
      <c r="K1004" s="101">
        <f t="shared" si="167"/>
        <v>0</v>
      </c>
      <c r="L1004" s="102">
        <f>'District Data'!E$2</f>
        <v>72728</v>
      </c>
      <c r="M1004" s="102">
        <f>'District Data'!F$2</f>
        <v>78209</v>
      </c>
      <c r="N1004" s="33">
        <f t="shared" si="168"/>
        <v>0</v>
      </c>
      <c r="O1004" s="33">
        <f t="shared" si="169"/>
        <v>0</v>
      </c>
      <c r="P1004" s="33">
        <f t="shared" si="174"/>
        <v>14418.72</v>
      </c>
      <c r="Q1004" s="103">
        <v>0.18149999999999999</v>
      </c>
      <c r="R1004" s="103">
        <v>0.17510000000000001</v>
      </c>
      <c r="S1004" s="33">
        <f t="shared" si="170"/>
        <v>0</v>
      </c>
      <c r="T1004" s="33">
        <f t="shared" si="175"/>
        <v>0</v>
      </c>
      <c r="U1004" s="33">
        <f t="shared" si="171"/>
        <v>0</v>
      </c>
      <c r="V1004" s="33">
        <f t="shared" si="172"/>
        <v>0</v>
      </c>
      <c r="W1004" s="33">
        <f t="shared" si="173"/>
        <v>0</v>
      </c>
      <c r="X1004" s="33">
        <f>IFERROR(VLOOKUP(C1004,'Adj to Match Apport'!$C:$F,4,FALSE),0)</f>
        <v>0</v>
      </c>
      <c r="Y1004" s="33">
        <f t="shared" si="176"/>
        <v>0</v>
      </c>
      <c r="Z1004" s="184">
        <f>VLOOKUP(C1004, '2023-24 School Level AAFTE'!$C$4:$C$2454, 1, 0)</f>
        <v>3893</v>
      </c>
    </row>
    <row r="1005" spans="1:26" s="18" customFormat="1" x14ac:dyDescent="0.25">
      <c r="A1005" s="136" t="s">
        <v>1034</v>
      </c>
      <c r="B1005" s="166" t="s">
        <v>1033</v>
      </c>
      <c r="C1005" s="167">
        <v>3137</v>
      </c>
      <c r="D1005" s="166" t="s">
        <v>1035</v>
      </c>
      <c r="E1005" s="146" t="str">
        <f>VLOOKUP($C1005,'2023-24 School Level AAFTE'!$C:$N,9,FALSE)</f>
        <v>Yes</v>
      </c>
      <c r="F1005" s="94" t="str">
        <f>IFERROR(VLOOKUP(C1005,'2023-24 School Level AAFTE'!$C:$N,11,FALSE),"")</f>
        <v>Yes</v>
      </c>
      <c r="G1005" s="20">
        <f>IFERROR(VLOOKUP(C1005,'2023-24 School Level AAFTE'!$C:$N,8,FALSE),0)</f>
        <v>24.2</v>
      </c>
      <c r="H1005" s="99">
        <f>VLOOKUP($A1005,'District Data'!$A:$F,3,FALSE)</f>
        <v>1</v>
      </c>
      <c r="I1005" s="99">
        <f>VLOOKUP($A1005,'District Data'!$A:$F,4,FALSE)</f>
        <v>1</v>
      </c>
      <c r="J1005" s="100">
        <f t="shared" si="166"/>
        <v>24.2</v>
      </c>
      <c r="K1005" s="101">
        <f t="shared" si="167"/>
        <v>7.0999999999999994E-2</v>
      </c>
      <c r="L1005" s="102">
        <f>'District Data'!E$2</f>
        <v>72728</v>
      </c>
      <c r="M1005" s="102">
        <f>'District Data'!F$2</f>
        <v>78209</v>
      </c>
      <c r="N1005" s="33">
        <f t="shared" si="168"/>
        <v>5163.6899999999996</v>
      </c>
      <c r="O1005" s="33">
        <f t="shared" si="169"/>
        <v>389.15</v>
      </c>
      <c r="P1005" s="33">
        <f t="shared" si="174"/>
        <v>14418.72</v>
      </c>
      <c r="Q1005" s="103">
        <v>0.18149999999999999</v>
      </c>
      <c r="R1005" s="103">
        <v>0.17510000000000001</v>
      </c>
      <c r="S1005" s="33">
        <f t="shared" si="170"/>
        <v>2029.08</v>
      </c>
      <c r="T1005" s="33">
        <f t="shared" si="175"/>
        <v>92.55</v>
      </c>
      <c r="U1005" s="33">
        <f t="shared" si="171"/>
        <v>16.21</v>
      </c>
      <c r="V1005" s="33">
        <f t="shared" si="172"/>
        <v>108.75999999999999</v>
      </c>
      <c r="W1005" s="33">
        <f t="shared" si="173"/>
        <v>7690.6799999999994</v>
      </c>
      <c r="X1005" s="33">
        <f>IFERROR(VLOOKUP(C1005,'Adj to Match Apport'!$C:$F,4,FALSE),0)</f>
        <v>0</v>
      </c>
      <c r="Y1005" s="33">
        <f t="shared" si="176"/>
        <v>7690.6799999999994</v>
      </c>
      <c r="Z1005" s="184">
        <f>VLOOKUP(C1005, '2023-24 School Level AAFTE'!$C$4:$C$2454, 1, 0)</f>
        <v>3137</v>
      </c>
    </row>
    <row r="1006" spans="1:26" s="18" customFormat="1" x14ac:dyDescent="0.25">
      <c r="A1006" s="136" t="s">
        <v>1037</v>
      </c>
      <c r="B1006" s="166" t="s">
        <v>1036</v>
      </c>
      <c r="C1006" s="167">
        <v>3416</v>
      </c>
      <c r="D1006" s="166" t="s">
        <v>1038</v>
      </c>
      <c r="E1006" s="146" t="str">
        <f>VLOOKUP($C1006,'2023-24 School Level AAFTE'!$C:$N,9,FALSE)</f>
        <v>No</v>
      </c>
      <c r="F1006" s="94" t="str">
        <f>IFERROR(VLOOKUP(C1006,'2023-24 School Level AAFTE'!$C:$N,11,FALSE),"")</f>
        <v>No</v>
      </c>
      <c r="G1006" s="20">
        <f>IFERROR(VLOOKUP(C1006,'2023-24 School Level AAFTE'!$C:$N,8,FALSE),0)</f>
        <v>175.58</v>
      </c>
      <c r="H1006" s="99">
        <f>VLOOKUP($A1006,'District Data'!$A:$F,3,FALSE)</f>
        <v>1</v>
      </c>
      <c r="I1006" s="99">
        <f>VLOOKUP($A1006,'District Data'!$A:$F,4,FALSE)</f>
        <v>1</v>
      </c>
      <c r="J1006" s="100">
        <f t="shared" si="166"/>
        <v>0</v>
      </c>
      <c r="K1006" s="101">
        <f t="shared" si="167"/>
        <v>0</v>
      </c>
      <c r="L1006" s="102">
        <f>'District Data'!E$2</f>
        <v>72728</v>
      </c>
      <c r="M1006" s="102">
        <f>'District Data'!F$2</f>
        <v>78209</v>
      </c>
      <c r="N1006" s="33">
        <f t="shared" si="168"/>
        <v>0</v>
      </c>
      <c r="O1006" s="33">
        <f t="shared" si="169"/>
        <v>0</v>
      </c>
      <c r="P1006" s="33">
        <f t="shared" si="174"/>
        <v>14418.72</v>
      </c>
      <c r="Q1006" s="103">
        <v>0.18149999999999999</v>
      </c>
      <c r="R1006" s="103">
        <v>0.17510000000000001</v>
      </c>
      <c r="S1006" s="33">
        <f t="shared" si="170"/>
        <v>0</v>
      </c>
      <c r="T1006" s="33">
        <f t="shared" si="175"/>
        <v>0</v>
      </c>
      <c r="U1006" s="33">
        <f t="shared" si="171"/>
        <v>0</v>
      </c>
      <c r="V1006" s="33">
        <f t="shared" si="172"/>
        <v>0</v>
      </c>
      <c r="W1006" s="33">
        <f t="shared" si="173"/>
        <v>0</v>
      </c>
      <c r="X1006" s="33">
        <f>IFERROR(VLOOKUP(C1006,'Adj to Match Apport'!$C:$F,4,FALSE),0)</f>
        <v>0</v>
      </c>
      <c r="Y1006" s="33">
        <f t="shared" si="176"/>
        <v>0</v>
      </c>
      <c r="Z1006" s="184">
        <f>VLOOKUP(C1006, '2023-24 School Level AAFTE'!$C$4:$C$2454, 1, 0)</f>
        <v>3416</v>
      </c>
    </row>
    <row r="1007" spans="1:26" s="18" customFormat="1" x14ac:dyDescent="0.25">
      <c r="A1007" s="136" t="s">
        <v>1037</v>
      </c>
      <c r="B1007" s="166" t="s">
        <v>1036</v>
      </c>
      <c r="C1007" s="167">
        <v>4226</v>
      </c>
      <c r="D1007" s="166" t="s">
        <v>1039</v>
      </c>
      <c r="E1007" s="146" t="str">
        <f>VLOOKUP($C1007,'2023-24 School Level AAFTE'!$C:$N,9,FALSE)</f>
        <v>No</v>
      </c>
      <c r="F1007" s="94" t="str">
        <f>IFERROR(VLOOKUP(C1007,'2023-24 School Level AAFTE'!$C:$N,11,FALSE),"")</f>
        <v>No</v>
      </c>
      <c r="G1007" s="20">
        <f>IFERROR(VLOOKUP(C1007,'2023-24 School Level AAFTE'!$C:$N,8,FALSE),0)</f>
        <v>417.71</v>
      </c>
      <c r="H1007" s="99">
        <f>VLOOKUP($A1007,'District Data'!$A:$F,3,FALSE)</f>
        <v>1</v>
      </c>
      <c r="I1007" s="99">
        <f>VLOOKUP($A1007,'District Data'!$A:$F,4,FALSE)</f>
        <v>1</v>
      </c>
      <c r="J1007" s="100">
        <f t="shared" si="166"/>
        <v>0</v>
      </c>
      <c r="K1007" s="101">
        <f t="shared" si="167"/>
        <v>0</v>
      </c>
      <c r="L1007" s="102">
        <f>'District Data'!E$2</f>
        <v>72728</v>
      </c>
      <c r="M1007" s="102">
        <f>'District Data'!F$2</f>
        <v>78209</v>
      </c>
      <c r="N1007" s="33">
        <f t="shared" si="168"/>
        <v>0</v>
      </c>
      <c r="O1007" s="33">
        <f t="shared" si="169"/>
        <v>0</v>
      </c>
      <c r="P1007" s="33">
        <f t="shared" si="174"/>
        <v>14418.72</v>
      </c>
      <c r="Q1007" s="103">
        <v>0.18149999999999999</v>
      </c>
      <c r="R1007" s="103">
        <v>0.17510000000000001</v>
      </c>
      <c r="S1007" s="33">
        <f t="shared" si="170"/>
        <v>0</v>
      </c>
      <c r="T1007" s="33">
        <f t="shared" si="175"/>
        <v>0</v>
      </c>
      <c r="U1007" s="33">
        <f t="shared" si="171"/>
        <v>0</v>
      </c>
      <c r="V1007" s="33">
        <f t="shared" si="172"/>
        <v>0</v>
      </c>
      <c r="W1007" s="33">
        <f t="shared" si="173"/>
        <v>0</v>
      </c>
      <c r="X1007" s="33">
        <f>IFERROR(VLOOKUP(C1007,'Adj to Match Apport'!$C:$F,4,FALSE),0)</f>
        <v>0</v>
      </c>
      <c r="Y1007" s="33">
        <f t="shared" si="176"/>
        <v>0</v>
      </c>
      <c r="Z1007" s="184">
        <f>VLOOKUP(C1007, '2023-24 School Level AAFTE'!$C$4:$C$2454, 1, 0)</f>
        <v>4226</v>
      </c>
    </row>
    <row r="1008" spans="1:26" s="18" customFormat="1" x14ac:dyDescent="0.25">
      <c r="A1008" s="136" t="s">
        <v>1041</v>
      </c>
      <c r="B1008" s="166" t="s">
        <v>1040</v>
      </c>
      <c r="C1008" s="147">
        <v>3421</v>
      </c>
      <c r="D1008" s="139" t="s">
        <v>1043</v>
      </c>
      <c r="E1008" s="146" t="str">
        <f>VLOOKUP($C1008,'2023-24 School Level AAFTE'!$C:$N,9,FALSE)</f>
        <v>Yes</v>
      </c>
      <c r="F1008" s="94" t="str">
        <f>IFERROR(VLOOKUP(C1008,'2023-24 School Level AAFTE'!$C:$N,11,FALSE),"")</f>
        <v>Yes</v>
      </c>
      <c r="G1008" s="20">
        <f>IFERROR(VLOOKUP(C1008,'2023-24 School Level AAFTE'!$C:$N,8,FALSE),0)</f>
        <v>88.6</v>
      </c>
      <c r="H1008" s="99">
        <f>VLOOKUP($A1008,'District Data'!$A:$F,3,FALSE)</f>
        <v>1</v>
      </c>
      <c r="I1008" s="99">
        <f>VLOOKUP($A1008,'District Data'!$A:$F,4,FALSE)</f>
        <v>1</v>
      </c>
      <c r="J1008" s="100">
        <f t="shared" si="166"/>
        <v>88.6</v>
      </c>
      <c r="K1008" s="101">
        <f t="shared" si="167"/>
        <v>0.26</v>
      </c>
      <c r="L1008" s="102">
        <f>'District Data'!E$2</f>
        <v>72728</v>
      </c>
      <c r="M1008" s="102">
        <f>'District Data'!F$2</f>
        <v>78209</v>
      </c>
      <c r="N1008" s="33">
        <f t="shared" si="168"/>
        <v>18909.28</v>
      </c>
      <c r="O1008" s="33">
        <f t="shared" si="169"/>
        <v>1425.06</v>
      </c>
      <c r="P1008" s="33">
        <f t="shared" si="174"/>
        <v>14418.72</v>
      </c>
      <c r="Q1008" s="103">
        <v>0.18149999999999999</v>
      </c>
      <c r="R1008" s="103">
        <v>0.17510000000000001</v>
      </c>
      <c r="S1008" s="33">
        <f t="shared" si="170"/>
        <v>7430.43</v>
      </c>
      <c r="T1008" s="33">
        <f t="shared" si="175"/>
        <v>338.91</v>
      </c>
      <c r="U1008" s="33">
        <f t="shared" si="171"/>
        <v>59.34</v>
      </c>
      <c r="V1008" s="33">
        <f t="shared" si="172"/>
        <v>398.25</v>
      </c>
      <c r="W1008" s="33">
        <f t="shared" si="173"/>
        <v>28163.02</v>
      </c>
      <c r="X1008" s="33" t="str">
        <f>IFERROR(VLOOKUP(C1008,'Adj to Match Apport'!$C:$F,4,FALSE),0)</f>
        <v/>
      </c>
      <c r="Y1008" s="33">
        <f t="shared" si="176"/>
        <v>28163.02</v>
      </c>
      <c r="Z1008" s="184">
        <f>VLOOKUP(C1008, '2023-24 School Level AAFTE'!$C$4:$C$2454, 1, 0)</f>
        <v>3421</v>
      </c>
    </row>
    <row r="1009" spans="1:26" s="18" customFormat="1" x14ac:dyDescent="0.25">
      <c r="A1009" s="136" t="s">
        <v>1041</v>
      </c>
      <c r="B1009" s="166" t="s">
        <v>1040</v>
      </c>
      <c r="C1009" s="167">
        <v>2903</v>
      </c>
      <c r="D1009" s="166" t="s">
        <v>1042</v>
      </c>
      <c r="E1009" s="146" t="str">
        <f>VLOOKUP($C1009,'2023-24 School Level AAFTE'!$C:$N,9,FALSE)</f>
        <v>Yes</v>
      </c>
      <c r="F1009" s="94" t="str">
        <f>IFERROR(VLOOKUP(C1009,'2023-24 School Level AAFTE'!$C:$N,11,FALSE),"")</f>
        <v>Yes</v>
      </c>
      <c r="G1009" s="20">
        <f>IFERROR(VLOOKUP(C1009,'2023-24 School Level AAFTE'!$C:$N,8,FALSE),0)</f>
        <v>42.85</v>
      </c>
      <c r="H1009" s="99">
        <f>VLOOKUP($A1009,'District Data'!$A:$F,3,FALSE)</f>
        <v>1</v>
      </c>
      <c r="I1009" s="99">
        <f>VLOOKUP($A1009,'District Data'!$A:$F,4,FALSE)</f>
        <v>1</v>
      </c>
      <c r="J1009" s="100">
        <f t="shared" si="166"/>
        <v>42.85</v>
      </c>
      <c r="K1009" s="101">
        <f t="shared" si="167"/>
        <v>0.126</v>
      </c>
      <c r="L1009" s="102">
        <f>'District Data'!E$2</f>
        <v>72728</v>
      </c>
      <c r="M1009" s="102">
        <f>'District Data'!F$2</f>
        <v>78209</v>
      </c>
      <c r="N1009" s="33">
        <f t="shared" si="168"/>
        <v>9163.73</v>
      </c>
      <c r="O1009" s="33">
        <f t="shared" si="169"/>
        <v>690.6</v>
      </c>
      <c r="P1009" s="33">
        <f t="shared" si="174"/>
        <v>14418.72</v>
      </c>
      <c r="Q1009" s="103">
        <v>0.18149999999999999</v>
      </c>
      <c r="R1009" s="103">
        <v>0.17510000000000001</v>
      </c>
      <c r="S1009" s="33">
        <f t="shared" si="170"/>
        <v>3600.9</v>
      </c>
      <c r="T1009" s="33">
        <f t="shared" si="175"/>
        <v>164.24</v>
      </c>
      <c r="U1009" s="33">
        <f t="shared" si="171"/>
        <v>28.76</v>
      </c>
      <c r="V1009" s="33">
        <f t="shared" si="172"/>
        <v>193</v>
      </c>
      <c r="W1009" s="33">
        <f t="shared" si="173"/>
        <v>13648.23</v>
      </c>
      <c r="X1009" s="33">
        <f>IFERROR(VLOOKUP(C1009,'Adj to Match Apport'!$C:$F,4,FALSE),0)</f>
        <v>0</v>
      </c>
      <c r="Y1009" s="33">
        <f t="shared" si="176"/>
        <v>13648.23</v>
      </c>
      <c r="Z1009" s="184">
        <f>VLOOKUP(C1009, '2023-24 School Level AAFTE'!$C$4:$C$2454, 1, 0)</f>
        <v>2903</v>
      </c>
    </row>
    <row r="1010" spans="1:26" s="18" customFormat="1" x14ac:dyDescent="0.25">
      <c r="A1010" s="136" t="s">
        <v>1041</v>
      </c>
      <c r="B1010" s="166" t="s">
        <v>1040</v>
      </c>
      <c r="C1010" s="167">
        <v>5293</v>
      </c>
      <c r="D1010" s="166" t="s">
        <v>1044</v>
      </c>
      <c r="E1010" s="146" t="str">
        <f>VLOOKUP($C1010,'2023-24 School Level AAFTE'!$C:$N,9,FALSE)</f>
        <v>Yes</v>
      </c>
      <c r="F1010" s="94" t="str">
        <f>IFERROR(VLOOKUP(C1010,'2023-24 School Level AAFTE'!$C:$N,11,FALSE),"")</f>
        <v>Yes</v>
      </c>
      <c r="G1010" s="20">
        <f>IFERROR(VLOOKUP(C1010,'2023-24 School Level AAFTE'!$C:$N,8,FALSE),0)</f>
        <v>50.44</v>
      </c>
      <c r="H1010" s="99">
        <f>VLOOKUP($A1010,'District Data'!$A:$F,3,FALSE)</f>
        <v>1</v>
      </c>
      <c r="I1010" s="99">
        <f>VLOOKUP($A1010,'District Data'!$A:$F,4,FALSE)</f>
        <v>1</v>
      </c>
      <c r="J1010" s="100">
        <f t="shared" si="166"/>
        <v>50.44</v>
      </c>
      <c r="K1010" s="101">
        <f t="shared" si="167"/>
        <v>0.14799999999999999</v>
      </c>
      <c r="L1010" s="102">
        <f>'District Data'!E$2</f>
        <v>72728</v>
      </c>
      <c r="M1010" s="102">
        <f>'District Data'!F$2</f>
        <v>78209</v>
      </c>
      <c r="N1010" s="33">
        <f t="shared" si="168"/>
        <v>10763.74</v>
      </c>
      <c r="O1010" s="33">
        <f t="shared" si="169"/>
        <v>811.19</v>
      </c>
      <c r="P1010" s="33">
        <f t="shared" si="174"/>
        <v>14418.72</v>
      </c>
      <c r="Q1010" s="103">
        <v>0.18149999999999999</v>
      </c>
      <c r="R1010" s="103">
        <v>0.17510000000000001</v>
      </c>
      <c r="S1010" s="33">
        <f t="shared" si="170"/>
        <v>4229.63</v>
      </c>
      <c r="T1010" s="33">
        <f t="shared" si="175"/>
        <v>192.92</v>
      </c>
      <c r="U1010" s="33">
        <f t="shared" si="171"/>
        <v>33.78</v>
      </c>
      <c r="V1010" s="33">
        <f t="shared" si="172"/>
        <v>226.7</v>
      </c>
      <c r="W1010" s="33">
        <f t="shared" si="173"/>
        <v>16031.26</v>
      </c>
      <c r="X1010" s="33" t="str">
        <f>IFERROR(VLOOKUP(C1010,'Adj to Match Apport'!$C:$F,4,FALSE),0)</f>
        <v/>
      </c>
      <c r="Y1010" s="33">
        <f t="shared" si="176"/>
        <v>16031.26</v>
      </c>
      <c r="Z1010" s="184">
        <f>VLOOKUP(C1010, '2023-24 School Level AAFTE'!$C$4:$C$2454, 1, 0)</f>
        <v>5293</v>
      </c>
    </row>
    <row r="1011" spans="1:26" s="18" customFormat="1" x14ac:dyDescent="0.25">
      <c r="A1011" s="136" t="s">
        <v>1046</v>
      </c>
      <c r="B1011" s="166" t="s">
        <v>1045</v>
      </c>
      <c r="C1011" s="167">
        <v>2665</v>
      </c>
      <c r="D1011" s="166" t="s">
        <v>2810</v>
      </c>
      <c r="E1011" s="146" t="str">
        <f>VLOOKUP($C1011,'2023-24 School Level AAFTE'!$C:$N,9,FALSE)</f>
        <v>No</v>
      </c>
      <c r="F1011" s="94" t="str">
        <f>IFERROR(VLOOKUP(C1011,'2023-24 School Level AAFTE'!$C:$N,11,FALSE),"")</f>
        <v>No</v>
      </c>
      <c r="G1011" s="20">
        <f>IFERROR(VLOOKUP(C1011,'2023-24 School Level AAFTE'!$C:$N,8,FALSE),0)</f>
        <v>59.1</v>
      </c>
      <c r="H1011" s="99">
        <f>VLOOKUP($A1011,'District Data'!$A:$F,3,FALSE)</f>
        <v>1</v>
      </c>
      <c r="I1011" s="99">
        <f>VLOOKUP($A1011,'District Data'!$A:$F,4,FALSE)</f>
        <v>1</v>
      </c>
      <c r="J1011" s="100">
        <f t="shared" si="166"/>
        <v>0</v>
      </c>
      <c r="K1011" s="101">
        <f t="shared" si="167"/>
        <v>0</v>
      </c>
      <c r="L1011" s="102">
        <f>'District Data'!E$2</f>
        <v>72728</v>
      </c>
      <c r="M1011" s="102">
        <f>'District Data'!F$2</f>
        <v>78209</v>
      </c>
      <c r="N1011" s="33">
        <f t="shared" si="168"/>
        <v>0</v>
      </c>
      <c r="O1011" s="33">
        <f t="shared" si="169"/>
        <v>0</v>
      </c>
      <c r="P1011" s="33">
        <f t="shared" si="174"/>
        <v>14418.72</v>
      </c>
      <c r="Q1011" s="103">
        <v>0.18149999999999999</v>
      </c>
      <c r="R1011" s="103">
        <v>0.17510000000000001</v>
      </c>
      <c r="S1011" s="33">
        <f t="shared" si="170"/>
        <v>0</v>
      </c>
      <c r="T1011" s="33">
        <f t="shared" si="175"/>
        <v>0</v>
      </c>
      <c r="U1011" s="33">
        <f t="shared" si="171"/>
        <v>0</v>
      </c>
      <c r="V1011" s="33">
        <f t="shared" si="172"/>
        <v>0</v>
      </c>
      <c r="W1011" s="33">
        <f t="shared" si="173"/>
        <v>0</v>
      </c>
      <c r="X1011" s="33">
        <f>IFERROR(VLOOKUP(C1011,'Adj to Match Apport'!$C:$F,4,FALSE),0)</f>
        <v>0</v>
      </c>
      <c r="Y1011" s="33">
        <f t="shared" si="176"/>
        <v>0</v>
      </c>
      <c r="Z1011" s="184">
        <f>VLOOKUP(C1011, '2023-24 School Level AAFTE'!$C$4:$C$2454, 1, 0)</f>
        <v>2665</v>
      </c>
    </row>
    <row r="1012" spans="1:26" s="18" customFormat="1" x14ac:dyDescent="0.25">
      <c r="A1012" s="136" t="s">
        <v>1046</v>
      </c>
      <c r="B1012" s="166" t="s">
        <v>1045</v>
      </c>
      <c r="C1012" s="167">
        <v>3475</v>
      </c>
      <c r="D1012" s="166" t="s">
        <v>46</v>
      </c>
      <c r="E1012" s="146" t="str">
        <f>VLOOKUP($C1012,'2023-24 School Level AAFTE'!$C:$N,9,FALSE)</f>
        <v>Yes</v>
      </c>
      <c r="F1012" s="94" t="str">
        <f>IFERROR(VLOOKUP(C1012,'2023-24 School Level AAFTE'!$C:$N,11,FALSE),"")</f>
        <v>Yes</v>
      </c>
      <c r="G1012" s="20">
        <f>IFERROR(VLOOKUP(C1012,'2023-24 School Level AAFTE'!$C:$N,8,FALSE),0)</f>
        <v>455.8</v>
      </c>
      <c r="H1012" s="99">
        <f>VLOOKUP($A1012,'District Data'!$A:$F,3,FALSE)</f>
        <v>1</v>
      </c>
      <c r="I1012" s="99">
        <f>VLOOKUP($A1012,'District Data'!$A:$F,4,FALSE)</f>
        <v>1</v>
      </c>
      <c r="J1012" s="100">
        <f t="shared" si="166"/>
        <v>455.8</v>
      </c>
      <c r="K1012" s="101">
        <f t="shared" si="167"/>
        <v>1.337</v>
      </c>
      <c r="L1012" s="102">
        <f>'District Data'!E$2</f>
        <v>72728</v>
      </c>
      <c r="M1012" s="102">
        <f>'District Data'!F$2</f>
        <v>78209</v>
      </c>
      <c r="N1012" s="33">
        <f t="shared" si="168"/>
        <v>97237.34</v>
      </c>
      <c r="O1012" s="33">
        <f t="shared" si="169"/>
        <v>7328.09</v>
      </c>
      <c r="P1012" s="33">
        <f t="shared" si="174"/>
        <v>14418.72</v>
      </c>
      <c r="Q1012" s="103">
        <v>0.18149999999999999</v>
      </c>
      <c r="R1012" s="103">
        <v>0.17510000000000001</v>
      </c>
      <c r="S1012" s="33">
        <f t="shared" si="170"/>
        <v>38209.550000000003</v>
      </c>
      <c r="T1012" s="33">
        <f t="shared" si="175"/>
        <v>1742.76</v>
      </c>
      <c r="U1012" s="33">
        <f t="shared" si="171"/>
        <v>305.16000000000003</v>
      </c>
      <c r="V1012" s="33">
        <f t="shared" si="172"/>
        <v>2047.92</v>
      </c>
      <c r="W1012" s="33">
        <f t="shared" si="173"/>
        <v>144822.90000000002</v>
      </c>
      <c r="X1012" s="33" t="str">
        <f>IFERROR(VLOOKUP(C1012,'Adj to Match Apport'!$C:$F,4,FALSE),0)</f>
        <v/>
      </c>
      <c r="Y1012" s="33">
        <f t="shared" si="176"/>
        <v>144822.90000000002</v>
      </c>
      <c r="Z1012" s="184">
        <f>VLOOKUP(C1012, '2023-24 School Level AAFTE'!$C$4:$C$2454, 1, 0)</f>
        <v>3475</v>
      </c>
    </row>
    <row r="1013" spans="1:26" s="18" customFormat="1" x14ac:dyDescent="0.25">
      <c r="A1013" s="136" t="s">
        <v>1046</v>
      </c>
      <c r="B1013" s="166" t="s">
        <v>1045</v>
      </c>
      <c r="C1013" s="167">
        <v>3211</v>
      </c>
      <c r="D1013" s="166" t="s">
        <v>1055</v>
      </c>
      <c r="E1013" s="146" t="str">
        <f>VLOOKUP($C1013,'2023-24 School Level AAFTE'!$C:$N,9,FALSE)</f>
        <v>Yes</v>
      </c>
      <c r="F1013" s="94" t="str">
        <f>IFERROR(VLOOKUP(C1013,'2023-24 School Level AAFTE'!$C:$N,11,FALSE),"")</f>
        <v>Yes</v>
      </c>
      <c r="G1013" s="20">
        <f>IFERROR(VLOOKUP(C1013,'2023-24 School Level AAFTE'!$C:$N,8,FALSE),0)</f>
        <v>332.23</v>
      </c>
      <c r="H1013" s="99">
        <f>VLOOKUP($A1013,'District Data'!$A:$F,3,FALSE)</f>
        <v>1</v>
      </c>
      <c r="I1013" s="99">
        <f>VLOOKUP($A1013,'District Data'!$A:$F,4,FALSE)</f>
        <v>1</v>
      </c>
      <c r="J1013" s="100">
        <f t="shared" si="166"/>
        <v>332.23</v>
      </c>
      <c r="K1013" s="101">
        <f t="shared" si="167"/>
        <v>0.97499999999999998</v>
      </c>
      <c r="L1013" s="102">
        <f>'District Data'!E$2</f>
        <v>72728</v>
      </c>
      <c r="M1013" s="102">
        <f>'District Data'!F$2</f>
        <v>78209</v>
      </c>
      <c r="N1013" s="33">
        <f t="shared" si="168"/>
        <v>70909.8</v>
      </c>
      <c r="O1013" s="33">
        <f t="shared" si="169"/>
        <v>5343.97</v>
      </c>
      <c r="P1013" s="33">
        <f t="shared" si="174"/>
        <v>14418.72</v>
      </c>
      <c r="Q1013" s="103">
        <v>0.18149999999999999</v>
      </c>
      <c r="R1013" s="103">
        <v>0.17510000000000001</v>
      </c>
      <c r="S1013" s="33">
        <f t="shared" si="170"/>
        <v>27864.11</v>
      </c>
      <c r="T1013" s="33">
        <f t="shared" si="175"/>
        <v>1270.9000000000001</v>
      </c>
      <c r="U1013" s="33">
        <f t="shared" si="171"/>
        <v>222.53</v>
      </c>
      <c r="V1013" s="33">
        <f t="shared" si="172"/>
        <v>1493.43</v>
      </c>
      <c r="W1013" s="33">
        <f t="shared" si="173"/>
        <v>105611.31</v>
      </c>
      <c r="X1013" s="33" t="str">
        <f>IFERROR(VLOOKUP(C1013,'Adj to Match Apport'!$C:$F,4,FALSE),0)</f>
        <v/>
      </c>
      <c r="Y1013" s="33">
        <f t="shared" si="176"/>
        <v>105611.31</v>
      </c>
      <c r="Z1013" s="184">
        <f>VLOOKUP(C1013, '2023-24 School Level AAFTE'!$C$4:$C$2454, 1, 0)</f>
        <v>3211</v>
      </c>
    </row>
    <row r="1014" spans="1:26" s="18" customFormat="1" x14ac:dyDescent="0.25">
      <c r="A1014" s="136" t="s">
        <v>1046</v>
      </c>
      <c r="B1014" s="166" t="s">
        <v>1045</v>
      </c>
      <c r="C1014" s="167">
        <v>2369</v>
      </c>
      <c r="D1014" s="166" t="s">
        <v>1048</v>
      </c>
      <c r="E1014" s="146" t="str">
        <f>VLOOKUP($C1014,'2023-24 School Level AAFTE'!$C:$N,9,FALSE)</f>
        <v>Yes</v>
      </c>
      <c r="F1014" s="94" t="str">
        <f>IFERROR(VLOOKUP(C1014,'2023-24 School Level AAFTE'!$C:$N,11,FALSE),"")</f>
        <v>Yes</v>
      </c>
      <c r="G1014" s="20">
        <f>IFERROR(VLOOKUP(C1014,'2023-24 School Level AAFTE'!$C:$N,8,FALSE),0)</f>
        <v>365.47</v>
      </c>
      <c r="H1014" s="99">
        <f>VLOOKUP($A1014,'District Data'!$A:$F,3,FALSE)</f>
        <v>1</v>
      </c>
      <c r="I1014" s="99">
        <f>VLOOKUP($A1014,'District Data'!$A:$F,4,FALSE)</f>
        <v>1</v>
      </c>
      <c r="J1014" s="100">
        <f t="shared" si="166"/>
        <v>365.47</v>
      </c>
      <c r="K1014" s="101">
        <f t="shared" si="167"/>
        <v>1.0720000000000001</v>
      </c>
      <c r="L1014" s="102">
        <f>'District Data'!E$2</f>
        <v>72728</v>
      </c>
      <c r="M1014" s="102">
        <f>'District Data'!F$2</f>
        <v>78209</v>
      </c>
      <c r="N1014" s="33">
        <f t="shared" si="168"/>
        <v>77964.42</v>
      </c>
      <c r="O1014" s="33">
        <f t="shared" si="169"/>
        <v>5875.63</v>
      </c>
      <c r="P1014" s="33">
        <f t="shared" si="174"/>
        <v>14418.72</v>
      </c>
      <c r="Q1014" s="103">
        <v>0.18149999999999999</v>
      </c>
      <c r="R1014" s="103">
        <v>0.17510000000000001</v>
      </c>
      <c r="S1014" s="33">
        <f t="shared" si="170"/>
        <v>30636.23</v>
      </c>
      <c r="T1014" s="33">
        <f t="shared" si="175"/>
        <v>1397.33</v>
      </c>
      <c r="U1014" s="33">
        <f t="shared" si="171"/>
        <v>244.67</v>
      </c>
      <c r="V1014" s="33">
        <f t="shared" si="172"/>
        <v>1642</v>
      </c>
      <c r="W1014" s="33">
        <f t="shared" si="173"/>
        <v>116118.28</v>
      </c>
      <c r="X1014" s="33" t="str">
        <f>IFERROR(VLOOKUP(C1014,'Adj to Match Apport'!$C:$F,4,FALSE),0)</f>
        <v/>
      </c>
      <c r="Y1014" s="33">
        <f t="shared" si="176"/>
        <v>116118.28</v>
      </c>
      <c r="Z1014" s="184">
        <f>VLOOKUP(C1014, '2023-24 School Level AAFTE'!$C$4:$C$2454, 1, 0)</f>
        <v>2369</v>
      </c>
    </row>
    <row r="1015" spans="1:26" s="18" customFormat="1" x14ac:dyDescent="0.25">
      <c r="A1015" s="136" t="s">
        <v>1046</v>
      </c>
      <c r="B1015" s="166" t="s">
        <v>1045</v>
      </c>
      <c r="C1015" s="167">
        <v>5312</v>
      </c>
      <c r="D1015" s="166" t="s">
        <v>1058</v>
      </c>
      <c r="E1015" s="146" t="str">
        <f>VLOOKUP($C1015,'2023-24 School Level AAFTE'!$C:$N,9,FALSE)</f>
        <v>Yes</v>
      </c>
      <c r="F1015" s="94" t="str">
        <f>IFERROR(VLOOKUP(C1015,'2023-24 School Level AAFTE'!$C:$N,11,FALSE),"")</f>
        <v>Yes</v>
      </c>
      <c r="G1015" s="20">
        <f>IFERROR(VLOOKUP(C1015,'2023-24 School Level AAFTE'!$C:$N,8,FALSE),0)</f>
        <v>64.210000000000008</v>
      </c>
      <c r="H1015" s="99">
        <f>VLOOKUP($A1015,'District Data'!$A:$F,3,FALSE)</f>
        <v>1</v>
      </c>
      <c r="I1015" s="99">
        <f>VLOOKUP($A1015,'District Data'!$A:$F,4,FALSE)</f>
        <v>1</v>
      </c>
      <c r="J1015" s="100">
        <f t="shared" si="166"/>
        <v>64.210000000000008</v>
      </c>
      <c r="K1015" s="101">
        <f t="shared" si="167"/>
        <v>0.188</v>
      </c>
      <c r="L1015" s="102">
        <f>'District Data'!E$2</f>
        <v>72728</v>
      </c>
      <c r="M1015" s="102">
        <f>'District Data'!F$2</f>
        <v>78209</v>
      </c>
      <c r="N1015" s="33">
        <f t="shared" si="168"/>
        <v>13672.86</v>
      </c>
      <c r="O1015" s="33">
        <f t="shared" si="169"/>
        <v>1030.43</v>
      </c>
      <c r="P1015" s="33">
        <f t="shared" si="174"/>
        <v>14418.72</v>
      </c>
      <c r="Q1015" s="103">
        <v>0.18149999999999999</v>
      </c>
      <c r="R1015" s="103">
        <v>0.17510000000000001</v>
      </c>
      <c r="S1015" s="33">
        <f t="shared" si="170"/>
        <v>5372.77</v>
      </c>
      <c r="T1015" s="33">
        <f t="shared" si="175"/>
        <v>245.05</v>
      </c>
      <c r="U1015" s="33">
        <f t="shared" si="171"/>
        <v>42.91</v>
      </c>
      <c r="V1015" s="33">
        <f t="shared" si="172"/>
        <v>287.96000000000004</v>
      </c>
      <c r="W1015" s="33">
        <f t="shared" si="173"/>
        <v>20364.02</v>
      </c>
      <c r="X1015" s="33" t="str">
        <f>IFERROR(VLOOKUP(C1015,'Adj to Match Apport'!$C:$F,4,FALSE),0)</f>
        <v/>
      </c>
      <c r="Y1015" s="33">
        <f t="shared" si="176"/>
        <v>20364.02</v>
      </c>
      <c r="Z1015" s="184">
        <f>VLOOKUP(C1015, '2023-24 School Level AAFTE'!$C$4:$C$2454, 1, 0)</f>
        <v>5312</v>
      </c>
    </row>
    <row r="1016" spans="1:26" s="18" customFormat="1" x14ac:dyDescent="0.25">
      <c r="A1016" s="26" t="s">
        <v>1046</v>
      </c>
      <c r="B1016" s="166" t="s">
        <v>1045</v>
      </c>
      <c r="C1016" s="147">
        <v>5400</v>
      </c>
      <c r="D1016" s="139" t="s">
        <v>1059</v>
      </c>
      <c r="E1016" s="146" t="str">
        <f>VLOOKUP($C1016,'2023-24 School Level AAFTE'!$C:$N,9,FALSE)</f>
        <v>Yes</v>
      </c>
      <c r="F1016" s="94" t="str">
        <f>IFERROR(VLOOKUP(C1016,'2023-24 School Level AAFTE'!$C:$N,11,FALSE),"")</f>
        <v>Yes</v>
      </c>
      <c r="G1016" s="20">
        <f>IFERROR(VLOOKUP(C1016,'2023-24 School Level AAFTE'!$C:$N,8,FALSE),0)</f>
        <v>45</v>
      </c>
      <c r="H1016" s="99">
        <f>VLOOKUP($A1016,'District Data'!$A:$F,3,FALSE)</f>
        <v>1</v>
      </c>
      <c r="I1016" s="99">
        <f>VLOOKUP($A1016,'District Data'!$A:$F,4,FALSE)</f>
        <v>1</v>
      </c>
      <c r="J1016" s="100">
        <f t="shared" si="166"/>
        <v>45</v>
      </c>
      <c r="K1016" s="101">
        <f t="shared" si="167"/>
        <v>0.13200000000000001</v>
      </c>
      <c r="L1016" s="102">
        <f>'District Data'!E$2</f>
        <v>72728</v>
      </c>
      <c r="M1016" s="102">
        <f>'District Data'!F$2</f>
        <v>78209</v>
      </c>
      <c r="N1016" s="33">
        <f t="shared" si="168"/>
        <v>9600.1</v>
      </c>
      <c r="O1016" s="33">
        <f t="shared" si="169"/>
        <v>723.49</v>
      </c>
      <c r="P1016" s="33">
        <f t="shared" si="174"/>
        <v>14418.72</v>
      </c>
      <c r="Q1016" s="103">
        <v>0.18149999999999999</v>
      </c>
      <c r="R1016" s="103">
        <v>0.17510000000000001</v>
      </c>
      <c r="S1016" s="33">
        <f t="shared" si="170"/>
        <v>3772.37</v>
      </c>
      <c r="T1016" s="33">
        <f t="shared" si="175"/>
        <v>172.06</v>
      </c>
      <c r="U1016" s="33">
        <f t="shared" si="171"/>
        <v>30.13</v>
      </c>
      <c r="V1016" s="33">
        <f t="shared" si="172"/>
        <v>202.19</v>
      </c>
      <c r="W1016" s="33">
        <f t="shared" si="173"/>
        <v>14298.150000000001</v>
      </c>
      <c r="X1016" s="33" t="str">
        <f>IFERROR(VLOOKUP(C1016,'Adj to Match Apport'!$C:$F,4,FALSE),0)</f>
        <v/>
      </c>
      <c r="Y1016" s="33">
        <f t="shared" si="176"/>
        <v>14298.150000000001</v>
      </c>
      <c r="Z1016" s="184">
        <f>VLOOKUP(C1016, '2023-24 School Level AAFTE'!$C$4:$C$2454, 1, 0)</f>
        <v>5400</v>
      </c>
    </row>
    <row r="1017" spans="1:26" s="18" customFormat="1" x14ac:dyDescent="0.25">
      <c r="A1017" s="136" t="s">
        <v>1046</v>
      </c>
      <c r="B1017" s="166" t="s">
        <v>1045</v>
      </c>
      <c r="C1017" s="167">
        <v>2319</v>
      </c>
      <c r="D1017" s="166" t="s">
        <v>1047</v>
      </c>
      <c r="E1017" s="146" t="str">
        <f>VLOOKUP($C1017,'2023-24 School Level AAFTE'!$C:$N,9,FALSE)</f>
        <v>Yes</v>
      </c>
      <c r="F1017" s="94" t="str">
        <f>IFERROR(VLOOKUP(C1017,'2023-24 School Level AAFTE'!$C:$N,11,FALSE),"")</f>
        <v>Yes</v>
      </c>
      <c r="G1017" s="20">
        <f>IFERROR(VLOOKUP(C1017,'2023-24 School Level AAFTE'!$C:$N,8,FALSE),0)</f>
        <v>327.55</v>
      </c>
      <c r="H1017" s="99">
        <f>VLOOKUP($A1017,'District Data'!$A:$F,3,FALSE)</f>
        <v>1</v>
      </c>
      <c r="I1017" s="99">
        <f>VLOOKUP($A1017,'District Data'!$A:$F,4,FALSE)</f>
        <v>1</v>
      </c>
      <c r="J1017" s="100">
        <f t="shared" si="166"/>
        <v>327.55</v>
      </c>
      <c r="K1017" s="101">
        <f t="shared" si="167"/>
        <v>0.96099999999999997</v>
      </c>
      <c r="L1017" s="102">
        <f>'District Data'!E$2</f>
        <v>72728</v>
      </c>
      <c r="M1017" s="102">
        <f>'District Data'!F$2</f>
        <v>78209</v>
      </c>
      <c r="N1017" s="33">
        <f t="shared" si="168"/>
        <v>69891.61</v>
      </c>
      <c r="O1017" s="33">
        <f t="shared" si="169"/>
        <v>5267.24</v>
      </c>
      <c r="P1017" s="33">
        <f t="shared" si="174"/>
        <v>14418.72</v>
      </c>
      <c r="Q1017" s="103">
        <v>0.18149999999999999</v>
      </c>
      <c r="R1017" s="103">
        <v>0.17510000000000001</v>
      </c>
      <c r="S1017" s="33">
        <f t="shared" si="170"/>
        <v>27464.01</v>
      </c>
      <c r="T1017" s="33">
        <f t="shared" si="175"/>
        <v>1252.6500000000001</v>
      </c>
      <c r="U1017" s="33">
        <f t="shared" si="171"/>
        <v>219.34</v>
      </c>
      <c r="V1017" s="33">
        <f t="shared" si="172"/>
        <v>1471.99</v>
      </c>
      <c r="W1017" s="33">
        <f t="shared" si="173"/>
        <v>104094.85</v>
      </c>
      <c r="X1017" s="33">
        <f>IFERROR(VLOOKUP(C1017,'Adj to Match Apport'!$C:$F,4,FALSE),0)</f>
        <v>216.66000000014901</v>
      </c>
      <c r="Y1017" s="33">
        <f t="shared" si="176"/>
        <v>104311.51000000015</v>
      </c>
      <c r="Z1017" s="184">
        <f>VLOOKUP(C1017, '2023-24 School Level AAFTE'!$C$4:$C$2454, 1, 0)</f>
        <v>2319</v>
      </c>
    </row>
    <row r="1018" spans="1:26" s="18" customFormat="1" x14ac:dyDescent="0.25">
      <c r="A1018" s="136" t="s">
        <v>1046</v>
      </c>
      <c r="B1018" s="166" t="s">
        <v>1045</v>
      </c>
      <c r="C1018" s="167">
        <v>5614</v>
      </c>
      <c r="D1018" s="166" t="s">
        <v>2890</v>
      </c>
      <c r="E1018" s="146" t="str">
        <f>VLOOKUP($C1018,'2023-24 School Level AAFTE'!$C:$N,9,FALSE)</f>
        <v>Yes</v>
      </c>
      <c r="F1018" s="94" t="str">
        <f>IFERROR(VLOOKUP(C1018,'2023-24 School Level AAFTE'!$C:$N,11,FALSE),"")</f>
        <v>Yes</v>
      </c>
      <c r="G1018" s="20">
        <f>IFERROR(VLOOKUP(C1018,'2023-24 School Level AAFTE'!$C:$N,8,FALSE),0)</f>
        <v>107.45</v>
      </c>
      <c r="H1018" s="99">
        <f>VLOOKUP($A1018,'District Data'!$A:$F,3,FALSE)</f>
        <v>1</v>
      </c>
      <c r="I1018" s="99">
        <f>VLOOKUP($A1018,'District Data'!$A:$F,4,FALSE)</f>
        <v>1</v>
      </c>
      <c r="J1018" s="100">
        <f t="shared" si="166"/>
        <v>107.45</v>
      </c>
      <c r="K1018" s="101">
        <f t="shared" si="167"/>
        <v>0.315</v>
      </c>
      <c r="L1018" s="102">
        <f>'District Data'!E$2</f>
        <v>72728</v>
      </c>
      <c r="M1018" s="102">
        <f>'District Data'!F$2</f>
        <v>78209</v>
      </c>
      <c r="N1018" s="33">
        <f t="shared" si="168"/>
        <v>22909.32</v>
      </c>
      <c r="O1018" s="33">
        <f t="shared" si="169"/>
        <v>1726.52</v>
      </c>
      <c r="P1018" s="33">
        <f t="shared" si="174"/>
        <v>14418.72</v>
      </c>
      <c r="Q1018" s="103">
        <v>0.18149999999999999</v>
      </c>
      <c r="R1018" s="103">
        <v>0.17510000000000001</v>
      </c>
      <c r="S1018" s="33">
        <f t="shared" si="170"/>
        <v>9002.25</v>
      </c>
      <c r="T1018" s="33">
        <f t="shared" si="175"/>
        <v>410.6</v>
      </c>
      <c r="U1018" s="33">
        <f t="shared" si="171"/>
        <v>71.900000000000006</v>
      </c>
      <c r="V1018" s="33">
        <f t="shared" si="172"/>
        <v>482.5</v>
      </c>
      <c r="W1018" s="33">
        <f t="shared" si="173"/>
        <v>34120.589999999997</v>
      </c>
      <c r="X1018" s="33" t="str">
        <f>IFERROR(VLOOKUP(C1018,'Adj to Match Apport'!$C:$F,4,FALSE),0)</f>
        <v/>
      </c>
      <c r="Y1018" s="33">
        <f t="shared" si="176"/>
        <v>34120.589999999997</v>
      </c>
      <c r="Z1018" s="184">
        <f>VLOOKUP(C1018, '2023-24 School Level AAFTE'!$C$4:$C$2454, 1, 0)</f>
        <v>5614</v>
      </c>
    </row>
    <row r="1019" spans="1:26" s="18" customFormat="1" x14ac:dyDescent="0.25">
      <c r="A1019" s="136" t="s">
        <v>1046</v>
      </c>
      <c r="B1019" s="166" t="s">
        <v>1045</v>
      </c>
      <c r="C1019" s="167">
        <v>3151</v>
      </c>
      <c r="D1019" s="166" t="s">
        <v>1054</v>
      </c>
      <c r="E1019" s="146" t="str">
        <f>VLOOKUP($C1019,'2023-24 School Level AAFTE'!$C:$N,9,FALSE)</f>
        <v>Yes</v>
      </c>
      <c r="F1019" s="94" t="str">
        <f>IFERROR(VLOOKUP(C1019,'2023-24 School Level AAFTE'!$C:$N,11,FALSE),"")</f>
        <v>Yes</v>
      </c>
      <c r="G1019" s="20">
        <f>IFERROR(VLOOKUP(C1019,'2023-24 School Level AAFTE'!$C:$N,8,FALSE),0)</f>
        <v>916.16000000000008</v>
      </c>
      <c r="H1019" s="99">
        <f>VLOOKUP($A1019,'District Data'!$A:$F,3,FALSE)</f>
        <v>1</v>
      </c>
      <c r="I1019" s="99">
        <f>VLOOKUP($A1019,'District Data'!$A:$F,4,FALSE)</f>
        <v>1</v>
      </c>
      <c r="J1019" s="100">
        <f t="shared" si="166"/>
        <v>916.16000000000008</v>
      </c>
      <c r="K1019" s="101">
        <f t="shared" si="167"/>
        <v>2.6869999999999998</v>
      </c>
      <c r="L1019" s="102">
        <f>'District Data'!E$2</f>
        <v>72728</v>
      </c>
      <c r="M1019" s="102">
        <f>'District Data'!F$2</f>
        <v>78209</v>
      </c>
      <c r="N1019" s="33">
        <f t="shared" si="168"/>
        <v>195420.14</v>
      </c>
      <c r="O1019" s="33">
        <f t="shared" si="169"/>
        <v>14727.44</v>
      </c>
      <c r="P1019" s="33">
        <f t="shared" si="174"/>
        <v>14418.72</v>
      </c>
      <c r="Q1019" s="103">
        <v>0.18149999999999999</v>
      </c>
      <c r="R1019" s="103">
        <v>0.17510000000000001</v>
      </c>
      <c r="S1019" s="33">
        <f t="shared" si="170"/>
        <v>76790.63</v>
      </c>
      <c r="T1019" s="33">
        <f t="shared" si="175"/>
        <v>3502.46</v>
      </c>
      <c r="U1019" s="33">
        <f t="shared" si="171"/>
        <v>613.28</v>
      </c>
      <c r="V1019" s="33">
        <f t="shared" si="172"/>
        <v>4115.74</v>
      </c>
      <c r="W1019" s="33">
        <f t="shared" si="173"/>
        <v>291053.95</v>
      </c>
      <c r="X1019" s="33" t="str">
        <f>IFERROR(VLOOKUP(C1019,'Adj to Match Apport'!$C:$F,4,FALSE),0)</f>
        <v/>
      </c>
      <c r="Y1019" s="33">
        <f t="shared" si="176"/>
        <v>291053.95</v>
      </c>
      <c r="Z1019" s="184">
        <f>VLOOKUP(C1019, '2023-24 School Level AAFTE'!$C$4:$C$2454, 1, 0)</f>
        <v>3151</v>
      </c>
    </row>
    <row r="1020" spans="1:26" s="18" customFormat="1" x14ac:dyDescent="0.25">
      <c r="A1020" s="136" t="s">
        <v>1046</v>
      </c>
      <c r="B1020" s="166" t="s">
        <v>1045</v>
      </c>
      <c r="C1020" s="167">
        <v>3658</v>
      </c>
      <c r="D1020" s="166" t="s">
        <v>1056</v>
      </c>
      <c r="E1020" s="146" t="str">
        <f>VLOOKUP($C1020,'2023-24 School Level AAFTE'!$C:$N,9,FALSE)</f>
        <v>Yes</v>
      </c>
      <c r="F1020" s="94" t="str">
        <f>IFERROR(VLOOKUP(C1020,'2023-24 School Level AAFTE'!$C:$N,11,FALSE),"")</f>
        <v>Yes</v>
      </c>
      <c r="G1020" s="20">
        <f>IFERROR(VLOOKUP(C1020,'2023-24 School Level AAFTE'!$C:$N,8,FALSE),0)</f>
        <v>379.93</v>
      </c>
      <c r="H1020" s="99">
        <f>VLOOKUP($A1020,'District Data'!$A:$F,3,FALSE)</f>
        <v>1</v>
      </c>
      <c r="I1020" s="99">
        <f>VLOOKUP($A1020,'District Data'!$A:$F,4,FALSE)</f>
        <v>1</v>
      </c>
      <c r="J1020" s="100">
        <f t="shared" si="166"/>
        <v>379.93</v>
      </c>
      <c r="K1020" s="101">
        <f t="shared" si="167"/>
        <v>1.1140000000000001</v>
      </c>
      <c r="L1020" s="102">
        <f>'District Data'!E$2</f>
        <v>72728</v>
      </c>
      <c r="M1020" s="102">
        <f>'District Data'!F$2</f>
        <v>78209</v>
      </c>
      <c r="N1020" s="33">
        <f t="shared" si="168"/>
        <v>81018.990000000005</v>
      </c>
      <c r="O1020" s="33">
        <f t="shared" si="169"/>
        <v>6105.84</v>
      </c>
      <c r="P1020" s="33">
        <f t="shared" si="174"/>
        <v>14418.72</v>
      </c>
      <c r="Q1020" s="103">
        <v>0.18149999999999999</v>
      </c>
      <c r="R1020" s="103">
        <v>0.17510000000000001</v>
      </c>
      <c r="S1020" s="33">
        <f t="shared" si="170"/>
        <v>31836.53</v>
      </c>
      <c r="T1020" s="33">
        <f t="shared" si="175"/>
        <v>1452.08</v>
      </c>
      <c r="U1020" s="33">
        <f t="shared" si="171"/>
        <v>254.26</v>
      </c>
      <c r="V1020" s="33">
        <f t="shared" si="172"/>
        <v>1706.34</v>
      </c>
      <c r="W1020" s="33">
        <f t="shared" si="173"/>
        <v>120667.7</v>
      </c>
      <c r="X1020" s="33" t="str">
        <f>IFERROR(VLOOKUP(C1020,'Adj to Match Apport'!$C:$F,4,FALSE),0)</f>
        <v/>
      </c>
      <c r="Y1020" s="33">
        <f t="shared" si="176"/>
        <v>120667.7</v>
      </c>
      <c r="Z1020" s="184">
        <f>VLOOKUP(C1020, '2023-24 School Level AAFTE'!$C$4:$C$2454, 1, 0)</f>
        <v>3658</v>
      </c>
    </row>
    <row r="1021" spans="1:26" s="18" customFormat="1" x14ac:dyDescent="0.25">
      <c r="A1021" s="136" t="s">
        <v>1046</v>
      </c>
      <c r="B1021" s="166" t="s">
        <v>1045</v>
      </c>
      <c r="C1021" s="167">
        <v>2831</v>
      </c>
      <c r="D1021" s="166" t="s">
        <v>1052</v>
      </c>
      <c r="E1021" s="146" t="str">
        <f>VLOOKUP($C1021,'2023-24 School Level AAFTE'!$C:$N,9,FALSE)</f>
        <v>Yes</v>
      </c>
      <c r="F1021" s="94" t="str">
        <f>IFERROR(VLOOKUP(C1021,'2023-24 School Level AAFTE'!$C:$N,11,FALSE),"")</f>
        <v>Yes</v>
      </c>
      <c r="G1021" s="20">
        <f>IFERROR(VLOOKUP(C1021,'2023-24 School Level AAFTE'!$C:$N,8,FALSE),0)</f>
        <v>470.22</v>
      </c>
      <c r="H1021" s="99">
        <f>VLOOKUP($A1021,'District Data'!$A:$F,3,FALSE)</f>
        <v>1</v>
      </c>
      <c r="I1021" s="99">
        <f>VLOOKUP($A1021,'District Data'!$A:$F,4,FALSE)</f>
        <v>1</v>
      </c>
      <c r="J1021" s="100">
        <f t="shared" si="166"/>
        <v>470.22</v>
      </c>
      <c r="K1021" s="101">
        <f t="shared" si="167"/>
        <v>1.379</v>
      </c>
      <c r="L1021" s="102">
        <f>'District Data'!E$2</f>
        <v>72728</v>
      </c>
      <c r="M1021" s="102">
        <f>'District Data'!F$2</f>
        <v>78209</v>
      </c>
      <c r="N1021" s="33">
        <f t="shared" si="168"/>
        <v>100291.91</v>
      </c>
      <c r="O1021" s="33">
        <f t="shared" si="169"/>
        <v>7558.3</v>
      </c>
      <c r="P1021" s="33">
        <f t="shared" si="174"/>
        <v>14418.72</v>
      </c>
      <c r="Q1021" s="103">
        <v>0.18149999999999999</v>
      </c>
      <c r="R1021" s="103">
        <v>0.17510000000000001</v>
      </c>
      <c r="S1021" s="33">
        <f t="shared" si="170"/>
        <v>39409.85</v>
      </c>
      <c r="T1021" s="33">
        <f t="shared" si="175"/>
        <v>1797.5</v>
      </c>
      <c r="U1021" s="33">
        <f t="shared" si="171"/>
        <v>314.74</v>
      </c>
      <c r="V1021" s="33">
        <f t="shared" si="172"/>
        <v>2112.2399999999998</v>
      </c>
      <c r="W1021" s="33">
        <f t="shared" si="173"/>
        <v>149372.29999999999</v>
      </c>
      <c r="X1021" s="33" t="str">
        <f>IFERROR(VLOOKUP(C1021,'Adj to Match Apport'!$C:$F,4,FALSE),0)</f>
        <v/>
      </c>
      <c r="Y1021" s="33">
        <f t="shared" si="176"/>
        <v>149372.29999999999</v>
      </c>
      <c r="Z1021" s="184">
        <f>VLOOKUP(C1021, '2023-24 School Level AAFTE'!$C$4:$C$2454, 1, 0)</f>
        <v>2831</v>
      </c>
    </row>
    <row r="1022" spans="1:26" s="18" customFormat="1" x14ac:dyDescent="0.25">
      <c r="A1022" s="136" t="s">
        <v>1046</v>
      </c>
      <c r="B1022" s="166" t="s">
        <v>1045</v>
      </c>
      <c r="C1022" s="167">
        <v>4574</v>
      </c>
      <c r="D1022" s="166" t="s">
        <v>1057</v>
      </c>
      <c r="E1022" s="146" t="str">
        <f>VLOOKUP($C1022,'2023-24 School Level AAFTE'!$C:$N,9,FALSE)</f>
        <v>Yes</v>
      </c>
      <c r="F1022" s="94" t="str">
        <f>IFERROR(VLOOKUP(C1022,'2023-24 School Level AAFTE'!$C:$N,11,FALSE),"")</f>
        <v>Yes</v>
      </c>
      <c r="G1022" s="20">
        <f>IFERROR(VLOOKUP(C1022,'2023-24 School Level AAFTE'!$C:$N,8,FALSE),0)</f>
        <v>412.43</v>
      </c>
      <c r="H1022" s="99">
        <f>VLOOKUP($A1022,'District Data'!$A:$F,3,FALSE)</f>
        <v>1</v>
      </c>
      <c r="I1022" s="99">
        <f>VLOOKUP($A1022,'District Data'!$A:$F,4,FALSE)</f>
        <v>1</v>
      </c>
      <c r="J1022" s="100">
        <f t="shared" si="166"/>
        <v>412.43</v>
      </c>
      <c r="K1022" s="101">
        <f t="shared" si="167"/>
        <v>1.21</v>
      </c>
      <c r="L1022" s="102">
        <f>'District Data'!E$2</f>
        <v>72728</v>
      </c>
      <c r="M1022" s="102">
        <f>'District Data'!F$2</f>
        <v>78209</v>
      </c>
      <c r="N1022" s="33">
        <f t="shared" si="168"/>
        <v>88000.88</v>
      </c>
      <c r="O1022" s="33">
        <f t="shared" si="169"/>
        <v>6632.01</v>
      </c>
      <c r="P1022" s="33">
        <f t="shared" si="174"/>
        <v>14418.72</v>
      </c>
      <c r="Q1022" s="103">
        <v>0.18149999999999999</v>
      </c>
      <c r="R1022" s="103">
        <v>0.17510000000000001</v>
      </c>
      <c r="S1022" s="33">
        <f t="shared" si="170"/>
        <v>34580.080000000002</v>
      </c>
      <c r="T1022" s="33">
        <f t="shared" si="175"/>
        <v>1577.21</v>
      </c>
      <c r="U1022" s="33">
        <f t="shared" si="171"/>
        <v>276.17</v>
      </c>
      <c r="V1022" s="33">
        <f t="shared" si="172"/>
        <v>1853.38</v>
      </c>
      <c r="W1022" s="33">
        <f t="shared" si="173"/>
        <v>131066.35</v>
      </c>
      <c r="X1022" s="33" t="str">
        <f>IFERROR(VLOOKUP(C1022,'Adj to Match Apport'!$C:$F,4,FALSE),0)</f>
        <v/>
      </c>
      <c r="Y1022" s="33">
        <f t="shared" si="176"/>
        <v>131066.35</v>
      </c>
      <c r="Z1022" s="184">
        <f>VLOOKUP(C1022, '2023-24 School Level AAFTE'!$C$4:$C$2454, 1, 0)</f>
        <v>4574</v>
      </c>
    </row>
    <row r="1023" spans="1:26" s="18" customFormat="1" x14ac:dyDescent="0.25">
      <c r="A1023" s="136" t="s">
        <v>1046</v>
      </c>
      <c r="B1023" s="166" t="s">
        <v>1045</v>
      </c>
      <c r="C1023" s="147">
        <v>2914</v>
      </c>
      <c r="D1023" s="139" t="s">
        <v>1053</v>
      </c>
      <c r="E1023" s="146" t="str">
        <f>VLOOKUP($C1023,'2023-24 School Level AAFTE'!$C:$N,9,FALSE)</f>
        <v>Yes</v>
      </c>
      <c r="F1023" s="94" t="str">
        <f>IFERROR(VLOOKUP(C1023,'2023-24 School Level AAFTE'!$C:$N,11,FALSE),"")</f>
        <v>Yes</v>
      </c>
      <c r="G1023" s="20">
        <f>IFERROR(VLOOKUP(C1023,'2023-24 School Level AAFTE'!$C:$N,8,FALSE),0)</f>
        <v>319.55</v>
      </c>
      <c r="H1023" s="99">
        <f>VLOOKUP($A1023,'District Data'!$A:$F,3,FALSE)</f>
        <v>1</v>
      </c>
      <c r="I1023" s="99">
        <f>VLOOKUP($A1023,'District Data'!$A:$F,4,FALSE)</f>
        <v>1</v>
      </c>
      <c r="J1023" s="100">
        <f t="shared" si="166"/>
        <v>319.55</v>
      </c>
      <c r="K1023" s="101">
        <f t="shared" si="167"/>
        <v>0.93700000000000006</v>
      </c>
      <c r="L1023" s="102">
        <f>'District Data'!E$2</f>
        <v>72728</v>
      </c>
      <c r="M1023" s="102">
        <f>'District Data'!F$2</f>
        <v>78209</v>
      </c>
      <c r="N1023" s="33">
        <f t="shared" si="168"/>
        <v>68146.14</v>
      </c>
      <c r="O1023" s="33">
        <f t="shared" si="169"/>
        <v>5135.6899999999996</v>
      </c>
      <c r="P1023" s="33">
        <f t="shared" si="174"/>
        <v>14418.72</v>
      </c>
      <c r="Q1023" s="103">
        <v>0.18149999999999999</v>
      </c>
      <c r="R1023" s="103">
        <v>0.17510000000000001</v>
      </c>
      <c r="S1023" s="33">
        <f t="shared" si="170"/>
        <v>26778.12</v>
      </c>
      <c r="T1023" s="33">
        <f t="shared" si="175"/>
        <v>1221.3599999999999</v>
      </c>
      <c r="U1023" s="33">
        <f t="shared" si="171"/>
        <v>213.86</v>
      </c>
      <c r="V1023" s="33">
        <f t="shared" si="172"/>
        <v>1435.2199999999998</v>
      </c>
      <c r="W1023" s="33">
        <f t="shared" si="173"/>
        <v>101495.17</v>
      </c>
      <c r="X1023" s="33" t="str">
        <f>IFERROR(VLOOKUP(C1023,'Adj to Match Apport'!$C:$F,4,FALSE),0)</f>
        <v/>
      </c>
      <c r="Y1023" s="33">
        <f t="shared" si="176"/>
        <v>101495.17</v>
      </c>
      <c r="Z1023" s="184">
        <f>VLOOKUP(C1023, '2023-24 School Level AAFTE'!$C$4:$C$2454, 1, 0)</f>
        <v>2914</v>
      </c>
    </row>
    <row r="1024" spans="1:26" s="18" customFormat="1" x14ac:dyDescent="0.25">
      <c r="A1024" s="136" t="s">
        <v>1046</v>
      </c>
      <c r="B1024" s="166" t="s">
        <v>1045</v>
      </c>
      <c r="C1024" s="167">
        <v>2726</v>
      </c>
      <c r="D1024" s="166" t="s">
        <v>1051</v>
      </c>
      <c r="E1024" s="146" t="str">
        <f>VLOOKUP($C1024,'2023-24 School Level AAFTE'!$C:$N,9,FALSE)</f>
        <v>Yes</v>
      </c>
      <c r="F1024" s="94" t="str">
        <f>IFERROR(VLOOKUP(C1024,'2023-24 School Level AAFTE'!$C:$N,11,FALSE),"")</f>
        <v>Yes</v>
      </c>
      <c r="G1024" s="20">
        <f>IFERROR(VLOOKUP(C1024,'2023-24 School Level AAFTE'!$C:$N,8,FALSE),0)</f>
        <v>370.94</v>
      </c>
      <c r="H1024" s="99">
        <f>VLOOKUP($A1024,'District Data'!$A:$F,3,FALSE)</f>
        <v>1</v>
      </c>
      <c r="I1024" s="99">
        <f>VLOOKUP($A1024,'District Data'!$A:$F,4,FALSE)</f>
        <v>1</v>
      </c>
      <c r="J1024" s="100">
        <f t="shared" si="166"/>
        <v>370.94</v>
      </c>
      <c r="K1024" s="101">
        <f t="shared" si="167"/>
        <v>1.0880000000000001</v>
      </c>
      <c r="L1024" s="102">
        <f>'District Data'!E$2</f>
        <v>72728</v>
      </c>
      <c r="M1024" s="102">
        <f>'District Data'!F$2</f>
        <v>78209</v>
      </c>
      <c r="N1024" s="33">
        <f t="shared" si="168"/>
        <v>79128.06</v>
      </c>
      <c r="O1024" s="33">
        <f t="shared" si="169"/>
        <v>5963.33</v>
      </c>
      <c r="P1024" s="33">
        <f t="shared" si="174"/>
        <v>14418.72</v>
      </c>
      <c r="Q1024" s="103">
        <v>0.18149999999999999</v>
      </c>
      <c r="R1024" s="103">
        <v>0.17510000000000001</v>
      </c>
      <c r="S1024" s="33">
        <f t="shared" si="170"/>
        <v>31093.49</v>
      </c>
      <c r="T1024" s="33">
        <f t="shared" si="175"/>
        <v>1418.19</v>
      </c>
      <c r="U1024" s="33">
        <f t="shared" si="171"/>
        <v>248.33</v>
      </c>
      <c r="V1024" s="33">
        <f t="shared" si="172"/>
        <v>1666.52</v>
      </c>
      <c r="W1024" s="33">
        <f t="shared" si="173"/>
        <v>117851.40000000001</v>
      </c>
      <c r="X1024" s="33" t="str">
        <f>IFERROR(VLOOKUP(C1024,'Adj to Match Apport'!$C:$F,4,FALSE),0)</f>
        <v/>
      </c>
      <c r="Y1024" s="33">
        <f t="shared" si="176"/>
        <v>117851.40000000001</v>
      </c>
      <c r="Z1024" s="184">
        <f>VLOOKUP(C1024, '2023-24 School Level AAFTE'!$C$4:$C$2454, 1, 0)</f>
        <v>2726</v>
      </c>
    </row>
    <row r="1025" spans="1:26" s="18" customFormat="1" x14ac:dyDescent="0.25">
      <c r="A1025" s="136" t="s">
        <v>1046</v>
      </c>
      <c r="B1025" s="166" t="s">
        <v>1045</v>
      </c>
      <c r="C1025" s="167">
        <v>2416</v>
      </c>
      <c r="D1025" s="166" t="s">
        <v>1050</v>
      </c>
      <c r="E1025" s="146" t="str">
        <f>VLOOKUP($C1025,'2023-24 School Level AAFTE'!$C:$N,9,FALSE)</f>
        <v>Yes</v>
      </c>
      <c r="F1025" s="94" t="str">
        <f>IFERROR(VLOOKUP(C1025,'2023-24 School Level AAFTE'!$C:$N,11,FALSE),"")</f>
        <v>Yes</v>
      </c>
      <c r="G1025" s="20">
        <f>IFERROR(VLOOKUP(C1025,'2023-24 School Level AAFTE'!$C:$N,8,FALSE),0)</f>
        <v>881.26</v>
      </c>
      <c r="H1025" s="99">
        <f>VLOOKUP($A1025,'District Data'!$A:$F,3,FALSE)</f>
        <v>1</v>
      </c>
      <c r="I1025" s="99">
        <f>VLOOKUP($A1025,'District Data'!$A:$F,4,FALSE)</f>
        <v>1</v>
      </c>
      <c r="J1025" s="100">
        <f t="shared" si="166"/>
        <v>881.26</v>
      </c>
      <c r="K1025" s="101">
        <f t="shared" si="167"/>
        <v>2.585</v>
      </c>
      <c r="L1025" s="102">
        <f>'District Data'!E$2</f>
        <v>72728</v>
      </c>
      <c r="M1025" s="102">
        <f>'District Data'!F$2</f>
        <v>78209</v>
      </c>
      <c r="N1025" s="33">
        <f t="shared" si="168"/>
        <v>188001.88</v>
      </c>
      <c r="O1025" s="33">
        <f t="shared" si="169"/>
        <v>14168.39</v>
      </c>
      <c r="P1025" s="33">
        <f t="shared" si="174"/>
        <v>14418.72</v>
      </c>
      <c r="Q1025" s="103">
        <v>0.18149999999999999</v>
      </c>
      <c r="R1025" s="103">
        <v>0.17510000000000001</v>
      </c>
      <c r="S1025" s="33">
        <f t="shared" si="170"/>
        <v>73875.62</v>
      </c>
      <c r="T1025" s="33">
        <f t="shared" si="175"/>
        <v>3369.5</v>
      </c>
      <c r="U1025" s="33">
        <f t="shared" si="171"/>
        <v>590</v>
      </c>
      <c r="V1025" s="33">
        <f t="shared" si="172"/>
        <v>3959.5</v>
      </c>
      <c r="W1025" s="33">
        <f t="shared" si="173"/>
        <v>280005.39</v>
      </c>
      <c r="X1025" s="33" t="str">
        <f>IFERROR(VLOOKUP(C1025,'Adj to Match Apport'!$C:$F,4,FALSE),0)</f>
        <v/>
      </c>
      <c r="Y1025" s="33">
        <f t="shared" si="176"/>
        <v>280005.39</v>
      </c>
      <c r="Z1025" s="184">
        <f>VLOOKUP(C1025, '2023-24 School Level AAFTE'!$C$4:$C$2454, 1, 0)</f>
        <v>2416</v>
      </c>
    </row>
    <row r="1026" spans="1:26" s="18" customFormat="1" x14ac:dyDescent="0.25">
      <c r="A1026" s="136" t="s">
        <v>1046</v>
      </c>
      <c r="B1026" s="166" t="s">
        <v>1045</v>
      </c>
      <c r="C1026" s="92">
        <v>3019</v>
      </c>
      <c r="D1026" s="115" t="s">
        <v>7</v>
      </c>
      <c r="E1026" s="146" t="str">
        <f>VLOOKUP($C1026,'2023-24 School Level AAFTE'!$C:$N,9,FALSE)</f>
        <v>No</v>
      </c>
      <c r="F1026" s="94" t="str">
        <f>IFERROR(VLOOKUP(C1026,'2023-24 School Level AAFTE'!$C:$N,11,FALSE),"")</f>
        <v>No</v>
      </c>
      <c r="G1026" s="20">
        <f>IFERROR(VLOOKUP(C1026,'2023-24 School Level AAFTE'!$C:$N,8,FALSE),0)</f>
        <v>419.43</v>
      </c>
      <c r="H1026" s="99">
        <f>VLOOKUP($A1026,'District Data'!$A:$F,3,FALSE)</f>
        <v>1</v>
      </c>
      <c r="I1026" s="99">
        <f>VLOOKUP($A1026,'District Data'!$A:$F,4,FALSE)</f>
        <v>1</v>
      </c>
      <c r="J1026" s="100">
        <f t="shared" si="166"/>
        <v>0</v>
      </c>
      <c r="K1026" s="101">
        <f t="shared" si="167"/>
        <v>0</v>
      </c>
      <c r="L1026" s="102">
        <f>'District Data'!E$2</f>
        <v>72728</v>
      </c>
      <c r="M1026" s="102">
        <f>'District Data'!F$2</f>
        <v>78209</v>
      </c>
      <c r="N1026" s="33">
        <f t="shared" si="168"/>
        <v>0</v>
      </c>
      <c r="O1026" s="33">
        <f t="shared" si="169"/>
        <v>0</v>
      </c>
      <c r="P1026" s="33">
        <f t="shared" si="174"/>
        <v>14418.72</v>
      </c>
      <c r="Q1026" s="103">
        <v>0.18149999999999999</v>
      </c>
      <c r="R1026" s="103">
        <v>0.17510000000000001</v>
      </c>
      <c r="S1026" s="33">
        <f t="shared" si="170"/>
        <v>0</v>
      </c>
      <c r="T1026" s="33">
        <f t="shared" si="175"/>
        <v>0</v>
      </c>
      <c r="U1026" s="33">
        <f t="shared" si="171"/>
        <v>0</v>
      </c>
      <c r="V1026" s="33">
        <f t="shared" si="172"/>
        <v>0</v>
      </c>
      <c r="W1026" s="33">
        <f t="shared" si="173"/>
        <v>0</v>
      </c>
      <c r="X1026" s="33">
        <f>IFERROR(VLOOKUP(C1026,'Adj to Match Apport'!$C:$F,4,FALSE),0)</f>
        <v>0</v>
      </c>
      <c r="Y1026" s="33">
        <f t="shared" si="176"/>
        <v>0</v>
      </c>
      <c r="Z1026" s="184">
        <f>VLOOKUP(C1026, '2023-24 School Level AAFTE'!$C$4:$C$2454, 1, 0)</f>
        <v>3019</v>
      </c>
    </row>
    <row r="1027" spans="1:26" s="18" customFormat="1" x14ac:dyDescent="0.25">
      <c r="A1027" s="136" t="s">
        <v>1046</v>
      </c>
      <c r="B1027" s="166" t="s">
        <v>1045</v>
      </c>
      <c r="C1027" s="167">
        <v>2370</v>
      </c>
      <c r="D1027" s="166" t="s">
        <v>1049</v>
      </c>
      <c r="E1027" s="146" t="str">
        <f>VLOOKUP($C1027,'2023-24 School Level AAFTE'!$C:$N,9,FALSE)</f>
        <v>Yes</v>
      </c>
      <c r="F1027" s="94" t="str">
        <f>IFERROR(VLOOKUP(C1027,'2023-24 School Level AAFTE'!$C:$N,11,FALSE),"")</f>
        <v>Yes</v>
      </c>
      <c r="G1027" s="20">
        <f>IFERROR(VLOOKUP(C1027,'2023-24 School Level AAFTE'!$C:$N,8,FALSE),0)</f>
        <v>285.39000000000004</v>
      </c>
      <c r="H1027" s="99">
        <f>VLOOKUP($A1027,'District Data'!$A:$F,3,FALSE)</f>
        <v>1</v>
      </c>
      <c r="I1027" s="99">
        <f>VLOOKUP($A1027,'District Data'!$A:$F,4,FALSE)</f>
        <v>1</v>
      </c>
      <c r="J1027" s="100">
        <f t="shared" ref="J1027:J1090" si="177">IF(AND(F1027="yes",E1027= "yes"), G1027,0)</f>
        <v>285.39000000000004</v>
      </c>
      <c r="K1027" s="101">
        <f t="shared" ref="K1027:K1090" si="178">ROUND(((J1027*1.1*36)/15)/900,3)</f>
        <v>0.83699999999999997</v>
      </c>
      <c r="L1027" s="102">
        <f>'District Data'!E$2</f>
        <v>72728</v>
      </c>
      <c r="M1027" s="102">
        <f>'District Data'!F$2</f>
        <v>78209</v>
      </c>
      <c r="N1027" s="33">
        <f t="shared" ref="N1027:N1090" si="179">ROUND(H1027*L1027*$K1027,2)</f>
        <v>60873.34</v>
      </c>
      <c r="O1027" s="33">
        <f t="shared" ref="O1027:O1090" si="180">ROUND(I1027*M1027*$K1027-N1027,2)</f>
        <v>4587.59</v>
      </c>
      <c r="P1027" s="33">
        <f t="shared" si="174"/>
        <v>14418.72</v>
      </c>
      <c r="Q1027" s="103">
        <v>0.18149999999999999</v>
      </c>
      <c r="R1027" s="103">
        <v>0.17510000000000001</v>
      </c>
      <c r="S1027" s="33">
        <f t="shared" ref="S1027:S1090" si="181">ROUND(N1027*Q1027+O1027*R1027+K1027*P1027,2)</f>
        <v>23920.27</v>
      </c>
      <c r="T1027" s="33">
        <f t="shared" si="175"/>
        <v>1091.02</v>
      </c>
      <c r="U1027" s="33">
        <f t="shared" ref="U1027:U1090" si="182">ROUND(T1027*R1027,2)</f>
        <v>191.04</v>
      </c>
      <c r="V1027" s="33">
        <f t="shared" ref="V1027:V1090" si="183">SUM(T1027:U1027)</f>
        <v>1282.06</v>
      </c>
      <c r="W1027" s="33">
        <f t="shared" ref="W1027:W1090" si="184">SUM(S1027,N1027:O1027,V1027)</f>
        <v>90663.26</v>
      </c>
      <c r="X1027" s="33" t="str">
        <f>IFERROR(VLOOKUP(C1027,'Adj to Match Apport'!$C:$F,4,FALSE),0)</f>
        <v/>
      </c>
      <c r="Y1027" s="33">
        <f t="shared" si="176"/>
        <v>90663.26</v>
      </c>
      <c r="Z1027" s="184">
        <f>VLOOKUP(C1027, '2023-24 School Level AAFTE'!$C$4:$C$2454, 1, 0)</f>
        <v>2370</v>
      </c>
    </row>
    <row r="1028" spans="1:26" s="18" customFormat="1" x14ac:dyDescent="0.25">
      <c r="A1028" s="26" t="s">
        <v>1061</v>
      </c>
      <c r="B1028" s="166" t="s">
        <v>1060</v>
      </c>
      <c r="C1028" s="167">
        <v>2480</v>
      </c>
      <c r="D1028" s="166" t="s">
        <v>1062</v>
      </c>
      <c r="E1028" s="146" t="str">
        <f>VLOOKUP($C1028,'2023-24 School Level AAFTE'!$C:$N,9,FALSE)</f>
        <v>Yes</v>
      </c>
      <c r="F1028" s="94" t="str">
        <f>IFERROR(VLOOKUP(C1028,'2023-24 School Level AAFTE'!$C:$N,11,FALSE),"")</f>
        <v>Yes</v>
      </c>
      <c r="G1028" s="20">
        <f>IFERROR(VLOOKUP(C1028,'2023-24 School Level AAFTE'!$C:$N,8,FALSE),0)</f>
        <v>99.2</v>
      </c>
      <c r="H1028" s="99">
        <f>VLOOKUP($A1028,'District Data'!$A:$F,3,FALSE)</f>
        <v>1</v>
      </c>
      <c r="I1028" s="99">
        <f>VLOOKUP($A1028,'District Data'!$A:$F,4,FALSE)</f>
        <v>1</v>
      </c>
      <c r="J1028" s="100">
        <f t="shared" si="177"/>
        <v>99.2</v>
      </c>
      <c r="K1028" s="101">
        <f t="shared" si="178"/>
        <v>0.29099999999999998</v>
      </c>
      <c r="L1028" s="102">
        <f>'District Data'!E$2</f>
        <v>72728</v>
      </c>
      <c r="M1028" s="102">
        <f>'District Data'!F$2</f>
        <v>78209</v>
      </c>
      <c r="N1028" s="33">
        <f t="shared" si="179"/>
        <v>21163.85</v>
      </c>
      <c r="O1028" s="33">
        <f t="shared" si="180"/>
        <v>1594.97</v>
      </c>
      <c r="P1028" s="33">
        <f t="shared" ref="P1028:P1091" si="185">ROUND(1178*12*1.02,2)</f>
        <v>14418.72</v>
      </c>
      <c r="Q1028" s="103">
        <v>0.18149999999999999</v>
      </c>
      <c r="R1028" s="103">
        <v>0.17510000000000001</v>
      </c>
      <c r="S1028" s="33">
        <f t="shared" si="181"/>
        <v>8316.3700000000008</v>
      </c>
      <c r="T1028" s="33">
        <f t="shared" ref="T1028:T1091" si="186">ROUND(($M1028*$I1028*$K1028/180*3),2)</f>
        <v>379.31</v>
      </c>
      <c r="U1028" s="33">
        <f t="shared" si="182"/>
        <v>66.42</v>
      </c>
      <c r="V1028" s="33">
        <f t="shared" si="183"/>
        <v>445.73</v>
      </c>
      <c r="W1028" s="33">
        <f t="shared" si="184"/>
        <v>31520.920000000002</v>
      </c>
      <c r="X1028" s="33">
        <f>IFERROR(VLOOKUP(C1028,'Adj to Match Apport'!$C:$F,4,FALSE),0)</f>
        <v>0</v>
      </c>
      <c r="Y1028" s="33">
        <f t="shared" ref="Y1028:Y1091" si="187">SUM(X1028,W1028)</f>
        <v>31520.920000000002</v>
      </c>
      <c r="Z1028" s="184">
        <f>VLOOKUP(C1028, '2023-24 School Level AAFTE'!$C$4:$C$2454, 1, 0)</f>
        <v>2480</v>
      </c>
    </row>
    <row r="1029" spans="1:26" s="18" customFormat="1" x14ac:dyDescent="0.25">
      <c r="A1029" s="136" t="s">
        <v>1061</v>
      </c>
      <c r="B1029" s="166" t="s">
        <v>1060</v>
      </c>
      <c r="C1029" s="167">
        <v>1922</v>
      </c>
      <c r="D1029" s="166" t="s">
        <v>1063</v>
      </c>
      <c r="E1029" s="146" t="str">
        <f>VLOOKUP($C1029,'2023-24 School Level AAFTE'!$C:$N,9,FALSE)</f>
        <v>No</v>
      </c>
      <c r="F1029" s="94" t="str">
        <f>IFERROR(VLOOKUP(C1029,'2023-24 School Level AAFTE'!$C:$N,11,FALSE),"")</f>
        <v>No</v>
      </c>
      <c r="G1029" s="20">
        <f>IFERROR(VLOOKUP(C1029,'2023-24 School Level AAFTE'!$C:$N,8,FALSE),0)</f>
        <v>146.81</v>
      </c>
      <c r="H1029" s="99">
        <f>VLOOKUP($A1029,'District Data'!$A:$F,3,FALSE)</f>
        <v>1</v>
      </c>
      <c r="I1029" s="99">
        <f>VLOOKUP($A1029,'District Data'!$A:$F,4,FALSE)</f>
        <v>1</v>
      </c>
      <c r="J1029" s="100">
        <f t="shared" si="177"/>
        <v>0</v>
      </c>
      <c r="K1029" s="101">
        <f t="shared" si="178"/>
        <v>0</v>
      </c>
      <c r="L1029" s="102">
        <f>'District Data'!E$2</f>
        <v>72728</v>
      </c>
      <c r="M1029" s="102">
        <f>'District Data'!F$2</f>
        <v>78209</v>
      </c>
      <c r="N1029" s="33">
        <f t="shared" si="179"/>
        <v>0</v>
      </c>
      <c r="O1029" s="33">
        <f t="shared" si="180"/>
        <v>0</v>
      </c>
      <c r="P1029" s="33">
        <f t="shared" si="185"/>
        <v>14418.72</v>
      </c>
      <c r="Q1029" s="103">
        <v>0.18149999999999999</v>
      </c>
      <c r="R1029" s="103">
        <v>0.17510000000000001</v>
      </c>
      <c r="S1029" s="33">
        <f t="shared" si="181"/>
        <v>0</v>
      </c>
      <c r="T1029" s="33">
        <f t="shared" si="186"/>
        <v>0</v>
      </c>
      <c r="U1029" s="33">
        <f t="shared" si="182"/>
        <v>0</v>
      </c>
      <c r="V1029" s="33">
        <f t="shared" si="183"/>
        <v>0</v>
      </c>
      <c r="W1029" s="33">
        <f t="shared" si="184"/>
        <v>0</v>
      </c>
      <c r="X1029" s="33">
        <f>IFERROR(VLOOKUP(C1029,'Adj to Match Apport'!$C:$F,4,FALSE),0)</f>
        <v>0</v>
      </c>
      <c r="Y1029" s="33">
        <f t="shared" si="187"/>
        <v>0</v>
      </c>
      <c r="Z1029" s="184">
        <f>VLOOKUP(C1029, '2023-24 School Level AAFTE'!$C$4:$C$2454, 1, 0)</f>
        <v>1922</v>
      </c>
    </row>
    <row r="1030" spans="1:26" s="18" customFormat="1" x14ac:dyDescent="0.25">
      <c r="A1030" s="136" t="s">
        <v>1065</v>
      </c>
      <c r="B1030" s="166" t="s">
        <v>1064</v>
      </c>
      <c r="C1030" s="167">
        <v>4178</v>
      </c>
      <c r="D1030" s="166" t="s">
        <v>1068</v>
      </c>
      <c r="E1030" s="146" t="str">
        <f>VLOOKUP($C1030,'2023-24 School Level AAFTE'!$C:$N,9,FALSE)</f>
        <v>No</v>
      </c>
      <c r="F1030" s="94" t="str">
        <f>IFERROR(VLOOKUP(C1030,'2023-24 School Level AAFTE'!$C:$N,11,FALSE),"")</f>
        <v>No</v>
      </c>
      <c r="G1030" s="20">
        <f>IFERROR(VLOOKUP(C1030,'2023-24 School Level AAFTE'!$C:$N,8,FALSE),0)</f>
        <v>5.7</v>
      </c>
      <c r="H1030" s="99">
        <f>VLOOKUP($A1030,'District Data'!$A:$F,3,FALSE)</f>
        <v>1.1200000000000001</v>
      </c>
      <c r="I1030" s="99">
        <f>VLOOKUP($A1030,'District Data'!$A:$F,4,FALSE)</f>
        <v>1.1200000000000001</v>
      </c>
      <c r="J1030" s="100">
        <f t="shared" si="177"/>
        <v>0</v>
      </c>
      <c r="K1030" s="101">
        <f t="shared" si="178"/>
        <v>0</v>
      </c>
      <c r="L1030" s="102">
        <f>'District Data'!E$2</f>
        <v>72728</v>
      </c>
      <c r="M1030" s="102">
        <f>'District Data'!F$2</f>
        <v>78209</v>
      </c>
      <c r="N1030" s="33">
        <f t="shared" si="179"/>
        <v>0</v>
      </c>
      <c r="O1030" s="33">
        <f t="shared" si="180"/>
        <v>0</v>
      </c>
      <c r="P1030" s="33">
        <f t="shared" si="185"/>
        <v>14418.72</v>
      </c>
      <c r="Q1030" s="103">
        <v>0.18149999999999999</v>
      </c>
      <c r="R1030" s="103">
        <v>0.17510000000000001</v>
      </c>
      <c r="S1030" s="33">
        <f t="shared" si="181"/>
        <v>0</v>
      </c>
      <c r="T1030" s="33">
        <f t="shared" si="186"/>
        <v>0</v>
      </c>
      <c r="U1030" s="33">
        <f t="shared" si="182"/>
        <v>0</v>
      </c>
      <c r="V1030" s="33">
        <f t="shared" si="183"/>
        <v>0</v>
      </c>
      <c r="W1030" s="33">
        <f t="shared" si="184"/>
        <v>0</v>
      </c>
      <c r="X1030" s="33">
        <f>IFERROR(VLOOKUP(C1030,'Adj to Match Apport'!$C:$F,4,FALSE),0)</f>
        <v>0</v>
      </c>
      <c r="Y1030" s="33">
        <f t="shared" si="187"/>
        <v>0</v>
      </c>
      <c r="Z1030" s="184">
        <f>VLOOKUP(C1030, '2023-24 School Level AAFTE'!$C$4:$C$2454, 1, 0)</f>
        <v>4178</v>
      </c>
    </row>
    <row r="1031" spans="1:26" s="18" customFormat="1" x14ac:dyDescent="0.25">
      <c r="A1031" s="136" t="s">
        <v>1065</v>
      </c>
      <c r="B1031" s="166" t="s">
        <v>1064</v>
      </c>
      <c r="C1031" s="167">
        <v>4107</v>
      </c>
      <c r="D1031" s="166" t="s">
        <v>1067</v>
      </c>
      <c r="E1031" s="146" t="str">
        <f>VLOOKUP($C1031,'2023-24 School Level AAFTE'!$C:$N,9,FALSE)</f>
        <v>Yes</v>
      </c>
      <c r="F1031" s="94" t="str">
        <f>IFERROR(VLOOKUP(C1031,'2023-24 School Level AAFTE'!$C:$N,11,FALSE),"")</f>
        <v>Yes</v>
      </c>
      <c r="G1031" s="20">
        <f>IFERROR(VLOOKUP(C1031,'2023-24 School Level AAFTE'!$C:$N,8,FALSE),0)</f>
        <v>98.77</v>
      </c>
      <c r="H1031" s="99">
        <f>VLOOKUP($A1031,'District Data'!$A:$F,3,FALSE)</f>
        <v>1.1200000000000001</v>
      </c>
      <c r="I1031" s="99">
        <f>VLOOKUP($A1031,'District Data'!$A:$F,4,FALSE)</f>
        <v>1.1200000000000001</v>
      </c>
      <c r="J1031" s="100">
        <f t="shared" si="177"/>
        <v>98.77</v>
      </c>
      <c r="K1031" s="101">
        <f t="shared" si="178"/>
        <v>0.28999999999999998</v>
      </c>
      <c r="L1031" s="102">
        <f>'District Data'!E$2</f>
        <v>72728</v>
      </c>
      <c r="M1031" s="102">
        <f>'District Data'!F$2</f>
        <v>78209</v>
      </c>
      <c r="N1031" s="33">
        <f t="shared" si="179"/>
        <v>23622.05</v>
      </c>
      <c r="O1031" s="33">
        <f t="shared" si="180"/>
        <v>1780.23</v>
      </c>
      <c r="P1031" s="33">
        <f t="shared" si="185"/>
        <v>14418.72</v>
      </c>
      <c r="Q1031" s="103">
        <v>0.18149999999999999</v>
      </c>
      <c r="R1031" s="103">
        <v>0.17510000000000001</v>
      </c>
      <c r="S1031" s="33">
        <f t="shared" si="181"/>
        <v>8780.5499999999993</v>
      </c>
      <c r="T1031" s="33">
        <f t="shared" si="186"/>
        <v>423.37</v>
      </c>
      <c r="U1031" s="33">
        <f t="shared" si="182"/>
        <v>74.13</v>
      </c>
      <c r="V1031" s="33">
        <f t="shared" si="183"/>
        <v>497.5</v>
      </c>
      <c r="W1031" s="33">
        <f t="shared" si="184"/>
        <v>34680.33</v>
      </c>
      <c r="X1031" s="33" t="str">
        <f>IFERROR(VLOOKUP(C1031,'Adj to Match Apport'!$C:$F,4,FALSE),0)</f>
        <v/>
      </c>
      <c r="Y1031" s="33">
        <f t="shared" si="187"/>
        <v>34680.33</v>
      </c>
      <c r="Z1031" s="184">
        <f>VLOOKUP(C1031, '2023-24 School Level AAFTE'!$C$4:$C$2454, 1, 0)</f>
        <v>4107</v>
      </c>
    </row>
    <row r="1032" spans="1:26" s="18" customFormat="1" x14ac:dyDescent="0.25">
      <c r="A1032" s="136" t="s">
        <v>1065</v>
      </c>
      <c r="B1032" s="166" t="s">
        <v>1064</v>
      </c>
      <c r="C1032" s="167">
        <v>2632</v>
      </c>
      <c r="D1032" s="166" t="s">
        <v>1066</v>
      </c>
      <c r="E1032" s="146" t="str">
        <f>VLOOKUP($C1032,'2023-24 School Level AAFTE'!$C:$N,9,FALSE)</f>
        <v>Yes</v>
      </c>
      <c r="F1032" s="94" t="str">
        <f>IFERROR(VLOOKUP(C1032,'2023-24 School Level AAFTE'!$C:$N,11,FALSE),"")</f>
        <v>Yes</v>
      </c>
      <c r="G1032" s="20">
        <f>IFERROR(VLOOKUP(C1032,'2023-24 School Level AAFTE'!$C:$N,8,FALSE),0)</f>
        <v>115.02</v>
      </c>
      <c r="H1032" s="99">
        <f>VLOOKUP($A1032,'District Data'!$A:$F,3,FALSE)</f>
        <v>1.1200000000000001</v>
      </c>
      <c r="I1032" s="99">
        <f>VLOOKUP($A1032,'District Data'!$A:$F,4,FALSE)</f>
        <v>1.1200000000000001</v>
      </c>
      <c r="J1032" s="100">
        <f t="shared" si="177"/>
        <v>115.02</v>
      </c>
      <c r="K1032" s="101">
        <f t="shared" si="178"/>
        <v>0.33700000000000002</v>
      </c>
      <c r="L1032" s="102">
        <f>'District Data'!E$2</f>
        <v>72728</v>
      </c>
      <c r="M1032" s="102">
        <f>'District Data'!F$2</f>
        <v>78209</v>
      </c>
      <c r="N1032" s="33">
        <f t="shared" si="179"/>
        <v>27450.46</v>
      </c>
      <c r="O1032" s="33">
        <f t="shared" si="180"/>
        <v>2068.7399999999998</v>
      </c>
      <c r="P1032" s="33">
        <f t="shared" si="185"/>
        <v>14418.72</v>
      </c>
      <c r="Q1032" s="103">
        <v>0.18149999999999999</v>
      </c>
      <c r="R1032" s="103">
        <v>0.17510000000000001</v>
      </c>
      <c r="S1032" s="33">
        <f t="shared" si="181"/>
        <v>10203.6</v>
      </c>
      <c r="T1032" s="33">
        <f t="shared" si="186"/>
        <v>491.99</v>
      </c>
      <c r="U1032" s="33">
        <f t="shared" si="182"/>
        <v>86.15</v>
      </c>
      <c r="V1032" s="33">
        <f t="shared" si="183"/>
        <v>578.14</v>
      </c>
      <c r="W1032" s="33">
        <f t="shared" si="184"/>
        <v>40300.939999999995</v>
      </c>
      <c r="X1032" s="33">
        <f>IFERROR(VLOOKUP(C1032,'Adj to Match Apport'!$C:$F,4,FALSE),0)</f>
        <v>2.0000000004074536E-2</v>
      </c>
      <c r="Y1032" s="33">
        <f t="shared" si="187"/>
        <v>40300.959999999999</v>
      </c>
      <c r="Z1032" s="184">
        <f>VLOOKUP(C1032, '2023-24 School Level AAFTE'!$C$4:$C$2454, 1, 0)</f>
        <v>2632</v>
      </c>
    </row>
    <row r="1033" spans="1:26" s="18" customFormat="1" x14ac:dyDescent="0.25">
      <c r="A1033" s="136" t="s">
        <v>2785</v>
      </c>
      <c r="B1033" s="166" t="s">
        <v>2871</v>
      </c>
      <c r="C1033" s="167">
        <v>5609</v>
      </c>
      <c r="D1033" s="166" t="s">
        <v>2787</v>
      </c>
      <c r="E1033" s="146" t="str">
        <f>VLOOKUP($C1033,'2023-24 School Level AAFTE'!$C:$N,9,FALSE)</f>
        <v>Yes</v>
      </c>
      <c r="F1033" s="94" t="str">
        <f>IFERROR(VLOOKUP(C1033,'2023-24 School Level AAFTE'!$C:$N,11,FALSE),"")</f>
        <v>Yes</v>
      </c>
      <c r="G1033" s="20">
        <f>IFERROR(VLOOKUP(C1033,'2023-24 School Level AAFTE'!$C:$N,8,FALSE),0)</f>
        <v>27.689999999999998</v>
      </c>
      <c r="H1033" s="99">
        <f>VLOOKUP($A1033,'District Data'!$A:$F,3,FALSE)</f>
        <v>1</v>
      </c>
      <c r="I1033" s="99">
        <f>VLOOKUP($A1033,'District Data'!$A:$F,4,FALSE)</f>
        <v>1</v>
      </c>
      <c r="J1033" s="100">
        <f t="shared" si="177"/>
        <v>27.689999999999998</v>
      </c>
      <c r="K1033" s="101">
        <f t="shared" si="178"/>
        <v>8.1000000000000003E-2</v>
      </c>
      <c r="L1033" s="102">
        <f>'District Data'!E$2</f>
        <v>72728</v>
      </c>
      <c r="M1033" s="102">
        <f>'District Data'!F$2</f>
        <v>78209</v>
      </c>
      <c r="N1033" s="33">
        <f t="shared" si="179"/>
        <v>5890.97</v>
      </c>
      <c r="O1033" s="33">
        <f t="shared" si="180"/>
        <v>443.96</v>
      </c>
      <c r="P1033" s="33">
        <f t="shared" si="185"/>
        <v>14418.72</v>
      </c>
      <c r="Q1033" s="103">
        <v>0.18149999999999999</v>
      </c>
      <c r="R1033" s="103">
        <v>0.17510000000000001</v>
      </c>
      <c r="S1033" s="33">
        <f t="shared" si="181"/>
        <v>2314.86</v>
      </c>
      <c r="T1033" s="33">
        <f t="shared" si="186"/>
        <v>105.58</v>
      </c>
      <c r="U1033" s="33">
        <f t="shared" si="182"/>
        <v>18.489999999999998</v>
      </c>
      <c r="V1033" s="33">
        <f t="shared" si="183"/>
        <v>124.07</v>
      </c>
      <c r="W1033" s="33">
        <f t="shared" si="184"/>
        <v>8773.8599999999988</v>
      </c>
      <c r="X1033" s="33">
        <f>IFERROR(VLOOKUP(C1033,'Adj to Match Apport'!$C:$F,4,FALSE),0)</f>
        <v>1.0000000002037268E-2</v>
      </c>
      <c r="Y1033" s="33">
        <f t="shared" si="187"/>
        <v>8773.8700000000008</v>
      </c>
      <c r="Z1033" s="184">
        <f>VLOOKUP(C1033, '2023-24 School Level AAFTE'!$C$4:$C$2454, 1, 0)</f>
        <v>5609</v>
      </c>
    </row>
    <row r="1034" spans="1:26" s="18" customFormat="1" x14ac:dyDescent="0.25">
      <c r="A1034" s="136" t="s">
        <v>2396</v>
      </c>
      <c r="B1034" s="166" t="s">
        <v>2395</v>
      </c>
      <c r="C1034" s="167">
        <v>5373</v>
      </c>
      <c r="D1034" s="166" t="s">
        <v>2397</v>
      </c>
      <c r="E1034" s="146" t="str">
        <f>VLOOKUP($C1034,'2023-24 School Level AAFTE'!$C:$N,9,FALSE)</f>
        <v>Yes</v>
      </c>
      <c r="F1034" s="94" t="str">
        <f>IFERROR(VLOOKUP(C1034,'2023-24 School Level AAFTE'!$C:$N,11,FALSE),"")</f>
        <v>Yes</v>
      </c>
      <c r="G1034" s="20">
        <f>IFERROR(VLOOKUP(C1034,'2023-24 School Level AAFTE'!$C:$N,8,FALSE),0)</f>
        <v>402.34</v>
      </c>
      <c r="H1034" s="99">
        <f>VLOOKUP($A1034,'District Data'!$A:$F,3,FALSE)</f>
        <v>1.06</v>
      </c>
      <c r="I1034" s="99">
        <f>VLOOKUP($A1034,'District Data'!$A:$F,4,FALSE)</f>
        <v>1.06</v>
      </c>
      <c r="J1034" s="100">
        <f t="shared" si="177"/>
        <v>402.34</v>
      </c>
      <c r="K1034" s="101">
        <f t="shared" si="178"/>
        <v>1.18</v>
      </c>
      <c r="L1034" s="102">
        <f>'District Data'!E$2</f>
        <v>72728</v>
      </c>
      <c r="M1034" s="102">
        <f>'District Data'!F$2</f>
        <v>78209</v>
      </c>
      <c r="N1034" s="33">
        <f t="shared" si="179"/>
        <v>90968.18</v>
      </c>
      <c r="O1034" s="33">
        <f t="shared" si="180"/>
        <v>6855.64</v>
      </c>
      <c r="P1034" s="33">
        <f t="shared" si="185"/>
        <v>14418.72</v>
      </c>
      <c r="Q1034" s="103">
        <v>0.18149999999999999</v>
      </c>
      <c r="R1034" s="103">
        <v>0.17510000000000001</v>
      </c>
      <c r="S1034" s="33">
        <f t="shared" si="181"/>
        <v>34725.24</v>
      </c>
      <c r="T1034" s="33">
        <f t="shared" si="186"/>
        <v>1630.4</v>
      </c>
      <c r="U1034" s="33">
        <f t="shared" si="182"/>
        <v>285.48</v>
      </c>
      <c r="V1034" s="33">
        <f t="shared" si="183"/>
        <v>1915.88</v>
      </c>
      <c r="W1034" s="33">
        <f t="shared" si="184"/>
        <v>134464.94</v>
      </c>
      <c r="X1034" s="33">
        <f>IFERROR(VLOOKUP(C1034,'Adj to Match Apport'!$C:$F,4,FALSE),0)</f>
        <v>-1.0000000009313226E-2</v>
      </c>
      <c r="Y1034" s="33">
        <f t="shared" si="187"/>
        <v>134464.93</v>
      </c>
      <c r="Z1034" s="184">
        <f>VLOOKUP(C1034, '2023-24 School Level AAFTE'!$C$4:$C$2454, 1, 0)</f>
        <v>5373</v>
      </c>
    </row>
    <row r="1035" spans="1:26" s="18" customFormat="1" x14ac:dyDescent="0.25">
      <c r="A1035" s="136" t="s">
        <v>1070</v>
      </c>
      <c r="B1035" s="166" t="s">
        <v>1069</v>
      </c>
      <c r="C1035" s="167">
        <v>3049</v>
      </c>
      <c r="D1035" s="166" t="s">
        <v>1071</v>
      </c>
      <c r="E1035" s="146" t="str">
        <f>VLOOKUP($C1035,'2023-24 School Level AAFTE'!$C:$N,9,FALSE)</f>
        <v>Yes</v>
      </c>
      <c r="F1035" s="94" t="str">
        <f>IFERROR(VLOOKUP(C1035,'2023-24 School Level AAFTE'!$C:$N,11,FALSE),"")</f>
        <v>Yes</v>
      </c>
      <c r="G1035" s="20">
        <f>IFERROR(VLOOKUP(C1035,'2023-24 School Level AAFTE'!$C:$N,8,FALSE),0)</f>
        <v>98.7</v>
      </c>
      <c r="H1035" s="99">
        <f>VLOOKUP($A1035,'District Data'!$A:$F,3,FALSE)</f>
        <v>1</v>
      </c>
      <c r="I1035" s="99">
        <f>VLOOKUP($A1035,'District Data'!$A:$F,4,FALSE)</f>
        <v>1</v>
      </c>
      <c r="J1035" s="100">
        <f t="shared" si="177"/>
        <v>98.7</v>
      </c>
      <c r="K1035" s="101">
        <f t="shared" si="178"/>
        <v>0.28999999999999998</v>
      </c>
      <c r="L1035" s="102">
        <f>'District Data'!E$2</f>
        <v>72728</v>
      </c>
      <c r="M1035" s="102">
        <f>'District Data'!F$2</f>
        <v>78209</v>
      </c>
      <c r="N1035" s="33">
        <f t="shared" si="179"/>
        <v>21091.119999999999</v>
      </c>
      <c r="O1035" s="33">
        <f t="shared" si="180"/>
        <v>1589.49</v>
      </c>
      <c r="P1035" s="33">
        <f t="shared" si="185"/>
        <v>14418.72</v>
      </c>
      <c r="Q1035" s="103">
        <v>0.18149999999999999</v>
      </c>
      <c r="R1035" s="103">
        <v>0.17510000000000001</v>
      </c>
      <c r="S1035" s="33">
        <f t="shared" si="181"/>
        <v>8287.7900000000009</v>
      </c>
      <c r="T1035" s="33">
        <f t="shared" si="186"/>
        <v>378.01</v>
      </c>
      <c r="U1035" s="33">
        <f t="shared" si="182"/>
        <v>66.19</v>
      </c>
      <c r="V1035" s="33">
        <f t="shared" si="183"/>
        <v>444.2</v>
      </c>
      <c r="W1035" s="33">
        <f t="shared" si="184"/>
        <v>31412.600000000002</v>
      </c>
      <c r="X1035" s="33">
        <f>IFERROR(VLOOKUP(C1035,'Adj to Match Apport'!$C:$F,4,FALSE),0)</f>
        <v>1.0000000002037268E-2</v>
      </c>
      <c r="Y1035" s="33">
        <f t="shared" si="187"/>
        <v>31412.610000000004</v>
      </c>
      <c r="Z1035" s="184">
        <f>VLOOKUP(C1035, '2023-24 School Level AAFTE'!$C$4:$C$2454, 1, 0)</f>
        <v>3049</v>
      </c>
    </row>
    <row r="1036" spans="1:26" s="18" customFormat="1" x14ac:dyDescent="0.25">
      <c r="A1036" s="136" t="s">
        <v>1070</v>
      </c>
      <c r="B1036" s="166" t="s">
        <v>1069</v>
      </c>
      <c r="C1036" s="167">
        <v>3111</v>
      </c>
      <c r="D1036" s="166" t="s">
        <v>1072</v>
      </c>
      <c r="E1036" s="146" t="str">
        <f>VLOOKUP($C1036,'2023-24 School Level AAFTE'!$C:$N,9,FALSE)</f>
        <v>Yes</v>
      </c>
      <c r="F1036" s="94" t="str">
        <f>IFERROR(VLOOKUP(C1036,'2023-24 School Level AAFTE'!$C:$N,11,FALSE),"")</f>
        <v>Yes</v>
      </c>
      <c r="G1036" s="20">
        <f>IFERROR(VLOOKUP(C1036,'2023-24 School Level AAFTE'!$C:$N,8,FALSE),0)</f>
        <v>54.81</v>
      </c>
      <c r="H1036" s="99">
        <f>VLOOKUP($A1036,'District Data'!$A:$F,3,FALSE)</f>
        <v>1</v>
      </c>
      <c r="I1036" s="99">
        <f>VLOOKUP($A1036,'District Data'!$A:$F,4,FALSE)</f>
        <v>1</v>
      </c>
      <c r="J1036" s="100">
        <f t="shared" si="177"/>
        <v>54.81</v>
      </c>
      <c r="K1036" s="101">
        <f t="shared" si="178"/>
        <v>0.161</v>
      </c>
      <c r="L1036" s="102">
        <f>'District Data'!E$2</f>
        <v>72728</v>
      </c>
      <c r="M1036" s="102">
        <f>'District Data'!F$2</f>
        <v>78209</v>
      </c>
      <c r="N1036" s="33">
        <f t="shared" si="179"/>
        <v>11709.21</v>
      </c>
      <c r="O1036" s="33">
        <f t="shared" si="180"/>
        <v>882.44</v>
      </c>
      <c r="P1036" s="33">
        <f t="shared" si="185"/>
        <v>14418.72</v>
      </c>
      <c r="Q1036" s="103">
        <v>0.18149999999999999</v>
      </c>
      <c r="R1036" s="103">
        <v>0.17510000000000001</v>
      </c>
      <c r="S1036" s="33">
        <f t="shared" si="181"/>
        <v>4601.1499999999996</v>
      </c>
      <c r="T1036" s="33">
        <f t="shared" si="186"/>
        <v>209.86</v>
      </c>
      <c r="U1036" s="33">
        <f t="shared" si="182"/>
        <v>36.75</v>
      </c>
      <c r="V1036" s="33">
        <f t="shared" si="183"/>
        <v>246.61</v>
      </c>
      <c r="W1036" s="33">
        <f t="shared" si="184"/>
        <v>17439.41</v>
      </c>
      <c r="X1036" s="33" t="str">
        <f>IFERROR(VLOOKUP(C1036,'Adj to Match Apport'!$C:$F,4,FALSE),0)</f>
        <v/>
      </c>
      <c r="Y1036" s="33">
        <f t="shared" si="187"/>
        <v>17439.41</v>
      </c>
      <c r="Z1036" s="184">
        <f>VLOOKUP(C1036, '2023-24 School Level AAFTE'!$C$4:$C$2454, 1, 0)</f>
        <v>3111</v>
      </c>
    </row>
    <row r="1037" spans="1:26" s="18" customFormat="1" x14ac:dyDescent="0.25">
      <c r="A1037" s="136" t="s">
        <v>1070</v>
      </c>
      <c r="B1037" s="166" t="s">
        <v>1069</v>
      </c>
      <c r="C1037" s="167">
        <v>3643</v>
      </c>
      <c r="D1037" s="166" t="s">
        <v>1073</v>
      </c>
      <c r="E1037" s="146" t="str">
        <f>VLOOKUP($C1037,'2023-24 School Level AAFTE'!$C:$N,9,FALSE)</f>
        <v>Yes</v>
      </c>
      <c r="F1037" s="94" t="str">
        <f>IFERROR(VLOOKUP(C1037,'2023-24 School Level AAFTE'!$C:$N,11,FALSE),"")</f>
        <v>Yes</v>
      </c>
      <c r="G1037" s="20">
        <f>IFERROR(VLOOKUP(C1037,'2023-24 School Level AAFTE'!$C:$N,8,FALSE),0)</f>
        <v>46.81</v>
      </c>
      <c r="H1037" s="99">
        <f>VLOOKUP($A1037,'District Data'!$A:$F,3,FALSE)</f>
        <v>1</v>
      </c>
      <c r="I1037" s="99">
        <f>VLOOKUP($A1037,'District Data'!$A:$F,4,FALSE)</f>
        <v>1</v>
      </c>
      <c r="J1037" s="100">
        <f t="shared" si="177"/>
        <v>46.81</v>
      </c>
      <c r="K1037" s="101">
        <f t="shared" si="178"/>
        <v>0.13700000000000001</v>
      </c>
      <c r="L1037" s="102">
        <f>'District Data'!E$2</f>
        <v>72728</v>
      </c>
      <c r="M1037" s="102">
        <f>'District Data'!F$2</f>
        <v>78209</v>
      </c>
      <c r="N1037" s="33">
        <f t="shared" si="179"/>
        <v>9963.74</v>
      </c>
      <c r="O1037" s="33">
        <f t="shared" si="180"/>
        <v>750.89</v>
      </c>
      <c r="P1037" s="33">
        <f t="shared" si="185"/>
        <v>14418.72</v>
      </c>
      <c r="Q1037" s="103">
        <v>0.18149999999999999</v>
      </c>
      <c r="R1037" s="103">
        <v>0.17510000000000001</v>
      </c>
      <c r="S1037" s="33">
        <f t="shared" si="181"/>
        <v>3915.26</v>
      </c>
      <c r="T1037" s="33">
        <f t="shared" si="186"/>
        <v>178.58</v>
      </c>
      <c r="U1037" s="33">
        <f t="shared" si="182"/>
        <v>31.27</v>
      </c>
      <c r="V1037" s="33">
        <f t="shared" si="183"/>
        <v>209.85000000000002</v>
      </c>
      <c r="W1037" s="33">
        <f t="shared" si="184"/>
        <v>14839.74</v>
      </c>
      <c r="X1037" s="33" t="str">
        <f>IFERROR(VLOOKUP(C1037,'Adj to Match Apport'!$C:$F,4,FALSE),0)</f>
        <v/>
      </c>
      <c r="Y1037" s="33">
        <f t="shared" si="187"/>
        <v>14839.74</v>
      </c>
      <c r="Z1037" s="184">
        <f>VLOOKUP(C1037, '2023-24 School Level AAFTE'!$C$4:$C$2454, 1, 0)</f>
        <v>3643</v>
      </c>
    </row>
    <row r="1038" spans="1:26" s="18" customFormat="1" x14ac:dyDescent="0.25">
      <c r="A1038" s="136" t="s">
        <v>1075</v>
      </c>
      <c r="B1038" s="166" t="s">
        <v>1074</v>
      </c>
      <c r="C1038" s="167">
        <v>3417</v>
      </c>
      <c r="D1038" s="166" t="s">
        <v>1077</v>
      </c>
      <c r="E1038" s="146" t="str">
        <f>VLOOKUP($C1038,'2023-24 School Level AAFTE'!$C:$N,9,FALSE)</f>
        <v>Yes</v>
      </c>
      <c r="F1038" s="94" t="str">
        <f>IFERROR(VLOOKUP(C1038,'2023-24 School Level AAFTE'!$C:$N,11,FALSE),"")</f>
        <v>Yes</v>
      </c>
      <c r="G1038" s="20">
        <f>IFERROR(VLOOKUP(C1038,'2023-24 School Level AAFTE'!$C:$N,8,FALSE),0)</f>
        <v>537</v>
      </c>
      <c r="H1038" s="99">
        <f>VLOOKUP($A1038,'District Data'!$A:$F,3,FALSE)</f>
        <v>1.1200000000000001</v>
      </c>
      <c r="I1038" s="99">
        <f>VLOOKUP($A1038,'District Data'!$A:$F,4,FALSE)</f>
        <v>1.1200000000000001</v>
      </c>
      <c r="J1038" s="100">
        <f t="shared" si="177"/>
        <v>537</v>
      </c>
      <c r="K1038" s="101">
        <f t="shared" si="178"/>
        <v>1.575</v>
      </c>
      <c r="L1038" s="102">
        <f>'District Data'!E$2</f>
        <v>72728</v>
      </c>
      <c r="M1038" s="102">
        <f>'District Data'!F$2</f>
        <v>78209</v>
      </c>
      <c r="N1038" s="33">
        <f t="shared" si="179"/>
        <v>128292.19</v>
      </c>
      <c r="O1038" s="33">
        <f t="shared" si="180"/>
        <v>9668.49</v>
      </c>
      <c r="P1038" s="33">
        <f t="shared" si="185"/>
        <v>14418.72</v>
      </c>
      <c r="Q1038" s="103">
        <v>0.18149999999999999</v>
      </c>
      <c r="R1038" s="103">
        <v>0.17510000000000001</v>
      </c>
      <c r="S1038" s="33">
        <f t="shared" si="181"/>
        <v>47687.47</v>
      </c>
      <c r="T1038" s="33">
        <f t="shared" si="186"/>
        <v>2299.34</v>
      </c>
      <c r="U1038" s="33">
        <f t="shared" si="182"/>
        <v>402.61</v>
      </c>
      <c r="V1038" s="33">
        <f t="shared" si="183"/>
        <v>2701.9500000000003</v>
      </c>
      <c r="W1038" s="33">
        <f t="shared" si="184"/>
        <v>188350.1</v>
      </c>
      <c r="X1038" s="33">
        <f>IFERROR(VLOOKUP(C1038,'Adj to Match Apport'!$C:$F,4,FALSE),0)</f>
        <v>-1.0000000009313226E-2</v>
      </c>
      <c r="Y1038" s="33">
        <f t="shared" si="187"/>
        <v>188350.09</v>
      </c>
      <c r="Z1038" s="184">
        <f>VLOOKUP(C1038, '2023-24 School Level AAFTE'!$C$4:$C$2454, 1, 0)</f>
        <v>3417</v>
      </c>
    </row>
    <row r="1039" spans="1:26" s="18" customFormat="1" x14ac:dyDescent="0.25">
      <c r="A1039" s="136" t="s">
        <v>1075</v>
      </c>
      <c r="B1039" s="166" t="s">
        <v>1074</v>
      </c>
      <c r="C1039" s="167">
        <v>5466</v>
      </c>
      <c r="D1039" s="166" t="s">
        <v>1082</v>
      </c>
      <c r="E1039" s="146" t="str">
        <f>VLOOKUP($C1039,'2023-24 School Level AAFTE'!$C:$N,9,FALSE)</f>
        <v>No</v>
      </c>
      <c r="F1039" s="94" t="str">
        <f>IFERROR(VLOOKUP(C1039,'2023-24 School Level AAFTE'!$C:$N,11,FALSE),"")</f>
        <v>No</v>
      </c>
      <c r="G1039" s="20">
        <f>IFERROR(VLOOKUP(C1039,'2023-24 School Level AAFTE'!$C:$N,8,FALSE),0)</f>
        <v>25.5</v>
      </c>
      <c r="H1039" s="99">
        <f>VLOOKUP($A1039,'District Data'!$A:$F,3,FALSE)</f>
        <v>1.1200000000000001</v>
      </c>
      <c r="I1039" s="99">
        <f>VLOOKUP($A1039,'District Data'!$A:$F,4,FALSE)</f>
        <v>1.1200000000000001</v>
      </c>
      <c r="J1039" s="100">
        <f t="shared" si="177"/>
        <v>0</v>
      </c>
      <c r="K1039" s="101">
        <f t="shared" si="178"/>
        <v>0</v>
      </c>
      <c r="L1039" s="102">
        <f>'District Data'!E$2</f>
        <v>72728</v>
      </c>
      <c r="M1039" s="102">
        <f>'District Data'!F$2</f>
        <v>78209</v>
      </c>
      <c r="N1039" s="33">
        <f t="shared" si="179"/>
        <v>0</v>
      </c>
      <c r="O1039" s="33">
        <f t="shared" si="180"/>
        <v>0</v>
      </c>
      <c r="P1039" s="33">
        <f t="shared" si="185"/>
        <v>14418.72</v>
      </c>
      <c r="Q1039" s="103">
        <v>0.18149999999999999</v>
      </c>
      <c r="R1039" s="103">
        <v>0.17510000000000001</v>
      </c>
      <c r="S1039" s="33">
        <f t="shared" si="181"/>
        <v>0</v>
      </c>
      <c r="T1039" s="33">
        <f t="shared" si="186"/>
        <v>0</v>
      </c>
      <c r="U1039" s="33">
        <f t="shared" si="182"/>
        <v>0</v>
      </c>
      <c r="V1039" s="33">
        <f t="shared" si="183"/>
        <v>0</v>
      </c>
      <c r="W1039" s="33">
        <f t="shared" si="184"/>
        <v>0</v>
      </c>
      <c r="X1039" s="33">
        <f>IFERROR(VLOOKUP(C1039,'Adj to Match Apport'!$C:$F,4,FALSE),0)</f>
        <v>0</v>
      </c>
      <c r="Y1039" s="33">
        <f t="shared" si="187"/>
        <v>0</v>
      </c>
      <c r="Z1039" s="184">
        <f>VLOOKUP(C1039, '2023-24 School Level AAFTE'!$C$4:$C$2454, 1, 0)</f>
        <v>5466</v>
      </c>
    </row>
    <row r="1040" spans="1:26" s="18" customFormat="1" x14ac:dyDescent="0.25">
      <c r="A1040" s="136" t="s">
        <v>1075</v>
      </c>
      <c r="B1040" s="166" t="s">
        <v>1074</v>
      </c>
      <c r="C1040" s="167">
        <v>4324</v>
      </c>
      <c r="D1040" s="166" t="s">
        <v>1079</v>
      </c>
      <c r="E1040" s="146" t="str">
        <f>VLOOKUP($C1040,'2023-24 School Level AAFTE'!$C:$N,9,FALSE)</f>
        <v>No</v>
      </c>
      <c r="F1040" s="94" t="str">
        <f>IFERROR(VLOOKUP(C1040,'2023-24 School Level AAFTE'!$C:$N,11,FALSE),"")</f>
        <v>No</v>
      </c>
      <c r="G1040" s="20">
        <f>IFERROR(VLOOKUP(C1040,'2023-24 School Level AAFTE'!$C:$N,8,FALSE),0)</f>
        <v>413.06</v>
      </c>
      <c r="H1040" s="99">
        <f>VLOOKUP($A1040,'District Data'!$A:$F,3,FALSE)</f>
        <v>1.1200000000000001</v>
      </c>
      <c r="I1040" s="99">
        <f>VLOOKUP($A1040,'District Data'!$A:$F,4,FALSE)</f>
        <v>1.1200000000000001</v>
      </c>
      <c r="J1040" s="100">
        <f t="shared" si="177"/>
        <v>0</v>
      </c>
      <c r="K1040" s="101">
        <f t="shared" si="178"/>
        <v>0</v>
      </c>
      <c r="L1040" s="102">
        <f>'District Data'!E$2</f>
        <v>72728</v>
      </c>
      <c r="M1040" s="102">
        <f>'District Data'!F$2</f>
        <v>78209</v>
      </c>
      <c r="N1040" s="33">
        <f t="shared" si="179"/>
        <v>0</v>
      </c>
      <c r="O1040" s="33">
        <f t="shared" si="180"/>
        <v>0</v>
      </c>
      <c r="P1040" s="33">
        <f t="shared" si="185"/>
        <v>14418.72</v>
      </c>
      <c r="Q1040" s="103">
        <v>0.18149999999999999</v>
      </c>
      <c r="R1040" s="103">
        <v>0.17510000000000001</v>
      </c>
      <c r="S1040" s="33">
        <f t="shared" si="181"/>
        <v>0</v>
      </c>
      <c r="T1040" s="33">
        <f t="shared" si="186"/>
        <v>0</v>
      </c>
      <c r="U1040" s="33">
        <f t="shared" si="182"/>
        <v>0</v>
      </c>
      <c r="V1040" s="33">
        <f t="shared" si="183"/>
        <v>0</v>
      </c>
      <c r="W1040" s="33">
        <f t="shared" si="184"/>
        <v>0</v>
      </c>
      <c r="X1040" s="33">
        <f>IFERROR(VLOOKUP(C1040,'Adj to Match Apport'!$C:$F,4,FALSE),0)</f>
        <v>0</v>
      </c>
      <c r="Y1040" s="33">
        <f t="shared" si="187"/>
        <v>0</v>
      </c>
      <c r="Z1040" s="184">
        <f>VLOOKUP(C1040, '2023-24 School Level AAFTE'!$C$4:$C$2454, 1, 0)</f>
        <v>4324</v>
      </c>
    </row>
    <row r="1041" spans="1:26" s="18" customFormat="1" x14ac:dyDescent="0.25">
      <c r="A1041" s="136" t="s">
        <v>1075</v>
      </c>
      <c r="B1041" s="166" t="s">
        <v>1074</v>
      </c>
      <c r="C1041" s="167">
        <v>1983</v>
      </c>
      <c r="D1041" s="166" t="s">
        <v>1081</v>
      </c>
      <c r="E1041" s="146" t="str">
        <f>VLOOKUP($C1041,'2023-24 School Level AAFTE'!$C:$N,9,FALSE)</f>
        <v>No</v>
      </c>
      <c r="F1041" s="94" t="str">
        <f>IFERROR(VLOOKUP(C1041,'2023-24 School Level AAFTE'!$C:$N,11,FALSE),"")</f>
        <v>No</v>
      </c>
      <c r="G1041" s="20">
        <f>IFERROR(VLOOKUP(C1041,'2023-24 School Level AAFTE'!$C:$N,8,FALSE),0)</f>
        <v>395.49</v>
      </c>
      <c r="H1041" s="99">
        <f>VLOOKUP($A1041,'District Data'!$A:$F,3,FALSE)</f>
        <v>1.1200000000000001</v>
      </c>
      <c r="I1041" s="99">
        <f>VLOOKUP($A1041,'District Data'!$A:$F,4,FALSE)</f>
        <v>1.1200000000000001</v>
      </c>
      <c r="J1041" s="100">
        <f t="shared" si="177"/>
        <v>0</v>
      </c>
      <c r="K1041" s="101">
        <f t="shared" si="178"/>
        <v>0</v>
      </c>
      <c r="L1041" s="102">
        <f>'District Data'!E$2</f>
        <v>72728</v>
      </c>
      <c r="M1041" s="102">
        <f>'District Data'!F$2</f>
        <v>78209</v>
      </c>
      <c r="N1041" s="33">
        <f t="shared" si="179"/>
        <v>0</v>
      </c>
      <c r="O1041" s="33">
        <f t="shared" si="180"/>
        <v>0</v>
      </c>
      <c r="P1041" s="33">
        <f t="shared" si="185"/>
        <v>14418.72</v>
      </c>
      <c r="Q1041" s="103">
        <v>0.18149999999999999</v>
      </c>
      <c r="R1041" s="103">
        <v>0.17510000000000001</v>
      </c>
      <c r="S1041" s="33">
        <f t="shared" si="181"/>
        <v>0</v>
      </c>
      <c r="T1041" s="33">
        <f t="shared" si="186"/>
        <v>0</v>
      </c>
      <c r="U1041" s="33">
        <f t="shared" si="182"/>
        <v>0</v>
      </c>
      <c r="V1041" s="33">
        <f t="shared" si="183"/>
        <v>0</v>
      </c>
      <c r="W1041" s="33">
        <f t="shared" si="184"/>
        <v>0</v>
      </c>
      <c r="X1041" s="33">
        <f>IFERROR(VLOOKUP(C1041,'Adj to Match Apport'!$C:$F,4,FALSE),0)</f>
        <v>0</v>
      </c>
      <c r="Y1041" s="33">
        <f t="shared" si="187"/>
        <v>0</v>
      </c>
      <c r="Z1041" s="184">
        <f>VLOOKUP(C1041, '2023-24 School Level AAFTE'!$C$4:$C$2454, 1, 0)</f>
        <v>1983</v>
      </c>
    </row>
    <row r="1042" spans="1:26" s="18" customFormat="1" x14ac:dyDescent="0.25">
      <c r="A1042" s="136" t="s">
        <v>1075</v>
      </c>
      <c r="B1042" s="166" t="s">
        <v>1074</v>
      </c>
      <c r="C1042" s="167">
        <v>4201</v>
      </c>
      <c r="D1042" s="166" t="s">
        <v>1078</v>
      </c>
      <c r="E1042" s="146" t="str">
        <f>VLOOKUP($C1042,'2023-24 School Level AAFTE'!$C:$N,9,FALSE)</f>
        <v>No</v>
      </c>
      <c r="F1042" s="94" t="str">
        <f>IFERROR(VLOOKUP(C1042,'2023-24 School Level AAFTE'!$C:$N,11,FALSE),"")</f>
        <v>No</v>
      </c>
      <c r="G1042" s="20">
        <f>IFERROR(VLOOKUP(C1042,'2023-24 School Level AAFTE'!$C:$N,8,FALSE),0)</f>
        <v>942.06</v>
      </c>
      <c r="H1042" s="99">
        <f>VLOOKUP($A1042,'District Data'!$A:$F,3,FALSE)</f>
        <v>1.1200000000000001</v>
      </c>
      <c r="I1042" s="99">
        <f>VLOOKUP($A1042,'District Data'!$A:$F,4,FALSE)</f>
        <v>1.1200000000000001</v>
      </c>
      <c r="J1042" s="100">
        <f t="shared" si="177"/>
        <v>0</v>
      </c>
      <c r="K1042" s="101">
        <f t="shared" si="178"/>
        <v>0</v>
      </c>
      <c r="L1042" s="102">
        <f>'District Data'!E$2</f>
        <v>72728</v>
      </c>
      <c r="M1042" s="102">
        <f>'District Data'!F$2</f>
        <v>78209</v>
      </c>
      <c r="N1042" s="33">
        <f t="shared" si="179"/>
        <v>0</v>
      </c>
      <c r="O1042" s="33">
        <f t="shared" si="180"/>
        <v>0</v>
      </c>
      <c r="P1042" s="33">
        <f t="shared" si="185"/>
        <v>14418.72</v>
      </c>
      <c r="Q1042" s="103">
        <v>0.18149999999999999</v>
      </c>
      <c r="R1042" s="103">
        <v>0.17510000000000001</v>
      </c>
      <c r="S1042" s="33">
        <f t="shared" si="181"/>
        <v>0</v>
      </c>
      <c r="T1042" s="33">
        <f t="shared" si="186"/>
        <v>0</v>
      </c>
      <c r="U1042" s="33">
        <f t="shared" si="182"/>
        <v>0</v>
      </c>
      <c r="V1042" s="33">
        <f t="shared" si="183"/>
        <v>0</v>
      </c>
      <c r="W1042" s="33">
        <f t="shared" si="184"/>
        <v>0</v>
      </c>
      <c r="X1042" s="33">
        <f>IFERROR(VLOOKUP(C1042,'Adj to Match Apport'!$C:$F,4,FALSE),0)</f>
        <v>0</v>
      </c>
      <c r="Y1042" s="33">
        <f t="shared" si="187"/>
        <v>0</v>
      </c>
      <c r="Z1042" s="184">
        <f>VLOOKUP(C1042, '2023-24 School Level AAFTE'!$C$4:$C$2454, 1, 0)</f>
        <v>4201</v>
      </c>
    </row>
    <row r="1043" spans="1:26" s="18" customFormat="1" x14ac:dyDescent="0.25">
      <c r="A1043" s="136" t="s">
        <v>1075</v>
      </c>
      <c r="B1043" s="166" t="s">
        <v>1074</v>
      </c>
      <c r="C1043" s="167">
        <v>2219</v>
      </c>
      <c r="D1043" s="166" t="s">
        <v>1076</v>
      </c>
      <c r="E1043" s="146" t="str">
        <f>VLOOKUP($C1043,'2023-24 School Level AAFTE'!$C:$N,9,FALSE)</f>
        <v>No</v>
      </c>
      <c r="F1043" s="94" t="str">
        <f>IFERROR(VLOOKUP(C1043,'2023-24 School Level AAFTE'!$C:$N,11,FALSE),"")</f>
        <v>No</v>
      </c>
      <c r="G1043" s="20">
        <f>IFERROR(VLOOKUP(C1043,'2023-24 School Level AAFTE'!$C:$N,8,FALSE),0)</f>
        <v>706.27</v>
      </c>
      <c r="H1043" s="99">
        <f>VLOOKUP($A1043,'District Data'!$A:$F,3,FALSE)</f>
        <v>1.1200000000000001</v>
      </c>
      <c r="I1043" s="99">
        <f>VLOOKUP($A1043,'District Data'!$A:$F,4,FALSE)</f>
        <v>1.1200000000000001</v>
      </c>
      <c r="J1043" s="100">
        <f t="shared" si="177"/>
        <v>0</v>
      </c>
      <c r="K1043" s="101">
        <f t="shared" si="178"/>
        <v>0</v>
      </c>
      <c r="L1043" s="102">
        <f>'District Data'!E$2</f>
        <v>72728</v>
      </c>
      <c r="M1043" s="102">
        <f>'District Data'!F$2</f>
        <v>78209</v>
      </c>
      <c r="N1043" s="33">
        <f t="shared" si="179"/>
        <v>0</v>
      </c>
      <c r="O1043" s="33">
        <f t="shared" si="180"/>
        <v>0</v>
      </c>
      <c r="P1043" s="33">
        <f t="shared" si="185"/>
        <v>14418.72</v>
      </c>
      <c r="Q1043" s="103">
        <v>0.18149999999999999</v>
      </c>
      <c r="R1043" s="103">
        <v>0.17510000000000001</v>
      </c>
      <c r="S1043" s="33">
        <f t="shared" si="181"/>
        <v>0</v>
      </c>
      <c r="T1043" s="33">
        <f t="shared" si="186"/>
        <v>0</v>
      </c>
      <c r="U1043" s="33">
        <f t="shared" si="182"/>
        <v>0</v>
      </c>
      <c r="V1043" s="33">
        <f t="shared" si="183"/>
        <v>0</v>
      </c>
      <c r="W1043" s="33">
        <f t="shared" si="184"/>
        <v>0</v>
      </c>
      <c r="X1043" s="33">
        <f>IFERROR(VLOOKUP(C1043,'Adj to Match Apport'!$C:$F,4,FALSE),0)</f>
        <v>0</v>
      </c>
      <c r="Y1043" s="33">
        <f t="shared" si="187"/>
        <v>0</v>
      </c>
      <c r="Z1043" s="184">
        <f>VLOOKUP(C1043, '2023-24 School Level AAFTE'!$C$4:$C$2454, 1, 0)</f>
        <v>2219</v>
      </c>
    </row>
    <row r="1044" spans="1:26" s="18" customFormat="1" x14ac:dyDescent="0.25">
      <c r="A1044" s="136" t="s">
        <v>1075</v>
      </c>
      <c r="B1044" s="166" t="s">
        <v>1074</v>
      </c>
      <c r="C1044" s="167">
        <v>4517</v>
      </c>
      <c r="D1044" s="166" t="s">
        <v>1080</v>
      </c>
      <c r="E1044" s="146" t="str">
        <f>VLOOKUP($C1044,'2023-24 School Level AAFTE'!$C:$N,9,FALSE)</f>
        <v>No</v>
      </c>
      <c r="F1044" s="94" t="str">
        <f>IFERROR(VLOOKUP(C1044,'2023-24 School Level AAFTE'!$C:$N,11,FALSE),"")</f>
        <v>No</v>
      </c>
      <c r="G1044" s="20">
        <f>IFERROR(VLOOKUP(C1044,'2023-24 School Level AAFTE'!$C:$N,8,FALSE),0)</f>
        <v>476.94</v>
      </c>
      <c r="H1044" s="99">
        <f>VLOOKUP($A1044,'District Data'!$A:$F,3,FALSE)</f>
        <v>1.1200000000000001</v>
      </c>
      <c r="I1044" s="99">
        <f>VLOOKUP($A1044,'District Data'!$A:$F,4,FALSE)</f>
        <v>1.1200000000000001</v>
      </c>
      <c r="J1044" s="100">
        <f t="shared" si="177"/>
        <v>0</v>
      </c>
      <c r="K1044" s="101">
        <f t="shared" si="178"/>
        <v>0</v>
      </c>
      <c r="L1044" s="102">
        <f>'District Data'!E$2</f>
        <v>72728</v>
      </c>
      <c r="M1044" s="102">
        <f>'District Data'!F$2</f>
        <v>78209</v>
      </c>
      <c r="N1044" s="33">
        <f t="shared" si="179"/>
        <v>0</v>
      </c>
      <c r="O1044" s="33">
        <f t="shared" si="180"/>
        <v>0</v>
      </c>
      <c r="P1044" s="33">
        <f t="shared" si="185"/>
        <v>14418.72</v>
      </c>
      <c r="Q1044" s="103">
        <v>0.18149999999999999</v>
      </c>
      <c r="R1044" s="103">
        <v>0.17510000000000001</v>
      </c>
      <c r="S1044" s="33">
        <f t="shared" si="181"/>
        <v>0</v>
      </c>
      <c r="T1044" s="33">
        <f t="shared" si="186"/>
        <v>0</v>
      </c>
      <c r="U1044" s="33">
        <f t="shared" si="182"/>
        <v>0</v>
      </c>
      <c r="V1044" s="33">
        <f t="shared" si="183"/>
        <v>0</v>
      </c>
      <c r="W1044" s="33">
        <f t="shared" si="184"/>
        <v>0</v>
      </c>
      <c r="X1044" s="33">
        <f>IFERROR(VLOOKUP(C1044,'Adj to Match Apport'!$C:$F,4,FALSE),0)</f>
        <v>0</v>
      </c>
      <c r="Y1044" s="33">
        <f t="shared" si="187"/>
        <v>0</v>
      </c>
      <c r="Z1044" s="184">
        <f>VLOOKUP(C1044, '2023-24 School Level AAFTE'!$C$4:$C$2454, 1, 0)</f>
        <v>4517</v>
      </c>
    </row>
    <row r="1045" spans="1:26" s="18" customFormat="1" x14ac:dyDescent="0.25">
      <c r="A1045" s="136" t="s">
        <v>1084</v>
      </c>
      <c r="B1045" s="166" t="s">
        <v>1083</v>
      </c>
      <c r="C1045" s="167">
        <v>3070</v>
      </c>
      <c r="D1045" s="166" t="s">
        <v>1085</v>
      </c>
      <c r="E1045" s="146" t="str">
        <f>VLOOKUP($C1045,'2023-24 School Level AAFTE'!$C:$N,9,FALSE)</f>
        <v>Yes</v>
      </c>
      <c r="F1045" s="94" t="str">
        <f>IFERROR(VLOOKUP(C1045,'2023-24 School Level AAFTE'!$C:$N,11,FALSE),"")</f>
        <v>Yes</v>
      </c>
      <c r="G1045" s="20">
        <f>IFERROR(VLOOKUP(C1045,'2023-24 School Level AAFTE'!$C:$N,8,FALSE),0)</f>
        <v>385.59999999999997</v>
      </c>
      <c r="H1045" s="99">
        <f>VLOOKUP($A1045,'District Data'!$A:$F,3,FALSE)</f>
        <v>1</v>
      </c>
      <c r="I1045" s="99">
        <f>VLOOKUP($A1045,'District Data'!$A:$F,4,FALSE)</f>
        <v>1</v>
      </c>
      <c r="J1045" s="100">
        <f t="shared" si="177"/>
        <v>385.59999999999997</v>
      </c>
      <c r="K1045" s="101">
        <f t="shared" si="178"/>
        <v>1.131</v>
      </c>
      <c r="L1045" s="102">
        <f>'District Data'!E$2</f>
        <v>72728</v>
      </c>
      <c r="M1045" s="102">
        <f>'District Data'!F$2</f>
        <v>78209</v>
      </c>
      <c r="N1045" s="33">
        <f t="shared" si="179"/>
        <v>82255.37</v>
      </c>
      <c r="O1045" s="33">
        <f t="shared" si="180"/>
        <v>6199.01</v>
      </c>
      <c r="P1045" s="33">
        <f t="shared" si="185"/>
        <v>14418.72</v>
      </c>
      <c r="Q1045" s="103">
        <v>0.18149999999999999</v>
      </c>
      <c r="R1045" s="103">
        <v>0.17510000000000001</v>
      </c>
      <c r="S1045" s="33">
        <f t="shared" si="181"/>
        <v>32322.37</v>
      </c>
      <c r="T1045" s="33">
        <f t="shared" si="186"/>
        <v>1474.24</v>
      </c>
      <c r="U1045" s="33">
        <f t="shared" si="182"/>
        <v>258.14</v>
      </c>
      <c r="V1045" s="33">
        <f t="shared" si="183"/>
        <v>1732.38</v>
      </c>
      <c r="W1045" s="33">
        <f t="shared" si="184"/>
        <v>122509.12999999999</v>
      </c>
      <c r="X1045" s="33">
        <f>IFERROR(VLOOKUP(C1045,'Adj to Match Apport'!$C:$F,4,FALSE),0)</f>
        <v>0</v>
      </c>
      <c r="Y1045" s="33">
        <f t="shared" si="187"/>
        <v>122509.12999999999</v>
      </c>
      <c r="Z1045" s="184">
        <f>VLOOKUP(C1045, '2023-24 School Level AAFTE'!$C$4:$C$2454, 1, 0)</f>
        <v>3070</v>
      </c>
    </row>
    <row r="1046" spans="1:26" s="18" customFormat="1" x14ac:dyDescent="0.25">
      <c r="A1046" s="136" t="s">
        <v>1084</v>
      </c>
      <c r="B1046" s="166" t="s">
        <v>1083</v>
      </c>
      <c r="C1046" s="167">
        <v>5289</v>
      </c>
      <c r="D1046" s="166" t="s">
        <v>1086</v>
      </c>
      <c r="E1046" s="146" t="str">
        <f>VLOOKUP($C1046,'2023-24 School Level AAFTE'!$C:$N,9,FALSE)</f>
        <v>Yes</v>
      </c>
      <c r="F1046" s="94" t="str">
        <f>IFERROR(VLOOKUP(C1046,'2023-24 School Level AAFTE'!$C:$N,11,FALSE),"")</f>
        <v>Yes</v>
      </c>
      <c r="G1046" s="20">
        <f>IFERROR(VLOOKUP(C1046,'2023-24 School Level AAFTE'!$C:$N,8,FALSE),0)</f>
        <v>347.74</v>
      </c>
      <c r="H1046" s="99">
        <f>VLOOKUP($A1046,'District Data'!$A:$F,3,FALSE)</f>
        <v>1</v>
      </c>
      <c r="I1046" s="99">
        <f>VLOOKUP($A1046,'District Data'!$A:$F,4,FALSE)</f>
        <v>1</v>
      </c>
      <c r="J1046" s="100">
        <f t="shared" si="177"/>
        <v>347.74</v>
      </c>
      <c r="K1046" s="101">
        <f t="shared" si="178"/>
        <v>1.02</v>
      </c>
      <c r="L1046" s="102">
        <f>'District Data'!E$2</f>
        <v>72728</v>
      </c>
      <c r="M1046" s="102">
        <f>'District Data'!F$2</f>
        <v>78209</v>
      </c>
      <c r="N1046" s="33">
        <f t="shared" si="179"/>
        <v>74182.559999999998</v>
      </c>
      <c r="O1046" s="33">
        <f t="shared" si="180"/>
        <v>5590.62</v>
      </c>
      <c r="P1046" s="33">
        <f t="shared" si="185"/>
        <v>14418.72</v>
      </c>
      <c r="Q1046" s="103">
        <v>0.18149999999999999</v>
      </c>
      <c r="R1046" s="103">
        <v>0.17510000000000001</v>
      </c>
      <c r="S1046" s="33">
        <f t="shared" si="181"/>
        <v>29150.15</v>
      </c>
      <c r="T1046" s="33">
        <f t="shared" si="186"/>
        <v>1329.55</v>
      </c>
      <c r="U1046" s="33">
        <f t="shared" si="182"/>
        <v>232.8</v>
      </c>
      <c r="V1046" s="33">
        <f t="shared" si="183"/>
        <v>1562.35</v>
      </c>
      <c r="W1046" s="33">
        <f t="shared" si="184"/>
        <v>110485.68</v>
      </c>
      <c r="X1046" s="33" t="str">
        <f>IFERROR(VLOOKUP(C1046,'Adj to Match Apport'!$C:$F,4,FALSE),0)</f>
        <v/>
      </c>
      <c r="Y1046" s="33">
        <f t="shared" si="187"/>
        <v>110485.68</v>
      </c>
      <c r="Z1046" s="184">
        <f>VLOOKUP(C1046, '2023-24 School Level AAFTE'!$C$4:$C$2454, 1, 0)</f>
        <v>5289</v>
      </c>
    </row>
    <row r="1047" spans="1:26" s="18" customFormat="1" x14ac:dyDescent="0.25">
      <c r="A1047" s="136" t="s">
        <v>1084</v>
      </c>
      <c r="B1047" s="166" t="s">
        <v>1083</v>
      </c>
      <c r="C1047" s="167">
        <v>5443</v>
      </c>
      <c r="D1047" s="166" t="s">
        <v>1087</v>
      </c>
      <c r="E1047" s="146" t="str">
        <f>VLOOKUP($C1047,'2023-24 School Level AAFTE'!$C:$N,9,FALSE)</f>
        <v>Yes</v>
      </c>
      <c r="F1047" s="94" t="str">
        <f>IFERROR(VLOOKUP(C1047,'2023-24 School Level AAFTE'!$C:$N,11,FALSE),"")</f>
        <v>Yes</v>
      </c>
      <c r="G1047" s="20">
        <f>IFERROR(VLOOKUP(C1047,'2023-24 School Level AAFTE'!$C:$N,8,FALSE),0)</f>
        <v>23.76</v>
      </c>
      <c r="H1047" s="99">
        <f>VLOOKUP($A1047,'District Data'!$A:$F,3,FALSE)</f>
        <v>1</v>
      </c>
      <c r="I1047" s="99">
        <f>VLOOKUP($A1047,'District Data'!$A:$F,4,FALSE)</f>
        <v>1</v>
      </c>
      <c r="J1047" s="100">
        <f t="shared" si="177"/>
        <v>23.76</v>
      </c>
      <c r="K1047" s="101">
        <f t="shared" si="178"/>
        <v>7.0000000000000007E-2</v>
      </c>
      <c r="L1047" s="102">
        <f>'District Data'!E$2</f>
        <v>72728</v>
      </c>
      <c r="M1047" s="102">
        <f>'District Data'!F$2</f>
        <v>78209</v>
      </c>
      <c r="N1047" s="33">
        <f t="shared" si="179"/>
        <v>5090.96</v>
      </c>
      <c r="O1047" s="33">
        <f t="shared" si="180"/>
        <v>383.67</v>
      </c>
      <c r="P1047" s="33">
        <f t="shared" si="185"/>
        <v>14418.72</v>
      </c>
      <c r="Q1047" s="103">
        <v>0.18149999999999999</v>
      </c>
      <c r="R1047" s="103">
        <v>0.17510000000000001</v>
      </c>
      <c r="S1047" s="33">
        <f t="shared" si="181"/>
        <v>2000.5</v>
      </c>
      <c r="T1047" s="33">
        <f t="shared" si="186"/>
        <v>91.24</v>
      </c>
      <c r="U1047" s="33">
        <f t="shared" si="182"/>
        <v>15.98</v>
      </c>
      <c r="V1047" s="33">
        <f t="shared" si="183"/>
        <v>107.22</v>
      </c>
      <c r="W1047" s="33">
        <f t="shared" si="184"/>
        <v>7582.35</v>
      </c>
      <c r="X1047" s="33" t="str">
        <f>IFERROR(VLOOKUP(C1047,'Adj to Match Apport'!$C:$F,4,FALSE),0)</f>
        <v/>
      </c>
      <c r="Y1047" s="33">
        <f t="shared" si="187"/>
        <v>7582.35</v>
      </c>
      <c r="Z1047" s="184">
        <f>VLOOKUP(C1047, '2023-24 School Level AAFTE'!$C$4:$C$2454, 1, 0)</f>
        <v>5443</v>
      </c>
    </row>
    <row r="1048" spans="1:26" s="18" customFormat="1" x14ac:dyDescent="0.25">
      <c r="A1048" s="136" t="s">
        <v>1089</v>
      </c>
      <c r="B1048" s="166" t="s">
        <v>1088</v>
      </c>
      <c r="C1048" s="167">
        <v>2233</v>
      </c>
      <c r="D1048" s="166" t="s">
        <v>1090</v>
      </c>
      <c r="E1048" s="146" t="str">
        <f>VLOOKUP($C1048,'2023-24 School Level AAFTE'!$C:$N,9,FALSE)</f>
        <v>Yes</v>
      </c>
      <c r="F1048" s="94" t="str">
        <f>IFERROR(VLOOKUP(C1048,'2023-24 School Level AAFTE'!$C:$N,11,FALSE),"")</f>
        <v>Yes</v>
      </c>
      <c r="G1048" s="20">
        <f>IFERROR(VLOOKUP(C1048,'2023-24 School Level AAFTE'!$C:$N,8,FALSE),0)</f>
        <v>99.95</v>
      </c>
      <c r="H1048" s="99">
        <f>VLOOKUP($A1048,'District Data'!$A:$F,3,FALSE)</f>
        <v>1</v>
      </c>
      <c r="I1048" s="99">
        <f>VLOOKUP($A1048,'District Data'!$A:$F,4,FALSE)</f>
        <v>1</v>
      </c>
      <c r="J1048" s="100">
        <f t="shared" si="177"/>
        <v>99.95</v>
      </c>
      <c r="K1048" s="101">
        <f t="shared" si="178"/>
        <v>0.29299999999999998</v>
      </c>
      <c r="L1048" s="102">
        <f>'District Data'!E$2</f>
        <v>72728</v>
      </c>
      <c r="M1048" s="102">
        <f>'District Data'!F$2</f>
        <v>78209</v>
      </c>
      <c r="N1048" s="33">
        <f t="shared" si="179"/>
        <v>21309.3</v>
      </c>
      <c r="O1048" s="33">
        <f t="shared" si="180"/>
        <v>1605.94</v>
      </c>
      <c r="P1048" s="33">
        <f t="shared" si="185"/>
        <v>14418.72</v>
      </c>
      <c r="Q1048" s="103">
        <v>0.18149999999999999</v>
      </c>
      <c r="R1048" s="103">
        <v>0.17510000000000001</v>
      </c>
      <c r="S1048" s="33">
        <f t="shared" si="181"/>
        <v>8373.52</v>
      </c>
      <c r="T1048" s="33">
        <f t="shared" si="186"/>
        <v>381.92</v>
      </c>
      <c r="U1048" s="33">
        <f t="shared" si="182"/>
        <v>66.87</v>
      </c>
      <c r="V1048" s="33">
        <f t="shared" si="183"/>
        <v>448.79</v>
      </c>
      <c r="W1048" s="33">
        <f t="shared" si="184"/>
        <v>31737.55</v>
      </c>
      <c r="X1048" s="33">
        <f>IFERROR(VLOOKUP(C1048,'Adj to Match Apport'!$C:$F,4,FALSE),0)</f>
        <v>0</v>
      </c>
      <c r="Y1048" s="33">
        <f t="shared" si="187"/>
        <v>31737.55</v>
      </c>
      <c r="Z1048" s="184">
        <f>VLOOKUP(C1048, '2023-24 School Level AAFTE'!$C$4:$C$2454, 1, 0)</f>
        <v>2233</v>
      </c>
    </row>
    <row r="1049" spans="1:26" s="18" customFormat="1" x14ac:dyDescent="0.25">
      <c r="A1049" s="136" t="s">
        <v>1092</v>
      </c>
      <c r="B1049" s="166" t="s">
        <v>1091</v>
      </c>
      <c r="C1049" s="167">
        <v>2196</v>
      </c>
      <c r="D1049" s="166" t="s">
        <v>1093</v>
      </c>
      <c r="E1049" s="146" t="str">
        <f>VLOOKUP($C1049,'2023-24 School Level AAFTE'!$C:$N,9,FALSE)</f>
        <v>Yes</v>
      </c>
      <c r="F1049" s="94" t="str">
        <f>IFERROR(VLOOKUP(C1049,'2023-24 School Level AAFTE'!$C:$N,11,FALSE),"")</f>
        <v>Yes</v>
      </c>
      <c r="G1049" s="20">
        <f>IFERROR(VLOOKUP(C1049,'2023-24 School Level AAFTE'!$C:$N,8,FALSE),0)</f>
        <v>264.66000000000003</v>
      </c>
      <c r="H1049" s="99">
        <f>VLOOKUP($A1049,'District Data'!$A:$F,3,FALSE)</f>
        <v>1</v>
      </c>
      <c r="I1049" s="99">
        <f>VLOOKUP($A1049,'District Data'!$A:$F,4,FALSE)</f>
        <v>1</v>
      </c>
      <c r="J1049" s="100">
        <f t="shared" si="177"/>
        <v>264.66000000000003</v>
      </c>
      <c r="K1049" s="101">
        <f t="shared" si="178"/>
        <v>0.77600000000000002</v>
      </c>
      <c r="L1049" s="102">
        <f>'District Data'!E$2</f>
        <v>72728</v>
      </c>
      <c r="M1049" s="102">
        <f>'District Data'!F$2</f>
        <v>78209</v>
      </c>
      <c r="N1049" s="33">
        <f t="shared" si="179"/>
        <v>56436.93</v>
      </c>
      <c r="O1049" s="33">
        <f t="shared" si="180"/>
        <v>4253.25</v>
      </c>
      <c r="P1049" s="33">
        <f t="shared" si="185"/>
        <v>14418.72</v>
      </c>
      <c r="Q1049" s="103">
        <v>0.18149999999999999</v>
      </c>
      <c r="R1049" s="103">
        <v>0.17510000000000001</v>
      </c>
      <c r="S1049" s="33">
        <f t="shared" si="181"/>
        <v>22176.97</v>
      </c>
      <c r="T1049" s="33">
        <f t="shared" si="186"/>
        <v>1011.5</v>
      </c>
      <c r="U1049" s="33">
        <f t="shared" si="182"/>
        <v>177.11</v>
      </c>
      <c r="V1049" s="33">
        <f t="shared" si="183"/>
        <v>1188.6100000000001</v>
      </c>
      <c r="W1049" s="33">
        <f t="shared" si="184"/>
        <v>84055.76</v>
      </c>
      <c r="X1049" s="33">
        <f>IFERROR(VLOOKUP(C1049,'Adj to Match Apport'!$C:$F,4,FALSE),0)</f>
        <v>108.34000000002561</v>
      </c>
      <c r="Y1049" s="33">
        <f t="shared" si="187"/>
        <v>84164.10000000002</v>
      </c>
      <c r="Z1049" s="184">
        <f>VLOOKUP(C1049, '2023-24 School Level AAFTE'!$C$4:$C$2454, 1, 0)</f>
        <v>2196</v>
      </c>
    </row>
    <row r="1050" spans="1:26" s="18" customFormat="1" x14ac:dyDescent="0.25">
      <c r="A1050" s="136" t="s">
        <v>1092</v>
      </c>
      <c r="B1050" s="166" t="s">
        <v>1091</v>
      </c>
      <c r="C1050" s="167">
        <v>2623</v>
      </c>
      <c r="D1050" s="166" t="s">
        <v>1094</v>
      </c>
      <c r="E1050" s="146" t="str">
        <f>VLOOKUP($C1050,'2023-24 School Level AAFTE'!$C:$N,9,FALSE)</f>
        <v>Yes</v>
      </c>
      <c r="F1050" s="94" t="str">
        <f>IFERROR(VLOOKUP(C1050,'2023-24 School Level AAFTE'!$C:$N,11,FALSE),"")</f>
        <v>Yes</v>
      </c>
      <c r="G1050" s="20">
        <f>IFERROR(VLOOKUP(C1050,'2023-24 School Level AAFTE'!$C:$N,8,FALSE),0)</f>
        <v>234.31</v>
      </c>
      <c r="H1050" s="99">
        <f>VLOOKUP($A1050,'District Data'!$A:$F,3,FALSE)</f>
        <v>1</v>
      </c>
      <c r="I1050" s="99">
        <f>VLOOKUP($A1050,'District Data'!$A:$F,4,FALSE)</f>
        <v>1</v>
      </c>
      <c r="J1050" s="100">
        <f t="shared" si="177"/>
        <v>234.31</v>
      </c>
      <c r="K1050" s="101">
        <f t="shared" si="178"/>
        <v>0.68700000000000006</v>
      </c>
      <c r="L1050" s="102">
        <f>'District Data'!E$2</f>
        <v>72728</v>
      </c>
      <c r="M1050" s="102">
        <f>'District Data'!F$2</f>
        <v>78209</v>
      </c>
      <c r="N1050" s="33">
        <f t="shared" si="179"/>
        <v>49964.14</v>
      </c>
      <c r="O1050" s="33">
        <f t="shared" si="180"/>
        <v>3765.44</v>
      </c>
      <c r="P1050" s="33">
        <f t="shared" si="185"/>
        <v>14418.72</v>
      </c>
      <c r="Q1050" s="103">
        <v>0.18149999999999999</v>
      </c>
      <c r="R1050" s="103">
        <v>0.17510000000000001</v>
      </c>
      <c r="S1050" s="33">
        <f t="shared" si="181"/>
        <v>19633.48</v>
      </c>
      <c r="T1050" s="33">
        <f t="shared" si="186"/>
        <v>895.49</v>
      </c>
      <c r="U1050" s="33">
        <f t="shared" si="182"/>
        <v>156.80000000000001</v>
      </c>
      <c r="V1050" s="33">
        <f t="shared" si="183"/>
        <v>1052.29</v>
      </c>
      <c r="W1050" s="33">
        <f t="shared" si="184"/>
        <v>74415.349999999991</v>
      </c>
      <c r="X1050" s="33" t="str">
        <f>IFERROR(VLOOKUP(C1050,'Adj to Match Apport'!$C:$F,4,FALSE),0)</f>
        <v/>
      </c>
      <c r="Y1050" s="33">
        <f t="shared" si="187"/>
        <v>74415.349999999991</v>
      </c>
      <c r="Z1050" s="184">
        <f>VLOOKUP(C1050, '2023-24 School Level AAFTE'!$C$4:$C$2454, 1, 0)</f>
        <v>2623</v>
      </c>
    </row>
    <row r="1051" spans="1:26" s="18" customFormat="1" x14ac:dyDescent="0.25">
      <c r="A1051" s="136" t="s">
        <v>1092</v>
      </c>
      <c r="B1051" s="166" t="s">
        <v>1091</v>
      </c>
      <c r="C1051" s="167">
        <v>5286</v>
      </c>
      <c r="D1051" s="166" t="s">
        <v>1095</v>
      </c>
      <c r="E1051" s="146" t="str">
        <f>VLOOKUP($C1051,'2023-24 School Level AAFTE'!$C:$N,9,FALSE)</f>
        <v>Yes</v>
      </c>
      <c r="F1051" s="94" t="str">
        <f>IFERROR(VLOOKUP(C1051,'2023-24 School Level AAFTE'!$C:$N,11,FALSE),"")</f>
        <v>Yes</v>
      </c>
      <c r="G1051" s="20">
        <f>IFERROR(VLOOKUP(C1051,'2023-24 School Level AAFTE'!$C:$N,8,FALSE),0)</f>
        <v>150</v>
      </c>
      <c r="H1051" s="99">
        <f>VLOOKUP($A1051,'District Data'!$A:$F,3,FALSE)</f>
        <v>1</v>
      </c>
      <c r="I1051" s="99">
        <f>VLOOKUP($A1051,'District Data'!$A:$F,4,FALSE)</f>
        <v>1</v>
      </c>
      <c r="J1051" s="100">
        <f t="shared" si="177"/>
        <v>150</v>
      </c>
      <c r="K1051" s="101">
        <f t="shared" si="178"/>
        <v>0.44</v>
      </c>
      <c r="L1051" s="102">
        <f>'District Data'!E$2</f>
        <v>72728</v>
      </c>
      <c r="M1051" s="102">
        <f>'District Data'!F$2</f>
        <v>78209</v>
      </c>
      <c r="N1051" s="33">
        <f t="shared" si="179"/>
        <v>32000.32</v>
      </c>
      <c r="O1051" s="33">
        <f t="shared" si="180"/>
        <v>2411.64</v>
      </c>
      <c r="P1051" s="33">
        <f t="shared" si="185"/>
        <v>14418.72</v>
      </c>
      <c r="Q1051" s="103">
        <v>0.18149999999999999</v>
      </c>
      <c r="R1051" s="103">
        <v>0.17510000000000001</v>
      </c>
      <c r="S1051" s="33">
        <f t="shared" si="181"/>
        <v>12574.57</v>
      </c>
      <c r="T1051" s="33">
        <f t="shared" si="186"/>
        <v>573.53</v>
      </c>
      <c r="U1051" s="33">
        <f t="shared" si="182"/>
        <v>100.43</v>
      </c>
      <c r="V1051" s="33">
        <f t="shared" si="183"/>
        <v>673.96</v>
      </c>
      <c r="W1051" s="33">
        <f t="shared" si="184"/>
        <v>47660.49</v>
      </c>
      <c r="X1051" s="33" t="str">
        <f>IFERROR(VLOOKUP(C1051,'Adj to Match Apport'!$C:$F,4,FALSE),0)</f>
        <v/>
      </c>
      <c r="Y1051" s="33">
        <f t="shared" si="187"/>
        <v>47660.49</v>
      </c>
      <c r="Z1051" s="184">
        <f>VLOOKUP(C1051, '2023-24 School Level AAFTE'!$C$4:$C$2454, 1, 0)</f>
        <v>5286</v>
      </c>
    </row>
    <row r="1052" spans="1:26" s="18" customFormat="1" x14ac:dyDescent="0.25">
      <c r="A1052" s="136" t="s">
        <v>1097</v>
      </c>
      <c r="B1052" s="166" t="s">
        <v>1096</v>
      </c>
      <c r="C1052" s="92">
        <v>5444</v>
      </c>
      <c r="D1052" s="115" t="s">
        <v>1098</v>
      </c>
      <c r="E1052" s="146" t="str">
        <f>VLOOKUP($C1052,'2023-24 School Level AAFTE'!$C:$N,9,FALSE)</f>
        <v>Yes</v>
      </c>
      <c r="F1052" s="94" t="str">
        <f>IFERROR(VLOOKUP(C1052,'2023-24 School Level AAFTE'!$C:$N,11,FALSE),"")</f>
        <v>Yes</v>
      </c>
      <c r="G1052" s="20">
        <f>IFERROR(VLOOKUP(C1052,'2023-24 School Level AAFTE'!$C:$N,8,FALSE),0)</f>
        <v>177.1</v>
      </c>
      <c r="H1052" s="99">
        <f>VLOOKUP($A1052,'District Data'!$A:$F,3,FALSE)</f>
        <v>1</v>
      </c>
      <c r="I1052" s="99">
        <f>VLOOKUP($A1052,'District Data'!$A:$F,4,FALSE)</f>
        <v>1</v>
      </c>
      <c r="J1052" s="100">
        <f t="shared" si="177"/>
        <v>177.1</v>
      </c>
      <c r="K1052" s="101">
        <f t="shared" si="178"/>
        <v>0.51900000000000002</v>
      </c>
      <c r="L1052" s="102">
        <f>'District Data'!E$2</f>
        <v>72728</v>
      </c>
      <c r="M1052" s="102">
        <f>'District Data'!F$2</f>
        <v>78209</v>
      </c>
      <c r="N1052" s="33">
        <f t="shared" si="179"/>
        <v>37745.83</v>
      </c>
      <c r="O1052" s="33">
        <f t="shared" si="180"/>
        <v>2844.64</v>
      </c>
      <c r="P1052" s="33">
        <f t="shared" si="185"/>
        <v>14418.72</v>
      </c>
      <c r="Q1052" s="103">
        <v>0.18149999999999999</v>
      </c>
      <c r="R1052" s="103">
        <v>0.17510000000000001</v>
      </c>
      <c r="S1052" s="33">
        <f t="shared" si="181"/>
        <v>14832.28</v>
      </c>
      <c r="T1052" s="33">
        <f t="shared" si="186"/>
        <v>676.51</v>
      </c>
      <c r="U1052" s="33">
        <f t="shared" si="182"/>
        <v>118.46</v>
      </c>
      <c r="V1052" s="33">
        <f t="shared" si="183"/>
        <v>794.97</v>
      </c>
      <c r="W1052" s="33">
        <f t="shared" si="184"/>
        <v>56217.72</v>
      </c>
      <c r="X1052" s="33">
        <f>IFERROR(VLOOKUP(C1052,'Adj to Match Apport'!$C:$F,4,FALSE),0)</f>
        <v>1.0000000002037268E-2</v>
      </c>
      <c r="Y1052" s="33">
        <f t="shared" si="187"/>
        <v>56217.73</v>
      </c>
      <c r="Z1052" s="184">
        <f>VLOOKUP(C1052, '2023-24 School Level AAFTE'!$C$4:$C$2454, 1, 0)</f>
        <v>5444</v>
      </c>
    </row>
    <row r="1053" spans="1:26" s="18" customFormat="1" x14ac:dyDescent="0.25">
      <c r="A1053" s="136" t="s">
        <v>1097</v>
      </c>
      <c r="B1053" s="166" t="s">
        <v>1096</v>
      </c>
      <c r="C1053" s="167">
        <v>5445</v>
      </c>
      <c r="D1053" s="166" t="s">
        <v>2520</v>
      </c>
      <c r="E1053" s="146" t="str">
        <f>VLOOKUP($C1053,'2023-24 School Level AAFTE'!$C:$N,9,FALSE)</f>
        <v>No</v>
      </c>
      <c r="F1053" s="94" t="str">
        <f>IFERROR(VLOOKUP(C1053,'2023-24 School Level AAFTE'!$C:$N,11,FALSE),"")</f>
        <v>No</v>
      </c>
      <c r="G1053" s="20">
        <f>IFERROR(VLOOKUP(C1053,'2023-24 School Level AAFTE'!$C:$N,8,FALSE),0)</f>
        <v>699</v>
      </c>
      <c r="H1053" s="99">
        <f>VLOOKUP($A1053,'District Data'!$A:$F,3,FALSE)</f>
        <v>1</v>
      </c>
      <c r="I1053" s="99">
        <f>VLOOKUP($A1053,'District Data'!$A:$F,4,FALSE)</f>
        <v>1</v>
      </c>
      <c r="J1053" s="100">
        <f t="shared" si="177"/>
        <v>0</v>
      </c>
      <c r="K1053" s="101">
        <f t="shared" si="178"/>
        <v>0</v>
      </c>
      <c r="L1053" s="102">
        <f>'District Data'!E$2</f>
        <v>72728</v>
      </c>
      <c r="M1053" s="102">
        <f>'District Data'!F$2</f>
        <v>78209</v>
      </c>
      <c r="N1053" s="33">
        <f t="shared" si="179"/>
        <v>0</v>
      </c>
      <c r="O1053" s="33">
        <f t="shared" si="180"/>
        <v>0</v>
      </c>
      <c r="P1053" s="33">
        <f t="shared" si="185"/>
        <v>14418.72</v>
      </c>
      <c r="Q1053" s="103">
        <v>0.18149999999999999</v>
      </c>
      <c r="R1053" s="103">
        <v>0.17510000000000001</v>
      </c>
      <c r="S1053" s="33">
        <f t="shared" si="181"/>
        <v>0</v>
      </c>
      <c r="T1053" s="33">
        <f t="shared" si="186"/>
        <v>0</v>
      </c>
      <c r="U1053" s="33">
        <f t="shared" si="182"/>
        <v>0</v>
      </c>
      <c r="V1053" s="33">
        <f t="shared" si="183"/>
        <v>0</v>
      </c>
      <c r="W1053" s="33">
        <f t="shared" si="184"/>
        <v>0</v>
      </c>
      <c r="X1053" s="33">
        <f>IFERROR(VLOOKUP(C1053,'Adj to Match Apport'!$C:$F,4,FALSE),0)</f>
        <v>0</v>
      </c>
      <c r="Y1053" s="33">
        <f t="shared" si="187"/>
        <v>0</v>
      </c>
      <c r="Z1053" s="184">
        <f>VLOOKUP(C1053, '2023-24 School Level AAFTE'!$C$4:$C$2454, 1, 0)</f>
        <v>5445</v>
      </c>
    </row>
    <row r="1054" spans="1:26" s="18" customFormat="1" x14ac:dyDescent="0.25">
      <c r="A1054" s="136" t="s">
        <v>1100</v>
      </c>
      <c r="B1054" s="166" t="s">
        <v>1099</v>
      </c>
      <c r="C1054" s="167">
        <v>5446</v>
      </c>
      <c r="D1054" s="166" t="s">
        <v>2811</v>
      </c>
      <c r="E1054" s="146" t="str">
        <f>VLOOKUP($C1054,'2023-24 School Level AAFTE'!$C:$N,9,FALSE)</f>
        <v>Yes</v>
      </c>
      <c r="F1054" s="94" t="str">
        <f>IFERROR(VLOOKUP(C1054,'2023-24 School Level AAFTE'!$C:$N,11,FALSE),"")</f>
        <v>Yes</v>
      </c>
      <c r="G1054" s="20">
        <f>IFERROR(VLOOKUP(C1054,'2023-24 School Level AAFTE'!$C:$N,8,FALSE),0)</f>
        <v>73.08</v>
      </c>
      <c r="H1054" s="99">
        <f>VLOOKUP($A1054,'District Data'!$A:$F,3,FALSE)</f>
        <v>1</v>
      </c>
      <c r="I1054" s="99">
        <f>VLOOKUP($A1054,'District Data'!$A:$F,4,FALSE)</f>
        <v>1</v>
      </c>
      <c r="J1054" s="100">
        <f t="shared" si="177"/>
        <v>73.08</v>
      </c>
      <c r="K1054" s="101">
        <f t="shared" si="178"/>
        <v>0.214</v>
      </c>
      <c r="L1054" s="102">
        <f>'District Data'!E$2</f>
        <v>72728</v>
      </c>
      <c r="M1054" s="102">
        <f>'District Data'!F$2</f>
        <v>78209</v>
      </c>
      <c r="N1054" s="33">
        <f t="shared" si="179"/>
        <v>15563.79</v>
      </c>
      <c r="O1054" s="33">
        <f t="shared" si="180"/>
        <v>1172.94</v>
      </c>
      <c r="P1054" s="33">
        <f t="shared" si="185"/>
        <v>14418.72</v>
      </c>
      <c r="Q1054" s="103">
        <v>0.18149999999999999</v>
      </c>
      <c r="R1054" s="103">
        <v>0.17510000000000001</v>
      </c>
      <c r="S1054" s="33">
        <f t="shared" si="181"/>
        <v>6115.82</v>
      </c>
      <c r="T1054" s="33">
        <f t="shared" si="186"/>
        <v>278.95</v>
      </c>
      <c r="U1054" s="33">
        <f t="shared" si="182"/>
        <v>48.84</v>
      </c>
      <c r="V1054" s="33">
        <f t="shared" si="183"/>
        <v>327.78999999999996</v>
      </c>
      <c r="W1054" s="33">
        <f t="shared" si="184"/>
        <v>23180.34</v>
      </c>
      <c r="X1054" s="33" t="str">
        <f>IFERROR(VLOOKUP(C1054,'Adj to Match Apport'!$C:$F,4,FALSE),0)</f>
        <v/>
      </c>
      <c r="Y1054" s="33">
        <f t="shared" si="187"/>
        <v>23180.34</v>
      </c>
      <c r="Z1054" s="184">
        <f>VLOOKUP(C1054, '2023-24 School Level AAFTE'!$C$4:$C$2454, 1, 0)</f>
        <v>5446</v>
      </c>
    </row>
    <row r="1055" spans="1:26" s="18" customFormat="1" x14ac:dyDescent="0.25">
      <c r="A1055" s="136" t="s">
        <v>1100</v>
      </c>
      <c r="B1055" s="166" t="s">
        <v>1099</v>
      </c>
      <c r="C1055" s="167">
        <v>3311</v>
      </c>
      <c r="D1055" s="166" t="s">
        <v>1102</v>
      </c>
      <c r="E1055" s="146" t="str">
        <f>VLOOKUP($C1055,'2023-24 School Level AAFTE'!$C:$N,9,FALSE)</f>
        <v>Yes</v>
      </c>
      <c r="F1055" s="94" t="str">
        <f>IFERROR(VLOOKUP(C1055,'2023-24 School Level AAFTE'!$C:$N,11,FALSE),"")</f>
        <v>Yes</v>
      </c>
      <c r="G1055" s="20">
        <f>IFERROR(VLOOKUP(C1055,'2023-24 School Level AAFTE'!$C:$N,8,FALSE),0)</f>
        <v>145.71</v>
      </c>
      <c r="H1055" s="99">
        <f>VLOOKUP($A1055,'District Data'!$A:$F,3,FALSE)</f>
        <v>1</v>
      </c>
      <c r="I1055" s="99">
        <f>VLOOKUP($A1055,'District Data'!$A:$F,4,FALSE)</f>
        <v>1</v>
      </c>
      <c r="J1055" s="100">
        <f t="shared" si="177"/>
        <v>145.71</v>
      </c>
      <c r="K1055" s="101">
        <f t="shared" si="178"/>
        <v>0.42699999999999999</v>
      </c>
      <c r="L1055" s="102">
        <f>'District Data'!E$2</f>
        <v>72728</v>
      </c>
      <c r="M1055" s="102">
        <f>'District Data'!F$2</f>
        <v>78209</v>
      </c>
      <c r="N1055" s="33">
        <f t="shared" si="179"/>
        <v>31054.86</v>
      </c>
      <c r="O1055" s="33">
        <f t="shared" si="180"/>
        <v>2340.38</v>
      </c>
      <c r="P1055" s="33">
        <f t="shared" si="185"/>
        <v>14418.72</v>
      </c>
      <c r="Q1055" s="103">
        <v>0.18149999999999999</v>
      </c>
      <c r="R1055" s="103">
        <v>0.17510000000000001</v>
      </c>
      <c r="S1055" s="33">
        <f t="shared" si="181"/>
        <v>12203.05</v>
      </c>
      <c r="T1055" s="33">
        <f t="shared" si="186"/>
        <v>556.59</v>
      </c>
      <c r="U1055" s="33">
        <f t="shared" si="182"/>
        <v>97.46</v>
      </c>
      <c r="V1055" s="33">
        <f t="shared" si="183"/>
        <v>654.05000000000007</v>
      </c>
      <c r="W1055" s="33">
        <f t="shared" si="184"/>
        <v>46252.340000000004</v>
      </c>
      <c r="X1055" s="33" t="str">
        <f>IFERROR(VLOOKUP(C1055,'Adj to Match Apport'!$C:$F,4,FALSE),0)</f>
        <v/>
      </c>
      <c r="Y1055" s="33">
        <f t="shared" si="187"/>
        <v>46252.340000000004</v>
      </c>
      <c r="Z1055" s="184">
        <f>VLOOKUP(C1055, '2023-24 School Level AAFTE'!$C$4:$C$2454, 1, 0)</f>
        <v>3311</v>
      </c>
    </row>
    <row r="1056" spans="1:26" s="18" customFormat="1" x14ac:dyDescent="0.25">
      <c r="A1056" s="136" t="s">
        <v>1100</v>
      </c>
      <c r="B1056" s="166" t="s">
        <v>1099</v>
      </c>
      <c r="C1056" s="167">
        <v>2297</v>
      </c>
      <c r="D1056" s="166" t="s">
        <v>1101</v>
      </c>
      <c r="E1056" s="146" t="str">
        <f>VLOOKUP($C1056,'2023-24 School Level AAFTE'!$C:$N,9,FALSE)</f>
        <v>Yes</v>
      </c>
      <c r="F1056" s="94" t="str">
        <f>IFERROR(VLOOKUP(C1056,'2023-24 School Level AAFTE'!$C:$N,11,FALSE),"")</f>
        <v>Yes</v>
      </c>
      <c r="G1056" s="20">
        <f>IFERROR(VLOOKUP(C1056,'2023-24 School Level AAFTE'!$C:$N,8,FALSE),0)</f>
        <v>186</v>
      </c>
      <c r="H1056" s="99">
        <f>VLOOKUP($A1056,'District Data'!$A:$F,3,FALSE)</f>
        <v>1</v>
      </c>
      <c r="I1056" s="99">
        <f>VLOOKUP($A1056,'District Data'!$A:$F,4,FALSE)</f>
        <v>1</v>
      </c>
      <c r="J1056" s="100">
        <f t="shared" si="177"/>
        <v>186</v>
      </c>
      <c r="K1056" s="101">
        <f t="shared" si="178"/>
        <v>0.54600000000000004</v>
      </c>
      <c r="L1056" s="102">
        <f>'District Data'!E$2</f>
        <v>72728</v>
      </c>
      <c r="M1056" s="102">
        <f>'District Data'!F$2</f>
        <v>78209</v>
      </c>
      <c r="N1056" s="33">
        <f t="shared" si="179"/>
        <v>39709.49</v>
      </c>
      <c r="O1056" s="33">
        <f t="shared" si="180"/>
        <v>2992.62</v>
      </c>
      <c r="P1056" s="33">
        <f t="shared" si="185"/>
        <v>14418.72</v>
      </c>
      <c r="Q1056" s="103">
        <v>0.18149999999999999</v>
      </c>
      <c r="R1056" s="103">
        <v>0.17510000000000001</v>
      </c>
      <c r="S1056" s="33">
        <f t="shared" si="181"/>
        <v>15603.9</v>
      </c>
      <c r="T1056" s="33">
        <f t="shared" si="186"/>
        <v>711.7</v>
      </c>
      <c r="U1056" s="33">
        <f t="shared" si="182"/>
        <v>124.62</v>
      </c>
      <c r="V1056" s="33">
        <f t="shared" si="183"/>
        <v>836.32</v>
      </c>
      <c r="W1056" s="33">
        <f t="shared" si="184"/>
        <v>59142.33</v>
      </c>
      <c r="X1056" s="33">
        <f>IFERROR(VLOOKUP(C1056,'Adj to Match Apport'!$C:$F,4,FALSE),0)</f>
        <v>108.32000000000698</v>
      </c>
      <c r="Y1056" s="33">
        <f t="shared" si="187"/>
        <v>59250.650000000009</v>
      </c>
      <c r="Z1056" s="184">
        <f>VLOOKUP(C1056, '2023-24 School Level AAFTE'!$C$4:$C$2454, 1, 0)</f>
        <v>2297</v>
      </c>
    </row>
    <row r="1057" spans="1:26" s="18" customFormat="1" x14ac:dyDescent="0.25">
      <c r="A1057" s="136" t="s">
        <v>1100</v>
      </c>
      <c r="B1057" s="166" t="s">
        <v>1099</v>
      </c>
      <c r="C1057" s="167">
        <v>3894</v>
      </c>
      <c r="D1057" s="166" t="s">
        <v>1103</v>
      </c>
      <c r="E1057" s="146" t="str">
        <f>VLOOKUP($C1057,'2023-24 School Level AAFTE'!$C:$N,9,FALSE)</f>
        <v>Yes</v>
      </c>
      <c r="F1057" s="94" t="str">
        <f>IFERROR(VLOOKUP(C1057,'2023-24 School Level AAFTE'!$C:$N,11,FALSE),"")</f>
        <v>Yes</v>
      </c>
      <c r="G1057" s="20">
        <f>IFERROR(VLOOKUP(C1057,'2023-24 School Level AAFTE'!$C:$N,8,FALSE),0)</f>
        <v>92.5</v>
      </c>
      <c r="H1057" s="99">
        <f>VLOOKUP($A1057,'District Data'!$A:$F,3,FALSE)</f>
        <v>1</v>
      </c>
      <c r="I1057" s="99">
        <f>VLOOKUP($A1057,'District Data'!$A:$F,4,FALSE)</f>
        <v>1</v>
      </c>
      <c r="J1057" s="100">
        <f t="shared" si="177"/>
        <v>92.5</v>
      </c>
      <c r="K1057" s="101">
        <f t="shared" si="178"/>
        <v>0.27100000000000002</v>
      </c>
      <c r="L1057" s="102">
        <f>'District Data'!E$2</f>
        <v>72728</v>
      </c>
      <c r="M1057" s="102">
        <f>'District Data'!F$2</f>
        <v>78209</v>
      </c>
      <c r="N1057" s="33">
        <f t="shared" si="179"/>
        <v>19709.29</v>
      </c>
      <c r="O1057" s="33">
        <f t="shared" si="180"/>
        <v>1485.35</v>
      </c>
      <c r="P1057" s="33">
        <f t="shared" si="185"/>
        <v>14418.72</v>
      </c>
      <c r="Q1057" s="103">
        <v>0.18149999999999999</v>
      </c>
      <c r="R1057" s="103">
        <v>0.17510000000000001</v>
      </c>
      <c r="S1057" s="33">
        <f t="shared" si="181"/>
        <v>7744.79</v>
      </c>
      <c r="T1057" s="33">
        <f t="shared" si="186"/>
        <v>353.24</v>
      </c>
      <c r="U1057" s="33">
        <f t="shared" si="182"/>
        <v>61.85</v>
      </c>
      <c r="V1057" s="33">
        <f t="shared" si="183"/>
        <v>415.09000000000003</v>
      </c>
      <c r="W1057" s="33">
        <f t="shared" si="184"/>
        <v>29354.52</v>
      </c>
      <c r="X1057" s="33" t="str">
        <f>IFERROR(VLOOKUP(C1057,'Adj to Match Apport'!$C:$F,4,FALSE),0)</f>
        <v/>
      </c>
      <c r="Y1057" s="33">
        <f t="shared" si="187"/>
        <v>29354.52</v>
      </c>
      <c r="Z1057" s="184">
        <f>VLOOKUP(C1057, '2023-24 School Level AAFTE'!$C$4:$C$2454, 1, 0)</f>
        <v>3894</v>
      </c>
    </row>
    <row r="1058" spans="1:26" s="18" customFormat="1" x14ac:dyDescent="0.25">
      <c r="A1058" s="136" t="s">
        <v>1105</v>
      </c>
      <c r="B1058" s="166" t="s">
        <v>1104</v>
      </c>
      <c r="C1058" s="167">
        <v>1656</v>
      </c>
      <c r="D1058" s="166" t="s">
        <v>1106</v>
      </c>
      <c r="E1058" s="146" t="str">
        <f>VLOOKUP($C1058,'2023-24 School Level AAFTE'!$C:$N,9,FALSE)</f>
        <v>No</v>
      </c>
      <c r="F1058" s="94" t="str">
        <f>IFERROR(VLOOKUP(C1058,'2023-24 School Level AAFTE'!$C:$N,11,FALSE),"")</f>
        <v>No</v>
      </c>
      <c r="G1058" s="20">
        <f>IFERROR(VLOOKUP(C1058,'2023-24 School Level AAFTE'!$C:$N,8,FALSE),0)</f>
        <v>160.1</v>
      </c>
      <c r="H1058" s="99">
        <f>VLOOKUP($A1058,'District Data'!$A:$F,3,FALSE)</f>
        <v>1.18</v>
      </c>
      <c r="I1058" s="99">
        <f>VLOOKUP($A1058,'District Data'!$A:$F,4,FALSE)</f>
        <v>1.18</v>
      </c>
      <c r="J1058" s="100">
        <f t="shared" si="177"/>
        <v>0</v>
      </c>
      <c r="K1058" s="101">
        <f t="shared" si="178"/>
        <v>0</v>
      </c>
      <c r="L1058" s="102">
        <f>'District Data'!E$2</f>
        <v>72728</v>
      </c>
      <c r="M1058" s="102">
        <f>'District Data'!F$2</f>
        <v>78209</v>
      </c>
      <c r="N1058" s="33">
        <f t="shared" si="179"/>
        <v>0</v>
      </c>
      <c r="O1058" s="33">
        <f t="shared" si="180"/>
        <v>0</v>
      </c>
      <c r="P1058" s="33">
        <f t="shared" si="185"/>
        <v>14418.72</v>
      </c>
      <c r="Q1058" s="103">
        <v>0.18149999999999999</v>
      </c>
      <c r="R1058" s="103">
        <v>0.17510000000000001</v>
      </c>
      <c r="S1058" s="33">
        <f t="shared" si="181"/>
        <v>0</v>
      </c>
      <c r="T1058" s="33">
        <f t="shared" si="186"/>
        <v>0</v>
      </c>
      <c r="U1058" s="33">
        <f t="shared" si="182"/>
        <v>0</v>
      </c>
      <c r="V1058" s="33">
        <f t="shared" si="183"/>
        <v>0</v>
      </c>
      <c r="W1058" s="33">
        <f t="shared" si="184"/>
        <v>0</v>
      </c>
      <c r="X1058" s="33">
        <f>IFERROR(VLOOKUP(C1058,'Adj to Match Apport'!$C:$F,4,FALSE),0)</f>
        <v>0</v>
      </c>
      <c r="Y1058" s="33">
        <f t="shared" si="187"/>
        <v>0</v>
      </c>
      <c r="Z1058" s="184">
        <f>VLOOKUP(C1058, '2023-24 School Level AAFTE'!$C$4:$C$2454, 1, 0)</f>
        <v>1656</v>
      </c>
    </row>
    <row r="1059" spans="1:26" s="18" customFormat="1" x14ac:dyDescent="0.25">
      <c r="A1059" s="136" t="s">
        <v>1105</v>
      </c>
      <c r="B1059" s="166" t="s">
        <v>1104</v>
      </c>
      <c r="C1059" s="167">
        <v>4454</v>
      </c>
      <c r="D1059" s="166" t="s">
        <v>1118</v>
      </c>
      <c r="E1059" s="146" t="str">
        <f>VLOOKUP($C1059,'2023-24 School Level AAFTE'!$C:$N,9,FALSE)</f>
        <v>No</v>
      </c>
      <c r="F1059" s="94" t="str">
        <f>IFERROR(VLOOKUP(C1059,'2023-24 School Level AAFTE'!$C:$N,11,FALSE),"")</f>
        <v>No</v>
      </c>
      <c r="G1059" s="20">
        <f>IFERROR(VLOOKUP(C1059,'2023-24 School Level AAFTE'!$C:$N,8,FALSE),0)</f>
        <v>466.61</v>
      </c>
      <c r="H1059" s="99">
        <f>VLOOKUP($A1059,'District Data'!$A:$F,3,FALSE)</f>
        <v>1.18</v>
      </c>
      <c r="I1059" s="99">
        <f>VLOOKUP($A1059,'District Data'!$A:$F,4,FALSE)</f>
        <v>1.18</v>
      </c>
      <c r="J1059" s="100">
        <f t="shared" si="177"/>
        <v>0</v>
      </c>
      <c r="K1059" s="101">
        <f t="shared" si="178"/>
        <v>0</v>
      </c>
      <c r="L1059" s="102">
        <f>'District Data'!E$2</f>
        <v>72728</v>
      </c>
      <c r="M1059" s="102">
        <f>'District Data'!F$2</f>
        <v>78209</v>
      </c>
      <c r="N1059" s="33">
        <f t="shared" si="179"/>
        <v>0</v>
      </c>
      <c r="O1059" s="33">
        <f t="shared" si="180"/>
        <v>0</v>
      </c>
      <c r="P1059" s="33">
        <f t="shared" si="185"/>
        <v>14418.72</v>
      </c>
      <c r="Q1059" s="103">
        <v>0.18149999999999999</v>
      </c>
      <c r="R1059" s="103">
        <v>0.17510000000000001</v>
      </c>
      <c r="S1059" s="33">
        <f t="shared" si="181"/>
        <v>0</v>
      </c>
      <c r="T1059" s="33">
        <f t="shared" si="186"/>
        <v>0</v>
      </c>
      <c r="U1059" s="33">
        <f t="shared" si="182"/>
        <v>0</v>
      </c>
      <c r="V1059" s="33">
        <f t="shared" si="183"/>
        <v>0</v>
      </c>
      <c r="W1059" s="33">
        <f t="shared" si="184"/>
        <v>0</v>
      </c>
      <c r="X1059" s="33">
        <f>IFERROR(VLOOKUP(C1059,'Adj to Match Apport'!$C:$F,4,FALSE),0)</f>
        <v>0</v>
      </c>
      <c r="Y1059" s="33">
        <f t="shared" si="187"/>
        <v>0</v>
      </c>
      <c r="Z1059" s="184">
        <f>VLOOKUP(C1059, '2023-24 School Level AAFTE'!$C$4:$C$2454, 1, 0)</f>
        <v>4454</v>
      </c>
    </row>
    <row r="1060" spans="1:26" s="18" customFormat="1" x14ac:dyDescent="0.25">
      <c r="A1060" s="136" t="s">
        <v>1105</v>
      </c>
      <c r="B1060" s="166" t="s">
        <v>1104</v>
      </c>
      <c r="C1060" s="167">
        <v>3059</v>
      </c>
      <c r="D1060" s="166" t="s">
        <v>487</v>
      </c>
      <c r="E1060" s="146" t="str">
        <f>VLOOKUP($C1060,'2023-24 School Level AAFTE'!$C:$N,9,FALSE)</f>
        <v>Yes</v>
      </c>
      <c r="F1060" s="94" t="str">
        <f>IFERROR(VLOOKUP(C1060,'2023-24 School Level AAFTE'!$C:$N,11,FALSE),"")</f>
        <v>Yes</v>
      </c>
      <c r="G1060" s="20">
        <f>IFERROR(VLOOKUP(C1060,'2023-24 School Level AAFTE'!$C:$N,8,FALSE),0)</f>
        <v>406.05</v>
      </c>
      <c r="H1060" s="99">
        <f>VLOOKUP($A1060,'District Data'!$A:$F,3,FALSE)</f>
        <v>1.18</v>
      </c>
      <c r="I1060" s="99">
        <f>VLOOKUP($A1060,'District Data'!$A:$F,4,FALSE)</f>
        <v>1.18</v>
      </c>
      <c r="J1060" s="100">
        <f t="shared" si="177"/>
        <v>406.05</v>
      </c>
      <c r="K1060" s="101">
        <f t="shared" si="178"/>
        <v>1.1910000000000001</v>
      </c>
      <c r="L1060" s="102">
        <f>'District Data'!E$2</f>
        <v>72728</v>
      </c>
      <c r="M1060" s="102">
        <f>'District Data'!F$2</f>
        <v>78209</v>
      </c>
      <c r="N1060" s="33">
        <f t="shared" si="179"/>
        <v>102210.48</v>
      </c>
      <c r="O1060" s="33">
        <f t="shared" si="180"/>
        <v>7702.88</v>
      </c>
      <c r="P1060" s="33">
        <f t="shared" si="185"/>
        <v>14418.72</v>
      </c>
      <c r="Q1060" s="103">
        <v>0.18149999999999999</v>
      </c>
      <c r="R1060" s="103">
        <v>0.17510000000000001</v>
      </c>
      <c r="S1060" s="33">
        <f t="shared" si="181"/>
        <v>37072.67</v>
      </c>
      <c r="T1060" s="33">
        <f t="shared" si="186"/>
        <v>1831.89</v>
      </c>
      <c r="U1060" s="33">
        <f t="shared" si="182"/>
        <v>320.76</v>
      </c>
      <c r="V1060" s="33">
        <f t="shared" si="183"/>
        <v>2152.65</v>
      </c>
      <c r="W1060" s="33">
        <f t="shared" si="184"/>
        <v>149138.68</v>
      </c>
      <c r="X1060" s="33" t="str">
        <f>IFERROR(VLOOKUP(C1060,'Adj to Match Apport'!$C:$F,4,FALSE),0)</f>
        <v/>
      </c>
      <c r="Y1060" s="33">
        <f t="shared" si="187"/>
        <v>149138.68</v>
      </c>
      <c r="Z1060" s="184">
        <f>VLOOKUP(C1060, '2023-24 School Level AAFTE'!$C$4:$C$2454, 1, 0)</f>
        <v>3059</v>
      </c>
    </row>
    <row r="1061" spans="1:26" s="18" customFormat="1" x14ac:dyDescent="0.25">
      <c r="A1061" s="136" t="s">
        <v>1105</v>
      </c>
      <c r="B1061" s="166" t="s">
        <v>1104</v>
      </c>
      <c r="C1061" s="167">
        <v>4357</v>
      </c>
      <c r="D1061" s="166" t="s">
        <v>1117</v>
      </c>
      <c r="E1061" s="146" t="str">
        <f>VLOOKUP($C1061,'2023-24 School Level AAFTE'!$C:$N,9,FALSE)</f>
        <v>Yes</v>
      </c>
      <c r="F1061" s="94" t="str">
        <f>IFERROR(VLOOKUP(C1061,'2023-24 School Level AAFTE'!$C:$N,11,FALSE),"")</f>
        <v>Yes</v>
      </c>
      <c r="G1061" s="20">
        <f>IFERROR(VLOOKUP(C1061,'2023-24 School Level AAFTE'!$C:$N,8,FALSE),0)</f>
        <v>737.34</v>
      </c>
      <c r="H1061" s="99">
        <f>VLOOKUP($A1061,'District Data'!$A:$F,3,FALSE)</f>
        <v>1.18</v>
      </c>
      <c r="I1061" s="99">
        <f>VLOOKUP($A1061,'District Data'!$A:$F,4,FALSE)</f>
        <v>1.18</v>
      </c>
      <c r="J1061" s="100">
        <f t="shared" si="177"/>
        <v>737.34</v>
      </c>
      <c r="K1061" s="101">
        <f t="shared" si="178"/>
        <v>2.1629999999999998</v>
      </c>
      <c r="L1061" s="102">
        <f>'District Data'!E$2</f>
        <v>72728</v>
      </c>
      <c r="M1061" s="102">
        <f>'District Data'!F$2</f>
        <v>78209</v>
      </c>
      <c r="N1061" s="33">
        <f t="shared" si="179"/>
        <v>185626.58</v>
      </c>
      <c r="O1061" s="33">
        <f t="shared" si="180"/>
        <v>13989.38</v>
      </c>
      <c r="P1061" s="33">
        <f t="shared" si="185"/>
        <v>14418.72</v>
      </c>
      <c r="Q1061" s="103">
        <v>0.18149999999999999</v>
      </c>
      <c r="R1061" s="103">
        <v>0.17510000000000001</v>
      </c>
      <c r="S1061" s="33">
        <f t="shared" si="181"/>
        <v>67328.460000000006</v>
      </c>
      <c r="T1061" s="33">
        <f t="shared" si="186"/>
        <v>3326.93</v>
      </c>
      <c r="U1061" s="33">
        <f t="shared" si="182"/>
        <v>582.54999999999995</v>
      </c>
      <c r="V1061" s="33">
        <f t="shared" si="183"/>
        <v>3909.4799999999996</v>
      </c>
      <c r="W1061" s="33">
        <f t="shared" si="184"/>
        <v>270853.89999999997</v>
      </c>
      <c r="X1061" s="33" t="str">
        <f>IFERROR(VLOOKUP(C1061,'Adj to Match Apport'!$C:$F,4,FALSE),0)</f>
        <v/>
      </c>
      <c r="Y1061" s="33">
        <f t="shared" si="187"/>
        <v>270853.89999999997</v>
      </c>
      <c r="Z1061" s="184">
        <f>VLOOKUP(C1061, '2023-24 School Level AAFTE'!$C$4:$C$2454, 1, 0)</f>
        <v>4357</v>
      </c>
    </row>
    <row r="1062" spans="1:26" s="18" customFormat="1" x14ac:dyDescent="0.25">
      <c r="A1062" s="136" t="s">
        <v>1105</v>
      </c>
      <c r="B1062" s="166" t="s">
        <v>1104</v>
      </c>
      <c r="C1062" s="167">
        <v>5123</v>
      </c>
      <c r="D1062" s="166" t="s">
        <v>1120</v>
      </c>
      <c r="E1062" s="146" t="str">
        <f>VLOOKUP($C1062,'2023-24 School Level AAFTE'!$C:$N,9,FALSE)</f>
        <v>No</v>
      </c>
      <c r="F1062" s="94" t="str">
        <f>IFERROR(VLOOKUP(C1062,'2023-24 School Level AAFTE'!$C:$N,11,FALSE),"")</f>
        <v>No</v>
      </c>
      <c r="G1062" s="20">
        <f>IFERROR(VLOOKUP(C1062,'2023-24 School Level AAFTE'!$C:$N,8,FALSE),0)</f>
        <v>375.24</v>
      </c>
      <c r="H1062" s="99">
        <f>VLOOKUP($A1062,'District Data'!$A:$F,3,FALSE)</f>
        <v>1.18</v>
      </c>
      <c r="I1062" s="99">
        <f>VLOOKUP($A1062,'District Data'!$A:$F,4,FALSE)</f>
        <v>1.18</v>
      </c>
      <c r="J1062" s="100">
        <f t="shared" si="177"/>
        <v>0</v>
      </c>
      <c r="K1062" s="101">
        <f t="shared" si="178"/>
        <v>0</v>
      </c>
      <c r="L1062" s="102">
        <f>'District Data'!E$2</f>
        <v>72728</v>
      </c>
      <c r="M1062" s="102">
        <f>'District Data'!F$2</f>
        <v>78209</v>
      </c>
      <c r="N1062" s="33">
        <f t="shared" si="179"/>
        <v>0</v>
      </c>
      <c r="O1062" s="33">
        <f t="shared" si="180"/>
        <v>0</v>
      </c>
      <c r="P1062" s="33">
        <f t="shared" si="185"/>
        <v>14418.72</v>
      </c>
      <c r="Q1062" s="103">
        <v>0.18149999999999999</v>
      </c>
      <c r="R1062" s="103">
        <v>0.17510000000000001</v>
      </c>
      <c r="S1062" s="33">
        <f t="shared" si="181"/>
        <v>0</v>
      </c>
      <c r="T1062" s="33">
        <f t="shared" si="186"/>
        <v>0</v>
      </c>
      <c r="U1062" s="33">
        <f t="shared" si="182"/>
        <v>0</v>
      </c>
      <c r="V1062" s="33">
        <f t="shared" si="183"/>
        <v>0</v>
      </c>
      <c r="W1062" s="33">
        <f t="shared" si="184"/>
        <v>0</v>
      </c>
      <c r="X1062" s="33">
        <f>IFERROR(VLOOKUP(C1062,'Adj to Match Apport'!$C:$F,4,FALSE),0)</f>
        <v>0</v>
      </c>
      <c r="Y1062" s="33">
        <f t="shared" si="187"/>
        <v>0</v>
      </c>
      <c r="Z1062" s="184">
        <f>VLOOKUP(C1062, '2023-24 School Level AAFTE'!$C$4:$C$2454, 1, 0)</f>
        <v>5123</v>
      </c>
    </row>
    <row r="1063" spans="1:26" s="18" customFormat="1" x14ac:dyDescent="0.25">
      <c r="A1063" s="136" t="s">
        <v>1105</v>
      </c>
      <c r="B1063" s="166" t="s">
        <v>1104</v>
      </c>
      <c r="C1063" s="167">
        <v>1657</v>
      </c>
      <c r="D1063" s="166" t="s">
        <v>1107</v>
      </c>
      <c r="E1063" s="146" t="str">
        <f>VLOOKUP($C1063,'2023-24 School Level AAFTE'!$C:$N,9,FALSE)</f>
        <v>Yes</v>
      </c>
      <c r="F1063" s="94" t="str">
        <f>IFERROR(VLOOKUP(C1063,'2023-24 School Level AAFTE'!$C:$N,11,FALSE),"")</f>
        <v>Yes</v>
      </c>
      <c r="G1063" s="20">
        <f>IFERROR(VLOOKUP(C1063,'2023-24 School Level AAFTE'!$C:$N,8,FALSE),0)</f>
        <v>104.44</v>
      </c>
      <c r="H1063" s="99">
        <f>VLOOKUP($A1063,'District Data'!$A:$F,3,FALSE)</f>
        <v>1.18</v>
      </c>
      <c r="I1063" s="99">
        <f>VLOOKUP($A1063,'District Data'!$A:$F,4,FALSE)</f>
        <v>1.18</v>
      </c>
      <c r="J1063" s="100">
        <f t="shared" si="177"/>
        <v>104.44</v>
      </c>
      <c r="K1063" s="101">
        <f t="shared" si="178"/>
        <v>0.30599999999999999</v>
      </c>
      <c r="L1063" s="102">
        <f>'District Data'!E$2</f>
        <v>72728</v>
      </c>
      <c r="M1063" s="102">
        <f>'District Data'!F$2</f>
        <v>78209</v>
      </c>
      <c r="N1063" s="33">
        <f t="shared" si="179"/>
        <v>26260.63</v>
      </c>
      <c r="O1063" s="33">
        <f t="shared" si="180"/>
        <v>1979.08</v>
      </c>
      <c r="P1063" s="33">
        <f t="shared" si="185"/>
        <v>14418.72</v>
      </c>
      <c r="Q1063" s="103">
        <v>0.18149999999999999</v>
      </c>
      <c r="R1063" s="103">
        <v>0.17510000000000001</v>
      </c>
      <c r="S1063" s="33">
        <f t="shared" si="181"/>
        <v>9524.9699999999993</v>
      </c>
      <c r="T1063" s="33">
        <f t="shared" si="186"/>
        <v>470.66</v>
      </c>
      <c r="U1063" s="33">
        <f t="shared" si="182"/>
        <v>82.41</v>
      </c>
      <c r="V1063" s="33">
        <f t="shared" si="183"/>
        <v>553.07000000000005</v>
      </c>
      <c r="W1063" s="33">
        <f t="shared" si="184"/>
        <v>38317.75</v>
      </c>
      <c r="X1063" s="33">
        <f>IFERROR(VLOOKUP(C1063,'Adj to Match Apport'!$C:$F,4,FALSE),0)</f>
        <v>2.0000000018626451E-2</v>
      </c>
      <c r="Y1063" s="33">
        <f t="shared" si="187"/>
        <v>38317.770000000019</v>
      </c>
      <c r="Z1063" s="184">
        <f>VLOOKUP(C1063, '2023-24 School Level AAFTE'!$C$4:$C$2454, 1, 0)</f>
        <v>1657</v>
      </c>
    </row>
    <row r="1064" spans="1:26" s="18" customFormat="1" x14ac:dyDescent="0.25">
      <c r="A1064" s="136" t="s">
        <v>1105</v>
      </c>
      <c r="B1064" s="166" t="s">
        <v>1104</v>
      </c>
      <c r="C1064" s="167">
        <v>4323</v>
      </c>
      <c r="D1064" s="166" t="s">
        <v>1116</v>
      </c>
      <c r="E1064" s="146" t="str">
        <f>VLOOKUP($C1064,'2023-24 School Level AAFTE'!$C:$N,9,FALSE)</f>
        <v>Yes</v>
      </c>
      <c r="F1064" s="94" t="str">
        <f>IFERROR(VLOOKUP(C1064,'2023-24 School Level AAFTE'!$C:$N,11,FALSE),"")</f>
        <v>Yes</v>
      </c>
      <c r="G1064" s="20">
        <f>IFERROR(VLOOKUP(C1064,'2023-24 School Level AAFTE'!$C:$N,8,FALSE),0)</f>
        <v>452.63</v>
      </c>
      <c r="H1064" s="99">
        <f>VLOOKUP($A1064,'District Data'!$A:$F,3,FALSE)</f>
        <v>1.18</v>
      </c>
      <c r="I1064" s="99">
        <f>VLOOKUP($A1064,'District Data'!$A:$F,4,FALSE)</f>
        <v>1.18</v>
      </c>
      <c r="J1064" s="100">
        <f t="shared" si="177"/>
        <v>452.63</v>
      </c>
      <c r="K1064" s="101">
        <f t="shared" si="178"/>
        <v>1.3280000000000001</v>
      </c>
      <c r="L1064" s="102">
        <f>'District Data'!E$2</f>
        <v>72728</v>
      </c>
      <c r="M1064" s="102">
        <f>'District Data'!F$2</f>
        <v>78209</v>
      </c>
      <c r="N1064" s="33">
        <f t="shared" si="179"/>
        <v>113967.69</v>
      </c>
      <c r="O1064" s="33">
        <f t="shared" si="180"/>
        <v>8588.94</v>
      </c>
      <c r="P1064" s="33">
        <f t="shared" si="185"/>
        <v>14418.72</v>
      </c>
      <c r="Q1064" s="103">
        <v>0.18149999999999999</v>
      </c>
      <c r="R1064" s="103">
        <v>0.17510000000000001</v>
      </c>
      <c r="S1064" s="33">
        <f t="shared" si="181"/>
        <v>41337.120000000003</v>
      </c>
      <c r="T1064" s="33">
        <f t="shared" si="186"/>
        <v>2042.61</v>
      </c>
      <c r="U1064" s="33">
        <f t="shared" si="182"/>
        <v>357.66</v>
      </c>
      <c r="V1064" s="33">
        <f t="shared" si="183"/>
        <v>2400.27</v>
      </c>
      <c r="W1064" s="33">
        <f t="shared" si="184"/>
        <v>166294.01999999999</v>
      </c>
      <c r="X1064" s="33" t="str">
        <f>IFERROR(VLOOKUP(C1064,'Adj to Match Apport'!$C:$F,4,FALSE),0)</f>
        <v/>
      </c>
      <c r="Y1064" s="33">
        <f t="shared" si="187"/>
        <v>166294.01999999999</v>
      </c>
      <c r="Z1064" s="184">
        <f>VLOOKUP(C1064, '2023-24 School Level AAFTE'!$C$4:$C$2454, 1, 0)</f>
        <v>4323</v>
      </c>
    </row>
    <row r="1065" spans="1:26" s="18" customFormat="1" x14ac:dyDescent="0.25">
      <c r="A1065" s="136" t="s">
        <v>1105</v>
      </c>
      <c r="B1065" s="166" t="s">
        <v>1104</v>
      </c>
      <c r="C1065" s="167">
        <v>1927</v>
      </c>
      <c r="D1065" s="166" t="s">
        <v>618</v>
      </c>
      <c r="E1065" s="146" t="str">
        <f>VLOOKUP($C1065,'2023-24 School Level AAFTE'!$C:$N,9,FALSE)</f>
        <v>Yes</v>
      </c>
      <c r="F1065" s="94" t="str">
        <f>IFERROR(VLOOKUP(C1065,'2023-24 School Level AAFTE'!$C:$N,11,FALSE),"")</f>
        <v>Yes</v>
      </c>
      <c r="G1065" s="20">
        <f>IFERROR(VLOOKUP(C1065,'2023-24 School Level AAFTE'!$C:$N,8,FALSE),0)</f>
        <v>145.91999999999999</v>
      </c>
      <c r="H1065" s="99">
        <f>VLOOKUP($A1065,'District Data'!$A:$F,3,FALSE)</f>
        <v>1.18</v>
      </c>
      <c r="I1065" s="99">
        <f>VLOOKUP($A1065,'District Data'!$A:$F,4,FALSE)</f>
        <v>1.18</v>
      </c>
      <c r="J1065" s="100">
        <f t="shared" si="177"/>
        <v>145.91999999999999</v>
      </c>
      <c r="K1065" s="101">
        <f t="shared" si="178"/>
        <v>0.42799999999999999</v>
      </c>
      <c r="L1065" s="102">
        <f>'District Data'!E$2</f>
        <v>72728</v>
      </c>
      <c r="M1065" s="102">
        <f>'District Data'!F$2</f>
        <v>78209</v>
      </c>
      <c r="N1065" s="33">
        <f t="shared" si="179"/>
        <v>36730.550000000003</v>
      </c>
      <c r="O1065" s="33">
        <f t="shared" si="180"/>
        <v>2768.12</v>
      </c>
      <c r="P1065" s="33">
        <f t="shared" si="185"/>
        <v>14418.72</v>
      </c>
      <c r="Q1065" s="103">
        <v>0.18149999999999999</v>
      </c>
      <c r="R1065" s="103">
        <v>0.17510000000000001</v>
      </c>
      <c r="S1065" s="33">
        <f t="shared" si="181"/>
        <v>13322.5</v>
      </c>
      <c r="T1065" s="33">
        <f t="shared" si="186"/>
        <v>658.31</v>
      </c>
      <c r="U1065" s="33">
        <f t="shared" si="182"/>
        <v>115.27</v>
      </c>
      <c r="V1065" s="33">
        <f t="shared" si="183"/>
        <v>773.57999999999993</v>
      </c>
      <c r="W1065" s="33">
        <f t="shared" si="184"/>
        <v>53594.750000000007</v>
      </c>
      <c r="X1065" s="33" t="str">
        <f>IFERROR(VLOOKUP(C1065,'Adj to Match Apport'!$C:$F,4,FALSE),0)</f>
        <v/>
      </c>
      <c r="Y1065" s="33">
        <f t="shared" si="187"/>
        <v>53594.750000000007</v>
      </c>
      <c r="Z1065" s="184">
        <f>VLOOKUP(C1065, '2023-24 School Level AAFTE'!$C$4:$C$2454, 1, 0)</f>
        <v>1927</v>
      </c>
    </row>
    <row r="1066" spans="1:26" s="18" customFormat="1" x14ac:dyDescent="0.25">
      <c r="A1066" s="136" t="s">
        <v>1105</v>
      </c>
      <c r="B1066" s="166" t="s">
        <v>1104</v>
      </c>
      <c r="C1066" s="167">
        <v>3964</v>
      </c>
      <c r="D1066" s="166" t="s">
        <v>1114</v>
      </c>
      <c r="E1066" s="146" t="str">
        <f>VLOOKUP($C1066,'2023-24 School Level AAFTE'!$C:$N,9,FALSE)</f>
        <v>Yes</v>
      </c>
      <c r="F1066" s="94" t="str">
        <f>IFERROR(VLOOKUP(C1066,'2023-24 School Level AAFTE'!$C:$N,11,FALSE),"")</f>
        <v>Yes</v>
      </c>
      <c r="G1066" s="20">
        <f>IFERROR(VLOOKUP(C1066,'2023-24 School Level AAFTE'!$C:$N,8,FALSE),0)</f>
        <v>416.11</v>
      </c>
      <c r="H1066" s="99">
        <f>VLOOKUP($A1066,'District Data'!$A:$F,3,FALSE)</f>
        <v>1.18</v>
      </c>
      <c r="I1066" s="99">
        <f>VLOOKUP($A1066,'District Data'!$A:$F,4,FALSE)</f>
        <v>1.18</v>
      </c>
      <c r="J1066" s="100">
        <f t="shared" si="177"/>
        <v>416.11</v>
      </c>
      <c r="K1066" s="101">
        <f t="shared" si="178"/>
        <v>1.2210000000000001</v>
      </c>
      <c r="L1066" s="102">
        <f>'District Data'!E$2</f>
        <v>72728</v>
      </c>
      <c r="M1066" s="102">
        <f>'District Data'!F$2</f>
        <v>78209</v>
      </c>
      <c r="N1066" s="33">
        <f t="shared" si="179"/>
        <v>104785.05</v>
      </c>
      <c r="O1066" s="33">
        <f t="shared" si="180"/>
        <v>7896.91</v>
      </c>
      <c r="P1066" s="33">
        <f t="shared" si="185"/>
        <v>14418.72</v>
      </c>
      <c r="Q1066" s="103">
        <v>0.18149999999999999</v>
      </c>
      <c r="R1066" s="103">
        <v>0.17510000000000001</v>
      </c>
      <c r="S1066" s="33">
        <f t="shared" si="181"/>
        <v>38006.49</v>
      </c>
      <c r="T1066" s="33">
        <f t="shared" si="186"/>
        <v>1878.03</v>
      </c>
      <c r="U1066" s="33">
        <f t="shared" si="182"/>
        <v>328.84</v>
      </c>
      <c r="V1066" s="33">
        <f t="shared" si="183"/>
        <v>2206.87</v>
      </c>
      <c r="W1066" s="33">
        <f t="shared" si="184"/>
        <v>152895.32</v>
      </c>
      <c r="X1066" s="33" t="str">
        <f>IFERROR(VLOOKUP(C1066,'Adj to Match Apport'!$C:$F,4,FALSE),0)</f>
        <v/>
      </c>
      <c r="Y1066" s="33">
        <f t="shared" si="187"/>
        <v>152895.32</v>
      </c>
      <c r="Z1066" s="184">
        <f>VLOOKUP(C1066, '2023-24 School Level AAFTE'!$C$4:$C$2454, 1, 0)</f>
        <v>3964</v>
      </c>
    </row>
    <row r="1067" spans="1:26" s="18" customFormat="1" x14ac:dyDescent="0.25">
      <c r="A1067" s="136" t="s">
        <v>1105</v>
      </c>
      <c r="B1067" s="166" t="s">
        <v>1104</v>
      </c>
      <c r="C1067" s="167">
        <v>4150</v>
      </c>
      <c r="D1067" s="166" t="s">
        <v>1115</v>
      </c>
      <c r="E1067" s="146" t="str">
        <f>VLOOKUP($C1067,'2023-24 School Level AAFTE'!$C:$N,9,FALSE)</f>
        <v>Yes</v>
      </c>
      <c r="F1067" s="94" t="str">
        <f>IFERROR(VLOOKUP(C1067,'2023-24 School Level AAFTE'!$C:$N,11,FALSE),"")</f>
        <v>Yes</v>
      </c>
      <c r="G1067" s="20">
        <f>IFERROR(VLOOKUP(C1067,'2023-24 School Level AAFTE'!$C:$N,8,FALSE),0)</f>
        <v>364.84</v>
      </c>
      <c r="H1067" s="99">
        <f>VLOOKUP($A1067,'District Data'!$A:$F,3,FALSE)</f>
        <v>1.18</v>
      </c>
      <c r="I1067" s="99">
        <f>VLOOKUP($A1067,'District Data'!$A:$F,4,FALSE)</f>
        <v>1.18</v>
      </c>
      <c r="J1067" s="100">
        <f t="shared" si="177"/>
        <v>364.84</v>
      </c>
      <c r="K1067" s="101">
        <f t="shared" si="178"/>
        <v>1.07</v>
      </c>
      <c r="L1067" s="102">
        <f>'District Data'!E$2</f>
        <v>72728</v>
      </c>
      <c r="M1067" s="102">
        <f>'District Data'!F$2</f>
        <v>78209</v>
      </c>
      <c r="N1067" s="33">
        <f t="shared" si="179"/>
        <v>91826.37</v>
      </c>
      <c r="O1067" s="33">
        <f t="shared" si="180"/>
        <v>6920.31</v>
      </c>
      <c r="P1067" s="33">
        <f t="shared" si="185"/>
        <v>14418.72</v>
      </c>
      <c r="Q1067" s="103">
        <v>0.18149999999999999</v>
      </c>
      <c r="R1067" s="103">
        <v>0.17510000000000001</v>
      </c>
      <c r="S1067" s="33">
        <f t="shared" si="181"/>
        <v>33306.26</v>
      </c>
      <c r="T1067" s="33">
        <f t="shared" si="186"/>
        <v>1645.78</v>
      </c>
      <c r="U1067" s="33">
        <f t="shared" si="182"/>
        <v>288.18</v>
      </c>
      <c r="V1067" s="33">
        <f t="shared" si="183"/>
        <v>1933.96</v>
      </c>
      <c r="W1067" s="33">
        <f t="shared" si="184"/>
        <v>133986.9</v>
      </c>
      <c r="X1067" s="33" t="str">
        <f>IFERROR(VLOOKUP(C1067,'Adj to Match Apport'!$C:$F,4,FALSE),0)</f>
        <v/>
      </c>
      <c r="Y1067" s="33">
        <f t="shared" si="187"/>
        <v>133986.9</v>
      </c>
      <c r="Z1067" s="184">
        <f>VLOOKUP(C1067, '2023-24 School Level AAFTE'!$C$4:$C$2454, 1, 0)</f>
        <v>4150</v>
      </c>
    </row>
    <row r="1068" spans="1:26" s="18" customFormat="1" x14ac:dyDescent="0.25">
      <c r="A1068" s="136" t="s">
        <v>1105</v>
      </c>
      <c r="B1068" s="166" t="s">
        <v>1104</v>
      </c>
      <c r="C1068" s="167">
        <v>1862</v>
      </c>
      <c r="D1068" s="166" t="s">
        <v>1109</v>
      </c>
      <c r="E1068" s="146" t="str">
        <f>VLOOKUP($C1068,'2023-24 School Level AAFTE'!$C:$N,9,FALSE)</f>
        <v>No</v>
      </c>
      <c r="F1068" s="94" t="str">
        <f>IFERROR(VLOOKUP(C1068,'2023-24 School Level AAFTE'!$C:$N,11,FALSE),"")</f>
        <v>No</v>
      </c>
      <c r="G1068" s="20">
        <f>IFERROR(VLOOKUP(C1068,'2023-24 School Level AAFTE'!$C:$N,8,FALSE),0)</f>
        <v>114.4</v>
      </c>
      <c r="H1068" s="99">
        <f>VLOOKUP($A1068,'District Data'!$A:$F,3,FALSE)</f>
        <v>1.18</v>
      </c>
      <c r="I1068" s="99">
        <f>VLOOKUP($A1068,'District Data'!$A:$F,4,FALSE)</f>
        <v>1.18</v>
      </c>
      <c r="J1068" s="100">
        <f t="shared" si="177"/>
        <v>0</v>
      </c>
      <c r="K1068" s="101">
        <f t="shared" si="178"/>
        <v>0</v>
      </c>
      <c r="L1068" s="102">
        <f>'District Data'!E$2</f>
        <v>72728</v>
      </c>
      <c r="M1068" s="102">
        <f>'District Data'!F$2</f>
        <v>78209</v>
      </c>
      <c r="N1068" s="33">
        <f t="shared" si="179"/>
        <v>0</v>
      </c>
      <c r="O1068" s="33">
        <f t="shared" si="180"/>
        <v>0</v>
      </c>
      <c r="P1068" s="33">
        <f t="shared" si="185"/>
        <v>14418.72</v>
      </c>
      <c r="Q1068" s="103">
        <v>0.18149999999999999</v>
      </c>
      <c r="R1068" s="103">
        <v>0.17510000000000001</v>
      </c>
      <c r="S1068" s="33">
        <f t="shared" si="181"/>
        <v>0</v>
      </c>
      <c r="T1068" s="33">
        <f t="shared" si="186"/>
        <v>0</v>
      </c>
      <c r="U1068" s="33">
        <f t="shared" si="182"/>
        <v>0</v>
      </c>
      <c r="V1068" s="33">
        <f t="shared" si="183"/>
        <v>0</v>
      </c>
      <c r="W1068" s="33">
        <f t="shared" si="184"/>
        <v>0</v>
      </c>
      <c r="X1068" s="33">
        <f>IFERROR(VLOOKUP(C1068,'Adj to Match Apport'!$C:$F,4,FALSE),0)</f>
        <v>0</v>
      </c>
      <c r="Y1068" s="33">
        <f t="shared" si="187"/>
        <v>0</v>
      </c>
      <c r="Z1068" s="184">
        <f>VLOOKUP(C1068, '2023-24 School Level AAFTE'!$C$4:$C$2454, 1, 0)</f>
        <v>1862</v>
      </c>
    </row>
    <row r="1069" spans="1:26" s="18" customFormat="1" x14ac:dyDescent="0.25">
      <c r="A1069" s="136" t="s">
        <v>1105</v>
      </c>
      <c r="B1069" s="166" t="s">
        <v>1104</v>
      </c>
      <c r="C1069" s="167">
        <v>5478</v>
      </c>
      <c r="D1069" s="166" t="s">
        <v>1124</v>
      </c>
      <c r="E1069" s="146" t="str">
        <f>VLOOKUP($C1069,'2023-24 School Level AAFTE'!$C:$N,9,FALSE)</f>
        <v>No</v>
      </c>
      <c r="F1069" s="94" t="str">
        <f>IFERROR(VLOOKUP(C1069,'2023-24 School Level AAFTE'!$C:$N,11,FALSE),"")</f>
        <v>No</v>
      </c>
      <c r="G1069" s="20">
        <f>IFERROR(VLOOKUP(C1069,'2023-24 School Level AAFTE'!$C:$N,8,FALSE),0)</f>
        <v>1386.9199999999998</v>
      </c>
      <c r="H1069" s="99">
        <f>VLOOKUP($A1069,'District Data'!$A:$F,3,FALSE)</f>
        <v>1.18</v>
      </c>
      <c r="I1069" s="99">
        <f>VLOOKUP($A1069,'District Data'!$A:$F,4,FALSE)</f>
        <v>1.18</v>
      </c>
      <c r="J1069" s="100">
        <f t="shared" si="177"/>
        <v>0</v>
      </c>
      <c r="K1069" s="101">
        <f t="shared" si="178"/>
        <v>0</v>
      </c>
      <c r="L1069" s="102">
        <f>'District Data'!E$2</f>
        <v>72728</v>
      </c>
      <c r="M1069" s="102">
        <f>'District Data'!F$2</f>
        <v>78209</v>
      </c>
      <c r="N1069" s="33">
        <f t="shared" si="179"/>
        <v>0</v>
      </c>
      <c r="O1069" s="33">
        <f t="shared" si="180"/>
        <v>0</v>
      </c>
      <c r="P1069" s="33">
        <f t="shared" si="185"/>
        <v>14418.72</v>
      </c>
      <c r="Q1069" s="103">
        <v>0.18149999999999999</v>
      </c>
      <c r="R1069" s="103">
        <v>0.17510000000000001</v>
      </c>
      <c r="S1069" s="33">
        <f t="shared" si="181"/>
        <v>0</v>
      </c>
      <c r="T1069" s="33">
        <f t="shared" si="186"/>
        <v>0</v>
      </c>
      <c r="U1069" s="33">
        <f t="shared" si="182"/>
        <v>0</v>
      </c>
      <c r="V1069" s="33">
        <f t="shared" si="183"/>
        <v>0</v>
      </c>
      <c r="W1069" s="33">
        <f t="shared" si="184"/>
        <v>0</v>
      </c>
      <c r="X1069" s="33">
        <f>IFERROR(VLOOKUP(C1069,'Adj to Match Apport'!$C:$F,4,FALSE),0)</f>
        <v>0</v>
      </c>
      <c r="Y1069" s="33">
        <f t="shared" si="187"/>
        <v>0</v>
      </c>
      <c r="Z1069" s="184">
        <f>VLOOKUP(C1069, '2023-24 School Level AAFTE'!$C$4:$C$2454, 1, 0)</f>
        <v>5478</v>
      </c>
    </row>
    <row r="1070" spans="1:26" s="18" customFormat="1" x14ac:dyDescent="0.25">
      <c r="A1070" s="136" t="s">
        <v>1105</v>
      </c>
      <c r="B1070" s="166" t="s">
        <v>1104</v>
      </c>
      <c r="C1070" s="167">
        <v>3355</v>
      </c>
      <c r="D1070" s="166" t="s">
        <v>1111</v>
      </c>
      <c r="E1070" s="146" t="str">
        <f>VLOOKUP($C1070,'2023-24 School Level AAFTE'!$C:$N,9,FALSE)</f>
        <v>Yes</v>
      </c>
      <c r="F1070" s="94" t="str">
        <f>IFERROR(VLOOKUP(C1070,'2023-24 School Level AAFTE'!$C:$N,11,FALSE),"")</f>
        <v>Yes</v>
      </c>
      <c r="G1070" s="20">
        <f>IFERROR(VLOOKUP(C1070,'2023-24 School Level AAFTE'!$C:$N,8,FALSE),0)</f>
        <v>648.9</v>
      </c>
      <c r="H1070" s="99">
        <f>VLOOKUP($A1070,'District Data'!$A:$F,3,FALSE)</f>
        <v>1.18</v>
      </c>
      <c r="I1070" s="99">
        <f>VLOOKUP($A1070,'District Data'!$A:$F,4,FALSE)</f>
        <v>1.18</v>
      </c>
      <c r="J1070" s="100">
        <f t="shared" si="177"/>
        <v>648.9</v>
      </c>
      <c r="K1070" s="101">
        <f t="shared" si="178"/>
        <v>1.903</v>
      </c>
      <c r="L1070" s="102">
        <f>'District Data'!E$2</f>
        <v>72728</v>
      </c>
      <c r="M1070" s="102">
        <f>'District Data'!F$2</f>
        <v>78209</v>
      </c>
      <c r="N1070" s="33">
        <f t="shared" si="179"/>
        <v>163313.63</v>
      </c>
      <c r="O1070" s="33">
        <f t="shared" si="180"/>
        <v>12307.81</v>
      </c>
      <c r="P1070" s="33">
        <f t="shared" si="185"/>
        <v>14418.72</v>
      </c>
      <c r="Q1070" s="103">
        <v>0.18149999999999999</v>
      </c>
      <c r="R1070" s="103">
        <v>0.17510000000000001</v>
      </c>
      <c r="S1070" s="33">
        <f t="shared" si="181"/>
        <v>59235.35</v>
      </c>
      <c r="T1070" s="33">
        <f t="shared" si="186"/>
        <v>2927.02</v>
      </c>
      <c r="U1070" s="33">
        <f t="shared" si="182"/>
        <v>512.52</v>
      </c>
      <c r="V1070" s="33">
        <f t="shared" si="183"/>
        <v>3439.54</v>
      </c>
      <c r="W1070" s="33">
        <f t="shared" si="184"/>
        <v>238296.33000000002</v>
      </c>
      <c r="X1070" s="33" t="str">
        <f>IFERROR(VLOOKUP(C1070,'Adj to Match Apport'!$C:$F,4,FALSE),0)</f>
        <v/>
      </c>
      <c r="Y1070" s="33">
        <f t="shared" si="187"/>
        <v>238296.33000000002</v>
      </c>
      <c r="Z1070" s="184">
        <f>VLOOKUP(C1070, '2023-24 School Level AAFTE'!$C$4:$C$2454, 1, 0)</f>
        <v>3355</v>
      </c>
    </row>
    <row r="1071" spans="1:26" s="18" customFormat="1" x14ac:dyDescent="0.25">
      <c r="A1071" s="136" t="s">
        <v>1105</v>
      </c>
      <c r="B1071" s="166" t="s">
        <v>1104</v>
      </c>
      <c r="C1071" s="167">
        <v>5402</v>
      </c>
      <c r="D1071" s="166" t="s">
        <v>1123</v>
      </c>
      <c r="E1071" s="146" t="str">
        <f>VLOOKUP($C1071,'2023-24 School Level AAFTE'!$C:$N,9,FALSE)</f>
        <v>Yes</v>
      </c>
      <c r="F1071" s="94" t="str">
        <f>IFERROR(VLOOKUP(C1071,'2023-24 School Level AAFTE'!$C:$N,11,FALSE),"")</f>
        <v>Yes</v>
      </c>
      <c r="G1071" s="20">
        <f>IFERROR(VLOOKUP(C1071,'2023-24 School Level AAFTE'!$C:$N,8,FALSE),0)</f>
        <v>182.43</v>
      </c>
      <c r="H1071" s="99">
        <f>VLOOKUP($A1071,'District Data'!$A:$F,3,FALSE)</f>
        <v>1.18</v>
      </c>
      <c r="I1071" s="99">
        <f>VLOOKUP($A1071,'District Data'!$A:$F,4,FALSE)</f>
        <v>1.18</v>
      </c>
      <c r="J1071" s="100">
        <f t="shared" si="177"/>
        <v>182.43</v>
      </c>
      <c r="K1071" s="101">
        <f t="shared" si="178"/>
        <v>0.53500000000000003</v>
      </c>
      <c r="L1071" s="102">
        <f>'District Data'!E$2</f>
        <v>72728</v>
      </c>
      <c r="M1071" s="102">
        <f>'District Data'!F$2</f>
        <v>78209</v>
      </c>
      <c r="N1071" s="33">
        <f t="shared" si="179"/>
        <v>45913.19</v>
      </c>
      <c r="O1071" s="33">
        <f t="shared" si="180"/>
        <v>3460.15</v>
      </c>
      <c r="P1071" s="33">
        <f t="shared" si="185"/>
        <v>14418.72</v>
      </c>
      <c r="Q1071" s="103">
        <v>0.18149999999999999</v>
      </c>
      <c r="R1071" s="103">
        <v>0.17510000000000001</v>
      </c>
      <c r="S1071" s="33">
        <f t="shared" si="181"/>
        <v>16653.13</v>
      </c>
      <c r="T1071" s="33">
        <f t="shared" si="186"/>
        <v>822.89</v>
      </c>
      <c r="U1071" s="33">
        <f t="shared" si="182"/>
        <v>144.09</v>
      </c>
      <c r="V1071" s="33">
        <f t="shared" si="183"/>
        <v>966.98</v>
      </c>
      <c r="W1071" s="33">
        <f t="shared" si="184"/>
        <v>66993.45</v>
      </c>
      <c r="X1071" s="33" t="str">
        <f>IFERROR(VLOOKUP(C1071,'Adj to Match Apport'!$C:$F,4,FALSE),0)</f>
        <v/>
      </c>
      <c r="Y1071" s="33">
        <f t="shared" si="187"/>
        <v>66993.45</v>
      </c>
      <c r="Z1071" s="184">
        <f>VLOOKUP(C1071, '2023-24 School Level AAFTE'!$C$4:$C$2454, 1, 0)</f>
        <v>5402</v>
      </c>
    </row>
    <row r="1072" spans="1:26" s="18" customFormat="1" x14ac:dyDescent="0.25">
      <c r="A1072" s="136" t="s">
        <v>1105</v>
      </c>
      <c r="B1072" s="166" t="s">
        <v>1104</v>
      </c>
      <c r="C1072" s="167">
        <v>5213</v>
      </c>
      <c r="D1072" s="166" t="s">
        <v>1121</v>
      </c>
      <c r="E1072" s="146" t="str">
        <f>VLOOKUP($C1072,'2023-24 School Level AAFTE'!$C:$N,9,FALSE)</f>
        <v>Yes</v>
      </c>
      <c r="F1072" s="94" t="str">
        <f>IFERROR(VLOOKUP(C1072,'2023-24 School Level AAFTE'!$C:$N,11,FALSE),"")</f>
        <v>Yes</v>
      </c>
      <c r="G1072" s="20">
        <f>IFERROR(VLOOKUP(C1072,'2023-24 School Level AAFTE'!$C:$N,8,FALSE),0)</f>
        <v>1107.2600000000002</v>
      </c>
      <c r="H1072" s="99">
        <f>VLOOKUP($A1072,'District Data'!$A:$F,3,FALSE)</f>
        <v>1.18</v>
      </c>
      <c r="I1072" s="99">
        <f>VLOOKUP($A1072,'District Data'!$A:$F,4,FALSE)</f>
        <v>1.18</v>
      </c>
      <c r="J1072" s="100">
        <f t="shared" si="177"/>
        <v>1107.2600000000002</v>
      </c>
      <c r="K1072" s="101">
        <f t="shared" si="178"/>
        <v>3.2480000000000002</v>
      </c>
      <c r="L1072" s="102">
        <f>'District Data'!E$2</f>
        <v>72728</v>
      </c>
      <c r="M1072" s="102">
        <f>'District Data'!F$2</f>
        <v>78209</v>
      </c>
      <c r="N1072" s="33">
        <f t="shared" si="179"/>
        <v>278740.24</v>
      </c>
      <c r="O1072" s="33">
        <f t="shared" si="180"/>
        <v>21006.7</v>
      </c>
      <c r="P1072" s="33">
        <f t="shared" si="185"/>
        <v>14418.72</v>
      </c>
      <c r="Q1072" s="103">
        <v>0.18149999999999999</v>
      </c>
      <c r="R1072" s="103">
        <v>0.17510000000000001</v>
      </c>
      <c r="S1072" s="33">
        <f t="shared" si="181"/>
        <v>101101.63</v>
      </c>
      <c r="T1072" s="33">
        <f t="shared" si="186"/>
        <v>4995.78</v>
      </c>
      <c r="U1072" s="33">
        <f t="shared" si="182"/>
        <v>874.76</v>
      </c>
      <c r="V1072" s="33">
        <f t="shared" si="183"/>
        <v>5870.54</v>
      </c>
      <c r="W1072" s="33">
        <f t="shared" si="184"/>
        <v>406719.11</v>
      </c>
      <c r="X1072" s="33" t="str">
        <f>IFERROR(VLOOKUP(C1072,'Adj to Match Apport'!$C:$F,4,FALSE),0)</f>
        <v/>
      </c>
      <c r="Y1072" s="33">
        <f t="shared" si="187"/>
        <v>406719.11</v>
      </c>
      <c r="Z1072" s="184">
        <f>VLOOKUP(C1072, '2023-24 School Level AAFTE'!$C$4:$C$2454, 1, 0)</f>
        <v>5213</v>
      </c>
    </row>
    <row r="1073" spans="1:26" s="18" customFormat="1" x14ac:dyDescent="0.25">
      <c r="A1073" s="136" t="s">
        <v>1105</v>
      </c>
      <c r="B1073" s="166" t="s">
        <v>1104</v>
      </c>
      <c r="C1073" s="167">
        <v>1910</v>
      </c>
      <c r="D1073" s="166" t="s">
        <v>1119</v>
      </c>
      <c r="E1073" s="146" t="str">
        <f>VLOOKUP($C1073,'2023-24 School Level AAFTE'!$C:$N,9,FALSE)</f>
        <v>No</v>
      </c>
      <c r="F1073" s="94" t="str">
        <f>IFERROR(VLOOKUP(C1073,'2023-24 School Level AAFTE'!$C:$N,11,FALSE),"")</f>
        <v>No</v>
      </c>
      <c r="G1073" s="20">
        <f>IFERROR(VLOOKUP(C1073,'2023-24 School Level AAFTE'!$C:$N,8,FALSE),0)</f>
        <v>18.93</v>
      </c>
      <c r="H1073" s="99">
        <f>VLOOKUP($A1073,'District Data'!$A:$F,3,FALSE)</f>
        <v>1.18</v>
      </c>
      <c r="I1073" s="99">
        <f>VLOOKUP($A1073,'District Data'!$A:$F,4,FALSE)</f>
        <v>1.18</v>
      </c>
      <c r="J1073" s="100">
        <f t="shared" si="177"/>
        <v>0</v>
      </c>
      <c r="K1073" s="101">
        <f t="shared" si="178"/>
        <v>0</v>
      </c>
      <c r="L1073" s="102">
        <f>'District Data'!E$2</f>
        <v>72728</v>
      </c>
      <c r="M1073" s="102">
        <f>'District Data'!F$2</f>
        <v>78209</v>
      </c>
      <c r="N1073" s="33">
        <f t="shared" si="179"/>
        <v>0</v>
      </c>
      <c r="O1073" s="33">
        <f t="shared" si="180"/>
        <v>0</v>
      </c>
      <c r="P1073" s="33">
        <f t="shared" si="185"/>
        <v>14418.72</v>
      </c>
      <c r="Q1073" s="103">
        <v>0.18149999999999999</v>
      </c>
      <c r="R1073" s="103">
        <v>0.17510000000000001</v>
      </c>
      <c r="S1073" s="33">
        <f t="shared" si="181"/>
        <v>0</v>
      </c>
      <c r="T1073" s="33">
        <f t="shared" si="186"/>
        <v>0</v>
      </c>
      <c r="U1073" s="33">
        <f t="shared" si="182"/>
        <v>0</v>
      </c>
      <c r="V1073" s="33">
        <f t="shared" si="183"/>
        <v>0</v>
      </c>
      <c r="W1073" s="33">
        <f t="shared" si="184"/>
        <v>0</v>
      </c>
      <c r="X1073" s="33">
        <f>IFERROR(VLOOKUP(C1073,'Adj to Match Apport'!$C:$F,4,FALSE),0)</f>
        <v>0</v>
      </c>
      <c r="Y1073" s="33">
        <f t="shared" si="187"/>
        <v>0</v>
      </c>
      <c r="Z1073" s="184">
        <f>VLOOKUP(C1073, '2023-24 School Level AAFTE'!$C$4:$C$2454, 1, 0)</f>
        <v>1910</v>
      </c>
    </row>
    <row r="1074" spans="1:26" s="18" customFormat="1" x14ac:dyDescent="0.25">
      <c r="A1074" s="136" t="s">
        <v>1105</v>
      </c>
      <c r="B1074" s="166" t="s">
        <v>1104</v>
      </c>
      <c r="C1074" s="167">
        <v>3651</v>
      </c>
      <c r="D1074" s="166" t="s">
        <v>1113</v>
      </c>
      <c r="E1074" s="146" t="str">
        <f>VLOOKUP($C1074,'2023-24 School Level AAFTE'!$C:$N,9,FALSE)</f>
        <v>No</v>
      </c>
      <c r="F1074" s="94" t="str">
        <f>IFERROR(VLOOKUP(C1074,'2023-24 School Level AAFTE'!$C:$N,11,FALSE),"")</f>
        <v>No</v>
      </c>
      <c r="G1074" s="20">
        <f>IFERROR(VLOOKUP(C1074,'2023-24 School Level AAFTE'!$C:$N,8,FALSE),0)</f>
        <v>419.2</v>
      </c>
      <c r="H1074" s="99">
        <f>VLOOKUP($A1074,'District Data'!$A:$F,3,FALSE)</f>
        <v>1.18</v>
      </c>
      <c r="I1074" s="99">
        <f>VLOOKUP($A1074,'District Data'!$A:$F,4,FALSE)</f>
        <v>1.18</v>
      </c>
      <c r="J1074" s="100">
        <f t="shared" si="177"/>
        <v>0</v>
      </c>
      <c r="K1074" s="101">
        <f t="shared" si="178"/>
        <v>0</v>
      </c>
      <c r="L1074" s="102">
        <f>'District Data'!E$2</f>
        <v>72728</v>
      </c>
      <c r="M1074" s="102">
        <f>'District Data'!F$2</f>
        <v>78209</v>
      </c>
      <c r="N1074" s="33">
        <f t="shared" si="179"/>
        <v>0</v>
      </c>
      <c r="O1074" s="33">
        <f t="shared" si="180"/>
        <v>0</v>
      </c>
      <c r="P1074" s="33">
        <f t="shared" si="185"/>
        <v>14418.72</v>
      </c>
      <c r="Q1074" s="103">
        <v>0.18149999999999999</v>
      </c>
      <c r="R1074" s="103">
        <v>0.17510000000000001</v>
      </c>
      <c r="S1074" s="33">
        <f t="shared" si="181"/>
        <v>0</v>
      </c>
      <c r="T1074" s="33">
        <f t="shared" si="186"/>
        <v>0</v>
      </c>
      <c r="U1074" s="33">
        <f t="shared" si="182"/>
        <v>0</v>
      </c>
      <c r="V1074" s="33">
        <f t="shared" si="183"/>
        <v>0</v>
      </c>
      <c r="W1074" s="33">
        <f t="shared" si="184"/>
        <v>0</v>
      </c>
      <c r="X1074" s="33">
        <f>IFERROR(VLOOKUP(C1074,'Adj to Match Apport'!$C:$F,4,FALSE),0)</f>
        <v>0</v>
      </c>
      <c r="Y1074" s="33">
        <f t="shared" si="187"/>
        <v>0</v>
      </c>
      <c r="Z1074" s="184">
        <f>VLOOKUP(C1074, '2023-24 School Level AAFTE'!$C$4:$C$2454, 1, 0)</f>
        <v>3651</v>
      </c>
    </row>
    <row r="1075" spans="1:26" s="18" customFormat="1" x14ac:dyDescent="0.25">
      <c r="A1075" s="136" t="s">
        <v>1105</v>
      </c>
      <c r="B1075" s="166" t="s">
        <v>1104</v>
      </c>
      <c r="C1075" s="167">
        <v>5350</v>
      </c>
      <c r="D1075" s="166" t="s">
        <v>1122</v>
      </c>
      <c r="E1075" s="146" t="str">
        <f>VLOOKUP($C1075,'2023-24 School Level AAFTE'!$C:$N,9,FALSE)</f>
        <v>Yes</v>
      </c>
      <c r="F1075" s="94" t="str">
        <f>IFERROR(VLOOKUP(C1075,'2023-24 School Level AAFTE'!$C:$N,11,FALSE),"")</f>
        <v>Yes</v>
      </c>
      <c r="G1075" s="20">
        <f>IFERROR(VLOOKUP(C1075,'2023-24 School Level AAFTE'!$C:$N,8,FALSE),0)</f>
        <v>491.66</v>
      </c>
      <c r="H1075" s="99">
        <f>VLOOKUP($A1075,'District Data'!$A:$F,3,FALSE)</f>
        <v>1.18</v>
      </c>
      <c r="I1075" s="99">
        <f>VLOOKUP($A1075,'District Data'!$A:$F,4,FALSE)</f>
        <v>1.18</v>
      </c>
      <c r="J1075" s="100">
        <f t="shared" si="177"/>
        <v>491.66</v>
      </c>
      <c r="K1075" s="101">
        <f t="shared" si="178"/>
        <v>1.4419999999999999</v>
      </c>
      <c r="L1075" s="102">
        <f>'District Data'!E$2</f>
        <v>72728</v>
      </c>
      <c r="M1075" s="102">
        <f>'District Data'!F$2</f>
        <v>78209</v>
      </c>
      <c r="N1075" s="33">
        <f t="shared" si="179"/>
        <v>123751.06</v>
      </c>
      <c r="O1075" s="33">
        <f t="shared" si="180"/>
        <v>9326.25</v>
      </c>
      <c r="P1075" s="33">
        <f t="shared" si="185"/>
        <v>14418.72</v>
      </c>
      <c r="Q1075" s="103">
        <v>0.18149999999999999</v>
      </c>
      <c r="R1075" s="103">
        <v>0.17510000000000001</v>
      </c>
      <c r="S1075" s="33">
        <f t="shared" si="181"/>
        <v>44885.64</v>
      </c>
      <c r="T1075" s="33">
        <f t="shared" si="186"/>
        <v>2217.96</v>
      </c>
      <c r="U1075" s="33">
        <f t="shared" si="182"/>
        <v>388.36</v>
      </c>
      <c r="V1075" s="33">
        <f t="shared" si="183"/>
        <v>2606.3200000000002</v>
      </c>
      <c r="W1075" s="33">
        <f t="shared" si="184"/>
        <v>180569.27000000002</v>
      </c>
      <c r="X1075" s="33" t="str">
        <f>IFERROR(VLOOKUP(C1075,'Adj to Match Apport'!$C:$F,4,FALSE),0)</f>
        <v/>
      </c>
      <c r="Y1075" s="33">
        <f t="shared" si="187"/>
        <v>180569.27000000002</v>
      </c>
      <c r="Z1075" s="184">
        <f>VLOOKUP(C1075, '2023-24 School Level AAFTE'!$C$4:$C$2454, 1, 0)</f>
        <v>5350</v>
      </c>
    </row>
    <row r="1076" spans="1:26" s="18" customFormat="1" x14ac:dyDescent="0.25">
      <c r="A1076" s="136" t="s">
        <v>1105</v>
      </c>
      <c r="B1076" s="166" t="s">
        <v>1104</v>
      </c>
      <c r="C1076" s="167">
        <v>1744</v>
      </c>
      <c r="D1076" s="166" t="s">
        <v>1108</v>
      </c>
      <c r="E1076" s="146" t="str">
        <f>VLOOKUP($C1076,'2023-24 School Level AAFTE'!$C:$N,9,FALSE)</f>
        <v>No</v>
      </c>
      <c r="F1076" s="94" t="str">
        <f>IFERROR(VLOOKUP(C1076,'2023-24 School Level AAFTE'!$C:$N,11,FALSE),"")</f>
        <v>No</v>
      </c>
      <c r="G1076" s="20">
        <f>IFERROR(VLOOKUP(C1076,'2023-24 School Level AAFTE'!$C:$N,8,FALSE),0)</f>
        <v>21.8</v>
      </c>
      <c r="H1076" s="99">
        <f>VLOOKUP($A1076,'District Data'!$A:$F,3,FALSE)</f>
        <v>1.18</v>
      </c>
      <c r="I1076" s="99">
        <f>VLOOKUP($A1076,'District Data'!$A:$F,4,FALSE)</f>
        <v>1.18</v>
      </c>
      <c r="J1076" s="100">
        <f t="shared" si="177"/>
        <v>0</v>
      </c>
      <c r="K1076" s="101">
        <f t="shared" si="178"/>
        <v>0</v>
      </c>
      <c r="L1076" s="102">
        <f>'District Data'!E$2</f>
        <v>72728</v>
      </c>
      <c r="M1076" s="102">
        <f>'District Data'!F$2</f>
        <v>78209</v>
      </c>
      <c r="N1076" s="33">
        <f t="shared" si="179"/>
        <v>0</v>
      </c>
      <c r="O1076" s="33">
        <f t="shared" si="180"/>
        <v>0</v>
      </c>
      <c r="P1076" s="33">
        <f t="shared" si="185"/>
        <v>14418.72</v>
      </c>
      <c r="Q1076" s="103">
        <v>0.18149999999999999</v>
      </c>
      <c r="R1076" s="103">
        <v>0.17510000000000001</v>
      </c>
      <c r="S1076" s="33">
        <f t="shared" si="181"/>
        <v>0</v>
      </c>
      <c r="T1076" s="33">
        <f t="shared" si="186"/>
        <v>0</v>
      </c>
      <c r="U1076" s="33">
        <f t="shared" si="182"/>
        <v>0</v>
      </c>
      <c r="V1076" s="33">
        <f t="shared" si="183"/>
        <v>0</v>
      </c>
      <c r="W1076" s="33">
        <f t="shared" si="184"/>
        <v>0</v>
      </c>
      <c r="X1076" s="33">
        <f>IFERROR(VLOOKUP(C1076,'Adj to Match Apport'!$C:$F,4,FALSE),0)</f>
        <v>0</v>
      </c>
      <c r="Y1076" s="33">
        <f t="shared" si="187"/>
        <v>0</v>
      </c>
      <c r="Z1076" s="184">
        <f>VLOOKUP(C1076, '2023-24 School Level AAFTE'!$C$4:$C$2454, 1, 0)</f>
        <v>1744</v>
      </c>
    </row>
    <row r="1077" spans="1:26" s="18" customFormat="1" x14ac:dyDescent="0.25">
      <c r="A1077" s="136" t="s">
        <v>1105</v>
      </c>
      <c r="B1077" s="166" t="s">
        <v>1104</v>
      </c>
      <c r="C1077" s="167">
        <v>3187</v>
      </c>
      <c r="D1077" s="166" t="s">
        <v>1110</v>
      </c>
      <c r="E1077" s="146" t="str">
        <f>VLOOKUP($C1077,'2023-24 School Level AAFTE'!$C:$N,9,FALSE)</f>
        <v>Yes</v>
      </c>
      <c r="F1077" s="94" t="str">
        <f>IFERROR(VLOOKUP(C1077,'2023-24 School Level AAFTE'!$C:$N,11,FALSE),"")</f>
        <v>Yes</v>
      </c>
      <c r="G1077" s="20">
        <f>IFERROR(VLOOKUP(C1077,'2023-24 School Level AAFTE'!$C:$N,8,FALSE),0)</f>
        <v>368.88</v>
      </c>
      <c r="H1077" s="99">
        <f>VLOOKUP($A1077,'District Data'!$A:$F,3,FALSE)</f>
        <v>1.18</v>
      </c>
      <c r="I1077" s="99">
        <f>VLOOKUP($A1077,'District Data'!$A:$F,4,FALSE)</f>
        <v>1.18</v>
      </c>
      <c r="J1077" s="100">
        <f t="shared" si="177"/>
        <v>368.88</v>
      </c>
      <c r="K1077" s="101">
        <f t="shared" si="178"/>
        <v>1.0820000000000001</v>
      </c>
      <c r="L1077" s="102">
        <f>'District Data'!E$2</f>
        <v>72728</v>
      </c>
      <c r="M1077" s="102">
        <f>'District Data'!F$2</f>
        <v>78209</v>
      </c>
      <c r="N1077" s="33">
        <f t="shared" si="179"/>
        <v>92856.2</v>
      </c>
      <c r="O1077" s="33">
        <f t="shared" si="180"/>
        <v>6997.92</v>
      </c>
      <c r="P1077" s="33">
        <f t="shared" si="185"/>
        <v>14418.72</v>
      </c>
      <c r="Q1077" s="103">
        <v>0.18149999999999999</v>
      </c>
      <c r="R1077" s="103">
        <v>0.17510000000000001</v>
      </c>
      <c r="S1077" s="33">
        <f t="shared" si="181"/>
        <v>33679.79</v>
      </c>
      <c r="T1077" s="33">
        <f t="shared" si="186"/>
        <v>1664.24</v>
      </c>
      <c r="U1077" s="33">
        <f t="shared" si="182"/>
        <v>291.41000000000003</v>
      </c>
      <c r="V1077" s="33">
        <f t="shared" si="183"/>
        <v>1955.65</v>
      </c>
      <c r="W1077" s="33">
        <f t="shared" si="184"/>
        <v>135489.56</v>
      </c>
      <c r="X1077" s="33" t="str">
        <f>IFERROR(VLOOKUP(C1077,'Adj to Match Apport'!$C:$F,4,FALSE),0)</f>
        <v/>
      </c>
      <c r="Y1077" s="33">
        <f t="shared" si="187"/>
        <v>135489.56</v>
      </c>
      <c r="Z1077" s="184">
        <f>VLOOKUP(C1077, '2023-24 School Level AAFTE'!$C$4:$C$2454, 1, 0)</f>
        <v>3187</v>
      </c>
    </row>
    <row r="1078" spans="1:26" s="18" customFormat="1" x14ac:dyDescent="0.25">
      <c r="A1078" s="136" t="s">
        <v>1105</v>
      </c>
      <c r="B1078" s="166" t="s">
        <v>1104</v>
      </c>
      <c r="C1078" s="167">
        <v>3537</v>
      </c>
      <c r="D1078" s="166" t="s">
        <v>1112</v>
      </c>
      <c r="E1078" s="146" t="str">
        <f>VLOOKUP($C1078,'2023-24 School Level AAFTE'!$C:$N,9,FALSE)</f>
        <v>No</v>
      </c>
      <c r="F1078" s="94" t="str">
        <f>IFERROR(VLOOKUP(C1078,'2023-24 School Level AAFTE'!$C:$N,11,FALSE),"")</f>
        <v>No</v>
      </c>
      <c r="G1078" s="20">
        <f>IFERROR(VLOOKUP(C1078,'2023-24 School Level AAFTE'!$C:$N,8,FALSE),0)</f>
        <v>466.3</v>
      </c>
      <c r="H1078" s="99">
        <f>VLOOKUP($A1078,'District Data'!$A:$F,3,FALSE)</f>
        <v>1.18</v>
      </c>
      <c r="I1078" s="99">
        <f>VLOOKUP($A1078,'District Data'!$A:$F,4,FALSE)</f>
        <v>1.18</v>
      </c>
      <c r="J1078" s="100">
        <f t="shared" si="177"/>
        <v>0</v>
      </c>
      <c r="K1078" s="101">
        <f t="shared" si="178"/>
        <v>0</v>
      </c>
      <c r="L1078" s="102">
        <f>'District Data'!E$2</f>
        <v>72728</v>
      </c>
      <c r="M1078" s="102">
        <f>'District Data'!F$2</f>
        <v>78209</v>
      </c>
      <c r="N1078" s="33">
        <f t="shared" si="179"/>
        <v>0</v>
      </c>
      <c r="O1078" s="33">
        <f t="shared" si="180"/>
        <v>0</v>
      </c>
      <c r="P1078" s="33">
        <f t="shared" si="185"/>
        <v>14418.72</v>
      </c>
      <c r="Q1078" s="103">
        <v>0.18149999999999999</v>
      </c>
      <c r="R1078" s="103">
        <v>0.17510000000000001</v>
      </c>
      <c r="S1078" s="33">
        <f t="shared" si="181"/>
        <v>0</v>
      </c>
      <c r="T1078" s="33">
        <f t="shared" si="186"/>
        <v>0</v>
      </c>
      <c r="U1078" s="33">
        <f t="shared" si="182"/>
        <v>0</v>
      </c>
      <c r="V1078" s="33">
        <f t="shared" si="183"/>
        <v>0</v>
      </c>
      <c r="W1078" s="33">
        <f t="shared" si="184"/>
        <v>0</v>
      </c>
      <c r="X1078" s="33">
        <f>IFERROR(VLOOKUP(C1078,'Adj to Match Apport'!$C:$F,4,FALSE),0)</f>
        <v>0</v>
      </c>
      <c r="Y1078" s="33">
        <f t="shared" si="187"/>
        <v>0</v>
      </c>
      <c r="Z1078" s="184">
        <f>VLOOKUP(C1078, '2023-24 School Level AAFTE'!$C$4:$C$2454, 1, 0)</f>
        <v>3537</v>
      </c>
    </row>
    <row r="1079" spans="1:26" s="18" customFormat="1" x14ac:dyDescent="0.25">
      <c r="A1079" s="136" t="s">
        <v>1105</v>
      </c>
      <c r="B1079" s="166" t="s">
        <v>1104</v>
      </c>
      <c r="C1079" s="167">
        <v>2813</v>
      </c>
      <c r="D1079" s="166" t="s">
        <v>650</v>
      </c>
      <c r="E1079" s="146" t="str">
        <f>VLOOKUP($C1079,'2023-24 School Level AAFTE'!$C:$N,9,FALSE)</f>
        <v>Yes</v>
      </c>
      <c r="F1079" s="94" t="str">
        <f>IFERROR(VLOOKUP(C1079,'2023-24 School Level AAFTE'!$C:$N,11,FALSE),"")</f>
        <v>Yes</v>
      </c>
      <c r="G1079" s="20">
        <f>IFERROR(VLOOKUP(C1079,'2023-24 School Level AAFTE'!$C:$N,8,FALSE),0)</f>
        <v>578.73</v>
      </c>
      <c r="H1079" s="99">
        <f>VLOOKUP($A1079,'District Data'!$A:$F,3,FALSE)</f>
        <v>1.18</v>
      </c>
      <c r="I1079" s="99">
        <f>VLOOKUP($A1079,'District Data'!$A:$F,4,FALSE)</f>
        <v>1.18</v>
      </c>
      <c r="J1079" s="100">
        <f t="shared" si="177"/>
        <v>578.73</v>
      </c>
      <c r="K1079" s="101">
        <f t="shared" si="178"/>
        <v>1.698</v>
      </c>
      <c r="L1079" s="102">
        <f>'District Data'!E$2</f>
        <v>72728</v>
      </c>
      <c r="M1079" s="102">
        <f>'District Data'!F$2</f>
        <v>78209</v>
      </c>
      <c r="N1079" s="33">
        <f t="shared" si="179"/>
        <v>145720.73000000001</v>
      </c>
      <c r="O1079" s="33">
        <f t="shared" si="180"/>
        <v>10981.95</v>
      </c>
      <c r="P1079" s="33">
        <f t="shared" si="185"/>
        <v>14418.72</v>
      </c>
      <c r="Q1079" s="103">
        <v>0.18149999999999999</v>
      </c>
      <c r="R1079" s="103">
        <v>0.17510000000000001</v>
      </c>
      <c r="S1079" s="33">
        <f t="shared" si="181"/>
        <v>52854.239999999998</v>
      </c>
      <c r="T1079" s="33">
        <f t="shared" si="186"/>
        <v>2611.71</v>
      </c>
      <c r="U1079" s="33">
        <f t="shared" si="182"/>
        <v>457.31</v>
      </c>
      <c r="V1079" s="33">
        <f t="shared" si="183"/>
        <v>3069.02</v>
      </c>
      <c r="W1079" s="33">
        <f t="shared" si="184"/>
        <v>212625.94</v>
      </c>
      <c r="X1079" s="33" t="str">
        <f>IFERROR(VLOOKUP(C1079,'Adj to Match Apport'!$C:$F,4,FALSE),0)</f>
        <v/>
      </c>
      <c r="Y1079" s="33">
        <f t="shared" si="187"/>
        <v>212625.94</v>
      </c>
      <c r="Z1079" s="184">
        <f>VLOOKUP(C1079, '2023-24 School Level AAFTE'!$C$4:$C$2454, 1, 0)</f>
        <v>2813</v>
      </c>
    </row>
    <row r="1080" spans="1:26" s="18" customFormat="1" x14ac:dyDescent="0.25">
      <c r="A1080" s="136" t="s">
        <v>1126</v>
      </c>
      <c r="B1080" s="166" t="s">
        <v>1125</v>
      </c>
      <c r="C1080" s="167">
        <v>2835</v>
      </c>
      <c r="D1080" s="166" t="s">
        <v>1127</v>
      </c>
      <c r="E1080" s="146" t="str">
        <f>VLOOKUP($C1080,'2023-24 School Level AAFTE'!$C:$N,9,FALSE)</f>
        <v>Yes</v>
      </c>
      <c r="F1080" s="94" t="str">
        <f>IFERROR(VLOOKUP(C1080,'2023-24 School Level AAFTE'!$C:$N,11,FALSE),"")</f>
        <v>Yes</v>
      </c>
      <c r="G1080" s="20">
        <f>IFERROR(VLOOKUP(C1080,'2023-24 School Level AAFTE'!$C:$N,8,FALSE),0)</f>
        <v>318.95</v>
      </c>
      <c r="H1080" s="99">
        <f>VLOOKUP($A1080,'District Data'!$A:$F,3,FALSE)</f>
        <v>1</v>
      </c>
      <c r="I1080" s="99">
        <f>VLOOKUP($A1080,'District Data'!$A:$F,4,FALSE)</f>
        <v>1</v>
      </c>
      <c r="J1080" s="100">
        <f t="shared" si="177"/>
        <v>318.95</v>
      </c>
      <c r="K1080" s="101">
        <f t="shared" si="178"/>
        <v>0.93600000000000005</v>
      </c>
      <c r="L1080" s="102">
        <f>'District Data'!E$2</f>
        <v>72728</v>
      </c>
      <c r="M1080" s="102">
        <f>'District Data'!F$2</f>
        <v>78209</v>
      </c>
      <c r="N1080" s="33">
        <f t="shared" si="179"/>
        <v>68073.41</v>
      </c>
      <c r="O1080" s="33">
        <f t="shared" si="180"/>
        <v>5130.21</v>
      </c>
      <c r="P1080" s="33">
        <f t="shared" si="185"/>
        <v>14418.72</v>
      </c>
      <c r="Q1080" s="103">
        <v>0.18149999999999999</v>
      </c>
      <c r="R1080" s="103">
        <v>0.17510000000000001</v>
      </c>
      <c r="S1080" s="33">
        <f t="shared" si="181"/>
        <v>26749.55</v>
      </c>
      <c r="T1080" s="33">
        <f t="shared" si="186"/>
        <v>1220.06</v>
      </c>
      <c r="U1080" s="33">
        <f t="shared" si="182"/>
        <v>213.63</v>
      </c>
      <c r="V1080" s="33">
        <f t="shared" si="183"/>
        <v>1433.69</v>
      </c>
      <c r="W1080" s="33">
        <f t="shared" si="184"/>
        <v>101386.86000000002</v>
      </c>
      <c r="X1080" s="33">
        <f>IFERROR(VLOOKUP(C1080,'Adj to Match Apport'!$C:$F,4,FALSE),0)</f>
        <v>-1.0000000009313226E-2</v>
      </c>
      <c r="Y1080" s="33">
        <f t="shared" si="187"/>
        <v>101386.85</v>
      </c>
      <c r="Z1080" s="184">
        <f>VLOOKUP(C1080, '2023-24 School Level AAFTE'!$C$4:$C$2454, 1, 0)</f>
        <v>2835</v>
      </c>
    </row>
    <row r="1081" spans="1:26" s="18" customFormat="1" x14ac:dyDescent="0.25">
      <c r="A1081" s="136" t="s">
        <v>1129</v>
      </c>
      <c r="B1081" s="166" t="s">
        <v>1128</v>
      </c>
      <c r="C1081" s="167">
        <v>3693</v>
      </c>
      <c r="D1081" s="166" t="s">
        <v>1132</v>
      </c>
      <c r="E1081" s="146" t="str">
        <f>VLOOKUP($C1081,'2023-24 School Level AAFTE'!$C:$N,9,FALSE)</f>
        <v>No</v>
      </c>
      <c r="F1081" s="94" t="str">
        <f>IFERROR(VLOOKUP(C1081,'2023-24 School Level AAFTE'!$C:$N,11,FALSE),"")</f>
        <v>No</v>
      </c>
      <c r="G1081" s="20">
        <f>IFERROR(VLOOKUP(C1081,'2023-24 School Level AAFTE'!$C:$N,8,FALSE),0)</f>
        <v>488.5</v>
      </c>
      <c r="H1081" s="99">
        <f>VLOOKUP($A1081,'District Data'!$A:$F,3,FALSE)</f>
        <v>1</v>
      </c>
      <c r="I1081" s="99">
        <f>VLOOKUP($A1081,'District Data'!$A:$F,4,FALSE)</f>
        <v>1.04</v>
      </c>
      <c r="J1081" s="100">
        <f t="shared" si="177"/>
        <v>0</v>
      </c>
      <c r="K1081" s="101">
        <f t="shared" si="178"/>
        <v>0</v>
      </c>
      <c r="L1081" s="102">
        <f>'District Data'!E$2</f>
        <v>72728</v>
      </c>
      <c r="M1081" s="102">
        <f>'District Data'!F$2</f>
        <v>78209</v>
      </c>
      <c r="N1081" s="33">
        <f t="shared" si="179"/>
        <v>0</v>
      </c>
      <c r="O1081" s="33">
        <f t="shared" si="180"/>
        <v>0</v>
      </c>
      <c r="P1081" s="33">
        <f t="shared" si="185"/>
        <v>14418.72</v>
      </c>
      <c r="Q1081" s="103">
        <v>0.18149999999999999</v>
      </c>
      <c r="R1081" s="103">
        <v>0.17510000000000001</v>
      </c>
      <c r="S1081" s="33">
        <f t="shared" si="181"/>
        <v>0</v>
      </c>
      <c r="T1081" s="33">
        <f t="shared" si="186"/>
        <v>0</v>
      </c>
      <c r="U1081" s="33">
        <f t="shared" si="182"/>
        <v>0</v>
      </c>
      <c r="V1081" s="33">
        <f t="shared" si="183"/>
        <v>0</v>
      </c>
      <c r="W1081" s="33">
        <f t="shared" si="184"/>
        <v>0</v>
      </c>
      <c r="X1081" s="33">
        <f>IFERROR(VLOOKUP(C1081,'Adj to Match Apport'!$C:$F,4,FALSE),0)</f>
        <v>0</v>
      </c>
      <c r="Y1081" s="33">
        <f t="shared" si="187"/>
        <v>0</v>
      </c>
      <c r="Z1081" s="184">
        <f>VLOOKUP(C1081, '2023-24 School Level AAFTE'!$C$4:$C$2454, 1, 0)</f>
        <v>3693</v>
      </c>
    </row>
    <row r="1082" spans="1:26" s="18" customFormat="1" x14ac:dyDescent="0.25">
      <c r="A1082" s="136" t="s">
        <v>1129</v>
      </c>
      <c r="B1082" s="166" t="s">
        <v>1128</v>
      </c>
      <c r="C1082" s="167">
        <v>3562</v>
      </c>
      <c r="D1082" s="166" t="s">
        <v>1131</v>
      </c>
      <c r="E1082" s="146" t="str">
        <f>VLOOKUP($C1082,'2023-24 School Level AAFTE'!$C:$N,9,FALSE)</f>
        <v>No</v>
      </c>
      <c r="F1082" s="94" t="str">
        <f>IFERROR(VLOOKUP(C1082,'2023-24 School Level AAFTE'!$C:$N,11,FALSE),"")</f>
        <v>No</v>
      </c>
      <c r="G1082" s="20">
        <f>IFERROR(VLOOKUP(C1082,'2023-24 School Level AAFTE'!$C:$N,8,FALSE),0)</f>
        <v>406.5</v>
      </c>
      <c r="H1082" s="99">
        <f>VLOOKUP($A1082,'District Data'!$A:$F,3,FALSE)</f>
        <v>1</v>
      </c>
      <c r="I1082" s="99">
        <f>VLOOKUP($A1082,'District Data'!$A:$F,4,FALSE)</f>
        <v>1.04</v>
      </c>
      <c r="J1082" s="100">
        <f t="shared" si="177"/>
        <v>0</v>
      </c>
      <c r="K1082" s="101">
        <f t="shared" si="178"/>
        <v>0</v>
      </c>
      <c r="L1082" s="102">
        <f>'District Data'!E$2</f>
        <v>72728</v>
      </c>
      <c r="M1082" s="102">
        <f>'District Data'!F$2</f>
        <v>78209</v>
      </c>
      <c r="N1082" s="33">
        <f t="shared" si="179"/>
        <v>0</v>
      </c>
      <c r="O1082" s="33">
        <f t="shared" si="180"/>
        <v>0</v>
      </c>
      <c r="P1082" s="33">
        <f t="shared" si="185"/>
        <v>14418.72</v>
      </c>
      <c r="Q1082" s="103">
        <v>0.18149999999999999</v>
      </c>
      <c r="R1082" s="103">
        <v>0.17510000000000001</v>
      </c>
      <c r="S1082" s="33">
        <f t="shared" si="181"/>
        <v>0</v>
      </c>
      <c r="T1082" s="33">
        <f t="shared" si="186"/>
        <v>0</v>
      </c>
      <c r="U1082" s="33">
        <f t="shared" si="182"/>
        <v>0</v>
      </c>
      <c r="V1082" s="33">
        <f t="shared" si="183"/>
        <v>0</v>
      </c>
      <c r="W1082" s="33">
        <f t="shared" si="184"/>
        <v>0</v>
      </c>
      <c r="X1082" s="33">
        <f>IFERROR(VLOOKUP(C1082,'Adj to Match Apport'!$C:$F,4,FALSE),0)</f>
        <v>0</v>
      </c>
      <c r="Y1082" s="33">
        <f t="shared" si="187"/>
        <v>0</v>
      </c>
      <c r="Z1082" s="184">
        <f>VLOOKUP(C1082, '2023-24 School Level AAFTE'!$C$4:$C$2454, 1, 0)</f>
        <v>3562</v>
      </c>
    </row>
    <row r="1083" spans="1:26" s="18" customFormat="1" x14ac:dyDescent="0.25">
      <c r="A1083" s="136" t="s">
        <v>1129</v>
      </c>
      <c r="B1083" s="166" t="s">
        <v>1128</v>
      </c>
      <c r="C1083" s="167">
        <v>5572</v>
      </c>
      <c r="D1083" s="166" t="s">
        <v>2812</v>
      </c>
      <c r="E1083" s="146" t="str">
        <f>VLOOKUP($C1083,'2023-24 School Level AAFTE'!$C:$N,9,FALSE)</f>
        <v>Yes</v>
      </c>
      <c r="F1083" s="94" t="str">
        <f>IFERROR(VLOOKUP(C1083,'2023-24 School Level AAFTE'!$C:$N,11,FALSE),"")</f>
        <v>Yes</v>
      </c>
      <c r="G1083" s="20">
        <f>IFERROR(VLOOKUP(C1083,'2023-24 School Level AAFTE'!$C:$N,8,FALSE),0)</f>
        <v>214.87</v>
      </c>
      <c r="H1083" s="99">
        <f>VLOOKUP($A1083,'District Data'!$A:$F,3,FALSE)</f>
        <v>1</v>
      </c>
      <c r="I1083" s="99">
        <f>VLOOKUP($A1083,'District Data'!$A:$F,4,FALSE)</f>
        <v>1.04</v>
      </c>
      <c r="J1083" s="100">
        <f t="shared" si="177"/>
        <v>214.87</v>
      </c>
      <c r="K1083" s="101">
        <f t="shared" si="178"/>
        <v>0.63</v>
      </c>
      <c r="L1083" s="102">
        <f>'District Data'!E$2</f>
        <v>72728</v>
      </c>
      <c r="M1083" s="102">
        <f>'District Data'!F$2</f>
        <v>78209</v>
      </c>
      <c r="N1083" s="33">
        <f t="shared" si="179"/>
        <v>45818.64</v>
      </c>
      <c r="O1083" s="33">
        <f t="shared" si="180"/>
        <v>5423.9</v>
      </c>
      <c r="P1083" s="33">
        <f t="shared" si="185"/>
        <v>14418.72</v>
      </c>
      <c r="Q1083" s="103">
        <v>0.18149999999999999</v>
      </c>
      <c r="R1083" s="103">
        <v>0.17510000000000001</v>
      </c>
      <c r="S1083" s="33">
        <f t="shared" si="181"/>
        <v>18349.599999999999</v>
      </c>
      <c r="T1083" s="33">
        <f t="shared" si="186"/>
        <v>854.04</v>
      </c>
      <c r="U1083" s="33">
        <f t="shared" si="182"/>
        <v>149.54</v>
      </c>
      <c r="V1083" s="33">
        <f t="shared" si="183"/>
        <v>1003.5799999999999</v>
      </c>
      <c r="W1083" s="33">
        <f t="shared" si="184"/>
        <v>70595.72</v>
      </c>
      <c r="X1083" s="33" t="str">
        <f>IFERROR(VLOOKUP(C1083,'Adj to Match Apport'!$C:$F,4,FALSE),0)</f>
        <v/>
      </c>
      <c r="Y1083" s="33">
        <f t="shared" si="187"/>
        <v>70595.72</v>
      </c>
      <c r="Z1083" s="184">
        <f>VLOOKUP(C1083, '2023-24 School Level AAFTE'!$C$4:$C$2454, 1, 0)</f>
        <v>5572</v>
      </c>
    </row>
    <row r="1084" spans="1:26" s="18" customFormat="1" x14ac:dyDescent="0.25">
      <c r="A1084" s="136" t="s">
        <v>1129</v>
      </c>
      <c r="B1084" s="166" t="s">
        <v>1128</v>
      </c>
      <c r="C1084" s="167">
        <v>3414</v>
      </c>
      <c r="D1084" s="166" t="s">
        <v>378</v>
      </c>
      <c r="E1084" s="146" t="str">
        <f>VLOOKUP($C1084,'2023-24 School Level AAFTE'!$C:$N,9,FALSE)</f>
        <v>No</v>
      </c>
      <c r="F1084" s="94" t="str">
        <f>IFERROR(VLOOKUP(C1084,'2023-24 School Level AAFTE'!$C:$N,11,FALSE),"")</f>
        <v>No</v>
      </c>
      <c r="G1084" s="20">
        <f>IFERROR(VLOOKUP(C1084,'2023-24 School Level AAFTE'!$C:$N,8,FALSE),0)</f>
        <v>453.4</v>
      </c>
      <c r="H1084" s="99">
        <f>VLOOKUP($A1084,'District Data'!$A:$F,3,FALSE)</f>
        <v>1</v>
      </c>
      <c r="I1084" s="99">
        <f>VLOOKUP($A1084,'District Data'!$A:$F,4,FALSE)</f>
        <v>1.04</v>
      </c>
      <c r="J1084" s="100">
        <f t="shared" si="177"/>
        <v>0</v>
      </c>
      <c r="K1084" s="101">
        <f t="shared" si="178"/>
        <v>0</v>
      </c>
      <c r="L1084" s="102">
        <f>'District Data'!E$2</f>
        <v>72728</v>
      </c>
      <c r="M1084" s="102">
        <f>'District Data'!F$2</f>
        <v>78209</v>
      </c>
      <c r="N1084" s="33">
        <f t="shared" si="179"/>
        <v>0</v>
      </c>
      <c r="O1084" s="33">
        <f t="shared" si="180"/>
        <v>0</v>
      </c>
      <c r="P1084" s="33">
        <f t="shared" si="185"/>
        <v>14418.72</v>
      </c>
      <c r="Q1084" s="103">
        <v>0.18149999999999999</v>
      </c>
      <c r="R1084" s="103">
        <v>0.17510000000000001</v>
      </c>
      <c r="S1084" s="33">
        <f t="shared" si="181"/>
        <v>0</v>
      </c>
      <c r="T1084" s="33">
        <f t="shared" si="186"/>
        <v>0</v>
      </c>
      <c r="U1084" s="33">
        <f t="shared" si="182"/>
        <v>0</v>
      </c>
      <c r="V1084" s="33">
        <f t="shared" si="183"/>
        <v>0</v>
      </c>
      <c r="W1084" s="33">
        <f t="shared" si="184"/>
        <v>0</v>
      </c>
      <c r="X1084" s="33">
        <f>IFERROR(VLOOKUP(C1084,'Adj to Match Apport'!$C:$F,4,FALSE),0)</f>
        <v>0</v>
      </c>
      <c r="Y1084" s="33">
        <f t="shared" si="187"/>
        <v>0</v>
      </c>
      <c r="Z1084" s="184">
        <f>VLOOKUP(C1084, '2023-24 School Level AAFTE'!$C$4:$C$2454, 1, 0)</f>
        <v>3414</v>
      </c>
    </row>
    <row r="1085" spans="1:26" s="18" customFormat="1" x14ac:dyDescent="0.25">
      <c r="A1085" s="136" t="s">
        <v>1129</v>
      </c>
      <c r="B1085" s="166" t="s">
        <v>1128</v>
      </c>
      <c r="C1085" s="167">
        <v>3759</v>
      </c>
      <c r="D1085" s="166" t="s">
        <v>1133</v>
      </c>
      <c r="E1085" s="146" t="str">
        <f>VLOOKUP($C1085,'2023-24 School Level AAFTE'!$C:$N,9,FALSE)</f>
        <v>No</v>
      </c>
      <c r="F1085" s="94" t="str">
        <f>IFERROR(VLOOKUP(C1085,'2023-24 School Level AAFTE'!$C:$N,11,FALSE),"")</f>
        <v>No</v>
      </c>
      <c r="G1085" s="20">
        <f>IFERROR(VLOOKUP(C1085,'2023-24 School Level AAFTE'!$C:$N,8,FALSE),0)</f>
        <v>531.70000000000005</v>
      </c>
      <c r="H1085" s="99">
        <f>VLOOKUP($A1085,'District Data'!$A:$F,3,FALSE)</f>
        <v>1</v>
      </c>
      <c r="I1085" s="99">
        <f>VLOOKUP($A1085,'District Data'!$A:$F,4,FALSE)</f>
        <v>1.04</v>
      </c>
      <c r="J1085" s="100">
        <f t="shared" si="177"/>
        <v>0</v>
      </c>
      <c r="K1085" s="101">
        <f t="shared" si="178"/>
        <v>0</v>
      </c>
      <c r="L1085" s="102">
        <f>'District Data'!E$2</f>
        <v>72728</v>
      </c>
      <c r="M1085" s="102">
        <f>'District Data'!F$2</f>
        <v>78209</v>
      </c>
      <c r="N1085" s="33">
        <f t="shared" si="179"/>
        <v>0</v>
      </c>
      <c r="O1085" s="33">
        <f t="shared" si="180"/>
        <v>0</v>
      </c>
      <c r="P1085" s="33">
        <f t="shared" si="185"/>
        <v>14418.72</v>
      </c>
      <c r="Q1085" s="103">
        <v>0.18149999999999999</v>
      </c>
      <c r="R1085" s="103">
        <v>0.17510000000000001</v>
      </c>
      <c r="S1085" s="33">
        <f t="shared" si="181"/>
        <v>0</v>
      </c>
      <c r="T1085" s="33">
        <f t="shared" si="186"/>
        <v>0</v>
      </c>
      <c r="U1085" s="33">
        <f t="shared" si="182"/>
        <v>0</v>
      </c>
      <c r="V1085" s="33">
        <f t="shared" si="183"/>
        <v>0</v>
      </c>
      <c r="W1085" s="33">
        <f t="shared" si="184"/>
        <v>0</v>
      </c>
      <c r="X1085" s="33">
        <f>IFERROR(VLOOKUP(C1085,'Adj to Match Apport'!$C:$F,4,FALSE),0)</f>
        <v>0</v>
      </c>
      <c r="Y1085" s="33">
        <f t="shared" si="187"/>
        <v>0</v>
      </c>
      <c r="Z1085" s="184">
        <f>VLOOKUP(C1085, '2023-24 School Level AAFTE'!$C$4:$C$2454, 1, 0)</f>
        <v>3759</v>
      </c>
    </row>
    <row r="1086" spans="1:26" s="18" customFormat="1" x14ac:dyDescent="0.25">
      <c r="A1086" s="136" t="s">
        <v>1129</v>
      </c>
      <c r="B1086" s="166" t="s">
        <v>1128</v>
      </c>
      <c r="C1086" s="167">
        <v>5571</v>
      </c>
      <c r="D1086" s="166" t="s">
        <v>97</v>
      </c>
      <c r="E1086" s="146" t="str">
        <f>VLOOKUP($C1086,'2023-24 School Level AAFTE'!$C:$N,9,FALSE)</f>
        <v>No</v>
      </c>
      <c r="F1086" s="94" t="str">
        <f>IFERROR(VLOOKUP(C1086,'2023-24 School Level AAFTE'!$C:$N,11,FALSE),"")</f>
        <v>No</v>
      </c>
      <c r="G1086" s="20">
        <f>IFERROR(VLOOKUP(C1086,'2023-24 School Level AAFTE'!$C:$N,8,FALSE),0)</f>
        <v>695.19</v>
      </c>
      <c r="H1086" s="99">
        <f>VLOOKUP($A1086,'District Data'!$A:$F,3,FALSE)</f>
        <v>1</v>
      </c>
      <c r="I1086" s="99">
        <f>VLOOKUP($A1086,'District Data'!$A:$F,4,FALSE)</f>
        <v>1.04</v>
      </c>
      <c r="J1086" s="100">
        <f t="shared" si="177"/>
        <v>0</v>
      </c>
      <c r="K1086" s="101">
        <f t="shared" si="178"/>
        <v>0</v>
      </c>
      <c r="L1086" s="102">
        <f>'District Data'!E$2</f>
        <v>72728</v>
      </c>
      <c r="M1086" s="102">
        <f>'District Data'!F$2</f>
        <v>78209</v>
      </c>
      <c r="N1086" s="33">
        <f t="shared" si="179"/>
        <v>0</v>
      </c>
      <c r="O1086" s="33">
        <f t="shared" si="180"/>
        <v>0</v>
      </c>
      <c r="P1086" s="33">
        <f t="shared" si="185"/>
        <v>14418.72</v>
      </c>
      <c r="Q1086" s="103">
        <v>0.18149999999999999</v>
      </c>
      <c r="R1086" s="103">
        <v>0.17510000000000001</v>
      </c>
      <c r="S1086" s="33">
        <f t="shared" si="181"/>
        <v>0</v>
      </c>
      <c r="T1086" s="33">
        <f t="shared" si="186"/>
        <v>0</v>
      </c>
      <c r="U1086" s="33">
        <f t="shared" si="182"/>
        <v>0</v>
      </c>
      <c r="V1086" s="33">
        <f t="shared" si="183"/>
        <v>0</v>
      </c>
      <c r="W1086" s="33">
        <f t="shared" si="184"/>
        <v>0</v>
      </c>
      <c r="X1086" s="33">
        <f>IFERROR(VLOOKUP(C1086,'Adj to Match Apport'!$C:$F,4,FALSE),0)</f>
        <v>0</v>
      </c>
      <c r="Y1086" s="33">
        <f t="shared" si="187"/>
        <v>0</v>
      </c>
      <c r="Z1086" s="184">
        <f>VLOOKUP(C1086, '2023-24 School Level AAFTE'!$C$4:$C$2454, 1, 0)</f>
        <v>5571</v>
      </c>
    </row>
    <row r="1087" spans="1:26" s="18" customFormat="1" x14ac:dyDescent="0.25">
      <c r="A1087" s="136" t="s">
        <v>1129</v>
      </c>
      <c r="B1087" s="166" t="s">
        <v>1128</v>
      </c>
      <c r="C1087" s="167">
        <v>1858</v>
      </c>
      <c r="D1087" s="166" t="s">
        <v>1130</v>
      </c>
      <c r="E1087" s="146" t="str">
        <f>VLOOKUP($C1087,'2023-24 School Level AAFTE'!$C:$N,9,FALSE)</f>
        <v>No</v>
      </c>
      <c r="F1087" s="94" t="str">
        <f>IFERROR(VLOOKUP(C1087,'2023-24 School Level AAFTE'!$C:$N,11,FALSE),"")</f>
        <v>No</v>
      </c>
      <c r="G1087" s="20">
        <f>IFERROR(VLOOKUP(C1087,'2023-24 School Level AAFTE'!$C:$N,8,FALSE),0)</f>
        <v>679.37</v>
      </c>
      <c r="H1087" s="99">
        <f>VLOOKUP($A1087,'District Data'!$A:$F,3,FALSE)</f>
        <v>1</v>
      </c>
      <c r="I1087" s="99">
        <f>VLOOKUP($A1087,'District Data'!$A:$F,4,FALSE)</f>
        <v>1.04</v>
      </c>
      <c r="J1087" s="100">
        <f t="shared" si="177"/>
        <v>0</v>
      </c>
      <c r="K1087" s="101">
        <f t="shared" si="178"/>
        <v>0</v>
      </c>
      <c r="L1087" s="102">
        <f>'District Data'!E$2</f>
        <v>72728</v>
      </c>
      <c r="M1087" s="102">
        <f>'District Data'!F$2</f>
        <v>78209</v>
      </c>
      <c r="N1087" s="33">
        <f t="shared" si="179"/>
        <v>0</v>
      </c>
      <c r="O1087" s="33">
        <f t="shared" si="180"/>
        <v>0</v>
      </c>
      <c r="P1087" s="33">
        <f t="shared" si="185"/>
        <v>14418.72</v>
      </c>
      <c r="Q1087" s="103">
        <v>0.18149999999999999</v>
      </c>
      <c r="R1087" s="103">
        <v>0.17510000000000001</v>
      </c>
      <c r="S1087" s="33">
        <f t="shared" si="181"/>
        <v>0</v>
      </c>
      <c r="T1087" s="33">
        <f t="shared" si="186"/>
        <v>0</v>
      </c>
      <c r="U1087" s="33">
        <f t="shared" si="182"/>
        <v>0</v>
      </c>
      <c r="V1087" s="33">
        <f t="shared" si="183"/>
        <v>0</v>
      </c>
      <c r="W1087" s="33">
        <f t="shared" si="184"/>
        <v>0</v>
      </c>
      <c r="X1087" s="33">
        <f>IFERROR(VLOOKUP(C1087,'Adj to Match Apport'!$C:$F,4,FALSE),0)</f>
        <v>0</v>
      </c>
      <c r="Y1087" s="33">
        <f t="shared" si="187"/>
        <v>0</v>
      </c>
      <c r="Z1087" s="184">
        <f>VLOOKUP(C1087, '2023-24 School Level AAFTE'!$C$4:$C$2454, 1, 0)</f>
        <v>1858</v>
      </c>
    </row>
    <row r="1088" spans="1:26" s="18" customFormat="1" x14ac:dyDescent="0.25">
      <c r="A1088" s="136" t="s">
        <v>1129</v>
      </c>
      <c r="B1088" s="166" t="s">
        <v>1128</v>
      </c>
      <c r="C1088" s="167">
        <v>5401</v>
      </c>
      <c r="D1088" s="166" t="s">
        <v>2521</v>
      </c>
      <c r="E1088" s="146" t="str">
        <f>VLOOKUP($C1088,'2023-24 School Level AAFTE'!$C:$N,9,FALSE)</f>
        <v>No</v>
      </c>
      <c r="F1088" s="94" t="str">
        <f>IFERROR(VLOOKUP(C1088,'2023-24 School Level AAFTE'!$C:$N,11,FALSE),"")</f>
        <v>No</v>
      </c>
      <c r="G1088" s="20">
        <f>IFERROR(VLOOKUP(C1088,'2023-24 School Level AAFTE'!$C:$N,8,FALSE),0)</f>
        <v>17.829999999999998</v>
      </c>
      <c r="H1088" s="99">
        <f>VLOOKUP($A1088,'District Data'!$A:$F,3,FALSE)</f>
        <v>1</v>
      </c>
      <c r="I1088" s="99">
        <f>VLOOKUP($A1088,'District Data'!$A:$F,4,FALSE)</f>
        <v>1.04</v>
      </c>
      <c r="J1088" s="100">
        <f t="shared" si="177"/>
        <v>0</v>
      </c>
      <c r="K1088" s="101">
        <f t="shared" si="178"/>
        <v>0</v>
      </c>
      <c r="L1088" s="102">
        <f>'District Data'!E$2</f>
        <v>72728</v>
      </c>
      <c r="M1088" s="102">
        <f>'District Data'!F$2</f>
        <v>78209</v>
      </c>
      <c r="N1088" s="33">
        <f t="shared" si="179"/>
        <v>0</v>
      </c>
      <c r="O1088" s="33">
        <f t="shared" si="180"/>
        <v>0</v>
      </c>
      <c r="P1088" s="33">
        <f t="shared" si="185"/>
        <v>14418.72</v>
      </c>
      <c r="Q1088" s="103">
        <v>0.18149999999999999</v>
      </c>
      <c r="R1088" s="103">
        <v>0.17510000000000001</v>
      </c>
      <c r="S1088" s="33">
        <f t="shared" si="181"/>
        <v>0</v>
      </c>
      <c r="T1088" s="33">
        <f t="shared" si="186"/>
        <v>0</v>
      </c>
      <c r="U1088" s="33">
        <f t="shared" si="182"/>
        <v>0</v>
      </c>
      <c r="V1088" s="33">
        <f t="shared" si="183"/>
        <v>0</v>
      </c>
      <c r="W1088" s="33">
        <f t="shared" si="184"/>
        <v>0</v>
      </c>
      <c r="X1088" s="33">
        <f>IFERROR(VLOOKUP(C1088,'Adj to Match Apport'!$C:$F,4,FALSE),0)</f>
        <v>0</v>
      </c>
      <c r="Y1088" s="33">
        <f t="shared" si="187"/>
        <v>0</v>
      </c>
      <c r="Z1088" s="184">
        <f>VLOOKUP(C1088, '2023-24 School Level AAFTE'!$C$4:$C$2454, 1, 0)</f>
        <v>5401</v>
      </c>
    </row>
    <row r="1089" spans="1:26" s="18" customFormat="1" x14ac:dyDescent="0.25">
      <c r="A1089" s="136" t="s">
        <v>1129</v>
      </c>
      <c r="B1089" s="166" t="s">
        <v>1128</v>
      </c>
      <c r="C1089" s="167">
        <v>2402</v>
      </c>
      <c r="D1089" s="166" t="s">
        <v>2522</v>
      </c>
      <c r="E1089" s="146" t="str">
        <f>VLOOKUP($C1089,'2023-24 School Level AAFTE'!$C:$N,9,FALSE)</f>
        <v>No</v>
      </c>
      <c r="F1089" s="94" t="str">
        <f>IFERROR(VLOOKUP(C1089,'2023-24 School Level AAFTE'!$C:$N,11,FALSE),"")</f>
        <v>No</v>
      </c>
      <c r="G1089" s="20">
        <f>IFERROR(VLOOKUP(C1089,'2023-24 School Level AAFTE'!$C:$N,8,FALSE),0)</f>
        <v>1765.7099999999998</v>
      </c>
      <c r="H1089" s="99">
        <f>VLOOKUP($A1089,'District Data'!$A:$F,3,FALSE)</f>
        <v>1</v>
      </c>
      <c r="I1089" s="99">
        <f>VLOOKUP($A1089,'District Data'!$A:$F,4,FALSE)</f>
        <v>1.04</v>
      </c>
      <c r="J1089" s="100">
        <f t="shared" si="177"/>
        <v>0</v>
      </c>
      <c r="K1089" s="101">
        <f t="shared" si="178"/>
        <v>0</v>
      </c>
      <c r="L1089" s="102">
        <f>'District Data'!E$2</f>
        <v>72728</v>
      </c>
      <c r="M1089" s="102">
        <f>'District Data'!F$2</f>
        <v>78209</v>
      </c>
      <c r="N1089" s="33">
        <f t="shared" si="179"/>
        <v>0</v>
      </c>
      <c r="O1089" s="33">
        <f t="shared" si="180"/>
        <v>0</v>
      </c>
      <c r="P1089" s="33">
        <f t="shared" si="185"/>
        <v>14418.72</v>
      </c>
      <c r="Q1089" s="103">
        <v>0.18149999999999999</v>
      </c>
      <c r="R1089" s="103">
        <v>0.17510000000000001</v>
      </c>
      <c r="S1089" s="33">
        <f t="shared" si="181"/>
        <v>0</v>
      </c>
      <c r="T1089" s="33">
        <f t="shared" si="186"/>
        <v>0</v>
      </c>
      <c r="U1089" s="33">
        <f t="shared" si="182"/>
        <v>0</v>
      </c>
      <c r="V1089" s="33">
        <f t="shared" si="183"/>
        <v>0</v>
      </c>
      <c r="W1089" s="33">
        <f t="shared" si="184"/>
        <v>0</v>
      </c>
      <c r="X1089" s="33">
        <f>IFERROR(VLOOKUP(C1089,'Adj to Match Apport'!$C:$F,4,FALSE),0)</f>
        <v>0</v>
      </c>
      <c r="Y1089" s="33">
        <f t="shared" si="187"/>
        <v>0</v>
      </c>
      <c r="Z1089" s="184">
        <f>VLOOKUP(C1089, '2023-24 School Level AAFTE'!$C$4:$C$2454, 1, 0)</f>
        <v>2402</v>
      </c>
    </row>
    <row r="1090" spans="1:26" s="18" customFormat="1" x14ac:dyDescent="0.25">
      <c r="A1090" s="136" t="s">
        <v>1129</v>
      </c>
      <c r="B1090" s="166" t="s">
        <v>1128</v>
      </c>
      <c r="C1090" s="167">
        <v>4400</v>
      </c>
      <c r="D1090" s="166" t="s">
        <v>1135</v>
      </c>
      <c r="E1090" s="146" t="str">
        <f>VLOOKUP($C1090,'2023-24 School Level AAFTE'!$C:$N,9,FALSE)</f>
        <v>No</v>
      </c>
      <c r="F1090" s="94" t="str">
        <f>IFERROR(VLOOKUP(C1090,'2023-24 School Level AAFTE'!$C:$N,11,FALSE),"")</f>
        <v>No</v>
      </c>
      <c r="G1090" s="20">
        <f>IFERROR(VLOOKUP(C1090,'2023-24 School Level AAFTE'!$C:$N,8,FALSE),0)</f>
        <v>424.81</v>
      </c>
      <c r="H1090" s="99">
        <f>VLOOKUP($A1090,'District Data'!$A:$F,3,FALSE)</f>
        <v>1</v>
      </c>
      <c r="I1090" s="99">
        <f>VLOOKUP($A1090,'District Data'!$A:$F,4,FALSE)</f>
        <v>1.04</v>
      </c>
      <c r="J1090" s="100">
        <f t="shared" si="177"/>
        <v>0</v>
      </c>
      <c r="K1090" s="101">
        <f t="shared" si="178"/>
        <v>0</v>
      </c>
      <c r="L1090" s="102">
        <f>'District Data'!E$2</f>
        <v>72728</v>
      </c>
      <c r="M1090" s="102">
        <f>'District Data'!F$2</f>
        <v>78209</v>
      </c>
      <c r="N1090" s="33">
        <f t="shared" si="179"/>
        <v>0</v>
      </c>
      <c r="O1090" s="33">
        <f t="shared" si="180"/>
        <v>0</v>
      </c>
      <c r="P1090" s="33">
        <f t="shared" si="185"/>
        <v>14418.72</v>
      </c>
      <c r="Q1090" s="103">
        <v>0.18149999999999999</v>
      </c>
      <c r="R1090" s="103">
        <v>0.17510000000000001</v>
      </c>
      <c r="S1090" s="33">
        <f t="shared" si="181"/>
        <v>0</v>
      </c>
      <c r="T1090" s="33">
        <f t="shared" si="186"/>
        <v>0</v>
      </c>
      <c r="U1090" s="33">
        <f t="shared" si="182"/>
        <v>0</v>
      </c>
      <c r="V1090" s="33">
        <f t="shared" si="183"/>
        <v>0</v>
      </c>
      <c r="W1090" s="33">
        <f t="shared" si="184"/>
        <v>0</v>
      </c>
      <c r="X1090" s="33">
        <f>IFERROR(VLOOKUP(C1090,'Adj to Match Apport'!$C:$F,4,FALSE),0)</f>
        <v>0</v>
      </c>
      <c r="Y1090" s="33">
        <f t="shared" si="187"/>
        <v>0</v>
      </c>
      <c r="Z1090" s="184">
        <f>VLOOKUP(C1090, '2023-24 School Level AAFTE'!$C$4:$C$2454, 1, 0)</f>
        <v>4400</v>
      </c>
    </row>
    <row r="1091" spans="1:26" s="18" customFormat="1" x14ac:dyDescent="0.25">
      <c r="A1091" s="136" t="s">
        <v>1129</v>
      </c>
      <c r="B1091" s="166" t="s">
        <v>1128</v>
      </c>
      <c r="C1091" s="167">
        <v>4133</v>
      </c>
      <c r="D1091" s="166" t="s">
        <v>800</v>
      </c>
      <c r="E1091" s="146" t="str">
        <f>VLOOKUP($C1091,'2023-24 School Level AAFTE'!$C:$N,9,FALSE)</f>
        <v>No</v>
      </c>
      <c r="F1091" s="94" t="str">
        <f>IFERROR(VLOOKUP(C1091,'2023-24 School Level AAFTE'!$C:$N,11,FALSE),"")</f>
        <v>No</v>
      </c>
      <c r="G1091" s="20">
        <f>IFERROR(VLOOKUP(C1091,'2023-24 School Level AAFTE'!$C:$N,8,FALSE),0)</f>
        <v>402.1</v>
      </c>
      <c r="H1091" s="99">
        <f>VLOOKUP($A1091,'District Data'!$A:$F,3,FALSE)</f>
        <v>1</v>
      </c>
      <c r="I1091" s="99">
        <f>VLOOKUP($A1091,'District Data'!$A:$F,4,FALSE)</f>
        <v>1.04</v>
      </c>
      <c r="J1091" s="100">
        <f t="shared" ref="J1091:J1154" si="188">IF(AND(F1091="yes",E1091= "yes"), G1091,0)</f>
        <v>0</v>
      </c>
      <c r="K1091" s="101">
        <f t="shared" ref="K1091:K1154" si="189">ROUND(((J1091*1.1*36)/15)/900,3)</f>
        <v>0</v>
      </c>
      <c r="L1091" s="102">
        <f>'District Data'!E$2</f>
        <v>72728</v>
      </c>
      <c r="M1091" s="102">
        <f>'District Data'!F$2</f>
        <v>78209</v>
      </c>
      <c r="N1091" s="33">
        <f t="shared" ref="N1091:N1154" si="190">ROUND(H1091*L1091*$K1091,2)</f>
        <v>0</v>
      </c>
      <c r="O1091" s="33">
        <f t="shared" ref="O1091:O1154" si="191">ROUND(I1091*M1091*$K1091-N1091,2)</f>
        <v>0</v>
      </c>
      <c r="P1091" s="33">
        <f t="shared" si="185"/>
        <v>14418.72</v>
      </c>
      <c r="Q1091" s="103">
        <v>0.18149999999999999</v>
      </c>
      <c r="R1091" s="103">
        <v>0.17510000000000001</v>
      </c>
      <c r="S1091" s="33">
        <f t="shared" ref="S1091:S1154" si="192">ROUND(N1091*Q1091+O1091*R1091+K1091*P1091,2)</f>
        <v>0</v>
      </c>
      <c r="T1091" s="33">
        <f t="shared" si="186"/>
        <v>0</v>
      </c>
      <c r="U1091" s="33">
        <f t="shared" ref="U1091:U1154" si="193">ROUND(T1091*R1091,2)</f>
        <v>0</v>
      </c>
      <c r="V1091" s="33">
        <f t="shared" ref="V1091:V1154" si="194">SUM(T1091:U1091)</f>
        <v>0</v>
      </c>
      <c r="W1091" s="33">
        <f t="shared" ref="W1091:W1154" si="195">SUM(S1091,N1091:O1091,V1091)</f>
        <v>0</v>
      </c>
      <c r="X1091" s="33">
        <f>IFERROR(VLOOKUP(C1091,'Adj to Match Apport'!$C:$F,4,FALSE),0)</f>
        <v>0</v>
      </c>
      <c r="Y1091" s="33">
        <f t="shared" si="187"/>
        <v>0</v>
      </c>
      <c r="Z1091" s="184">
        <f>VLOOKUP(C1091, '2023-24 School Level AAFTE'!$C$4:$C$2454, 1, 0)</f>
        <v>4133</v>
      </c>
    </row>
    <row r="1092" spans="1:26" s="18" customFormat="1" x14ac:dyDescent="0.25">
      <c r="A1092" s="136" t="s">
        <v>1129</v>
      </c>
      <c r="B1092" s="166" t="s">
        <v>1128</v>
      </c>
      <c r="C1092" s="167">
        <v>3191</v>
      </c>
      <c r="D1092" s="166" t="s">
        <v>2523</v>
      </c>
      <c r="E1092" s="146" t="str">
        <f>VLOOKUP($C1092,'2023-24 School Level AAFTE'!$C:$N,9,FALSE)</f>
        <v>No</v>
      </c>
      <c r="F1092" s="94" t="str">
        <f>IFERROR(VLOOKUP(C1092,'2023-24 School Level AAFTE'!$C:$N,11,FALSE),"")</f>
        <v>No</v>
      </c>
      <c r="G1092" s="20">
        <f>IFERROR(VLOOKUP(C1092,'2023-24 School Level AAFTE'!$C:$N,8,FALSE),0)</f>
        <v>766.96</v>
      </c>
      <c r="H1092" s="99">
        <f>VLOOKUP($A1092,'District Data'!$A:$F,3,FALSE)</f>
        <v>1</v>
      </c>
      <c r="I1092" s="99">
        <f>VLOOKUP($A1092,'District Data'!$A:$F,4,FALSE)</f>
        <v>1.04</v>
      </c>
      <c r="J1092" s="100">
        <f t="shared" si="188"/>
        <v>0</v>
      </c>
      <c r="K1092" s="101">
        <f t="shared" si="189"/>
        <v>0</v>
      </c>
      <c r="L1092" s="102">
        <f>'District Data'!E$2</f>
        <v>72728</v>
      </c>
      <c r="M1092" s="102">
        <f>'District Data'!F$2</f>
        <v>78209</v>
      </c>
      <c r="N1092" s="33">
        <f t="shared" si="190"/>
        <v>0</v>
      </c>
      <c r="O1092" s="33">
        <f t="shared" si="191"/>
        <v>0</v>
      </c>
      <c r="P1092" s="33">
        <f t="shared" ref="P1092:P1155" si="196">ROUND(1178*12*1.02,2)</f>
        <v>14418.72</v>
      </c>
      <c r="Q1092" s="103">
        <v>0.18149999999999999</v>
      </c>
      <c r="R1092" s="103">
        <v>0.17510000000000001</v>
      </c>
      <c r="S1092" s="33">
        <f t="shared" si="192"/>
        <v>0</v>
      </c>
      <c r="T1092" s="33">
        <f t="shared" ref="T1092:T1155" si="197">ROUND(($M1092*$I1092*$K1092/180*3),2)</f>
        <v>0</v>
      </c>
      <c r="U1092" s="33">
        <f t="shared" si="193"/>
        <v>0</v>
      </c>
      <c r="V1092" s="33">
        <f t="shared" si="194"/>
        <v>0</v>
      </c>
      <c r="W1092" s="33">
        <f t="shared" si="195"/>
        <v>0</v>
      </c>
      <c r="X1092" s="33">
        <f>IFERROR(VLOOKUP(C1092,'Adj to Match Apport'!$C:$F,4,FALSE),0)</f>
        <v>0</v>
      </c>
      <c r="Y1092" s="33">
        <f t="shared" ref="Y1092:Y1155" si="198">SUM(X1092,W1092)</f>
        <v>0</v>
      </c>
      <c r="Z1092" s="184">
        <f>VLOOKUP(C1092, '2023-24 School Level AAFTE'!$C$4:$C$2454, 1, 0)</f>
        <v>3191</v>
      </c>
    </row>
    <row r="1093" spans="1:26" s="18" customFormat="1" x14ac:dyDescent="0.25">
      <c r="A1093" s="136" t="s">
        <v>1129</v>
      </c>
      <c r="B1093" s="166" t="s">
        <v>1128</v>
      </c>
      <c r="C1093" s="167">
        <v>4491</v>
      </c>
      <c r="D1093" s="166" t="s">
        <v>2524</v>
      </c>
      <c r="E1093" s="146" t="str">
        <f>VLOOKUP($C1093,'2023-24 School Level AAFTE'!$C:$N,9,FALSE)</f>
        <v>No</v>
      </c>
      <c r="F1093" s="94" t="str">
        <f>IFERROR(VLOOKUP(C1093,'2023-24 School Level AAFTE'!$C:$N,11,FALSE),"")</f>
        <v>No</v>
      </c>
      <c r="G1093" s="20">
        <f>IFERROR(VLOOKUP(C1093,'2023-24 School Level AAFTE'!$C:$N,8,FALSE),0)</f>
        <v>1426.04</v>
      </c>
      <c r="H1093" s="99">
        <f>VLOOKUP($A1093,'District Data'!$A:$F,3,FALSE)</f>
        <v>1</v>
      </c>
      <c r="I1093" s="99">
        <f>VLOOKUP($A1093,'District Data'!$A:$F,4,FALSE)</f>
        <v>1.04</v>
      </c>
      <c r="J1093" s="100">
        <f t="shared" si="188"/>
        <v>0</v>
      </c>
      <c r="K1093" s="101">
        <f t="shared" si="189"/>
        <v>0</v>
      </c>
      <c r="L1093" s="102">
        <f>'District Data'!E$2</f>
        <v>72728</v>
      </c>
      <c r="M1093" s="102">
        <f>'District Data'!F$2</f>
        <v>78209</v>
      </c>
      <c r="N1093" s="33">
        <f t="shared" si="190"/>
        <v>0</v>
      </c>
      <c r="O1093" s="33">
        <f t="shared" si="191"/>
        <v>0</v>
      </c>
      <c r="P1093" s="33">
        <f t="shared" si="196"/>
        <v>14418.72</v>
      </c>
      <c r="Q1093" s="103">
        <v>0.18149999999999999</v>
      </c>
      <c r="R1093" s="103">
        <v>0.17510000000000001</v>
      </c>
      <c r="S1093" s="33">
        <f t="shared" si="192"/>
        <v>0</v>
      </c>
      <c r="T1093" s="33">
        <f t="shared" si="197"/>
        <v>0</v>
      </c>
      <c r="U1093" s="33">
        <f t="shared" si="193"/>
        <v>0</v>
      </c>
      <c r="V1093" s="33">
        <f t="shared" si="194"/>
        <v>0</v>
      </c>
      <c r="W1093" s="33">
        <f t="shared" si="195"/>
        <v>0</v>
      </c>
      <c r="X1093" s="33">
        <f>IFERROR(VLOOKUP(C1093,'Adj to Match Apport'!$C:$F,4,FALSE),0)</f>
        <v>0</v>
      </c>
      <c r="Y1093" s="33">
        <f t="shared" si="198"/>
        <v>0</v>
      </c>
      <c r="Z1093" s="184">
        <f>VLOOKUP(C1093, '2023-24 School Level AAFTE'!$C$4:$C$2454, 1, 0)</f>
        <v>4491</v>
      </c>
    </row>
    <row r="1094" spans="1:26" s="18" customFormat="1" x14ac:dyDescent="0.25">
      <c r="A1094" s="136" t="s">
        <v>1129</v>
      </c>
      <c r="B1094" s="166" t="s">
        <v>1128</v>
      </c>
      <c r="C1094" s="167">
        <v>3851</v>
      </c>
      <c r="D1094" s="166" t="s">
        <v>941</v>
      </c>
      <c r="E1094" s="146" t="str">
        <f>VLOOKUP($C1094,'2023-24 School Level AAFTE'!$C:$N,9,FALSE)</f>
        <v>No</v>
      </c>
      <c r="F1094" s="94" t="str">
        <f>IFERROR(VLOOKUP(C1094,'2023-24 School Level AAFTE'!$C:$N,11,FALSE),"")</f>
        <v>No</v>
      </c>
      <c r="G1094" s="20">
        <f>IFERROR(VLOOKUP(C1094,'2023-24 School Level AAFTE'!$C:$N,8,FALSE),0)</f>
        <v>771.82</v>
      </c>
      <c r="H1094" s="99">
        <f>VLOOKUP($A1094,'District Data'!$A:$F,3,FALSE)</f>
        <v>1</v>
      </c>
      <c r="I1094" s="99">
        <f>VLOOKUP($A1094,'District Data'!$A:$F,4,FALSE)</f>
        <v>1.04</v>
      </c>
      <c r="J1094" s="100">
        <f t="shared" si="188"/>
        <v>0</v>
      </c>
      <c r="K1094" s="101">
        <f t="shared" si="189"/>
        <v>0</v>
      </c>
      <c r="L1094" s="102">
        <f>'District Data'!E$2</f>
        <v>72728</v>
      </c>
      <c r="M1094" s="102">
        <f>'District Data'!F$2</f>
        <v>78209</v>
      </c>
      <c r="N1094" s="33">
        <f t="shared" si="190"/>
        <v>0</v>
      </c>
      <c r="O1094" s="33">
        <f t="shared" si="191"/>
        <v>0</v>
      </c>
      <c r="P1094" s="33">
        <f t="shared" si="196"/>
        <v>14418.72</v>
      </c>
      <c r="Q1094" s="103">
        <v>0.18149999999999999</v>
      </c>
      <c r="R1094" s="103">
        <v>0.17510000000000001</v>
      </c>
      <c r="S1094" s="33">
        <f t="shared" si="192"/>
        <v>0</v>
      </c>
      <c r="T1094" s="33">
        <f t="shared" si="197"/>
        <v>0</v>
      </c>
      <c r="U1094" s="33">
        <f t="shared" si="193"/>
        <v>0</v>
      </c>
      <c r="V1094" s="33">
        <f t="shared" si="194"/>
        <v>0</v>
      </c>
      <c r="W1094" s="33">
        <f t="shared" si="195"/>
        <v>0</v>
      </c>
      <c r="X1094" s="33">
        <f>IFERROR(VLOOKUP(C1094,'Adj to Match Apport'!$C:$F,4,FALSE),0)</f>
        <v>0</v>
      </c>
      <c r="Y1094" s="33">
        <f t="shared" si="198"/>
        <v>0</v>
      </c>
      <c r="Z1094" s="184">
        <f>VLOOKUP(C1094, '2023-24 School Level AAFTE'!$C$4:$C$2454, 1, 0)</f>
        <v>3851</v>
      </c>
    </row>
    <row r="1095" spans="1:26" s="18" customFormat="1" x14ac:dyDescent="0.25">
      <c r="A1095" s="136" t="s">
        <v>1129</v>
      </c>
      <c r="B1095" s="166" t="s">
        <v>1128</v>
      </c>
      <c r="C1095" s="167">
        <v>5094</v>
      </c>
      <c r="D1095" s="166" t="s">
        <v>1136</v>
      </c>
      <c r="E1095" s="146" t="str">
        <f>VLOOKUP($C1095,'2023-24 School Level AAFTE'!$C:$N,9,FALSE)</f>
        <v>No</v>
      </c>
      <c r="F1095" s="94" t="str">
        <f>IFERROR(VLOOKUP(C1095,'2023-24 School Level AAFTE'!$C:$N,11,FALSE),"")</f>
        <v>No</v>
      </c>
      <c r="G1095" s="20">
        <f>IFERROR(VLOOKUP(C1095,'2023-24 School Level AAFTE'!$C:$N,8,FALSE),0)</f>
        <v>377.88</v>
      </c>
      <c r="H1095" s="99">
        <f>VLOOKUP($A1095,'District Data'!$A:$F,3,FALSE)</f>
        <v>1</v>
      </c>
      <c r="I1095" s="99">
        <f>VLOOKUP($A1095,'District Data'!$A:$F,4,FALSE)</f>
        <v>1.04</v>
      </c>
      <c r="J1095" s="100">
        <f t="shared" si="188"/>
        <v>0</v>
      </c>
      <c r="K1095" s="101">
        <f t="shared" si="189"/>
        <v>0</v>
      </c>
      <c r="L1095" s="102">
        <f>'District Data'!E$2</f>
        <v>72728</v>
      </c>
      <c r="M1095" s="102">
        <f>'District Data'!F$2</f>
        <v>78209</v>
      </c>
      <c r="N1095" s="33">
        <f t="shared" si="190"/>
        <v>0</v>
      </c>
      <c r="O1095" s="33">
        <f t="shared" si="191"/>
        <v>0</v>
      </c>
      <c r="P1095" s="33">
        <f t="shared" si="196"/>
        <v>14418.72</v>
      </c>
      <c r="Q1095" s="103">
        <v>0.18149999999999999</v>
      </c>
      <c r="R1095" s="103">
        <v>0.17510000000000001</v>
      </c>
      <c r="S1095" s="33">
        <f t="shared" si="192"/>
        <v>0</v>
      </c>
      <c r="T1095" s="33">
        <f t="shared" si="197"/>
        <v>0</v>
      </c>
      <c r="U1095" s="33">
        <f t="shared" si="193"/>
        <v>0</v>
      </c>
      <c r="V1095" s="33">
        <f t="shared" si="194"/>
        <v>0</v>
      </c>
      <c r="W1095" s="33">
        <f t="shared" si="195"/>
        <v>0</v>
      </c>
      <c r="X1095" s="33">
        <f>IFERROR(VLOOKUP(C1095,'Adj to Match Apport'!$C:$F,4,FALSE),0)</f>
        <v>0</v>
      </c>
      <c r="Y1095" s="33">
        <f t="shared" si="198"/>
        <v>0</v>
      </c>
      <c r="Z1095" s="184">
        <f>VLOOKUP(C1095, '2023-24 School Level AAFTE'!$C$4:$C$2454, 1, 0)</f>
        <v>5094</v>
      </c>
    </row>
    <row r="1096" spans="1:26" s="18" customFormat="1" x14ac:dyDescent="0.25">
      <c r="A1096" s="136" t="s">
        <v>1129</v>
      </c>
      <c r="B1096" s="166" t="s">
        <v>1128</v>
      </c>
      <c r="C1096" s="167">
        <v>4134</v>
      </c>
      <c r="D1096" s="166" t="s">
        <v>1134</v>
      </c>
      <c r="E1096" s="146" t="str">
        <f>VLOOKUP($C1096,'2023-24 School Level AAFTE'!$C:$N,9,FALSE)</f>
        <v>Yes</v>
      </c>
      <c r="F1096" s="94" t="str">
        <f>IFERROR(VLOOKUP(C1096,'2023-24 School Level AAFTE'!$C:$N,11,FALSE),"")</f>
        <v>Yes</v>
      </c>
      <c r="G1096" s="20">
        <f>IFERROR(VLOOKUP(C1096,'2023-24 School Level AAFTE'!$C:$N,8,FALSE),0)</f>
        <v>443.2</v>
      </c>
      <c r="H1096" s="99">
        <f>VLOOKUP($A1096,'District Data'!$A:$F,3,FALSE)</f>
        <v>1</v>
      </c>
      <c r="I1096" s="99">
        <f>VLOOKUP($A1096,'District Data'!$A:$F,4,FALSE)</f>
        <v>1.04</v>
      </c>
      <c r="J1096" s="100">
        <f t="shared" si="188"/>
        <v>443.2</v>
      </c>
      <c r="K1096" s="101">
        <f t="shared" si="189"/>
        <v>1.3</v>
      </c>
      <c r="L1096" s="102">
        <f>'District Data'!E$2</f>
        <v>72728</v>
      </c>
      <c r="M1096" s="102">
        <f>'District Data'!F$2</f>
        <v>78209</v>
      </c>
      <c r="N1096" s="33">
        <f t="shared" si="190"/>
        <v>94546.4</v>
      </c>
      <c r="O1096" s="33">
        <f t="shared" si="191"/>
        <v>11192.17</v>
      </c>
      <c r="P1096" s="33">
        <f t="shared" si="196"/>
        <v>14418.72</v>
      </c>
      <c r="Q1096" s="103">
        <v>0.18149999999999999</v>
      </c>
      <c r="R1096" s="103">
        <v>0.17510000000000001</v>
      </c>
      <c r="S1096" s="33">
        <f t="shared" si="192"/>
        <v>37864.26</v>
      </c>
      <c r="T1096" s="33">
        <f t="shared" si="197"/>
        <v>1762.31</v>
      </c>
      <c r="U1096" s="33">
        <f t="shared" si="193"/>
        <v>308.58</v>
      </c>
      <c r="V1096" s="33">
        <f t="shared" si="194"/>
        <v>2070.89</v>
      </c>
      <c r="W1096" s="33">
        <f t="shared" si="195"/>
        <v>145673.72000000003</v>
      </c>
      <c r="X1096" s="33">
        <f>IFERROR(VLOOKUP(C1096,'Adj to Match Apport'!$C:$F,4,FALSE),0)</f>
        <v>-2.0000000018626451E-2</v>
      </c>
      <c r="Y1096" s="33">
        <f t="shared" si="198"/>
        <v>145673.70000000001</v>
      </c>
      <c r="Z1096" s="184">
        <f>VLOOKUP(C1096, '2023-24 School Level AAFTE'!$C$4:$C$2454, 1, 0)</f>
        <v>4134</v>
      </c>
    </row>
    <row r="1097" spans="1:26" s="18" customFormat="1" x14ac:dyDescent="0.25">
      <c r="A1097" s="136" t="s">
        <v>1129</v>
      </c>
      <c r="B1097" s="166" t="s">
        <v>1128</v>
      </c>
      <c r="C1097" s="167">
        <v>5658</v>
      </c>
      <c r="D1097" s="166" t="s">
        <v>993</v>
      </c>
      <c r="E1097" s="146" t="str">
        <f>VLOOKUP($C1097,'2023-24 School Level AAFTE'!$C:$N,9,FALSE)</f>
        <v>No</v>
      </c>
      <c r="F1097" s="94" t="str">
        <f>IFERROR(VLOOKUP(C1097,'2023-24 School Level AAFTE'!$C:$N,11,FALSE),"")</f>
        <v>No</v>
      </c>
      <c r="G1097" s="20">
        <f>IFERROR(VLOOKUP(C1097,'2023-24 School Level AAFTE'!$C:$N,8,FALSE),0)</f>
        <v>397</v>
      </c>
      <c r="H1097" s="99">
        <f>VLOOKUP($A1097,'District Data'!$A:$F,3,FALSE)</f>
        <v>1</v>
      </c>
      <c r="I1097" s="99">
        <f>VLOOKUP($A1097,'District Data'!$A:$F,4,FALSE)</f>
        <v>1.04</v>
      </c>
      <c r="J1097" s="100">
        <f t="shared" si="188"/>
        <v>0</v>
      </c>
      <c r="K1097" s="101">
        <f t="shared" si="189"/>
        <v>0</v>
      </c>
      <c r="L1097" s="102">
        <f>'District Data'!E$2</f>
        <v>72728</v>
      </c>
      <c r="M1097" s="102">
        <f>'District Data'!F$2</f>
        <v>78209</v>
      </c>
      <c r="N1097" s="33">
        <f t="shared" si="190"/>
        <v>0</v>
      </c>
      <c r="O1097" s="33">
        <f t="shared" si="191"/>
        <v>0</v>
      </c>
      <c r="P1097" s="33">
        <f t="shared" si="196"/>
        <v>14418.72</v>
      </c>
      <c r="Q1097" s="103">
        <v>0.18149999999999999</v>
      </c>
      <c r="R1097" s="103">
        <v>0.17510000000000001</v>
      </c>
      <c r="S1097" s="33">
        <f t="shared" si="192"/>
        <v>0</v>
      </c>
      <c r="T1097" s="33">
        <f t="shared" si="197"/>
        <v>0</v>
      </c>
      <c r="U1097" s="33">
        <f t="shared" si="193"/>
        <v>0</v>
      </c>
      <c r="V1097" s="33">
        <f t="shared" si="194"/>
        <v>0</v>
      </c>
      <c r="W1097" s="33">
        <f t="shared" si="195"/>
        <v>0</v>
      </c>
      <c r="X1097" s="33">
        <f>IFERROR(VLOOKUP(C1097,'Adj to Match Apport'!$C:$F,4,FALSE),0)</f>
        <v>0</v>
      </c>
      <c r="Y1097" s="33">
        <f t="shared" si="198"/>
        <v>0</v>
      </c>
      <c r="Z1097" s="184">
        <f>VLOOKUP(C1097, '2023-24 School Level AAFTE'!$C$4:$C$2454, 1, 0)</f>
        <v>5658</v>
      </c>
    </row>
    <row r="1098" spans="1:26" s="18" customFormat="1" x14ac:dyDescent="0.25">
      <c r="A1098" s="136" t="s">
        <v>1138</v>
      </c>
      <c r="B1098" s="166" t="s">
        <v>1137</v>
      </c>
      <c r="C1098" s="167">
        <v>4483</v>
      </c>
      <c r="D1098" s="166" t="s">
        <v>1141</v>
      </c>
      <c r="E1098" s="146" t="str">
        <f>VLOOKUP($C1098,'2023-24 School Level AAFTE'!$C:$N,9,FALSE)</f>
        <v>Yes</v>
      </c>
      <c r="F1098" s="94" t="str">
        <f>IFERROR(VLOOKUP(C1098,'2023-24 School Level AAFTE'!$C:$N,11,FALSE),"")</f>
        <v>Yes</v>
      </c>
      <c r="G1098" s="20">
        <f>IFERROR(VLOOKUP(C1098,'2023-24 School Level AAFTE'!$C:$N,8,FALSE),0)</f>
        <v>461.82</v>
      </c>
      <c r="H1098" s="99">
        <f>VLOOKUP($A1098,'District Data'!$A:$F,3,FALSE)</f>
        <v>1</v>
      </c>
      <c r="I1098" s="99">
        <f>VLOOKUP($A1098,'District Data'!$A:$F,4,FALSE)</f>
        <v>1</v>
      </c>
      <c r="J1098" s="100">
        <f t="shared" si="188"/>
        <v>461.82</v>
      </c>
      <c r="K1098" s="101">
        <f t="shared" si="189"/>
        <v>1.355</v>
      </c>
      <c r="L1098" s="102">
        <f>'District Data'!E$2</f>
        <v>72728</v>
      </c>
      <c r="M1098" s="102">
        <f>'District Data'!F$2</f>
        <v>78209</v>
      </c>
      <c r="N1098" s="33">
        <f t="shared" si="190"/>
        <v>98546.44</v>
      </c>
      <c r="O1098" s="33">
        <f t="shared" si="191"/>
        <v>7426.75</v>
      </c>
      <c r="P1098" s="33">
        <f t="shared" si="196"/>
        <v>14418.72</v>
      </c>
      <c r="Q1098" s="103">
        <v>0.18149999999999999</v>
      </c>
      <c r="R1098" s="103">
        <v>0.17510000000000001</v>
      </c>
      <c r="S1098" s="33">
        <f t="shared" si="192"/>
        <v>38723.97</v>
      </c>
      <c r="T1098" s="33">
        <f t="shared" si="197"/>
        <v>1766.22</v>
      </c>
      <c r="U1098" s="33">
        <f t="shared" si="193"/>
        <v>309.27</v>
      </c>
      <c r="V1098" s="33">
        <f t="shared" si="194"/>
        <v>2075.4899999999998</v>
      </c>
      <c r="W1098" s="33">
        <f t="shared" si="195"/>
        <v>146772.65</v>
      </c>
      <c r="X1098" s="33">
        <f>IFERROR(VLOOKUP(C1098,'Adj to Match Apport'!$C:$F,4,FALSE),0)</f>
        <v>2.0000000018626451E-2</v>
      </c>
      <c r="Y1098" s="33">
        <f t="shared" si="198"/>
        <v>146772.67000000001</v>
      </c>
      <c r="Z1098" s="184">
        <f>VLOOKUP(C1098, '2023-24 School Level AAFTE'!$C$4:$C$2454, 1, 0)</f>
        <v>4483</v>
      </c>
    </row>
    <row r="1099" spans="1:26" s="18" customFormat="1" x14ac:dyDescent="0.25">
      <c r="A1099" s="136" t="s">
        <v>1138</v>
      </c>
      <c r="B1099" s="166" t="s">
        <v>1137</v>
      </c>
      <c r="C1099" s="167">
        <v>2890</v>
      </c>
      <c r="D1099" s="166" t="s">
        <v>1139</v>
      </c>
      <c r="E1099" s="146" t="str">
        <f>VLOOKUP($C1099,'2023-24 School Level AAFTE'!$C:$N,9,FALSE)</f>
        <v>No</v>
      </c>
      <c r="F1099" s="94" t="str">
        <f>IFERROR(VLOOKUP(C1099,'2023-24 School Level AAFTE'!$C:$N,11,FALSE),"")</f>
        <v>No</v>
      </c>
      <c r="G1099" s="20">
        <f>IFERROR(VLOOKUP(C1099,'2023-24 School Level AAFTE'!$C:$N,8,FALSE),0)</f>
        <v>497.40000000000003</v>
      </c>
      <c r="H1099" s="99">
        <f>VLOOKUP($A1099,'District Data'!$A:$F,3,FALSE)</f>
        <v>1</v>
      </c>
      <c r="I1099" s="99">
        <f>VLOOKUP($A1099,'District Data'!$A:$F,4,FALSE)</f>
        <v>1</v>
      </c>
      <c r="J1099" s="100">
        <f t="shared" si="188"/>
        <v>0</v>
      </c>
      <c r="K1099" s="101">
        <f t="shared" si="189"/>
        <v>0</v>
      </c>
      <c r="L1099" s="102">
        <f>'District Data'!E$2</f>
        <v>72728</v>
      </c>
      <c r="M1099" s="102">
        <f>'District Data'!F$2</f>
        <v>78209</v>
      </c>
      <c r="N1099" s="33">
        <f t="shared" si="190"/>
        <v>0</v>
      </c>
      <c r="O1099" s="33">
        <f t="shared" si="191"/>
        <v>0</v>
      </c>
      <c r="P1099" s="33">
        <f t="shared" si="196"/>
        <v>14418.72</v>
      </c>
      <c r="Q1099" s="103">
        <v>0.18149999999999999</v>
      </c>
      <c r="R1099" s="103">
        <v>0.17510000000000001</v>
      </c>
      <c r="S1099" s="33">
        <f t="shared" si="192"/>
        <v>0</v>
      </c>
      <c r="T1099" s="33">
        <f t="shared" si="197"/>
        <v>0</v>
      </c>
      <c r="U1099" s="33">
        <f t="shared" si="193"/>
        <v>0</v>
      </c>
      <c r="V1099" s="33">
        <f t="shared" si="194"/>
        <v>0</v>
      </c>
      <c r="W1099" s="33">
        <f t="shared" si="195"/>
        <v>0</v>
      </c>
      <c r="X1099" s="33">
        <f>IFERROR(VLOOKUP(C1099,'Adj to Match Apport'!$C:$F,4,FALSE),0)</f>
        <v>0</v>
      </c>
      <c r="Y1099" s="33">
        <f t="shared" si="198"/>
        <v>0</v>
      </c>
      <c r="Z1099" s="184">
        <f>VLOOKUP(C1099, '2023-24 School Level AAFTE'!$C$4:$C$2454, 1, 0)</f>
        <v>2890</v>
      </c>
    </row>
    <row r="1100" spans="1:26" s="18" customFormat="1" x14ac:dyDescent="0.25">
      <c r="A1100" s="136" t="s">
        <v>1138</v>
      </c>
      <c r="B1100" s="166" t="s">
        <v>1137</v>
      </c>
      <c r="C1100" s="167">
        <v>3965</v>
      </c>
      <c r="D1100" s="166" t="s">
        <v>1140</v>
      </c>
      <c r="E1100" s="146" t="str">
        <f>VLOOKUP($C1100,'2023-24 School Level AAFTE'!$C:$N,9,FALSE)</f>
        <v>No</v>
      </c>
      <c r="F1100" s="94" t="str">
        <f>IFERROR(VLOOKUP(C1100,'2023-24 School Level AAFTE'!$C:$N,11,FALSE),"")</f>
        <v>No</v>
      </c>
      <c r="G1100" s="20">
        <f>IFERROR(VLOOKUP(C1100,'2023-24 School Level AAFTE'!$C:$N,8,FALSE),0)</f>
        <v>371</v>
      </c>
      <c r="H1100" s="99">
        <f>VLOOKUP($A1100,'District Data'!$A:$F,3,FALSE)</f>
        <v>1</v>
      </c>
      <c r="I1100" s="99">
        <f>VLOOKUP($A1100,'District Data'!$A:$F,4,FALSE)</f>
        <v>1</v>
      </c>
      <c r="J1100" s="100">
        <f t="shared" si="188"/>
        <v>0</v>
      </c>
      <c r="K1100" s="101">
        <f t="shared" si="189"/>
        <v>0</v>
      </c>
      <c r="L1100" s="102">
        <f>'District Data'!E$2</f>
        <v>72728</v>
      </c>
      <c r="M1100" s="102">
        <f>'District Data'!F$2</f>
        <v>78209</v>
      </c>
      <c r="N1100" s="33">
        <f t="shared" si="190"/>
        <v>0</v>
      </c>
      <c r="O1100" s="33">
        <f t="shared" si="191"/>
        <v>0</v>
      </c>
      <c r="P1100" s="33">
        <f t="shared" si="196"/>
        <v>14418.72</v>
      </c>
      <c r="Q1100" s="103">
        <v>0.18149999999999999</v>
      </c>
      <c r="R1100" s="103">
        <v>0.17510000000000001</v>
      </c>
      <c r="S1100" s="33">
        <f t="shared" si="192"/>
        <v>0</v>
      </c>
      <c r="T1100" s="33">
        <f t="shared" si="197"/>
        <v>0</v>
      </c>
      <c r="U1100" s="33">
        <f t="shared" si="193"/>
        <v>0</v>
      </c>
      <c r="V1100" s="33">
        <f t="shared" si="194"/>
        <v>0</v>
      </c>
      <c r="W1100" s="33">
        <f t="shared" si="195"/>
        <v>0</v>
      </c>
      <c r="X1100" s="33">
        <f>IFERROR(VLOOKUP(C1100,'Adj to Match Apport'!$C:$F,4,FALSE),0)</f>
        <v>0</v>
      </c>
      <c r="Y1100" s="33">
        <f t="shared" si="198"/>
        <v>0</v>
      </c>
      <c r="Z1100" s="184">
        <f>VLOOKUP(C1100, '2023-24 School Level AAFTE'!$C$4:$C$2454, 1, 0)</f>
        <v>3965</v>
      </c>
    </row>
    <row r="1101" spans="1:26" s="18" customFormat="1" x14ac:dyDescent="0.25">
      <c r="A1101" s="136" t="s">
        <v>1138</v>
      </c>
      <c r="B1101" s="166" t="s">
        <v>1137</v>
      </c>
      <c r="C1101" s="167">
        <v>4577</v>
      </c>
      <c r="D1101" s="166" t="s">
        <v>1142</v>
      </c>
      <c r="E1101" s="146" t="str">
        <f>VLOOKUP($C1101,'2023-24 School Level AAFTE'!$C:$N,9,FALSE)</f>
        <v>No</v>
      </c>
      <c r="F1101" s="94" t="str">
        <f>IFERROR(VLOOKUP(C1101,'2023-24 School Level AAFTE'!$C:$N,11,FALSE),"")</f>
        <v>No</v>
      </c>
      <c r="G1101" s="20">
        <f>IFERROR(VLOOKUP(C1101,'2023-24 School Level AAFTE'!$C:$N,8,FALSE),0)</f>
        <v>396.24</v>
      </c>
      <c r="H1101" s="99">
        <f>VLOOKUP($A1101,'District Data'!$A:$F,3,FALSE)</f>
        <v>1</v>
      </c>
      <c r="I1101" s="99">
        <f>VLOOKUP($A1101,'District Data'!$A:$F,4,FALSE)</f>
        <v>1</v>
      </c>
      <c r="J1101" s="100">
        <f t="shared" si="188"/>
        <v>0</v>
      </c>
      <c r="K1101" s="101">
        <f t="shared" si="189"/>
        <v>0</v>
      </c>
      <c r="L1101" s="102">
        <f>'District Data'!E$2</f>
        <v>72728</v>
      </c>
      <c r="M1101" s="102">
        <f>'District Data'!F$2</f>
        <v>78209</v>
      </c>
      <c r="N1101" s="33">
        <f t="shared" si="190"/>
        <v>0</v>
      </c>
      <c r="O1101" s="33">
        <f t="shared" si="191"/>
        <v>0</v>
      </c>
      <c r="P1101" s="33">
        <f t="shared" si="196"/>
        <v>14418.72</v>
      </c>
      <c r="Q1101" s="103">
        <v>0.18149999999999999</v>
      </c>
      <c r="R1101" s="103">
        <v>0.17510000000000001</v>
      </c>
      <c r="S1101" s="33">
        <f t="shared" si="192"/>
        <v>0</v>
      </c>
      <c r="T1101" s="33">
        <f t="shared" si="197"/>
        <v>0</v>
      </c>
      <c r="U1101" s="33">
        <f t="shared" si="193"/>
        <v>0</v>
      </c>
      <c r="V1101" s="33">
        <f t="shared" si="194"/>
        <v>0</v>
      </c>
      <c r="W1101" s="33">
        <f t="shared" si="195"/>
        <v>0</v>
      </c>
      <c r="X1101" s="33">
        <f>IFERROR(VLOOKUP(C1101,'Adj to Match Apport'!$C:$F,4,FALSE),0)</f>
        <v>0</v>
      </c>
      <c r="Y1101" s="33">
        <f t="shared" si="198"/>
        <v>0</v>
      </c>
      <c r="Z1101" s="184">
        <f>VLOOKUP(C1101, '2023-24 School Level AAFTE'!$C$4:$C$2454, 1, 0)</f>
        <v>4577</v>
      </c>
    </row>
    <row r="1102" spans="1:26" s="18" customFormat="1" x14ac:dyDescent="0.25">
      <c r="A1102" s="136" t="s">
        <v>1144</v>
      </c>
      <c r="B1102" s="166" t="s">
        <v>1143</v>
      </c>
      <c r="C1102" s="167">
        <v>3162</v>
      </c>
      <c r="D1102" s="166" t="s">
        <v>1147</v>
      </c>
      <c r="E1102" s="146" t="str">
        <f>VLOOKUP($C1102,'2023-24 School Level AAFTE'!$C:$N,9,FALSE)</f>
        <v>No</v>
      </c>
      <c r="F1102" s="94" t="str">
        <f>IFERROR(VLOOKUP(C1102,'2023-24 School Level AAFTE'!$C:$N,11,FALSE),"")</f>
        <v>No</v>
      </c>
      <c r="G1102" s="20">
        <f>IFERROR(VLOOKUP(C1102,'2023-24 School Level AAFTE'!$C:$N,8,FALSE),0)</f>
        <v>364.19</v>
      </c>
      <c r="H1102" s="99">
        <f>VLOOKUP($A1102,'District Data'!$A:$F,3,FALSE)</f>
        <v>1.18</v>
      </c>
      <c r="I1102" s="99">
        <f>VLOOKUP($A1102,'District Data'!$A:$F,4,FALSE)</f>
        <v>1.18</v>
      </c>
      <c r="J1102" s="100">
        <f t="shared" si="188"/>
        <v>0</v>
      </c>
      <c r="K1102" s="101">
        <f t="shared" si="189"/>
        <v>0</v>
      </c>
      <c r="L1102" s="102">
        <f>'District Data'!E$2</f>
        <v>72728</v>
      </c>
      <c r="M1102" s="102">
        <f>'District Data'!F$2</f>
        <v>78209</v>
      </c>
      <c r="N1102" s="33">
        <f t="shared" si="190"/>
        <v>0</v>
      </c>
      <c r="O1102" s="33">
        <f t="shared" si="191"/>
        <v>0</v>
      </c>
      <c r="P1102" s="33">
        <f t="shared" si="196"/>
        <v>14418.72</v>
      </c>
      <c r="Q1102" s="103">
        <v>0.18149999999999999</v>
      </c>
      <c r="R1102" s="103">
        <v>0.17510000000000001</v>
      </c>
      <c r="S1102" s="33">
        <f t="shared" si="192"/>
        <v>0</v>
      </c>
      <c r="T1102" s="33">
        <f t="shared" si="197"/>
        <v>0</v>
      </c>
      <c r="U1102" s="33">
        <f t="shared" si="193"/>
        <v>0</v>
      </c>
      <c r="V1102" s="33">
        <f t="shared" si="194"/>
        <v>0</v>
      </c>
      <c r="W1102" s="33">
        <f t="shared" si="195"/>
        <v>0</v>
      </c>
      <c r="X1102" s="33">
        <f>IFERROR(VLOOKUP(C1102,'Adj to Match Apport'!$C:$F,4,FALSE),0)</f>
        <v>0</v>
      </c>
      <c r="Y1102" s="33">
        <f t="shared" si="198"/>
        <v>0</v>
      </c>
      <c r="Z1102" s="184">
        <f>VLOOKUP(C1102, '2023-24 School Level AAFTE'!$C$4:$C$2454, 1, 0)</f>
        <v>3162</v>
      </c>
    </row>
    <row r="1103" spans="1:26" s="18" customFormat="1" x14ac:dyDescent="0.25">
      <c r="A1103" s="136" t="s">
        <v>1144</v>
      </c>
      <c r="B1103" s="166" t="s">
        <v>1143</v>
      </c>
      <c r="C1103" s="167">
        <v>3219</v>
      </c>
      <c r="D1103" s="166" t="s">
        <v>1148</v>
      </c>
      <c r="E1103" s="146" t="str">
        <f>VLOOKUP($C1103,'2023-24 School Level AAFTE'!$C:$N,9,FALSE)</f>
        <v>No</v>
      </c>
      <c r="F1103" s="94" t="str">
        <f>IFERROR(VLOOKUP(C1103,'2023-24 School Level AAFTE'!$C:$N,11,FALSE),"")</f>
        <v>No</v>
      </c>
      <c r="G1103" s="20">
        <f>IFERROR(VLOOKUP(C1103,'2023-24 School Level AAFTE'!$C:$N,8,FALSE),0)</f>
        <v>938.12</v>
      </c>
      <c r="H1103" s="99">
        <f>VLOOKUP($A1103,'District Data'!$A:$F,3,FALSE)</f>
        <v>1.18</v>
      </c>
      <c r="I1103" s="99">
        <f>VLOOKUP($A1103,'District Data'!$A:$F,4,FALSE)</f>
        <v>1.18</v>
      </c>
      <c r="J1103" s="100">
        <f t="shared" si="188"/>
        <v>0</v>
      </c>
      <c r="K1103" s="101">
        <f t="shared" si="189"/>
        <v>0</v>
      </c>
      <c r="L1103" s="102">
        <f>'District Data'!E$2</f>
        <v>72728</v>
      </c>
      <c r="M1103" s="102">
        <f>'District Data'!F$2</f>
        <v>78209</v>
      </c>
      <c r="N1103" s="33">
        <f t="shared" si="190"/>
        <v>0</v>
      </c>
      <c r="O1103" s="33">
        <f t="shared" si="191"/>
        <v>0</v>
      </c>
      <c r="P1103" s="33">
        <f t="shared" si="196"/>
        <v>14418.72</v>
      </c>
      <c r="Q1103" s="103">
        <v>0.18149999999999999</v>
      </c>
      <c r="R1103" s="103">
        <v>0.17510000000000001</v>
      </c>
      <c r="S1103" s="33">
        <f t="shared" si="192"/>
        <v>0</v>
      </c>
      <c r="T1103" s="33">
        <f t="shared" si="197"/>
        <v>0</v>
      </c>
      <c r="U1103" s="33">
        <f t="shared" si="193"/>
        <v>0</v>
      </c>
      <c r="V1103" s="33">
        <f t="shared" si="194"/>
        <v>0</v>
      </c>
      <c r="W1103" s="33">
        <f t="shared" si="195"/>
        <v>0</v>
      </c>
      <c r="X1103" s="33">
        <f>IFERROR(VLOOKUP(C1103,'Adj to Match Apport'!$C:$F,4,FALSE),0)</f>
        <v>0</v>
      </c>
      <c r="Y1103" s="33">
        <f t="shared" si="198"/>
        <v>0</v>
      </c>
      <c r="Z1103" s="184">
        <f>VLOOKUP(C1103, '2023-24 School Level AAFTE'!$C$4:$C$2454, 1, 0)</f>
        <v>3219</v>
      </c>
    </row>
    <row r="1104" spans="1:26" s="18" customFormat="1" x14ac:dyDescent="0.25">
      <c r="A1104" s="136" t="s">
        <v>1144</v>
      </c>
      <c r="B1104" s="166" t="s">
        <v>1143</v>
      </c>
      <c r="C1104" s="167">
        <v>2981</v>
      </c>
      <c r="D1104" s="166" t="s">
        <v>1145</v>
      </c>
      <c r="E1104" s="146" t="str">
        <f>VLOOKUP($C1104,'2023-24 School Level AAFTE'!$C:$N,9,FALSE)</f>
        <v>No</v>
      </c>
      <c r="F1104" s="94" t="str">
        <f>IFERROR(VLOOKUP(C1104,'2023-24 School Level AAFTE'!$C:$N,11,FALSE),"")</f>
        <v>No</v>
      </c>
      <c r="G1104" s="20">
        <f>IFERROR(VLOOKUP(C1104,'2023-24 School Level AAFTE'!$C:$N,8,FALSE),0)</f>
        <v>407.23</v>
      </c>
      <c r="H1104" s="99">
        <f>VLOOKUP($A1104,'District Data'!$A:$F,3,FALSE)</f>
        <v>1.18</v>
      </c>
      <c r="I1104" s="99">
        <f>VLOOKUP($A1104,'District Data'!$A:$F,4,FALSE)</f>
        <v>1.18</v>
      </c>
      <c r="J1104" s="100">
        <f t="shared" si="188"/>
        <v>0</v>
      </c>
      <c r="K1104" s="101">
        <f t="shared" si="189"/>
        <v>0</v>
      </c>
      <c r="L1104" s="102">
        <f>'District Data'!E$2</f>
        <v>72728</v>
      </c>
      <c r="M1104" s="102">
        <f>'District Data'!F$2</f>
        <v>78209</v>
      </c>
      <c r="N1104" s="33">
        <f t="shared" si="190"/>
        <v>0</v>
      </c>
      <c r="O1104" s="33">
        <f t="shared" si="191"/>
        <v>0</v>
      </c>
      <c r="P1104" s="33">
        <f t="shared" si="196"/>
        <v>14418.72</v>
      </c>
      <c r="Q1104" s="103">
        <v>0.18149999999999999</v>
      </c>
      <c r="R1104" s="103">
        <v>0.17510000000000001</v>
      </c>
      <c r="S1104" s="33">
        <f t="shared" si="192"/>
        <v>0</v>
      </c>
      <c r="T1104" s="33">
        <f t="shared" si="197"/>
        <v>0</v>
      </c>
      <c r="U1104" s="33">
        <f t="shared" si="193"/>
        <v>0</v>
      </c>
      <c r="V1104" s="33">
        <f t="shared" si="194"/>
        <v>0</v>
      </c>
      <c r="W1104" s="33">
        <f t="shared" si="195"/>
        <v>0</v>
      </c>
      <c r="X1104" s="33">
        <f>IFERROR(VLOOKUP(C1104,'Adj to Match Apport'!$C:$F,4,FALSE),0)</f>
        <v>0</v>
      </c>
      <c r="Y1104" s="33">
        <f t="shared" si="198"/>
        <v>0</v>
      </c>
      <c r="Z1104" s="184">
        <f>VLOOKUP(C1104, '2023-24 School Level AAFTE'!$C$4:$C$2454, 1, 0)</f>
        <v>2981</v>
      </c>
    </row>
    <row r="1105" spans="1:26" s="18" customFormat="1" x14ac:dyDescent="0.25">
      <c r="A1105" s="136" t="s">
        <v>1144</v>
      </c>
      <c r="B1105" s="166" t="s">
        <v>1143</v>
      </c>
      <c r="C1105" s="167">
        <v>3029</v>
      </c>
      <c r="D1105" s="166" t="s">
        <v>1146</v>
      </c>
      <c r="E1105" s="146" t="str">
        <f>VLOOKUP($C1105,'2023-24 School Level AAFTE'!$C:$N,9,FALSE)</f>
        <v>No</v>
      </c>
      <c r="F1105" s="94" t="str">
        <f>IFERROR(VLOOKUP(C1105,'2023-24 School Level AAFTE'!$C:$N,11,FALSE),"")</f>
        <v>No</v>
      </c>
      <c r="G1105" s="20">
        <f>IFERROR(VLOOKUP(C1105,'2023-24 School Level AAFTE'!$C:$N,8,FALSE),0)</f>
        <v>1447.27</v>
      </c>
      <c r="H1105" s="99">
        <f>VLOOKUP($A1105,'District Data'!$A:$F,3,FALSE)</f>
        <v>1.18</v>
      </c>
      <c r="I1105" s="99">
        <f>VLOOKUP($A1105,'District Data'!$A:$F,4,FALSE)</f>
        <v>1.18</v>
      </c>
      <c r="J1105" s="100">
        <f t="shared" si="188"/>
        <v>0</v>
      </c>
      <c r="K1105" s="101">
        <f t="shared" si="189"/>
        <v>0</v>
      </c>
      <c r="L1105" s="102">
        <f>'District Data'!E$2</f>
        <v>72728</v>
      </c>
      <c r="M1105" s="102">
        <f>'District Data'!F$2</f>
        <v>78209</v>
      </c>
      <c r="N1105" s="33">
        <f t="shared" si="190"/>
        <v>0</v>
      </c>
      <c r="O1105" s="33">
        <f t="shared" si="191"/>
        <v>0</v>
      </c>
      <c r="P1105" s="33">
        <f t="shared" si="196"/>
        <v>14418.72</v>
      </c>
      <c r="Q1105" s="103">
        <v>0.18149999999999999</v>
      </c>
      <c r="R1105" s="103">
        <v>0.17510000000000001</v>
      </c>
      <c r="S1105" s="33">
        <f t="shared" si="192"/>
        <v>0</v>
      </c>
      <c r="T1105" s="33">
        <f t="shared" si="197"/>
        <v>0</v>
      </c>
      <c r="U1105" s="33">
        <f t="shared" si="193"/>
        <v>0</v>
      </c>
      <c r="V1105" s="33">
        <f t="shared" si="194"/>
        <v>0</v>
      </c>
      <c r="W1105" s="33">
        <f t="shared" si="195"/>
        <v>0</v>
      </c>
      <c r="X1105" s="33">
        <f>IFERROR(VLOOKUP(C1105,'Adj to Match Apport'!$C:$F,4,FALSE),0)</f>
        <v>0</v>
      </c>
      <c r="Y1105" s="33">
        <f t="shared" si="198"/>
        <v>0</v>
      </c>
      <c r="Z1105" s="184">
        <f>VLOOKUP(C1105, '2023-24 School Level AAFTE'!$C$4:$C$2454, 1, 0)</f>
        <v>3029</v>
      </c>
    </row>
    <row r="1106" spans="1:26" s="18" customFormat="1" x14ac:dyDescent="0.25">
      <c r="A1106" s="136" t="s">
        <v>1144</v>
      </c>
      <c r="B1106" s="166" t="s">
        <v>1143</v>
      </c>
      <c r="C1106" s="167">
        <v>5447</v>
      </c>
      <c r="D1106" s="166" t="s">
        <v>1150</v>
      </c>
      <c r="E1106" s="146" t="str">
        <f>VLOOKUP($C1106,'2023-24 School Level AAFTE'!$C:$N,9,FALSE)</f>
        <v>No</v>
      </c>
      <c r="F1106" s="94" t="str">
        <f>IFERROR(VLOOKUP(C1106,'2023-24 School Level AAFTE'!$C:$N,11,FALSE),"")</f>
        <v>No</v>
      </c>
      <c r="G1106" s="20">
        <f>IFERROR(VLOOKUP(C1106,'2023-24 School Level AAFTE'!$C:$N,8,FALSE),0)</f>
        <v>357.01</v>
      </c>
      <c r="H1106" s="99">
        <f>VLOOKUP($A1106,'District Data'!$A:$F,3,FALSE)</f>
        <v>1.18</v>
      </c>
      <c r="I1106" s="99">
        <f>VLOOKUP($A1106,'District Data'!$A:$F,4,FALSE)</f>
        <v>1.18</v>
      </c>
      <c r="J1106" s="100">
        <f t="shared" si="188"/>
        <v>0</v>
      </c>
      <c r="K1106" s="101">
        <f t="shared" si="189"/>
        <v>0</v>
      </c>
      <c r="L1106" s="102">
        <f>'District Data'!E$2</f>
        <v>72728</v>
      </c>
      <c r="M1106" s="102">
        <f>'District Data'!F$2</f>
        <v>78209</v>
      </c>
      <c r="N1106" s="33">
        <f t="shared" si="190"/>
        <v>0</v>
      </c>
      <c r="O1106" s="33">
        <f t="shared" si="191"/>
        <v>0</v>
      </c>
      <c r="P1106" s="33">
        <f t="shared" si="196"/>
        <v>14418.72</v>
      </c>
      <c r="Q1106" s="103">
        <v>0.18149999999999999</v>
      </c>
      <c r="R1106" s="103">
        <v>0.17510000000000001</v>
      </c>
      <c r="S1106" s="33">
        <f t="shared" si="192"/>
        <v>0</v>
      </c>
      <c r="T1106" s="33">
        <f t="shared" si="197"/>
        <v>0</v>
      </c>
      <c r="U1106" s="33">
        <f t="shared" si="193"/>
        <v>0</v>
      </c>
      <c r="V1106" s="33">
        <f t="shared" si="194"/>
        <v>0</v>
      </c>
      <c r="W1106" s="33">
        <f t="shared" si="195"/>
        <v>0</v>
      </c>
      <c r="X1106" s="33">
        <f>IFERROR(VLOOKUP(C1106,'Adj to Match Apport'!$C:$F,4,FALSE),0)</f>
        <v>0</v>
      </c>
      <c r="Y1106" s="33">
        <f t="shared" si="198"/>
        <v>0</v>
      </c>
      <c r="Z1106" s="184">
        <f>VLOOKUP(C1106, '2023-24 School Level AAFTE'!$C$4:$C$2454, 1, 0)</f>
        <v>5447</v>
      </c>
    </row>
    <row r="1107" spans="1:26" s="18" customFormat="1" x14ac:dyDescent="0.25">
      <c r="A1107" s="136" t="s">
        <v>1144</v>
      </c>
      <c r="B1107" s="166" t="s">
        <v>1143</v>
      </c>
      <c r="C1107" s="167">
        <v>3433</v>
      </c>
      <c r="D1107" s="166" t="s">
        <v>1149</v>
      </c>
      <c r="E1107" s="146" t="str">
        <f>VLOOKUP($C1107,'2023-24 School Level AAFTE'!$C:$N,9,FALSE)</f>
        <v>No</v>
      </c>
      <c r="F1107" s="94" t="str">
        <f>IFERROR(VLOOKUP(C1107,'2023-24 School Level AAFTE'!$C:$N,11,FALSE),"")</f>
        <v>No</v>
      </c>
      <c r="G1107" s="20">
        <f>IFERROR(VLOOKUP(C1107,'2023-24 School Level AAFTE'!$C:$N,8,FALSE),0)</f>
        <v>415.1</v>
      </c>
      <c r="H1107" s="99">
        <f>VLOOKUP($A1107,'District Data'!$A:$F,3,FALSE)</f>
        <v>1.18</v>
      </c>
      <c r="I1107" s="99">
        <f>VLOOKUP($A1107,'District Data'!$A:$F,4,FALSE)</f>
        <v>1.18</v>
      </c>
      <c r="J1107" s="100">
        <f t="shared" si="188"/>
        <v>0</v>
      </c>
      <c r="K1107" s="101">
        <f t="shared" si="189"/>
        <v>0</v>
      </c>
      <c r="L1107" s="102">
        <f>'District Data'!E$2</f>
        <v>72728</v>
      </c>
      <c r="M1107" s="102">
        <f>'District Data'!F$2</f>
        <v>78209</v>
      </c>
      <c r="N1107" s="33">
        <f t="shared" si="190"/>
        <v>0</v>
      </c>
      <c r="O1107" s="33">
        <f t="shared" si="191"/>
        <v>0</v>
      </c>
      <c r="P1107" s="33">
        <f t="shared" si="196"/>
        <v>14418.72</v>
      </c>
      <c r="Q1107" s="103">
        <v>0.18149999999999999</v>
      </c>
      <c r="R1107" s="103">
        <v>0.17510000000000001</v>
      </c>
      <c r="S1107" s="33">
        <f t="shared" si="192"/>
        <v>0</v>
      </c>
      <c r="T1107" s="33">
        <f t="shared" si="197"/>
        <v>0</v>
      </c>
      <c r="U1107" s="33">
        <f t="shared" si="193"/>
        <v>0</v>
      </c>
      <c r="V1107" s="33">
        <f t="shared" si="194"/>
        <v>0</v>
      </c>
      <c r="W1107" s="33">
        <f t="shared" si="195"/>
        <v>0</v>
      </c>
      <c r="X1107" s="33">
        <f>IFERROR(VLOOKUP(C1107,'Adj to Match Apport'!$C:$F,4,FALSE),0)</f>
        <v>0</v>
      </c>
      <c r="Y1107" s="33">
        <f t="shared" si="198"/>
        <v>0</v>
      </c>
      <c r="Z1107" s="184">
        <f>VLOOKUP(C1107, '2023-24 School Level AAFTE'!$C$4:$C$2454, 1, 0)</f>
        <v>3433</v>
      </c>
    </row>
    <row r="1108" spans="1:26" s="18" customFormat="1" x14ac:dyDescent="0.25">
      <c r="A1108" s="136" t="s">
        <v>1152</v>
      </c>
      <c r="B1108" s="166" t="s">
        <v>1151</v>
      </c>
      <c r="C1108" s="167">
        <v>1743</v>
      </c>
      <c r="D1108" s="166" t="s">
        <v>2813</v>
      </c>
      <c r="E1108" s="146" t="str">
        <f>VLOOKUP($C1108,'2023-24 School Level AAFTE'!$C:$N,9,FALSE)</f>
        <v>No</v>
      </c>
      <c r="F1108" s="94" t="str">
        <f>IFERROR(VLOOKUP(C1108,'2023-24 School Level AAFTE'!$C:$N,11,FALSE),"")</f>
        <v>No</v>
      </c>
      <c r="G1108" s="20">
        <f>IFERROR(VLOOKUP(C1108,'2023-24 School Level AAFTE'!$C:$N,8,FALSE),0)</f>
        <v>0</v>
      </c>
      <c r="H1108" s="99">
        <f>VLOOKUP($A1108,'District Data'!$A:$F,3,FALSE)</f>
        <v>1.1200000000000001</v>
      </c>
      <c r="I1108" s="99">
        <f>VLOOKUP($A1108,'District Data'!$A:$F,4,FALSE)</f>
        <v>1.1200000000000001</v>
      </c>
      <c r="J1108" s="100">
        <f t="shared" si="188"/>
        <v>0</v>
      </c>
      <c r="K1108" s="101">
        <f t="shared" si="189"/>
        <v>0</v>
      </c>
      <c r="L1108" s="102">
        <f>'District Data'!E$2</f>
        <v>72728</v>
      </c>
      <c r="M1108" s="102">
        <f>'District Data'!F$2</f>
        <v>78209</v>
      </c>
      <c r="N1108" s="33">
        <f t="shared" si="190"/>
        <v>0</v>
      </c>
      <c r="O1108" s="33">
        <f t="shared" si="191"/>
        <v>0</v>
      </c>
      <c r="P1108" s="33">
        <f t="shared" si="196"/>
        <v>14418.72</v>
      </c>
      <c r="Q1108" s="103">
        <v>0.18149999999999999</v>
      </c>
      <c r="R1108" s="103">
        <v>0.17510000000000001</v>
      </c>
      <c r="S1108" s="33">
        <f t="shared" si="192"/>
        <v>0</v>
      </c>
      <c r="T1108" s="33">
        <f t="shared" si="197"/>
        <v>0</v>
      </c>
      <c r="U1108" s="33">
        <f t="shared" si="193"/>
        <v>0</v>
      </c>
      <c r="V1108" s="33">
        <f t="shared" si="194"/>
        <v>0</v>
      </c>
      <c r="W1108" s="33">
        <f t="shared" si="195"/>
        <v>0</v>
      </c>
      <c r="X1108" s="33">
        <f>IFERROR(VLOOKUP(C1108,'Adj to Match Apport'!$C:$F,4,FALSE),0)</f>
        <v>0</v>
      </c>
      <c r="Y1108" s="33">
        <f t="shared" si="198"/>
        <v>0</v>
      </c>
      <c r="Z1108" s="184">
        <f>VLOOKUP(C1108, '2023-24 School Level AAFTE'!$C$4:$C$2454, 1, 0)</f>
        <v>1743</v>
      </c>
    </row>
    <row r="1109" spans="1:26" s="18" customFormat="1" x14ac:dyDescent="0.25">
      <c r="A1109" s="136" t="s">
        <v>1152</v>
      </c>
      <c r="B1109" s="166" t="s">
        <v>1151</v>
      </c>
      <c r="C1109" s="167">
        <v>2584</v>
      </c>
      <c r="D1109" s="166" t="s">
        <v>1154</v>
      </c>
      <c r="E1109" s="146" t="str">
        <f>VLOOKUP($C1109,'2023-24 School Level AAFTE'!$C:$N,9,FALSE)</f>
        <v>Yes</v>
      </c>
      <c r="F1109" s="94" t="str">
        <f>IFERROR(VLOOKUP(C1109,'2023-24 School Level AAFTE'!$C:$N,11,FALSE),"")</f>
        <v>Yes</v>
      </c>
      <c r="G1109" s="20">
        <f>IFERROR(VLOOKUP(C1109,'2023-24 School Level AAFTE'!$C:$N,8,FALSE),0)</f>
        <v>755.87</v>
      </c>
      <c r="H1109" s="99">
        <f>VLOOKUP($A1109,'District Data'!$A:$F,3,FALSE)</f>
        <v>1.1200000000000001</v>
      </c>
      <c r="I1109" s="99">
        <f>VLOOKUP($A1109,'District Data'!$A:$F,4,FALSE)</f>
        <v>1.1200000000000001</v>
      </c>
      <c r="J1109" s="100">
        <f t="shared" si="188"/>
        <v>755.87</v>
      </c>
      <c r="K1109" s="101">
        <f t="shared" si="189"/>
        <v>2.2170000000000001</v>
      </c>
      <c r="L1109" s="102">
        <f>'District Data'!E$2</f>
        <v>72728</v>
      </c>
      <c r="M1109" s="102">
        <f>'District Data'!F$2</f>
        <v>78209</v>
      </c>
      <c r="N1109" s="33">
        <f t="shared" si="190"/>
        <v>180586.53</v>
      </c>
      <c r="O1109" s="33">
        <f t="shared" si="191"/>
        <v>13609.55</v>
      </c>
      <c r="P1109" s="33">
        <f t="shared" si="196"/>
        <v>14418.72</v>
      </c>
      <c r="Q1109" s="103">
        <v>0.18149999999999999</v>
      </c>
      <c r="R1109" s="103">
        <v>0.17510000000000001</v>
      </c>
      <c r="S1109" s="33">
        <f t="shared" si="192"/>
        <v>67125.789999999994</v>
      </c>
      <c r="T1109" s="33">
        <f t="shared" si="197"/>
        <v>3236.6</v>
      </c>
      <c r="U1109" s="33">
        <f t="shared" si="193"/>
        <v>566.73</v>
      </c>
      <c r="V1109" s="33">
        <f t="shared" si="194"/>
        <v>3803.33</v>
      </c>
      <c r="W1109" s="33">
        <f t="shared" si="195"/>
        <v>265125.2</v>
      </c>
      <c r="X1109" s="33">
        <f>IFERROR(VLOOKUP(C1109,'Adj to Match Apport'!$C:$F,4,FALSE),0)</f>
        <v>0</v>
      </c>
      <c r="Y1109" s="33">
        <f t="shared" si="198"/>
        <v>265125.2</v>
      </c>
      <c r="Z1109" s="184">
        <f>VLOOKUP(C1109, '2023-24 School Level AAFTE'!$C$4:$C$2454, 1, 0)</f>
        <v>2584</v>
      </c>
    </row>
    <row r="1110" spans="1:26" s="18" customFormat="1" x14ac:dyDescent="0.25">
      <c r="A1110" s="136" t="s">
        <v>1152</v>
      </c>
      <c r="B1110" s="166" t="s">
        <v>1151</v>
      </c>
      <c r="C1110" s="167">
        <v>2554</v>
      </c>
      <c r="D1110" s="166" t="s">
        <v>1153</v>
      </c>
      <c r="E1110" s="146" t="str">
        <f>VLOOKUP($C1110,'2023-24 School Level AAFTE'!$C:$N,9,FALSE)</f>
        <v>No</v>
      </c>
      <c r="F1110" s="94" t="str">
        <f>IFERROR(VLOOKUP(C1110,'2023-24 School Level AAFTE'!$C:$N,11,FALSE),"")</f>
        <v>No</v>
      </c>
      <c r="G1110" s="20">
        <f>IFERROR(VLOOKUP(C1110,'2023-24 School Level AAFTE'!$C:$N,8,FALSE),0)</f>
        <v>497.70000000000005</v>
      </c>
      <c r="H1110" s="99">
        <f>VLOOKUP($A1110,'District Data'!$A:$F,3,FALSE)</f>
        <v>1.1200000000000001</v>
      </c>
      <c r="I1110" s="99">
        <f>VLOOKUP($A1110,'District Data'!$A:$F,4,FALSE)</f>
        <v>1.1200000000000001</v>
      </c>
      <c r="J1110" s="100">
        <f t="shared" si="188"/>
        <v>0</v>
      </c>
      <c r="K1110" s="101">
        <f t="shared" si="189"/>
        <v>0</v>
      </c>
      <c r="L1110" s="102">
        <f>'District Data'!E$2</f>
        <v>72728</v>
      </c>
      <c r="M1110" s="102">
        <f>'District Data'!F$2</f>
        <v>78209</v>
      </c>
      <c r="N1110" s="33">
        <f t="shared" si="190"/>
        <v>0</v>
      </c>
      <c r="O1110" s="33">
        <f t="shared" si="191"/>
        <v>0</v>
      </c>
      <c r="P1110" s="33">
        <f t="shared" si="196"/>
        <v>14418.72</v>
      </c>
      <c r="Q1110" s="103">
        <v>0.18149999999999999</v>
      </c>
      <c r="R1110" s="103">
        <v>0.17510000000000001</v>
      </c>
      <c r="S1110" s="33">
        <f t="shared" si="192"/>
        <v>0</v>
      </c>
      <c r="T1110" s="33">
        <f t="shared" si="197"/>
        <v>0</v>
      </c>
      <c r="U1110" s="33">
        <f t="shared" si="193"/>
        <v>0</v>
      </c>
      <c r="V1110" s="33">
        <f t="shared" si="194"/>
        <v>0</v>
      </c>
      <c r="W1110" s="33">
        <f t="shared" si="195"/>
        <v>0</v>
      </c>
      <c r="X1110" s="33">
        <f>IFERROR(VLOOKUP(C1110,'Adj to Match Apport'!$C:$F,4,FALSE),0)</f>
        <v>0</v>
      </c>
      <c r="Y1110" s="33">
        <f t="shared" si="198"/>
        <v>0</v>
      </c>
      <c r="Z1110" s="184">
        <f>VLOOKUP(C1110, '2023-24 School Level AAFTE'!$C$4:$C$2454, 1, 0)</f>
        <v>2554</v>
      </c>
    </row>
    <row r="1111" spans="1:26" s="18" customFormat="1" x14ac:dyDescent="0.25">
      <c r="A1111" s="136" t="s">
        <v>1152</v>
      </c>
      <c r="B1111" s="166" t="s">
        <v>1151</v>
      </c>
      <c r="C1111" s="167">
        <v>5448</v>
      </c>
      <c r="D1111" s="166" t="s">
        <v>1156</v>
      </c>
      <c r="E1111" s="146" t="str">
        <f>VLOOKUP($C1111,'2023-24 School Level AAFTE'!$C:$N,9,FALSE)</f>
        <v>No</v>
      </c>
      <c r="F1111" s="94" t="str">
        <f>IFERROR(VLOOKUP(C1111,'2023-24 School Level AAFTE'!$C:$N,11,FALSE),"")</f>
        <v>No</v>
      </c>
      <c r="G1111" s="20">
        <f>IFERROR(VLOOKUP(C1111,'2023-24 School Level AAFTE'!$C:$N,8,FALSE),0)</f>
        <v>17</v>
      </c>
      <c r="H1111" s="99">
        <f>VLOOKUP($A1111,'District Data'!$A:$F,3,FALSE)</f>
        <v>1.1200000000000001</v>
      </c>
      <c r="I1111" s="99">
        <f>VLOOKUP($A1111,'District Data'!$A:$F,4,FALSE)</f>
        <v>1.1200000000000001</v>
      </c>
      <c r="J1111" s="100">
        <f t="shared" si="188"/>
        <v>0</v>
      </c>
      <c r="K1111" s="101">
        <f t="shared" si="189"/>
        <v>0</v>
      </c>
      <c r="L1111" s="102">
        <f>'District Data'!E$2</f>
        <v>72728</v>
      </c>
      <c r="M1111" s="102">
        <f>'District Data'!F$2</f>
        <v>78209</v>
      </c>
      <c r="N1111" s="33">
        <f t="shared" si="190"/>
        <v>0</v>
      </c>
      <c r="O1111" s="33">
        <f t="shared" si="191"/>
        <v>0</v>
      </c>
      <c r="P1111" s="33">
        <f t="shared" si="196"/>
        <v>14418.72</v>
      </c>
      <c r="Q1111" s="103">
        <v>0.18149999999999999</v>
      </c>
      <c r="R1111" s="103">
        <v>0.17510000000000001</v>
      </c>
      <c r="S1111" s="33">
        <f t="shared" si="192"/>
        <v>0</v>
      </c>
      <c r="T1111" s="33">
        <f t="shared" si="197"/>
        <v>0</v>
      </c>
      <c r="U1111" s="33">
        <f t="shared" si="193"/>
        <v>0</v>
      </c>
      <c r="V1111" s="33">
        <f t="shared" si="194"/>
        <v>0</v>
      </c>
      <c r="W1111" s="33">
        <f t="shared" si="195"/>
        <v>0</v>
      </c>
      <c r="X1111" s="33">
        <f>IFERROR(VLOOKUP(C1111,'Adj to Match Apport'!$C:$F,4,FALSE),0)</f>
        <v>0</v>
      </c>
      <c r="Y1111" s="33">
        <f t="shared" si="198"/>
        <v>0</v>
      </c>
      <c r="Z1111" s="184">
        <f>VLOOKUP(C1111, '2023-24 School Level AAFTE'!$C$4:$C$2454, 1, 0)</f>
        <v>5448</v>
      </c>
    </row>
    <row r="1112" spans="1:26" s="18" customFormat="1" x14ac:dyDescent="0.25">
      <c r="A1112" s="136" t="s">
        <v>1152</v>
      </c>
      <c r="B1112" s="166" t="s">
        <v>1151</v>
      </c>
      <c r="C1112" s="167">
        <v>3930</v>
      </c>
      <c r="D1112" s="166" t="s">
        <v>914</v>
      </c>
      <c r="E1112" s="146" t="str">
        <f>VLOOKUP($C1112,'2023-24 School Level AAFTE'!$C:$N,9,FALSE)</f>
        <v>No</v>
      </c>
      <c r="F1112" s="94" t="str">
        <f>IFERROR(VLOOKUP(C1112,'2023-24 School Level AAFTE'!$C:$N,11,FALSE),"")</f>
        <v>No</v>
      </c>
      <c r="G1112" s="20">
        <f>IFERROR(VLOOKUP(C1112,'2023-24 School Level AAFTE'!$C:$N,8,FALSE),0)</f>
        <v>357.08</v>
      </c>
      <c r="H1112" s="99">
        <f>VLOOKUP($A1112,'District Data'!$A:$F,3,FALSE)</f>
        <v>1.1200000000000001</v>
      </c>
      <c r="I1112" s="99">
        <f>VLOOKUP($A1112,'District Data'!$A:$F,4,FALSE)</f>
        <v>1.1200000000000001</v>
      </c>
      <c r="J1112" s="100">
        <f t="shared" si="188"/>
        <v>0</v>
      </c>
      <c r="K1112" s="101">
        <f t="shared" si="189"/>
        <v>0</v>
      </c>
      <c r="L1112" s="102">
        <f>'District Data'!E$2</f>
        <v>72728</v>
      </c>
      <c r="M1112" s="102">
        <f>'District Data'!F$2</f>
        <v>78209</v>
      </c>
      <c r="N1112" s="33">
        <f t="shared" si="190"/>
        <v>0</v>
      </c>
      <c r="O1112" s="33">
        <f t="shared" si="191"/>
        <v>0</v>
      </c>
      <c r="P1112" s="33">
        <f t="shared" si="196"/>
        <v>14418.72</v>
      </c>
      <c r="Q1112" s="103">
        <v>0.18149999999999999</v>
      </c>
      <c r="R1112" s="103">
        <v>0.17510000000000001</v>
      </c>
      <c r="S1112" s="33">
        <f t="shared" si="192"/>
        <v>0</v>
      </c>
      <c r="T1112" s="33">
        <f t="shared" si="197"/>
        <v>0</v>
      </c>
      <c r="U1112" s="33">
        <f t="shared" si="193"/>
        <v>0</v>
      </c>
      <c r="V1112" s="33">
        <f t="shared" si="194"/>
        <v>0</v>
      </c>
      <c r="W1112" s="33">
        <f t="shared" si="195"/>
        <v>0</v>
      </c>
      <c r="X1112" s="33">
        <f>IFERROR(VLOOKUP(C1112,'Adj to Match Apport'!$C:$F,4,FALSE),0)</f>
        <v>0</v>
      </c>
      <c r="Y1112" s="33">
        <f t="shared" si="198"/>
        <v>0</v>
      </c>
      <c r="Z1112" s="184">
        <f>VLOOKUP(C1112, '2023-24 School Level AAFTE'!$C$4:$C$2454, 1, 0)</f>
        <v>3930</v>
      </c>
    </row>
    <row r="1113" spans="1:26" s="18" customFormat="1" x14ac:dyDescent="0.25">
      <c r="A1113" s="136" t="s">
        <v>1152</v>
      </c>
      <c r="B1113" s="166" t="s">
        <v>1151</v>
      </c>
      <c r="C1113" s="168">
        <v>5047</v>
      </c>
      <c r="D1113" s="165" t="s">
        <v>1155</v>
      </c>
      <c r="E1113" s="146" t="str">
        <f>VLOOKUP($C1113,'2023-24 School Level AAFTE'!$C:$N,9,FALSE)</f>
        <v>No</v>
      </c>
      <c r="F1113" s="94" t="str">
        <f>IFERROR(VLOOKUP(C1113,'2023-24 School Level AAFTE'!$C:$N,11,FALSE),"")</f>
        <v>No</v>
      </c>
      <c r="G1113" s="20">
        <f>IFERROR(VLOOKUP(C1113,'2023-24 School Level AAFTE'!$C:$N,8,FALSE),0)</f>
        <v>218.72</v>
      </c>
      <c r="H1113" s="99">
        <f>VLOOKUP($A1113,'District Data'!$A:$F,3,FALSE)</f>
        <v>1.1200000000000001</v>
      </c>
      <c r="I1113" s="99">
        <f>VLOOKUP($A1113,'District Data'!$A:$F,4,FALSE)</f>
        <v>1.1200000000000001</v>
      </c>
      <c r="J1113" s="100">
        <f t="shared" si="188"/>
        <v>0</v>
      </c>
      <c r="K1113" s="101">
        <f t="shared" si="189"/>
        <v>0</v>
      </c>
      <c r="L1113" s="102">
        <f>'District Data'!E$2</f>
        <v>72728</v>
      </c>
      <c r="M1113" s="102">
        <f>'District Data'!F$2</f>
        <v>78209</v>
      </c>
      <c r="N1113" s="33">
        <f t="shared" si="190"/>
        <v>0</v>
      </c>
      <c r="O1113" s="33">
        <f t="shared" si="191"/>
        <v>0</v>
      </c>
      <c r="P1113" s="33">
        <f t="shared" si="196"/>
        <v>14418.72</v>
      </c>
      <c r="Q1113" s="103">
        <v>0.18149999999999999</v>
      </c>
      <c r="R1113" s="103">
        <v>0.17510000000000001</v>
      </c>
      <c r="S1113" s="33">
        <f t="shared" si="192"/>
        <v>0</v>
      </c>
      <c r="T1113" s="33">
        <f t="shared" si="197"/>
        <v>0</v>
      </c>
      <c r="U1113" s="33">
        <f t="shared" si="193"/>
        <v>0</v>
      </c>
      <c r="V1113" s="33">
        <f t="shared" si="194"/>
        <v>0</v>
      </c>
      <c r="W1113" s="33">
        <f t="shared" si="195"/>
        <v>0</v>
      </c>
      <c r="X1113" s="33">
        <f>IFERROR(VLOOKUP(C1113,'Adj to Match Apport'!$C:$F,4,FALSE),0)</f>
        <v>0</v>
      </c>
      <c r="Y1113" s="33">
        <f t="shared" si="198"/>
        <v>0</v>
      </c>
      <c r="Z1113" s="184">
        <f>VLOOKUP(C1113, '2023-24 School Level AAFTE'!$C$4:$C$2454, 1, 0)</f>
        <v>5047</v>
      </c>
    </row>
    <row r="1114" spans="1:26" s="18" customFormat="1" x14ac:dyDescent="0.25">
      <c r="A1114" s="136" t="s">
        <v>1158</v>
      </c>
      <c r="B1114" s="166" t="s">
        <v>1157</v>
      </c>
      <c r="C1114" s="167">
        <v>1845</v>
      </c>
      <c r="D1114" s="166" t="s">
        <v>1159</v>
      </c>
      <c r="E1114" s="146" t="str">
        <f>VLOOKUP($C1114,'2023-24 School Level AAFTE'!$C:$N,9,FALSE)</f>
        <v>No</v>
      </c>
      <c r="F1114" s="94" t="str">
        <f>IFERROR(VLOOKUP(C1114,'2023-24 School Level AAFTE'!$C:$N,11,FALSE),"")</f>
        <v>No</v>
      </c>
      <c r="G1114" s="20">
        <f>IFERROR(VLOOKUP(C1114,'2023-24 School Level AAFTE'!$C:$N,8,FALSE),0)</f>
        <v>25.65</v>
      </c>
      <c r="H1114" s="99">
        <f>VLOOKUP($A1114,'District Data'!$A:$F,3,FALSE)</f>
        <v>1</v>
      </c>
      <c r="I1114" s="99">
        <f>VLOOKUP($A1114,'District Data'!$A:$F,4,FALSE)</f>
        <v>1</v>
      </c>
      <c r="J1114" s="100">
        <f t="shared" si="188"/>
        <v>0</v>
      </c>
      <c r="K1114" s="101">
        <f t="shared" si="189"/>
        <v>0</v>
      </c>
      <c r="L1114" s="102">
        <f>'District Data'!E$2</f>
        <v>72728</v>
      </c>
      <c r="M1114" s="102">
        <f>'District Data'!F$2</f>
        <v>78209</v>
      </c>
      <c r="N1114" s="33">
        <f t="shared" si="190"/>
        <v>0</v>
      </c>
      <c r="O1114" s="33">
        <f t="shared" si="191"/>
        <v>0</v>
      </c>
      <c r="P1114" s="33">
        <f t="shared" si="196"/>
        <v>14418.72</v>
      </c>
      <c r="Q1114" s="103">
        <v>0.18149999999999999</v>
      </c>
      <c r="R1114" s="103">
        <v>0.17510000000000001</v>
      </c>
      <c r="S1114" s="33">
        <f t="shared" si="192"/>
        <v>0</v>
      </c>
      <c r="T1114" s="33">
        <f t="shared" si="197"/>
        <v>0</v>
      </c>
      <c r="U1114" s="33">
        <f t="shared" si="193"/>
        <v>0</v>
      </c>
      <c r="V1114" s="33">
        <f t="shared" si="194"/>
        <v>0</v>
      </c>
      <c r="W1114" s="33">
        <f t="shared" si="195"/>
        <v>0</v>
      </c>
      <c r="X1114" s="33">
        <f>IFERROR(VLOOKUP(C1114,'Adj to Match Apport'!$C:$F,4,FALSE),0)</f>
        <v>0</v>
      </c>
      <c r="Y1114" s="33">
        <f t="shared" si="198"/>
        <v>0</v>
      </c>
      <c r="Z1114" s="184">
        <f>VLOOKUP(C1114, '2023-24 School Level AAFTE'!$C$4:$C$2454, 1, 0)</f>
        <v>1845</v>
      </c>
    </row>
    <row r="1115" spans="1:26" s="18" customFormat="1" x14ac:dyDescent="0.25">
      <c r="A1115" s="136" t="s">
        <v>1158</v>
      </c>
      <c r="B1115" s="166" t="s">
        <v>1157</v>
      </c>
      <c r="C1115" s="167">
        <v>1621</v>
      </c>
      <c r="D1115" s="166" t="s">
        <v>2814</v>
      </c>
      <c r="E1115" s="146" t="str">
        <f>VLOOKUP($C1115,'2023-24 School Level AAFTE'!$C:$N,9,FALSE)</f>
        <v>Yes</v>
      </c>
      <c r="F1115" s="94" t="str">
        <f>IFERROR(VLOOKUP(C1115,'2023-24 School Level AAFTE'!$C:$N,11,FALSE),"")</f>
        <v>Yes</v>
      </c>
      <c r="G1115" s="20">
        <f>IFERROR(VLOOKUP(C1115,'2023-24 School Level AAFTE'!$C:$N,8,FALSE),0)</f>
        <v>37.76</v>
      </c>
      <c r="H1115" s="99">
        <f>VLOOKUP($A1115,'District Data'!$A:$F,3,FALSE)</f>
        <v>1</v>
      </c>
      <c r="I1115" s="99">
        <f>VLOOKUP($A1115,'District Data'!$A:$F,4,FALSE)</f>
        <v>1</v>
      </c>
      <c r="J1115" s="100">
        <f t="shared" si="188"/>
        <v>37.76</v>
      </c>
      <c r="K1115" s="101">
        <f t="shared" si="189"/>
        <v>0.111</v>
      </c>
      <c r="L1115" s="102">
        <f>'District Data'!E$2</f>
        <v>72728</v>
      </c>
      <c r="M1115" s="102">
        <f>'District Data'!F$2</f>
        <v>78209</v>
      </c>
      <c r="N1115" s="33">
        <f t="shared" si="190"/>
        <v>8072.81</v>
      </c>
      <c r="O1115" s="33">
        <f t="shared" si="191"/>
        <v>608.39</v>
      </c>
      <c r="P1115" s="33">
        <f t="shared" si="196"/>
        <v>14418.72</v>
      </c>
      <c r="Q1115" s="103">
        <v>0.18149999999999999</v>
      </c>
      <c r="R1115" s="103">
        <v>0.17510000000000001</v>
      </c>
      <c r="S1115" s="33">
        <f t="shared" si="192"/>
        <v>3172.22</v>
      </c>
      <c r="T1115" s="33">
        <f t="shared" si="197"/>
        <v>144.69</v>
      </c>
      <c r="U1115" s="33">
        <f t="shared" si="193"/>
        <v>25.34</v>
      </c>
      <c r="V1115" s="33">
        <f t="shared" si="194"/>
        <v>170.03</v>
      </c>
      <c r="W1115" s="33">
        <f t="shared" si="195"/>
        <v>12023.45</v>
      </c>
      <c r="X1115" s="33">
        <f>IFERROR(VLOOKUP(C1115,'Adj to Match Apport'!$C:$F,4,FALSE),0)</f>
        <v>9.9999999983992893E-3</v>
      </c>
      <c r="Y1115" s="33">
        <f t="shared" si="198"/>
        <v>12023.46</v>
      </c>
      <c r="Z1115" s="184">
        <f>VLOOKUP(C1115, '2023-24 School Level AAFTE'!$C$4:$C$2454, 1, 0)</f>
        <v>1621</v>
      </c>
    </row>
    <row r="1116" spans="1:26" s="18" customFormat="1" x14ac:dyDescent="0.25">
      <c r="A1116" s="136" t="s">
        <v>1158</v>
      </c>
      <c r="B1116" s="166" t="s">
        <v>1157</v>
      </c>
      <c r="C1116" s="167">
        <v>2146</v>
      </c>
      <c r="D1116" s="166" t="s">
        <v>1160</v>
      </c>
      <c r="E1116" s="146" t="str">
        <f>VLOOKUP($C1116,'2023-24 School Level AAFTE'!$C:$N,9,FALSE)</f>
        <v>No</v>
      </c>
      <c r="F1116" s="94" t="str">
        <f>IFERROR(VLOOKUP(C1116,'2023-24 School Level AAFTE'!$C:$N,11,FALSE),"")</f>
        <v>No</v>
      </c>
      <c r="G1116" s="20">
        <f>IFERROR(VLOOKUP(C1116,'2023-24 School Level AAFTE'!$C:$N,8,FALSE),0)</f>
        <v>347.46000000000004</v>
      </c>
      <c r="H1116" s="99">
        <f>VLOOKUP($A1116,'District Data'!$A:$F,3,FALSE)</f>
        <v>1</v>
      </c>
      <c r="I1116" s="99">
        <f>VLOOKUP($A1116,'District Data'!$A:$F,4,FALSE)</f>
        <v>1</v>
      </c>
      <c r="J1116" s="100">
        <f t="shared" si="188"/>
        <v>0</v>
      </c>
      <c r="K1116" s="101">
        <f t="shared" si="189"/>
        <v>0</v>
      </c>
      <c r="L1116" s="102">
        <f>'District Data'!E$2</f>
        <v>72728</v>
      </c>
      <c r="M1116" s="102">
        <f>'District Data'!F$2</f>
        <v>78209</v>
      </c>
      <c r="N1116" s="33">
        <f t="shared" si="190"/>
        <v>0</v>
      </c>
      <c r="O1116" s="33">
        <f t="shared" si="191"/>
        <v>0</v>
      </c>
      <c r="P1116" s="33">
        <f t="shared" si="196"/>
        <v>14418.72</v>
      </c>
      <c r="Q1116" s="103">
        <v>0.18149999999999999</v>
      </c>
      <c r="R1116" s="103">
        <v>0.17510000000000001</v>
      </c>
      <c r="S1116" s="33">
        <f t="shared" si="192"/>
        <v>0</v>
      </c>
      <c r="T1116" s="33">
        <f t="shared" si="197"/>
        <v>0</v>
      </c>
      <c r="U1116" s="33">
        <f t="shared" si="193"/>
        <v>0</v>
      </c>
      <c r="V1116" s="33">
        <f t="shared" si="194"/>
        <v>0</v>
      </c>
      <c r="W1116" s="33">
        <f t="shared" si="195"/>
        <v>0</v>
      </c>
      <c r="X1116" s="33">
        <f>IFERROR(VLOOKUP(C1116,'Adj to Match Apport'!$C:$F,4,FALSE),0)</f>
        <v>0</v>
      </c>
      <c r="Y1116" s="33">
        <f t="shared" si="198"/>
        <v>0</v>
      </c>
      <c r="Z1116" s="184">
        <f>VLOOKUP(C1116, '2023-24 School Level AAFTE'!$C$4:$C$2454, 1, 0)</f>
        <v>2146</v>
      </c>
    </row>
    <row r="1117" spans="1:26" s="18" customFormat="1" x14ac:dyDescent="0.25">
      <c r="A1117" s="136" t="s">
        <v>1158</v>
      </c>
      <c r="B1117" s="166" t="s">
        <v>1157</v>
      </c>
      <c r="C1117" s="167">
        <v>4501</v>
      </c>
      <c r="D1117" s="166" t="s">
        <v>1161</v>
      </c>
      <c r="E1117" s="146" t="str">
        <f>VLOOKUP($C1117,'2023-24 School Level AAFTE'!$C:$N,9,FALSE)</f>
        <v>No</v>
      </c>
      <c r="F1117" s="94" t="str">
        <f>IFERROR(VLOOKUP(C1117,'2023-24 School Level AAFTE'!$C:$N,11,FALSE),"")</f>
        <v>No</v>
      </c>
      <c r="G1117" s="20">
        <f>IFERROR(VLOOKUP(C1117,'2023-24 School Level AAFTE'!$C:$N,8,FALSE),0)</f>
        <v>341.09</v>
      </c>
      <c r="H1117" s="99">
        <f>VLOOKUP($A1117,'District Data'!$A:$F,3,FALSE)</f>
        <v>1</v>
      </c>
      <c r="I1117" s="99">
        <f>VLOOKUP($A1117,'District Data'!$A:$F,4,FALSE)</f>
        <v>1</v>
      </c>
      <c r="J1117" s="100">
        <f t="shared" si="188"/>
        <v>0</v>
      </c>
      <c r="K1117" s="101">
        <f t="shared" si="189"/>
        <v>0</v>
      </c>
      <c r="L1117" s="102">
        <f>'District Data'!E$2</f>
        <v>72728</v>
      </c>
      <c r="M1117" s="102">
        <f>'District Data'!F$2</f>
        <v>78209</v>
      </c>
      <c r="N1117" s="33">
        <f t="shared" si="190"/>
        <v>0</v>
      </c>
      <c r="O1117" s="33">
        <f t="shared" si="191"/>
        <v>0</v>
      </c>
      <c r="P1117" s="33">
        <f t="shared" si="196"/>
        <v>14418.72</v>
      </c>
      <c r="Q1117" s="103">
        <v>0.18149999999999999</v>
      </c>
      <c r="R1117" s="103">
        <v>0.17510000000000001</v>
      </c>
      <c r="S1117" s="33">
        <f t="shared" si="192"/>
        <v>0</v>
      </c>
      <c r="T1117" s="33">
        <f t="shared" si="197"/>
        <v>0</v>
      </c>
      <c r="U1117" s="33">
        <f t="shared" si="193"/>
        <v>0</v>
      </c>
      <c r="V1117" s="33">
        <f t="shared" si="194"/>
        <v>0</v>
      </c>
      <c r="W1117" s="33">
        <f t="shared" si="195"/>
        <v>0</v>
      </c>
      <c r="X1117" s="33">
        <f>IFERROR(VLOOKUP(C1117,'Adj to Match Apport'!$C:$F,4,FALSE),0)</f>
        <v>0</v>
      </c>
      <c r="Y1117" s="33">
        <f t="shared" si="198"/>
        <v>0</v>
      </c>
      <c r="Z1117" s="184">
        <f>VLOOKUP(C1117, '2023-24 School Level AAFTE'!$C$4:$C$2454, 1, 0)</f>
        <v>4501</v>
      </c>
    </row>
    <row r="1118" spans="1:26" s="18" customFormat="1" x14ac:dyDescent="0.25">
      <c r="A1118" s="136" t="s">
        <v>2525</v>
      </c>
      <c r="B1118" s="166" t="s">
        <v>2526</v>
      </c>
      <c r="C1118" s="167">
        <v>3406</v>
      </c>
      <c r="D1118" s="166" t="s">
        <v>2527</v>
      </c>
      <c r="E1118" s="146" t="str">
        <f>VLOOKUP($C1118,'2023-24 School Level AAFTE'!$C:$N,9,FALSE)</f>
        <v>Yes</v>
      </c>
      <c r="F1118" s="94" t="str">
        <f>IFERROR(VLOOKUP(C1118,'2023-24 School Level AAFTE'!$C:$N,11,FALSE),"")</f>
        <v>Yes</v>
      </c>
      <c r="G1118" s="20">
        <f>IFERROR(VLOOKUP(C1118,'2023-24 School Level AAFTE'!$C:$N,8,FALSE),0)</f>
        <v>44.9</v>
      </c>
      <c r="H1118" s="99">
        <f>VLOOKUP($A1118,'District Data'!$A:$F,3,FALSE)</f>
        <v>1</v>
      </c>
      <c r="I1118" s="99">
        <f>VLOOKUP($A1118,'District Data'!$A:$F,4,FALSE)</f>
        <v>1</v>
      </c>
      <c r="J1118" s="100">
        <f t="shared" si="188"/>
        <v>44.9</v>
      </c>
      <c r="K1118" s="101">
        <f t="shared" si="189"/>
        <v>0.13200000000000001</v>
      </c>
      <c r="L1118" s="102">
        <f>'District Data'!E$2</f>
        <v>72728</v>
      </c>
      <c r="M1118" s="102">
        <f>'District Data'!F$2</f>
        <v>78209</v>
      </c>
      <c r="N1118" s="33">
        <f t="shared" si="190"/>
        <v>9600.1</v>
      </c>
      <c r="O1118" s="33">
        <f t="shared" si="191"/>
        <v>723.49</v>
      </c>
      <c r="P1118" s="33">
        <f t="shared" si="196"/>
        <v>14418.72</v>
      </c>
      <c r="Q1118" s="103">
        <v>0.18149999999999999</v>
      </c>
      <c r="R1118" s="103">
        <v>0.17510000000000001</v>
      </c>
      <c r="S1118" s="33">
        <f t="shared" si="192"/>
        <v>3772.37</v>
      </c>
      <c r="T1118" s="33">
        <f t="shared" si="197"/>
        <v>172.06</v>
      </c>
      <c r="U1118" s="33">
        <f t="shared" si="193"/>
        <v>30.13</v>
      </c>
      <c r="V1118" s="33">
        <f t="shared" si="194"/>
        <v>202.19</v>
      </c>
      <c r="W1118" s="33">
        <f t="shared" si="195"/>
        <v>14298.150000000001</v>
      </c>
      <c r="X1118" s="33">
        <f>IFERROR(VLOOKUP(C1118,'Adj to Match Apport'!$C:$F,4,FALSE),0)</f>
        <v>0</v>
      </c>
      <c r="Y1118" s="33">
        <f t="shared" si="198"/>
        <v>14298.150000000001</v>
      </c>
      <c r="Z1118" s="184">
        <f>VLOOKUP(C1118, '2023-24 School Level AAFTE'!$C$4:$C$2454, 1, 0)</f>
        <v>3406</v>
      </c>
    </row>
    <row r="1119" spans="1:26" s="18" customFormat="1" x14ac:dyDescent="0.25">
      <c r="A1119" s="136" t="s">
        <v>2525</v>
      </c>
      <c r="B1119" s="166" t="s">
        <v>2526</v>
      </c>
      <c r="C1119" s="167">
        <v>5480</v>
      </c>
      <c r="D1119" s="166" t="s">
        <v>2528</v>
      </c>
      <c r="E1119" s="146" t="str">
        <f>VLOOKUP($C1119,'2023-24 School Level AAFTE'!$C:$N,9,FALSE)</f>
        <v>No</v>
      </c>
      <c r="F1119" s="94" t="str">
        <f>IFERROR(VLOOKUP(C1119,'2023-24 School Level AAFTE'!$C:$N,11,FALSE),"")</f>
        <v>No</v>
      </c>
      <c r="G1119" s="20">
        <f>IFERROR(VLOOKUP(C1119,'2023-24 School Level AAFTE'!$C:$N,8,FALSE),0)</f>
        <v>22.84</v>
      </c>
      <c r="H1119" s="99">
        <f>VLOOKUP($A1119,'District Data'!$A:$F,3,FALSE)</f>
        <v>1</v>
      </c>
      <c r="I1119" s="99">
        <f>VLOOKUP($A1119,'District Data'!$A:$F,4,FALSE)</f>
        <v>1</v>
      </c>
      <c r="J1119" s="100">
        <f t="shared" si="188"/>
        <v>0</v>
      </c>
      <c r="K1119" s="101">
        <f t="shared" si="189"/>
        <v>0</v>
      </c>
      <c r="L1119" s="102">
        <f>'District Data'!E$2</f>
        <v>72728</v>
      </c>
      <c r="M1119" s="102">
        <f>'District Data'!F$2</f>
        <v>78209</v>
      </c>
      <c r="N1119" s="33">
        <f t="shared" si="190"/>
        <v>0</v>
      </c>
      <c r="O1119" s="33">
        <f t="shared" si="191"/>
        <v>0</v>
      </c>
      <c r="P1119" s="33">
        <f t="shared" si="196"/>
        <v>14418.72</v>
      </c>
      <c r="Q1119" s="103">
        <v>0.18149999999999999</v>
      </c>
      <c r="R1119" s="103">
        <v>0.17510000000000001</v>
      </c>
      <c r="S1119" s="33">
        <f t="shared" si="192"/>
        <v>0</v>
      </c>
      <c r="T1119" s="33">
        <f t="shared" si="197"/>
        <v>0</v>
      </c>
      <c r="U1119" s="33">
        <f t="shared" si="193"/>
        <v>0</v>
      </c>
      <c r="V1119" s="33">
        <f t="shared" si="194"/>
        <v>0</v>
      </c>
      <c r="W1119" s="33">
        <f t="shared" si="195"/>
        <v>0</v>
      </c>
      <c r="X1119" s="33">
        <f>IFERROR(VLOOKUP(C1119,'Adj to Match Apport'!$C:$F,4,FALSE),0)</f>
        <v>0</v>
      </c>
      <c r="Y1119" s="33">
        <f t="shared" si="198"/>
        <v>0</v>
      </c>
      <c r="Z1119" s="184">
        <f>VLOOKUP(C1119, '2023-24 School Level AAFTE'!$C$4:$C$2454, 1, 0)</f>
        <v>5480</v>
      </c>
    </row>
    <row r="1120" spans="1:26" s="18" customFormat="1" x14ac:dyDescent="0.25">
      <c r="A1120" s="136" t="s">
        <v>1163</v>
      </c>
      <c r="B1120" s="166" t="s">
        <v>1162</v>
      </c>
      <c r="C1120" s="167">
        <v>4362</v>
      </c>
      <c r="D1120" s="166" t="s">
        <v>1170</v>
      </c>
      <c r="E1120" s="146" t="str">
        <f>VLOOKUP($C1120,'2023-24 School Level AAFTE'!$C:$N,9,FALSE)</f>
        <v>No</v>
      </c>
      <c r="F1120" s="94" t="str">
        <f>IFERROR(VLOOKUP(C1120,'2023-24 School Level AAFTE'!$C:$N,11,FALSE),"")</f>
        <v>No</v>
      </c>
      <c r="G1120" s="20">
        <f>IFERROR(VLOOKUP(C1120,'2023-24 School Level AAFTE'!$C:$N,8,FALSE),0)</f>
        <v>435.94</v>
      </c>
      <c r="H1120" s="99">
        <f>VLOOKUP($A1120,'District Data'!$A:$F,3,FALSE)</f>
        <v>1.18</v>
      </c>
      <c r="I1120" s="99">
        <f>VLOOKUP($A1120,'District Data'!$A:$F,4,FALSE)</f>
        <v>1.18</v>
      </c>
      <c r="J1120" s="100">
        <f t="shared" si="188"/>
        <v>0</v>
      </c>
      <c r="K1120" s="101">
        <f t="shared" si="189"/>
        <v>0</v>
      </c>
      <c r="L1120" s="102">
        <f>'District Data'!E$2</f>
        <v>72728</v>
      </c>
      <c r="M1120" s="102">
        <f>'District Data'!F$2</f>
        <v>78209</v>
      </c>
      <c r="N1120" s="33">
        <f t="shared" si="190"/>
        <v>0</v>
      </c>
      <c r="O1120" s="33">
        <f t="shared" si="191"/>
        <v>0</v>
      </c>
      <c r="P1120" s="33">
        <f t="shared" si="196"/>
        <v>14418.72</v>
      </c>
      <c r="Q1120" s="103">
        <v>0.18149999999999999</v>
      </c>
      <c r="R1120" s="103">
        <v>0.17510000000000001</v>
      </c>
      <c r="S1120" s="33">
        <f t="shared" si="192"/>
        <v>0</v>
      </c>
      <c r="T1120" s="33">
        <f t="shared" si="197"/>
        <v>0</v>
      </c>
      <c r="U1120" s="33">
        <f t="shared" si="193"/>
        <v>0</v>
      </c>
      <c r="V1120" s="33">
        <f t="shared" si="194"/>
        <v>0</v>
      </c>
      <c r="W1120" s="33">
        <f t="shared" si="195"/>
        <v>0</v>
      </c>
      <c r="X1120" s="33">
        <f>IFERROR(VLOOKUP(C1120,'Adj to Match Apport'!$C:$F,4,FALSE),0)</f>
        <v>0</v>
      </c>
      <c r="Y1120" s="33">
        <f t="shared" si="198"/>
        <v>0</v>
      </c>
      <c r="Z1120" s="184">
        <f>VLOOKUP(C1120, '2023-24 School Level AAFTE'!$C$4:$C$2454, 1, 0)</f>
        <v>4362</v>
      </c>
    </row>
    <row r="1121" spans="1:26" s="18" customFormat="1" x14ac:dyDescent="0.25">
      <c r="A1121" s="136" t="s">
        <v>1163</v>
      </c>
      <c r="B1121" s="166" t="s">
        <v>1162</v>
      </c>
      <c r="C1121" s="167">
        <v>3060</v>
      </c>
      <c r="D1121" s="166" t="s">
        <v>1168</v>
      </c>
      <c r="E1121" s="146" t="str">
        <f>VLOOKUP($C1121,'2023-24 School Level AAFTE'!$C:$N,9,FALSE)</f>
        <v>Yes</v>
      </c>
      <c r="F1121" s="94" t="str">
        <f>IFERROR(VLOOKUP(C1121,'2023-24 School Level AAFTE'!$C:$N,11,FALSE),"")</f>
        <v>Yes</v>
      </c>
      <c r="G1121" s="20">
        <f>IFERROR(VLOOKUP(C1121,'2023-24 School Level AAFTE'!$C:$N,8,FALSE),0)</f>
        <v>560.9</v>
      </c>
      <c r="H1121" s="99">
        <f>VLOOKUP($A1121,'District Data'!$A:$F,3,FALSE)</f>
        <v>1.18</v>
      </c>
      <c r="I1121" s="99">
        <f>VLOOKUP($A1121,'District Data'!$A:$F,4,FALSE)</f>
        <v>1.18</v>
      </c>
      <c r="J1121" s="100">
        <f t="shared" si="188"/>
        <v>560.9</v>
      </c>
      <c r="K1121" s="101">
        <f t="shared" si="189"/>
        <v>1.645</v>
      </c>
      <c r="L1121" s="102">
        <f>'District Data'!E$2</f>
        <v>72728</v>
      </c>
      <c r="M1121" s="102">
        <f>'District Data'!F$2</f>
        <v>78209</v>
      </c>
      <c r="N1121" s="33">
        <f t="shared" si="190"/>
        <v>141172.32</v>
      </c>
      <c r="O1121" s="33">
        <f t="shared" si="191"/>
        <v>10639.17</v>
      </c>
      <c r="P1121" s="33">
        <f t="shared" si="196"/>
        <v>14418.72</v>
      </c>
      <c r="Q1121" s="103">
        <v>0.18149999999999999</v>
      </c>
      <c r="R1121" s="103">
        <v>0.17510000000000001</v>
      </c>
      <c r="S1121" s="33">
        <f t="shared" si="192"/>
        <v>51204.49</v>
      </c>
      <c r="T1121" s="33">
        <f t="shared" si="197"/>
        <v>2530.19</v>
      </c>
      <c r="U1121" s="33">
        <f t="shared" si="193"/>
        <v>443.04</v>
      </c>
      <c r="V1121" s="33">
        <f t="shared" si="194"/>
        <v>2973.23</v>
      </c>
      <c r="W1121" s="33">
        <f t="shared" si="195"/>
        <v>205989.21000000002</v>
      </c>
      <c r="X1121" s="33" t="str">
        <f>IFERROR(VLOOKUP(C1121,'Adj to Match Apport'!$C:$F,4,FALSE),0)</f>
        <v/>
      </c>
      <c r="Y1121" s="33">
        <f t="shared" si="198"/>
        <v>205989.21000000002</v>
      </c>
      <c r="Z1121" s="184">
        <f>VLOOKUP(C1121, '2023-24 School Level AAFTE'!$C$4:$C$2454, 1, 0)</f>
        <v>3060</v>
      </c>
    </row>
    <row r="1122" spans="1:26" s="18" customFormat="1" x14ac:dyDescent="0.25">
      <c r="A1122" s="136" t="s">
        <v>1163</v>
      </c>
      <c r="B1122" s="166" t="s">
        <v>1162</v>
      </c>
      <c r="C1122" s="167">
        <v>4594</v>
      </c>
      <c r="D1122" s="166" t="s">
        <v>1173</v>
      </c>
      <c r="E1122" s="146" t="str">
        <f>VLOOKUP($C1122,'2023-24 School Level AAFTE'!$C:$N,9,FALSE)</f>
        <v>No</v>
      </c>
      <c r="F1122" s="94" t="str">
        <f>IFERROR(VLOOKUP(C1122,'2023-24 School Level AAFTE'!$C:$N,11,FALSE),"")</f>
        <v>No</v>
      </c>
      <c r="G1122" s="20">
        <f>IFERROR(VLOOKUP(C1122,'2023-24 School Level AAFTE'!$C:$N,8,FALSE),0)</f>
        <v>369.3</v>
      </c>
      <c r="H1122" s="99">
        <f>VLOOKUP($A1122,'District Data'!$A:$F,3,FALSE)</f>
        <v>1.18</v>
      </c>
      <c r="I1122" s="99">
        <f>VLOOKUP($A1122,'District Data'!$A:$F,4,FALSE)</f>
        <v>1.18</v>
      </c>
      <c r="J1122" s="100">
        <f t="shared" si="188"/>
        <v>0</v>
      </c>
      <c r="K1122" s="101">
        <f t="shared" si="189"/>
        <v>0</v>
      </c>
      <c r="L1122" s="102">
        <f>'District Data'!E$2</f>
        <v>72728</v>
      </c>
      <c r="M1122" s="102">
        <f>'District Data'!F$2</f>
        <v>78209</v>
      </c>
      <c r="N1122" s="33">
        <f t="shared" si="190"/>
        <v>0</v>
      </c>
      <c r="O1122" s="33">
        <f t="shared" si="191"/>
        <v>0</v>
      </c>
      <c r="P1122" s="33">
        <f t="shared" si="196"/>
        <v>14418.72</v>
      </c>
      <c r="Q1122" s="103">
        <v>0.18149999999999999</v>
      </c>
      <c r="R1122" s="103">
        <v>0.17510000000000001</v>
      </c>
      <c r="S1122" s="33">
        <f t="shared" si="192"/>
        <v>0</v>
      </c>
      <c r="T1122" s="33">
        <f t="shared" si="197"/>
        <v>0</v>
      </c>
      <c r="U1122" s="33">
        <f t="shared" si="193"/>
        <v>0</v>
      </c>
      <c r="V1122" s="33">
        <f t="shared" si="194"/>
        <v>0</v>
      </c>
      <c r="W1122" s="33">
        <f t="shared" si="195"/>
        <v>0</v>
      </c>
      <c r="X1122" s="33">
        <f>IFERROR(VLOOKUP(C1122,'Adj to Match Apport'!$C:$F,4,FALSE),0)</f>
        <v>0</v>
      </c>
      <c r="Y1122" s="33">
        <f t="shared" si="198"/>
        <v>0</v>
      </c>
      <c r="Z1122" s="184">
        <f>VLOOKUP(C1122, '2023-24 School Level AAFTE'!$C$4:$C$2454, 1, 0)</f>
        <v>4594</v>
      </c>
    </row>
    <row r="1123" spans="1:26" s="18" customFormat="1" x14ac:dyDescent="0.25">
      <c r="A1123" s="136" t="s">
        <v>1163</v>
      </c>
      <c r="B1123" s="166" t="s">
        <v>1162</v>
      </c>
      <c r="C1123" s="167">
        <v>4544</v>
      </c>
      <c r="D1123" s="166" t="s">
        <v>1172</v>
      </c>
      <c r="E1123" s="146" t="str">
        <f>VLOOKUP($C1123,'2023-24 School Level AAFTE'!$C:$N,9,FALSE)</f>
        <v>No</v>
      </c>
      <c r="F1123" s="94" t="str">
        <f>IFERROR(VLOOKUP(C1123,'2023-24 School Level AAFTE'!$C:$N,11,FALSE),"")</f>
        <v>No</v>
      </c>
      <c r="G1123" s="20">
        <f>IFERROR(VLOOKUP(C1123,'2023-24 School Level AAFTE'!$C:$N,8,FALSE),0)</f>
        <v>294.97000000000003</v>
      </c>
      <c r="H1123" s="99">
        <f>VLOOKUP($A1123,'District Data'!$A:$F,3,FALSE)</f>
        <v>1.18</v>
      </c>
      <c r="I1123" s="99">
        <f>VLOOKUP($A1123,'District Data'!$A:$F,4,FALSE)</f>
        <v>1.18</v>
      </c>
      <c r="J1123" s="100">
        <f t="shared" si="188"/>
        <v>0</v>
      </c>
      <c r="K1123" s="101">
        <f t="shared" si="189"/>
        <v>0</v>
      </c>
      <c r="L1123" s="102">
        <f>'District Data'!E$2</f>
        <v>72728</v>
      </c>
      <c r="M1123" s="102">
        <f>'District Data'!F$2</f>
        <v>78209</v>
      </c>
      <c r="N1123" s="33">
        <f t="shared" si="190"/>
        <v>0</v>
      </c>
      <c r="O1123" s="33">
        <f t="shared" si="191"/>
        <v>0</v>
      </c>
      <c r="P1123" s="33">
        <f t="shared" si="196"/>
        <v>14418.72</v>
      </c>
      <c r="Q1123" s="103">
        <v>0.18149999999999999</v>
      </c>
      <c r="R1123" s="103">
        <v>0.17510000000000001</v>
      </c>
      <c r="S1123" s="33">
        <f t="shared" si="192"/>
        <v>0</v>
      </c>
      <c r="T1123" s="33">
        <f t="shared" si="197"/>
        <v>0</v>
      </c>
      <c r="U1123" s="33">
        <f t="shared" si="193"/>
        <v>0</v>
      </c>
      <c r="V1123" s="33">
        <f t="shared" si="194"/>
        <v>0</v>
      </c>
      <c r="W1123" s="33">
        <f t="shared" si="195"/>
        <v>0</v>
      </c>
      <c r="X1123" s="33">
        <f>IFERROR(VLOOKUP(C1123,'Adj to Match Apport'!$C:$F,4,FALSE),0)</f>
        <v>0</v>
      </c>
      <c r="Y1123" s="33">
        <f t="shared" si="198"/>
        <v>0</v>
      </c>
      <c r="Z1123" s="184">
        <f>VLOOKUP(C1123, '2023-24 School Level AAFTE'!$C$4:$C$2454, 1, 0)</f>
        <v>4544</v>
      </c>
    </row>
    <row r="1124" spans="1:26" s="18" customFormat="1" x14ac:dyDescent="0.25">
      <c r="A1124" s="136" t="s">
        <v>1163</v>
      </c>
      <c r="B1124" s="166" t="s">
        <v>1162</v>
      </c>
      <c r="C1124" s="167">
        <v>1806</v>
      </c>
      <c r="D1124" s="166" t="s">
        <v>1166</v>
      </c>
      <c r="E1124" s="146" t="str">
        <f>VLOOKUP($C1124,'2023-24 School Level AAFTE'!$C:$N,9,FALSE)</f>
        <v>Yes</v>
      </c>
      <c r="F1124" s="94" t="str">
        <f>IFERROR(VLOOKUP(C1124,'2023-24 School Level AAFTE'!$C:$N,11,FALSE),"")</f>
        <v>Yes</v>
      </c>
      <c r="G1124" s="20">
        <f>IFERROR(VLOOKUP(C1124,'2023-24 School Level AAFTE'!$C:$N,8,FALSE),0)</f>
        <v>44.12</v>
      </c>
      <c r="H1124" s="99">
        <f>VLOOKUP($A1124,'District Data'!$A:$F,3,FALSE)</f>
        <v>1.18</v>
      </c>
      <c r="I1124" s="99">
        <f>VLOOKUP($A1124,'District Data'!$A:$F,4,FALSE)</f>
        <v>1.18</v>
      </c>
      <c r="J1124" s="100">
        <f t="shared" si="188"/>
        <v>44.12</v>
      </c>
      <c r="K1124" s="101">
        <f t="shared" si="189"/>
        <v>0.129</v>
      </c>
      <c r="L1124" s="102">
        <f>'District Data'!E$2</f>
        <v>72728</v>
      </c>
      <c r="M1124" s="102">
        <f>'District Data'!F$2</f>
        <v>78209</v>
      </c>
      <c r="N1124" s="33">
        <f t="shared" si="190"/>
        <v>11070.66</v>
      </c>
      <c r="O1124" s="33">
        <f t="shared" si="191"/>
        <v>834.31</v>
      </c>
      <c r="P1124" s="33">
        <f t="shared" si="196"/>
        <v>14418.72</v>
      </c>
      <c r="Q1124" s="103">
        <v>0.18149999999999999</v>
      </c>
      <c r="R1124" s="103">
        <v>0.17510000000000001</v>
      </c>
      <c r="S1124" s="33">
        <f t="shared" si="192"/>
        <v>4015.43</v>
      </c>
      <c r="T1124" s="33">
        <f t="shared" si="197"/>
        <v>198.42</v>
      </c>
      <c r="U1124" s="33">
        <f t="shared" si="193"/>
        <v>34.74</v>
      </c>
      <c r="V1124" s="33">
        <f t="shared" si="194"/>
        <v>233.16</v>
      </c>
      <c r="W1124" s="33">
        <f t="shared" si="195"/>
        <v>16153.56</v>
      </c>
      <c r="X1124" s="33">
        <f>IFERROR(VLOOKUP(C1124,'Adj to Match Apport'!$C:$F,4,FALSE),0)</f>
        <v>125.22999999998137</v>
      </c>
      <c r="Y1124" s="33">
        <f t="shared" si="198"/>
        <v>16278.789999999981</v>
      </c>
      <c r="Z1124" s="184">
        <f>VLOOKUP(C1124, '2023-24 School Level AAFTE'!$C$4:$C$2454, 1, 0)</f>
        <v>1806</v>
      </c>
    </row>
    <row r="1125" spans="1:26" s="18" customFormat="1" x14ac:dyDescent="0.25">
      <c r="A1125" s="136" t="s">
        <v>1163</v>
      </c>
      <c r="B1125" s="166" t="s">
        <v>1162</v>
      </c>
      <c r="C1125" s="167">
        <v>2546</v>
      </c>
      <c r="D1125" s="166" t="s">
        <v>1167</v>
      </c>
      <c r="E1125" s="146" t="str">
        <f>VLOOKUP($C1125,'2023-24 School Level AAFTE'!$C:$N,9,FALSE)</f>
        <v>No</v>
      </c>
      <c r="F1125" s="94" t="str">
        <f>IFERROR(VLOOKUP(C1125,'2023-24 School Level AAFTE'!$C:$N,11,FALSE),"")</f>
        <v>No</v>
      </c>
      <c r="G1125" s="20">
        <f>IFERROR(VLOOKUP(C1125,'2023-24 School Level AAFTE'!$C:$N,8,FALSE),0)</f>
        <v>316.31</v>
      </c>
      <c r="H1125" s="99">
        <f>VLOOKUP($A1125,'District Data'!$A:$F,3,FALSE)</f>
        <v>1.18</v>
      </c>
      <c r="I1125" s="99">
        <f>VLOOKUP($A1125,'District Data'!$A:$F,4,FALSE)</f>
        <v>1.18</v>
      </c>
      <c r="J1125" s="100">
        <f t="shared" si="188"/>
        <v>0</v>
      </c>
      <c r="K1125" s="101">
        <f t="shared" si="189"/>
        <v>0</v>
      </c>
      <c r="L1125" s="102">
        <f>'District Data'!E$2</f>
        <v>72728</v>
      </c>
      <c r="M1125" s="102">
        <f>'District Data'!F$2</f>
        <v>78209</v>
      </c>
      <c r="N1125" s="33">
        <f t="shared" si="190"/>
        <v>0</v>
      </c>
      <c r="O1125" s="33">
        <f t="shared" si="191"/>
        <v>0</v>
      </c>
      <c r="P1125" s="33">
        <f t="shared" si="196"/>
        <v>14418.72</v>
      </c>
      <c r="Q1125" s="103">
        <v>0.18149999999999999</v>
      </c>
      <c r="R1125" s="103">
        <v>0.17510000000000001</v>
      </c>
      <c r="S1125" s="33">
        <f t="shared" si="192"/>
        <v>0</v>
      </c>
      <c r="T1125" s="33">
        <f t="shared" si="197"/>
        <v>0</v>
      </c>
      <c r="U1125" s="33">
        <f t="shared" si="193"/>
        <v>0</v>
      </c>
      <c r="V1125" s="33">
        <f t="shared" si="194"/>
        <v>0</v>
      </c>
      <c r="W1125" s="33">
        <f t="shared" si="195"/>
        <v>0</v>
      </c>
      <c r="X1125" s="33">
        <f>IFERROR(VLOOKUP(C1125,'Adj to Match Apport'!$C:$F,4,FALSE),0)</f>
        <v>0</v>
      </c>
      <c r="Y1125" s="33">
        <f t="shared" si="198"/>
        <v>0</v>
      </c>
      <c r="Z1125" s="184">
        <f>VLOOKUP(C1125, '2023-24 School Level AAFTE'!$C$4:$C$2454, 1, 0)</f>
        <v>2546</v>
      </c>
    </row>
    <row r="1126" spans="1:26" s="18" customFormat="1" x14ac:dyDescent="0.25">
      <c r="A1126" s="136" t="s">
        <v>1163</v>
      </c>
      <c r="B1126" s="166" t="s">
        <v>1162</v>
      </c>
      <c r="C1126" s="167">
        <v>4528</v>
      </c>
      <c r="D1126" s="166" t="s">
        <v>1171</v>
      </c>
      <c r="E1126" s="146" t="str">
        <f>VLOOKUP($C1126,'2023-24 School Level AAFTE'!$C:$N,9,FALSE)</f>
        <v>No</v>
      </c>
      <c r="F1126" s="94" t="str">
        <f>IFERROR(VLOOKUP(C1126,'2023-24 School Level AAFTE'!$C:$N,11,FALSE),"")</f>
        <v>No</v>
      </c>
      <c r="G1126" s="20">
        <f>IFERROR(VLOOKUP(C1126,'2023-24 School Level AAFTE'!$C:$N,8,FALSE),0)</f>
        <v>1415.6399999999999</v>
      </c>
      <c r="H1126" s="99">
        <f>VLOOKUP($A1126,'District Data'!$A:$F,3,FALSE)</f>
        <v>1.18</v>
      </c>
      <c r="I1126" s="99">
        <f>VLOOKUP($A1126,'District Data'!$A:$F,4,FALSE)</f>
        <v>1.18</v>
      </c>
      <c r="J1126" s="100">
        <f t="shared" si="188"/>
        <v>0</v>
      </c>
      <c r="K1126" s="101">
        <f t="shared" si="189"/>
        <v>0</v>
      </c>
      <c r="L1126" s="102">
        <f>'District Data'!E$2</f>
        <v>72728</v>
      </c>
      <c r="M1126" s="102">
        <f>'District Data'!F$2</f>
        <v>78209</v>
      </c>
      <c r="N1126" s="33">
        <f t="shared" si="190"/>
        <v>0</v>
      </c>
      <c r="O1126" s="33">
        <f t="shared" si="191"/>
        <v>0</v>
      </c>
      <c r="P1126" s="33">
        <f t="shared" si="196"/>
        <v>14418.72</v>
      </c>
      <c r="Q1126" s="103">
        <v>0.18149999999999999</v>
      </c>
      <c r="R1126" s="103">
        <v>0.17510000000000001</v>
      </c>
      <c r="S1126" s="33">
        <f t="shared" si="192"/>
        <v>0</v>
      </c>
      <c r="T1126" s="33">
        <f t="shared" si="197"/>
        <v>0</v>
      </c>
      <c r="U1126" s="33">
        <f t="shared" si="193"/>
        <v>0</v>
      </c>
      <c r="V1126" s="33">
        <f t="shared" si="194"/>
        <v>0</v>
      </c>
      <c r="W1126" s="33">
        <f t="shared" si="195"/>
        <v>0</v>
      </c>
      <c r="X1126" s="33">
        <f>IFERROR(VLOOKUP(C1126,'Adj to Match Apport'!$C:$F,4,FALSE),0)</f>
        <v>0</v>
      </c>
      <c r="Y1126" s="33">
        <f t="shared" si="198"/>
        <v>0</v>
      </c>
      <c r="Z1126" s="184">
        <f>VLOOKUP(C1126, '2023-24 School Level AAFTE'!$C$4:$C$2454, 1, 0)</f>
        <v>4528</v>
      </c>
    </row>
    <row r="1127" spans="1:26" s="18" customFormat="1" x14ac:dyDescent="0.25">
      <c r="A1127" s="136" t="s">
        <v>1163</v>
      </c>
      <c r="B1127" s="166" t="s">
        <v>1162</v>
      </c>
      <c r="C1127" s="167">
        <v>1570</v>
      </c>
      <c r="D1127" s="166" t="s">
        <v>2815</v>
      </c>
      <c r="E1127" s="146" t="str">
        <f>VLOOKUP($C1127,'2023-24 School Level AAFTE'!$C:$N,9,FALSE)</f>
        <v>No</v>
      </c>
      <c r="F1127" s="94" t="str">
        <f>IFERROR(VLOOKUP(C1127,'2023-24 School Level AAFTE'!$C:$N,11,FALSE),"")</f>
        <v>No</v>
      </c>
      <c r="G1127" s="20">
        <f>IFERROR(VLOOKUP(C1127,'2023-24 School Level AAFTE'!$C:$N,8,FALSE),0)</f>
        <v>0</v>
      </c>
      <c r="H1127" s="99">
        <f>VLOOKUP($A1127,'District Data'!$A:$F,3,FALSE)</f>
        <v>1.18</v>
      </c>
      <c r="I1127" s="99">
        <f>VLOOKUP($A1127,'District Data'!$A:$F,4,FALSE)</f>
        <v>1.18</v>
      </c>
      <c r="J1127" s="100">
        <f t="shared" si="188"/>
        <v>0</v>
      </c>
      <c r="K1127" s="101">
        <f t="shared" si="189"/>
        <v>0</v>
      </c>
      <c r="L1127" s="102">
        <f>'District Data'!E$2</f>
        <v>72728</v>
      </c>
      <c r="M1127" s="102">
        <f>'District Data'!F$2</f>
        <v>78209</v>
      </c>
      <c r="N1127" s="33">
        <f t="shared" si="190"/>
        <v>0</v>
      </c>
      <c r="O1127" s="33">
        <f t="shared" si="191"/>
        <v>0</v>
      </c>
      <c r="P1127" s="33">
        <f t="shared" si="196"/>
        <v>14418.72</v>
      </c>
      <c r="Q1127" s="103">
        <v>0.18149999999999999</v>
      </c>
      <c r="R1127" s="103">
        <v>0.17510000000000001</v>
      </c>
      <c r="S1127" s="33">
        <f t="shared" si="192"/>
        <v>0</v>
      </c>
      <c r="T1127" s="33">
        <f t="shared" si="197"/>
        <v>0</v>
      </c>
      <c r="U1127" s="33">
        <f t="shared" si="193"/>
        <v>0</v>
      </c>
      <c r="V1127" s="33">
        <f t="shared" si="194"/>
        <v>0</v>
      </c>
      <c r="W1127" s="33">
        <f t="shared" si="195"/>
        <v>0</v>
      </c>
      <c r="X1127" s="33">
        <f>IFERROR(VLOOKUP(C1127,'Adj to Match Apport'!$C:$F,4,FALSE),0)</f>
        <v>0</v>
      </c>
      <c r="Y1127" s="33">
        <f t="shared" si="198"/>
        <v>0</v>
      </c>
      <c r="Z1127" s="184">
        <f>VLOOKUP(C1127, '2023-24 School Level AAFTE'!$C$4:$C$2454, 1, 0)</f>
        <v>1570</v>
      </c>
    </row>
    <row r="1128" spans="1:26" s="18" customFormat="1" x14ac:dyDescent="0.25">
      <c r="A1128" s="136" t="s">
        <v>1163</v>
      </c>
      <c r="B1128" s="166" t="s">
        <v>1162</v>
      </c>
      <c r="C1128" s="167">
        <v>1643</v>
      </c>
      <c r="D1128" s="166" t="s">
        <v>1164</v>
      </c>
      <c r="E1128" s="146" t="str">
        <f>VLOOKUP($C1128,'2023-24 School Level AAFTE'!$C:$N,9,FALSE)</f>
        <v>No</v>
      </c>
      <c r="F1128" s="94" t="str">
        <f>IFERROR(VLOOKUP(C1128,'2023-24 School Level AAFTE'!$C:$N,11,FALSE),"")</f>
        <v>No</v>
      </c>
      <c r="G1128" s="20">
        <f>IFERROR(VLOOKUP(C1128,'2023-24 School Level AAFTE'!$C:$N,8,FALSE),0)</f>
        <v>19.2</v>
      </c>
      <c r="H1128" s="99">
        <f>VLOOKUP($A1128,'District Data'!$A:$F,3,FALSE)</f>
        <v>1.18</v>
      </c>
      <c r="I1128" s="99">
        <f>VLOOKUP($A1128,'District Data'!$A:$F,4,FALSE)</f>
        <v>1.18</v>
      </c>
      <c r="J1128" s="100">
        <f t="shared" si="188"/>
        <v>0</v>
      </c>
      <c r="K1128" s="101">
        <f t="shared" si="189"/>
        <v>0</v>
      </c>
      <c r="L1128" s="102">
        <f>'District Data'!E$2</f>
        <v>72728</v>
      </c>
      <c r="M1128" s="102">
        <f>'District Data'!F$2</f>
        <v>78209</v>
      </c>
      <c r="N1128" s="33">
        <f t="shared" si="190"/>
        <v>0</v>
      </c>
      <c r="O1128" s="33">
        <f t="shared" si="191"/>
        <v>0</v>
      </c>
      <c r="P1128" s="33">
        <f t="shared" si="196"/>
        <v>14418.72</v>
      </c>
      <c r="Q1128" s="103">
        <v>0.18149999999999999</v>
      </c>
      <c r="R1128" s="103">
        <v>0.17510000000000001</v>
      </c>
      <c r="S1128" s="33">
        <f t="shared" si="192"/>
        <v>0</v>
      </c>
      <c r="T1128" s="33">
        <f t="shared" si="197"/>
        <v>0</v>
      </c>
      <c r="U1128" s="33">
        <f t="shared" si="193"/>
        <v>0</v>
      </c>
      <c r="V1128" s="33">
        <f t="shared" si="194"/>
        <v>0</v>
      </c>
      <c r="W1128" s="33">
        <f t="shared" si="195"/>
        <v>0</v>
      </c>
      <c r="X1128" s="33">
        <f>IFERROR(VLOOKUP(C1128,'Adj to Match Apport'!$C:$F,4,FALSE),0)</f>
        <v>0</v>
      </c>
      <c r="Y1128" s="33">
        <f t="shared" si="198"/>
        <v>0</v>
      </c>
      <c r="Z1128" s="184">
        <f>VLOOKUP(C1128, '2023-24 School Level AAFTE'!$C$4:$C$2454, 1, 0)</f>
        <v>1643</v>
      </c>
    </row>
    <row r="1129" spans="1:26" s="18" customFormat="1" x14ac:dyDescent="0.25">
      <c r="A1129" s="136" t="s">
        <v>1163</v>
      </c>
      <c r="B1129" s="166" t="s">
        <v>1162</v>
      </c>
      <c r="C1129" s="167">
        <v>5040</v>
      </c>
      <c r="D1129" s="166" t="s">
        <v>1174</v>
      </c>
      <c r="E1129" s="146" t="str">
        <f>VLOOKUP($C1129,'2023-24 School Level AAFTE'!$C:$N,9,FALSE)</f>
        <v>No</v>
      </c>
      <c r="F1129" s="94" t="str">
        <f>IFERROR(VLOOKUP(C1129,'2023-24 School Level AAFTE'!$C:$N,11,FALSE),"")</f>
        <v>No</v>
      </c>
      <c r="G1129" s="20">
        <f>IFERROR(VLOOKUP(C1129,'2023-24 School Level AAFTE'!$C:$N,8,FALSE),0)</f>
        <v>718.03</v>
      </c>
      <c r="H1129" s="99">
        <f>VLOOKUP($A1129,'District Data'!$A:$F,3,FALSE)</f>
        <v>1.18</v>
      </c>
      <c r="I1129" s="99">
        <f>VLOOKUP($A1129,'District Data'!$A:$F,4,FALSE)</f>
        <v>1.18</v>
      </c>
      <c r="J1129" s="100">
        <f t="shared" si="188"/>
        <v>0</v>
      </c>
      <c r="K1129" s="101">
        <f t="shared" si="189"/>
        <v>0</v>
      </c>
      <c r="L1129" s="102">
        <f>'District Data'!E$2</f>
        <v>72728</v>
      </c>
      <c r="M1129" s="102">
        <f>'District Data'!F$2</f>
        <v>78209</v>
      </c>
      <c r="N1129" s="33">
        <f t="shared" si="190"/>
        <v>0</v>
      </c>
      <c r="O1129" s="33">
        <f t="shared" si="191"/>
        <v>0</v>
      </c>
      <c r="P1129" s="33">
        <f t="shared" si="196"/>
        <v>14418.72</v>
      </c>
      <c r="Q1129" s="103">
        <v>0.18149999999999999</v>
      </c>
      <c r="R1129" s="103">
        <v>0.17510000000000001</v>
      </c>
      <c r="S1129" s="33">
        <f t="shared" si="192"/>
        <v>0</v>
      </c>
      <c r="T1129" s="33">
        <f t="shared" si="197"/>
        <v>0</v>
      </c>
      <c r="U1129" s="33">
        <f t="shared" si="193"/>
        <v>0</v>
      </c>
      <c r="V1129" s="33">
        <f t="shared" si="194"/>
        <v>0</v>
      </c>
      <c r="W1129" s="33">
        <f t="shared" si="195"/>
        <v>0</v>
      </c>
      <c r="X1129" s="33">
        <f>IFERROR(VLOOKUP(C1129,'Adj to Match Apport'!$C:$F,4,FALSE),0)</f>
        <v>0</v>
      </c>
      <c r="Y1129" s="33">
        <f t="shared" si="198"/>
        <v>0</v>
      </c>
      <c r="Z1129" s="184">
        <f>VLOOKUP(C1129, '2023-24 School Level AAFTE'!$C$4:$C$2454, 1, 0)</f>
        <v>5040</v>
      </c>
    </row>
    <row r="1130" spans="1:26" s="18" customFormat="1" x14ac:dyDescent="0.25">
      <c r="A1130" s="136" t="s">
        <v>1163</v>
      </c>
      <c r="B1130" s="166" t="s">
        <v>1162</v>
      </c>
      <c r="C1130" s="167">
        <v>4159</v>
      </c>
      <c r="D1130" s="166" t="s">
        <v>1169</v>
      </c>
      <c r="E1130" s="146" t="str">
        <f>VLOOKUP($C1130,'2023-24 School Level AAFTE'!$C:$N,9,FALSE)</f>
        <v>No</v>
      </c>
      <c r="F1130" s="94" t="str">
        <f>IFERROR(VLOOKUP(C1130,'2023-24 School Level AAFTE'!$C:$N,11,FALSE),"")</f>
        <v>No</v>
      </c>
      <c r="G1130" s="20">
        <f>IFERROR(VLOOKUP(C1130,'2023-24 School Level AAFTE'!$C:$N,8,FALSE),0)</f>
        <v>483.42</v>
      </c>
      <c r="H1130" s="99">
        <f>VLOOKUP($A1130,'District Data'!$A:$F,3,FALSE)</f>
        <v>1.18</v>
      </c>
      <c r="I1130" s="99">
        <f>VLOOKUP($A1130,'District Data'!$A:$F,4,FALSE)</f>
        <v>1.18</v>
      </c>
      <c r="J1130" s="100">
        <f t="shared" si="188"/>
        <v>0</v>
      </c>
      <c r="K1130" s="101">
        <f t="shared" si="189"/>
        <v>0</v>
      </c>
      <c r="L1130" s="102">
        <f>'District Data'!E$2</f>
        <v>72728</v>
      </c>
      <c r="M1130" s="102">
        <f>'District Data'!F$2</f>
        <v>78209</v>
      </c>
      <c r="N1130" s="33">
        <f t="shared" si="190"/>
        <v>0</v>
      </c>
      <c r="O1130" s="33">
        <f t="shared" si="191"/>
        <v>0</v>
      </c>
      <c r="P1130" s="33">
        <f t="shared" si="196"/>
        <v>14418.72</v>
      </c>
      <c r="Q1130" s="103">
        <v>0.18149999999999999</v>
      </c>
      <c r="R1130" s="103">
        <v>0.17510000000000001</v>
      </c>
      <c r="S1130" s="33">
        <f t="shared" si="192"/>
        <v>0</v>
      </c>
      <c r="T1130" s="33">
        <f t="shared" si="197"/>
        <v>0</v>
      </c>
      <c r="U1130" s="33">
        <f t="shared" si="193"/>
        <v>0</v>
      </c>
      <c r="V1130" s="33">
        <f t="shared" si="194"/>
        <v>0</v>
      </c>
      <c r="W1130" s="33">
        <f t="shared" si="195"/>
        <v>0</v>
      </c>
      <c r="X1130" s="33">
        <f>IFERROR(VLOOKUP(C1130,'Adj to Match Apport'!$C:$F,4,FALSE),0)</f>
        <v>0</v>
      </c>
      <c r="Y1130" s="33">
        <f t="shared" si="198"/>
        <v>0</v>
      </c>
      <c r="Z1130" s="184">
        <f>VLOOKUP(C1130, '2023-24 School Level AAFTE'!$C$4:$C$2454, 1, 0)</f>
        <v>4159</v>
      </c>
    </row>
    <row r="1131" spans="1:26" s="18" customFormat="1" x14ac:dyDescent="0.25">
      <c r="A1131" s="136" t="s">
        <v>1163</v>
      </c>
      <c r="B1131" s="166" t="s">
        <v>1162</v>
      </c>
      <c r="C1131" s="167">
        <v>1777</v>
      </c>
      <c r="D1131" s="166" t="s">
        <v>1165</v>
      </c>
      <c r="E1131" s="146" t="str">
        <f>VLOOKUP($C1131,'2023-24 School Level AAFTE'!$C:$N,9,FALSE)</f>
        <v>No</v>
      </c>
      <c r="F1131" s="94" t="str">
        <f>IFERROR(VLOOKUP(C1131,'2023-24 School Level AAFTE'!$C:$N,11,FALSE),"")</f>
        <v>No</v>
      </c>
      <c r="G1131" s="20">
        <f>IFERROR(VLOOKUP(C1131,'2023-24 School Level AAFTE'!$C:$N,8,FALSE),0)</f>
        <v>828.0200000000001</v>
      </c>
      <c r="H1131" s="99">
        <f>VLOOKUP($A1131,'District Data'!$A:$F,3,FALSE)</f>
        <v>1.18</v>
      </c>
      <c r="I1131" s="99">
        <f>VLOOKUP($A1131,'District Data'!$A:$F,4,FALSE)</f>
        <v>1.18</v>
      </c>
      <c r="J1131" s="100">
        <f t="shared" si="188"/>
        <v>0</v>
      </c>
      <c r="K1131" s="101">
        <f t="shared" si="189"/>
        <v>0</v>
      </c>
      <c r="L1131" s="102">
        <f>'District Data'!E$2</f>
        <v>72728</v>
      </c>
      <c r="M1131" s="102">
        <f>'District Data'!F$2</f>
        <v>78209</v>
      </c>
      <c r="N1131" s="33">
        <f t="shared" si="190"/>
        <v>0</v>
      </c>
      <c r="O1131" s="33">
        <f t="shared" si="191"/>
        <v>0</v>
      </c>
      <c r="P1131" s="33">
        <f t="shared" si="196"/>
        <v>14418.72</v>
      </c>
      <c r="Q1131" s="103">
        <v>0.18149999999999999</v>
      </c>
      <c r="R1131" s="103">
        <v>0.17510000000000001</v>
      </c>
      <c r="S1131" s="33">
        <f t="shared" si="192"/>
        <v>0</v>
      </c>
      <c r="T1131" s="33">
        <f t="shared" si="197"/>
        <v>0</v>
      </c>
      <c r="U1131" s="33">
        <f t="shared" si="193"/>
        <v>0</v>
      </c>
      <c r="V1131" s="33">
        <f t="shared" si="194"/>
        <v>0</v>
      </c>
      <c r="W1131" s="33">
        <f t="shared" si="195"/>
        <v>0</v>
      </c>
      <c r="X1131" s="33">
        <f>IFERROR(VLOOKUP(C1131,'Adj to Match Apport'!$C:$F,4,FALSE),0)</f>
        <v>0</v>
      </c>
      <c r="Y1131" s="33">
        <f t="shared" si="198"/>
        <v>0</v>
      </c>
      <c r="Z1131" s="184">
        <f>VLOOKUP(C1131, '2023-24 School Level AAFTE'!$C$4:$C$2454, 1, 0)</f>
        <v>1777</v>
      </c>
    </row>
    <row r="1132" spans="1:26" s="18" customFormat="1" x14ac:dyDescent="0.25">
      <c r="A1132" s="136" t="s">
        <v>1176</v>
      </c>
      <c r="B1132" s="166" t="s">
        <v>1175</v>
      </c>
      <c r="C1132" s="167">
        <v>3661</v>
      </c>
      <c r="D1132" s="166" t="s">
        <v>1179</v>
      </c>
      <c r="E1132" s="146" t="str">
        <f>VLOOKUP($C1132,'2023-24 School Level AAFTE'!$C:$N,9,FALSE)</f>
        <v>No</v>
      </c>
      <c r="F1132" s="94" t="str">
        <f>IFERROR(VLOOKUP(C1132,'2023-24 School Level AAFTE'!$C:$N,11,FALSE),"")</f>
        <v>No</v>
      </c>
      <c r="G1132" s="20">
        <f>IFERROR(VLOOKUP(C1132,'2023-24 School Level AAFTE'!$C:$N,8,FALSE),0)</f>
        <v>346.47</v>
      </c>
      <c r="H1132" s="99">
        <f>VLOOKUP($A1132,'District Data'!$A:$F,3,FALSE)</f>
        <v>1</v>
      </c>
      <c r="I1132" s="99">
        <f>VLOOKUP($A1132,'District Data'!$A:$F,4,FALSE)</f>
        <v>1.04</v>
      </c>
      <c r="J1132" s="100">
        <f t="shared" si="188"/>
        <v>0</v>
      </c>
      <c r="K1132" s="101">
        <f t="shared" si="189"/>
        <v>0</v>
      </c>
      <c r="L1132" s="102">
        <f>'District Data'!E$2</f>
        <v>72728</v>
      </c>
      <c r="M1132" s="102">
        <f>'District Data'!F$2</f>
        <v>78209</v>
      </c>
      <c r="N1132" s="33">
        <f t="shared" si="190"/>
        <v>0</v>
      </c>
      <c r="O1132" s="33">
        <f t="shared" si="191"/>
        <v>0</v>
      </c>
      <c r="P1132" s="33">
        <f t="shared" si="196"/>
        <v>14418.72</v>
      </c>
      <c r="Q1132" s="103">
        <v>0.18149999999999999</v>
      </c>
      <c r="R1132" s="103">
        <v>0.17510000000000001</v>
      </c>
      <c r="S1132" s="33">
        <f t="shared" si="192"/>
        <v>0</v>
      </c>
      <c r="T1132" s="33">
        <f t="shared" si="197"/>
        <v>0</v>
      </c>
      <c r="U1132" s="33">
        <f t="shared" si="193"/>
        <v>0</v>
      </c>
      <c r="V1132" s="33">
        <f t="shared" si="194"/>
        <v>0</v>
      </c>
      <c r="W1132" s="33">
        <f t="shared" si="195"/>
        <v>0</v>
      </c>
      <c r="X1132" s="33">
        <f>IFERROR(VLOOKUP(C1132,'Adj to Match Apport'!$C:$F,4,FALSE),0)</f>
        <v>0</v>
      </c>
      <c r="Y1132" s="33">
        <f t="shared" si="198"/>
        <v>0</v>
      </c>
      <c r="Z1132" s="184">
        <f>VLOOKUP(C1132, '2023-24 School Level AAFTE'!$C$4:$C$2454, 1, 0)</f>
        <v>3661</v>
      </c>
    </row>
    <row r="1133" spans="1:26" s="18" customFormat="1" x14ac:dyDescent="0.25">
      <c r="A1133" s="136" t="s">
        <v>1176</v>
      </c>
      <c r="B1133" s="166" t="s">
        <v>1175</v>
      </c>
      <c r="C1133" s="167">
        <v>2180</v>
      </c>
      <c r="D1133" s="166" t="s">
        <v>1177</v>
      </c>
      <c r="E1133" s="146" t="str">
        <f>VLOOKUP($C1133,'2023-24 School Level AAFTE'!$C:$N,9,FALSE)</f>
        <v>No</v>
      </c>
      <c r="F1133" s="94" t="str">
        <f>IFERROR(VLOOKUP(C1133,'2023-24 School Level AAFTE'!$C:$N,11,FALSE),"")</f>
        <v>No</v>
      </c>
      <c r="G1133" s="20">
        <f>IFERROR(VLOOKUP(C1133,'2023-24 School Level AAFTE'!$C:$N,8,FALSE),0)</f>
        <v>727.5200000000001</v>
      </c>
      <c r="H1133" s="99">
        <f>VLOOKUP($A1133,'District Data'!$A:$F,3,FALSE)</f>
        <v>1</v>
      </c>
      <c r="I1133" s="99">
        <f>VLOOKUP($A1133,'District Data'!$A:$F,4,FALSE)</f>
        <v>1.04</v>
      </c>
      <c r="J1133" s="100">
        <f t="shared" si="188"/>
        <v>0</v>
      </c>
      <c r="K1133" s="101">
        <f t="shared" si="189"/>
        <v>0</v>
      </c>
      <c r="L1133" s="102">
        <f>'District Data'!E$2</f>
        <v>72728</v>
      </c>
      <c r="M1133" s="102">
        <f>'District Data'!F$2</f>
        <v>78209</v>
      </c>
      <c r="N1133" s="33">
        <f t="shared" si="190"/>
        <v>0</v>
      </c>
      <c r="O1133" s="33">
        <f t="shared" si="191"/>
        <v>0</v>
      </c>
      <c r="P1133" s="33">
        <f t="shared" si="196"/>
        <v>14418.72</v>
      </c>
      <c r="Q1133" s="103">
        <v>0.18149999999999999</v>
      </c>
      <c r="R1133" s="103">
        <v>0.17510000000000001</v>
      </c>
      <c r="S1133" s="33">
        <f t="shared" si="192"/>
        <v>0</v>
      </c>
      <c r="T1133" s="33">
        <f t="shared" si="197"/>
        <v>0</v>
      </c>
      <c r="U1133" s="33">
        <f t="shared" si="193"/>
        <v>0</v>
      </c>
      <c r="V1133" s="33">
        <f t="shared" si="194"/>
        <v>0</v>
      </c>
      <c r="W1133" s="33">
        <f t="shared" si="195"/>
        <v>0</v>
      </c>
      <c r="X1133" s="33">
        <f>IFERROR(VLOOKUP(C1133,'Adj to Match Apport'!$C:$F,4,FALSE),0)</f>
        <v>0</v>
      </c>
      <c r="Y1133" s="33">
        <f t="shared" si="198"/>
        <v>0</v>
      </c>
      <c r="Z1133" s="184">
        <f>VLOOKUP(C1133, '2023-24 School Level AAFTE'!$C$4:$C$2454, 1, 0)</f>
        <v>2180</v>
      </c>
    </row>
    <row r="1134" spans="1:26" s="18" customFormat="1" x14ac:dyDescent="0.25">
      <c r="A1134" s="136" t="s">
        <v>1176</v>
      </c>
      <c r="B1134" s="166" t="s">
        <v>1175</v>
      </c>
      <c r="C1134" s="167">
        <v>3374</v>
      </c>
      <c r="D1134" s="166" t="s">
        <v>1178</v>
      </c>
      <c r="E1134" s="146" t="str">
        <f>VLOOKUP($C1134,'2023-24 School Level AAFTE'!$C:$N,9,FALSE)</f>
        <v>No</v>
      </c>
      <c r="F1134" s="94" t="str">
        <f>IFERROR(VLOOKUP(C1134,'2023-24 School Level AAFTE'!$C:$N,11,FALSE),"")</f>
        <v>No</v>
      </c>
      <c r="G1134" s="20">
        <f>IFERROR(VLOOKUP(C1134,'2023-24 School Level AAFTE'!$C:$N,8,FALSE),0)</f>
        <v>390.55</v>
      </c>
      <c r="H1134" s="99">
        <f>VLOOKUP($A1134,'District Data'!$A:$F,3,FALSE)</f>
        <v>1</v>
      </c>
      <c r="I1134" s="99">
        <f>VLOOKUP($A1134,'District Data'!$A:$F,4,FALSE)</f>
        <v>1.04</v>
      </c>
      <c r="J1134" s="100">
        <f t="shared" si="188"/>
        <v>0</v>
      </c>
      <c r="K1134" s="101">
        <f t="shared" si="189"/>
        <v>0</v>
      </c>
      <c r="L1134" s="102">
        <f>'District Data'!E$2</f>
        <v>72728</v>
      </c>
      <c r="M1134" s="102">
        <f>'District Data'!F$2</f>
        <v>78209</v>
      </c>
      <c r="N1134" s="33">
        <f t="shared" si="190"/>
        <v>0</v>
      </c>
      <c r="O1134" s="33">
        <f t="shared" si="191"/>
        <v>0</v>
      </c>
      <c r="P1134" s="33">
        <f t="shared" si="196"/>
        <v>14418.72</v>
      </c>
      <c r="Q1134" s="103">
        <v>0.18149999999999999</v>
      </c>
      <c r="R1134" s="103">
        <v>0.17510000000000001</v>
      </c>
      <c r="S1134" s="33">
        <f t="shared" si="192"/>
        <v>0</v>
      </c>
      <c r="T1134" s="33">
        <f t="shared" si="197"/>
        <v>0</v>
      </c>
      <c r="U1134" s="33">
        <f t="shared" si="193"/>
        <v>0</v>
      </c>
      <c r="V1134" s="33">
        <f t="shared" si="194"/>
        <v>0</v>
      </c>
      <c r="W1134" s="33">
        <f t="shared" si="195"/>
        <v>0</v>
      </c>
      <c r="X1134" s="33">
        <f>IFERROR(VLOOKUP(C1134,'Adj to Match Apport'!$C:$F,4,FALSE),0)</f>
        <v>0</v>
      </c>
      <c r="Y1134" s="33">
        <f t="shared" si="198"/>
        <v>0</v>
      </c>
      <c r="Z1134" s="184">
        <f>VLOOKUP(C1134, '2023-24 School Level AAFTE'!$C$4:$C$2454, 1, 0)</f>
        <v>3374</v>
      </c>
    </row>
    <row r="1135" spans="1:26" s="18" customFormat="1" x14ac:dyDescent="0.25">
      <c r="A1135" s="136" t="s">
        <v>1181</v>
      </c>
      <c r="B1135" s="166" t="s">
        <v>1180</v>
      </c>
      <c r="C1135" s="167">
        <v>2678</v>
      </c>
      <c r="D1135" s="166" t="s">
        <v>1182</v>
      </c>
      <c r="E1135" s="146" t="str">
        <f>VLOOKUP($C1135,'2023-24 School Level AAFTE'!$C:$N,9,FALSE)</f>
        <v>Yes</v>
      </c>
      <c r="F1135" s="94" t="str">
        <f>IFERROR(VLOOKUP(C1135,'2023-24 School Level AAFTE'!$C:$N,11,FALSE),"")</f>
        <v>Yes</v>
      </c>
      <c r="G1135" s="20">
        <f>IFERROR(VLOOKUP(C1135,'2023-24 School Level AAFTE'!$C:$N,8,FALSE),0)</f>
        <v>251</v>
      </c>
      <c r="H1135" s="99">
        <f>VLOOKUP($A1135,'District Data'!$A:$F,3,FALSE)</f>
        <v>1</v>
      </c>
      <c r="I1135" s="99">
        <f>VLOOKUP($A1135,'District Data'!$A:$F,4,FALSE)</f>
        <v>1</v>
      </c>
      <c r="J1135" s="100">
        <f t="shared" si="188"/>
        <v>251</v>
      </c>
      <c r="K1135" s="101">
        <f t="shared" si="189"/>
        <v>0.73599999999999999</v>
      </c>
      <c r="L1135" s="102">
        <f>'District Data'!E$2</f>
        <v>72728</v>
      </c>
      <c r="M1135" s="102">
        <f>'District Data'!F$2</f>
        <v>78209</v>
      </c>
      <c r="N1135" s="33">
        <f t="shared" si="190"/>
        <v>53527.81</v>
      </c>
      <c r="O1135" s="33">
        <f t="shared" si="191"/>
        <v>4034.01</v>
      </c>
      <c r="P1135" s="33">
        <f t="shared" si="196"/>
        <v>14418.72</v>
      </c>
      <c r="Q1135" s="103">
        <v>0.18149999999999999</v>
      </c>
      <c r="R1135" s="103">
        <v>0.17510000000000001</v>
      </c>
      <c r="S1135" s="33">
        <f t="shared" si="192"/>
        <v>21033.83</v>
      </c>
      <c r="T1135" s="33">
        <f t="shared" si="197"/>
        <v>959.36</v>
      </c>
      <c r="U1135" s="33">
        <f t="shared" si="193"/>
        <v>167.98</v>
      </c>
      <c r="V1135" s="33">
        <f t="shared" si="194"/>
        <v>1127.3399999999999</v>
      </c>
      <c r="W1135" s="33">
        <f t="shared" si="195"/>
        <v>79722.989999999991</v>
      </c>
      <c r="X1135" s="33">
        <f>IFERROR(VLOOKUP(C1135,'Adj to Match Apport'!$C:$F,4,FALSE),0)</f>
        <v>2.9999999998835847E-2</v>
      </c>
      <c r="Y1135" s="33">
        <f t="shared" si="198"/>
        <v>79723.01999999999</v>
      </c>
      <c r="Z1135" s="184">
        <f>VLOOKUP(C1135, '2023-24 School Level AAFTE'!$C$4:$C$2454, 1, 0)</f>
        <v>2678</v>
      </c>
    </row>
    <row r="1136" spans="1:26" s="18" customFormat="1" x14ac:dyDescent="0.25">
      <c r="A1136" s="136" t="s">
        <v>1181</v>
      </c>
      <c r="B1136" s="166" t="s">
        <v>1180</v>
      </c>
      <c r="C1136" s="167">
        <v>3112</v>
      </c>
      <c r="D1136" s="166" t="s">
        <v>1183</v>
      </c>
      <c r="E1136" s="146" t="str">
        <f>VLOOKUP($C1136,'2023-24 School Level AAFTE'!$C:$N,9,FALSE)</f>
        <v>Yes</v>
      </c>
      <c r="F1136" s="94" t="str">
        <f>IFERROR(VLOOKUP(C1136,'2023-24 School Level AAFTE'!$C:$N,11,FALSE),"")</f>
        <v>Yes</v>
      </c>
      <c r="G1136" s="20">
        <f>IFERROR(VLOOKUP(C1136,'2023-24 School Level AAFTE'!$C:$N,8,FALSE),0)</f>
        <v>183.79999999999998</v>
      </c>
      <c r="H1136" s="99">
        <f>VLOOKUP($A1136,'District Data'!$A:$F,3,FALSE)</f>
        <v>1</v>
      </c>
      <c r="I1136" s="99">
        <f>VLOOKUP($A1136,'District Data'!$A:$F,4,FALSE)</f>
        <v>1</v>
      </c>
      <c r="J1136" s="100">
        <f t="shared" si="188"/>
        <v>183.79999999999998</v>
      </c>
      <c r="K1136" s="101">
        <f t="shared" si="189"/>
        <v>0.53900000000000003</v>
      </c>
      <c r="L1136" s="102">
        <f>'District Data'!E$2</f>
        <v>72728</v>
      </c>
      <c r="M1136" s="102">
        <f>'District Data'!F$2</f>
        <v>78209</v>
      </c>
      <c r="N1136" s="33">
        <f t="shared" si="190"/>
        <v>39200.39</v>
      </c>
      <c r="O1136" s="33">
        <f t="shared" si="191"/>
        <v>2954.26</v>
      </c>
      <c r="P1136" s="33">
        <f t="shared" si="196"/>
        <v>14418.72</v>
      </c>
      <c r="Q1136" s="103">
        <v>0.18149999999999999</v>
      </c>
      <c r="R1136" s="103">
        <v>0.17510000000000001</v>
      </c>
      <c r="S1136" s="33">
        <f t="shared" si="192"/>
        <v>15403.85</v>
      </c>
      <c r="T1136" s="33">
        <f t="shared" si="197"/>
        <v>702.58</v>
      </c>
      <c r="U1136" s="33">
        <f t="shared" si="193"/>
        <v>123.02</v>
      </c>
      <c r="V1136" s="33">
        <f t="shared" si="194"/>
        <v>825.6</v>
      </c>
      <c r="W1136" s="33">
        <f t="shared" si="195"/>
        <v>58384.1</v>
      </c>
      <c r="X1136" s="33" t="str">
        <f>IFERROR(VLOOKUP(C1136,'Adj to Match Apport'!$C:$F,4,FALSE),0)</f>
        <v/>
      </c>
      <c r="Y1136" s="33">
        <f t="shared" si="198"/>
        <v>58384.1</v>
      </c>
      <c r="Z1136" s="184">
        <f>VLOOKUP(C1136, '2023-24 School Level AAFTE'!$C$4:$C$2454, 1, 0)</f>
        <v>3112</v>
      </c>
    </row>
    <row r="1137" spans="1:26" s="18" customFormat="1" x14ac:dyDescent="0.25">
      <c r="A1137" s="136" t="s">
        <v>1185</v>
      </c>
      <c r="B1137" s="166" t="s">
        <v>1184</v>
      </c>
      <c r="C1137" s="167">
        <v>3022</v>
      </c>
      <c r="D1137" s="166" t="s">
        <v>1190</v>
      </c>
      <c r="E1137" s="146" t="str">
        <f>VLOOKUP($C1137,'2023-24 School Level AAFTE'!$C:$N,9,FALSE)</f>
        <v>Yes</v>
      </c>
      <c r="F1137" s="94" t="str">
        <f>IFERROR(VLOOKUP(C1137,'2023-24 School Level AAFTE'!$C:$N,11,FALSE),"")</f>
        <v>Yes</v>
      </c>
      <c r="G1137" s="20">
        <f>IFERROR(VLOOKUP(C1137,'2023-24 School Level AAFTE'!$C:$N,8,FALSE),0)</f>
        <v>872.61</v>
      </c>
      <c r="H1137" s="99">
        <f>VLOOKUP($A1137,'District Data'!$A:$F,3,FALSE)</f>
        <v>1</v>
      </c>
      <c r="I1137" s="99">
        <f>VLOOKUP($A1137,'District Data'!$A:$F,4,FALSE)</f>
        <v>1</v>
      </c>
      <c r="J1137" s="100">
        <f t="shared" si="188"/>
        <v>872.61</v>
      </c>
      <c r="K1137" s="101">
        <f t="shared" si="189"/>
        <v>2.56</v>
      </c>
      <c r="L1137" s="102">
        <f>'District Data'!E$2</f>
        <v>72728</v>
      </c>
      <c r="M1137" s="102">
        <f>'District Data'!F$2</f>
        <v>78209</v>
      </c>
      <c r="N1137" s="33">
        <f t="shared" si="190"/>
        <v>186183.67999999999</v>
      </c>
      <c r="O1137" s="33">
        <f t="shared" si="191"/>
        <v>14031.36</v>
      </c>
      <c r="P1137" s="33">
        <f t="shared" si="196"/>
        <v>14418.72</v>
      </c>
      <c r="Q1137" s="103">
        <v>0.18149999999999999</v>
      </c>
      <c r="R1137" s="103">
        <v>0.17510000000000001</v>
      </c>
      <c r="S1137" s="33">
        <f t="shared" si="192"/>
        <v>73161.149999999994</v>
      </c>
      <c r="T1137" s="33">
        <f t="shared" si="197"/>
        <v>3336.92</v>
      </c>
      <c r="U1137" s="33">
        <f t="shared" si="193"/>
        <v>584.29</v>
      </c>
      <c r="V1137" s="33">
        <f t="shared" si="194"/>
        <v>3921.21</v>
      </c>
      <c r="W1137" s="33">
        <f t="shared" si="195"/>
        <v>277297.40000000002</v>
      </c>
      <c r="X1137" s="33" t="str">
        <f>IFERROR(VLOOKUP(C1137,'Adj to Match Apport'!$C:$F,4,FALSE),0)</f>
        <v/>
      </c>
      <c r="Y1137" s="33">
        <f t="shared" si="198"/>
        <v>277297.40000000002</v>
      </c>
      <c r="Z1137" s="184">
        <f>VLOOKUP(C1137, '2023-24 School Level AAFTE'!$C$4:$C$2454, 1, 0)</f>
        <v>3022</v>
      </c>
    </row>
    <row r="1138" spans="1:26" s="18" customFormat="1" x14ac:dyDescent="0.25">
      <c r="A1138" s="136" t="s">
        <v>1185</v>
      </c>
      <c r="B1138" s="166" t="s">
        <v>1184</v>
      </c>
      <c r="C1138" s="167">
        <v>5273</v>
      </c>
      <c r="D1138" s="166" t="s">
        <v>2529</v>
      </c>
      <c r="E1138" s="146" t="str">
        <f>VLOOKUP($C1138,'2023-24 School Level AAFTE'!$C:$N,9,FALSE)</f>
        <v>No</v>
      </c>
      <c r="F1138" s="94" t="str">
        <f>IFERROR(VLOOKUP(C1138,'2023-24 School Level AAFTE'!$C:$N,11,FALSE),"")</f>
        <v>No</v>
      </c>
      <c r="G1138" s="20">
        <f>IFERROR(VLOOKUP(C1138,'2023-24 School Level AAFTE'!$C:$N,8,FALSE),0)</f>
        <v>266.42</v>
      </c>
      <c r="H1138" s="99">
        <f>VLOOKUP($A1138,'District Data'!$A:$F,3,FALSE)</f>
        <v>1</v>
      </c>
      <c r="I1138" s="99">
        <f>VLOOKUP($A1138,'District Data'!$A:$F,4,FALSE)</f>
        <v>1</v>
      </c>
      <c r="J1138" s="100">
        <f t="shared" si="188"/>
        <v>0</v>
      </c>
      <c r="K1138" s="101">
        <f t="shared" si="189"/>
        <v>0</v>
      </c>
      <c r="L1138" s="102">
        <f>'District Data'!E$2</f>
        <v>72728</v>
      </c>
      <c r="M1138" s="102">
        <f>'District Data'!F$2</f>
        <v>78209</v>
      </c>
      <c r="N1138" s="33">
        <f t="shared" si="190"/>
        <v>0</v>
      </c>
      <c r="O1138" s="33">
        <f t="shared" si="191"/>
        <v>0</v>
      </c>
      <c r="P1138" s="33">
        <f t="shared" si="196"/>
        <v>14418.72</v>
      </c>
      <c r="Q1138" s="103">
        <v>0.18149999999999999</v>
      </c>
      <c r="R1138" s="103">
        <v>0.17510000000000001</v>
      </c>
      <c r="S1138" s="33">
        <f t="shared" si="192"/>
        <v>0</v>
      </c>
      <c r="T1138" s="33">
        <f t="shared" si="197"/>
        <v>0</v>
      </c>
      <c r="U1138" s="33">
        <f t="shared" si="193"/>
        <v>0</v>
      </c>
      <c r="V1138" s="33">
        <f t="shared" si="194"/>
        <v>0</v>
      </c>
      <c r="W1138" s="33">
        <f t="shared" si="195"/>
        <v>0</v>
      </c>
      <c r="X1138" s="33">
        <f>IFERROR(VLOOKUP(C1138,'Adj to Match Apport'!$C:$F,4,FALSE),0)</f>
        <v>0</v>
      </c>
      <c r="Y1138" s="33">
        <f t="shared" si="198"/>
        <v>0</v>
      </c>
      <c r="Z1138" s="184">
        <f>VLOOKUP(C1138, '2023-24 School Level AAFTE'!$C$4:$C$2454, 1, 0)</f>
        <v>5273</v>
      </c>
    </row>
    <row r="1139" spans="1:26" s="18" customFormat="1" x14ac:dyDescent="0.25">
      <c r="A1139" s="136" t="s">
        <v>1185</v>
      </c>
      <c r="B1139" s="166" t="s">
        <v>1184</v>
      </c>
      <c r="C1139" s="167">
        <v>5679</v>
      </c>
      <c r="D1139" s="166" t="s">
        <v>2892</v>
      </c>
      <c r="E1139" s="146" t="str">
        <f>VLOOKUP($C1139,'2023-24 School Level AAFTE'!$C:$N,9,FALSE)</f>
        <v>Yes</v>
      </c>
      <c r="F1139" s="94" t="str">
        <f>IFERROR(VLOOKUP(C1139,'2023-24 School Level AAFTE'!$C:$N,11,FALSE),"")</f>
        <v>Yes</v>
      </c>
      <c r="G1139" s="20">
        <f>IFERROR(VLOOKUP(C1139,'2023-24 School Level AAFTE'!$C:$N,8,FALSE),0)</f>
        <v>335.08</v>
      </c>
      <c r="H1139" s="99">
        <f>VLOOKUP($A1139,'District Data'!$A:$F,3,FALSE)</f>
        <v>1</v>
      </c>
      <c r="I1139" s="99">
        <f>VLOOKUP($A1139,'District Data'!$A:$F,4,FALSE)</f>
        <v>1</v>
      </c>
      <c r="J1139" s="100">
        <f t="shared" si="188"/>
        <v>335.08</v>
      </c>
      <c r="K1139" s="101">
        <f t="shared" si="189"/>
        <v>0.98299999999999998</v>
      </c>
      <c r="L1139" s="102">
        <f>'District Data'!E$2</f>
        <v>72728</v>
      </c>
      <c r="M1139" s="102">
        <f>'District Data'!F$2</f>
        <v>78209</v>
      </c>
      <c r="N1139" s="33">
        <f t="shared" si="190"/>
        <v>71491.62</v>
      </c>
      <c r="O1139" s="33">
        <f t="shared" si="191"/>
        <v>5387.83</v>
      </c>
      <c r="P1139" s="33">
        <f t="shared" si="196"/>
        <v>14418.72</v>
      </c>
      <c r="Q1139" s="103">
        <v>0.18149999999999999</v>
      </c>
      <c r="R1139" s="103">
        <v>0.17510000000000001</v>
      </c>
      <c r="S1139" s="33">
        <f t="shared" si="192"/>
        <v>28092.74</v>
      </c>
      <c r="T1139" s="33">
        <f t="shared" si="197"/>
        <v>1281.32</v>
      </c>
      <c r="U1139" s="33">
        <f t="shared" si="193"/>
        <v>224.36</v>
      </c>
      <c r="V1139" s="33">
        <f t="shared" si="194"/>
        <v>1505.6799999999998</v>
      </c>
      <c r="W1139" s="33">
        <f t="shared" si="195"/>
        <v>106477.87</v>
      </c>
      <c r="X1139" s="33" t="str">
        <f>IFERROR(VLOOKUP(C1139,'Adj to Match Apport'!$C:$F,4,FALSE),0)</f>
        <v/>
      </c>
      <c r="Y1139" s="33">
        <f t="shared" si="198"/>
        <v>106477.87</v>
      </c>
      <c r="Z1139" s="184">
        <f>VLOOKUP(C1139, '2023-24 School Level AAFTE'!$C$4:$C$2454, 1, 0)</f>
        <v>5679</v>
      </c>
    </row>
    <row r="1140" spans="1:26" s="18" customFormat="1" x14ac:dyDescent="0.25">
      <c r="A1140" s="136" t="s">
        <v>1185</v>
      </c>
      <c r="B1140" s="166" t="s">
        <v>1184</v>
      </c>
      <c r="C1140" s="167">
        <v>5354</v>
      </c>
      <c r="D1140" s="166" t="s">
        <v>2530</v>
      </c>
      <c r="E1140" s="146" t="str">
        <f>VLOOKUP($C1140,'2023-24 School Level AAFTE'!$C:$N,9,FALSE)</f>
        <v>Yes</v>
      </c>
      <c r="F1140" s="94" t="str">
        <f>IFERROR(VLOOKUP(C1140,'2023-24 School Level AAFTE'!$C:$N,11,FALSE),"")</f>
        <v>Yes</v>
      </c>
      <c r="G1140" s="20">
        <f>IFERROR(VLOOKUP(C1140,'2023-24 School Level AAFTE'!$C:$N,8,FALSE),0)</f>
        <v>286.67</v>
      </c>
      <c r="H1140" s="99">
        <f>VLOOKUP($A1140,'District Data'!$A:$F,3,FALSE)</f>
        <v>1</v>
      </c>
      <c r="I1140" s="99">
        <f>VLOOKUP($A1140,'District Data'!$A:$F,4,FALSE)</f>
        <v>1</v>
      </c>
      <c r="J1140" s="100">
        <f t="shared" si="188"/>
        <v>286.67</v>
      </c>
      <c r="K1140" s="101">
        <f t="shared" si="189"/>
        <v>0.84099999999999997</v>
      </c>
      <c r="L1140" s="102">
        <f>'District Data'!E$2</f>
        <v>72728</v>
      </c>
      <c r="M1140" s="102">
        <f>'District Data'!F$2</f>
        <v>78209</v>
      </c>
      <c r="N1140" s="33">
        <f t="shared" si="190"/>
        <v>61164.25</v>
      </c>
      <c r="O1140" s="33">
        <f t="shared" si="191"/>
        <v>4609.5200000000004</v>
      </c>
      <c r="P1140" s="33">
        <f t="shared" si="196"/>
        <v>14418.72</v>
      </c>
      <c r="Q1140" s="103">
        <v>0.18149999999999999</v>
      </c>
      <c r="R1140" s="103">
        <v>0.17510000000000001</v>
      </c>
      <c r="S1140" s="33">
        <f t="shared" si="192"/>
        <v>24034.58</v>
      </c>
      <c r="T1140" s="33">
        <f t="shared" si="197"/>
        <v>1096.23</v>
      </c>
      <c r="U1140" s="33">
        <f t="shared" si="193"/>
        <v>191.95</v>
      </c>
      <c r="V1140" s="33">
        <f t="shared" si="194"/>
        <v>1288.18</v>
      </c>
      <c r="W1140" s="33">
        <f t="shared" si="195"/>
        <v>91096.53</v>
      </c>
      <c r="X1140" s="33" t="str">
        <f>IFERROR(VLOOKUP(C1140,'Adj to Match Apport'!$C:$F,4,FALSE),0)</f>
        <v/>
      </c>
      <c r="Y1140" s="33">
        <f t="shared" si="198"/>
        <v>91096.53</v>
      </c>
      <c r="Z1140" s="184">
        <f>VLOOKUP(C1140, '2023-24 School Level AAFTE'!$C$4:$C$2454, 1, 0)</f>
        <v>5354</v>
      </c>
    </row>
    <row r="1141" spans="1:26" s="18" customFormat="1" x14ac:dyDescent="0.25">
      <c r="A1141" s="136" t="s">
        <v>1185</v>
      </c>
      <c r="B1141" s="166" t="s">
        <v>1184</v>
      </c>
      <c r="C1141" s="167">
        <v>2673</v>
      </c>
      <c r="D1141" s="166" t="s">
        <v>171</v>
      </c>
      <c r="E1141" s="146" t="str">
        <f>VLOOKUP($C1141,'2023-24 School Level AAFTE'!$C:$N,9,FALSE)</f>
        <v>Yes</v>
      </c>
      <c r="F1141" s="94" t="str">
        <f>IFERROR(VLOOKUP(C1141,'2023-24 School Level AAFTE'!$C:$N,11,FALSE),"")</f>
        <v>Yes</v>
      </c>
      <c r="G1141" s="20">
        <f>IFERROR(VLOOKUP(C1141,'2023-24 School Level AAFTE'!$C:$N,8,FALSE),0)</f>
        <v>716.38</v>
      </c>
      <c r="H1141" s="99">
        <f>VLOOKUP($A1141,'District Data'!$A:$F,3,FALSE)</f>
        <v>1</v>
      </c>
      <c r="I1141" s="99">
        <f>VLOOKUP($A1141,'District Data'!$A:$F,4,FALSE)</f>
        <v>1</v>
      </c>
      <c r="J1141" s="100">
        <f t="shared" si="188"/>
        <v>716.38</v>
      </c>
      <c r="K1141" s="101">
        <f t="shared" si="189"/>
        <v>2.101</v>
      </c>
      <c r="L1141" s="102">
        <f>'District Data'!E$2</f>
        <v>72728</v>
      </c>
      <c r="M1141" s="102">
        <f>'District Data'!F$2</f>
        <v>78209</v>
      </c>
      <c r="N1141" s="33">
        <f t="shared" si="190"/>
        <v>152801.53</v>
      </c>
      <c r="O1141" s="33">
        <f t="shared" si="191"/>
        <v>11515.58</v>
      </c>
      <c r="P1141" s="33">
        <f t="shared" si="196"/>
        <v>14418.72</v>
      </c>
      <c r="Q1141" s="103">
        <v>0.18149999999999999</v>
      </c>
      <c r="R1141" s="103">
        <v>0.17510000000000001</v>
      </c>
      <c r="S1141" s="33">
        <f t="shared" si="192"/>
        <v>60043.59</v>
      </c>
      <c r="T1141" s="33">
        <f t="shared" si="197"/>
        <v>2738.62</v>
      </c>
      <c r="U1141" s="33">
        <f t="shared" si="193"/>
        <v>479.53</v>
      </c>
      <c r="V1141" s="33">
        <f t="shared" si="194"/>
        <v>3218.1499999999996</v>
      </c>
      <c r="W1141" s="33">
        <f t="shared" si="195"/>
        <v>227578.84999999998</v>
      </c>
      <c r="X1141" s="33">
        <f>IFERROR(VLOOKUP(C1141,'Adj to Match Apport'!$C:$F,4,FALSE),0)</f>
        <v>-108.31999999983236</v>
      </c>
      <c r="Y1141" s="33">
        <f t="shared" si="198"/>
        <v>227470.53000000014</v>
      </c>
      <c r="Z1141" s="184">
        <f>VLOOKUP(C1141, '2023-24 School Level AAFTE'!$C$4:$C$2454, 1, 0)</f>
        <v>2673</v>
      </c>
    </row>
    <row r="1142" spans="1:26" s="18" customFormat="1" x14ac:dyDescent="0.25">
      <c r="A1142" s="136" t="s">
        <v>1185</v>
      </c>
      <c r="B1142" s="166" t="s">
        <v>1184</v>
      </c>
      <c r="C1142" s="147">
        <v>3091</v>
      </c>
      <c r="D1142" s="139" t="s">
        <v>1191</v>
      </c>
      <c r="E1142" s="146" t="str">
        <f>VLOOKUP($C1142,'2023-24 School Level AAFTE'!$C:$N,9,FALSE)</f>
        <v>Yes</v>
      </c>
      <c r="F1142" s="94" t="str">
        <f>IFERROR(VLOOKUP(C1142,'2023-24 School Level AAFTE'!$C:$N,11,FALSE),"")</f>
        <v>Yes</v>
      </c>
      <c r="G1142" s="20">
        <f>IFERROR(VLOOKUP(C1142,'2023-24 School Level AAFTE'!$C:$N,8,FALSE),0)</f>
        <v>396.35</v>
      </c>
      <c r="H1142" s="99">
        <f>VLOOKUP($A1142,'District Data'!$A:$F,3,FALSE)</f>
        <v>1</v>
      </c>
      <c r="I1142" s="99">
        <f>VLOOKUP($A1142,'District Data'!$A:$F,4,FALSE)</f>
        <v>1</v>
      </c>
      <c r="J1142" s="100">
        <f t="shared" si="188"/>
        <v>396.35</v>
      </c>
      <c r="K1142" s="101">
        <f t="shared" si="189"/>
        <v>1.163</v>
      </c>
      <c r="L1142" s="102">
        <f>'District Data'!E$2</f>
        <v>72728</v>
      </c>
      <c r="M1142" s="102">
        <f>'District Data'!F$2</f>
        <v>78209</v>
      </c>
      <c r="N1142" s="33">
        <f t="shared" si="190"/>
        <v>84582.66</v>
      </c>
      <c r="O1142" s="33">
        <f t="shared" si="191"/>
        <v>6374.41</v>
      </c>
      <c r="P1142" s="33">
        <f t="shared" si="196"/>
        <v>14418.72</v>
      </c>
      <c r="Q1142" s="103">
        <v>0.18149999999999999</v>
      </c>
      <c r="R1142" s="103">
        <v>0.17510000000000001</v>
      </c>
      <c r="S1142" s="33">
        <f t="shared" si="192"/>
        <v>33236.879999999997</v>
      </c>
      <c r="T1142" s="33">
        <f t="shared" si="197"/>
        <v>1515.95</v>
      </c>
      <c r="U1142" s="33">
        <f t="shared" si="193"/>
        <v>265.44</v>
      </c>
      <c r="V1142" s="33">
        <f t="shared" si="194"/>
        <v>1781.39</v>
      </c>
      <c r="W1142" s="33">
        <f t="shared" si="195"/>
        <v>125975.34000000001</v>
      </c>
      <c r="X1142" s="33" t="str">
        <f>IFERROR(VLOOKUP(C1142,'Adj to Match Apport'!$C:$F,4,FALSE),0)</f>
        <v/>
      </c>
      <c r="Y1142" s="33">
        <f t="shared" si="198"/>
        <v>125975.34000000001</v>
      </c>
      <c r="Z1142" s="184">
        <f>VLOOKUP(C1142, '2023-24 School Level AAFTE'!$C$4:$C$2454, 1, 0)</f>
        <v>3091</v>
      </c>
    </row>
    <row r="1143" spans="1:26" s="18" customFormat="1" x14ac:dyDescent="0.25">
      <c r="A1143" s="136" t="s">
        <v>1185</v>
      </c>
      <c r="B1143" s="166" t="s">
        <v>1184</v>
      </c>
      <c r="C1143" s="167">
        <v>2833</v>
      </c>
      <c r="D1143" s="166" t="s">
        <v>1187</v>
      </c>
      <c r="E1143" s="146" t="str">
        <f>VLOOKUP($C1143,'2023-24 School Level AAFTE'!$C:$N,9,FALSE)</f>
        <v>Yes</v>
      </c>
      <c r="F1143" s="94" t="str">
        <f>IFERROR(VLOOKUP(C1143,'2023-24 School Level AAFTE'!$C:$N,11,FALSE),"")</f>
        <v>Yes</v>
      </c>
      <c r="G1143" s="20">
        <f>IFERROR(VLOOKUP(C1143,'2023-24 School Level AAFTE'!$C:$N,8,FALSE),0)</f>
        <v>282.7</v>
      </c>
      <c r="H1143" s="99">
        <f>VLOOKUP($A1143,'District Data'!$A:$F,3,FALSE)</f>
        <v>1</v>
      </c>
      <c r="I1143" s="99">
        <f>VLOOKUP($A1143,'District Data'!$A:$F,4,FALSE)</f>
        <v>1</v>
      </c>
      <c r="J1143" s="100">
        <f t="shared" si="188"/>
        <v>282.7</v>
      </c>
      <c r="K1143" s="101">
        <f t="shared" si="189"/>
        <v>0.82899999999999996</v>
      </c>
      <c r="L1143" s="102">
        <f>'District Data'!E$2</f>
        <v>72728</v>
      </c>
      <c r="M1143" s="102">
        <f>'District Data'!F$2</f>
        <v>78209</v>
      </c>
      <c r="N1143" s="33">
        <f t="shared" si="190"/>
        <v>60291.51</v>
      </c>
      <c r="O1143" s="33">
        <f t="shared" si="191"/>
        <v>4543.75</v>
      </c>
      <c r="P1143" s="33">
        <f t="shared" si="196"/>
        <v>14418.72</v>
      </c>
      <c r="Q1143" s="103">
        <v>0.18149999999999999</v>
      </c>
      <c r="R1143" s="103">
        <v>0.17510000000000001</v>
      </c>
      <c r="S1143" s="33">
        <f t="shared" si="192"/>
        <v>23691.64</v>
      </c>
      <c r="T1143" s="33">
        <f t="shared" si="197"/>
        <v>1080.5899999999999</v>
      </c>
      <c r="U1143" s="33">
        <f t="shared" si="193"/>
        <v>189.21</v>
      </c>
      <c r="V1143" s="33">
        <f t="shared" si="194"/>
        <v>1269.8</v>
      </c>
      <c r="W1143" s="33">
        <f t="shared" si="195"/>
        <v>89796.7</v>
      </c>
      <c r="X1143" s="33" t="str">
        <f>IFERROR(VLOOKUP(C1143,'Adj to Match Apport'!$C:$F,4,FALSE),0)</f>
        <v/>
      </c>
      <c r="Y1143" s="33">
        <f t="shared" si="198"/>
        <v>89796.7</v>
      </c>
      <c r="Z1143" s="184">
        <f>VLOOKUP(C1143, '2023-24 School Level AAFTE'!$C$4:$C$2454, 1, 0)</f>
        <v>2833</v>
      </c>
    </row>
    <row r="1144" spans="1:26" s="18" customFormat="1" x14ac:dyDescent="0.25">
      <c r="A1144" s="136" t="s">
        <v>1185</v>
      </c>
      <c r="B1144" s="166" t="s">
        <v>1184</v>
      </c>
      <c r="C1144" s="167">
        <v>2969</v>
      </c>
      <c r="D1144" s="166" t="s">
        <v>1188</v>
      </c>
      <c r="E1144" s="146" t="str">
        <f>VLOOKUP($C1144,'2023-24 School Level AAFTE'!$C:$N,9,FALSE)</f>
        <v>Yes</v>
      </c>
      <c r="F1144" s="94" t="str">
        <f>IFERROR(VLOOKUP(C1144,'2023-24 School Level AAFTE'!$C:$N,11,FALSE),"")</f>
        <v>Yes</v>
      </c>
      <c r="G1144" s="20">
        <f>IFERROR(VLOOKUP(C1144,'2023-24 School Level AAFTE'!$C:$N,8,FALSE),0)</f>
        <v>322.93</v>
      </c>
      <c r="H1144" s="99">
        <f>VLOOKUP($A1144,'District Data'!$A:$F,3,FALSE)</f>
        <v>1</v>
      </c>
      <c r="I1144" s="99">
        <f>VLOOKUP($A1144,'District Data'!$A:$F,4,FALSE)</f>
        <v>1</v>
      </c>
      <c r="J1144" s="100">
        <f t="shared" si="188"/>
        <v>322.93</v>
      </c>
      <c r="K1144" s="101">
        <f t="shared" si="189"/>
        <v>0.94699999999999995</v>
      </c>
      <c r="L1144" s="102">
        <f>'District Data'!E$2</f>
        <v>72728</v>
      </c>
      <c r="M1144" s="102">
        <f>'District Data'!F$2</f>
        <v>78209</v>
      </c>
      <c r="N1144" s="33">
        <f t="shared" si="190"/>
        <v>68873.42</v>
      </c>
      <c r="O1144" s="33">
        <f t="shared" si="191"/>
        <v>5190.5</v>
      </c>
      <c r="P1144" s="33">
        <f t="shared" si="196"/>
        <v>14418.72</v>
      </c>
      <c r="Q1144" s="103">
        <v>0.18149999999999999</v>
      </c>
      <c r="R1144" s="103">
        <v>0.17510000000000001</v>
      </c>
      <c r="S1144" s="33">
        <f t="shared" si="192"/>
        <v>27063.91</v>
      </c>
      <c r="T1144" s="33">
        <f t="shared" si="197"/>
        <v>1234.4000000000001</v>
      </c>
      <c r="U1144" s="33">
        <f t="shared" si="193"/>
        <v>216.14</v>
      </c>
      <c r="V1144" s="33">
        <f t="shared" si="194"/>
        <v>1450.54</v>
      </c>
      <c r="W1144" s="33">
        <f t="shared" si="195"/>
        <v>102578.37</v>
      </c>
      <c r="X1144" s="33" t="str">
        <f>IFERROR(VLOOKUP(C1144,'Adj to Match Apport'!$C:$F,4,FALSE),0)</f>
        <v/>
      </c>
      <c r="Y1144" s="33">
        <f t="shared" si="198"/>
        <v>102578.37</v>
      </c>
      <c r="Z1144" s="184">
        <f>VLOOKUP(C1144, '2023-24 School Level AAFTE'!$C$4:$C$2454, 1, 0)</f>
        <v>2969</v>
      </c>
    </row>
    <row r="1145" spans="1:26" s="18" customFormat="1" x14ac:dyDescent="0.25">
      <c r="A1145" s="136" t="s">
        <v>1185</v>
      </c>
      <c r="B1145" s="166" t="s">
        <v>1184</v>
      </c>
      <c r="C1145" s="167">
        <v>3021</v>
      </c>
      <c r="D1145" s="166" t="s">
        <v>1189</v>
      </c>
      <c r="E1145" s="146" t="str">
        <f>VLOOKUP($C1145,'2023-24 School Level AAFTE'!$C:$N,9,FALSE)</f>
        <v>Yes</v>
      </c>
      <c r="F1145" s="94" t="str">
        <f>IFERROR(VLOOKUP(C1145,'2023-24 School Level AAFTE'!$C:$N,11,FALSE),"")</f>
        <v>Yes</v>
      </c>
      <c r="G1145" s="20">
        <f>IFERROR(VLOOKUP(C1145,'2023-24 School Level AAFTE'!$C:$N,8,FALSE),0)</f>
        <v>320.29000000000002</v>
      </c>
      <c r="H1145" s="99">
        <f>VLOOKUP($A1145,'District Data'!$A:$F,3,FALSE)</f>
        <v>1</v>
      </c>
      <c r="I1145" s="99">
        <f>VLOOKUP($A1145,'District Data'!$A:$F,4,FALSE)</f>
        <v>1</v>
      </c>
      <c r="J1145" s="100">
        <f t="shared" si="188"/>
        <v>320.29000000000002</v>
      </c>
      <c r="K1145" s="101">
        <f t="shared" si="189"/>
        <v>0.94</v>
      </c>
      <c r="L1145" s="102">
        <f>'District Data'!E$2</f>
        <v>72728</v>
      </c>
      <c r="M1145" s="102">
        <f>'District Data'!F$2</f>
        <v>78209</v>
      </c>
      <c r="N1145" s="33">
        <f t="shared" si="190"/>
        <v>68364.320000000007</v>
      </c>
      <c r="O1145" s="33">
        <f t="shared" si="191"/>
        <v>5152.1400000000003</v>
      </c>
      <c r="P1145" s="33">
        <f t="shared" si="196"/>
        <v>14418.72</v>
      </c>
      <c r="Q1145" s="103">
        <v>0.18149999999999999</v>
      </c>
      <c r="R1145" s="103">
        <v>0.17510000000000001</v>
      </c>
      <c r="S1145" s="33">
        <f t="shared" si="192"/>
        <v>26863.86</v>
      </c>
      <c r="T1145" s="33">
        <f t="shared" si="197"/>
        <v>1225.27</v>
      </c>
      <c r="U1145" s="33">
        <f t="shared" si="193"/>
        <v>214.54</v>
      </c>
      <c r="V1145" s="33">
        <f t="shared" si="194"/>
        <v>1439.81</v>
      </c>
      <c r="W1145" s="33">
        <f t="shared" si="195"/>
        <v>101820.13</v>
      </c>
      <c r="X1145" s="33" t="str">
        <f>IFERROR(VLOOKUP(C1145,'Adj to Match Apport'!$C:$F,4,FALSE),0)</f>
        <v/>
      </c>
      <c r="Y1145" s="33">
        <f t="shared" si="198"/>
        <v>101820.13</v>
      </c>
      <c r="Z1145" s="184">
        <f>VLOOKUP(C1145, '2023-24 School Level AAFTE'!$C$4:$C$2454, 1, 0)</f>
        <v>3021</v>
      </c>
    </row>
    <row r="1146" spans="1:26" s="18" customFormat="1" x14ac:dyDescent="0.25">
      <c r="A1146" s="136" t="s">
        <v>1185</v>
      </c>
      <c r="B1146" s="166" t="s">
        <v>1184</v>
      </c>
      <c r="C1146" s="167">
        <v>3153</v>
      </c>
      <c r="D1146" s="166" t="s">
        <v>1192</v>
      </c>
      <c r="E1146" s="146" t="str">
        <f>VLOOKUP($C1146,'2023-24 School Level AAFTE'!$C:$N,9,FALSE)</f>
        <v>Yes</v>
      </c>
      <c r="F1146" s="94" t="str">
        <f>IFERROR(VLOOKUP(C1146,'2023-24 School Level AAFTE'!$C:$N,11,FALSE),"")</f>
        <v>Yes</v>
      </c>
      <c r="G1146" s="20">
        <f>IFERROR(VLOOKUP(C1146,'2023-24 School Level AAFTE'!$C:$N,8,FALSE),0)</f>
        <v>371.31</v>
      </c>
      <c r="H1146" s="99">
        <f>VLOOKUP($A1146,'District Data'!$A:$F,3,FALSE)</f>
        <v>1</v>
      </c>
      <c r="I1146" s="99">
        <f>VLOOKUP($A1146,'District Data'!$A:$F,4,FALSE)</f>
        <v>1</v>
      </c>
      <c r="J1146" s="100">
        <f t="shared" si="188"/>
        <v>371.31</v>
      </c>
      <c r="K1146" s="101">
        <f t="shared" si="189"/>
        <v>1.089</v>
      </c>
      <c r="L1146" s="102">
        <f>'District Data'!E$2</f>
        <v>72728</v>
      </c>
      <c r="M1146" s="102">
        <f>'District Data'!F$2</f>
        <v>78209</v>
      </c>
      <c r="N1146" s="33">
        <f t="shared" si="190"/>
        <v>79200.789999999994</v>
      </c>
      <c r="O1146" s="33">
        <f t="shared" si="191"/>
        <v>5968.81</v>
      </c>
      <c r="P1146" s="33">
        <f t="shared" si="196"/>
        <v>14418.72</v>
      </c>
      <c r="Q1146" s="103">
        <v>0.18149999999999999</v>
      </c>
      <c r="R1146" s="103">
        <v>0.17510000000000001</v>
      </c>
      <c r="S1146" s="33">
        <f t="shared" si="192"/>
        <v>31122.07</v>
      </c>
      <c r="T1146" s="33">
        <f t="shared" si="197"/>
        <v>1419.49</v>
      </c>
      <c r="U1146" s="33">
        <f t="shared" si="193"/>
        <v>248.55</v>
      </c>
      <c r="V1146" s="33">
        <f t="shared" si="194"/>
        <v>1668.04</v>
      </c>
      <c r="W1146" s="33">
        <f t="shared" si="195"/>
        <v>117959.70999999998</v>
      </c>
      <c r="X1146" s="33" t="str">
        <f>IFERROR(VLOOKUP(C1146,'Adj to Match Apport'!$C:$F,4,FALSE),0)</f>
        <v/>
      </c>
      <c r="Y1146" s="33">
        <f t="shared" si="198"/>
        <v>117959.70999999998</v>
      </c>
      <c r="Z1146" s="184">
        <f>VLOOKUP(C1146, '2023-24 School Level AAFTE'!$C$4:$C$2454, 1, 0)</f>
        <v>3153</v>
      </c>
    </row>
    <row r="1147" spans="1:26" s="18" customFormat="1" x14ac:dyDescent="0.25">
      <c r="A1147" s="136" t="s">
        <v>1185</v>
      </c>
      <c r="B1147" s="166" t="s">
        <v>1184</v>
      </c>
      <c r="C1147" s="167">
        <v>2970</v>
      </c>
      <c r="D1147" s="166" t="s">
        <v>800</v>
      </c>
      <c r="E1147" s="146" t="str">
        <f>VLOOKUP($C1147,'2023-24 School Level AAFTE'!$C:$N,9,FALSE)</f>
        <v>Yes</v>
      </c>
      <c r="F1147" s="94" t="str">
        <f>IFERROR(VLOOKUP(C1147,'2023-24 School Level AAFTE'!$C:$N,11,FALSE),"")</f>
        <v>Yes</v>
      </c>
      <c r="G1147" s="20">
        <f>IFERROR(VLOOKUP(C1147,'2023-24 School Level AAFTE'!$C:$N,8,FALSE),0)</f>
        <v>228.71</v>
      </c>
      <c r="H1147" s="99">
        <f>VLOOKUP($A1147,'District Data'!$A:$F,3,FALSE)</f>
        <v>1</v>
      </c>
      <c r="I1147" s="99">
        <f>VLOOKUP($A1147,'District Data'!$A:$F,4,FALSE)</f>
        <v>1</v>
      </c>
      <c r="J1147" s="100">
        <f t="shared" si="188"/>
        <v>228.71</v>
      </c>
      <c r="K1147" s="101">
        <f t="shared" si="189"/>
        <v>0.67100000000000004</v>
      </c>
      <c r="L1147" s="102">
        <f>'District Data'!E$2</f>
        <v>72728</v>
      </c>
      <c r="M1147" s="102">
        <f>'District Data'!F$2</f>
        <v>78209</v>
      </c>
      <c r="N1147" s="33">
        <f t="shared" si="190"/>
        <v>48800.49</v>
      </c>
      <c r="O1147" s="33">
        <f t="shared" si="191"/>
        <v>3677.75</v>
      </c>
      <c r="P1147" s="33">
        <f t="shared" si="196"/>
        <v>14418.72</v>
      </c>
      <c r="Q1147" s="103">
        <v>0.18149999999999999</v>
      </c>
      <c r="R1147" s="103">
        <v>0.17510000000000001</v>
      </c>
      <c r="S1147" s="33">
        <f t="shared" si="192"/>
        <v>19176.22</v>
      </c>
      <c r="T1147" s="33">
        <f t="shared" si="197"/>
        <v>874.64</v>
      </c>
      <c r="U1147" s="33">
        <f t="shared" si="193"/>
        <v>153.15</v>
      </c>
      <c r="V1147" s="33">
        <f t="shared" si="194"/>
        <v>1027.79</v>
      </c>
      <c r="W1147" s="33">
        <f t="shared" si="195"/>
        <v>72682.249999999985</v>
      </c>
      <c r="X1147" s="33" t="str">
        <f>IFERROR(VLOOKUP(C1147,'Adj to Match Apport'!$C:$F,4,FALSE),0)</f>
        <v/>
      </c>
      <c r="Y1147" s="33">
        <f t="shared" si="198"/>
        <v>72682.249999999985</v>
      </c>
      <c r="Z1147" s="184">
        <f>VLOOKUP(C1147, '2023-24 School Level AAFTE'!$C$4:$C$2454, 1, 0)</f>
        <v>2970</v>
      </c>
    </row>
    <row r="1148" spans="1:26" s="18" customFormat="1" x14ac:dyDescent="0.25">
      <c r="A1148" s="136" t="s">
        <v>1185</v>
      </c>
      <c r="B1148" s="166" t="s">
        <v>1184</v>
      </c>
      <c r="C1148" s="167">
        <v>3215</v>
      </c>
      <c r="D1148" s="166" t="s">
        <v>1193</v>
      </c>
      <c r="E1148" s="146" t="str">
        <f>VLOOKUP($C1148,'2023-24 School Level AAFTE'!$C:$N,9,FALSE)</f>
        <v>Yes</v>
      </c>
      <c r="F1148" s="94" t="str">
        <f>IFERROR(VLOOKUP(C1148,'2023-24 School Level AAFTE'!$C:$N,11,FALSE),"")</f>
        <v>Yes</v>
      </c>
      <c r="G1148" s="20">
        <f>IFERROR(VLOOKUP(C1148,'2023-24 School Level AAFTE'!$C:$N,8,FALSE),0)</f>
        <v>1871.6100000000001</v>
      </c>
      <c r="H1148" s="99">
        <f>VLOOKUP($A1148,'District Data'!$A:$F,3,FALSE)</f>
        <v>1</v>
      </c>
      <c r="I1148" s="99">
        <f>VLOOKUP($A1148,'District Data'!$A:$F,4,FALSE)</f>
        <v>1</v>
      </c>
      <c r="J1148" s="100">
        <f t="shared" si="188"/>
        <v>1871.6100000000001</v>
      </c>
      <c r="K1148" s="101">
        <f t="shared" si="189"/>
        <v>5.49</v>
      </c>
      <c r="L1148" s="102">
        <f>'District Data'!E$2</f>
        <v>72728</v>
      </c>
      <c r="M1148" s="102">
        <f>'District Data'!F$2</f>
        <v>78209</v>
      </c>
      <c r="N1148" s="33">
        <f t="shared" si="190"/>
        <v>399276.72</v>
      </c>
      <c r="O1148" s="33">
        <f t="shared" si="191"/>
        <v>30090.69</v>
      </c>
      <c r="P1148" s="33">
        <f t="shared" si="196"/>
        <v>14418.72</v>
      </c>
      <c r="Q1148" s="103">
        <v>0.18149999999999999</v>
      </c>
      <c r="R1148" s="103">
        <v>0.17510000000000001</v>
      </c>
      <c r="S1148" s="33">
        <f t="shared" si="192"/>
        <v>156896.38</v>
      </c>
      <c r="T1148" s="33">
        <f t="shared" si="197"/>
        <v>7156.12</v>
      </c>
      <c r="U1148" s="33">
        <f t="shared" si="193"/>
        <v>1253.04</v>
      </c>
      <c r="V1148" s="33">
        <f t="shared" si="194"/>
        <v>8409.16</v>
      </c>
      <c r="W1148" s="33">
        <f t="shared" si="195"/>
        <v>594672.94999999995</v>
      </c>
      <c r="X1148" s="33" t="str">
        <f>IFERROR(VLOOKUP(C1148,'Adj to Match Apport'!$C:$F,4,FALSE),0)</f>
        <v/>
      </c>
      <c r="Y1148" s="33">
        <f t="shared" si="198"/>
        <v>594672.94999999995</v>
      </c>
      <c r="Z1148" s="184">
        <f>VLOOKUP(C1148, '2023-24 School Level AAFTE'!$C$4:$C$2454, 1, 0)</f>
        <v>3215</v>
      </c>
    </row>
    <row r="1149" spans="1:26" s="18" customFormat="1" x14ac:dyDescent="0.25">
      <c r="A1149" s="136" t="s">
        <v>1185</v>
      </c>
      <c r="B1149" s="166" t="s">
        <v>1184</v>
      </c>
      <c r="C1149" s="167">
        <v>3779</v>
      </c>
      <c r="D1149" s="166" t="s">
        <v>1194</v>
      </c>
      <c r="E1149" s="146" t="str">
        <f>VLOOKUP($C1149,'2023-24 School Level AAFTE'!$C:$N,9,FALSE)</f>
        <v>Yes</v>
      </c>
      <c r="F1149" s="94" t="str">
        <f>IFERROR(VLOOKUP(C1149,'2023-24 School Level AAFTE'!$C:$N,11,FALSE),"")</f>
        <v>Yes</v>
      </c>
      <c r="G1149" s="20">
        <f>IFERROR(VLOOKUP(C1149,'2023-24 School Level AAFTE'!$C:$N,8,FALSE),0)</f>
        <v>277.36</v>
      </c>
      <c r="H1149" s="99">
        <f>VLOOKUP($A1149,'District Data'!$A:$F,3,FALSE)</f>
        <v>1</v>
      </c>
      <c r="I1149" s="99">
        <f>VLOOKUP($A1149,'District Data'!$A:$F,4,FALSE)</f>
        <v>1</v>
      </c>
      <c r="J1149" s="100">
        <f t="shared" si="188"/>
        <v>277.36</v>
      </c>
      <c r="K1149" s="101">
        <f t="shared" si="189"/>
        <v>0.81399999999999995</v>
      </c>
      <c r="L1149" s="102">
        <f>'District Data'!E$2</f>
        <v>72728</v>
      </c>
      <c r="M1149" s="102">
        <f>'District Data'!F$2</f>
        <v>78209</v>
      </c>
      <c r="N1149" s="33">
        <f t="shared" si="190"/>
        <v>59200.59</v>
      </c>
      <c r="O1149" s="33">
        <f t="shared" si="191"/>
        <v>4461.54</v>
      </c>
      <c r="P1149" s="33">
        <f t="shared" si="196"/>
        <v>14418.72</v>
      </c>
      <c r="Q1149" s="103">
        <v>0.18149999999999999</v>
      </c>
      <c r="R1149" s="103">
        <v>0.17510000000000001</v>
      </c>
      <c r="S1149" s="33">
        <f t="shared" si="192"/>
        <v>23262.959999999999</v>
      </c>
      <c r="T1149" s="33">
        <f t="shared" si="197"/>
        <v>1061.04</v>
      </c>
      <c r="U1149" s="33">
        <f t="shared" si="193"/>
        <v>185.79</v>
      </c>
      <c r="V1149" s="33">
        <f t="shared" si="194"/>
        <v>1246.83</v>
      </c>
      <c r="W1149" s="33">
        <f t="shared" si="195"/>
        <v>88171.919999999984</v>
      </c>
      <c r="X1149" s="33" t="str">
        <f>IFERROR(VLOOKUP(C1149,'Adj to Match Apport'!$C:$F,4,FALSE),0)</f>
        <v/>
      </c>
      <c r="Y1149" s="33">
        <f t="shared" si="198"/>
        <v>88171.919999999984</v>
      </c>
      <c r="Z1149" s="184">
        <f>VLOOKUP(C1149, '2023-24 School Level AAFTE'!$C$4:$C$2454, 1, 0)</f>
        <v>3779</v>
      </c>
    </row>
    <row r="1150" spans="1:26" s="18" customFormat="1" x14ac:dyDescent="0.25">
      <c r="A1150" s="136" t="s">
        <v>1185</v>
      </c>
      <c r="B1150" s="166" t="s">
        <v>1184</v>
      </c>
      <c r="C1150" s="167">
        <v>5251</v>
      </c>
      <c r="D1150" s="166" t="s">
        <v>2531</v>
      </c>
      <c r="E1150" s="146" t="str">
        <f>VLOOKUP($C1150,'2023-24 School Level AAFTE'!$C:$N,9,FALSE)</f>
        <v>Yes</v>
      </c>
      <c r="F1150" s="94" t="str">
        <f>IFERROR(VLOOKUP(C1150,'2023-24 School Level AAFTE'!$C:$N,11,FALSE),"")</f>
        <v>Yes</v>
      </c>
      <c r="G1150" s="20">
        <f>IFERROR(VLOOKUP(C1150,'2023-24 School Level AAFTE'!$C:$N,8,FALSE),0)</f>
        <v>453.37</v>
      </c>
      <c r="H1150" s="99">
        <f>VLOOKUP($A1150,'District Data'!$A:$F,3,FALSE)</f>
        <v>1</v>
      </c>
      <c r="I1150" s="99">
        <f>VLOOKUP($A1150,'District Data'!$A:$F,4,FALSE)</f>
        <v>1</v>
      </c>
      <c r="J1150" s="100">
        <f t="shared" si="188"/>
        <v>453.37</v>
      </c>
      <c r="K1150" s="101">
        <f t="shared" si="189"/>
        <v>1.33</v>
      </c>
      <c r="L1150" s="102">
        <f>'District Data'!E$2</f>
        <v>72728</v>
      </c>
      <c r="M1150" s="102">
        <f>'District Data'!F$2</f>
        <v>78209</v>
      </c>
      <c r="N1150" s="33">
        <f t="shared" si="190"/>
        <v>96728.24</v>
      </c>
      <c r="O1150" s="33">
        <f t="shared" si="191"/>
        <v>7289.73</v>
      </c>
      <c r="P1150" s="33">
        <f t="shared" si="196"/>
        <v>14418.72</v>
      </c>
      <c r="Q1150" s="103">
        <v>0.18149999999999999</v>
      </c>
      <c r="R1150" s="103">
        <v>0.17510000000000001</v>
      </c>
      <c r="S1150" s="33">
        <f t="shared" si="192"/>
        <v>38009.5</v>
      </c>
      <c r="T1150" s="33">
        <f t="shared" si="197"/>
        <v>1733.63</v>
      </c>
      <c r="U1150" s="33">
        <f t="shared" si="193"/>
        <v>303.56</v>
      </c>
      <c r="V1150" s="33">
        <f t="shared" si="194"/>
        <v>2037.19</v>
      </c>
      <c r="W1150" s="33">
        <f t="shared" si="195"/>
        <v>144064.66</v>
      </c>
      <c r="X1150" s="33" t="str">
        <f>IFERROR(VLOOKUP(C1150,'Adj to Match Apport'!$C:$F,4,FALSE),0)</f>
        <v/>
      </c>
      <c r="Y1150" s="33">
        <f t="shared" si="198"/>
        <v>144064.66</v>
      </c>
      <c r="Z1150" s="184">
        <f>VLOOKUP(C1150, '2023-24 School Level AAFTE'!$C$4:$C$2454, 1, 0)</f>
        <v>5251</v>
      </c>
    </row>
    <row r="1151" spans="1:26" s="18" customFormat="1" x14ac:dyDescent="0.25">
      <c r="A1151" s="136" t="s">
        <v>1185</v>
      </c>
      <c r="B1151" s="166" t="s">
        <v>1184</v>
      </c>
      <c r="C1151" s="167">
        <v>2832</v>
      </c>
      <c r="D1151" s="166" t="s">
        <v>1186</v>
      </c>
      <c r="E1151" s="146" t="str">
        <f>VLOOKUP($C1151,'2023-24 School Level AAFTE'!$C:$N,9,FALSE)</f>
        <v>Yes</v>
      </c>
      <c r="F1151" s="94" t="str">
        <f>IFERROR(VLOOKUP(C1151,'2023-24 School Level AAFTE'!$C:$N,11,FALSE),"")</f>
        <v>Yes</v>
      </c>
      <c r="G1151" s="20">
        <f>IFERROR(VLOOKUP(C1151,'2023-24 School Level AAFTE'!$C:$N,8,FALSE),0)</f>
        <v>391</v>
      </c>
      <c r="H1151" s="99">
        <f>VLOOKUP($A1151,'District Data'!$A:$F,3,FALSE)</f>
        <v>1</v>
      </c>
      <c r="I1151" s="99">
        <f>VLOOKUP($A1151,'District Data'!$A:$F,4,FALSE)</f>
        <v>1</v>
      </c>
      <c r="J1151" s="100">
        <f t="shared" si="188"/>
        <v>391</v>
      </c>
      <c r="K1151" s="101">
        <f t="shared" si="189"/>
        <v>1.147</v>
      </c>
      <c r="L1151" s="102">
        <f>'District Data'!E$2</f>
        <v>72728</v>
      </c>
      <c r="M1151" s="102">
        <f>'District Data'!F$2</f>
        <v>78209</v>
      </c>
      <c r="N1151" s="33">
        <f t="shared" si="190"/>
        <v>83419.02</v>
      </c>
      <c r="O1151" s="33">
        <f t="shared" si="191"/>
        <v>6286.7</v>
      </c>
      <c r="P1151" s="33">
        <f t="shared" si="196"/>
        <v>14418.72</v>
      </c>
      <c r="Q1151" s="103">
        <v>0.18149999999999999</v>
      </c>
      <c r="R1151" s="103">
        <v>0.17510000000000001</v>
      </c>
      <c r="S1151" s="33">
        <f t="shared" si="192"/>
        <v>32779.629999999997</v>
      </c>
      <c r="T1151" s="33">
        <f t="shared" si="197"/>
        <v>1495.1</v>
      </c>
      <c r="U1151" s="33">
        <f t="shared" si="193"/>
        <v>261.79000000000002</v>
      </c>
      <c r="V1151" s="33">
        <f t="shared" si="194"/>
        <v>1756.8899999999999</v>
      </c>
      <c r="W1151" s="33">
        <f t="shared" si="195"/>
        <v>124242.23999999999</v>
      </c>
      <c r="X1151" s="33" t="str">
        <f>IFERROR(VLOOKUP(C1151,'Adj to Match Apport'!$C:$F,4,FALSE),0)</f>
        <v/>
      </c>
      <c r="Y1151" s="33">
        <f t="shared" si="198"/>
        <v>124242.23999999999</v>
      </c>
      <c r="Z1151" s="184">
        <f>VLOOKUP(C1151, '2023-24 School Level AAFTE'!$C$4:$C$2454, 1, 0)</f>
        <v>2832</v>
      </c>
    </row>
    <row r="1152" spans="1:26" s="18" customFormat="1" x14ac:dyDescent="0.25">
      <c r="A1152" s="136" t="s">
        <v>1185</v>
      </c>
      <c r="B1152" s="166" t="s">
        <v>1184</v>
      </c>
      <c r="C1152" s="147">
        <v>5173</v>
      </c>
      <c r="D1152" s="139" t="s">
        <v>1195</v>
      </c>
      <c r="E1152" s="146" t="str">
        <f>VLOOKUP($C1152,'2023-24 School Level AAFTE'!$C:$N,9,FALSE)</f>
        <v>No</v>
      </c>
      <c r="F1152" s="94" t="str">
        <f>IFERROR(VLOOKUP(C1152,'2023-24 School Level AAFTE'!$C:$N,11,FALSE),"")</f>
        <v>No</v>
      </c>
      <c r="G1152" s="20">
        <f>IFERROR(VLOOKUP(C1152,'2023-24 School Level AAFTE'!$C:$N,8,FALSE),0)</f>
        <v>346.2</v>
      </c>
      <c r="H1152" s="99">
        <f>VLOOKUP($A1152,'District Data'!$A:$F,3,FALSE)</f>
        <v>1</v>
      </c>
      <c r="I1152" s="99">
        <f>VLOOKUP($A1152,'District Data'!$A:$F,4,FALSE)</f>
        <v>1</v>
      </c>
      <c r="J1152" s="100">
        <f t="shared" si="188"/>
        <v>0</v>
      </c>
      <c r="K1152" s="101">
        <f t="shared" si="189"/>
        <v>0</v>
      </c>
      <c r="L1152" s="102">
        <f>'District Data'!E$2</f>
        <v>72728</v>
      </c>
      <c r="M1152" s="102">
        <f>'District Data'!F$2</f>
        <v>78209</v>
      </c>
      <c r="N1152" s="33">
        <f t="shared" si="190"/>
        <v>0</v>
      </c>
      <c r="O1152" s="33">
        <f t="shared" si="191"/>
        <v>0</v>
      </c>
      <c r="P1152" s="33">
        <f t="shared" si="196"/>
        <v>14418.72</v>
      </c>
      <c r="Q1152" s="103">
        <v>0.18149999999999999</v>
      </c>
      <c r="R1152" s="103">
        <v>0.17510000000000001</v>
      </c>
      <c r="S1152" s="33">
        <f t="shared" si="192"/>
        <v>0</v>
      </c>
      <c r="T1152" s="33">
        <f t="shared" si="197"/>
        <v>0</v>
      </c>
      <c r="U1152" s="33">
        <f t="shared" si="193"/>
        <v>0</v>
      </c>
      <c r="V1152" s="33">
        <f t="shared" si="194"/>
        <v>0</v>
      </c>
      <c r="W1152" s="33">
        <f t="shared" si="195"/>
        <v>0</v>
      </c>
      <c r="X1152" s="33">
        <f>IFERROR(VLOOKUP(C1152,'Adj to Match Apport'!$C:$F,4,FALSE),0)</f>
        <v>0</v>
      </c>
      <c r="Y1152" s="33">
        <f t="shared" si="198"/>
        <v>0</v>
      </c>
      <c r="Z1152" s="184">
        <f>VLOOKUP(C1152, '2023-24 School Level AAFTE'!$C$4:$C$2454, 1, 0)</f>
        <v>5173</v>
      </c>
    </row>
    <row r="1153" spans="1:26" s="18" customFormat="1" x14ac:dyDescent="0.25">
      <c r="A1153" s="136" t="s">
        <v>1185</v>
      </c>
      <c r="B1153" s="166" t="s">
        <v>1184</v>
      </c>
      <c r="C1153" s="167">
        <v>5323</v>
      </c>
      <c r="D1153" s="166" t="s">
        <v>1196</v>
      </c>
      <c r="E1153" s="146" t="str">
        <f>VLOOKUP($C1153,'2023-24 School Level AAFTE'!$C:$N,9,FALSE)</f>
        <v>Yes</v>
      </c>
      <c r="F1153" s="94" t="str">
        <f>IFERROR(VLOOKUP(C1153,'2023-24 School Level AAFTE'!$C:$N,11,FALSE),"")</f>
        <v>Yes</v>
      </c>
      <c r="G1153" s="20">
        <f>IFERROR(VLOOKUP(C1153,'2023-24 School Level AAFTE'!$C:$N,8,FALSE),0)</f>
        <v>71.45</v>
      </c>
      <c r="H1153" s="99">
        <f>VLOOKUP($A1153,'District Data'!$A:$F,3,FALSE)</f>
        <v>1</v>
      </c>
      <c r="I1153" s="99">
        <f>VLOOKUP($A1153,'District Data'!$A:$F,4,FALSE)</f>
        <v>1</v>
      </c>
      <c r="J1153" s="100">
        <f t="shared" si="188"/>
        <v>71.45</v>
      </c>
      <c r="K1153" s="101">
        <f t="shared" si="189"/>
        <v>0.21</v>
      </c>
      <c r="L1153" s="102">
        <f>'District Data'!E$2</f>
        <v>72728</v>
      </c>
      <c r="M1153" s="102">
        <f>'District Data'!F$2</f>
        <v>78209</v>
      </c>
      <c r="N1153" s="33">
        <f t="shared" si="190"/>
        <v>15272.88</v>
      </c>
      <c r="O1153" s="33">
        <f t="shared" si="191"/>
        <v>1151.01</v>
      </c>
      <c r="P1153" s="33">
        <f t="shared" si="196"/>
        <v>14418.72</v>
      </c>
      <c r="Q1153" s="103">
        <v>0.18149999999999999</v>
      </c>
      <c r="R1153" s="103">
        <v>0.17510000000000001</v>
      </c>
      <c r="S1153" s="33">
        <f t="shared" si="192"/>
        <v>6001.5</v>
      </c>
      <c r="T1153" s="33">
        <f t="shared" si="197"/>
        <v>273.73</v>
      </c>
      <c r="U1153" s="33">
        <f t="shared" si="193"/>
        <v>47.93</v>
      </c>
      <c r="V1153" s="33">
        <f t="shared" si="194"/>
        <v>321.66000000000003</v>
      </c>
      <c r="W1153" s="33">
        <f t="shared" si="195"/>
        <v>22747.049999999996</v>
      </c>
      <c r="X1153" s="33" t="str">
        <f>IFERROR(VLOOKUP(C1153,'Adj to Match Apport'!$C:$F,4,FALSE),0)</f>
        <v/>
      </c>
      <c r="Y1153" s="33">
        <f t="shared" si="198"/>
        <v>22747.049999999996</v>
      </c>
      <c r="Z1153" s="184">
        <f>VLOOKUP(C1153, '2023-24 School Level AAFTE'!$C$4:$C$2454, 1, 0)</f>
        <v>5323</v>
      </c>
    </row>
    <row r="1154" spans="1:26" s="18" customFormat="1" x14ac:dyDescent="0.25">
      <c r="A1154" s="136" t="s">
        <v>1185</v>
      </c>
      <c r="B1154" s="166" t="s">
        <v>1184</v>
      </c>
      <c r="C1154" s="167">
        <v>5726</v>
      </c>
      <c r="D1154" s="166" t="s">
        <v>3281</v>
      </c>
      <c r="E1154" s="146" t="str">
        <f>VLOOKUP($C1154,'2023-24 School Level AAFTE'!$C:$N,9,FALSE)</f>
        <v>Yes</v>
      </c>
      <c r="F1154" s="94" t="str">
        <f>IFERROR(VLOOKUP(C1154,'2023-24 School Level AAFTE'!$C:$N,11,FALSE),"")</f>
        <v>Yes</v>
      </c>
      <c r="G1154" s="20">
        <f>IFERROR(VLOOKUP(C1154,'2023-24 School Level AAFTE'!$C:$N,8,FALSE),0)</f>
        <v>345.1</v>
      </c>
      <c r="H1154" s="99">
        <f>VLOOKUP($A1154,'District Data'!$A:$F,3,FALSE)</f>
        <v>1</v>
      </c>
      <c r="I1154" s="99">
        <f>VLOOKUP($A1154,'District Data'!$A:$F,4,FALSE)</f>
        <v>1</v>
      </c>
      <c r="J1154" s="100">
        <f t="shared" si="188"/>
        <v>345.1</v>
      </c>
      <c r="K1154" s="101">
        <f t="shared" si="189"/>
        <v>1.012</v>
      </c>
      <c r="L1154" s="102">
        <f>'District Data'!E$2</f>
        <v>72728</v>
      </c>
      <c r="M1154" s="102">
        <f>'District Data'!F$2</f>
        <v>78209</v>
      </c>
      <c r="N1154" s="33">
        <f t="shared" si="190"/>
        <v>73600.740000000005</v>
      </c>
      <c r="O1154" s="33">
        <f t="shared" si="191"/>
        <v>5546.77</v>
      </c>
      <c r="P1154" s="33">
        <f t="shared" si="196"/>
        <v>14418.72</v>
      </c>
      <c r="Q1154" s="103">
        <v>0.18149999999999999</v>
      </c>
      <c r="R1154" s="103">
        <v>0.17510000000000001</v>
      </c>
      <c r="S1154" s="33">
        <f t="shared" si="192"/>
        <v>28921.52</v>
      </c>
      <c r="T1154" s="33">
        <f t="shared" si="197"/>
        <v>1319.13</v>
      </c>
      <c r="U1154" s="33">
        <f t="shared" si="193"/>
        <v>230.98</v>
      </c>
      <c r="V1154" s="33">
        <f t="shared" si="194"/>
        <v>1550.1100000000001</v>
      </c>
      <c r="W1154" s="33">
        <f t="shared" si="195"/>
        <v>109619.14000000001</v>
      </c>
      <c r="X1154" s="33" t="str">
        <f>IFERROR(VLOOKUP(C1154,'Adj to Match Apport'!$C:$F,4,FALSE),0)</f>
        <v/>
      </c>
      <c r="Y1154" s="33">
        <f t="shared" si="198"/>
        <v>109619.14000000001</v>
      </c>
      <c r="Z1154" s="184">
        <f>VLOOKUP(C1154, '2023-24 School Level AAFTE'!$C$4:$C$2454, 1, 0)</f>
        <v>5726</v>
      </c>
    </row>
    <row r="1155" spans="1:26" s="18" customFormat="1" x14ac:dyDescent="0.25">
      <c r="A1155" s="136" t="s">
        <v>1185</v>
      </c>
      <c r="B1155" s="166" t="s">
        <v>1184</v>
      </c>
      <c r="C1155" s="167">
        <v>5680</v>
      </c>
      <c r="D1155" s="166" t="s">
        <v>3282</v>
      </c>
      <c r="E1155" s="146" t="str">
        <f>VLOOKUP($C1155,'2023-24 School Level AAFTE'!$C:$N,9,FALSE)</f>
        <v>No</v>
      </c>
      <c r="F1155" s="94" t="str">
        <f>IFERROR(VLOOKUP(C1155,'2023-24 School Level AAFTE'!$C:$N,11,FALSE),"")</f>
        <v>No</v>
      </c>
      <c r="G1155" s="20">
        <f>IFERROR(VLOOKUP(C1155,'2023-24 School Level AAFTE'!$C:$N,8,FALSE),0)</f>
        <v>451.83000000000004</v>
      </c>
      <c r="H1155" s="99">
        <f>VLOOKUP($A1155,'District Data'!$A:$F,3,FALSE)</f>
        <v>1</v>
      </c>
      <c r="I1155" s="99">
        <f>VLOOKUP($A1155,'District Data'!$A:$F,4,FALSE)</f>
        <v>1</v>
      </c>
      <c r="J1155" s="100">
        <f t="shared" ref="J1155:J1218" si="199">IF(AND(F1155="yes",E1155= "yes"), G1155,0)</f>
        <v>0</v>
      </c>
      <c r="K1155" s="101">
        <f t="shared" ref="K1155:K1218" si="200">ROUND(((J1155*1.1*36)/15)/900,3)</f>
        <v>0</v>
      </c>
      <c r="L1155" s="102">
        <f>'District Data'!E$2</f>
        <v>72728</v>
      </c>
      <c r="M1155" s="102">
        <f>'District Data'!F$2</f>
        <v>78209</v>
      </c>
      <c r="N1155" s="33">
        <f t="shared" ref="N1155:N1218" si="201">ROUND(H1155*L1155*$K1155,2)</f>
        <v>0</v>
      </c>
      <c r="O1155" s="33">
        <f t="shared" ref="O1155:O1218" si="202">ROUND(I1155*M1155*$K1155-N1155,2)</f>
        <v>0</v>
      </c>
      <c r="P1155" s="33">
        <f t="shared" si="196"/>
        <v>14418.72</v>
      </c>
      <c r="Q1155" s="103">
        <v>0.18149999999999999</v>
      </c>
      <c r="R1155" s="103">
        <v>0.17510000000000001</v>
      </c>
      <c r="S1155" s="33">
        <f t="shared" ref="S1155:S1218" si="203">ROUND(N1155*Q1155+O1155*R1155+K1155*P1155,2)</f>
        <v>0</v>
      </c>
      <c r="T1155" s="33">
        <f t="shared" si="197"/>
        <v>0</v>
      </c>
      <c r="U1155" s="33">
        <f t="shared" ref="U1155:U1218" si="204">ROUND(T1155*R1155,2)</f>
        <v>0</v>
      </c>
      <c r="V1155" s="33">
        <f t="shared" ref="V1155:V1218" si="205">SUM(T1155:U1155)</f>
        <v>0</v>
      </c>
      <c r="W1155" s="33">
        <f t="shared" ref="W1155:W1218" si="206">SUM(S1155,N1155:O1155,V1155)</f>
        <v>0</v>
      </c>
      <c r="X1155" s="33">
        <f>IFERROR(VLOOKUP(C1155,'Adj to Match Apport'!$C:$F,4,FALSE),0)</f>
        <v>0</v>
      </c>
      <c r="Y1155" s="33">
        <f t="shared" si="198"/>
        <v>0</v>
      </c>
      <c r="Z1155" s="184">
        <f>VLOOKUP(C1155, '2023-24 School Level AAFTE'!$C$4:$C$2454, 1, 0)</f>
        <v>5680</v>
      </c>
    </row>
    <row r="1156" spans="1:26" s="18" customFormat="1" x14ac:dyDescent="0.25">
      <c r="A1156" s="136" t="s">
        <v>1198</v>
      </c>
      <c r="B1156" s="166" t="s">
        <v>1197</v>
      </c>
      <c r="C1156" s="167">
        <v>5415</v>
      </c>
      <c r="D1156" s="166" t="s">
        <v>1201</v>
      </c>
      <c r="E1156" s="146" t="str">
        <f>VLOOKUP($C1156,'2023-24 School Level AAFTE'!$C:$N,9,FALSE)</f>
        <v>Yes</v>
      </c>
      <c r="F1156" s="94" t="str">
        <f>IFERROR(VLOOKUP(C1156,'2023-24 School Level AAFTE'!$C:$N,11,FALSE),"")</f>
        <v>Yes</v>
      </c>
      <c r="G1156" s="20">
        <f>IFERROR(VLOOKUP(C1156,'2023-24 School Level AAFTE'!$C:$N,8,FALSE),0)</f>
        <v>13.55</v>
      </c>
      <c r="H1156" s="99">
        <f>VLOOKUP($A1156,'District Data'!$A:$F,3,FALSE)</f>
        <v>1</v>
      </c>
      <c r="I1156" s="99">
        <f>VLOOKUP($A1156,'District Data'!$A:$F,4,FALSE)</f>
        <v>1</v>
      </c>
      <c r="J1156" s="100">
        <f t="shared" si="199"/>
        <v>13.55</v>
      </c>
      <c r="K1156" s="101">
        <f t="shared" si="200"/>
        <v>0.04</v>
      </c>
      <c r="L1156" s="102">
        <f>'District Data'!E$2</f>
        <v>72728</v>
      </c>
      <c r="M1156" s="102">
        <f>'District Data'!F$2</f>
        <v>78209</v>
      </c>
      <c r="N1156" s="33">
        <f t="shared" si="201"/>
        <v>2909.12</v>
      </c>
      <c r="O1156" s="33">
        <f t="shared" si="202"/>
        <v>219.24</v>
      </c>
      <c r="P1156" s="33">
        <f t="shared" ref="P1156:P1219" si="207">ROUND(1178*12*1.02,2)</f>
        <v>14418.72</v>
      </c>
      <c r="Q1156" s="103">
        <v>0.18149999999999999</v>
      </c>
      <c r="R1156" s="103">
        <v>0.17510000000000001</v>
      </c>
      <c r="S1156" s="33">
        <f t="shared" si="203"/>
        <v>1143.1400000000001</v>
      </c>
      <c r="T1156" s="33">
        <f t="shared" ref="T1156:T1219" si="208">ROUND(($M1156*$I1156*$K1156/180*3),2)</f>
        <v>52.14</v>
      </c>
      <c r="U1156" s="33">
        <f t="shared" si="204"/>
        <v>9.1300000000000008</v>
      </c>
      <c r="V1156" s="33">
        <f t="shared" si="205"/>
        <v>61.27</v>
      </c>
      <c r="W1156" s="33">
        <f t="shared" si="206"/>
        <v>4332.7700000000004</v>
      </c>
      <c r="X1156" s="33" t="str">
        <f>IFERROR(VLOOKUP(C1156,'Adj to Match Apport'!$C:$F,4,FALSE),0)</f>
        <v/>
      </c>
      <c r="Y1156" s="33">
        <f t="shared" ref="Y1156:Y1219" si="209">SUM(X1156,W1156)</f>
        <v>4332.7700000000004</v>
      </c>
      <c r="Z1156" s="184">
        <f>VLOOKUP(C1156, '2023-24 School Level AAFTE'!$C$4:$C$2454, 1, 0)</f>
        <v>5415</v>
      </c>
    </row>
    <row r="1157" spans="1:26" s="18" customFormat="1" x14ac:dyDescent="0.25">
      <c r="A1157" s="136" t="s">
        <v>1198</v>
      </c>
      <c r="B1157" s="166" t="s">
        <v>1197</v>
      </c>
      <c r="C1157" s="167">
        <v>2572</v>
      </c>
      <c r="D1157" s="166" t="s">
        <v>1199</v>
      </c>
      <c r="E1157" s="146" t="str">
        <f>VLOOKUP($C1157,'2023-24 School Level AAFTE'!$C:$N,9,FALSE)</f>
        <v>Yes</v>
      </c>
      <c r="F1157" s="94" t="str">
        <f>IFERROR(VLOOKUP(C1157,'2023-24 School Level AAFTE'!$C:$N,11,FALSE),"")</f>
        <v>Yes</v>
      </c>
      <c r="G1157" s="20">
        <f>IFERROR(VLOOKUP(C1157,'2023-24 School Level AAFTE'!$C:$N,8,FALSE),0)</f>
        <v>318.39999999999998</v>
      </c>
      <c r="H1157" s="99">
        <f>VLOOKUP($A1157,'District Data'!$A:$F,3,FALSE)</f>
        <v>1</v>
      </c>
      <c r="I1157" s="99">
        <f>VLOOKUP($A1157,'District Data'!$A:$F,4,FALSE)</f>
        <v>1</v>
      </c>
      <c r="J1157" s="100">
        <f t="shared" si="199"/>
        <v>318.39999999999998</v>
      </c>
      <c r="K1157" s="101">
        <f t="shared" si="200"/>
        <v>0.93400000000000005</v>
      </c>
      <c r="L1157" s="102">
        <f>'District Data'!E$2</f>
        <v>72728</v>
      </c>
      <c r="M1157" s="102">
        <f>'District Data'!F$2</f>
        <v>78209</v>
      </c>
      <c r="N1157" s="33">
        <f t="shared" si="201"/>
        <v>67927.95</v>
      </c>
      <c r="O1157" s="33">
        <f t="shared" si="202"/>
        <v>5119.26</v>
      </c>
      <c r="P1157" s="33">
        <f t="shared" si="207"/>
        <v>14418.72</v>
      </c>
      <c r="Q1157" s="103">
        <v>0.18149999999999999</v>
      </c>
      <c r="R1157" s="103">
        <v>0.17510000000000001</v>
      </c>
      <c r="S1157" s="33">
        <f t="shared" si="203"/>
        <v>26692.39</v>
      </c>
      <c r="T1157" s="33">
        <f t="shared" si="208"/>
        <v>1217.45</v>
      </c>
      <c r="U1157" s="33">
        <f t="shared" si="204"/>
        <v>213.18</v>
      </c>
      <c r="V1157" s="33">
        <f t="shared" si="205"/>
        <v>1430.63</v>
      </c>
      <c r="W1157" s="33">
        <f t="shared" si="206"/>
        <v>101170.23</v>
      </c>
      <c r="X1157" s="33">
        <f>IFERROR(VLOOKUP(C1157,'Adj to Match Apport'!$C:$F,4,FALSE),0)</f>
        <v>1.0000000009313226E-2</v>
      </c>
      <c r="Y1157" s="33">
        <f t="shared" si="209"/>
        <v>101170.24000000001</v>
      </c>
      <c r="Z1157" s="184">
        <f>VLOOKUP(C1157, '2023-24 School Level AAFTE'!$C$4:$C$2454, 1, 0)</f>
        <v>2572</v>
      </c>
    </row>
    <row r="1158" spans="1:26" s="18" customFormat="1" x14ac:dyDescent="0.25">
      <c r="A1158" s="136" t="s">
        <v>1198</v>
      </c>
      <c r="B1158" s="166" t="s">
        <v>1197</v>
      </c>
      <c r="C1158" s="167">
        <v>3238</v>
      </c>
      <c r="D1158" s="166" t="s">
        <v>1200</v>
      </c>
      <c r="E1158" s="146" t="str">
        <f>VLOOKUP($C1158,'2023-24 School Level AAFTE'!$C:$N,9,FALSE)</f>
        <v>Yes</v>
      </c>
      <c r="F1158" s="94" t="str">
        <f>IFERROR(VLOOKUP(C1158,'2023-24 School Level AAFTE'!$C:$N,11,FALSE),"")</f>
        <v>Yes</v>
      </c>
      <c r="G1158" s="20">
        <f>IFERROR(VLOOKUP(C1158,'2023-24 School Level AAFTE'!$C:$N,8,FALSE),0)</f>
        <v>288.10000000000002</v>
      </c>
      <c r="H1158" s="99">
        <f>VLOOKUP($A1158,'District Data'!$A:$F,3,FALSE)</f>
        <v>1</v>
      </c>
      <c r="I1158" s="99">
        <f>VLOOKUP($A1158,'District Data'!$A:$F,4,FALSE)</f>
        <v>1</v>
      </c>
      <c r="J1158" s="100">
        <f t="shared" si="199"/>
        <v>288.10000000000002</v>
      </c>
      <c r="K1158" s="101">
        <f t="shared" si="200"/>
        <v>0.84499999999999997</v>
      </c>
      <c r="L1158" s="102">
        <f>'District Data'!E$2</f>
        <v>72728</v>
      </c>
      <c r="M1158" s="102">
        <f>'District Data'!F$2</f>
        <v>78209</v>
      </c>
      <c r="N1158" s="33">
        <f t="shared" si="201"/>
        <v>61455.16</v>
      </c>
      <c r="O1158" s="33">
        <f t="shared" si="202"/>
        <v>4631.4399999999996</v>
      </c>
      <c r="P1158" s="33">
        <f t="shared" si="207"/>
        <v>14418.72</v>
      </c>
      <c r="Q1158" s="103">
        <v>0.18149999999999999</v>
      </c>
      <c r="R1158" s="103">
        <v>0.17510000000000001</v>
      </c>
      <c r="S1158" s="33">
        <f t="shared" si="203"/>
        <v>24148.9</v>
      </c>
      <c r="T1158" s="33">
        <f t="shared" si="208"/>
        <v>1101.44</v>
      </c>
      <c r="U1158" s="33">
        <f t="shared" si="204"/>
        <v>192.86</v>
      </c>
      <c r="V1158" s="33">
        <f t="shared" si="205"/>
        <v>1294.3000000000002</v>
      </c>
      <c r="W1158" s="33">
        <f t="shared" si="206"/>
        <v>91529.8</v>
      </c>
      <c r="X1158" s="33" t="str">
        <f>IFERROR(VLOOKUP(C1158,'Adj to Match Apport'!$C:$F,4,FALSE),0)</f>
        <v/>
      </c>
      <c r="Y1158" s="33">
        <f t="shared" si="209"/>
        <v>91529.8</v>
      </c>
      <c r="Z1158" s="184">
        <f>VLOOKUP(C1158, '2023-24 School Level AAFTE'!$C$4:$C$2454, 1, 0)</f>
        <v>3238</v>
      </c>
    </row>
    <row r="1159" spans="1:26" s="18" customFormat="1" x14ac:dyDescent="0.25">
      <c r="A1159" s="136" t="s">
        <v>1203</v>
      </c>
      <c r="B1159" s="166" t="s">
        <v>1202</v>
      </c>
      <c r="C1159" s="167">
        <v>2506</v>
      </c>
      <c r="D1159" s="166" t="s">
        <v>1205</v>
      </c>
      <c r="E1159" s="146" t="str">
        <f>VLOOKUP($C1159,'2023-24 School Level AAFTE'!$C:$N,9,FALSE)</f>
        <v>Yes</v>
      </c>
      <c r="F1159" s="94" t="str">
        <f>IFERROR(VLOOKUP(C1159,'2023-24 School Level AAFTE'!$C:$N,11,FALSE),"")</f>
        <v>Yes</v>
      </c>
      <c r="G1159" s="20">
        <f>IFERROR(VLOOKUP(C1159,'2023-24 School Level AAFTE'!$C:$N,8,FALSE),0)</f>
        <v>467.1</v>
      </c>
      <c r="H1159" s="99">
        <f>VLOOKUP($A1159,'District Data'!$A:$F,3,FALSE)</f>
        <v>1</v>
      </c>
      <c r="I1159" s="99">
        <f>VLOOKUP($A1159,'District Data'!$A:$F,4,FALSE)</f>
        <v>1</v>
      </c>
      <c r="J1159" s="100">
        <f t="shared" si="199"/>
        <v>467.1</v>
      </c>
      <c r="K1159" s="101">
        <f t="shared" si="200"/>
        <v>1.37</v>
      </c>
      <c r="L1159" s="102">
        <f>'District Data'!E$2</f>
        <v>72728</v>
      </c>
      <c r="M1159" s="102">
        <f>'District Data'!F$2</f>
        <v>78209</v>
      </c>
      <c r="N1159" s="33">
        <f t="shared" si="201"/>
        <v>99637.36</v>
      </c>
      <c r="O1159" s="33">
        <f t="shared" si="202"/>
        <v>7508.97</v>
      </c>
      <c r="P1159" s="33">
        <f t="shared" si="207"/>
        <v>14418.72</v>
      </c>
      <c r="Q1159" s="103">
        <v>0.18149999999999999</v>
      </c>
      <c r="R1159" s="103">
        <v>0.17510000000000001</v>
      </c>
      <c r="S1159" s="33">
        <f t="shared" si="203"/>
        <v>39152.65</v>
      </c>
      <c r="T1159" s="33">
        <f t="shared" si="208"/>
        <v>1785.77</v>
      </c>
      <c r="U1159" s="33">
        <f t="shared" si="204"/>
        <v>312.69</v>
      </c>
      <c r="V1159" s="33">
        <f t="shared" si="205"/>
        <v>2098.46</v>
      </c>
      <c r="W1159" s="33">
        <f t="shared" si="206"/>
        <v>148397.44</v>
      </c>
      <c r="X1159" s="33">
        <f>IFERROR(VLOOKUP(C1159,'Adj to Match Apport'!$C:$F,4,FALSE),0)</f>
        <v>0</v>
      </c>
      <c r="Y1159" s="33">
        <f t="shared" si="209"/>
        <v>148397.44</v>
      </c>
      <c r="Z1159" s="184">
        <f>VLOOKUP(C1159, '2023-24 School Level AAFTE'!$C$4:$C$2454, 1, 0)</f>
        <v>2506</v>
      </c>
    </row>
    <row r="1160" spans="1:26" s="18" customFormat="1" x14ac:dyDescent="0.25">
      <c r="A1160" s="136" t="s">
        <v>1203</v>
      </c>
      <c r="B1160" s="166" t="s">
        <v>1202</v>
      </c>
      <c r="C1160" s="167">
        <v>2389</v>
      </c>
      <c r="D1160" s="166" t="s">
        <v>1204</v>
      </c>
      <c r="E1160" s="146" t="str">
        <f>VLOOKUP($C1160,'2023-24 School Level AAFTE'!$C:$N,9,FALSE)</f>
        <v>Yes</v>
      </c>
      <c r="F1160" s="94" t="str">
        <f>IFERROR(VLOOKUP(C1160,'2023-24 School Level AAFTE'!$C:$N,11,FALSE),"")</f>
        <v>Yes</v>
      </c>
      <c r="G1160" s="20">
        <f>IFERROR(VLOOKUP(C1160,'2023-24 School Level AAFTE'!$C:$N,8,FALSE),0)</f>
        <v>126.7</v>
      </c>
      <c r="H1160" s="99">
        <f>VLOOKUP($A1160,'District Data'!$A:$F,3,FALSE)</f>
        <v>1</v>
      </c>
      <c r="I1160" s="99">
        <f>VLOOKUP($A1160,'District Data'!$A:$F,4,FALSE)</f>
        <v>1</v>
      </c>
      <c r="J1160" s="100">
        <f t="shared" si="199"/>
        <v>126.7</v>
      </c>
      <c r="K1160" s="101">
        <f t="shared" si="200"/>
        <v>0.372</v>
      </c>
      <c r="L1160" s="102">
        <f>'District Data'!E$2</f>
        <v>72728</v>
      </c>
      <c r="M1160" s="102">
        <f>'District Data'!F$2</f>
        <v>78209</v>
      </c>
      <c r="N1160" s="33">
        <f t="shared" si="201"/>
        <v>27054.82</v>
      </c>
      <c r="O1160" s="33">
        <f t="shared" si="202"/>
        <v>2038.93</v>
      </c>
      <c r="P1160" s="33">
        <f t="shared" si="207"/>
        <v>14418.72</v>
      </c>
      <c r="Q1160" s="103">
        <v>0.18149999999999999</v>
      </c>
      <c r="R1160" s="103">
        <v>0.17510000000000001</v>
      </c>
      <c r="S1160" s="33">
        <f t="shared" si="203"/>
        <v>10631.23</v>
      </c>
      <c r="T1160" s="33">
        <f t="shared" si="208"/>
        <v>484.9</v>
      </c>
      <c r="U1160" s="33">
        <f t="shared" si="204"/>
        <v>84.91</v>
      </c>
      <c r="V1160" s="33">
        <f t="shared" si="205"/>
        <v>569.80999999999995</v>
      </c>
      <c r="W1160" s="33">
        <f t="shared" si="206"/>
        <v>40294.79</v>
      </c>
      <c r="X1160" s="33">
        <f>IFERROR(VLOOKUP(C1160,'Adj to Match Apport'!$C:$F,4,FALSE),0)</f>
        <v>0</v>
      </c>
      <c r="Y1160" s="33">
        <f t="shared" si="209"/>
        <v>40294.79</v>
      </c>
      <c r="Z1160" s="184">
        <f>VLOOKUP(C1160, '2023-24 School Level AAFTE'!$C$4:$C$2454, 1, 0)</f>
        <v>2389</v>
      </c>
    </row>
    <row r="1161" spans="1:26" s="18" customFormat="1" x14ac:dyDescent="0.25">
      <c r="A1161" s="136" t="s">
        <v>1203</v>
      </c>
      <c r="B1161" s="166" t="s">
        <v>1202</v>
      </c>
      <c r="C1161" s="147">
        <v>2532</v>
      </c>
      <c r="D1161" s="139" t="s">
        <v>1206</v>
      </c>
      <c r="E1161" s="146" t="str">
        <f>VLOOKUP($C1161,'2023-24 School Level AAFTE'!$C:$N,9,FALSE)</f>
        <v>Yes</v>
      </c>
      <c r="F1161" s="94" t="str">
        <f>IFERROR(VLOOKUP(C1161,'2023-24 School Level AAFTE'!$C:$N,11,FALSE),"")</f>
        <v>Yes</v>
      </c>
      <c r="G1161" s="20">
        <f>IFERROR(VLOOKUP(C1161,'2023-24 School Level AAFTE'!$C:$N,8,FALSE),0)</f>
        <v>276.8</v>
      </c>
      <c r="H1161" s="99">
        <f>VLOOKUP($A1161,'District Data'!$A:$F,3,FALSE)</f>
        <v>1</v>
      </c>
      <c r="I1161" s="99">
        <f>VLOOKUP($A1161,'District Data'!$A:$F,4,FALSE)</f>
        <v>1</v>
      </c>
      <c r="J1161" s="100">
        <f t="shared" si="199"/>
        <v>276.8</v>
      </c>
      <c r="K1161" s="101">
        <f t="shared" si="200"/>
        <v>0.81200000000000006</v>
      </c>
      <c r="L1161" s="102">
        <f>'District Data'!E$2</f>
        <v>72728</v>
      </c>
      <c r="M1161" s="102">
        <f>'District Data'!F$2</f>
        <v>78209</v>
      </c>
      <c r="N1161" s="33">
        <f t="shared" si="201"/>
        <v>59055.14</v>
      </c>
      <c r="O1161" s="33">
        <f t="shared" si="202"/>
        <v>4450.57</v>
      </c>
      <c r="P1161" s="33">
        <f t="shared" si="207"/>
        <v>14418.72</v>
      </c>
      <c r="Q1161" s="103">
        <v>0.18149999999999999</v>
      </c>
      <c r="R1161" s="103">
        <v>0.17510000000000001</v>
      </c>
      <c r="S1161" s="33">
        <f t="shared" si="203"/>
        <v>23205.8</v>
      </c>
      <c r="T1161" s="33">
        <f t="shared" si="208"/>
        <v>1058.43</v>
      </c>
      <c r="U1161" s="33">
        <f t="shared" si="204"/>
        <v>185.33</v>
      </c>
      <c r="V1161" s="33">
        <f t="shared" si="205"/>
        <v>1243.76</v>
      </c>
      <c r="W1161" s="33">
        <f t="shared" si="206"/>
        <v>87955.27</v>
      </c>
      <c r="X1161" s="33">
        <f>IFERROR(VLOOKUP(C1161,'Adj to Match Apport'!$C:$F,4,FALSE),0)</f>
        <v>0</v>
      </c>
      <c r="Y1161" s="33">
        <f t="shared" si="209"/>
        <v>87955.27</v>
      </c>
      <c r="Z1161" s="184">
        <f>VLOOKUP(C1161, '2023-24 School Level AAFTE'!$C$4:$C$2454, 1, 0)</f>
        <v>2532</v>
      </c>
    </row>
    <row r="1162" spans="1:26" s="18" customFormat="1" x14ac:dyDescent="0.25">
      <c r="A1162" s="136" t="s">
        <v>1208</v>
      </c>
      <c r="B1162" s="166" t="s">
        <v>1207</v>
      </c>
      <c r="C1162" s="167">
        <v>2585</v>
      </c>
      <c r="D1162" s="165" t="s">
        <v>1210</v>
      </c>
      <c r="E1162" s="146" t="str">
        <f>VLOOKUP($C1162,'2023-24 School Level AAFTE'!$C:$N,9,FALSE)</f>
        <v>Yes</v>
      </c>
      <c r="F1162" s="94" t="str">
        <f>IFERROR(VLOOKUP(C1162,'2023-24 School Level AAFTE'!$C:$N,11,FALSE),"")</f>
        <v>Yes</v>
      </c>
      <c r="G1162" s="20">
        <f>IFERROR(VLOOKUP(C1162,'2023-24 School Level AAFTE'!$C:$N,8,FALSE),0)</f>
        <v>185.26</v>
      </c>
      <c r="H1162" s="99">
        <f>VLOOKUP($A1162,'District Data'!$A:$F,3,FALSE)</f>
        <v>1.06</v>
      </c>
      <c r="I1162" s="99">
        <f>VLOOKUP($A1162,'District Data'!$A:$F,4,FALSE)</f>
        <v>1.06</v>
      </c>
      <c r="J1162" s="100">
        <f t="shared" si="199"/>
        <v>185.26</v>
      </c>
      <c r="K1162" s="101">
        <f t="shared" si="200"/>
        <v>0.54300000000000004</v>
      </c>
      <c r="L1162" s="102">
        <f>'District Data'!E$2</f>
        <v>72728</v>
      </c>
      <c r="M1162" s="102">
        <f>'District Data'!F$2</f>
        <v>78209</v>
      </c>
      <c r="N1162" s="33">
        <f t="shared" si="201"/>
        <v>41860.78</v>
      </c>
      <c r="O1162" s="33">
        <f t="shared" si="202"/>
        <v>3154.76</v>
      </c>
      <c r="P1162" s="33">
        <f t="shared" si="207"/>
        <v>14418.72</v>
      </c>
      <c r="Q1162" s="103">
        <v>0.18149999999999999</v>
      </c>
      <c r="R1162" s="103">
        <v>0.17510000000000001</v>
      </c>
      <c r="S1162" s="33">
        <f t="shared" si="203"/>
        <v>15979.5</v>
      </c>
      <c r="T1162" s="33">
        <f t="shared" si="208"/>
        <v>750.26</v>
      </c>
      <c r="U1162" s="33">
        <f t="shared" si="204"/>
        <v>131.37</v>
      </c>
      <c r="V1162" s="33">
        <f t="shared" si="205"/>
        <v>881.63</v>
      </c>
      <c r="W1162" s="33">
        <f t="shared" si="206"/>
        <v>61876.67</v>
      </c>
      <c r="X1162" s="33">
        <f>IFERROR(VLOOKUP(C1162,'Adj to Match Apport'!$C:$F,4,FALSE),0)</f>
        <v>-2.0000000018626451E-2</v>
      </c>
      <c r="Y1162" s="33">
        <f t="shared" si="209"/>
        <v>61876.64999999998</v>
      </c>
      <c r="Z1162" s="184">
        <f>VLOOKUP(C1162, '2023-24 School Level AAFTE'!$C$4:$C$2454, 1, 0)</f>
        <v>2585</v>
      </c>
    </row>
    <row r="1163" spans="1:26" s="18" customFormat="1" x14ac:dyDescent="0.25">
      <c r="A1163" s="136" t="s">
        <v>1208</v>
      </c>
      <c r="B1163" s="166" t="s">
        <v>1207</v>
      </c>
      <c r="C1163" s="167">
        <v>3365</v>
      </c>
      <c r="D1163" s="166" t="s">
        <v>1212</v>
      </c>
      <c r="E1163" s="146" t="str">
        <f>VLOOKUP($C1163,'2023-24 School Level AAFTE'!$C:$N,9,FALSE)</f>
        <v>No</v>
      </c>
      <c r="F1163" s="94" t="str">
        <f>IFERROR(VLOOKUP(C1163,'2023-24 School Level AAFTE'!$C:$N,11,FALSE),"")</f>
        <v>No</v>
      </c>
      <c r="G1163" s="20">
        <f>IFERROR(VLOOKUP(C1163,'2023-24 School Level AAFTE'!$C:$N,8,FALSE),0)</f>
        <v>292</v>
      </c>
      <c r="H1163" s="99">
        <f>VLOOKUP($A1163,'District Data'!$A:$F,3,FALSE)</f>
        <v>1.06</v>
      </c>
      <c r="I1163" s="99">
        <f>VLOOKUP($A1163,'District Data'!$A:$F,4,FALSE)</f>
        <v>1.06</v>
      </c>
      <c r="J1163" s="100">
        <f t="shared" si="199"/>
        <v>0</v>
      </c>
      <c r="K1163" s="101">
        <f t="shared" si="200"/>
        <v>0</v>
      </c>
      <c r="L1163" s="102">
        <f>'District Data'!E$2</f>
        <v>72728</v>
      </c>
      <c r="M1163" s="102">
        <f>'District Data'!F$2</f>
        <v>78209</v>
      </c>
      <c r="N1163" s="33">
        <f t="shared" si="201"/>
        <v>0</v>
      </c>
      <c r="O1163" s="33">
        <f t="shared" si="202"/>
        <v>0</v>
      </c>
      <c r="P1163" s="33">
        <f t="shared" si="207"/>
        <v>14418.72</v>
      </c>
      <c r="Q1163" s="103">
        <v>0.18149999999999999</v>
      </c>
      <c r="R1163" s="103">
        <v>0.17510000000000001</v>
      </c>
      <c r="S1163" s="33">
        <f t="shared" si="203"/>
        <v>0</v>
      </c>
      <c r="T1163" s="33">
        <f t="shared" si="208"/>
        <v>0</v>
      </c>
      <c r="U1163" s="33">
        <f t="shared" si="204"/>
        <v>0</v>
      </c>
      <c r="V1163" s="33">
        <f t="shared" si="205"/>
        <v>0</v>
      </c>
      <c r="W1163" s="33">
        <f t="shared" si="206"/>
        <v>0</v>
      </c>
      <c r="X1163" s="33">
        <f>IFERROR(VLOOKUP(C1163,'Adj to Match Apport'!$C:$F,4,FALSE),0)</f>
        <v>0</v>
      </c>
      <c r="Y1163" s="33">
        <f t="shared" si="209"/>
        <v>0</v>
      </c>
      <c r="Z1163" s="184">
        <f>VLOOKUP(C1163, '2023-24 School Level AAFTE'!$C$4:$C$2454, 1, 0)</f>
        <v>3365</v>
      </c>
    </row>
    <row r="1164" spans="1:26" s="18" customFormat="1" x14ac:dyDescent="0.25">
      <c r="A1164" s="136" t="s">
        <v>1208</v>
      </c>
      <c r="B1164" s="166" t="s">
        <v>1207</v>
      </c>
      <c r="C1164" s="167">
        <v>4533</v>
      </c>
      <c r="D1164" s="166" t="s">
        <v>1213</v>
      </c>
      <c r="E1164" s="146" t="str">
        <f>VLOOKUP($C1164,'2023-24 School Level AAFTE'!$C:$N,9,FALSE)</f>
        <v>Yes</v>
      </c>
      <c r="F1164" s="94" t="str">
        <f>IFERROR(VLOOKUP(C1164,'2023-24 School Level AAFTE'!$C:$N,11,FALSE),"")</f>
        <v>Yes</v>
      </c>
      <c r="G1164" s="20">
        <f>IFERROR(VLOOKUP(C1164,'2023-24 School Level AAFTE'!$C:$N,8,FALSE),0)</f>
        <v>340.23</v>
      </c>
      <c r="H1164" s="99">
        <f>VLOOKUP($A1164,'District Data'!$A:$F,3,FALSE)</f>
        <v>1.06</v>
      </c>
      <c r="I1164" s="99">
        <f>VLOOKUP($A1164,'District Data'!$A:$F,4,FALSE)</f>
        <v>1.06</v>
      </c>
      <c r="J1164" s="100">
        <f t="shared" si="199"/>
        <v>340.23</v>
      </c>
      <c r="K1164" s="101">
        <f t="shared" si="200"/>
        <v>0.998</v>
      </c>
      <c r="L1164" s="102">
        <f>'District Data'!E$2</f>
        <v>72728</v>
      </c>
      <c r="M1164" s="102">
        <f>'District Data'!F$2</f>
        <v>78209</v>
      </c>
      <c r="N1164" s="33">
        <f t="shared" si="201"/>
        <v>76937.5</v>
      </c>
      <c r="O1164" s="33">
        <f t="shared" si="202"/>
        <v>5798.24</v>
      </c>
      <c r="P1164" s="33">
        <f t="shared" si="207"/>
        <v>14418.72</v>
      </c>
      <c r="Q1164" s="103">
        <v>0.18149999999999999</v>
      </c>
      <c r="R1164" s="103">
        <v>0.17510000000000001</v>
      </c>
      <c r="S1164" s="33">
        <f t="shared" si="203"/>
        <v>29369.31</v>
      </c>
      <c r="T1164" s="33">
        <f t="shared" si="208"/>
        <v>1378.93</v>
      </c>
      <c r="U1164" s="33">
        <f t="shared" si="204"/>
        <v>241.45</v>
      </c>
      <c r="V1164" s="33">
        <f t="shared" si="205"/>
        <v>1620.38</v>
      </c>
      <c r="W1164" s="33">
        <f t="shared" si="206"/>
        <v>113725.43000000001</v>
      </c>
      <c r="X1164" s="33" t="str">
        <f>IFERROR(VLOOKUP(C1164,'Adj to Match Apport'!$C:$F,4,FALSE),0)</f>
        <v/>
      </c>
      <c r="Y1164" s="33">
        <f t="shared" si="209"/>
        <v>113725.43000000001</v>
      </c>
      <c r="Z1164" s="184">
        <f>VLOOKUP(C1164, '2023-24 School Level AAFTE'!$C$4:$C$2454, 1, 0)</f>
        <v>4533</v>
      </c>
    </row>
    <row r="1165" spans="1:26" s="18" customFormat="1" x14ac:dyDescent="0.25">
      <c r="A1165" s="136" t="s">
        <v>1208</v>
      </c>
      <c r="B1165" s="166" t="s">
        <v>1207</v>
      </c>
      <c r="C1165" s="167">
        <v>5112</v>
      </c>
      <c r="D1165" s="166" t="s">
        <v>1214</v>
      </c>
      <c r="E1165" s="146" t="str">
        <f>VLOOKUP($C1165,'2023-24 School Level AAFTE'!$C:$N,9,FALSE)</f>
        <v>Yes</v>
      </c>
      <c r="F1165" s="94" t="str">
        <f>IFERROR(VLOOKUP(C1165,'2023-24 School Level AAFTE'!$C:$N,11,FALSE),"")</f>
        <v>Yes</v>
      </c>
      <c r="G1165" s="20">
        <f>IFERROR(VLOOKUP(C1165,'2023-24 School Level AAFTE'!$C:$N,8,FALSE),0)</f>
        <v>26.77</v>
      </c>
      <c r="H1165" s="99">
        <f>VLOOKUP($A1165,'District Data'!$A:$F,3,FALSE)</f>
        <v>1.06</v>
      </c>
      <c r="I1165" s="99">
        <f>VLOOKUP($A1165,'District Data'!$A:$F,4,FALSE)</f>
        <v>1.06</v>
      </c>
      <c r="J1165" s="100">
        <f t="shared" si="199"/>
        <v>26.77</v>
      </c>
      <c r="K1165" s="101">
        <f t="shared" si="200"/>
        <v>7.9000000000000001E-2</v>
      </c>
      <c r="L1165" s="102">
        <f>'District Data'!E$2</f>
        <v>72728</v>
      </c>
      <c r="M1165" s="102">
        <f>'District Data'!F$2</f>
        <v>78209</v>
      </c>
      <c r="N1165" s="33">
        <f t="shared" si="201"/>
        <v>6090.24</v>
      </c>
      <c r="O1165" s="33">
        <f t="shared" si="202"/>
        <v>458.98</v>
      </c>
      <c r="P1165" s="33">
        <f t="shared" si="207"/>
        <v>14418.72</v>
      </c>
      <c r="Q1165" s="103">
        <v>0.18149999999999999</v>
      </c>
      <c r="R1165" s="103">
        <v>0.17510000000000001</v>
      </c>
      <c r="S1165" s="33">
        <f t="shared" si="203"/>
        <v>2324.8200000000002</v>
      </c>
      <c r="T1165" s="33">
        <f t="shared" si="208"/>
        <v>109.15</v>
      </c>
      <c r="U1165" s="33">
        <f t="shared" si="204"/>
        <v>19.11</v>
      </c>
      <c r="V1165" s="33">
        <f t="shared" si="205"/>
        <v>128.26</v>
      </c>
      <c r="W1165" s="33">
        <f t="shared" si="206"/>
        <v>9002.2999999999993</v>
      </c>
      <c r="X1165" s="33" t="str">
        <f>IFERROR(VLOOKUP(C1165,'Adj to Match Apport'!$C:$F,4,FALSE),0)</f>
        <v/>
      </c>
      <c r="Y1165" s="33">
        <f t="shared" si="209"/>
        <v>9002.2999999999993</v>
      </c>
      <c r="Z1165" s="184">
        <f>VLOOKUP(C1165, '2023-24 School Level AAFTE'!$C$4:$C$2454, 1, 0)</f>
        <v>5112</v>
      </c>
    </row>
    <row r="1166" spans="1:26" s="18" customFormat="1" x14ac:dyDescent="0.25">
      <c r="A1166" s="136" t="s">
        <v>1208</v>
      </c>
      <c r="B1166" s="166" t="s">
        <v>1207</v>
      </c>
      <c r="C1166" s="167">
        <v>3003</v>
      </c>
      <c r="D1166" s="166" t="s">
        <v>1211</v>
      </c>
      <c r="E1166" s="146" t="str">
        <f>VLOOKUP($C1166,'2023-24 School Level AAFTE'!$C:$N,9,FALSE)</f>
        <v>Yes</v>
      </c>
      <c r="F1166" s="94" t="str">
        <f>IFERROR(VLOOKUP(C1166,'2023-24 School Level AAFTE'!$C:$N,11,FALSE),"")</f>
        <v>Yes</v>
      </c>
      <c r="G1166" s="20">
        <f>IFERROR(VLOOKUP(C1166,'2023-24 School Level AAFTE'!$C:$N,8,FALSE),0)</f>
        <v>249.51</v>
      </c>
      <c r="H1166" s="99">
        <f>VLOOKUP($A1166,'District Data'!$A:$F,3,FALSE)</f>
        <v>1.06</v>
      </c>
      <c r="I1166" s="99">
        <f>VLOOKUP($A1166,'District Data'!$A:$F,4,FALSE)</f>
        <v>1.06</v>
      </c>
      <c r="J1166" s="100">
        <f t="shared" si="199"/>
        <v>249.51</v>
      </c>
      <c r="K1166" s="101">
        <f t="shared" si="200"/>
        <v>0.73199999999999998</v>
      </c>
      <c r="L1166" s="102">
        <f>'District Data'!E$2</f>
        <v>72728</v>
      </c>
      <c r="M1166" s="102">
        <f>'District Data'!F$2</f>
        <v>78209</v>
      </c>
      <c r="N1166" s="33">
        <f t="shared" si="201"/>
        <v>56431.11</v>
      </c>
      <c r="O1166" s="33">
        <f t="shared" si="202"/>
        <v>4252.82</v>
      </c>
      <c r="P1166" s="33">
        <f t="shared" si="207"/>
        <v>14418.72</v>
      </c>
      <c r="Q1166" s="103">
        <v>0.18149999999999999</v>
      </c>
      <c r="R1166" s="103">
        <v>0.17510000000000001</v>
      </c>
      <c r="S1166" s="33">
        <f t="shared" si="203"/>
        <v>21541.42</v>
      </c>
      <c r="T1166" s="33">
        <f t="shared" si="208"/>
        <v>1011.4</v>
      </c>
      <c r="U1166" s="33">
        <f t="shared" si="204"/>
        <v>177.1</v>
      </c>
      <c r="V1166" s="33">
        <f t="shared" si="205"/>
        <v>1188.5</v>
      </c>
      <c r="W1166" s="33">
        <f t="shared" si="206"/>
        <v>83413.850000000006</v>
      </c>
      <c r="X1166" s="33" t="str">
        <f>IFERROR(VLOOKUP(C1166,'Adj to Match Apport'!$C:$F,4,FALSE),0)</f>
        <v/>
      </c>
      <c r="Y1166" s="33">
        <f t="shared" si="209"/>
        <v>83413.850000000006</v>
      </c>
      <c r="Z1166" s="184">
        <f>VLOOKUP(C1166, '2023-24 School Level AAFTE'!$C$4:$C$2454, 1, 0)</f>
        <v>3003</v>
      </c>
    </row>
    <row r="1167" spans="1:26" s="18" customFormat="1" x14ac:dyDescent="0.25">
      <c r="A1167" s="136" t="s">
        <v>1208</v>
      </c>
      <c r="B1167" s="166" t="s">
        <v>1207</v>
      </c>
      <c r="C1167" s="167">
        <v>2343</v>
      </c>
      <c r="D1167" s="166" t="s">
        <v>1209</v>
      </c>
      <c r="E1167" s="146" t="str">
        <f>VLOOKUP($C1167,'2023-24 School Level AAFTE'!$C:$N,9,FALSE)</f>
        <v>No</v>
      </c>
      <c r="F1167" s="94" t="str">
        <f>IFERROR(VLOOKUP(C1167,'2023-24 School Level AAFTE'!$C:$N,11,FALSE),"")</f>
        <v>No</v>
      </c>
      <c r="G1167" s="20">
        <f>IFERROR(VLOOKUP(C1167,'2023-24 School Level AAFTE'!$C:$N,8,FALSE),0)</f>
        <v>468.24</v>
      </c>
      <c r="H1167" s="99">
        <f>VLOOKUP($A1167,'District Data'!$A:$F,3,FALSE)</f>
        <v>1.06</v>
      </c>
      <c r="I1167" s="99">
        <f>VLOOKUP($A1167,'District Data'!$A:$F,4,FALSE)</f>
        <v>1.06</v>
      </c>
      <c r="J1167" s="100">
        <f t="shared" si="199"/>
        <v>0</v>
      </c>
      <c r="K1167" s="101">
        <f t="shared" si="200"/>
        <v>0</v>
      </c>
      <c r="L1167" s="102">
        <f>'District Data'!E$2</f>
        <v>72728</v>
      </c>
      <c r="M1167" s="102">
        <f>'District Data'!F$2</f>
        <v>78209</v>
      </c>
      <c r="N1167" s="33">
        <f t="shared" si="201"/>
        <v>0</v>
      </c>
      <c r="O1167" s="33">
        <f t="shared" si="202"/>
        <v>0</v>
      </c>
      <c r="P1167" s="33">
        <f t="shared" si="207"/>
        <v>14418.72</v>
      </c>
      <c r="Q1167" s="103">
        <v>0.18149999999999999</v>
      </c>
      <c r="R1167" s="103">
        <v>0.17510000000000001</v>
      </c>
      <c r="S1167" s="33">
        <f t="shared" si="203"/>
        <v>0</v>
      </c>
      <c r="T1167" s="33">
        <f t="shared" si="208"/>
        <v>0</v>
      </c>
      <c r="U1167" s="33">
        <f t="shared" si="204"/>
        <v>0</v>
      </c>
      <c r="V1167" s="33">
        <f t="shared" si="205"/>
        <v>0</v>
      </c>
      <c r="W1167" s="33">
        <f t="shared" si="206"/>
        <v>0</v>
      </c>
      <c r="X1167" s="33">
        <f>IFERROR(VLOOKUP(C1167,'Adj to Match Apport'!$C:$F,4,FALSE),0)</f>
        <v>0</v>
      </c>
      <c r="Y1167" s="33">
        <f t="shared" si="209"/>
        <v>0</v>
      </c>
      <c r="Z1167" s="184">
        <f>VLOOKUP(C1167, '2023-24 School Level AAFTE'!$C$4:$C$2454, 1, 0)</f>
        <v>2343</v>
      </c>
    </row>
    <row r="1168" spans="1:26" s="18" customFormat="1" x14ac:dyDescent="0.25">
      <c r="A1168" s="136" t="s">
        <v>1216</v>
      </c>
      <c r="B1168" s="166" t="s">
        <v>1215</v>
      </c>
      <c r="C1168" s="167">
        <v>3459</v>
      </c>
      <c r="D1168" s="166" t="s">
        <v>1217</v>
      </c>
      <c r="E1168" s="146" t="str">
        <f>VLOOKUP($C1168,'2023-24 School Level AAFTE'!$C:$N,9,FALSE)</f>
        <v>No</v>
      </c>
      <c r="F1168" s="94" t="str">
        <f>IFERROR(VLOOKUP(C1168,'2023-24 School Level AAFTE'!$C:$N,11,FALSE),"")</f>
        <v>No</v>
      </c>
      <c r="G1168" s="20">
        <f>IFERROR(VLOOKUP(C1168,'2023-24 School Level AAFTE'!$C:$N,8,FALSE),0)</f>
        <v>66</v>
      </c>
      <c r="H1168" s="99">
        <f>VLOOKUP($A1168,'District Data'!$A:$F,3,FALSE)</f>
        <v>1.06</v>
      </c>
      <c r="I1168" s="99">
        <f>VLOOKUP($A1168,'District Data'!$A:$F,4,FALSE)</f>
        <v>1.06</v>
      </c>
      <c r="J1168" s="100">
        <f t="shared" si="199"/>
        <v>0</v>
      </c>
      <c r="K1168" s="101">
        <f t="shared" si="200"/>
        <v>0</v>
      </c>
      <c r="L1168" s="102">
        <f>'District Data'!E$2</f>
        <v>72728</v>
      </c>
      <c r="M1168" s="102">
        <f>'District Data'!F$2</f>
        <v>78209</v>
      </c>
      <c r="N1168" s="33">
        <f t="shared" si="201"/>
        <v>0</v>
      </c>
      <c r="O1168" s="33">
        <f t="shared" si="202"/>
        <v>0</v>
      </c>
      <c r="P1168" s="33">
        <f t="shared" si="207"/>
        <v>14418.72</v>
      </c>
      <c r="Q1168" s="103">
        <v>0.18149999999999999</v>
      </c>
      <c r="R1168" s="103">
        <v>0.17510000000000001</v>
      </c>
      <c r="S1168" s="33">
        <f t="shared" si="203"/>
        <v>0</v>
      </c>
      <c r="T1168" s="33">
        <f t="shared" si="208"/>
        <v>0</v>
      </c>
      <c r="U1168" s="33">
        <f t="shared" si="204"/>
        <v>0</v>
      </c>
      <c r="V1168" s="33">
        <f t="shared" si="205"/>
        <v>0</v>
      </c>
      <c r="W1168" s="33">
        <f t="shared" si="206"/>
        <v>0</v>
      </c>
      <c r="X1168" s="33">
        <f>IFERROR(VLOOKUP(C1168,'Adj to Match Apport'!$C:$F,4,FALSE),0)</f>
        <v>0</v>
      </c>
      <c r="Y1168" s="33">
        <f t="shared" si="209"/>
        <v>0</v>
      </c>
      <c r="Z1168" s="184">
        <f>VLOOKUP(C1168, '2023-24 School Level AAFTE'!$C$4:$C$2454, 1, 0)</f>
        <v>3459</v>
      </c>
    </row>
    <row r="1169" spans="1:26" s="18" customFormat="1" x14ac:dyDescent="0.25">
      <c r="A1169" s="136" t="s">
        <v>1219</v>
      </c>
      <c r="B1169" s="166" t="s">
        <v>1218</v>
      </c>
      <c r="C1169" s="167">
        <v>5625</v>
      </c>
      <c r="D1169" s="166" t="s">
        <v>2893</v>
      </c>
      <c r="E1169" s="146" t="str">
        <f>VLOOKUP($C1169,'2023-24 School Level AAFTE'!$C:$N,9,FALSE)</f>
        <v>Yes</v>
      </c>
      <c r="F1169" s="94" t="str">
        <f>IFERROR(VLOOKUP(C1169,'2023-24 School Level AAFTE'!$C:$N,11,FALSE),"")</f>
        <v>Yes</v>
      </c>
      <c r="G1169" s="20">
        <f>IFERROR(VLOOKUP(C1169,'2023-24 School Level AAFTE'!$C:$N,8,FALSE),0)</f>
        <v>155.81</v>
      </c>
      <c r="H1169" s="99">
        <f>VLOOKUP($A1169,'District Data'!$A:$F,3,FALSE)</f>
        <v>1.1200000000000001</v>
      </c>
      <c r="I1169" s="99">
        <f>VLOOKUP($A1169,'District Data'!$A:$F,4,FALSE)</f>
        <v>1.1200000000000001</v>
      </c>
      <c r="J1169" s="100">
        <f t="shared" si="199"/>
        <v>155.81</v>
      </c>
      <c r="K1169" s="101">
        <f t="shared" si="200"/>
        <v>0.45700000000000002</v>
      </c>
      <c r="L1169" s="102">
        <f>'District Data'!E$2</f>
        <v>72728</v>
      </c>
      <c r="M1169" s="102">
        <f>'District Data'!F$2</f>
        <v>78209</v>
      </c>
      <c r="N1169" s="33">
        <f t="shared" si="201"/>
        <v>37225.1</v>
      </c>
      <c r="O1169" s="33">
        <f t="shared" si="202"/>
        <v>2805.39</v>
      </c>
      <c r="P1169" s="33">
        <f t="shared" si="207"/>
        <v>14418.72</v>
      </c>
      <c r="Q1169" s="103">
        <v>0.18149999999999999</v>
      </c>
      <c r="R1169" s="103">
        <v>0.17510000000000001</v>
      </c>
      <c r="S1169" s="33">
        <f t="shared" si="203"/>
        <v>13836.93</v>
      </c>
      <c r="T1169" s="33">
        <f t="shared" si="208"/>
        <v>667.17</v>
      </c>
      <c r="U1169" s="33">
        <f t="shared" si="204"/>
        <v>116.82</v>
      </c>
      <c r="V1169" s="33">
        <f t="shared" si="205"/>
        <v>783.99</v>
      </c>
      <c r="W1169" s="33">
        <f t="shared" si="206"/>
        <v>54651.409999999996</v>
      </c>
      <c r="X1169" s="33" t="str">
        <f>IFERROR(VLOOKUP(C1169,'Adj to Match Apport'!$C:$F,4,FALSE),0)</f>
        <v/>
      </c>
      <c r="Y1169" s="33">
        <f t="shared" si="209"/>
        <v>54651.409999999996</v>
      </c>
      <c r="Z1169" s="184">
        <f>VLOOKUP(C1169, '2023-24 School Level AAFTE'!$C$4:$C$2454, 1, 0)</f>
        <v>5625</v>
      </c>
    </row>
    <row r="1170" spans="1:26" s="18" customFormat="1" x14ac:dyDescent="0.25">
      <c r="A1170" s="136" t="s">
        <v>1219</v>
      </c>
      <c r="B1170" s="166" t="s">
        <v>1218</v>
      </c>
      <c r="C1170" s="167">
        <v>4329</v>
      </c>
      <c r="D1170" s="166" t="s">
        <v>3069</v>
      </c>
      <c r="E1170" s="146" t="str">
        <f>VLOOKUP($C1170,'2023-24 School Level AAFTE'!$C:$N,9,FALSE)</f>
        <v>Yes</v>
      </c>
      <c r="F1170" s="94" t="str">
        <f>IFERROR(VLOOKUP(C1170,'2023-24 School Level AAFTE'!$C:$N,11,FALSE),"")</f>
        <v>Yes</v>
      </c>
      <c r="G1170" s="20">
        <f>IFERROR(VLOOKUP(C1170,'2023-24 School Level AAFTE'!$C:$N,8,FALSE),0)</f>
        <v>442.3</v>
      </c>
      <c r="H1170" s="99">
        <f>VLOOKUP($A1170,'District Data'!$A:$F,3,FALSE)</f>
        <v>1.1200000000000001</v>
      </c>
      <c r="I1170" s="99">
        <f>VLOOKUP($A1170,'District Data'!$A:$F,4,FALSE)</f>
        <v>1.1200000000000001</v>
      </c>
      <c r="J1170" s="100">
        <f t="shared" si="199"/>
        <v>442.3</v>
      </c>
      <c r="K1170" s="101">
        <f t="shared" si="200"/>
        <v>1.2969999999999999</v>
      </c>
      <c r="L1170" s="102">
        <f>'District Data'!E$2</f>
        <v>72728</v>
      </c>
      <c r="M1170" s="102">
        <f>'District Data'!F$2</f>
        <v>78209</v>
      </c>
      <c r="N1170" s="33">
        <f t="shared" si="201"/>
        <v>105647.6</v>
      </c>
      <c r="O1170" s="33">
        <f t="shared" si="202"/>
        <v>7961.92</v>
      </c>
      <c r="P1170" s="33">
        <f t="shared" si="207"/>
        <v>14418.72</v>
      </c>
      <c r="Q1170" s="103">
        <v>0.18149999999999999</v>
      </c>
      <c r="R1170" s="103">
        <v>0.17510000000000001</v>
      </c>
      <c r="S1170" s="33">
        <f t="shared" si="203"/>
        <v>39270.25</v>
      </c>
      <c r="T1170" s="33">
        <f t="shared" si="208"/>
        <v>1893.49</v>
      </c>
      <c r="U1170" s="33">
        <f t="shared" si="204"/>
        <v>331.55</v>
      </c>
      <c r="V1170" s="33">
        <f t="shared" si="205"/>
        <v>2225.04</v>
      </c>
      <c r="W1170" s="33">
        <f t="shared" si="206"/>
        <v>155104.81000000003</v>
      </c>
      <c r="X1170" s="33" t="str">
        <f>IFERROR(VLOOKUP(C1170,'Adj to Match Apport'!$C:$F,4,FALSE),0)</f>
        <v/>
      </c>
      <c r="Y1170" s="33">
        <f t="shared" si="209"/>
        <v>155104.81000000003</v>
      </c>
      <c r="Z1170" s="184">
        <f>VLOOKUP(C1170, '2023-24 School Level AAFTE'!$C$4:$C$2454, 1, 0)</f>
        <v>4329</v>
      </c>
    </row>
    <row r="1171" spans="1:26" s="18" customFormat="1" x14ac:dyDescent="0.25">
      <c r="A1171" s="136" t="s">
        <v>1219</v>
      </c>
      <c r="B1171" s="166" t="s">
        <v>1218</v>
      </c>
      <c r="C1171" s="167">
        <v>5589</v>
      </c>
      <c r="D1171" s="166" t="s">
        <v>2767</v>
      </c>
      <c r="E1171" s="146" t="str">
        <f>VLOOKUP($C1171,'2023-24 School Level AAFTE'!$C:$N,9,FALSE)</f>
        <v>Yes</v>
      </c>
      <c r="F1171" s="94" t="str">
        <f>IFERROR(VLOOKUP(C1171,'2023-24 School Level AAFTE'!$C:$N,11,FALSE),"")</f>
        <v>Yes</v>
      </c>
      <c r="G1171" s="20">
        <f>IFERROR(VLOOKUP(C1171,'2023-24 School Level AAFTE'!$C:$N,8,FALSE),0)</f>
        <v>506.3</v>
      </c>
      <c r="H1171" s="99">
        <f>VLOOKUP($A1171,'District Data'!$A:$F,3,FALSE)</f>
        <v>1.1200000000000001</v>
      </c>
      <c r="I1171" s="99">
        <f>VLOOKUP($A1171,'District Data'!$A:$F,4,FALSE)</f>
        <v>1.1200000000000001</v>
      </c>
      <c r="J1171" s="100">
        <f t="shared" si="199"/>
        <v>506.3</v>
      </c>
      <c r="K1171" s="101">
        <f t="shared" si="200"/>
        <v>1.4850000000000001</v>
      </c>
      <c r="L1171" s="102">
        <f>'District Data'!E$2</f>
        <v>72728</v>
      </c>
      <c r="M1171" s="102">
        <f>'District Data'!F$2</f>
        <v>78209</v>
      </c>
      <c r="N1171" s="33">
        <f t="shared" si="201"/>
        <v>120961.21</v>
      </c>
      <c r="O1171" s="33">
        <f t="shared" si="202"/>
        <v>9116</v>
      </c>
      <c r="P1171" s="33">
        <f t="shared" si="207"/>
        <v>14418.72</v>
      </c>
      <c r="Q1171" s="103">
        <v>0.18149999999999999</v>
      </c>
      <c r="R1171" s="103">
        <v>0.17510000000000001</v>
      </c>
      <c r="S1171" s="33">
        <f t="shared" si="203"/>
        <v>44962.47</v>
      </c>
      <c r="T1171" s="33">
        <f t="shared" si="208"/>
        <v>2167.9499999999998</v>
      </c>
      <c r="U1171" s="33">
        <f t="shared" si="204"/>
        <v>379.61</v>
      </c>
      <c r="V1171" s="33">
        <f t="shared" si="205"/>
        <v>2547.56</v>
      </c>
      <c r="W1171" s="33">
        <f t="shared" si="206"/>
        <v>177587.24</v>
      </c>
      <c r="X1171" s="33" t="str">
        <f>IFERROR(VLOOKUP(C1171,'Adj to Match Apport'!$C:$F,4,FALSE),0)</f>
        <v/>
      </c>
      <c r="Y1171" s="33">
        <f t="shared" si="209"/>
        <v>177587.24</v>
      </c>
      <c r="Z1171" s="184">
        <f>VLOOKUP(C1171, '2023-24 School Level AAFTE'!$C$4:$C$2454, 1, 0)</f>
        <v>5589</v>
      </c>
    </row>
    <row r="1172" spans="1:26" s="18" customFormat="1" x14ac:dyDescent="0.25">
      <c r="A1172" s="136" t="s">
        <v>1219</v>
      </c>
      <c r="B1172" s="166" t="s">
        <v>1218</v>
      </c>
      <c r="C1172" s="167">
        <v>3183</v>
      </c>
      <c r="D1172" s="166" t="s">
        <v>586</v>
      </c>
      <c r="E1172" s="146" t="str">
        <f>VLOOKUP($C1172,'2023-24 School Level AAFTE'!$C:$N,9,FALSE)</f>
        <v>Yes</v>
      </c>
      <c r="F1172" s="94" t="str">
        <f>IFERROR(VLOOKUP(C1172,'2023-24 School Level AAFTE'!$C:$N,11,FALSE),"")</f>
        <v>Yes</v>
      </c>
      <c r="G1172" s="20">
        <f>IFERROR(VLOOKUP(C1172,'2023-24 School Level AAFTE'!$C:$N,8,FALSE),0)</f>
        <v>478.72</v>
      </c>
      <c r="H1172" s="99">
        <f>VLOOKUP($A1172,'District Data'!$A:$F,3,FALSE)</f>
        <v>1.1200000000000001</v>
      </c>
      <c r="I1172" s="99">
        <f>VLOOKUP($A1172,'District Data'!$A:$F,4,FALSE)</f>
        <v>1.1200000000000001</v>
      </c>
      <c r="J1172" s="100">
        <f t="shared" si="199"/>
        <v>478.72</v>
      </c>
      <c r="K1172" s="101">
        <f t="shared" si="200"/>
        <v>1.4039999999999999</v>
      </c>
      <c r="L1172" s="102">
        <f>'District Data'!E$2</f>
        <v>72728</v>
      </c>
      <c r="M1172" s="102">
        <f>'District Data'!F$2</f>
        <v>78209</v>
      </c>
      <c r="N1172" s="33">
        <f t="shared" si="201"/>
        <v>114363.33</v>
      </c>
      <c r="O1172" s="33">
        <f t="shared" si="202"/>
        <v>8618.76</v>
      </c>
      <c r="P1172" s="33">
        <f t="shared" si="207"/>
        <v>14418.72</v>
      </c>
      <c r="Q1172" s="103">
        <v>0.18149999999999999</v>
      </c>
      <c r="R1172" s="103">
        <v>0.17510000000000001</v>
      </c>
      <c r="S1172" s="33">
        <f t="shared" si="203"/>
        <v>42509.97</v>
      </c>
      <c r="T1172" s="33">
        <f t="shared" si="208"/>
        <v>2049.6999999999998</v>
      </c>
      <c r="U1172" s="33">
        <f t="shared" si="204"/>
        <v>358.9</v>
      </c>
      <c r="V1172" s="33">
        <f t="shared" si="205"/>
        <v>2408.6</v>
      </c>
      <c r="W1172" s="33">
        <f t="shared" si="206"/>
        <v>167900.66</v>
      </c>
      <c r="X1172" s="33" t="str">
        <f>IFERROR(VLOOKUP(C1172,'Adj to Match Apport'!$C:$F,4,FALSE),0)</f>
        <v/>
      </c>
      <c r="Y1172" s="33">
        <f t="shared" si="209"/>
        <v>167900.66</v>
      </c>
      <c r="Z1172" s="184">
        <f>VLOOKUP(C1172, '2023-24 School Level AAFTE'!$C$4:$C$2454, 1, 0)</f>
        <v>3183</v>
      </c>
    </row>
    <row r="1173" spans="1:26" s="18" customFormat="1" x14ac:dyDescent="0.25">
      <c r="A1173" s="136" t="s">
        <v>1219</v>
      </c>
      <c r="B1173" s="166" t="s">
        <v>1218</v>
      </c>
      <c r="C1173" s="167">
        <v>3821</v>
      </c>
      <c r="D1173" s="166" t="s">
        <v>1221</v>
      </c>
      <c r="E1173" s="146" t="str">
        <f>VLOOKUP($C1173,'2023-24 School Level AAFTE'!$C:$N,9,FALSE)</f>
        <v>Yes</v>
      </c>
      <c r="F1173" s="94" t="str">
        <f>IFERROR(VLOOKUP(C1173,'2023-24 School Level AAFTE'!$C:$N,11,FALSE),"")</f>
        <v>Yes</v>
      </c>
      <c r="G1173" s="20">
        <f>IFERROR(VLOOKUP(C1173,'2023-24 School Level AAFTE'!$C:$N,8,FALSE),0)</f>
        <v>677.21</v>
      </c>
      <c r="H1173" s="99">
        <f>VLOOKUP($A1173,'District Data'!$A:$F,3,FALSE)</f>
        <v>1.1200000000000001</v>
      </c>
      <c r="I1173" s="99">
        <f>VLOOKUP($A1173,'District Data'!$A:$F,4,FALSE)</f>
        <v>1.1200000000000001</v>
      </c>
      <c r="J1173" s="100">
        <f t="shared" si="199"/>
        <v>677.21</v>
      </c>
      <c r="K1173" s="101">
        <f t="shared" si="200"/>
        <v>1.986</v>
      </c>
      <c r="L1173" s="102">
        <f>'District Data'!E$2</f>
        <v>72728</v>
      </c>
      <c r="M1173" s="102">
        <f>'District Data'!F$2</f>
        <v>78209</v>
      </c>
      <c r="N1173" s="33">
        <f t="shared" si="201"/>
        <v>161770.34</v>
      </c>
      <c r="O1173" s="33">
        <f t="shared" si="202"/>
        <v>12191.5</v>
      </c>
      <c r="P1173" s="33">
        <f t="shared" si="207"/>
        <v>14418.72</v>
      </c>
      <c r="Q1173" s="103">
        <v>0.18149999999999999</v>
      </c>
      <c r="R1173" s="103">
        <v>0.17510000000000001</v>
      </c>
      <c r="S1173" s="33">
        <f t="shared" si="203"/>
        <v>60131.63</v>
      </c>
      <c r="T1173" s="33">
        <f t="shared" si="208"/>
        <v>2899.36</v>
      </c>
      <c r="U1173" s="33">
        <f t="shared" si="204"/>
        <v>507.68</v>
      </c>
      <c r="V1173" s="33">
        <f t="shared" si="205"/>
        <v>3407.04</v>
      </c>
      <c r="W1173" s="33">
        <f t="shared" si="206"/>
        <v>237500.51</v>
      </c>
      <c r="X1173" s="33" t="str">
        <f>IFERROR(VLOOKUP(C1173,'Adj to Match Apport'!$C:$F,4,FALSE),0)</f>
        <v/>
      </c>
      <c r="Y1173" s="33">
        <f t="shared" si="209"/>
        <v>237500.51</v>
      </c>
      <c r="Z1173" s="184">
        <f>VLOOKUP(C1173, '2023-24 School Level AAFTE'!$C$4:$C$2454, 1, 0)</f>
        <v>3821</v>
      </c>
    </row>
    <row r="1174" spans="1:26" s="18" customFormat="1" x14ac:dyDescent="0.25">
      <c r="A1174" s="136" t="s">
        <v>1219</v>
      </c>
      <c r="B1174" s="166" t="s">
        <v>1218</v>
      </c>
      <c r="C1174" s="167">
        <v>4013</v>
      </c>
      <c r="D1174" s="166" t="s">
        <v>1223</v>
      </c>
      <c r="E1174" s="146" t="str">
        <f>VLOOKUP($C1174,'2023-24 School Level AAFTE'!$C:$N,9,FALSE)</f>
        <v>Yes</v>
      </c>
      <c r="F1174" s="94" t="str">
        <f>IFERROR(VLOOKUP(C1174,'2023-24 School Level AAFTE'!$C:$N,11,FALSE),"")</f>
        <v>Yes</v>
      </c>
      <c r="G1174" s="20">
        <f>IFERROR(VLOOKUP(C1174,'2023-24 School Level AAFTE'!$C:$N,8,FALSE),0)</f>
        <v>385.2</v>
      </c>
      <c r="H1174" s="99">
        <f>VLOOKUP($A1174,'District Data'!$A:$F,3,FALSE)</f>
        <v>1.1200000000000001</v>
      </c>
      <c r="I1174" s="99">
        <f>VLOOKUP($A1174,'District Data'!$A:$F,4,FALSE)</f>
        <v>1.1200000000000001</v>
      </c>
      <c r="J1174" s="100">
        <f t="shared" si="199"/>
        <v>385.2</v>
      </c>
      <c r="K1174" s="101">
        <f t="shared" si="200"/>
        <v>1.1299999999999999</v>
      </c>
      <c r="L1174" s="102">
        <f>'District Data'!E$2</f>
        <v>72728</v>
      </c>
      <c r="M1174" s="102">
        <f>'District Data'!F$2</f>
        <v>78209</v>
      </c>
      <c r="N1174" s="33">
        <f t="shared" si="201"/>
        <v>92044.56</v>
      </c>
      <c r="O1174" s="33">
        <f t="shared" si="202"/>
        <v>6936.75</v>
      </c>
      <c r="P1174" s="33">
        <f t="shared" si="207"/>
        <v>14418.72</v>
      </c>
      <c r="Q1174" s="103">
        <v>0.18149999999999999</v>
      </c>
      <c r="R1174" s="103">
        <v>0.17510000000000001</v>
      </c>
      <c r="S1174" s="33">
        <f t="shared" si="203"/>
        <v>34213.870000000003</v>
      </c>
      <c r="T1174" s="33">
        <f t="shared" si="208"/>
        <v>1649.69</v>
      </c>
      <c r="U1174" s="33">
        <f t="shared" si="204"/>
        <v>288.86</v>
      </c>
      <c r="V1174" s="33">
        <f t="shared" si="205"/>
        <v>1938.5500000000002</v>
      </c>
      <c r="W1174" s="33">
        <f t="shared" si="206"/>
        <v>135133.72999999998</v>
      </c>
      <c r="X1174" s="33" t="str">
        <f>IFERROR(VLOOKUP(C1174,'Adj to Match Apport'!$C:$F,4,FALSE),0)</f>
        <v/>
      </c>
      <c r="Y1174" s="33">
        <f t="shared" si="209"/>
        <v>135133.72999999998</v>
      </c>
      <c r="Z1174" s="184">
        <f>VLOOKUP(C1174, '2023-24 School Level AAFTE'!$C$4:$C$2454, 1, 0)</f>
        <v>4013</v>
      </c>
    </row>
    <row r="1175" spans="1:26" s="18" customFormat="1" x14ac:dyDescent="0.25">
      <c r="A1175" s="136" t="s">
        <v>1219</v>
      </c>
      <c r="B1175" s="166" t="s">
        <v>1218</v>
      </c>
      <c r="C1175" s="167">
        <v>3001</v>
      </c>
      <c r="D1175" s="166" t="s">
        <v>579</v>
      </c>
      <c r="E1175" s="146" t="str">
        <f>VLOOKUP($C1175,'2023-24 School Level AAFTE'!$C:$N,9,FALSE)</f>
        <v>Yes</v>
      </c>
      <c r="F1175" s="94" t="str">
        <f>IFERROR(VLOOKUP(C1175,'2023-24 School Level AAFTE'!$C:$N,11,FALSE),"")</f>
        <v>Yes</v>
      </c>
      <c r="G1175" s="20">
        <f>IFERROR(VLOOKUP(C1175,'2023-24 School Level AAFTE'!$C:$N,8,FALSE),0)</f>
        <v>522.4</v>
      </c>
      <c r="H1175" s="99">
        <f>VLOOKUP($A1175,'District Data'!$A:$F,3,FALSE)</f>
        <v>1.1200000000000001</v>
      </c>
      <c r="I1175" s="99">
        <f>VLOOKUP($A1175,'District Data'!$A:$F,4,FALSE)</f>
        <v>1.1200000000000001</v>
      </c>
      <c r="J1175" s="100">
        <f t="shared" si="199"/>
        <v>522.4</v>
      </c>
      <c r="K1175" s="101">
        <f t="shared" si="200"/>
        <v>1.532</v>
      </c>
      <c r="L1175" s="102">
        <f>'District Data'!E$2</f>
        <v>72728</v>
      </c>
      <c r="M1175" s="102">
        <f>'District Data'!F$2</f>
        <v>78209</v>
      </c>
      <c r="N1175" s="33">
        <f t="shared" si="201"/>
        <v>124789.61</v>
      </c>
      <c r="O1175" s="33">
        <f t="shared" si="202"/>
        <v>9404.52</v>
      </c>
      <c r="P1175" s="33">
        <f t="shared" si="207"/>
        <v>14418.72</v>
      </c>
      <c r="Q1175" s="103">
        <v>0.18149999999999999</v>
      </c>
      <c r="R1175" s="103">
        <v>0.17510000000000001</v>
      </c>
      <c r="S1175" s="33">
        <f t="shared" si="203"/>
        <v>46385.52</v>
      </c>
      <c r="T1175" s="33">
        <f t="shared" si="208"/>
        <v>2236.5700000000002</v>
      </c>
      <c r="U1175" s="33">
        <f t="shared" si="204"/>
        <v>391.62</v>
      </c>
      <c r="V1175" s="33">
        <f t="shared" si="205"/>
        <v>2628.19</v>
      </c>
      <c r="W1175" s="33">
        <f t="shared" si="206"/>
        <v>183207.84</v>
      </c>
      <c r="X1175" s="33" t="str">
        <f>IFERROR(VLOOKUP(C1175,'Adj to Match Apport'!$C:$F,4,FALSE),0)</f>
        <v/>
      </c>
      <c r="Y1175" s="33">
        <f t="shared" si="209"/>
        <v>183207.84</v>
      </c>
      <c r="Z1175" s="184">
        <f>VLOOKUP(C1175, '2023-24 School Level AAFTE'!$C$4:$C$2454, 1, 0)</f>
        <v>3001</v>
      </c>
    </row>
    <row r="1176" spans="1:26" s="20" customFormat="1" x14ac:dyDescent="0.25">
      <c r="A1176" s="136" t="s">
        <v>1219</v>
      </c>
      <c r="B1176" s="166" t="s">
        <v>1218</v>
      </c>
      <c r="C1176" s="167">
        <v>4511</v>
      </c>
      <c r="D1176" s="166" t="s">
        <v>1224</v>
      </c>
      <c r="E1176" s="146" t="str">
        <f>VLOOKUP($C1176,'2023-24 School Level AAFTE'!$C:$N,9,FALSE)</f>
        <v>Yes</v>
      </c>
      <c r="F1176" s="94" t="str">
        <f>IFERROR(VLOOKUP(C1176,'2023-24 School Level AAFTE'!$C:$N,11,FALSE),"")</f>
        <v>Yes</v>
      </c>
      <c r="G1176" s="20">
        <f>IFERROR(VLOOKUP(C1176,'2023-24 School Level AAFTE'!$C:$N,8,FALSE),0)</f>
        <v>593.21</v>
      </c>
      <c r="H1176" s="99">
        <f>VLOOKUP($A1176,'District Data'!$A:$F,3,FALSE)</f>
        <v>1.1200000000000001</v>
      </c>
      <c r="I1176" s="99">
        <f>VLOOKUP($A1176,'District Data'!$A:$F,4,FALSE)</f>
        <v>1.1200000000000001</v>
      </c>
      <c r="J1176" s="100">
        <f t="shared" si="199"/>
        <v>593.21</v>
      </c>
      <c r="K1176" s="101">
        <f t="shared" si="200"/>
        <v>1.74</v>
      </c>
      <c r="L1176" s="102">
        <f>'District Data'!E$2</f>
        <v>72728</v>
      </c>
      <c r="M1176" s="102">
        <f>'District Data'!F$2</f>
        <v>78209</v>
      </c>
      <c r="N1176" s="33">
        <f t="shared" si="201"/>
        <v>141732.32999999999</v>
      </c>
      <c r="O1176" s="33">
        <f t="shared" si="202"/>
        <v>10681.37</v>
      </c>
      <c r="P1176" s="33">
        <f t="shared" si="207"/>
        <v>14418.72</v>
      </c>
      <c r="Q1176" s="103">
        <v>0.18149999999999999</v>
      </c>
      <c r="R1176" s="103">
        <v>0.17510000000000001</v>
      </c>
      <c r="S1176" s="33">
        <f t="shared" si="203"/>
        <v>52683.3</v>
      </c>
      <c r="T1176" s="33">
        <f t="shared" si="208"/>
        <v>2540.23</v>
      </c>
      <c r="U1176" s="33">
        <f t="shared" si="204"/>
        <v>444.79</v>
      </c>
      <c r="V1176" s="33">
        <f t="shared" si="205"/>
        <v>2985.02</v>
      </c>
      <c r="W1176" s="33">
        <f t="shared" si="206"/>
        <v>208082.02</v>
      </c>
      <c r="X1176" s="33" t="str">
        <f>IFERROR(VLOOKUP(C1176,'Adj to Match Apport'!$C:$F,4,FALSE),0)</f>
        <v/>
      </c>
      <c r="Y1176" s="33">
        <f t="shared" si="209"/>
        <v>208082.02</v>
      </c>
      <c r="Z1176" s="184">
        <f>VLOOKUP(C1176, '2023-24 School Level AAFTE'!$C$4:$C$2454, 1, 0)</f>
        <v>4511</v>
      </c>
    </row>
    <row r="1177" spans="1:26" s="20" customFormat="1" x14ac:dyDescent="0.25">
      <c r="A1177" s="136" t="s">
        <v>1219</v>
      </c>
      <c r="B1177" s="166" t="s">
        <v>1218</v>
      </c>
      <c r="C1177" s="167">
        <v>2295</v>
      </c>
      <c r="D1177" s="166" t="s">
        <v>1220</v>
      </c>
      <c r="E1177" s="146" t="str">
        <f>VLOOKUP($C1177,'2023-24 School Level AAFTE'!$C:$N,9,FALSE)</f>
        <v>Yes</v>
      </c>
      <c r="F1177" s="94" t="str">
        <f>IFERROR(VLOOKUP(C1177,'2023-24 School Level AAFTE'!$C:$N,11,FALSE),"")</f>
        <v>Yes</v>
      </c>
      <c r="G1177" s="20">
        <f>IFERROR(VLOOKUP(C1177,'2023-24 School Level AAFTE'!$C:$N,8,FALSE),0)</f>
        <v>1883.05</v>
      </c>
      <c r="H1177" s="99">
        <f>VLOOKUP($A1177,'District Data'!$A:$F,3,FALSE)</f>
        <v>1.1200000000000001</v>
      </c>
      <c r="I1177" s="99">
        <f>VLOOKUP($A1177,'District Data'!$A:$F,4,FALSE)</f>
        <v>1.1200000000000001</v>
      </c>
      <c r="J1177" s="100">
        <f t="shared" si="199"/>
        <v>1883.05</v>
      </c>
      <c r="K1177" s="101">
        <f t="shared" si="200"/>
        <v>5.524</v>
      </c>
      <c r="L1177" s="102">
        <f>'District Data'!E$2</f>
        <v>72728</v>
      </c>
      <c r="M1177" s="102">
        <f>'District Data'!F$2</f>
        <v>78209</v>
      </c>
      <c r="N1177" s="33">
        <f t="shared" si="201"/>
        <v>449959.41</v>
      </c>
      <c r="O1177" s="33">
        <f t="shared" si="202"/>
        <v>33910.29</v>
      </c>
      <c r="P1177" s="33">
        <f t="shared" si="207"/>
        <v>14418.72</v>
      </c>
      <c r="Q1177" s="103">
        <v>0.18149999999999999</v>
      </c>
      <c r="R1177" s="103">
        <v>0.17510000000000001</v>
      </c>
      <c r="S1177" s="33">
        <f t="shared" si="203"/>
        <v>167254.32999999999</v>
      </c>
      <c r="T1177" s="33">
        <f t="shared" si="208"/>
        <v>8064.49</v>
      </c>
      <c r="U1177" s="33">
        <f t="shared" si="204"/>
        <v>1412.09</v>
      </c>
      <c r="V1177" s="33">
        <f t="shared" si="205"/>
        <v>9476.58</v>
      </c>
      <c r="W1177" s="33">
        <f t="shared" si="206"/>
        <v>660600.61</v>
      </c>
      <c r="X1177" s="33">
        <f>IFERROR(VLOOKUP(C1177,'Adj to Match Apport'!$C:$F,4,FALSE),0)</f>
        <v>119.6300000003539</v>
      </c>
      <c r="Y1177" s="33">
        <f t="shared" si="209"/>
        <v>660720.24000000034</v>
      </c>
      <c r="Z1177" s="184">
        <f>VLOOKUP(C1177, '2023-24 School Level AAFTE'!$C$4:$C$2454, 1, 0)</f>
        <v>2295</v>
      </c>
    </row>
    <row r="1178" spans="1:26" s="20" customFormat="1" x14ac:dyDescent="0.25">
      <c r="A1178" s="136" t="s">
        <v>1219</v>
      </c>
      <c r="B1178" s="166" t="s">
        <v>1218</v>
      </c>
      <c r="C1178" s="147">
        <v>5449</v>
      </c>
      <c r="D1178" s="139" t="s">
        <v>1227</v>
      </c>
      <c r="E1178" s="146" t="str">
        <f>VLOOKUP($C1178,'2023-24 School Level AAFTE'!$C:$N,9,FALSE)</f>
        <v>Yes</v>
      </c>
      <c r="F1178" s="94" t="str">
        <f>IFERROR(VLOOKUP(C1178,'2023-24 School Level AAFTE'!$C:$N,11,FALSE),"")</f>
        <v>Yes</v>
      </c>
      <c r="G1178" s="20">
        <f>IFERROR(VLOOKUP(C1178,'2023-24 School Level AAFTE'!$C:$N,8,FALSE),0)</f>
        <v>52.4</v>
      </c>
      <c r="H1178" s="99">
        <f>VLOOKUP($A1178,'District Data'!$A:$F,3,FALSE)</f>
        <v>1.1200000000000001</v>
      </c>
      <c r="I1178" s="99">
        <f>VLOOKUP($A1178,'District Data'!$A:$F,4,FALSE)</f>
        <v>1.1200000000000001</v>
      </c>
      <c r="J1178" s="100">
        <f t="shared" si="199"/>
        <v>52.4</v>
      </c>
      <c r="K1178" s="101">
        <f t="shared" si="200"/>
        <v>0.154</v>
      </c>
      <c r="L1178" s="102">
        <f>'District Data'!E$2</f>
        <v>72728</v>
      </c>
      <c r="M1178" s="102">
        <f>'District Data'!F$2</f>
        <v>78209</v>
      </c>
      <c r="N1178" s="33">
        <f t="shared" si="201"/>
        <v>12544.13</v>
      </c>
      <c r="O1178" s="33">
        <f t="shared" si="202"/>
        <v>945.36</v>
      </c>
      <c r="P1178" s="33">
        <f t="shared" si="207"/>
        <v>14418.72</v>
      </c>
      <c r="Q1178" s="103">
        <v>0.18149999999999999</v>
      </c>
      <c r="R1178" s="103">
        <v>0.17510000000000001</v>
      </c>
      <c r="S1178" s="33">
        <f t="shared" si="203"/>
        <v>4662.78</v>
      </c>
      <c r="T1178" s="33">
        <f t="shared" si="208"/>
        <v>224.82</v>
      </c>
      <c r="U1178" s="33">
        <f t="shared" si="204"/>
        <v>39.369999999999997</v>
      </c>
      <c r="V1178" s="33">
        <f t="shared" si="205"/>
        <v>264.19</v>
      </c>
      <c r="W1178" s="33">
        <f t="shared" si="206"/>
        <v>18416.46</v>
      </c>
      <c r="X1178" s="33" t="str">
        <f>IFERROR(VLOOKUP(C1178,'Adj to Match Apport'!$C:$F,4,FALSE),0)</f>
        <v/>
      </c>
      <c r="Y1178" s="33">
        <f t="shared" si="209"/>
        <v>18416.46</v>
      </c>
      <c r="Z1178" s="184">
        <f>VLOOKUP(C1178, '2023-24 School Level AAFTE'!$C$4:$C$2454, 1, 0)</f>
        <v>5449</v>
      </c>
    </row>
    <row r="1179" spans="1:26" s="20" customFormat="1" x14ac:dyDescent="0.25">
      <c r="A1179" s="136" t="s">
        <v>1219</v>
      </c>
      <c r="B1179" s="166" t="s">
        <v>1218</v>
      </c>
      <c r="C1179" s="167">
        <v>3829</v>
      </c>
      <c r="D1179" s="166" t="s">
        <v>1222</v>
      </c>
      <c r="E1179" s="146" t="str">
        <f>VLOOKUP($C1179,'2023-24 School Level AAFTE'!$C:$N,9,FALSE)</f>
        <v>Yes</v>
      </c>
      <c r="F1179" s="94" t="str">
        <f>IFERROR(VLOOKUP(C1179,'2023-24 School Level AAFTE'!$C:$N,11,FALSE),"")</f>
        <v>No</v>
      </c>
      <c r="G1179" s="20">
        <f>IFERROR(VLOOKUP(C1179,'2023-24 School Level AAFTE'!$C:$N,8,FALSE),0)</f>
        <v>35.81</v>
      </c>
      <c r="H1179" s="99">
        <f>VLOOKUP($A1179,'District Data'!$A:$F,3,FALSE)</f>
        <v>1.1200000000000001</v>
      </c>
      <c r="I1179" s="99">
        <f>VLOOKUP($A1179,'District Data'!$A:$F,4,FALSE)</f>
        <v>1.1200000000000001</v>
      </c>
      <c r="J1179" s="100">
        <f t="shared" si="199"/>
        <v>0</v>
      </c>
      <c r="K1179" s="101">
        <f t="shared" si="200"/>
        <v>0</v>
      </c>
      <c r="L1179" s="102">
        <f>'District Data'!E$2</f>
        <v>72728</v>
      </c>
      <c r="M1179" s="102">
        <f>'District Data'!F$2</f>
        <v>78209</v>
      </c>
      <c r="N1179" s="33">
        <f t="shared" si="201"/>
        <v>0</v>
      </c>
      <c r="O1179" s="33">
        <f t="shared" si="202"/>
        <v>0</v>
      </c>
      <c r="P1179" s="33">
        <f t="shared" si="207"/>
        <v>14418.72</v>
      </c>
      <c r="Q1179" s="103">
        <v>0.18149999999999999</v>
      </c>
      <c r="R1179" s="103">
        <v>0.17510000000000001</v>
      </c>
      <c r="S1179" s="33">
        <f t="shared" si="203"/>
        <v>0</v>
      </c>
      <c r="T1179" s="33">
        <f t="shared" si="208"/>
        <v>0</v>
      </c>
      <c r="U1179" s="33">
        <f t="shared" si="204"/>
        <v>0</v>
      </c>
      <c r="V1179" s="33">
        <f t="shared" si="205"/>
        <v>0</v>
      </c>
      <c r="W1179" s="33">
        <f t="shared" si="206"/>
        <v>0</v>
      </c>
      <c r="X1179" s="33">
        <f>IFERROR(VLOOKUP(C1179,'Adj to Match Apport'!$C:$F,4,FALSE),0)</f>
        <v>0</v>
      </c>
      <c r="Y1179" s="33">
        <f t="shared" si="209"/>
        <v>0</v>
      </c>
      <c r="Z1179" s="184">
        <f>VLOOKUP(C1179, '2023-24 School Level AAFTE'!$C$4:$C$2454, 1, 0)</f>
        <v>3829</v>
      </c>
    </row>
    <row r="1180" spans="1:26" s="20" customFormat="1" x14ac:dyDescent="0.25">
      <c r="A1180" s="136" t="s">
        <v>1219</v>
      </c>
      <c r="B1180" s="166" t="s">
        <v>1218</v>
      </c>
      <c r="C1180" s="167">
        <v>5960</v>
      </c>
      <c r="D1180" s="166" t="s">
        <v>1226</v>
      </c>
      <c r="E1180" s="146" t="str">
        <f>VLOOKUP($C1180,'2023-24 School Level AAFTE'!$C:$N,9,FALSE)</f>
        <v>No</v>
      </c>
      <c r="F1180" s="94" t="str">
        <f>IFERROR(VLOOKUP(C1180,'2023-24 School Level AAFTE'!$C:$N,11,FALSE),"")</f>
        <v>No</v>
      </c>
      <c r="G1180" s="20">
        <f>IFERROR(VLOOKUP(C1180,'2023-24 School Level AAFTE'!$C:$N,8,FALSE),0)</f>
        <v>314.20999999999998</v>
      </c>
      <c r="H1180" s="99">
        <f>VLOOKUP($A1180,'District Data'!$A:$F,3,FALSE)</f>
        <v>1.1200000000000001</v>
      </c>
      <c r="I1180" s="99">
        <f>VLOOKUP($A1180,'District Data'!$A:$F,4,FALSE)</f>
        <v>1.1200000000000001</v>
      </c>
      <c r="J1180" s="100">
        <f t="shared" si="199"/>
        <v>0</v>
      </c>
      <c r="K1180" s="101">
        <f t="shared" si="200"/>
        <v>0</v>
      </c>
      <c r="L1180" s="102">
        <f>'District Data'!E$2</f>
        <v>72728</v>
      </c>
      <c r="M1180" s="102">
        <f>'District Data'!F$2</f>
        <v>78209</v>
      </c>
      <c r="N1180" s="33">
        <f t="shared" si="201"/>
        <v>0</v>
      </c>
      <c r="O1180" s="33">
        <f t="shared" si="202"/>
        <v>0</v>
      </c>
      <c r="P1180" s="33">
        <f t="shared" si="207"/>
        <v>14418.72</v>
      </c>
      <c r="Q1180" s="103">
        <v>0.18149999999999999</v>
      </c>
      <c r="R1180" s="103">
        <v>0.17510000000000001</v>
      </c>
      <c r="S1180" s="33">
        <f t="shared" si="203"/>
        <v>0</v>
      </c>
      <c r="T1180" s="33">
        <f t="shared" si="208"/>
        <v>0</v>
      </c>
      <c r="U1180" s="33">
        <f t="shared" si="204"/>
        <v>0</v>
      </c>
      <c r="V1180" s="33">
        <f t="shared" si="205"/>
        <v>0</v>
      </c>
      <c r="W1180" s="33">
        <f t="shared" si="206"/>
        <v>0</v>
      </c>
      <c r="X1180" s="33">
        <f>IFERROR(VLOOKUP(C1180,'Adj to Match Apport'!$C:$F,4,FALSE),0)</f>
        <v>0</v>
      </c>
      <c r="Y1180" s="33">
        <f t="shared" si="209"/>
        <v>0</v>
      </c>
      <c r="Z1180" s="184">
        <f>VLOOKUP(C1180, '2023-24 School Level AAFTE'!$C$4:$C$2454, 1, 0)</f>
        <v>5960</v>
      </c>
    </row>
    <row r="1181" spans="1:26" s="20" customFormat="1" x14ac:dyDescent="0.25">
      <c r="A1181" s="137" t="s">
        <v>1219</v>
      </c>
      <c r="B1181" s="166" t="s">
        <v>1218</v>
      </c>
      <c r="C1181" s="167">
        <v>1992</v>
      </c>
      <c r="D1181" s="166" t="s">
        <v>1225</v>
      </c>
      <c r="E1181" s="146" t="str">
        <f>VLOOKUP($C1181,'2023-24 School Level AAFTE'!$C:$N,9,FALSE)</f>
        <v>No</v>
      </c>
      <c r="F1181" s="94" t="str">
        <f>IFERROR(VLOOKUP(C1181,'2023-24 School Level AAFTE'!$C:$N,11,FALSE),"")</f>
        <v>No</v>
      </c>
      <c r="G1181" s="20">
        <f>IFERROR(VLOOKUP(C1181,'2023-24 School Level AAFTE'!$C:$N,8,FALSE),0)</f>
        <v>226.77</v>
      </c>
      <c r="H1181" s="99">
        <f>VLOOKUP($A1181,'District Data'!$A:$F,3,FALSE)</f>
        <v>1.1200000000000001</v>
      </c>
      <c r="I1181" s="99">
        <f>VLOOKUP($A1181,'District Data'!$A:$F,4,FALSE)</f>
        <v>1.1200000000000001</v>
      </c>
      <c r="J1181" s="100">
        <f t="shared" si="199"/>
        <v>0</v>
      </c>
      <c r="K1181" s="101">
        <f t="shared" si="200"/>
        <v>0</v>
      </c>
      <c r="L1181" s="102">
        <f>'District Data'!E$2</f>
        <v>72728</v>
      </c>
      <c r="M1181" s="102">
        <f>'District Data'!F$2</f>
        <v>78209</v>
      </c>
      <c r="N1181" s="33">
        <f t="shared" si="201"/>
        <v>0</v>
      </c>
      <c r="O1181" s="33">
        <f t="shared" si="202"/>
        <v>0</v>
      </c>
      <c r="P1181" s="33">
        <f t="shared" si="207"/>
        <v>14418.72</v>
      </c>
      <c r="Q1181" s="103">
        <v>0.18149999999999999</v>
      </c>
      <c r="R1181" s="103">
        <v>0.17510000000000001</v>
      </c>
      <c r="S1181" s="33">
        <f t="shared" si="203"/>
        <v>0</v>
      </c>
      <c r="T1181" s="33">
        <f t="shared" si="208"/>
        <v>0</v>
      </c>
      <c r="U1181" s="33">
        <f t="shared" si="204"/>
        <v>0</v>
      </c>
      <c r="V1181" s="33">
        <f t="shared" si="205"/>
        <v>0</v>
      </c>
      <c r="W1181" s="33">
        <f t="shared" si="206"/>
        <v>0</v>
      </c>
      <c r="X1181" s="33">
        <f>IFERROR(VLOOKUP(C1181,'Adj to Match Apport'!$C:$F,4,FALSE),0)</f>
        <v>0</v>
      </c>
      <c r="Y1181" s="33">
        <f t="shared" si="209"/>
        <v>0</v>
      </c>
      <c r="Z1181" s="184">
        <f>VLOOKUP(C1181, '2023-24 School Level AAFTE'!$C$4:$C$2454, 1, 0)</f>
        <v>1992</v>
      </c>
    </row>
    <row r="1182" spans="1:26" s="20" customFormat="1" x14ac:dyDescent="0.25">
      <c r="A1182" s="136" t="s">
        <v>1219</v>
      </c>
      <c r="B1182" s="166" t="s">
        <v>1218</v>
      </c>
      <c r="C1182" s="147">
        <v>2880</v>
      </c>
      <c r="D1182" s="148" t="s">
        <v>45</v>
      </c>
      <c r="E1182" s="146" t="str">
        <f>VLOOKUP($C1182,'2023-24 School Level AAFTE'!$C:$N,9,FALSE)</f>
        <v>Yes</v>
      </c>
      <c r="F1182" s="94" t="str">
        <f>IFERROR(VLOOKUP(C1182,'2023-24 School Level AAFTE'!$C:$N,11,FALSE),"")</f>
        <v>Yes</v>
      </c>
      <c r="G1182" s="20">
        <f>IFERROR(VLOOKUP(C1182,'2023-24 School Level AAFTE'!$C:$N,8,FALSE),0)</f>
        <v>344.65000000000003</v>
      </c>
      <c r="H1182" s="99">
        <f>VLOOKUP($A1182,'District Data'!$A:$F,3,FALSE)</f>
        <v>1.1200000000000001</v>
      </c>
      <c r="I1182" s="99">
        <f>VLOOKUP($A1182,'District Data'!$A:$F,4,FALSE)</f>
        <v>1.1200000000000001</v>
      </c>
      <c r="J1182" s="100">
        <f t="shared" si="199"/>
        <v>344.65000000000003</v>
      </c>
      <c r="K1182" s="101">
        <f t="shared" si="200"/>
        <v>1.0109999999999999</v>
      </c>
      <c r="L1182" s="102">
        <f>'District Data'!E$2</f>
        <v>72728</v>
      </c>
      <c r="M1182" s="102">
        <f>'District Data'!F$2</f>
        <v>78209</v>
      </c>
      <c r="N1182" s="33">
        <f t="shared" si="201"/>
        <v>82351.37</v>
      </c>
      <c r="O1182" s="33">
        <f t="shared" si="202"/>
        <v>6206.24</v>
      </c>
      <c r="P1182" s="33">
        <f t="shared" si="207"/>
        <v>14418.72</v>
      </c>
      <c r="Q1182" s="103">
        <v>0.18149999999999999</v>
      </c>
      <c r="R1182" s="103">
        <v>0.17510000000000001</v>
      </c>
      <c r="S1182" s="33">
        <f t="shared" si="203"/>
        <v>30610.81</v>
      </c>
      <c r="T1182" s="33">
        <f t="shared" si="208"/>
        <v>1475.96</v>
      </c>
      <c r="U1182" s="33">
        <f t="shared" si="204"/>
        <v>258.44</v>
      </c>
      <c r="V1182" s="33">
        <f t="shared" si="205"/>
        <v>1734.4</v>
      </c>
      <c r="W1182" s="33">
        <f t="shared" si="206"/>
        <v>120902.81999999999</v>
      </c>
      <c r="X1182" s="33" t="str">
        <f>IFERROR(VLOOKUP(C1182,'Adj to Match Apport'!$C:$F,4,FALSE),0)</f>
        <v/>
      </c>
      <c r="Y1182" s="33">
        <f t="shared" si="209"/>
        <v>120902.81999999999</v>
      </c>
      <c r="Z1182" s="184">
        <f>VLOOKUP(C1182, '2023-24 School Level AAFTE'!$C$4:$C$2454, 1, 0)</f>
        <v>2880</v>
      </c>
    </row>
    <row r="1183" spans="1:26" s="20" customFormat="1" x14ac:dyDescent="0.25">
      <c r="A1183" s="136" t="s">
        <v>559</v>
      </c>
      <c r="B1183" s="166" t="s">
        <v>558</v>
      </c>
      <c r="C1183" s="167">
        <v>1986</v>
      </c>
      <c r="D1183" s="166" t="s">
        <v>560</v>
      </c>
      <c r="E1183" s="146" t="str">
        <f>VLOOKUP($C1183,'2023-24 School Level AAFTE'!$C:$N,9,FALSE)</f>
        <v>Yes</v>
      </c>
      <c r="F1183" s="94" t="str">
        <f>IFERROR(VLOOKUP(C1183,'2023-24 School Level AAFTE'!$C:$N,11,FALSE),"")</f>
        <v>Yes</v>
      </c>
      <c r="G1183" s="20">
        <f>IFERROR(VLOOKUP(C1183,'2023-24 School Level AAFTE'!$C:$N,8,FALSE),0)</f>
        <v>532.62</v>
      </c>
      <c r="H1183" s="99">
        <f>VLOOKUP($A1183,'District Data'!$A:$F,3,FALSE)</f>
        <v>1.1200000000000001</v>
      </c>
      <c r="I1183" s="99">
        <f>VLOOKUP($A1183,'District Data'!$A:$F,4,FALSE)</f>
        <v>1.1200000000000001</v>
      </c>
      <c r="J1183" s="100">
        <f t="shared" si="199"/>
        <v>532.62</v>
      </c>
      <c r="K1183" s="101">
        <f t="shared" si="200"/>
        <v>1.5620000000000001</v>
      </c>
      <c r="L1183" s="102">
        <f>'District Data'!E$2</f>
        <v>72728</v>
      </c>
      <c r="M1183" s="102">
        <f>'District Data'!F$2</f>
        <v>78209</v>
      </c>
      <c r="N1183" s="33">
        <f t="shared" si="201"/>
        <v>127233.27</v>
      </c>
      <c r="O1183" s="33">
        <f t="shared" si="202"/>
        <v>9588.68</v>
      </c>
      <c r="P1183" s="33">
        <f t="shared" si="207"/>
        <v>14418.72</v>
      </c>
      <c r="Q1183" s="103">
        <v>0.18149999999999999</v>
      </c>
      <c r="R1183" s="103">
        <v>0.17510000000000001</v>
      </c>
      <c r="S1183" s="33">
        <f t="shared" si="203"/>
        <v>47293.86</v>
      </c>
      <c r="T1183" s="33">
        <f t="shared" si="208"/>
        <v>2280.37</v>
      </c>
      <c r="U1183" s="33">
        <f t="shared" si="204"/>
        <v>399.29</v>
      </c>
      <c r="V1183" s="33">
        <f t="shared" si="205"/>
        <v>2679.66</v>
      </c>
      <c r="W1183" s="33">
        <f t="shared" si="206"/>
        <v>186795.47</v>
      </c>
      <c r="X1183" s="33">
        <f>IFERROR(VLOOKUP(C1183,'Adj to Match Apport'!$C:$F,4,FALSE),0)</f>
        <v>0</v>
      </c>
      <c r="Y1183" s="33">
        <f t="shared" si="209"/>
        <v>186795.47</v>
      </c>
      <c r="Z1183" s="184">
        <f>VLOOKUP(C1183, '2023-24 School Level AAFTE'!$C$4:$C$2454, 1, 0)</f>
        <v>1986</v>
      </c>
    </row>
    <row r="1184" spans="1:26" s="20" customFormat="1" x14ac:dyDescent="0.25">
      <c r="A1184" s="136" t="s">
        <v>1229</v>
      </c>
      <c r="B1184" s="166" t="s">
        <v>1228</v>
      </c>
      <c r="C1184" s="167">
        <v>4247</v>
      </c>
      <c r="D1184" s="166" t="s">
        <v>1238</v>
      </c>
      <c r="E1184" s="146" t="str">
        <f>VLOOKUP($C1184,'2023-24 School Level AAFTE'!$C:$N,9,FALSE)</f>
        <v>Yes</v>
      </c>
      <c r="F1184" s="94" t="str">
        <f>IFERROR(VLOOKUP(C1184,'2023-24 School Level AAFTE'!$C:$N,11,FALSE),"")</f>
        <v>Yes</v>
      </c>
      <c r="G1184" s="20">
        <f>IFERROR(VLOOKUP(C1184,'2023-24 School Level AAFTE'!$C:$N,8,FALSE),0)</f>
        <v>174.78</v>
      </c>
      <c r="H1184" s="99">
        <f>VLOOKUP($A1184,'District Data'!$A:$F,3,FALSE)</f>
        <v>1.18</v>
      </c>
      <c r="I1184" s="99">
        <f>VLOOKUP($A1184,'District Data'!$A:$F,4,FALSE)</f>
        <v>1.18</v>
      </c>
      <c r="J1184" s="100">
        <f t="shared" si="199"/>
        <v>174.78</v>
      </c>
      <c r="K1184" s="101">
        <f t="shared" si="200"/>
        <v>0.51300000000000001</v>
      </c>
      <c r="L1184" s="102">
        <f>'District Data'!E$2</f>
        <v>72728</v>
      </c>
      <c r="M1184" s="102">
        <f>'District Data'!F$2</f>
        <v>78209</v>
      </c>
      <c r="N1184" s="33">
        <f t="shared" si="201"/>
        <v>44025.17</v>
      </c>
      <c r="O1184" s="33">
        <f t="shared" si="202"/>
        <v>3317.87</v>
      </c>
      <c r="P1184" s="33">
        <f t="shared" si="207"/>
        <v>14418.72</v>
      </c>
      <c r="Q1184" s="103">
        <v>0.18149999999999999</v>
      </c>
      <c r="R1184" s="103">
        <v>0.17510000000000001</v>
      </c>
      <c r="S1184" s="33">
        <f t="shared" si="203"/>
        <v>15968.33</v>
      </c>
      <c r="T1184" s="33">
        <f t="shared" si="208"/>
        <v>789.05</v>
      </c>
      <c r="U1184" s="33">
        <f t="shared" si="204"/>
        <v>138.16</v>
      </c>
      <c r="V1184" s="33">
        <f t="shared" si="205"/>
        <v>927.20999999999992</v>
      </c>
      <c r="W1184" s="33">
        <f t="shared" si="206"/>
        <v>64238.58</v>
      </c>
      <c r="X1184" s="33" t="str">
        <f>IFERROR(VLOOKUP(C1184,'Adj to Match Apport'!$C:$F,4,FALSE),0)</f>
        <v/>
      </c>
      <c r="Y1184" s="33">
        <f t="shared" si="209"/>
        <v>64238.58</v>
      </c>
      <c r="Z1184" s="184">
        <f>VLOOKUP(C1184, '2023-24 School Level AAFTE'!$C$4:$C$2454, 1, 0)</f>
        <v>4247</v>
      </c>
    </row>
    <row r="1185" spans="1:26" s="20" customFormat="1" x14ac:dyDescent="0.25">
      <c r="A1185" s="136" t="s">
        <v>1229</v>
      </c>
      <c r="B1185" s="166" t="s">
        <v>1228</v>
      </c>
      <c r="C1185" s="167">
        <v>4303</v>
      </c>
      <c r="D1185" s="166" t="s">
        <v>849</v>
      </c>
      <c r="E1185" s="146" t="str">
        <f>VLOOKUP($C1185,'2023-24 School Level AAFTE'!$C:$N,9,FALSE)</f>
        <v>Yes</v>
      </c>
      <c r="F1185" s="94" t="str">
        <f>IFERROR(VLOOKUP(C1185,'2023-24 School Level AAFTE'!$C:$N,11,FALSE),"")</f>
        <v>Yes</v>
      </c>
      <c r="G1185" s="20">
        <f>IFERROR(VLOOKUP(C1185,'2023-24 School Level AAFTE'!$C:$N,8,FALSE),0)</f>
        <v>550.48</v>
      </c>
      <c r="H1185" s="99">
        <f>VLOOKUP($A1185,'District Data'!$A:$F,3,FALSE)</f>
        <v>1.18</v>
      </c>
      <c r="I1185" s="99">
        <f>VLOOKUP($A1185,'District Data'!$A:$F,4,FALSE)</f>
        <v>1.18</v>
      </c>
      <c r="J1185" s="100">
        <f t="shared" si="199"/>
        <v>550.48</v>
      </c>
      <c r="K1185" s="101">
        <f t="shared" si="200"/>
        <v>1.615</v>
      </c>
      <c r="L1185" s="102">
        <f>'District Data'!E$2</f>
        <v>72728</v>
      </c>
      <c r="M1185" s="102">
        <f>'District Data'!F$2</f>
        <v>78209</v>
      </c>
      <c r="N1185" s="33">
        <f t="shared" si="201"/>
        <v>138597.75</v>
      </c>
      <c r="O1185" s="33">
        <f t="shared" si="202"/>
        <v>10445.14</v>
      </c>
      <c r="P1185" s="33">
        <f t="shared" si="207"/>
        <v>14418.72</v>
      </c>
      <c r="Q1185" s="103">
        <v>0.18149999999999999</v>
      </c>
      <c r="R1185" s="103">
        <v>0.17510000000000001</v>
      </c>
      <c r="S1185" s="33">
        <f t="shared" si="203"/>
        <v>50270.67</v>
      </c>
      <c r="T1185" s="33">
        <f t="shared" si="208"/>
        <v>2484.0500000000002</v>
      </c>
      <c r="U1185" s="33">
        <f t="shared" si="204"/>
        <v>434.96</v>
      </c>
      <c r="V1185" s="33">
        <f t="shared" si="205"/>
        <v>2919.01</v>
      </c>
      <c r="W1185" s="33">
        <f t="shared" si="206"/>
        <v>202232.57</v>
      </c>
      <c r="X1185" s="33" t="str">
        <f>IFERROR(VLOOKUP(C1185,'Adj to Match Apport'!$C:$F,4,FALSE),0)</f>
        <v/>
      </c>
      <c r="Y1185" s="33">
        <f t="shared" si="209"/>
        <v>202232.57</v>
      </c>
      <c r="Z1185" s="184">
        <f>VLOOKUP(C1185, '2023-24 School Level AAFTE'!$C$4:$C$2454, 1, 0)</f>
        <v>4303</v>
      </c>
    </row>
    <row r="1186" spans="1:26" s="20" customFormat="1" x14ac:dyDescent="0.25">
      <c r="A1186" s="136" t="s">
        <v>1229</v>
      </c>
      <c r="B1186" s="166" t="s">
        <v>1228</v>
      </c>
      <c r="C1186" s="167">
        <v>4342</v>
      </c>
      <c r="D1186" s="166" t="s">
        <v>403</v>
      </c>
      <c r="E1186" s="146" t="str">
        <f>VLOOKUP($C1186,'2023-24 School Level AAFTE'!$C:$N,9,FALSE)</f>
        <v>No</v>
      </c>
      <c r="F1186" s="94" t="str">
        <f>IFERROR(VLOOKUP(C1186,'2023-24 School Level AAFTE'!$C:$N,11,FALSE),"")</f>
        <v>No</v>
      </c>
      <c r="G1186" s="20">
        <f>IFERROR(VLOOKUP(C1186,'2023-24 School Level AAFTE'!$C:$N,8,FALSE),0)</f>
        <v>500.8</v>
      </c>
      <c r="H1186" s="99">
        <f>VLOOKUP($A1186,'District Data'!$A:$F,3,FALSE)</f>
        <v>1.18</v>
      </c>
      <c r="I1186" s="99">
        <f>VLOOKUP($A1186,'District Data'!$A:$F,4,FALSE)</f>
        <v>1.18</v>
      </c>
      <c r="J1186" s="100">
        <f t="shared" si="199"/>
        <v>0</v>
      </c>
      <c r="K1186" s="101">
        <f t="shared" si="200"/>
        <v>0</v>
      </c>
      <c r="L1186" s="102">
        <f>'District Data'!E$2</f>
        <v>72728</v>
      </c>
      <c r="M1186" s="102">
        <f>'District Data'!F$2</f>
        <v>78209</v>
      </c>
      <c r="N1186" s="33">
        <f t="shared" si="201"/>
        <v>0</v>
      </c>
      <c r="O1186" s="33">
        <f t="shared" si="202"/>
        <v>0</v>
      </c>
      <c r="P1186" s="33">
        <f t="shared" si="207"/>
        <v>14418.72</v>
      </c>
      <c r="Q1186" s="103">
        <v>0.18149999999999999</v>
      </c>
      <c r="R1186" s="103">
        <v>0.17510000000000001</v>
      </c>
      <c r="S1186" s="33">
        <f t="shared" si="203"/>
        <v>0</v>
      </c>
      <c r="T1186" s="33">
        <f t="shared" si="208"/>
        <v>0</v>
      </c>
      <c r="U1186" s="33">
        <f t="shared" si="204"/>
        <v>0</v>
      </c>
      <c r="V1186" s="33">
        <f t="shared" si="205"/>
        <v>0</v>
      </c>
      <c r="W1186" s="33">
        <f t="shared" si="206"/>
        <v>0</v>
      </c>
      <c r="X1186" s="33">
        <f>IFERROR(VLOOKUP(C1186,'Adj to Match Apport'!$C:$F,4,FALSE),0)</f>
        <v>0</v>
      </c>
      <c r="Y1186" s="33">
        <f t="shared" si="209"/>
        <v>0</v>
      </c>
      <c r="Z1186" s="184">
        <f>VLOOKUP(C1186, '2023-24 School Level AAFTE'!$C$4:$C$2454, 1, 0)</f>
        <v>4342</v>
      </c>
    </row>
    <row r="1187" spans="1:26" s="20" customFormat="1" x14ac:dyDescent="0.25">
      <c r="A1187" s="136" t="s">
        <v>1229</v>
      </c>
      <c r="B1187" s="166" t="s">
        <v>1228</v>
      </c>
      <c r="C1187" s="167">
        <v>4304</v>
      </c>
      <c r="D1187" s="166" t="s">
        <v>851</v>
      </c>
      <c r="E1187" s="146" t="str">
        <f>VLOOKUP($C1187,'2023-24 School Level AAFTE'!$C:$N,9,FALSE)</f>
        <v>Yes</v>
      </c>
      <c r="F1187" s="94" t="str">
        <f>IFERROR(VLOOKUP(C1187,'2023-24 School Level AAFTE'!$C:$N,11,FALSE),"")</f>
        <v>Yes</v>
      </c>
      <c r="G1187" s="20">
        <f>IFERROR(VLOOKUP(C1187,'2023-24 School Level AAFTE'!$C:$N,8,FALSE),0)</f>
        <v>593.94000000000005</v>
      </c>
      <c r="H1187" s="99">
        <f>VLOOKUP($A1187,'District Data'!$A:$F,3,FALSE)</f>
        <v>1.18</v>
      </c>
      <c r="I1187" s="99">
        <f>VLOOKUP($A1187,'District Data'!$A:$F,4,FALSE)</f>
        <v>1.18</v>
      </c>
      <c r="J1187" s="100">
        <f t="shared" si="199"/>
        <v>593.94000000000005</v>
      </c>
      <c r="K1187" s="101">
        <f t="shared" si="200"/>
        <v>1.742</v>
      </c>
      <c r="L1187" s="102">
        <f>'District Data'!E$2</f>
        <v>72728</v>
      </c>
      <c r="M1187" s="102">
        <f>'District Data'!F$2</f>
        <v>78209</v>
      </c>
      <c r="N1187" s="33">
        <f t="shared" si="201"/>
        <v>149496.76999999999</v>
      </c>
      <c r="O1187" s="33">
        <f t="shared" si="202"/>
        <v>11266.52</v>
      </c>
      <c r="P1187" s="33">
        <f t="shared" si="207"/>
        <v>14418.72</v>
      </c>
      <c r="Q1187" s="103">
        <v>0.18149999999999999</v>
      </c>
      <c r="R1187" s="103">
        <v>0.17510000000000001</v>
      </c>
      <c r="S1187" s="33">
        <f t="shared" si="203"/>
        <v>54223.839999999997</v>
      </c>
      <c r="T1187" s="33">
        <f t="shared" si="208"/>
        <v>2679.39</v>
      </c>
      <c r="U1187" s="33">
        <f t="shared" si="204"/>
        <v>469.16</v>
      </c>
      <c r="V1187" s="33">
        <f t="shared" si="205"/>
        <v>3148.5499999999997</v>
      </c>
      <c r="W1187" s="33">
        <f t="shared" si="206"/>
        <v>218135.67999999996</v>
      </c>
      <c r="X1187" s="33" t="str">
        <f>IFERROR(VLOOKUP(C1187,'Adj to Match Apport'!$C:$F,4,FALSE),0)</f>
        <v/>
      </c>
      <c r="Y1187" s="33">
        <f t="shared" si="209"/>
        <v>218135.67999999996</v>
      </c>
      <c r="Z1187" s="184">
        <f>VLOOKUP(C1187, '2023-24 School Level AAFTE'!$C$4:$C$2454, 1, 0)</f>
        <v>4304</v>
      </c>
    </row>
    <row r="1188" spans="1:26" s="20" customFormat="1" x14ac:dyDescent="0.25">
      <c r="A1188" s="136" t="s">
        <v>1229</v>
      </c>
      <c r="B1188" s="166" t="s">
        <v>1228</v>
      </c>
      <c r="C1188" s="167">
        <v>4469</v>
      </c>
      <c r="D1188" s="166" t="s">
        <v>1243</v>
      </c>
      <c r="E1188" s="146" t="str">
        <f>VLOOKUP($C1188,'2023-24 School Level AAFTE'!$C:$N,9,FALSE)</f>
        <v>No</v>
      </c>
      <c r="F1188" s="94" t="str">
        <f>IFERROR(VLOOKUP(C1188,'2023-24 School Level AAFTE'!$C:$N,11,FALSE),"")</f>
        <v>No</v>
      </c>
      <c r="G1188" s="20">
        <f>IFERROR(VLOOKUP(C1188,'2023-24 School Level AAFTE'!$C:$N,8,FALSE),0)</f>
        <v>449.7</v>
      </c>
      <c r="H1188" s="99">
        <f>VLOOKUP($A1188,'District Data'!$A:$F,3,FALSE)</f>
        <v>1.18</v>
      </c>
      <c r="I1188" s="99">
        <f>VLOOKUP($A1188,'District Data'!$A:$F,4,FALSE)</f>
        <v>1.18</v>
      </c>
      <c r="J1188" s="100">
        <f t="shared" si="199"/>
        <v>0</v>
      </c>
      <c r="K1188" s="101">
        <f t="shared" si="200"/>
        <v>0</v>
      </c>
      <c r="L1188" s="102">
        <f>'District Data'!E$2</f>
        <v>72728</v>
      </c>
      <c r="M1188" s="102">
        <f>'District Data'!F$2</f>
        <v>78209</v>
      </c>
      <c r="N1188" s="33">
        <f t="shared" si="201"/>
        <v>0</v>
      </c>
      <c r="O1188" s="33">
        <f t="shared" si="202"/>
        <v>0</v>
      </c>
      <c r="P1188" s="33">
        <f t="shared" si="207"/>
        <v>14418.72</v>
      </c>
      <c r="Q1188" s="103">
        <v>0.18149999999999999</v>
      </c>
      <c r="R1188" s="103">
        <v>0.17510000000000001</v>
      </c>
      <c r="S1188" s="33">
        <f t="shared" si="203"/>
        <v>0</v>
      </c>
      <c r="T1188" s="33">
        <f t="shared" si="208"/>
        <v>0</v>
      </c>
      <c r="U1188" s="33">
        <f t="shared" si="204"/>
        <v>0</v>
      </c>
      <c r="V1188" s="33">
        <f t="shared" si="205"/>
        <v>0</v>
      </c>
      <c r="W1188" s="33">
        <f t="shared" si="206"/>
        <v>0</v>
      </c>
      <c r="X1188" s="33">
        <f>IFERROR(VLOOKUP(C1188,'Adj to Match Apport'!$C:$F,4,FALSE),0)</f>
        <v>0</v>
      </c>
      <c r="Y1188" s="33">
        <f t="shared" si="209"/>
        <v>0</v>
      </c>
      <c r="Z1188" s="184">
        <f>VLOOKUP(C1188, '2023-24 School Level AAFTE'!$C$4:$C$2454, 1, 0)</f>
        <v>4469</v>
      </c>
    </row>
    <row r="1189" spans="1:26" s="20" customFormat="1" x14ac:dyDescent="0.25">
      <c r="A1189" s="136" t="s">
        <v>1229</v>
      </c>
      <c r="B1189" s="166" t="s">
        <v>1228</v>
      </c>
      <c r="C1189" s="167">
        <v>4231</v>
      </c>
      <c r="D1189" s="166" t="s">
        <v>1237</v>
      </c>
      <c r="E1189" s="146" t="str">
        <f>VLOOKUP($C1189,'2023-24 School Level AAFTE'!$C:$N,9,FALSE)</f>
        <v>Yes</v>
      </c>
      <c r="F1189" s="94" t="str">
        <f>IFERROR(VLOOKUP(C1189,'2023-24 School Level AAFTE'!$C:$N,11,FALSE),"")</f>
        <v>Yes</v>
      </c>
      <c r="G1189" s="20">
        <f>IFERROR(VLOOKUP(C1189,'2023-24 School Level AAFTE'!$C:$N,8,FALSE),0)</f>
        <v>802.82</v>
      </c>
      <c r="H1189" s="99">
        <f>VLOOKUP($A1189,'District Data'!$A:$F,3,FALSE)</f>
        <v>1.18</v>
      </c>
      <c r="I1189" s="99">
        <f>VLOOKUP($A1189,'District Data'!$A:$F,4,FALSE)</f>
        <v>1.18</v>
      </c>
      <c r="J1189" s="100">
        <f t="shared" si="199"/>
        <v>802.82</v>
      </c>
      <c r="K1189" s="101">
        <f t="shared" si="200"/>
        <v>2.355</v>
      </c>
      <c r="L1189" s="102">
        <f>'District Data'!E$2</f>
        <v>72728</v>
      </c>
      <c r="M1189" s="102">
        <f>'District Data'!F$2</f>
        <v>78209</v>
      </c>
      <c r="N1189" s="33">
        <f t="shared" si="201"/>
        <v>202103.84</v>
      </c>
      <c r="O1189" s="33">
        <f t="shared" si="202"/>
        <v>15231.15</v>
      </c>
      <c r="P1189" s="33">
        <f t="shared" si="207"/>
        <v>14418.72</v>
      </c>
      <c r="Q1189" s="103">
        <v>0.18149999999999999</v>
      </c>
      <c r="R1189" s="103">
        <v>0.17510000000000001</v>
      </c>
      <c r="S1189" s="33">
        <f t="shared" si="203"/>
        <v>73304.91</v>
      </c>
      <c r="T1189" s="33">
        <f t="shared" si="208"/>
        <v>3622.25</v>
      </c>
      <c r="U1189" s="33">
        <f t="shared" si="204"/>
        <v>634.26</v>
      </c>
      <c r="V1189" s="33">
        <f t="shared" si="205"/>
        <v>4256.51</v>
      </c>
      <c r="W1189" s="33">
        <f t="shared" si="206"/>
        <v>294896.41000000003</v>
      </c>
      <c r="X1189" s="33" t="str">
        <f>IFERROR(VLOOKUP(C1189,'Adj to Match Apport'!$C:$F,4,FALSE),0)</f>
        <v/>
      </c>
      <c r="Y1189" s="33">
        <f t="shared" si="209"/>
        <v>294896.41000000003</v>
      </c>
      <c r="Z1189" s="184">
        <f>VLOOKUP(C1189, '2023-24 School Level AAFTE'!$C$4:$C$2454, 1, 0)</f>
        <v>4231</v>
      </c>
    </row>
    <row r="1190" spans="1:26" s="20" customFormat="1" x14ac:dyDescent="0.25">
      <c r="A1190" s="136" t="s">
        <v>1229</v>
      </c>
      <c r="B1190" s="166" t="s">
        <v>1228</v>
      </c>
      <c r="C1190" s="167">
        <v>2886</v>
      </c>
      <c r="D1190" s="166" t="s">
        <v>1230</v>
      </c>
      <c r="E1190" s="146" t="str">
        <f>VLOOKUP($C1190,'2023-24 School Level AAFTE'!$C:$N,9,FALSE)</f>
        <v>Yes</v>
      </c>
      <c r="F1190" s="94" t="str">
        <f>IFERROR(VLOOKUP(C1190,'2023-24 School Level AAFTE'!$C:$N,11,FALSE),"")</f>
        <v>Yes</v>
      </c>
      <c r="G1190" s="20">
        <f>IFERROR(VLOOKUP(C1190,'2023-24 School Level AAFTE'!$C:$N,8,FALSE),0)</f>
        <v>515.1</v>
      </c>
      <c r="H1190" s="99">
        <f>VLOOKUP($A1190,'District Data'!$A:$F,3,FALSE)</f>
        <v>1.18</v>
      </c>
      <c r="I1190" s="99">
        <f>VLOOKUP($A1190,'District Data'!$A:$F,4,FALSE)</f>
        <v>1.18</v>
      </c>
      <c r="J1190" s="100">
        <f t="shared" si="199"/>
        <v>515.1</v>
      </c>
      <c r="K1190" s="101">
        <f t="shared" si="200"/>
        <v>1.5109999999999999</v>
      </c>
      <c r="L1190" s="102">
        <f>'District Data'!E$2</f>
        <v>72728</v>
      </c>
      <c r="M1190" s="102">
        <f>'District Data'!F$2</f>
        <v>78209</v>
      </c>
      <c r="N1190" s="33">
        <f t="shared" si="201"/>
        <v>129672.57</v>
      </c>
      <c r="O1190" s="33">
        <f t="shared" si="202"/>
        <v>9772.51</v>
      </c>
      <c r="P1190" s="33">
        <f t="shared" si="207"/>
        <v>14418.72</v>
      </c>
      <c r="Q1190" s="103">
        <v>0.18149999999999999</v>
      </c>
      <c r="R1190" s="103">
        <v>0.17510000000000001</v>
      </c>
      <c r="S1190" s="33">
        <f t="shared" si="203"/>
        <v>47033.42</v>
      </c>
      <c r="T1190" s="33">
        <f t="shared" si="208"/>
        <v>2324.08</v>
      </c>
      <c r="U1190" s="33">
        <f t="shared" si="204"/>
        <v>406.95</v>
      </c>
      <c r="V1190" s="33">
        <f t="shared" si="205"/>
        <v>2731.0299999999997</v>
      </c>
      <c r="W1190" s="33">
        <f t="shared" si="206"/>
        <v>189209.53</v>
      </c>
      <c r="X1190" s="33">
        <f>IFERROR(VLOOKUP(C1190,'Adj to Match Apport'!$C:$F,4,FALSE),0)</f>
        <v>-125.26000000024214</v>
      </c>
      <c r="Y1190" s="33">
        <f t="shared" si="209"/>
        <v>189084.26999999976</v>
      </c>
      <c r="Z1190" s="184">
        <f>VLOOKUP(C1190, '2023-24 School Level AAFTE'!$C$4:$C$2454, 1, 0)</f>
        <v>2886</v>
      </c>
    </row>
    <row r="1191" spans="1:26" s="20" customFormat="1" x14ac:dyDescent="0.25">
      <c r="A1191" s="136" t="s">
        <v>1229</v>
      </c>
      <c r="B1191" s="166" t="s">
        <v>1228</v>
      </c>
      <c r="C1191" s="167">
        <v>4430</v>
      </c>
      <c r="D1191" s="166" t="s">
        <v>1241</v>
      </c>
      <c r="E1191" s="146" t="str">
        <f>VLOOKUP($C1191,'2023-24 School Level AAFTE'!$C:$N,9,FALSE)</f>
        <v>No</v>
      </c>
      <c r="F1191" s="94" t="str">
        <f>IFERROR(VLOOKUP(C1191,'2023-24 School Level AAFTE'!$C:$N,11,FALSE),"")</f>
        <v>No</v>
      </c>
      <c r="G1191" s="20">
        <f>IFERROR(VLOOKUP(C1191,'2023-24 School Level AAFTE'!$C:$N,8,FALSE),0)</f>
        <v>799.96</v>
      </c>
      <c r="H1191" s="99">
        <f>VLOOKUP($A1191,'District Data'!$A:$F,3,FALSE)</f>
        <v>1.18</v>
      </c>
      <c r="I1191" s="99">
        <f>VLOOKUP($A1191,'District Data'!$A:$F,4,FALSE)</f>
        <v>1.18</v>
      </c>
      <c r="J1191" s="100">
        <f t="shared" si="199"/>
        <v>0</v>
      </c>
      <c r="K1191" s="101">
        <f t="shared" si="200"/>
        <v>0</v>
      </c>
      <c r="L1191" s="102">
        <f>'District Data'!E$2</f>
        <v>72728</v>
      </c>
      <c r="M1191" s="102">
        <f>'District Data'!F$2</f>
        <v>78209</v>
      </c>
      <c r="N1191" s="33">
        <f t="shared" si="201"/>
        <v>0</v>
      </c>
      <c r="O1191" s="33">
        <f t="shared" si="202"/>
        <v>0</v>
      </c>
      <c r="P1191" s="33">
        <f t="shared" si="207"/>
        <v>14418.72</v>
      </c>
      <c r="Q1191" s="103">
        <v>0.18149999999999999</v>
      </c>
      <c r="R1191" s="103">
        <v>0.17510000000000001</v>
      </c>
      <c r="S1191" s="33">
        <f t="shared" si="203"/>
        <v>0</v>
      </c>
      <c r="T1191" s="33">
        <f t="shared" si="208"/>
        <v>0</v>
      </c>
      <c r="U1191" s="33">
        <f t="shared" si="204"/>
        <v>0</v>
      </c>
      <c r="V1191" s="33">
        <f t="shared" si="205"/>
        <v>0</v>
      </c>
      <c r="W1191" s="33">
        <f t="shared" si="206"/>
        <v>0</v>
      </c>
      <c r="X1191" s="33">
        <f>IFERROR(VLOOKUP(C1191,'Adj to Match Apport'!$C:$F,4,FALSE),0)</f>
        <v>0</v>
      </c>
      <c r="Y1191" s="33">
        <f t="shared" si="209"/>
        <v>0</v>
      </c>
      <c r="Z1191" s="184">
        <f>VLOOKUP(C1191, '2023-24 School Level AAFTE'!$C$4:$C$2454, 1, 0)</f>
        <v>4430</v>
      </c>
    </row>
    <row r="1192" spans="1:26" s="20" customFormat="1" x14ac:dyDescent="0.25">
      <c r="A1192" s="136" t="s">
        <v>1229</v>
      </c>
      <c r="B1192" s="166" t="s">
        <v>1228</v>
      </c>
      <c r="C1192" s="167">
        <v>4344</v>
      </c>
      <c r="D1192" s="166" t="s">
        <v>1239</v>
      </c>
      <c r="E1192" s="146" t="str">
        <f>VLOOKUP($C1192,'2023-24 School Level AAFTE'!$C:$N,9,FALSE)</f>
        <v>Yes</v>
      </c>
      <c r="F1192" s="94" t="str">
        <f>IFERROR(VLOOKUP(C1192,'2023-24 School Level AAFTE'!$C:$N,11,FALSE),"")</f>
        <v>Yes</v>
      </c>
      <c r="G1192" s="20">
        <f>IFERROR(VLOOKUP(C1192,'2023-24 School Level AAFTE'!$C:$N,8,FALSE),0)</f>
        <v>532.70000000000005</v>
      </c>
      <c r="H1192" s="99">
        <f>VLOOKUP($A1192,'District Data'!$A:$F,3,FALSE)</f>
        <v>1.18</v>
      </c>
      <c r="I1192" s="99">
        <f>VLOOKUP($A1192,'District Data'!$A:$F,4,FALSE)</f>
        <v>1.18</v>
      </c>
      <c r="J1192" s="100">
        <f t="shared" si="199"/>
        <v>532.70000000000005</v>
      </c>
      <c r="K1192" s="101">
        <f t="shared" si="200"/>
        <v>1.5629999999999999</v>
      </c>
      <c r="L1192" s="102">
        <f>'District Data'!E$2</f>
        <v>72728</v>
      </c>
      <c r="M1192" s="102">
        <f>'District Data'!F$2</f>
        <v>78209</v>
      </c>
      <c r="N1192" s="33">
        <f t="shared" si="201"/>
        <v>134135.16</v>
      </c>
      <c r="O1192" s="33">
        <f t="shared" si="202"/>
        <v>10108.83</v>
      </c>
      <c r="P1192" s="33">
        <f t="shared" si="207"/>
        <v>14418.72</v>
      </c>
      <c r="Q1192" s="103">
        <v>0.18149999999999999</v>
      </c>
      <c r="R1192" s="103">
        <v>0.17510000000000001</v>
      </c>
      <c r="S1192" s="33">
        <f t="shared" si="203"/>
        <v>48652.05</v>
      </c>
      <c r="T1192" s="33">
        <f t="shared" si="208"/>
        <v>2404.0700000000002</v>
      </c>
      <c r="U1192" s="33">
        <f t="shared" si="204"/>
        <v>420.95</v>
      </c>
      <c r="V1192" s="33">
        <f t="shared" si="205"/>
        <v>2825.02</v>
      </c>
      <c r="W1192" s="33">
        <f t="shared" si="206"/>
        <v>195721.06</v>
      </c>
      <c r="X1192" s="33" t="str">
        <f>IFERROR(VLOOKUP(C1192,'Adj to Match Apport'!$C:$F,4,FALSE),0)</f>
        <v/>
      </c>
      <c r="Y1192" s="33">
        <f t="shared" si="209"/>
        <v>195721.06</v>
      </c>
      <c r="Z1192" s="184">
        <f>VLOOKUP(C1192, '2023-24 School Level AAFTE'!$C$4:$C$2454, 1, 0)</f>
        <v>4344</v>
      </c>
    </row>
    <row r="1193" spans="1:26" s="20" customFormat="1" x14ac:dyDescent="0.25">
      <c r="A1193" s="136" t="s">
        <v>1229</v>
      </c>
      <c r="B1193" s="166" t="s">
        <v>1228</v>
      </c>
      <c r="C1193" s="167">
        <v>4433</v>
      </c>
      <c r="D1193" s="166" t="s">
        <v>1242</v>
      </c>
      <c r="E1193" s="146" t="str">
        <f>VLOOKUP($C1193,'2023-24 School Level AAFTE'!$C:$N,9,FALSE)</f>
        <v>No</v>
      </c>
      <c r="F1193" s="94" t="str">
        <f>IFERROR(VLOOKUP(C1193,'2023-24 School Level AAFTE'!$C:$N,11,FALSE),"")</f>
        <v>No</v>
      </c>
      <c r="G1193" s="20">
        <f>IFERROR(VLOOKUP(C1193,'2023-24 School Level AAFTE'!$C:$N,8,FALSE),0)</f>
        <v>2322.5500000000002</v>
      </c>
      <c r="H1193" s="99">
        <f>VLOOKUP($A1193,'District Data'!$A:$F,3,FALSE)</f>
        <v>1.18</v>
      </c>
      <c r="I1193" s="99">
        <f>VLOOKUP($A1193,'District Data'!$A:$F,4,FALSE)</f>
        <v>1.18</v>
      </c>
      <c r="J1193" s="100">
        <f t="shared" si="199"/>
        <v>0</v>
      </c>
      <c r="K1193" s="101">
        <f t="shared" si="200"/>
        <v>0</v>
      </c>
      <c r="L1193" s="102">
        <f>'District Data'!E$2</f>
        <v>72728</v>
      </c>
      <c r="M1193" s="102">
        <f>'District Data'!F$2</f>
        <v>78209</v>
      </c>
      <c r="N1193" s="33">
        <f t="shared" si="201"/>
        <v>0</v>
      </c>
      <c r="O1193" s="33">
        <f t="shared" si="202"/>
        <v>0</v>
      </c>
      <c r="P1193" s="33">
        <f t="shared" si="207"/>
        <v>14418.72</v>
      </c>
      <c r="Q1193" s="103">
        <v>0.18149999999999999</v>
      </c>
      <c r="R1193" s="103">
        <v>0.17510000000000001</v>
      </c>
      <c r="S1193" s="33">
        <f t="shared" si="203"/>
        <v>0</v>
      </c>
      <c r="T1193" s="33">
        <f t="shared" si="208"/>
        <v>0</v>
      </c>
      <c r="U1193" s="33">
        <f t="shared" si="204"/>
        <v>0</v>
      </c>
      <c r="V1193" s="33">
        <f t="shared" si="205"/>
        <v>0</v>
      </c>
      <c r="W1193" s="33">
        <f t="shared" si="206"/>
        <v>0</v>
      </c>
      <c r="X1193" s="33">
        <f>IFERROR(VLOOKUP(C1193,'Adj to Match Apport'!$C:$F,4,FALSE),0)</f>
        <v>0</v>
      </c>
      <c r="Y1193" s="33">
        <f t="shared" si="209"/>
        <v>0</v>
      </c>
      <c r="Z1193" s="184">
        <f>VLOOKUP(C1193, '2023-24 School Level AAFTE'!$C$4:$C$2454, 1, 0)</f>
        <v>4433</v>
      </c>
    </row>
    <row r="1194" spans="1:26" s="20" customFormat="1" x14ac:dyDescent="0.25">
      <c r="A1194" s="136" t="s">
        <v>1229</v>
      </c>
      <c r="B1194" s="166" t="s">
        <v>1228</v>
      </c>
      <c r="C1194" s="167">
        <v>5450</v>
      </c>
      <c r="D1194" s="166" t="s">
        <v>1245</v>
      </c>
      <c r="E1194" s="146" t="str">
        <f>VLOOKUP($C1194,'2023-24 School Level AAFTE'!$C:$N,9,FALSE)</f>
        <v>Yes</v>
      </c>
      <c r="F1194" s="94" t="str">
        <f>IFERROR(VLOOKUP(C1194,'2023-24 School Level AAFTE'!$C:$N,11,FALSE),"")</f>
        <v>Yes</v>
      </c>
      <c r="G1194" s="20">
        <f>IFERROR(VLOOKUP(C1194,'2023-24 School Level AAFTE'!$C:$N,8,FALSE),0)</f>
        <v>626.6</v>
      </c>
      <c r="H1194" s="99">
        <f>VLOOKUP($A1194,'District Data'!$A:$F,3,FALSE)</f>
        <v>1.18</v>
      </c>
      <c r="I1194" s="99">
        <f>VLOOKUP($A1194,'District Data'!$A:$F,4,FALSE)</f>
        <v>1.18</v>
      </c>
      <c r="J1194" s="100">
        <f t="shared" si="199"/>
        <v>626.6</v>
      </c>
      <c r="K1194" s="101">
        <f t="shared" si="200"/>
        <v>1.8380000000000001</v>
      </c>
      <c r="L1194" s="102">
        <f>'District Data'!E$2</f>
        <v>72728</v>
      </c>
      <c r="M1194" s="102">
        <f>'District Data'!F$2</f>
        <v>78209</v>
      </c>
      <c r="N1194" s="33">
        <f t="shared" si="201"/>
        <v>157735.4</v>
      </c>
      <c r="O1194" s="33">
        <f t="shared" si="202"/>
        <v>11887.41</v>
      </c>
      <c r="P1194" s="33">
        <f t="shared" si="207"/>
        <v>14418.72</v>
      </c>
      <c r="Q1194" s="103">
        <v>0.18149999999999999</v>
      </c>
      <c r="R1194" s="103">
        <v>0.17510000000000001</v>
      </c>
      <c r="S1194" s="33">
        <f t="shared" si="203"/>
        <v>57212.07</v>
      </c>
      <c r="T1194" s="33">
        <f t="shared" si="208"/>
        <v>2827.05</v>
      </c>
      <c r="U1194" s="33">
        <f t="shared" si="204"/>
        <v>495.02</v>
      </c>
      <c r="V1194" s="33">
        <f t="shared" si="205"/>
        <v>3322.07</v>
      </c>
      <c r="W1194" s="33">
        <f t="shared" si="206"/>
        <v>230156.95</v>
      </c>
      <c r="X1194" s="33" t="str">
        <f>IFERROR(VLOOKUP(C1194,'Adj to Match Apport'!$C:$F,4,FALSE),0)</f>
        <v/>
      </c>
      <c r="Y1194" s="33">
        <f t="shared" si="209"/>
        <v>230156.95</v>
      </c>
      <c r="Z1194" s="184">
        <f>VLOOKUP(C1194, '2023-24 School Level AAFTE'!$C$4:$C$2454, 1, 0)</f>
        <v>5450</v>
      </c>
    </row>
    <row r="1195" spans="1:26" s="20" customFormat="1" x14ac:dyDescent="0.25">
      <c r="A1195" s="136" t="s">
        <v>1229</v>
      </c>
      <c r="B1195" s="166" t="s">
        <v>1228</v>
      </c>
      <c r="C1195" s="167">
        <v>3688</v>
      </c>
      <c r="D1195" s="166" t="s">
        <v>1234</v>
      </c>
      <c r="E1195" s="146" t="str">
        <f>VLOOKUP($C1195,'2023-24 School Level AAFTE'!$C:$N,9,FALSE)</f>
        <v>Yes</v>
      </c>
      <c r="F1195" s="94" t="str">
        <f>IFERROR(VLOOKUP(C1195,'2023-24 School Level AAFTE'!$C:$N,11,FALSE),"")</f>
        <v>Yes</v>
      </c>
      <c r="G1195" s="20">
        <f>IFERROR(VLOOKUP(C1195,'2023-24 School Level AAFTE'!$C:$N,8,FALSE),0)</f>
        <v>1995.05</v>
      </c>
      <c r="H1195" s="99">
        <f>VLOOKUP($A1195,'District Data'!$A:$F,3,FALSE)</f>
        <v>1.18</v>
      </c>
      <c r="I1195" s="99">
        <f>VLOOKUP($A1195,'District Data'!$A:$F,4,FALSE)</f>
        <v>1.18</v>
      </c>
      <c r="J1195" s="100">
        <f t="shared" si="199"/>
        <v>1995.05</v>
      </c>
      <c r="K1195" s="101">
        <f t="shared" si="200"/>
        <v>5.8520000000000003</v>
      </c>
      <c r="L1195" s="102">
        <f>'District Data'!E$2</f>
        <v>72728</v>
      </c>
      <c r="M1195" s="102">
        <f>'District Data'!F$2</f>
        <v>78209</v>
      </c>
      <c r="N1195" s="33">
        <f t="shared" si="201"/>
        <v>502213.02</v>
      </c>
      <c r="O1195" s="33">
        <f t="shared" si="202"/>
        <v>37848.28</v>
      </c>
      <c r="P1195" s="33">
        <f t="shared" si="207"/>
        <v>14418.72</v>
      </c>
      <c r="Q1195" s="103">
        <v>0.18149999999999999</v>
      </c>
      <c r="R1195" s="103">
        <v>0.17510000000000001</v>
      </c>
      <c r="S1195" s="33">
        <f t="shared" si="203"/>
        <v>182157.25</v>
      </c>
      <c r="T1195" s="33">
        <f t="shared" si="208"/>
        <v>9001.02</v>
      </c>
      <c r="U1195" s="33">
        <f t="shared" si="204"/>
        <v>1576.08</v>
      </c>
      <c r="V1195" s="33">
        <f t="shared" si="205"/>
        <v>10577.1</v>
      </c>
      <c r="W1195" s="33">
        <f t="shared" si="206"/>
        <v>732795.65</v>
      </c>
      <c r="X1195" s="33" t="str">
        <f>IFERROR(VLOOKUP(C1195,'Adj to Match Apport'!$C:$F,4,FALSE),0)</f>
        <v/>
      </c>
      <c r="Y1195" s="33">
        <f t="shared" si="209"/>
        <v>732795.65</v>
      </c>
      <c r="Z1195" s="184">
        <f>VLOOKUP(C1195, '2023-24 School Level AAFTE'!$C$4:$C$2454, 1, 0)</f>
        <v>3688</v>
      </c>
    </row>
    <row r="1196" spans="1:26" s="20" customFormat="1" x14ac:dyDescent="0.25">
      <c r="A1196" s="136" t="s">
        <v>1229</v>
      </c>
      <c r="B1196" s="166" t="s">
        <v>1228</v>
      </c>
      <c r="C1196" s="167">
        <v>4164</v>
      </c>
      <c r="D1196" s="166" t="s">
        <v>1235</v>
      </c>
      <c r="E1196" s="146" t="str">
        <f>VLOOKUP($C1196,'2023-24 School Level AAFTE'!$C:$N,9,FALSE)</f>
        <v>No</v>
      </c>
      <c r="F1196" s="94" t="str">
        <f>IFERROR(VLOOKUP(C1196,'2023-24 School Level AAFTE'!$C:$N,11,FALSE),"")</f>
        <v>No</v>
      </c>
      <c r="G1196" s="20">
        <f>IFERROR(VLOOKUP(C1196,'2023-24 School Level AAFTE'!$C:$N,8,FALSE),0)</f>
        <v>523.78</v>
      </c>
      <c r="H1196" s="99">
        <f>VLOOKUP($A1196,'District Data'!$A:$F,3,FALSE)</f>
        <v>1.18</v>
      </c>
      <c r="I1196" s="99">
        <f>VLOOKUP($A1196,'District Data'!$A:$F,4,FALSE)</f>
        <v>1.18</v>
      </c>
      <c r="J1196" s="100">
        <f t="shared" si="199"/>
        <v>0</v>
      </c>
      <c r="K1196" s="101">
        <f t="shared" si="200"/>
        <v>0</v>
      </c>
      <c r="L1196" s="102">
        <f>'District Data'!E$2</f>
        <v>72728</v>
      </c>
      <c r="M1196" s="102">
        <f>'District Data'!F$2</f>
        <v>78209</v>
      </c>
      <c r="N1196" s="33">
        <f t="shared" si="201"/>
        <v>0</v>
      </c>
      <c r="O1196" s="33">
        <f t="shared" si="202"/>
        <v>0</v>
      </c>
      <c r="P1196" s="33">
        <f t="shared" si="207"/>
        <v>14418.72</v>
      </c>
      <c r="Q1196" s="103">
        <v>0.18149999999999999</v>
      </c>
      <c r="R1196" s="103">
        <v>0.17510000000000001</v>
      </c>
      <c r="S1196" s="33">
        <f t="shared" si="203"/>
        <v>0</v>
      </c>
      <c r="T1196" s="33">
        <f t="shared" si="208"/>
        <v>0</v>
      </c>
      <c r="U1196" s="33">
        <f t="shared" si="204"/>
        <v>0</v>
      </c>
      <c r="V1196" s="33">
        <f t="shared" si="205"/>
        <v>0</v>
      </c>
      <c r="W1196" s="33">
        <f t="shared" si="206"/>
        <v>0</v>
      </c>
      <c r="X1196" s="33">
        <f>IFERROR(VLOOKUP(C1196,'Adj to Match Apport'!$C:$F,4,FALSE),0)</f>
        <v>0</v>
      </c>
      <c r="Y1196" s="33">
        <f t="shared" si="209"/>
        <v>0</v>
      </c>
      <c r="Z1196" s="184">
        <f>VLOOKUP(C1196, '2023-24 School Level AAFTE'!$C$4:$C$2454, 1, 0)</f>
        <v>4164</v>
      </c>
    </row>
    <row r="1197" spans="1:26" s="20" customFormat="1" x14ac:dyDescent="0.25">
      <c r="A1197" s="136" t="s">
        <v>1229</v>
      </c>
      <c r="B1197" s="166" t="s">
        <v>1228</v>
      </c>
      <c r="C1197" s="167">
        <v>5498</v>
      </c>
      <c r="D1197" s="166" t="s">
        <v>1247</v>
      </c>
      <c r="E1197" s="146" t="str">
        <f>VLOOKUP($C1197,'2023-24 School Level AAFTE'!$C:$N,9,FALSE)</f>
        <v>Yes</v>
      </c>
      <c r="F1197" s="94" t="str">
        <f>IFERROR(VLOOKUP(C1197,'2023-24 School Level AAFTE'!$C:$N,11,FALSE),"")</f>
        <v>No</v>
      </c>
      <c r="G1197" s="20">
        <f>IFERROR(VLOOKUP(C1197,'2023-24 School Level AAFTE'!$C:$N,8,FALSE),0)</f>
        <v>80.8</v>
      </c>
      <c r="H1197" s="99">
        <f>VLOOKUP($A1197,'District Data'!$A:$F,3,FALSE)</f>
        <v>1.18</v>
      </c>
      <c r="I1197" s="99">
        <f>VLOOKUP($A1197,'District Data'!$A:$F,4,FALSE)</f>
        <v>1.18</v>
      </c>
      <c r="J1197" s="100">
        <f t="shared" si="199"/>
        <v>0</v>
      </c>
      <c r="K1197" s="101">
        <f t="shared" si="200"/>
        <v>0</v>
      </c>
      <c r="L1197" s="102">
        <f>'District Data'!E$2</f>
        <v>72728</v>
      </c>
      <c r="M1197" s="102">
        <f>'District Data'!F$2</f>
        <v>78209</v>
      </c>
      <c r="N1197" s="33">
        <f t="shared" si="201"/>
        <v>0</v>
      </c>
      <c r="O1197" s="33">
        <f t="shared" si="202"/>
        <v>0</v>
      </c>
      <c r="P1197" s="33">
        <f t="shared" si="207"/>
        <v>14418.72</v>
      </c>
      <c r="Q1197" s="103">
        <v>0.18149999999999999</v>
      </c>
      <c r="R1197" s="103">
        <v>0.17510000000000001</v>
      </c>
      <c r="S1197" s="33">
        <f t="shared" si="203"/>
        <v>0</v>
      </c>
      <c r="T1197" s="33">
        <f t="shared" si="208"/>
        <v>0</v>
      </c>
      <c r="U1197" s="33">
        <f t="shared" si="204"/>
        <v>0</v>
      </c>
      <c r="V1197" s="33">
        <f t="shared" si="205"/>
        <v>0</v>
      </c>
      <c r="W1197" s="33">
        <f t="shared" si="206"/>
        <v>0</v>
      </c>
      <c r="X1197" s="33">
        <f>IFERROR(VLOOKUP(C1197,'Adj to Match Apport'!$C:$F,4,FALSE),0)</f>
        <v>0</v>
      </c>
      <c r="Y1197" s="33">
        <f t="shared" si="209"/>
        <v>0</v>
      </c>
      <c r="Z1197" s="184">
        <f>VLOOKUP(C1197, '2023-24 School Level AAFTE'!$C$4:$C$2454, 1, 0)</f>
        <v>5498</v>
      </c>
    </row>
    <row r="1198" spans="1:26" s="20" customFormat="1" x14ac:dyDescent="0.25">
      <c r="A1198" s="136" t="s">
        <v>1229</v>
      </c>
      <c r="B1198" s="166" t="s">
        <v>1228</v>
      </c>
      <c r="C1198" s="167">
        <v>4583</v>
      </c>
      <c r="D1198" s="166" t="s">
        <v>1244</v>
      </c>
      <c r="E1198" s="146" t="str">
        <f>VLOOKUP($C1198,'2023-24 School Level AAFTE'!$C:$N,9,FALSE)</f>
        <v>Yes</v>
      </c>
      <c r="F1198" s="94" t="str">
        <f>IFERROR(VLOOKUP(C1198,'2023-24 School Level AAFTE'!$C:$N,11,FALSE),"")</f>
        <v>Yes</v>
      </c>
      <c r="G1198" s="20">
        <f>IFERROR(VLOOKUP(C1198,'2023-24 School Level AAFTE'!$C:$N,8,FALSE),0)</f>
        <v>523.52</v>
      </c>
      <c r="H1198" s="99">
        <f>VLOOKUP($A1198,'District Data'!$A:$F,3,FALSE)</f>
        <v>1.18</v>
      </c>
      <c r="I1198" s="99">
        <f>VLOOKUP($A1198,'District Data'!$A:$F,4,FALSE)</f>
        <v>1.18</v>
      </c>
      <c r="J1198" s="100">
        <f t="shared" si="199"/>
        <v>523.52</v>
      </c>
      <c r="K1198" s="101">
        <f t="shared" si="200"/>
        <v>1.536</v>
      </c>
      <c r="L1198" s="102">
        <f>'District Data'!E$2</f>
        <v>72728</v>
      </c>
      <c r="M1198" s="102">
        <f>'District Data'!F$2</f>
        <v>78209</v>
      </c>
      <c r="N1198" s="33">
        <f t="shared" si="201"/>
        <v>131818.04999999999</v>
      </c>
      <c r="O1198" s="33">
        <f t="shared" si="202"/>
        <v>9934.2000000000007</v>
      </c>
      <c r="P1198" s="33">
        <f t="shared" si="207"/>
        <v>14418.72</v>
      </c>
      <c r="Q1198" s="103">
        <v>0.18149999999999999</v>
      </c>
      <c r="R1198" s="103">
        <v>0.17510000000000001</v>
      </c>
      <c r="S1198" s="33">
        <f t="shared" si="203"/>
        <v>47811.61</v>
      </c>
      <c r="T1198" s="33">
        <f t="shared" si="208"/>
        <v>2362.54</v>
      </c>
      <c r="U1198" s="33">
        <f t="shared" si="204"/>
        <v>413.68</v>
      </c>
      <c r="V1198" s="33">
        <f t="shared" si="205"/>
        <v>2776.22</v>
      </c>
      <c r="W1198" s="33">
        <f t="shared" si="206"/>
        <v>192340.08</v>
      </c>
      <c r="X1198" s="33" t="str">
        <f>IFERROR(VLOOKUP(C1198,'Adj to Match Apport'!$C:$F,4,FALSE),0)</f>
        <v/>
      </c>
      <c r="Y1198" s="33">
        <f t="shared" si="209"/>
        <v>192340.08</v>
      </c>
      <c r="Z1198" s="184">
        <f>VLOOKUP(C1198, '2023-24 School Level AAFTE'!$C$4:$C$2454, 1, 0)</f>
        <v>4583</v>
      </c>
    </row>
    <row r="1199" spans="1:26" s="20" customFormat="1" x14ac:dyDescent="0.25">
      <c r="A1199" s="136" t="s">
        <v>1229</v>
      </c>
      <c r="B1199" s="166" t="s">
        <v>1228</v>
      </c>
      <c r="C1199" s="167">
        <v>3121</v>
      </c>
      <c r="D1199" s="166" t="s">
        <v>1232</v>
      </c>
      <c r="E1199" s="146" t="str">
        <f>VLOOKUP($C1199,'2023-24 School Level AAFTE'!$C:$N,9,FALSE)</f>
        <v>Yes</v>
      </c>
      <c r="F1199" s="94" t="str">
        <f>IFERROR(VLOOKUP(C1199,'2023-24 School Level AAFTE'!$C:$N,11,FALSE),"")</f>
        <v>Yes</v>
      </c>
      <c r="G1199" s="20">
        <f>IFERROR(VLOOKUP(C1199,'2023-24 School Level AAFTE'!$C:$N,8,FALSE),0)</f>
        <v>583</v>
      </c>
      <c r="H1199" s="99">
        <f>VLOOKUP($A1199,'District Data'!$A:$F,3,FALSE)</f>
        <v>1.18</v>
      </c>
      <c r="I1199" s="99">
        <f>VLOOKUP($A1199,'District Data'!$A:$F,4,FALSE)</f>
        <v>1.18</v>
      </c>
      <c r="J1199" s="100">
        <f t="shared" si="199"/>
        <v>583</v>
      </c>
      <c r="K1199" s="101">
        <f t="shared" si="200"/>
        <v>1.71</v>
      </c>
      <c r="L1199" s="102">
        <f>'District Data'!E$2</f>
        <v>72728</v>
      </c>
      <c r="M1199" s="102">
        <f>'District Data'!F$2</f>
        <v>78209</v>
      </c>
      <c r="N1199" s="33">
        <f t="shared" si="201"/>
        <v>146750.56</v>
      </c>
      <c r="O1199" s="33">
        <f t="shared" si="202"/>
        <v>11059.56</v>
      </c>
      <c r="P1199" s="33">
        <f t="shared" si="207"/>
        <v>14418.72</v>
      </c>
      <c r="Q1199" s="103">
        <v>0.18149999999999999</v>
      </c>
      <c r="R1199" s="103">
        <v>0.17510000000000001</v>
      </c>
      <c r="S1199" s="33">
        <f t="shared" si="203"/>
        <v>53227.77</v>
      </c>
      <c r="T1199" s="33">
        <f t="shared" si="208"/>
        <v>2630.17</v>
      </c>
      <c r="U1199" s="33">
        <f t="shared" si="204"/>
        <v>460.54</v>
      </c>
      <c r="V1199" s="33">
        <f t="shared" si="205"/>
        <v>3090.71</v>
      </c>
      <c r="W1199" s="33">
        <f t="shared" si="206"/>
        <v>214128.59999999998</v>
      </c>
      <c r="X1199" s="33" t="str">
        <f>IFERROR(VLOOKUP(C1199,'Adj to Match Apport'!$C:$F,4,FALSE),0)</f>
        <v/>
      </c>
      <c r="Y1199" s="33">
        <f t="shared" si="209"/>
        <v>214128.59999999998</v>
      </c>
      <c r="Z1199" s="184">
        <f>VLOOKUP(C1199, '2023-24 School Level AAFTE'!$C$4:$C$2454, 1, 0)</f>
        <v>3121</v>
      </c>
    </row>
    <row r="1200" spans="1:26" s="20" customFormat="1" x14ac:dyDescent="0.25">
      <c r="A1200" s="136" t="s">
        <v>1229</v>
      </c>
      <c r="B1200" s="166" t="s">
        <v>1228</v>
      </c>
      <c r="C1200" s="167">
        <v>3120</v>
      </c>
      <c r="D1200" s="166" t="s">
        <v>1231</v>
      </c>
      <c r="E1200" s="146" t="str">
        <f>VLOOKUP($C1200,'2023-24 School Level AAFTE'!$C:$N,9,FALSE)</f>
        <v>No</v>
      </c>
      <c r="F1200" s="94" t="str">
        <f>IFERROR(VLOOKUP(C1200,'2023-24 School Level AAFTE'!$C:$N,11,FALSE),"")</f>
        <v>No</v>
      </c>
      <c r="G1200" s="20">
        <f>IFERROR(VLOOKUP(C1200,'2023-24 School Level AAFTE'!$C:$N,8,FALSE),0)</f>
        <v>814.6</v>
      </c>
      <c r="H1200" s="99">
        <f>VLOOKUP($A1200,'District Data'!$A:$F,3,FALSE)</f>
        <v>1.18</v>
      </c>
      <c r="I1200" s="99">
        <f>VLOOKUP($A1200,'District Data'!$A:$F,4,FALSE)</f>
        <v>1.18</v>
      </c>
      <c r="J1200" s="100">
        <f t="shared" si="199"/>
        <v>0</v>
      </c>
      <c r="K1200" s="101">
        <f t="shared" si="200"/>
        <v>0</v>
      </c>
      <c r="L1200" s="102">
        <f>'District Data'!E$2</f>
        <v>72728</v>
      </c>
      <c r="M1200" s="102">
        <f>'District Data'!F$2</f>
        <v>78209</v>
      </c>
      <c r="N1200" s="33">
        <f t="shared" si="201"/>
        <v>0</v>
      </c>
      <c r="O1200" s="33">
        <f t="shared" si="202"/>
        <v>0</v>
      </c>
      <c r="P1200" s="33">
        <f t="shared" si="207"/>
        <v>14418.72</v>
      </c>
      <c r="Q1200" s="103">
        <v>0.18149999999999999</v>
      </c>
      <c r="R1200" s="103">
        <v>0.17510000000000001</v>
      </c>
      <c r="S1200" s="33">
        <f t="shared" si="203"/>
        <v>0</v>
      </c>
      <c r="T1200" s="33">
        <f t="shared" si="208"/>
        <v>0</v>
      </c>
      <c r="U1200" s="33">
        <f t="shared" si="204"/>
        <v>0</v>
      </c>
      <c r="V1200" s="33">
        <f t="shared" si="205"/>
        <v>0</v>
      </c>
      <c r="W1200" s="33">
        <f t="shared" si="206"/>
        <v>0</v>
      </c>
      <c r="X1200" s="33">
        <f>IFERROR(VLOOKUP(C1200,'Adj to Match Apport'!$C:$F,4,FALSE),0)</f>
        <v>0</v>
      </c>
      <c r="Y1200" s="33">
        <f t="shared" si="209"/>
        <v>0</v>
      </c>
      <c r="Z1200" s="184">
        <f>VLOOKUP(C1200, '2023-24 School Level AAFTE'!$C$4:$C$2454, 1, 0)</f>
        <v>3120</v>
      </c>
    </row>
    <row r="1201" spans="1:26" s="20" customFormat="1" x14ac:dyDescent="0.25">
      <c r="A1201" s="136" t="s">
        <v>1229</v>
      </c>
      <c r="B1201" s="166" t="s">
        <v>1228</v>
      </c>
      <c r="C1201" s="167">
        <v>5482</v>
      </c>
      <c r="D1201" s="166" t="s">
        <v>1246</v>
      </c>
      <c r="E1201" s="146" t="str">
        <f>VLOOKUP($C1201,'2023-24 School Level AAFTE'!$C:$N,9,FALSE)</f>
        <v>Yes</v>
      </c>
      <c r="F1201" s="94" t="str">
        <f>IFERROR(VLOOKUP(C1201,'2023-24 School Level AAFTE'!$C:$N,11,FALSE),"")</f>
        <v>Yes</v>
      </c>
      <c r="G1201" s="20">
        <f>IFERROR(VLOOKUP(C1201,'2023-24 School Level AAFTE'!$C:$N,8,FALSE),0)</f>
        <v>459.29</v>
      </c>
      <c r="H1201" s="99">
        <f>VLOOKUP($A1201,'District Data'!$A:$F,3,FALSE)</f>
        <v>1.18</v>
      </c>
      <c r="I1201" s="99">
        <f>VLOOKUP($A1201,'District Data'!$A:$F,4,FALSE)</f>
        <v>1.18</v>
      </c>
      <c r="J1201" s="100">
        <f t="shared" si="199"/>
        <v>459.29</v>
      </c>
      <c r="K1201" s="101">
        <f t="shared" si="200"/>
        <v>1.347</v>
      </c>
      <c r="L1201" s="102">
        <f>'District Data'!E$2</f>
        <v>72728</v>
      </c>
      <c r="M1201" s="102">
        <f>'District Data'!F$2</f>
        <v>78209</v>
      </c>
      <c r="N1201" s="33">
        <f t="shared" si="201"/>
        <v>115598.25</v>
      </c>
      <c r="O1201" s="33">
        <f t="shared" si="202"/>
        <v>8711.83</v>
      </c>
      <c r="P1201" s="33">
        <f t="shared" si="207"/>
        <v>14418.72</v>
      </c>
      <c r="Q1201" s="103">
        <v>0.18149999999999999</v>
      </c>
      <c r="R1201" s="103">
        <v>0.17510000000000001</v>
      </c>
      <c r="S1201" s="33">
        <f t="shared" si="203"/>
        <v>41928.54</v>
      </c>
      <c r="T1201" s="33">
        <f t="shared" si="208"/>
        <v>2071.83</v>
      </c>
      <c r="U1201" s="33">
        <f t="shared" si="204"/>
        <v>362.78</v>
      </c>
      <c r="V1201" s="33">
        <f t="shared" si="205"/>
        <v>2434.6099999999997</v>
      </c>
      <c r="W1201" s="33">
        <f t="shared" si="206"/>
        <v>168673.22999999998</v>
      </c>
      <c r="X1201" s="33" t="str">
        <f>IFERROR(VLOOKUP(C1201,'Adj to Match Apport'!$C:$F,4,FALSE),0)</f>
        <v/>
      </c>
      <c r="Y1201" s="33">
        <f t="shared" si="209"/>
        <v>168673.22999999998</v>
      </c>
      <c r="Z1201" s="184">
        <f>VLOOKUP(C1201, '2023-24 School Level AAFTE'!$C$4:$C$2454, 1, 0)</f>
        <v>5482</v>
      </c>
    </row>
    <row r="1202" spans="1:26" s="20" customFormat="1" x14ac:dyDescent="0.25">
      <c r="A1202" s="136" t="s">
        <v>1229</v>
      </c>
      <c r="B1202" s="166" t="s">
        <v>1228</v>
      </c>
      <c r="C1202" s="167">
        <v>4165</v>
      </c>
      <c r="D1202" s="166" t="s">
        <v>1236</v>
      </c>
      <c r="E1202" s="146" t="str">
        <f>VLOOKUP($C1202,'2023-24 School Level AAFTE'!$C:$N,9,FALSE)</f>
        <v>No</v>
      </c>
      <c r="F1202" s="94" t="str">
        <f>IFERROR(VLOOKUP(C1202,'2023-24 School Level AAFTE'!$C:$N,11,FALSE),"")</f>
        <v>No</v>
      </c>
      <c r="G1202" s="20">
        <f>IFERROR(VLOOKUP(C1202,'2023-24 School Level AAFTE'!$C:$N,8,FALSE),0)</f>
        <v>468.76</v>
      </c>
      <c r="H1202" s="99">
        <f>VLOOKUP($A1202,'District Data'!$A:$F,3,FALSE)</f>
        <v>1.18</v>
      </c>
      <c r="I1202" s="99">
        <f>VLOOKUP($A1202,'District Data'!$A:$F,4,FALSE)</f>
        <v>1.18</v>
      </c>
      <c r="J1202" s="100">
        <f t="shared" si="199"/>
        <v>0</v>
      </c>
      <c r="K1202" s="101">
        <f t="shared" si="200"/>
        <v>0</v>
      </c>
      <c r="L1202" s="102">
        <f>'District Data'!E$2</f>
        <v>72728</v>
      </c>
      <c r="M1202" s="102">
        <f>'District Data'!F$2</f>
        <v>78209</v>
      </c>
      <c r="N1202" s="33">
        <f t="shared" si="201"/>
        <v>0</v>
      </c>
      <c r="O1202" s="33">
        <f t="shared" si="202"/>
        <v>0</v>
      </c>
      <c r="P1202" s="33">
        <f t="shared" si="207"/>
        <v>14418.72</v>
      </c>
      <c r="Q1202" s="103">
        <v>0.18149999999999999</v>
      </c>
      <c r="R1202" s="103">
        <v>0.17510000000000001</v>
      </c>
      <c r="S1202" s="33">
        <f t="shared" si="203"/>
        <v>0</v>
      </c>
      <c r="T1202" s="33">
        <f t="shared" si="208"/>
        <v>0</v>
      </c>
      <c r="U1202" s="33">
        <f t="shared" si="204"/>
        <v>0</v>
      </c>
      <c r="V1202" s="33">
        <f t="shared" si="205"/>
        <v>0</v>
      </c>
      <c r="W1202" s="33">
        <f t="shared" si="206"/>
        <v>0</v>
      </c>
      <c r="X1202" s="33">
        <f>IFERROR(VLOOKUP(C1202,'Adj to Match Apport'!$C:$F,4,FALSE),0)</f>
        <v>0</v>
      </c>
      <c r="Y1202" s="33">
        <f t="shared" si="209"/>
        <v>0</v>
      </c>
      <c r="Z1202" s="184">
        <f>VLOOKUP(C1202, '2023-24 School Level AAFTE'!$C$4:$C$2454, 1, 0)</f>
        <v>4165</v>
      </c>
    </row>
    <row r="1203" spans="1:26" s="20" customFormat="1" x14ac:dyDescent="0.25">
      <c r="A1203" s="136" t="s">
        <v>1229</v>
      </c>
      <c r="B1203" s="166" t="s">
        <v>1228</v>
      </c>
      <c r="C1203" s="167">
        <v>3687</v>
      </c>
      <c r="D1203" s="166" t="s">
        <v>1233</v>
      </c>
      <c r="E1203" s="146" t="str">
        <f>VLOOKUP($C1203,'2023-24 School Level AAFTE'!$C:$N,9,FALSE)</f>
        <v>No</v>
      </c>
      <c r="F1203" s="94" t="str">
        <f>IFERROR(VLOOKUP(C1203,'2023-24 School Level AAFTE'!$C:$N,11,FALSE),"")</f>
        <v>No</v>
      </c>
      <c r="G1203" s="20">
        <f>IFERROR(VLOOKUP(C1203,'2023-24 School Level AAFTE'!$C:$N,8,FALSE),0)</f>
        <v>469.35</v>
      </c>
      <c r="H1203" s="99">
        <f>VLOOKUP($A1203,'District Data'!$A:$F,3,FALSE)</f>
        <v>1.18</v>
      </c>
      <c r="I1203" s="99">
        <f>VLOOKUP($A1203,'District Data'!$A:$F,4,FALSE)</f>
        <v>1.18</v>
      </c>
      <c r="J1203" s="100">
        <f t="shared" si="199"/>
        <v>0</v>
      </c>
      <c r="K1203" s="101">
        <f t="shared" si="200"/>
        <v>0</v>
      </c>
      <c r="L1203" s="102">
        <f>'District Data'!E$2</f>
        <v>72728</v>
      </c>
      <c r="M1203" s="102">
        <f>'District Data'!F$2</f>
        <v>78209</v>
      </c>
      <c r="N1203" s="33">
        <f t="shared" si="201"/>
        <v>0</v>
      </c>
      <c r="O1203" s="33">
        <f t="shared" si="202"/>
        <v>0</v>
      </c>
      <c r="P1203" s="33">
        <f t="shared" si="207"/>
        <v>14418.72</v>
      </c>
      <c r="Q1203" s="103">
        <v>0.18149999999999999</v>
      </c>
      <c r="R1203" s="103">
        <v>0.17510000000000001</v>
      </c>
      <c r="S1203" s="33">
        <f t="shared" si="203"/>
        <v>0</v>
      </c>
      <c r="T1203" s="33">
        <f t="shared" si="208"/>
        <v>0</v>
      </c>
      <c r="U1203" s="33">
        <f t="shared" si="204"/>
        <v>0</v>
      </c>
      <c r="V1203" s="33">
        <f t="shared" si="205"/>
        <v>0</v>
      </c>
      <c r="W1203" s="33">
        <f t="shared" si="206"/>
        <v>0</v>
      </c>
      <c r="X1203" s="33">
        <f>IFERROR(VLOOKUP(C1203,'Adj to Match Apport'!$C:$F,4,FALSE),0)</f>
        <v>0</v>
      </c>
      <c r="Y1203" s="33">
        <f t="shared" si="209"/>
        <v>0</v>
      </c>
      <c r="Z1203" s="184">
        <f>VLOOKUP(C1203, '2023-24 School Level AAFTE'!$C$4:$C$2454, 1, 0)</f>
        <v>3687</v>
      </c>
    </row>
    <row r="1204" spans="1:26" s="20" customFormat="1" x14ac:dyDescent="0.25">
      <c r="A1204" s="136" t="s">
        <v>1229</v>
      </c>
      <c r="B1204" s="166" t="s">
        <v>1228</v>
      </c>
      <c r="C1204" s="167">
        <v>4019</v>
      </c>
      <c r="D1204" s="166" t="s">
        <v>2636</v>
      </c>
      <c r="E1204" s="146" t="str">
        <f>VLOOKUP($C1204,'2023-24 School Level AAFTE'!$C:$N,9,FALSE)</f>
        <v>No</v>
      </c>
      <c r="F1204" s="94" t="str">
        <f>IFERROR(VLOOKUP(C1204,'2023-24 School Level AAFTE'!$C:$N,11,FALSE),"")</f>
        <v>No</v>
      </c>
      <c r="G1204" s="20">
        <f>IFERROR(VLOOKUP(C1204,'2023-24 School Level AAFTE'!$C:$N,8,FALSE),0)</f>
        <v>549.97</v>
      </c>
      <c r="H1204" s="99">
        <f>VLOOKUP($A1204,'District Data'!$A:$F,3,FALSE)</f>
        <v>1.18</v>
      </c>
      <c r="I1204" s="99">
        <f>VLOOKUP($A1204,'District Data'!$A:$F,4,FALSE)</f>
        <v>1.18</v>
      </c>
      <c r="J1204" s="100">
        <f t="shared" si="199"/>
        <v>0</v>
      </c>
      <c r="K1204" s="101">
        <f t="shared" si="200"/>
        <v>0</v>
      </c>
      <c r="L1204" s="102">
        <f>'District Data'!E$2</f>
        <v>72728</v>
      </c>
      <c r="M1204" s="102">
        <f>'District Data'!F$2</f>
        <v>78209</v>
      </c>
      <c r="N1204" s="33">
        <f t="shared" si="201"/>
        <v>0</v>
      </c>
      <c r="O1204" s="33">
        <f t="shared" si="202"/>
        <v>0</v>
      </c>
      <c r="P1204" s="33">
        <f t="shared" si="207"/>
        <v>14418.72</v>
      </c>
      <c r="Q1204" s="103">
        <v>0.18149999999999999</v>
      </c>
      <c r="R1204" s="103">
        <v>0.17510000000000001</v>
      </c>
      <c r="S1204" s="33">
        <f t="shared" si="203"/>
        <v>0</v>
      </c>
      <c r="T1204" s="33">
        <f t="shared" si="208"/>
        <v>0</v>
      </c>
      <c r="U1204" s="33">
        <f t="shared" si="204"/>
        <v>0</v>
      </c>
      <c r="V1204" s="33">
        <f t="shared" si="205"/>
        <v>0</v>
      </c>
      <c r="W1204" s="33">
        <f t="shared" si="206"/>
        <v>0</v>
      </c>
      <c r="X1204" s="33">
        <f>IFERROR(VLOOKUP(C1204,'Adj to Match Apport'!$C:$F,4,FALSE),0)</f>
        <v>0</v>
      </c>
      <c r="Y1204" s="33">
        <f t="shared" si="209"/>
        <v>0</v>
      </c>
      <c r="Z1204" s="184">
        <f>VLOOKUP(C1204, '2023-24 School Level AAFTE'!$C$4:$C$2454, 1, 0)</f>
        <v>4019</v>
      </c>
    </row>
    <row r="1205" spans="1:26" s="20" customFormat="1" x14ac:dyDescent="0.25">
      <c r="A1205" s="136" t="s">
        <v>1229</v>
      </c>
      <c r="B1205" s="166" t="s">
        <v>1228</v>
      </c>
      <c r="C1205" s="167">
        <v>1848</v>
      </c>
      <c r="D1205" s="166" t="s">
        <v>205</v>
      </c>
      <c r="E1205" s="146" t="str">
        <f>VLOOKUP($C1205,'2023-24 School Level AAFTE'!$C:$N,9,FALSE)</f>
        <v>No</v>
      </c>
      <c r="F1205" s="94" t="str">
        <f>IFERROR(VLOOKUP(C1205,'2023-24 School Level AAFTE'!$C:$N,11,FALSE),"")</f>
        <v>No</v>
      </c>
      <c r="G1205" s="20">
        <f>IFERROR(VLOOKUP(C1205,'2023-24 School Level AAFTE'!$C:$N,8,FALSE),0)</f>
        <v>27.82</v>
      </c>
      <c r="H1205" s="99">
        <f>VLOOKUP($A1205,'District Data'!$A:$F,3,FALSE)</f>
        <v>1.18</v>
      </c>
      <c r="I1205" s="99">
        <f>VLOOKUP($A1205,'District Data'!$A:$F,4,FALSE)</f>
        <v>1.18</v>
      </c>
      <c r="J1205" s="100">
        <f t="shared" si="199"/>
        <v>0</v>
      </c>
      <c r="K1205" s="101">
        <f t="shared" si="200"/>
        <v>0</v>
      </c>
      <c r="L1205" s="102">
        <f>'District Data'!E$2</f>
        <v>72728</v>
      </c>
      <c r="M1205" s="102">
        <f>'District Data'!F$2</f>
        <v>78209</v>
      </c>
      <c r="N1205" s="33">
        <f t="shared" si="201"/>
        <v>0</v>
      </c>
      <c r="O1205" s="33">
        <f t="shared" si="202"/>
        <v>0</v>
      </c>
      <c r="P1205" s="33">
        <f t="shared" si="207"/>
        <v>14418.72</v>
      </c>
      <c r="Q1205" s="103">
        <v>0.18149999999999999</v>
      </c>
      <c r="R1205" s="103">
        <v>0.17510000000000001</v>
      </c>
      <c r="S1205" s="33">
        <f t="shared" si="203"/>
        <v>0</v>
      </c>
      <c r="T1205" s="33">
        <f t="shared" si="208"/>
        <v>0</v>
      </c>
      <c r="U1205" s="33">
        <f t="shared" si="204"/>
        <v>0</v>
      </c>
      <c r="V1205" s="33">
        <f t="shared" si="205"/>
        <v>0</v>
      </c>
      <c r="W1205" s="33">
        <f t="shared" si="206"/>
        <v>0</v>
      </c>
      <c r="X1205" s="33">
        <f>IFERROR(VLOOKUP(C1205,'Adj to Match Apport'!$C:$F,4,FALSE),0)</f>
        <v>0</v>
      </c>
      <c r="Y1205" s="33">
        <f t="shared" si="209"/>
        <v>0</v>
      </c>
      <c r="Z1205" s="184">
        <f>VLOOKUP(C1205, '2023-24 School Level AAFTE'!$C$4:$C$2454, 1, 0)</f>
        <v>1848</v>
      </c>
    </row>
    <row r="1206" spans="1:26" s="20" customFormat="1" x14ac:dyDescent="0.25">
      <c r="A1206" s="136" t="s">
        <v>1229</v>
      </c>
      <c r="B1206" s="166" t="s">
        <v>1228</v>
      </c>
      <c r="C1206" s="167">
        <v>4425</v>
      </c>
      <c r="D1206" s="166" t="s">
        <v>1240</v>
      </c>
      <c r="E1206" s="146" t="str">
        <f>VLOOKUP($C1206,'2023-24 School Level AAFTE'!$C:$N,9,FALSE)</f>
        <v>Yes</v>
      </c>
      <c r="F1206" s="94" t="str">
        <f>IFERROR(VLOOKUP(C1206,'2023-24 School Level AAFTE'!$C:$N,11,FALSE),"")</f>
        <v>Yes</v>
      </c>
      <c r="G1206" s="20">
        <f>IFERROR(VLOOKUP(C1206,'2023-24 School Level AAFTE'!$C:$N,8,FALSE),0)</f>
        <v>906.11</v>
      </c>
      <c r="H1206" s="99">
        <f>VLOOKUP($A1206,'District Data'!$A:$F,3,FALSE)</f>
        <v>1.18</v>
      </c>
      <c r="I1206" s="99">
        <f>VLOOKUP($A1206,'District Data'!$A:$F,4,FALSE)</f>
        <v>1.18</v>
      </c>
      <c r="J1206" s="100">
        <f t="shared" si="199"/>
        <v>906.11</v>
      </c>
      <c r="K1206" s="101">
        <f t="shared" si="200"/>
        <v>2.6579999999999999</v>
      </c>
      <c r="L1206" s="102">
        <f>'District Data'!E$2</f>
        <v>72728</v>
      </c>
      <c r="M1206" s="102">
        <f>'District Data'!F$2</f>
        <v>78209</v>
      </c>
      <c r="N1206" s="33">
        <f t="shared" si="201"/>
        <v>228107.01</v>
      </c>
      <c r="O1206" s="33">
        <f t="shared" si="202"/>
        <v>17190.830000000002</v>
      </c>
      <c r="P1206" s="33">
        <f t="shared" si="207"/>
        <v>14418.72</v>
      </c>
      <c r="Q1206" s="103">
        <v>0.18149999999999999</v>
      </c>
      <c r="R1206" s="103">
        <v>0.17510000000000001</v>
      </c>
      <c r="S1206" s="33">
        <f t="shared" si="203"/>
        <v>82736.490000000005</v>
      </c>
      <c r="T1206" s="33">
        <f t="shared" si="208"/>
        <v>4088.3</v>
      </c>
      <c r="U1206" s="33">
        <f t="shared" si="204"/>
        <v>715.86</v>
      </c>
      <c r="V1206" s="33">
        <f t="shared" si="205"/>
        <v>4804.16</v>
      </c>
      <c r="W1206" s="33">
        <f t="shared" si="206"/>
        <v>332838.49</v>
      </c>
      <c r="X1206" s="33" t="str">
        <f>IFERROR(VLOOKUP(C1206,'Adj to Match Apport'!$C:$F,4,FALSE),0)</f>
        <v/>
      </c>
      <c r="Y1206" s="33">
        <f t="shared" si="209"/>
        <v>332838.49</v>
      </c>
      <c r="Z1206" s="184">
        <f>VLOOKUP(C1206, '2023-24 School Level AAFTE'!$C$4:$C$2454, 1, 0)</f>
        <v>4425</v>
      </c>
    </row>
    <row r="1207" spans="1:26" s="20" customFormat="1" x14ac:dyDescent="0.25">
      <c r="A1207" s="136" t="s">
        <v>1249</v>
      </c>
      <c r="B1207" s="166" t="s">
        <v>1248</v>
      </c>
      <c r="C1207" s="167">
        <v>5451</v>
      </c>
      <c r="D1207" s="166" t="s">
        <v>1250</v>
      </c>
      <c r="E1207" s="146" t="str">
        <f>VLOOKUP($C1207,'2023-24 School Level AAFTE'!$C:$N,9,FALSE)</f>
        <v>Yes</v>
      </c>
      <c r="F1207" s="94" t="str">
        <f>IFERROR(VLOOKUP(C1207,'2023-24 School Level AAFTE'!$C:$N,11,FALSE),"")</f>
        <v>Yes</v>
      </c>
      <c r="G1207" s="20">
        <f>IFERROR(VLOOKUP(C1207,'2023-24 School Level AAFTE'!$C:$N,8,FALSE),0)</f>
        <v>489</v>
      </c>
      <c r="H1207" s="99">
        <f>VLOOKUP($A1207,'District Data'!$A:$F,3,FALSE)</f>
        <v>1</v>
      </c>
      <c r="I1207" s="99">
        <f>VLOOKUP($A1207,'District Data'!$A:$F,4,FALSE)</f>
        <v>1</v>
      </c>
      <c r="J1207" s="100">
        <f t="shared" si="199"/>
        <v>489</v>
      </c>
      <c r="K1207" s="101">
        <f t="shared" si="200"/>
        <v>1.4339999999999999</v>
      </c>
      <c r="L1207" s="102">
        <f>'District Data'!E$2</f>
        <v>72728</v>
      </c>
      <c r="M1207" s="102">
        <f>'District Data'!F$2</f>
        <v>78209</v>
      </c>
      <c r="N1207" s="33">
        <f t="shared" si="201"/>
        <v>104291.95</v>
      </c>
      <c r="O1207" s="33">
        <f t="shared" si="202"/>
        <v>7859.76</v>
      </c>
      <c r="P1207" s="33">
        <f t="shared" si="207"/>
        <v>14418.72</v>
      </c>
      <c r="Q1207" s="103">
        <v>0.18149999999999999</v>
      </c>
      <c r="R1207" s="103">
        <v>0.17510000000000001</v>
      </c>
      <c r="S1207" s="33">
        <f t="shared" si="203"/>
        <v>40981.68</v>
      </c>
      <c r="T1207" s="33">
        <f t="shared" si="208"/>
        <v>1869.2</v>
      </c>
      <c r="U1207" s="33">
        <f t="shared" si="204"/>
        <v>327.3</v>
      </c>
      <c r="V1207" s="33">
        <f t="shared" si="205"/>
        <v>2196.5</v>
      </c>
      <c r="W1207" s="33">
        <f t="shared" si="206"/>
        <v>155329.89000000001</v>
      </c>
      <c r="X1207" s="33" t="str">
        <f>IFERROR(VLOOKUP(C1207,'Adj to Match Apport'!$C:$F,4,FALSE),0)</f>
        <v/>
      </c>
      <c r="Y1207" s="33">
        <f t="shared" si="209"/>
        <v>155329.89000000001</v>
      </c>
      <c r="Z1207" s="184">
        <f>VLOOKUP(C1207, '2023-24 School Level AAFTE'!$C$4:$C$2454, 1, 0)</f>
        <v>5451</v>
      </c>
    </row>
    <row r="1208" spans="1:26" s="20" customFormat="1" x14ac:dyDescent="0.25">
      <c r="A1208" s="136" t="s">
        <v>1249</v>
      </c>
      <c r="B1208" s="166" t="s">
        <v>1248</v>
      </c>
      <c r="C1208" s="167">
        <v>2591</v>
      </c>
      <c r="D1208" s="166" t="s">
        <v>2532</v>
      </c>
      <c r="E1208" s="146" t="str">
        <f>VLOOKUP($C1208,'2023-24 School Level AAFTE'!$C:$N,9,FALSE)</f>
        <v>Yes</v>
      </c>
      <c r="F1208" s="94" t="str">
        <f>IFERROR(VLOOKUP(C1208,'2023-24 School Level AAFTE'!$C:$N,11,FALSE),"")</f>
        <v>Yes</v>
      </c>
      <c r="G1208" s="20">
        <f>IFERROR(VLOOKUP(C1208,'2023-24 School Level AAFTE'!$C:$N,8,FALSE),0)</f>
        <v>406.88</v>
      </c>
      <c r="H1208" s="99">
        <f>VLOOKUP($A1208,'District Data'!$A:$F,3,FALSE)</f>
        <v>1</v>
      </c>
      <c r="I1208" s="99">
        <f>VLOOKUP($A1208,'District Data'!$A:$F,4,FALSE)</f>
        <v>1</v>
      </c>
      <c r="J1208" s="100">
        <f t="shared" si="199"/>
        <v>406.88</v>
      </c>
      <c r="K1208" s="101">
        <f t="shared" si="200"/>
        <v>1.194</v>
      </c>
      <c r="L1208" s="102">
        <f>'District Data'!E$2</f>
        <v>72728</v>
      </c>
      <c r="M1208" s="102">
        <f>'District Data'!F$2</f>
        <v>78209</v>
      </c>
      <c r="N1208" s="33">
        <f t="shared" si="201"/>
        <v>86837.23</v>
      </c>
      <c r="O1208" s="33">
        <f t="shared" si="202"/>
        <v>6544.32</v>
      </c>
      <c r="P1208" s="33">
        <f t="shared" si="207"/>
        <v>14418.72</v>
      </c>
      <c r="Q1208" s="103">
        <v>0.18149999999999999</v>
      </c>
      <c r="R1208" s="103">
        <v>0.17510000000000001</v>
      </c>
      <c r="S1208" s="33">
        <f t="shared" si="203"/>
        <v>34122.82</v>
      </c>
      <c r="T1208" s="33">
        <f t="shared" si="208"/>
        <v>1556.36</v>
      </c>
      <c r="U1208" s="33">
        <f t="shared" si="204"/>
        <v>272.52</v>
      </c>
      <c r="V1208" s="33">
        <f t="shared" si="205"/>
        <v>1828.8799999999999</v>
      </c>
      <c r="W1208" s="33">
        <f t="shared" si="206"/>
        <v>129333.25</v>
      </c>
      <c r="X1208" s="33">
        <f>IFERROR(VLOOKUP(C1208,'Adj to Match Apport'!$C:$F,4,FALSE),0)</f>
        <v>-1.9999999960418791E-2</v>
      </c>
      <c r="Y1208" s="33">
        <f t="shared" si="209"/>
        <v>129333.23000000004</v>
      </c>
      <c r="Z1208" s="184">
        <f>VLOOKUP(C1208, '2023-24 School Level AAFTE'!$C$4:$C$2454, 1, 0)</f>
        <v>2591</v>
      </c>
    </row>
    <row r="1209" spans="1:26" s="20" customFormat="1" x14ac:dyDescent="0.25">
      <c r="A1209" s="136" t="s">
        <v>1249</v>
      </c>
      <c r="B1209" s="166" t="s">
        <v>1248</v>
      </c>
      <c r="C1209" s="167">
        <v>2898</v>
      </c>
      <c r="D1209" s="166" t="s">
        <v>2533</v>
      </c>
      <c r="E1209" s="146" t="str">
        <f>VLOOKUP($C1209,'2023-24 School Level AAFTE'!$C:$N,9,FALSE)</f>
        <v>Yes</v>
      </c>
      <c r="F1209" s="94" t="str">
        <f>IFERROR(VLOOKUP(C1209,'2023-24 School Level AAFTE'!$C:$N,11,FALSE),"")</f>
        <v>Yes</v>
      </c>
      <c r="G1209" s="20">
        <f>IFERROR(VLOOKUP(C1209,'2023-24 School Level AAFTE'!$C:$N,8,FALSE),0)</f>
        <v>399.51</v>
      </c>
      <c r="H1209" s="99">
        <f>VLOOKUP($A1209,'District Data'!$A:$F,3,FALSE)</f>
        <v>1</v>
      </c>
      <c r="I1209" s="99">
        <f>VLOOKUP($A1209,'District Data'!$A:$F,4,FALSE)</f>
        <v>1</v>
      </c>
      <c r="J1209" s="100">
        <f t="shared" si="199"/>
        <v>399.51</v>
      </c>
      <c r="K1209" s="101">
        <f t="shared" si="200"/>
        <v>1.1719999999999999</v>
      </c>
      <c r="L1209" s="102">
        <f>'District Data'!E$2</f>
        <v>72728</v>
      </c>
      <c r="M1209" s="102">
        <f>'District Data'!F$2</f>
        <v>78209</v>
      </c>
      <c r="N1209" s="33">
        <f t="shared" si="201"/>
        <v>85237.22</v>
      </c>
      <c r="O1209" s="33">
        <f t="shared" si="202"/>
        <v>6423.73</v>
      </c>
      <c r="P1209" s="33">
        <f t="shared" si="207"/>
        <v>14418.72</v>
      </c>
      <c r="Q1209" s="103">
        <v>0.18149999999999999</v>
      </c>
      <c r="R1209" s="103">
        <v>0.17510000000000001</v>
      </c>
      <c r="S1209" s="33">
        <f t="shared" si="203"/>
        <v>33494.089999999997</v>
      </c>
      <c r="T1209" s="33">
        <f t="shared" si="208"/>
        <v>1527.68</v>
      </c>
      <c r="U1209" s="33">
        <f t="shared" si="204"/>
        <v>267.5</v>
      </c>
      <c r="V1209" s="33">
        <f t="shared" si="205"/>
        <v>1795.18</v>
      </c>
      <c r="W1209" s="33">
        <f t="shared" si="206"/>
        <v>126950.21999999999</v>
      </c>
      <c r="X1209" s="33" t="str">
        <f>IFERROR(VLOOKUP(C1209,'Adj to Match Apport'!$C:$F,4,FALSE),0)</f>
        <v/>
      </c>
      <c r="Y1209" s="33">
        <f t="shared" si="209"/>
        <v>126950.21999999999</v>
      </c>
      <c r="Z1209" s="184">
        <f>VLOOKUP(C1209, '2023-24 School Level AAFTE'!$C$4:$C$2454, 1, 0)</f>
        <v>2898</v>
      </c>
    </row>
    <row r="1210" spans="1:26" s="20" customFormat="1" x14ac:dyDescent="0.25">
      <c r="A1210" s="136" t="s">
        <v>1252</v>
      </c>
      <c r="B1210" s="166" t="s">
        <v>1251</v>
      </c>
      <c r="C1210" s="167">
        <v>3288</v>
      </c>
      <c r="D1210" s="166" t="s">
        <v>1254</v>
      </c>
      <c r="E1210" s="146" t="str">
        <f>VLOOKUP($C1210,'2023-24 School Level AAFTE'!$C:$N,9,FALSE)</f>
        <v>Yes</v>
      </c>
      <c r="F1210" s="94" t="str">
        <f>IFERROR(VLOOKUP(C1210,'2023-24 School Level AAFTE'!$C:$N,11,FALSE),"")</f>
        <v>Yes</v>
      </c>
      <c r="G1210" s="20">
        <f>IFERROR(VLOOKUP(C1210,'2023-24 School Level AAFTE'!$C:$N,8,FALSE),0)</f>
        <v>390.01</v>
      </c>
      <c r="H1210" s="99">
        <f>VLOOKUP($A1210,'District Data'!$A:$F,3,FALSE)</f>
        <v>1</v>
      </c>
      <c r="I1210" s="99">
        <f>VLOOKUP($A1210,'District Data'!$A:$F,4,FALSE)</f>
        <v>1</v>
      </c>
      <c r="J1210" s="100">
        <f t="shared" si="199"/>
        <v>390.01</v>
      </c>
      <c r="K1210" s="101">
        <f t="shared" si="200"/>
        <v>1.1439999999999999</v>
      </c>
      <c r="L1210" s="102">
        <f>'District Data'!E$2</f>
        <v>72728</v>
      </c>
      <c r="M1210" s="102">
        <f>'District Data'!F$2</f>
        <v>78209</v>
      </c>
      <c r="N1210" s="33">
        <f t="shared" si="201"/>
        <v>83200.83</v>
      </c>
      <c r="O1210" s="33">
        <f t="shared" si="202"/>
        <v>6270.27</v>
      </c>
      <c r="P1210" s="33">
        <f t="shared" si="207"/>
        <v>14418.72</v>
      </c>
      <c r="Q1210" s="103">
        <v>0.18149999999999999</v>
      </c>
      <c r="R1210" s="103">
        <v>0.17510000000000001</v>
      </c>
      <c r="S1210" s="33">
        <f t="shared" si="203"/>
        <v>32693.89</v>
      </c>
      <c r="T1210" s="33">
        <f t="shared" si="208"/>
        <v>1491.18</v>
      </c>
      <c r="U1210" s="33">
        <f t="shared" si="204"/>
        <v>261.11</v>
      </c>
      <c r="V1210" s="33">
        <f t="shared" si="205"/>
        <v>1752.29</v>
      </c>
      <c r="W1210" s="33">
        <f t="shared" si="206"/>
        <v>123917.28</v>
      </c>
      <c r="X1210" s="33">
        <f>IFERROR(VLOOKUP(C1210,'Adj to Match Apport'!$C:$F,4,FALSE),0)</f>
        <v>0</v>
      </c>
      <c r="Y1210" s="33">
        <f t="shared" si="209"/>
        <v>123917.28</v>
      </c>
      <c r="Z1210" s="184">
        <f>VLOOKUP(C1210, '2023-24 School Level AAFTE'!$C$4:$C$2454, 1, 0)</f>
        <v>3288</v>
      </c>
    </row>
    <row r="1211" spans="1:26" s="20" customFormat="1" x14ac:dyDescent="0.25">
      <c r="A1211" s="136" t="s">
        <v>1252</v>
      </c>
      <c r="B1211" s="166" t="s">
        <v>1251</v>
      </c>
      <c r="C1211" s="167">
        <v>2273</v>
      </c>
      <c r="D1211" s="166" t="s">
        <v>1253</v>
      </c>
      <c r="E1211" s="146" t="str">
        <f>VLOOKUP($C1211,'2023-24 School Level AAFTE'!$C:$N,9,FALSE)</f>
        <v>No</v>
      </c>
      <c r="F1211" s="94" t="str">
        <f>IFERROR(VLOOKUP(C1211,'2023-24 School Level AAFTE'!$C:$N,11,FALSE),"")</f>
        <v>No</v>
      </c>
      <c r="G1211" s="20">
        <f>IFERROR(VLOOKUP(C1211,'2023-24 School Level AAFTE'!$C:$N,8,FALSE),0)</f>
        <v>419.51</v>
      </c>
      <c r="H1211" s="99">
        <f>VLOOKUP($A1211,'District Data'!$A:$F,3,FALSE)</f>
        <v>1</v>
      </c>
      <c r="I1211" s="99">
        <f>VLOOKUP($A1211,'District Data'!$A:$F,4,FALSE)</f>
        <v>1</v>
      </c>
      <c r="J1211" s="100">
        <f t="shared" si="199"/>
        <v>0</v>
      </c>
      <c r="K1211" s="101">
        <f t="shared" si="200"/>
        <v>0</v>
      </c>
      <c r="L1211" s="102">
        <f>'District Data'!E$2</f>
        <v>72728</v>
      </c>
      <c r="M1211" s="102">
        <f>'District Data'!F$2</f>
        <v>78209</v>
      </c>
      <c r="N1211" s="33">
        <f t="shared" si="201"/>
        <v>0</v>
      </c>
      <c r="O1211" s="33">
        <f t="shared" si="202"/>
        <v>0</v>
      </c>
      <c r="P1211" s="33">
        <f t="shared" si="207"/>
        <v>14418.72</v>
      </c>
      <c r="Q1211" s="103">
        <v>0.18149999999999999</v>
      </c>
      <c r="R1211" s="103">
        <v>0.17510000000000001</v>
      </c>
      <c r="S1211" s="33">
        <f t="shared" si="203"/>
        <v>0</v>
      </c>
      <c r="T1211" s="33">
        <f t="shared" si="208"/>
        <v>0</v>
      </c>
      <c r="U1211" s="33">
        <f t="shared" si="204"/>
        <v>0</v>
      </c>
      <c r="V1211" s="33">
        <f t="shared" si="205"/>
        <v>0</v>
      </c>
      <c r="W1211" s="33">
        <f t="shared" si="206"/>
        <v>0</v>
      </c>
      <c r="X1211" s="33">
        <f>IFERROR(VLOOKUP(C1211,'Adj to Match Apport'!$C:$F,4,FALSE),0)</f>
        <v>0</v>
      </c>
      <c r="Y1211" s="33">
        <f t="shared" si="209"/>
        <v>0</v>
      </c>
      <c r="Z1211" s="184">
        <f>VLOOKUP(C1211, '2023-24 School Level AAFTE'!$C$4:$C$2454, 1, 0)</f>
        <v>2273</v>
      </c>
    </row>
    <row r="1212" spans="1:26" s="20" customFormat="1" x14ac:dyDescent="0.25">
      <c r="A1212" s="136" t="s">
        <v>1256</v>
      </c>
      <c r="B1212" s="166" t="s">
        <v>1255</v>
      </c>
      <c r="C1212" s="167">
        <v>2868</v>
      </c>
      <c r="D1212" s="166" t="s">
        <v>1257</v>
      </c>
      <c r="E1212" s="146" t="str">
        <f>VLOOKUP($C1212,'2023-24 School Level AAFTE'!$C:$N,9,FALSE)</f>
        <v>Yes</v>
      </c>
      <c r="F1212" s="94" t="str">
        <f>IFERROR(VLOOKUP(C1212,'2023-24 School Level AAFTE'!$C:$N,11,FALSE),"")</f>
        <v>Yes</v>
      </c>
      <c r="G1212" s="20">
        <f>IFERROR(VLOOKUP(C1212,'2023-24 School Level AAFTE'!$C:$N,8,FALSE),0)</f>
        <v>127.1</v>
      </c>
      <c r="H1212" s="99">
        <f>VLOOKUP($A1212,'District Data'!$A:$F,3,FALSE)</f>
        <v>1.01</v>
      </c>
      <c r="I1212" s="99">
        <f>VLOOKUP($A1212,'District Data'!$A:$F,4,FALSE)</f>
        <v>1.01</v>
      </c>
      <c r="J1212" s="100">
        <f t="shared" si="199"/>
        <v>127.1</v>
      </c>
      <c r="K1212" s="101">
        <f t="shared" si="200"/>
        <v>0.373</v>
      </c>
      <c r="L1212" s="102">
        <f>'District Data'!E$2</f>
        <v>72728</v>
      </c>
      <c r="M1212" s="102">
        <f>'District Data'!F$2</f>
        <v>78209</v>
      </c>
      <c r="N1212" s="33">
        <f t="shared" si="201"/>
        <v>27398.82</v>
      </c>
      <c r="O1212" s="33">
        <f t="shared" si="202"/>
        <v>2064.86</v>
      </c>
      <c r="P1212" s="33">
        <f t="shared" si="207"/>
        <v>14418.72</v>
      </c>
      <c r="Q1212" s="103">
        <v>0.18149999999999999</v>
      </c>
      <c r="R1212" s="103">
        <v>0.17510000000000001</v>
      </c>
      <c r="S1212" s="33">
        <f t="shared" si="203"/>
        <v>10712.63</v>
      </c>
      <c r="T1212" s="33">
        <f t="shared" si="208"/>
        <v>491.06</v>
      </c>
      <c r="U1212" s="33">
        <f t="shared" si="204"/>
        <v>85.98</v>
      </c>
      <c r="V1212" s="33">
        <f t="shared" si="205"/>
        <v>577.04</v>
      </c>
      <c r="W1212" s="33">
        <f t="shared" si="206"/>
        <v>40753.35</v>
      </c>
      <c r="X1212" s="33">
        <f>IFERROR(VLOOKUP(C1212,'Adj to Match Apport'!$C:$F,4,FALSE),0)</f>
        <v>-4.2299999999959255</v>
      </c>
      <c r="Y1212" s="33">
        <f t="shared" si="209"/>
        <v>40749.120000000003</v>
      </c>
      <c r="Z1212" s="184">
        <f>VLOOKUP(C1212, '2023-24 School Level AAFTE'!$C$4:$C$2454, 1, 0)</f>
        <v>2868</v>
      </c>
    </row>
    <row r="1213" spans="1:26" s="20" customFormat="1" x14ac:dyDescent="0.25">
      <c r="A1213" s="136" t="s">
        <v>1256</v>
      </c>
      <c r="B1213" s="166" t="s">
        <v>1255</v>
      </c>
      <c r="C1213" s="167">
        <v>3295</v>
      </c>
      <c r="D1213" s="166" t="s">
        <v>1258</v>
      </c>
      <c r="E1213" s="146" t="str">
        <f>VLOOKUP($C1213,'2023-24 School Level AAFTE'!$C:$N,9,FALSE)</f>
        <v>Yes</v>
      </c>
      <c r="F1213" s="94" t="str">
        <f>IFERROR(VLOOKUP(C1213,'2023-24 School Level AAFTE'!$C:$N,11,FALSE),"")</f>
        <v>Yes</v>
      </c>
      <c r="G1213" s="20">
        <f>IFERROR(VLOOKUP(C1213,'2023-24 School Level AAFTE'!$C:$N,8,FALSE),0)</f>
        <v>183.22</v>
      </c>
      <c r="H1213" s="99">
        <f>VLOOKUP($A1213,'District Data'!$A:$F,3,FALSE)</f>
        <v>1.01</v>
      </c>
      <c r="I1213" s="99">
        <f>VLOOKUP($A1213,'District Data'!$A:$F,4,FALSE)</f>
        <v>1.01</v>
      </c>
      <c r="J1213" s="100">
        <f t="shared" si="199"/>
        <v>183.22</v>
      </c>
      <c r="K1213" s="101">
        <f t="shared" si="200"/>
        <v>0.53700000000000003</v>
      </c>
      <c r="L1213" s="102">
        <f>'District Data'!E$2</f>
        <v>72728</v>
      </c>
      <c r="M1213" s="102">
        <f>'District Data'!F$2</f>
        <v>78209</v>
      </c>
      <c r="N1213" s="33">
        <f t="shared" si="201"/>
        <v>39445.49</v>
      </c>
      <c r="O1213" s="33">
        <f t="shared" si="202"/>
        <v>2972.73</v>
      </c>
      <c r="P1213" s="33">
        <f t="shared" si="207"/>
        <v>14418.72</v>
      </c>
      <c r="Q1213" s="103">
        <v>0.18149999999999999</v>
      </c>
      <c r="R1213" s="103">
        <v>0.17510000000000001</v>
      </c>
      <c r="S1213" s="33">
        <f t="shared" si="203"/>
        <v>15422.73</v>
      </c>
      <c r="T1213" s="33">
        <f t="shared" si="208"/>
        <v>706.97</v>
      </c>
      <c r="U1213" s="33">
        <f t="shared" si="204"/>
        <v>123.79</v>
      </c>
      <c r="V1213" s="33">
        <f t="shared" si="205"/>
        <v>830.76</v>
      </c>
      <c r="W1213" s="33">
        <f t="shared" si="206"/>
        <v>58671.710000000006</v>
      </c>
      <c r="X1213" s="33" t="str">
        <f>IFERROR(VLOOKUP(C1213,'Adj to Match Apport'!$C:$F,4,FALSE),0)</f>
        <v/>
      </c>
      <c r="Y1213" s="33">
        <f t="shared" si="209"/>
        <v>58671.710000000006</v>
      </c>
      <c r="Z1213" s="184">
        <f>VLOOKUP(C1213, '2023-24 School Level AAFTE'!$C$4:$C$2454, 1, 0)</f>
        <v>3295</v>
      </c>
    </row>
    <row r="1214" spans="1:26" s="20" customFormat="1" x14ac:dyDescent="0.25">
      <c r="A1214" s="136" t="s">
        <v>1259</v>
      </c>
      <c r="B1214" s="166" t="s">
        <v>3253</v>
      </c>
      <c r="C1214" s="167">
        <v>5740</v>
      </c>
      <c r="D1214" s="166" t="s">
        <v>3335</v>
      </c>
      <c r="E1214" s="146" t="str">
        <f>VLOOKUP($C1214,'2023-24 School Level AAFTE'!$C:$N,9,FALSE)</f>
        <v>Yes</v>
      </c>
      <c r="F1214" s="94" t="str">
        <f>IFERROR(VLOOKUP(C1214,'2023-24 School Level AAFTE'!$C:$N,11,FALSE),"")</f>
        <v>Yes</v>
      </c>
      <c r="G1214" s="20">
        <f>IFERROR(VLOOKUP(C1214,'2023-24 School Level AAFTE'!$C:$N,8,FALSE),0)</f>
        <v>7.7</v>
      </c>
      <c r="H1214" s="99">
        <f>VLOOKUP($A1214,'District Data'!$A:$F,3,FALSE)</f>
        <v>1</v>
      </c>
      <c r="I1214" s="99">
        <f>VLOOKUP($A1214,'District Data'!$A:$F,4,FALSE)</f>
        <v>1</v>
      </c>
      <c r="J1214" s="100">
        <f t="shared" si="199"/>
        <v>7.7</v>
      </c>
      <c r="K1214" s="101">
        <f t="shared" si="200"/>
        <v>2.3E-2</v>
      </c>
      <c r="L1214" s="102">
        <f>'District Data'!E$2</f>
        <v>72728</v>
      </c>
      <c r="M1214" s="102">
        <f>'District Data'!F$2</f>
        <v>78209</v>
      </c>
      <c r="N1214" s="33">
        <f t="shared" si="201"/>
        <v>1672.74</v>
      </c>
      <c r="O1214" s="33">
        <f t="shared" si="202"/>
        <v>126.07</v>
      </c>
      <c r="P1214" s="33">
        <f t="shared" si="207"/>
        <v>14418.72</v>
      </c>
      <c r="Q1214" s="103">
        <v>0.18149999999999999</v>
      </c>
      <c r="R1214" s="103">
        <v>0.17510000000000001</v>
      </c>
      <c r="S1214" s="33">
        <f t="shared" si="203"/>
        <v>657.31</v>
      </c>
      <c r="T1214" s="33">
        <f t="shared" si="208"/>
        <v>29.98</v>
      </c>
      <c r="U1214" s="33">
        <f t="shared" si="204"/>
        <v>5.25</v>
      </c>
      <c r="V1214" s="33">
        <f t="shared" si="205"/>
        <v>35.230000000000004</v>
      </c>
      <c r="W1214" s="33">
        <f t="shared" si="206"/>
        <v>2491.3500000000004</v>
      </c>
      <c r="X1214" s="33" t="str">
        <f>IFERROR(VLOOKUP(C1214,'Adj to Match Apport'!$C:$F,4,FALSE),0)</f>
        <v/>
      </c>
      <c r="Y1214" s="33">
        <f t="shared" si="209"/>
        <v>2491.3500000000004</v>
      </c>
      <c r="Z1214" s="184">
        <f>VLOOKUP(C1214, '2023-24 School Level AAFTE'!$C$4:$C$2454, 1, 0)</f>
        <v>5740</v>
      </c>
    </row>
    <row r="1215" spans="1:26" s="20" customFormat="1" x14ac:dyDescent="0.25">
      <c r="A1215" s="136" t="s">
        <v>1259</v>
      </c>
      <c r="B1215" s="166" t="s">
        <v>3253</v>
      </c>
      <c r="C1215" s="147">
        <v>2494</v>
      </c>
      <c r="D1215" s="139" t="s">
        <v>1260</v>
      </c>
      <c r="E1215" s="146" t="str">
        <f>VLOOKUP($C1215,'2023-24 School Level AAFTE'!$C:$N,9,FALSE)</f>
        <v>Yes</v>
      </c>
      <c r="F1215" s="94" t="str">
        <f>IFERROR(VLOOKUP(C1215,'2023-24 School Level AAFTE'!$C:$N,11,FALSE),"")</f>
        <v>Yes</v>
      </c>
      <c r="G1215" s="20">
        <f>IFERROR(VLOOKUP(C1215,'2023-24 School Level AAFTE'!$C:$N,8,FALSE),0)</f>
        <v>117.9</v>
      </c>
      <c r="H1215" s="99">
        <f>VLOOKUP($A1215,'District Data'!$A:$F,3,FALSE)</f>
        <v>1</v>
      </c>
      <c r="I1215" s="99">
        <f>VLOOKUP($A1215,'District Data'!$A:$F,4,FALSE)</f>
        <v>1</v>
      </c>
      <c r="J1215" s="100">
        <f t="shared" si="199"/>
        <v>117.9</v>
      </c>
      <c r="K1215" s="101">
        <f t="shared" si="200"/>
        <v>0.34599999999999997</v>
      </c>
      <c r="L1215" s="102">
        <f>'District Data'!E$2</f>
        <v>72728</v>
      </c>
      <c r="M1215" s="102">
        <f>'District Data'!F$2</f>
        <v>78209</v>
      </c>
      <c r="N1215" s="33">
        <f t="shared" si="201"/>
        <v>25163.89</v>
      </c>
      <c r="O1215" s="33">
        <f t="shared" si="202"/>
        <v>1896.42</v>
      </c>
      <c r="P1215" s="33">
        <f t="shared" si="207"/>
        <v>14418.72</v>
      </c>
      <c r="Q1215" s="103">
        <v>0.18149999999999999</v>
      </c>
      <c r="R1215" s="103">
        <v>0.17510000000000001</v>
      </c>
      <c r="S1215" s="33">
        <f t="shared" si="203"/>
        <v>9888.19</v>
      </c>
      <c r="T1215" s="33">
        <f t="shared" si="208"/>
        <v>451.01</v>
      </c>
      <c r="U1215" s="33">
        <f t="shared" si="204"/>
        <v>78.97</v>
      </c>
      <c r="V1215" s="33">
        <f t="shared" si="205"/>
        <v>529.98</v>
      </c>
      <c r="W1215" s="33">
        <f t="shared" si="206"/>
        <v>37478.480000000003</v>
      </c>
      <c r="X1215" s="33">
        <f>IFERROR(VLOOKUP(C1215,'Adj to Match Apport'!$C:$F,4,FALSE),0)</f>
        <v>-108.33000000000175</v>
      </c>
      <c r="Y1215" s="33">
        <f t="shared" si="209"/>
        <v>37370.15</v>
      </c>
      <c r="Z1215" s="184">
        <f>VLOOKUP(C1215, '2023-24 School Level AAFTE'!$C$4:$C$2454, 1, 0)</f>
        <v>2494</v>
      </c>
    </row>
    <row r="1216" spans="1:26" s="20" customFormat="1" x14ac:dyDescent="0.25">
      <c r="A1216" s="136" t="s">
        <v>1262</v>
      </c>
      <c r="B1216" s="166" t="s">
        <v>1261</v>
      </c>
      <c r="C1216" s="167">
        <v>2518</v>
      </c>
      <c r="D1216" s="166" t="s">
        <v>1263</v>
      </c>
      <c r="E1216" s="146" t="str">
        <f>VLOOKUP($C1216,'2023-24 School Level AAFTE'!$C:$N,9,FALSE)</f>
        <v>Yes</v>
      </c>
      <c r="F1216" s="94" t="str">
        <f>IFERROR(VLOOKUP(C1216,'2023-24 School Level AAFTE'!$C:$N,11,FALSE),"")</f>
        <v>Yes</v>
      </c>
      <c r="G1216" s="20">
        <f>IFERROR(VLOOKUP(C1216,'2023-24 School Level AAFTE'!$C:$N,8,FALSE),0)</f>
        <v>289.28000000000003</v>
      </c>
      <c r="H1216" s="99">
        <f>VLOOKUP($A1216,'District Data'!$A:$F,3,FALSE)</f>
        <v>1</v>
      </c>
      <c r="I1216" s="99">
        <f>VLOOKUP($A1216,'District Data'!$A:$F,4,FALSE)</f>
        <v>1</v>
      </c>
      <c r="J1216" s="100">
        <f t="shared" si="199"/>
        <v>289.28000000000003</v>
      </c>
      <c r="K1216" s="101">
        <f t="shared" si="200"/>
        <v>0.84899999999999998</v>
      </c>
      <c r="L1216" s="102">
        <f>'District Data'!E$2</f>
        <v>72728</v>
      </c>
      <c r="M1216" s="102">
        <f>'District Data'!F$2</f>
        <v>78209</v>
      </c>
      <c r="N1216" s="33">
        <f t="shared" si="201"/>
        <v>61746.07</v>
      </c>
      <c r="O1216" s="33">
        <f t="shared" si="202"/>
        <v>4653.37</v>
      </c>
      <c r="P1216" s="33">
        <f t="shared" si="207"/>
        <v>14418.72</v>
      </c>
      <c r="Q1216" s="103">
        <v>0.18149999999999999</v>
      </c>
      <c r="R1216" s="103">
        <v>0.17510000000000001</v>
      </c>
      <c r="S1216" s="33">
        <f t="shared" si="203"/>
        <v>24263.21</v>
      </c>
      <c r="T1216" s="33">
        <f t="shared" si="208"/>
        <v>1106.6600000000001</v>
      </c>
      <c r="U1216" s="33">
        <f t="shared" si="204"/>
        <v>193.78</v>
      </c>
      <c r="V1216" s="33">
        <f t="shared" si="205"/>
        <v>1300.44</v>
      </c>
      <c r="W1216" s="33">
        <f t="shared" si="206"/>
        <v>91963.09</v>
      </c>
      <c r="X1216" s="33">
        <f>IFERROR(VLOOKUP(C1216,'Adj to Match Apport'!$C:$F,4,FALSE),0)</f>
        <v>-2.0000000018626451E-2</v>
      </c>
      <c r="Y1216" s="33">
        <f t="shared" si="209"/>
        <v>91963.069999999978</v>
      </c>
      <c r="Z1216" s="184">
        <f>VLOOKUP(C1216, '2023-24 School Level AAFTE'!$C$4:$C$2454, 1, 0)</f>
        <v>2518</v>
      </c>
    </row>
    <row r="1217" spans="1:26" s="20" customFormat="1" x14ac:dyDescent="0.25">
      <c r="A1217" s="136" t="s">
        <v>1262</v>
      </c>
      <c r="B1217" s="166" t="s">
        <v>1261</v>
      </c>
      <c r="C1217" s="167">
        <v>5681</v>
      </c>
      <c r="D1217" s="166" t="s">
        <v>2894</v>
      </c>
      <c r="E1217" s="146" t="str">
        <f>VLOOKUP($C1217,'2023-24 School Level AAFTE'!$C:$N,9,FALSE)</f>
        <v>Yes</v>
      </c>
      <c r="F1217" s="94" t="str">
        <f>IFERROR(VLOOKUP(C1217,'2023-24 School Level AAFTE'!$C:$N,11,FALSE),"")</f>
        <v>Yes</v>
      </c>
      <c r="G1217" s="20">
        <f>IFERROR(VLOOKUP(C1217,'2023-24 School Level AAFTE'!$C:$N,8,FALSE),0)</f>
        <v>146.55000000000001</v>
      </c>
      <c r="H1217" s="99">
        <f>VLOOKUP($A1217,'District Data'!$A:$F,3,FALSE)</f>
        <v>1</v>
      </c>
      <c r="I1217" s="99">
        <f>VLOOKUP($A1217,'District Data'!$A:$F,4,FALSE)</f>
        <v>1</v>
      </c>
      <c r="J1217" s="100">
        <f t="shared" si="199"/>
        <v>146.55000000000001</v>
      </c>
      <c r="K1217" s="101">
        <f t="shared" si="200"/>
        <v>0.43</v>
      </c>
      <c r="L1217" s="102">
        <f>'District Data'!E$2</f>
        <v>72728</v>
      </c>
      <c r="M1217" s="102">
        <f>'District Data'!F$2</f>
        <v>78209</v>
      </c>
      <c r="N1217" s="33">
        <f t="shared" si="201"/>
        <v>31273.040000000001</v>
      </c>
      <c r="O1217" s="33">
        <f t="shared" si="202"/>
        <v>2356.83</v>
      </c>
      <c r="P1217" s="33">
        <f t="shared" si="207"/>
        <v>14418.72</v>
      </c>
      <c r="Q1217" s="103">
        <v>0.18149999999999999</v>
      </c>
      <c r="R1217" s="103">
        <v>0.17510000000000001</v>
      </c>
      <c r="S1217" s="33">
        <f t="shared" si="203"/>
        <v>12288.79</v>
      </c>
      <c r="T1217" s="33">
        <f t="shared" si="208"/>
        <v>560.5</v>
      </c>
      <c r="U1217" s="33">
        <f t="shared" si="204"/>
        <v>98.14</v>
      </c>
      <c r="V1217" s="33">
        <f t="shared" si="205"/>
        <v>658.64</v>
      </c>
      <c r="W1217" s="33">
        <f t="shared" si="206"/>
        <v>46577.3</v>
      </c>
      <c r="X1217" s="33" t="str">
        <f>IFERROR(VLOOKUP(C1217,'Adj to Match Apport'!$C:$F,4,FALSE),0)</f>
        <v/>
      </c>
      <c r="Y1217" s="33">
        <f t="shared" si="209"/>
        <v>46577.3</v>
      </c>
      <c r="Z1217" s="184">
        <f>VLOOKUP(C1217, '2023-24 School Level AAFTE'!$C$4:$C$2454, 1, 0)</f>
        <v>5681</v>
      </c>
    </row>
    <row r="1218" spans="1:26" s="20" customFormat="1" x14ac:dyDescent="0.25">
      <c r="A1218" s="136" t="s">
        <v>1262</v>
      </c>
      <c r="B1218" s="166" t="s">
        <v>1261</v>
      </c>
      <c r="C1218" s="167">
        <v>5118</v>
      </c>
      <c r="D1218" s="166" t="s">
        <v>2895</v>
      </c>
      <c r="E1218" s="146" t="str">
        <f>VLOOKUP($C1218,'2023-24 School Level AAFTE'!$C:$N,9,FALSE)</f>
        <v>Yes</v>
      </c>
      <c r="F1218" s="94" t="str">
        <f>IFERROR(VLOOKUP(C1218,'2023-24 School Level AAFTE'!$C:$N,11,FALSE),"")</f>
        <v>No</v>
      </c>
      <c r="G1218" s="20">
        <f>IFERROR(VLOOKUP(C1218,'2023-24 School Level AAFTE'!$C:$N,8,FALSE),0)</f>
        <v>49</v>
      </c>
      <c r="H1218" s="99">
        <f>VLOOKUP($A1218,'District Data'!$A:$F,3,FALSE)</f>
        <v>1</v>
      </c>
      <c r="I1218" s="99">
        <f>VLOOKUP($A1218,'District Data'!$A:$F,4,FALSE)</f>
        <v>1</v>
      </c>
      <c r="J1218" s="100">
        <f t="shared" si="199"/>
        <v>0</v>
      </c>
      <c r="K1218" s="101">
        <f t="shared" si="200"/>
        <v>0</v>
      </c>
      <c r="L1218" s="102">
        <f>'District Data'!E$2</f>
        <v>72728</v>
      </c>
      <c r="M1218" s="102">
        <f>'District Data'!F$2</f>
        <v>78209</v>
      </c>
      <c r="N1218" s="33">
        <f t="shared" si="201"/>
        <v>0</v>
      </c>
      <c r="O1218" s="33">
        <f t="shared" si="202"/>
        <v>0</v>
      </c>
      <c r="P1218" s="33">
        <f t="shared" si="207"/>
        <v>14418.72</v>
      </c>
      <c r="Q1218" s="103">
        <v>0.18149999999999999</v>
      </c>
      <c r="R1218" s="103">
        <v>0.17510000000000001</v>
      </c>
      <c r="S1218" s="33">
        <f t="shared" si="203"/>
        <v>0</v>
      </c>
      <c r="T1218" s="33">
        <f t="shared" si="208"/>
        <v>0</v>
      </c>
      <c r="U1218" s="33">
        <f t="shared" si="204"/>
        <v>0</v>
      </c>
      <c r="V1218" s="33">
        <f t="shared" si="205"/>
        <v>0</v>
      </c>
      <c r="W1218" s="33">
        <f t="shared" si="206"/>
        <v>0</v>
      </c>
      <c r="X1218" s="33">
        <f>IFERROR(VLOOKUP(C1218,'Adj to Match Apport'!$C:$F,4,FALSE),0)</f>
        <v>0</v>
      </c>
      <c r="Y1218" s="33">
        <f t="shared" si="209"/>
        <v>0</v>
      </c>
      <c r="Z1218" s="184">
        <f>VLOOKUP(C1218, '2023-24 School Level AAFTE'!$C$4:$C$2454, 1, 0)</f>
        <v>5118</v>
      </c>
    </row>
    <row r="1219" spans="1:26" s="20" customFormat="1" x14ac:dyDescent="0.25">
      <c r="A1219" s="136" t="s">
        <v>1262</v>
      </c>
      <c r="B1219" s="166" t="s">
        <v>1261</v>
      </c>
      <c r="C1219" s="167">
        <v>3968</v>
      </c>
      <c r="D1219" s="166" t="s">
        <v>1264</v>
      </c>
      <c r="E1219" s="146" t="str">
        <f>VLOOKUP($C1219,'2023-24 School Level AAFTE'!$C:$N,9,FALSE)</f>
        <v>Yes</v>
      </c>
      <c r="F1219" s="94" t="str">
        <f>IFERROR(VLOOKUP(C1219,'2023-24 School Level AAFTE'!$C:$N,11,FALSE),"")</f>
        <v>Yes</v>
      </c>
      <c r="G1219" s="20">
        <f>IFERROR(VLOOKUP(C1219,'2023-24 School Level AAFTE'!$C:$N,8,FALSE),0)</f>
        <v>293.94</v>
      </c>
      <c r="H1219" s="99">
        <f>VLOOKUP($A1219,'District Data'!$A:$F,3,FALSE)</f>
        <v>1</v>
      </c>
      <c r="I1219" s="99">
        <f>VLOOKUP($A1219,'District Data'!$A:$F,4,FALSE)</f>
        <v>1</v>
      </c>
      <c r="J1219" s="100">
        <f t="shared" ref="J1219:J1282" si="210">IF(AND(F1219="yes",E1219= "yes"), G1219,0)</f>
        <v>293.94</v>
      </c>
      <c r="K1219" s="101">
        <f t="shared" ref="K1219:K1282" si="211">ROUND(((J1219*1.1*36)/15)/900,3)</f>
        <v>0.86199999999999999</v>
      </c>
      <c r="L1219" s="102">
        <f>'District Data'!E$2</f>
        <v>72728</v>
      </c>
      <c r="M1219" s="102">
        <f>'District Data'!F$2</f>
        <v>78209</v>
      </c>
      <c r="N1219" s="33">
        <f t="shared" ref="N1219:N1282" si="212">ROUND(H1219*L1219*$K1219,2)</f>
        <v>62691.54</v>
      </c>
      <c r="O1219" s="33">
        <f t="shared" ref="O1219:O1282" si="213">ROUND(I1219*M1219*$K1219-N1219,2)</f>
        <v>4724.62</v>
      </c>
      <c r="P1219" s="33">
        <f t="shared" si="207"/>
        <v>14418.72</v>
      </c>
      <c r="Q1219" s="103">
        <v>0.18149999999999999</v>
      </c>
      <c r="R1219" s="103">
        <v>0.17510000000000001</v>
      </c>
      <c r="S1219" s="33">
        <f t="shared" ref="S1219:S1282" si="214">ROUND(N1219*Q1219+O1219*R1219+K1219*P1219,2)</f>
        <v>24634.73</v>
      </c>
      <c r="T1219" s="33">
        <f t="shared" si="208"/>
        <v>1123.5999999999999</v>
      </c>
      <c r="U1219" s="33">
        <f t="shared" ref="U1219:U1282" si="215">ROUND(T1219*R1219,2)</f>
        <v>196.74</v>
      </c>
      <c r="V1219" s="33">
        <f t="shared" ref="V1219:V1282" si="216">SUM(T1219:U1219)</f>
        <v>1320.34</v>
      </c>
      <c r="W1219" s="33">
        <f t="shared" ref="W1219:W1282" si="217">SUM(S1219,N1219:O1219,V1219)</f>
        <v>93371.23</v>
      </c>
      <c r="X1219" s="33" t="str">
        <f>IFERROR(VLOOKUP(C1219,'Adj to Match Apport'!$C:$F,4,FALSE),0)</f>
        <v/>
      </c>
      <c r="Y1219" s="33">
        <f t="shared" si="209"/>
        <v>93371.23</v>
      </c>
      <c r="Z1219" s="184">
        <f>VLOOKUP(C1219, '2023-24 School Level AAFTE'!$C$4:$C$2454, 1, 0)</f>
        <v>3968</v>
      </c>
    </row>
    <row r="1220" spans="1:26" s="20" customFormat="1" x14ac:dyDescent="0.25">
      <c r="A1220" s="136" t="s">
        <v>1262</v>
      </c>
      <c r="B1220" s="166" t="s">
        <v>1261</v>
      </c>
      <c r="C1220" s="167">
        <v>4478</v>
      </c>
      <c r="D1220" s="166" t="s">
        <v>1265</v>
      </c>
      <c r="E1220" s="146" t="str">
        <f>VLOOKUP($C1220,'2023-24 School Level AAFTE'!$C:$N,9,FALSE)</f>
        <v>Yes</v>
      </c>
      <c r="F1220" s="94" t="str">
        <f>IFERROR(VLOOKUP(C1220,'2023-24 School Level AAFTE'!$C:$N,11,FALSE),"")</f>
        <v>Yes</v>
      </c>
      <c r="G1220" s="20">
        <f>IFERROR(VLOOKUP(C1220,'2023-24 School Level AAFTE'!$C:$N,8,FALSE),0)</f>
        <v>364.89</v>
      </c>
      <c r="H1220" s="99">
        <f>VLOOKUP($A1220,'District Data'!$A:$F,3,FALSE)</f>
        <v>1</v>
      </c>
      <c r="I1220" s="99">
        <f>VLOOKUP($A1220,'District Data'!$A:$F,4,FALSE)</f>
        <v>1</v>
      </c>
      <c r="J1220" s="100">
        <f t="shared" si="210"/>
        <v>364.89</v>
      </c>
      <c r="K1220" s="101">
        <f t="shared" si="211"/>
        <v>1.07</v>
      </c>
      <c r="L1220" s="102">
        <f>'District Data'!E$2</f>
        <v>72728</v>
      </c>
      <c r="M1220" s="102">
        <f>'District Data'!F$2</f>
        <v>78209</v>
      </c>
      <c r="N1220" s="33">
        <f t="shared" si="212"/>
        <v>77818.960000000006</v>
      </c>
      <c r="O1220" s="33">
        <f t="shared" si="213"/>
        <v>5864.67</v>
      </c>
      <c r="P1220" s="33">
        <f t="shared" ref="P1220:P1283" si="218">ROUND(1178*12*1.02,2)</f>
        <v>14418.72</v>
      </c>
      <c r="Q1220" s="103">
        <v>0.18149999999999999</v>
      </c>
      <c r="R1220" s="103">
        <v>0.17510000000000001</v>
      </c>
      <c r="S1220" s="33">
        <f t="shared" si="214"/>
        <v>30579.08</v>
      </c>
      <c r="T1220" s="33">
        <f t="shared" ref="T1220:T1283" si="219">ROUND(($M1220*$I1220*$K1220/180*3),2)</f>
        <v>1394.73</v>
      </c>
      <c r="U1220" s="33">
        <f t="shared" si="215"/>
        <v>244.22</v>
      </c>
      <c r="V1220" s="33">
        <f t="shared" si="216"/>
        <v>1638.95</v>
      </c>
      <c r="W1220" s="33">
        <f t="shared" si="217"/>
        <v>115901.66</v>
      </c>
      <c r="X1220" s="33" t="str">
        <f>IFERROR(VLOOKUP(C1220,'Adj to Match Apport'!$C:$F,4,FALSE),0)</f>
        <v/>
      </c>
      <c r="Y1220" s="33">
        <f t="shared" ref="Y1220:Y1283" si="220">SUM(X1220,W1220)</f>
        <v>115901.66</v>
      </c>
      <c r="Z1220" s="184">
        <f>VLOOKUP(C1220, '2023-24 School Level AAFTE'!$C$4:$C$2454, 1, 0)</f>
        <v>4478</v>
      </c>
    </row>
    <row r="1221" spans="1:26" s="20" customFormat="1" x14ac:dyDescent="0.25">
      <c r="A1221" s="136" t="s">
        <v>1267</v>
      </c>
      <c r="B1221" s="166" t="s">
        <v>3077</v>
      </c>
      <c r="C1221" s="92">
        <v>5752</v>
      </c>
      <c r="D1221" s="115" t="s">
        <v>3336</v>
      </c>
      <c r="E1221" s="146" t="str">
        <f>VLOOKUP($C1221,'2023-24 School Level AAFTE'!$C:$N,9,FALSE)</f>
        <v>No</v>
      </c>
      <c r="F1221" s="94" t="str">
        <f>IFERROR(VLOOKUP(C1221,'2023-24 School Level AAFTE'!$C:$N,11,FALSE),"")</f>
        <v>No</v>
      </c>
      <c r="G1221" s="20">
        <f>IFERROR(VLOOKUP(C1221,'2023-24 School Level AAFTE'!$C:$N,8,FALSE),0)</f>
        <v>34.799999999999997</v>
      </c>
      <c r="H1221" s="99">
        <f>VLOOKUP($A1221,'District Data'!$A:$F,3,FALSE)</f>
        <v>1</v>
      </c>
      <c r="I1221" s="99">
        <f>VLOOKUP($A1221,'District Data'!$A:$F,4,FALSE)</f>
        <v>1.04</v>
      </c>
      <c r="J1221" s="100">
        <f t="shared" si="210"/>
        <v>0</v>
      </c>
      <c r="K1221" s="101">
        <f t="shared" si="211"/>
        <v>0</v>
      </c>
      <c r="L1221" s="102">
        <f>'District Data'!E$2</f>
        <v>72728</v>
      </c>
      <c r="M1221" s="102">
        <f>'District Data'!F$2</f>
        <v>78209</v>
      </c>
      <c r="N1221" s="33">
        <f t="shared" si="212"/>
        <v>0</v>
      </c>
      <c r="O1221" s="33">
        <f t="shared" si="213"/>
        <v>0</v>
      </c>
      <c r="P1221" s="33">
        <f t="shared" si="218"/>
        <v>14418.72</v>
      </c>
      <c r="Q1221" s="103">
        <v>0.18149999999999999</v>
      </c>
      <c r="R1221" s="103">
        <v>0.17510000000000001</v>
      </c>
      <c r="S1221" s="33">
        <f t="shared" si="214"/>
        <v>0</v>
      </c>
      <c r="T1221" s="33">
        <f t="shared" si="219"/>
        <v>0</v>
      </c>
      <c r="U1221" s="33">
        <f t="shared" si="215"/>
        <v>0</v>
      </c>
      <c r="V1221" s="33">
        <f t="shared" si="216"/>
        <v>0</v>
      </c>
      <c r="W1221" s="33">
        <f t="shared" si="217"/>
        <v>0</v>
      </c>
      <c r="X1221" s="33">
        <f>IFERROR(VLOOKUP(C1221,'Adj to Match Apport'!$C:$F,4,FALSE),0)</f>
        <v>0</v>
      </c>
      <c r="Y1221" s="33">
        <f t="shared" si="220"/>
        <v>0</v>
      </c>
      <c r="Z1221" s="184">
        <f>VLOOKUP(C1221, '2023-24 School Level AAFTE'!$C$4:$C$2454, 1, 0)</f>
        <v>5752</v>
      </c>
    </row>
    <row r="1222" spans="1:26" s="20" customFormat="1" x14ac:dyDescent="0.25">
      <c r="A1222" s="136" t="s">
        <v>1267</v>
      </c>
      <c r="B1222" s="166" t="s">
        <v>1266</v>
      </c>
      <c r="C1222" s="167">
        <v>4036</v>
      </c>
      <c r="D1222" s="166" t="s">
        <v>1269</v>
      </c>
      <c r="E1222" s="146" t="str">
        <f>VLOOKUP($C1222,'2023-24 School Level AAFTE'!$C:$N,9,FALSE)</f>
        <v>No</v>
      </c>
      <c r="F1222" s="94" t="str">
        <f>IFERROR(VLOOKUP(C1222,'2023-24 School Level AAFTE'!$C:$N,11,FALSE),"")</f>
        <v>No</v>
      </c>
      <c r="G1222" s="20">
        <f>IFERROR(VLOOKUP(C1222,'2023-24 School Level AAFTE'!$C:$N,8,FALSE),0)</f>
        <v>439.4</v>
      </c>
      <c r="H1222" s="99">
        <f>VLOOKUP($A1222,'District Data'!$A:$F,3,FALSE)</f>
        <v>1</v>
      </c>
      <c r="I1222" s="99">
        <f>VLOOKUP($A1222,'District Data'!$A:$F,4,FALSE)</f>
        <v>1.04</v>
      </c>
      <c r="J1222" s="100">
        <f t="shared" si="210"/>
        <v>0</v>
      </c>
      <c r="K1222" s="101">
        <f t="shared" si="211"/>
        <v>0</v>
      </c>
      <c r="L1222" s="102">
        <f>'District Data'!E$2</f>
        <v>72728</v>
      </c>
      <c r="M1222" s="102">
        <f>'District Data'!F$2</f>
        <v>78209</v>
      </c>
      <c r="N1222" s="33">
        <f t="shared" si="212"/>
        <v>0</v>
      </c>
      <c r="O1222" s="33">
        <f t="shared" si="213"/>
        <v>0</v>
      </c>
      <c r="P1222" s="33">
        <f t="shared" si="218"/>
        <v>14418.72</v>
      </c>
      <c r="Q1222" s="103">
        <v>0.18149999999999999</v>
      </c>
      <c r="R1222" s="103">
        <v>0.17510000000000001</v>
      </c>
      <c r="S1222" s="33">
        <f t="shared" si="214"/>
        <v>0</v>
      </c>
      <c r="T1222" s="33">
        <f t="shared" si="219"/>
        <v>0</v>
      </c>
      <c r="U1222" s="33">
        <f t="shared" si="215"/>
        <v>0</v>
      </c>
      <c r="V1222" s="33">
        <f t="shared" si="216"/>
        <v>0</v>
      </c>
      <c r="W1222" s="33">
        <f t="shared" si="217"/>
        <v>0</v>
      </c>
      <c r="X1222" s="33">
        <f>IFERROR(VLOOKUP(C1222,'Adj to Match Apport'!$C:$F,4,FALSE),0)</f>
        <v>0</v>
      </c>
      <c r="Y1222" s="33">
        <f t="shared" si="220"/>
        <v>0</v>
      </c>
      <c r="Z1222" s="184">
        <f>VLOOKUP(C1222, '2023-24 School Level AAFTE'!$C$4:$C$2454, 1, 0)</f>
        <v>4036</v>
      </c>
    </row>
    <row r="1223" spans="1:26" s="20" customFormat="1" x14ac:dyDescent="0.25">
      <c r="A1223" s="136" t="s">
        <v>1267</v>
      </c>
      <c r="B1223" s="166" t="s">
        <v>1266</v>
      </c>
      <c r="C1223" s="167">
        <v>4333</v>
      </c>
      <c r="D1223" s="166" t="s">
        <v>1270</v>
      </c>
      <c r="E1223" s="146" t="str">
        <f>VLOOKUP($C1223,'2023-24 School Level AAFTE'!$C:$N,9,FALSE)</f>
        <v>No</v>
      </c>
      <c r="F1223" s="94" t="str">
        <f>IFERROR(VLOOKUP(C1223,'2023-24 School Level AAFTE'!$C:$N,11,FALSE),"")</f>
        <v>No</v>
      </c>
      <c r="G1223" s="20">
        <f>IFERROR(VLOOKUP(C1223,'2023-24 School Level AAFTE'!$C:$N,8,FALSE),0)</f>
        <v>506.28</v>
      </c>
      <c r="H1223" s="99">
        <f>VLOOKUP($A1223,'District Data'!$A:$F,3,FALSE)</f>
        <v>1</v>
      </c>
      <c r="I1223" s="99">
        <f>VLOOKUP($A1223,'District Data'!$A:$F,4,FALSE)</f>
        <v>1.04</v>
      </c>
      <c r="J1223" s="100">
        <f t="shared" si="210"/>
        <v>0</v>
      </c>
      <c r="K1223" s="101">
        <f t="shared" si="211"/>
        <v>0</v>
      </c>
      <c r="L1223" s="102">
        <f>'District Data'!E$2</f>
        <v>72728</v>
      </c>
      <c r="M1223" s="102">
        <f>'District Data'!F$2</f>
        <v>78209</v>
      </c>
      <c r="N1223" s="33">
        <f t="shared" si="212"/>
        <v>0</v>
      </c>
      <c r="O1223" s="33">
        <f t="shared" si="213"/>
        <v>0</v>
      </c>
      <c r="P1223" s="33">
        <f t="shared" si="218"/>
        <v>14418.72</v>
      </c>
      <c r="Q1223" s="103">
        <v>0.18149999999999999</v>
      </c>
      <c r="R1223" s="103">
        <v>0.17510000000000001</v>
      </c>
      <c r="S1223" s="33">
        <f t="shared" si="214"/>
        <v>0</v>
      </c>
      <c r="T1223" s="33">
        <f t="shared" si="219"/>
        <v>0</v>
      </c>
      <c r="U1223" s="33">
        <f t="shared" si="215"/>
        <v>0</v>
      </c>
      <c r="V1223" s="33">
        <f t="shared" si="216"/>
        <v>0</v>
      </c>
      <c r="W1223" s="33">
        <f t="shared" si="217"/>
        <v>0</v>
      </c>
      <c r="X1223" s="33">
        <f>IFERROR(VLOOKUP(C1223,'Adj to Match Apport'!$C:$F,4,FALSE),0)</f>
        <v>0</v>
      </c>
      <c r="Y1223" s="33">
        <f t="shared" si="220"/>
        <v>0</v>
      </c>
      <c r="Z1223" s="184">
        <f>VLOOKUP(C1223, '2023-24 School Level AAFTE'!$C$4:$C$2454, 1, 0)</f>
        <v>4333</v>
      </c>
    </row>
    <row r="1224" spans="1:26" s="20" customFormat="1" x14ac:dyDescent="0.25">
      <c r="A1224" s="136" t="s">
        <v>1267</v>
      </c>
      <c r="B1224" s="166" t="s">
        <v>1266</v>
      </c>
      <c r="C1224" s="167">
        <v>4521</v>
      </c>
      <c r="D1224" s="166" t="s">
        <v>1271</v>
      </c>
      <c r="E1224" s="146" t="str">
        <f>VLOOKUP($C1224,'2023-24 School Level AAFTE'!$C:$N,9,FALSE)</f>
        <v>No</v>
      </c>
      <c r="F1224" s="94" t="str">
        <f>IFERROR(VLOOKUP(C1224,'2023-24 School Level AAFTE'!$C:$N,11,FALSE),"")</f>
        <v>No</v>
      </c>
      <c r="G1224" s="20">
        <f>IFERROR(VLOOKUP(C1224,'2023-24 School Level AAFTE'!$C:$N,8,FALSE),0)</f>
        <v>306.02</v>
      </c>
      <c r="H1224" s="99">
        <f>VLOOKUP($A1224,'District Data'!$A:$F,3,FALSE)</f>
        <v>1</v>
      </c>
      <c r="I1224" s="99">
        <f>VLOOKUP($A1224,'District Data'!$A:$F,4,FALSE)</f>
        <v>1.04</v>
      </c>
      <c r="J1224" s="100">
        <f t="shared" si="210"/>
        <v>0</v>
      </c>
      <c r="K1224" s="101">
        <f t="shared" si="211"/>
        <v>0</v>
      </c>
      <c r="L1224" s="102">
        <f>'District Data'!E$2</f>
        <v>72728</v>
      </c>
      <c r="M1224" s="102">
        <f>'District Data'!F$2</f>
        <v>78209</v>
      </c>
      <c r="N1224" s="33">
        <f t="shared" si="212"/>
        <v>0</v>
      </c>
      <c r="O1224" s="33">
        <f t="shared" si="213"/>
        <v>0</v>
      </c>
      <c r="P1224" s="33">
        <f t="shared" si="218"/>
        <v>14418.72</v>
      </c>
      <c r="Q1224" s="103">
        <v>0.18149999999999999</v>
      </c>
      <c r="R1224" s="103">
        <v>0.17510000000000001</v>
      </c>
      <c r="S1224" s="33">
        <f t="shared" si="214"/>
        <v>0</v>
      </c>
      <c r="T1224" s="33">
        <f t="shared" si="219"/>
        <v>0</v>
      </c>
      <c r="U1224" s="33">
        <f t="shared" si="215"/>
        <v>0</v>
      </c>
      <c r="V1224" s="33">
        <f t="shared" si="216"/>
        <v>0</v>
      </c>
      <c r="W1224" s="33">
        <f t="shared" si="217"/>
        <v>0</v>
      </c>
      <c r="X1224" s="33">
        <f>IFERROR(VLOOKUP(C1224,'Adj to Match Apport'!$C:$F,4,FALSE),0)</f>
        <v>0</v>
      </c>
      <c r="Y1224" s="33">
        <f t="shared" si="220"/>
        <v>0</v>
      </c>
      <c r="Z1224" s="184">
        <f>VLOOKUP(C1224, '2023-24 School Level AAFTE'!$C$4:$C$2454, 1, 0)</f>
        <v>4521</v>
      </c>
    </row>
    <row r="1225" spans="1:26" s="20" customFormat="1" x14ac:dyDescent="0.25">
      <c r="A1225" s="136" t="s">
        <v>1267</v>
      </c>
      <c r="B1225" s="166" t="s">
        <v>1266</v>
      </c>
      <c r="C1225" s="167">
        <v>2341</v>
      </c>
      <c r="D1225" s="166" t="s">
        <v>1268</v>
      </c>
      <c r="E1225" s="146" t="str">
        <f>VLOOKUP($C1225,'2023-24 School Level AAFTE'!$C:$N,9,FALSE)</f>
        <v>No</v>
      </c>
      <c r="F1225" s="94" t="str">
        <f>IFERROR(VLOOKUP(C1225,'2023-24 School Level AAFTE'!$C:$N,11,FALSE),"")</f>
        <v>No</v>
      </c>
      <c r="G1225" s="20">
        <f>IFERROR(VLOOKUP(C1225,'2023-24 School Level AAFTE'!$C:$N,8,FALSE),0)</f>
        <v>121.71</v>
      </c>
      <c r="H1225" s="99">
        <f>VLOOKUP($A1225,'District Data'!$A:$F,3,FALSE)</f>
        <v>1</v>
      </c>
      <c r="I1225" s="99">
        <f>VLOOKUP($A1225,'District Data'!$A:$F,4,FALSE)</f>
        <v>1.04</v>
      </c>
      <c r="J1225" s="100">
        <f t="shared" si="210"/>
        <v>0</v>
      </c>
      <c r="K1225" s="101">
        <f t="shared" si="211"/>
        <v>0</v>
      </c>
      <c r="L1225" s="102">
        <f>'District Data'!E$2</f>
        <v>72728</v>
      </c>
      <c r="M1225" s="102">
        <f>'District Data'!F$2</f>
        <v>78209</v>
      </c>
      <c r="N1225" s="33">
        <f t="shared" si="212"/>
        <v>0</v>
      </c>
      <c r="O1225" s="33">
        <f t="shared" si="213"/>
        <v>0</v>
      </c>
      <c r="P1225" s="33">
        <f t="shared" si="218"/>
        <v>14418.72</v>
      </c>
      <c r="Q1225" s="103">
        <v>0.18149999999999999</v>
      </c>
      <c r="R1225" s="103">
        <v>0.17510000000000001</v>
      </c>
      <c r="S1225" s="33">
        <f t="shared" si="214"/>
        <v>0</v>
      </c>
      <c r="T1225" s="33">
        <f t="shared" si="219"/>
        <v>0</v>
      </c>
      <c r="U1225" s="33">
        <f t="shared" si="215"/>
        <v>0</v>
      </c>
      <c r="V1225" s="33">
        <f t="shared" si="216"/>
        <v>0</v>
      </c>
      <c r="W1225" s="33">
        <f t="shared" si="217"/>
        <v>0</v>
      </c>
      <c r="X1225" s="33">
        <f>IFERROR(VLOOKUP(C1225,'Adj to Match Apport'!$C:$F,4,FALSE),0)</f>
        <v>0</v>
      </c>
      <c r="Y1225" s="33">
        <f t="shared" si="220"/>
        <v>0</v>
      </c>
      <c r="Z1225" s="184">
        <f>VLOOKUP(C1225, '2023-24 School Level AAFTE'!$C$4:$C$2454, 1, 0)</f>
        <v>2341</v>
      </c>
    </row>
    <row r="1226" spans="1:26" s="20" customFormat="1" x14ac:dyDescent="0.25">
      <c r="A1226" s="136" t="s">
        <v>1267</v>
      </c>
      <c r="B1226" s="166" t="s">
        <v>1266</v>
      </c>
      <c r="C1226" s="167">
        <v>5417</v>
      </c>
      <c r="D1226" s="166" t="s">
        <v>1272</v>
      </c>
      <c r="E1226" s="146" t="str">
        <f>VLOOKUP($C1226,'2023-24 School Level AAFTE'!$C:$N,9,FALSE)</f>
        <v>No</v>
      </c>
      <c r="F1226" s="94" t="str">
        <f>IFERROR(VLOOKUP(C1226,'2023-24 School Level AAFTE'!$C:$N,11,FALSE),"")</f>
        <v>No</v>
      </c>
      <c r="G1226" s="20">
        <f>IFERROR(VLOOKUP(C1226,'2023-24 School Level AAFTE'!$C:$N,8,FALSE),0)</f>
        <v>2.21</v>
      </c>
      <c r="H1226" s="99">
        <f>VLOOKUP($A1226,'District Data'!$A:$F,3,FALSE)</f>
        <v>1</v>
      </c>
      <c r="I1226" s="99">
        <f>VLOOKUP($A1226,'District Data'!$A:$F,4,FALSE)</f>
        <v>1.04</v>
      </c>
      <c r="J1226" s="100">
        <f t="shared" si="210"/>
        <v>0</v>
      </c>
      <c r="K1226" s="101">
        <f t="shared" si="211"/>
        <v>0</v>
      </c>
      <c r="L1226" s="102">
        <f>'District Data'!E$2</f>
        <v>72728</v>
      </c>
      <c r="M1226" s="102">
        <f>'District Data'!F$2</f>
        <v>78209</v>
      </c>
      <c r="N1226" s="33">
        <f t="shared" si="212"/>
        <v>0</v>
      </c>
      <c r="O1226" s="33">
        <f t="shared" si="213"/>
        <v>0</v>
      </c>
      <c r="P1226" s="33">
        <f t="shared" si="218"/>
        <v>14418.72</v>
      </c>
      <c r="Q1226" s="103">
        <v>0.18149999999999999</v>
      </c>
      <c r="R1226" s="103">
        <v>0.17510000000000001</v>
      </c>
      <c r="S1226" s="33">
        <f t="shared" si="214"/>
        <v>0</v>
      </c>
      <c r="T1226" s="33">
        <f t="shared" si="219"/>
        <v>0</v>
      </c>
      <c r="U1226" s="33">
        <f t="shared" si="215"/>
        <v>0</v>
      </c>
      <c r="V1226" s="33">
        <f t="shared" si="216"/>
        <v>0</v>
      </c>
      <c r="W1226" s="33">
        <f t="shared" si="217"/>
        <v>0</v>
      </c>
      <c r="X1226" s="33">
        <f>IFERROR(VLOOKUP(C1226,'Adj to Match Apport'!$C:$F,4,FALSE),0)</f>
        <v>0</v>
      </c>
      <c r="Y1226" s="33">
        <f t="shared" si="220"/>
        <v>0</v>
      </c>
      <c r="Z1226" s="184">
        <f>VLOOKUP(C1226, '2023-24 School Level AAFTE'!$C$4:$C$2454, 1, 0)</f>
        <v>5417</v>
      </c>
    </row>
    <row r="1227" spans="1:26" s="20" customFormat="1" x14ac:dyDescent="0.25">
      <c r="A1227" s="136" t="s">
        <v>1274</v>
      </c>
      <c r="B1227" s="166" t="s">
        <v>1273</v>
      </c>
      <c r="C1227" s="167">
        <v>4428</v>
      </c>
      <c r="D1227" s="166" t="s">
        <v>1278</v>
      </c>
      <c r="E1227" s="146" t="str">
        <f>VLOOKUP($C1227,'2023-24 School Level AAFTE'!$C:$N,9,FALSE)</f>
        <v>Yes</v>
      </c>
      <c r="F1227" s="94" t="str">
        <f>IFERROR(VLOOKUP(C1227,'2023-24 School Level AAFTE'!$C:$N,11,FALSE),"")</f>
        <v>Yes</v>
      </c>
      <c r="G1227" s="20">
        <f>IFERROR(VLOOKUP(C1227,'2023-24 School Level AAFTE'!$C:$N,8,FALSE),0)</f>
        <v>285.49</v>
      </c>
      <c r="H1227" s="99">
        <f>VLOOKUP($A1227,'District Data'!$A:$F,3,FALSE)</f>
        <v>1.06</v>
      </c>
      <c r="I1227" s="99">
        <f>VLOOKUP($A1227,'District Data'!$A:$F,4,FALSE)</f>
        <v>1.06</v>
      </c>
      <c r="J1227" s="100">
        <f t="shared" si="210"/>
        <v>285.49</v>
      </c>
      <c r="K1227" s="101">
        <f t="shared" si="211"/>
        <v>0.83699999999999997</v>
      </c>
      <c r="L1227" s="102">
        <f>'District Data'!E$2</f>
        <v>72728</v>
      </c>
      <c r="M1227" s="102">
        <f>'District Data'!F$2</f>
        <v>78209</v>
      </c>
      <c r="N1227" s="33">
        <f t="shared" si="212"/>
        <v>64525.74</v>
      </c>
      <c r="O1227" s="33">
        <f t="shared" si="213"/>
        <v>4862.8500000000004</v>
      </c>
      <c r="P1227" s="33">
        <f t="shared" si="218"/>
        <v>14418.72</v>
      </c>
      <c r="Q1227" s="103">
        <v>0.18149999999999999</v>
      </c>
      <c r="R1227" s="103">
        <v>0.17510000000000001</v>
      </c>
      <c r="S1227" s="33">
        <f t="shared" si="214"/>
        <v>24631.38</v>
      </c>
      <c r="T1227" s="33">
        <f t="shared" si="219"/>
        <v>1156.48</v>
      </c>
      <c r="U1227" s="33">
        <f t="shared" si="215"/>
        <v>202.5</v>
      </c>
      <c r="V1227" s="33">
        <f t="shared" si="216"/>
        <v>1358.98</v>
      </c>
      <c r="W1227" s="33">
        <f t="shared" si="217"/>
        <v>95378.95</v>
      </c>
      <c r="X1227" s="33" t="str">
        <f>IFERROR(VLOOKUP(C1227,'Adj to Match Apport'!$C:$F,4,FALSE),0)</f>
        <v/>
      </c>
      <c r="Y1227" s="33">
        <f t="shared" si="220"/>
        <v>95378.95</v>
      </c>
      <c r="Z1227" s="184">
        <f>VLOOKUP(C1227, '2023-24 School Level AAFTE'!$C$4:$C$2454, 1, 0)</f>
        <v>4428</v>
      </c>
    </row>
    <row r="1228" spans="1:26" s="20" customFormat="1" x14ac:dyDescent="0.25">
      <c r="A1228" s="136" t="s">
        <v>1274</v>
      </c>
      <c r="B1228" s="166" t="s">
        <v>1273</v>
      </c>
      <c r="C1228" s="147">
        <v>4525</v>
      </c>
      <c r="D1228" s="139" t="s">
        <v>1279</v>
      </c>
      <c r="E1228" s="146" t="str">
        <f>VLOOKUP($C1228,'2023-24 School Level AAFTE'!$C:$N,9,FALSE)</f>
        <v>Yes</v>
      </c>
      <c r="F1228" s="94" t="str">
        <f>IFERROR(VLOOKUP(C1228,'2023-24 School Level AAFTE'!$C:$N,11,FALSE),"")</f>
        <v>Yes</v>
      </c>
      <c r="G1228" s="20">
        <f>IFERROR(VLOOKUP(C1228,'2023-24 School Level AAFTE'!$C:$N,8,FALSE),0)</f>
        <v>387.7</v>
      </c>
      <c r="H1228" s="99">
        <f>VLOOKUP($A1228,'District Data'!$A:$F,3,FALSE)</f>
        <v>1.06</v>
      </c>
      <c r="I1228" s="99">
        <f>VLOOKUP($A1228,'District Data'!$A:$F,4,FALSE)</f>
        <v>1.06</v>
      </c>
      <c r="J1228" s="100">
        <f t="shared" si="210"/>
        <v>387.7</v>
      </c>
      <c r="K1228" s="101">
        <f t="shared" si="211"/>
        <v>1.137</v>
      </c>
      <c r="L1228" s="102">
        <f>'District Data'!E$2</f>
        <v>72728</v>
      </c>
      <c r="M1228" s="102">
        <f>'District Data'!F$2</f>
        <v>78209</v>
      </c>
      <c r="N1228" s="33">
        <f t="shared" si="212"/>
        <v>87653.24</v>
      </c>
      <c r="O1228" s="33">
        <f t="shared" si="213"/>
        <v>6605.81</v>
      </c>
      <c r="P1228" s="33">
        <f t="shared" si="218"/>
        <v>14418.72</v>
      </c>
      <c r="Q1228" s="103">
        <v>0.18149999999999999</v>
      </c>
      <c r="R1228" s="103">
        <v>0.17510000000000001</v>
      </c>
      <c r="S1228" s="33">
        <f t="shared" si="214"/>
        <v>33459.83</v>
      </c>
      <c r="T1228" s="33">
        <f t="shared" si="219"/>
        <v>1570.98</v>
      </c>
      <c r="U1228" s="33">
        <f t="shared" si="215"/>
        <v>275.08</v>
      </c>
      <c r="V1228" s="33">
        <f t="shared" si="216"/>
        <v>1846.06</v>
      </c>
      <c r="W1228" s="33">
        <f t="shared" si="217"/>
        <v>129564.94</v>
      </c>
      <c r="X1228" s="33" t="str">
        <f>IFERROR(VLOOKUP(C1228,'Adj to Match Apport'!$C:$F,4,FALSE),0)</f>
        <v/>
      </c>
      <c r="Y1228" s="33">
        <f t="shared" si="220"/>
        <v>129564.94</v>
      </c>
      <c r="Z1228" s="184">
        <f>VLOOKUP(C1228, '2023-24 School Level AAFTE'!$C$4:$C$2454, 1, 0)</f>
        <v>4525</v>
      </c>
    </row>
    <row r="1229" spans="1:26" s="20" customFormat="1" x14ac:dyDescent="0.25">
      <c r="A1229" s="136" t="s">
        <v>1274</v>
      </c>
      <c r="B1229" s="166" t="s">
        <v>1273</v>
      </c>
      <c r="C1229" s="167">
        <v>5554</v>
      </c>
      <c r="D1229" s="166" t="s">
        <v>2768</v>
      </c>
      <c r="E1229" s="146" t="str">
        <f>VLOOKUP($C1229,'2023-24 School Level AAFTE'!$C:$N,9,FALSE)</f>
        <v>Yes</v>
      </c>
      <c r="F1229" s="94" t="str">
        <f>IFERROR(VLOOKUP(C1229,'2023-24 School Level AAFTE'!$C:$N,11,FALSE),"")</f>
        <v>Yes</v>
      </c>
      <c r="G1229" s="20">
        <f>IFERROR(VLOOKUP(C1229,'2023-24 School Level AAFTE'!$C:$N,8,FALSE),0)</f>
        <v>14.6</v>
      </c>
      <c r="H1229" s="99">
        <f>VLOOKUP($A1229,'District Data'!$A:$F,3,FALSE)</f>
        <v>1.06</v>
      </c>
      <c r="I1229" s="99">
        <f>VLOOKUP($A1229,'District Data'!$A:$F,4,FALSE)</f>
        <v>1.06</v>
      </c>
      <c r="J1229" s="100">
        <f t="shared" si="210"/>
        <v>14.6</v>
      </c>
      <c r="K1229" s="101">
        <f t="shared" si="211"/>
        <v>4.2999999999999997E-2</v>
      </c>
      <c r="L1229" s="102">
        <f>'District Data'!E$2</f>
        <v>72728</v>
      </c>
      <c r="M1229" s="102">
        <f>'District Data'!F$2</f>
        <v>78209</v>
      </c>
      <c r="N1229" s="33">
        <f t="shared" si="212"/>
        <v>3314.94</v>
      </c>
      <c r="O1229" s="33">
        <f t="shared" si="213"/>
        <v>249.83</v>
      </c>
      <c r="P1229" s="33">
        <f t="shared" si="218"/>
        <v>14418.72</v>
      </c>
      <c r="Q1229" s="103">
        <v>0.18149999999999999</v>
      </c>
      <c r="R1229" s="103">
        <v>0.17510000000000001</v>
      </c>
      <c r="S1229" s="33">
        <f t="shared" si="214"/>
        <v>1265.4100000000001</v>
      </c>
      <c r="T1229" s="33">
        <f t="shared" si="219"/>
        <v>59.41</v>
      </c>
      <c r="U1229" s="33">
        <f t="shared" si="215"/>
        <v>10.4</v>
      </c>
      <c r="V1229" s="33">
        <f t="shared" si="216"/>
        <v>69.81</v>
      </c>
      <c r="W1229" s="33">
        <f t="shared" si="217"/>
        <v>4899.9900000000007</v>
      </c>
      <c r="X1229" s="33" t="str">
        <f>IFERROR(VLOOKUP(C1229,'Adj to Match Apport'!$C:$F,4,FALSE),0)</f>
        <v/>
      </c>
      <c r="Y1229" s="33">
        <f t="shared" si="220"/>
        <v>4899.9900000000007</v>
      </c>
      <c r="Z1229" s="184">
        <f>VLOOKUP(C1229, '2023-24 School Level AAFTE'!$C$4:$C$2454, 1, 0)</f>
        <v>5554</v>
      </c>
    </row>
    <row r="1230" spans="1:26" s="20" customFormat="1" x14ac:dyDescent="0.25">
      <c r="A1230" s="136" t="s">
        <v>1274</v>
      </c>
      <c r="B1230" s="166" t="s">
        <v>1273</v>
      </c>
      <c r="C1230" s="167">
        <v>2459</v>
      </c>
      <c r="D1230" s="166" t="s">
        <v>1275</v>
      </c>
      <c r="E1230" s="146" t="str">
        <f>VLOOKUP($C1230,'2023-24 School Level AAFTE'!$C:$N,9,FALSE)</f>
        <v>Yes</v>
      </c>
      <c r="F1230" s="94" t="str">
        <f>IFERROR(VLOOKUP(C1230,'2023-24 School Level AAFTE'!$C:$N,11,FALSE),"")</f>
        <v>Yes</v>
      </c>
      <c r="G1230" s="20">
        <f>IFERROR(VLOOKUP(C1230,'2023-24 School Level AAFTE'!$C:$N,8,FALSE),0)</f>
        <v>499.32</v>
      </c>
      <c r="H1230" s="99">
        <f>VLOOKUP($A1230,'District Data'!$A:$F,3,FALSE)</f>
        <v>1.06</v>
      </c>
      <c r="I1230" s="99">
        <f>VLOOKUP($A1230,'District Data'!$A:$F,4,FALSE)</f>
        <v>1.06</v>
      </c>
      <c r="J1230" s="100">
        <f t="shared" si="210"/>
        <v>499.32</v>
      </c>
      <c r="K1230" s="101">
        <f t="shared" si="211"/>
        <v>1.4650000000000001</v>
      </c>
      <c r="L1230" s="102">
        <f>'District Data'!E$2</f>
        <v>72728</v>
      </c>
      <c r="M1230" s="102">
        <f>'District Data'!F$2</f>
        <v>78209</v>
      </c>
      <c r="N1230" s="33">
        <f t="shared" si="212"/>
        <v>112939.31</v>
      </c>
      <c r="O1230" s="33">
        <f t="shared" si="213"/>
        <v>8511.4500000000007</v>
      </c>
      <c r="P1230" s="33">
        <f t="shared" si="218"/>
        <v>14418.72</v>
      </c>
      <c r="Q1230" s="103">
        <v>0.18149999999999999</v>
      </c>
      <c r="R1230" s="103">
        <v>0.17510000000000001</v>
      </c>
      <c r="S1230" s="33">
        <f t="shared" si="214"/>
        <v>43112.26</v>
      </c>
      <c r="T1230" s="33">
        <f t="shared" si="219"/>
        <v>2024.18</v>
      </c>
      <c r="U1230" s="33">
        <f t="shared" si="215"/>
        <v>354.43</v>
      </c>
      <c r="V1230" s="33">
        <f t="shared" si="216"/>
        <v>2378.61</v>
      </c>
      <c r="W1230" s="33">
        <f t="shared" si="217"/>
        <v>166941.63</v>
      </c>
      <c r="X1230" s="33">
        <f>IFERROR(VLOOKUP(C1230,'Adj to Match Apport'!$C:$F,4,FALSE),0)</f>
        <v>113.96000000007916</v>
      </c>
      <c r="Y1230" s="33">
        <f t="shared" si="220"/>
        <v>167055.59000000008</v>
      </c>
      <c r="Z1230" s="184">
        <f>VLOOKUP(C1230, '2023-24 School Level AAFTE'!$C$4:$C$2454, 1, 0)</f>
        <v>2459</v>
      </c>
    </row>
    <row r="1231" spans="1:26" s="20" customFormat="1" x14ac:dyDescent="0.25">
      <c r="A1231" s="136" t="s">
        <v>1274</v>
      </c>
      <c r="B1231" s="166" t="s">
        <v>1273</v>
      </c>
      <c r="C1231" s="167">
        <v>2687</v>
      </c>
      <c r="D1231" s="166" t="s">
        <v>1277</v>
      </c>
      <c r="E1231" s="146" t="str">
        <f>VLOOKUP($C1231,'2023-24 School Level AAFTE'!$C:$N,9,FALSE)</f>
        <v>Yes</v>
      </c>
      <c r="F1231" s="94" t="str">
        <f>IFERROR(VLOOKUP(C1231,'2023-24 School Level AAFTE'!$C:$N,11,FALSE),"")</f>
        <v>Yes</v>
      </c>
      <c r="G1231" s="20">
        <f>IFERROR(VLOOKUP(C1231,'2023-24 School Level AAFTE'!$C:$N,8,FALSE),0)</f>
        <v>451.53</v>
      </c>
      <c r="H1231" s="99">
        <f>VLOOKUP($A1231,'District Data'!$A:$F,3,FALSE)</f>
        <v>1.06</v>
      </c>
      <c r="I1231" s="99">
        <f>VLOOKUP($A1231,'District Data'!$A:$F,4,FALSE)</f>
        <v>1.06</v>
      </c>
      <c r="J1231" s="100">
        <f t="shared" si="210"/>
        <v>451.53</v>
      </c>
      <c r="K1231" s="101">
        <f t="shared" si="211"/>
        <v>1.3240000000000001</v>
      </c>
      <c r="L1231" s="102">
        <f>'District Data'!E$2</f>
        <v>72728</v>
      </c>
      <c r="M1231" s="102">
        <f>'District Data'!F$2</f>
        <v>78209</v>
      </c>
      <c r="N1231" s="33">
        <f t="shared" si="212"/>
        <v>102069.38</v>
      </c>
      <c r="O1231" s="33">
        <f t="shared" si="213"/>
        <v>7692.26</v>
      </c>
      <c r="P1231" s="33">
        <f t="shared" si="218"/>
        <v>14418.72</v>
      </c>
      <c r="Q1231" s="103">
        <v>0.18149999999999999</v>
      </c>
      <c r="R1231" s="103">
        <v>0.17510000000000001</v>
      </c>
      <c r="S1231" s="33">
        <f t="shared" si="214"/>
        <v>38962.89</v>
      </c>
      <c r="T1231" s="33">
        <f t="shared" si="219"/>
        <v>1829.36</v>
      </c>
      <c r="U1231" s="33">
        <f t="shared" si="215"/>
        <v>320.32</v>
      </c>
      <c r="V1231" s="33">
        <f t="shared" si="216"/>
        <v>2149.6799999999998</v>
      </c>
      <c r="W1231" s="33">
        <f t="shared" si="217"/>
        <v>150874.21000000002</v>
      </c>
      <c r="X1231" s="33" t="str">
        <f>IFERROR(VLOOKUP(C1231,'Adj to Match Apport'!$C:$F,4,FALSE),0)</f>
        <v/>
      </c>
      <c r="Y1231" s="33">
        <f t="shared" si="220"/>
        <v>150874.21000000002</v>
      </c>
      <c r="Z1231" s="184">
        <f>VLOOKUP(C1231, '2023-24 School Level AAFTE'!$C$4:$C$2454, 1, 0)</f>
        <v>2687</v>
      </c>
    </row>
    <row r="1232" spans="1:26" s="20" customFormat="1" x14ac:dyDescent="0.25">
      <c r="A1232" s="136" t="s">
        <v>1274</v>
      </c>
      <c r="B1232" s="166" t="s">
        <v>1273</v>
      </c>
      <c r="C1232" s="167">
        <v>2489</v>
      </c>
      <c r="D1232" s="166" t="s">
        <v>1276</v>
      </c>
      <c r="E1232" s="146" t="str">
        <f>VLOOKUP($C1232,'2023-24 School Level AAFTE'!$C:$N,9,FALSE)</f>
        <v>Yes</v>
      </c>
      <c r="F1232" s="94" t="str">
        <f>IFERROR(VLOOKUP(C1232,'2023-24 School Level AAFTE'!$C:$N,11,FALSE),"")</f>
        <v>Yes</v>
      </c>
      <c r="G1232" s="20">
        <f>IFERROR(VLOOKUP(C1232,'2023-24 School Level AAFTE'!$C:$N,8,FALSE),0)</f>
        <v>288.76</v>
      </c>
      <c r="H1232" s="99">
        <f>VLOOKUP($A1232,'District Data'!$A:$F,3,FALSE)</f>
        <v>1.06</v>
      </c>
      <c r="I1232" s="99">
        <f>VLOOKUP($A1232,'District Data'!$A:$F,4,FALSE)</f>
        <v>1.06</v>
      </c>
      <c r="J1232" s="100">
        <f t="shared" si="210"/>
        <v>288.76</v>
      </c>
      <c r="K1232" s="101">
        <f t="shared" si="211"/>
        <v>0.84699999999999998</v>
      </c>
      <c r="L1232" s="102">
        <f>'District Data'!E$2</f>
        <v>72728</v>
      </c>
      <c r="M1232" s="102">
        <f>'District Data'!F$2</f>
        <v>78209</v>
      </c>
      <c r="N1232" s="33">
        <f t="shared" si="212"/>
        <v>65296.65</v>
      </c>
      <c r="O1232" s="33">
        <f t="shared" si="213"/>
        <v>4920.95</v>
      </c>
      <c r="P1232" s="33">
        <f t="shared" si="218"/>
        <v>14418.72</v>
      </c>
      <c r="Q1232" s="103">
        <v>0.18149999999999999</v>
      </c>
      <c r="R1232" s="103">
        <v>0.17510000000000001</v>
      </c>
      <c r="S1232" s="33">
        <f t="shared" si="214"/>
        <v>24925.66</v>
      </c>
      <c r="T1232" s="33">
        <f t="shared" si="219"/>
        <v>1170.29</v>
      </c>
      <c r="U1232" s="33">
        <f t="shared" si="215"/>
        <v>204.92</v>
      </c>
      <c r="V1232" s="33">
        <f t="shared" si="216"/>
        <v>1375.21</v>
      </c>
      <c r="W1232" s="33">
        <f t="shared" si="217"/>
        <v>96518.47</v>
      </c>
      <c r="X1232" s="33" t="str">
        <f>IFERROR(VLOOKUP(C1232,'Adj to Match Apport'!$C:$F,4,FALSE),0)</f>
        <v/>
      </c>
      <c r="Y1232" s="33">
        <f t="shared" si="220"/>
        <v>96518.47</v>
      </c>
      <c r="Z1232" s="184">
        <f>VLOOKUP(C1232, '2023-24 School Level AAFTE'!$C$4:$C$2454, 1, 0)</f>
        <v>2489</v>
      </c>
    </row>
    <row r="1233" spans="1:26" s="20" customFormat="1" x14ac:dyDescent="0.25">
      <c r="A1233" s="136" t="s">
        <v>1281</v>
      </c>
      <c r="B1233" s="166" t="s">
        <v>1280</v>
      </c>
      <c r="C1233" s="167">
        <v>3788</v>
      </c>
      <c r="D1233" s="166" t="s">
        <v>1285</v>
      </c>
      <c r="E1233" s="146" t="str">
        <f>VLOOKUP($C1233,'2023-24 School Level AAFTE'!$C:$N,9,FALSE)</f>
        <v>Yes</v>
      </c>
      <c r="F1233" s="94" t="str">
        <f>IFERROR(VLOOKUP(C1233,'2023-24 School Level AAFTE'!$C:$N,11,FALSE),"")</f>
        <v>Yes</v>
      </c>
      <c r="G1233" s="20">
        <f>IFERROR(VLOOKUP(C1233,'2023-24 School Level AAFTE'!$C:$N,8,FALSE),0)</f>
        <v>97.210000000000008</v>
      </c>
      <c r="H1233" s="99">
        <f>VLOOKUP($A1233,'District Data'!$A:$F,3,FALSE)</f>
        <v>1</v>
      </c>
      <c r="I1233" s="99">
        <f>VLOOKUP($A1233,'District Data'!$A:$F,4,FALSE)</f>
        <v>1</v>
      </c>
      <c r="J1233" s="100">
        <f t="shared" si="210"/>
        <v>97.210000000000008</v>
      </c>
      <c r="K1233" s="101">
        <f t="shared" si="211"/>
        <v>0.28499999999999998</v>
      </c>
      <c r="L1233" s="102">
        <f>'District Data'!E$2</f>
        <v>72728</v>
      </c>
      <c r="M1233" s="102">
        <f>'District Data'!F$2</f>
        <v>78209</v>
      </c>
      <c r="N1233" s="33">
        <f t="shared" si="212"/>
        <v>20727.48</v>
      </c>
      <c r="O1233" s="33">
        <f t="shared" si="213"/>
        <v>1562.09</v>
      </c>
      <c r="P1233" s="33">
        <f t="shared" si="218"/>
        <v>14418.72</v>
      </c>
      <c r="Q1233" s="103">
        <v>0.18149999999999999</v>
      </c>
      <c r="R1233" s="103">
        <v>0.17510000000000001</v>
      </c>
      <c r="S1233" s="33">
        <f t="shared" si="214"/>
        <v>8144.89</v>
      </c>
      <c r="T1233" s="33">
        <f t="shared" si="219"/>
        <v>371.49</v>
      </c>
      <c r="U1233" s="33">
        <f t="shared" si="215"/>
        <v>65.05</v>
      </c>
      <c r="V1233" s="33">
        <f t="shared" si="216"/>
        <v>436.54</v>
      </c>
      <c r="W1233" s="33">
        <f t="shared" si="217"/>
        <v>30871</v>
      </c>
      <c r="X1233" s="33" t="str">
        <f>IFERROR(VLOOKUP(C1233,'Adj to Match Apport'!$C:$F,4,FALSE),0)</f>
        <v/>
      </c>
      <c r="Y1233" s="33">
        <f t="shared" si="220"/>
        <v>30871</v>
      </c>
      <c r="Z1233" s="184">
        <f>VLOOKUP(C1233, '2023-24 School Level AAFTE'!$C$4:$C$2454, 1, 0)</f>
        <v>3788</v>
      </c>
    </row>
    <row r="1234" spans="1:26" s="20" customFormat="1" x14ac:dyDescent="0.25">
      <c r="A1234" s="136" t="s">
        <v>1281</v>
      </c>
      <c r="B1234" s="166" t="s">
        <v>1280</v>
      </c>
      <c r="C1234" s="167">
        <v>2728</v>
      </c>
      <c r="D1234" s="166" t="s">
        <v>1282</v>
      </c>
      <c r="E1234" s="146" t="str">
        <f>VLOOKUP($C1234,'2023-24 School Level AAFTE'!$C:$N,9,FALSE)</f>
        <v>Yes</v>
      </c>
      <c r="F1234" s="94" t="str">
        <f>IFERROR(VLOOKUP(C1234,'2023-24 School Level AAFTE'!$C:$N,11,FALSE),"")</f>
        <v>Yes</v>
      </c>
      <c r="G1234" s="20">
        <f>IFERROR(VLOOKUP(C1234,'2023-24 School Level AAFTE'!$C:$N,8,FALSE),0)</f>
        <v>199.08999999999997</v>
      </c>
      <c r="H1234" s="99">
        <f>VLOOKUP($A1234,'District Data'!$A:$F,3,FALSE)</f>
        <v>1</v>
      </c>
      <c r="I1234" s="99">
        <f>VLOOKUP($A1234,'District Data'!$A:$F,4,FALSE)</f>
        <v>1</v>
      </c>
      <c r="J1234" s="100">
        <f t="shared" si="210"/>
        <v>199.08999999999997</v>
      </c>
      <c r="K1234" s="101">
        <f t="shared" si="211"/>
        <v>0.58399999999999996</v>
      </c>
      <c r="L1234" s="102">
        <f>'District Data'!E$2</f>
        <v>72728</v>
      </c>
      <c r="M1234" s="102">
        <f>'District Data'!F$2</f>
        <v>78209</v>
      </c>
      <c r="N1234" s="33">
        <f t="shared" si="212"/>
        <v>42473.15</v>
      </c>
      <c r="O1234" s="33">
        <f t="shared" si="213"/>
        <v>3200.91</v>
      </c>
      <c r="P1234" s="33">
        <f t="shared" si="218"/>
        <v>14418.72</v>
      </c>
      <c r="Q1234" s="103">
        <v>0.18149999999999999</v>
      </c>
      <c r="R1234" s="103">
        <v>0.17510000000000001</v>
      </c>
      <c r="S1234" s="33">
        <f t="shared" si="214"/>
        <v>16689.89</v>
      </c>
      <c r="T1234" s="33">
        <f t="shared" si="219"/>
        <v>761.23</v>
      </c>
      <c r="U1234" s="33">
        <f t="shared" si="215"/>
        <v>133.29</v>
      </c>
      <c r="V1234" s="33">
        <f t="shared" si="216"/>
        <v>894.52</v>
      </c>
      <c r="W1234" s="33">
        <f t="shared" si="217"/>
        <v>63258.469999999994</v>
      </c>
      <c r="X1234" s="33">
        <f>IFERROR(VLOOKUP(C1234,'Adj to Match Apport'!$C:$F,4,FALSE),0)</f>
        <v>108.30999999999767</v>
      </c>
      <c r="Y1234" s="33">
        <f t="shared" si="220"/>
        <v>63366.779999999992</v>
      </c>
      <c r="Z1234" s="184">
        <f>VLOOKUP(C1234, '2023-24 School Level AAFTE'!$C$4:$C$2454, 1, 0)</f>
        <v>2728</v>
      </c>
    </row>
    <row r="1235" spans="1:26" s="20" customFormat="1" x14ac:dyDescent="0.25">
      <c r="A1235" s="136" t="s">
        <v>1281</v>
      </c>
      <c r="B1235" s="166" t="s">
        <v>1280</v>
      </c>
      <c r="C1235" s="167">
        <v>3787</v>
      </c>
      <c r="D1235" s="166" t="s">
        <v>1284</v>
      </c>
      <c r="E1235" s="146" t="str">
        <f>VLOOKUP($C1235,'2023-24 School Level AAFTE'!$C:$N,9,FALSE)</f>
        <v>Yes</v>
      </c>
      <c r="F1235" s="94" t="str">
        <f>IFERROR(VLOOKUP(C1235,'2023-24 School Level AAFTE'!$C:$N,11,FALSE),"")</f>
        <v>Yes</v>
      </c>
      <c r="G1235" s="20">
        <f>IFERROR(VLOOKUP(C1235,'2023-24 School Level AAFTE'!$C:$N,8,FALSE),0)</f>
        <v>250.6</v>
      </c>
      <c r="H1235" s="99">
        <f>VLOOKUP($A1235,'District Data'!$A:$F,3,FALSE)</f>
        <v>1</v>
      </c>
      <c r="I1235" s="99">
        <f>VLOOKUP($A1235,'District Data'!$A:$F,4,FALSE)</f>
        <v>1</v>
      </c>
      <c r="J1235" s="100">
        <f t="shared" si="210"/>
        <v>250.6</v>
      </c>
      <c r="K1235" s="101">
        <f t="shared" si="211"/>
        <v>0.73499999999999999</v>
      </c>
      <c r="L1235" s="102">
        <f>'District Data'!E$2</f>
        <v>72728</v>
      </c>
      <c r="M1235" s="102">
        <f>'District Data'!F$2</f>
        <v>78209</v>
      </c>
      <c r="N1235" s="33">
        <f t="shared" si="212"/>
        <v>53455.08</v>
      </c>
      <c r="O1235" s="33">
        <f t="shared" si="213"/>
        <v>4028.54</v>
      </c>
      <c r="P1235" s="33">
        <f t="shared" si="218"/>
        <v>14418.72</v>
      </c>
      <c r="Q1235" s="103">
        <v>0.18149999999999999</v>
      </c>
      <c r="R1235" s="103">
        <v>0.17510000000000001</v>
      </c>
      <c r="S1235" s="33">
        <f t="shared" si="214"/>
        <v>21005.25</v>
      </c>
      <c r="T1235" s="33">
        <f t="shared" si="219"/>
        <v>958.06</v>
      </c>
      <c r="U1235" s="33">
        <f t="shared" si="215"/>
        <v>167.76</v>
      </c>
      <c r="V1235" s="33">
        <f t="shared" si="216"/>
        <v>1125.82</v>
      </c>
      <c r="W1235" s="33">
        <f t="shared" si="217"/>
        <v>79614.69</v>
      </c>
      <c r="X1235" s="33" t="str">
        <f>IFERROR(VLOOKUP(C1235,'Adj to Match Apport'!$C:$F,4,FALSE),0)</f>
        <v/>
      </c>
      <c r="Y1235" s="33">
        <f t="shared" si="220"/>
        <v>79614.69</v>
      </c>
      <c r="Z1235" s="184">
        <f>VLOOKUP(C1235, '2023-24 School Level AAFTE'!$C$4:$C$2454, 1, 0)</f>
        <v>3787</v>
      </c>
    </row>
    <row r="1236" spans="1:26" s="20" customFormat="1" x14ac:dyDescent="0.25">
      <c r="A1236" s="136" t="s">
        <v>1281</v>
      </c>
      <c r="B1236" s="166" t="s">
        <v>1280</v>
      </c>
      <c r="C1236" s="167">
        <v>3155</v>
      </c>
      <c r="D1236" s="166" t="s">
        <v>1283</v>
      </c>
      <c r="E1236" s="146" t="str">
        <f>VLOOKUP($C1236,'2023-24 School Level AAFTE'!$C:$N,9,FALSE)</f>
        <v>Yes</v>
      </c>
      <c r="F1236" s="94" t="str">
        <f>IFERROR(VLOOKUP(C1236,'2023-24 School Level AAFTE'!$C:$N,11,FALSE),"")</f>
        <v>Yes</v>
      </c>
      <c r="G1236" s="20">
        <f>IFERROR(VLOOKUP(C1236,'2023-24 School Level AAFTE'!$C:$N,8,FALSE),0)</f>
        <v>101</v>
      </c>
      <c r="H1236" s="99">
        <f>VLOOKUP($A1236,'District Data'!$A:$F,3,FALSE)</f>
        <v>1</v>
      </c>
      <c r="I1236" s="99">
        <f>VLOOKUP($A1236,'District Data'!$A:$F,4,FALSE)</f>
        <v>1</v>
      </c>
      <c r="J1236" s="100">
        <f t="shared" si="210"/>
        <v>101</v>
      </c>
      <c r="K1236" s="101">
        <f t="shared" si="211"/>
        <v>0.29599999999999999</v>
      </c>
      <c r="L1236" s="102">
        <f>'District Data'!E$2</f>
        <v>72728</v>
      </c>
      <c r="M1236" s="102">
        <f>'District Data'!F$2</f>
        <v>78209</v>
      </c>
      <c r="N1236" s="33">
        <f t="shared" si="212"/>
        <v>21527.49</v>
      </c>
      <c r="O1236" s="33">
        <f t="shared" si="213"/>
        <v>1622.37</v>
      </c>
      <c r="P1236" s="33">
        <f t="shared" si="218"/>
        <v>14418.72</v>
      </c>
      <c r="Q1236" s="103">
        <v>0.18149999999999999</v>
      </c>
      <c r="R1236" s="103">
        <v>0.17510000000000001</v>
      </c>
      <c r="S1236" s="33">
        <f t="shared" si="214"/>
        <v>8459.26</v>
      </c>
      <c r="T1236" s="33">
        <f t="shared" si="219"/>
        <v>385.83</v>
      </c>
      <c r="U1236" s="33">
        <f t="shared" si="215"/>
        <v>67.56</v>
      </c>
      <c r="V1236" s="33">
        <f t="shared" si="216"/>
        <v>453.39</v>
      </c>
      <c r="W1236" s="33">
        <f t="shared" si="217"/>
        <v>32062.51</v>
      </c>
      <c r="X1236" s="33" t="str">
        <f>IFERROR(VLOOKUP(C1236,'Adj to Match Apport'!$C:$F,4,FALSE),0)</f>
        <v/>
      </c>
      <c r="Y1236" s="33">
        <f t="shared" si="220"/>
        <v>32062.51</v>
      </c>
      <c r="Z1236" s="184">
        <f>VLOOKUP(C1236, '2023-24 School Level AAFTE'!$C$4:$C$2454, 1, 0)</f>
        <v>3155</v>
      </c>
    </row>
    <row r="1237" spans="1:26" s="20" customFormat="1" x14ac:dyDescent="0.25">
      <c r="A1237" s="136" t="s">
        <v>1287</v>
      </c>
      <c r="B1237" s="166" t="s">
        <v>1286</v>
      </c>
      <c r="C1237" s="167">
        <v>3325</v>
      </c>
      <c r="D1237" s="166" t="s">
        <v>1293</v>
      </c>
      <c r="E1237" s="146" t="str">
        <f>VLOOKUP($C1237,'2023-24 School Level AAFTE'!$C:$N,9,FALSE)</f>
        <v>Yes</v>
      </c>
      <c r="F1237" s="94" t="str">
        <f>IFERROR(VLOOKUP(C1237,'2023-24 School Level AAFTE'!$C:$N,11,FALSE),"")</f>
        <v>Yes</v>
      </c>
      <c r="G1237" s="20">
        <f>IFERROR(VLOOKUP(C1237,'2023-24 School Level AAFTE'!$C:$N,8,FALSE),0)</f>
        <v>329.72</v>
      </c>
      <c r="H1237" s="99">
        <f>VLOOKUP($A1237,'District Data'!$A:$F,3,FALSE)</f>
        <v>1</v>
      </c>
      <c r="I1237" s="99">
        <f>VLOOKUP($A1237,'District Data'!$A:$F,4,FALSE)</f>
        <v>1</v>
      </c>
      <c r="J1237" s="100">
        <f t="shared" si="210"/>
        <v>329.72</v>
      </c>
      <c r="K1237" s="101">
        <f t="shared" si="211"/>
        <v>0.96699999999999997</v>
      </c>
      <c r="L1237" s="102">
        <f>'District Data'!E$2</f>
        <v>72728</v>
      </c>
      <c r="M1237" s="102">
        <f>'District Data'!F$2</f>
        <v>78209</v>
      </c>
      <c r="N1237" s="33">
        <f t="shared" si="212"/>
        <v>70327.98</v>
      </c>
      <c r="O1237" s="33">
        <f t="shared" si="213"/>
        <v>5300.12</v>
      </c>
      <c r="P1237" s="33">
        <f t="shared" si="218"/>
        <v>14418.72</v>
      </c>
      <c r="Q1237" s="103">
        <v>0.18149999999999999</v>
      </c>
      <c r="R1237" s="103">
        <v>0.17510000000000001</v>
      </c>
      <c r="S1237" s="33">
        <f t="shared" si="214"/>
        <v>27635.48</v>
      </c>
      <c r="T1237" s="33">
        <f t="shared" si="219"/>
        <v>1260.47</v>
      </c>
      <c r="U1237" s="33">
        <f t="shared" si="215"/>
        <v>220.71</v>
      </c>
      <c r="V1237" s="33">
        <f t="shared" si="216"/>
        <v>1481.18</v>
      </c>
      <c r="W1237" s="33">
        <f t="shared" si="217"/>
        <v>104744.75999999998</v>
      </c>
      <c r="X1237" s="33" t="str">
        <f>IFERROR(VLOOKUP(C1237,'Adj to Match Apport'!$C:$F,4,FALSE),0)</f>
        <v/>
      </c>
      <c r="Y1237" s="33">
        <f t="shared" si="220"/>
        <v>104744.75999999998</v>
      </c>
      <c r="Z1237" s="184">
        <f>VLOOKUP(C1237, '2023-24 School Level AAFTE'!$C$4:$C$2454, 1, 0)</f>
        <v>3325</v>
      </c>
    </row>
    <row r="1238" spans="1:26" s="20" customFormat="1" x14ac:dyDescent="0.25">
      <c r="A1238" s="136" t="s">
        <v>1287</v>
      </c>
      <c r="B1238" s="166" t="s">
        <v>1286</v>
      </c>
      <c r="C1238" s="167">
        <v>2918</v>
      </c>
      <c r="D1238" s="166" t="s">
        <v>1290</v>
      </c>
      <c r="E1238" s="146" t="str">
        <f>VLOOKUP($C1238,'2023-24 School Level AAFTE'!$C:$N,9,FALSE)</f>
        <v>Yes</v>
      </c>
      <c r="F1238" s="94" t="str">
        <f>IFERROR(VLOOKUP(C1238,'2023-24 School Level AAFTE'!$C:$N,11,FALSE),"")</f>
        <v>Yes</v>
      </c>
      <c r="G1238" s="20">
        <f>IFERROR(VLOOKUP(C1238,'2023-24 School Level AAFTE'!$C:$N,8,FALSE),0)</f>
        <v>490.26</v>
      </c>
      <c r="H1238" s="99">
        <f>VLOOKUP($A1238,'District Data'!$A:$F,3,FALSE)</f>
        <v>1</v>
      </c>
      <c r="I1238" s="99">
        <f>VLOOKUP($A1238,'District Data'!$A:$F,4,FALSE)</f>
        <v>1</v>
      </c>
      <c r="J1238" s="100">
        <f t="shared" si="210"/>
        <v>490.26</v>
      </c>
      <c r="K1238" s="101">
        <f t="shared" si="211"/>
        <v>1.4379999999999999</v>
      </c>
      <c r="L1238" s="102">
        <f>'District Data'!E$2</f>
        <v>72728</v>
      </c>
      <c r="M1238" s="102">
        <f>'District Data'!F$2</f>
        <v>78209</v>
      </c>
      <c r="N1238" s="33">
        <f t="shared" si="212"/>
        <v>104582.86</v>
      </c>
      <c r="O1238" s="33">
        <f t="shared" si="213"/>
        <v>7881.68</v>
      </c>
      <c r="P1238" s="33">
        <f t="shared" si="218"/>
        <v>14418.72</v>
      </c>
      <c r="Q1238" s="103">
        <v>0.18149999999999999</v>
      </c>
      <c r="R1238" s="103">
        <v>0.17510000000000001</v>
      </c>
      <c r="S1238" s="33">
        <f t="shared" si="214"/>
        <v>41095.99</v>
      </c>
      <c r="T1238" s="33">
        <f t="shared" si="219"/>
        <v>1874.41</v>
      </c>
      <c r="U1238" s="33">
        <f t="shared" si="215"/>
        <v>328.21</v>
      </c>
      <c r="V1238" s="33">
        <f t="shared" si="216"/>
        <v>2202.62</v>
      </c>
      <c r="W1238" s="33">
        <f t="shared" si="217"/>
        <v>155763.15</v>
      </c>
      <c r="X1238" s="33" t="str">
        <f>IFERROR(VLOOKUP(C1238,'Adj to Match Apport'!$C:$F,4,FALSE),0)</f>
        <v/>
      </c>
      <c r="Y1238" s="33">
        <f t="shared" si="220"/>
        <v>155763.15</v>
      </c>
      <c r="Z1238" s="184">
        <f>VLOOKUP(C1238, '2023-24 School Level AAFTE'!$C$4:$C$2454, 1, 0)</f>
        <v>2918</v>
      </c>
    </row>
    <row r="1239" spans="1:26" s="20" customFormat="1" x14ac:dyDescent="0.25">
      <c r="A1239" s="136" t="s">
        <v>1287</v>
      </c>
      <c r="B1239" s="166" t="s">
        <v>1286</v>
      </c>
      <c r="C1239" s="167">
        <v>3272</v>
      </c>
      <c r="D1239" s="166" t="s">
        <v>1292</v>
      </c>
      <c r="E1239" s="146" t="str">
        <f>VLOOKUP($C1239,'2023-24 School Level AAFTE'!$C:$N,9,FALSE)</f>
        <v>Yes</v>
      </c>
      <c r="F1239" s="94" t="str">
        <f>IFERROR(VLOOKUP(C1239,'2023-24 School Level AAFTE'!$C:$N,11,FALSE),"")</f>
        <v>Yes</v>
      </c>
      <c r="G1239" s="20">
        <f>IFERROR(VLOOKUP(C1239,'2023-24 School Level AAFTE'!$C:$N,8,FALSE),0)</f>
        <v>581.71</v>
      </c>
      <c r="H1239" s="99">
        <f>VLOOKUP($A1239,'District Data'!$A:$F,3,FALSE)</f>
        <v>1</v>
      </c>
      <c r="I1239" s="99">
        <f>VLOOKUP($A1239,'District Data'!$A:$F,4,FALSE)</f>
        <v>1</v>
      </c>
      <c r="J1239" s="100">
        <f t="shared" si="210"/>
        <v>581.71</v>
      </c>
      <c r="K1239" s="101">
        <f t="shared" si="211"/>
        <v>1.706</v>
      </c>
      <c r="L1239" s="102">
        <f>'District Data'!E$2</f>
        <v>72728</v>
      </c>
      <c r="M1239" s="102">
        <f>'District Data'!F$2</f>
        <v>78209</v>
      </c>
      <c r="N1239" s="33">
        <f t="shared" si="212"/>
        <v>124073.97</v>
      </c>
      <c r="O1239" s="33">
        <f t="shared" si="213"/>
        <v>9350.58</v>
      </c>
      <c r="P1239" s="33">
        <f t="shared" si="218"/>
        <v>14418.72</v>
      </c>
      <c r="Q1239" s="103">
        <v>0.18149999999999999</v>
      </c>
      <c r="R1239" s="103">
        <v>0.17510000000000001</v>
      </c>
      <c r="S1239" s="33">
        <f t="shared" si="214"/>
        <v>48755.05</v>
      </c>
      <c r="T1239" s="33">
        <f t="shared" si="219"/>
        <v>2223.7399999999998</v>
      </c>
      <c r="U1239" s="33">
        <f t="shared" si="215"/>
        <v>389.38</v>
      </c>
      <c r="V1239" s="33">
        <f t="shared" si="216"/>
        <v>2613.12</v>
      </c>
      <c r="W1239" s="33">
        <f t="shared" si="217"/>
        <v>184792.72</v>
      </c>
      <c r="X1239" s="33" t="str">
        <f>IFERROR(VLOOKUP(C1239,'Adj to Match Apport'!$C:$F,4,FALSE),0)</f>
        <v/>
      </c>
      <c r="Y1239" s="33">
        <f t="shared" si="220"/>
        <v>184792.72</v>
      </c>
      <c r="Z1239" s="184">
        <f>VLOOKUP(C1239, '2023-24 School Level AAFTE'!$C$4:$C$2454, 1, 0)</f>
        <v>3272</v>
      </c>
    </row>
    <row r="1240" spans="1:26" s="20" customFormat="1" x14ac:dyDescent="0.25">
      <c r="A1240" s="136" t="s">
        <v>1287</v>
      </c>
      <c r="B1240" s="166" t="s">
        <v>1286</v>
      </c>
      <c r="C1240" s="167">
        <v>5499</v>
      </c>
      <c r="D1240" s="166" t="s">
        <v>1295</v>
      </c>
      <c r="E1240" s="146" t="str">
        <f>VLOOKUP($C1240,'2023-24 School Level AAFTE'!$C:$N,9,FALSE)</f>
        <v>No</v>
      </c>
      <c r="F1240" s="94" t="str">
        <f>IFERROR(VLOOKUP(C1240,'2023-24 School Level AAFTE'!$C:$N,11,FALSE),"")</f>
        <v>No</v>
      </c>
      <c r="G1240" s="20">
        <f>IFERROR(VLOOKUP(C1240,'2023-24 School Level AAFTE'!$C:$N,8,FALSE),0)</f>
        <v>6.8</v>
      </c>
      <c r="H1240" s="99">
        <f>VLOOKUP($A1240,'District Data'!$A:$F,3,FALSE)</f>
        <v>1</v>
      </c>
      <c r="I1240" s="99">
        <f>VLOOKUP($A1240,'District Data'!$A:$F,4,FALSE)</f>
        <v>1</v>
      </c>
      <c r="J1240" s="100">
        <f t="shared" si="210"/>
        <v>0</v>
      </c>
      <c r="K1240" s="101">
        <f t="shared" si="211"/>
        <v>0</v>
      </c>
      <c r="L1240" s="102">
        <f>'District Data'!E$2</f>
        <v>72728</v>
      </c>
      <c r="M1240" s="102">
        <f>'District Data'!F$2</f>
        <v>78209</v>
      </c>
      <c r="N1240" s="33">
        <f t="shared" si="212"/>
        <v>0</v>
      </c>
      <c r="O1240" s="33">
        <f t="shared" si="213"/>
        <v>0</v>
      </c>
      <c r="P1240" s="33">
        <f t="shared" si="218"/>
        <v>14418.72</v>
      </c>
      <c r="Q1240" s="103">
        <v>0.18149999999999999</v>
      </c>
      <c r="R1240" s="103">
        <v>0.17510000000000001</v>
      </c>
      <c r="S1240" s="33">
        <f t="shared" si="214"/>
        <v>0</v>
      </c>
      <c r="T1240" s="33">
        <f t="shared" si="219"/>
        <v>0</v>
      </c>
      <c r="U1240" s="33">
        <f t="shared" si="215"/>
        <v>0</v>
      </c>
      <c r="V1240" s="33">
        <f t="shared" si="216"/>
        <v>0</v>
      </c>
      <c r="W1240" s="33">
        <f t="shared" si="217"/>
        <v>0</v>
      </c>
      <c r="X1240" s="33">
        <f>IFERROR(VLOOKUP(C1240,'Adj to Match Apport'!$C:$F,4,FALSE),0)</f>
        <v>0</v>
      </c>
      <c r="Y1240" s="33">
        <f t="shared" si="220"/>
        <v>0</v>
      </c>
      <c r="Z1240" s="184">
        <f>VLOOKUP(C1240, '2023-24 School Level AAFTE'!$C$4:$C$2454, 1, 0)</f>
        <v>5499</v>
      </c>
    </row>
    <row r="1241" spans="1:26" s="20" customFormat="1" x14ac:dyDescent="0.25">
      <c r="A1241" s="136" t="s">
        <v>1287</v>
      </c>
      <c r="B1241" s="166" t="s">
        <v>1286</v>
      </c>
      <c r="C1241" s="167">
        <v>3086</v>
      </c>
      <c r="D1241" s="166" t="s">
        <v>1291</v>
      </c>
      <c r="E1241" s="146" t="str">
        <f>VLOOKUP($C1241,'2023-24 School Level AAFTE'!$C:$N,9,FALSE)</f>
        <v>Yes</v>
      </c>
      <c r="F1241" s="94" t="str">
        <f>IFERROR(VLOOKUP(C1241,'2023-24 School Level AAFTE'!$C:$N,11,FALSE),"")</f>
        <v>Yes</v>
      </c>
      <c r="G1241" s="20">
        <f>IFERROR(VLOOKUP(C1241,'2023-24 School Level AAFTE'!$C:$N,8,FALSE),0)</f>
        <v>206.1</v>
      </c>
      <c r="H1241" s="99">
        <f>VLOOKUP($A1241,'District Data'!$A:$F,3,FALSE)</f>
        <v>1</v>
      </c>
      <c r="I1241" s="99">
        <f>VLOOKUP($A1241,'District Data'!$A:$F,4,FALSE)</f>
        <v>1</v>
      </c>
      <c r="J1241" s="100">
        <f t="shared" si="210"/>
        <v>206.1</v>
      </c>
      <c r="K1241" s="101">
        <f t="shared" si="211"/>
        <v>0.60499999999999998</v>
      </c>
      <c r="L1241" s="102">
        <f>'District Data'!E$2</f>
        <v>72728</v>
      </c>
      <c r="M1241" s="102">
        <f>'District Data'!F$2</f>
        <v>78209</v>
      </c>
      <c r="N1241" s="33">
        <f t="shared" si="212"/>
        <v>44000.44</v>
      </c>
      <c r="O1241" s="33">
        <f t="shared" si="213"/>
        <v>3316.01</v>
      </c>
      <c r="P1241" s="33">
        <f t="shared" si="218"/>
        <v>14418.72</v>
      </c>
      <c r="Q1241" s="103">
        <v>0.18149999999999999</v>
      </c>
      <c r="R1241" s="103">
        <v>0.17510000000000001</v>
      </c>
      <c r="S1241" s="33">
        <f t="shared" si="214"/>
        <v>17290.04</v>
      </c>
      <c r="T1241" s="33">
        <f t="shared" si="219"/>
        <v>788.61</v>
      </c>
      <c r="U1241" s="33">
        <f t="shared" si="215"/>
        <v>138.09</v>
      </c>
      <c r="V1241" s="33">
        <f t="shared" si="216"/>
        <v>926.7</v>
      </c>
      <c r="W1241" s="33">
        <f t="shared" si="217"/>
        <v>65533.19</v>
      </c>
      <c r="X1241" s="33" t="str">
        <f>IFERROR(VLOOKUP(C1241,'Adj to Match Apport'!$C:$F,4,FALSE),0)</f>
        <v/>
      </c>
      <c r="Y1241" s="33">
        <f t="shared" si="220"/>
        <v>65533.19</v>
      </c>
      <c r="Z1241" s="184">
        <f>VLOOKUP(C1241, '2023-24 School Level AAFTE'!$C$4:$C$2454, 1, 0)</f>
        <v>3086</v>
      </c>
    </row>
    <row r="1242" spans="1:26" s="20" customFormat="1" x14ac:dyDescent="0.25">
      <c r="A1242" s="136" t="s">
        <v>1287</v>
      </c>
      <c r="B1242" s="166" t="s">
        <v>1286</v>
      </c>
      <c r="C1242" s="167">
        <v>5653</v>
      </c>
      <c r="D1242" s="166" t="s">
        <v>1294</v>
      </c>
      <c r="E1242" s="146" t="str">
        <f>VLOOKUP($C1242,'2023-24 School Level AAFTE'!$C:$N,9,FALSE)</f>
        <v>Yes</v>
      </c>
      <c r="F1242" s="94" t="str">
        <f>IFERROR(VLOOKUP(C1242,'2023-24 School Level AAFTE'!$C:$N,11,FALSE),"")</f>
        <v>No</v>
      </c>
      <c r="G1242" s="20">
        <f>IFERROR(VLOOKUP(C1242,'2023-24 School Level AAFTE'!$C:$N,8,FALSE),0)</f>
        <v>48.34</v>
      </c>
      <c r="H1242" s="99">
        <f>VLOOKUP($A1242,'District Data'!$A:$F,3,FALSE)</f>
        <v>1</v>
      </c>
      <c r="I1242" s="99">
        <f>VLOOKUP($A1242,'District Data'!$A:$F,4,FALSE)</f>
        <v>1</v>
      </c>
      <c r="J1242" s="100">
        <f t="shared" si="210"/>
        <v>0</v>
      </c>
      <c r="K1242" s="101">
        <f t="shared" si="211"/>
        <v>0</v>
      </c>
      <c r="L1242" s="102">
        <f>'District Data'!E$2</f>
        <v>72728</v>
      </c>
      <c r="M1242" s="102">
        <f>'District Data'!F$2</f>
        <v>78209</v>
      </c>
      <c r="N1242" s="33">
        <f t="shared" si="212"/>
        <v>0</v>
      </c>
      <c r="O1242" s="33">
        <f t="shared" si="213"/>
        <v>0</v>
      </c>
      <c r="P1242" s="33">
        <f t="shared" si="218"/>
        <v>14418.72</v>
      </c>
      <c r="Q1242" s="103">
        <v>0.18149999999999999</v>
      </c>
      <c r="R1242" s="103">
        <v>0.17510000000000001</v>
      </c>
      <c r="S1242" s="33">
        <f t="shared" si="214"/>
        <v>0</v>
      </c>
      <c r="T1242" s="33">
        <f t="shared" si="219"/>
        <v>0</v>
      </c>
      <c r="U1242" s="33">
        <f t="shared" si="215"/>
        <v>0</v>
      </c>
      <c r="V1242" s="33">
        <f t="shared" si="216"/>
        <v>0</v>
      </c>
      <c r="W1242" s="33">
        <f t="shared" si="217"/>
        <v>0</v>
      </c>
      <c r="X1242" s="33">
        <f>IFERROR(VLOOKUP(C1242,'Adj to Match Apport'!$C:$F,4,FALSE),0)</f>
        <v>0</v>
      </c>
      <c r="Y1242" s="33">
        <f t="shared" si="220"/>
        <v>0</v>
      </c>
      <c r="Z1242" s="184">
        <f>VLOOKUP(C1242, '2023-24 School Level AAFTE'!$C$4:$C$2454, 1, 0)</f>
        <v>5653</v>
      </c>
    </row>
    <row r="1243" spans="1:26" s="20" customFormat="1" x14ac:dyDescent="0.25">
      <c r="A1243" s="136" t="s">
        <v>1287</v>
      </c>
      <c r="B1243" s="166" t="s">
        <v>1286</v>
      </c>
      <c r="C1243" s="167">
        <v>1754</v>
      </c>
      <c r="D1243" s="166" t="s">
        <v>1288</v>
      </c>
      <c r="E1243" s="146" t="str">
        <f>VLOOKUP($C1243,'2023-24 School Level AAFTE'!$C:$N,9,FALSE)</f>
        <v>Yes</v>
      </c>
      <c r="F1243" s="94" t="str">
        <f>IFERROR(VLOOKUP(C1243,'2023-24 School Level AAFTE'!$C:$N,11,FALSE),"")</f>
        <v>Yes</v>
      </c>
      <c r="G1243" s="20">
        <f>IFERROR(VLOOKUP(C1243,'2023-24 School Level AAFTE'!$C:$N,8,FALSE),0)</f>
        <v>23.94</v>
      </c>
      <c r="H1243" s="99">
        <f>VLOOKUP($A1243,'District Data'!$A:$F,3,FALSE)</f>
        <v>1</v>
      </c>
      <c r="I1243" s="99">
        <f>VLOOKUP($A1243,'District Data'!$A:$F,4,FALSE)</f>
        <v>1</v>
      </c>
      <c r="J1243" s="100">
        <f t="shared" si="210"/>
        <v>23.94</v>
      </c>
      <c r="K1243" s="101">
        <f t="shared" si="211"/>
        <v>7.0000000000000007E-2</v>
      </c>
      <c r="L1243" s="102">
        <f>'District Data'!E$2</f>
        <v>72728</v>
      </c>
      <c r="M1243" s="102">
        <f>'District Data'!F$2</f>
        <v>78209</v>
      </c>
      <c r="N1243" s="33">
        <f t="shared" si="212"/>
        <v>5090.96</v>
      </c>
      <c r="O1243" s="33">
        <f t="shared" si="213"/>
        <v>383.67</v>
      </c>
      <c r="P1243" s="33">
        <f t="shared" si="218"/>
        <v>14418.72</v>
      </c>
      <c r="Q1243" s="103">
        <v>0.18149999999999999</v>
      </c>
      <c r="R1243" s="103">
        <v>0.17510000000000001</v>
      </c>
      <c r="S1243" s="33">
        <f t="shared" si="214"/>
        <v>2000.5</v>
      </c>
      <c r="T1243" s="33">
        <f t="shared" si="219"/>
        <v>91.24</v>
      </c>
      <c r="U1243" s="33">
        <f t="shared" si="215"/>
        <v>15.98</v>
      </c>
      <c r="V1243" s="33">
        <f t="shared" si="216"/>
        <v>107.22</v>
      </c>
      <c r="W1243" s="33">
        <f t="shared" si="217"/>
        <v>7582.35</v>
      </c>
      <c r="X1243" s="33">
        <f>IFERROR(VLOOKUP(C1243,'Adj to Match Apport'!$C:$F,4,FALSE),0)</f>
        <v>108.30000000004657</v>
      </c>
      <c r="Y1243" s="33">
        <f t="shared" si="220"/>
        <v>7690.6500000000469</v>
      </c>
      <c r="Z1243" s="184">
        <f>VLOOKUP(C1243, '2023-24 School Level AAFTE'!$C$4:$C$2454, 1, 0)</f>
        <v>1754</v>
      </c>
    </row>
    <row r="1244" spans="1:26" s="20" customFormat="1" x14ac:dyDescent="0.25">
      <c r="A1244" s="136" t="s">
        <v>1287</v>
      </c>
      <c r="B1244" s="166" t="s">
        <v>1286</v>
      </c>
      <c r="C1244" s="167">
        <v>2198</v>
      </c>
      <c r="D1244" s="166" t="s">
        <v>1289</v>
      </c>
      <c r="E1244" s="146" t="str">
        <f>VLOOKUP($C1244,'2023-24 School Level AAFTE'!$C:$N,9,FALSE)</f>
        <v>Yes</v>
      </c>
      <c r="F1244" s="94" t="str">
        <f>IFERROR(VLOOKUP(C1244,'2023-24 School Level AAFTE'!$C:$N,11,FALSE),"")</f>
        <v>Yes</v>
      </c>
      <c r="G1244" s="20">
        <f>IFERROR(VLOOKUP(C1244,'2023-24 School Level AAFTE'!$C:$N,8,FALSE),0)</f>
        <v>314.39999999999998</v>
      </c>
      <c r="H1244" s="99">
        <f>VLOOKUP($A1244,'District Data'!$A:$F,3,FALSE)</f>
        <v>1</v>
      </c>
      <c r="I1244" s="99">
        <f>VLOOKUP($A1244,'District Data'!$A:$F,4,FALSE)</f>
        <v>1</v>
      </c>
      <c r="J1244" s="100">
        <f t="shared" si="210"/>
        <v>314.39999999999998</v>
      </c>
      <c r="K1244" s="101">
        <f t="shared" si="211"/>
        <v>0.92200000000000004</v>
      </c>
      <c r="L1244" s="102">
        <f>'District Data'!E$2</f>
        <v>72728</v>
      </c>
      <c r="M1244" s="102">
        <f>'District Data'!F$2</f>
        <v>78209</v>
      </c>
      <c r="N1244" s="33">
        <f t="shared" si="212"/>
        <v>67055.22</v>
      </c>
      <c r="O1244" s="33">
        <f t="shared" si="213"/>
        <v>5053.4799999999996</v>
      </c>
      <c r="P1244" s="33">
        <f t="shared" si="218"/>
        <v>14418.72</v>
      </c>
      <c r="Q1244" s="103">
        <v>0.18149999999999999</v>
      </c>
      <c r="R1244" s="103">
        <v>0.17510000000000001</v>
      </c>
      <c r="S1244" s="33">
        <f t="shared" si="214"/>
        <v>26349.45</v>
      </c>
      <c r="T1244" s="33">
        <f t="shared" si="219"/>
        <v>1201.81</v>
      </c>
      <c r="U1244" s="33">
        <f t="shared" si="215"/>
        <v>210.44</v>
      </c>
      <c r="V1244" s="33">
        <f t="shared" si="216"/>
        <v>1412.25</v>
      </c>
      <c r="W1244" s="33">
        <f t="shared" si="217"/>
        <v>99870.399999999994</v>
      </c>
      <c r="X1244" s="33" t="str">
        <f>IFERROR(VLOOKUP(C1244,'Adj to Match Apport'!$C:$F,4,FALSE),0)</f>
        <v/>
      </c>
      <c r="Y1244" s="33">
        <f t="shared" si="220"/>
        <v>99870.399999999994</v>
      </c>
      <c r="Z1244" s="184">
        <f>VLOOKUP(C1244, '2023-24 School Level AAFTE'!$C$4:$C$2454, 1, 0)</f>
        <v>2198</v>
      </c>
    </row>
    <row r="1245" spans="1:26" s="20" customFormat="1" x14ac:dyDescent="0.25">
      <c r="A1245" s="136" t="s">
        <v>1297</v>
      </c>
      <c r="B1245" s="166" t="s">
        <v>1296</v>
      </c>
      <c r="C1245" s="167">
        <v>5546</v>
      </c>
      <c r="D1245" s="166" t="s">
        <v>785</v>
      </c>
      <c r="E1245" s="146" t="str">
        <f>VLOOKUP($C1245,'2023-24 School Level AAFTE'!$C:$N,9,FALSE)</f>
        <v>Yes</v>
      </c>
      <c r="F1245" s="94" t="str">
        <f>IFERROR(VLOOKUP(C1245,'2023-24 School Level AAFTE'!$C:$N,11,FALSE),"")</f>
        <v>Yes</v>
      </c>
      <c r="G1245" s="20">
        <f>IFERROR(VLOOKUP(C1245,'2023-24 School Level AAFTE'!$C:$N,8,FALSE),0)</f>
        <v>52.44</v>
      </c>
      <c r="H1245" s="99">
        <f>VLOOKUP($A1245,'District Data'!$A:$F,3,FALSE)</f>
        <v>1.18</v>
      </c>
      <c r="I1245" s="99">
        <f>VLOOKUP($A1245,'District Data'!$A:$F,4,FALSE)</f>
        <v>1.22</v>
      </c>
      <c r="J1245" s="100">
        <f t="shared" si="210"/>
        <v>52.44</v>
      </c>
      <c r="K1245" s="101">
        <f t="shared" si="211"/>
        <v>0.154</v>
      </c>
      <c r="L1245" s="102">
        <f>'District Data'!E$2</f>
        <v>72728</v>
      </c>
      <c r="M1245" s="102">
        <f>'District Data'!F$2</f>
        <v>78209</v>
      </c>
      <c r="N1245" s="33">
        <f t="shared" si="212"/>
        <v>13216.13</v>
      </c>
      <c r="O1245" s="33">
        <f t="shared" si="213"/>
        <v>1477.78</v>
      </c>
      <c r="P1245" s="33">
        <f t="shared" si="218"/>
        <v>14418.72</v>
      </c>
      <c r="Q1245" s="103">
        <v>0.18149999999999999</v>
      </c>
      <c r="R1245" s="103">
        <v>0.17510000000000001</v>
      </c>
      <c r="S1245" s="33">
        <f t="shared" si="214"/>
        <v>4877.97</v>
      </c>
      <c r="T1245" s="33">
        <f t="shared" si="219"/>
        <v>244.9</v>
      </c>
      <c r="U1245" s="33">
        <f t="shared" si="215"/>
        <v>42.88</v>
      </c>
      <c r="V1245" s="33">
        <f t="shared" si="216"/>
        <v>287.78000000000003</v>
      </c>
      <c r="W1245" s="33">
        <f t="shared" si="217"/>
        <v>19859.659999999996</v>
      </c>
      <c r="X1245" s="33" t="str">
        <f>IFERROR(VLOOKUP(C1245,'Adj to Match Apport'!$C:$F,4,FALSE),0)</f>
        <v/>
      </c>
      <c r="Y1245" s="33">
        <f t="shared" si="220"/>
        <v>19859.659999999996</v>
      </c>
      <c r="Z1245" s="184">
        <f>VLOOKUP(C1245, '2023-24 School Level AAFTE'!$C$4:$C$2454, 1, 0)</f>
        <v>5546</v>
      </c>
    </row>
    <row r="1246" spans="1:26" s="20" customFormat="1" x14ac:dyDescent="0.25">
      <c r="A1246" s="136" t="s">
        <v>1297</v>
      </c>
      <c r="B1246" s="166" t="s">
        <v>1296</v>
      </c>
      <c r="C1246" s="167">
        <v>2798</v>
      </c>
      <c r="D1246" s="166" t="s">
        <v>1301</v>
      </c>
      <c r="E1246" s="146" t="str">
        <f>VLOOKUP($C1246,'2023-24 School Level AAFTE'!$C:$N,9,FALSE)</f>
        <v>Yes</v>
      </c>
      <c r="F1246" s="94" t="str">
        <f>IFERROR(VLOOKUP(C1246,'2023-24 School Level AAFTE'!$C:$N,11,FALSE),"")</f>
        <v>Yes</v>
      </c>
      <c r="G1246" s="20">
        <f>IFERROR(VLOOKUP(C1246,'2023-24 School Level AAFTE'!$C:$N,8,FALSE),0)</f>
        <v>268.52</v>
      </c>
      <c r="H1246" s="99">
        <f>VLOOKUP($A1246,'District Data'!$A:$F,3,FALSE)</f>
        <v>1.18</v>
      </c>
      <c r="I1246" s="99">
        <f>VLOOKUP($A1246,'District Data'!$A:$F,4,FALSE)</f>
        <v>1.22</v>
      </c>
      <c r="J1246" s="100">
        <f t="shared" si="210"/>
        <v>268.52</v>
      </c>
      <c r="K1246" s="101">
        <f t="shared" si="211"/>
        <v>0.78800000000000003</v>
      </c>
      <c r="L1246" s="102">
        <f>'District Data'!E$2</f>
        <v>72728</v>
      </c>
      <c r="M1246" s="102">
        <f>'District Data'!F$2</f>
        <v>78209</v>
      </c>
      <c r="N1246" s="33">
        <f t="shared" si="212"/>
        <v>67625.399999999994</v>
      </c>
      <c r="O1246" s="33">
        <f t="shared" si="213"/>
        <v>7561.6</v>
      </c>
      <c r="P1246" s="33">
        <f t="shared" si="218"/>
        <v>14418.72</v>
      </c>
      <c r="Q1246" s="103">
        <v>0.18149999999999999</v>
      </c>
      <c r="R1246" s="103">
        <v>0.17510000000000001</v>
      </c>
      <c r="S1246" s="33">
        <f t="shared" si="214"/>
        <v>24960</v>
      </c>
      <c r="T1246" s="33">
        <f t="shared" si="219"/>
        <v>1253.1199999999999</v>
      </c>
      <c r="U1246" s="33">
        <f t="shared" si="215"/>
        <v>219.42</v>
      </c>
      <c r="V1246" s="33">
        <f t="shared" si="216"/>
        <v>1472.54</v>
      </c>
      <c r="W1246" s="33">
        <f t="shared" si="217"/>
        <v>101619.54</v>
      </c>
      <c r="X1246" s="33">
        <f>IFERROR(VLOOKUP(C1246,'Adj to Match Apport'!$C:$F,4,FALSE),0)</f>
        <v>-128.96999999998661</v>
      </c>
      <c r="Y1246" s="33">
        <f t="shared" si="220"/>
        <v>101490.57</v>
      </c>
      <c r="Z1246" s="184">
        <f>VLOOKUP(C1246, '2023-24 School Level AAFTE'!$C$4:$C$2454, 1, 0)</f>
        <v>2798</v>
      </c>
    </row>
    <row r="1247" spans="1:26" s="20" customFormat="1" x14ac:dyDescent="0.25">
      <c r="A1247" s="136" t="s">
        <v>1297</v>
      </c>
      <c r="B1247" s="166" t="s">
        <v>1296</v>
      </c>
      <c r="C1247" s="167">
        <v>2854</v>
      </c>
      <c r="D1247" s="166" t="s">
        <v>1302</v>
      </c>
      <c r="E1247" s="146" t="str">
        <f>VLOOKUP($C1247,'2023-24 School Level AAFTE'!$C:$N,9,FALSE)</f>
        <v>No</v>
      </c>
      <c r="F1247" s="94" t="str">
        <f>IFERROR(VLOOKUP(C1247,'2023-24 School Level AAFTE'!$C:$N,11,FALSE),"")</f>
        <v>No</v>
      </c>
      <c r="G1247" s="20">
        <f>IFERROR(VLOOKUP(C1247,'2023-24 School Level AAFTE'!$C:$N,8,FALSE),0)</f>
        <v>292.48</v>
      </c>
      <c r="H1247" s="99">
        <f>VLOOKUP($A1247,'District Data'!$A:$F,3,FALSE)</f>
        <v>1.18</v>
      </c>
      <c r="I1247" s="99">
        <f>VLOOKUP($A1247,'District Data'!$A:$F,4,FALSE)</f>
        <v>1.22</v>
      </c>
      <c r="J1247" s="100">
        <f t="shared" si="210"/>
        <v>0</v>
      </c>
      <c r="K1247" s="101">
        <f t="shared" si="211"/>
        <v>0</v>
      </c>
      <c r="L1247" s="102">
        <f>'District Data'!E$2</f>
        <v>72728</v>
      </c>
      <c r="M1247" s="102">
        <f>'District Data'!F$2</f>
        <v>78209</v>
      </c>
      <c r="N1247" s="33">
        <f t="shared" si="212"/>
        <v>0</v>
      </c>
      <c r="O1247" s="33">
        <f t="shared" si="213"/>
        <v>0</v>
      </c>
      <c r="P1247" s="33">
        <f t="shared" si="218"/>
        <v>14418.72</v>
      </c>
      <c r="Q1247" s="103">
        <v>0.18149999999999999</v>
      </c>
      <c r="R1247" s="103">
        <v>0.17510000000000001</v>
      </c>
      <c r="S1247" s="33">
        <f t="shared" si="214"/>
        <v>0</v>
      </c>
      <c r="T1247" s="33">
        <f t="shared" si="219"/>
        <v>0</v>
      </c>
      <c r="U1247" s="33">
        <f t="shared" si="215"/>
        <v>0</v>
      </c>
      <c r="V1247" s="33">
        <f t="shared" si="216"/>
        <v>0</v>
      </c>
      <c r="W1247" s="33">
        <f t="shared" si="217"/>
        <v>0</v>
      </c>
      <c r="X1247" s="33">
        <f>IFERROR(VLOOKUP(C1247,'Adj to Match Apport'!$C:$F,4,FALSE),0)</f>
        <v>0</v>
      </c>
      <c r="Y1247" s="33">
        <f t="shared" si="220"/>
        <v>0</v>
      </c>
      <c r="Z1247" s="184">
        <f>VLOOKUP(C1247, '2023-24 School Level AAFTE'!$C$4:$C$2454, 1, 0)</f>
        <v>2854</v>
      </c>
    </row>
    <row r="1248" spans="1:26" s="20" customFormat="1" x14ac:dyDescent="0.25">
      <c r="A1248" s="136" t="s">
        <v>1297</v>
      </c>
      <c r="B1248" s="166" t="s">
        <v>1296</v>
      </c>
      <c r="C1248" s="167">
        <v>5085</v>
      </c>
      <c r="D1248" s="166" t="s">
        <v>1308</v>
      </c>
      <c r="E1248" s="146" t="str">
        <f>VLOOKUP($C1248,'2023-24 School Level AAFTE'!$C:$N,9,FALSE)</f>
        <v>No</v>
      </c>
      <c r="F1248" s="94" t="str">
        <f>IFERROR(VLOOKUP(C1248,'2023-24 School Level AAFTE'!$C:$N,11,FALSE),"")</f>
        <v>No</v>
      </c>
      <c r="G1248" s="20">
        <f>IFERROR(VLOOKUP(C1248,'2023-24 School Level AAFTE'!$C:$N,8,FALSE),0)</f>
        <v>611.79999999999995</v>
      </c>
      <c r="H1248" s="99">
        <f>VLOOKUP($A1248,'District Data'!$A:$F,3,FALSE)</f>
        <v>1.18</v>
      </c>
      <c r="I1248" s="99">
        <f>VLOOKUP($A1248,'District Data'!$A:$F,4,FALSE)</f>
        <v>1.22</v>
      </c>
      <c r="J1248" s="100">
        <f t="shared" si="210"/>
        <v>0</v>
      </c>
      <c r="K1248" s="101">
        <f t="shared" si="211"/>
        <v>0</v>
      </c>
      <c r="L1248" s="102">
        <f>'District Data'!E$2</f>
        <v>72728</v>
      </c>
      <c r="M1248" s="102">
        <f>'District Data'!F$2</f>
        <v>78209</v>
      </c>
      <c r="N1248" s="33">
        <f t="shared" si="212"/>
        <v>0</v>
      </c>
      <c r="O1248" s="33">
        <f t="shared" si="213"/>
        <v>0</v>
      </c>
      <c r="P1248" s="33">
        <f t="shared" si="218"/>
        <v>14418.72</v>
      </c>
      <c r="Q1248" s="103">
        <v>0.18149999999999999</v>
      </c>
      <c r="R1248" s="103">
        <v>0.17510000000000001</v>
      </c>
      <c r="S1248" s="33">
        <f t="shared" si="214"/>
        <v>0</v>
      </c>
      <c r="T1248" s="33">
        <f t="shared" si="219"/>
        <v>0</v>
      </c>
      <c r="U1248" s="33">
        <f t="shared" si="215"/>
        <v>0</v>
      </c>
      <c r="V1248" s="33">
        <f t="shared" si="216"/>
        <v>0</v>
      </c>
      <c r="W1248" s="33">
        <f t="shared" si="217"/>
        <v>0</v>
      </c>
      <c r="X1248" s="33">
        <f>IFERROR(VLOOKUP(C1248,'Adj to Match Apport'!$C:$F,4,FALSE),0)</f>
        <v>0</v>
      </c>
      <c r="Y1248" s="33">
        <f t="shared" si="220"/>
        <v>0</v>
      </c>
      <c r="Z1248" s="184">
        <f>VLOOKUP(C1248, '2023-24 School Level AAFTE'!$C$4:$C$2454, 1, 0)</f>
        <v>5085</v>
      </c>
    </row>
    <row r="1249" spans="1:26" s="20" customFormat="1" x14ac:dyDescent="0.25">
      <c r="A1249" s="136" t="s">
        <v>1297</v>
      </c>
      <c r="B1249" s="166" t="s">
        <v>1296</v>
      </c>
      <c r="C1249" s="167">
        <v>4359</v>
      </c>
      <c r="D1249" s="166" t="s">
        <v>1305</v>
      </c>
      <c r="E1249" s="146" t="str">
        <f>VLOOKUP($C1249,'2023-24 School Level AAFTE'!$C:$N,9,FALSE)</f>
        <v>No</v>
      </c>
      <c r="F1249" s="94" t="str">
        <f>IFERROR(VLOOKUP(C1249,'2023-24 School Level AAFTE'!$C:$N,11,FALSE),"")</f>
        <v>No</v>
      </c>
      <c r="G1249" s="20">
        <f>IFERROR(VLOOKUP(C1249,'2023-24 School Level AAFTE'!$C:$N,8,FALSE),0)</f>
        <v>467.24</v>
      </c>
      <c r="H1249" s="99">
        <f>VLOOKUP($A1249,'District Data'!$A:$F,3,FALSE)</f>
        <v>1.18</v>
      </c>
      <c r="I1249" s="99">
        <f>VLOOKUP($A1249,'District Data'!$A:$F,4,FALSE)</f>
        <v>1.22</v>
      </c>
      <c r="J1249" s="100">
        <f t="shared" si="210"/>
        <v>0</v>
      </c>
      <c r="K1249" s="101">
        <f t="shared" si="211"/>
        <v>0</v>
      </c>
      <c r="L1249" s="102">
        <f>'District Data'!E$2</f>
        <v>72728</v>
      </c>
      <c r="M1249" s="102">
        <f>'District Data'!F$2</f>
        <v>78209</v>
      </c>
      <c r="N1249" s="33">
        <f t="shared" si="212"/>
        <v>0</v>
      </c>
      <c r="O1249" s="33">
        <f t="shared" si="213"/>
        <v>0</v>
      </c>
      <c r="P1249" s="33">
        <f t="shared" si="218"/>
        <v>14418.72</v>
      </c>
      <c r="Q1249" s="103">
        <v>0.18149999999999999</v>
      </c>
      <c r="R1249" s="103">
        <v>0.17510000000000001</v>
      </c>
      <c r="S1249" s="33">
        <f t="shared" si="214"/>
        <v>0</v>
      </c>
      <c r="T1249" s="33">
        <f t="shared" si="219"/>
        <v>0</v>
      </c>
      <c r="U1249" s="33">
        <f t="shared" si="215"/>
        <v>0</v>
      </c>
      <c r="V1249" s="33">
        <f t="shared" si="216"/>
        <v>0</v>
      </c>
      <c r="W1249" s="33">
        <f t="shared" si="217"/>
        <v>0</v>
      </c>
      <c r="X1249" s="33">
        <f>IFERROR(VLOOKUP(C1249,'Adj to Match Apport'!$C:$F,4,FALSE),0)</f>
        <v>0</v>
      </c>
      <c r="Y1249" s="33">
        <f t="shared" si="220"/>
        <v>0</v>
      </c>
      <c r="Z1249" s="184">
        <f>VLOOKUP(C1249, '2023-24 School Level AAFTE'!$C$4:$C$2454, 1, 0)</f>
        <v>4359</v>
      </c>
    </row>
    <row r="1250" spans="1:26" s="20" customFormat="1" x14ac:dyDescent="0.25">
      <c r="A1250" s="136" t="s">
        <v>1297</v>
      </c>
      <c r="B1250" s="166" t="s">
        <v>1296</v>
      </c>
      <c r="C1250" s="167">
        <v>3236</v>
      </c>
      <c r="D1250" s="166" t="s">
        <v>1303</v>
      </c>
      <c r="E1250" s="146" t="str">
        <f>VLOOKUP($C1250,'2023-24 School Level AAFTE'!$C:$N,9,FALSE)</f>
        <v>No</v>
      </c>
      <c r="F1250" s="94" t="str">
        <f>IFERROR(VLOOKUP(C1250,'2023-24 School Level AAFTE'!$C:$N,11,FALSE),"")</f>
        <v>No</v>
      </c>
      <c r="G1250" s="20">
        <f>IFERROR(VLOOKUP(C1250,'2023-24 School Level AAFTE'!$C:$N,8,FALSE),0)</f>
        <v>1091.69</v>
      </c>
      <c r="H1250" s="99">
        <f>VLOOKUP($A1250,'District Data'!$A:$F,3,FALSE)</f>
        <v>1.18</v>
      </c>
      <c r="I1250" s="99">
        <f>VLOOKUP($A1250,'District Data'!$A:$F,4,FALSE)</f>
        <v>1.22</v>
      </c>
      <c r="J1250" s="100">
        <f t="shared" si="210"/>
        <v>0</v>
      </c>
      <c r="K1250" s="101">
        <f t="shared" si="211"/>
        <v>0</v>
      </c>
      <c r="L1250" s="102">
        <f>'District Data'!E$2</f>
        <v>72728</v>
      </c>
      <c r="M1250" s="102">
        <f>'District Data'!F$2</f>
        <v>78209</v>
      </c>
      <c r="N1250" s="33">
        <f t="shared" si="212"/>
        <v>0</v>
      </c>
      <c r="O1250" s="33">
        <f t="shared" si="213"/>
        <v>0</v>
      </c>
      <c r="P1250" s="33">
        <f t="shared" si="218"/>
        <v>14418.72</v>
      </c>
      <c r="Q1250" s="103">
        <v>0.18149999999999999</v>
      </c>
      <c r="R1250" s="103">
        <v>0.17510000000000001</v>
      </c>
      <c r="S1250" s="33">
        <f t="shared" si="214"/>
        <v>0</v>
      </c>
      <c r="T1250" s="33">
        <f t="shared" si="219"/>
        <v>0</v>
      </c>
      <c r="U1250" s="33">
        <f t="shared" si="215"/>
        <v>0</v>
      </c>
      <c r="V1250" s="33">
        <f t="shared" si="216"/>
        <v>0</v>
      </c>
      <c r="W1250" s="33">
        <f t="shared" si="217"/>
        <v>0</v>
      </c>
      <c r="X1250" s="33">
        <f>IFERROR(VLOOKUP(C1250,'Adj to Match Apport'!$C:$F,4,FALSE),0)</f>
        <v>0</v>
      </c>
      <c r="Y1250" s="33">
        <f t="shared" si="220"/>
        <v>0</v>
      </c>
      <c r="Z1250" s="184">
        <f>VLOOKUP(C1250, '2023-24 School Level AAFTE'!$C$4:$C$2454, 1, 0)</f>
        <v>3236</v>
      </c>
    </row>
    <row r="1251" spans="1:26" s="20" customFormat="1" x14ac:dyDescent="0.25">
      <c r="A1251" s="136" t="s">
        <v>1297</v>
      </c>
      <c r="B1251" s="166" t="s">
        <v>1296</v>
      </c>
      <c r="C1251" s="167">
        <v>5646</v>
      </c>
      <c r="D1251" s="166" t="s">
        <v>3082</v>
      </c>
      <c r="E1251" s="146" t="str">
        <f>VLOOKUP($C1251,'2023-24 School Level AAFTE'!$C:$N,9,FALSE)</f>
        <v>No</v>
      </c>
      <c r="F1251" s="94" t="str">
        <f>IFERROR(VLOOKUP(C1251,'2023-24 School Level AAFTE'!$C:$N,11,FALSE),"")</f>
        <v>No</v>
      </c>
      <c r="G1251" s="20">
        <f>IFERROR(VLOOKUP(C1251,'2023-24 School Level AAFTE'!$C:$N,8,FALSE),0)</f>
        <v>90.24</v>
      </c>
      <c r="H1251" s="99">
        <f>VLOOKUP($A1251,'District Data'!$A:$F,3,FALSE)</f>
        <v>1.18</v>
      </c>
      <c r="I1251" s="99">
        <f>VLOOKUP($A1251,'District Data'!$A:$F,4,FALSE)</f>
        <v>1.22</v>
      </c>
      <c r="J1251" s="100">
        <f t="shared" si="210"/>
        <v>0</v>
      </c>
      <c r="K1251" s="101">
        <f t="shared" si="211"/>
        <v>0</v>
      </c>
      <c r="L1251" s="102">
        <f>'District Data'!E$2</f>
        <v>72728</v>
      </c>
      <c r="M1251" s="102">
        <f>'District Data'!F$2</f>
        <v>78209</v>
      </c>
      <c r="N1251" s="33">
        <f t="shared" si="212"/>
        <v>0</v>
      </c>
      <c r="O1251" s="33">
        <f t="shared" si="213"/>
        <v>0</v>
      </c>
      <c r="P1251" s="33">
        <f t="shared" si="218"/>
        <v>14418.72</v>
      </c>
      <c r="Q1251" s="103">
        <v>0.18149999999999999</v>
      </c>
      <c r="R1251" s="103">
        <v>0.17510000000000001</v>
      </c>
      <c r="S1251" s="33">
        <f t="shared" si="214"/>
        <v>0</v>
      </c>
      <c r="T1251" s="33">
        <f t="shared" si="219"/>
        <v>0</v>
      </c>
      <c r="U1251" s="33">
        <f t="shared" si="215"/>
        <v>0</v>
      </c>
      <c r="V1251" s="33">
        <f t="shared" si="216"/>
        <v>0</v>
      </c>
      <c r="W1251" s="33">
        <f t="shared" si="217"/>
        <v>0</v>
      </c>
      <c r="X1251" s="33">
        <f>IFERROR(VLOOKUP(C1251,'Adj to Match Apport'!$C:$F,4,FALSE),0)</f>
        <v>0</v>
      </c>
      <c r="Y1251" s="33">
        <f t="shared" si="220"/>
        <v>0</v>
      </c>
      <c r="Z1251" s="184">
        <f>VLOOKUP(C1251, '2023-24 School Level AAFTE'!$C$4:$C$2454, 1, 0)</f>
        <v>5646</v>
      </c>
    </row>
    <row r="1252" spans="1:26" s="20" customFormat="1" x14ac:dyDescent="0.25">
      <c r="A1252" s="136" t="s">
        <v>1297</v>
      </c>
      <c r="B1252" s="166" t="s">
        <v>1296</v>
      </c>
      <c r="C1252" s="167">
        <v>1733</v>
      </c>
      <c r="D1252" s="166" t="s">
        <v>3083</v>
      </c>
      <c r="E1252" s="146" t="str">
        <f>VLOOKUP($C1252,'2023-24 School Level AAFTE'!$C:$N,9,FALSE)</f>
        <v>No</v>
      </c>
      <c r="F1252" s="94" t="str">
        <f>IFERROR(VLOOKUP(C1252,'2023-24 School Level AAFTE'!$C:$N,11,FALSE),"")</f>
        <v>No</v>
      </c>
      <c r="G1252" s="20">
        <f>IFERROR(VLOOKUP(C1252,'2023-24 School Level AAFTE'!$C:$N,8,FALSE),0)</f>
        <v>66.05</v>
      </c>
      <c r="H1252" s="99">
        <f>VLOOKUP($A1252,'District Data'!$A:$F,3,FALSE)</f>
        <v>1.18</v>
      </c>
      <c r="I1252" s="99">
        <f>VLOOKUP($A1252,'District Data'!$A:$F,4,FALSE)</f>
        <v>1.22</v>
      </c>
      <c r="J1252" s="100">
        <f t="shared" si="210"/>
        <v>0</v>
      </c>
      <c r="K1252" s="101">
        <f t="shared" si="211"/>
        <v>0</v>
      </c>
      <c r="L1252" s="102">
        <f>'District Data'!E$2</f>
        <v>72728</v>
      </c>
      <c r="M1252" s="102">
        <f>'District Data'!F$2</f>
        <v>78209</v>
      </c>
      <c r="N1252" s="33">
        <f t="shared" si="212"/>
        <v>0</v>
      </c>
      <c r="O1252" s="33">
        <f t="shared" si="213"/>
        <v>0</v>
      </c>
      <c r="P1252" s="33">
        <f t="shared" si="218"/>
        <v>14418.72</v>
      </c>
      <c r="Q1252" s="103">
        <v>0.18149999999999999</v>
      </c>
      <c r="R1252" s="103">
        <v>0.17510000000000001</v>
      </c>
      <c r="S1252" s="33">
        <f t="shared" si="214"/>
        <v>0</v>
      </c>
      <c r="T1252" s="33">
        <f t="shared" si="219"/>
        <v>0</v>
      </c>
      <c r="U1252" s="33">
        <f t="shared" si="215"/>
        <v>0</v>
      </c>
      <c r="V1252" s="33">
        <f t="shared" si="216"/>
        <v>0</v>
      </c>
      <c r="W1252" s="33">
        <f t="shared" si="217"/>
        <v>0</v>
      </c>
      <c r="X1252" s="33">
        <f>IFERROR(VLOOKUP(C1252,'Adj to Match Apport'!$C:$F,4,FALSE),0)</f>
        <v>0</v>
      </c>
      <c r="Y1252" s="33">
        <f t="shared" si="220"/>
        <v>0</v>
      </c>
      <c r="Z1252" s="184">
        <f>VLOOKUP(C1252, '2023-24 School Level AAFTE'!$C$4:$C$2454, 1, 0)</f>
        <v>1733</v>
      </c>
    </row>
    <row r="1253" spans="1:26" s="20" customFormat="1" x14ac:dyDescent="0.25">
      <c r="A1253" s="136" t="s">
        <v>1297</v>
      </c>
      <c r="B1253" s="166" t="s">
        <v>1296</v>
      </c>
      <c r="C1253" s="167">
        <v>2026</v>
      </c>
      <c r="D1253" s="166" t="s">
        <v>1299</v>
      </c>
      <c r="E1253" s="146" t="str">
        <f>VLOOKUP($C1253,'2023-24 School Level AAFTE'!$C:$N,9,FALSE)</f>
        <v>No</v>
      </c>
      <c r="F1253" s="94" t="str">
        <f>IFERROR(VLOOKUP(C1253,'2023-24 School Level AAFTE'!$C:$N,11,FALSE),"")</f>
        <v>No</v>
      </c>
      <c r="G1253" s="20">
        <f>IFERROR(VLOOKUP(C1253,'2023-24 School Level AAFTE'!$C:$N,8,FALSE),0)</f>
        <v>447.72</v>
      </c>
      <c r="H1253" s="99">
        <f>VLOOKUP($A1253,'District Data'!$A:$F,3,FALSE)</f>
        <v>1.18</v>
      </c>
      <c r="I1253" s="99">
        <f>VLOOKUP($A1253,'District Data'!$A:$F,4,FALSE)</f>
        <v>1.22</v>
      </c>
      <c r="J1253" s="100">
        <f t="shared" si="210"/>
        <v>0</v>
      </c>
      <c r="K1253" s="101">
        <f t="shared" si="211"/>
        <v>0</v>
      </c>
      <c r="L1253" s="102">
        <f>'District Data'!E$2</f>
        <v>72728</v>
      </c>
      <c r="M1253" s="102">
        <f>'District Data'!F$2</f>
        <v>78209</v>
      </c>
      <c r="N1253" s="33">
        <f t="shared" si="212"/>
        <v>0</v>
      </c>
      <c r="O1253" s="33">
        <f t="shared" si="213"/>
        <v>0</v>
      </c>
      <c r="P1253" s="33">
        <f t="shared" si="218"/>
        <v>14418.72</v>
      </c>
      <c r="Q1253" s="103">
        <v>0.18149999999999999</v>
      </c>
      <c r="R1253" s="103">
        <v>0.17510000000000001</v>
      </c>
      <c r="S1253" s="33">
        <f t="shared" si="214"/>
        <v>0</v>
      </c>
      <c r="T1253" s="33">
        <f t="shared" si="219"/>
        <v>0</v>
      </c>
      <c r="U1253" s="33">
        <f t="shared" si="215"/>
        <v>0</v>
      </c>
      <c r="V1253" s="33">
        <f t="shared" si="216"/>
        <v>0</v>
      </c>
      <c r="W1253" s="33">
        <f t="shared" si="217"/>
        <v>0</v>
      </c>
      <c r="X1253" s="33">
        <f>IFERROR(VLOOKUP(C1253,'Adj to Match Apport'!$C:$F,4,FALSE),0)</f>
        <v>0</v>
      </c>
      <c r="Y1253" s="33">
        <f t="shared" si="220"/>
        <v>0</v>
      </c>
      <c r="Z1253" s="184">
        <f>VLOOKUP(C1253, '2023-24 School Level AAFTE'!$C$4:$C$2454, 1, 0)</f>
        <v>2026</v>
      </c>
    </row>
    <row r="1254" spans="1:26" s="20" customFormat="1" x14ac:dyDescent="0.25">
      <c r="A1254" s="136" t="s">
        <v>1297</v>
      </c>
      <c r="B1254" s="166" t="s">
        <v>1296</v>
      </c>
      <c r="C1254" s="167">
        <v>2476</v>
      </c>
      <c r="D1254" s="166" t="s">
        <v>1300</v>
      </c>
      <c r="E1254" s="146" t="str">
        <f>VLOOKUP($C1254,'2023-24 School Level AAFTE'!$C:$N,9,FALSE)</f>
        <v>No</v>
      </c>
      <c r="F1254" s="94" t="str">
        <f>IFERROR(VLOOKUP(C1254,'2023-24 School Level AAFTE'!$C:$N,11,FALSE),"")</f>
        <v>No</v>
      </c>
      <c r="G1254" s="20">
        <f>IFERROR(VLOOKUP(C1254,'2023-24 School Level AAFTE'!$C:$N,8,FALSE),0)</f>
        <v>682.57</v>
      </c>
      <c r="H1254" s="99">
        <f>VLOOKUP($A1254,'District Data'!$A:$F,3,FALSE)</f>
        <v>1.18</v>
      </c>
      <c r="I1254" s="99">
        <f>VLOOKUP($A1254,'District Data'!$A:$F,4,FALSE)</f>
        <v>1.22</v>
      </c>
      <c r="J1254" s="100">
        <f t="shared" si="210"/>
        <v>0</v>
      </c>
      <c r="K1254" s="101">
        <f t="shared" si="211"/>
        <v>0</v>
      </c>
      <c r="L1254" s="102">
        <f>'District Data'!E$2</f>
        <v>72728</v>
      </c>
      <c r="M1254" s="102">
        <f>'District Data'!F$2</f>
        <v>78209</v>
      </c>
      <c r="N1254" s="33">
        <f t="shared" si="212"/>
        <v>0</v>
      </c>
      <c r="O1254" s="33">
        <f t="shared" si="213"/>
        <v>0</v>
      </c>
      <c r="P1254" s="33">
        <f t="shared" si="218"/>
        <v>14418.72</v>
      </c>
      <c r="Q1254" s="103">
        <v>0.18149999999999999</v>
      </c>
      <c r="R1254" s="103">
        <v>0.17510000000000001</v>
      </c>
      <c r="S1254" s="33">
        <f t="shared" si="214"/>
        <v>0</v>
      </c>
      <c r="T1254" s="33">
        <f t="shared" si="219"/>
        <v>0</v>
      </c>
      <c r="U1254" s="33">
        <f t="shared" si="215"/>
        <v>0</v>
      </c>
      <c r="V1254" s="33">
        <f t="shared" si="216"/>
        <v>0</v>
      </c>
      <c r="W1254" s="33">
        <f t="shared" si="217"/>
        <v>0</v>
      </c>
      <c r="X1254" s="33">
        <f>IFERROR(VLOOKUP(C1254,'Adj to Match Apport'!$C:$F,4,FALSE),0)</f>
        <v>0</v>
      </c>
      <c r="Y1254" s="33">
        <f t="shared" si="220"/>
        <v>0</v>
      </c>
      <c r="Z1254" s="184">
        <f>VLOOKUP(C1254, '2023-24 School Level AAFTE'!$C$4:$C$2454, 1, 0)</f>
        <v>2476</v>
      </c>
    </row>
    <row r="1255" spans="1:26" s="20" customFormat="1" x14ac:dyDescent="0.25">
      <c r="A1255" s="136" t="s">
        <v>1297</v>
      </c>
      <c r="B1255" s="166" t="s">
        <v>1296</v>
      </c>
      <c r="C1255" s="167">
        <v>4467</v>
      </c>
      <c r="D1255" s="166" t="s">
        <v>1307</v>
      </c>
      <c r="E1255" s="146" t="str">
        <f>VLOOKUP($C1255,'2023-24 School Level AAFTE'!$C:$N,9,FALSE)</f>
        <v>No</v>
      </c>
      <c r="F1255" s="94" t="str">
        <f>IFERROR(VLOOKUP(C1255,'2023-24 School Level AAFTE'!$C:$N,11,FALSE),"")</f>
        <v>No</v>
      </c>
      <c r="G1255" s="20">
        <f>IFERROR(VLOOKUP(C1255,'2023-24 School Level AAFTE'!$C:$N,8,FALSE),0)</f>
        <v>389.91</v>
      </c>
      <c r="H1255" s="99">
        <f>VLOOKUP($A1255,'District Data'!$A:$F,3,FALSE)</f>
        <v>1.18</v>
      </c>
      <c r="I1255" s="99">
        <f>VLOOKUP($A1255,'District Data'!$A:$F,4,FALSE)</f>
        <v>1.22</v>
      </c>
      <c r="J1255" s="100">
        <f t="shared" si="210"/>
        <v>0</v>
      </c>
      <c r="K1255" s="101">
        <f t="shared" si="211"/>
        <v>0</v>
      </c>
      <c r="L1255" s="102">
        <f>'District Data'!E$2</f>
        <v>72728</v>
      </c>
      <c r="M1255" s="102">
        <f>'District Data'!F$2</f>
        <v>78209</v>
      </c>
      <c r="N1255" s="33">
        <f t="shared" si="212"/>
        <v>0</v>
      </c>
      <c r="O1255" s="33">
        <f t="shared" si="213"/>
        <v>0</v>
      </c>
      <c r="P1255" s="33">
        <f t="shared" si="218"/>
        <v>14418.72</v>
      </c>
      <c r="Q1255" s="103">
        <v>0.18149999999999999</v>
      </c>
      <c r="R1255" s="103">
        <v>0.17510000000000001</v>
      </c>
      <c r="S1255" s="33">
        <f t="shared" si="214"/>
        <v>0</v>
      </c>
      <c r="T1255" s="33">
        <f t="shared" si="219"/>
        <v>0</v>
      </c>
      <c r="U1255" s="33">
        <f t="shared" si="215"/>
        <v>0</v>
      </c>
      <c r="V1255" s="33">
        <f t="shared" si="216"/>
        <v>0</v>
      </c>
      <c r="W1255" s="33">
        <f t="shared" si="217"/>
        <v>0</v>
      </c>
      <c r="X1255" s="33">
        <f>IFERROR(VLOOKUP(C1255,'Adj to Match Apport'!$C:$F,4,FALSE),0)</f>
        <v>0</v>
      </c>
      <c r="Y1255" s="33">
        <f t="shared" si="220"/>
        <v>0</v>
      </c>
      <c r="Z1255" s="184">
        <f>VLOOKUP(C1255, '2023-24 School Level AAFTE'!$C$4:$C$2454, 1, 0)</f>
        <v>4467</v>
      </c>
    </row>
    <row r="1256" spans="1:26" s="20" customFormat="1" x14ac:dyDescent="0.25">
      <c r="A1256" s="136" t="s">
        <v>1297</v>
      </c>
      <c r="B1256" s="166" t="s">
        <v>1296</v>
      </c>
      <c r="C1256" s="167">
        <v>1677</v>
      </c>
      <c r="D1256" s="166" t="s">
        <v>1298</v>
      </c>
      <c r="E1256" s="146" t="str">
        <f>VLOOKUP($C1256,'2023-24 School Level AAFTE'!$C:$N,9,FALSE)</f>
        <v>No</v>
      </c>
      <c r="F1256" s="94" t="str">
        <f>IFERROR(VLOOKUP(C1256,'2023-24 School Level AAFTE'!$C:$N,11,FALSE),"")</f>
        <v>No</v>
      </c>
      <c r="G1256" s="20">
        <f>IFERROR(VLOOKUP(C1256,'2023-24 School Level AAFTE'!$C:$N,8,FALSE),0)</f>
        <v>2.66</v>
      </c>
      <c r="H1256" s="99">
        <f>VLOOKUP($A1256,'District Data'!$A:$F,3,FALSE)</f>
        <v>1.18</v>
      </c>
      <c r="I1256" s="99">
        <f>VLOOKUP($A1256,'District Data'!$A:$F,4,FALSE)</f>
        <v>1.22</v>
      </c>
      <c r="J1256" s="100">
        <f t="shared" si="210"/>
        <v>0</v>
      </c>
      <c r="K1256" s="101">
        <f t="shared" si="211"/>
        <v>0</v>
      </c>
      <c r="L1256" s="102">
        <f>'District Data'!E$2</f>
        <v>72728</v>
      </c>
      <c r="M1256" s="102">
        <f>'District Data'!F$2</f>
        <v>78209</v>
      </c>
      <c r="N1256" s="33">
        <f t="shared" si="212"/>
        <v>0</v>
      </c>
      <c r="O1256" s="33">
        <f t="shared" si="213"/>
        <v>0</v>
      </c>
      <c r="P1256" s="33">
        <f t="shared" si="218"/>
        <v>14418.72</v>
      </c>
      <c r="Q1256" s="103">
        <v>0.18149999999999999</v>
      </c>
      <c r="R1256" s="103">
        <v>0.17510000000000001</v>
      </c>
      <c r="S1256" s="33">
        <f t="shared" si="214"/>
        <v>0</v>
      </c>
      <c r="T1256" s="33">
        <f t="shared" si="219"/>
        <v>0</v>
      </c>
      <c r="U1256" s="33">
        <f t="shared" si="215"/>
        <v>0</v>
      </c>
      <c r="V1256" s="33">
        <f t="shared" si="216"/>
        <v>0</v>
      </c>
      <c r="W1256" s="33">
        <f t="shared" si="217"/>
        <v>0</v>
      </c>
      <c r="X1256" s="33">
        <f>IFERROR(VLOOKUP(C1256,'Adj to Match Apport'!$C:$F,4,FALSE),0)</f>
        <v>0</v>
      </c>
      <c r="Y1256" s="33">
        <f t="shared" si="220"/>
        <v>0</v>
      </c>
      <c r="Z1256" s="184">
        <f>VLOOKUP(C1256, '2023-24 School Level AAFTE'!$C$4:$C$2454, 1, 0)</f>
        <v>1677</v>
      </c>
    </row>
    <row r="1257" spans="1:26" s="20" customFormat="1" x14ac:dyDescent="0.25">
      <c r="A1257" s="136" t="s">
        <v>1297</v>
      </c>
      <c r="B1257" s="166" t="s">
        <v>1296</v>
      </c>
      <c r="C1257" s="167">
        <v>3391</v>
      </c>
      <c r="D1257" s="166" t="s">
        <v>1304</v>
      </c>
      <c r="E1257" s="146" t="str">
        <f>VLOOKUP($C1257,'2023-24 School Level AAFTE'!$C:$N,9,FALSE)</f>
        <v>No</v>
      </c>
      <c r="F1257" s="94" t="str">
        <f>IFERROR(VLOOKUP(C1257,'2023-24 School Level AAFTE'!$C:$N,11,FALSE),"")</f>
        <v>No</v>
      </c>
      <c r="G1257" s="20">
        <f>IFERROR(VLOOKUP(C1257,'2023-24 School Level AAFTE'!$C:$N,8,FALSE),0)</f>
        <v>315.32</v>
      </c>
      <c r="H1257" s="99">
        <f>VLOOKUP($A1257,'District Data'!$A:$F,3,FALSE)</f>
        <v>1.18</v>
      </c>
      <c r="I1257" s="99">
        <f>VLOOKUP($A1257,'District Data'!$A:$F,4,FALSE)</f>
        <v>1.22</v>
      </c>
      <c r="J1257" s="100">
        <f t="shared" si="210"/>
        <v>0</v>
      </c>
      <c r="K1257" s="101">
        <f t="shared" si="211"/>
        <v>0</v>
      </c>
      <c r="L1257" s="102">
        <f>'District Data'!E$2</f>
        <v>72728</v>
      </c>
      <c r="M1257" s="102">
        <f>'District Data'!F$2</f>
        <v>78209</v>
      </c>
      <c r="N1257" s="33">
        <f t="shared" si="212"/>
        <v>0</v>
      </c>
      <c r="O1257" s="33">
        <f t="shared" si="213"/>
        <v>0</v>
      </c>
      <c r="P1257" s="33">
        <f t="shared" si="218"/>
        <v>14418.72</v>
      </c>
      <c r="Q1257" s="103">
        <v>0.18149999999999999</v>
      </c>
      <c r="R1257" s="103">
        <v>0.17510000000000001</v>
      </c>
      <c r="S1257" s="33">
        <f t="shared" si="214"/>
        <v>0</v>
      </c>
      <c r="T1257" s="33">
        <f t="shared" si="219"/>
        <v>0</v>
      </c>
      <c r="U1257" s="33">
        <f t="shared" si="215"/>
        <v>0</v>
      </c>
      <c r="V1257" s="33">
        <f t="shared" si="216"/>
        <v>0</v>
      </c>
      <c r="W1257" s="33">
        <f t="shared" si="217"/>
        <v>0</v>
      </c>
      <c r="X1257" s="33">
        <f>IFERROR(VLOOKUP(C1257,'Adj to Match Apport'!$C:$F,4,FALSE),0)</f>
        <v>0</v>
      </c>
      <c r="Y1257" s="33">
        <f t="shared" si="220"/>
        <v>0</v>
      </c>
      <c r="Z1257" s="184">
        <f>VLOOKUP(C1257, '2023-24 School Level AAFTE'!$C$4:$C$2454, 1, 0)</f>
        <v>3391</v>
      </c>
    </row>
    <row r="1258" spans="1:26" s="20" customFormat="1" x14ac:dyDescent="0.25">
      <c r="A1258" s="136" t="s">
        <v>1297</v>
      </c>
      <c r="B1258" s="166" t="s">
        <v>1296</v>
      </c>
      <c r="C1258" s="167">
        <v>4461</v>
      </c>
      <c r="D1258" s="165" t="s">
        <v>1306</v>
      </c>
      <c r="E1258" s="146" t="str">
        <f>VLOOKUP($C1258,'2023-24 School Level AAFTE'!$C:$N,9,FALSE)</f>
        <v>No</v>
      </c>
      <c r="F1258" s="94" t="str">
        <f>IFERROR(VLOOKUP(C1258,'2023-24 School Level AAFTE'!$C:$N,11,FALSE),"")</f>
        <v>No</v>
      </c>
      <c r="G1258" s="20">
        <f>IFERROR(VLOOKUP(C1258,'2023-24 School Level AAFTE'!$C:$N,8,FALSE),0)</f>
        <v>516</v>
      </c>
      <c r="H1258" s="99">
        <f>VLOOKUP($A1258,'District Data'!$A:$F,3,FALSE)</f>
        <v>1.18</v>
      </c>
      <c r="I1258" s="99">
        <f>VLOOKUP($A1258,'District Data'!$A:$F,4,FALSE)</f>
        <v>1.22</v>
      </c>
      <c r="J1258" s="100">
        <f t="shared" si="210"/>
        <v>0</v>
      </c>
      <c r="K1258" s="101">
        <f t="shared" si="211"/>
        <v>0</v>
      </c>
      <c r="L1258" s="102">
        <f>'District Data'!E$2</f>
        <v>72728</v>
      </c>
      <c r="M1258" s="102">
        <f>'District Data'!F$2</f>
        <v>78209</v>
      </c>
      <c r="N1258" s="33">
        <f t="shared" si="212"/>
        <v>0</v>
      </c>
      <c r="O1258" s="33">
        <f t="shared" si="213"/>
        <v>0</v>
      </c>
      <c r="P1258" s="33">
        <f t="shared" si="218"/>
        <v>14418.72</v>
      </c>
      <c r="Q1258" s="103">
        <v>0.18149999999999999</v>
      </c>
      <c r="R1258" s="103">
        <v>0.17510000000000001</v>
      </c>
      <c r="S1258" s="33">
        <f t="shared" si="214"/>
        <v>0</v>
      </c>
      <c r="T1258" s="33">
        <f t="shared" si="219"/>
        <v>0</v>
      </c>
      <c r="U1258" s="33">
        <f t="shared" si="215"/>
        <v>0</v>
      </c>
      <c r="V1258" s="33">
        <f t="shared" si="216"/>
        <v>0</v>
      </c>
      <c r="W1258" s="33">
        <f t="shared" si="217"/>
        <v>0</v>
      </c>
      <c r="X1258" s="33">
        <f>IFERROR(VLOOKUP(C1258,'Adj to Match Apport'!$C:$F,4,FALSE),0)</f>
        <v>0</v>
      </c>
      <c r="Y1258" s="33">
        <f t="shared" si="220"/>
        <v>0</v>
      </c>
      <c r="Z1258" s="184">
        <f>VLOOKUP(C1258, '2023-24 School Level AAFTE'!$C$4:$C$2454, 1, 0)</f>
        <v>4461</v>
      </c>
    </row>
    <row r="1259" spans="1:26" s="20" customFormat="1" x14ac:dyDescent="0.25">
      <c r="A1259" s="136" t="s">
        <v>1310</v>
      </c>
      <c r="B1259" s="166" t="s">
        <v>1309</v>
      </c>
      <c r="C1259" s="167">
        <v>5513</v>
      </c>
      <c r="D1259" s="166" t="s">
        <v>2816</v>
      </c>
      <c r="E1259" s="146" t="str">
        <f>VLOOKUP($C1259,'2023-24 School Level AAFTE'!$C:$N,9,FALSE)</f>
        <v>No</v>
      </c>
      <c r="F1259" s="94" t="str">
        <f>IFERROR(VLOOKUP(C1259,'2023-24 School Level AAFTE'!$C:$N,11,FALSE),"")</f>
        <v>No</v>
      </c>
      <c r="G1259" s="20">
        <f>IFERROR(VLOOKUP(C1259,'2023-24 School Level AAFTE'!$C:$N,8,FALSE),0)</f>
        <v>31.25</v>
      </c>
      <c r="H1259" s="99">
        <f>VLOOKUP($A1259,'District Data'!$A:$F,3,FALSE)</f>
        <v>1.1200000000000001</v>
      </c>
      <c r="I1259" s="99">
        <f>VLOOKUP($A1259,'District Data'!$A:$F,4,FALSE)</f>
        <v>1.1200000000000001</v>
      </c>
      <c r="J1259" s="100">
        <f t="shared" si="210"/>
        <v>0</v>
      </c>
      <c r="K1259" s="101">
        <f t="shared" si="211"/>
        <v>0</v>
      </c>
      <c r="L1259" s="102">
        <f>'District Data'!E$2</f>
        <v>72728</v>
      </c>
      <c r="M1259" s="102">
        <f>'District Data'!F$2</f>
        <v>78209</v>
      </c>
      <c r="N1259" s="33">
        <f t="shared" si="212"/>
        <v>0</v>
      </c>
      <c r="O1259" s="33">
        <f t="shared" si="213"/>
        <v>0</v>
      </c>
      <c r="P1259" s="33">
        <f t="shared" si="218"/>
        <v>14418.72</v>
      </c>
      <c r="Q1259" s="103">
        <v>0.18149999999999999</v>
      </c>
      <c r="R1259" s="103">
        <v>0.17510000000000001</v>
      </c>
      <c r="S1259" s="33">
        <f t="shared" si="214"/>
        <v>0</v>
      </c>
      <c r="T1259" s="33">
        <f t="shared" si="219"/>
        <v>0</v>
      </c>
      <c r="U1259" s="33">
        <f t="shared" si="215"/>
        <v>0</v>
      </c>
      <c r="V1259" s="33">
        <f t="shared" si="216"/>
        <v>0</v>
      </c>
      <c r="W1259" s="33">
        <f t="shared" si="217"/>
        <v>0</v>
      </c>
      <c r="X1259" s="33">
        <f>IFERROR(VLOOKUP(C1259,'Adj to Match Apport'!$C:$F,4,FALSE),0)</f>
        <v>0</v>
      </c>
      <c r="Y1259" s="33">
        <f t="shared" si="220"/>
        <v>0</v>
      </c>
      <c r="Z1259" s="184">
        <f>VLOOKUP(C1259, '2023-24 School Level AAFTE'!$C$4:$C$2454, 1, 0)</f>
        <v>5513</v>
      </c>
    </row>
    <row r="1260" spans="1:26" s="20" customFormat="1" x14ac:dyDescent="0.25">
      <c r="A1260" s="136" t="s">
        <v>1310</v>
      </c>
      <c r="B1260" s="166" t="s">
        <v>1309</v>
      </c>
      <c r="C1260" s="167">
        <v>2662</v>
      </c>
      <c r="D1260" s="166" t="s">
        <v>1312</v>
      </c>
      <c r="E1260" s="146" t="str">
        <f>VLOOKUP($C1260,'2023-24 School Level AAFTE'!$C:$N,9,FALSE)</f>
        <v>Yes</v>
      </c>
      <c r="F1260" s="94" t="str">
        <f>IFERROR(VLOOKUP(C1260,'2023-24 School Level AAFTE'!$C:$N,11,FALSE),"")</f>
        <v>Yes</v>
      </c>
      <c r="G1260" s="20">
        <f>IFERROR(VLOOKUP(C1260,'2023-24 School Level AAFTE'!$C:$N,8,FALSE),0)</f>
        <v>414.51</v>
      </c>
      <c r="H1260" s="99">
        <f>VLOOKUP($A1260,'District Data'!$A:$F,3,FALSE)</f>
        <v>1.1200000000000001</v>
      </c>
      <c r="I1260" s="99">
        <f>VLOOKUP($A1260,'District Data'!$A:$F,4,FALSE)</f>
        <v>1.1200000000000001</v>
      </c>
      <c r="J1260" s="100">
        <f t="shared" si="210"/>
        <v>414.51</v>
      </c>
      <c r="K1260" s="101">
        <f t="shared" si="211"/>
        <v>1.216</v>
      </c>
      <c r="L1260" s="102">
        <f>'District Data'!E$2</f>
        <v>72728</v>
      </c>
      <c r="M1260" s="102">
        <f>'District Data'!F$2</f>
        <v>78209</v>
      </c>
      <c r="N1260" s="33">
        <f t="shared" si="212"/>
        <v>99049.72</v>
      </c>
      <c r="O1260" s="33">
        <f t="shared" si="213"/>
        <v>7464.68</v>
      </c>
      <c r="P1260" s="33">
        <f t="shared" si="218"/>
        <v>14418.72</v>
      </c>
      <c r="Q1260" s="103">
        <v>0.18149999999999999</v>
      </c>
      <c r="R1260" s="103">
        <v>0.17510000000000001</v>
      </c>
      <c r="S1260" s="33">
        <f t="shared" si="214"/>
        <v>36817.75</v>
      </c>
      <c r="T1260" s="33">
        <f t="shared" si="219"/>
        <v>1775.24</v>
      </c>
      <c r="U1260" s="33">
        <f t="shared" si="215"/>
        <v>310.83999999999997</v>
      </c>
      <c r="V1260" s="33">
        <f t="shared" si="216"/>
        <v>2086.08</v>
      </c>
      <c r="W1260" s="33">
        <f t="shared" si="217"/>
        <v>145418.22999999998</v>
      </c>
      <c r="X1260" s="33" t="str">
        <f>IFERROR(VLOOKUP(C1260,'Adj to Match Apport'!$C:$F,4,FALSE),0)</f>
        <v/>
      </c>
      <c r="Y1260" s="33">
        <f t="shared" si="220"/>
        <v>145418.22999999998</v>
      </c>
      <c r="Z1260" s="184">
        <f>VLOOKUP(C1260, '2023-24 School Level AAFTE'!$C$4:$C$2454, 1, 0)</f>
        <v>2662</v>
      </c>
    </row>
    <row r="1261" spans="1:26" s="20" customFormat="1" x14ac:dyDescent="0.25">
      <c r="A1261" s="136" t="s">
        <v>1310</v>
      </c>
      <c r="B1261" s="166" t="s">
        <v>1309</v>
      </c>
      <c r="C1261" s="147">
        <v>3174</v>
      </c>
      <c r="D1261" s="148" t="s">
        <v>1313</v>
      </c>
      <c r="E1261" s="146" t="str">
        <f>VLOOKUP($C1261,'2023-24 School Level AAFTE'!$C:$N,9,FALSE)</f>
        <v>Yes</v>
      </c>
      <c r="F1261" s="94" t="str">
        <f>IFERROR(VLOOKUP(C1261,'2023-24 School Level AAFTE'!$C:$N,11,FALSE),"")</f>
        <v>Yes</v>
      </c>
      <c r="G1261" s="20">
        <f>IFERROR(VLOOKUP(C1261,'2023-24 School Level AAFTE'!$C:$N,8,FALSE),0)</f>
        <v>464.8</v>
      </c>
      <c r="H1261" s="99">
        <f>VLOOKUP($A1261,'District Data'!$A:$F,3,FALSE)</f>
        <v>1.1200000000000001</v>
      </c>
      <c r="I1261" s="99">
        <f>VLOOKUP($A1261,'District Data'!$A:$F,4,FALSE)</f>
        <v>1.1200000000000001</v>
      </c>
      <c r="J1261" s="100">
        <f t="shared" si="210"/>
        <v>464.8</v>
      </c>
      <c r="K1261" s="101">
        <f t="shared" si="211"/>
        <v>1.363</v>
      </c>
      <c r="L1261" s="102">
        <f>'District Data'!E$2</f>
        <v>72728</v>
      </c>
      <c r="M1261" s="102">
        <f>'District Data'!F$2</f>
        <v>78209</v>
      </c>
      <c r="N1261" s="33">
        <f t="shared" si="212"/>
        <v>111023.66</v>
      </c>
      <c r="O1261" s="33">
        <f t="shared" si="213"/>
        <v>8367.07</v>
      </c>
      <c r="P1261" s="33">
        <f t="shared" si="218"/>
        <v>14418.72</v>
      </c>
      <c r="Q1261" s="103">
        <v>0.18149999999999999</v>
      </c>
      <c r="R1261" s="103">
        <v>0.17510000000000001</v>
      </c>
      <c r="S1261" s="33">
        <f t="shared" si="214"/>
        <v>41268.58</v>
      </c>
      <c r="T1261" s="33">
        <f t="shared" si="219"/>
        <v>1989.85</v>
      </c>
      <c r="U1261" s="33">
        <f t="shared" si="215"/>
        <v>348.42</v>
      </c>
      <c r="V1261" s="33">
        <f t="shared" si="216"/>
        <v>2338.27</v>
      </c>
      <c r="W1261" s="33">
        <f t="shared" si="217"/>
        <v>162997.57999999999</v>
      </c>
      <c r="X1261" s="33" t="str">
        <f>IFERROR(VLOOKUP(C1261,'Adj to Match Apport'!$C:$F,4,FALSE),0)</f>
        <v/>
      </c>
      <c r="Y1261" s="33">
        <f t="shared" si="220"/>
        <v>162997.57999999999</v>
      </c>
      <c r="Z1261" s="184">
        <f>VLOOKUP(C1261, '2023-24 School Level AAFTE'!$C$4:$C$2454, 1, 0)</f>
        <v>3174</v>
      </c>
    </row>
    <row r="1262" spans="1:26" s="20" customFormat="1" x14ac:dyDescent="0.25">
      <c r="A1262" s="136" t="s">
        <v>1310</v>
      </c>
      <c r="B1262" s="166" t="s">
        <v>1309</v>
      </c>
      <c r="C1262" s="167">
        <v>1680</v>
      </c>
      <c r="D1262" s="166" t="s">
        <v>1311</v>
      </c>
      <c r="E1262" s="146" t="str">
        <f>VLOOKUP($C1262,'2023-24 School Level AAFTE'!$C:$N,9,FALSE)</f>
        <v>Yes</v>
      </c>
      <c r="F1262" s="94" t="str">
        <f>IFERROR(VLOOKUP(C1262,'2023-24 School Level AAFTE'!$C:$N,11,FALSE),"")</f>
        <v>Yes</v>
      </c>
      <c r="G1262" s="20">
        <f>IFERROR(VLOOKUP(C1262,'2023-24 School Level AAFTE'!$C:$N,8,FALSE),0)</f>
        <v>66.5</v>
      </c>
      <c r="H1262" s="99">
        <f>VLOOKUP($A1262,'District Data'!$A:$F,3,FALSE)</f>
        <v>1.1200000000000001</v>
      </c>
      <c r="I1262" s="99">
        <f>VLOOKUP($A1262,'District Data'!$A:$F,4,FALSE)</f>
        <v>1.1200000000000001</v>
      </c>
      <c r="J1262" s="100">
        <f t="shared" si="210"/>
        <v>66.5</v>
      </c>
      <c r="K1262" s="101">
        <f t="shared" si="211"/>
        <v>0.19500000000000001</v>
      </c>
      <c r="L1262" s="102">
        <f>'District Data'!E$2</f>
        <v>72728</v>
      </c>
      <c r="M1262" s="102">
        <f>'District Data'!F$2</f>
        <v>78209</v>
      </c>
      <c r="N1262" s="33">
        <f t="shared" si="212"/>
        <v>15883.8</v>
      </c>
      <c r="O1262" s="33">
        <f t="shared" si="213"/>
        <v>1197.05</v>
      </c>
      <c r="P1262" s="33">
        <f t="shared" si="218"/>
        <v>14418.72</v>
      </c>
      <c r="Q1262" s="103">
        <v>0.18149999999999999</v>
      </c>
      <c r="R1262" s="103">
        <v>0.17510000000000001</v>
      </c>
      <c r="S1262" s="33">
        <f t="shared" si="214"/>
        <v>5904.16</v>
      </c>
      <c r="T1262" s="33">
        <f t="shared" si="219"/>
        <v>284.68</v>
      </c>
      <c r="U1262" s="33">
        <f t="shared" si="215"/>
        <v>49.85</v>
      </c>
      <c r="V1262" s="33">
        <f t="shared" si="216"/>
        <v>334.53000000000003</v>
      </c>
      <c r="W1262" s="33">
        <f t="shared" si="217"/>
        <v>23319.539999999997</v>
      </c>
      <c r="X1262" s="33">
        <f>IFERROR(VLOOKUP(C1262,'Adj to Match Apport'!$C:$F,4,FALSE),0)</f>
        <v>119.61000000010245</v>
      </c>
      <c r="Y1262" s="33">
        <f t="shared" si="220"/>
        <v>23439.1500000001</v>
      </c>
      <c r="Z1262" s="184">
        <f>VLOOKUP(C1262, '2023-24 School Level AAFTE'!$C$4:$C$2454, 1, 0)</f>
        <v>1680</v>
      </c>
    </row>
    <row r="1263" spans="1:26" s="20" customFormat="1" x14ac:dyDescent="0.25">
      <c r="A1263" s="136" t="s">
        <v>1310</v>
      </c>
      <c r="B1263" s="166" t="s">
        <v>1309</v>
      </c>
      <c r="C1263" s="167">
        <v>1861</v>
      </c>
      <c r="D1263" s="166" t="s">
        <v>2534</v>
      </c>
      <c r="E1263" s="146" t="str">
        <f>VLOOKUP($C1263,'2023-24 School Level AAFTE'!$C:$N,9,FALSE)</f>
        <v>No</v>
      </c>
      <c r="F1263" s="94" t="str">
        <f>IFERROR(VLOOKUP(C1263,'2023-24 School Level AAFTE'!$C:$N,11,FALSE),"")</f>
        <v>No</v>
      </c>
      <c r="G1263" s="20">
        <f>IFERROR(VLOOKUP(C1263,'2023-24 School Level AAFTE'!$C:$N,8,FALSE),0)</f>
        <v>88.63000000000001</v>
      </c>
      <c r="H1263" s="99">
        <f>VLOOKUP($A1263,'District Data'!$A:$F,3,FALSE)</f>
        <v>1.1200000000000001</v>
      </c>
      <c r="I1263" s="99">
        <f>VLOOKUP($A1263,'District Data'!$A:$F,4,FALSE)</f>
        <v>1.1200000000000001</v>
      </c>
      <c r="J1263" s="100">
        <f t="shared" si="210"/>
        <v>0</v>
      </c>
      <c r="K1263" s="101">
        <f t="shared" si="211"/>
        <v>0</v>
      </c>
      <c r="L1263" s="102">
        <f>'District Data'!E$2</f>
        <v>72728</v>
      </c>
      <c r="M1263" s="102">
        <f>'District Data'!F$2</f>
        <v>78209</v>
      </c>
      <c r="N1263" s="33">
        <f t="shared" si="212"/>
        <v>0</v>
      </c>
      <c r="O1263" s="33">
        <f t="shared" si="213"/>
        <v>0</v>
      </c>
      <c r="P1263" s="33">
        <f t="shared" si="218"/>
        <v>14418.72</v>
      </c>
      <c r="Q1263" s="103">
        <v>0.18149999999999999</v>
      </c>
      <c r="R1263" s="103">
        <v>0.17510000000000001</v>
      </c>
      <c r="S1263" s="33">
        <f t="shared" si="214"/>
        <v>0</v>
      </c>
      <c r="T1263" s="33">
        <f t="shared" si="219"/>
        <v>0</v>
      </c>
      <c r="U1263" s="33">
        <f t="shared" si="215"/>
        <v>0</v>
      </c>
      <c r="V1263" s="33">
        <f t="shared" si="216"/>
        <v>0</v>
      </c>
      <c r="W1263" s="33">
        <f t="shared" si="217"/>
        <v>0</v>
      </c>
      <c r="X1263" s="33">
        <f>IFERROR(VLOOKUP(C1263,'Adj to Match Apport'!$C:$F,4,FALSE),0)</f>
        <v>0</v>
      </c>
      <c r="Y1263" s="33">
        <f t="shared" si="220"/>
        <v>0</v>
      </c>
      <c r="Z1263" s="184">
        <f>VLOOKUP(C1263, '2023-24 School Level AAFTE'!$C$4:$C$2454, 1, 0)</f>
        <v>1861</v>
      </c>
    </row>
    <row r="1264" spans="1:26" s="20" customFormat="1" x14ac:dyDescent="0.25">
      <c r="A1264" s="136" t="s">
        <v>1310</v>
      </c>
      <c r="B1264" s="166" t="s">
        <v>1309</v>
      </c>
      <c r="C1264" s="167">
        <v>3175</v>
      </c>
      <c r="D1264" s="166" t="s">
        <v>1314</v>
      </c>
      <c r="E1264" s="146" t="str">
        <f>VLOOKUP($C1264,'2023-24 School Level AAFTE'!$C:$N,9,FALSE)</f>
        <v>No</v>
      </c>
      <c r="F1264" s="94" t="str">
        <f>IFERROR(VLOOKUP(C1264,'2023-24 School Level AAFTE'!$C:$N,11,FALSE),"")</f>
        <v>No</v>
      </c>
      <c r="G1264" s="20">
        <f>IFERROR(VLOOKUP(C1264,'2023-24 School Level AAFTE'!$C:$N,8,FALSE),0)</f>
        <v>678.95999999999992</v>
      </c>
      <c r="H1264" s="99">
        <f>VLOOKUP($A1264,'District Data'!$A:$F,3,FALSE)</f>
        <v>1.1200000000000001</v>
      </c>
      <c r="I1264" s="99">
        <f>VLOOKUP($A1264,'District Data'!$A:$F,4,FALSE)</f>
        <v>1.1200000000000001</v>
      </c>
      <c r="J1264" s="100">
        <f t="shared" si="210"/>
        <v>0</v>
      </c>
      <c r="K1264" s="101">
        <f t="shared" si="211"/>
        <v>0</v>
      </c>
      <c r="L1264" s="102">
        <f>'District Data'!E$2</f>
        <v>72728</v>
      </c>
      <c r="M1264" s="102">
        <f>'District Data'!F$2</f>
        <v>78209</v>
      </c>
      <c r="N1264" s="33">
        <f t="shared" si="212"/>
        <v>0</v>
      </c>
      <c r="O1264" s="33">
        <f t="shared" si="213"/>
        <v>0</v>
      </c>
      <c r="P1264" s="33">
        <f t="shared" si="218"/>
        <v>14418.72</v>
      </c>
      <c r="Q1264" s="103">
        <v>0.18149999999999999</v>
      </c>
      <c r="R1264" s="103">
        <v>0.17510000000000001</v>
      </c>
      <c r="S1264" s="33">
        <f t="shared" si="214"/>
        <v>0</v>
      </c>
      <c r="T1264" s="33">
        <f t="shared" si="219"/>
        <v>0</v>
      </c>
      <c r="U1264" s="33">
        <f t="shared" si="215"/>
        <v>0</v>
      </c>
      <c r="V1264" s="33">
        <f t="shared" si="216"/>
        <v>0</v>
      </c>
      <c r="W1264" s="33">
        <f t="shared" si="217"/>
        <v>0</v>
      </c>
      <c r="X1264" s="33">
        <f>IFERROR(VLOOKUP(C1264,'Adj to Match Apport'!$C:$F,4,FALSE),0)</f>
        <v>0</v>
      </c>
      <c r="Y1264" s="33">
        <f t="shared" si="220"/>
        <v>0</v>
      </c>
      <c r="Z1264" s="184">
        <f>VLOOKUP(C1264, '2023-24 School Level AAFTE'!$C$4:$C$2454, 1, 0)</f>
        <v>3175</v>
      </c>
    </row>
    <row r="1265" spans="1:26" s="20" customFormat="1" x14ac:dyDescent="0.25">
      <c r="A1265" s="136" t="s">
        <v>1310</v>
      </c>
      <c r="B1265" s="166" t="s">
        <v>1309</v>
      </c>
      <c r="C1265" s="167">
        <v>4320</v>
      </c>
      <c r="D1265" s="166" t="s">
        <v>1315</v>
      </c>
      <c r="E1265" s="146" t="str">
        <f>VLOOKUP($C1265,'2023-24 School Level AAFTE'!$C:$N,9,FALSE)</f>
        <v>Yes</v>
      </c>
      <c r="F1265" s="94" t="str">
        <f>IFERROR(VLOOKUP(C1265,'2023-24 School Level AAFTE'!$C:$N,11,FALSE),"")</f>
        <v>Yes</v>
      </c>
      <c r="G1265" s="20">
        <f>IFERROR(VLOOKUP(C1265,'2023-24 School Level AAFTE'!$C:$N,8,FALSE),0)</f>
        <v>554.4</v>
      </c>
      <c r="H1265" s="99">
        <f>VLOOKUP($A1265,'District Data'!$A:$F,3,FALSE)</f>
        <v>1.1200000000000001</v>
      </c>
      <c r="I1265" s="99">
        <f>VLOOKUP($A1265,'District Data'!$A:$F,4,FALSE)</f>
        <v>1.1200000000000001</v>
      </c>
      <c r="J1265" s="100">
        <f t="shared" si="210"/>
        <v>554.4</v>
      </c>
      <c r="K1265" s="101">
        <f t="shared" si="211"/>
        <v>1.6259999999999999</v>
      </c>
      <c r="L1265" s="102">
        <f>'District Data'!E$2</f>
        <v>72728</v>
      </c>
      <c r="M1265" s="102">
        <f>'District Data'!F$2</f>
        <v>78209</v>
      </c>
      <c r="N1265" s="33">
        <f t="shared" si="212"/>
        <v>132446.42000000001</v>
      </c>
      <c r="O1265" s="33">
        <f t="shared" si="213"/>
        <v>9981.5499999999993</v>
      </c>
      <c r="P1265" s="33">
        <f t="shared" si="218"/>
        <v>14418.72</v>
      </c>
      <c r="Q1265" s="103">
        <v>0.18149999999999999</v>
      </c>
      <c r="R1265" s="103">
        <v>0.17510000000000001</v>
      </c>
      <c r="S1265" s="33">
        <f t="shared" si="214"/>
        <v>49231.63</v>
      </c>
      <c r="T1265" s="33">
        <f t="shared" si="219"/>
        <v>2373.8000000000002</v>
      </c>
      <c r="U1265" s="33">
        <f t="shared" si="215"/>
        <v>415.65</v>
      </c>
      <c r="V1265" s="33">
        <f t="shared" si="216"/>
        <v>2789.4500000000003</v>
      </c>
      <c r="W1265" s="33">
        <f t="shared" si="217"/>
        <v>194449.05000000002</v>
      </c>
      <c r="X1265" s="33" t="str">
        <f>IFERROR(VLOOKUP(C1265,'Adj to Match Apport'!$C:$F,4,FALSE),0)</f>
        <v/>
      </c>
      <c r="Y1265" s="33">
        <f t="shared" si="220"/>
        <v>194449.05000000002</v>
      </c>
      <c r="Z1265" s="184">
        <f>VLOOKUP(C1265, '2023-24 School Level AAFTE'!$C$4:$C$2454, 1, 0)</f>
        <v>4320</v>
      </c>
    </row>
    <row r="1266" spans="1:26" s="20" customFormat="1" x14ac:dyDescent="0.25">
      <c r="A1266" s="136" t="s">
        <v>1317</v>
      </c>
      <c r="B1266" s="166" t="s">
        <v>1316</v>
      </c>
      <c r="C1266" s="167">
        <v>2292</v>
      </c>
      <c r="D1266" s="166" t="s">
        <v>1318</v>
      </c>
      <c r="E1266" s="146" t="str">
        <f>VLOOKUP($C1266,'2023-24 School Level AAFTE'!$C:$N,9,FALSE)</f>
        <v>Yes</v>
      </c>
      <c r="F1266" s="94" t="str">
        <f>IFERROR(VLOOKUP(C1266,'2023-24 School Level AAFTE'!$C:$N,11,FALSE),"")</f>
        <v>Yes</v>
      </c>
      <c r="G1266" s="20">
        <f>IFERROR(VLOOKUP(C1266,'2023-24 School Level AAFTE'!$C:$N,8,FALSE),0)</f>
        <v>58.07</v>
      </c>
      <c r="H1266" s="99">
        <f>VLOOKUP($A1266,'District Data'!$A:$F,3,FALSE)</f>
        <v>1</v>
      </c>
      <c r="I1266" s="99">
        <f>VLOOKUP($A1266,'District Data'!$A:$F,4,FALSE)</f>
        <v>1</v>
      </c>
      <c r="J1266" s="100">
        <f t="shared" si="210"/>
        <v>58.07</v>
      </c>
      <c r="K1266" s="101">
        <f t="shared" si="211"/>
        <v>0.17</v>
      </c>
      <c r="L1266" s="102">
        <f>'District Data'!E$2</f>
        <v>72728</v>
      </c>
      <c r="M1266" s="102">
        <f>'District Data'!F$2</f>
        <v>78209</v>
      </c>
      <c r="N1266" s="33">
        <f t="shared" si="212"/>
        <v>12363.76</v>
      </c>
      <c r="O1266" s="33">
        <f t="shared" si="213"/>
        <v>931.77</v>
      </c>
      <c r="P1266" s="33">
        <f t="shared" si="218"/>
        <v>14418.72</v>
      </c>
      <c r="Q1266" s="103">
        <v>0.18149999999999999</v>
      </c>
      <c r="R1266" s="103">
        <v>0.17510000000000001</v>
      </c>
      <c r="S1266" s="33">
        <f t="shared" si="214"/>
        <v>4858.3599999999997</v>
      </c>
      <c r="T1266" s="33">
        <f t="shared" si="219"/>
        <v>221.59</v>
      </c>
      <c r="U1266" s="33">
        <f t="shared" si="215"/>
        <v>38.799999999999997</v>
      </c>
      <c r="V1266" s="33">
        <f t="shared" si="216"/>
        <v>260.39</v>
      </c>
      <c r="W1266" s="33">
        <f t="shared" si="217"/>
        <v>18414.28</v>
      </c>
      <c r="X1266" s="33">
        <f>IFERROR(VLOOKUP(C1266,'Adj to Match Apport'!$C:$F,4,FALSE),0)</f>
        <v>-9.9999999983992893E-3</v>
      </c>
      <c r="Y1266" s="33">
        <f t="shared" si="220"/>
        <v>18414.27</v>
      </c>
      <c r="Z1266" s="184">
        <f>VLOOKUP(C1266, '2023-24 School Level AAFTE'!$C$4:$C$2454, 1, 0)</f>
        <v>2292</v>
      </c>
    </row>
    <row r="1267" spans="1:26" s="20" customFormat="1" x14ac:dyDescent="0.25">
      <c r="A1267" s="136" t="s">
        <v>1320</v>
      </c>
      <c r="B1267" s="166" t="s">
        <v>1319</v>
      </c>
      <c r="C1267" s="167">
        <v>5168</v>
      </c>
      <c r="D1267" s="166" t="s">
        <v>1339</v>
      </c>
      <c r="E1267" s="146" t="str">
        <f>VLOOKUP($C1267,'2023-24 School Level AAFTE'!$C:$N,9,FALSE)</f>
        <v>No</v>
      </c>
      <c r="F1267" s="94" t="str">
        <f>IFERROR(VLOOKUP(C1267,'2023-24 School Level AAFTE'!$C:$N,11,FALSE),"")</f>
        <v>No</v>
      </c>
      <c r="G1267" s="20">
        <f>IFERROR(VLOOKUP(C1267,'2023-24 School Level AAFTE'!$C:$N,8,FALSE),0)</f>
        <v>309.06</v>
      </c>
      <c r="H1267" s="99">
        <f>VLOOKUP($A1267,'District Data'!$A:$F,3,FALSE)</f>
        <v>1</v>
      </c>
      <c r="I1267" s="99">
        <f>VLOOKUP($A1267,'District Data'!$A:$F,4,FALSE)</f>
        <v>1</v>
      </c>
      <c r="J1267" s="100">
        <f t="shared" si="210"/>
        <v>0</v>
      </c>
      <c r="K1267" s="101">
        <f t="shared" si="211"/>
        <v>0</v>
      </c>
      <c r="L1267" s="102">
        <f>'District Data'!E$2</f>
        <v>72728</v>
      </c>
      <c r="M1267" s="102">
        <f>'District Data'!F$2</f>
        <v>78209</v>
      </c>
      <c r="N1267" s="33">
        <f t="shared" si="212"/>
        <v>0</v>
      </c>
      <c r="O1267" s="33">
        <f t="shared" si="213"/>
        <v>0</v>
      </c>
      <c r="P1267" s="33">
        <f t="shared" si="218"/>
        <v>14418.72</v>
      </c>
      <c r="Q1267" s="103">
        <v>0.18149999999999999</v>
      </c>
      <c r="R1267" s="103">
        <v>0.17510000000000001</v>
      </c>
      <c r="S1267" s="33">
        <f t="shared" si="214"/>
        <v>0</v>
      </c>
      <c r="T1267" s="33">
        <f t="shared" si="219"/>
        <v>0</v>
      </c>
      <c r="U1267" s="33">
        <f t="shared" si="215"/>
        <v>0</v>
      </c>
      <c r="V1267" s="33">
        <f t="shared" si="216"/>
        <v>0</v>
      </c>
      <c r="W1267" s="33">
        <f t="shared" si="217"/>
        <v>0</v>
      </c>
      <c r="X1267" s="33">
        <f>IFERROR(VLOOKUP(C1267,'Adj to Match Apport'!$C:$F,4,FALSE),0)</f>
        <v>0</v>
      </c>
      <c r="Y1267" s="33">
        <f t="shared" si="220"/>
        <v>0</v>
      </c>
      <c r="Z1267" s="184">
        <f>VLOOKUP(C1267, '2023-24 School Level AAFTE'!$C$4:$C$2454, 1, 0)</f>
        <v>5168</v>
      </c>
    </row>
    <row r="1268" spans="1:26" s="20" customFormat="1" x14ac:dyDescent="0.25">
      <c r="A1268" s="136" t="s">
        <v>1320</v>
      </c>
      <c r="B1268" s="166" t="s">
        <v>1319</v>
      </c>
      <c r="C1268" s="167">
        <v>5167</v>
      </c>
      <c r="D1268" s="166" t="s">
        <v>1338</v>
      </c>
      <c r="E1268" s="146" t="str">
        <f>VLOOKUP($C1268,'2023-24 School Level AAFTE'!$C:$N,9,FALSE)</f>
        <v>Yes</v>
      </c>
      <c r="F1268" s="94" t="str">
        <f>IFERROR(VLOOKUP(C1268,'2023-24 School Level AAFTE'!$C:$N,11,FALSE),"")</f>
        <v>Yes</v>
      </c>
      <c r="G1268" s="20">
        <f>IFERROR(VLOOKUP(C1268,'2023-24 School Level AAFTE'!$C:$N,8,FALSE),0)</f>
        <v>505.78</v>
      </c>
      <c r="H1268" s="99">
        <f>VLOOKUP($A1268,'District Data'!$A:$F,3,FALSE)</f>
        <v>1</v>
      </c>
      <c r="I1268" s="99">
        <f>VLOOKUP($A1268,'District Data'!$A:$F,4,FALSE)</f>
        <v>1</v>
      </c>
      <c r="J1268" s="100">
        <f t="shared" si="210"/>
        <v>505.78</v>
      </c>
      <c r="K1268" s="101">
        <f t="shared" si="211"/>
        <v>1.484</v>
      </c>
      <c r="L1268" s="102">
        <f>'District Data'!E$2</f>
        <v>72728</v>
      </c>
      <c r="M1268" s="102">
        <f>'District Data'!F$2</f>
        <v>78209</v>
      </c>
      <c r="N1268" s="33">
        <f t="shared" si="212"/>
        <v>107928.35</v>
      </c>
      <c r="O1268" s="33">
        <f t="shared" si="213"/>
        <v>8133.81</v>
      </c>
      <c r="P1268" s="33">
        <f t="shared" si="218"/>
        <v>14418.72</v>
      </c>
      <c r="Q1268" s="103">
        <v>0.18149999999999999</v>
      </c>
      <c r="R1268" s="103">
        <v>0.17510000000000001</v>
      </c>
      <c r="S1268" s="33">
        <f t="shared" si="214"/>
        <v>42410.61</v>
      </c>
      <c r="T1268" s="33">
        <f t="shared" si="219"/>
        <v>1934.37</v>
      </c>
      <c r="U1268" s="33">
        <f t="shared" si="215"/>
        <v>338.71</v>
      </c>
      <c r="V1268" s="33">
        <f t="shared" si="216"/>
        <v>2273.08</v>
      </c>
      <c r="W1268" s="33">
        <f t="shared" si="217"/>
        <v>160745.85</v>
      </c>
      <c r="X1268" s="33" t="str">
        <f>IFERROR(VLOOKUP(C1268,'Adj to Match Apport'!$C:$F,4,FALSE),0)</f>
        <v/>
      </c>
      <c r="Y1268" s="33">
        <f t="shared" si="220"/>
        <v>160745.85</v>
      </c>
      <c r="Z1268" s="184">
        <f>VLOOKUP(C1268, '2023-24 School Level AAFTE'!$C$4:$C$2454, 1, 0)</f>
        <v>5167</v>
      </c>
    </row>
    <row r="1269" spans="1:26" s="20" customFormat="1" x14ac:dyDescent="0.25">
      <c r="A1269" s="136" t="s">
        <v>1320</v>
      </c>
      <c r="B1269" s="166" t="s">
        <v>1319</v>
      </c>
      <c r="C1269" s="167">
        <v>3361</v>
      </c>
      <c r="D1269" s="166" t="s">
        <v>104</v>
      </c>
      <c r="E1269" s="146" t="str">
        <f>VLOOKUP($C1269,'2023-24 School Level AAFTE'!$C:$N,9,FALSE)</f>
        <v>No</v>
      </c>
      <c r="F1269" s="94" t="str">
        <f>IFERROR(VLOOKUP(C1269,'2023-24 School Level AAFTE'!$C:$N,11,FALSE),"")</f>
        <v>No</v>
      </c>
      <c r="G1269" s="20">
        <f>IFERROR(VLOOKUP(C1269,'2023-24 School Level AAFTE'!$C:$N,8,FALSE),0)</f>
        <v>705.54</v>
      </c>
      <c r="H1269" s="99">
        <f>VLOOKUP($A1269,'District Data'!$A:$F,3,FALSE)</f>
        <v>1</v>
      </c>
      <c r="I1269" s="99">
        <f>VLOOKUP($A1269,'District Data'!$A:$F,4,FALSE)</f>
        <v>1</v>
      </c>
      <c r="J1269" s="100">
        <f t="shared" si="210"/>
        <v>0</v>
      </c>
      <c r="K1269" s="101">
        <f t="shared" si="211"/>
        <v>0</v>
      </c>
      <c r="L1269" s="102">
        <f>'District Data'!E$2</f>
        <v>72728</v>
      </c>
      <c r="M1269" s="102">
        <f>'District Data'!F$2</f>
        <v>78209</v>
      </c>
      <c r="N1269" s="33">
        <f t="shared" si="212"/>
        <v>0</v>
      </c>
      <c r="O1269" s="33">
        <f t="shared" si="213"/>
        <v>0</v>
      </c>
      <c r="P1269" s="33">
        <f t="shared" si="218"/>
        <v>14418.72</v>
      </c>
      <c r="Q1269" s="103">
        <v>0.18149999999999999</v>
      </c>
      <c r="R1269" s="103">
        <v>0.17510000000000001</v>
      </c>
      <c r="S1269" s="33">
        <f t="shared" si="214"/>
        <v>0</v>
      </c>
      <c r="T1269" s="33">
        <f t="shared" si="219"/>
        <v>0</v>
      </c>
      <c r="U1269" s="33">
        <f t="shared" si="215"/>
        <v>0</v>
      </c>
      <c r="V1269" s="33">
        <f t="shared" si="216"/>
        <v>0</v>
      </c>
      <c r="W1269" s="33">
        <f t="shared" si="217"/>
        <v>0</v>
      </c>
      <c r="X1269" s="33">
        <f>IFERROR(VLOOKUP(C1269,'Adj to Match Apport'!$C:$F,4,FALSE),0)</f>
        <v>0</v>
      </c>
      <c r="Y1269" s="33">
        <f t="shared" si="220"/>
        <v>0</v>
      </c>
      <c r="Z1269" s="184">
        <f>VLOOKUP(C1269, '2023-24 School Level AAFTE'!$C$4:$C$2454, 1, 0)</f>
        <v>3361</v>
      </c>
    </row>
    <row r="1270" spans="1:26" s="20" customFormat="1" x14ac:dyDescent="0.25">
      <c r="A1270" s="136" t="s">
        <v>1320</v>
      </c>
      <c r="B1270" s="166" t="s">
        <v>1319</v>
      </c>
      <c r="C1270" s="167">
        <v>5654</v>
      </c>
      <c r="D1270" s="166" t="s">
        <v>2817</v>
      </c>
      <c r="E1270" s="146" t="str">
        <f>VLOOKUP($C1270,'2023-24 School Level AAFTE'!$C:$N,9,FALSE)</f>
        <v>Yes</v>
      </c>
      <c r="F1270" s="94" t="str">
        <f>IFERROR(VLOOKUP(C1270,'2023-24 School Level AAFTE'!$C:$N,11,FALSE),"")</f>
        <v>Yes</v>
      </c>
      <c r="G1270" s="20">
        <f>IFERROR(VLOOKUP(C1270,'2023-24 School Level AAFTE'!$C:$N,8,FALSE),0)</f>
        <v>236.95</v>
      </c>
      <c r="H1270" s="99">
        <f>VLOOKUP($A1270,'District Data'!$A:$F,3,FALSE)</f>
        <v>1</v>
      </c>
      <c r="I1270" s="99">
        <f>VLOOKUP($A1270,'District Data'!$A:$F,4,FALSE)</f>
        <v>1</v>
      </c>
      <c r="J1270" s="100">
        <f t="shared" si="210"/>
        <v>236.95</v>
      </c>
      <c r="K1270" s="101">
        <f t="shared" si="211"/>
        <v>0.69499999999999995</v>
      </c>
      <c r="L1270" s="102">
        <f>'District Data'!E$2</f>
        <v>72728</v>
      </c>
      <c r="M1270" s="102">
        <f>'District Data'!F$2</f>
        <v>78209</v>
      </c>
      <c r="N1270" s="33">
        <f t="shared" si="212"/>
        <v>50545.96</v>
      </c>
      <c r="O1270" s="33">
        <f t="shared" si="213"/>
        <v>3809.3</v>
      </c>
      <c r="P1270" s="33">
        <f t="shared" si="218"/>
        <v>14418.72</v>
      </c>
      <c r="Q1270" s="103">
        <v>0.18149999999999999</v>
      </c>
      <c r="R1270" s="103">
        <v>0.17510000000000001</v>
      </c>
      <c r="S1270" s="33">
        <f t="shared" si="214"/>
        <v>19862.11</v>
      </c>
      <c r="T1270" s="33">
        <f t="shared" si="219"/>
        <v>905.92</v>
      </c>
      <c r="U1270" s="33">
        <f t="shared" si="215"/>
        <v>158.63</v>
      </c>
      <c r="V1270" s="33">
        <f t="shared" si="216"/>
        <v>1064.55</v>
      </c>
      <c r="W1270" s="33">
        <f t="shared" si="217"/>
        <v>75281.920000000013</v>
      </c>
      <c r="X1270" s="33" t="str">
        <f>IFERROR(VLOOKUP(C1270,'Adj to Match Apport'!$C:$F,4,FALSE),0)</f>
        <v/>
      </c>
      <c r="Y1270" s="33">
        <f t="shared" si="220"/>
        <v>75281.920000000013</v>
      </c>
      <c r="Z1270" s="184">
        <f>VLOOKUP(C1270, '2023-24 School Level AAFTE'!$C$4:$C$2454, 1, 0)</f>
        <v>5654</v>
      </c>
    </row>
    <row r="1271" spans="1:26" s="20" customFormat="1" x14ac:dyDescent="0.25">
      <c r="A1271" s="136" t="s">
        <v>1320</v>
      </c>
      <c r="B1271" s="166" t="s">
        <v>1319</v>
      </c>
      <c r="C1271" s="167">
        <v>4058</v>
      </c>
      <c r="D1271" s="166" t="s">
        <v>1330</v>
      </c>
      <c r="E1271" s="146" t="str">
        <f>VLOOKUP($C1271,'2023-24 School Level AAFTE'!$C:$N,9,FALSE)</f>
        <v>No</v>
      </c>
      <c r="F1271" s="94" t="str">
        <f>IFERROR(VLOOKUP(C1271,'2023-24 School Level AAFTE'!$C:$N,11,FALSE),"")</f>
        <v>No</v>
      </c>
      <c r="G1271" s="20">
        <f>IFERROR(VLOOKUP(C1271,'2023-24 School Level AAFTE'!$C:$N,8,FALSE),0)</f>
        <v>474.5</v>
      </c>
      <c r="H1271" s="99">
        <f>VLOOKUP($A1271,'District Data'!$A:$F,3,FALSE)</f>
        <v>1</v>
      </c>
      <c r="I1271" s="99">
        <f>VLOOKUP($A1271,'District Data'!$A:$F,4,FALSE)</f>
        <v>1</v>
      </c>
      <c r="J1271" s="100">
        <f t="shared" si="210"/>
        <v>0</v>
      </c>
      <c r="K1271" s="101">
        <f t="shared" si="211"/>
        <v>0</v>
      </c>
      <c r="L1271" s="102">
        <f>'District Data'!E$2</f>
        <v>72728</v>
      </c>
      <c r="M1271" s="102">
        <f>'District Data'!F$2</f>
        <v>78209</v>
      </c>
      <c r="N1271" s="33">
        <f t="shared" si="212"/>
        <v>0</v>
      </c>
      <c r="O1271" s="33">
        <f t="shared" si="213"/>
        <v>0</v>
      </c>
      <c r="P1271" s="33">
        <f t="shared" si="218"/>
        <v>14418.72</v>
      </c>
      <c r="Q1271" s="103">
        <v>0.18149999999999999</v>
      </c>
      <c r="R1271" s="103">
        <v>0.17510000000000001</v>
      </c>
      <c r="S1271" s="33">
        <f t="shared" si="214"/>
        <v>0</v>
      </c>
      <c r="T1271" s="33">
        <f t="shared" si="219"/>
        <v>0</v>
      </c>
      <c r="U1271" s="33">
        <f t="shared" si="215"/>
        <v>0</v>
      </c>
      <c r="V1271" s="33">
        <f t="shared" si="216"/>
        <v>0</v>
      </c>
      <c r="W1271" s="33">
        <f t="shared" si="217"/>
        <v>0</v>
      </c>
      <c r="X1271" s="33">
        <f>IFERROR(VLOOKUP(C1271,'Adj to Match Apport'!$C:$F,4,FALSE),0)</f>
        <v>0</v>
      </c>
      <c r="Y1271" s="33">
        <f t="shared" si="220"/>
        <v>0</v>
      </c>
      <c r="Z1271" s="184">
        <f>VLOOKUP(C1271, '2023-24 School Level AAFTE'!$C$4:$C$2454, 1, 0)</f>
        <v>4058</v>
      </c>
    </row>
    <row r="1272" spans="1:26" s="20" customFormat="1" x14ac:dyDescent="0.25">
      <c r="A1272" s="136" t="s">
        <v>1320</v>
      </c>
      <c r="B1272" s="166" t="s">
        <v>1319</v>
      </c>
      <c r="C1272" s="167">
        <v>4408</v>
      </c>
      <c r="D1272" s="166" t="s">
        <v>1335</v>
      </c>
      <c r="E1272" s="146" t="str">
        <f>VLOOKUP($C1272,'2023-24 School Level AAFTE'!$C:$N,9,FALSE)</f>
        <v>No</v>
      </c>
      <c r="F1272" s="94" t="str">
        <f>IFERROR(VLOOKUP(C1272,'2023-24 School Level AAFTE'!$C:$N,11,FALSE),"")</f>
        <v>No</v>
      </c>
      <c r="G1272" s="20">
        <f>IFERROR(VLOOKUP(C1272,'2023-24 School Level AAFTE'!$C:$N,8,FALSE),0)</f>
        <v>573.11</v>
      </c>
      <c r="H1272" s="99">
        <f>VLOOKUP($A1272,'District Data'!$A:$F,3,FALSE)</f>
        <v>1</v>
      </c>
      <c r="I1272" s="99">
        <f>VLOOKUP($A1272,'District Data'!$A:$F,4,FALSE)</f>
        <v>1</v>
      </c>
      <c r="J1272" s="100">
        <f t="shared" si="210"/>
        <v>0</v>
      </c>
      <c r="K1272" s="101">
        <f t="shared" si="211"/>
        <v>0</v>
      </c>
      <c r="L1272" s="102">
        <f>'District Data'!E$2</f>
        <v>72728</v>
      </c>
      <c r="M1272" s="102">
        <f>'District Data'!F$2</f>
        <v>78209</v>
      </c>
      <c r="N1272" s="33">
        <f t="shared" si="212"/>
        <v>0</v>
      </c>
      <c r="O1272" s="33">
        <f t="shared" si="213"/>
        <v>0</v>
      </c>
      <c r="P1272" s="33">
        <f t="shared" si="218"/>
        <v>14418.72</v>
      </c>
      <c r="Q1272" s="103">
        <v>0.18149999999999999</v>
      </c>
      <c r="R1272" s="103">
        <v>0.17510000000000001</v>
      </c>
      <c r="S1272" s="33">
        <f t="shared" si="214"/>
        <v>0</v>
      </c>
      <c r="T1272" s="33">
        <f t="shared" si="219"/>
        <v>0</v>
      </c>
      <c r="U1272" s="33">
        <f t="shared" si="215"/>
        <v>0</v>
      </c>
      <c r="V1272" s="33">
        <f t="shared" si="216"/>
        <v>0</v>
      </c>
      <c r="W1272" s="33">
        <f t="shared" si="217"/>
        <v>0</v>
      </c>
      <c r="X1272" s="33">
        <f>IFERROR(VLOOKUP(C1272,'Adj to Match Apport'!$C:$F,4,FALSE),0)</f>
        <v>0</v>
      </c>
      <c r="Y1272" s="33">
        <f t="shared" si="220"/>
        <v>0</v>
      </c>
      <c r="Z1272" s="184">
        <f>VLOOKUP(C1272, '2023-24 School Level AAFTE'!$C$4:$C$2454, 1, 0)</f>
        <v>4408</v>
      </c>
    </row>
    <row r="1273" spans="1:26" s="20" customFormat="1" x14ac:dyDescent="0.25">
      <c r="A1273" s="136" t="s">
        <v>1320</v>
      </c>
      <c r="B1273" s="166" t="s">
        <v>1319</v>
      </c>
      <c r="C1273" s="167">
        <v>5682</v>
      </c>
      <c r="D1273" s="166" t="s">
        <v>2897</v>
      </c>
      <c r="E1273" s="146" t="str">
        <f>VLOOKUP($C1273,'2023-24 School Level AAFTE'!$C:$N,9,FALSE)</f>
        <v>No</v>
      </c>
      <c r="F1273" s="94" t="str">
        <f>IFERROR(VLOOKUP(C1273,'2023-24 School Level AAFTE'!$C:$N,11,FALSE),"")</f>
        <v>No</v>
      </c>
      <c r="G1273" s="20">
        <f>IFERROR(VLOOKUP(C1273,'2023-24 School Level AAFTE'!$C:$N,8,FALSE),0)</f>
        <v>96.39</v>
      </c>
      <c r="H1273" s="99">
        <f>VLOOKUP($A1273,'District Data'!$A:$F,3,FALSE)</f>
        <v>1</v>
      </c>
      <c r="I1273" s="99">
        <f>VLOOKUP($A1273,'District Data'!$A:$F,4,FALSE)</f>
        <v>1</v>
      </c>
      <c r="J1273" s="100">
        <f t="shared" si="210"/>
        <v>0</v>
      </c>
      <c r="K1273" s="101">
        <f t="shared" si="211"/>
        <v>0</v>
      </c>
      <c r="L1273" s="102">
        <f>'District Data'!E$2</f>
        <v>72728</v>
      </c>
      <c r="M1273" s="102">
        <f>'District Data'!F$2</f>
        <v>78209</v>
      </c>
      <c r="N1273" s="33">
        <f t="shared" si="212"/>
        <v>0</v>
      </c>
      <c r="O1273" s="33">
        <f t="shared" si="213"/>
        <v>0</v>
      </c>
      <c r="P1273" s="33">
        <f t="shared" si="218"/>
        <v>14418.72</v>
      </c>
      <c r="Q1273" s="103">
        <v>0.18149999999999999</v>
      </c>
      <c r="R1273" s="103">
        <v>0.17510000000000001</v>
      </c>
      <c r="S1273" s="33">
        <f t="shared" si="214"/>
        <v>0</v>
      </c>
      <c r="T1273" s="33">
        <f t="shared" si="219"/>
        <v>0</v>
      </c>
      <c r="U1273" s="33">
        <f t="shared" si="215"/>
        <v>0</v>
      </c>
      <c r="V1273" s="33">
        <f t="shared" si="216"/>
        <v>0</v>
      </c>
      <c r="W1273" s="33">
        <f t="shared" si="217"/>
        <v>0</v>
      </c>
      <c r="X1273" s="33">
        <f>IFERROR(VLOOKUP(C1273,'Adj to Match Apport'!$C:$F,4,FALSE),0)</f>
        <v>0</v>
      </c>
      <c r="Y1273" s="33">
        <f t="shared" si="220"/>
        <v>0</v>
      </c>
      <c r="Z1273" s="184">
        <f>VLOOKUP(C1273, '2023-24 School Level AAFTE'!$C$4:$C$2454, 1, 0)</f>
        <v>5682</v>
      </c>
    </row>
    <row r="1274" spans="1:26" s="20" customFormat="1" x14ac:dyDescent="0.25">
      <c r="A1274" s="136" t="s">
        <v>1320</v>
      </c>
      <c r="B1274" s="166" t="s">
        <v>1319</v>
      </c>
      <c r="C1274" s="167">
        <v>4409</v>
      </c>
      <c r="D1274" s="166" t="s">
        <v>1336</v>
      </c>
      <c r="E1274" s="146" t="str">
        <f>VLOOKUP($C1274,'2023-24 School Level AAFTE'!$C:$N,9,FALSE)</f>
        <v>No</v>
      </c>
      <c r="F1274" s="94" t="str">
        <f>IFERROR(VLOOKUP(C1274,'2023-24 School Level AAFTE'!$C:$N,11,FALSE),"")</f>
        <v>No</v>
      </c>
      <c r="G1274" s="20">
        <f>IFERROR(VLOOKUP(C1274,'2023-24 School Level AAFTE'!$C:$N,8,FALSE),0)</f>
        <v>637.65</v>
      </c>
      <c r="H1274" s="99">
        <f>VLOOKUP($A1274,'District Data'!$A:$F,3,FALSE)</f>
        <v>1</v>
      </c>
      <c r="I1274" s="99">
        <f>VLOOKUP($A1274,'District Data'!$A:$F,4,FALSE)</f>
        <v>1</v>
      </c>
      <c r="J1274" s="100">
        <f t="shared" si="210"/>
        <v>0</v>
      </c>
      <c r="K1274" s="101">
        <f t="shared" si="211"/>
        <v>0</v>
      </c>
      <c r="L1274" s="102">
        <f>'District Data'!E$2</f>
        <v>72728</v>
      </c>
      <c r="M1274" s="102">
        <f>'District Data'!F$2</f>
        <v>78209</v>
      </c>
      <c r="N1274" s="33">
        <f t="shared" si="212"/>
        <v>0</v>
      </c>
      <c r="O1274" s="33">
        <f t="shared" si="213"/>
        <v>0</v>
      </c>
      <c r="P1274" s="33">
        <f t="shared" si="218"/>
        <v>14418.72</v>
      </c>
      <c r="Q1274" s="103">
        <v>0.18149999999999999</v>
      </c>
      <c r="R1274" s="103">
        <v>0.17510000000000001</v>
      </c>
      <c r="S1274" s="33">
        <f t="shared" si="214"/>
        <v>0</v>
      </c>
      <c r="T1274" s="33">
        <f t="shared" si="219"/>
        <v>0</v>
      </c>
      <c r="U1274" s="33">
        <f t="shared" si="215"/>
        <v>0</v>
      </c>
      <c r="V1274" s="33">
        <f t="shared" si="216"/>
        <v>0</v>
      </c>
      <c r="W1274" s="33">
        <f t="shared" si="217"/>
        <v>0</v>
      </c>
      <c r="X1274" s="33">
        <f>IFERROR(VLOOKUP(C1274,'Adj to Match Apport'!$C:$F,4,FALSE),0)</f>
        <v>0</v>
      </c>
      <c r="Y1274" s="33">
        <f t="shared" si="220"/>
        <v>0</v>
      </c>
      <c r="Z1274" s="184">
        <f>VLOOKUP(C1274, '2023-24 School Level AAFTE'!$C$4:$C$2454, 1, 0)</f>
        <v>4409</v>
      </c>
    </row>
    <row r="1275" spans="1:26" s="20" customFormat="1" x14ac:dyDescent="0.25">
      <c r="A1275" s="136" t="s">
        <v>1320</v>
      </c>
      <c r="B1275" s="166" t="s">
        <v>1319</v>
      </c>
      <c r="C1275" s="167">
        <v>3653</v>
      </c>
      <c r="D1275" s="166" t="s">
        <v>1327</v>
      </c>
      <c r="E1275" s="146" t="str">
        <f>VLOOKUP($C1275,'2023-24 School Level AAFTE'!$C:$N,9,FALSE)</f>
        <v>Yes</v>
      </c>
      <c r="F1275" s="94" t="str">
        <f>IFERROR(VLOOKUP(C1275,'2023-24 School Level AAFTE'!$C:$N,11,FALSE),"")</f>
        <v>Yes</v>
      </c>
      <c r="G1275" s="20">
        <f>IFERROR(VLOOKUP(C1275,'2023-24 School Level AAFTE'!$C:$N,8,FALSE),0)</f>
        <v>383.71</v>
      </c>
      <c r="H1275" s="99">
        <f>VLOOKUP($A1275,'District Data'!$A:$F,3,FALSE)</f>
        <v>1</v>
      </c>
      <c r="I1275" s="99">
        <f>VLOOKUP($A1275,'District Data'!$A:$F,4,FALSE)</f>
        <v>1</v>
      </c>
      <c r="J1275" s="100">
        <f t="shared" si="210"/>
        <v>383.71</v>
      </c>
      <c r="K1275" s="101">
        <f t="shared" si="211"/>
        <v>1.1259999999999999</v>
      </c>
      <c r="L1275" s="102">
        <f>'District Data'!E$2</f>
        <v>72728</v>
      </c>
      <c r="M1275" s="102">
        <f>'District Data'!F$2</f>
        <v>78209</v>
      </c>
      <c r="N1275" s="33">
        <f t="shared" si="212"/>
        <v>81891.73</v>
      </c>
      <c r="O1275" s="33">
        <f t="shared" si="213"/>
        <v>6171.6</v>
      </c>
      <c r="P1275" s="33">
        <f t="shared" si="218"/>
        <v>14418.72</v>
      </c>
      <c r="Q1275" s="103">
        <v>0.18149999999999999</v>
      </c>
      <c r="R1275" s="103">
        <v>0.17510000000000001</v>
      </c>
      <c r="S1275" s="33">
        <f t="shared" si="214"/>
        <v>32179.47</v>
      </c>
      <c r="T1275" s="33">
        <f t="shared" si="219"/>
        <v>1467.72</v>
      </c>
      <c r="U1275" s="33">
        <f t="shared" si="215"/>
        <v>257</v>
      </c>
      <c r="V1275" s="33">
        <f t="shared" si="216"/>
        <v>1724.72</v>
      </c>
      <c r="W1275" s="33">
        <f t="shared" si="217"/>
        <v>121967.52</v>
      </c>
      <c r="X1275" s="33" t="str">
        <f>IFERROR(VLOOKUP(C1275,'Adj to Match Apport'!$C:$F,4,FALSE),0)</f>
        <v/>
      </c>
      <c r="Y1275" s="33">
        <f t="shared" si="220"/>
        <v>121967.52</v>
      </c>
      <c r="Z1275" s="184">
        <f>VLOOKUP(C1275, '2023-24 School Level AAFTE'!$C$4:$C$2454, 1, 0)</f>
        <v>3653</v>
      </c>
    </row>
    <row r="1276" spans="1:26" s="20" customFormat="1" x14ac:dyDescent="0.25">
      <c r="A1276" s="136" t="s">
        <v>1320</v>
      </c>
      <c r="B1276" s="166" t="s">
        <v>1319</v>
      </c>
      <c r="C1276" s="167">
        <v>3539</v>
      </c>
      <c r="D1276" s="166" t="s">
        <v>1325</v>
      </c>
      <c r="E1276" s="146" t="str">
        <f>VLOOKUP($C1276,'2023-24 School Level AAFTE'!$C:$N,9,FALSE)</f>
        <v>No</v>
      </c>
      <c r="F1276" s="94" t="str">
        <f>IFERROR(VLOOKUP(C1276,'2023-24 School Level AAFTE'!$C:$N,11,FALSE),"")</f>
        <v>No</v>
      </c>
      <c r="G1276" s="20">
        <f>IFERROR(VLOOKUP(C1276,'2023-24 School Level AAFTE'!$C:$N,8,FALSE),0)</f>
        <v>512.79</v>
      </c>
      <c r="H1276" s="99">
        <f>VLOOKUP($A1276,'District Data'!$A:$F,3,FALSE)</f>
        <v>1</v>
      </c>
      <c r="I1276" s="99">
        <f>VLOOKUP($A1276,'District Data'!$A:$F,4,FALSE)</f>
        <v>1</v>
      </c>
      <c r="J1276" s="100">
        <f t="shared" si="210"/>
        <v>0</v>
      </c>
      <c r="K1276" s="101">
        <f t="shared" si="211"/>
        <v>0</v>
      </c>
      <c r="L1276" s="102">
        <f>'District Data'!E$2</f>
        <v>72728</v>
      </c>
      <c r="M1276" s="102">
        <f>'District Data'!F$2</f>
        <v>78209</v>
      </c>
      <c r="N1276" s="33">
        <f t="shared" si="212"/>
        <v>0</v>
      </c>
      <c r="O1276" s="33">
        <f t="shared" si="213"/>
        <v>0</v>
      </c>
      <c r="P1276" s="33">
        <f t="shared" si="218"/>
        <v>14418.72</v>
      </c>
      <c r="Q1276" s="103">
        <v>0.18149999999999999</v>
      </c>
      <c r="R1276" s="103">
        <v>0.17510000000000001</v>
      </c>
      <c r="S1276" s="33">
        <f t="shared" si="214"/>
        <v>0</v>
      </c>
      <c r="T1276" s="33">
        <f t="shared" si="219"/>
        <v>0</v>
      </c>
      <c r="U1276" s="33">
        <f t="shared" si="215"/>
        <v>0</v>
      </c>
      <c r="V1276" s="33">
        <f t="shared" si="216"/>
        <v>0</v>
      </c>
      <c r="W1276" s="33">
        <f t="shared" si="217"/>
        <v>0</v>
      </c>
      <c r="X1276" s="33">
        <f>IFERROR(VLOOKUP(C1276,'Adj to Match Apport'!$C:$F,4,FALSE),0)</f>
        <v>0</v>
      </c>
      <c r="Y1276" s="33">
        <f t="shared" si="220"/>
        <v>0</v>
      </c>
      <c r="Z1276" s="184">
        <f>VLOOKUP(C1276, '2023-24 School Level AAFTE'!$C$4:$C$2454, 1, 0)</f>
        <v>3539</v>
      </c>
    </row>
    <row r="1277" spans="1:26" s="20" customFormat="1" x14ac:dyDescent="0.25">
      <c r="A1277" s="136" t="s">
        <v>1320</v>
      </c>
      <c r="B1277" s="166" t="s">
        <v>1319</v>
      </c>
      <c r="C1277" s="167">
        <v>3262</v>
      </c>
      <c r="D1277" s="166" t="s">
        <v>1324</v>
      </c>
      <c r="E1277" s="146" t="str">
        <f>VLOOKUP($C1277,'2023-24 School Level AAFTE'!$C:$N,9,FALSE)</f>
        <v>Yes</v>
      </c>
      <c r="F1277" s="94" t="str">
        <f>IFERROR(VLOOKUP(C1277,'2023-24 School Level AAFTE'!$C:$N,11,FALSE),"")</f>
        <v>Yes</v>
      </c>
      <c r="G1277" s="20">
        <f>IFERROR(VLOOKUP(C1277,'2023-24 School Level AAFTE'!$C:$N,8,FALSE),0)</f>
        <v>496.92</v>
      </c>
      <c r="H1277" s="99">
        <f>VLOOKUP($A1277,'District Data'!$A:$F,3,FALSE)</f>
        <v>1</v>
      </c>
      <c r="I1277" s="99">
        <f>VLOOKUP($A1277,'District Data'!$A:$F,4,FALSE)</f>
        <v>1</v>
      </c>
      <c r="J1277" s="100">
        <f t="shared" si="210"/>
        <v>496.92</v>
      </c>
      <c r="K1277" s="101">
        <f t="shared" si="211"/>
        <v>1.458</v>
      </c>
      <c r="L1277" s="102">
        <f>'District Data'!E$2</f>
        <v>72728</v>
      </c>
      <c r="M1277" s="102">
        <f>'District Data'!F$2</f>
        <v>78209</v>
      </c>
      <c r="N1277" s="33">
        <f t="shared" si="212"/>
        <v>106037.42</v>
      </c>
      <c r="O1277" s="33">
        <f t="shared" si="213"/>
        <v>7991.3</v>
      </c>
      <c r="P1277" s="33">
        <f t="shared" si="218"/>
        <v>14418.72</v>
      </c>
      <c r="Q1277" s="103">
        <v>0.18149999999999999</v>
      </c>
      <c r="R1277" s="103">
        <v>0.17510000000000001</v>
      </c>
      <c r="S1277" s="33">
        <f t="shared" si="214"/>
        <v>41667.56</v>
      </c>
      <c r="T1277" s="33">
        <f t="shared" si="219"/>
        <v>1900.48</v>
      </c>
      <c r="U1277" s="33">
        <f t="shared" si="215"/>
        <v>332.77</v>
      </c>
      <c r="V1277" s="33">
        <f t="shared" si="216"/>
        <v>2233.25</v>
      </c>
      <c r="W1277" s="33">
        <f t="shared" si="217"/>
        <v>157929.52999999997</v>
      </c>
      <c r="X1277" s="33" t="str">
        <f>IFERROR(VLOOKUP(C1277,'Adj to Match Apport'!$C:$F,4,FALSE),0)</f>
        <v/>
      </c>
      <c r="Y1277" s="33">
        <f t="shared" si="220"/>
        <v>157929.52999999997</v>
      </c>
      <c r="Z1277" s="184">
        <f>VLOOKUP(C1277, '2023-24 School Level AAFTE'!$C$4:$C$2454, 1, 0)</f>
        <v>3262</v>
      </c>
    </row>
    <row r="1278" spans="1:26" s="20" customFormat="1" x14ac:dyDescent="0.25">
      <c r="A1278" s="136" t="s">
        <v>1320</v>
      </c>
      <c r="B1278" s="166" t="s">
        <v>1319</v>
      </c>
      <c r="C1278" s="167">
        <v>4255</v>
      </c>
      <c r="D1278" s="166" t="s">
        <v>1332</v>
      </c>
      <c r="E1278" s="146" t="str">
        <f>VLOOKUP($C1278,'2023-24 School Level AAFTE'!$C:$N,9,FALSE)</f>
        <v>No</v>
      </c>
      <c r="F1278" s="94" t="str">
        <f>IFERROR(VLOOKUP(C1278,'2023-24 School Level AAFTE'!$C:$N,11,FALSE),"")</f>
        <v>No</v>
      </c>
      <c r="G1278" s="20">
        <f>IFERROR(VLOOKUP(C1278,'2023-24 School Level AAFTE'!$C:$N,8,FALSE),0)</f>
        <v>630.54999999999995</v>
      </c>
      <c r="H1278" s="99">
        <f>VLOOKUP($A1278,'District Data'!$A:$F,3,FALSE)</f>
        <v>1</v>
      </c>
      <c r="I1278" s="99">
        <f>VLOOKUP($A1278,'District Data'!$A:$F,4,FALSE)</f>
        <v>1</v>
      </c>
      <c r="J1278" s="100">
        <f t="shared" si="210"/>
        <v>0</v>
      </c>
      <c r="K1278" s="101">
        <f t="shared" si="211"/>
        <v>0</v>
      </c>
      <c r="L1278" s="102">
        <f>'District Data'!E$2</f>
        <v>72728</v>
      </c>
      <c r="M1278" s="102">
        <f>'District Data'!F$2</f>
        <v>78209</v>
      </c>
      <c r="N1278" s="33">
        <f t="shared" si="212"/>
        <v>0</v>
      </c>
      <c r="O1278" s="33">
        <f t="shared" si="213"/>
        <v>0</v>
      </c>
      <c r="P1278" s="33">
        <f t="shared" si="218"/>
        <v>14418.72</v>
      </c>
      <c r="Q1278" s="103">
        <v>0.18149999999999999</v>
      </c>
      <c r="R1278" s="103">
        <v>0.17510000000000001</v>
      </c>
      <c r="S1278" s="33">
        <f t="shared" si="214"/>
        <v>0</v>
      </c>
      <c r="T1278" s="33">
        <f t="shared" si="219"/>
        <v>0</v>
      </c>
      <c r="U1278" s="33">
        <f t="shared" si="215"/>
        <v>0</v>
      </c>
      <c r="V1278" s="33">
        <f t="shared" si="216"/>
        <v>0</v>
      </c>
      <c r="W1278" s="33">
        <f t="shared" si="217"/>
        <v>0</v>
      </c>
      <c r="X1278" s="33">
        <f>IFERROR(VLOOKUP(C1278,'Adj to Match Apport'!$C:$F,4,FALSE),0)</f>
        <v>0</v>
      </c>
      <c r="Y1278" s="33">
        <f t="shared" si="220"/>
        <v>0</v>
      </c>
      <c r="Z1278" s="184">
        <f>VLOOKUP(C1278, '2023-24 School Level AAFTE'!$C$4:$C$2454, 1, 0)</f>
        <v>4255</v>
      </c>
    </row>
    <row r="1279" spans="1:26" s="20" customFormat="1" x14ac:dyDescent="0.25">
      <c r="A1279" s="136" t="s">
        <v>1320</v>
      </c>
      <c r="B1279" s="166" t="s">
        <v>1319</v>
      </c>
      <c r="C1279" s="167">
        <v>3130</v>
      </c>
      <c r="D1279" s="166" t="s">
        <v>1323</v>
      </c>
      <c r="E1279" s="146" t="str">
        <f>VLOOKUP($C1279,'2023-24 School Level AAFTE'!$C:$N,9,FALSE)</f>
        <v>Yes</v>
      </c>
      <c r="F1279" s="94" t="str">
        <f>IFERROR(VLOOKUP(C1279,'2023-24 School Level AAFTE'!$C:$N,11,FALSE),"")</f>
        <v>Yes</v>
      </c>
      <c r="G1279" s="20">
        <f>IFERROR(VLOOKUP(C1279,'2023-24 School Level AAFTE'!$C:$N,8,FALSE),0)</f>
        <v>603.63</v>
      </c>
      <c r="H1279" s="99">
        <f>VLOOKUP($A1279,'District Data'!$A:$F,3,FALSE)</f>
        <v>1</v>
      </c>
      <c r="I1279" s="99">
        <f>VLOOKUP($A1279,'District Data'!$A:$F,4,FALSE)</f>
        <v>1</v>
      </c>
      <c r="J1279" s="100">
        <f t="shared" si="210"/>
        <v>603.63</v>
      </c>
      <c r="K1279" s="101">
        <f t="shared" si="211"/>
        <v>1.7709999999999999</v>
      </c>
      <c r="L1279" s="102">
        <f>'District Data'!E$2</f>
        <v>72728</v>
      </c>
      <c r="M1279" s="102">
        <f>'District Data'!F$2</f>
        <v>78209</v>
      </c>
      <c r="N1279" s="33">
        <f t="shared" si="212"/>
        <v>128801.29</v>
      </c>
      <c r="O1279" s="33">
        <f t="shared" si="213"/>
        <v>9706.85</v>
      </c>
      <c r="P1279" s="33">
        <f t="shared" si="218"/>
        <v>14418.72</v>
      </c>
      <c r="Q1279" s="103">
        <v>0.18149999999999999</v>
      </c>
      <c r="R1279" s="103">
        <v>0.17510000000000001</v>
      </c>
      <c r="S1279" s="33">
        <f t="shared" si="214"/>
        <v>50612.66</v>
      </c>
      <c r="T1279" s="33">
        <f t="shared" si="219"/>
        <v>2308.4699999999998</v>
      </c>
      <c r="U1279" s="33">
        <f t="shared" si="215"/>
        <v>404.21</v>
      </c>
      <c r="V1279" s="33">
        <f t="shared" si="216"/>
        <v>2712.68</v>
      </c>
      <c r="W1279" s="33">
        <f t="shared" si="217"/>
        <v>191833.48</v>
      </c>
      <c r="X1279" s="33">
        <f>IFERROR(VLOOKUP(C1279,'Adj to Match Apport'!$C:$F,4,FALSE),0)</f>
        <v>-108.31000000005588</v>
      </c>
      <c r="Y1279" s="33">
        <f t="shared" si="220"/>
        <v>191725.16999999995</v>
      </c>
      <c r="Z1279" s="184">
        <f>VLOOKUP(C1279, '2023-24 School Level AAFTE'!$C$4:$C$2454, 1, 0)</f>
        <v>3130</v>
      </c>
    </row>
    <row r="1280" spans="1:26" s="20" customFormat="1" x14ac:dyDescent="0.25">
      <c r="A1280" s="136" t="s">
        <v>1320</v>
      </c>
      <c r="B1280" s="166" t="s">
        <v>1319</v>
      </c>
      <c r="C1280" s="167">
        <v>3611</v>
      </c>
      <c r="D1280" s="166" t="s">
        <v>1326</v>
      </c>
      <c r="E1280" s="146" t="str">
        <f>VLOOKUP($C1280,'2023-24 School Level AAFTE'!$C:$N,9,FALSE)</f>
        <v>Yes</v>
      </c>
      <c r="F1280" s="94" t="str">
        <f>IFERROR(VLOOKUP(C1280,'2023-24 School Level AAFTE'!$C:$N,11,FALSE),"")</f>
        <v>Yes</v>
      </c>
      <c r="G1280" s="20">
        <f>IFERROR(VLOOKUP(C1280,'2023-24 School Level AAFTE'!$C:$N,8,FALSE),0)</f>
        <v>798.02</v>
      </c>
      <c r="H1280" s="99">
        <f>VLOOKUP($A1280,'District Data'!$A:$F,3,FALSE)</f>
        <v>1</v>
      </c>
      <c r="I1280" s="99">
        <f>VLOOKUP($A1280,'District Data'!$A:$F,4,FALSE)</f>
        <v>1</v>
      </c>
      <c r="J1280" s="100">
        <f t="shared" si="210"/>
        <v>798.02</v>
      </c>
      <c r="K1280" s="101">
        <f t="shared" si="211"/>
        <v>2.3410000000000002</v>
      </c>
      <c r="L1280" s="102">
        <f>'District Data'!E$2</f>
        <v>72728</v>
      </c>
      <c r="M1280" s="102">
        <f>'District Data'!F$2</f>
        <v>78209</v>
      </c>
      <c r="N1280" s="33">
        <f t="shared" si="212"/>
        <v>170256.25</v>
      </c>
      <c r="O1280" s="33">
        <f t="shared" si="213"/>
        <v>12831.02</v>
      </c>
      <c r="P1280" s="33">
        <f t="shared" si="218"/>
        <v>14418.72</v>
      </c>
      <c r="Q1280" s="103">
        <v>0.18149999999999999</v>
      </c>
      <c r="R1280" s="103">
        <v>0.17510000000000001</v>
      </c>
      <c r="S1280" s="33">
        <f t="shared" si="214"/>
        <v>66902.44</v>
      </c>
      <c r="T1280" s="33">
        <f t="shared" si="219"/>
        <v>3051.45</v>
      </c>
      <c r="U1280" s="33">
        <f t="shared" si="215"/>
        <v>534.30999999999995</v>
      </c>
      <c r="V1280" s="33">
        <f t="shared" si="216"/>
        <v>3585.7599999999998</v>
      </c>
      <c r="W1280" s="33">
        <f t="shared" si="217"/>
        <v>253575.47</v>
      </c>
      <c r="X1280" s="33" t="str">
        <f>IFERROR(VLOOKUP(C1280,'Adj to Match Apport'!$C:$F,4,FALSE),0)</f>
        <v/>
      </c>
      <c r="Y1280" s="33">
        <f t="shared" si="220"/>
        <v>253575.47</v>
      </c>
      <c r="Z1280" s="184">
        <f>VLOOKUP(C1280, '2023-24 School Level AAFTE'!$C$4:$C$2454, 1, 0)</f>
        <v>3611</v>
      </c>
    </row>
    <row r="1281" spans="1:26" s="20" customFormat="1" x14ac:dyDescent="0.25">
      <c r="A1281" s="136" t="s">
        <v>1320</v>
      </c>
      <c r="B1281" s="166" t="s">
        <v>1319</v>
      </c>
      <c r="C1281" s="167">
        <v>3010</v>
      </c>
      <c r="D1281" s="166" t="s">
        <v>1322</v>
      </c>
      <c r="E1281" s="146" t="str">
        <f>VLOOKUP($C1281,'2023-24 School Level AAFTE'!$C:$N,9,FALSE)</f>
        <v>No</v>
      </c>
      <c r="F1281" s="94" t="str">
        <f>IFERROR(VLOOKUP(C1281,'2023-24 School Level AAFTE'!$C:$N,11,FALSE),"")</f>
        <v>No</v>
      </c>
      <c r="G1281" s="20">
        <f>IFERROR(VLOOKUP(C1281,'2023-24 School Level AAFTE'!$C:$N,8,FALSE),0)</f>
        <v>1341.18</v>
      </c>
      <c r="H1281" s="99">
        <f>VLOOKUP($A1281,'District Data'!$A:$F,3,FALSE)</f>
        <v>1</v>
      </c>
      <c r="I1281" s="99">
        <f>VLOOKUP($A1281,'District Data'!$A:$F,4,FALSE)</f>
        <v>1</v>
      </c>
      <c r="J1281" s="100">
        <f t="shared" si="210"/>
        <v>0</v>
      </c>
      <c r="K1281" s="101">
        <f t="shared" si="211"/>
        <v>0</v>
      </c>
      <c r="L1281" s="102">
        <f>'District Data'!E$2</f>
        <v>72728</v>
      </c>
      <c r="M1281" s="102">
        <f>'District Data'!F$2</f>
        <v>78209</v>
      </c>
      <c r="N1281" s="33">
        <f t="shared" si="212"/>
        <v>0</v>
      </c>
      <c r="O1281" s="33">
        <f t="shared" si="213"/>
        <v>0</v>
      </c>
      <c r="P1281" s="33">
        <f t="shared" si="218"/>
        <v>14418.72</v>
      </c>
      <c r="Q1281" s="103">
        <v>0.18149999999999999</v>
      </c>
      <c r="R1281" s="103">
        <v>0.17510000000000001</v>
      </c>
      <c r="S1281" s="33">
        <f t="shared" si="214"/>
        <v>0</v>
      </c>
      <c r="T1281" s="33">
        <f t="shared" si="219"/>
        <v>0</v>
      </c>
      <c r="U1281" s="33">
        <f t="shared" si="215"/>
        <v>0</v>
      </c>
      <c r="V1281" s="33">
        <f t="shared" si="216"/>
        <v>0</v>
      </c>
      <c r="W1281" s="33">
        <f t="shared" si="217"/>
        <v>0</v>
      </c>
      <c r="X1281" s="33">
        <f>IFERROR(VLOOKUP(C1281,'Adj to Match Apport'!$C:$F,4,FALSE),0)</f>
        <v>0</v>
      </c>
      <c r="Y1281" s="33">
        <f t="shared" si="220"/>
        <v>0</v>
      </c>
      <c r="Z1281" s="184">
        <f>VLOOKUP(C1281, '2023-24 School Level AAFTE'!$C$4:$C$2454, 1, 0)</f>
        <v>3010</v>
      </c>
    </row>
    <row r="1282" spans="1:26" s="20" customFormat="1" x14ac:dyDescent="0.25">
      <c r="A1282" s="136" t="s">
        <v>1320</v>
      </c>
      <c r="B1282" s="166" t="s">
        <v>1319</v>
      </c>
      <c r="C1282" s="167">
        <v>3709</v>
      </c>
      <c r="D1282" s="166" t="s">
        <v>1328</v>
      </c>
      <c r="E1282" s="146" t="str">
        <f>VLOOKUP($C1282,'2023-24 School Level AAFTE'!$C:$N,9,FALSE)</f>
        <v>No</v>
      </c>
      <c r="F1282" s="94" t="str">
        <f>IFERROR(VLOOKUP(C1282,'2023-24 School Level AAFTE'!$C:$N,11,FALSE),"")</f>
        <v>No</v>
      </c>
      <c r="G1282" s="20">
        <f>IFERROR(VLOOKUP(C1282,'2023-24 School Level AAFTE'!$C:$N,8,FALSE),0)</f>
        <v>606.83000000000004</v>
      </c>
      <c r="H1282" s="99">
        <f>VLOOKUP($A1282,'District Data'!$A:$F,3,FALSE)</f>
        <v>1</v>
      </c>
      <c r="I1282" s="99">
        <f>VLOOKUP($A1282,'District Data'!$A:$F,4,FALSE)</f>
        <v>1</v>
      </c>
      <c r="J1282" s="100">
        <f t="shared" si="210"/>
        <v>0</v>
      </c>
      <c r="K1282" s="101">
        <f t="shared" si="211"/>
        <v>0</v>
      </c>
      <c r="L1282" s="102">
        <f>'District Data'!E$2</f>
        <v>72728</v>
      </c>
      <c r="M1282" s="102">
        <f>'District Data'!F$2</f>
        <v>78209</v>
      </c>
      <c r="N1282" s="33">
        <f t="shared" si="212"/>
        <v>0</v>
      </c>
      <c r="O1282" s="33">
        <f t="shared" si="213"/>
        <v>0</v>
      </c>
      <c r="P1282" s="33">
        <f t="shared" si="218"/>
        <v>14418.72</v>
      </c>
      <c r="Q1282" s="103">
        <v>0.18149999999999999</v>
      </c>
      <c r="R1282" s="103">
        <v>0.17510000000000001</v>
      </c>
      <c r="S1282" s="33">
        <f t="shared" si="214"/>
        <v>0</v>
      </c>
      <c r="T1282" s="33">
        <f t="shared" si="219"/>
        <v>0</v>
      </c>
      <c r="U1282" s="33">
        <f t="shared" si="215"/>
        <v>0</v>
      </c>
      <c r="V1282" s="33">
        <f t="shared" si="216"/>
        <v>0</v>
      </c>
      <c r="W1282" s="33">
        <f t="shared" si="217"/>
        <v>0</v>
      </c>
      <c r="X1282" s="33">
        <f>IFERROR(VLOOKUP(C1282,'Adj to Match Apport'!$C:$F,4,FALSE),0)</f>
        <v>0</v>
      </c>
      <c r="Y1282" s="33">
        <f t="shared" si="220"/>
        <v>0</v>
      </c>
      <c r="Z1282" s="184">
        <f>VLOOKUP(C1282, '2023-24 School Level AAFTE'!$C$4:$C$2454, 1, 0)</f>
        <v>3709</v>
      </c>
    </row>
    <row r="1283" spans="1:26" s="20" customFormat="1" x14ac:dyDescent="0.25">
      <c r="A1283" s="136" t="s">
        <v>1320</v>
      </c>
      <c r="B1283" s="166" t="s">
        <v>1319</v>
      </c>
      <c r="C1283" s="167">
        <v>4271</v>
      </c>
      <c r="D1283" s="166" t="s">
        <v>1333</v>
      </c>
      <c r="E1283" s="146" t="str">
        <f>VLOOKUP($C1283,'2023-24 School Level AAFTE'!$C:$N,9,FALSE)</f>
        <v>Yes</v>
      </c>
      <c r="F1283" s="94" t="str">
        <f>IFERROR(VLOOKUP(C1283,'2023-24 School Level AAFTE'!$C:$N,11,FALSE),"")</f>
        <v>Yes</v>
      </c>
      <c r="G1283" s="20">
        <f>IFERROR(VLOOKUP(C1283,'2023-24 School Level AAFTE'!$C:$N,8,FALSE),0)</f>
        <v>450.83</v>
      </c>
      <c r="H1283" s="99">
        <f>VLOOKUP($A1283,'District Data'!$A:$F,3,FALSE)</f>
        <v>1</v>
      </c>
      <c r="I1283" s="99">
        <f>VLOOKUP($A1283,'District Data'!$A:$F,4,FALSE)</f>
        <v>1</v>
      </c>
      <c r="J1283" s="100">
        <f t="shared" ref="J1283:J1346" si="221">IF(AND(F1283="yes",E1283= "yes"), G1283,0)</f>
        <v>450.83</v>
      </c>
      <c r="K1283" s="101">
        <f t="shared" ref="K1283:K1346" si="222">ROUND(((J1283*1.1*36)/15)/900,3)</f>
        <v>1.3220000000000001</v>
      </c>
      <c r="L1283" s="102">
        <f>'District Data'!E$2</f>
        <v>72728</v>
      </c>
      <c r="M1283" s="102">
        <f>'District Data'!F$2</f>
        <v>78209</v>
      </c>
      <c r="N1283" s="33">
        <f t="shared" ref="N1283:N1346" si="223">ROUND(H1283*L1283*$K1283,2)</f>
        <v>96146.42</v>
      </c>
      <c r="O1283" s="33">
        <f t="shared" ref="O1283:O1346" si="224">ROUND(I1283*M1283*$K1283-N1283,2)</f>
        <v>7245.88</v>
      </c>
      <c r="P1283" s="33">
        <f t="shared" si="218"/>
        <v>14418.72</v>
      </c>
      <c r="Q1283" s="103">
        <v>0.18149999999999999</v>
      </c>
      <c r="R1283" s="103">
        <v>0.17510000000000001</v>
      </c>
      <c r="S1283" s="33">
        <f t="shared" ref="S1283:S1346" si="225">ROUND(N1283*Q1283+O1283*R1283+K1283*P1283,2)</f>
        <v>37780.879999999997</v>
      </c>
      <c r="T1283" s="33">
        <f t="shared" si="219"/>
        <v>1723.2</v>
      </c>
      <c r="U1283" s="33">
        <f t="shared" ref="U1283:U1346" si="226">ROUND(T1283*R1283,2)</f>
        <v>301.73</v>
      </c>
      <c r="V1283" s="33">
        <f t="shared" ref="V1283:V1346" si="227">SUM(T1283:U1283)</f>
        <v>2024.93</v>
      </c>
      <c r="W1283" s="33">
        <f t="shared" ref="W1283:W1346" si="228">SUM(S1283,N1283:O1283,V1283)</f>
        <v>143198.10999999999</v>
      </c>
      <c r="X1283" s="33" t="str">
        <f>IFERROR(VLOOKUP(C1283,'Adj to Match Apport'!$C:$F,4,FALSE),0)</f>
        <v/>
      </c>
      <c r="Y1283" s="33">
        <f t="shared" si="220"/>
        <v>143198.10999999999</v>
      </c>
      <c r="Z1283" s="184">
        <f>VLOOKUP(C1283, '2023-24 School Level AAFTE'!$C$4:$C$2454, 1, 0)</f>
        <v>4271</v>
      </c>
    </row>
    <row r="1284" spans="1:26" s="20" customFormat="1" x14ac:dyDescent="0.25">
      <c r="A1284" s="136" t="s">
        <v>1320</v>
      </c>
      <c r="B1284" s="166" t="s">
        <v>1319</v>
      </c>
      <c r="C1284" s="167">
        <v>4427</v>
      </c>
      <c r="D1284" s="166" t="s">
        <v>1337</v>
      </c>
      <c r="E1284" s="146" t="str">
        <f>VLOOKUP($C1284,'2023-24 School Level AAFTE'!$C:$N,9,FALSE)</f>
        <v>No</v>
      </c>
      <c r="F1284" s="94" t="str">
        <f>IFERROR(VLOOKUP(C1284,'2023-24 School Level AAFTE'!$C:$N,11,FALSE),"")</f>
        <v>No</v>
      </c>
      <c r="G1284" s="20">
        <f>IFERROR(VLOOKUP(C1284,'2023-24 School Level AAFTE'!$C:$N,8,FALSE),0)</f>
        <v>1453.77</v>
      </c>
      <c r="H1284" s="99">
        <f>VLOOKUP($A1284,'District Data'!$A:$F,3,FALSE)</f>
        <v>1</v>
      </c>
      <c r="I1284" s="99">
        <f>VLOOKUP($A1284,'District Data'!$A:$F,4,FALSE)</f>
        <v>1</v>
      </c>
      <c r="J1284" s="100">
        <f t="shared" si="221"/>
        <v>0</v>
      </c>
      <c r="K1284" s="101">
        <f t="shared" si="222"/>
        <v>0</v>
      </c>
      <c r="L1284" s="102">
        <f>'District Data'!E$2</f>
        <v>72728</v>
      </c>
      <c r="M1284" s="102">
        <f>'District Data'!F$2</f>
        <v>78209</v>
      </c>
      <c r="N1284" s="33">
        <f t="shared" si="223"/>
        <v>0</v>
      </c>
      <c r="O1284" s="33">
        <f t="shared" si="224"/>
        <v>0</v>
      </c>
      <c r="P1284" s="33">
        <f t="shared" ref="P1284:P1347" si="229">ROUND(1178*12*1.02,2)</f>
        <v>14418.72</v>
      </c>
      <c r="Q1284" s="103">
        <v>0.18149999999999999</v>
      </c>
      <c r="R1284" s="103">
        <v>0.17510000000000001</v>
      </c>
      <c r="S1284" s="33">
        <f t="shared" si="225"/>
        <v>0</v>
      </c>
      <c r="T1284" s="33">
        <f t="shared" ref="T1284:T1347" si="230">ROUND(($M1284*$I1284*$K1284/180*3),2)</f>
        <v>0</v>
      </c>
      <c r="U1284" s="33">
        <f t="shared" si="226"/>
        <v>0</v>
      </c>
      <c r="V1284" s="33">
        <f t="shared" si="227"/>
        <v>0</v>
      </c>
      <c r="W1284" s="33">
        <f t="shared" si="228"/>
        <v>0</v>
      </c>
      <c r="X1284" s="33">
        <f>IFERROR(VLOOKUP(C1284,'Adj to Match Apport'!$C:$F,4,FALSE),0)</f>
        <v>0</v>
      </c>
      <c r="Y1284" s="33">
        <f t="shared" ref="Y1284:Y1347" si="231">SUM(X1284,W1284)</f>
        <v>0</v>
      </c>
      <c r="Z1284" s="184">
        <f>VLOOKUP(C1284, '2023-24 School Level AAFTE'!$C$4:$C$2454, 1, 0)</f>
        <v>4427</v>
      </c>
    </row>
    <row r="1285" spans="1:26" s="20" customFormat="1" x14ac:dyDescent="0.25">
      <c r="A1285" s="136" t="s">
        <v>1320</v>
      </c>
      <c r="B1285" s="166" t="s">
        <v>1319</v>
      </c>
      <c r="C1285" s="167">
        <v>5452</v>
      </c>
      <c r="D1285" s="166" t="s">
        <v>1340</v>
      </c>
      <c r="E1285" s="146" t="str">
        <f>VLOOKUP($C1285,'2023-24 School Level AAFTE'!$C:$N,9,FALSE)</f>
        <v>No</v>
      </c>
      <c r="F1285" s="94" t="str">
        <f>IFERROR(VLOOKUP(C1285,'2023-24 School Level AAFTE'!$C:$N,11,FALSE),"")</f>
        <v>No</v>
      </c>
      <c r="G1285" s="20">
        <f>IFERROR(VLOOKUP(C1285,'2023-24 School Level AAFTE'!$C:$N,8,FALSE),0)</f>
        <v>775.93</v>
      </c>
      <c r="H1285" s="99">
        <f>VLOOKUP($A1285,'District Data'!$A:$F,3,FALSE)</f>
        <v>1</v>
      </c>
      <c r="I1285" s="99">
        <f>VLOOKUP($A1285,'District Data'!$A:$F,4,FALSE)</f>
        <v>1</v>
      </c>
      <c r="J1285" s="100">
        <f t="shared" si="221"/>
        <v>0</v>
      </c>
      <c r="K1285" s="101">
        <f t="shared" si="222"/>
        <v>0</v>
      </c>
      <c r="L1285" s="102">
        <f>'District Data'!E$2</f>
        <v>72728</v>
      </c>
      <c r="M1285" s="102">
        <f>'District Data'!F$2</f>
        <v>78209</v>
      </c>
      <c r="N1285" s="33">
        <f t="shared" si="223"/>
        <v>0</v>
      </c>
      <c r="O1285" s="33">
        <f t="shared" si="224"/>
        <v>0</v>
      </c>
      <c r="P1285" s="33">
        <f t="shared" si="229"/>
        <v>14418.72</v>
      </c>
      <c r="Q1285" s="103">
        <v>0.18149999999999999</v>
      </c>
      <c r="R1285" s="103">
        <v>0.17510000000000001</v>
      </c>
      <c r="S1285" s="33">
        <f t="shared" si="225"/>
        <v>0</v>
      </c>
      <c r="T1285" s="33">
        <f t="shared" si="230"/>
        <v>0</v>
      </c>
      <c r="U1285" s="33">
        <f t="shared" si="226"/>
        <v>0</v>
      </c>
      <c r="V1285" s="33">
        <f t="shared" si="227"/>
        <v>0</v>
      </c>
      <c r="W1285" s="33">
        <f t="shared" si="228"/>
        <v>0</v>
      </c>
      <c r="X1285" s="33">
        <f>IFERROR(VLOOKUP(C1285,'Adj to Match Apport'!$C:$F,4,FALSE),0)</f>
        <v>0</v>
      </c>
      <c r="Y1285" s="33">
        <f t="shared" si="231"/>
        <v>0</v>
      </c>
      <c r="Z1285" s="184">
        <f>VLOOKUP(C1285, '2023-24 School Level AAFTE'!$C$4:$C$2454, 1, 0)</f>
        <v>5452</v>
      </c>
    </row>
    <row r="1286" spans="1:26" s="20" customFormat="1" x14ac:dyDescent="0.25">
      <c r="A1286" s="136" t="s">
        <v>1320</v>
      </c>
      <c r="B1286" s="166" t="s">
        <v>1319</v>
      </c>
      <c r="C1286" s="167">
        <v>4368</v>
      </c>
      <c r="D1286" s="166" t="s">
        <v>1334</v>
      </c>
      <c r="E1286" s="146" t="str">
        <f>VLOOKUP($C1286,'2023-24 School Level AAFTE'!$C:$N,9,FALSE)</f>
        <v>Yes</v>
      </c>
      <c r="F1286" s="94" t="str">
        <f>IFERROR(VLOOKUP(C1286,'2023-24 School Level AAFTE'!$C:$N,11,FALSE),"")</f>
        <v>Yes</v>
      </c>
      <c r="G1286" s="20">
        <f>IFERROR(VLOOKUP(C1286,'2023-24 School Level AAFTE'!$C:$N,8,FALSE),0)</f>
        <v>466.82</v>
      </c>
      <c r="H1286" s="99">
        <f>VLOOKUP($A1286,'District Data'!$A:$F,3,FALSE)</f>
        <v>1</v>
      </c>
      <c r="I1286" s="99">
        <f>VLOOKUP($A1286,'District Data'!$A:$F,4,FALSE)</f>
        <v>1</v>
      </c>
      <c r="J1286" s="100">
        <f t="shared" si="221"/>
        <v>466.82</v>
      </c>
      <c r="K1286" s="101">
        <f t="shared" si="222"/>
        <v>1.369</v>
      </c>
      <c r="L1286" s="102">
        <f>'District Data'!E$2</f>
        <v>72728</v>
      </c>
      <c r="M1286" s="102">
        <f>'District Data'!F$2</f>
        <v>78209</v>
      </c>
      <c r="N1286" s="33">
        <f t="shared" si="223"/>
        <v>99564.63</v>
      </c>
      <c r="O1286" s="33">
        <f t="shared" si="224"/>
        <v>7503.49</v>
      </c>
      <c r="P1286" s="33">
        <f t="shared" si="229"/>
        <v>14418.72</v>
      </c>
      <c r="Q1286" s="103">
        <v>0.18149999999999999</v>
      </c>
      <c r="R1286" s="103">
        <v>0.17510000000000001</v>
      </c>
      <c r="S1286" s="33">
        <f t="shared" si="225"/>
        <v>39124.07</v>
      </c>
      <c r="T1286" s="33">
        <f t="shared" si="230"/>
        <v>1784.47</v>
      </c>
      <c r="U1286" s="33">
        <f t="shared" si="226"/>
        <v>312.45999999999998</v>
      </c>
      <c r="V1286" s="33">
        <f t="shared" si="227"/>
        <v>2096.9299999999998</v>
      </c>
      <c r="W1286" s="33">
        <f t="shared" si="228"/>
        <v>148289.12</v>
      </c>
      <c r="X1286" s="33" t="str">
        <f>IFERROR(VLOOKUP(C1286,'Adj to Match Apport'!$C:$F,4,FALSE),0)</f>
        <v/>
      </c>
      <c r="Y1286" s="33">
        <f t="shared" si="231"/>
        <v>148289.12</v>
      </c>
      <c r="Z1286" s="184">
        <f>VLOOKUP(C1286, '2023-24 School Level AAFTE'!$C$4:$C$2454, 1, 0)</f>
        <v>4368</v>
      </c>
    </row>
    <row r="1287" spans="1:26" s="20" customFormat="1" x14ac:dyDescent="0.25">
      <c r="A1287" s="136" t="s">
        <v>1320</v>
      </c>
      <c r="B1287" s="166" t="s">
        <v>1319</v>
      </c>
      <c r="C1287" s="167">
        <v>2754</v>
      </c>
      <c r="D1287" s="166" t="s">
        <v>1321</v>
      </c>
      <c r="E1287" s="146" t="str">
        <f>VLOOKUP($C1287,'2023-24 School Level AAFTE'!$C:$N,9,FALSE)</f>
        <v>No</v>
      </c>
      <c r="F1287" s="94" t="str">
        <f>IFERROR(VLOOKUP(C1287,'2023-24 School Level AAFTE'!$C:$N,11,FALSE),"")</f>
        <v>No</v>
      </c>
      <c r="G1287" s="20">
        <f>IFERROR(VLOOKUP(C1287,'2023-24 School Level AAFTE'!$C:$N,8,FALSE),0)</f>
        <v>574.04</v>
      </c>
      <c r="H1287" s="99">
        <f>VLOOKUP($A1287,'District Data'!$A:$F,3,FALSE)</f>
        <v>1</v>
      </c>
      <c r="I1287" s="99">
        <f>VLOOKUP($A1287,'District Data'!$A:$F,4,FALSE)</f>
        <v>1</v>
      </c>
      <c r="J1287" s="100">
        <f t="shared" si="221"/>
        <v>0</v>
      </c>
      <c r="K1287" s="101">
        <f t="shared" si="222"/>
        <v>0</v>
      </c>
      <c r="L1287" s="102">
        <f>'District Data'!E$2</f>
        <v>72728</v>
      </c>
      <c r="M1287" s="102">
        <f>'District Data'!F$2</f>
        <v>78209</v>
      </c>
      <c r="N1287" s="33">
        <f t="shared" si="223"/>
        <v>0</v>
      </c>
      <c r="O1287" s="33">
        <f t="shared" si="224"/>
        <v>0</v>
      </c>
      <c r="P1287" s="33">
        <f t="shared" si="229"/>
        <v>14418.72</v>
      </c>
      <c r="Q1287" s="103">
        <v>0.18149999999999999</v>
      </c>
      <c r="R1287" s="103">
        <v>0.17510000000000001</v>
      </c>
      <c r="S1287" s="33">
        <f t="shared" si="225"/>
        <v>0</v>
      </c>
      <c r="T1287" s="33">
        <f t="shared" si="230"/>
        <v>0</v>
      </c>
      <c r="U1287" s="33">
        <f t="shared" si="226"/>
        <v>0</v>
      </c>
      <c r="V1287" s="33">
        <f t="shared" si="227"/>
        <v>0</v>
      </c>
      <c r="W1287" s="33">
        <f t="shared" si="228"/>
        <v>0</v>
      </c>
      <c r="X1287" s="33">
        <f>IFERROR(VLOOKUP(C1287,'Adj to Match Apport'!$C:$F,4,FALSE),0)</f>
        <v>0</v>
      </c>
      <c r="Y1287" s="33">
        <f t="shared" si="231"/>
        <v>0</v>
      </c>
      <c r="Z1287" s="184">
        <f>VLOOKUP(C1287, '2023-24 School Level AAFTE'!$C$4:$C$2454, 1, 0)</f>
        <v>2754</v>
      </c>
    </row>
    <row r="1288" spans="1:26" s="20" customFormat="1" x14ac:dyDescent="0.25">
      <c r="A1288" s="136" t="s">
        <v>1320</v>
      </c>
      <c r="B1288" s="166" t="s">
        <v>1319</v>
      </c>
      <c r="C1288" s="167">
        <v>5683</v>
      </c>
      <c r="D1288" s="166" t="s">
        <v>2896</v>
      </c>
      <c r="E1288" s="146" t="str">
        <f>VLOOKUP($C1288,'2023-24 School Level AAFTE'!$C:$N,9,FALSE)</f>
        <v>No</v>
      </c>
      <c r="F1288" s="94" t="str">
        <f>IFERROR(VLOOKUP(C1288,'2023-24 School Level AAFTE'!$C:$N,11,FALSE),"")</f>
        <v>No</v>
      </c>
      <c r="G1288" s="20">
        <f>IFERROR(VLOOKUP(C1288,'2023-24 School Level AAFTE'!$C:$N,8,FALSE),0)</f>
        <v>378.34</v>
      </c>
      <c r="H1288" s="99">
        <f>VLOOKUP($A1288,'District Data'!$A:$F,3,FALSE)</f>
        <v>1</v>
      </c>
      <c r="I1288" s="99">
        <f>VLOOKUP($A1288,'District Data'!$A:$F,4,FALSE)</f>
        <v>1</v>
      </c>
      <c r="J1288" s="100">
        <f t="shared" si="221"/>
        <v>0</v>
      </c>
      <c r="K1288" s="101">
        <f t="shared" si="222"/>
        <v>0</v>
      </c>
      <c r="L1288" s="102">
        <f>'District Data'!E$2</f>
        <v>72728</v>
      </c>
      <c r="M1288" s="102">
        <f>'District Data'!F$2</f>
        <v>78209</v>
      </c>
      <c r="N1288" s="33">
        <f t="shared" si="223"/>
        <v>0</v>
      </c>
      <c r="O1288" s="33">
        <f t="shared" si="224"/>
        <v>0</v>
      </c>
      <c r="P1288" s="33">
        <f t="shared" si="229"/>
        <v>14418.72</v>
      </c>
      <c r="Q1288" s="103">
        <v>0.18149999999999999</v>
      </c>
      <c r="R1288" s="103">
        <v>0.17510000000000001</v>
      </c>
      <c r="S1288" s="33">
        <f t="shared" si="225"/>
        <v>0</v>
      </c>
      <c r="T1288" s="33">
        <f t="shared" si="230"/>
        <v>0</v>
      </c>
      <c r="U1288" s="33">
        <f t="shared" si="226"/>
        <v>0</v>
      </c>
      <c r="V1288" s="33">
        <f t="shared" si="227"/>
        <v>0</v>
      </c>
      <c r="W1288" s="33">
        <f t="shared" si="228"/>
        <v>0</v>
      </c>
      <c r="X1288" s="33">
        <f>IFERROR(VLOOKUP(C1288,'Adj to Match Apport'!$C:$F,4,FALSE),0)</f>
        <v>0</v>
      </c>
      <c r="Y1288" s="33">
        <f t="shared" si="231"/>
        <v>0</v>
      </c>
      <c r="Z1288" s="184">
        <f>VLOOKUP(C1288, '2023-24 School Level AAFTE'!$C$4:$C$2454, 1, 0)</f>
        <v>5683</v>
      </c>
    </row>
    <row r="1289" spans="1:26" s="20" customFormat="1" x14ac:dyDescent="0.25">
      <c r="A1289" s="136" t="s">
        <v>1320</v>
      </c>
      <c r="B1289" s="166" t="s">
        <v>1319</v>
      </c>
      <c r="C1289" s="167">
        <v>3710</v>
      </c>
      <c r="D1289" s="166" t="s">
        <v>1329</v>
      </c>
      <c r="E1289" s="146" t="str">
        <f>VLOOKUP($C1289,'2023-24 School Level AAFTE'!$C:$N,9,FALSE)</f>
        <v>No</v>
      </c>
      <c r="F1289" s="94" t="str">
        <f>IFERROR(VLOOKUP(C1289,'2023-24 School Level AAFTE'!$C:$N,11,FALSE),"")</f>
        <v>No</v>
      </c>
      <c r="G1289" s="20">
        <f>IFERROR(VLOOKUP(C1289,'2023-24 School Level AAFTE'!$C:$N,8,FALSE),0)</f>
        <v>1366.2700000000002</v>
      </c>
      <c r="H1289" s="99">
        <f>VLOOKUP($A1289,'District Data'!$A:$F,3,FALSE)</f>
        <v>1</v>
      </c>
      <c r="I1289" s="99">
        <f>VLOOKUP($A1289,'District Data'!$A:$F,4,FALSE)</f>
        <v>1</v>
      </c>
      <c r="J1289" s="100">
        <f t="shared" si="221"/>
        <v>0</v>
      </c>
      <c r="K1289" s="101">
        <f t="shared" si="222"/>
        <v>0</v>
      </c>
      <c r="L1289" s="102">
        <f>'District Data'!E$2</f>
        <v>72728</v>
      </c>
      <c r="M1289" s="102">
        <f>'District Data'!F$2</f>
        <v>78209</v>
      </c>
      <c r="N1289" s="33">
        <f t="shared" si="223"/>
        <v>0</v>
      </c>
      <c r="O1289" s="33">
        <f t="shared" si="224"/>
        <v>0</v>
      </c>
      <c r="P1289" s="33">
        <f t="shared" si="229"/>
        <v>14418.72</v>
      </c>
      <c r="Q1289" s="103">
        <v>0.18149999999999999</v>
      </c>
      <c r="R1289" s="103">
        <v>0.17510000000000001</v>
      </c>
      <c r="S1289" s="33">
        <f t="shared" si="225"/>
        <v>0</v>
      </c>
      <c r="T1289" s="33">
        <f t="shared" si="230"/>
        <v>0</v>
      </c>
      <c r="U1289" s="33">
        <f t="shared" si="226"/>
        <v>0</v>
      </c>
      <c r="V1289" s="33">
        <f t="shared" si="227"/>
        <v>0</v>
      </c>
      <c r="W1289" s="33">
        <f t="shared" si="228"/>
        <v>0</v>
      </c>
      <c r="X1289" s="33">
        <f>IFERROR(VLOOKUP(C1289,'Adj to Match Apport'!$C:$F,4,FALSE),0)</f>
        <v>0</v>
      </c>
      <c r="Y1289" s="33">
        <f t="shared" si="231"/>
        <v>0</v>
      </c>
      <c r="Z1289" s="184">
        <f>VLOOKUP(C1289, '2023-24 School Level AAFTE'!$C$4:$C$2454, 1, 0)</f>
        <v>3710</v>
      </c>
    </row>
    <row r="1290" spans="1:26" s="20" customFormat="1" x14ac:dyDescent="0.25">
      <c r="A1290" s="136" t="s">
        <v>1320</v>
      </c>
      <c r="B1290" s="166" t="s">
        <v>1319</v>
      </c>
      <c r="C1290" s="167">
        <v>4122</v>
      </c>
      <c r="D1290" s="166" t="s">
        <v>1331</v>
      </c>
      <c r="E1290" s="146" t="str">
        <f>VLOOKUP($C1290,'2023-24 School Level AAFTE'!$C:$N,9,FALSE)</f>
        <v>No</v>
      </c>
      <c r="F1290" s="94" t="str">
        <f>IFERROR(VLOOKUP(C1290,'2023-24 School Level AAFTE'!$C:$N,11,FALSE),"")</f>
        <v>No</v>
      </c>
      <c r="G1290" s="20">
        <f>IFERROR(VLOOKUP(C1290,'2023-24 School Level AAFTE'!$C:$N,8,FALSE),0)</f>
        <v>404.66</v>
      </c>
      <c r="H1290" s="99">
        <f>VLOOKUP($A1290,'District Data'!$A:$F,3,FALSE)</f>
        <v>1</v>
      </c>
      <c r="I1290" s="99">
        <f>VLOOKUP($A1290,'District Data'!$A:$F,4,FALSE)</f>
        <v>1</v>
      </c>
      <c r="J1290" s="100">
        <f t="shared" si="221"/>
        <v>0</v>
      </c>
      <c r="K1290" s="101">
        <f t="shared" si="222"/>
        <v>0</v>
      </c>
      <c r="L1290" s="102">
        <f>'District Data'!E$2</f>
        <v>72728</v>
      </c>
      <c r="M1290" s="102">
        <f>'District Data'!F$2</f>
        <v>78209</v>
      </c>
      <c r="N1290" s="33">
        <f t="shared" si="223"/>
        <v>0</v>
      </c>
      <c r="O1290" s="33">
        <f t="shared" si="224"/>
        <v>0</v>
      </c>
      <c r="P1290" s="33">
        <f t="shared" si="229"/>
        <v>14418.72</v>
      </c>
      <c r="Q1290" s="103">
        <v>0.18149999999999999</v>
      </c>
      <c r="R1290" s="103">
        <v>0.17510000000000001</v>
      </c>
      <c r="S1290" s="33">
        <f t="shared" si="225"/>
        <v>0</v>
      </c>
      <c r="T1290" s="33">
        <f t="shared" si="230"/>
        <v>0</v>
      </c>
      <c r="U1290" s="33">
        <f t="shared" si="226"/>
        <v>0</v>
      </c>
      <c r="V1290" s="33">
        <f t="shared" si="227"/>
        <v>0</v>
      </c>
      <c r="W1290" s="33">
        <f t="shared" si="228"/>
        <v>0</v>
      </c>
      <c r="X1290" s="33">
        <f>IFERROR(VLOOKUP(C1290,'Adj to Match Apport'!$C:$F,4,FALSE),0)</f>
        <v>0</v>
      </c>
      <c r="Y1290" s="33">
        <f t="shared" si="231"/>
        <v>0</v>
      </c>
      <c r="Z1290" s="184">
        <f>VLOOKUP(C1290, '2023-24 School Level AAFTE'!$C$4:$C$2454, 1, 0)</f>
        <v>4122</v>
      </c>
    </row>
    <row r="1291" spans="1:26" s="20" customFormat="1" x14ac:dyDescent="0.25">
      <c r="A1291" s="136" t="s">
        <v>1342</v>
      </c>
      <c r="B1291" s="166" t="s">
        <v>1341</v>
      </c>
      <c r="C1291" s="167">
        <v>2062</v>
      </c>
      <c r="D1291" s="166" t="s">
        <v>1343</v>
      </c>
      <c r="E1291" s="146" t="str">
        <f>VLOOKUP($C1291,'2023-24 School Level AAFTE'!$C:$N,9,FALSE)</f>
        <v>Yes</v>
      </c>
      <c r="F1291" s="94" t="str">
        <f>IFERROR(VLOOKUP(C1291,'2023-24 School Level AAFTE'!$C:$N,11,FALSE),"")</f>
        <v>Yes</v>
      </c>
      <c r="G1291" s="20">
        <f>IFERROR(VLOOKUP(C1291,'2023-24 School Level AAFTE'!$C:$N,8,FALSE),0)</f>
        <v>109.4</v>
      </c>
      <c r="H1291" s="99">
        <f>VLOOKUP($A1291,'District Data'!$A:$F,3,FALSE)</f>
        <v>1</v>
      </c>
      <c r="I1291" s="99">
        <f>VLOOKUP($A1291,'District Data'!$A:$F,4,FALSE)</f>
        <v>1</v>
      </c>
      <c r="J1291" s="100">
        <f t="shared" si="221"/>
        <v>109.4</v>
      </c>
      <c r="K1291" s="101">
        <f t="shared" si="222"/>
        <v>0.32100000000000001</v>
      </c>
      <c r="L1291" s="102">
        <f>'District Data'!E$2</f>
        <v>72728</v>
      </c>
      <c r="M1291" s="102">
        <f>'District Data'!F$2</f>
        <v>78209</v>
      </c>
      <c r="N1291" s="33">
        <f t="shared" si="223"/>
        <v>23345.69</v>
      </c>
      <c r="O1291" s="33">
        <f t="shared" si="224"/>
        <v>1759.4</v>
      </c>
      <c r="P1291" s="33">
        <f t="shared" si="229"/>
        <v>14418.72</v>
      </c>
      <c r="Q1291" s="103">
        <v>0.18149999999999999</v>
      </c>
      <c r="R1291" s="103">
        <v>0.17510000000000001</v>
      </c>
      <c r="S1291" s="33">
        <f t="shared" si="225"/>
        <v>9173.7199999999993</v>
      </c>
      <c r="T1291" s="33">
        <f t="shared" si="230"/>
        <v>418.42</v>
      </c>
      <c r="U1291" s="33">
        <f t="shared" si="226"/>
        <v>73.27</v>
      </c>
      <c r="V1291" s="33">
        <f t="shared" si="227"/>
        <v>491.69</v>
      </c>
      <c r="W1291" s="33">
        <f t="shared" si="228"/>
        <v>34770.5</v>
      </c>
      <c r="X1291" s="33">
        <f>IFERROR(VLOOKUP(C1291,'Adj to Match Apport'!$C:$F,4,FALSE),0)</f>
        <v>-1.9999999996798579E-2</v>
      </c>
      <c r="Y1291" s="33">
        <f t="shared" si="231"/>
        <v>34770.480000000003</v>
      </c>
      <c r="Z1291" s="184">
        <f>VLOOKUP(C1291, '2023-24 School Level AAFTE'!$C$4:$C$2454, 1, 0)</f>
        <v>2062</v>
      </c>
    </row>
    <row r="1292" spans="1:26" s="20" customFormat="1" x14ac:dyDescent="0.25">
      <c r="A1292" s="136" t="s">
        <v>1342</v>
      </c>
      <c r="B1292" s="166" t="s">
        <v>1341</v>
      </c>
      <c r="C1292" s="167">
        <v>2958</v>
      </c>
      <c r="D1292" s="166" t="s">
        <v>1344</v>
      </c>
      <c r="E1292" s="146" t="str">
        <f>VLOOKUP($C1292,'2023-24 School Level AAFTE'!$C:$N,9,FALSE)</f>
        <v>Yes</v>
      </c>
      <c r="F1292" s="94" t="str">
        <f>IFERROR(VLOOKUP(C1292,'2023-24 School Level AAFTE'!$C:$N,11,FALSE),"")</f>
        <v>Yes</v>
      </c>
      <c r="G1292" s="20">
        <f>IFERROR(VLOOKUP(C1292,'2023-24 School Level AAFTE'!$C:$N,8,FALSE),0)</f>
        <v>49.05</v>
      </c>
      <c r="H1292" s="99">
        <f>VLOOKUP($A1292,'District Data'!$A:$F,3,FALSE)</f>
        <v>1</v>
      </c>
      <c r="I1292" s="99">
        <f>VLOOKUP($A1292,'District Data'!$A:$F,4,FALSE)</f>
        <v>1</v>
      </c>
      <c r="J1292" s="100">
        <f t="shared" si="221"/>
        <v>49.05</v>
      </c>
      <c r="K1292" s="101">
        <f t="shared" si="222"/>
        <v>0.14399999999999999</v>
      </c>
      <c r="L1292" s="102">
        <f>'District Data'!E$2</f>
        <v>72728</v>
      </c>
      <c r="M1292" s="102">
        <f>'District Data'!F$2</f>
        <v>78209</v>
      </c>
      <c r="N1292" s="33">
        <f t="shared" si="223"/>
        <v>10472.83</v>
      </c>
      <c r="O1292" s="33">
        <f t="shared" si="224"/>
        <v>789.27</v>
      </c>
      <c r="P1292" s="33">
        <f t="shared" si="229"/>
        <v>14418.72</v>
      </c>
      <c r="Q1292" s="103">
        <v>0.18149999999999999</v>
      </c>
      <c r="R1292" s="103">
        <v>0.17510000000000001</v>
      </c>
      <c r="S1292" s="33">
        <f t="shared" si="225"/>
        <v>4115.32</v>
      </c>
      <c r="T1292" s="33">
        <f t="shared" si="230"/>
        <v>187.7</v>
      </c>
      <c r="U1292" s="33">
        <f t="shared" si="226"/>
        <v>32.869999999999997</v>
      </c>
      <c r="V1292" s="33">
        <f t="shared" si="227"/>
        <v>220.57</v>
      </c>
      <c r="W1292" s="33">
        <f t="shared" si="228"/>
        <v>15597.99</v>
      </c>
      <c r="X1292" s="33" t="str">
        <f>IFERROR(VLOOKUP(C1292,'Adj to Match Apport'!$C:$F,4,FALSE),0)</f>
        <v/>
      </c>
      <c r="Y1292" s="33">
        <f t="shared" si="231"/>
        <v>15597.99</v>
      </c>
      <c r="Z1292" s="184">
        <f>VLOOKUP(C1292, '2023-24 School Level AAFTE'!$C$4:$C$2454, 1, 0)</f>
        <v>2958</v>
      </c>
    </row>
    <row r="1293" spans="1:26" s="20" customFormat="1" x14ac:dyDescent="0.25">
      <c r="A1293" s="136" t="s">
        <v>1342</v>
      </c>
      <c r="B1293" s="166" t="s">
        <v>1341</v>
      </c>
      <c r="C1293" s="167">
        <v>5252</v>
      </c>
      <c r="D1293" s="166" t="s">
        <v>1345</v>
      </c>
      <c r="E1293" s="146" t="str">
        <f>VLOOKUP($C1293,'2023-24 School Level AAFTE'!$C:$N,9,FALSE)</f>
        <v>No</v>
      </c>
      <c r="F1293" s="94" t="str">
        <f>IFERROR(VLOOKUP(C1293,'2023-24 School Level AAFTE'!$C:$N,11,FALSE),"")</f>
        <v>No</v>
      </c>
      <c r="G1293" s="20">
        <f>IFERROR(VLOOKUP(C1293,'2023-24 School Level AAFTE'!$C:$N,8,FALSE),0)</f>
        <v>105.04</v>
      </c>
      <c r="H1293" s="99">
        <f>VLOOKUP($A1293,'District Data'!$A:$F,3,FALSE)</f>
        <v>1</v>
      </c>
      <c r="I1293" s="99">
        <f>VLOOKUP($A1293,'District Data'!$A:$F,4,FALSE)</f>
        <v>1</v>
      </c>
      <c r="J1293" s="100">
        <f t="shared" si="221"/>
        <v>0</v>
      </c>
      <c r="K1293" s="101">
        <f t="shared" si="222"/>
        <v>0</v>
      </c>
      <c r="L1293" s="102">
        <f>'District Data'!E$2</f>
        <v>72728</v>
      </c>
      <c r="M1293" s="102">
        <f>'District Data'!F$2</f>
        <v>78209</v>
      </c>
      <c r="N1293" s="33">
        <f t="shared" si="223"/>
        <v>0</v>
      </c>
      <c r="O1293" s="33">
        <f t="shared" si="224"/>
        <v>0</v>
      </c>
      <c r="P1293" s="33">
        <f t="shared" si="229"/>
        <v>14418.72</v>
      </c>
      <c r="Q1293" s="103">
        <v>0.18149999999999999</v>
      </c>
      <c r="R1293" s="103">
        <v>0.17510000000000001</v>
      </c>
      <c r="S1293" s="33">
        <f t="shared" si="225"/>
        <v>0</v>
      </c>
      <c r="T1293" s="33">
        <f t="shared" si="230"/>
        <v>0</v>
      </c>
      <c r="U1293" s="33">
        <f t="shared" si="226"/>
        <v>0</v>
      </c>
      <c r="V1293" s="33">
        <f t="shared" si="227"/>
        <v>0</v>
      </c>
      <c r="W1293" s="33">
        <f t="shared" si="228"/>
        <v>0</v>
      </c>
      <c r="X1293" s="33">
        <f>IFERROR(VLOOKUP(C1293,'Adj to Match Apport'!$C:$F,4,FALSE),0)</f>
        <v>0</v>
      </c>
      <c r="Y1293" s="33">
        <f t="shared" si="231"/>
        <v>0</v>
      </c>
      <c r="Z1293" s="184">
        <f>VLOOKUP(C1293, '2023-24 School Level AAFTE'!$C$4:$C$2454, 1, 0)</f>
        <v>5252</v>
      </c>
    </row>
    <row r="1294" spans="1:26" s="20" customFormat="1" x14ac:dyDescent="0.25">
      <c r="A1294" s="136" t="s">
        <v>1347</v>
      </c>
      <c r="B1294" s="166" t="s">
        <v>1346</v>
      </c>
      <c r="C1294" s="167">
        <v>5753</v>
      </c>
      <c r="D1294" s="166" t="s">
        <v>3337</v>
      </c>
      <c r="E1294" s="146" t="str">
        <f>VLOOKUP($C1294,'2023-24 School Level AAFTE'!$C:$N,9,FALSE)</f>
        <v>No</v>
      </c>
      <c r="F1294" s="94" t="str">
        <f>IFERROR(VLOOKUP(C1294,'2023-24 School Level AAFTE'!$C:$N,11,FALSE),"")</f>
        <v>No</v>
      </c>
      <c r="G1294" s="20">
        <f>IFERROR(VLOOKUP(C1294,'2023-24 School Level AAFTE'!$C:$N,8,FALSE),0)</f>
        <v>441.45</v>
      </c>
      <c r="H1294" s="99">
        <f>VLOOKUP($A1294,'District Data'!$A:$F,3,FALSE)</f>
        <v>1.18</v>
      </c>
      <c r="I1294" s="99">
        <f>VLOOKUP($A1294,'District Data'!$A:$F,4,FALSE)</f>
        <v>1.18</v>
      </c>
      <c r="J1294" s="100">
        <f t="shared" si="221"/>
        <v>0</v>
      </c>
      <c r="K1294" s="101">
        <f t="shared" si="222"/>
        <v>0</v>
      </c>
      <c r="L1294" s="102">
        <f>'District Data'!E$2</f>
        <v>72728</v>
      </c>
      <c r="M1294" s="102">
        <f>'District Data'!F$2</f>
        <v>78209</v>
      </c>
      <c r="N1294" s="33">
        <f t="shared" si="223"/>
        <v>0</v>
      </c>
      <c r="O1294" s="33">
        <f t="shared" si="224"/>
        <v>0</v>
      </c>
      <c r="P1294" s="33">
        <f t="shared" si="229"/>
        <v>14418.72</v>
      </c>
      <c r="Q1294" s="103">
        <v>0.18149999999999999</v>
      </c>
      <c r="R1294" s="103">
        <v>0.17510000000000001</v>
      </c>
      <c r="S1294" s="33">
        <f t="shared" si="225"/>
        <v>0</v>
      </c>
      <c r="T1294" s="33">
        <f t="shared" si="230"/>
        <v>0</v>
      </c>
      <c r="U1294" s="33">
        <f t="shared" si="226"/>
        <v>0</v>
      </c>
      <c r="V1294" s="33">
        <f t="shared" si="227"/>
        <v>0</v>
      </c>
      <c r="W1294" s="33">
        <f t="shared" si="228"/>
        <v>0</v>
      </c>
      <c r="X1294" s="33">
        <f>IFERROR(VLOOKUP(C1294,'Adj to Match Apport'!$C:$F,4,FALSE),0)</f>
        <v>0</v>
      </c>
      <c r="Y1294" s="33">
        <f t="shared" si="231"/>
        <v>0</v>
      </c>
      <c r="Z1294" s="184">
        <f>VLOOKUP(C1294, '2023-24 School Level AAFTE'!$C$4:$C$2454, 1, 0)</f>
        <v>5753</v>
      </c>
    </row>
    <row r="1295" spans="1:26" s="20" customFormat="1" x14ac:dyDescent="0.25">
      <c r="A1295" s="136" t="s">
        <v>1347</v>
      </c>
      <c r="B1295" s="166" t="s">
        <v>1346</v>
      </c>
      <c r="C1295" s="167">
        <v>3107</v>
      </c>
      <c r="D1295" s="166" t="s">
        <v>1352</v>
      </c>
      <c r="E1295" s="146" t="str">
        <f>VLOOKUP($C1295,'2023-24 School Level AAFTE'!$C:$N,9,FALSE)</f>
        <v>No</v>
      </c>
      <c r="F1295" s="94" t="str">
        <f>IFERROR(VLOOKUP(C1295,'2023-24 School Level AAFTE'!$C:$N,11,FALSE),"")</f>
        <v>No</v>
      </c>
      <c r="G1295" s="20">
        <f>IFERROR(VLOOKUP(C1295,'2023-24 School Level AAFTE'!$C:$N,8,FALSE),0)</f>
        <v>282.33999999999997</v>
      </c>
      <c r="H1295" s="99">
        <f>VLOOKUP($A1295,'District Data'!$A:$F,3,FALSE)</f>
        <v>1.18</v>
      </c>
      <c r="I1295" s="99">
        <f>VLOOKUP($A1295,'District Data'!$A:$F,4,FALSE)</f>
        <v>1.18</v>
      </c>
      <c r="J1295" s="100">
        <f t="shared" si="221"/>
        <v>0</v>
      </c>
      <c r="K1295" s="101">
        <f t="shared" si="222"/>
        <v>0</v>
      </c>
      <c r="L1295" s="102">
        <f>'District Data'!E$2</f>
        <v>72728</v>
      </c>
      <c r="M1295" s="102">
        <f>'District Data'!F$2</f>
        <v>78209</v>
      </c>
      <c r="N1295" s="33">
        <f t="shared" si="223"/>
        <v>0</v>
      </c>
      <c r="O1295" s="33">
        <f t="shared" si="224"/>
        <v>0</v>
      </c>
      <c r="P1295" s="33">
        <f t="shared" si="229"/>
        <v>14418.72</v>
      </c>
      <c r="Q1295" s="103">
        <v>0.18149999999999999</v>
      </c>
      <c r="R1295" s="103">
        <v>0.17510000000000001</v>
      </c>
      <c r="S1295" s="33">
        <f t="shared" si="225"/>
        <v>0</v>
      </c>
      <c r="T1295" s="33">
        <f t="shared" si="230"/>
        <v>0</v>
      </c>
      <c r="U1295" s="33">
        <f t="shared" si="226"/>
        <v>0</v>
      </c>
      <c r="V1295" s="33">
        <f t="shared" si="227"/>
        <v>0</v>
      </c>
      <c r="W1295" s="33">
        <f t="shared" si="228"/>
        <v>0</v>
      </c>
      <c r="X1295" s="33">
        <f>IFERROR(VLOOKUP(C1295,'Adj to Match Apport'!$C:$F,4,FALSE),0)</f>
        <v>0</v>
      </c>
      <c r="Y1295" s="33">
        <f t="shared" si="231"/>
        <v>0</v>
      </c>
      <c r="Z1295" s="184">
        <f>VLOOKUP(C1295, '2023-24 School Level AAFTE'!$C$4:$C$2454, 1, 0)</f>
        <v>3107</v>
      </c>
    </row>
    <row r="1296" spans="1:26" s="20" customFormat="1" x14ac:dyDescent="0.25">
      <c r="A1296" s="136" t="s">
        <v>1347</v>
      </c>
      <c r="B1296" s="166" t="s">
        <v>1346</v>
      </c>
      <c r="C1296" s="167">
        <v>3106</v>
      </c>
      <c r="D1296" s="166" t="s">
        <v>1351</v>
      </c>
      <c r="E1296" s="146" t="str">
        <f>VLOOKUP($C1296,'2023-24 School Level AAFTE'!$C:$N,9,FALSE)</f>
        <v>No</v>
      </c>
      <c r="F1296" s="94" t="str">
        <f>IFERROR(VLOOKUP(C1296,'2023-24 School Level AAFTE'!$C:$N,11,FALSE),"")</f>
        <v>No</v>
      </c>
      <c r="G1296" s="20">
        <f>IFERROR(VLOOKUP(C1296,'2023-24 School Level AAFTE'!$C:$N,8,FALSE),0)</f>
        <v>1675.99</v>
      </c>
      <c r="H1296" s="99">
        <f>VLOOKUP($A1296,'District Data'!$A:$F,3,FALSE)</f>
        <v>1.18</v>
      </c>
      <c r="I1296" s="99">
        <f>VLOOKUP($A1296,'District Data'!$A:$F,4,FALSE)</f>
        <v>1.18</v>
      </c>
      <c r="J1296" s="100">
        <f t="shared" si="221"/>
        <v>0</v>
      </c>
      <c r="K1296" s="101">
        <f t="shared" si="222"/>
        <v>0</v>
      </c>
      <c r="L1296" s="102">
        <f>'District Data'!E$2</f>
        <v>72728</v>
      </c>
      <c r="M1296" s="102">
        <f>'District Data'!F$2</f>
        <v>78209</v>
      </c>
      <c r="N1296" s="33">
        <f t="shared" si="223"/>
        <v>0</v>
      </c>
      <c r="O1296" s="33">
        <f t="shared" si="224"/>
        <v>0</v>
      </c>
      <c r="P1296" s="33">
        <f t="shared" si="229"/>
        <v>14418.72</v>
      </c>
      <c r="Q1296" s="103">
        <v>0.18149999999999999</v>
      </c>
      <c r="R1296" s="103">
        <v>0.17510000000000001</v>
      </c>
      <c r="S1296" s="33">
        <f t="shared" si="225"/>
        <v>0</v>
      </c>
      <c r="T1296" s="33">
        <f t="shared" si="230"/>
        <v>0</v>
      </c>
      <c r="U1296" s="33">
        <f t="shared" si="226"/>
        <v>0</v>
      </c>
      <c r="V1296" s="33">
        <f t="shared" si="227"/>
        <v>0</v>
      </c>
      <c r="W1296" s="33">
        <f t="shared" si="228"/>
        <v>0</v>
      </c>
      <c r="X1296" s="33">
        <f>IFERROR(VLOOKUP(C1296,'Adj to Match Apport'!$C:$F,4,FALSE),0)</f>
        <v>0</v>
      </c>
      <c r="Y1296" s="33">
        <f t="shared" si="231"/>
        <v>0</v>
      </c>
      <c r="Z1296" s="184">
        <f>VLOOKUP(C1296, '2023-24 School Level AAFTE'!$C$4:$C$2454, 1, 0)</f>
        <v>3106</v>
      </c>
    </row>
    <row r="1297" spans="1:26" s="20" customFormat="1" x14ac:dyDescent="0.25">
      <c r="A1297" s="136" t="s">
        <v>1347</v>
      </c>
      <c r="B1297" s="166" t="s">
        <v>1346</v>
      </c>
      <c r="C1297" s="167">
        <v>4017</v>
      </c>
      <c r="D1297" s="166" t="s">
        <v>1365</v>
      </c>
      <c r="E1297" s="146" t="str">
        <f>VLOOKUP($C1297,'2023-24 School Level AAFTE'!$C:$N,9,FALSE)</f>
        <v>No</v>
      </c>
      <c r="F1297" s="94" t="str">
        <f>IFERROR(VLOOKUP(C1297,'2023-24 School Level AAFTE'!$C:$N,11,FALSE),"")</f>
        <v>No</v>
      </c>
      <c r="G1297" s="20">
        <f>IFERROR(VLOOKUP(C1297,'2023-24 School Level AAFTE'!$C:$N,8,FALSE),0)</f>
        <v>927.23</v>
      </c>
      <c r="H1297" s="99">
        <f>VLOOKUP($A1297,'District Data'!$A:$F,3,FALSE)</f>
        <v>1.18</v>
      </c>
      <c r="I1297" s="99">
        <f>VLOOKUP($A1297,'District Data'!$A:$F,4,FALSE)</f>
        <v>1.18</v>
      </c>
      <c r="J1297" s="100">
        <f t="shared" si="221"/>
        <v>0</v>
      </c>
      <c r="K1297" s="101">
        <f t="shared" si="222"/>
        <v>0</v>
      </c>
      <c r="L1297" s="102">
        <f>'District Data'!E$2</f>
        <v>72728</v>
      </c>
      <c r="M1297" s="102">
        <f>'District Data'!F$2</f>
        <v>78209</v>
      </c>
      <c r="N1297" s="33">
        <f t="shared" si="223"/>
        <v>0</v>
      </c>
      <c r="O1297" s="33">
        <f t="shared" si="224"/>
        <v>0</v>
      </c>
      <c r="P1297" s="33">
        <f t="shared" si="229"/>
        <v>14418.72</v>
      </c>
      <c r="Q1297" s="103">
        <v>0.18149999999999999</v>
      </c>
      <c r="R1297" s="103">
        <v>0.17510000000000001</v>
      </c>
      <c r="S1297" s="33">
        <f t="shared" si="225"/>
        <v>0</v>
      </c>
      <c r="T1297" s="33">
        <f t="shared" si="230"/>
        <v>0</v>
      </c>
      <c r="U1297" s="33">
        <f t="shared" si="226"/>
        <v>0</v>
      </c>
      <c r="V1297" s="33">
        <f t="shared" si="227"/>
        <v>0</v>
      </c>
      <c r="W1297" s="33">
        <f t="shared" si="228"/>
        <v>0</v>
      </c>
      <c r="X1297" s="33">
        <f>IFERROR(VLOOKUP(C1297,'Adj to Match Apport'!$C:$F,4,FALSE),0)</f>
        <v>0</v>
      </c>
      <c r="Y1297" s="33">
        <f t="shared" si="231"/>
        <v>0</v>
      </c>
      <c r="Z1297" s="184">
        <f>VLOOKUP(C1297, '2023-24 School Level AAFTE'!$C$4:$C$2454, 1, 0)</f>
        <v>4017</v>
      </c>
    </row>
    <row r="1298" spans="1:26" s="20" customFormat="1" x14ac:dyDescent="0.25">
      <c r="A1298" s="136" t="s">
        <v>1347</v>
      </c>
      <c r="B1298" s="166" t="s">
        <v>1346</v>
      </c>
      <c r="C1298" s="92">
        <v>3493</v>
      </c>
      <c r="D1298" s="115" t="s">
        <v>1360</v>
      </c>
      <c r="E1298" s="146" t="str">
        <f>VLOOKUP($C1298,'2023-24 School Level AAFTE'!$C:$N,9,FALSE)</f>
        <v>No</v>
      </c>
      <c r="F1298" s="94" t="str">
        <f>IFERROR(VLOOKUP(C1298,'2023-24 School Level AAFTE'!$C:$N,11,FALSE),"")</f>
        <v>No</v>
      </c>
      <c r="G1298" s="20">
        <f>IFERROR(VLOOKUP(C1298,'2023-24 School Level AAFTE'!$C:$N,8,FALSE),0)</f>
        <v>895.9</v>
      </c>
      <c r="H1298" s="99">
        <f>VLOOKUP($A1298,'District Data'!$A:$F,3,FALSE)</f>
        <v>1.18</v>
      </c>
      <c r="I1298" s="99">
        <f>VLOOKUP($A1298,'District Data'!$A:$F,4,FALSE)</f>
        <v>1.18</v>
      </c>
      <c r="J1298" s="100">
        <f t="shared" si="221"/>
        <v>0</v>
      </c>
      <c r="K1298" s="101">
        <f t="shared" si="222"/>
        <v>0</v>
      </c>
      <c r="L1298" s="102">
        <f>'District Data'!E$2</f>
        <v>72728</v>
      </c>
      <c r="M1298" s="102">
        <f>'District Data'!F$2</f>
        <v>78209</v>
      </c>
      <c r="N1298" s="33">
        <f t="shared" si="223"/>
        <v>0</v>
      </c>
      <c r="O1298" s="33">
        <f t="shared" si="224"/>
        <v>0</v>
      </c>
      <c r="P1298" s="33">
        <f t="shared" si="229"/>
        <v>14418.72</v>
      </c>
      <c r="Q1298" s="103">
        <v>0.18149999999999999</v>
      </c>
      <c r="R1298" s="103">
        <v>0.17510000000000001</v>
      </c>
      <c r="S1298" s="33">
        <f t="shared" si="225"/>
        <v>0</v>
      </c>
      <c r="T1298" s="33">
        <f t="shared" si="230"/>
        <v>0</v>
      </c>
      <c r="U1298" s="33">
        <f t="shared" si="226"/>
        <v>0</v>
      </c>
      <c r="V1298" s="33">
        <f t="shared" si="227"/>
        <v>0</v>
      </c>
      <c r="W1298" s="33">
        <f t="shared" si="228"/>
        <v>0</v>
      </c>
      <c r="X1298" s="33">
        <f>IFERROR(VLOOKUP(C1298,'Adj to Match Apport'!$C:$F,4,FALSE),0)</f>
        <v>0</v>
      </c>
      <c r="Y1298" s="33">
        <f t="shared" si="231"/>
        <v>0</v>
      </c>
      <c r="Z1298" s="184">
        <f>VLOOKUP(C1298, '2023-24 School Level AAFTE'!$C$4:$C$2454, 1, 0)</f>
        <v>3493</v>
      </c>
    </row>
    <row r="1299" spans="1:26" s="20" customFormat="1" x14ac:dyDescent="0.25">
      <c r="A1299" s="136" t="s">
        <v>1347</v>
      </c>
      <c r="B1299" s="166" t="s">
        <v>1346</v>
      </c>
      <c r="C1299" s="167">
        <v>3234</v>
      </c>
      <c r="D1299" s="166" t="s">
        <v>1353</v>
      </c>
      <c r="E1299" s="146" t="str">
        <f>VLOOKUP($C1299,'2023-24 School Level AAFTE'!$C:$N,9,FALSE)</f>
        <v>No</v>
      </c>
      <c r="F1299" s="94" t="str">
        <f>IFERROR(VLOOKUP(C1299,'2023-24 School Level AAFTE'!$C:$N,11,FALSE),"")</f>
        <v>No</v>
      </c>
      <c r="G1299" s="20">
        <f>IFERROR(VLOOKUP(C1299,'2023-24 School Level AAFTE'!$C:$N,8,FALSE),0)</f>
        <v>265.64999999999998</v>
      </c>
      <c r="H1299" s="99">
        <f>VLOOKUP($A1299,'District Data'!$A:$F,3,FALSE)</f>
        <v>1.18</v>
      </c>
      <c r="I1299" s="99">
        <f>VLOOKUP($A1299,'District Data'!$A:$F,4,FALSE)</f>
        <v>1.18</v>
      </c>
      <c r="J1299" s="100">
        <f t="shared" si="221"/>
        <v>0</v>
      </c>
      <c r="K1299" s="101">
        <f t="shared" si="222"/>
        <v>0</v>
      </c>
      <c r="L1299" s="102">
        <f>'District Data'!E$2</f>
        <v>72728</v>
      </c>
      <c r="M1299" s="102">
        <f>'District Data'!F$2</f>
        <v>78209</v>
      </c>
      <c r="N1299" s="33">
        <f t="shared" si="223"/>
        <v>0</v>
      </c>
      <c r="O1299" s="33">
        <f t="shared" si="224"/>
        <v>0</v>
      </c>
      <c r="P1299" s="33">
        <f t="shared" si="229"/>
        <v>14418.72</v>
      </c>
      <c r="Q1299" s="103">
        <v>0.18149999999999999</v>
      </c>
      <c r="R1299" s="103">
        <v>0.17510000000000001</v>
      </c>
      <c r="S1299" s="33">
        <f t="shared" si="225"/>
        <v>0</v>
      </c>
      <c r="T1299" s="33">
        <f t="shared" si="230"/>
        <v>0</v>
      </c>
      <c r="U1299" s="33">
        <f t="shared" si="226"/>
        <v>0</v>
      </c>
      <c r="V1299" s="33">
        <f t="shared" si="227"/>
        <v>0</v>
      </c>
      <c r="W1299" s="33">
        <f t="shared" si="228"/>
        <v>0</v>
      </c>
      <c r="X1299" s="33">
        <f>IFERROR(VLOOKUP(C1299,'Adj to Match Apport'!$C:$F,4,FALSE),0)</f>
        <v>0</v>
      </c>
      <c r="Y1299" s="33">
        <f t="shared" si="231"/>
        <v>0</v>
      </c>
      <c r="Z1299" s="184">
        <f>VLOOKUP(C1299, '2023-24 School Level AAFTE'!$C$4:$C$2454, 1, 0)</f>
        <v>3234</v>
      </c>
    </row>
    <row r="1300" spans="1:26" s="20" customFormat="1" x14ac:dyDescent="0.25">
      <c r="A1300" s="136" t="s">
        <v>1347</v>
      </c>
      <c r="B1300" s="166" t="s">
        <v>1346</v>
      </c>
      <c r="C1300" s="167">
        <v>3105</v>
      </c>
      <c r="D1300" s="166" t="s">
        <v>1350</v>
      </c>
      <c r="E1300" s="146" t="str">
        <f>VLOOKUP($C1300,'2023-24 School Level AAFTE'!$C:$N,9,FALSE)</f>
        <v>No</v>
      </c>
      <c r="F1300" s="94" t="str">
        <f>IFERROR(VLOOKUP(C1300,'2023-24 School Level AAFTE'!$C:$N,11,FALSE),"")</f>
        <v>No</v>
      </c>
      <c r="G1300" s="20">
        <f>IFERROR(VLOOKUP(C1300,'2023-24 School Level AAFTE'!$C:$N,8,FALSE),0)</f>
        <v>494.75</v>
      </c>
      <c r="H1300" s="99">
        <f>VLOOKUP($A1300,'District Data'!$A:$F,3,FALSE)</f>
        <v>1.18</v>
      </c>
      <c r="I1300" s="99">
        <f>VLOOKUP($A1300,'District Data'!$A:$F,4,FALSE)</f>
        <v>1.18</v>
      </c>
      <c r="J1300" s="100">
        <f t="shared" si="221"/>
        <v>0</v>
      </c>
      <c r="K1300" s="101">
        <f t="shared" si="222"/>
        <v>0</v>
      </c>
      <c r="L1300" s="102">
        <f>'District Data'!E$2</f>
        <v>72728</v>
      </c>
      <c r="M1300" s="102">
        <f>'District Data'!F$2</f>
        <v>78209</v>
      </c>
      <c r="N1300" s="33">
        <f t="shared" si="223"/>
        <v>0</v>
      </c>
      <c r="O1300" s="33">
        <f t="shared" si="224"/>
        <v>0</v>
      </c>
      <c r="P1300" s="33">
        <f t="shared" si="229"/>
        <v>14418.72</v>
      </c>
      <c r="Q1300" s="103">
        <v>0.18149999999999999</v>
      </c>
      <c r="R1300" s="103">
        <v>0.17510000000000001</v>
      </c>
      <c r="S1300" s="33">
        <f t="shared" si="225"/>
        <v>0</v>
      </c>
      <c r="T1300" s="33">
        <f t="shared" si="230"/>
        <v>0</v>
      </c>
      <c r="U1300" s="33">
        <f t="shared" si="226"/>
        <v>0</v>
      </c>
      <c r="V1300" s="33">
        <f t="shared" si="227"/>
        <v>0</v>
      </c>
      <c r="W1300" s="33">
        <f t="shared" si="228"/>
        <v>0</v>
      </c>
      <c r="X1300" s="33">
        <f>IFERROR(VLOOKUP(C1300,'Adj to Match Apport'!$C:$F,4,FALSE),0)</f>
        <v>0</v>
      </c>
      <c r="Y1300" s="33">
        <f t="shared" si="231"/>
        <v>0</v>
      </c>
      <c r="Z1300" s="184">
        <f>VLOOKUP(C1300, '2023-24 School Level AAFTE'!$C$4:$C$2454, 1, 0)</f>
        <v>3105</v>
      </c>
    </row>
    <row r="1301" spans="1:26" s="20" customFormat="1" x14ac:dyDescent="0.25">
      <c r="A1301" s="136" t="s">
        <v>1347</v>
      </c>
      <c r="B1301" s="166" t="s">
        <v>1346</v>
      </c>
      <c r="C1301" s="167">
        <v>4379</v>
      </c>
      <c r="D1301" s="166" t="s">
        <v>1374</v>
      </c>
      <c r="E1301" s="146" t="str">
        <f>VLOOKUP($C1301,'2023-24 School Level AAFTE'!$C:$N,9,FALSE)</f>
        <v>No</v>
      </c>
      <c r="F1301" s="94" t="str">
        <f>IFERROR(VLOOKUP(C1301,'2023-24 School Level AAFTE'!$C:$N,11,FALSE),"")</f>
        <v>No</v>
      </c>
      <c r="G1301" s="20">
        <f>IFERROR(VLOOKUP(C1301,'2023-24 School Level AAFTE'!$C:$N,8,FALSE),0)</f>
        <v>397.4</v>
      </c>
      <c r="H1301" s="99">
        <f>VLOOKUP($A1301,'District Data'!$A:$F,3,FALSE)</f>
        <v>1.18</v>
      </c>
      <c r="I1301" s="99">
        <f>VLOOKUP($A1301,'District Data'!$A:$F,4,FALSE)</f>
        <v>1.18</v>
      </c>
      <c r="J1301" s="100">
        <f t="shared" si="221"/>
        <v>0</v>
      </c>
      <c r="K1301" s="101">
        <f t="shared" si="222"/>
        <v>0</v>
      </c>
      <c r="L1301" s="102">
        <f>'District Data'!E$2</f>
        <v>72728</v>
      </c>
      <c r="M1301" s="102">
        <f>'District Data'!F$2</f>
        <v>78209</v>
      </c>
      <c r="N1301" s="33">
        <f t="shared" si="223"/>
        <v>0</v>
      </c>
      <c r="O1301" s="33">
        <f t="shared" si="224"/>
        <v>0</v>
      </c>
      <c r="P1301" s="33">
        <f t="shared" si="229"/>
        <v>14418.72</v>
      </c>
      <c r="Q1301" s="103">
        <v>0.18149999999999999</v>
      </c>
      <c r="R1301" s="103">
        <v>0.17510000000000001</v>
      </c>
      <c r="S1301" s="33">
        <f t="shared" si="225"/>
        <v>0</v>
      </c>
      <c r="T1301" s="33">
        <f t="shared" si="230"/>
        <v>0</v>
      </c>
      <c r="U1301" s="33">
        <f t="shared" si="226"/>
        <v>0</v>
      </c>
      <c r="V1301" s="33">
        <f t="shared" si="227"/>
        <v>0</v>
      </c>
      <c r="W1301" s="33">
        <f t="shared" si="228"/>
        <v>0</v>
      </c>
      <c r="X1301" s="33">
        <f>IFERROR(VLOOKUP(C1301,'Adj to Match Apport'!$C:$F,4,FALSE),0)</f>
        <v>0</v>
      </c>
      <c r="Y1301" s="33">
        <f t="shared" si="231"/>
        <v>0</v>
      </c>
      <c r="Z1301" s="184">
        <f>VLOOKUP(C1301, '2023-24 School Level AAFTE'!$C$4:$C$2454, 1, 0)</f>
        <v>4379</v>
      </c>
    </row>
    <row r="1302" spans="1:26" s="20" customFormat="1" x14ac:dyDescent="0.25">
      <c r="A1302" s="136" t="s">
        <v>1347</v>
      </c>
      <c r="B1302" s="166" t="s">
        <v>1346</v>
      </c>
      <c r="C1302" s="167">
        <v>4306</v>
      </c>
      <c r="D1302" s="166" t="s">
        <v>1370</v>
      </c>
      <c r="E1302" s="146" t="str">
        <f>VLOOKUP($C1302,'2023-24 School Level AAFTE'!$C:$N,9,FALSE)</f>
        <v>No</v>
      </c>
      <c r="F1302" s="94" t="str">
        <f>IFERROR(VLOOKUP(C1302,'2023-24 School Level AAFTE'!$C:$N,11,FALSE),"")</f>
        <v>No</v>
      </c>
      <c r="G1302" s="20">
        <f>IFERROR(VLOOKUP(C1302,'2023-24 School Level AAFTE'!$C:$N,8,FALSE),0)</f>
        <v>738.9</v>
      </c>
      <c r="H1302" s="99">
        <f>VLOOKUP($A1302,'District Data'!$A:$F,3,FALSE)</f>
        <v>1.18</v>
      </c>
      <c r="I1302" s="99">
        <f>VLOOKUP($A1302,'District Data'!$A:$F,4,FALSE)</f>
        <v>1.18</v>
      </c>
      <c r="J1302" s="100">
        <f t="shared" si="221"/>
        <v>0</v>
      </c>
      <c r="K1302" s="101">
        <f t="shared" si="222"/>
        <v>0</v>
      </c>
      <c r="L1302" s="102">
        <f>'District Data'!E$2</f>
        <v>72728</v>
      </c>
      <c r="M1302" s="102">
        <f>'District Data'!F$2</f>
        <v>78209</v>
      </c>
      <c r="N1302" s="33">
        <f t="shared" si="223"/>
        <v>0</v>
      </c>
      <c r="O1302" s="33">
        <f t="shared" si="224"/>
        <v>0</v>
      </c>
      <c r="P1302" s="33">
        <f t="shared" si="229"/>
        <v>14418.72</v>
      </c>
      <c r="Q1302" s="103">
        <v>0.18149999999999999</v>
      </c>
      <c r="R1302" s="103">
        <v>0.17510000000000001</v>
      </c>
      <c r="S1302" s="33">
        <f t="shared" si="225"/>
        <v>0</v>
      </c>
      <c r="T1302" s="33">
        <f t="shared" si="230"/>
        <v>0</v>
      </c>
      <c r="U1302" s="33">
        <f t="shared" si="226"/>
        <v>0</v>
      </c>
      <c r="V1302" s="33">
        <f t="shared" si="227"/>
        <v>0</v>
      </c>
      <c r="W1302" s="33">
        <f t="shared" si="228"/>
        <v>0</v>
      </c>
      <c r="X1302" s="33">
        <f>IFERROR(VLOOKUP(C1302,'Adj to Match Apport'!$C:$F,4,FALSE),0)</f>
        <v>0</v>
      </c>
      <c r="Y1302" s="33">
        <f t="shared" si="231"/>
        <v>0</v>
      </c>
      <c r="Z1302" s="184">
        <f>VLOOKUP(C1302, '2023-24 School Level AAFTE'!$C$4:$C$2454, 1, 0)</f>
        <v>4306</v>
      </c>
    </row>
    <row r="1303" spans="1:26" s="20" customFormat="1" x14ac:dyDescent="0.25">
      <c r="A1303" s="136" t="s">
        <v>1347</v>
      </c>
      <c r="B1303" s="166" t="s">
        <v>1346</v>
      </c>
      <c r="C1303" s="167">
        <v>4355</v>
      </c>
      <c r="D1303" s="166" t="s">
        <v>1371</v>
      </c>
      <c r="E1303" s="146" t="str">
        <f>VLOOKUP($C1303,'2023-24 School Level AAFTE'!$C:$N,9,FALSE)</f>
        <v>No</v>
      </c>
      <c r="F1303" s="94" t="str">
        <f>IFERROR(VLOOKUP(C1303,'2023-24 School Level AAFTE'!$C:$N,11,FALSE),"")</f>
        <v>No</v>
      </c>
      <c r="G1303" s="20">
        <f>IFERROR(VLOOKUP(C1303,'2023-24 School Level AAFTE'!$C:$N,8,FALSE),0)</f>
        <v>510.48</v>
      </c>
      <c r="H1303" s="99">
        <f>VLOOKUP($A1303,'District Data'!$A:$F,3,FALSE)</f>
        <v>1.18</v>
      </c>
      <c r="I1303" s="99">
        <f>VLOOKUP($A1303,'District Data'!$A:$F,4,FALSE)</f>
        <v>1.18</v>
      </c>
      <c r="J1303" s="100">
        <f t="shared" si="221"/>
        <v>0</v>
      </c>
      <c r="K1303" s="101">
        <f t="shared" si="222"/>
        <v>0</v>
      </c>
      <c r="L1303" s="102">
        <f>'District Data'!E$2</f>
        <v>72728</v>
      </c>
      <c r="M1303" s="102">
        <f>'District Data'!F$2</f>
        <v>78209</v>
      </c>
      <c r="N1303" s="33">
        <f t="shared" si="223"/>
        <v>0</v>
      </c>
      <c r="O1303" s="33">
        <f t="shared" si="224"/>
        <v>0</v>
      </c>
      <c r="P1303" s="33">
        <f t="shared" si="229"/>
        <v>14418.72</v>
      </c>
      <c r="Q1303" s="103">
        <v>0.18149999999999999</v>
      </c>
      <c r="R1303" s="103">
        <v>0.17510000000000001</v>
      </c>
      <c r="S1303" s="33">
        <f t="shared" si="225"/>
        <v>0</v>
      </c>
      <c r="T1303" s="33">
        <f t="shared" si="230"/>
        <v>0</v>
      </c>
      <c r="U1303" s="33">
        <f t="shared" si="226"/>
        <v>0</v>
      </c>
      <c r="V1303" s="33">
        <f t="shared" si="227"/>
        <v>0</v>
      </c>
      <c r="W1303" s="33">
        <f t="shared" si="228"/>
        <v>0</v>
      </c>
      <c r="X1303" s="33">
        <f>IFERROR(VLOOKUP(C1303,'Adj to Match Apport'!$C:$F,4,FALSE),0)</f>
        <v>0</v>
      </c>
      <c r="Y1303" s="33">
        <f t="shared" si="231"/>
        <v>0</v>
      </c>
      <c r="Z1303" s="184">
        <f>VLOOKUP(C1303, '2023-24 School Level AAFTE'!$C$4:$C$2454, 1, 0)</f>
        <v>4355</v>
      </c>
    </row>
    <row r="1304" spans="1:26" s="20" customFormat="1" x14ac:dyDescent="0.25">
      <c r="A1304" s="136" t="s">
        <v>1347</v>
      </c>
      <c r="B1304" s="166" t="s">
        <v>1346</v>
      </c>
      <c r="C1304" s="167">
        <v>4124</v>
      </c>
      <c r="D1304" s="166" t="s">
        <v>1368</v>
      </c>
      <c r="E1304" s="146" t="str">
        <f>VLOOKUP($C1304,'2023-24 School Level AAFTE'!$C:$N,9,FALSE)</f>
        <v>No</v>
      </c>
      <c r="F1304" s="94" t="str">
        <f>IFERROR(VLOOKUP(C1304,'2023-24 School Level AAFTE'!$C:$N,11,FALSE),"")</f>
        <v>No</v>
      </c>
      <c r="G1304" s="20">
        <f>IFERROR(VLOOKUP(C1304,'2023-24 School Level AAFTE'!$C:$N,8,FALSE),0)</f>
        <v>340.38</v>
      </c>
      <c r="H1304" s="99">
        <f>VLOOKUP($A1304,'District Data'!$A:$F,3,FALSE)</f>
        <v>1.18</v>
      </c>
      <c r="I1304" s="99">
        <f>VLOOKUP($A1304,'District Data'!$A:$F,4,FALSE)</f>
        <v>1.18</v>
      </c>
      <c r="J1304" s="100">
        <f t="shared" si="221"/>
        <v>0</v>
      </c>
      <c r="K1304" s="101">
        <f t="shared" si="222"/>
        <v>0</v>
      </c>
      <c r="L1304" s="102">
        <f>'District Data'!E$2</f>
        <v>72728</v>
      </c>
      <c r="M1304" s="102">
        <f>'District Data'!F$2</f>
        <v>78209</v>
      </c>
      <c r="N1304" s="33">
        <f t="shared" si="223"/>
        <v>0</v>
      </c>
      <c r="O1304" s="33">
        <f t="shared" si="224"/>
        <v>0</v>
      </c>
      <c r="P1304" s="33">
        <f t="shared" si="229"/>
        <v>14418.72</v>
      </c>
      <c r="Q1304" s="103">
        <v>0.18149999999999999</v>
      </c>
      <c r="R1304" s="103">
        <v>0.17510000000000001</v>
      </c>
      <c r="S1304" s="33">
        <f t="shared" si="225"/>
        <v>0</v>
      </c>
      <c r="T1304" s="33">
        <f t="shared" si="230"/>
        <v>0</v>
      </c>
      <c r="U1304" s="33">
        <f t="shared" si="226"/>
        <v>0</v>
      </c>
      <c r="V1304" s="33">
        <f t="shared" si="227"/>
        <v>0</v>
      </c>
      <c r="W1304" s="33">
        <f t="shared" si="228"/>
        <v>0</v>
      </c>
      <c r="X1304" s="33">
        <f>IFERROR(VLOOKUP(C1304,'Adj to Match Apport'!$C:$F,4,FALSE),0)</f>
        <v>0</v>
      </c>
      <c r="Y1304" s="33">
        <f t="shared" si="231"/>
        <v>0</v>
      </c>
      <c r="Z1304" s="184">
        <f>VLOOKUP(C1304, '2023-24 School Level AAFTE'!$C$4:$C$2454, 1, 0)</f>
        <v>4124</v>
      </c>
    </row>
    <row r="1305" spans="1:26" s="20" customFormat="1" x14ac:dyDescent="0.25">
      <c r="A1305" s="136" t="s">
        <v>1347</v>
      </c>
      <c r="B1305" s="166" t="s">
        <v>1346</v>
      </c>
      <c r="C1305" s="167">
        <v>3492</v>
      </c>
      <c r="D1305" s="166" t="s">
        <v>1359</v>
      </c>
      <c r="E1305" s="146" t="str">
        <f>VLOOKUP($C1305,'2023-24 School Level AAFTE'!$C:$N,9,FALSE)</f>
        <v>No</v>
      </c>
      <c r="F1305" s="94" t="str">
        <f>IFERROR(VLOOKUP(C1305,'2023-24 School Level AAFTE'!$C:$N,11,FALSE),"")</f>
        <v>No</v>
      </c>
      <c r="G1305" s="20">
        <f>IFERROR(VLOOKUP(C1305,'2023-24 School Level AAFTE'!$C:$N,8,FALSE),0)</f>
        <v>1442.02</v>
      </c>
      <c r="H1305" s="99">
        <f>VLOOKUP($A1305,'District Data'!$A:$F,3,FALSE)</f>
        <v>1.18</v>
      </c>
      <c r="I1305" s="99">
        <f>VLOOKUP($A1305,'District Data'!$A:$F,4,FALSE)</f>
        <v>1.18</v>
      </c>
      <c r="J1305" s="100">
        <f t="shared" si="221"/>
        <v>0</v>
      </c>
      <c r="K1305" s="101">
        <f t="shared" si="222"/>
        <v>0</v>
      </c>
      <c r="L1305" s="102">
        <f>'District Data'!E$2</f>
        <v>72728</v>
      </c>
      <c r="M1305" s="102">
        <f>'District Data'!F$2</f>
        <v>78209</v>
      </c>
      <c r="N1305" s="33">
        <f t="shared" si="223"/>
        <v>0</v>
      </c>
      <c r="O1305" s="33">
        <f t="shared" si="224"/>
        <v>0</v>
      </c>
      <c r="P1305" s="33">
        <f t="shared" si="229"/>
        <v>14418.72</v>
      </c>
      <c r="Q1305" s="103">
        <v>0.18149999999999999</v>
      </c>
      <c r="R1305" s="103">
        <v>0.17510000000000001</v>
      </c>
      <c r="S1305" s="33">
        <f t="shared" si="225"/>
        <v>0</v>
      </c>
      <c r="T1305" s="33">
        <f t="shared" si="230"/>
        <v>0</v>
      </c>
      <c r="U1305" s="33">
        <f t="shared" si="226"/>
        <v>0</v>
      </c>
      <c r="V1305" s="33">
        <f t="shared" si="227"/>
        <v>0</v>
      </c>
      <c r="W1305" s="33">
        <f t="shared" si="228"/>
        <v>0</v>
      </c>
      <c r="X1305" s="33">
        <f>IFERROR(VLOOKUP(C1305,'Adj to Match Apport'!$C:$F,4,FALSE),0)</f>
        <v>0</v>
      </c>
      <c r="Y1305" s="33">
        <f t="shared" si="231"/>
        <v>0</v>
      </c>
      <c r="Z1305" s="184">
        <f>VLOOKUP(C1305, '2023-24 School Level AAFTE'!$C$4:$C$2454, 1, 0)</f>
        <v>3492</v>
      </c>
    </row>
    <row r="1306" spans="1:26" s="20" customFormat="1" x14ac:dyDescent="0.25">
      <c r="A1306" s="136" t="s">
        <v>1347</v>
      </c>
      <c r="B1306" s="166" t="s">
        <v>1346</v>
      </c>
      <c r="C1306" s="167">
        <v>5606</v>
      </c>
      <c r="D1306" s="166" t="s">
        <v>2819</v>
      </c>
      <c r="E1306" s="146" t="str">
        <f>VLOOKUP($C1306,'2023-24 School Level AAFTE'!$C:$N,9,FALSE)</f>
        <v>No</v>
      </c>
      <c r="F1306" s="94" t="str">
        <f>IFERROR(VLOOKUP(C1306,'2023-24 School Level AAFTE'!$C:$N,11,FALSE),"")</f>
        <v>No</v>
      </c>
      <c r="G1306" s="20">
        <f>IFERROR(VLOOKUP(C1306,'2023-24 School Level AAFTE'!$C:$N,8,FALSE),0)</f>
        <v>244.94</v>
      </c>
      <c r="H1306" s="99">
        <f>VLOOKUP($A1306,'District Data'!$A:$F,3,FALSE)</f>
        <v>1.18</v>
      </c>
      <c r="I1306" s="99">
        <f>VLOOKUP($A1306,'District Data'!$A:$F,4,FALSE)</f>
        <v>1.18</v>
      </c>
      <c r="J1306" s="100">
        <f t="shared" si="221"/>
        <v>0</v>
      </c>
      <c r="K1306" s="101">
        <f t="shared" si="222"/>
        <v>0</v>
      </c>
      <c r="L1306" s="102">
        <f>'District Data'!E$2</f>
        <v>72728</v>
      </c>
      <c r="M1306" s="102">
        <f>'District Data'!F$2</f>
        <v>78209</v>
      </c>
      <c r="N1306" s="33">
        <f t="shared" si="223"/>
        <v>0</v>
      </c>
      <c r="O1306" s="33">
        <f t="shared" si="224"/>
        <v>0</v>
      </c>
      <c r="P1306" s="33">
        <f t="shared" si="229"/>
        <v>14418.72</v>
      </c>
      <c r="Q1306" s="103">
        <v>0.18149999999999999</v>
      </c>
      <c r="R1306" s="103">
        <v>0.17510000000000001</v>
      </c>
      <c r="S1306" s="33">
        <f t="shared" si="225"/>
        <v>0</v>
      </c>
      <c r="T1306" s="33">
        <f t="shared" si="230"/>
        <v>0</v>
      </c>
      <c r="U1306" s="33">
        <f t="shared" si="226"/>
        <v>0</v>
      </c>
      <c r="V1306" s="33">
        <f t="shared" si="227"/>
        <v>0</v>
      </c>
      <c r="W1306" s="33">
        <f t="shared" si="228"/>
        <v>0</v>
      </c>
      <c r="X1306" s="33">
        <f>IFERROR(VLOOKUP(C1306,'Adj to Match Apport'!$C:$F,4,FALSE),0)</f>
        <v>0</v>
      </c>
      <c r="Y1306" s="33">
        <f t="shared" si="231"/>
        <v>0</v>
      </c>
      <c r="Z1306" s="184">
        <f>VLOOKUP(C1306, '2023-24 School Level AAFTE'!$C$4:$C$2454, 1, 0)</f>
        <v>5606</v>
      </c>
    </row>
    <row r="1307" spans="1:26" s="20" customFormat="1" x14ac:dyDescent="0.25">
      <c r="A1307" s="136" t="s">
        <v>1347</v>
      </c>
      <c r="B1307" s="166" t="s">
        <v>1346</v>
      </c>
      <c r="C1307" s="167">
        <v>2993</v>
      </c>
      <c r="D1307" s="166" t="s">
        <v>1349</v>
      </c>
      <c r="E1307" s="146" t="str">
        <f>VLOOKUP($C1307,'2023-24 School Level AAFTE'!$C:$N,9,FALSE)</f>
        <v>No</v>
      </c>
      <c r="F1307" s="94" t="str">
        <f>IFERROR(VLOOKUP(C1307,'2023-24 School Level AAFTE'!$C:$N,11,FALSE),"")</f>
        <v>No</v>
      </c>
      <c r="G1307" s="20">
        <f>IFERROR(VLOOKUP(C1307,'2023-24 School Level AAFTE'!$C:$N,8,FALSE),0)</f>
        <v>386.1</v>
      </c>
      <c r="H1307" s="99">
        <f>VLOOKUP($A1307,'District Data'!$A:$F,3,FALSE)</f>
        <v>1.18</v>
      </c>
      <c r="I1307" s="99">
        <f>VLOOKUP($A1307,'District Data'!$A:$F,4,FALSE)</f>
        <v>1.18</v>
      </c>
      <c r="J1307" s="100">
        <f t="shared" si="221"/>
        <v>0</v>
      </c>
      <c r="K1307" s="101">
        <f t="shared" si="222"/>
        <v>0</v>
      </c>
      <c r="L1307" s="102">
        <f>'District Data'!E$2</f>
        <v>72728</v>
      </c>
      <c r="M1307" s="102">
        <f>'District Data'!F$2</f>
        <v>78209</v>
      </c>
      <c r="N1307" s="33">
        <f t="shared" si="223"/>
        <v>0</v>
      </c>
      <c r="O1307" s="33">
        <f t="shared" si="224"/>
        <v>0</v>
      </c>
      <c r="P1307" s="33">
        <f t="shared" si="229"/>
        <v>14418.72</v>
      </c>
      <c r="Q1307" s="103">
        <v>0.18149999999999999</v>
      </c>
      <c r="R1307" s="103">
        <v>0.17510000000000001</v>
      </c>
      <c r="S1307" s="33">
        <f t="shared" si="225"/>
        <v>0</v>
      </c>
      <c r="T1307" s="33">
        <f t="shared" si="230"/>
        <v>0</v>
      </c>
      <c r="U1307" s="33">
        <f t="shared" si="226"/>
        <v>0</v>
      </c>
      <c r="V1307" s="33">
        <f t="shared" si="227"/>
        <v>0</v>
      </c>
      <c r="W1307" s="33">
        <f t="shared" si="228"/>
        <v>0</v>
      </c>
      <c r="X1307" s="33">
        <f>IFERROR(VLOOKUP(C1307,'Adj to Match Apport'!$C:$F,4,FALSE),0)</f>
        <v>0</v>
      </c>
      <c r="Y1307" s="33">
        <f t="shared" si="231"/>
        <v>0</v>
      </c>
      <c r="Z1307" s="184">
        <f>VLOOKUP(C1307, '2023-24 School Level AAFTE'!$C$4:$C$2454, 1, 0)</f>
        <v>2993</v>
      </c>
    </row>
    <row r="1308" spans="1:26" s="20" customFormat="1" x14ac:dyDescent="0.25">
      <c r="A1308" s="136" t="s">
        <v>1347</v>
      </c>
      <c r="B1308" s="166" t="s">
        <v>1346</v>
      </c>
      <c r="C1308" s="167">
        <v>3345</v>
      </c>
      <c r="D1308" s="166" t="s">
        <v>1356</v>
      </c>
      <c r="E1308" s="146" t="str">
        <f>VLOOKUP($C1308,'2023-24 School Level AAFTE'!$C:$N,9,FALSE)</f>
        <v>No</v>
      </c>
      <c r="F1308" s="94" t="str">
        <f>IFERROR(VLOOKUP(C1308,'2023-24 School Level AAFTE'!$C:$N,11,FALSE),"")</f>
        <v>No</v>
      </c>
      <c r="G1308" s="20">
        <f>IFERROR(VLOOKUP(C1308,'2023-24 School Level AAFTE'!$C:$N,8,FALSE),0)</f>
        <v>740.65</v>
      </c>
      <c r="H1308" s="99">
        <f>VLOOKUP($A1308,'District Data'!$A:$F,3,FALSE)</f>
        <v>1.18</v>
      </c>
      <c r="I1308" s="99">
        <f>VLOOKUP($A1308,'District Data'!$A:$F,4,FALSE)</f>
        <v>1.18</v>
      </c>
      <c r="J1308" s="100">
        <f t="shared" si="221"/>
        <v>0</v>
      </c>
      <c r="K1308" s="101">
        <f t="shared" si="222"/>
        <v>0</v>
      </c>
      <c r="L1308" s="102">
        <f>'District Data'!E$2</f>
        <v>72728</v>
      </c>
      <c r="M1308" s="102">
        <f>'District Data'!F$2</f>
        <v>78209</v>
      </c>
      <c r="N1308" s="33">
        <f t="shared" si="223"/>
        <v>0</v>
      </c>
      <c r="O1308" s="33">
        <f t="shared" si="224"/>
        <v>0</v>
      </c>
      <c r="P1308" s="33">
        <f t="shared" si="229"/>
        <v>14418.72</v>
      </c>
      <c r="Q1308" s="103">
        <v>0.18149999999999999</v>
      </c>
      <c r="R1308" s="103">
        <v>0.17510000000000001</v>
      </c>
      <c r="S1308" s="33">
        <f t="shared" si="225"/>
        <v>0</v>
      </c>
      <c r="T1308" s="33">
        <f t="shared" si="230"/>
        <v>0</v>
      </c>
      <c r="U1308" s="33">
        <f t="shared" si="226"/>
        <v>0</v>
      </c>
      <c r="V1308" s="33">
        <f t="shared" si="227"/>
        <v>0</v>
      </c>
      <c r="W1308" s="33">
        <f t="shared" si="228"/>
        <v>0</v>
      </c>
      <c r="X1308" s="33">
        <f>IFERROR(VLOOKUP(C1308,'Adj to Match Apport'!$C:$F,4,FALSE),0)</f>
        <v>0</v>
      </c>
      <c r="Y1308" s="33">
        <f t="shared" si="231"/>
        <v>0</v>
      </c>
      <c r="Z1308" s="184">
        <f>VLOOKUP(C1308, '2023-24 School Level AAFTE'!$C$4:$C$2454, 1, 0)</f>
        <v>3345</v>
      </c>
    </row>
    <row r="1309" spans="1:26" s="20" customFormat="1" x14ac:dyDescent="0.25">
      <c r="A1309" s="136" t="s">
        <v>1347</v>
      </c>
      <c r="B1309" s="166" t="s">
        <v>1346</v>
      </c>
      <c r="C1309" s="167">
        <v>4455</v>
      </c>
      <c r="D1309" s="166" t="s">
        <v>1375</v>
      </c>
      <c r="E1309" s="146" t="str">
        <f>VLOOKUP($C1309,'2023-24 School Level AAFTE'!$C:$N,9,FALSE)</f>
        <v>No</v>
      </c>
      <c r="F1309" s="94" t="str">
        <f>IFERROR(VLOOKUP(C1309,'2023-24 School Level AAFTE'!$C:$N,11,FALSE),"")</f>
        <v>No</v>
      </c>
      <c r="G1309" s="20">
        <f>IFERROR(VLOOKUP(C1309,'2023-24 School Level AAFTE'!$C:$N,8,FALSE),0)</f>
        <v>659.87</v>
      </c>
      <c r="H1309" s="99">
        <f>VLOOKUP($A1309,'District Data'!$A:$F,3,FALSE)</f>
        <v>1.18</v>
      </c>
      <c r="I1309" s="99">
        <f>VLOOKUP($A1309,'District Data'!$A:$F,4,FALSE)</f>
        <v>1.18</v>
      </c>
      <c r="J1309" s="100">
        <f t="shared" si="221"/>
        <v>0</v>
      </c>
      <c r="K1309" s="101">
        <f t="shared" si="222"/>
        <v>0</v>
      </c>
      <c r="L1309" s="102">
        <f>'District Data'!E$2</f>
        <v>72728</v>
      </c>
      <c r="M1309" s="102">
        <f>'District Data'!F$2</f>
        <v>78209</v>
      </c>
      <c r="N1309" s="33">
        <f t="shared" si="223"/>
        <v>0</v>
      </c>
      <c r="O1309" s="33">
        <f t="shared" si="224"/>
        <v>0</v>
      </c>
      <c r="P1309" s="33">
        <f t="shared" si="229"/>
        <v>14418.72</v>
      </c>
      <c r="Q1309" s="103">
        <v>0.18149999999999999</v>
      </c>
      <c r="R1309" s="103">
        <v>0.17510000000000001</v>
      </c>
      <c r="S1309" s="33">
        <f t="shared" si="225"/>
        <v>0</v>
      </c>
      <c r="T1309" s="33">
        <f t="shared" si="230"/>
        <v>0</v>
      </c>
      <c r="U1309" s="33">
        <f t="shared" si="226"/>
        <v>0</v>
      </c>
      <c r="V1309" s="33">
        <f t="shared" si="227"/>
        <v>0</v>
      </c>
      <c r="W1309" s="33">
        <f t="shared" si="228"/>
        <v>0</v>
      </c>
      <c r="X1309" s="33">
        <f>IFERROR(VLOOKUP(C1309,'Adj to Match Apport'!$C:$F,4,FALSE),0)</f>
        <v>0</v>
      </c>
      <c r="Y1309" s="33">
        <f t="shared" si="231"/>
        <v>0</v>
      </c>
      <c r="Z1309" s="184">
        <f>VLOOKUP(C1309, '2023-24 School Level AAFTE'!$C$4:$C$2454, 1, 0)</f>
        <v>4455</v>
      </c>
    </row>
    <row r="1310" spans="1:26" s="20" customFormat="1" x14ac:dyDescent="0.25">
      <c r="A1310" s="136" t="s">
        <v>1347</v>
      </c>
      <c r="B1310" s="166" t="s">
        <v>1346</v>
      </c>
      <c r="C1310" s="167">
        <v>3790</v>
      </c>
      <c r="D1310" s="166" t="s">
        <v>1363</v>
      </c>
      <c r="E1310" s="146" t="str">
        <f>VLOOKUP($C1310,'2023-24 School Level AAFTE'!$C:$N,9,FALSE)</f>
        <v>No</v>
      </c>
      <c r="F1310" s="94" t="str">
        <f>IFERROR(VLOOKUP(C1310,'2023-24 School Level AAFTE'!$C:$N,11,FALSE),"")</f>
        <v>No</v>
      </c>
      <c r="G1310" s="20">
        <f>IFERROR(VLOOKUP(C1310,'2023-24 School Level AAFTE'!$C:$N,8,FALSE),0)</f>
        <v>829.78</v>
      </c>
      <c r="H1310" s="99">
        <f>VLOOKUP($A1310,'District Data'!$A:$F,3,FALSE)</f>
        <v>1.18</v>
      </c>
      <c r="I1310" s="99">
        <f>VLOOKUP($A1310,'District Data'!$A:$F,4,FALSE)</f>
        <v>1.18</v>
      </c>
      <c r="J1310" s="100">
        <f t="shared" si="221"/>
        <v>0</v>
      </c>
      <c r="K1310" s="101">
        <f t="shared" si="222"/>
        <v>0</v>
      </c>
      <c r="L1310" s="102">
        <f>'District Data'!E$2</f>
        <v>72728</v>
      </c>
      <c r="M1310" s="102">
        <f>'District Data'!F$2</f>
        <v>78209</v>
      </c>
      <c r="N1310" s="33">
        <f t="shared" si="223"/>
        <v>0</v>
      </c>
      <c r="O1310" s="33">
        <f t="shared" si="224"/>
        <v>0</v>
      </c>
      <c r="P1310" s="33">
        <f t="shared" si="229"/>
        <v>14418.72</v>
      </c>
      <c r="Q1310" s="103">
        <v>0.18149999999999999</v>
      </c>
      <c r="R1310" s="103">
        <v>0.17510000000000001</v>
      </c>
      <c r="S1310" s="33">
        <f t="shared" si="225"/>
        <v>0</v>
      </c>
      <c r="T1310" s="33">
        <f t="shared" si="230"/>
        <v>0</v>
      </c>
      <c r="U1310" s="33">
        <f t="shared" si="226"/>
        <v>0</v>
      </c>
      <c r="V1310" s="33">
        <f t="shared" si="227"/>
        <v>0</v>
      </c>
      <c r="W1310" s="33">
        <f t="shared" si="228"/>
        <v>0</v>
      </c>
      <c r="X1310" s="33">
        <f>IFERROR(VLOOKUP(C1310,'Adj to Match Apport'!$C:$F,4,FALSE),0)</f>
        <v>0</v>
      </c>
      <c r="Y1310" s="33">
        <f t="shared" si="231"/>
        <v>0</v>
      </c>
      <c r="Z1310" s="184">
        <f>VLOOKUP(C1310, '2023-24 School Level AAFTE'!$C$4:$C$2454, 1, 0)</f>
        <v>3790</v>
      </c>
    </row>
    <row r="1311" spans="1:26" s="20" customFormat="1" x14ac:dyDescent="0.25">
      <c r="A1311" s="136" t="s">
        <v>1347</v>
      </c>
      <c r="B1311" s="166" t="s">
        <v>1346</v>
      </c>
      <c r="C1311" s="167">
        <v>3390</v>
      </c>
      <c r="D1311" s="166" t="s">
        <v>1357</v>
      </c>
      <c r="E1311" s="146" t="str">
        <f>VLOOKUP($C1311,'2023-24 School Level AAFTE'!$C:$N,9,FALSE)</f>
        <v>No</v>
      </c>
      <c r="F1311" s="94" t="str">
        <f>IFERROR(VLOOKUP(C1311,'2023-24 School Level AAFTE'!$C:$N,11,FALSE),"")</f>
        <v>No</v>
      </c>
      <c r="G1311" s="20">
        <f>IFERROR(VLOOKUP(C1311,'2023-24 School Level AAFTE'!$C:$N,8,FALSE),0)</f>
        <v>571.39</v>
      </c>
      <c r="H1311" s="99">
        <f>VLOOKUP($A1311,'District Data'!$A:$F,3,FALSE)</f>
        <v>1.18</v>
      </c>
      <c r="I1311" s="99">
        <f>VLOOKUP($A1311,'District Data'!$A:$F,4,FALSE)</f>
        <v>1.18</v>
      </c>
      <c r="J1311" s="100">
        <f t="shared" si="221"/>
        <v>0</v>
      </c>
      <c r="K1311" s="101">
        <f t="shared" si="222"/>
        <v>0</v>
      </c>
      <c r="L1311" s="102">
        <f>'District Data'!E$2</f>
        <v>72728</v>
      </c>
      <c r="M1311" s="102">
        <f>'District Data'!F$2</f>
        <v>78209</v>
      </c>
      <c r="N1311" s="33">
        <f t="shared" si="223"/>
        <v>0</v>
      </c>
      <c r="O1311" s="33">
        <f t="shared" si="224"/>
        <v>0</v>
      </c>
      <c r="P1311" s="33">
        <f t="shared" si="229"/>
        <v>14418.72</v>
      </c>
      <c r="Q1311" s="103">
        <v>0.18149999999999999</v>
      </c>
      <c r="R1311" s="103">
        <v>0.17510000000000001</v>
      </c>
      <c r="S1311" s="33">
        <f t="shared" si="225"/>
        <v>0</v>
      </c>
      <c r="T1311" s="33">
        <f t="shared" si="230"/>
        <v>0</v>
      </c>
      <c r="U1311" s="33">
        <f t="shared" si="226"/>
        <v>0</v>
      </c>
      <c r="V1311" s="33">
        <f t="shared" si="227"/>
        <v>0</v>
      </c>
      <c r="W1311" s="33">
        <f t="shared" si="228"/>
        <v>0</v>
      </c>
      <c r="X1311" s="33">
        <f>IFERROR(VLOOKUP(C1311,'Adj to Match Apport'!$C:$F,4,FALSE),0)</f>
        <v>0</v>
      </c>
      <c r="Y1311" s="33">
        <f t="shared" si="231"/>
        <v>0</v>
      </c>
      <c r="Z1311" s="184">
        <f>VLOOKUP(C1311, '2023-24 School Level AAFTE'!$C$4:$C$2454, 1, 0)</f>
        <v>3390</v>
      </c>
    </row>
    <row r="1312" spans="1:26" s="20" customFormat="1" x14ac:dyDescent="0.25">
      <c r="A1312" s="136" t="s">
        <v>1347</v>
      </c>
      <c r="B1312" s="166" t="s">
        <v>1346</v>
      </c>
      <c r="C1312" s="167">
        <v>3344</v>
      </c>
      <c r="D1312" s="165" t="s">
        <v>1355</v>
      </c>
      <c r="E1312" s="146" t="str">
        <f>VLOOKUP($C1312,'2023-24 School Level AAFTE'!$C:$N,9,FALSE)</f>
        <v>No</v>
      </c>
      <c r="F1312" s="94" t="str">
        <f>IFERROR(VLOOKUP(C1312,'2023-24 School Level AAFTE'!$C:$N,11,FALSE),"")</f>
        <v>No</v>
      </c>
      <c r="G1312" s="20">
        <f>IFERROR(VLOOKUP(C1312,'2023-24 School Level AAFTE'!$C:$N,8,FALSE),0)</f>
        <v>504.97</v>
      </c>
      <c r="H1312" s="99">
        <f>VLOOKUP($A1312,'District Data'!$A:$F,3,FALSE)</f>
        <v>1.18</v>
      </c>
      <c r="I1312" s="99">
        <f>VLOOKUP($A1312,'District Data'!$A:$F,4,FALSE)</f>
        <v>1.18</v>
      </c>
      <c r="J1312" s="100">
        <f t="shared" si="221"/>
        <v>0</v>
      </c>
      <c r="K1312" s="101">
        <f t="shared" si="222"/>
        <v>0</v>
      </c>
      <c r="L1312" s="102">
        <f>'District Data'!E$2</f>
        <v>72728</v>
      </c>
      <c r="M1312" s="102">
        <f>'District Data'!F$2</f>
        <v>78209</v>
      </c>
      <c r="N1312" s="33">
        <f t="shared" si="223"/>
        <v>0</v>
      </c>
      <c r="O1312" s="33">
        <f t="shared" si="224"/>
        <v>0</v>
      </c>
      <c r="P1312" s="33">
        <f t="shared" si="229"/>
        <v>14418.72</v>
      </c>
      <c r="Q1312" s="103">
        <v>0.18149999999999999</v>
      </c>
      <c r="R1312" s="103">
        <v>0.17510000000000001</v>
      </c>
      <c r="S1312" s="33">
        <f t="shared" si="225"/>
        <v>0</v>
      </c>
      <c r="T1312" s="33">
        <f t="shared" si="230"/>
        <v>0</v>
      </c>
      <c r="U1312" s="33">
        <f t="shared" si="226"/>
        <v>0</v>
      </c>
      <c r="V1312" s="33">
        <f t="shared" si="227"/>
        <v>0</v>
      </c>
      <c r="W1312" s="33">
        <f t="shared" si="228"/>
        <v>0</v>
      </c>
      <c r="X1312" s="33">
        <f>IFERROR(VLOOKUP(C1312,'Adj to Match Apport'!$C:$F,4,FALSE),0)</f>
        <v>0</v>
      </c>
      <c r="Y1312" s="33">
        <f t="shared" si="231"/>
        <v>0</v>
      </c>
      <c r="Z1312" s="184">
        <f>VLOOKUP(C1312, '2023-24 School Level AAFTE'!$C$4:$C$2454, 1, 0)</f>
        <v>3344</v>
      </c>
    </row>
    <row r="1313" spans="1:26" s="20" customFormat="1" x14ac:dyDescent="0.25">
      <c r="A1313" s="136" t="s">
        <v>1347</v>
      </c>
      <c r="B1313" s="166" t="s">
        <v>1346</v>
      </c>
      <c r="C1313" s="167">
        <v>3442</v>
      </c>
      <c r="D1313" s="166" t="s">
        <v>1358</v>
      </c>
      <c r="E1313" s="146" t="str">
        <f>VLOOKUP($C1313,'2023-24 School Level AAFTE'!$C:$N,9,FALSE)</f>
        <v>No</v>
      </c>
      <c r="F1313" s="94" t="str">
        <f>IFERROR(VLOOKUP(C1313,'2023-24 School Level AAFTE'!$C:$N,11,FALSE),"")</f>
        <v>No</v>
      </c>
      <c r="G1313" s="20">
        <f>IFERROR(VLOOKUP(C1313,'2023-24 School Level AAFTE'!$C:$N,8,FALSE),0)</f>
        <v>606.66</v>
      </c>
      <c r="H1313" s="99">
        <f>VLOOKUP($A1313,'District Data'!$A:$F,3,FALSE)</f>
        <v>1.18</v>
      </c>
      <c r="I1313" s="99">
        <f>VLOOKUP($A1313,'District Data'!$A:$F,4,FALSE)</f>
        <v>1.18</v>
      </c>
      <c r="J1313" s="100">
        <f t="shared" si="221"/>
        <v>0</v>
      </c>
      <c r="K1313" s="101">
        <f t="shared" si="222"/>
        <v>0</v>
      </c>
      <c r="L1313" s="102">
        <f>'District Data'!E$2</f>
        <v>72728</v>
      </c>
      <c r="M1313" s="102">
        <f>'District Data'!F$2</f>
        <v>78209</v>
      </c>
      <c r="N1313" s="33">
        <f t="shared" si="223"/>
        <v>0</v>
      </c>
      <c r="O1313" s="33">
        <f t="shared" si="224"/>
        <v>0</v>
      </c>
      <c r="P1313" s="33">
        <f t="shared" si="229"/>
        <v>14418.72</v>
      </c>
      <c r="Q1313" s="103">
        <v>0.18149999999999999</v>
      </c>
      <c r="R1313" s="103">
        <v>0.17510000000000001</v>
      </c>
      <c r="S1313" s="33">
        <f t="shared" si="225"/>
        <v>0</v>
      </c>
      <c r="T1313" s="33">
        <f t="shared" si="230"/>
        <v>0</v>
      </c>
      <c r="U1313" s="33">
        <f t="shared" si="226"/>
        <v>0</v>
      </c>
      <c r="V1313" s="33">
        <f t="shared" si="227"/>
        <v>0</v>
      </c>
      <c r="W1313" s="33">
        <f t="shared" si="228"/>
        <v>0</v>
      </c>
      <c r="X1313" s="33">
        <f>IFERROR(VLOOKUP(C1313,'Adj to Match Apport'!$C:$F,4,FALSE),0)</f>
        <v>0</v>
      </c>
      <c r="Y1313" s="33">
        <f t="shared" si="231"/>
        <v>0</v>
      </c>
      <c r="Z1313" s="184">
        <f>VLOOKUP(C1313, '2023-24 School Level AAFTE'!$C$4:$C$2454, 1, 0)</f>
        <v>3442</v>
      </c>
    </row>
    <row r="1314" spans="1:26" s="20" customFormat="1" x14ac:dyDescent="0.25">
      <c r="A1314" s="136" t="s">
        <v>1347</v>
      </c>
      <c r="B1314" s="166" t="s">
        <v>1346</v>
      </c>
      <c r="C1314" s="167">
        <v>5481</v>
      </c>
      <c r="D1314" s="166" t="s">
        <v>1378</v>
      </c>
      <c r="E1314" s="146" t="str">
        <f>VLOOKUP($C1314,'2023-24 School Level AAFTE'!$C:$N,9,FALSE)</f>
        <v>No</v>
      </c>
      <c r="F1314" s="94" t="str">
        <f>IFERROR(VLOOKUP(C1314,'2023-24 School Level AAFTE'!$C:$N,11,FALSE),"")</f>
        <v>No</v>
      </c>
      <c r="G1314" s="20">
        <f>IFERROR(VLOOKUP(C1314,'2023-24 School Level AAFTE'!$C:$N,8,FALSE),0)</f>
        <v>1887.12</v>
      </c>
      <c r="H1314" s="99">
        <f>VLOOKUP($A1314,'District Data'!$A:$F,3,FALSE)</f>
        <v>1.18</v>
      </c>
      <c r="I1314" s="99">
        <f>VLOOKUP($A1314,'District Data'!$A:$F,4,FALSE)</f>
        <v>1.18</v>
      </c>
      <c r="J1314" s="100">
        <f t="shared" si="221"/>
        <v>0</v>
      </c>
      <c r="K1314" s="101">
        <f t="shared" si="222"/>
        <v>0</v>
      </c>
      <c r="L1314" s="102">
        <f>'District Data'!E$2</f>
        <v>72728</v>
      </c>
      <c r="M1314" s="102">
        <f>'District Data'!F$2</f>
        <v>78209</v>
      </c>
      <c r="N1314" s="33">
        <f t="shared" si="223"/>
        <v>0</v>
      </c>
      <c r="O1314" s="33">
        <f t="shared" si="224"/>
        <v>0</v>
      </c>
      <c r="P1314" s="33">
        <f t="shared" si="229"/>
        <v>14418.72</v>
      </c>
      <c r="Q1314" s="103">
        <v>0.18149999999999999</v>
      </c>
      <c r="R1314" s="103">
        <v>0.17510000000000001</v>
      </c>
      <c r="S1314" s="33">
        <f t="shared" si="225"/>
        <v>0</v>
      </c>
      <c r="T1314" s="33">
        <f t="shared" si="230"/>
        <v>0</v>
      </c>
      <c r="U1314" s="33">
        <f t="shared" si="226"/>
        <v>0</v>
      </c>
      <c r="V1314" s="33">
        <f t="shared" si="227"/>
        <v>0</v>
      </c>
      <c r="W1314" s="33">
        <f t="shared" si="228"/>
        <v>0</v>
      </c>
      <c r="X1314" s="33">
        <f>IFERROR(VLOOKUP(C1314,'Adj to Match Apport'!$C:$F,4,FALSE),0)</f>
        <v>0</v>
      </c>
      <c r="Y1314" s="33">
        <f t="shared" si="231"/>
        <v>0</v>
      </c>
      <c r="Z1314" s="184">
        <f>VLOOKUP(C1314, '2023-24 School Level AAFTE'!$C$4:$C$2454, 1, 0)</f>
        <v>5481</v>
      </c>
    </row>
    <row r="1315" spans="1:26" s="20" customFormat="1" x14ac:dyDescent="0.25">
      <c r="A1315" s="136" t="s">
        <v>1347</v>
      </c>
      <c r="B1315" s="166" t="s">
        <v>1346</v>
      </c>
      <c r="C1315" s="167">
        <v>4021</v>
      </c>
      <c r="D1315" s="166" t="s">
        <v>1366</v>
      </c>
      <c r="E1315" s="146" t="str">
        <f>VLOOKUP($C1315,'2023-24 School Level AAFTE'!$C:$N,9,FALSE)</f>
        <v>No</v>
      </c>
      <c r="F1315" s="94" t="str">
        <f>IFERROR(VLOOKUP(C1315,'2023-24 School Level AAFTE'!$C:$N,11,FALSE),"")</f>
        <v>No</v>
      </c>
      <c r="G1315" s="20">
        <f>IFERROR(VLOOKUP(C1315,'2023-24 School Level AAFTE'!$C:$N,8,FALSE),0)</f>
        <v>840.33</v>
      </c>
      <c r="H1315" s="99">
        <f>VLOOKUP($A1315,'District Data'!$A:$F,3,FALSE)</f>
        <v>1.18</v>
      </c>
      <c r="I1315" s="99">
        <f>VLOOKUP($A1315,'District Data'!$A:$F,4,FALSE)</f>
        <v>1.18</v>
      </c>
      <c r="J1315" s="100">
        <f t="shared" si="221"/>
        <v>0</v>
      </c>
      <c r="K1315" s="101">
        <f t="shared" si="222"/>
        <v>0</v>
      </c>
      <c r="L1315" s="102">
        <f>'District Data'!E$2</f>
        <v>72728</v>
      </c>
      <c r="M1315" s="102">
        <f>'District Data'!F$2</f>
        <v>78209</v>
      </c>
      <c r="N1315" s="33">
        <f t="shared" si="223"/>
        <v>0</v>
      </c>
      <c r="O1315" s="33">
        <f t="shared" si="224"/>
        <v>0</v>
      </c>
      <c r="P1315" s="33">
        <f t="shared" si="229"/>
        <v>14418.72</v>
      </c>
      <c r="Q1315" s="103">
        <v>0.18149999999999999</v>
      </c>
      <c r="R1315" s="103">
        <v>0.17510000000000001</v>
      </c>
      <c r="S1315" s="33">
        <f t="shared" si="225"/>
        <v>0</v>
      </c>
      <c r="T1315" s="33">
        <f t="shared" si="230"/>
        <v>0</v>
      </c>
      <c r="U1315" s="33">
        <f t="shared" si="226"/>
        <v>0</v>
      </c>
      <c r="V1315" s="33">
        <f t="shared" si="227"/>
        <v>0</v>
      </c>
      <c r="W1315" s="33">
        <f t="shared" si="228"/>
        <v>0</v>
      </c>
      <c r="X1315" s="33">
        <f>IFERROR(VLOOKUP(C1315,'Adj to Match Apport'!$C:$F,4,FALSE),0)</f>
        <v>0</v>
      </c>
      <c r="Y1315" s="33">
        <f t="shared" si="231"/>
        <v>0</v>
      </c>
      <c r="Z1315" s="184">
        <f>VLOOKUP(C1315, '2023-24 School Level AAFTE'!$C$4:$C$2454, 1, 0)</f>
        <v>4021</v>
      </c>
    </row>
    <row r="1316" spans="1:26" s="20" customFormat="1" x14ac:dyDescent="0.25">
      <c r="A1316" s="136" t="s">
        <v>1347</v>
      </c>
      <c r="B1316" s="166" t="s">
        <v>1346</v>
      </c>
      <c r="C1316" s="167">
        <v>5331</v>
      </c>
      <c r="D1316" s="166" t="s">
        <v>1377</v>
      </c>
      <c r="E1316" s="146" t="str">
        <f>VLOOKUP($C1316,'2023-24 School Level AAFTE'!$C:$N,9,FALSE)</f>
        <v>No</v>
      </c>
      <c r="F1316" s="94" t="str">
        <f>IFERROR(VLOOKUP(C1316,'2023-24 School Level AAFTE'!$C:$N,11,FALSE),"")</f>
        <v>No</v>
      </c>
      <c r="G1316" s="20">
        <f>IFERROR(VLOOKUP(C1316,'2023-24 School Level AAFTE'!$C:$N,8,FALSE),0)</f>
        <v>14.4</v>
      </c>
      <c r="H1316" s="99">
        <f>VLOOKUP($A1316,'District Data'!$A:$F,3,FALSE)</f>
        <v>1.18</v>
      </c>
      <c r="I1316" s="99">
        <f>VLOOKUP($A1316,'District Data'!$A:$F,4,FALSE)</f>
        <v>1.18</v>
      </c>
      <c r="J1316" s="100">
        <f t="shared" si="221"/>
        <v>0</v>
      </c>
      <c r="K1316" s="101">
        <f t="shared" si="222"/>
        <v>0</v>
      </c>
      <c r="L1316" s="102">
        <f>'District Data'!E$2</f>
        <v>72728</v>
      </c>
      <c r="M1316" s="102">
        <f>'District Data'!F$2</f>
        <v>78209</v>
      </c>
      <c r="N1316" s="33">
        <f t="shared" si="223"/>
        <v>0</v>
      </c>
      <c r="O1316" s="33">
        <f t="shared" si="224"/>
        <v>0</v>
      </c>
      <c r="P1316" s="33">
        <f t="shared" si="229"/>
        <v>14418.72</v>
      </c>
      <c r="Q1316" s="103">
        <v>0.18149999999999999</v>
      </c>
      <c r="R1316" s="103">
        <v>0.17510000000000001</v>
      </c>
      <c r="S1316" s="33">
        <f t="shared" si="225"/>
        <v>0</v>
      </c>
      <c r="T1316" s="33">
        <f t="shared" si="230"/>
        <v>0</v>
      </c>
      <c r="U1316" s="33">
        <f t="shared" si="226"/>
        <v>0</v>
      </c>
      <c r="V1316" s="33">
        <f t="shared" si="227"/>
        <v>0</v>
      </c>
      <c r="W1316" s="33">
        <f t="shared" si="228"/>
        <v>0</v>
      </c>
      <c r="X1316" s="33">
        <f>IFERROR(VLOOKUP(C1316,'Adj to Match Apport'!$C:$F,4,FALSE),0)</f>
        <v>0</v>
      </c>
      <c r="Y1316" s="33">
        <f t="shared" si="231"/>
        <v>0</v>
      </c>
      <c r="Z1316" s="184">
        <f>VLOOKUP(C1316, '2023-24 School Level AAFTE'!$C$4:$C$2454, 1, 0)</f>
        <v>5331</v>
      </c>
    </row>
    <row r="1317" spans="1:26" s="20" customFormat="1" x14ac:dyDescent="0.25">
      <c r="A1317" s="136" t="s">
        <v>1347</v>
      </c>
      <c r="B1317" s="166" t="s">
        <v>1346</v>
      </c>
      <c r="C1317" s="167">
        <v>1815</v>
      </c>
      <c r="D1317" s="166" t="s">
        <v>1348</v>
      </c>
      <c r="E1317" s="146" t="str">
        <f>VLOOKUP($C1317,'2023-24 School Level AAFTE'!$C:$N,9,FALSE)</f>
        <v>No</v>
      </c>
      <c r="F1317" s="94" t="str">
        <f>IFERROR(VLOOKUP(C1317,'2023-24 School Level AAFTE'!$C:$N,11,FALSE),"")</f>
        <v>No</v>
      </c>
      <c r="G1317" s="20">
        <f>IFERROR(VLOOKUP(C1317,'2023-24 School Level AAFTE'!$C:$N,8,FALSE),0)</f>
        <v>23.14</v>
      </c>
      <c r="H1317" s="99">
        <f>VLOOKUP($A1317,'District Data'!$A:$F,3,FALSE)</f>
        <v>1.18</v>
      </c>
      <c r="I1317" s="99">
        <f>VLOOKUP($A1317,'District Data'!$A:$F,4,FALSE)</f>
        <v>1.18</v>
      </c>
      <c r="J1317" s="100">
        <f t="shared" si="221"/>
        <v>0</v>
      </c>
      <c r="K1317" s="101">
        <f t="shared" si="222"/>
        <v>0</v>
      </c>
      <c r="L1317" s="102">
        <f>'District Data'!E$2</f>
        <v>72728</v>
      </c>
      <c r="M1317" s="102">
        <f>'District Data'!F$2</f>
        <v>78209</v>
      </c>
      <c r="N1317" s="33">
        <f t="shared" si="223"/>
        <v>0</v>
      </c>
      <c r="O1317" s="33">
        <f t="shared" si="224"/>
        <v>0</v>
      </c>
      <c r="P1317" s="33">
        <f t="shared" si="229"/>
        <v>14418.72</v>
      </c>
      <c r="Q1317" s="103">
        <v>0.18149999999999999</v>
      </c>
      <c r="R1317" s="103">
        <v>0.17510000000000001</v>
      </c>
      <c r="S1317" s="33">
        <f t="shared" si="225"/>
        <v>0</v>
      </c>
      <c r="T1317" s="33">
        <f t="shared" si="230"/>
        <v>0</v>
      </c>
      <c r="U1317" s="33">
        <f t="shared" si="226"/>
        <v>0</v>
      </c>
      <c r="V1317" s="33">
        <f t="shared" si="227"/>
        <v>0</v>
      </c>
      <c r="W1317" s="33">
        <f t="shared" si="228"/>
        <v>0</v>
      </c>
      <c r="X1317" s="33">
        <f>IFERROR(VLOOKUP(C1317,'Adj to Match Apport'!$C:$F,4,FALSE),0)</f>
        <v>0</v>
      </c>
      <c r="Y1317" s="33">
        <f t="shared" si="231"/>
        <v>0</v>
      </c>
      <c r="Z1317" s="184">
        <f>VLOOKUP(C1317, '2023-24 School Level AAFTE'!$C$4:$C$2454, 1, 0)</f>
        <v>1815</v>
      </c>
    </row>
    <row r="1318" spans="1:26" s="20" customFormat="1" x14ac:dyDescent="0.25">
      <c r="A1318" s="136" t="s">
        <v>1347</v>
      </c>
      <c r="B1318" s="166" t="s">
        <v>1346</v>
      </c>
      <c r="C1318" s="167">
        <v>5605</v>
      </c>
      <c r="D1318" s="166" t="s">
        <v>2818</v>
      </c>
      <c r="E1318" s="146" t="str">
        <f>VLOOKUP($C1318,'2023-24 School Level AAFTE'!$C:$N,9,FALSE)</f>
        <v>No</v>
      </c>
      <c r="F1318" s="94" t="str">
        <f>IFERROR(VLOOKUP(C1318,'2023-24 School Level AAFTE'!$C:$N,11,FALSE),"")</f>
        <v>No</v>
      </c>
      <c r="G1318" s="20">
        <f>IFERROR(VLOOKUP(C1318,'2023-24 School Level AAFTE'!$C:$N,8,FALSE),0)</f>
        <v>480.86</v>
      </c>
      <c r="H1318" s="99">
        <f>VLOOKUP($A1318,'District Data'!$A:$F,3,FALSE)</f>
        <v>1.18</v>
      </c>
      <c r="I1318" s="99">
        <f>VLOOKUP($A1318,'District Data'!$A:$F,4,FALSE)</f>
        <v>1.18</v>
      </c>
      <c r="J1318" s="100">
        <f t="shared" si="221"/>
        <v>0</v>
      </c>
      <c r="K1318" s="101">
        <f t="shared" si="222"/>
        <v>0</v>
      </c>
      <c r="L1318" s="102">
        <f>'District Data'!E$2</f>
        <v>72728</v>
      </c>
      <c r="M1318" s="102">
        <f>'District Data'!F$2</f>
        <v>78209</v>
      </c>
      <c r="N1318" s="33">
        <f t="shared" si="223"/>
        <v>0</v>
      </c>
      <c r="O1318" s="33">
        <f t="shared" si="224"/>
        <v>0</v>
      </c>
      <c r="P1318" s="33">
        <f t="shared" si="229"/>
        <v>14418.72</v>
      </c>
      <c r="Q1318" s="103">
        <v>0.18149999999999999</v>
      </c>
      <c r="R1318" s="103">
        <v>0.17510000000000001</v>
      </c>
      <c r="S1318" s="33">
        <f t="shared" si="225"/>
        <v>0</v>
      </c>
      <c r="T1318" s="33">
        <f t="shared" si="230"/>
        <v>0</v>
      </c>
      <c r="U1318" s="33">
        <f t="shared" si="226"/>
        <v>0</v>
      </c>
      <c r="V1318" s="33">
        <f t="shared" si="227"/>
        <v>0</v>
      </c>
      <c r="W1318" s="33">
        <f t="shared" si="228"/>
        <v>0</v>
      </c>
      <c r="X1318" s="33">
        <f>IFERROR(VLOOKUP(C1318,'Adj to Match Apport'!$C:$F,4,FALSE),0)</f>
        <v>0</v>
      </c>
      <c r="Y1318" s="33">
        <f t="shared" si="231"/>
        <v>0</v>
      </c>
      <c r="Z1318" s="184">
        <f>VLOOKUP(C1318, '2023-24 School Level AAFTE'!$C$4:$C$2454, 1, 0)</f>
        <v>5605</v>
      </c>
    </row>
    <row r="1319" spans="1:26" s="20" customFormat="1" x14ac:dyDescent="0.25">
      <c r="A1319" s="136" t="s">
        <v>1347</v>
      </c>
      <c r="B1319" s="166" t="s">
        <v>1346</v>
      </c>
      <c r="C1319" s="167">
        <v>3811</v>
      </c>
      <c r="D1319" s="166" t="s">
        <v>1364</v>
      </c>
      <c r="E1319" s="146" t="str">
        <f>VLOOKUP($C1319,'2023-24 School Level AAFTE'!$C:$N,9,FALSE)</f>
        <v>No</v>
      </c>
      <c r="F1319" s="94" t="str">
        <f>IFERROR(VLOOKUP(C1319,'2023-24 School Level AAFTE'!$C:$N,11,FALSE),"")</f>
        <v>No</v>
      </c>
      <c r="G1319" s="20">
        <f>IFERROR(VLOOKUP(C1319,'2023-24 School Level AAFTE'!$C:$N,8,FALSE),0)</f>
        <v>101.36</v>
      </c>
      <c r="H1319" s="99">
        <f>VLOOKUP($A1319,'District Data'!$A:$F,3,FALSE)</f>
        <v>1.18</v>
      </c>
      <c r="I1319" s="99">
        <f>VLOOKUP($A1319,'District Data'!$A:$F,4,FALSE)</f>
        <v>1.18</v>
      </c>
      <c r="J1319" s="100">
        <f t="shared" si="221"/>
        <v>0</v>
      </c>
      <c r="K1319" s="101">
        <f t="shared" si="222"/>
        <v>0</v>
      </c>
      <c r="L1319" s="102">
        <f>'District Data'!E$2</f>
        <v>72728</v>
      </c>
      <c r="M1319" s="102">
        <f>'District Data'!F$2</f>
        <v>78209</v>
      </c>
      <c r="N1319" s="33">
        <f t="shared" si="223"/>
        <v>0</v>
      </c>
      <c r="O1319" s="33">
        <f t="shared" si="224"/>
        <v>0</v>
      </c>
      <c r="P1319" s="33">
        <f t="shared" si="229"/>
        <v>14418.72</v>
      </c>
      <c r="Q1319" s="103">
        <v>0.18149999999999999</v>
      </c>
      <c r="R1319" s="103">
        <v>0.17510000000000001</v>
      </c>
      <c r="S1319" s="33">
        <f t="shared" si="225"/>
        <v>0</v>
      </c>
      <c r="T1319" s="33">
        <f t="shared" si="230"/>
        <v>0</v>
      </c>
      <c r="U1319" s="33">
        <f t="shared" si="226"/>
        <v>0</v>
      </c>
      <c r="V1319" s="33">
        <f t="shared" si="227"/>
        <v>0</v>
      </c>
      <c r="W1319" s="33">
        <f t="shared" si="228"/>
        <v>0</v>
      </c>
      <c r="X1319" s="33">
        <f>IFERROR(VLOOKUP(C1319,'Adj to Match Apport'!$C:$F,4,FALSE),0)</f>
        <v>0</v>
      </c>
      <c r="Y1319" s="33">
        <f t="shared" si="231"/>
        <v>0</v>
      </c>
      <c r="Z1319" s="184">
        <f>VLOOKUP(C1319, '2023-24 School Level AAFTE'!$C$4:$C$2454, 1, 0)</f>
        <v>3811</v>
      </c>
    </row>
    <row r="1320" spans="1:26" s="20" customFormat="1" x14ac:dyDescent="0.25">
      <c r="A1320" s="136" t="s">
        <v>1347</v>
      </c>
      <c r="B1320" s="166" t="s">
        <v>1346</v>
      </c>
      <c r="C1320" s="167">
        <v>3679</v>
      </c>
      <c r="D1320" s="166" t="s">
        <v>1361</v>
      </c>
      <c r="E1320" s="146" t="str">
        <f>VLOOKUP($C1320,'2023-24 School Level AAFTE'!$C:$N,9,FALSE)</f>
        <v>No</v>
      </c>
      <c r="F1320" s="94" t="str">
        <f>IFERROR(VLOOKUP(C1320,'2023-24 School Level AAFTE'!$C:$N,11,FALSE),"")</f>
        <v>No</v>
      </c>
      <c r="G1320" s="20">
        <f>IFERROR(VLOOKUP(C1320,'2023-24 School Level AAFTE'!$C:$N,8,FALSE),0)</f>
        <v>510.7</v>
      </c>
      <c r="H1320" s="99">
        <f>VLOOKUP($A1320,'District Data'!$A:$F,3,FALSE)</f>
        <v>1.18</v>
      </c>
      <c r="I1320" s="99">
        <f>VLOOKUP($A1320,'District Data'!$A:$F,4,FALSE)</f>
        <v>1.18</v>
      </c>
      <c r="J1320" s="100">
        <f t="shared" si="221"/>
        <v>0</v>
      </c>
      <c r="K1320" s="101">
        <f t="shared" si="222"/>
        <v>0</v>
      </c>
      <c r="L1320" s="102">
        <f>'District Data'!E$2</f>
        <v>72728</v>
      </c>
      <c r="M1320" s="102">
        <f>'District Data'!F$2</f>
        <v>78209</v>
      </c>
      <c r="N1320" s="33">
        <f t="shared" si="223"/>
        <v>0</v>
      </c>
      <c r="O1320" s="33">
        <f t="shared" si="224"/>
        <v>0</v>
      </c>
      <c r="P1320" s="33">
        <f t="shared" si="229"/>
        <v>14418.72</v>
      </c>
      <c r="Q1320" s="103">
        <v>0.18149999999999999</v>
      </c>
      <c r="R1320" s="103">
        <v>0.17510000000000001</v>
      </c>
      <c r="S1320" s="33">
        <f t="shared" si="225"/>
        <v>0</v>
      </c>
      <c r="T1320" s="33">
        <f t="shared" si="230"/>
        <v>0</v>
      </c>
      <c r="U1320" s="33">
        <f t="shared" si="226"/>
        <v>0</v>
      </c>
      <c r="V1320" s="33">
        <f t="shared" si="227"/>
        <v>0</v>
      </c>
      <c r="W1320" s="33">
        <f t="shared" si="228"/>
        <v>0</v>
      </c>
      <c r="X1320" s="33">
        <f>IFERROR(VLOOKUP(C1320,'Adj to Match Apport'!$C:$F,4,FALSE),0)</f>
        <v>0</v>
      </c>
      <c r="Y1320" s="33">
        <f t="shared" si="231"/>
        <v>0</v>
      </c>
      <c r="Z1320" s="184">
        <f>VLOOKUP(C1320, '2023-24 School Level AAFTE'!$C$4:$C$2454, 1, 0)</f>
        <v>3679</v>
      </c>
    </row>
    <row r="1321" spans="1:26" s="20" customFormat="1" x14ac:dyDescent="0.25">
      <c r="A1321" s="136" t="s">
        <v>1347</v>
      </c>
      <c r="B1321" s="166" t="s">
        <v>1346</v>
      </c>
      <c r="C1321" s="167">
        <v>4371</v>
      </c>
      <c r="D1321" s="166" t="s">
        <v>1372</v>
      </c>
      <c r="E1321" s="146" t="str">
        <f>VLOOKUP($C1321,'2023-24 School Level AAFTE'!$C:$N,9,FALSE)</f>
        <v>No</v>
      </c>
      <c r="F1321" s="94" t="str">
        <f>IFERROR(VLOOKUP(C1321,'2023-24 School Level AAFTE'!$C:$N,11,FALSE),"")</f>
        <v>No</v>
      </c>
      <c r="G1321" s="20">
        <f>IFERROR(VLOOKUP(C1321,'2023-24 School Level AAFTE'!$C:$N,8,FALSE),0)</f>
        <v>1153.82</v>
      </c>
      <c r="H1321" s="99">
        <f>VLOOKUP($A1321,'District Data'!$A:$F,3,FALSE)</f>
        <v>1.18</v>
      </c>
      <c r="I1321" s="99">
        <f>VLOOKUP($A1321,'District Data'!$A:$F,4,FALSE)</f>
        <v>1.18</v>
      </c>
      <c r="J1321" s="100">
        <f t="shared" si="221"/>
        <v>0</v>
      </c>
      <c r="K1321" s="101">
        <f t="shared" si="222"/>
        <v>0</v>
      </c>
      <c r="L1321" s="102">
        <f>'District Data'!E$2</f>
        <v>72728</v>
      </c>
      <c r="M1321" s="102">
        <f>'District Data'!F$2</f>
        <v>78209</v>
      </c>
      <c r="N1321" s="33">
        <f t="shared" si="223"/>
        <v>0</v>
      </c>
      <c r="O1321" s="33">
        <f t="shared" si="224"/>
        <v>0</v>
      </c>
      <c r="P1321" s="33">
        <f t="shared" si="229"/>
        <v>14418.72</v>
      </c>
      <c r="Q1321" s="103">
        <v>0.18149999999999999</v>
      </c>
      <c r="R1321" s="103">
        <v>0.17510000000000001</v>
      </c>
      <c r="S1321" s="33">
        <f t="shared" si="225"/>
        <v>0</v>
      </c>
      <c r="T1321" s="33">
        <f t="shared" si="230"/>
        <v>0</v>
      </c>
      <c r="U1321" s="33">
        <f t="shared" si="226"/>
        <v>0</v>
      </c>
      <c r="V1321" s="33">
        <f t="shared" si="227"/>
        <v>0</v>
      </c>
      <c r="W1321" s="33">
        <f t="shared" si="228"/>
        <v>0</v>
      </c>
      <c r="X1321" s="33">
        <f>IFERROR(VLOOKUP(C1321,'Adj to Match Apport'!$C:$F,4,FALSE),0)</f>
        <v>0</v>
      </c>
      <c r="Y1321" s="33">
        <f t="shared" si="231"/>
        <v>0</v>
      </c>
      <c r="Z1321" s="184">
        <f>VLOOKUP(C1321, '2023-24 School Level AAFTE'!$C$4:$C$2454, 1, 0)</f>
        <v>4371</v>
      </c>
    </row>
    <row r="1322" spans="1:26" s="20" customFormat="1" x14ac:dyDescent="0.25">
      <c r="A1322" s="136" t="s">
        <v>1347</v>
      </c>
      <c r="B1322" s="166" t="s">
        <v>1346</v>
      </c>
      <c r="C1322" s="167">
        <v>4187</v>
      </c>
      <c r="D1322" s="166" t="s">
        <v>302</v>
      </c>
      <c r="E1322" s="146" t="str">
        <f>VLOOKUP($C1322,'2023-24 School Level AAFTE'!$C:$N,9,FALSE)</f>
        <v>No</v>
      </c>
      <c r="F1322" s="94" t="str">
        <f>IFERROR(VLOOKUP(C1322,'2023-24 School Level AAFTE'!$C:$N,11,FALSE),"")</f>
        <v>No</v>
      </c>
      <c r="G1322" s="20">
        <f>IFERROR(VLOOKUP(C1322,'2023-24 School Level AAFTE'!$C:$N,8,FALSE),0)</f>
        <v>372.08</v>
      </c>
      <c r="H1322" s="99">
        <f>VLOOKUP($A1322,'District Data'!$A:$F,3,FALSE)</f>
        <v>1.18</v>
      </c>
      <c r="I1322" s="99">
        <f>VLOOKUP($A1322,'District Data'!$A:$F,4,FALSE)</f>
        <v>1.18</v>
      </c>
      <c r="J1322" s="100">
        <f t="shared" si="221"/>
        <v>0</v>
      </c>
      <c r="K1322" s="101">
        <f t="shared" si="222"/>
        <v>0</v>
      </c>
      <c r="L1322" s="102">
        <f>'District Data'!E$2</f>
        <v>72728</v>
      </c>
      <c r="M1322" s="102">
        <f>'District Data'!F$2</f>
        <v>78209</v>
      </c>
      <c r="N1322" s="33">
        <f t="shared" si="223"/>
        <v>0</v>
      </c>
      <c r="O1322" s="33">
        <f t="shared" si="224"/>
        <v>0</v>
      </c>
      <c r="P1322" s="33">
        <f t="shared" si="229"/>
        <v>14418.72</v>
      </c>
      <c r="Q1322" s="103">
        <v>0.18149999999999999</v>
      </c>
      <c r="R1322" s="103">
        <v>0.17510000000000001</v>
      </c>
      <c r="S1322" s="33">
        <f t="shared" si="225"/>
        <v>0</v>
      </c>
      <c r="T1322" s="33">
        <f t="shared" si="230"/>
        <v>0</v>
      </c>
      <c r="U1322" s="33">
        <f t="shared" si="226"/>
        <v>0</v>
      </c>
      <c r="V1322" s="33">
        <f t="shared" si="227"/>
        <v>0</v>
      </c>
      <c r="W1322" s="33">
        <f t="shared" si="228"/>
        <v>0</v>
      </c>
      <c r="X1322" s="33">
        <f>IFERROR(VLOOKUP(C1322,'Adj to Match Apport'!$C:$F,4,FALSE),0)</f>
        <v>0</v>
      </c>
      <c r="Y1322" s="33">
        <f t="shared" si="231"/>
        <v>0</v>
      </c>
      <c r="Z1322" s="184">
        <f>VLOOKUP(C1322, '2023-24 School Level AAFTE'!$C$4:$C$2454, 1, 0)</f>
        <v>4187</v>
      </c>
    </row>
    <row r="1323" spans="1:26" s="20" customFormat="1" x14ac:dyDescent="0.25">
      <c r="A1323" s="136" t="s">
        <v>1347</v>
      </c>
      <c r="B1323" s="166" t="s">
        <v>1346</v>
      </c>
      <c r="C1323" s="167">
        <v>4516</v>
      </c>
      <c r="D1323" s="166" t="s">
        <v>1376</v>
      </c>
      <c r="E1323" s="146" t="str">
        <f>VLOOKUP($C1323,'2023-24 School Level AAFTE'!$C:$N,9,FALSE)</f>
        <v>No</v>
      </c>
      <c r="F1323" s="94" t="str">
        <f>IFERROR(VLOOKUP(C1323,'2023-24 School Level AAFTE'!$C:$N,11,FALSE),"")</f>
        <v>No</v>
      </c>
      <c r="G1323" s="20">
        <f>IFERROR(VLOOKUP(C1323,'2023-24 School Level AAFTE'!$C:$N,8,FALSE),0)</f>
        <v>681.61</v>
      </c>
      <c r="H1323" s="99">
        <f>VLOOKUP($A1323,'District Data'!$A:$F,3,FALSE)</f>
        <v>1.18</v>
      </c>
      <c r="I1323" s="99">
        <f>VLOOKUP($A1323,'District Data'!$A:$F,4,FALSE)</f>
        <v>1.18</v>
      </c>
      <c r="J1323" s="100">
        <f t="shared" si="221"/>
        <v>0</v>
      </c>
      <c r="K1323" s="101">
        <f t="shared" si="222"/>
        <v>0</v>
      </c>
      <c r="L1323" s="102">
        <f>'District Data'!E$2</f>
        <v>72728</v>
      </c>
      <c r="M1323" s="102">
        <f>'District Data'!F$2</f>
        <v>78209</v>
      </c>
      <c r="N1323" s="33">
        <f t="shared" si="223"/>
        <v>0</v>
      </c>
      <c r="O1323" s="33">
        <f t="shared" si="224"/>
        <v>0</v>
      </c>
      <c r="P1323" s="33">
        <f t="shared" si="229"/>
        <v>14418.72</v>
      </c>
      <c r="Q1323" s="103">
        <v>0.18149999999999999</v>
      </c>
      <c r="R1323" s="103">
        <v>0.17510000000000001</v>
      </c>
      <c r="S1323" s="33">
        <f t="shared" si="225"/>
        <v>0</v>
      </c>
      <c r="T1323" s="33">
        <f t="shared" si="230"/>
        <v>0</v>
      </c>
      <c r="U1323" s="33">
        <f t="shared" si="226"/>
        <v>0</v>
      </c>
      <c r="V1323" s="33">
        <f t="shared" si="227"/>
        <v>0</v>
      </c>
      <c r="W1323" s="33">
        <f t="shared" si="228"/>
        <v>0</v>
      </c>
      <c r="X1323" s="33">
        <f>IFERROR(VLOOKUP(C1323,'Adj to Match Apport'!$C:$F,4,FALSE),0)</f>
        <v>0</v>
      </c>
      <c r="Y1323" s="33">
        <f t="shared" si="231"/>
        <v>0</v>
      </c>
      <c r="Z1323" s="184">
        <f>VLOOKUP(C1323, '2023-24 School Level AAFTE'!$C$4:$C$2454, 1, 0)</f>
        <v>4516</v>
      </c>
    </row>
    <row r="1324" spans="1:26" s="20" customFormat="1" x14ac:dyDescent="0.25">
      <c r="A1324" s="136" t="s">
        <v>1347</v>
      </c>
      <c r="B1324" s="166" t="s">
        <v>1346</v>
      </c>
      <c r="C1324" s="167">
        <v>4069</v>
      </c>
      <c r="D1324" s="166" t="s">
        <v>1367</v>
      </c>
      <c r="E1324" s="146" t="str">
        <f>VLOOKUP($C1324,'2023-24 School Level AAFTE'!$C:$N,9,FALSE)</f>
        <v>No</v>
      </c>
      <c r="F1324" s="94" t="str">
        <f>IFERROR(VLOOKUP(C1324,'2023-24 School Level AAFTE'!$C:$N,11,FALSE),"")</f>
        <v>No</v>
      </c>
      <c r="G1324" s="20">
        <f>IFERROR(VLOOKUP(C1324,'2023-24 School Level AAFTE'!$C:$N,8,FALSE),0)</f>
        <v>400.08</v>
      </c>
      <c r="H1324" s="99">
        <f>VLOOKUP($A1324,'District Data'!$A:$F,3,FALSE)</f>
        <v>1.18</v>
      </c>
      <c r="I1324" s="99">
        <f>VLOOKUP($A1324,'District Data'!$A:$F,4,FALSE)</f>
        <v>1.18</v>
      </c>
      <c r="J1324" s="100">
        <f t="shared" si="221"/>
        <v>0</v>
      </c>
      <c r="K1324" s="101">
        <f t="shared" si="222"/>
        <v>0</v>
      </c>
      <c r="L1324" s="102">
        <f>'District Data'!E$2</f>
        <v>72728</v>
      </c>
      <c r="M1324" s="102">
        <f>'District Data'!F$2</f>
        <v>78209</v>
      </c>
      <c r="N1324" s="33">
        <f t="shared" si="223"/>
        <v>0</v>
      </c>
      <c r="O1324" s="33">
        <f t="shared" si="224"/>
        <v>0</v>
      </c>
      <c r="P1324" s="33">
        <f t="shared" si="229"/>
        <v>14418.72</v>
      </c>
      <c r="Q1324" s="103">
        <v>0.18149999999999999</v>
      </c>
      <c r="R1324" s="103">
        <v>0.17510000000000001</v>
      </c>
      <c r="S1324" s="33">
        <f t="shared" si="225"/>
        <v>0</v>
      </c>
      <c r="T1324" s="33">
        <f t="shared" si="230"/>
        <v>0</v>
      </c>
      <c r="U1324" s="33">
        <f t="shared" si="226"/>
        <v>0</v>
      </c>
      <c r="V1324" s="33">
        <f t="shared" si="227"/>
        <v>0</v>
      </c>
      <c r="W1324" s="33">
        <f t="shared" si="228"/>
        <v>0</v>
      </c>
      <c r="X1324" s="33">
        <f>IFERROR(VLOOKUP(C1324,'Adj to Match Apport'!$C:$F,4,FALSE),0)</f>
        <v>0</v>
      </c>
      <c r="Y1324" s="33">
        <f t="shared" si="231"/>
        <v>0</v>
      </c>
      <c r="Z1324" s="184">
        <f>VLOOKUP(C1324, '2023-24 School Level AAFTE'!$C$4:$C$2454, 1, 0)</f>
        <v>4069</v>
      </c>
    </row>
    <row r="1325" spans="1:26" s="20" customFormat="1" x14ac:dyDescent="0.25">
      <c r="A1325" s="136" t="s">
        <v>1347</v>
      </c>
      <c r="B1325" s="166" t="s">
        <v>1346</v>
      </c>
      <c r="C1325" s="167">
        <v>3287</v>
      </c>
      <c r="D1325" s="166" t="s">
        <v>1354</v>
      </c>
      <c r="E1325" s="146" t="str">
        <f>VLOOKUP($C1325,'2023-24 School Level AAFTE'!$C:$N,9,FALSE)</f>
        <v>No</v>
      </c>
      <c r="F1325" s="94" t="str">
        <f>IFERROR(VLOOKUP(C1325,'2023-24 School Level AAFTE'!$C:$N,11,FALSE),"")</f>
        <v>No</v>
      </c>
      <c r="G1325" s="20">
        <f>IFERROR(VLOOKUP(C1325,'2023-24 School Level AAFTE'!$C:$N,8,FALSE),0)</f>
        <v>407.89</v>
      </c>
      <c r="H1325" s="99">
        <f>VLOOKUP($A1325,'District Data'!$A:$F,3,FALSE)</f>
        <v>1.18</v>
      </c>
      <c r="I1325" s="99">
        <f>VLOOKUP($A1325,'District Data'!$A:$F,4,FALSE)</f>
        <v>1.18</v>
      </c>
      <c r="J1325" s="100">
        <f t="shared" si="221"/>
        <v>0</v>
      </c>
      <c r="K1325" s="101">
        <f t="shared" si="222"/>
        <v>0</v>
      </c>
      <c r="L1325" s="102">
        <f>'District Data'!E$2</f>
        <v>72728</v>
      </c>
      <c r="M1325" s="102">
        <f>'District Data'!F$2</f>
        <v>78209</v>
      </c>
      <c r="N1325" s="33">
        <f t="shared" si="223"/>
        <v>0</v>
      </c>
      <c r="O1325" s="33">
        <f t="shared" si="224"/>
        <v>0</v>
      </c>
      <c r="P1325" s="33">
        <f t="shared" si="229"/>
        <v>14418.72</v>
      </c>
      <c r="Q1325" s="103">
        <v>0.18149999999999999</v>
      </c>
      <c r="R1325" s="103">
        <v>0.17510000000000001</v>
      </c>
      <c r="S1325" s="33">
        <f t="shared" si="225"/>
        <v>0</v>
      </c>
      <c r="T1325" s="33">
        <f t="shared" si="230"/>
        <v>0</v>
      </c>
      <c r="U1325" s="33">
        <f t="shared" si="226"/>
        <v>0</v>
      </c>
      <c r="V1325" s="33">
        <f t="shared" si="227"/>
        <v>0</v>
      </c>
      <c r="W1325" s="33">
        <f t="shared" si="228"/>
        <v>0</v>
      </c>
      <c r="X1325" s="33">
        <f>IFERROR(VLOOKUP(C1325,'Adj to Match Apport'!$C:$F,4,FALSE),0)</f>
        <v>0</v>
      </c>
      <c r="Y1325" s="33">
        <f t="shared" si="231"/>
        <v>0</v>
      </c>
      <c r="Z1325" s="184">
        <f>VLOOKUP(C1325, '2023-24 School Level AAFTE'!$C$4:$C$2454, 1, 0)</f>
        <v>3287</v>
      </c>
    </row>
    <row r="1326" spans="1:26" s="20" customFormat="1" x14ac:dyDescent="0.25">
      <c r="A1326" s="136" t="s">
        <v>1347</v>
      </c>
      <c r="B1326" s="166" t="s">
        <v>1346</v>
      </c>
      <c r="C1326" s="167">
        <v>3749</v>
      </c>
      <c r="D1326" s="166" t="s">
        <v>1362</v>
      </c>
      <c r="E1326" s="146" t="str">
        <f>VLOOKUP($C1326,'2023-24 School Level AAFTE'!$C:$N,9,FALSE)</f>
        <v>No</v>
      </c>
      <c r="F1326" s="94" t="str">
        <f>IFERROR(VLOOKUP(C1326,'2023-24 School Level AAFTE'!$C:$N,11,FALSE),"")</f>
        <v>No</v>
      </c>
      <c r="G1326" s="20">
        <f>IFERROR(VLOOKUP(C1326,'2023-24 School Level AAFTE'!$C:$N,8,FALSE),0)</f>
        <v>479.58</v>
      </c>
      <c r="H1326" s="99">
        <f>VLOOKUP($A1326,'District Data'!$A:$F,3,FALSE)</f>
        <v>1.18</v>
      </c>
      <c r="I1326" s="99">
        <f>VLOOKUP($A1326,'District Data'!$A:$F,4,FALSE)</f>
        <v>1.18</v>
      </c>
      <c r="J1326" s="100">
        <f t="shared" si="221"/>
        <v>0</v>
      </c>
      <c r="K1326" s="101">
        <f t="shared" si="222"/>
        <v>0</v>
      </c>
      <c r="L1326" s="102">
        <f>'District Data'!E$2</f>
        <v>72728</v>
      </c>
      <c r="M1326" s="102">
        <f>'District Data'!F$2</f>
        <v>78209</v>
      </c>
      <c r="N1326" s="33">
        <f t="shared" si="223"/>
        <v>0</v>
      </c>
      <c r="O1326" s="33">
        <f t="shared" si="224"/>
        <v>0</v>
      </c>
      <c r="P1326" s="33">
        <f t="shared" si="229"/>
        <v>14418.72</v>
      </c>
      <c r="Q1326" s="103">
        <v>0.18149999999999999</v>
      </c>
      <c r="R1326" s="103">
        <v>0.17510000000000001</v>
      </c>
      <c r="S1326" s="33">
        <f t="shared" si="225"/>
        <v>0</v>
      </c>
      <c r="T1326" s="33">
        <f t="shared" si="230"/>
        <v>0</v>
      </c>
      <c r="U1326" s="33">
        <f t="shared" si="226"/>
        <v>0</v>
      </c>
      <c r="V1326" s="33">
        <f t="shared" si="227"/>
        <v>0</v>
      </c>
      <c r="W1326" s="33">
        <f t="shared" si="228"/>
        <v>0</v>
      </c>
      <c r="X1326" s="33">
        <f>IFERROR(VLOOKUP(C1326,'Adj to Match Apport'!$C:$F,4,FALSE),0)</f>
        <v>0</v>
      </c>
      <c r="Y1326" s="33">
        <f t="shared" si="231"/>
        <v>0</v>
      </c>
      <c r="Z1326" s="184">
        <f>VLOOKUP(C1326, '2023-24 School Level AAFTE'!$C$4:$C$2454, 1, 0)</f>
        <v>3749</v>
      </c>
    </row>
    <row r="1327" spans="1:26" s="20" customFormat="1" x14ac:dyDescent="0.25">
      <c r="A1327" s="136" t="s">
        <v>1347</v>
      </c>
      <c r="B1327" s="166" t="s">
        <v>1346</v>
      </c>
      <c r="C1327" s="167">
        <v>4208</v>
      </c>
      <c r="D1327" s="166" t="s">
        <v>1369</v>
      </c>
      <c r="E1327" s="146" t="str">
        <f>VLOOKUP($C1327,'2023-24 School Level AAFTE'!$C:$N,9,FALSE)</f>
        <v>No</v>
      </c>
      <c r="F1327" s="94" t="str">
        <f>IFERROR(VLOOKUP(C1327,'2023-24 School Level AAFTE'!$C:$N,11,FALSE),"")</f>
        <v>No</v>
      </c>
      <c r="G1327" s="20">
        <f>IFERROR(VLOOKUP(C1327,'2023-24 School Level AAFTE'!$C:$N,8,FALSE),0)</f>
        <v>1608.1599999999999</v>
      </c>
      <c r="H1327" s="99">
        <f>VLOOKUP($A1327,'District Data'!$A:$F,3,FALSE)</f>
        <v>1.18</v>
      </c>
      <c r="I1327" s="99">
        <f>VLOOKUP($A1327,'District Data'!$A:$F,4,FALSE)</f>
        <v>1.18</v>
      </c>
      <c r="J1327" s="100">
        <f t="shared" si="221"/>
        <v>0</v>
      </c>
      <c r="K1327" s="101">
        <f t="shared" si="222"/>
        <v>0</v>
      </c>
      <c r="L1327" s="102">
        <f>'District Data'!E$2</f>
        <v>72728</v>
      </c>
      <c r="M1327" s="102">
        <f>'District Data'!F$2</f>
        <v>78209</v>
      </c>
      <c r="N1327" s="33">
        <f t="shared" si="223"/>
        <v>0</v>
      </c>
      <c r="O1327" s="33">
        <f t="shared" si="224"/>
        <v>0</v>
      </c>
      <c r="P1327" s="33">
        <f t="shared" si="229"/>
        <v>14418.72</v>
      </c>
      <c r="Q1327" s="103">
        <v>0.18149999999999999</v>
      </c>
      <c r="R1327" s="103">
        <v>0.17510000000000001</v>
      </c>
      <c r="S1327" s="33">
        <f t="shared" si="225"/>
        <v>0</v>
      </c>
      <c r="T1327" s="33">
        <f t="shared" si="230"/>
        <v>0</v>
      </c>
      <c r="U1327" s="33">
        <f t="shared" si="226"/>
        <v>0</v>
      </c>
      <c r="V1327" s="33">
        <f t="shared" si="227"/>
        <v>0</v>
      </c>
      <c r="W1327" s="33">
        <f t="shared" si="228"/>
        <v>0</v>
      </c>
      <c r="X1327" s="33">
        <f>IFERROR(VLOOKUP(C1327,'Adj to Match Apport'!$C:$F,4,FALSE),0)</f>
        <v>0</v>
      </c>
      <c r="Y1327" s="33">
        <f t="shared" si="231"/>
        <v>0</v>
      </c>
      <c r="Z1327" s="184">
        <f>VLOOKUP(C1327, '2023-24 School Level AAFTE'!$C$4:$C$2454, 1, 0)</f>
        <v>4208</v>
      </c>
    </row>
    <row r="1328" spans="1:26" s="20" customFormat="1" x14ac:dyDescent="0.25">
      <c r="A1328" s="136" t="s">
        <v>1347</v>
      </c>
      <c r="B1328" s="166" t="s">
        <v>1346</v>
      </c>
      <c r="C1328" s="167">
        <v>4377</v>
      </c>
      <c r="D1328" s="166" t="s">
        <v>1373</v>
      </c>
      <c r="E1328" s="146" t="str">
        <f>VLOOKUP($C1328,'2023-24 School Level AAFTE'!$C:$N,9,FALSE)</f>
        <v>No</v>
      </c>
      <c r="F1328" s="94" t="str">
        <f>IFERROR(VLOOKUP(C1328,'2023-24 School Level AAFTE'!$C:$N,11,FALSE),"")</f>
        <v>No</v>
      </c>
      <c r="G1328" s="20">
        <f>IFERROR(VLOOKUP(C1328,'2023-24 School Level AAFTE'!$C:$N,8,FALSE),0)</f>
        <v>495.1</v>
      </c>
      <c r="H1328" s="99">
        <f>VLOOKUP($A1328,'District Data'!$A:$F,3,FALSE)</f>
        <v>1.18</v>
      </c>
      <c r="I1328" s="99">
        <f>VLOOKUP($A1328,'District Data'!$A:$F,4,FALSE)</f>
        <v>1.18</v>
      </c>
      <c r="J1328" s="100">
        <f t="shared" si="221"/>
        <v>0</v>
      </c>
      <c r="K1328" s="101">
        <f t="shared" si="222"/>
        <v>0</v>
      </c>
      <c r="L1328" s="102">
        <f>'District Data'!E$2</f>
        <v>72728</v>
      </c>
      <c r="M1328" s="102">
        <f>'District Data'!F$2</f>
        <v>78209</v>
      </c>
      <c r="N1328" s="33">
        <f t="shared" si="223"/>
        <v>0</v>
      </c>
      <c r="O1328" s="33">
        <f t="shared" si="224"/>
        <v>0</v>
      </c>
      <c r="P1328" s="33">
        <f t="shared" si="229"/>
        <v>14418.72</v>
      </c>
      <c r="Q1328" s="103">
        <v>0.18149999999999999</v>
      </c>
      <c r="R1328" s="103">
        <v>0.17510000000000001</v>
      </c>
      <c r="S1328" s="33">
        <f t="shared" si="225"/>
        <v>0</v>
      </c>
      <c r="T1328" s="33">
        <f t="shared" si="230"/>
        <v>0</v>
      </c>
      <c r="U1328" s="33">
        <f t="shared" si="226"/>
        <v>0</v>
      </c>
      <c r="V1328" s="33">
        <f t="shared" si="227"/>
        <v>0</v>
      </c>
      <c r="W1328" s="33">
        <f t="shared" si="228"/>
        <v>0</v>
      </c>
      <c r="X1328" s="33">
        <f>IFERROR(VLOOKUP(C1328,'Adj to Match Apport'!$C:$F,4,FALSE),0)</f>
        <v>0</v>
      </c>
      <c r="Y1328" s="33">
        <f t="shared" si="231"/>
        <v>0</v>
      </c>
      <c r="Z1328" s="184">
        <f>VLOOKUP(C1328, '2023-24 School Level AAFTE'!$C$4:$C$2454, 1, 0)</f>
        <v>4377</v>
      </c>
    </row>
    <row r="1329" spans="1:26" s="20" customFormat="1" x14ac:dyDescent="0.25">
      <c r="A1329" s="136" t="s">
        <v>1380</v>
      </c>
      <c r="B1329" s="166" t="s">
        <v>1379</v>
      </c>
      <c r="C1329" s="167">
        <v>3477</v>
      </c>
      <c r="D1329" s="166" t="s">
        <v>1386</v>
      </c>
      <c r="E1329" s="146" t="str">
        <f>VLOOKUP($C1329,'2023-24 School Level AAFTE'!$C:$N,9,FALSE)</f>
        <v>No</v>
      </c>
      <c r="F1329" s="94" t="str">
        <f>IFERROR(VLOOKUP(C1329,'2023-24 School Level AAFTE'!$C:$N,11,FALSE),"")</f>
        <v>No</v>
      </c>
      <c r="G1329" s="20">
        <f>IFERROR(VLOOKUP(C1329,'2023-24 School Level AAFTE'!$C:$N,8,FALSE),0)</f>
        <v>372.87</v>
      </c>
      <c r="H1329" s="99">
        <f>VLOOKUP($A1329,'District Data'!$A:$F,3,FALSE)</f>
        <v>1.1200000000000001</v>
      </c>
      <c r="I1329" s="99">
        <f>VLOOKUP($A1329,'District Data'!$A:$F,4,FALSE)</f>
        <v>1.1200000000000001</v>
      </c>
      <c r="J1329" s="100">
        <f t="shared" si="221"/>
        <v>0</v>
      </c>
      <c r="K1329" s="101">
        <f t="shared" si="222"/>
        <v>0</v>
      </c>
      <c r="L1329" s="102">
        <f>'District Data'!E$2</f>
        <v>72728</v>
      </c>
      <c r="M1329" s="102">
        <f>'District Data'!F$2</f>
        <v>78209</v>
      </c>
      <c r="N1329" s="33">
        <f t="shared" si="223"/>
        <v>0</v>
      </c>
      <c r="O1329" s="33">
        <f t="shared" si="224"/>
        <v>0</v>
      </c>
      <c r="P1329" s="33">
        <f t="shared" si="229"/>
        <v>14418.72</v>
      </c>
      <c r="Q1329" s="103">
        <v>0.18149999999999999</v>
      </c>
      <c r="R1329" s="103">
        <v>0.17510000000000001</v>
      </c>
      <c r="S1329" s="33">
        <f t="shared" si="225"/>
        <v>0</v>
      </c>
      <c r="T1329" s="33">
        <f t="shared" si="230"/>
        <v>0</v>
      </c>
      <c r="U1329" s="33">
        <f t="shared" si="226"/>
        <v>0</v>
      </c>
      <c r="V1329" s="33">
        <f t="shared" si="227"/>
        <v>0</v>
      </c>
      <c r="W1329" s="33">
        <f t="shared" si="228"/>
        <v>0</v>
      </c>
      <c r="X1329" s="33">
        <f>IFERROR(VLOOKUP(C1329,'Adj to Match Apport'!$C:$F,4,FALSE),0)</f>
        <v>0</v>
      </c>
      <c r="Y1329" s="33">
        <f t="shared" si="231"/>
        <v>0</v>
      </c>
      <c r="Z1329" s="184">
        <f>VLOOKUP(C1329, '2023-24 School Level AAFTE'!$C$4:$C$2454, 1, 0)</f>
        <v>3477</v>
      </c>
    </row>
    <row r="1330" spans="1:26" s="20" customFormat="1" x14ac:dyDescent="0.25">
      <c r="A1330" s="136" t="s">
        <v>1380</v>
      </c>
      <c r="B1330" s="166" t="s">
        <v>1379</v>
      </c>
      <c r="C1330" s="167">
        <v>3377</v>
      </c>
      <c r="D1330" s="166" t="s">
        <v>1385</v>
      </c>
      <c r="E1330" s="146" t="str">
        <f>VLOOKUP($C1330,'2023-24 School Level AAFTE'!$C:$N,9,FALSE)</f>
        <v>Yes</v>
      </c>
      <c r="F1330" s="94" t="str">
        <f>IFERROR(VLOOKUP(C1330,'2023-24 School Level AAFTE'!$C:$N,11,FALSE),"")</f>
        <v>Yes</v>
      </c>
      <c r="G1330" s="20">
        <f>IFERROR(VLOOKUP(C1330,'2023-24 School Level AAFTE'!$C:$N,8,FALSE),0)</f>
        <v>452.94</v>
      </c>
      <c r="H1330" s="99">
        <f>VLOOKUP($A1330,'District Data'!$A:$F,3,FALSE)</f>
        <v>1.1200000000000001</v>
      </c>
      <c r="I1330" s="99">
        <f>VLOOKUP($A1330,'District Data'!$A:$F,4,FALSE)</f>
        <v>1.1200000000000001</v>
      </c>
      <c r="J1330" s="100">
        <f t="shared" si="221"/>
        <v>452.94</v>
      </c>
      <c r="K1330" s="101">
        <f t="shared" si="222"/>
        <v>1.329</v>
      </c>
      <c r="L1330" s="102">
        <f>'District Data'!E$2</f>
        <v>72728</v>
      </c>
      <c r="M1330" s="102">
        <f>'District Data'!F$2</f>
        <v>78209</v>
      </c>
      <c r="N1330" s="33">
        <f t="shared" si="223"/>
        <v>108254.17</v>
      </c>
      <c r="O1330" s="33">
        <f t="shared" si="224"/>
        <v>8158.36</v>
      </c>
      <c r="P1330" s="33">
        <f t="shared" si="229"/>
        <v>14418.72</v>
      </c>
      <c r="Q1330" s="103">
        <v>0.18149999999999999</v>
      </c>
      <c r="R1330" s="103">
        <v>0.17510000000000001</v>
      </c>
      <c r="S1330" s="33">
        <f t="shared" si="225"/>
        <v>40239.14</v>
      </c>
      <c r="T1330" s="33">
        <f t="shared" si="230"/>
        <v>1940.21</v>
      </c>
      <c r="U1330" s="33">
        <f t="shared" si="226"/>
        <v>339.73</v>
      </c>
      <c r="V1330" s="33">
        <f t="shared" si="227"/>
        <v>2279.94</v>
      </c>
      <c r="W1330" s="33">
        <f t="shared" si="228"/>
        <v>158931.60999999999</v>
      </c>
      <c r="X1330" s="33">
        <f>IFERROR(VLOOKUP(C1330,'Adj to Match Apport'!$C:$F,4,FALSE),0)</f>
        <v>1.0000000009313226E-2</v>
      </c>
      <c r="Y1330" s="33">
        <f t="shared" si="231"/>
        <v>158931.62</v>
      </c>
      <c r="Z1330" s="184">
        <f>VLOOKUP(C1330, '2023-24 School Level AAFTE'!$C$4:$C$2454, 1, 0)</f>
        <v>3377</v>
      </c>
    </row>
    <row r="1331" spans="1:26" s="20" customFormat="1" x14ac:dyDescent="0.25">
      <c r="A1331" s="136" t="s">
        <v>1380</v>
      </c>
      <c r="B1331" s="166" t="s">
        <v>1379</v>
      </c>
      <c r="C1331" s="167">
        <v>4328</v>
      </c>
      <c r="D1331" s="166" t="s">
        <v>1389</v>
      </c>
      <c r="E1331" s="146" t="str">
        <f>VLOOKUP($C1331,'2023-24 School Level AAFTE'!$C:$N,9,FALSE)</f>
        <v>No</v>
      </c>
      <c r="F1331" s="94" t="str">
        <f>IFERROR(VLOOKUP(C1331,'2023-24 School Level AAFTE'!$C:$N,11,FALSE),"")</f>
        <v>No</v>
      </c>
      <c r="G1331" s="20">
        <f>IFERROR(VLOOKUP(C1331,'2023-24 School Level AAFTE'!$C:$N,8,FALSE),0)</f>
        <v>512.04</v>
      </c>
      <c r="H1331" s="99">
        <f>VLOOKUP($A1331,'District Data'!$A:$F,3,FALSE)</f>
        <v>1.1200000000000001</v>
      </c>
      <c r="I1331" s="99">
        <f>VLOOKUP($A1331,'District Data'!$A:$F,4,FALSE)</f>
        <v>1.1200000000000001</v>
      </c>
      <c r="J1331" s="100">
        <f t="shared" si="221"/>
        <v>0</v>
      </c>
      <c r="K1331" s="101">
        <f t="shared" si="222"/>
        <v>0</v>
      </c>
      <c r="L1331" s="102">
        <f>'District Data'!E$2</f>
        <v>72728</v>
      </c>
      <c r="M1331" s="102">
        <f>'District Data'!F$2</f>
        <v>78209</v>
      </c>
      <c r="N1331" s="33">
        <f t="shared" si="223"/>
        <v>0</v>
      </c>
      <c r="O1331" s="33">
        <f t="shared" si="224"/>
        <v>0</v>
      </c>
      <c r="P1331" s="33">
        <f t="shared" si="229"/>
        <v>14418.72</v>
      </c>
      <c r="Q1331" s="103">
        <v>0.18149999999999999</v>
      </c>
      <c r="R1331" s="103">
        <v>0.17510000000000001</v>
      </c>
      <c r="S1331" s="33">
        <f t="shared" si="225"/>
        <v>0</v>
      </c>
      <c r="T1331" s="33">
        <f t="shared" si="230"/>
        <v>0</v>
      </c>
      <c r="U1331" s="33">
        <f t="shared" si="226"/>
        <v>0</v>
      </c>
      <c r="V1331" s="33">
        <f t="shared" si="227"/>
        <v>0</v>
      </c>
      <c r="W1331" s="33">
        <f t="shared" si="228"/>
        <v>0</v>
      </c>
      <c r="X1331" s="33">
        <f>IFERROR(VLOOKUP(C1331,'Adj to Match Apport'!$C:$F,4,FALSE),0)</f>
        <v>0</v>
      </c>
      <c r="Y1331" s="33">
        <f t="shared" si="231"/>
        <v>0</v>
      </c>
      <c r="Z1331" s="184">
        <f>VLOOKUP(C1331, '2023-24 School Level AAFTE'!$C$4:$C$2454, 1, 0)</f>
        <v>4328</v>
      </c>
    </row>
    <row r="1332" spans="1:26" s="20" customFormat="1" x14ac:dyDescent="0.25">
      <c r="A1332" s="136" t="s">
        <v>1380</v>
      </c>
      <c r="B1332" s="166" t="s">
        <v>1379</v>
      </c>
      <c r="C1332" s="167">
        <v>1758</v>
      </c>
      <c r="D1332" s="166" t="s">
        <v>1381</v>
      </c>
      <c r="E1332" s="146" t="str">
        <f>VLOOKUP($C1332,'2023-24 School Level AAFTE'!$C:$N,9,FALSE)</f>
        <v>No</v>
      </c>
      <c r="F1332" s="94" t="str">
        <f>IFERROR(VLOOKUP(C1332,'2023-24 School Level AAFTE'!$C:$N,11,FALSE),"")</f>
        <v>No</v>
      </c>
      <c r="G1332" s="20">
        <f>IFERROR(VLOOKUP(C1332,'2023-24 School Level AAFTE'!$C:$N,8,FALSE),0)</f>
        <v>222.53</v>
      </c>
      <c r="H1332" s="99">
        <f>VLOOKUP($A1332,'District Data'!$A:$F,3,FALSE)</f>
        <v>1.1200000000000001</v>
      </c>
      <c r="I1332" s="99">
        <f>VLOOKUP($A1332,'District Data'!$A:$F,4,FALSE)</f>
        <v>1.1200000000000001</v>
      </c>
      <c r="J1332" s="100">
        <f t="shared" si="221"/>
        <v>0</v>
      </c>
      <c r="K1332" s="101">
        <f t="shared" si="222"/>
        <v>0</v>
      </c>
      <c r="L1332" s="102">
        <f>'District Data'!E$2</f>
        <v>72728</v>
      </c>
      <c r="M1332" s="102">
        <f>'District Data'!F$2</f>
        <v>78209</v>
      </c>
      <c r="N1332" s="33">
        <f t="shared" si="223"/>
        <v>0</v>
      </c>
      <c r="O1332" s="33">
        <f t="shared" si="224"/>
        <v>0</v>
      </c>
      <c r="P1332" s="33">
        <f t="shared" si="229"/>
        <v>14418.72</v>
      </c>
      <c r="Q1332" s="103">
        <v>0.18149999999999999</v>
      </c>
      <c r="R1332" s="103">
        <v>0.17510000000000001</v>
      </c>
      <c r="S1332" s="33">
        <f t="shared" si="225"/>
        <v>0</v>
      </c>
      <c r="T1332" s="33">
        <f t="shared" si="230"/>
        <v>0</v>
      </c>
      <c r="U1332" s="33">
        <f t="shared" si="226"/>
        <v>0</v>
      </c>
      <c r="V1332" s="33">
        <f t="shared" si="227"/>
        <v>0</v>
      </c>
      <c r="W1332" s="33">
        <f t="shared" si="228"/>
        <v>0</v>
      </c>
      <c r="X1332" s="33">
        <f>IFERROR(VLOOKUP(C1332,'Adj to Match Apport'!$C:$F,4,FALSE),0)</f>
        <v>0</v>
      </c>
      <c r="Y1332" s="33">
        <f t="shared" si="231"/>
        <v>0</v>
      </c>
      <c r="Z1332" s="184">
        <f>VLOOKUP(C1332, '2023-24 School Level AAFTE'!$C$4:$C$2454, 1, 0)</f>
        <v>1758</v>
      </c>
    </row>
    <row r="1333" spans="1:26" s="20" customFormat="1" x14ac:dyDescent="0.25">
      <c r="A1333" s="136" t="s">
        <v>1380</v>
      </c>
      <c r="B1333" s="166" t="s">
        <v>1379</v>
      </c>
      <c r="C1333" s="167">
        <v>5343</v>
      </c>
      <c r="D1333" s="166" t="s">
        <v>1390</v>
      </c>
      <c r="E1333" s="146" t="str">
        <f>VLOOKUP($C1333,'2023-24 School Level AAFTE'!$C:$N,9,FALSE)</f>
        <v>Yes</v>
      </c>
      <c r="F1333" s="94" t="str">
        <f>IFERROR(VLOOKUP(C1333,'2023-24 School Level AAFTE'!$C:$N,11,FALSE),"")</f>
        <v>No</v>
      </c>
      <c r="G1333" s="20">
        <f>IFERROR(VLOOKUP(C1333,'2023-24 School Level AAFTE'!$C:$N,8,FALSE),0)</f>
        <v>18.5</v>
      </c>
      <c r="H1333" s="99">
        <f>VLOOKUP($A1333,'District Data'!$A:$F,3,FALSE)</f>
        <v>1.1200000000000001</v>
      </c>
      <c r="I1333" s="99">
        <f>VLOOKUP($A1333,'District Data'!$A:$F,4,FALSE)</f>
        <v>1.1200000000000001</v>
      </c>
      <c r="J1333" s="100">
        <f t="shared" si="221"/>
        <v>0</v>
      </c>
      <c r="K1333" s="101">
        <f t="shared" si="222"/>
        <v>0</v>
      </c>
      <c r="L1333" s="102">
        <f>'District Data'!E$2</f>
        <v>72728</v>
      </c>
      <c r="M1333" s="102">
        <f>'District Data'!F$2</f>
        <v>78209</v>
      </c>
      <c r="N1333" s="33">
        <f t="shared" si="223"/>
        <v>0</v>
      </c>
      <c r="O1333" s="33">
        <f t="shared" si="224"/>
        <v>0</v>
      </c>
      <c r="P1333" s="33">
        <f t="shared" si="229"/>
        <v>14418.72</v>
      </c>
      <c r="Q1333" s="103">
        <v>0.18149999999999999</v>
      </c>
      <c r="R1333" s="103">
        <v>0.17510000000000001</v>
      </c>
      <c r="S1333" s="33">
        <f t="shared" si="225"/>
        <v>0</v>
      </c>
      <c r="T1333" s="33">
        <f t="shared" si="230"/>
        <v>0</v>
      </c>
      <c r="U1333" s="33">
        <f t="shared" si="226"/>
        <v>0</v>
      </c>
      <c r="V1333" s="33">
        <f t="shared" si="227"/>
        <v>0</v>
      </c>
      <c r="W1333" s="33">
        <f t="shared" si="228"/>
        <v>0</v>
      </c>
      <c r="X1333" s="33">
        <f>IFERROR(VLOOKUP(C1333,'Adj to Match Apport'!$C:$F,4,FALSE),0)</f>
        <v>0</v>
      </c>
      <c r="Y1333" s="33">
        <f t="shared" si="231"/>
        <v>0</v>
      </c>
      <c r="Z1333" s="184">
        <f>VLOOKUP(C1333, '2023-24 School Level AAFTE'!$C$4:$C$2454, 1, 0)</f>
        <v>5343</v>
      </c>
    </row>
    <row r="1334" spans="1:26" s="20" customFormat="1" x14ac:dyDescent="0.25">
      <c r="A1334" s="136" t="s">
        <v>1380</v>
      </c>
      <c r="B1334" s="166" t="s">
        <v>1379</v>
      </c>
      <c r="C1334" s="167">
        <v>3939</v>
      </c>
      <c r="D1334" s="166" t="s">
        <v>1388</v>
      </c>
      <c r="E1334" s="146" t="str">
        <f>VLOOKUP($C1334,'2023-24 School Level AAFTE'!$C:$N,9,FALSE)</f>
        <v>No</v>
      </c>
      <c r="F1334" s="94" t="str">
        <f>IFERROR(VLOOKUP(C1334,'2023-24 School Level AAFTE'!$C:$N,11,FALSE),"")</f>
        <v>No</v>
      </c>
      <c r="G1334" s="20">
        <f>IFERROR(VLOOKUP(C1334,'2023-24 School Level AAFTE'!$C:$N,8,FALSE),0)</f>
        <v>729.15</v>
      </c>
      <c r="H1334" s="99">
        <f>VLOOKUP($A1334,'District Data'!$A:$F,3,FALSE)</f>
        <v>1.1200000000000001</v>
      </c>
      <c r="I1334" s="99">
        <f>VLOOKUP($A1334,'District Data'!$A:$F,4,FALSE)</f>
        <v>1.1200000000000001</v>
      </c>
      <c r="J1334" s="100">
        <f t="shared" si="221"/>
        <v>0</v>
      </c>
      <c r="K1334" s="101">
        <f t="shared" si="222"/>
        <v>0</v>
      </c>
      <c r="L1334" s="102">
        <f>'District Data'!E$2</f>
        <v>72728</v>
      </c>
      <c r="M1334" s="102">
        <f>'District Data'!F$2</f>
        <v>78209</v>
      </c>
      <c r="N1334" s="33">
        <f t="shared" si="223"/>
        <v>0</v>
      </c>
      <c r="O1334" s="33">
        <f t="shared" si="224"/>
        <v>0</v>
      </c>
      <c r="P1334" s="33">
        <f t="shared" si="229"/>
        <v>14418.72</v>
      </c>
      <c r="Q1334" s="103">
        <v>0.18149999999999999</v>
      </c>
      <c r="R1334" s="103">
        <v>0.17510000000000001</v>
      </c>
      <c r="S1334" s="33">
        <f t="shared" si="225"/>
        <v>0</v>
      </c>
      <c r="T1334" s="33">
        <f t="shared" si="230"/>
        <v>0</v>
      </c>
      <c r="U1334" s="33">
        <f t="shared" si="226"/>
        <v>0</v>
      </c>
      <c r="V1334" s="33">
        <f t="shared" si="227"/>
        <v>0</v>
      </c>
      <c r="W1334" s="33">
        <f t="shared" si="228"/>
        <v>0</v>
      </c>
      <c r="X1334" s="33">
        <f>IFERROR(VLOOKUP(C1334,'Adj to Match Apport'!$C:$F,4,FALSE),0)</f>
        <v>0</v>
      </c>
      <c r="Y1334" s="33">
        <f t="shared" si="231"/>
        <v>0</v>
      </c>
      <c r="Z1334" s="184">
        <f>VLOOKUP(C1334, '2023-24 School Level AAFTE'!$C$4:$C$2454, 1, 0)</f>
        <v>3939</v>
      </c>
    </row>
    <row r="1335" spans="1:26" s="20" customFormat="1" x14ac:dyDescent="0.25">
      <c r="A1335" s="136" t="s">
        <v>1380</v>
      </c>
      <c r="B1335" s="166" t="s">
        <v>1379</v>
      </c>
      <c r="C1335" s="167">
        <v>2696</v>
      </c>
      <c r="D1335" s="166" t="s">
        <v>1382</v>
      </c>
      <c r="E1335" s="146" t="str">
        <f>VLOOKUP($C1335,'2023-24 School Level AAFTE'!$C:$N,9,FALSE)</f>
        <v>No</v>
      </c>
      <c r="F1335" s="94" t="str">
        <f>IFERROR(VLOOKUP(C1335,'2023-24 School Level AAFTE'!$C:$N,11,FALSE),"")</f>
        <v>No</v>
      </c>
      <c r="G1335" s="20">
        <f>IFERROR(VLOOKUP(C1335,'2023-24 School Level AAFTE'!$C:$N,8,FALSE),0)</f>
        <v>404.02</v>
      </c>
      <c r="H1335" s="99">
        <f>VLOOKUP($A1335,'District Data'!$A:$F,3,FALSE)</f>
        <v>1.1200000000000001</v>
      </c>
      <c r="I1335" s="99">
        <f>VLOOKUP($A1335,'District Data'!$A:$F,4,FALSE)</f>
        <v>1.1200000000000001</v>
      </c>
      <c r="J1335" s="100">
        <f t="shared" si="221"/>
        <v>0</v>
      </c>
      <c r="K1335" s="101">
        <f t="shared" si="222"/>
        <v>0</v>
      </c>
      <c r="L1335" s="102">
        <f>'District Data'!E$2</f>
        <v>72728</v>
      </c>
      <c r="M1335" s="102">
        <f>'District Data'!F$2</f>
        <v>78209</v>
      </c>
      <c r="N1335" s="33">
        <f t="shared" si="223"/>
        <v>0</v>
      </c>
      <c r="O1335" s="33">
        <f t="shared" si="224"/>
        <v>0</v>
      </c>
      <c r="P1335" s="33">
        <f t="shared" si="229"/>
        <v>14418.72</v>
      </c>
      <c r="Q1335" s="103">
        <v>0.18149999999999999</v>
      </c>
      <c r="R1335" s="103">
        <v>0.17510000000000001</v>
      </c>
      <c r="S1335" s="33">
        <f t="shared" si="225"/>
        <v>0</v>
      </c>
      <c r="T1335" s="33">
        <f t="shared" si="230"/>
        <v>0</v>
      </c>
      <c r="U1335" s="33">
        <f t="shared" si="226"/>
        <v>0</v>
      </c>
      <c r="V1335" s="33">
        <f t="shared" si="227"/>
        <v>0</v>
      </c>
      <c r="W1335" s="33">
        <f t="shared" si="228"/>
        <v>0</v>
      </c>
      <c r="X1335" s="33">
        <f>IFERROR(VLOOKUP(C1335,'Adj to Match Apport'!$C:$F,4,FALSE),0)</f>
        <v>0</v>
      </c>
      <c r="Y1335" s="33">
        <f t="shared" si="231"/>
        <v>0</v>
      </c>
      <c r="Z1335" s="184">
        <f>VLOOKUP(C1335, '2023-24 School Level AAFTE'!$C$4:$C$2454, 1, 0)</f>
        <v>2696</v>
      </c>
    </row>
    <row r="1336" spans="1:26" s="20" customFormat="1" x14ac:dyDescent="0.25">
      <c r="A1336" s="136" t="s">
        <v>1380</v>
      </c>
      <c r="B1336" s="166" t="s">
        <v>1379</v>
      </c>
      <c r="C1336" s="167">
        <v>2974</v>
      </c>
      <c r="D1336" s="166" t="s">
        <v>1383</v>
      </c>
      <c r="E1336" s="146" t="str">
        <f>VLOOKUP($C1336,'2023-24 School Level AAFTE'!$C:$N,9,FALSE)</f>
        <v>No</v>
      </c>
      <c r="F1336" s="94" t="str">
        <f>IFERROR(VLOOKUP(C1336,'2023-24 School Level AAFTE'!$C:$N,11,FALSE),"")</f>
        <v>No</v>
      </c>
      <c r="G1336" s="20">
        <f>IFERROR(VLOOKUP(C1336,'2023-24 School Level AAFTE'!$C:$N,8,FALSE),0)</f>
        <v>1606.52</v>
      </c>
      <c r="H1336" s="99">
        <f>VLOOKUP($A1336,'District Data'!$A:$F,3,FALSE)</f>
        <v>1.1200000000000001</v>
      </c>
      <c r="I1336" s="99">
        <f>VLOOKUP($A1336,'District Data'!$A:$F,4,FALSE)</f>
        <v>1.1200000000000001</v>
      </c>
      <c r="J1336" s="100">
        <f t="shared" si="221"/>
        <v>0</v>
      </c>
      <c r="K1336" s="101">
        <f t="shared" si="222"/>
        <v>0</v>
      </c>
      <c r="L1336" s="102">
        <f>'District Data'!E$2</f>
        <v>72728</v>
      </c>
      <c r="M1336" s="102">
        <f>'District Data'!F$2</f>
        <v>78209</v>
      </c>
      <c r="N1336" s="33">
        <f t="shared" si="223"/>
        <v>0</v>
      </c>
      <c r="O1336" s="33">
        <f t="shared" si="224"/>
        <v>0</v>
      </c>
      <c r="P1336" s="33">
        <f t="shared" si="229"/>
        <v>14418.72</v>
      </c>
      <c r="Q1336" s="103">
        <v>0.18149999999999999</v>
      </c>
      <c r="R1336" s="103">
        <v>0.17510000000000001</v>
      </c>
      <c r="S1336" s="33">
        <f t="shared" si="225"/>
        <v>0</v>
      </c>
      <c r="T1336" s="33">
        <f t="shared" si="230"/>
        <v>0</v>
      </c>
      <c r="U1336" s="33">
        <f t="shared" si="226"/>
        <v>0</v>
      </c>
      <c r="V1336" s="33">
        <f t="shared" si="227"/>
        <v>0</v>
      </c>
      <c r="W1336" s="33">
        <f t="shared" si="228"/>
        <v>0</v>
      </c>
      <c r="X1336" s="33">
        <f>IFERROR(VLOOKUP(C1336,'Adj to Match Apport'!$C:$F,4,FALSE),0)</f>
        <v>0</v>
      </c>
      <c r="Y1336" s="33">
        <f t="shared" si="231"/>
        <v>0</v>
      </c>
      <c r="Z1336" s="184">
        <f>VLOOKUP(C1336, '2023-24 School Level AAFTE'!$C$4:$C$2454, 1, 0)</f>
        <v>2974</v>
      </c>
    </row>
    <row r="1337" spans="1:26" s="20" customFormat="1" x14ac:dyDescent="0.25">
      <c r="A1337" s="136" t="s">
        <v>1380</v>
      </c>
      <c r="B1337" s="166" t="s">
        <v>1379</v>
      </c>
      <c r="C1337" s="167">
        <v>3274</v>
      </c>
      <c r="D1337" s="166" t="s">
        <v>1384</v>
      </c>
      <c r="E1337" s="146" t="str">
        <f>VLOOKUP($C1337,'2023-24 School Level AAFTE'!$C:$N,9,FALSE)</f>
        <v>No</v>
      </c>
      <c r="F1337" s="94" t="str">
        <f>IFERROR(VLOOKUP(C1337,'2023-24 School Level AAFTE'!$C:$N,11,FALSE),"")</f>
        <v>No</v>
      </c>
      <c r="G1337" s="20">
        <f>IFERROR(VLOOKUP(C1337,'2023-24 School Level AAFTE'!$C:$N,8,FALSE),0)</f>
        <v>755.95</v>
      </c>
      <c r="H1337" s="99">
        <f>VLOOKUP($A1337,'District Data'!$A:$F,3,FALSE)</f>
        <v>1.1200000000000001</v>
      </c>
      <c r="I1337" s="99">
        <f>VLOOKUP($A1337,'District Data'!$A:$F,4,FALSE)</f>
        <v>1.1200000000000001</v>
      </c>
      <c r="J1337" s="100">
        <f t="shared" si="221"/>
        <v>0</v>
      </c>
      <c r="K1337" s="101">
        <f t="shared" si="222"/>
        <v>0</v>
      </c>
      <c r="L1337" s="102">
        <f>'District Data'!E$2</f>
        <v>72728</v>
      </c>
      <c r="M1337" s="102">
        <f>'District Data'!F$2</f>
        <v>78209</v>
      </c>
      <c r="N1337" s="33">
        <f t="shared" si="223"/>
        <v>0</v>
      </c>
      <c r="O1337" s="33">
        <f t="shared" si="224"/>
        <v>0</v>
      </c>
      <c r="P1337" s="33">
        <f t="shared" si="229"/>
        <v>14418.72</v>
      </c>
      <c r="Q1337" s="103">
        <v>0.18149999999999999</v>
      </c>
      <c r="R1337" s="103">
        <v>0.17510000000000001</v>
      </c>
      <c r="S1337" s="33">
        <f t="shared" si="225"/>
        <v>0</v>
      </c>
      <c r="T1337" s="33">
        <f t="shared" si="230"/>
        <v>0</v>
      </c>
      <c r="U1337" s="33">
        <f t="shared" si="226"/>
        <v>0</v>
      </c>
      <c r="V1337" s="33">
        <f t="shared" si="227"/>
        <v>0</v>
      </c>
      <c r="W1337" s="33">
        <f t="shared" si="228"/>
        <v>0</v>
      </c>
      <c r="X1337" s="33">
        <f>IFERROR(VLOOKUP(C1337,'Adj to Match Apport'!$C:$F,4,FALSE),0)</f>
        <v>0</v>
      </c>
      <c r="Y1337" s="33">
        <f t="shared" si="231"/>
        <v>0</v>
      </c>
      <c r="Z1337" s="184">
        <f>VLOOKUP(C1337, '2023-24 School Level AAFTE'!$C$4:$C$2454, 1, 0)</f>
        <v>3274</v>
      </c>
    </row>
    <row r="1338" spans="1:26" s="20" customFormat="1" x14ac:dyDescent="0.25">
      <c r="A1338" s="136" t="s">
        <v>1380</v>
      </c>
      <c r="B1338" s="166" t="s">
        <v>1379</v>
      </c>
      <c r="C1338" s="167">
        <v>5626</v>
      </c>
      <c r="D1338" s="166" t="s">
        <v>2820</v>
      </c>
      <c r="E1338" s="146" t="str">
        <f>VLOOKUP($C1338,'2023-24 School Level AAFTE'!$C:$N,9,FALSE)</f>
        <v>No</v>
      </c>
      <c r="F1338" s="94" t="str">
        <f>IFERROR(VLOOKUP(C1338,'2023-24 School Level AAFTE'!$C:$N,11,FALSE),"")</f>
        <v>No</v>
      </c>
      <c r="G1338" s="20">
        <f>IFERROR(VLOOKUP(C1338,'2023-24 School Level AAFTE'!$C:$N,8,FALSE),0)</f>
        <v>104.35</v>
      </c>
      <c r="H1338" s="99">
        <f>VLOOKUP($A1338,'District Data'!$A:$F,3,FALSE)</f>
        <v>1.1200000000000001</v>
      </c>
      <c r="I1338" s="99">
        <f>VLOOKUP($A1338,'District Data'!$A:$F,4,FALSE)</f>
        <v>1.1200000000000001</v>
      </c>
      <c r="J1338" s="100">
        <f t="shared" si="221"/>
        <v>0</v>
      </c>
      <c r="K1338" s="101">
        <f t="shared" si="222"/>
        <v>0</v>
      </c>
      <c r="L1338" s="102">
        <f>'District Data'!E$2</f>
        <v>72728</v>
      </c>
      <c r="M1338" s="102">
        <f>'District Data'!F$2</f>
        <v>78209</v>
      </c>
      <c r="N1338" s="33">
        <f t="shared" si="223"/>
        <v>0</v>
      </c>
      <c r="O1338" s="33">
        <f t="shared" si="224"/>
        <v>0</v>
      </c>
      <c r="P1338" s="33">
        <f t="shared" si="229"/>
        <v>14418.72</v>
      </c>
      <c r="Q1338" s="103">
        <v>0.18149999999999999</v>
      </c>
      <c r="R1338" s="103">
        <v>0.17510000000000001</v>
      </c>
      <c r="S1338" s="33">
        <f t="shared" si="225"/>
        <v>0</v>
      </c>
      <c r="T1338" s="33">
        <f t="shared" si="230"/>
        <v>0</v>
      </c>
      <c r="U1338" s="33">
        <f t="shared" si="226"/>
        <v>0</v>
      </c>
      <c r="V1338" s="33">
        <f t="shared" si="227"/>
        <v>0</v>
      </c>
      <c r="W1338" s="33">
        <f t="shared" si="228"/>
        <v>0</v>
      </c>
      <c r="X1338" s="33">
        <f>IFERROR(VLOOKUP(C1338,'Adj to Match Apport'!$C:$F,4,FALSE),0)</f>
        <v>0</v>
      </c>
      <c r="Y1338" s="33">
        <f t="shared" si="231"/>
        <v>0</v>
      </c>
      <c r="Z1338" s="184">
        <f>VLOOKUP(C1338, '2023-24 School Level AAFTE'!$C$4:$C$2454, 1, 0)</f>
        <v>5626</v>
      </c>
    </row>
    <row r="1339" spans="1:26" s="20" customFormat="1" x14ac:dyDescent="0.25">
      <c r="A1339" s="136" t="s">
        <v>1380</v>
      </c>
      <c r="B1339" s="166" t="s">
        <v>1379</v>
      </c>
      <c r="C1339" s="167">
        <v>3566</v>
      </c>
      <c r="D1339" s="166" t="s">
        <v>1387</v>
      </c>
      <c r="E1339" s="146" t="str">
        <f>VLOOKUP($C1339,'2023-24 School Level AAFTE'!$C:$N,9,FALSE)</f>
        <v>Yes</v>
      </c>
      <c r="F1339" s="94" t="str">
        <f>IFERROR(VLOOKUP(C1339,'2023-24 School Level AAFTE'!$C:$N,11,FALSE),"")</f>
        <v>Yes</v>
      </c>
      <c r="G1339" s="20">
        <f>IFERROR(VLOOKUP(C1339,'2023-24 School Level AAFTE'!$C:$N,8,FALSE),0)</f>
        <v>423.21</v>
      </c>
      <c r="H1339" s="99">
        <f>VLOOKUP($A1339,'District Data'!$A:$F,3,FALSE)</f>
        <v>1.1200000000000001</v>
      </c>
      <c r="I1339" s="99">
        <f>VLOOKUP($A1339,'District Data'!$A:$F,4,FALSE)</f>
        <v>1.1200000000000001</v>
      </c>
      <c r="J1339" s="100">
        <f t="shared" si="221"/>
        <v>423.21</v>
      </c>
      <c r="K1339" s="101">
        <f t="shared" si="222"/>
        <v>1.2410000000000001</v>
      </c>
      <c r="L1339" s="102">
        <f>'District Data'!E$2</f>
        <v>72728</v>
      </c>
      <c r="M1339" s="102">
        <f>'District Data'!F$2</f>
        <v>78209</v>
      </c>
      <c r="N1339" s="33">
        <f t="shared" si="223"/>
        <v>101086.1</v>
      </c>
      <c r="O1339" s="33">
        <f t="shared" si="224"/>
        <v>7618.15</v>
      </c>
      <c r="P1339" s="33">
        <f t="shared" si="229"/>
        <v>14418.72</v>
      </c>
      <c r="Q1339" s="103">
        <v>0.18149999999999999</v>
      </c>
      <c r="R1339" s="103">
        <v>0.17510000000000001</v>
      </c>
      <c r="S1339" s="33">
        <f t="shared" si="225"/>
        <v>37574.699999999997</v>
      </c>
      <c r="T1339" s="33">
        <f t="shared" si="230"/>
        <v>1811.74</v>
      </c>
      <c r="U1339" s="33">
        <f t="shared" si="226"/>
        <v>317.24</v>
      </c>
      <c r="V1339" s="33">
        <f t="shared" si="227"/>
        <v>2128.98</v>
      </c>
      <c r="W1339" s="33">
        <f t="shared" si="228"/>
        <v>148407.93</v>
      </c>
      <c r="X1339" s="33" t="str">
        <f>IFERROR(VLOOKUP(C1339,'Adj to Match Apport'!$C:$F,4,FALSE),0)</f>
        <v/>
      </c>
      <c r="Y1339" s="33">
        <f t="shared" si="231"/>
        <v>148407.93</v>
      </c>
      <c r="Z1339" s="184">
        <f>VLOOKUP(C1339, '2023-24 School Level AAFTE'!$C$4:$C$2454, 1, 0)</f>
        <v>3566</v>
      </c>
    </row>
    <row r="1340" spans="1:26" s="20" customFormat="1" x14ac:dyDescent="0.25">
      <c r="A1340" s="136" t="s">
        <v>1392</v>
      </c>
      <c r="B1340" s="166" t="s">
        <v>1391</v>
      </c>
      <c r="C1340" s="167">
        <v>3205</v>
      </c>
      <c r="D1340" s="166" t="s">
        <v>1394</v>
      </c>
      <c r="E1340" s="146" t="str">
        <f>VLOOKUP($C1340,'2023-24 School Level AAFTE'!$C:$N,9,FALSE)</f>
        <v>No</v>
      </c>
      <c r="F1340" s="94" t="str">
        <f>IFERROR(VLOOKUP(C1340,'2023-24 School Level AAFTE'!$C:$N,11,FALSE),"")</f>
        <v>No</v>
      </c>
      <c r="G1340" s="20">
        <f>IFERROR(VLOOKUP(C1340,'2023-24 School Level AAFTE'!$C:$N,8,FALSE),0)</f>
        <v>68.819999999999993</v>
      </c>
      <c r="H1340" s="99">
        <f>VLOOKUP($A1340,'District Data'!$A:$F,3,FALSE)</f>
        <v>1.01</v>
      </c>
      <c r="I1340" s="99">
        <f>VLOOKUP($A1340,'District Data'!$A:$F,4,FALSE)</f>
        <v>1.01</v>
      </c>
      <c r="J1340" s="100">
        <f t="shared" si="221"/>
        <v>0</v>
      </c>
      <c r="K1340" s="101">
        <f t="shared" si="222"/>
        <v>0</v>
      </c>
      <c r="L1340" s="102">
        <f>'District Data'!E$2</f>
        <v>72728</v>
      </c>
      <c r="M1340" s="102">
        <f>'District Data'!F$2</f>
        <v>78209</v>
      </c>
      <c r="N1340" s="33">
        <f t="shared" si="223"/>
        <v>0</v>
      </c>
      <c r="O1340" s="33">
        <f t="shared" si="224"/>
        <v>0</v>
      </c>
      <c r="P1340" s="33">
        <f t="shared" si="229"/>
        <v>14418.72</v>
      </c>
      <c r="Q1340" s="103">
        <v>0.18149999999999999</v>
      </c>
      <c r="R1340" s="103">
        <v>0.17510000000000001</v>
      </c>
      <c r="S1340" s="33">
        <f t="shared" si="225"/>
        <v>0</v>
      </c>
      <c r="T1340" s="33">
        <f t="shared" si="230"/>
        <v>0</v>
      </c>
      <c r="U1340" s="33">
        <f t="shared" si="226"/>
        <v>0</v>
      </c>
      <c r="V1340" s="33">
        <f t="shared" si="227"/>
        <v>0</v>
      </c>
      <c r="W1340" s="33">
        <f t="shared" si="228"/>
        <v>0</v>
      </c>
      <c r="X1340" s="33">
        <f>IFERROR(VLOOKUP(C1340,'Adj to Match Apport'!$C:$F,4,FALSE),0)</f>
        <v>0</v>
      </c>
      <c r="Y1340" s="33">
        <f t="shared" si="231"/>
        <v>0</v>
      </c>
      <c r="Z1340" s="184">
        <f>VLOOKUP(C1340, '2023-24 School Level AAFTE'!$C$4:$C$2454, 1, 0)</f>
        <v>3205</v>
      </c>
    </row>
    <row r="1341" spans="1:26" s="20" customFormat="1" x14ac:dyDescent="0.25">
      <c r="A1341" s="136" t="s">
        <v>1392</v>
      </c>
      <c r="B1341" s="166" t="s">
        <v>1391</v>
      </c>
      <c r="C1341" s="167">
        <v>2432</v>
      </c>
      <c r="D1341" s="166" t="s">
        <v>1393</v>
      </c>
      <c r="E1341" s="146" t="str">
        <f>VLOOKUP($C1341,'2023-24 School Level AAFTE'!$C:$N,9,FALSE)</f>
        <v>No</v>
      </c>
      <c r="F1341" s="94" t="str">
        <f>IFERROR(VLOOKUP(C1341,'2023-24 School Level AAFTE'!$C:$N,11,FALSE),"")</f>
        <v>No</v>
      </c>
      <c r="G1341" s="20">
        <f>IFERROR(VLOOKUP(C1341,'2023-24 School Level AAFTE'!$C:$N,8,FALSE),0)</f>
        <v>83.53</v>
      </c>
      <c r="H1341" s="99">
        <f>VLOOKUP($A1341,'District Data'!$A:$F,3,FALSE)</f>
        <v>1.01</v>
      </c>
      <c r="I1341" s="99">
        <f>VLOOKUP($A1341,'District Data'!$A:$F,4,FALSE)</f>
        <v>1.01</v>
      </c>
      <c r="J1341" s="100">
        <f t="shared" si="221"/>
        <v>0</v>
      </c>
      <c r="K1341" s="101">
        <f t="shared" si="222"/>
        <v>0</v>
      </c>
      <c r="L1341" s="102">
        <f>'District Data'!E$2</f>
        <v>72728</v>
      </c>
      <c r="M1341" s="102">
        <f>'District Data'!F$2</f>
        <v>78209</v>
      </c>
      <c r="N1341" s="33">
        <f t="shared" si="223"/>
        <v>0</v>
      </c>
      <c r="O1341" s="33">
        <f t="shared" si="224"/>
        <v>0</v>
      </c>
      <c r="P1341" s="33">
        <f t="shared" si="229"/>
        <v>14418.72</v>
      </c>
      <c r="Q1341" s="103">
        <v>0.18149999999999999</v>
      </c>
      <c r="R1341" s="103">
        <v>0.17510000000000001</v>
      </c>
      <c r="S1341" s="33">
        <f t="shared" si="225"/>
        <v>0</v>
      </c>
      <c r="T1341" s="33">
        <f t="shared" si="230"/>
        <v>0</v>
      </c>
      <c r="U1341" s="33">
        <f t="shared" si="226"/>
        <v>0</v>
      </c>
      <c r="V1341" s="33">
        <f t="shared" si="227"/>
        <v>0</v>
      </c>
      <c r="W1341" s="33">
        <f t="shared" si="228"/>
        <v>0</v>
      </c>
      <c r="X1341" s="33">
        <f>IFERROR(VLOOKUP(C1341,'Adj to Match Apport'!$C:$F,4,FALSE),0)</f>
        <v>0</v>
      </c>
      <c r="Y1341" s="33">
        <f t="shared" si="231"/>
        <v>0</v>
      </c>
      <c r="Z1341" s="184">
        <f>VLOOKUP(C1341, '2023-24 School Level AAFTE'!$C$4:$C$2454, 1, 0)</f>
        <v>2432</v>
      </c>
    </row>
    <row r="1342" spans="1:26" s="20" customFormat="1" x14ac:dyDescent="0.25">
      <c r="A1342" s="136" t="s">
        <v>1396</v>
      </c>
      <c r="B1342" s="166" t="s">
        <v>1395</v>
      </c>
      <c r="C1342" s="167">
        <v>2922</v>
      </c>
      <c r="D1342" s="166" t="s">
        <v>1398</v>
      </c>
      <c r="E1342" s="146" t="str">
        <f>VLOOKUP($C1342,'2023-24 School Level AAFTE'!$C:$N,9,FALSE)</f>
        <v>Yes</v>
      </c>
      <c r="F1342" s="94" t="str">
        <f>IFERROR(VLOOKUP(C1342,'2023-24 School Level AAFTE'!$C:$N,11,FALSE),"")</f>
        <v>Yes</v>
      </c>
      <c r="G1342" s="20">
        <f>IFERROR(VLOOKUP(C1342,'2023-24 School Level AAFTE'!$C:$N,8,FALSE),0)</f>
        <v>154.20000000000002</v>
      </c>
      <c r="H1342" s="99">
        <f>VLOOKUP($A1342,'District Data'!$A:$F,3,FALSE)</f>
        <v>1</v>
      </c>
      <c r="I1342" s="99">
        <f>VLOOKUP($A1342,'District Data'!$A:$F,4,FALSE)</f>
        <v>1</v>
      </c>
      <c r="J1342" s="100">
        <f t="shared" si="221"/>
        <v>154.20000000000002</v>
      </c>
      <c r="K1342" s="101">
        <f t="shared" si="222"/>
        <v>0.45200000000000001</v>
      </c>
      <c r="L1342" s="102">
        <f>'District Data'!E$2</f>
        <v>72728</v>
      </c>
      <c r="M1342" s="102">
        <f>'District Data'!F$2</f>
        <v>78209</v>
      </c>
      <c r="N1342" s="33">
        <f t="shared" si="223"/>
        <v>32873.06</v>
      </c>
      <c r="O1342" s="33">
        <f t="shared" si="224"/>
        <v>2477.41</v>
      </c>
      <c r="P1342" s="33">
        <f t="shared" si="229"/>
        <v>14418.72</v>
      </c>
      <c r="Q1342" s="103">
        <v>0.18149999999999999</v>
      </c>
      <c r="R1342" s="103">
        <v>0.17510000000000001</v>
      </c>
      <c r="S1342" s="33">
        <f t="shared" si="225"/>
        <v>12917.52</v>
      </c>
      <c r="T1342" s="33">
        <f t="shared" si="230"/>
        <v>589.16999999999996</v>
      </c>
      <c r="U1342" s="33">
        <f t="shared" si="226"/>
        <v>103.16</v>
      </c>
      <c r="V1342" s="33">
        <f t="shared" si="227"/>
        <v>692.32999999999993</v>
      </c>
      <c r="W1342" s="33">
        <f t="shared" si="228"/>
        <v>48960.320000000007</v>
      </c>
      <c r="X1342" s="33" t="str">
        <f>IFERROR(VLOOKUP(C1342,'Adj to Match Apport'!$C:$F,4,FALSE),0)</f>
        <v/>
      </c>
      <c r="Y1342" s="33">
        <f t="shared" si="231"/>
        <v>48960.320000000007</v>
      </c>
      <c r="Z1342" s="184">
        <f>VLOOKUP(C1342, '2023-24 School Level AAFTE'!$C$4:$C$2454, 1, 0)</f>
        <v>2922</v>
      </c>
    </row>
    <row r="1343" spans="1:26" s="20" customFormat="1" x14ac:dyDescent="0.25">
      <c r="A1343" s="136" t="s">
        <v>1396</v>
      </c>
      <c r="B1343" s="166" t="s">
        <v>1395</v>
      </c>
      <c r="C1343" s="167">
        <v>2283</v>
      </c>
      <c r="D1343" s="166" t="s">
        <v>1397</v>
      </c>
      <c r="E1343" s="146" t="str">
        <f>VLOOKUP($C1343,'2023-24 School Level AAFTE'!$C:$N,9,FALSE)</f>
        <v>Yes</v>
      </c>
      <c r="F1343" s="94" t="str">
        <f>IFERROR(VLOOKUP(C1343,'2023-24 School Level AAFTE'!$C:$N,11,FALSE),"")</f>
        <v>Yes</v>
      </c>
      <c r="G1343" s="20">
        <f>IFERROR(VLOOKUP(C1343,'2023-24 School Level AAFTE'!$C:$N,8,FALSE),0)</f>
        <v>145.79</v>
      </c>
      <c r="H1343" s="99">
        <f>VLOOKUP($A1343,'District Data'!$A:$F,3,FALSE)</f>
        <v>1</v>
      </c>
      <c r="I1343" s="99">
        <f>VLOOKUP($A1343,'District Data'!$A:$F,4,FALSE)</f>
        <v>1</v>
      </c>
      <c r="J1343" s="100">
        <f t="shared" si="221"/>
        <v>145.79</v>
      </c>
      <c r="K1343" s="101">
        <f t="shared" si="222"/>
        <v>0.42799999999999999</v>
      </c>
      <c r="L1343" s="102">
        <f>'District Data'!E$2</f>
        <v>72728</v>
      </c>
      <c r="M1343" s="102">
        <f>'District Data'!F$2</f>
        <v>78209</v>
      </c>
      <c r="N1343" s="33">
        <f t="shared" si="223"/>
        <v>31127.58</v>
      </c>
      <c r="O1343" s="33">
        <f t="shared" si="224"/>
        <v>2345.87</v>
      </c>
      <c r="P1343" s="33">
        <f t="shared" si="229"/>
        <v>14418.72</v>
      </c>
      <c r="Q1343" s="103">
        <v>0.18149999999999999</v>
      </c>
      <c r="R1343" s="103">
        <v>0.17510000000000001</v>
      </c>
      <c r="S1343" s="33">
        <f t="shared" si="225"/>
        <v>12231.63</v>
      </c>
      <c r="T1343" s="33">
        <f t="shared" si="230"/>
        <v>557.89</v>
      </c>
      <c r="U1343" s="33">
        <f t="shared" si="226"/>
        <v>97.69</v>
      </c>
      <c r="V1343" s="33">
        <f t="shared" si="227"/>
        <v>655.57999999999993</v>
      </c>
      <c r="W1343" s="33">
        <f t="shared" si="228"/>
        <v>46360.66</v>
      </c>
      <c r="X1343" s="33">
        <f>IFERROR(VLOOKUP(C1343,'Adj to Match Apport'!$C:$F,4,FALSE),0)</f>
        <v>9.9999999947613105E-3</v>
      </c>
      <c r="Y1343" s="33">
        <f t="shared" si="231"/>
        <v>46360.67</v>
      </c>
      <c r="Z1343" s="184">
        <f>VLOOKUP(C1343, '2023-24 School Level AAFTE'!$C$4:$C$2454, 1, 0)</f>
        <v>2283</v>
      </c>
    </row>
    <row r="1344" spans="1:26" s="20" customFormat="1" x14ac:dyDescent="0.25">
      <c r="A1344" s="136" t="s">
        <v>1396</v>
      </c>
      <c r="B1344" s="166" t="s">
        <v>1395</v>
      </c>
      <c r="C1344" s="167">
        <v>5584</v>
      </c>
      <c r="D1344" s="166" t="s">
        <v>2769</v>
      </c>
      <c r="E1344" s="146" t="str">
        <f>VLOOKUP($C1344,'2023-24 School Level AAFTE'!$C:$N,9,FALSE)</f>
        <v>Yes</v>
      </c>
      <c r="F1344" s="94" t="str">
        <f>IFERROR(VLOOKUP(C1344,'2023-24 School Level AAFTE'!$C:$N,11,FALSE),"")</f>
        <v>No</v>
      </c>
      <c r="G1344" s="20">
        <f>IFERROR(VLOOKUP(C1344,'2023-24 School Level AAFTE'!$C:$N,8,FALSE),0)</f>
        <v>20.59</v>
      </c>
      <c r="H1344" s="99">
        <f>VLOOKUP($A1344,'District Data'!$A:$F,3,FALSE)</f>
        <v>1</v>
      </c>
      <c r="I1344" s="99">
        <f>VLOOKUP($A1344,'District Data'!$A:$F,4,FALSE)</f>
        <v>1</v>
      </c>
      <c r="J1344" s="100">
        <f t="shared" si="221"/>
        <v>0</v>
      </c>
      <c r="K1344" s="101">
        <f t="shared" si="222"/>
        <v>0</v>
      </c>
      <c r="L1344" s="102">
        <f>'District Data'!E$2</f>
        <v>72728</v>
      </c>
      <c r="M1344" s="102">
        <f>'District Data'!F$2</f>
        <v>78209</v>
      </c>
      <c r="N1344" s="33">
        <f t="shared" si="223"/>
        <v>0</v>
      </c>
      <c r="O1344" s="33">
        <f t="shared" si="224"/>
        <v>0</v>
      </c>
      <c r="P1344" s="33">
        <f t="shared" si="229"/>
        <v>14418.72</v>
      </c>
      <c r="Q1344" s="103">
        <v>0.18149999999999999</v>
      </c>
      <c r="R1344" s="103">
        <v>0.17510000000000001</v>
      </c>
      <c r="S1344" s="33">
        <f t="shared" si="225"/>
        <v>0</v>
      </c>
      <c r="T1344" s="33">
        <f t="shared" si="230"/>
        <v>0</v>
      </c>
      <c r="U1344" s="33">
        <f t="shared" si="226"/>
        <v>0</v>
      </c>
      <c r="V1344" s="33">
        <f t="shared" si="227"/>
        <v>0</v>
      </c>
      <c r="W1344" s="33">
        <f t="shared" si="228"/>
        <v>0</v>
      </c>
      <c r="X1344" s="33">
        <f>IFERROR(VLOOKUP(C1344,'Adj to Match Apport'!$C:$F,4,FALSE),0)</f>
        <v>0</v>
      </c>
      <c r="Y1344" s="33">
        <f t="shared" si="231"/>
        <v>0</v>
      </c>
      <c r="Z1344" s="184">
        <f>VLOOKUP(C1344, '2023-24 School Level AAFTE'!$C$4:$C$2454, 1, 0)</f>
        <v>5584</v>
      </c>
    </row>
    <row r="1345" spans="1:26" s="20" customFormat="1" x14ac:dyDescent="0.25">
      <c r="A1345" s="136" t="s">
        <v>1400</v>
      </c>
      <c r="B1345" s="166" t="s">
        <v>1399</v>
      </c>
      <c r="C1345" s="167">
        <v>2517</v>
      </c>
      <c r="D1345" s="166" t="s">
        <v>1401</v>
      </c>
      <c r="E1345" s="146" t="str">
        <f>VLOOKUP($C1345,'2023-24 School Level AAFTE'!$C:$N,9,FALSE)</f>
        <v>Yes</v>
      </c>
      <c r="F1345" s="94" t="str">
        <f>IFERROR(VLOOKUP(C1345,'2023-24 School Level AAFTE'!$C:$N,11,FALSE),"")</f>
        <v>Yes</v>
      </c>
      <c r="G1345" s="20">
        <f>IFERROR(VLOOKUP(C1345,'2023-24 School Level AAFTE'!$C:$N,8,FALSE),0)</f>
        <v>216.04</v>
      </c>
      <c r="H1345" s="99">
        <f>VLOOKUP($A1345,'District Data'!$A:$F,3,FALSE)</f>
        <v>1</v>
      </c>
      <c r="I1345" s="99">
        <f>VLOOKUP($A1345,'District Data'!$A:$F,4,FALSE)</f>
        <v>1</v>
      </c>
      <c r="J1345" s="100">
        <f t="shared" si="221"/>
        <v>216.04</v>
      </c>
      <c r="K1345" s="101">
        <f t="shared" si="222"/>
        <v>0.63400000000000001</v>
      </c>
      <c r="L1345" s="102">
        <f>'District Data'!E$2</f>
        <v>72728</v>
      </c>
      <c r="M1345" s="102">
        <f>'District Data'!F$2</f>
        <v>78209</v>
      </c>
      <c r="N1345" s="33">
        <f t="shared" si="223"/>
        <v>46109.55</v>
      </c>
      <c r="O1345" s="33">
        <f t="shared" si="224"/>
        <v>3474.96</v>
      </c>
      <c r="P1345" s="33">
        <f t="shared" si="229"/>
        <v>14418.72</v>
      </c>
      <c r="Q1345" s="103">
        <v>0.18149999999999999</v>
      </c>
      <c r="R1345" s="103">
        <v>0.17510000000000001</v>
      </c>
      <c r="S1345" s="33">
        <f t="shared" si="225"/>
        <v>18118.82</v>
      </c>
      <c r="T1345" s="33">
        <f t="shared" si="230"/>
        <v>826.41</v>
      </c>
      <c r="U1345" s="33">
        <f t="shared" si="226"/>
        <v>144.69999999999999</v>
      </c>
      <c r="V1345" s="33">
        <f t="shared" si="227"/>
        <v>971.1099999999999</v>
      </c>
      <c r="W1345" s="33">
        <f t="shared" si="228"/>
        <v>68674.44</v>
      </c>
      <c r="X1345" s="33">
        <f>IFERROR(VLOOKUP(C1345,'Adj to Match Apport'!$C:$F,4,FALSE),0)</f>
        <v>108.28999999992084</v>
      </c>
      <c r="Y1345" s="33">
        <f t="shared" si="231"/>
        <v>68782.729999999923</v>
      </c>
      <c r="Z1345" s="184">
        <f>VLOOKUP(C1345, '2023-24 School Level AAFTE'!$C$4:$C$2454, 1, 0)</f>
        <v>2517</v>
      </c>
    </row>
    <row r="1346" spans="1:26" s="20" customFormat="1" x14ac:dyDescent="0.25">
      <c r="A1346" s="136" t="s">
        <v>1400</v>
      </c>
      <c r="B1346" s="166" t="s">
        <v>1399</v>
      </c>
      <c r="C1346" s="167">
        <v>4220</v>
      </c>
      <c r="D1346" s="166" t="s">
        <v>1404</v>
      </c>
      <c r="E1346" s="146" t="str">
        <f>VLOOKUP($C1346,'2023-24 School Level AAFTE'!$C:$N,9,FALSE)</f>
        <v>Yes</v>
      </c>
      <c r="F1346" s="94" t="str">
        <f>IFERROR(VLOOKUP(C1346,'2023-24 School Level AAFTE'!$C:$N,11,FALSE),"")</f>
        <v>Yes</v>
      </c>
      <c r="G1346" s="20">
        <f>IFERROR(VLOOKUP(C1346,'2023-24 School Level AAFTE'!$C:$N,8,FALSE),0)</f>
        <v>301.10999999999996</v>
      </c>
      <c r="H1346" s="99">
        <f>VLOOKUP($A1346,'District Data'!$A:$F,3,FALSE)</f>
        <v>1</v>
      </c>
      <c r="I1346" s="99">
        <f>VLOOKUP($A1346,'District Data'!$A:$F,4,FALSE)</f>
        <v>1</v>
      </c>
      <c r="J1346" s="100">
        <f t="shared" si="221"/>
        <v>301.10999999999996</v>
      </c>
      <c r="K1346" s="101">
        <f t="shared" si="222"/>
        <v>0.88300000000000001</v>
      </c>
      <c r="L1346" s="102">
        <f>'District Data'!E$2</f>
        <v>72728</v>
      </c>
      <c r="M1346" s="102">
        <f>'District Data'!F$2</f>
        <v>78209</v>
      </c>
      <c r="N1346" s="33">
        <f t="shared" si="223"/>
        <v>64218.82</v>
      </c>
      <c r="O1346" s="33">
        <f t="shared" si="224"/>
        <v>4839.7299999999996</v>
      </c>
      <c r="P1346" s="33">
        <f t="shared" si="229"/>
        <v>14418.72</v>
      </c>
      <c r="Q1346" s="103">
        <v>0.18149999999999999</v>
      </c>
      <c r="R1346" s="103">
        <v>0.17510000000000001</v>
      </c>
      <c r="S1346" s="33">
        <f t="shared" si="225"/>
        <v>25234.880000000001</v>
      </c>
      <c r="T1346" s="33">
        <f t="shared" si="230"/>
        <v>1150.98</v>
      </c>
      <c r="U1346" s="33">
        <f t="shared" si="226"/>
        <v>201.54</v>
      </c>
      <c r="V1346" s="33">
        <f t="shared" si="227"/>
        <v>1352.52</v>
      </c>
      <c r="W1346" s="33">
        <f t="shared" si="228"/>
        <v>95645.95</v>
      </c>
      <c r="X1346" s="33" t="str">
        <f>IFERROR(VLOOKUP(C1346,'Adj to Match Apport'!$C:$F,4,FALSE),0)</f>
        <v/>
      </c>
      <c r="Y1346" s="33">
        <f t="shared" si="231"/>
        <v>95645.95</v>
      </c>
      <c r="Z1346" s="184">
        <f>VLOOKUP(C1346, '2023-24 School Level AAFTE'!$C$4:$C$2454, 1, 0)</f>
        <v>4220</v>
      </c>
    </row>
    <row r="1347" spans="1:26" s="20" customFormat="1" x14ac:dyDescent="0.25">
      <c r="A1347" s="136" t="s">
        <v>1400</v>
      </c>
      <c r="B1347" s="166" t="s">
        <v>1399</v>
      </c>
      <c r="C1347" s="167">
        <v>3531</v>
      </c>
      <c r="D1347" s="166" t="s">
        <v>1402</v>
      </c>
      <c r="E1347" s="146" t="str">
        <f>VLOOKUP($C1347,'2023-24 School Level AAFTE'!$C:$N,9,FALSE)</f>
        <v>Yes</v>
      </c>
      <c r="F1347" s="94" t="str">
        <f>IFERROR(VLOOKUP(C1347,'2023-24 School Level AAFTE'!$C:$N,11,FALSE),"")</f>
        <v>Yes</v>
      </c>
      <c r="G1347" s="20">
        <f>IFERROR(VLOOKUP(C1347,'2023-24 School Level AAFTE'!$C:$N,8,FALSE),0)</f>
        <v>199.26000000000002</v>
      </c>
      <c r="H1347" s="99">
        <f>VLOOKUP($A1347,'District Data'!$A:$F,3,FALSE)</f>
        <v>1</v>
      </c>
      <c r="I1347" s="99">
        <f>VLOOKUP($A1347,'District Data'!$A:$F,4,FALSE)</f>
        <v>1</v>
      </c>
      <c r="J1347" s="100">
        <f t="shared" ref="J1347:J1409" si="232">IF(AND(F1347="yes",E1347= "yes"), G1347,0)</f>
        <v>199.26000000000002</v>
      </c>
      <c r="K1347" s="101">
        <f t="shared" ref="K1347:K1409" si="233">ROUND(((J1347*1.1*36)/15)/900,3)</f>
        <v>0.58399999999999996</v>
      </c>
      <c r="L1347" s="102">
        <f>'District Data'!E$2</f>
        <v>72728</v>
      </c>
      <c r="M1347" s="102">
        <f>'District Data'!F$2</f>
        <v>78209</v>
      </c>
      <c r="N1347" s="33">
        <f t="shared" ref="N1347:N1409" si="234">ROUND(H1347*L1347*$K1347,2)</f>
        <v>42473.15</v>
      </c>
      <c r="O1347" s="33">
        <f t="shared" ref="O1347:O1409" si="235">ROUND(I1347*M1347*$K1347-N1347,2)</f>
        <v>3200.91</v>
      </c>
      <c r="P1347" s="33">
        <f t="shared" si="229"/>
        <v>14418.72</v>
      </c>
      <c r="Q1347" s="103">
        <v>0.18149999999999999</v>
      </c>
      <c r="R1347" s="103">
        <v>0.17510000000000001</v>
      </c>
      <c r="S1347" s="33">
        <f t="shared" ref="S1347:S1409" si="236">ROUND(N1347*Q1347+O1347*R1347+K1347*P1347,2)</f>
        <v>16689.89</v>
      </c>
      <c r="T1347" s="33">
        <f t="shared" si="230"/>
        <v>761.23</v>
      </c>
      <c r="U1347" s="33">
        <f t="shared" ref="U1347:U1409" si="237">ROUND(T1347*R1347,2)</f>
        <v>133.29</v>
      </c>
      <c r="V1347" s="33">
        <f t="shared" ref="V1347:V1409" si="238">SUM(T1347:U1347)</f>
        <v>894.52</v>
      </c>
      <c r="W1347" s="33">
        <f t="shared" ref="W1347:W1409" si="239">SUM(S1347,N1347:O1347,V1347)</f>
        <v>63258.469999999994</v>
      </c>
      <c r="X1347" s="33" t="str">
        <f>IFERROR(VLOOKUP(C1347,'Adj to Match Apport'!$C:$F,4,FALSE),0)</f>
        <v/>
      </c>
      <c r="Y1347" s="33">
        <f t="shared" si="231"/>
        <v>63258.469999999994</v>
      </c>
      <c r="Z1347" s="184">
        <f>VLOOKUP(C1347, '2023-24 School Level AAFTE'!$C$4:$C$2454, 1, 0)</f>
        <v>3531</v>
      </c>
    </row>
    <row r="1348" spans="1:26" s="20" customFormat="1" x14ac:dyDescent="0.25">
      <c r="A1348" s="136" t="s">
        <v>1400</v>
      </c>
      <c r="B1348" s="166" t="s">
        <v>1399</v>
      </c>
      <c r="C1348" s="167">
        <v>5647</v>
      </c>
      <c r="D1348" s="166" t="s">
        <v>1405</v>
      </c>
      <c r="E1348" s="146" t="str">
        <f>VLOOKUP($C1348,'2023-24 School Level AAFTE'!$C:$N,9,FALSE)</f>
        <v>Yes</v>
      </c>
      <c r="F1348" s="94" t="str">
        <f>IFERROR(VLOOKUP(C1348,'2023-24 School Level AAFTE'!$C:$N,11,FALSE),"")</f>
        <v>Yes</v>
      </c>
      <c r="G1348" s="20">
        <f>IFERROR(VLOOKUP(C1348,'2023-24 School Level AAFTE'!$C:$N,8,FALSE),0)</f>
        <v>65.850000000000009</v>
      </c>
      <c r="H1348" s="99">
        <f>VLOOKUP($A1348,'District Data'!$A:$F,3,FALSE)</f>
        <v>1</v>
      </c>
      <c r="I1348" s="99">
        <f>VLOOKUP($A1348,'District Data'!$A:$F,4,FALSE)</f>
        <v>1</v>
      </c>
      <c r="J1348" s="100">
        <f t="shared" si="232"/>
        <v>65.850000000000009</v>
      </c>
      <c r="K1348" s="101">
        <f t="shared" si="233"/>
        <v>0.193</v>
      </c>
      <c r="L1348" s="102">
        <f>'District Data'!E$2</f>
        <v>72728</v>
      </c>
      <c r="M1348" s="102">
        <f>'District Data'!F$2</f>
        <v>78209</v>
      </c>
      <c r="N1348" s="33">
        <f t="shared" si="234"/>
        <v>14036.5</v>
      </c>
      <c r="O1348" s="33">
        <f t="shared" si="235"/>
        <v>1057.8399999999999</v>
      </c>
      <c r="P1348" s="33">
        <f t="shared" ref="P1348:P1411" si="240">ROUND(1178*12*1.02,2)</f>
        <v>14418.72</v>
      </c>
      <c r="Q1348" s="103">
        <v>0.18149999999999999</v>
      </c>
      <c r="R1348" s="103">
        <v>0.17510000000000001</v>
      </c>
      <c r="S1348" s="33">
        <f t="shared" si="236"/>
        <v>5515.67</v>
      </c>
      <c r="T1348" s="33">
        <f t="shared" ref="T1348:T1411" si="241">ROUND(($M1348*$I1348*$K1348/180*3),2)</f>
        <v>251.57</v>
      </c>
      <c r="U1348" s="33">
        <f t="shared" si="237"/>
        <v>44.05</v>
      </c>
      <c r="V1348" s="33">
        <f t="shared" si="238"/>
        <v>295.62</v>
      </c>
      <c r="W1348" s="33">
        <f t="shared" si="239"/>
        <v>20905.629999999997</v>
      </c>
      <c r="X1348" s="33" t="str">
        <f>IFERROR(VLOOKUP(C1348,'Adj to Match Apport'!$C:$F,4,FALSE),0)</f>
        <v/>
      </c>
      <c r="Y1348" s="33">
        <f t="shared" ref="Y1348:Y1410" si="242">SUM(X1348,W1348)</f>
        <v>20905.629999999997</v>
      </c>
      <c r="Z1348" s="184">
        <f>VLOOKUP(C1348, '2023-24 School Level AAFTE'!$C$4:$C$2454, 1, 0)</f>
        <v>5647</v>
      </c>
    </row>
    <row r="1349" spans="1:26" s="20" customFormat="1" x14ac:dyDescent="0.25">
      <c r="A1349" s="136" t="s">
        <v>1400</v>
      </c>
      <c r="B1349" s="166" t="s">
        <v>1399</v>
      </c>
      <c r="C1349" s="167">
        <v>4039</v>
      </c>
      <c r="D1349" s="166" t="s">
        <v>1403</v>
      </c>
      <c r="E1349" s="146" t="str">
        <f>VLOOKUP($C1349,'2023-24 School Level AAFTE'!$C:$N,9,FALSE)</f>
        <v>Yes</v>
      </c>
      <c r="F1349" s="94" t="str">
        <f>IFERROR(VLOOKUP(C1349,'2023-24 School Level AAFTE'!$C:$N,11,FALSE),"")</f>
        <v>Yes</v>
      </c>
      <c r="G1349" s="20">
        <f>IFERROR(VLOOKUP(C1349,'2023-24 School Level AAFTE'!$C:$N,8,FALSE),0)</f>
        <v>210.12</v>
      </c>
      <c r="H1349" s="99">
        <f>VLOOKUP($A1349,'District Data'!$A:$F,3,FALSE)</f>
        <v>1</v>
      </c>
      <c r="I1349" s="99">
        <f>VLOOKUP($A1349,'District Data'!$A:$F,4,FALSE)</f>
        <v>1</v>
      </c>
      <c r="J1349" s="100">
        <f t="shared" si="232"/>
        <v>210.12</v>
      </c>
      <c r="K1349" s="101">
        <f t="shared" si="233"/>
        <v>0.61599999999999999</v>
      </c>
      <c r="L1349" s="102">
        <f>'District Data'!E$2</f>
        <v>72728</v>
      </c>
      <c r="M1349" s="102">
        <f>'District Data'!F$2</f>
        <v>78209</v>
      </c>
      <c r="N1349" s="33">
        <f t="shared" si="234"/>
        <v>44800.45</v>
      </c>
      <c r="O1349" s="33">
        <f t="shared" si="235"/>
        <v>3376.29</v>
      </c>
      <c r="P1349" s="33">
        <f t="shared" si="240"/>
        <v>14418.72</v>
      </c>
      <c r="Q1349" s="103">
        <v>0.18149999999999999</v>
      </c>
      <c r="R1349" s="103">
        <v>0.17510000000000001</v>
      </c>
      <c r="S1349" s="33">
        <f t="shared" si="236"/>
        <v>17604.400000000001</v>
      </c>
      <c r="T1349" s="33">
        <f t="shared" si="241"/>
        <v>802.95</v>
      </c>
      <c r="U1349" s="33">
        <f t="shared" si="237"/>
        <v>140.6</v>
      </c>
      <c r="V1349" s="33">
        <f t="shared" si="238"/>
        <v>943.55000000000007</v>
      </c>
      <c r="W1349" s="33">
        <f t="shared" si="239"/>
        <v>66724.69</v>
      </c>
      <c r="X1349" s="33" t="str">
        <f>IFERROR(VLOOKUP(C1349,'Adj to Match Apport'!$C:$F,4,FALSE),0)</f>
        <v/>
      </c>
      <c r="Y1349" s="33">
        <f t="shared" si="242"/>
        <v>66724.69</v>
      </c>
      <c r="Z1349" s="184">
        <f>VLOOKUP(C1349, '2023-24 School Level AAFTE'!$C$4:$C$2454, 1, 0)</f>
        <v>4039</v>
      </c>
    </row>
    <row r="1350" spans="1:26" s="20" customFormat="1" x14ac:dyDescent="0.25">
      <c r="A1350" s="136" t="s">
        <v>1407</v>
      </c>
      <c r="B1350" s="166" t="s">
        <v>1406</v>
      </c>
      <c r="C1350" s="167">
        <v>5708</v>
      </c>
      <c r="D1350" s="166" t="s">
        <v>2898</v>
      </c>
      <c r="E1350" s="146" t="str">
        <f>VLOOKUP($C1350,'2023-24 School Level AAFTE'!$C:$N,9,FALSE)</f>
        <v>Yes</v>
      </c>
      <c r="F1350" s="94" t="str">
        <f>IFERROR(VLOOKUP(C1350,'2023-24 School Level AAFTE'!$C:$N,11,FALSE),"")</f>
        <v>Yes</v>
      </c>
      <c r="G1350" s="20">
        <f>IFERROR(VLOOKUP(C1350,'2023-24 School Level AAFTE'!$C:$N,8,FALSE),0)</f>
        <v>10.73</v>
      </c>
      <c r="H1350" s="99">
        <f>VLOOKUP($A1350,'District Data'!$A:$F,3,FALSE)</f>
        <v>1</v>
      </c>
      <c r="I1350" s="99">
        <f>VLOOKUP($A1350,'District Data'!$A:$F,4,FALSE)</f>
        <v>1</v>
      </c>
      <c r="J1350" s="100">
        <f t="shared" si="232"/>
        <v>10.73</v>
      </c>
      <c r="K1350" s="101">
        <f t="shared" si="233"/>
        <v>3.1E-2</v>
      </c>
      <c r="L1350" s="102">
        <f>'District Data'!E$2</f>
        <v>72728</v>
      </c>
      <c r="M1350" s="102">
        <f>'District Data'!F$2</f>
        <v>78209</v>
      </c>
      <c r="N1350" s="33">
        <f t="shared" si="234"/>
        <v>2254.5700000000002</v>
      </c>
      <c r="O1350" s="33">
        <f t="shared" si="235"/>
        <v>169.91</v>
      </c>
      <c r="P1350" s="33">
        <f t="shared" si="240"/>
        <v>14418.72</v>
      </c>
      <c r="Q1350" s="103">
        <v>0.18149999999999999</v>
      </c>
      <c r="R1350" s="103">
        <v>0.17510000000000001</v>
      </c>
      <c r="S1350" s="33">
        <f t="shared" si="236"/>
        <v>885.94</v>
      </c>
      <c r="T1350" s="33">
        <f t="shared" si="241"/>
        <v>40.409999999999997</v>
      </c>
      <c r="U1350" s="33">
        <f t="shared" si="237"/>
        <v>7.08</v>
      </c>
      <c r="V1350" s="33">
        <f t="shared" si="238"/>
        <v>47.489999999999995</v>
      </c>
      <c r="W1350" s="33">
        <f t="shared" si="239"/>
        <v>3357.91</v>
      </c>
      <c r="X1350" s="33" t="str">
        <f>IFERROR(VLOOKUP(C1350,'Adj to Match Apport'!$C:$F,4,FALSE),0)</f>
        <v/>
      </c>
      <c r="Y1350" s="33">
        <f t="shared" si="242"/>
        <v>3357.91</v>
      </c>
      <c r="Z1350" s="184">
        <f>VLOOKUP(C1350, '2023-24 School Level AAFTE'!$C$4:$C$2454, 1, 0)</f>
        <v>5708</v>
      </c>
    </row>
    <row r="1351" spans="1:26" s="20" customFormat="1" x14ac:dyDescent="0.25">
      <c r="A1351" s="136" t="s">
        <v>1407</v>
      </c>
      <c r="B1351" s="166" t="s">
        <v>1406</v>
      </c>
      <c r="C1351" s="167">
        <v>3025</v>
      </c>
      <c r="D1351" s="166" t="s">
        <v>1409</v>
      </c>
      <c r="E1351" s="146" t="str">
        <f>VLOOKUP($C1351,'2023-24 School Level AAFTE'!$C:$N,9,FALSE)</f>
        <v>Yes</v>
      </c>
      <c r="F1351" s="94" t="str">
        <f>IFERROR(VLOOKUP(C1351,'2023-24 School Level AAFTE'!$C:$N,11,FALSE),"")</f>
        <v>Yes</v>
      </c>
      <c r="G1351" s="20">
        <f>IFERROR(VLOOKUP(C1351,'2023-24 School Level AAFTE'!$C:$N,8,FALSE),0)</f>
        <v>312.83999999999997</v>
      </c>
      <c r="H1351" s="99">
        <f>VLOOKUP($A1351,'District Data'!$A:$F,3,FALSE)</f>
        <v>1</v>
      </c>
      <c r="I1351" s="99">
        <f>VLOOKUP($A1351,'District Data'!$A:$F,4,FALSE)</f>
        <v>1</v>
      </c>
      <c r="J1351" s="100">
        <f t="shared" si="232"/>
        <v>312.83999999999997</v>
      </c>
      <c r="K1351" s="101">
        <f t="shared" si="233"/>
        <v>0.91800000000000004</v>
      </c>
      <c r="L1351" s="102">
        <f>'District Data'!E$2</f>
        <v>72728</v>
      </c>
      <c r="M1351" s="102">
        <f>'District Data'!F$2</f>
        <v>78209</v>
      </c>
      <c r="N1351" s="33">
        <f t="shared" si="234"/>
        <v>66764.3</v>
      </c>
      <c r="O1351" s="33">
        <f t="shared" si="235"/>
        <v>5031.5600000000004</v>
      </c>
      <c r="P1351" s="33">
        <f t="shared" si="240"/>
        <v>14418.72</v>
      </c>
      <c r="Q1351" s="103">
        <v>0.18149999999999999</v>
      </c>
      <c r="R1351" s="103">
        <v>0.17510000000000001</v>
      </c>
      <c r="S1351" s="33">
        <f t="shared" si="236"/>
        <v>26235.13</v>
      </c>
      <c r="T1351" s="33">
        <f t="shared" si="241"/>
        <v>1196.5999999999999</v>
      </c>
      <c r="U1351" s="33">
        <f t="shared" si="237"/>
        <v>209.52</v>
      </c>
      <c r="V1351" s="33">
        <f t="shared" si="238"/>
        <v>1406.12</v>
      </c>
      <c r="W1351" s="33">
        <f t="shared" si="239"/>
        <v>99437.11</v>
      </c>
      <c r="X1351" s="33" t="str">
        <f>IFERROR(VLOOKUP(C1351,'Adj to Match Apport'!$C:$F,4,FALSE),0)</f>
        <v/>
      </c>
      <c r="Y1351" s="33">
        <f t="shared" si="242"/>
        <v>99437.11</v>
      </c>
      <c r="Z1351" s="184">
        <f>VLOOKUP(C1351, '2023-24 School Level AAFTE'!$C$4:$C$2454, 1, 0)</f>
        <v>3025</v>
      </c>
    </row>
    <row r="1352" spans="1:26" s="20" customFormat="1" x14ac:dyDescent="0.25">
      <c r="A1352" s="136" t="s">
        <v>1407</v>
      </c>
      <c r="B1352" s="166" t="s">
        <v>1406</v>
      </c>
      <c r="C1352" s="167">
        <v>3024</v>
      </c>
      <c r="D1352" s="166" t="s">
        <v>1408</v>
      </c>
      <c r="E1352" s="146" t="str">
        <f>VLOOKUP($C1352,'2023-24 School Level AAFTE'!$C:$N,9,FALSE)</f>
        <v>Yes</v>
      </c>
      <c r="F1352" s="94" t="str">
        <f>IFERROR(VLOOKUP(C1352,'2023-24 School Level AAFTE'!$C:$N,11,FALSE),"")</f>
        <v>Yes</v>
      </c>
      <c r="G1352" s="20">
        <f>IFERROR(VLOOKUP(C1352,'2023-24 School Level AAFTE'!$C:$N,8,FALSE),0)</f>
        <v>260.58000000000004</v>
      </c>
      <c r="H1352" s="99">
        <f>VLOOKUP($A1352,'District Data'!$A:$F,3,FALSE)</f>
        <v>1</v>
      </c>
      <c r="I1352" s="99">
        <f>VLOOKUP($A1352,'District Data'!$A:$F,4,FALSE)</f>
        <v>1</v>
      </c>
      <c r="J1352" s="100">
        <f t="shared" si="232"/>
        <v>260.58000000000004</v>
      </c>
      <c r="K1352" s="101">
        <f t="shared" si="233"/>
        <v>0.76400000000000001</v>
      </c>
      <c r="L1352" s="102">
        <f>'District Data'!E$2</f>
        <v>72728</v>
      </c>
      <c r="M1352" s="102">
        <f>'District Data'!F$2</f>
        <v>78209</v>
      </c>
      <c r="N1352" s="33">
        <f t="shared" si="234"/>
        <v>55564.19</v>
      </c>
      <c r="O1352" s="33">
        <f t="shared" si="235"/>
        <v>4187.49</v>
      </c>
      <c r="P1352" s="33">
        <f t="shared" si="240"/>
        <v>14418.72</v>
      </c>
      <c r="Q1352" s="103">
        <v>0.18149999999999999</v>
      </c>
      <c r="R1352" s="103">
        <v>0.17510000000000001</v>
      </c>
      <c r="S1352" s="33">
        <f t="shared" si="236"/>
        <v>21834.03</v>
      </c>
      <c r="T1352" s="33">
        <f t="shared" si="241"/>
        <v>995.86</v>
      </c>
      <c r="U1352" s="33">
        <f t="shared" si="237"/>
        <v>174.38</v>
      </c>
      <c r="V1352" s="33">
        <f t="shared" si="238"/>
        <v>1170.24</v>
      </c>
      <c r="W1352" s="33">
        <f t="shared" si="239"/>
        <v>82755.950000000012</v>
      </c>
      <c r="X1352" s="33">
        <f>IFERROR(VLOOKUP(C1352,'Adj to Match Apport'!$C:$F,4,FALSE),0)</f>
        <v>108.31999999997788</v>
      </c>
      <c r="Y1352" s="33">
        <f t="shared" si="242"/>
        <v>82864.26999999999</v>
      </c>
      <c r="Z1352" s="184">
        <f>VLOOKUP(C1352, '2023-24 School Level AAFTE'!$C$4:$C$2454, 1, 0)</f>
        <v>3024</v>
      </c>
    </row>
    <row r="1353" spans="1:26" s="20" customFormat="1" x14ac:dyDescent="0.25">
      <c r="A1353" s="136" t="s">
        <v>1411</v>
      </c>
      <c r="B1353" s="166" t="s">
        <v>1410</v>
      </c>
      <c r="C1353" s="167">
        <v>2443</v>
      </c>
      <c r="D1353" s="166" t="s">
        <v>1412</v>
      </c>
      <c r="E1353" s="146" t="str">
        <f>VLOOKUP($C1353,'2023-24 School Level AAFTE'!$C:$N,9,FALSE)</f>
        <v>Yes</v>
      </c>
      <c r="F1353" s="94" t="str">
        <f>IFERROR(VLOOKUP(C1353,'2023-24 School Level AAFTE'!$C:$N,11,FALSE),"")</f>
        <v>Yes</v>
      </c>
      <c r="G1353" s="20">
        <f>IFERROR(VLOOKUP(C1353,'2023-24 School Level AAFTE'!$C:$N,8,FALSE),0)</f>
        <v>101.51</v>
      </c>
      <c r="H1353" s="99">
        <f>VLOOKUP($A1353,'District Data'!$A:$F,3,FALSE)</f>
        <v>1</v>
      </c>
      <c r="I1353" s="99">
        <f>VLOOKUP($A1353,'District Data'!$A:$F,4,FALSE)</f>
        <v>1.04</v>
      </c>
      <c r="J1353" s="100">
        <f t="shared" si="232"/>
        <v>101.51</v>
      </c>
      <c r="K1353" s="101">
        <f t="shared" si="233"/>
        <v>0.29799999999999999</v>
      </c>
      <c r="L1353" s="102">
        <f>'District Data'!E$2</f>
        <v>72728</v>
      </c>
      <c r="M1353" s="102">
        <f>'District Data'!F$2</f>
        <v>78209</v>
      </c>
      <c r="N1353" s="33">
        <f t="shared" si="234"/>
        <v>21672.94</v>
      </c>
      <c r="O1353" s="33">
        <f t="shared" si="235"/>
        <v>2565.59</v>
      </c>
      <c r="P1353" s="33">
        <f t="shared" si="240"/>
        <v>14418.72</v>
      </c>
      <c r="Q1353" s="103">
        <v>0.18149999999999999</v>
      </c>
      <c r="R1353" s="103">
        <v>0.17510000000000001</v>
      </c>
      <c r="S1353" s="33">
        <f t="shared" si="236"/>
        <v>8679.65</v>
      </c>
      <c r="T1353" s="33">
        <f t="shared" si="241"/>
        <v>403.98</v>
      </c>
      <c r="U1353" s="33">
        <f t="shared" si="237"/>
        <v>70.739999999999995</v>
      </c>
      <c r="V1353" s="33">
        <f t="shared" si="238"/>
        <v>474.72</v>
      </c>
      <c r="W1353" s="33">
        <f t="shared" si="239"/>
        <v>33392.899999999994</v>
      </c>
      <c r="X1353" s="33">
        <f>IFERROR(VLOOKUP(C1353,'Adj to Match Apport'!$C:$F,4,FALSE),0)</f>
        <v>-112.06999999999243</v>
      </c>
      <c r="Y1353" s="33">
        <f t="shared" si="242"/>
        <v>33280.83</v>
      </c>
      <c r="Z1353" s="184">
        <f>VLOOKUP(C1353, '2023-24 School Level AAFTE'!$C$4:$C$2454, 1, 0)</f>
        <v>2443</v>
      </c>
    </row>
    <row r="1354" spans="1:26" s="20" customFormat="1" x14ac:dyDescent="0.25">
      <c r="A1354" s="136" t="s">
        <v>1411</v>
      </c>
      <c r="B1354" s="166" t="s">
        <v>1410</v>
      </c>
      <c r="C1354" s="167">
        <v>2769</v>
      </c>
      <c r="D1354" s="166" t="s">
        <v>1413</v>
      </c>
      <c r="E1354" s="146" t="str">
        <f>VLOOKUP($C1354,'2023-24 School Level AAFTE'!$C:$N,9,FALSE)</f>
        <v>Yes</v>
      </c>
      <c r="F1354" s="94" t="str">
        <f>IFERROR(VLOOKUP(C1354,'2023-24 School Level AAFTE'!$C:$N,11,FALSE),"")</f>
        <v>Yes</v>
      </c>
      <c r="G1354" s="20">
        <f>IFERROR(VLOOKUP(C1354,'2023-24 School Level AAFTE'!$C:$N,8,FALSE),0)</f>
        <v>110.7</v>
      </c>
      <c r="H1354" s="99">
        <f>VLOOKUP($A1354,'District Data'!$A:$F,3,FALSE)</f>
        <v>1</v>
      </c>
      <c r="I1354" s="99">
        <f>VLOOKUP($A1354,'District Data'!$A:$F,4,FALSE)</f>
        <v>1.04</v>
      </c>
      <c r="J1354" s="100">
        <f t="shared" si="232"/>
        <v>110.7</v>
      </c>
      <c r="K1354" s="101">
        <f t="shared" si="233"/>
        <v>0.32500000000000001</v>
      </c>
      <c r="L1354" s="102">
        <f>'District Data'!E$2</f>
        <v>72728</v>
      </c>
      <c r="M1354" s="102">
        <f>'District Data'!F$2</f>
        <v>78209</v>
      </c>
      <c r="N1354" s="33">
        <f t="shared" si="234"/>
        <v>23636.6</v>
      </c>
      <c r="O1354" s="33">
        <f t="shared" si="235"/>
        <v>2798.04</v>
      </c>
      <c r="P1354" s="33">
        <f t="shared" si="240"/>
        <v>14418.72</v>
      </c>
      <c r="Q1354" s="103">
        <v>0.18149999999999999</v>
      </c>
      <c r="R1354" s="103">
        <v>0.17510000000000001</v>
      </c>
      <c r="S1354" s="33">
        <f t="shared" si="236"/>
        <v>9466.06</v>
      </c>
      <c r="T1354" s="33">
        <f t="shared" si="241"/>
        <v>440.58</v>
      </c>
      <c r="U1354" s="33">
        <f t="shared" si="237"/>
        <v>77.150000000000006</v>
      </c>
      <c r="V1354" s="33">
        <f t="shared" si="238"/>
        <v>517.73</v>
      </c>
      <c r="W1354" s="33">
        <f t="shared" si="239"/>
        <v>36418.43</v>
      </c>
      <c r="X1354" s="33" t="str">
        <f>IFERROR(VLOOKUP(C1354,'Adj to Match Apport'!$C:$F,4,FALSE),0)</f>
        <v/>
      </c>
      <c r="Y1354" s="33">
        <f t="shared" si="242"/>
        <v>36418.43</v>
      </c>
      <c r="Z1354" s="184">
        <f>VLOOKUP(C1354, '2023-24 School Level AAFTE'!$C$4:$C$2454, 1, 0)</f>
        <v>2769</v>
      </c>
    </row>
    <row r="1355" spans="1:26" s="20" customFormat="1" x14ac:dyDescent="0.25">
      <c r="A1355" s="136" t="s">
        <v>1415</v>
      </c>
      <c r="B1355" s="166" t="s">
        <v>1414</v>
      </c>
      <c r="C1355" s="167">
        <v>2539</v>
      </c>
      <c r="D1355" s="166" t="s">
        <v>1418</v>
      </c>
      <c r="E1355" s="146" t="str">
        <f>VLOOKUP($C1355,'2023-24 School Level AAFTE'!$C:$N,9,FALSE)</f>
        <v>Yes</v>
      </c>
      <c r="F1355" s="94" t="str">
        <f>IFERROR(VLOOKUP(C1355,'2023-24 School Level AAFTE'!$C:$N,11,FALSE),"")</f>
        <v>Yes</v>
      </c>
      <c r="G1355" s="20">
        <f>IFERROR(VLOOKUP(C1355,'2023-24 School Level AAFTE'!$C:$N,8,FALSE),0)</f>
        <v>409.4</v>
      </c>
      <c r="H1355" s="99">
        <f>VLOOKUP($A1355,'District Data'!$A:$F,3,FALSE)</f>
        <v>1.01</v>
      </c>
      <c r="I1355" s="99">
        <f>VLOOKUP($A1355,'District Data'!$A:$F,4,FALSE)</f>
        <v>1.01</v>
      </c>
      <c r="J1355" s="100">
        <f t="shared" si="232"/>
        <v>409.4</v>
      </c>
      <c r="K1355" s="101">
        <f t="shared" si="233"/>
        <v>1.2010000000000001</v>
      </c>
      <c r="L1355" s="102">
        <f>'District Data'!E$2</f>
        <v>72728</v>
      </c>
      <c r="M1355" s="102">
        <f>'District Data'!F$2</f>
        <v>78209</v>
      </c>
      <c r="N1355" s="33">
        <f t="shared" si="234"/>
        <v>88219.79</v>
      </c>
      <c r="O1355" s="33">
        <f t="shared" si="235"/>
        <v>6648.51</v>
      </c>
      <c r="P1355" s="33">
        <f t="shared" si="240"/>
        <v>14418.72</v>
      </c>
      <c r="Q1355" s="103">
        <v>0.18149999999999999</v>
      </c>
      <c r="R1355" s="103">
        <v>0.17510000000000001</v>
      </c>
      <c r="S1355" s="33">
        <f t="shared" si="236"/>
        <v>34492.93</v>
      </c>
      <c r="T1355" s="33">
        <f t="shared" si="241"/>
        <v>1581.14</v>
      </c>
      <c r="U1355" s="33">
        <f t="shared" si="237"/>
        <v>276.86</v>
      </c>
      <c r="V1355" s="33">
        <f t="shared" si="238"/>
        <v>1858</v>
      </c>
      <c r="W1355" s="33">
        <f t="shared" si="239"/>
        <v>131219.22999999998</v>
      </c>
      <c r="X1355" s="33" t="str">
        <f>IFERROR(VLOOKUP(C1355,'Adj to Match Apport'!$C:$F,4,FALSE),0)</f>
        <v/>
      </c>
      <c r="Y1355" s="33">
        <f t="shared" si="242"/>
        <v>131219.22999999998</v>
      </c>
      <c r="Z1355" s="184">
        <f>VLOOKUP(C1355, '2023-24 School Level AAFTE'!$C$4:$C$2454, 1, 0)</f>
        <v>2539</v>
      </c>
    </row>
    <row r="1356" spans="1:26" s="20" customFormat="1" x14ac:dyDescent="0.25">
      <c r="A1356" s="136" t="s">
        <v>1415</v>
      </c>
      <c r="B1356" s="166" t="s">
        <v>1414</v>
      </c>
      <c r="C1356" s="167">
        <v>1980</v>
      </c>
      <c r="D1356" s="166" t="s">
        <v>1419</v>
      </c>
      <c r="E1356" s="146" t="str">
        <f>VLOOKUP($C1356,'2023-24 School Level AAFTE'!$C:$N,9,FALSE)</f>
        <v>Yes</v>
      </c>
      <c r="F1356" s="94" t="str">
        <f>IFERROR(VLOOKUP(C1356,'2023-24 School Level AAFTE'!$C:$N,11,FALSE),"")</f>
        <v>Yes</v>
      </c>
      <c r="G1356" s="20">
        <f>IFERROR(VLOOKUP(C1356,'2023-24 School Level AAFTE'!$C:$N,8,FALSE),0)</f>
        <v>13.28</v>
      </c>
      <c r="H1356" s="99">
        <f>VLOOKUP($A1356,'District Data'!$A:$F,3,FALSE)</f>
        <v>1.01</v>
      </c>
      <c r="I1356" s="99">
        <f>VLOOKUP($A1356,'District Data'!$A:$F,4,FALSE)</f>
        <v>1.01</v>
      </c>
      <c r="J1356" s="100">
        <f t="shared" si="232"/>
        <v>13.28</v>
      </c>
      <c r="K1356" s="101">
        <f t="shared" si="233"/>
        <v>3.9E-2</v>
      </c>
      <c r="L1356" s="102">
        <f>'District Data'!E$2</f>
        <v>72728</v>
      </c>
      <c r="M1356" s="102">
        <f>'District Data'!F$2</f>
        <v>78209</v>
      </c>
      <c r="N1356" s="33">
        <f t="shared" si="234"/>
        <v>2864.76</v>
      </c>
      <c r="O1356" s="33">
        <f t="shared" si="235"/>
        <v>215.89</v>
      </c>
      <c r="P1356" s="33">
        <f t="shared" si="240"/>
        <v>14418.72</v>
      </c>
      <c r="Q1356" s="103">
        <v>0.18149999999999999</v>
      </c>
      <c r="R1356" s="103">
        <v>0.17510000000000001</v>
      </c>
      <c r="S1356" s="33">
        <f t="shared" si="236"/>
        <v>1120.0899999999999</v>
      </c>
      <c r="T1356" s="33">
        <f t="shared" si="241"/>
        <v>51.34</v>
      </c>
      <c r="U1356" s="33">
        <f t="shared" si="237"/>
        <v>8.99</v>
      </c>
      <c r="V1356" s="33">
        <f t="shared" si="238"/>
        <v>60.330000000000005</v>
      </c>
      <c r="W1356" s="33">
        <f t="shared" si="239"/>
        <v>4261.0700000000006</v>
      </c>
      <c r="X1356" s="33">
        <f>IFERROR(VLOOKUP(C1356,'Adj to Match Apport'!$C:$F,4,FALSE),0)</f>
        <v>-14.399999999906868</v>
      </c>
      <c r="Y1356" s="33">
        <f t="shared" si="242"/>
        <v>4246.6700000000938</v>
      </c>
      <c r="Z1356" s="184">
        <f>VLOOKUP(C1356, '2023-24 School Level AAFTE'!$C$4:$C$2454, 1, 0)</f>
        <v>1980</v>
      </c>
    </row>
    <row r="1357" spans="1:26" s="20" customFormat="1" x14ac:dyDescent="0.25">
      <c r="A1357" s="136" t="s">
        <v>1415</v>
      </c>
      <c r="B1357" s="166" t="s">
        <v>1414</v>
      </c>
      <c r="C1357" s="167">
        <v>2246</v>
      </c>
      <c r="D1357" s="166" t="s">
        <v>1417</v>
      </c>
      <c r="E1357" s="146" t="str">
        <f>VLOOKUP($C1357,'2023-24 School Level AAFTE'!$C:$N,9,FALSE)</f>
        <v>Yes</v>
      </c>
      <c r="F1357" s="94" t="str">
        <f>IFERROR(VLOOKUP(C1357,'2023-24 School Level AAFTE'!$C:$N,11,FALSE),"")</f>
        <v>Yes</v>
      </c>
      <c r="G1357" s="20">
        <f>IFERROR(VLOOKUP(C1357,'2023-24 School Level AAFTE'!$C:$N,8,FALSE),0)</f>
        <v>291.88</v>
      </c>
      <c r="H1357" s="99">
        <f>VLOOKUP($A1357,'District Data'!$A:$F,3,FALSE)</f>
        <v>1.01</v>
      </c>
      <c r="I1357" s="99">
        <f>VLOOKUP($A1357,'District Data'!$A:$F,4,FALSE)</f>
        <v>1.01</v>
      </c>
      <c r="J1357" s="100">
        <f t="shared" si="232"/>
        <v>291.88</v>
      </c>
      <c r="K1357" s="101">
        <f t="shared" si="233"/>
        <v>0.85599999999999998</v>
      </c>
      <c r="L1357" s="102">
        <f>'District Data'!E$2</f>
        <v>72728</v>
      </c>
      <c r="M1357" s="102">
        <f>'District Data'!F$2</f>
        <v>78209</v>
      </c>
      <c r="N1357" s="33">
        <f t="shared" si="234"/>
        <v>62877.72</v>
      </c>
      <c r="O1357" s="33">
        <f t="shared" si="235"/>
        <v>4738.6499999999996</v>
      </c>
      <c r="P1357" s="33">
        <f t="shared" si="240"/>
        <v>14418.72</v>
      </c>
      <c r="Q1357" s="103">
        <v>0.18149999999999999</v>
      </c>
      <c r="R1357" s="103">
        <v>0.17510000000000001</v>
      </c>
      <c r="S1357" s="33">
        <f t="shared" si="236"/>
        <v>24584.47</v>
      </c>
      <c r="T1357" s="33">
        <f t="shared" si="241"/>
        <v>1126.94</v>
      </c>
      <c r="U1357" s="33">
        <f t="shared" si="237"/>
        <v>197.33</v>
      </c>
      <c r="V1357" s="33">
        <f t="shared" si="238"/>
        <v>1324.27</v>
      </c>
      <c r="W1357" s="33">
        <f t="shared" si="239"/>
        <v>93525.11</v>
      </c>
      <c r="X1357" s="33" t="str">
        <f>IFERROR(VLOOKUP(C1357,'Adj to Match Apport'!$C:$F,4,FALSE),0)</f>
        <v/>
      </c>
      <c r="Y1357" s="33">
        <f t="shared" si="242"/>
        <v>93525.11</v>
      </c>
      <c r="Z1357" s="184">
        <f>VLOOKUP(C1357, '2023-24 School Level AAFTE'!$C$4:$C$2454, 1, 0)</f>
        <v>2246</v>
      </c>
    </row>
    <row r="1358" spans="1:26" s="20" customFormat="1" x14ac:dyDescent="0.25">
      <c r="A1358" s="136" t="s">
        <v>1415</v>
      </c>
      <c r="B1358" s="166" t="s">
        <v>1414</v>
      </c>
      <c r="C1358" s="167">
        <v>2245</v>
      </c>
      <c r="D1358" s="166" t="s">
        <v>1416</v>
      </c>
      <c r="E1358" s="146" t="str">
        <f>VLOOKUP($C1358,'2023-24 School Level AAFTE'!$C:$N,9,FALSE)</f>
        <v>Yes</v>
      </c>
      <c r="F1358" s="94" t="str">
        <f>IFERROR(VLOOKUP(C1358,'2023-24 School Level AAFTE'!$C:$N,11,FALSE),"")</f>
        <v>Yes</v>
      </c>
      <c r="G1358" s="20">
        <f>IFERROR(VLOOKUP(C1358,'2023-24 School Level AAFTE'!$C:$N,8,FALSE),0)</f>
        <v>247.95</v>
      </c>
      <c r="H1358" s="99">
        <f>VLOOKUP($A1358,'District Data'!$A:$F,3,FALSE)</f>
        <v>1.01</v>
      </c>
      <c r="I1358" s="99">
        <f>VLOOKUP($A1358,'District Data'!$A:$F,4,FALSE)</f>
        <v>1.01</v>
      </c>
      <c r="J1358" s="100">
        <f t="shared" si="232"/>
        <v>247.95</v>
      </c>
      <c r="K1358" s="101">
        <f t="shared" si="233"/>
        <v>0.72699999999999998</v>
      </c>
      <c r="L1358" s="102">
        <f>'District Data'!E$2</f>
        <v>72728</v>
      </c>
      <c r="M1358" s="102">
        <f>'District Data'!F$2</f>
        <v>78209</v>
      </c>
      <c r="N1358" s="33">
        <f t="shared" si="234"/>
        <v>53401.99</v>
      </c>
      <c r="O1358" s="33">
        <f t="shared" si="235"/>
        <v>4024.53</v>
      </c>
      <c r="P1358" s="33">
        <f t="shared" si="240"/>
        <v>14418.72</v>
      </c>
      <c r="Q1358" s="103">
        <v>0.18149999999999999</v>
      </c>
      <c r="R1358" s="103">
        <v>0.17510000000000001</v>
      </c>
      <c r="S1358" s="33">
        <f t="shared" si="236"/>
        <v>20879.57</v>
      </c>
      <c r="T1358" s="33">
        <f t="shared" si="241"/>
        <v>957.11</v>
      </c>
      <c r="U1358" s="33">
        <f t="shared" si="237"/>
        <v>167.59</v>
      </c>
      <c r="V1358" s="33">
        <f t="shared" si="238"/>
        <v>1124.7</v>
      </c>
      <c r="W1358" s="33">
        <f t="shared" si="239"/>
        <v>79430.789999999994</v>
      </c>
      <c r="X1358" s="33" t="str">
        <f>IFERROR(VLOOKUP(C1358,'Adj to Match Apport'!$C:$F,4,FALSE),0)</f>
        <v/>
      </c>
      <c r="Y1358" s="33">
        <f t="shared" si="242"/>
        <v>79430.789999999994</v>
      </c>
      <c r="Z1358" s="184">
        <f>VLOOKUP(C1358, '2023-24 School Level AAFTE'!$C$4:$C$2454, 1, 0)</f>
        <v>2245</v>
      </c>
    </row>
    <row r="1359" spans="1:26" s="20" customFormat="1" x14ac:dyDescent="0.25">
      <c r="A1359" s="136" t="s">
        <v>1415</v>
      </c>
      <c r="B1359" s="166" t="s">
        <v>1414</v>
      </c>
      <c r="C1359" s="167">
        <v>5151</v>
      </c>
      <c r="D1359" s="166" t="s">
        <v>1420</v>
      </c>
      <c r="E1359" s="146" t="str">
        <f>VLOOKUP($C1359,'2023-24 School Level AAFTE'!$C:$N,9,FALSE)</f>
        <v>Yes</v>
      </c>
      <c r="F1359" s="94" t="str">
        <f>IFERROR(VLOOKUP(C1359,'2023-24 School Level AAFTE'!$C:$N,11,FALSE),"")</f>
        <v>Yes</v>
      </c>
      <c r="G1359" s="20">
        <f>IFERROR(VLOOKUP(C1359,'2023-24 School Level AAFTE'!$C:$N,8,FALSE),0)</f>
        <v>91.3</v>
      </c>
      <c r="H1359" s="99">
        <f>VLOOKUP($A1359,'District Data'!$A:$F,3,FALSE)</f>
        <v>1.01</v>
      </c>
      <c r="I1359" s="99">
        <f>VLOOKUP($A1359,'District Data'!$A:$F,4,FALSE)</f>
        <v>1.01</v>
      </c>
      <c r="J1359" s="100">
        <f t="shared" si="232"/>
        <v>91.3</v>
      </c>
      <c r="K1359" s="101">
        <f t="shared" si="233"/>
        <v>0.26800000000000002</v>
      </c>
      <c r="L1359" s="102">
        <f>'District Data'!E$2</f>
        <v>72728</v>
      </c>
      <c r="M1359" s="102">
        <f>'District Data'!F$2</f>
        <v>78209</v>
      </c>
      <c r="N1359" s="33">
        <f t="shared" si="234"/>
        <v>19686.02</v>
      </c>
      <c r="O1359" s="33">
        <f t="shared" si="235"/>
        <v>1483.59</v>
      </c>
      <c r="P1359" s="33">
        <f t="shared" si="240"/>
        <v>14418.72</v>
      </c>
      <c r="Q1359" s="103">
        <v>0.18149999999999999</v>
      </c>
      <c r="R1359" s="103">
        <v>0.17510000000000001</v>
      </c>
      <c r="S1359" s="33">
        <f t="shared" si="236"/>
        <v>7697.01</v>
      </c>
      <c r="T1359" s="33">
        <f t="shared" si="241"/>
        <v>352.83</v>
      </c>
      <c r="U1359" s="33">
        <f t="shared" si="237"/>
        <v>61.78</v>
      </c>
      <c r="V1359" s="33">
        <f t="shared" si="238"/>
        <v>414.61</v>
      </c>
      <c r="W1359" s="33">
        <f t="shared" si="239"/>
        <v>29281.23</v>
      </c>
      <c r="X1359" s="33" t="str">
        <f>IFERROR(VLOOKUP(C1359,'Adj to Match Apport'!$C:$F,4,FALSE),0)</f>
        <v/>
      </c>
      <c r="Y1359" s="33">
        <f t="shared" si="242"/>
        <v>29281.23</v>
      </c>
      <c r="Z1359" s="184">
        <f>VLOOKUP(C1359, '2023-24 School Level AAFTE'!$C$4:$C$2454, 1, 0)</f>
        <v>5151</v>
      </c>
    </row>
    <row r="1360" spans="1:26" s="20" customFormat="1" x14ac:dyDescent="0.25">
      <c r="A1360" s="136" t="s">
        <v>1422</v>
      </c>
      <c r="B1360" s="166" t="s">
        <v>1421</v>
      </c>
      <c r="C1360" s="147">
        <v>1768</v>
      </c>
      <c r="D1360" s="139" t="s">
        <v>1423</v>
      </c>
      <c r="E1360" s="146" t="str">
        <f>VLOOKUP($C1360,'2023-24 School Level AAFTE'!$C:$N,9,FALSE)</f>
        <v>No</v>
      </c>
      <c r="F1360" s="94" t="str">
        <f>IFERROR(VLOOKUP(C1360,'2023-24 School Level AAFTE'!$C:$N,11,FALSE),"")</f>
        <v>No</v>
      </c>
      <c r="G1360" s="20">
        <f>IFERROR(VLOOKUP(C1360,'2023-24 School Level AAFTE'!$C:$N,8,FALSE),0)</f>
        <v>248.85</v>
      </c>
      <c r="H1360" s="99">
        <f>VLOOKUP($A1360,'District Data'!$A:$F,3,FALSE)</f>
        <v>1</v>
      </c>
      <c r="I1360" s="99">
        <f>VLOOKUP($A1360,'District Data'!$A:$F,4,FALSE)</f>
        <v>1.04</v>
      </c>
      <c r="J1360" s="100">
        <f t="shared" si="232"/>
        <v>0</v>
      </c>
      <c r="K1360" s="101">
        <f t="shared" si="233"/>
        <v>0</v>
      </c>
      <c r="L1360" s="102">
        <f>'District Data'!E$2</f>
        <v>72728</v>
      </c>
      <c r="M1360" s="102">
        <f>'District Data'!F$2</f>
        <v>78209</v>
      </c>
      <c r="N1360" s="33">
        <f t="shared" si="234"/>
        <v>0</v>
      </c>
      <c r="O1360" s="33">
        <f t="shared" si="235"/>
        <v>0</v>
      </c>
      <c r="P1360" s="33">
        <f t="shared" si="240"/>
        <v>14418.72</v>
      </c>
      <c r="Q1360" s="103">
        <v>0.18149999999999999</v>
      </c>
      <c r="R1360" s="103">
        <v>0.17510000000000001</v>
      </c>
      <c r="S1360" s="33">
        <f t="shared" si="236"/>
        <v>0</v>
      </c>
      <c r="T1360" s="33">
        <f t="shared" si="241"/>
        <v>0</v>
      </c>
      <c r="U1360" s="33">
        <f t="shared" si="237"/>
        <v>0</v>
      </c>
      <c r="V1360" s="33">
        <f t="shared" si="238"/>
        <v>0</v>
      </c>
      <c r="W1360" s="33">
        <f t="shared" si="239"/>
        <v>0</v>
      </c>
      <c r="X1360" s="33">
        <f>IFERROR(VLOOKUP(C1360,'Adj to Match Apport'!$C:$F,4,FALSE),0)</f>
        <v>0</v>
      </c>
      <c r="Y1360" s="33">
        <f t="shared" si="242"/>
        <v>0</v>
      </c>
      <c r="Z1360" s="184">
        <f>VLOOKUP(C1360, '2023-24 School Level AAFTE'!$C$4:$C$2454, 1, 0)</f>
        <v>1768</v>
      </c>
    </row>
    <row r="1361" spans="1:26" s="20" customFormat="1" x14ac:dyDescent="0.25">
      <c r="A1361" s="136" t="s">
        <v>1422</v>
      </c>
      <c r="B1361" s="166" t="s">
        <v>1421</v>
      </c>
      <c r="C1361" s="167">
        <v>2487</v>
      </c>
      <c r="D1361" s="166" t="s">
        <v>1424</v>
      </c>
      <c r="E1361" s="146" t="str">
        <f>VLOOKUP($C1361,'2023-24 School Level AAFTE'!$C:$N,9,FALSE)</f>
        <v>No</v>
      </c>
      <c r="F1361" s="94" t="str">
        <f>IFERROR(VLOOKUP(C1361,'2023-24 School Level AAFTE'!$C:$N,11,FALSE),"")</f>
        <v>No</v>
      </c>
      <c r="G1361" s="20">
        <f>IFERROR(VLOOKUP(C1361,'2023-24 School Level AAFTE'!$C:$N,8,FALSE),0)</f>
        <v>175.42</v>
      </c>
      <c r="H1361" s="99">
        <f>VLOOKUP($A1361,'District Data'!$A:$F,3,FALSE)</f>
        <v>1</v>
      </c>
      <c r="I1361" s="99">
        <f>VLOOKUP($A1361,'District Data'!$A:$F,4,FALSE)</f>
        <v>1.04</v>
      </c>
      <c r="J1361" s="100">
        <f t="shared" si="232"/>
        <v>0</v>
      </c>
      <c r="K1361" s="101">
        <f t="shared" si="233"/>
        <v>0</v>
      </c>
      <c r="L1361" s="102">
        <f>'District Data'!E$2</f>
        <v>72728</v>
      </c>
      <c r="M1361" s="102">
        <f>'District Data'!F$2</f>
        <v>78209</v>
      </c>
      <c r="N1361" s="33">
        <f t="shared" si="234"/>
        <v>0</v>
      </c>
      <c r="O1361" s="33">
        <f t="shared" si="235"/>
        <v>0</v>
      </c>
      <c r="P1361" s="33">
        <f t="shared" si="240"/>
        <v>14418.72</v>
      </c>
      <c r="Q1361" s="103">
        <v>0.18149999999999999</v>
      </c>
      <c r="R1361" s="103">
        <v>0.17510000000000001</v>
      </c>
      <c r="S1361" s="33">
        <f t="shared" si="236"/>
        <v>0</v>
      </c>
      <c r="T1361" s="33">
        <f t="shared" si="241"/>
        <v>0</v>
      </c>
      <c r="U1361" s="33">
        <f t="shared" si="237"/>
        <v>0</v>
      </c>
      <c r="V1361" s="33">
        <f t="shared" si="238"/>
        <v>0</v>
      </c>
      <c r="W1361" s="33">
        <f t="shared" si="239"/>
        <v>0</v>
      </c>
      <c r="X1361" s="33">
        <f>IFERROR(VLOOKUP(C1361,'Adj to Match Apport'!$C:$F,4,FALSE),0)</f>
        <v>0</v>
      </c>
      <c r="Y1361" s="33">
        <f t="shared" si="242"/>
        <v>0</v>
      </c>
      <c r="Z1361" s="184">
        <f>VLOOKUP(C1361, '2023-24 School Level AAFTE'!$C$4:$C$2454, 1, 0)</f>
        <v>2487</v>
      </c>
    </row>
    <row r="1362" spans="1:26" s="20" customFormat="1" x14ac:dyDescent="0.25">
      <c r="A1362" s="136" t="s">
        <v>1422</v>
      </c>
      <c r="B1362" s="166" t="s">
        <v>1421</v>
      </c>
      <c r="C1362" s="167">
        <v>3960</v>
      </c>
      <c r="D1362" s="166" t="s">
        <v>1432</v>
      </c>
      <c r="E1362" s="146" t="str">
        <f>VLOOKUP($C1362,'2023-24 School Level AAFTE'!$C:$N,9,FALSE)</f>
        <v>No</v>
      </c>
      <c r="F1362" s="94" t="str">
        <f>IFERROR(VLOOKUP(C1362,'2023-24 School Level AAFTE'!$C:$N,11,FALSE),"")</f>
        <v>No</v>
      </c>
      <c r="G1362" s="20">
        <f>IFERROR(VLOOKUP(C1362,'2023-24 School Level AAFTE'!$C:$N,8,FALSE),0)</f>
        <v>1308.05</v>
      </c>
      <c r="H1362" s="99">
        <f>VLOOKUP($A1362,'District Data'!$A:$F,3,FALSE)</f>
        <v>1</v>
      </c>
      <c r="I1362" s="99">
        <f>VLOOKUP($A1362,'District Data'!$A:$F,4,FALSE)</f>
        <v>1.04</v>
      </c>
      <c r="J1362" s="100">
        <f t="shared" si="232"/>
        <v>0</v>
      </c>
      <c r="K1362" s="101">
        <f t="shared" si="233"/>
        <v>0</v>
      </c>
      <c r="L1362" s="102">
        <f>'District Data'!E$2</f>
        <v>72728</v>
      </c>
      <c r="M1362" s="102">
        <f>'District Data'!F$2</f>
        <v>78209</v>
      </c>
      <c r="N1362" s="33">
        <f t="shared" si="234"/>
        <v>0</v>
      </c>
      <c r="O1362" s="33">
        <f t="shared" si="235"/>
        <v>0</v>
      </c>
      <c r="P1362" s="33">
        <f t="shared" si="240"/>
        <v>14418.72</v>
      </c>
      <c r="Q1362" s="103">
        <v>0.18149999999999999</v>
      </c>
      <c r="R1362" s="103">
        <v>0.17510000000000001</v>
      </c>
      <c r="S1362" s="33">
        <f t="shared" si="236"/>
        <v>0</v>
      </c>
      <c r="T1362" s="33">
        <f t="shared" si="241"/>
        <v>0</v>
      </c>
      <c r="U1362" s="33">
        <f t="shared" si="237"/>
        <v>0</v>
      </c>
      <c r="V1362" s="33">
        <f t="shared" si="238"/>
        <v>0</v>
      </c>
      <c r="W1362" s="33">
        <f t="shared" si="239"/>
        <v>0</v>
      </c>
      <c r="X1362" s="33">
        <f>IFERROR(VLOOKUP(C1362,'Adj to Match Apport'!$C:$F,4,FALSE),0)</f>
        <v>0</v>
      </c>
      <c r="Y1362" s="33">
        <f t="shared" si="242"/>
        <v>0</v>
      </c>
      <c r="Z1362" s="184">
        <f>VLOOKUP(C1362, '2023-24 School Level AAFTE'!$C$4:$C$2454, 1, 0)</f>
        <v>3960</v>
      </c>
    </row>
    <row r="1363" spans="1:26" s="20" customFormat="1" x14ac:dyDescent="0.25">
      <c r="A1363" s="136" t="s">
        <v>1422</v>
      </c>
      <c r="B1363" s="166" t="s">
        <v>1421</v>
      </c>
      <c r="C1363" s="167">
        <v>4367</v>
      </c>
      <c r="D1363" s="166" t="s">
        <v>1433</v>
      </c>
      <c r="E1363" s="146" t="str">
        <f>VLOOKUP($C1363,'2023-24 School Level AAFTE'!$C:$N,9,FALSE)</f>
        <v>No</v>
      </c>
      <c r="F1363" s="94" t="str">
        <f>IFERROR(VLOOKUP(C1363,'2023-24 School Level AAFTE'!$C:$N,11,FALSE),"")</f>
        <v>No</v>
      </c>
      <c r="G1363" s="20">
        <f>IFERROR(VLOOKUP(C1363,'2023-24 School Level AAFTE'!$C:$N,8,FALSE),0)</f>
        <v>451.6</v>
      </c>
      <c r="H1363" s="99">
        <f>VLOOKUP($A1363,'District Data'!$A:$F,3,FALSE)</f>
        <v>1</v>
      </c>
      <c r="I1363" s="99">
        <f>VLOOKUP($A1363,'District Data'!$A:$F,4,FALSE)</f>
        <v>1.04</v>
      </c>
      <c r="J1363" s="100">
        <f t="shared" si="232"/>
        <v>0</v>
      </c>
      <c r="K1363" s="101">
        <f t="shared" si="233"/>
        <v>0</v>
      </c>
      <c r="L1363" s="102">
        <f>'District Data'!E$2</f>
        <v>72728</v>
      </c>
      <c r="M1363" s="102">
        <f>'District Data'!F$2</f>
        <v>78209</v>
      </c>
      <c r="N1363" s="33">
        <f t="shared" si="234"/>
        <v>0</v>
      </c>
      <c r="O1363" s="33">
        <f t="shared" si="235"/>
        <v>0</v>
      </c>
      <c r="P1363" s="33">
        <f t="shared" si="240"/>
        <v>14418.72</v>
      </c>
      <c r="Q1363" s="103">
        <v>0.18149999999999999</v>
      </c>
      <c r="R1363" s="103">
        <v>0.17510000000000001</v>
      </c>
      <c r="S1363" s="33">
        <f t="shared" si="236"/>
        <v>0</v>
      </c>
      <c r="T1363" s="33">
        <f t="shared" si="241"/>
        <v>0</v>
      </c>
      <c r="U1363" s="33">
        <f t="shared" si="237"/>
        <v>0</v>
      </c>
      <c r="V1363" s="33">
        <f t="shared" si="238"/>
        <v>0</v>
      </c>
      <c r="W1363" s="33">
        <f t="shared" si="239"/>
        <v>0</v>
      </c>
      <c r="X1363" s="33">
        <f>IFERROR(VLOOKUP(C1363,'Adj to Match Apport'!$C:$F,4,FALSE),0)</f>
        <v>0</v>
      </c>
      <c r="Y1363" s="33">
        <f t="shared" si="242"/>
        <v>0</v>
      </c>
      <c r="Z1363" s="184">
        <f>VLOOKUP(C1363, '2023-24 School Level AAFTE'!$C$4:$C$2454, 1, 0)</f>
        <v>4367</v>
      </c>
    </row>
    <row r="1364" spans="1:26" s="20" customFormat="1" x14ac:dyDescent="0.25">
      <c r="A1364" s="136" t="s">
        <v>1422</v>
      </c>
      <c r="B1364" s="166" t="s">
        <v>1421</v>
      </c>
      <c r="C1364" s="167">
        <v>2448</v>
      </c>
      <c r="D1364" s="166" t="s">
        <v>575</v>
      </c>
      <c r="E1364" s="146" t="str">
        <f>VLOOKUP($C1364,'2023-24 School Level AAFTE'!$C:$N,9,FALSE)</f>
        <v>Yes</v>
      </c>
      <c r="F1364" s="94" t="str">
        <f>IFERROR(VLOOKUP(C1364,'2023-24 School Level AAFTE'!$C:$N,11,FALSE),"")</f>
        <v>Yes</v>
      </c>
      <c r="G1364" s="20">
        <f>IFERROR(VLOOKUP(C1364,'2023-24 School Level AAFTE'!$C:$N,8,FALSE),0)</f>
        <v>299.73</v>
      </c>
      <c r="H1364" s="99">
        <f>VLOOKUP($A1364,'District Data'!$A:$F,3,FALSE)</f>
        <v>1</v>
      </c>
      <c r="I1364" s="99">
        <f>VLOOKUP($A1364,'District Data'!$A:$F,4,FALSE)</f>
        <v>1.04</v>
      </c>
      <c r="J1364" s="100">
        <f t="shared" si="232"/>
        <v>299.73</v>
      </c>
      <c r="K1364" s="101">
        <f t="shared" si="233"/>
        <v>0.879</v>
      </c>
      <c r="L1364" s="102">
        <f>'District Data'!E$2</f>
        <v>72728</v>
      </c>
      <c r="M1364" s="102">
        <f>'District Data'!F$2</f>
        <v>78209</v>
      </c>
      <c r="N1364" s="33">
        <f t="shared" si="234"/>
        <v>63927.91</v>
      </c>
      <c r="O1364" s="33">
        <f t="shared" si="235"/>
        <v>7567.63</v>
      </c>
      <c r="P1364" s="33">
        <f t="shared" si="240"/>
        <v>14418.72</v>
      </c>
      <c r="Q1364" s="103">
        <v>0.18149999999999999</v>
      </c>
      <c r="R1364" s="103">
        <v>0.17510000000000001</v>
      </c>
      <c r="S1364" s="33">
        <f t="shared" si="236"/>
        <v>25602.06</v>
      </c>
      <c r="T1364" s="33">
        <f t="shared" si="241"/>
        <v>1191.5899999999999</v>
      </c>
      <c r="U1364" s="33">
        <f t="shared" si="237"/>
        <v>208.65</v>
      </c>
      <c r="V1364" s="33">
        <f t="shared" si="238"/>
        <v>1400.24</v>
      </c>
      <c r="W1364" s="33">
        <f t="shared" si="239"/>
        <v>98497.840000000011</v>
      </c>
      <c r="X1364" s="33">
        <f>IFERROR(VLOOKUP(C1364,'Adj to Match Apport'!$C:$F,4,FALSE),0)</f>
        <v>1.0000000009313226E-2</v>
      </c>
      <c r="Y1364" s="33">
        <f t="shared" si="242"/>
        <v>98497.85000000002</v>
      </c>
      <c r="Z1364" s="184">
        <f>VLOOKUP(C1364, '2023-24 School Level AAFTE'!$C$4:$C$2454, 1, 0)</f>
        <v>2448</v>
      </c>
    </row>
    <row r="1365" spans="1:26" s="20" customFormat="1" x14ac:dyDescent="0.25">
      <c r="A1365" s="136" t="s">
        <v>1422</v>
      </c>
      <c r="B1365" s="166" t="s">
        <v>1421</v>
      </c>
      <c r="C1365" s="167">
        <v>3133</v>
      </c>
      <c r="D1365" s="166" t="s">
        <v>1428</v>
      </c>
      <c r="E1365" s="146" t="str">
        <f>VLOOKUP($C1365,'2023-24 School Level AAFTE'!$C:$N,9,FALSE)</f>
        <v>No</v>
      </c>
      <c r="F1365" s="94" t="str">
        <f>IFERROR(VLOOKUP(C1365,'2023-24 School Level AAFTE'!$C:$N,11,FALSE),"")</f>
        <v>No</v>
      </c>
      <c r="G1365" s="20">
        <f>IFERROR(VLOOKUP(C1365,'2023-24 School Level AAFTE'!$C:$N,8,FALSE),0)</f>
        <v>429.61</v>
      </c>
      <c r="H1365" s="99">
        <f>VLOOKUP($A1365,'District Data'!$A:$F,3,FALSE)</f>
        <v>1</v>
      </c>
      <c r="I1365" s="99">
        <f>VLOOKUP($A1365,'District Data'!$A:$F,4,FALSE)</f>
        <v>1.04</v>
      </c>
      <c r="J1365" s="100">
        <f t="shared" si="232"/>
        <v>0</v>
      </c>
      <c r="K1365" s="101">
        <f t="shared" si="233"/>
        <v>0</v>
      </c>
      <c r="L1365" s="102">
        <f>'District Data'!E$2</f>
        <v>72728</v>
      </c>
      <c r="M1365" s="102">
        <f>'District Data'!F$2</f>
        <v>78209</v>
      </c>
      <c r="N1365" s="33">
        <f t="shared" si="234"/>
        <v>0</v>
      </c>
      <c r="O1365" s="33">
        <f t="shared" si="235"/>
        <v>0</v>
      </c>
      <c r="P1365" s="33">
        <f t="shared" si="240"/>
        <v>14418.72</v>
      </c>
      <c r="Q1365" s="103">
        <v>0.18149999999999999</v>
      </c>
      <c r="R1365" s="103">
        <v>0.17510000000000001</v>
      </c>
      <c r="S1365" s="33">
        <f t="shared" si="236"/>
        <v>0</v>
      </c>
      <c r="T1365" s="33">
        <f t="shared" si="241"/>
        <v>0</v>
      </c>
      <c r="U1365" s="33">
        <f t="shared" si="237"/>
        <v>0</v>
      </c>
      <c r="V1365" s="33">
        <f t="shared" si="238"/>
        <v>0</v>
      </c>
      <c r="W1365" s="33">
        <f t="shared" si="239"/>
        <v>0</v>
      </c>
      <c r="X1365" s="33">
        <f>IFERROR(VLOOKUP(C1365,'Adj to Match Apport'!$C:$F,4,FALSE),0)</f>
        <v>0</v>
      </c>
      <c r="Y1365" s="33">
        <f t="shared" si="242"/>
        <v>0</v>
      </c>
      <c r="Z1365" s="184">
        <f>VLOOKUP(C1365, '2023-24 School Level AAFTE'!$C$4:$C$2454, 1, 0)</f>
        <v>3133</v>
      </c>
    </row>
    <row r="1366" spans="1:26" s="20" customFormat="1" x14ac:dyDescent="0.25">
      <c r="A1366" s="136" t="s">
        <v>1422</v>
      </c>
      <c r="B1366" s="166" t="s">
        <v>1421</v>
      </c>
      <c r="C1366" s="167">
        <v>4472</v>
      </c>
      <c r="D1366" s="166" t="s">
        <v>1435</v>
      </c>
      <c r="E1366" s="146" t="str">
        <f>VLOOKUP($C1366,'2023-24 School Level AAFTE'!$C:$N,9,FALSE)</f>
        <v>No</v>
      </c>
      <c r="F1366" s="94" t="str">
        <f>IFERROR(VLOOKUP(C1366,'2023-24 School Level AAFTE'!$C:$N,11,FALSE),"")</f>
        <v>No</v>
      </c>
      <c r="G1366" s="20">
        <f>IFERROR(VLOOKUP(C1366,'2023-24 School Level AAFTE'!$C:$N,8,FALSE),0)</f>
        <v>400.19</v>
      </c>
      <c r="H1366" s="99">
        <f>VLOOKUP($A1366,'District Data'!$A:$F,3,FALSE)</f>
        <v>1</v>
      </c>
      <c r="I1366" s="99">
        <f>VLOOKUP($A1366,'District Data'!$A:$F,4,FALSE)</f>
        <v>1.04</v>
      </c>
      <c r="J1366" s="100">
        <f t="shared" si="232"/>
        <v>0</v>
      </c>
      <c r="K1366" s="101">
        <f t="shared" si="233"/>
        <v>0</v>
      </c>
      <c r="L1366" s="102">
        <f>'District Data'!E$2</f>
        <v>72728</v>
      </c>
      <c r="M1366" s="102">
        <f>'District Data'!F$2</f>
        <v>78209</v>
      </c>
      <c r="N1366" s="33">
        <f t="shared" si="234"/>
        <v>0</v>
      </c>
      <c r="O1366" s="33">
        <f t="shared" si="235"/>
        <v>0</v>
      </c>
      <c r="P1366" s="33">
        <f t="shared" si="240"/>
        <v>14418.72</v>
      </c>
      <c r="Q1366" s="103">
        <v>0.18149999999999999</v>
      </c>
      <c r="R1366" s="103">
        <v>0.17510000000000001</v>
      </c>
      <c r="S1366" s="33">
        <f t="shared" si="236"/>
        <v>0</v>
      </c>
      <c r="T1366" s="33">
        <f t="shared" si="241"/>
        <v>0</v>
      </c>
      <c r="U1366" s="33">
        <f t="shared" si="237"/>
        <v>0</v>
      </c>
      <c r="V1366" s="33">
        <f t="shared" si="238"/>
        <v>0</v>
      </c>
      <c r="W1366" s="33">
        <f t="shared" si="239"/>
        <v>0</v>
      </c>
      <c r="X1366" s="33">
        <f>IFERROR(VLOOKUP(C1366,'Adj to Match Apport'!$C:$F,4,FALSE),0)</f>
        <v>0</v>
      </c>
      <c r="Y1366" s="33">
        <f t="shared" si="242"/>
        <v>0</v>
      </c>
      <c r="Z1366" s="184">
        <f>VLOOKUP(C1366, '2023-24 School Level AAFTE'!$C$4:$C$2454, 1, 0)</f>
        <v>4472</v>
      </c>
    </row>
    <row r="1367" spans="1:26" s="20" customFormat="1" x14ac:dyDescent="0.25">
      <c r="A1367" s="136" t="s">
        <v>1422</v>
      </c>
      <c r="B1367" s="166" t="s">
        <v>1421</v>
      </c>
      <c r="C1367" s="167">
        <v>3540</v>
      </c>
      <c r="D1367" s="166" t="s">
        <v>1429</v>
      </c>
      <c r="E1367" s="146" t="str">
        <f>VLOOKUP($C1367,'2023-24 School Level AAFTE'!$C:$N,9,FALSE)</f>
        <v>Yes</v>
      </c>
      <c r="F1367" s="94" t="str">
        <f>IFERROR(VLOOKUP(C1367,'2023-24 School Level AAFTE'!$C:$N,11,FALSE),"")</f>
        <v>Yes</v>
      </c>
      <c r="G1367" s="20">
        <f>IFERROR(VLOOKUP(C1367,'2023-24 School Level AAFTE'!$C:$N,8,FALSE),0)</f>
        <v>310.92</v>
      </c>
      <c r="H1367" s="99">
        <f>VLOOKUP($A1367,'District Data'!$A:$F,3,FALSE)</f>
        <v>1</v>
      </c>
      <c r="I1367" s="99">
        <f>VLOOKUP($A1367,'District Data'!$A:$F,4,FALSE)</f>
        <v>1.04</v>
      </c>
      <c r="J1367" s="100">
        <f t="shared" si="232"/>
        <v>310.92</v>
      </c>
      <c r="K1367" s="101">
        <f t="shared" si="233"/>
        <v>0.91200000000000003</v>
      </c>
      <c r="L1367" s="102">
        <f>'District Data'!E$2</f>
        <v>72728</v>
      </c>
      <c r="M1367" s="102">
        <f>'District Data'!F$2</f>
        <v>78209</v>
      </c>
      <c r="N1367" s="33">
        <f t="shared" si="234"/>
        <v>66327.94</v>
      </c>
      <c r="O1367" s="33">
        <f t="shared" si="235"/>
        <v>7851.73</v>
      </c>
      <c r="P1367" s="33">
        <f t="shared" si="240"/>
        <v>14418.72</v>
      </c>
      <c r="Q1367" s="103">
        <v>0.18149999999999999</v>
      </c>
      <c r="R1367" s="103">
        <v>0.17510000000000001</v>
      </c>
      <c r="S1367" s="33">
        <f t="shared" si="236"/>
        <v>26563.23</v>
      </c>
      <c r="T1367" s="33">
        <f t="shared" si="241"/>
        <v>1236.33</v>
      </c>
      <c r="U1367" s="33">
        <f t="shared" si="237"/>
        <v>216.48</v>
      </c>
      <c r="V1367" s="33">
        <f t="shared" si="238"/>
        <v>1452.81</v>
      </c>
      <c r="W1367" s="33">
        <f t="shared" si="239"/>
        <v>102195.70999999999</v>
      </c>
      <c r="X1367" s="33" t="str">
        <f>IFERROR(VLOOKUP(C1367,'Adj to Match Apport'!$C:$F,4,FALSE),0)</f>
        <v/>
      </c>
      <c r="Y1367" s="33">
        <f t="shared" si="242"/>
        <v>102195.70999999999</v>
      </c>
      <c r="Z1367" s="184">
        <f>VLOOKUP(C1367, '2023-24 School Level AAFTE'!$C$4:$C$2454, 1, 0)</f>
        <v>3540</v>
      </c>
    </row>
    <row r="1368" spans="1:26" s="20" customFormat="1" x14ac:dyDescent="0.25">
      <c r="A1368" s="136" t="s">
        <v>1422</v>
      </c>
      <c r="B1368" s="166" t="s">
        <v>1421</v>
      </c>
      <c r="C1368" s="167">
        <v>2342</v>
      </c>
      <c r="D1368" s="166" t="s">
        <v>897</v>
      </c>
      <c r="E1368" s="146" t="str">
        <f>VLOOKUP($C1368,'2023-24 School Level AAFTE'!$C:$N,9,FALSE)</f>
        <v>No</v>
      </c>
      <c r="F1368" s="94" t="str">
        <f>IFERROR(VLOOKUP(C1368,'2023-24 School Level AAFTE'!$C:$N,11,FALSE),"")</f>
        <v>No</v>
      </c>
      <c r="G1368" s="20">
        <f>IFERROR(VLOOKUP(C1368,'2023-24 School Level AAFTE'!$C:$N,8,FALSE),0)</f>
        <v>284.75</v>
      </c>
      <c r="H1368" s="99">
        <f>VLOOKUP($A1368,'District Data'!$A:$F,3,FALSE)</f>
        <v>1</v>
      </c>
      <c r="I1368" s="99">
        <f>VLOOKUP($A1368,'District Data'!$A:$F,4,FALSE)</f>
        <v>1.04</v>
      </c>
      <c r="J1368" s="100">
        <f t="shared" si="232"/>
        <v>0</v>
      </c>
      <c r="K1368" s="101">
        <f t="shared" si="233"/>
        <v>0</v>
      </c>
      <c r="L1368" s="102">
        <f>'District Data'!E$2</f>
        <v>72728</v>
      </c>
      <c r="M1368" s="102">
        <f>'District Data'!F$2</f>
        <v>78209</v>
      </c>
      <c r="N1368" s="33">
        <f t="shared" si="234"/>
        <v>0</v>
      </c>
      <c r="O1368" s="33">
        <f t="shared" si="235"/>
        <v>0</v>
      </c>
      <c r="P1368" s="33">
        <f t="shared" si="240"/>
        <v>14418.72</v>
      </c>
      <c r="Q1368" s="103">
        <v>0.18149999999999999</v>
      </c>
      <c r="R1368" s="103">
        <v>0.17510000000000001</v>
      </c>
      <c r="S1368" s="33">
        <f t="shared" si="236"/>
        <v>0</v>
      </c>
      <c r="T1368" s="33">
        <f t="shared" si="241"/>
        <v>0</v>
      </c>
      <c r="U1368" s="33">
        <f t="shared" si="237"/>
        <v>0</v>
      </c>
      <c r="V1368" s="33">
        <f t="shared" si="238"/>
        <v>0</v>
      </c>
      <c r="W1368" s="33">
        <f t="shared" si="239"/>
        <v>0</v>
      </c>
      <c r="X1368" s="33">
        <f>IFERROR(VLOOKUP(C1368,'Adj to Match Apport'!$C:$F,4,FALSE),0)</f>
        <v>0</v>
      </c>
      <c r="Y1368" s="33">
        <f t="shared" si="242"/>
        <v>0</v>
      </c>
      <c r="Z1368" s="184">
        <f>VLOOKUP(C1368, '2023-24 School Level AAFTE'!$C$4:$C$2454, 1, 0)</f>
        <v>2342</v>
      </c>
    </row>
    <row r="1369" spans="1:26" s="20" customFormat="1" x14ac:dyDescent="0.25">
      <c r="A1369" s="136" t="s">
        <v>1422</v>
      </c>
      <c r="B1369" s="166" t="s">
        <v>1421</v>
      </c>
      <c r="C1369" s="167">
        <v>3066</v>
      </c>
      <c r="D1369" s="166" t="s">
        <v>1426</v>
      </c>
      <c r="E1369" s="146" t="str">
        <f>VLOOKUP($C1369,'2023-24 School Level AAFTE'!$C:$N,9,FALSE)</f>
        <v>No</v>
      </c>
      <c r="F1369" s="94" t="str">
        <f>IFERROR(VLOOKUP(C1369,'2023-24 School Level AAFTE'!$C:$N,11,FALSE),"")</f>
        <v>No</v>
      </c>
      <c r="G1369" s="20">
        <f>IFERROR(VLOOKUP(C1369,'2023-24 School Level AAFTE'!$C:$N,8,FALSE),0)</f>
        <v>204.3</v>
      </c>
      <c r="H1369" s="99">
        <f>VLOOKUP($A1369,'District Data'!$A:$F,3,FALSE)</f>
        <v>1</v>
      </c>
      <c r="I1369" s="99">
        <f>VLOOKUP($A1369,'District Data'!$A:$F,4,FALSE)</f>
        <v>1.04</v>
      </c>
      <c r="J1369" s="100">
        <f t="shared" si="232"/>
        <v>0</v>
      </c>
      <c r="K1369" s="101">
        <f t="shared" si="233"/>
        <v>0</v>
      </c>
      <c r="L1369" s="102">
        <f>'District Data'!E$2</f>
        <v>72728</v>
      </c>
      <c r="M1369" s="102">
        <f>'District Data'!F$2</f>
        <v>78209</v>
      </c>
      <c r="N1369" s="33">
        <f t="shared" si="234"/>
        <v>0</v>
      </c>
      <c r="O1369" s="33">
        <f t="shared" si="235"/>
        <v>0</v>
      </c>
      <c r="P1369" s="33">
        <f t="shared" si="240"/>
        <v>14418.72</v>
      </c>
      <c r="Q1369" s="103">
        <v>0.18149999999999999</v>
      </c>
      <c r="R1369" s="103">
        <v>0.17510000000000001</v>
      </c>
      <c r="S1369" s="33">
        <f t="shared" si="236"/>
        <v>0</v>
      </c>
      <c r="T1369" s="33">
        <f t="shared" si="241"/>
        <v>0</v>
      </c>
      <c r="U1369" s="33">
        <f t="shared" si="237"/>
        <v>0</v>
      </c>
      <c r="V1369" s="33">
        <f t="shared" si="238"/>
        <v>0</v>
      </c>
      <c r="W1369" s="33">
        <f t="shared" si="239"/>
        <v>0</v>
      </c>
      <c r="X1369" s="33">
        <f>IFERROR(VLOOKUP(C1369,'Adj to Match Apport'!$C:$F,4,FALSE),0)</f>
        <v>0</v>
      </c>
      <c r="Y1369" s="33">
        <f t="shared" si="242"/>
        <v>0</v>
      </c>
      <c r="Z1369" s="184">
        <f>VLOOKUP(C1369, '2023-24 School Level AAFTE'!$C$4:$C$2454, 1, 0)</f>
        <v>3066</v>
      </c>
    </row>
    <row r="1370" spans="1:26" s="20" customFormat="1" x14ac:dyDescent="0.25">
      <c r="A1370" s="136" t="s">
        <v>1422</v>
      </c>
      <c r="B1370" s="166" t="s">
        <v>1421</v>
      </c>
      <c r="C1370" s="167">
        <v>4458</v>
      </c>
      <c r="D1370" s="166" t="s">
        <v>1434</v>
      </c>
      <c r="E1370" s="146" t="str">
        <f>VLOOKUP($C1370,'2023-24 School Level AAFTE'!$C:$N,9,FALSE)</f>
        <v>No</v>
      </c>
      <c r="F1370" s="94" t="str">
        <f>IFERROR(VLOOKUP(C1370,'2023-24 School Level AAFTE'!$C:$N,11,FALSE),"")</f>
        <v>No</v>
      </c>
      <c r="G1370" s="20">
        <f>IFERROR(VLOOKUP(C1370,'2023-24 School Level AAFTE'!$C:$N,8,FALSE),0)</f>
        <v>273.7</v>
      </c>
      <c r="H1370" s="99">
        <f>VLOOKUP($A1370,'District Data'!$A:$F,3,FALSE)</f>
        <v>1</v>
      </c>
      <c r="I1370" s="99">
        <f>VLOOKUP($A1370,'District Data'!$A:$F,4,FALSE)</f>
        <v>1.04</v>
      </c>
      <c r="J1370" s="100">
        <f t="shared" si="232"/>
        <v>0</v>
      </c>
      <c r="K1370" s="101">
        <f t="shared" si="233"/>
        <v>0</v>
      </c>
      <c r="L1370" s="102">
        <f>'District Data'!E$2</f>
        <v>72728</v>
      </c>
      <c r="M1370" s="102">
        <f>'District Data'!F$2</f>
        <v>78209</v>
      </c>
      <c r="N1370" s="33">
        <f t="shared" si="234"/>
        <v>0</v>
      </c>
      <c r="O1370" s="33">
        <f t="shared" si="235"/>
        <v>0</v>
      </c>
      <c r="P1370" s="33">
        <f t="shared" si="240"/>
        <v>14418.72</v>
      </c>
      <c r="Q1370" s="103">
        <v>0.18149999999999999</v>
      </c>
      <c r="R1370" s="103">
        <v>0.17510000000000001</v>
      </c>
      <c r="S1370" s="33">
        <f t="shared" si="236"/>
        <v>0</v>
      </c>
      <c r="T1370" s="33">
        <f t="shared" si="241"/>
        <v>0</v>
      </c>
      <c r="U1370" s="33">
        <f t="shared" si="237"/>
        <v>0</v>
      </c>
      <c r="V1370" s="33">
        <f t="shared" si="238"/>
        <v>0</v>
      </c>
      <c r="W1370" s="33">
        <f t="shared" si="239"/>
        <v>0</v>
      </c>
      <c r="X1370" s="33">
        <f>IFERROR(VLOOKUP(C1370,'Adj to Match Apport'!$C:$F,4,FALSE),0)</f>
        <v>0</v>
      </c>
      <c r="Y1370" s="33">
        <f t="shared" si="242"/>
        <v>0</v>
      </c>
      <c r="Z1370" s="184">
        <f>VLOOKUP(C1370, '2023-24 School Level AAFTE'!$C$4:$C$2454, 1, 0)</f>
        <v>4458</v>
      </c>
    </row>
    <row r="1371" spans="1:26" s="20" customFormat="1" x14ac:dyDescent="0.25">
      <c r="A1371" s="136" t="s">
        <v>1422</v>
      </c>
      <c r="B1371" s="166" t="s">
        <v>1421</v>
      </c>
      <c r="C1371" s="167">
        <v>2621</v>
      </c>
      <c r="D1371" s="166" t="s">
        <v>1425</v>
      </c>
      <c r="E1371" s="146" t="str">
        <f>VLOOKUP($C1371,'2023-24 School Level AAFTE'!$C:$N,9,FALSE)</f>
        <v>No</v>
      </c>
      <c r="F1371" s="94" t="str">
        <f>IFERROR(VLOOKUP(C1371,'2023-24 School Level AAFTE'!$C:$N,11,FALSE),"")</f>
        <v>No</v>
      </c>
      <c r="G1371" s="20">
        <f>IFERROR(VLOOKUP(C1371,'2023-24 School Level AAFTE'!$C:$N,8,FALSE),0)</f>
        <v>391.05</v>
      </c>
      <c r="H1371" s="99">
        <f>VLOOKUP($A1371,'District Data'!$A:$F,3,FALSE)</f>
        <v>1</v>
      </c>
      <c r="I1371" s="99">
        <f>VLOOKUP($A1371,'District Data'!$A:$F,4,FALSE)</f>
        <v>1.04</v>
      </c>
      <c r="J1371" s="100">
        <f t="shared" si="232"/>
        <v>0</v>
      </c>
      <c r="K1371" s="101">
        <f t="shared" si="233"/>
        <v>0</v>
      </c>
      <c r="L1371" s="102">
        <f>'District Data'!E$2</f>
        <v>72728</v>
      </c>
      <c r="M1371" s="102">
        <f>'District Data'!F$2</f>
        <v>78209</v>
      </c>
      <c r="N1371" s="33">
        <f t="shared" si="234"/>
        <v>0</v>
      </c>
      <c r="O1371" s="33">
        <f t="shared" si="235"/>
        <v>0</v>
      </c>
      <c r="P1371" s="33">
        <f t="shared" si="240"/>
        <v>14418.72</v>
      </c>
      <c r="Q1371" s="103">
        <v>0.18149999999999999</v>
      </c>
      <c r="R1371" s="103">
        <v>0.17510000000000001</v>
      </c>
      <c r="S1371" s="33">
        <f t="shared" si="236"/>
        <v>0</v>
      </c>
      <c r="T1371" s="33">
        <f t="shared" si="241"/>
        <v>0</v>
      </c>
      <c r="U1371" s="33">
        <f t="shared" si="237"/>
        <v>0</v>
      </c>
      <c r="V1371" s="33">
        <f t="shared" si="238"/>
        <v>0</v>
      </c>
      <c r="W1371" s="33">
        <f t="shared" si="239"/>
        <v>0</v>
      </c>
      <c r="X1371" s="33">
        <f>IFERROR(VLOOKUP(C1371,'Adj to Match Apport'!$C:$F,4,FALSE),0)</f>
        <v>0</v>
      </c>
      <c r="Y1371" s="33">
        <f t="shared" si="242"/>
        <v>0</v>
      </c>
      <c r="Z1371" s="184">
        <f>VLOOKUP(C1371, '2023-24 School Level AAFTE'!$C$4:$C$2454, 1, 0)</f>
        <v>2621</v>
      </c>
    </row>
    <row r="1372" spans="1:26" s="20" customFormat="1" x14ac:dyDescent="0.25">
      <c r="A1372" s="136" t="s">
        <v>1422</v>
      </c>
      <c r="B1372" s="166" t="s">
        <v>1421</v>
      </c>
      <c r="C1372" s="167">
        <v>3132</v>
      </c>
      <c r="D1372" s="166" t="s">
        <v>1427</v>
      </c>
      <c r="E1372" s="146" t="str">
        <f>VLOOKUP($C1372,'2023-24 School Level AAFTE'!$C:$N,9,FALSE)</f>
        <v>No</v>
      </c>
      <c r="F1372" s="94" t="str">
        <f>IFERROR(VLOOKUP(C1372,'2023-24 School Level AAFTE'!$C:$N,11,FALSE),"")</f>
        <v>No</v>
      </c>
      <c r="G1372" s="20">
        <f>IFERROR(VLOOKUP(C1372,'2023-24 School Level AAFTE'!$C:$N,8,FALSE),0)</f>
        <v>1825.9299999999998</v>
      </c>
      <c r="H1372" s="99">
        <f>VLOOKUP($A1372,'District Data'!$A:$F,3,FALSE)</f>
        <v>1</v>
      </c>
      <c r="I1372" s="99">
        <f>VLOOKUP($A1372,'District Data'!$A:$F,4,FALSE)</f>
        <v>1.04</v>
      </c>
      <c r="J1372" s="100">
        <f t="shared" si="232"/>
        <v>0</v>
      </c>
      <c r="K1372" s="101">
        <f t="shared" si="233"/>
        <v>0</v>
      </c>
      <c r="L1372" s="102">
        <f>'District Data'!E$2</f>
        <v>72728</v>
      </c>
      <c r="M1372" s="102">
        <f>'District Data'!F$2</f>
        <v>78209</v>
      </c>
      <c r="N1372" s="33">
        <f t="shared" si="234"/>
        <v>0</v>
      </c>
      <c r="O1372" s="33">
        <f t="shared" si="235"/>
        <v>0</v>
      </c>
      <c r="P1372" s="33">
        <f t="shared" si="240"/>
        <v>14418.72</v>
      </c>
      <c r="Q1372" s="103">
        <v>0.18149999999999999</v>
      </c>
      <c r="R1372" s="103">
        <v>0.17510000000000001</v>
      </c>
      <c r="S1372" s="33">
        <f t="shared" si="236"/>
        <v>0</v>
      </c>
      <c r="T1372" s="33">
        <f t="shared" si="241"/>
        <v>0</v>
      </c>
      <c r="U1372" s="33">
        <f t="shared" si="237"/>
        <v>0</v>
      </c>
      <c r="V1372" s="33">
        <f t="shared" si="238"/>
        <v>0</v>
      </c>
      <c r="W1372" s="33">
        <f t="shared" si="239"/>
        <v>0</v>
      </c>
      <c r="X1372" s="33">
        <f>IFERROR(VLOOKUP(C1372,'Adj to Match Apport'!$C:$F,4,FALSE),0)</f>
        <v>0</v>
      </c>
      <c r="Y1372" s="33">
        <f t="shared" si="242"/>
        <v>0</v>
      </c>
      <c r="Z1372" s="184">
        <f>VLOOKUP(C1372, '2023-24 School Level AAFTE'!$C$4:$C$2454, 1, 0)</f>
        <v>3132</v>
      </c>
    </row>
    <row r="1373" spans="1:26" s="20" customFormat="1" x14ac:dyDescent="0.25">
      <c r="A1373" s="136" t="s">
        <v>1422</v>
      </c>
      <c r="B1373" s="166" t="s">
        <v>1421</v>
      </c>
      <c r="C1373" s="167">
        <v>5078</v>
      </c>
      <c r="D1373" s="166" t="s">
        <v>1437</v>
      </c>
      <c r="E1373" s="146" t="str">
        <f>VLOOKUP($C1373,'2023-24 School Level AAFTE'!$C:$N,9,FALSE)</f>
        <v>No</v>
      </c>
      <c r="F1373" s="94" t="str">
        <f>IFERROR(VLOOKUP(C1373,'2023-24 School Level AAFTE'!$C:$N,11,FALSE),"")</f>
        <v>No</v>
      </c>
      <c r="G1373" s="20">
        <f>IFERROR(VLOOKUP(C1373,'2023-24 School Level AAFTE'!$C:$N,8,FALSE),0)</f>
        <v>505.23</v>
      </c>
      <c r="H1373" s="99">
        <f>VLOOKUP($A1373,'District Data'!$A:$F,3,FALSE)</f>
        <v>1</v>
      </c>
      <c r="I1373" s="99">
        <f>VLOOKUP($A1373,'District Data'!$A:$F,4,FALSE)</f>
        <v>1.04</v>
      </c>
      <c r="J1373" s="100">
        <f t="shared" si="232"/>
        <v>0</v>
      </c>
      <c r="K1373" s="101">
        <f t="shared" si="233"/>
        <v>0</v>
      </c>
      <c r="L1373" s="102">
        <f>'District Data'!E$2</f>
        <v>72728</v>
      </c>
      <c r="M1373" s="102">
        <f>'District Data'!F$2</f>
        <v>78209</v>
      </c>
      <c r="N1373" s="33">
        <f t="shared" si="234"/>
        <v>0</v>
      </c>
      <c r="O1373" s="33">
        <f t="shared" si="235"/>
        <v>0</v>
      </c>
      <c r="P1373" s="33">
        <f t="shared" si="240"/>
        <v>14418.72</v>
      </c>
      <c r="Q1373" s="103">
        <v>0.18149999999999999</v>
      </c>
      <c r="R1373" s="103">
        <v>0.17510000000000001</v>
      </c>
      <c r="S1373" s="33">
        <f t="shared" si="236"/>
        <v>0</v>
      </c>
      <c r="T1373" s="33">
        <f t="shared" si="241"/>
        <v>0</v>
      </c>
      <c r="U1373" s="33">
        <f t="shared" si="237"/>
        <v>0</v>
      </c>
      <c r="V1373" s="33">
        <f t="shared" si="238"/>
        <v>0</v>
      </c>
      <c r="W1373" s="33">
        <f t="shared" si="239"/>
        <v>0</v>
      </c>
      <c r="X1373" s="33">
        <f>IFERROR(VLOOKUP(C1373,'Adj to Match Apport'!$C:$F,4,FALSE),0)</f>
        <v>0</v>
      </c>
      <c r="Y1373" s="33">
        <f t="shared" si="242"/>
        <v>0</v>
      </c>
      <c r="Z1373" s="184">
        <f>VLOOKUP(C1373, '2023-24 School Level AAFTE'!$C$4:$C$2454, 1, 0)</f>
        <v>5078</v>
      </c>
    </row>
    <row r="1374" spans="1:26" s="20" customFormat="1" x14ac:dyDescent="0.25">
      <c r="A1374" s="136" t="s">
        <v>1422</v>
      </c>
      <c r="B1374" s="166" t="s">
        <v>1421</v>
      </c>
      <c r="C1374" s="167">
        <v>3697</v>
      </c>
      <c r="D1374" s="166" t="s">
        <v>52</v>
      </c>
      <c r="E1374" s="146" t="str">
        <f>VLOOKUP($C1374,'2023-24 School Level AAFTE'!$C:$N,9,FALSE)</f>
        <v>No</v>
      </c>
      <c r="F1374" s="94" t="str">
        <f>IFERROR(VLOOKUP(C1374,'2023-24 School Level AAFTE'!$C:$N,11,FALSE),"")</f>
        <v>No</v>
      </c>
      <c r="G1374" s="20">
        <f>IFERROR(VLOOKUP(C1374,'2023-24 School Level AAFTE'!$C:$N,8,FALSE),0)</f>
        <v>361.37</v>
      </c>
      <c r="H1374" s="99">
        <f>VLOOKUP($A1374,'District Data'!$A:$F,3,FALSE)</f>
        <v>1</v>
      </c>
      <c r="I1374" s="99">
        <f>VLOOKUP($A1374,'District Data'!$A:$F,4,FALSE)</f>
        <v>1.04</v>
      </c>
      <c r="J1374" s="100">
        <f t="shared" si="232"/>
        <v>0</v>
      </c>
      <c r="K1374" s="101">
        <f t="shared" si="233"/>
        <v>0</v>
      </c>
      <c r="L1374" s="102">
        <f>'District Data'!E$2</f>
        <v>72728</v>
      </c>
      <c r="M1374" s="102">
        <f>'District Data'!F$2</f>
        <v>78209</v>
      </c>
      <c r="N1374" s="33">
        <f t="shared" si="234"/>
        <v>0</v>
      </c>
      <c r="O1374" s="33">
        <f t="shared" si="235"/>
        <v>0</v>
      </c>
      <c r="P1374" s="33">
        <f t="shared" si="240"/>
        <v>14418.72</v>
      </c>
      <c r="Q1374" s="103">
        <v>0.18149999999999999</v>
      </c>
      <c r="R1374" s="103">
        <v>0.17510000000000001</v>
      </c>
      <c r="S1374" s="33">
        <f t="shared" si="236"/>
        <v>0</v>
      </c>
      <c r="T1374" s="33">
        <f t="shared" si="241"/>
        <v>0</v>
      </c>
      <c r="U1374" s="33">
        <f t="shared" si="237"/>
        <v>0</v>
      </c>
      <c r="V1374" s="33">
        <f t="shared" si="238"/>
        <v>0</v>
      </c>
      <c r="W1374" s="33">
        <f t="shared" si="239"/>
        <v>0</v>
      </c>
      <c r="X1374" s="33">
        <f>IFERROR(VLOOKUP(C1374,'Adj to Match Apport'!$C:$F,4,FALSE),0)</f>
        <v>0</v>
      </c>
      <c r="Y1374" s="33">
        <f t="shared" si="242"/>
        <v>0</v>
      </c>
      <c r="Z1374" s="184">
        <f>VLOOKUP(C1374, '2023-24 School Level AAFTE'!$C$4:$C$2454, 1, 0)</f>
        <v>3697</v>
      </c>
    </row>
    <row r="1375" spans="1:26" s="20" customFormat="1" x14ac:dyDescent="0.25">
      <c r="A1375" s="136" t="s">
        <v>1422</v>
      </c>
      <c r="B1375" s="166" t="s">
        <v>1421</v>
      </c>
      <c r="C1375" s="167">
        <v>3696</v>
      </c>
      <c r="D1375" s="166" t="s">
        <v>1430</v>
      </c>
      <c r="E1375" s="146" t="str">
        <f>VLOOKUP($C1375,'2023-24 School Level AAFTE'!$C:$N,9,FALSE)</f>
        <v>No</v>
      </c>
      <c r="F1375" s="94" t="str">
        <f>IFERROR(VLOOKUP(C1375,'2023-24 School Level AAFTE'!$C:$N,11,FALSE),"")</f>
        <v>No</v>
      </c>
      <c r="G1375" s="20">
        <f>IFERROR(VLOOKUP(C1375,'2023-24 School Level AAFTE'!$C:$N,8,FALSE),0)</f>
        <v>391.12</v>
      </c>
      <c r="H1375" s="99">
        <f>VLOOKUP($A1375,'District Data'!$A:$F,3,FALSE)</f>
        <v>1</v>
      </c>
      <c r="I1375" s="99">
        <f>VLOOKUP($A1375,'District Data'!$A:$F,4,FALSE)</f>
        <v>1.04</v>
      </c>
      <c r="J1375" s="100">
        <f t="shared" si="232"/>
        <v>0</v>
      </c>
      <c r="K1375" s="101">
        <f t="shared" si="233"/>
        <v>0</v>
      </c>
      <c r="L1375" s="102">
        <f>'District Data'!E$2</f>
        <v>72728</v>
      </c>
      <c r="M1375" s="102">
        <f>'District Data'!F$2</f>
        <v>78209</v>
      </c>
      <c r="N1375" s="33">
        <f t="shared" si="234"/>
        <v>0</v>
      </c>
      <c r="O1375" s="33">
        <f t="shared" si="235"/>
        <v>0</v>
      </c>
      <c r="P1375" s="33">
        <f t="shared" si="240"/>
        <v>14418.72</v>
      </c>
      <c r="Q1375" s="103">
        <v>0.18149999999999999</v>
      </c>
      <c r="R1375" s="103">
        <v>0.17510000000000001</v>
      </c>
      <c r="S1375" s="33">
        <f t="shared" si="236"/>
        <v>0</v>
      </c>
      <c r="T1375" s="33">
        <f t="shared" si="241"/>
        <v>0</v>
      </c>
      <c r="U1375" s="33">
        <f t="shared" si="237"/>
        <v>0</v>
      </c>
      <c r="V1375" s="33">
        <f t="shared" si="238"/>
        <v>0</v>
      </c>
      <c r="W1375" s="33">
        <f t="shared" si="239"/>
        <v>0</v>
      </c>
      <c r="X1375" s="33">
        <f>IFERROR(VLOOKUP(C1375,'Adj to Match Apport'!$C:$F,4,FALSE),0)</f>
        <v>0</v>
      </c>
      <c r="Y1375" s="33">
        <f t="shared" si="242"/>
        <v>0</v>
      </c>
      <c r="Z1375" s="184">
        <f>VLOOKUP(C1375, '2023-24 School Level AAFTE'!$C$4:$C$2454, 1, 0)</f>
        <v>3696</v>
      </c>
    </row>
    <row r="1376" spans="1:26" s="20" customFormat="1" x14ac:dyDescent="0.25">
      <c r="A1376" s="136" t="s">
        <v>1422</v>
      </c>
      <c r="B1376" s="166" t="s">
        <v>1421</v>
      </c>
      <c r="C1376" s="167">
        <v>2778</v>
      </c>
      <c r="D1376" s="166" t="s">
        <v>127</v>
      </c>
      <c r="E1376" s="146" t="str">
        <f>VLOOKUP($C1376,'2023-24 School Level AAFTE'!$C:$N,9,FALSE)</f>
        <v>No</v>
      </c>
      <c r="F1376" s="94" t="str">
        <f>IFERROR(VLOOKUP(C1376,'2023-24 School Level AAFTE'!$C:$N,11,FALSE),"")</f>
        <v>No</v>
      </c>
      <c r="G1376" s="20">
        <f>IFERROR(VLOOKUP(C1376,'2023-24 School Level AAFTE'!$C:$N,8,FALSE),0)</f>
        <v>368.33</v>
      </c>
      <c r="H1376" s="99">
        <f>VLOOKUP($A1376,'District Data'!$A:$F,3,FALSE)</f>
        <v>1</v>
      </c>
      <c r="I1376" s="99">
        <f>VLOOKUP($A1376,'District Data'!$A:$F,4,FALSE)</f>
        <v>1.04</v>
      </c>
      <c r="J1376" s="100">
        <f t="shared" si="232"/>
        <v>0</v>
      </c>
      <c r="K1376" s="101">
        <f t="shared" si="233"/>
        <v>0</v>
      </c>
      <c r="L1376" s="102">
        <f>'District Data'!E$2</f>
        <v>72728</v>
      </c>
      <c r="M1376" s="102">
        <f>'District Data'!F$2</f>
        <v>78209</v>
      </c>
      <c r="N1376" s="33">
        <f t="shared" si="234"/>
        <v>0</v>
      </c>
      <c r="O1376" s="33">
        <f t="shared" si="235"/>
        <v>0</v>
      </c>
      <c r="P1376" s="33">
        <f t="shared" si="240"/>
        <v>14418.72</v>
      </c>
      <c r="Q1376" s="103">
        <v>0.18149999999999999</v>
      </c>
      <c r="R1376" s="103">
        <v>0.17510000000000001</v>
      </c>
      <c r="S1376" s="33">
        <f t="shared" si="236"/>
        <v>0</v>
      </c>
      <c r="T1376" s="33">
        <f t="shared" si="241"/>
        <v>0</v>
      </c>
      <c r="U1376" s="33">
        <f t="shared" si="237"/>
        <v>0</v>
      </c>
      <c r="V1376" s="33">
        <f t="shared" si="238"/>
        <v>0</v>
      </c>
      <c r="W1376" s="33">
        <f t="shared" si="239"/>
        <v>0</v>
      </c>
      <c r="X1376" s="33">
        <f>IFERROR(VLOOKUP(C1376,'Adj to Match Apport'!$C:$F,4,FALSE),0)</f>
        <v>0</v>
      </c>
      <c r="Y1376" s="33">
        <f t="shared" si="242"/>
        <v>0</v>
      </c>
      <c r="Z1376" s="184">
        <f>VLOOKUP(C1376, '2023-24 School Level AAFTE'!$C$4:$C$2454, 1, 0)</f>
        <v>2778</v>
      </c>
    </row>
    <row r="1377" spans="1:26" s="20" customFormat="1" x14ac:dyDescent="0.25">
      <c r="A1377" s="136" t="s">
        <v>1422</v>
      </c>
      <c r="B1377" s="166" t="s">
        <v>1421</v>
      </c>
      <c r="C1377" s="167">
        <v>4473</v>
      </c>
      <c r="D1377" s="166" t="s">
        <v>1436</v>
      </c>
      <c r="E1377" s="146" t="str">
        <f>VLOOKUP($C1377,'2023-24 School Level AAFTE'!$C:$N,9,FALSE)</f>
        <v>No</v>
      </c>
      <c r="F1377" s="94" t="str">
        <f>IFERROR(VLOOKUP(C1377,'2023-24 School Level AAFTE'!$C:$N,11,FALSE),"")</f>
        <v>No</v>
      </c>
      <c r="G1377" s="20">
        <f>IFERROR(VLOOKUP(C1377,'2023-24 School Level AAFTE'!$C:$N,8,FALSE),0)</f>
        <v>485.44</v>
      </c>
      <c r="H1377" s="99">
        <f>VLOOKUP($A1377,'District Data'!$A:$F,3,FALSE)</f>
        <v>1</v>
      </c>
      <c r="I1377" s="99">
        <f>VLOOKUP($A1377,'District Data'!$A:$F,4,FALSE)</f>
        <v>1.04</v>
      </c>
      <c r="J1377" s="100">
        <f t="shared" si="232"/>
        <v>0</v>
      </c>
      <c r="K1377" s="101">
        <f t="shared" si="233"/>
        <v>0</v>
      </c>
      <c r="L1377" s="102">
        <f>'District Data'!E$2</f>
        <v>72728</v>
      </c>
      <c r="M1377" s="102">
        <f>'District Data'!F$2</f>
        <v>78209</v>
      </c>
      <c r="N1377" s="33">
        <f t="shared" si="234"/>
        <v>0</v>
      </c>
      <c r="O1377" s="33">
        <f t="shared" si="235"/>
        <v>0</v>
      </c>
      <c r="P1377" s="33">
        <f t="shared" si="240"/>
        <v>14418.72</v>
      </c>
      <c r="Q1377" s="103">
        <v>0.18149999999999999</v>
      </c>
      <c r="R1377" s="103">
        <v>0.17510000000000001</v>
      </c>
      <c r="S1377" s="33">
        <f t="shared" si="236"/>
        <v>0</v>
      </c>
      <c r="T1377" s="33">
        <f t="shared" si="241"/>
        <v>0</v>
      </c>
      <c r="U1377" s="33">
        <f t="shared" si="237"/>
        <v>0</v>
      </c>
      <c r="V1377" s="33">
        <f t="shared" si="238"/>
        <v>0</v>
      </c>
      <c r="W1377" s="33">
        <f t="shared" si="239"/>
        <v>0</v>
      </c>
      <c r="X1377" s="33">
        <f>IFERROR(VLOOKUP(C1377,'Adj to Match Apport'!$C:$F,4,FALSE),0)</f>
        <v>0</v>
      </c>
      <c r="Y1377" s="33">
        <f t="shared" si="242"/>
        <v>0</v>
      </c>
      <c r="Z1377" s="184">
        <f>VLOOKUP(C1377, '2023-24 School Level AAFTE'!$C$4:$C$2454, 1, 0)</f>
        <v>4473</v>
      </c>
    </row>
    <row r="1378" spans="1:26" s="20" customFormat="1" x14ac:dyDescent="0.25">
      <c r="A1378" s="136" t="s">
        <v>1422</v>
      </c>
      <c r="B1378" s="166" t="s">
        <v>1421</v>
      </c>
      <c r="C1378" s="167">
        <v>3711</v>
      </c>
      <c r="D1378" s="166" t="s">
        <v>1431</v>
      </c>
      <c r="E1378" s="146" t="str">
        <f>VLOOKUP($C1378,'2023-24 School Level AAFTE'!$C:$N,9,FALSE)</f>
        <v>No</v>
      </c>
      <c r="F1378" s="94" t="str">
        <f>IFERROR(VLOOKUP(C1378,'2023-24 School Level AAFTE'!$C:$N,11,FALSE),"")</f>
        <v>No</v>
      </c>
      <c r="G1378" s="20">
        <f>IFERROR(VLOOKUP(C1378,'2023-24 School Level AAFTE'!$C:$N,8,FALSE),0)</f>
        <v>746.23</v>
      </c>
      <c r="H1378" s="99">
        <f>VLOOKUP($A1378,'District Data'!$A:$F,3,FALSE)</f>
        <v>1</v>
      </c>
      <c r="I1378" s="99">
        <f>VLOOKUP($A1378,'District Data'!$A:$F,4,FALSE)</f>
        <v>1.04</v>
      </c>
      <c r="J1378" s="100">
        <f t="shared" si="232"/>
        <v>0</v>
      </c>
      <c r="K1378" s="101">
        <f t="shared" si="233"/>
        <v>0</v>
      </c>
      <c r="L1378" s="102">
        <f>'District Data'!E$2</f>
        <v>72728</v>
      </c>
      <c r="M1378" s="102">
        <f>'District Data'!F$2</f>
        <v>78209</v>
      </c>
      <c r="N1378" s="33">
        <f t="shared" si="234"/>
        <v>0</v>
      </c>
      <c r="O1378" s="33">
        <f t="shared" si="235"/>
        <v>0</v>
      </c>
      <c r="P1378" s="33">
        <f t="shared" si="240"/>
        <v>14418.72</v>
      </c>
      <c r="Q1378" s="103">
        <v>0.18149999999999999</v>
      </c>
      <c r="R1378" s="103">
        <v>0.17510000000000001</v>
      </c>
      <c r="S1378" s="33">
        <f t="shared" si="236"/>
        <v>0</v>
      </c>
      <c r="T1378" s="33">
        <f t="shared" si="241"/>
        <v>0</v>
      </c>
      <c r="U1378" s="33">
        <f t="shared" si="237"/>
        <v>0</v>
      </c>
      <c r="V1378" s="33">
        <f t="shared" si="238"/>
        <v>0</v>
      </c>
      <c r="W1378" s="33">
        <f t="shared" si="239"/>
        <v>0</v>
      </c>
      <c r="X1378" s="33">
        <f>IFERROR(VLOOKUP(C1378,'Adj to Match Apport'!$C:$F,4,FALSE),0)</f>
        <v>0</v>
      </c>
      <c r="Y1378" s="33">
        <f t="shared" si="242"/>
        <v>0</v>
      </c>
      <c r="Z1378" s="184">
        <f>VLOOKUP(C1378, '2023-24 School Level AAFTE'!$C$4:$C$2454, 1, 0)</f>
        <v>3711</v>
      </c>
    </row>
    <row r="1379" spans="1:26" s="20" customFormat="1" x14ac:dyDescent="0.25">
      <c r="A1379" s="136" t="s">
        <v>1439</v>
      </c>
      <c r="B1379" s="166" t="s">
        <v>1438</v>
      </c>
      <c r="C1379" s="167">
        <v>5746</v>
      </c>
      <c r="D1379" s="166" t="s">
        <v>3338</v>
      </c>
      <c r="E1379" s="146" t="str">
        <f>VLOOKUP($C1379,'2023-24 School Level AAFTE'!$C:$N,9,FALSE)</f>
        <v>Yes</v>
      </c>
      <c r="F1379" s="94" t="str">
        <f>IFERROR(VLOOKUP(C1379,'2023-24 School Level AAFTE'!$C:$N,11,FALSE),"")</f>
        <v>Yes</v>
      </c>
      <c r="G1379" s="20">
        <f>IFERROR(VLOOKUP(C1379,'2023-24 School Level AAFTE'!$C:$N,8,FALSE),0)</f>
        <v>63.3</v>
      </c>
      <c r="H1379" s="99">
        <f>VLOOKUP($A1379,'District Data'!$A:$F,3,FALSE)</f>
        <v>1</v>
      </c>
      <c r="I1379" s="99">
        <f>VLOOKUP($A1379,'District Data'!$A:$F,4,FALSE)</f>
        <v>1</v>
      </c>
      <c r="J1379" s="100">
        <f t="shared" si="232"/>
        <v>63.3</v>
      </c>
      <c r="K1379" s="101">
        <f t="shared" si="233"/>
        <v>0.186</v>
      </c>
      <c r="L1379" s="102">
        <f>'District Data'!E$2</f>
        <v>72728</v>
      </c>
      <c r="M1379" s="102">
        <f>'District Data'!F$2</f>
        <v>78209</v>
      </c>
      <c r="N1379" s="33">
        <f t="shared" si="234"/>
        <v>13527.41</v>
      </c>
      <c r="O1379" s="33">
        <f t="shared" si="235"/>
        <v>1019.46</v>
      </c>
      <c r="P1379" s="33">
        <f t="shared" si="240"/>
        <v>14418.72</v>
      </c>
      <c r="Q1379" s="103">
        <v>0.18149999999999999</v>
      </c>
      <c r="R1379" s="103">
        <v>0.17510000000000001</v>
      </c>
      <c r="S1379" s="33">
        <f t="shared" si="236"/>
        <v>5315.61</v>
      </c>
      <c r="T1379" s="33">
        <f t="shared" si="241"/>
        <v>242.45</v>
      </c>
      <c r="U1379" s="33">
        <f t="shared" si="237"/>
        <v>42.45</v>
      </c>
      <c r="V1379" s="33">
        <f t="shared" si="238"/>
        <v>284.89999999999998</v>
      </c>
      <c r="W1379" s="33">
        <f t="shared" si="239"/>
        <v>20147.38</v>
      </c>
      <c r="X1379" s="33" t="str">
        <f>IFERROR(VLOOKUP(C1379,'Adj to Match Apport'!$C:$F,4,FALSE),0)</f>
        <v/>
      </c>
      <c r="Y1379" s="33">
        <f t="shared" si="242"/>
        <v>20147.38</v>
      </c>
      <c r="Z1379" s="184">
        <f>VLOOKUP(C1379, '2023-24 School Level AAFTE'!$C$4:$C$2454, 1, 0)</f>
        <v>5746</v>
      </c>
    </row>
    <row r="1380" spans="1:26" s="20" customFormat="1" x14ac:dyDescent="0.25">
      <c r="A1380" s="136" t="s">
        <v>1439</v>
      </c>
      <c r="B1380" s="166" t="s">
        <v>1438</v>
      </c>
      <c r="C1380" s="167">
        <v>3051</v>
      </c>
      <c r="D1380" s="166" t="s">
        <v>1442</v>
      </c>
      <c r="E1380" s="146" t="str">
        <f>VLOOKUP($C1380,'2023-24 School Level AAFTE'!$C:$N,9,FALSE)</f>
        <v>Yes</v>
      </c>
      <c r="F1380" s="94" t="str">
        <f>IFERROR(VLOOKUP(C1380,'2023-24 School Level AAFTE'!$C:$N,11,FALSE),"")</f>
        <v>Yes</v>
      </c>
      <c r="G1380" s="20">
        <f>IFERROR(VLOOKUP(C1380,'2023-24 School Level AAFTE'!$C:$N,8,FALSE),0)</f>
        <v>324.81</v>
      </c>
      <c r="H1380" s="99">
        <f>VLOOKUP($A1380,'District Data'!$A:$F,3,FALSE)</f>
        <v>1</v>
      </c>
      <c r="I1380" s="99">
        <f>VLOOKUP($A1380,'District Data'!$A:$F,4,FALSE)</f>
        <v>1</v>
      </c>
      <c r="J1380" s="100">
        <f t="shared" si="232"/>
        <v>324.81</v>
      </c>
      <c r="K1380" s="101">
        <f t="shared" si="233"/>
        <v>0.95299999999999996</v>
      </c>
      <c r="L1380" s="102">
        <f>'District Data'!E$2</f>
        <v>72728</v>
      </c>
      <c r="M1380" s="102">
        <f>'District Data'!F$2</f>
        <v>78209</v>
      </c>
      <c r="N1380" s="33">
        <f t="shared" si="234"/>
        <v>69309.78</v>
      </c>
      <c r="O1380" s="33">
        <f t="shared" si="235"/>
        <v>5223.3999999999996</v>
      </c>
      <c r="P1380" s="33">
        <f t="shared" si="240"/>
        <v>14418.72</v>
      </c>
      <c r="Q1380" s="103">
        <v>0.18149999999999999</v>
      </c>
      <c r="R1380" s="103">
        <v>0.17510000000000001</v>
      </c>
      <c r="S1380" s="33">
        <f t="shared" si="236"/>
        <v>27235.38</v>
      </c>
      <c r="T1380" s="33">
        <f t="shared" si="241"/>
        <v>1242.22</v>
      </c>
      <c r="U1380" s="33">
        <f t="shared" si="237"/>
        <v>217.51</v>
      </c>
      <c r="V1380" s="33">
        <f t="shared" si="238"/>
        <v>1459.73</v>
      </c>
      <c r="W1380" s="33">
        <f t="shared" si="239"/>
        <v>103228.29</v>
      </c>
      <c r="X1380" s="33" t="str">
        <f>IFERROR(VLOOKUP(C1380,'Adj to Match Apport'!$C:$F,4,FALSE),0)</f>
        <v/>
      </c>
      <c r="Y1380" s="33">
        <f t="shared" si="242"/>
        <v>103228.29</v>
      </c>
      <c r="Z1380" s="184">
        <f>VLOOKUP(C1380, '2023-24 School Level AAFTE'!$C$4:$C$2454, 1, 0)</f>
        <v>3051</v>
      </c>
    </row>
    <row r="1381" spans="1:26" s="20" customFormat="1" x14ac:dyDescent="0.25">
      <c r="A1381" s="136" t="s">
        <v>1439</v>
      </c>
      <c r="B1381" s="166" t="s">
        <v>1438</v>
      </c>
      <c r="C1381" s="167">
        <v>2999</v>
      </c>
      <c r="D1381" s="166" t="s">
        <v>1441</v>
      </c>
      <c r="E1381" s="146" t="str">
        <f>VLOOKUP($C1381,'2023-24 School Level AAFTE'!$C:$N,9,FALSE)</f>
        <v>Yes</v>
      </c>
      <c r="F1381" s="94" t="str">
        <f>IFERROR(VLOOKUP(C1381,'2023-24 School Level AAFTE'!$C:$N,11,FALSE),"")</f>
        <v>Yes</v>
      </c>
      <c r="G1381" s="20">
        <f>IFERROR(VLOOKUP(C1381,'2023-24 School Level AAFTE'!$C:$N,8,FALSE),0)</f>
        <v>359.76</v>
      </c>
      <c r="H1381" s="99">
        <f>VLOOKUP($A1381,'District Data'!$A:$F,3,FALSE)</f>
        <v>1</v>
      </c>
      <c r="I1381" s="99">
        <f>VLOOKUP($A1381,'District Data'!$A:$F,4,FALSE)</f>
        <v>1</v>
      </c>
      <c r="J1381" s="100">
        <f t="shared" si="232"/>
        <v>359.76</v>
      </c>
      <c r="K1381" s="101">
        <f t="shared" si="233"/>
        <v>1.0549999999999999</v>
      </c>
      <c r="L1381" s="102">
        <f>'District Data'!E$2</f>
        <v>72728</v>
      </c>
      <c r="M1381" s="102">
        <f>'District Data'!F$2</f>
        <v>78209</v>
      </c>
      <c r="N1381" s="33">
        <f t="shared" si="234"/>
        <v>76728.039999999994</v>
      </c>
      <c r="O1381" s="33">
        <f t="shared" si="235"/>
        <v>5782.46</v>
      </c>
      <c r="P1381" s="33">
        <f t="shared" si="240"/>
        <v>14418.72</v>
      </c>
      <c r="Q1381" s="103">
        <v>0.18149999999999999</v>
      </c>
      <c r="R1381" s="103">
        <v>0.17510000000000001</v>
      </c>
      <c r="S1381" s="33">
        <f t="shared" si="236"/>
        <v>30150.400000000001</v>
      </c>
      <c r="T1381" s="33">
        <f t="shared" si="241"/>
        <v>1375.17</v>
      </c>
      <c r="U1381" s="33">
        <f t="shared" si="237"/>
        <v>240.79</v>
      </c>
      <c r="V1381" s="33">
        <f t="shared" si="238"/>
        <v>1615.96</v>
      </c>
      <c r="W1381" s="33">
        <f t="shared" si="239"/>
        <v>114276.86000000002</v>
      </c>
      <c r="X1381" s="33" t="str">
        <f>IFERROR(VLOOKUP(C1381,'Adj to Match Apport'!$C:$F,4,FALSE),0)</f>
        <v/>
      </c>
      <c r="Y1381" s="33">
        <f t="shared" si="242"/>
        <v>114276.86000000002</v>
      </c>
      <c r="Z1381" s="184">
        <f>VLOOKUP(C1381, '2023-24 School Level AAFTE'!$C$4:$C$2454, 1, 0)</f>
        <v>2999</v>
      </c>
    </row>
    <row r="1382" spans="1:26" s="20" customFormat="1" x14ac:dyDescent="0.25">
      <c r="A1382" s="136" t="s">
        <v>1439</v>
      </c>
      <c r="B1382" s="166" t="s">
        <v>1438</v>
      </c>
      <c r="C1382" s="167">
        <v>2031</v>
      </c>
      <c r="D1382" s="166" t="s">
        <v>1440</v>
      </c>
      <c r="E1382" s="146" t="str">
        <f>VLOOKUP($C1382,'2023-24 School Level AAFTE'!$C:$N,9,FALSE)</f>
        <v>Yes</v>
      </c>
      <c r="F1382" s="94" t="str">
        <f>IFERROR(VLOOKUP(C1382,'2023-24 School Level AAFTE'!$C:$N,11,FALSE),"")</f>
        <v>Yes</v>
      </c>
      <c r="G1382" s="20">
        <f>IFERROR(VLOOKUP(C1382,'2023-24 School Level AAFTE'!$C:$N,8,FALSE),0)</f>
        <v>432.90000000000003</v>
      </c>
      <c r="H1382" s="99">
        <f>VLOOKUP($A1382,'District Data'!$A:$F,3,FALSE)</f>
        <v>1</v>
      </c>
      <c r="I1382" s="99">
        <f>VLOOKUP($A1382,'District Data'!$A:$F,4,FALSE)</f>
        <v>1</v>
      </c>
      <c r="J1382" s="100">
        <f t="shared" si="232"/>
        <v>432.90000000000003</v>
      </c>
      <c r="K1382" s="101">
        <f t="shared" si="233"/>
        <v>1.27</v>
      </c>
      <c r="L1382" s="102">
        <f>'District Data'!E$2</f>
        <v>72728</v>
      </c>
      <c r="M1382" s="102">
        <f>'District Data'!F$2</f>
        <v>78209</v>
      </c>
      <c r="N1382" s="33">
        <f t="shared" si="234"/>
        <v>92364.56</v>
      </c>
      <c r="O1382" s="33">
        <f t="shared" si="235"/>
        <v>6960.87</v>
      </c>
      <c r="P1382" s="33">
        <f t="shared" si="240"/>
        <v>14418.72</v>
      </c>
      <c r="Q1382" s="103">
        <v>0.18149999999999999</v>
      </c>
      <c r="R1382" s="103">
        <v>0.17510000000000001</v>
      </c>
      <c r="S1382" s="33">
        <f t="shared" si="236"/>
        <v>36294.79</v>
      </c>
      <c r="T1382" s="33">
        <f t="shared" si="241"/>
        <v>1655.42</v>
      </c>
      <c r="U1382" s="33">
        <f t="shared" si="237"/>
        <v>289.86</v>
      </c>
      <c r="V1382" s="33">
        <f t="shared" si="238"/>
        <v>1945.2800000000002</v>
      </c>
      <c r="W1382" s="33">
        <f t="shared" si="239"/>
        <v>137565.5</v>
      </c>
      <c r="X1382" s="33">
        <f>IFERROR(VLOOKUP(C1382,'Adj to Match Apport'!$C:$F,4,FALSE),0)</f>
        <v>2.0000000018626451E-2</v>
      </c>
      <c r="Y1382" s="33">
        <f t="shared" si="242"/>
        <v>137565.52000000002</v>
      </c>
      <c r="Z1382" s="184">
        <f>VLOOKUP(C1382, '2023-24 School Level AAFTE'!$C$4:$C$2454, 1, 0)</f>
        <v>2031</v>
      </c>
    </row>
    <row r="1383" spans="1:26" s="20" customFormat="1" x14ac:dyDescent="0.25">
      <c r="A1383" s="136" t="s">
        <v>1439</v>
      </c>
      <c r="B1383" s="166" t="s">
        <v>1438</v>
      </c>
      <c r="C1383" s="167">
        <v>4237</v>
      </c>
      <c r="D1383" s="166" t="s">
        <v>1443</v>
      </c>
      <c r="E1383" s="146" t="str">
        <f>VLOOKUP($C1383,'2023-24 School Level AAFTE'!$C:$N,9,FALSE)</f>
        <v>Yes</v>
      </c>
      <c r="F1383" s="94" t="str">
        <f>IFERROR(VLOOKUP(C1383,'2023-24 School Level AAFTE'!$C:$N,11,FALSE),"")</f>
        <v>Yes</v>
      </c>
      <c r="G1383" s="20">
        <f>IFERROR(VLOOKUP(C1383,'2023-24 School Level AAFTE'!$C:$N,8,FALSE),0)</f>
        <v>329.47</v>
      </c>
      <c r="H1383" s="99">
        <f>VLOOKUP($A1383,'District Data'!$A:$F,3,FALSE)</f>
        <v>1</v>
      </c>
      <c r="I1383" s="99">
        <f>VLOOKUP($A1383,'District Data'!$A:$F,4,FALSE)</f>
        <v>1</v>
      </c>
      <c r="J1383" s="100">
        <f t="shared" si="232"/>
        <v>329.47</v>
      </c>
      <c r="K1383" s="101">
        <f t="shared" si="233"/>
        <v>0.96599999999999997</v>
      </c>
      <c r="L1383" s="102">
        <f>'District Data'!E$2</f>
        <v>72728</v>
      </c>
      <c r="M1383" s="102">
        <f>'District Data'!F$2</f>
        <v>78209</v>
      </c>
      <c r="N1383" s="33">
        <f t="shared" si="234"/>
        <v>70255.25</v>
      </c>
      <c r="O1383" s="33">
        <f t="shared" si="235"/>
        <v>5294.64</v>
      </c>
      <c r="P1383" s="33">
        <f t="shared" si="240"/>
        <v>14418.72</v>
      </c>
      <c r="Q1383" s="103">
        <v>0.18149999999999999</v>
      </c>
      <c r="R1383" s="103">
        <v>0.17510000000000001</v>
      </c>
      <c r="S1383" s="33">
        <f t="shared" si="236"/>
        <v>27606.9</v>
      </c>
      <c r="T1383" s="33">
        <f t="shared" si="241"/>
        <v>1259.1600000000001</v>
      </c>
      <c r="U1383" s="33">
        <f t="shared" si="237"/>
        <v>220.48</v>
      </c>
      <c r="V1383" s="33">
        <f t="shared" si="238"/>
        <v>1479.64</v>
      </c>
      <c r="W1383" s="33">
        <f t="shared" si="239"/>
        <v>104636.43</v>
      </c>
      <c r="X1383" s="33" t="str">
        <f>IFERROR(VLOOKUP(C1383,'Adj to Match Apport'!$C:$F,4,FALSE),0)</f>
        <v/>
      </c>
      <c r="Y1383" s="33">
        <f t="shared" si="242"/>
        <v>104636.43</v>
      </c>
      <c r="Z1383" s="184">
        <f>VLOOKUP(C1383, '2023-24 School Level AAFTE'!$C$4:$C$2454, 1, 0)</f>
        <v>4237</v>
      </c>
    </row>
    <row r="1384" spans="1:26" s="20" customFormat="1" x14ac:dyDescent="0.25">
      <c r="A1384" s="136" t="s">
        <v>1439</v>
      </c>
      <c r="B1384" s="166" t="s">
        <v>1438</v>
      </c>
      <c r="C1384" s="167">
        <v>5195</v>
      </c>
      <c r="D1384" s="166" t="s">
        <v>1444</v>
      </c>
      <c r="E1384" s="146" t="str">
        <f>VLOOKUP($C1384,'2023-24 School Level AAFTE'!$C:$N,9,FALSE)</f>
        <v>Yes</v>
      </c>
      <c r="F1384" s="94" t="str">
        <f>IFERROR(VLOOKUP(C1384,'2023-24 School Level AAFTE'!$C:$N,11,FALSE),"")</f>
        <v>Yes</v>
      </c>
      <c r="G1384" s="20">
        <f>IFERROR(VLOOKUP(C1384,'2023-24 School Level AAFTE'!$C:$N,8,FALSE),0)</f>
        <v>1357.03</v>
      </c>
      <c r="H1384" s="99">
        <f>VLOOKUP($A1384,'District Data'!$A:$F,3,FALSE)</f>
        <v>1</v>
      </c>
      <c r="I1384" s="99">
        <f>VLOOKUP($A1384,'District Data'!$A:$F,4,FALSE)</f>
        <v>1</v>
      </c>
      <c r="J1384" s="100">
        <f t="shared" si="232"/>
        <v>1357.03</v>
      </c>
      <c r="K1384" s="101">
        <f t="shared" si="233"/>
        <v>3.9809999999999999</v>
      </c>
      <c r="L1384" s="102">
        <f>'District Data'!E$2</f>
        <v>72728</v>
      </c>
      <c r="M1384" s="102">
        <f>'District Data'!F$2</f>
        <v>78209</v>
      </c>
      <c r="N1384" s="33">
        <f t="shared" si="234"/>
        <v>289530.17</v>
      </c>
      <c r="O1384" s="33">
        <f t="shared" si="235"/>
        <v>21819.86</v>
      </c>
      <c r="P1384" s="33">
        <f t="shared" si="240"/>
        <v>14418.72</v>
      </c>
      <c r="Q1384" s="103">
        <v>0.18149999999999999</v>
      </c>
      <c r="R1384" s="103">
        <v>0.17510000000000001</v>
      </c>
      <c r="S1384" s="33">
        <f t="shared" si="236"/>
        <v>113771.31</v>
      </c>
      <c r="T1384" s="33">
        <f t="shared" si="241"/>
        <v>5189.17</v>
      </c>
      <c r="U1384" s="33">
        <f t="shared" si="237"/>
        <v>908.62</v>
      </c>
      <c r="V1384" s="33">
        <f t="shared" si="238"/>
        <v>6097.79</v>
      </c>
      <c r="W1384" s="33">
        <f t="shared" si="239"/>
        <v>431219.12999999995</v>
      </c>
      <c r="X1384" s="33" t="str">
        <f>IFERROR(VLOOKUP(C1384,'Adj to Match Apport'!$C:$F,4,FALSE),0)</f>
        <v/>
      </c>
      <c r="Y1384" s="33">
        <f t="shared" si="242"/>
        <v>431219.12999999995</v>
      </c>
      <c r="Z1384" s="184">
        <f>VLOOKUP(C1384, '2023-24 School Level AAFTE'!$C$4:$C$2454, 1, 0)</f>
        <v>5195</v>
      </c>
    </row>
    <row r="1385" spans="1:26" s="20" customFormat="1" x14ac:dyDescent="0.25">
      <c r="A1385" s="136" t="s">
        <v>1439</v>
      </c>
      <c r="B1385" s="166" t="s">
        <v>1438</v>
      </c>
      <c r="C1385" s="167">
        <v>5197</v>
      </c>
      <c r="D1385" s="166" t="s">
        <v>1446</v>
      </c>
      <c r="E1385" s="146" t="str">
        <f>VLOOKUP($C1385,'2023-24 School Level AAFTE'!$C:$N,9,FALSE)</f>
        <v>Yes</v>
      </c>
      <c r="F1385" s="94" t="str">
        <f>IFERROR(VLOOKUP(C1385,'2023-24 School Level AAFTE'!$C:$N,11,FALSE),"")</f>
        <v>Yes</v>
      </c>
      <c r="G1385" s="20">
        <f>IFERROR(VLOOKUP(C1385,'2023-24 School Level AAFTE'!$C:$N,8,FALSE),0)</f>
        <v>1630.1799999999998</v>
      </c>
      <c r="H1385" s="99">
        <f>VLOOKUP($A1385,'District Data'!$A:$F,3,FALSE)</f>
        <v>1</v>
      </c>
      <c r="I1385" s="99">
        <f>VLOOKUP($A1385,'District Data'!$A:$F,4,FALSE)</f>
        <v>1</v>
      </c>
      <c r="J1385" s="100">
        <f t="shared" si="232"/>
        <v>1630.1799999999998</v>
      </c>
      <c r="K1385" s="101">
        <f t="shared" si="233"/>
        <v>4.782</v>
      </c>
      <c r="L1385" s="102">
        <f>'District Data'!E$2</f>
        <v>72728</v>
      </c>
      <c r="M1385" s="102">
        <f>'District Data'!F$2</f>
        <v>78209</v>
      </c>
      <c r="N1385" s="33">
        <f t="shared" si="234"/>
        <v>347785.3</v>
      </c>
      <c r="O1385" s="33">
        <f t="shared" si="235"/>
        <v>26210.14</v>
      </c>
      <c r="P1385" s="33">
        <f t="shared" si="240"/>
        <v>14418.72</v>
      </c>
      <c r="Q1385" s="103">
        <v>0.18149999999999999</v>
      </c>
      <c r="R1385" s="103">
        <v>0.17510000000000001</v>
      </c>
      <c r="S1385" s="33">
        <f t="shared" si="236"/>
        <v>136662.75</v>
      </c>
      <c r="T1385" s="33">
        <f t="shared" si="241"/>
        <v>6233.26</v>
      </c>
      <c r="U1385" s="33">
        <f t="shared" si="237"/>
        <v>1091.44</v>
      </c>
      <c r="V1385" s="33">
        <f t="shared" si="238"/>
        <v>7324.7000000000007</v>
      </c>
      <c r="W1385" s="33">
        <f t="shared" si="239"/>
        <v>517982.89</v>
      </c>
      <c r="X1385" s="33" t="str">
        <f>IFERROR(VLOOKUP(C1385,'Adj to Match Apport'!$C:$F,4,FALSE),0)</f>
        <v/>
      </c>
      <c r="Y1385" s="33">
        <f t="shared" si="242"/>
        <v>517982.89</v>
      </c>
      <c r="Z1385" s="184">
        <f>VLOOKUP(C1385, '2023-24 School Level AAFTE'!$C$4:$C$2454, 1, 0)</f>
        <v>5197</v>
      </c>
    </row>
    <row r="1386" spans="1:26" s="20" customFormat="1" x14ac:dyDescent="0.25">
      <c r="A1386" s="136" t="s">
        <v>1439</v>
      </c>
      <c r="B1386" s="166" t="s">
        <v>1438</v>
      </c>
      <c r="C1386" s="167">
        <v>5196</v>
      </c>
      <c r="D1386" s="166" t="s">
        <v>1445</v>
      </c>
      <c r="E1386" s="146" t="str">
        <f>VLOOKUP($C1386,'2023-24 School Level AAFTE'!$C:$N,9,FALSE)</f>
        <v>Yes</v>
      </c>
      <c r="F1386" s="94" t="str">
        <f>IFERROR(VLOOKUP(C1386,'2023-24 School Level AAFTE'!$C:$N,11,FALSE),"")</f>
        <v>Yes</v>
      </c>
      <c r="G1386" s="20">
        <f>IFERROR(VLOOKUP(C1386,'2023-24 School Level AAFTE'!$C:$N,8,FALSE),0)</f>
        <v>1326.23</v>
      </c>
      <c r="H1386" s="99">
        <f>VLOOKUP($A1386,'District Data'!$A:$F,3,FALSE)</f>
        <v>1</v>
      </c>
      <c r="I1386" s="99">
        <f>VLOOKUP($A1386,'District Data'!$A:$F,4,FALSE)</f>
        <v>1</v>
      </c>
      <c r="J1386" s="100">
        <f t="shared" si="232"/>
        <v>1326.23</v>
      </c>
      <c r="K1386" s="101">
        <f t="shared" si="233"/>
        <v>3.89</v>
      </c>
      <c r="L1386" s="102">
        <f>'District Data'!E$2</f>
        <v>72728</v>
      </c>
      <c r="M1386" s="102">
        <f>'District Data'!F$2</f>
        <v>78209</v>
      </c>
      <c r="N1386" s="33">
        <f t="shared" si="234"/>
        <v>282911.92</v>
      </c>
      <c r="O1386" s="33">
        <f t="shared" si="235"/>
        <v>21321.09</v>
      </c>
      <c r="P1386" s="33">
        <f t="shared" si="240"/>
        <v>14418.72</v>
      </c>
      <c r="Q1386" s="103">
        <v>0.18149999999999999</v>
      </c>
      <c r="R1386" s="103">
        <v>0.17510000000000001</v>
      </c>
      <c r="S1386" s="33">
        <f t="shared" si="236"/>
        <v>111170.66</v>
      </c>
      <c r="T1386" s="33">
        <f t="shared" si="241"/>
        <v>5070.55</v>
      </c>
      <c r="U1386" s="33">
        <f t="shared" si="237"/>
        <v>887.85</v>
      </c>
      <c r="V1386" s="33">
        <f t="shared" si="238"/>
        <v>5958.4000000000005</v>
      </c>
      <c r="W1386" s="33">
        <f t="shared" si="239"/>
        <v>421362.07</v>
      </c>
      <c r="X1386" s="33" t="str">
        <f>IFERROR(VLOOKUP(C1386,'Adj to Match Apport'!$C:$F,4,FALSE),0)</f>
        <v/>
      </c>
      <c r="Y1386" s="33">
        <f t="shared" si="242"/>
        <v>421362.07</v>
      </c>
      <c r="Z1386" s="184">
        <f>VLOOKUP(C1386, '2023-24 School Level AAFTE'!$C$4:$C$2454, 1, 0)</f>
        <v>5196</v>
      </c>
    </row>
    <row r="1387" spans="1:26" s="20" customFormat="1" x14ac:dyDescent="0.25">
      <c r="A1387" s="136" t="s">
        <v>1448</v>
      </c>
      <c r="B1387" s="166" t="s">
        <v>1447</v>
      </c>
      <c r="C1387" s="167">
        <v>3239</v>
      </c>
      <c r="D1387" s="166" t="s">
        <v>1450</v>
      </c>
      <c r="E1387" s="146" t="str">
        <f>VLOOKUP($C1387,'2023-24 School Level AAFTE'!$C:$N,9,FALSE)</f>
        <v>Yes</v>
      </c>
      <c r="F1387" s="94" t="str">
        <f>IFERROR(VLOOKUP(C1387,'2023-24 School Level AAFTE'!$C:$N,11,FALSE),"")</f>
        <v>Yes</v>
      </c>
      <c r="G1387" s="20">
        <f>IFERROR(VLOOKUP(C1387,'2023-24 School Level AAFTE'!$C:$N,8,FALSE),0)</f>
        <v>369.69</v>
      </c>
      <c r="H1387" s="99">
        <f>VLOOKUP($A1387,'District Data'!$A:$F,3,FALSE)</f>
        <v>1</v>
      </c>
      <c r="I1387" s="99">
        <f>VLOOKUP($A1387,'District Data'!$A:$F,4,FALSE)</f>
        <v>1</v>
      </c>
      <c r="J1387" s="100">
        <f t="shared" si="232"/>
        <v>369.69</v>
      </c>
      <c r="K1387" s="101">
        <f t="shared" si="233"/>
        <v>1.0840000000000001</v>
      </c>
      <c r="L1387" s="102">
        <f>'District Data'!E$2</f>
        <v>72728</v>
      </c>
      <c r="M1387" s="102">
        <f>'District Data'!F$2</f>
        <v>78209</v>
      </c>
      <c r="N1387" s="33">
        <f t="shared" si="234"/>
        <v>78837.149999999994</v>
      </c>
      <c r="O1387" s="33">
        <f t="shared" si="235"/>
        <v>5941.41</v>
      </c>
      <c r="P1387" s="33">
        <f t="shared" si="240"/>
        <v>14418.72</v>
      </c>
      <c r="Q1387" s="103">
        <v>0.18149999999999999</v>
      </c>
      <c r="R1387" s="103">
        <v>0.17510000000000001</v>
      </c>
      <c r="S1387" s="33">
        <f t="shared" si="236"/>
        <v>30979.18</v>
      </c>
      <c r="T1387" s="33">
        <f t="shared" si="241"/>
        <v>1412.98</v>
      </c>
      <c r="U1387" s="33">
        <f t="shared" si="237"/>
        <v>247.41</v>
      </c>
      <c r="V1387" s="33">
        <f t="shared" si="238"/>
        <v>1660.39</v>
      </c>
      <c r="W1387" s="33">
        <f t="shared" si="239"/>
        <v>117418.12999999999</v>
      </c>
      <c r="X1387" s="33" t="str">
        <f>IFERROR(VLOOKUP(C1387,'Adj to Match Apport'!$C:$F,4,FALSE),0)</f>
        <v/>
      </c>
      <c r="Y1387" s="33">
        <f t="shared" si="242"/>
        <v>117418.12999999999</v>
      </c>
      <c r="Z1387" s="184">
        <f>VLOOKUP(C1387, '2023-24 School Level AAFTE'!$C$4:$C$2454, 1, 0)</f>
        <v>3239</v>
      </c>
    </row>
    <row r="1388" spans="1:26" s="20" customFormat="1" x14ac:dyDescent="0.25">
      <c r="A1388" s="136" t="s">
        <v>1448</v>
      </c>
      <c r="B1388" s="166" t="s">
        <v>1447</v>
      </c>
      <c r="C1388" s="167">
        <v>2331</v>
      </c>
      <c r="D1388" s="166" t="s">
        <v>1449</v>
      </c>
      <c r="E1388" s="146" t="str">
        <f>VLOOKUP($C1388,'2023-24 School Level AAFTE'!$C:$N,9,FALSE)</f>
        <v>Yes</v>
      </c>
      <c r="F1388" s="94" t="str">
        <f>IFERROR(VLOOKUP(C1388,'2023-24 School Level AAFTE'!$C:$N,11,FALSE),"")</f>
        <v>Yes</v>
      </c>
      <c r="G1388" s="20">
        <f>IFERROR(VLOOKUP(C1388,'2023-24 School Level AAFTE'!$C:$N,8,FALSE),0)</f>
        <v>263.72000000000003</v>
      </c>
      <c r="H1388" s="99">
        <f>VLOOKUP($A1388,'District Data'!$A:$F,3,FALSE)</f>
        <v>1</v>
      </c>
      <c r="I1388" s="99">
        <f>VLOOKUP($A1388,'District Data'!$A:$F,4,FALSE)</f>
        <v>1</v>
      </c>
      <c r="J1388" s="100">
        <f t="shared" si="232"/>
        <v>263.72000000000003</v>
      </c>
      <c r="K1388" s="101">
        <f t="shared" si="233"/>
        <v>0.77400000000000002</v>
      </c>
      <c r="L1388" s="102">
        <f>'District Data'!E$2</f>
        <v>72728</v>
      </c>
      <c r="M1388" s="102">
        <f>'District Data'!F$2</f>
        <v>78209</v>
      </c>
      <c r="N1388" s="33">
        <f t="shared" si="234"/>
        <v>56291.47</v>
      </c>
      <c r="O1388" s="33">
        <f t="shared" si="235"/>
        <v>4242.3</v>
      </c>
      <c r="P1388" s="33">
        <f t="shared" si="240"/>
        <v>14418.72</v>
      </c>
      <c r="Q1388" s="103">
        <v>0.18149999999999999</v>
      </c>
      <c r="R1388" s="103">
        <v>0.17510000000000001</v>
      </c>
      <c r="S1388" s="33">
        <f t="shared" si="236"/>
        <v>22119.82</v>
      </c>
      <c r="T1388" s="33">
        <f t="shared" si="241"/>
        <v>1008.9</v>
      </c>
      <c r="U1388" s="33">
        <f t="shared" si="237"/>
        <v>176.66</v>
      </c>
      <c r="V1388" s="33">
        <f t="shared" si="238"/>
        <v>1185.56</v>
      </c>
      <c r="W1388" s="33">
        <f t="shared" si="239"/>
        <v>83839.150000000009</v>
      </c>
      <c r="X1388" s="33">
        <f>IFERROR(VLOOKUP(C1388,'Adj to Match Apport'!$C:$F,4,FALSE),0)</f>
        <v>-1.0000000009313226E-2</v>
      </c>
      <c r="Y1388" s="33">
        <f t="shared" si="242"/>
        <v>83839.14</v>
      </c>
      <c r="Z1388" s="184">
        <f>VLOOKUP(C1388, '2023-24 School Level AAFTE'!$C$4:$C$2454, 1, 0)</f>
        <v>2331</v>
      </c>
    </row>
    <row r="1389" spans="1:26" s="20" customFormat="1" x14ac:dyDescent="0.25">
      <c r="A1389" s="136" t="s">
        <v>1448</v>
      </c>
      <c r="B1389" s="166" t="s">
        <v>1447</v>
      </c>
      <c r="C1389" s="167">
        <v>4335</v>
      </c>
      <c r="D1389" s="166" t="s">
        <v>2535</v>
      </c>
      <c r="E1389" s="146" t="str">
        <f>VLOOKUP($C1389,'2023-24 School Level AAFTE'!$C:$N,9,FALSE)</f>
        <v>Yes</v>
      </c>
      <c r="F1389" s="94" t="str">
        <f>IFERROR(VLOOKUP(C1389,'2023-24 School Level AAFTE'!$C:$N,11,FALSE),"")</f>
        <v>Yes</v>
      </c>
      <c r="G1389" s="20">
        <f>IFERROR(VLOOKUP(C1389,'2023-24 School Level AAFTE'!$C:$N,8,FALSE),0)</f>
        <v>214.71</v>
      </c>
      <c r="H1389" s="99">
        <f>VLOOKUP($A1389,'District Data'!$A:$F,3,FALSE)</f>
        <v>1</v>
      </c>
      <c r="I1389" s="99">
        <f>VLOOKUP($A1389,'District Data'!$A:$F,4,FALSE)</f>
        <v>1</v>
      </c>
      <c r="J1389" s="100">
        <f t="shared" si="232"/>
        <v>214.71</v>
      </c>
      <c r="K1389" s="101">
        <f t="shared" si="233"/>
        <v>0.63</v>
      </c>
      <c r="L1389" s="102">
        <f>'District Data'!E$2</f>
        <v>72728</v>
      </c>
      <c r="M1389" s="102">
        <f>'District Data'!F$2</f>
        <v>78209</v>
      </c>
      <c r="N1389" s="33">
        <f t="shared" si="234"/>
        <v>45818.64</v>
      </c>
      <c r="O1389" s="33">
        <f t="shared" si="235"/>
        <v>3453.03</v>
      </c>
      <c r="P1389" s="33">
        <f t="shared" si="240"/>
        <v>14418.72</v>
      </c>
      <c r="Q1389" s="103">
        <v>0.18149999999999999</v>
      </c>
      <c r="R1389" s="103">
        <v>0.17510000000000001</v>
      </c>
      <c r="S1389" s="33">
        <f t="shared" si="236"/>
        <v>18004.5</v>
      </c>
      <c r="T1389" s="33">
        <f t="shared" si="241"/>
        <v>821.19</v>
      </c>
      <c r="U1389" s="33">
        <f t="shared" si="237"/>
        <v>143.79</v>
      </c>
      <c r="V1389" s="33">
        <f t="shared" si="238"/>
        <v>964.98</v>
      </c>
      <c r="W1389" s="33">
        <f t="shared" si="239"/>
        <v>68241.149999999994</v>
      </c>
      <c r="X1389" s="33" t="str">
        <f>IFERROR(VLOOKUP(C1389,'Adj to Match Apport'!$C:$F,4,FALSE),0)</f>
        <v/>
      </c>
      <c r="Y1389" s="33">
        <f t="shared" si="242"/>
        <v>68241.149999999994</v>
      </c>
      <c r="Z1389" s="184">
        <f>VLOOKUP(C1389, '2023-24 School Level AAFTE'!$C$4:$C$2454, 1, 0)</f>
        <v>4335</v>
      </c>
    </row>
    <row r="1390" spans="1:26" s="20" customFormat="1" x14ac:dyDescent="0.25">
      <c r="A1390" s="136" t="s">
        <v>1452</v>
      </c>
      <c r="B1390" s="166" t="s">
        <v>1451</v>
      </c>
      <c r="C1390" s="167">
        <v>2049</v>
      </c>
      <c r="D1390" s="166" t="s">
        <v>1453</v>
      </c>
      <c r="E1390" s="146" t="str">
        <f>VLOOKUP($C1390,'2023-24 School Level AAFTE'!$C:$N,9,FALSE)</f>
        <v>Yes</v>
      </c>
      <c r="F1390" s="94" t="str">
        <f>IFERROR(VLOOKUP(C1390,'2023-24 School Level AAFTE'!$C:$N,11,FALSE),"")</f>
        <v>Yes</v>
      </c>
      <c r="G1390" s="20">
        <f>IFERROR(VLOOKUP(C1390,'2023-24 School Level AAFTE'!$C:$N,8,FALSE),0)</f>
        <v>39.5</v>
      </c>
      <c r="H1390" s="99">
        <f>VLOOKUP($A1390,'District Data'!$A:$F,3,FALSE)</f>
        <v>1.01</v>
      </c>
      <c r="I1390" s="99">
        <f>VLOOKUP($A1390,'District Data'!$A:$F,4,FALSE)</f>
        <v>1.01</v>
      </c>
      <c r="J1390" s="100">
        <f t="shared" si="232"/>
        <v>39.5</v>
      </c>
      <c r="K1390" s="101">
        <f t="shared" si="233"/>
        <v>0.11600000000000001</v>
      </c>
      <c r="L1390" s="102">
        <f>'District Data'!E$2</f>
        <v>72728</v>
      </c>
      <c r="M1390" s="102">
        <f>'District Data'!F$2</f>
        <v>78209</v>
      </c>
      <c r="N1390" s="33">
        <f t="shared" si="234"/>
        <v>8520.81</v>
      </c>
      <c r="O1390" s="33">
        <f t="shared" si="235"/>
        <v>642.16</v>
      </c>
      <c r="P1390" s="33">
        <f t="shared" si="240"/>
        <v>14418.72</v>
      </c>
      <c r="Q1390" s="103">
        <v>0.18149999999999999</v>
      </c>
      <c r="R1390" s="103">
        <v>0.17510000000000001</v>
      </c>
      <c r="S1390" s="33">
        <f t="shared" si="236"/>
        <v>3331.54</v>
      </c>
      <c r="T1390" s="33">
        <f t="shared" si="241"/>
        <v>152.72</v>
      </c>
      <c r="U1390" s="33">
        <f t="shared" si="237"/>
        <v>26.74</v>
      </c>
      <c r="V1390" s="33">
        <f t="shared" si="238"/>
        <v>179.46</v>
      </c>
      <c r="W1390" s="33">
        <f t="shared" si="239"/>
        <v>12673.969999999998</v>
      </c>
      <c r="X1390" s="33">
        <f>IFERROR(VLOOKUP(C1390,'Adj to Match Apport'!$C:$F,4,FALSE),0)</f>
        <v>-0.53999999999723514</v>
      </c>
      <c r="Y1390" s="33">
        <f t="shared" si="242"/>
        <v>12673.43</v>
      </c>
      <c r="Z1390" s="184">
        <f>VLOOKUP(C1390, '2023-24 School Level AAFTE'!$C$4:$C$2454, 1, 0)</f>
        <v>2049</v>
      </c>
    </row>
    <row r="1391" spans="1:26" s="20" customFormat="1" x14ac:dyDescent="0.25">
      <c r="A1391" s="136" t="s">
        <v>1455</v>
      </c>
      <c r="B1391" s="166" t="s">
        <v>1454</v>
      </c>
      <c r="C1391" s="167">
        <v>1892</v>
      </c>
      <c r="D1391" s="166" t="s">
        <v>2536</v>
      </c>
      <c r="E1391" s="146" t="str">
        <f>VLOOKUP($C1391,'2023-24 School Level AAFTE'!$C:$N,9,FALSE)</f>
        <v>No</v>
      </c>
      <c r="F1391" s="94" t="str">
        <f>IFERROR(VLOOKUP(C1391,'2023-24 School Level AAFTE'!$C:$N,11,FALSE),"")</f>
        <v>No</v>
      </c>
      <c r="G1391" s="20">
        <f>IFERROR(VLOOKUP(C1391,'2023-24 School Level AAFTE'!$C:$N,8,FALSE),0)</f>
        <v>327.64</v>
      </c>
      <c r="H1391" s="99">
        <f>VLOOKUP($A1391,'District Data'!$A:$F,3,FALSE)</f>
        <v>1.1200000000000001</v>
      </c>
      <c r="I1391" s="99">
        <f>VLOOKUP($A1391,'District Data'!$A:$F,4,FALSE)</f>
        <v>1.1200000000000001</v>
      </c>
      <c r="J1391" s="100">
        <f t="shared" si="232"/>
        <v>0</v>
      </c>
      <c r="K1391" s="101">
        <f t="shared" si="233"/>
        <v>0</v>
      </c>
      <c r="L1391" s="102">
        <f>'District Data'!E$2</f>
        <v>72728</v>
      </c>
      <c r="M1391" s="102">
        <f>'District Data'!F$2</f>
        <v>78209</v>
      </c>
      <c r="N1391" s="33">
        <f t="shared" si="234"/>
        <v>0</v>
      </c>
      <c r="O1391" s="33">
        <f t="shared" si="235"/>
        <v>0</v>
      </c>
      <c r="P1391" s="33">
        <f t="shared" si="240"/>
        <v>14418.72</v>
      </c>
      <c r="Q1391" s="103">
        <v>0.18149999999999999</v>
      </c>
      <c r="R1391" s="103">
        <v>0.17510000000000001</v>
      </c>
      <c r="S1391" s="33">
        <f t="shared" si="236"/>
        <v>0</v>
      </c>
      <c r="T1391" s="33">
        <f t="shared" si="241"/>
        <v>0</v>
      </c>
      <c r="U1391" s="33">
        <f t="shared" si="237"/>
        <v>0</v>
      </c>
      <c r="V1391" s="33">
        <f t="shared" si="238"/>
        <v>0</v>
      </c>
      <c r="W1391" s="33">
        <f t="shared" si="239"/>
        <v>0</v>
      </c>
      <c r="X1391" s="33">
        <f>IFERROR(VLOOKUP(C1391,'Adj to Match Apport'!$C:$F,4,FALSE),0)</f>
        <v>0</v>
      </c>
      <c r="Y1391" s="33">
        <f t="shared" si="242"/>
        <v>0</v>
      </c>
      <c r="Z1391" s="184">
        <f>VLOOKUP(C1391, '2023-24 School Level AAFTE'!$C$4:$C$2454, 1, 0)</f>
        <v>1892</v>
      </c>
    </row>
    <row r="1392" spans="1:26" s="20" customFormat="1" x14ac:dyDescent="0.25">
      <c r="A1392" s="26" t="s">
        <v>1455</v>
      </c>
      <c r="B1392" s="166" t="s">
        <v>1454</v>
      </c>
      <c r="C1392" s="167">
        <v>2749</v>
      </c>
      <c r="D1392" s="166" t="s">
        <v>1456</v>
      </c>
      <c r="E1392" s="146" t="str">
        <f>VLOOKUP($C1392,'2023-24 School Level AAFTE'!$C:$N,9,FALSE)</f>
        <v>No</v>
      </c>
      <c r="F1392" s="94" t="str">
        <f>IFERROR(VLOOKUP(C1392,'2023-24 School Level AAFTE'!$C:$N,11,FALSE),"")</f>
        <v>No</v>
      </c>
      <c r="G1392" s="20">
        <f>IFERROR(VLOOKUP(C1392,'2023-24 School Level AAFTE'!$C:$N,8,FALSE),0)</f>
        <v>150.38999999999999</v>
      </c>
      <c r="H1392" s="99">
        <f>VLOOKUP($A1392,'District Data'!$A:$F,3,FALSE)</f>
        <v>1.1200000000000001</v>
      </c>
      <c r="I1392" s="99">
        <f>VLOOKUP($A1392,'District Data'!$A:$F,4,FALSE)</f>
        <v>1.1200000000000001</v>
      </c>
      <c r="J1392" s="100">
        <f t="shared" si="232"/>
        <v>0</v>
      </c>
      <c r="K1392" s="101">
        <f t="shared" si="233"/>
        <v>0</v>
      </c>
      <c r="L1392" s="102">
        <f>'District Data'!E$2</f>
        <v>72728</v>
      </c>
      <c r="M1392" s="102">
        <f>'District Data'!F$2</f>
        <v>78209</v>
      </c>
      <c r="N1392" s="33">
        <f t="shared" si="234"/>
        <v>0</v>
      </c>
      <c r="O1392" s="33">
        <f t="shared" si="235"/>
        <v>0</v>
      </c>
      <c r="P1392" s="33">
        <f t="shared" si="240"/>
        <v>14418.72</v>
      </c>
      <c r="Q1392" s="103">
        <v>0.18149999999999999</v>
      </c>
      <c r="R1392" s="103">
        <v>0.17510000000000001</v>
      </c>
      <c r="S1392" s="33">
        <f t="shared" si="236"/>
        <v>0</v>
      </c>
      <c r="T1392" s="33">
        <f t="shared" si="241"/>
        <v>0</v>
      </c>
      <c r="U1392" s="33">
        <f t="shared" si="237"/>
        <v>0</v>
      </c>
      <c r="V1392" s="33">
        <f t="shared" si="238"/>
        <v>0</v>
      </c>
      <c r="W1392" s="33">
        <f t="shared" si="239"/>
        <v>0</v>
      </c>
      <c r="X1392" s="33">
        <f>IFERROR(VLOOKUP(C1392,'Adj to Match Apport'!$C:$F,4,FALSE),0)</f>
        <v>0</v>
      </c>
      <c r="Y1392" s="33">
        <f t="shared" si="242"/>
        <v>0</v>
      </c>
      <c r="Z1392" s="184">
        <f>VLOOKUP(C1392, '2023-24 School Level AAFTE'!$C$4:$C$2454, 1, 0)</f>
        <v>2749</v>
      </c>
    </row>
    <row r="1393" spans="1:26" s="20" customFormat="1" x14ac:dyDescent="0.25">
      <c r="A1393" s="136" t="s">
        <v>1455</v>
      </c>
      <c r="B1393" s="166" t="s">
        <v>1454</v>
      </c>
      <c r="C1393" s="167">
        <v>2750</v>
      </c>
      <c r="D1393" s="166" t="s">
        <v>1457</v>
      </c>
      <c r="E1393" s="146" t="str">
        <f>VLOOKUP($C1393,'2023-24 School Level AAFTE'!$C:$N,9,FALSE)</f>
        <v>No</v>
      </c>
      <c r="F1393" s="94" t="str">
        <f>IFERROR(VLOOKUP(C1393,'2023-24 School Level AAFTE'!$C:$N,11,FALSE),"")</f>
        <v>No</v>
      </c>
      <c r="G1393" s="20">
        <f>IFERROR(VLOOKUP(C1393,'2023-24 School Level AAFTE'!$C:$N,8,FALSE),0)</f>
        <v>161.13</v>
      </c>
      <c r="H1393" s="99">
        <f>VLOOKUP($A1393,'District Data'!$A:$F,3,FALSE)</f>
        <v>1.1200000000000001</v>
      </c>
      <c r="I1393" s="99">
        <f>VLOOKUP($A1393,'District Data'!$A:$F,4,FALSE)</f>
        <v>1.1200000000000001</v>
      </c>
      <c r="J1393" s="100">
        <f t="shared" si="232"/>
        <v>0</v>
      </c>
      <c r="K1393" s="101">
        <f t="shared" si="233"/>
        <v>0</v>
      </c>
      <c r="L1393" s="102">
        <f>'District Data'!E$2</f>
        <v>72728</v>
      </c>
      <c r="M1393" s="102">
        <f>'District Data'!F$2</f>
        <v>78209</v>
      </c>
      <c r="N1393" s="33">
        <f t="shared" si="234"/>
        <v>0</v>
      </c>
      <c r="O1393" s="33">
        <f t="shared" si="235"/>
        <v>0</v>
      </c>
      <c r="P1393" s="33">
        <f t="shared" si="240"/>
        <v>14418.72</v>
      </c>
      <c r="Q1393" s="103">
        <v>0.18149999999999999</v>
      </c>
      <c r="R1393" s="103">
        <v>0.17510000000000001</v>
      </c>
      <c r="S1393" s="33">
        <f t="shared" si="236"/>
        <v>0</v>
      </c>
      <c r="T1393" s="33">
        <f t="shared" si="241"/>
        <v>0</v>
      </c>
      <c r="U1393" s="33">
        <f t="shared" si="237"/>
        <v>0</v>
      </c>
      <c r="V1393" s="33">
        <f t="shared" si="238"/>
        <v>0</v>
      </c>
      <c r="W1393" s="33">
        <f t="shared" si="239"/>
        <v>0</v>
      </c>
      <c r="X1393" s="33">
        <f>IFERROR(VLOOKUP(C1393,'Adj to Match Apport'!$C:$F,4,FALSE),0)</f>
        <v>0</v>
      </c>
      <c r="Y1393" s="33">
        <f t="shared" si="242"/>
        <v>0</v>
      </c>
      <c r="Z1393" s="184">
        <f>VLOOKUP(C1393, '2023-24 School Level AAFTE'!$C$4:$C$2454, 1, 0)</f>
        <v>2750</v>
      </c>
    </row>
    <row r="1394" spans="1:26" s="20" customFormat="1" x14ac:dyDescent="0.25">
      <c r="A1394" s="136" t="s">
        <v>1455</v>
      </c>
      <c r="B1394" s="166" t="s">
        <v>1454</v>
      </c>
      <c r="C1394" s="167">
        <v>4558</v>
      </c>
      <c r="D1394" s="166" t="s">
        <v>1458</v>
      </c>
      <c r="E1394" s="146" t="str">
        <f>VLOOKUP($C1394,'2023-24 School Level AAFTE'!$C:$N,9,FALSE)</f>
        <v>No</v>
      </c>
      <c r="F1394" s="94" t="str">
        <f>IFERROR(VLOOKUP(C1394,'2023-24 School Level AAFTE'!$C:$N,11,FALSE),"")</f>
        <v>No</v>
      </c>
      <c r="G1394" s="20">
        <f>IFERROR(VLOOKUP(C1394,'2023-24 School Level AAFTE'!$C:$N,8,FALSE),0)</f>
        <v>91.33</v>
      </c>
      <c r="H1394" s="99">
        <f>VLOOKUP($A1394,'District Data'!$A:$F,3,FALSE)</f>
        <v>1.1200000000000001</v>
      </c>
      <c r="I1394" s="99">
        <f>VLOOKUP($A1394,'District Data'!$A:$F,4,FALSE)</f>
        <v>1.1200000000000001</v>
      </c>
      <c r="J1394" s="100">
        <f t="shared" si="232"/>
        <v>0</v>
      </c>
      <c r="K1394" s="101">
        <f t="shared" si="233"/>
        <v>0</v>
      </c>
      <c r="L1394" s="102">
        <f>'District Data'!E$2</f>
        <v>72728</v>
      </c>
      <c r="M1394" s="102">
        <f>'District Data'!F$2</f>
        <v>78209</v>
      </c>
      <c r="N1394" s="33">
        <f t="shared" si="234"/>
        <v>0</v>
      </c>
      <c r="O1394" s="33">
        <f t="shared" si="235"/>
        <v>0</v>
      </c>
      <c r="P1394" s="33">
        <f t="shared" si="240"/>
        <v>14418.72</v>
      </c>
      <c r="Q1394" s="103">
        <v>0.18149999999999999</v>
      </c>
      <c r="R1394" s="103">
        <v>0.17510000000000001</v>
      </c>
      <c r="S1394" s="33">
        <f t="shared" si="236"/>
        <v>0</v>
      </c>
      <c r="T1394" s="33">
        <f t="shared" si="241"/>
        <v>0</v>
      </c>
      <c r="U1394" s="33">
        <f t="shared" si="237"/>
        <v>0</v>
      </c>
      <c r="V1394" s="33">
        <f t="shared" si="238"/>
        <v>0</v>
      </c>
      <c r="W1394" s="33">
        <f t="shared" si="239"/>
        <v>0</v>
      </c>
      <c r="X1394" s="33">
        <f>IFERROR(VLOOKUP(C1394,'Adj to Match Apport'!$C:$F,4,FALSE),0)</f>
        <v>0</v>
      </c>
      <c r="Y1394" s="33">
        <f t="shared" si="242"/>
        <v>0</v>
      </c>
      <c r="Z1394" s="184">
        <f>VLOOKUP(C1394, '2023-24 School Level AAFTE'!$C$4:$C$2454, 1, 0)</f>
        <v>4558</v>
      </c>
    </row>
    <row r="1395" spans="1:26" s="20" customFormat="1" x14ac:dyDescent="0.25">
      <c r="A1395" s="136" t="s">
        <v>1455</v>
      </c>
      <c r="B1395" s="166" t="s">
        <v>1454</v>
      </c>
      <c r="C1395" s="167">
        <v>5555</v>
      </c>
      <c r="D1395" s="166" t="s">
        <v>2770</v>
      </c>
      <c r="E1395" s="146" t="str">
        <f>VLOOKUP($C1395,'2023-24 School Level AAFTE'!$C:$N,9,FALSE)</f>
        <v>No</v>
      </c>
      <c r="F1395" s="94" t="str">
        <f>IFERROR(VLOOKUP(C1395,'2023-24 School Level AAFTE'!$C:$N,11,FALSE),"")</f>
        <v>No</v>
      </c>
      <c r="G1395" s="20">
        <f>IFERROR(VLOOKUP(C1395,'2023-24 School Level AAFTE'!$C:$N,8,FALSE),0)</f>
        <v>18.5</v>
      </c>
      <c r="H1395" s="99">
        <f>VLOOKUP($A1395,'District Data'!$A:$F,3,FALSE)</f>
        <v>1.1200000000000001</v>
      </c>
      <c r="I1395" s="99">
        <f>VLOOKUP($A1395,'District Data'!$A:$F,4,FALSE)</f>
        <v>1.1200000000000001</v>
      </c>
      <c r="J1395" s="100">
        <f t="shared" si="232"/>
        <v>0</v>
      </c>
      <c r="K1395" s="101">
        <f t="shared" si="233"/>
        <v>0</v>
      </c>
      <c r="L1395" s="102">
        <f>'District Data'!E$2</f>
        <v>72728</v>
      </c>
      <c r="M1395" s="102">
        <f>'District Data'!F$2</f>
        <v>78209</v>
      </c>
      <c r="N1395" s="33">
        <f t="shared" si="234"/>
        <v>0</v>
      </c>
      <c r="O1395" s="33">
        <f t="shared" si="235"/>
        <v>0</v>
      </c>
      <c r="P1395" s="33">
        <f t="shared" si="240"/>
        <v>14418.72</v>
      </c>
      <c r="Q1395" s="103">
        <v>0.18149999999999999</v>
      </c>
      <c r="R1395" s="103">
        <v>0.17510000000000001</v>
      </c>
      <c r="S1395" s="33">
        <f t="shared" si="236"/>
        <v>0</v>
      </c>
      <c r="T1395" s="33">
        <f t="shared" si="241"/>
        <v>0</v>
      </c>
      <c r="U1395" s="33">
        <f t="shared" si="237"/>
        <v>0</v>
      </c>
      <c r="V1395" s="33">
        <f t="shared" si="238"/>
        <v>0</v>
      </c>
      <c r="W1395" s="33">
        <f t="shared" si="239"/>
        <v>0</v>
      </c>
      <c r="X1395" s="33">
        <f>IFERROR(VLOOKUP(C1395,'Adj to Match Apport'!$C:$F,4,FALSE),0)</f>
        <v>0</v>
      </c>
      <c r="Y1395" s="33">
        <f t="shared" si="242"/>
        <v>0</v>
      </c>
      <c r="Z1395" s="184">
        <f>VLOOKUP(C1395, '2023-24 School Level AAFTE'!$C$4:$C$2454, 1, 0)</f>
        <v>5555</v>
      </c>
    </row>
    <row r="1396" spans="1:26" s="20" customFormat="1" x14ac:dyDescent="0.25">
      <c r="A1396" s="136" t="s">
        <v>1455</v>
      </c>
      <c r="B1396" s="166" t="s">
        <v>1454</v>
      </c>
      <c r="C1396" s="167">
        <v>3808</v>
      </c>
      <c r="D1396" s="166" t="s">
        <v>2537</v>
      </c>
      <c r="E1396" s="146" t="str">
        <f>VLOOKUP($C1396,'2023-24 School Level AAFTE'!$C:$N,9,FALSE)</f>
        <v>No</v>
      </c>
      <c r="F1396" s="94" t="str">
        <f>IFERROR(VLOOKUP(C1396,'2023-24 School Level AAFTE'!$C:$N,11,FALSE),"")</f>
        <v>No</v>
      </c>
      <c r="G1396" s="20">
        <f>IFERROR(VLOOKUP(C1396,'2023-24 School Level AAFTE'!$C:$N,8,FALSE),0)</f>
        <v>6.4</v>
      </c>
      <c r="H1396" s="99">
        <f>VLOOKUP($A1396,'District Data'!$A:$F,3,FALSE)</f>
        <v>1.1200000000000001</v>
      </c>
      <c r="I1396" s="99">
        <f>VLOOKUP($A1396,'District Data'!$A:$F,4,FALSE)</f>
        <v>1.1200000000000001</v>
      </c>
      <c r="J1396" s="100">
        <f t="shared" si="232"/>
        <v>0</v>
      </c>
      <c r="K1396" s="101">
        <f t="shared" si="233"/>
        <v>0</v>
      </c>
      <c r="L1396" s="102">
        <f>'District Data'!E$2</f>
        <v>72728</v>
      </c>
      <c r="M1396" s="102">
        <f>'District Data'!F$2</f>
        <v>78209</v>
      </c>
      <c r="N1396" s="33">
        <f t="shared" si="234"/>
        <v>0</v>
      </c>
      <c r="O1396" s="33">
        <f t="shared" si="235"/>
        <v>0</v>
      </c>
      <c r="P1396" s="33">
        <f t="shared" si="240"/>
        <v>14418.72</v>
      </c>
      <c r="Q1396" s="103">
        <v>0.18149999999999999</v>
      </c>
      <c r="R1396" s="103">
        <v>0.17510000000000001</v>
      </c>
      <c r="S1396" s="33">
        <f t="shared" si="236"/>
        <v>0</v>
      </c>
      <c r="T1396" s="33">
        <f t="shared" si="241"/>
        <v>0</v>
      </c>
      <c r="U1396" s="33">
        <f t="shared" si="237"/>
        <v>0</v>
      </c>
      <c r="V1396" s="33">
        <f t="shared" si="238"/>
        <v>0</v>
      </c>
      <c r="W1396" s="33">
        <f t="shared" si="239"/>
        <v>0</v>
      </c>
      <c r="X1396" s="33">
        <f>IFERROR(VLOOKUP(C1396,'Adj to Match Apport'!$C:$F,4,FALSE),0)</f>
        <v>0</v>
      </c>
      <c r="Y1396" s="33">
        <f t="shared" si="242"/>
        <v>0</v>
      </c>
      <c r="Z1396" s="184">
        <f>VLOOKUP(C1396, '2023-24 School Level AAFTE'!$C$4:$C$2454, 1, 0)</f>
        <v>3808</v>
      </c>
    </row>
    <row r="1397" spans="1:26" s="20" customFormat="1" x14ac:dyDescent="0.25">
      <c r="A1397" s="136" t="s">
        <v>2538</v>
      </c>
      <c r="B1397" s="166" t="s">
        <v>2539</v>
      </c>
      <c r="C1397" s="167">
        <v>3723</v>
      </c>
      <c r="D1397" s="166" t="s">
        <v>2540</v>
      </c>
      <c r="E1397" s="146" t="str">
        <f>VLOOKUP($C1397,'2023-24 School Level AAFTE'!$C:$N,9,FALSE)</f>
        <v>No</v>
      </c>
      <c r="F1397" s="94" t="str">
        <f>IFERROR(VLOOKUP(C1397,'2023-24 School Level AAFTE'!$C:$N,11,FALSE),"")</f>
        <v>No</v>
      </c>
      <c r="G1397" s="20">
        <f>IFERROR(VLOOKUP(C1397,'2023-24 School Level AAFTE'!$C:$N,8,FALSE),0)</f>
        <v>72.599999999999994</v>
      </c>
      <c r="H1397" s="99">
        <f>VLOOKUP($A1397,'District Data'!$A:$F,3,FALSE)</f>
        <v>1</v>
      </c>
      <c r="I1397" s="99">
        <f>VLOOKUP($A1397,'District Data'!$A:$F,4,FALSE)</f>
        <v>1</v>
      </c>
      <c r="J1397" s="100">
        <f t="shared" si="232"/>
        <v>0</v>
      </c>
      <c r="K1397" s="101">
        <f t="shared" si="233"/>
        <v>0</v>
      </c>
      <c r="L1397" s="102">
        <f>'District Data'!E$2</f>
        <v>72728</v>
      </c>
      <c r="M1397" s="102">
        <f>'District Data'!F$2</f>
        <v>78209</v>
      </c>
      <c r="N1397" s="33">
        <f t="shared" si="234"/>
        <v>0</v>
      </c>
      <c r="O1397" s="33">
        <f t="shared" si="235"/>
        <v>0</v>
      </c>
      <c r="P1397" s="33">
        <f t="shared" si="240"/>
        <v>14418.72</v>
      </c>
      <c r="Q1397" s="103">
        <v>0.18149999999999999</v>
      </c>
      <c r="R1397" s="103">
        <v>0.17510000000000001</v>
      </c>
      <c r="S1397" s="33">
        <f t="shared" si="236"/>
        <v>0</v>
      </c>
      <c r="T1397" s="33">
        <f t="shared" si="241"/>
        <v>0</v>
      </c>
      <c r="U1397" s="33">
        <f t="shared" si="237"/>
        <v>0</v>
      </c>
      <c r="V1397" s="33">
        <f t="shared" si="238"/>
        <v>0</v>
      </c>
      <c r="W1397" s="33">
        <f t="shared" si="239"/>
        <v>0</v>
      </c>
      <c r="X1397" s="33">
        <f>IFERROR(VLOOKUP(C1397,'Adj to Match Apport'!$C:$F,4,FALSE),0)</f>
        <v>0</v>
      </c>
      <c r="Y1397" s="33">
        <f t="shared" si="242"/>
        <v>0</v>
      </c>
      <c r="Z1397" s="184">
        <f>VLOOKUP(C1397, '2023-24 School Level AAFTE'!$C$4:$C$2454, 1, 0)</f>
        <v>3723</v>
      </c>
    </row>
    <row r="1398" spans="1:26" s="20" customFormat="1" x14ac:dyDescent="0.25">
      <c r="A1398" s="136" t="s">
        <v>1460</v>
      </c>
      <c r="B1398" s="166" t="s">
        <v>1459</v>
      </c>
      <c r="C1398" s="167">
        <v>2136</v>
      </c>
      <c r="D1398" s="166" t="s">
        <v>2822</v>
      </c>
      <c r="E1398" s="146" t="str">
        <f>VLOOKUP($C1398,'2023-24 School Level AAFTE'!$C:$N,9,FALSE)</f>
        <v>Yes</v>
      </c>
      <c r="F1398" s="94" t="str">
        <f>IFERROR(VLOOKUP(C1398,'2023-24 School Level AAFTE'!$C:$N,11,FALSE),"")</f>
        <v>Yes</v>
      </c>
      <c r="G1398" s="20">
        <f>IFERROR(VLOOKUP(C1398,'2023-24 School Level AAFTE'!$C:$N,8,FALSE),0)</f>
        <v>34.200000000000003</v>
      </c>
      <c r="H1398" s="99">
        <f>VLOOKUP($A1398,'District Data'!$A:$F,3,FALSE)</f>
        <v>1.01</v>
      </c>
      <c r="I1398" s="99">
        <f>VLOOKUP($A1398,'District Data'!$A:$F,4,FALSE)</f>
        <v>1.01</v>
      </c>
      <c r="J1398" s="100">
        <f t="shared" si="232"/>
        <v>34.200000000000003</v>
      </c>
      <c r="K1398" s="101">
        <f t="shared" si="233"/>
        <v>0.1</v>
      </c>
      <c r="L1398" s="102">
        <f>'District Data'!E$2</f>
        <v>72728</v>
      </c>
      <c r="M1398" s="102">
        <f>'District Data'!F$2</f>
        <v>78209</v>
      </c>
      <c r="N1398" s="33">
        <f t="shared" si="234"/>
        <v>7345.53</v>
      </c>
      <c r="O1398" s="33">
        <f t="shared" si="235"/>
        <v>553.58000000000004</v>
      </c>
      <c r="P1398" s="33">
        <f t="shared" si="240"/>
        <v>14418.72</v>
      </c>
      <c r="Q1398" s="103">
        <v>0.18149999999999999</v>
      </c>
      <c r="R1398" s="103">
        <v>0.17510000000000001</v>
      </c>
      <c r="S1398" s="33">
        <f t="shared" si="236"/>
        <v>2872.02</v>
      </c>
      <c r="T1398" s="33">
        <f t="shared" si="241"/>
        <v>131.65</v>
      </c>
      <c r="U1398" s="33">
        <f t="shared" si="237"/>
        <v>23.05</v>
      </c>
      <c r="V1398" s="33">
        <f t="shared" si="238"/>
        <v>154.70000000000002</v>
      </c>
      <c r="W1398" s="33">
        <f t="shared" si="239"/>
        <v>10925.83</v>
      </c>
      <c r="X1398" s="33">
        <f>IFERROR(VLOOKUP(C1398,'Adj to Match Apport'!$C:$F,4,FALSE),0)</f>
        <v>-0.46999999999934516</v>
      </c>
      <c r="Y1398" s="33">
        <f t="shared" si="242"/>
        <v>10925.36</v>
      </c>
      <c r="Z1398" s="184">
        <f>VLOOKUP(C1398, '2023-24 School Level AAFTE'!$C$4:$C$2454, 1, 0)</f>
        <v>2136</v>
      </c>
    </row>
    <row r="1399" spans="1:26" s="20" customFormat="1" x14ac:dyDescent="0.25">
      <c r="A1399" s="136" t="s">
        <v>1462</v>
      </c>
      <c r="B1399" s="166" t="s">
        <v>1461</v>
      </c>
      <c r="C1399" s="167">
        <v>2666</v>
      </c>
      <c r="D1399" s="166" t="s">
        <v>1463</v>
      </c>
      <c r="E1399" s="146" t="str">
        <f>VLOOKUP($C1399,'2023-24 School Level AAFTE'!$C:$N,9,FALSE)</f>
        <v>Yes</v>
      </c>
      <c r="F1399" s="94" t="str">
        <f>IFERROR(VLOOKUP(C1399,'2023-24 School Level AAFTE'!$C:$N,11,FALSE),"")</f>
        <v>Yes</v>
      </c>
      <c r="G1399" s="20">
        <f>IFERROR(VLOOKUP(C1399,'2023-24 School Level AAFTE'!$C:$N,8,FALSE),0)</f>
        <v>109.06</v>
      </c>
      <c r="H1399" s="99">
        <f>VLOOKUP($A1399,'District Data'!$A:$F,3,FALSE)</f>
        <v>1</v>
      </c>
      <c r="I1399" s="99">
        <f>VLOOKUP($A1399,'District Data'!$A:$F,4,FALSE)</f>
        <v>1</v>
      </c>
      <c r="J1399" s="100">
        <f t="shared" si="232"/>
        <v>109.06</v>
      </c>
      <c r="K1399" s="101">
        <f t="shared" si="233"/>
        <v>0.32</v>
      </c>
      <c r="L1399" s="102">
        <f>'District Data'!E$2</f>
        <v>72728</v>
      </c>
      <c r="M1399" s="102">
        <f>'District Data'!F$2</f>
        <v>78209</v>
      </c>
      <c r="N1399" s="33">
        <f t="shared" si="234"/>
        <v>23272.959999999999</v>
      </c>
      <c r="O1399" s="33">
        <f t="shared" si="235"/>
        <v>1753.92</v>
      </c>
      <c r="P1399" s="33">
        <f t="shared" si="240"/>
        <v>14418.72</v>
      </c>
      <c r="Q1399" s="103">
        <v>0.18149999999999999</v>
      </c>
      <c r="R1399" s="103">
        <v>0.17510000000000001</v>
      </c>
      <c r="S1399" s="33">
        <f t="shared" si="236"/>
        <v>9145.14</v>
      </c>
      <c r="T1399" s="33">
        <f t="shared" si="241"/>
        <v>417.11</v>
      </c>
      <c r="U1399" s="33">
        <f t="shared" si="237"/>
        <v>73.040000000000006</v>
      </c>
      <c r="V1399" s="33">
        <f t="shared" si="238"/>
        <v>490.15000000000003</v>
      </c>
      <c r="W1399" s="33">
        <f t="shared" si="239"/>
        <v>34662.17</v>
      </c>
      <c r="X1399" s="33">
        <f>IFERROR(VLOOKUP(C1399,'Adj to Match Apport'!$C:$F,4,FALSE),0)</f>
        <v>0</v>
      </c>
      <c r="Y1399" s="33">
        <f t="shared" si="242"/>
        <v>34662.17</v>
      </c>
      <c r="Z1399" s="184">
        <f>VLOOKUP(C1399, '2023-24 School Level AAFTE'!$C$4:$C$2454, 1, 0)</f>
        <v>2666</v>
      </c>
    </row>
    <row r="1400" spans="1:26" s="20" customFormat="1" x14ac:dyDescent="0.25">
      <c r="A1400" s="136" t="s">
        <v>1465</v>
      </c>
      <c r="B1400" s="166" t="s">
        <v>1464</v>
      </c>
      <c r="C1400" s="167">
        <v>2422</v>
      </c>
      <c r="D1400" s="166" t="s">
        <v>1466</v>
      </c>
      <c r="E1400" s="146" t="str">
        <f>VLOOKUP($C1400,'2023-24 School Level AAFTE'!$C:$N,9,FALSE)</f>
        <v>Yes</v>
      </c>
      <c r="F1400" s="94" t="str">
        <f>IFERROR(VLOOKUP(C1400,'2023-24 School Level AAFTE'!$C:$N,11,FALSE),"")</f>
        <v>Yes</v>
      </c>
      <c r="G1400" s="20">
        <f>IFERROR(VLOOKUP(C1400,'2023-24 School Level AAFTE'!$C:$N,8,FALSE),0)</f>
        <v>250.79</v>
      </c>
      <c r="H1400" s="99">
        <f>VLOOKUP($A1400,'District Data'!$A:$F,3,FALSE)</f>
        <v>1</v>
      </c>
      <c r="I1400" s="99">
        <f>VLOOKUP($A1400,'District Data'!$A:$F,4,FALSE)</f>
        <v>1</v>
      </c>
      <c r="J1400" s="100">
        <f t="shared" si="232"/>
        <v>250.79</v>
      </c>
      <c r="K1400" s="101">
        <f t="shared" si="233"/>
        <v>0.73599999999999999</v>
      </c>
      <c r="L1400" s="102">
        <f>'District Data'!E$2</f>
        <v>72728</v>
      </c>
      <c r="M1400" s="102">
        <f>'District Data'!F$2</f>
        <v>78209</v>
      </c>
      <c r="N1400" s="33">
        <f t="shared" si="234"/>
        <v>53527.81</v>
      </c>
      <c r="O1400" s="33">
        <f t="shared" si="235"/>
        <v>4034.01</v>
      </c>
      <c r="P1400" s="33">
        <f t="shared" si="240"/>
        <v>14418.72</v>
      </c>
      <c r="Q1400" s="103">
        <v>0.18149999999999999</v>
      </c>
      <c r="R1400" s="103">
        <v>0.17510000000000001</v>
      </c>
      <c r="S1400" s="33">
        <f t="shared" si="236"/>
        <v>21033.83</v>
      </c>
      <c r="T1400" s="33">
        <f t="shared" si="241"/>
        <v>959.36</v>
      </c>
      <c r="U1400" s="33">
        <f t="shared" si="237"/>
        <v>167.98</v>
      </c>
      <c r="V1400" s="33">
        <f t="shared" si="238"/>
        <v>1127.3399999999999</v>
      </c>
      <c r="W1400" s="33">
        <f t="shared" si="239"/>
        <v>79722.989999999991</v>
      </c>
      <c r="X1400" s="33">
        <f>IFERROR(VLOOKUP(C1400,'Adj to Match Apport'!$C:$F,4,FALSE),0)</f>
        <v>-108.29999999998836</v>
      </c>
      <c r="Y1400" s="33">
        <f t="shared" si="242"/>
        <v>79614.69</v>
      </c>
      <c r="Z1400" s="184">
        <f>VLOOKUP(C1400, '2023-24 School Level AAFTE'!$C$4:$C$2454, 1, 0)</f>
        <v>2422</v>
      </c>
    </row>
    <row r="1401" spans="1:26" s="20" customFormat="1" x14ac:dyDescent="0.25">
      <c r="A1401" s="136" t="s">
        <v>1465</v>
      </c>
      <c r="B1401" s="166" t="s">
        <v>1464</v>
      </c>
      <c r="C1401" s="167">
        <v>2706</v>
      </c>
      <c r="D1401" s="34" t="s">
        <v>1467</v>
      </c>
      <c r="E1401" s="146" t="str">
        <f>VLOOKUP($C1401,'2023-24 School Level AAFTE'!$C:$N,9,FALSE)</f>
        <v>Yes</v>
      </c>
      <c r="F1401" s="94" t="str">
        <f>IFERROR(VLOOKUP(C1401,'2023-24 School Level AAFTE'!$C:$N,11,FALSE),"")</f>
        <v>Yes</v>
      </c>
      <c r="G1401" s="20">
        <f>IFERROR(VLOOKUP(C1401,'2023-24 School Level AAFTE'!$C:$N,8,FALSE),0)</f>
        <v>226.92999999999998</v>
      </c>
      <c r="H1401" s="99">
        <f>VLOOKUP($A1401,'District Data'!$A:$F,3,FALSE)</f>
        <v>1</v>
      </c>
      <c r="I1401" s="99">
        <f>VLOOKUP($A1401,'District Data'!$A:$F,4,FALSE)</f>
        <v>1</v>
      </c>
      <c r="J1401" s="100">
        <f t="shared" si="232"/>
        <v>226.92999999999998</v>
      </c>
      <c r="K1401" s="101">
        <f t="shared" si="233"/>
        <v>0.66600000000000004</v>
      </c>
      <c r="L1401" s="102">
        <f>'District Data'!E$2</f>
        <v>72728</v>
      </c>
      <c r="M1401" s="102">
        <f>'District Data'!F$2</f>
        <v>78209</v>
      </c>
      <c r="N1401" s="33">
        <f t="shared" si="234"/>
        <v>48436.85</v>
      </c>
      <c r="O1401" s="33">
        <f t="shared" si="235"/>
        <v>3650.34</v>
      </c>
      <c r="P1401" s="33">
        <f t="shared" si="240"/>
        <v>14418.72</v>
      </c>
      <c r="Q1401" s="103">
        <v>0.18149999999999999</v>
      </c>
      <c r="R1401" s="103">
        <v>0.17510000000000001</v>
      </c>
      <c r="S1401" s="33">
        <f t="shared" si="236"/>
        <v>19033.330000000002</v>
      </c>
      <c r="T1401" s="33">
        <f t="shared" si="241"/>
        <v>868.12</v>
      </c>
      <c r="U1401" s="33">
        <f t="shared" si="237"/>
        <v>152.01</v>
      </c>
      <c r="V1401" s="33">
        <f t="shared" si="238"/>
        <v>1020.13</v>
      </c>
      <c r="W1401" s="33">
        <f t="shared" si="239"/>
        <v>72140.649999999994</v>
      </c>
      <c r="X1401" s="33" t="str">
        <f>IFERROR(VLOOKUP(C1401,'Adj to Match Apport'!$C:$F,4,FALSE),0)</f>
        <v/>
      </c>
      <c r="Y1401" s="33">
        <f t="shared" si="242"/>
        <v>72140.649999999994</v>
      </c>
      <c r="Z1401" s="184">
        <f>VLOOKUP(C1401, '2023-24 School Level AAFTE'!$C$4:$C$2454, 1, 0)</f>
        <v>2706</v>
      </c>
    </row>
    <row r="1402" spans="1:26" s="20" customFormat="1" x14ac:dyDescent="0.25">
      <c r="A1402" s="136" t="s">
        <v>1469</v>
      </c>
      <c r="B1402" s="166" t="s">
        <v>1468</v>
      </c>
      <c r="C1402" s="167">
        <v>5011</v>
      </c>
      <c r="D1402" s="166" t="s">
        <v>2823</v>
      </c>
      <c r="E1402" s="146" t="str">
        <f>VLOOKUP($C1402,'2023-24 School Level AAFTE'!$C:$N,9,FALSE)</f>
        <v>No</v>
      </c>
      <c r="F1402" s="94" t="str">
        <f>IFERROR(VLOOKUP(C1402,'2023-24 School Level AAFTE'!$C:$N,11,FALSE),"")</f>
        <v>No</v>
      </c>
      <c r="G1402" s="20">
        <f>IFERROR(VLOOKUP(C1402,'2023-24 School Level AAFTE'!$C:$N,8,FALSE),0)</f>
        <v>0</v>
      </c>
      <c r="H1402" s="99">
        <f>VLOOKUP($A1402,'District Data'!$A:$F,3,FALSE)</f>
        <v>1.06</v>
      </c>
      <c r="I1402" s="99">
        <f>VLOOKUP($A1402,'District Data'!$A:$F,4,FALSE)</f>
        <v>1.06</v>
      </c>
      <c r="J1402" s="100">
        <f t="shared" si="232"/>
        <v>0</v>
      </c>
      <c r="K1402" s="101">
        <f t="shared" si="233"/>
        <v>0</v>
      </c>
      <c r="L1402" s="102">
        <f>'District Data'!E$2</f>
        <v>72728</v>
      </c>
      <c r="M1402" s="102">
        <f>'District Data'!F$2</f>
        <v>78209</v>
      </c>
      <c r="N1402" s="33">
        <f t="shared" si="234"/>
        <v>0</v>
      </c>
      <c r="O1402" s="33">
        <f t="shared" si="235"/>
        <v>0</v>
      </c>
      <c r="P1402" s="33">
        <f t="shared" si="240"/>
        <v>14418.72</v>
      </c>
      <c r="Q1402" s="103">
        <v>0.18149999999999999</v>
      </c>
      <c r="R1402" s="103">
        <v>0.17510000000000001</v>
      </c>
      <c r="S1402" s="33">
        <f t="shared" si="236"/>
        <v>0</v>
      </c>
      <c r="T1402" s="33">
        <f t="shared" si="241"/>
        <v>0</v>
      </c>
      <c r="U1402" s="33">
        <f t="shared" si="237"/>
        <v>0</v>
      </c>
      <c r="V1402" s="33">
        <f t="shared" si="238"/>
        <v>0</v>
      </c>
      <c r="W1402" s="33">
        <f t="shared" si="239"/>
        <v>0</v>
      </c>
      <c r="X1402" s="33">
        <f>IFERROR(VLOOKUP(C1402,'Adj to Match Apport'!$C:$F,4,FALSE),0)</f>
        <v>0</v>
      </c>
      <c r="Y1402" s="33">
        <f t="shared" si="242"/>
        <v>0</v>
      </c>
      <c r="Z1402" s="184">
        <f>VLOOKUP(C1402, '2023-24 School Level AAFTE'!$C$4:$C$2454, 1, 0)</f>
        <v>5011</v>
      </c>
    </row>
    <row r="1403" spans="1:26" s="20" customFormat="1" x14ac:dyDescent="0.25">
      <c r="A1403" s="136" t="s">
        <v>1469</v>
      </c>
      <c r="B1403" s="166" t="s">
        <v>1468</v>
      </c>
      <c r="C1403" s="167">
        <v>2942</v>
      </c>
      <c r="D1403" s="166" t="s">
        <v>1471</v>
      </c>
      <c r="E1403" s="146" t="str">
        <f>VLOOKUP($C1403,'2023-24 School Level AAFTE'!$C:$N,9,FALSE)</f>
        <v>No</v>
      </c>
      <c r="F1403" s="94" t="str">
        <f>IFERROR(VLOOKUP(C1403,'2023-24 School Level AAFTE'!$C:$N,11,FALSE),"")</f>
        <v>No</v>
      </c>
      <c r="G1403" s="20">
        <f>IFERROR(VLOOKUP(C1403,'2023-24 School Level AAFTE'!$C:$N,8,FALSE),0)</f>
        <v>885.31</v>
      </c>
      <c r="H1403" s="99">
        <f>VLOOKUP($A1403,'District Data'!$A:$F,3,FALSE)</f>
        <v>1.06</v>
      </c>
      <c r="I1403" s="99">
        <f>VLOOKUP($A1403,'District Data'!$A:$F,4,FALSE)</f>
        <v>1.06</v>
      </c>
      <c r="J1403" s="100">
        <f t="shared" si="232"/>
        <v>0</v>
      </c>
      <c r="K1403" s="101">
        <f t="shared" si="233"/>
        <v>0</v>
      </c>
      <c r="L1403" s="102">
        <f>'District Data'!E$2</f>
        <v>72728</v>
      </c>
      <c r="M1403" s="102">
        <f>'District Data'!F$2</f>
        <v>78209</v>
      </c>
      <c r="N1403" s="33">
        <f t="shared" si="234"/>
        <v>0</v>
      </c>
      <c r="O1403" s="33">
        <f t="shared" si="235"/>
        <v>0</v>
      </c>
      <c r="P1403" s="33">
        <f t="shared" si="240"/>
        <v>14418.72</v>
      </c>
      <c r="Q1403" s="103">
        <v>0.18149999999999999</v>
      </c>
      <c r="R1403" s="103">
        <v>0.17510000000000001</v>
      </c>
      <c r="S1403" s="33">
        <f t="shared" si="236"/>
        <v>0</v>
      </c>
      <c r="T1403" s="33">
        <f t="shared" si="241"/>
        <v>0</v>
      </c>
      <c r="U1403" s="33">
        <f t="shared" si="237"/>
        <v>0</v>
      </c>
      <c r="V1403" s="33">
        <f t="shared" si="238"/>
        <v>0</v>
      </c>
      <c r="W1403" s="33">
        <f t="shared" si="239"/>
        <v>0</v>
      </c>
      <c r="X1403" s="33">
        <f>IFERROR(VLOOKUP(C1403,'Adj to Match Apport'!$C:$F,4,FALSE),0)</f>
        <v>0</v>
      </c>
      <c r="Y1403" s="33">
        <f t="shared" si="242"/>
        <v>0</v>
      </c>
      <c r="Z1403" s="184">
        <f>VLOOKUP(C1403, '2023-24 School Level AAFTE'!$C$4:$C$2454, 1, 0)</f>
        <v>2942</v>
      </c>
    </row>
    <row r="1404" spans="1:26" s="20" customFormat="1" x14ac:dyDescent="0.25">
      <c r="A1404" s="136" t="s">
        <v>1469</v>
      </c>
      <c r="B1404" s="166" t="s">
        <v>1468</v>
      </c>
      <c r="C1404" s="167">
        <v>4262</v>
      </c>
      <c r="D1404" s="166" t="s">
        <v>1472</v>
      </c>
      <c r="E1404" s="146" t="str">
        <f>VLOOKUP($C1404,'2023-24 School Level AAFTE'!$C:$N,9,FALSE)</f>
        <v>No</v>
      </c>
      <c r="F1404" s="94" t="str">
        <f>IFERROR(VLOOKUP(C1404,'2023-24 School Level AAFTE'!$C:$N,11,FALSE),"")</f>
        <v>No</v>
      </c>
      <c r="G1404" s="20">
        <f>IFERROR(VLOOKUP(C1404,'2023-24 School Level AAFTE'!$C:$N,8,FALSE),0)</f>
        <v>631.75</v>
      </c>
      <c r="H1404" s="99">
        <f>VLOOKUP($A1404,'District Data'!$A:$F,3,FALSE)</f>
        <v>1.06</v>
      </c>
      <c r="I1404" s="99">
        <f>VLOOKUP($A1404,'District Data'!$A:$F,4,FALSE)</f>
        <v>1.06</v>
      </c>
      <c r="J1404" s="100">
        <f t="shared" si="232"/>
        <v>0</v>
      </c>
      <c r="K1404" s="101">
        <f t="shared" si="233"/>
        <v>0</v>
      </c>
      <c r="L1404" s="102">
        <f>'District Data'!E$2</f>
        <v>72728</v>
      </c>
      <c r="M1404" s="102">
        <f>'District Data'!F$2</f>
        <v>78209</v>
      </c>
      <c r="N1404" s="33">
        <f t="shared" si="234"/>
        <v>0</v>
      </c>
      <c r="O1404" s="33">
        <f t="shared" si="235"/>
        <v>0</v>
      </c>
      <c r="P1404" s="33">
        <f t="shared" si="240"/>
        <v>14418.72</v>
      </c>
      <c r="Q1404" s="103">
        <v>0.18149999999999999</v>
      </c>
      <c r="R1404" s="103">
        <v>0.17510000000000001</v>
      </c>
      <c r="S1404" s="33">
        <f t="shared" si="236"/>
        <v>0</v>
      </c>
      <c r="T1404" s="33">
        <f t="shared" si="241"/>
        <v>0</v>
      </c>
      <c r="U1404" s="33">
        <f t="shared" si="237"/>
        <v>0</v>
      </c>
      <c r="V1404" s="33">
        <f t="shared" si="238"/>
        <v>0</v>
      </c>
      <c r="W1404" s="33">
        <f t="shared" si="239"/>
        <v>0</v>
      </c>
      <c r="X1404" s="33">
        <f>IFERROR(VLOOKUP(C1404,'Adj to Match Apport'!$C:$F,4,FALSE),0)</f>
        <v>0</v>
      </c>
      <c r="Y1404" s="33">
        <f t="shared" si="242"/>
        <v>0</v>
      </c>
      <c r="Z1404" s="184">
        <f>VLOOKUP(C1404, '2023-24 School Level AAFTE'!$C$4:$C$2454, 1, 0)</f>
        <v>4262</v>
      </c>
    </row>
    <row r="1405" spans="1:26" s="20" customFormat="1" x14ac:dyDescent="0.25">
      <c r="A1405" s="136" t="s">
        <v>1469</v>
      </c>
      <c r="B1405" s="166" t="s">
        <v>1468</v>
      </c>
      <c r="C1405" s="167">
        <v>2360</v>
      </c>
      <c r="D1405" s="166" t="s">
        <v>1470</v>
      </c>
      <c r="E1405" s="146" t="str">
        <f>VLOOKUP($C1405,'2023-24 School Level AAFTE'!$C:$N,9,FALSE)</f>
        <v>No</v>
      </c>
      <c r="F1405" s="94" t="str">
        <f>IFERROR(VLOOKUP(C1405,'2023-24 School Level AAFTE'!$C:$N,11,FALSE),"")</f>
        <v>No</v>
      </c>
      <c r="G1405" s="20">
        <f>IFERROR(VLOOKUP(C1405,'2023-24 School Level AAFTE'!$C:$N,8,FALSE),0)</f>
        <v>527.94000000000005</v>
      </c>
      <c r="H1405" s="99">
        <f>VLOOKUP($A1405,'District Data'!$A:$F,3,FALSE)</f>
        <v>1.06</v>
      </c>
      <c r="I1405" s="99">
        <f>VLOOKUP($A1405,'District Data'!$A:$F,4,FALSE)</f>
        <v>1.06</v>
      </c>
      <c r="J1405" s="100">
        <f t="shared" si="232"/>
        <v>0</v>
      </c>
      <c r="K1405" s="101">
        <f t="shared" si="233"/>
        <v>0</v>
      </c>
      <c r="L1405" s="102">
        <f>'District Data'!E$2</f>
        <v>72728</v>
      </c>
      <c r="M1405" s="102">
        <f>'District Data'!F$2</f>
        <v>78209</v>
      </c>
      <c r="N1405" s="33">
        <f t="shared" si="234"/>
        <v>0</v>
      </c>
      <c r="O1405" s="33">
        <f t="shared" si="235"/>
        <v>0</v>
      </c>
      <c r="P1405" s="33">
        <f t="shared" si="240"/>
        <v>14418.72</v>
      </c>
      <c r="Q1405" s="103">
        <v>0.18149999999999999</v>
      </c>
      <c r="R1405" s="103">
        <v>0.17510000000000001</v>
      </c>
      <c r="S1405" s="33">
        <f t="shared" si="236"/>
        <v>0</v>
      </c>
      <c r="T1405" s="33">
        <f t="shared" si="241"/>
        <v>0</v>
      </c>
      <c r="U1405" s="33">
        <f t="shared" si="237"/>
        <v>0</v>
      </c>
      <c r="V1405" s="33">
        <f t="shared" si="238"/>
        <v>0</v>
      </c>
      <c r="W1405" s="33">
        <f t="shared" si="239"/>
        <v>0</v>
      </c>
      <c r="X1405" s="33">
        <f>IFERROR(VLOOKUP(C1405,'Adj to Match Apport'!$C:$F,4,FALSE),0)</f>
        <v>0</v>
      </c>
      <c r="Y1405" s="33">
        <f t="shared" si="242"/>
        <v>0</v>
      </c>
      <c r="Z1405" s="184">
        <f>VLOOKUP(C1405, '2023-24 School Level AAFTE'!$C$4:$C$2454, 1, 0)</f>
        <v>2360</v>
      </c>
    </row>
    <row r="1406" spans="1:26" s="20" customFormat="1" x14ac:dyDescent="0.25">
      <c r="A1406" s="136" t="s">
        <v>1469</v>
      </c>
      <c r="B1406" s="166" t="s">
        <v>1468</v>
      </c>
      <c r="C1406" s="167">
        <v>4547</v>
      </c>
      <c r="D1406" s="166" t="s">
        <v>1473</v>
      </c>
      <c r="E1406" s="146" t="str">
        <f>VLOOKUP($C1406,'2023-24 School Level AAFTE'!$C:$N,9,FALSE)</f>
        <v>No</v>
      </c>
      <c r="F1406" s="94" t="str">
        <f>IFERROR(VLOOKUP(C1406,'2023-24 School Level AAFTE'!$C:$N,11,FALSE),"")</f>
        <v>No</v>
      </c>
      <c r="G1406" s="20">
        <f>IFERROR(VLOOKUP(C1406,'2023-24 School Level AAFTE'!$C:$N,8,FALSE),0)</f>
        <v>726.7</v>
      </c>
      <c r="H1406" s="99">
        <f>VLOOKUP($A1406,'District Data'!$A:$F,3,FALSE)</f>
        <v>1.06</v>
      </c>
      <c r="I1406" s="99">
        <f>VLOOKUP($A1406,'District Data'!$A:$F,4,FALSE)</f>
        <v>1.06</v>
      </c>
      <c r="J1406" s="100">
        <f t="shared" si="232"/>
        <v>0</v>
      </c>
      <c r="K1406" s="101">
        <f t="shared" si="233"/>
        <v>0</v>
      </c>
      <c r="L1406" s="102">
        <f>'District Data'!E$2</f>
        <v>72728</v>
      </c>
      <c r="M1406" s="102">
        <f>'District Data'!F$2</f>
        <v>78209</v>
      </c>
      <c r="N1406" s="33">
        <f t="shared" si="234"/>
        <v>0</v>
      </c>
      <c r="O1406" s="33">
        <f t="shared" si="235"/>
        <v>0</v>
      </c>
      <c r="P1406" s="33">
        <f t="shared" si="240"/>
        <v>14418.72</v>
      </c>
      <c r="Q1406" s="103">
        <v>0.18149999999999999</v>
      </c>
      <c r="R1406" s="103">
        <v>0.17510000000000001</v>
      </c>
      <c r="S1406" s="33">
        <f t="shared" si="236"/>
        <v>0</v>
      </c>
      <c r="T1406" s="33">
        <f t="shared" si="241"/>
        <v>0</v>
      </c>
      <c r="U1406" s="33">
        <f t="shared" si="237"/>
        <v>0</v>
      </c>
      <c r="V1406" s="33">
        <f t="shared" si="238"/>
        <v>0</v>
      </c>
      <c r="W1406" s="33">
        <f t="shared" si="239"/>
        <v>0</v>
      </c>
      <c r="X1406" s="33">
        <f>IFERROR(VLOOKUP(C1406,'Adj to Match Apport'!$C:$F,4,FALSE),0)</f>
        <v>0</v>
      </c>
      <c r="Y1406" s="33">
        <f t="shared" si="242"/>
        <v>0</v>
      </c>
      <c r="Z1406" s="184">
        <f>VLOOKUP(C1406, '2023-24 School Level AAFTE'!$C$4:$C$2454, 1, 0)</f>
        <v>4547</v>
      </c>
    </row>
    <row r="1407" spans="1:26" s="20" customFormat="1" x14ac:dyDescent="0.25">
      <c r="A1407" s="136" t="s">
        <v>1475</v>
      </c>
      <c r="B1407" s="166" t="s">
        <v>1474</v>
      </c>
      <c r="C1407" s="167">
        <v>5367</v>
      </c>
      <c r="D1407" s="166" t="s">
        <v>1482</v>
      </c>
      <c r="E1407" s="146" t="str">
        <f>VLOOKUP($C1407,'2023-24 School Level AAFTE'!$C:$N,9,FALSE)</f>
        <v>Yes</v>
      </c>
      <c r="F1407" s="94" t="str">
        <f>IFERROR(VLOOKUP(C1407,'2023-24 School Level AAFTE'!$C:$N,11,FALSE),"")</f>
        <v>Yes</v>
      </c>
      <c r="G1407" s="20">
        <f>IFERROR(VLOOKUP(C1407,'2023-24 School Level AAFTE'!$C:$N,8,FALSE),0)</f>
        <v>126.25</v>
      </c>
      <c r="H1407" s="99">
        <f>VLOOKUP($A1407,'District Data'!$A:$F,3,FALSE)</f>
        <v>1</v>
      </c>
      <c r="I1407" s="99">
        <f>VLOOKUP($A1407,'District Data'!$A:$F,4,FALSE)</f>
        <v>1</v>
      </c>
      <c r="J1407" s="100">
        <f t="shared" si="232"/>
        <v>126.25</v>
      </c>
      <c r="K1407" s="101">
        <f t="shared" si="233"/>
        <v>0.37</v>
      </c>
      <c r="L1407" s="102">
        <f>'District Data'!E$2</f>
        <v>72728</v>
      </c>
      <c r="M1407" s="102">
        <f>'District Data'!F$2</f>
        <v>78209</v>
      </c>
      <c r="N1407" s="33">
        <f t="shared" si="234"/>
        <v>26909.360000000001</v>
      </c>
      <c r="O1407" s="33">
        <f t="shared" si="235"/>
        <v>2027.97</v>
      </c>
      <c r="P1407" s="33">
        <f t="shared" si="240"/>
        <v>14418.72</v>
      </c>
      <c r="Q1407" s="103">
        <v>0.18149999999999999</v>
      </c>
      <c r="R1407" s="103">
        <v>0.17510000000000001</v>
      </c>
      <c r="S1407" s="33">
        <f t="shared" si="236"/>
        <v>10574.07</v>
      </c>
      <c r="T1407" s="33">
        <f t="shared" si="241"/>
        <v>482.29</v>
      </c>
      <c r="U1407" s="33">
        <f t="shared" si="237"/>
        <v>84.45</v>
      </c>
      <c r="V1407" s="33">
        <f t="shared" si="238"/>
        <v>566.74</v>
      </c>
      <c r="W1407" s="33">
        <f t="shared" si="239"/>
        <v>40078.14</v>
      </c>
      <c r="X1407" s="33" t="str">
        <f>IFERROR(VLOOKUP(C1407,'Adj to Match Apport'!$C:$F,4,FALSE),0)</f>
        <v/>
      </c>
      <c r="Y1407" s="33">
        <f t="shared" si="242"/>
        <v>40078.14</v>
      </c>
      <c r="Z1407" s="184">
        <f>VLOOKUP(C1407, '2023-24 School Level AAFTE'!$C$4:$C$2454, 1, 0)</f>
        <v>5367</v>
      </c>
    </row>
    <row r="1408" spans="1:26" s="20" customFormat="1" x14ac:dyDescent="0.25">
      <c r="A1408" s="136" t="s">
        <v>1475</v>
      </c>
      <c r="B1408" s="166" t="s">
        <v>1474</v>
      </c>
      <c r="C1408" s="167">
        <v>5528</v>
      </c>
      <c r="D1408" s="166" t="s">
        <v>506</v>
      </c>
      <c r="E1408" s="146" t="str">
        <f>VLOOKUP($C1408,'2023-24 School Level AAFTE'!$C:$N,9,FALSE)</f>
        <v>Yes</v>
      </c>
      <c r="F1408" s="94" t="str">
        <f>IFERROR(VLOOKUP(C1408,'2023-24 School Level AAFTE'!$C:$N,11,FALSE),"")</f>
        <v>Yes</v>
      </c>
      <c r="G1408" s="20">
        <f>IFERROR(VLOOKUP(C1408,'2023-24 School Level AAFTE'!$C:$N,8,FALSE),0)</f>
        <v>16.170000000000002</v>
      </c>
      <c r="H1408" s="99">
        <f>VLOOKUP($A1408,'District Data'!$A:$F,3,FALSE)</f>
        <v>1</v>
      </c>
      <c r="I1408" s="99">
        <f>VLOOKUP($A1408,'District Data'!$A:$F,4,FALSE)</f>
        <v>1</v>
      </c>
      <c r="J1408" s="100">
        <f t="shared" si="232"/>
        <v>16.170000000000002</v>
      </c>
      <c r="K1408" s="101">
        <f t="shared" si="233"/>
        <v>4.7E-2</v>
      </c>
      <c r="L1408" s="102">
        <f>'District Data'!E$2</f>
        <v>72728</v>
      </c>
      <c r="M1408" s="102">
        <f>'District Data'!F$2</f>
        <v>78209</v>
      </c>
      <c r="N1408" s="33">
        <f t="shared" si="234"/>
        <v>3418.22</v>
      </c>
      <c r="O1408" s="33">
        <f t="shared" si="235"/>
        <v>257.60000000000002</v>
      </c>
      <c r="P1408" s="33">
        <f t="shared" si="240"/>
        <v>14418.72</v>
      </c>
      <c r="Q1408" s="103">
        <v>0.18149999999999999</v>
      </c>
      <c r="R1408" s="103">
        <v>0.17510000000000001</v>
      </c>
      <c r="S1408" s="33">
        <f t="shared" si="236"/>
        <v>1343.19</v>
      </c>
      <c r="T1408" s="33">
        <f t="shared" si="241"/>
        <v>61.26</v>
      </c>
      <c r="U1408" s="33">
        <f t="shared" si="237"/>
        <v>10.73</v>
      </c>
      <c r="V1408" s="33">
        <f t="shared" si="238"/>
        <v>71.989999999999995</v>
      </c>
      <c r="W1408" s="33">
        <f t="shared" si="239"/>
        <v>5091</v>
      </c>
      <c r="X1408" s="33" t="str">
        <f>IFERROR(VLOOKUP(C1408,'Adj to Match Apport'!$C:$F,4,FALSE),0)</f>
        <v/>
      </c>
      <c r="Y1408" s="33">
        <f t="shared" si="242"/>
        <v>5091</v>
      </c>
      <c r="Z1408" s="184">
        <f>VLOOKUP(C1408, '2023-24 School Level AAFTE'!$C$4:$C$2454, 1, 0)</f>
        <v>5528</v>
      </c>
    </row>
    <row r="1409" spans="1:26" s="20" customFormat="1" x14ac:dyDescent="0.25">
      <c r="A1409" s="136" t="s">
        <v>1475</v>
      </c>
      <c r="B1409" s="166" t="s">
        <v>1474</v>
      </c>
      <c r="C1409" s="167">
        <v>2961</v>
      </c>
      <c r="D1409" s="166" t="s">
        <v>1477</v>
      </c>
      <c r="E1409" s="146" t="str">
        <f>VLOOKUP($C1409,'2023-24 School Level AAFTE'!$C:$N,9,FALSE)</f>
        <v>Yes</v>
      </c>
      <c r="F1409" s="94" t="str">
        <f>IFERROR(VLOOKUP(C1409,'2023-24 School Level AAFTE'!$C:$N,11,FALSE),"")</f>
        <v>Yes</v>
      </c>
      <c r="G1409" s="20">
        <f>IFERROR(VLOOKUP(C1409,'2023-24 School Level AAFTE'!$C:$N,8,FALSE),0)</f>
        <v>579.33000000000004</v>
      </c>
      <c r="H1409" s="99">
        <f>VLOOKUP($A1409,'District Data'!$A:$F,3,FALSE)</f>
        <v>1</v>
      </c>
      <c r="I1409" s="99">
        <f>VLOOKUP($A1409,'District Data'!$A:$F,4,FALSE)</f>
        <v>1</v>
      </c>
      <c r="J1409" s="100">
        <f t="shared" si="232"/>
        <v>579.33000000000004</v>
      </c>
      <c r="K1409" s="101">
        <f t="shared" si="233"/>
        <v>1.6990000000000001</v>
      </c>
      <c r="L1409" s="102">
        <f>'District Data'!E$2</f>
        <v>72728</v>
      </c>
      <c r="M1409" s="102">
        <f>'District Data'!F$2</f>
        <v>78209</v>
      </c>
      <c r="N1409" s="33">
        <f t="shared" si="234"/>
        <v>123564.87</v>
      </c>
      <c r="O1409" s="33">
        <f t="shared" si="235"/>
        <v>9312.2199999999993</v>
      </c>
      <c r="P1409" s="33">
        <f t="shared" si="240"/>
        <v>14418.72</v>
      </c>
      <c r="Q1409" s="103">
        <v>0.18149999999999999</v>
      </c>
      <c r="R1409" s="103">
        <v>0.17510000000000001</v>
      </c>
      <c r="S1409" s="33">
        <f t="shared" si="236"/>
        <v>48555</v>
      </c>
      <c r="T1409" s="33">
        <f t="shared" si="241"/>
        <v>2214.62</v>
      </c>
      <c r="U1409" s="33">
        <f t="shared" si="237"/>
        <v>387.78</v>
      </c>
      <c r="V1409" s="33">
        <f t="shared" si="238"/>
        <v>2602.3999999999996</v>
      </c>
      <c r="W1409" s="33">
        <f t="shared" si="239"/>
        <v>184034.49</v>
      </c>
      <c r="X1409" s="33" t="str">
        <f>IFERROR(VLOOKUP(C1409,'Adj to Match Apport'!$C:$F,4,FALSE),0)</f>
        <v/>
      </c>
      <c r="Y1409" s="33">
        <f t="shared" si="242"/>
        <v>184034.49</v>
      </c>
      <c r="Z1409" s="184">
        <f>VLOOKUP(C1409, '2023-24 School Level AAFTE'!$C$4:$C$2454, 1, 0)</f>
        <v>2961</v>
      </c>
    </row>
    <row r="1410" spans="1:26" s="20" customFormat="1" x14ac:dyDescent="0.25">
      <c r="A1410" t="s">
        <v>1475</v>
      </c>
      <c r="B1410" t="s">
        <v>1474</v>
      </c>
      <c r="C1410" s="118">
        <v>2902</v>
      </c>
      <c r="D1410" t="s">
        <v>1476</v>
      </c>
      <c r="E1410" s="146" t="str">
        <f>VLOOKUP($C1410,'2023-24 School Level AAFTE'!$C:$N,9,FALSE)</f>
        <v>Yes</v>
      </c>
      <c r="F1410" s="94" t="str">
        <f>IFERROR(VLOOKUP(C1410,'2023-24 School Level AAFTE'!$C:$N,11,FALSE),"")</f>
        <v>Yes</v>
      </c>
      <c r="G1410" s="20">
        <f>IFERROR(VLOOKUP(C1410,'2023-24 School Level AAFTE'!$C:$N,8,FALSE),0)</f>
        <v>551.16999999999996</v>
      </c>
      <c r="H1410" s="99">
        <f>VLOOKUP($A1410,'District Data'!$A:$F,3,FALSE)</f>
        <v>1</v>
      </c>
      <c r="I1410" s="99">
        <f>VLOOKUP($A1410,'District Data'!$A:$F,4,FALSE)</f>
        <v>1</v>
      </c>
      <c r="J1410" s="100">
        <f t="shared" ref="J1410:J1473" si="243">IF(AND(F1410="yes",E1410= "yes"), G1410,0)</f>
        <v>551.16999999999996</v>
      </c>
      <c r="K1410" s="101">
        <f t="shared" ref="K1410:K1473" si="244">ROUND(((J1410*1.1*36)/15)/900,3)</f>
        <v>1.617</v>
      </c>
      <c r="L1410" s="102">
        <f>'District Data'!E$2</f>
        <v>72728</v>
      </c>
      <c r="M1410" s="102">
        <f>'District Data'!F$2</f>
        <v>78209</v>
      </c>
      <c r="N1410" s="33">
        <f t="shared" ref="N1410:N1473" si="245">ROUND(H1410*L1410*$K1410,2)</f>
        <v>117601.18</v>
      </c>
      <c r="O1410" s="33">
        <f t="shared" ref="O1410:O1473" si="246">ROUND(I1410*M1410*$K1410-N1410,2)</f>
        <v>8862.77</v>
      </c>
      <c r="P1410" s="33">
        <f t="shared" si="240"/>
        <v>14418.72</v>
      </c>
      <c r="Q1410" s="103">
        <v>0.18149999999999999</v>
      </c>
      <c r="R1410" s="103">
        <v>0.17510000000000001</v>
      </c>
      <c r="S1410" s="33">
        <f t="shared" ref="S1410:S1473" si="247">ROUND(N1410*Q1410+O1410*R1410+K1410*P1410,2)</f>
        <v>46211.56</v>
      </c>
      <c r="T1410" s="33">
        <f t="shared" si="241"/>
        <v>2107.73</v>
      </c>
      <c r="U1410" s="33">
        <f t="shared" ref="U1410:U1473" si="248">ROUND(T1410*R1410,2)</f>
        <v>369.06</v>
      </c>
      <c r="V1410" s="33">
        <f t="shared" ref="V1410:V1473" si="249">SUM(T1410:U1410)</f>
        <v>2476.79</v>
      </c>
      <c r="W1410" s="33">
        <f t="shared" ref="W1410:W1473" si="250">SUM(S1410,N1410:O1410,V1410)</f>
        <v>175152.3</v>
      </c>
      <c r="X1410" s="33">
        <f>IFERROR(VLOOKUP(C1410,'Adj to Match Apport'!$C:$F,4,FALSE),0)</f>
        <v>216.62000000034459</v>
      </c>
      <c r="Y1410" s="33">
        <f t="shared" si="242"/>
        <v>175368.92000000033</v>
      </c>
      <c r="Z1410" s="184">
        <f>VLOOKUP(C1410, '2023-24 School Level AAFTE'!$C$4:$C$2454, 1, 0)</f>
        <v>2902</v>
      </c>
    </row>
    <row r="1411" spans="1:26" s="20" customFormat="1" x14ac:dyDescent="0.25">
      <c r="A1411" s="136" t="s">
        <v>1475</v>
      </c>
      <c r="B1411" s="166" t="s">
        <v>1474</v>
      </c>
      <c r="C1411" s="167">
        <v>3471</v>
      </c>
      <c r="D1411" s="166" t="s">
        <v>1479</v>
      </c>
      <c r="E1411" s="146" t="str">
        <f>VLOOKUP($C1411,'2023-24 School Level AAFTE'!$C:$N,9,FALSE)</f>
        <v>Yes</v>
      </c>
      <c r="F1411" s="94" t="str">
        <f>IFERROR(VLOOKUP(C1411,'2023-24 School Level AAFTE'!$C:$N,11,FALSE),"")</f>
        <v>Yes</v>
      </c>
      <c r="G1411" s="20">
        <f>IFERROR(VLOOKUP(C1411,'2023-24 School Level AAFTE'!$C:$N,8,FALSE),0)</f>
        <v>740.2</v>
      </c>
      <c r="H1411" s="99">
        <f>VLOOKUP($A1411,'District Data'!$A:$F,3,FALSE)</f>
        <v>1</v>
      </c>
      <c r="I1411" s="99">
        <f>VLOOKUP($A1411,'District Data'!$A:$F,4,FALSE)</f>
        <v>1</v>
      </c>
      <c r="J1411" s="100">
        <f t="shared" si="243"/>
        <v>740.2</v>
      </c>
      <c r="K1411" s="101">
        <f t="shared" si="244"/>
        <v>2.1709999999999998</v>
      </c>
      <c r="L1411" s="102">
        <f>'District Data'!E$2</f>
        <v>72728</v>
      </c>
      <c r="M1411" s="102">
        <f>'District Data'!F$2</f>
        <v>78209</v>
      </c>
      <c r="N1411" s="33">
        <f t="shared" si="245"/>
        <v>157892.49</v>
      </c>
      <c r="O1411" s="33">
        <f t="shared" si="246"/>
        <v>11899.25</v>
      </c>
      <c r="P1411" s="33">
        <f t="shared" si="240"/>
        <v>14418.72</v>
      </c>
      <c r="Q1411" s="103">
        <v>0.18149999999999999</v>
      </c>
      <c r="R1411" s="103">
        <v>0.17510000000000001</v>
      </c>
      <c r="S1411" s="33">
        <f t="shared" si="247"/>
        <v>62044.09</v>
      </c>
      <c r="T1411" s="33">
        <f t="shared" si="241"/>
        <v>2829.86</v>
      </c>
      <c r="U1411" s="33">
        <f t="shared" si="248"/>
        <v>495.51</v>
      </c>
      <c r="V1411" s="33">
        <f t="shared" si="249"/>
        <v>3325.37</v>
      </c>
      <c r="W1411" s="33">
        <f t="shared" si="250"/>
        <v>235161.19999999998</v>
      </c>
      <c r="X1411" s="33" t="str">
        <f>IFERROR(VLOOKUP(C1411,'Adj to Match Apport'!$C:$F,4,FALSE),0)</f>
        <v/>
      </c>
      <c r="Y1411" s="33">
        <f t="shared" ref="Y1411:Y1474" si="251">SUM(X1411,W1411)</f>
        <v>235161.19999999998</v>
      </c>
      <c r="Z1411" s="184">
        <f>VLOOKUP(C1411, '2023-24 School Level AAFTE'!$C$4:$C$2454, 1, 0)</f>
        <v>3471</v>
      </c>
    </row>
    <row r="1412" spans="1:26" s="20" customFormat="1" x14ac:dyDescent="0.25">
      <c r="A1412" s="136" t="s">
        <v>1475</v>
      </c>
      <c r="B1412" s="166" t="s">
        <v>1474</v>
      </c>
      <c r="C1412" s="167">
        <v>5634</v>
      </c>
      <c r="D1412" s="166" t="s">
        <v>3107</v>
      </c>
      <c r="E1412" s="146" t="str">
        <f>VLOOKUP($C1412,'2023-24 School Level AAFTE'!$C:$N,9,FALSE)</f>
        <v>Yes</v>
      </c>
      <c r="F1412" s="94" t="str">
        <f>IFERROR(VLOOKUP(C1412,'2023-24 School Level AAFTE'!$C:$N,11,FALSE),"")</f>
        <v>Yes</v>
      </c>
      <c r="G1412" s="20">
        <f>IFERROR(VLOOKUP(C1412,'2023-24 School Level AAFTE'!$C:$N,8,FALSE),0)</f>
        <v>27.1</v>
      </c>
      <c r="H1412" s="99">
        <f>VLOOKUP($A1412,'District Data'!$A:$F,3,FALSE)</f>
        <v>1</v>
      </c>
      <c r="I1412" s="99">
        <f>VLOOKUP($A1412,'District Data'!$A:$F,4,FALSE)</f>
        <v>1</v>
      </c>
      <c r="J1412" s="100">
        <f t="shared" si="243"/>
        <v>27.1</v>
      </c>
      <c r="K1412" s="101">
        <f t="shared" si="244"/>
        <v>7.9000000000000001E-2</v>
      </c>
      <c r="L1412" s="102">
        <f>'District Data'!E$2</f>
        <v>72728</v>
      </c>
      <c r="M1412" s="102">
        <f>'District Data'!F$2</f>
        <v>78209</v>
      </c>
      <c r="N1412" s="33">
        <f t="shared" si="245"/>
        <v>5745.51</v>
      </c>
      <c r="O1412" s="33">
        <f t="shared" si="246"/>
        <v>433</v>
      </c>
      <c r="P1412" s="33">
        <f t="shared" ref="P1412:P1475" si="252">ROUND(1178*12*1.02,2)</f>
        <v>14418.72</v>
      </c>
      <c r="Q1412" s="103">
        <v>0.18149999999999999</v>
      </c>
      <c r="R1412" s="103">
        <v>0.17510000000000001</v>
      </c>
      <c r="S1412" s="33">
        <f t="shared" si="247"/>
        <v>2257.71</v>
      </c>
      <c r="T1412" s="33">
        <f t="shared" ref="T1412:T1475" si="253">ROUND(($M1412*$I1412*$K1412/180*3),2)</f>
        <v>102.98</v>
      </c>
      <c r="U1412" s="33">
        <f t="shared" si="248"/>
        <v>18.03</v>
      </c>
      <c r="V1412" s="33">
        <f t="shared" si="249"/>
        <v>121.01</v>
      </c>
      <c r="W1412" s="33">
        <f t="shared" si="250"/>
        <v>8557.2300000000014</v>
      </c>
      <c r="X1412" s="33" t="str">
        <f>IFERROR(VLOOKUP(C1412,'Adj to Match Apport'!$C:$F,4,FALSE),0)</f>
        <v/>
      </c>
      <c r="Y1412" s="33">
        <f t="shared" si="251"/>
        <v>8557.2300000000014</v>
      </c>
      <c r="Z1412" s="184">
        <f>VLOOKUP(C1412, '2023-24 School Level AAFTE'!$C$4:$C$2454, 1, 0)</f>
        <v>5634</v>
      </c>
    </row>
    <row r="1413" spans="1:26" s="20" customFormat="1" x14ac:dyDescent="0.25">
      <c r="A1413" s="136" t="s">
        <v>1475</v>
      </c>
      <c r="B1413" s="166" t="s">
        <v>1474</v>
      </c>
      <c r="C1413" s="167">
        <v>3015</v>
      </c>
      <c r="D1413" s="166" t="s">
        <v>1478</v>
      </c>
      <c r="E1413" s="146" t="str">
        <f>VLOOKUP($C1413,'2023-24 School Level AAFTE'!$C:$N,9,FALSE)</f>
        <v>Yes</v>
      </c>
      <c r="F1413" s="94" t="str">
        <f>IFERROR(VLOOKUP(C1413,'2023-24 School Level AAFTE'!$C:$N,11,FALSE),"")</f>
        <v>Yes</v>
      </c>
      <c r="G1413" s="20">
        <f>IFERROR(VLOOKUP(C1413,'2023-24 School Level AAFTE'!$C:$N,8,FALSE),0)</f>
        <v>1303.76</v>
      </c>
      <c r="H1413" s="99">
        <f>VLOOKUP($A1413,'District Data'!$A:$F,3,FALSE)</f>
        <v>1</v>
      </c>
      <c r="I1413" s="99">
        <f>VLOOKUP($A1413,'District Data'!$A:$F,4,FALSE)</f>
        <v>1</v>
      </c>
      <c r="J1413" s="100">
        <f t="shared" si="243"/>
        <v>1303.76</v>
      </c>
      <c r="K1413" s="101">
        <f t="shared" si="244"/>
        <v>3.8239999999999998</v>
      </c>
      <c r="L1413" s="102">
        <f>'District Data'!E$2</f>
        <v>72728</v>
      </c>
      <c r="M1413" s="102">
        <f>'District Data'!F$2</f>
        <v>78209</v>
      </c>
      <c r="N1413" s="33">
        <f t="shared" si="245"/>
        <v>278111.87</v>
      </c>
      <c r="O1413" s="33">
        <f t="shared" si="246"/>
        <v>20959.349999999999</v>
      </c>
      <c r="P1413" s="33">
        <f t="shared" si="252"/>
        <v>14418.72</v>
      </c>
      <c r="Q1413" s="103">
        <v>0.18149999999999999</v>
      </c>
      <c r="R1413" s="103">
        <v>0.17510000000000001</v>
      </c>
      <c r="S1413" s="33">
        <f t="shared" si="247"/>
        <v>109284.47</v>
      </c>
      <c r="T1413" s="33">
        <f t="shared" si="253"/>
        <v>4984.5200000000004</v>
      </c>
      <c r="U1413" s="33">
        <f t="shared" si="248"/>
        <v>872.79</v>
      </c>
      <c r="V1413" s="33">
        <f t="shared" si="249"/>
        <v>5857.31</v>
      </c>
      <c r="W1413" s="33">
        <f t="shared" si="250"/>
        <v>414212.99999999994</v>
      </c>
      <c r="X1413" s="33" t="str">
        <f>IFERROR(VLOOKUP(C1413,'Adj to Match Apport'!$C:$F,4,FALSE),0)</f>
        <v/>
      </c>
      <c r="Y1413" s="33">
        <f t="shared" si="251"/>
        <v>414212.99999999994</v>
      </c>
      <c r="Z1413" s="184">
        <f>VLOOKUP(C1413, '2023-24 School Level AAFTE'!$C$4:$C$2454, 1, 0)</f>
        <v>3015</v>
      </c>
    </row>
    <row r="1414" spans="1:26" s="20" customFormat="1" x14ac:dyDescent="0.25">
      <c r="A1414" s="136" t="s">
        <v>1475</v>
      </c>
      <c r="B1414" s="166" t="s">
        <v>1474</v>
      </c>
      <c r="C1414" s="92">
        <v>3730</v>
      </c>
      <c r="D1414" s="115" t="s">
        <v>1480</v>
      </c>
      <c r="E1414" s="146" t="str">
        <f>VLOOKUP($C1414,'2023-24 School Level AAFTE'!$C:$N,9,FALSE)</f>
        <v>Yes</v>
      </c>
      <c r="F1414" s="94" t="str">
        <f>IFERROR(VLOOKUP(C1414,'2023-24 School Level AAFTE'!$C:$N,11,FALSE),"")</f>
        <v>Yes</v>
      </c>
      <c r="G1414" s="20">
        <f>IFERROR(VLOOKUP(C1414,'2023-24 School Level AAFTE'!$C:$N,8,FALSE),0)</f>
        <v>577.83000000000004</v>
      </c>
      <c r="H1414" s="99">
        <f>VLOOKUP($A1414,'District Data'!$A:$F,3,FALSE)</f>
        <v>1</v>
      </c>
      <c r="I1414" s="99">
        <f>VLOOKUP($A1414,'District Data'!$A:$F,4,FALSE)</f>
        <v>1</v>
      </c>
      <c r="J1414" s="100">
        <f t="shared" si="243"/>
        <v>577.83000000000004</v>
      </c>
      <c r="K1414" s="101">
        <f t="shared" si="244"/>
        <v>1.6950000000000001</v>
      </c>
      <c r="L1414" s="102">
        <f>'District Data'!E$2</f>
        <v>72728</v>
      </c>
      <c r="M1414" s="102">
        <f>'District Data'!F$2</f>
        <v>78209</v>
      </c>
      <c r="N1414" s="33">
        <f t="shared" si="245"/>
        <v>123273.96</v>
      </c>
      <c r="O1414" s="33">
        <f t="shared" si="246"/>
        <v>9290.2999999999993</v>
      </c>
      <c r="P1414" s="33">
        <f t="shared" si="252"/>
        <v>14418.72</v>
      </c>
      <c r="Q1414" s="103">
        <v>0.18149999999999999</v>
      </c>
      <c r="R1414" s="103">
        <v>0.17510000000000001</v>
      </c>
      <c r="S1414" s="33">
        <f t="shared" si="247"/>
        <v>48440.69</v>
      </c>
      <c r="T1414" s="33">
        <f t="shared" si="253"/>
        <v>2209.4</v>
      </c>
      <c r="U1414" s="33">
        <f t="shared" si="248"/>
        <v>386.87</v>
      </c>
      <c r="V1414" s="33">
        <f t="shared" si="249"/>
        <v>2596.27</v>
      </c>
      <c r="W1414" s="33">
        <f t="shared" si="250"/>
        <v>183601.22</v>
      </c>
      <c r="X1414" s="33" t="str">
        <f>IFERROR(VLOOKUP(C1414,'Adj to Match Apport'!$C:$F,4,FALSE),0)</f>
        <v/>
      </c>
      <c r="Y1414" s="33">
        <f t="shared" si="251"/>
        <v>183601.22</v>
      </c>
      <c r="Z1414" s="184">
        <f>VLOOKUP(C1414, '2023-24 School Level AAFTE'!$C$4:$C$2454, 1, 0)</f>
        <v>3730</v>
      </c>
    </row>
    <row r="1415" spans="1:26" s="20" customFormat="1" x14ac:dyDescent="0.25">
      <c r="A1415" s="136" t="s">
        <v>1475</v>
      </c>
      <c r="B1415" s="166" t="s">
        <v>1474</v>
      </c>
      <c r="C1415" s="167">
        <v>5285</v>
      </c>
      <c r="D1415" s="166" t="s">
        <v>1481</v>
      </c>
      <c r="E1415" s="146" t="str">
        <f>VLOOKUP($C1415,'2023-24 School Level AAFTE'!$C:$N,9,FALSE)</f>
        <v>Yes</v>
      </c>
      <c r="F1415" s="94" t="str">
        <f>IFERROR(VLOOKUP(C1415,'2023-24 School Level AAFTE'!$C:$N,11,FALSE),"")</f>
        <v>Yes</v>
      </c>
      <c r="G1415" s="20">
        <f>IFERROR(VLOOKUP(C1415,'2023-24 School Level AAFTE'!$C:$N,8,FALSE),0)</f>
        <v>587.29999999999995</v>
      </c>
      <c r="H1415" s="99">
        <f>VLOOKUP($A1415,'District Data'!$A:$F,3,FALSE)</f>
        <v>1</v>
      </c>
      <c r="I1415" s="99">
        <f>VLOOKUP($A1415,'District Data'!$A:$F,4,FALSE)</f>
        <v>1</v>
      </c>
      <c r="J1415" s="100">
        <f t="shared" si="243"/>
        <v>587.29999999999995</v>
      </c>
      <c r="K1415" s="101">
        <f t="shared" si="244"/>
        <v>1.7230000000000001</v>
      </c>
      <c r="L1415" s="102">
        <f>'District Data'!E$2</f>
        <v>72728</v>
      </c>
      <c r="M1415" s="102">
        <f>'District Data'!F$2</f>
        <v>78209</v>
      </c>
      <c r="N1415" s="33">
        <f t="shared" si="245"/>
        <v>125310.34</v>
      </c>
      <c r="O1415" s="33">
        <f t="shared" si="246"/>
        <v>9443.77</v>
      </c>
      <c r="P1415" s="33">
        <f t="shared" si="252"/>
        <v>14418.72</v>
      </c>
      <c r="Q1415" s="103">
        <v>0.18149999999999999</v>
      </c>
      <c r="R1415" s="103">
        <v>0.17510000000000001</v>
      </c>
      <c r="S1415" s="33">
        <f t="shared" si="247"/>
        <v>49240.89</v>
      </c>
      <c r="T1415" s="33">
        <f t="shared" si="253"/>
        <v>2245.9</v>
      </c>
      <c r="U1415" s="33">
        <f t="shared" si="248"/>
        <v>393.26</v>
      </c>
      <c r="V1415" s="33">
        <f t="shared" si="249"/>
        <v>2639.16</v>
      </c>
      <c r="W1415" s="33">
        <f t="shared" si="250"/>
        <v>186634.15999999997</v>
      </c>
      <c r="X1415" s="33" t="str">
        <f>IFERROR(VLOOKUP(C1415,'Adj to Match Apport'!$C:$F,4,FALSE),0)</f>
        <v/>
      </c>
      <c r="Y1415" s="33">
        <f t="shared" si="251"/>
        <v>186634.15999999997</v>
      </c>
      <c r="Z1415" s="184">
        <f>VLOOKUP(C1415, '2023-24 School Level AAFTE'!$C$4:$C$2454, 1, 0)</f>
        <v>5285</v>
      </c>
    </row>
    <row r="1416" spans="1:26" s="20" customFormat="1" x14ac:dyDescent="0.25">
      <c r="A1416" s="136" t="s">
        <v>1484</v>
      </c>
      <c r="B1416" s="166" t="s">
        <v>1483</v>
      </c>
      <c r="C1416" s="167">
        <v>2502</v>
      </c>
      <c r="D1416" s="166" t="s">
        <v>1485</v>
      </c>
      <c r="E1416" s="146" t="str">
        <f>VLOOKUP($C1416,'2023-24 School Level AAFTE'!$C:$N,9,FALSE)</f>
        <v>Yes</v>
      </c>
      <c r="F1416" s="94" t="str">
        <f>IFERROR(VLOOKUP(C1416,'2023-24 School Level AAFTE'!$C:$N,11,FALSE),"")</f>
        <v>Yes</v>
      </c>
      <c r="G1416" s="20">
        <f>IFERROR(VLOOKUP(C1416,'2023-24 School Level AAFTE'!$C:$N,8,FALSE),0)</f>
        <v>26.7</v>
      </c>
      <c r="H1416" s="99">
        <f>VLOOKUP($A1416,'District Data'!$A:$F,3,FALSE)</f>
        <v>1</v>
      </c>
      <c r="I1416" s="99">
        <f>VLOOKUP($A1416,'District Data'!$A:$F,4,FALSE)</f>
        <v>1</v>
      </c>
      <c r="J1416" s="100">
        <f t="shared" si="243"/>
        <v>26.7</v>
      </c>
      <c r="K1416" s="101">
        <f t="shared" si="244"/>
        <v>7.8E-2</v>
      </c>
      <c r="L1416" s="102">
        <f>'District Data'!E$2</f>
        <v>72728</v>
      </c>
      <c r="M1416" s="102">
        <f>'District Data'!F$2</f>
        <v>78209</v>
      </c>
      <c r="N1416" s="33">
        <f t="shared" si="245"/>
        <v>5672.78</v>
      </c>
      <c r="O1416" s="33">
        <f t="shared" si="246"/>
        <v>427.52</v>
      </c>
      <c r="P1416" s="33">
        <f t="shared" si="252"/>
        <v>14418.72</v>
      </c>
      <c r="Q1416" s="103">
        <v>0.18149999999999999</v>
      </c>
      <c r="R1416" s="103">
        <v>0.17510000000000001</v>
      </c>
      <c r="S1416" s="33">
        <f t="shared" si="247"/>
        <v>2229.13</v>
      </c>
      <c r="T1416" s="33">
        <f t="shared" si="253"/>
        <v>101.67</v>
      </c>
      <c r="U1416" s="33">
        <f t="shared" si="248"/>
        <v>17.8</v>
      </c>
      <c r="V1416" s="33">
        <f t="shared" si="249"/>
        <v>119.47</v>
      </c>
      <c r="W1416" s="33">
        <f t="shared" si="250"/>
        <v>8448.9</v>
      </c>
      <c r="X1416" s="33">
        <f>IFERROR(VLOOKUP(C1416,'Adj to Match Apport'!$C:$F,4,FALSE),0)</f>
        <v>0</v>
      </c>
      <c r="Y1416" s="33">
        <f t="shared" si="251"/>
        <v>8448.9</v>
      </c>
      <c r="Z1416" s="184">
        <f>VLOOKUP(C1416, '2023-24 School Level AAFTE'!$C$4:$C$2454, 1, 0)</f>
        <v>2502</v>
      </c>
    </row>
    <row r="1417" spans="1:26" s="20" customFormat="1" x14ac:dyDescent="0.25">
      <c r="A1417" s="136" t="s">
        <v>1487</v>
      </c>
      <c r="B1417" s="166" t="s">
        <v>1486</v>
      </c>
      <c r="C1417" s="167">
        <v>1961</v>
      </c>
      <c r="D1417" s="166" t="s">
        <v>2541</v>
      </c>
      <c r="E1417" s="146" t="str">
        <f>VLOOKUP($C1417,'2023-24 School Level AAFTE'!$C:$N,9,FALSE)</f>
        <v>No</v>
      </c>
      <c r="F1417" s="94" t="str">
        <f>IFERROR(VLOOKUP(C1417,'2023-24 School Level AAFTE'!$C:$N,11,FALSE),"")</f>
        <v>No</v>
      </c>
      <c r="G1417" s="20">
        <f>IFERROR(VLOOKUP(C1417,'2023-24 School Level AAFTE'!$C:$N,8,FALSE),0)</f>
        <v>34.799999999999997</v>
      </c>
      <c r="H1417" s="99">
        <f>VLOOKUP($A1417,'District Data'!$A:$F,3,FALSE)</f>
        <v>1</v>
      </c>
      <c r="I1417" s="99">
        <f>VLOOKUP($A1417,'District Data'!$A:$F,4,FALSE)</f>
        <v>1</v>
      </c>
      <c r="J1417" s="100">
        <f t="shared" si="243"/>
        <v>0</v>
      </c>
      <c r="K1417" s="101">
        <f t="shared" si="244"/>
        <v>0</v>
      </c>
      <c r="L1417" s="102">
        <f>'District Data'!E$2</f>
        <v>72728</v>
      </c>
      <c r="M1417" s="102">
        <f>'District Data'!F$2</f>
        <v>78209</v>
      </c>
      <c r="N1417" s="33">
        <f t="shared" si="245"/>
        <v>0</v>
      </c>
      <c r="O1417" s="33">
        <f t="shared" si="246"/>
        <v>0</v>
      </c>
      <c r="P1417" s="33">
        <f t="shared" si="252"/>
        <v>14418.72</v>
      </c>
      <c r="Q1417" s="103">
        <v>0.18149999999999999</v>
      </c>
      <c r="R1417" s="103">
        <v>0.17510000000000001</v>
      </c>
      <c r="S1417" s="33">
        <f t="shared" si="247"/>
        <v>0</v>
      </c>
      <c r="T1417" s="33">
        <f t="shared" si="253"/>
        <v>0</v>
      </c>
      <c r="U1417" s="33">
        <f t="shared" si="248"/>
        <v>0</v>
      </c>
      <c r="V1417" s="33">
        <f t="shared" si="249"/>
        <v>0</v>
      </c>
      <c r="W1417" s="33">
        <f t="shared" si="250"/>
        <v>0</v>
      </c>
      <c r="X1417" s="33">
        <f>IFERROR(VLOOKUP(C1417,'Adj to Match Apport'!$C:$F,4,FALSE),0)</f>
        <v>0</v>
      </c>
      <c r="Y1417" s="33">
        <f t="shared" si="251"/>
        <v>0</v>
      </c>
      <c r="Z1417" s="184">
        <f>VLOOKUP(C1417, '2023-24 School Level AAFTE'!$C$4:$C$2454, 1, 0)</f>
        <v>1961</v>
      </c>
    </row>
    <row r="1418" spans="1:26" s="20" customFormat="1" x14ac:dyDescent="0.25">
      <c r="A1418" s="136" t="s">
        <v>1487</v>
      </c>
      <c r="B1418" s="166" t="s">
        <v>1486</v>
      </c>
      <c r="C1418" s="167">
        <v>2622</v>
      </c>
      <c r="D1418" s="166" t="s">
        <v>1488</v>
      </c>
      <c r="E1418" s="146" t="str">
        <f>VLOOKUP($C1418,'2023-24 School Level AAFTE'!$C:$N,9,FALSE)</f>
        <v>No</v>
      </c>
      <c r="F1418" s="94" t="str">
        <f>IFERROR(VLOOKUP(C1418,'2023-24 School Level AAFTE'!$C:$N,11,FALSE),"")</f>
        <v>No</v>
      </c>
      <c r="G1418" s="20">
        <f>IFERROR(VLOOKUP(C1418,'2023-24 School Level AAFTE'!$C:$N,8,FALSE),0)</f>
        <v>88.850000000000009</v>
      </c>
      <c r="H1418" s="99">
        <f>VLOOKUP($A1418,'District Data'!$A:$F,3,FALSE)</f>
        <v>1</v>
      </c>
      <c r="I1418" s="99">
        <f>VLOOKUP($A1418,'District Data'!$A:$F,4,FALSE)</f>
        <v>1</v>
      </c>
      <c r="J1418" s="100">
        <f t="shared" si="243"/>
        <v>0</v>
      </c>
      <c r="K1418" s="101">
        <f t="shared" si="244"/>
        <v>0</v>
      </c>
      <c r="L1418" s="102">
        <f>'District Data'!E$2</f>
        <v>72728</v>
      </c>
      <c r="M1418" s="102">
        <f>'District Data'!F$2</f>
        <v>78209</v>
      </c>
      <c r="N1418" s="33">
        <f t="shared" si="245"/>
        <v>0</v>
      </c>
      <c r="O1418" s="33">
        <f t="shared" si="246"/>
        <v>0</v>
      </c>
      <c r="P1418" s="33">
        <f t="shared" si="252"/>
        <v>14418.72</v>
      </c>
      <c r="Q1418" s="103">
        <v>0.18149999999999999</v>
      </c>
      <c r="R1418" s="103">
        <v>0.17510000000000001</v>
      </c>
      <c r="S1418" s="33">
        <f t="shared" si="247"/>
        <v>0</v>
      </c>
      <c r="T1418" s="33">
        <f t="shared" si="253"/>
        <v>0</v>
      </c>
      <c r="U1418" s="33">
        <f t="shared" si="248"/>
        <v>0</v>
      </c>
      <c r="V1418" s="33">
        <f t="shared" si="249"/>
        <v>0</v>
      </c>
      <c r="W1418" s="33">
        <f t="shared" si="250"/>
        <v>0</v>
      </c>
      <c r="X1418" s="33">
        <f>IFERROR(VLOOKUP(C1418,'Adj to Match Apport'!$C:$F,4,FALSE),0)</f>
        <v>0</v>
      </c>
      <c r="Y1418" s="33">
        <f t="shared" si="251"/>
        <v>0</v>
      </c>
      <c r="Z1418" s="184">
        <f>VLOOKUP(C1418, '2023-24 School Level AAFTE'!$C$4:$C$2454, 1, 0)</f>
        <v>2622</v>
      </c>
    </row>
    <row r="1419" spans="1:26" s="20" customFormat="1" x14ac:dyDescent="0.25">
      <c r="A1419" s="136" t="s">
        <v>1487</v>
      </c>
      <c r="B1419" s="166" t="s">
        <v>1486</v>
      </c>
      <c r="C1419" s="167">
        <v>2634</v>
      </c>
      <c r="D1419" s="166" t="s">
        <v>2542</v>
      </c>
      <c r="E1419" s="146" t="str">
        <f>VLOOKUP($C1419,'2023-24 School Level AAFTE'!$C:$N,9,FALSE)</f>
        <v>No</v>
      </c>
      <c r="F1419" s="94" t="str">
        <f>IFERROR(VLOOKUP(C1419,'2023-24 School Level AAFTE'!$C:$N,11,FALSE),"")</f>
        <v>No</v>
      </c>
      <c r="G1419" s="20">
        <f>IFERROR(VLOOKUP(C1419,'2023-24 School Level AAFTE'!$C:$N,8,FALSE),0)</f>
        <v>47.769999999999996</v>
      </c>
      <c r="H1419" s="99">
        <f>VLOOKUP($A1419,'District Data'!$A:$F,3,FALSE)</f>
        <v>1</v>
      </c>
      <c r="I1419" s="99">
        <f>VLOOKUP($A1419,'District Data'!$A:$F,4,FALSE)</f>
        <v>1</v>
      </c>
      <c r="J1419" s="100">
        <f t="shared" si="243"/>
        <v>0</v>
      </c>
      <c r="K1419" s="101">
        <f t="shared" si="244"/>
        <v>0</v>
      </c>
      <c r="L1419" s="102">
        <f>'District Data'!E$2</f>
        <v>72728</v>
      </c>
      <c r="M1419" s="102">
        <f>'District Data'!F$2</f>
        <v>78209</v>
      </c>
      <c r="N1419" s="33">
        <f t="shared" si="245"/>
        <v>0</v>
      </c>
      <c r="O1419" s="33">
        <f t="shared" si="246"/>
        <v>0</v>
      </c>
      <c r="P1419" s="33">
        <f t="shared" si="252"/>
        <v>14418.72</v>
      </c>
      <c r="Q1419" s="103">
        <v>0.18149999999999999</v>
      </c>
      <c r="R1419" s="103">
        <v>0.17510000000000001</v>
      </c>
      <c r="S1419" s="33">
        <f t="shared" si="247"/>
        <v>0</v>
      </c>
      <c r="T1419" s="33">
        <f t="shared" si="253"/>
        <v>0</v>
      </c>
      <c r="U1419" s="33">
        <f t="shared" si="248"/>
        <v>0</v>
      </c>
      <c r="V1419" s="33">
        <f t="shared" si="249"/>
        <v>0</v>
      </c>
      <c r="W1419" s="33">
        <f t="shared" si="250"/>
        <v>0</v>
      </c>
      <c r="X1419" s="33">
        <f>IFERROR(VLOOKUP(C1419,'Adj to Match Apport'!$C:$F,4,FALSE),0)</f>
        <v>0</v>
      </c>
      <c r="Y1419" s="33">
        <f t="shared" si="251"/>
        <v>0</v>
      </c>
      <c r="Z1419" s="184">
        <f>VLOOKUP(C1419, '2023-24 School Level AAFTE'!$C$4:$C$2454, 1, 0)</f>
        <v>2634</v>
      </c>
    </row>
    <row r="1420" spans="1:26" s="20" customFormat="1" x14ac:dyDescent="0.25">
      <c r="A1420" s="136" t="s">
        <v>3257</v>
      </c>
      <c r="B1420" s="166" t="s">
        <v>3254</v>
      </c>
      <c r="C1420" s="167">
        <v>5756</v>
      </c>
      <c r="D1420" s="166" t="s">
        <v>3254</v>
      </c>
      <c r="E1420" s="146" t="str">
        <f>VLOOKUP($C1420,'2023-24 School Level AAFTE'!$C:$N,9,FALSE)</f>
        <v>Yes</v>
      </c>
      <c r="F1420" s="94" t="str">
        <f>IFERROR(VLOOKUP(C1420,'2023-24 School Level AAFTE'!$C:$N,11,FALSE),"")</f>
        <v>Yes</v>
      </c>
      <c r="G1420" s="20">
        <f>IFERROR(VLOOKUP(C1420,'2023-24 School Level AAFTE'!$C:$N,8,FALSE),0)</f>
        <v>170</v>
      </c>
      <c r="H1420" s="99">
        <f>VLOOKUP($A1420,'District Data'!$A:$F,3,FALSE)</f>
        <v>1</v>
      </c>
      <c r="I1420" s="99">
        <f>VLOOKUP($A1420,'District Data'!$A:$F,4,FALSE)</f>
        <v>1</v>
      </c>
      <c r="J1420" s="100">
        <f t="shared" si="243"/>
        <v>170</v>
      </c>
      <c r="K1420" s="101">
        <f t="shared" si="244"/>
        <v>0.499</v>
      </c>
      <c r="L1420" s="102">
        <f>'District Data'!E$2</f>
        <v>72728</v>
      </c>
      <c r="M1420" s="102">
        <f>'District Data'!F$2</f>
        <v>78209</v>
      </c>
      <c r="N1420" s="33">
        <f t="shared" si="245"/>
        <v>36291.269999999997</v>
      </c>
      <c r="O1420" s="33">
        <f t="shared" si="246"/>
        <v>2735.02</v>
      </c>
      <c r="P1420" s="33">
        <f t="shared" si="252"/>
        <v>14418.72</v>
      </c>
      <c r="Q1420" s="103">
        <v>0.18149999999999999</v>
      </c>
      <c r="R1420" s="103">
        <v>0.17510000000000001</v>
      </c>
      <c r="S1420" s="33">
        <f t="shared" si="247"/>
        <v>14260.71</v>
      </c>
      <c r="T1420" s="33">
        <f t="shared" si="253"/>
        <v>650.44000000000005</v>
      </c>
      <c r="U1420" s="33">
        <f t="shared" si="248"/>
        <v>113.89</v>
      </c>
      <c r="V1420" s="33">
        <f t="shared" si="249"/>
        <v>764.33</v>
      </c>
      <c r="W1420" s="33">
        <f t="shared" si="250"/>
        <v>54051.329999999994</v>
      </c>
      <c r="X1420" s="33">
        <f>IFERROR(VLOOKUP(C1420,'Adj to Match Apport'!$C:$F,4,FALSE),0)</f>
        <v>0</v>
      </c>
      <c r="Y1420" s="33">
        <f t="shared" si="251"/>
        <v>54051.329999999994</v>
      </c>
      <c r="Z1420" s="184">
        <f>VLOOKUP(C1420, '2023-24 School Level AAFTE'!$C$4:$C$2454, 1, 0)</f>
        <v>5756</v>
      </c>
    </row>
    <row r="1421" spans="1:26" s="20" customFormat="1" x14ac:dyDescent="0.25">
      <c r="A1421" s="136" t="s">
        <v>1490</v>
      </c>
      <c r="B1421" s="166" t="s">
        <v>1489</v>
      </c>
      <c r="C1421" s="167">
        <v>1970</v>
      </c>
      <c r="D1421" s="166" t="s">
        <v>3111</v>
      </c>
      <c r="E1421" s="146" t="str">
        <f>VLOOKUP($C1421,'2023-24 School Level AAFTE'!$C:$N,9,FALSE)</f>
        <v>Yes</v>
      </c>
      <c r="F1421" s="94" t="str">
        <f>IFERROR(VLOOKUP(C1421,'2023-24 School Level AAFTE'!$C:$N,11,FALSE),"")</f>
        <v>No</v>
      </c>
      <c r="G1421" s="20">
        <f>IFERROR(VLOOKUP(C1421,'2023-24 School Level AAFTE'!$C:$N,8,FALSE),0)</f>
        <v>0</v>
      </c>
      <c r="H1421" s="99">
        <f>VLOOKUP($A1421,'District Data'!$A:$F,3,FALSE)</f>
        <v>1</v>
      </c>
      <c r="I1421" s="99">
        <f>VLOOKUP($A1421,'District Data'!$A:$F,4,FALSE)</f>
        <v>1</v>
      </c>
      <c r="J1421" s="100">
        <f t="shared" si="243"/>
        <v>0</v>
      </c>
      <c r="K1421" s="101">
        <f t="shared" si="244"/>
        <v>0</v>
      </c>
      <c r="L1421" s="102">
        <f>'District Data'!E$2</f>
        <v>72728</v>
      </c>
      <c r="M1421" s="102">
        <f>'District Data'!F$2</f>
        <v>78209</v>
      </c>
      <c r="N1421" s="33">
        <f t="shared" si="245"/>
        <v>0</v>
      </c>
      <c r="O1421" s="33">
        <f t="shared" si="246"/>
        <v>0</v>
      </c>
      <c r="P1421" s="33">
        <f t="shared" si="252"/>
        <v>14418.72</v>
      </c>
      <c r="Q1421" s="103">
        <v>0.18149999999999999</v>
      </c>
      <c r="R1421" s="103">
        <v>0.17510000000000001</v>
      </c>
      <c r="S1421" s="33">
        <f t="shared" si="247"/>
        <v>0</v>
      </c>
      <c r="T1421" s="33">
        <f t="shared" si="253"/>
        <v>0</v>
      </c>
      <c r="U1421" s="33">
        <f t="shared" si="248"/>
        <v>0</v>
      </c>
      <c r="V1421" s="33">
        <f t="shared" si="249"/>
        <v>0</v>
      </c>
      <c r="W1421" s="33">
        <f t="shared" si="250"/>
        <v>0</v>
      </c>
      <c r="X1421" s="33">
        <f>IFERROR(VLOOKUP(C1421,'Adj to Match Apport'!$C:$F,4,FALSE),0)</f>
        <v>0</v>
      </c>
      <c r="Y1421" s="33">
        <f t="shared" si="251"/>
        <v>0</v>
      </c>
      <c r="Z1421" s="184">
        <f>VLOOKUP(C1421, '2023-24 School Level AAFTE'!$C$4:$C$2454, 1, 0)</f>
        <v>1970</v>
      </c>
    </row>
    <row r="1422" spans="1:26" s="20" customFormat="1" x14ac:dyDescent="0.25">
      <c r="A1422" s="136" t="s">
        <v>1490</v>
      </c>
      <c r="B1422" s="166" t="s">
        <v>1489</v>
      </c>
      <c r="C1422" s="167">
        <v>5391</v>
      </c>
      <c r="D1422" s="166" t="s">
        <v>1507</v>
      </c>
      <c r="E1422" s="146" t="str">
        <f>VLOOKUP($C1422,'2023-24 School Level AAFTE'!$C:$N,9,FALSE)</f>
        <v>Yes</v>
      </c>
      <c r="F1422" s="94" t="str">
        <f>IFERROR(VLOOKUP(C1422,'2023-24 School Level AAFTE'!$C:$N,11,FALSE),"")</f>
        <v>Yes</v>
      </c>
      <c r="G1422" s="20">
        <f>IFERROR(VLOOKUP(C1422,'2023-24 School Level AAFTE'!$C:$N,8,FALSE),0)</f>
        <v>616.66999999999996</v>
      </c>
      <c r="H1422" s="99">
        <f>VLOOKUP($A1422,'District Data'!$A:$F,3,FALSE)</f>
        <v>1</v>
      </c>
      <c r="I1422" s="99">
        <f>VLOOKUP($A1422,'District Data'!$A:$F,4,FALSE)</f>
        <v>1</v>
      </c>
      <c r="J1422" s="100">
        <f t="shared" si="243"/>
        <v>616.66999999999996</v>
      </c>
      <c r="K1422" s="101">
        <f t="shared" si="244"/>
        <v>1.8089999999999999</v>
      </c>
      <c r="L1422" s="102">
        <f>'District Data'!E$2</f>
        <v>72728</v>
      </c>
      <c r="M1422" s="102">
        <f>'District Data'!F$2</f>
        <v>78209</v>
      </c>
      <c r="N1422" s="33">
        <f t="shared" si="245"/>
        <v>131564.95000000001</v>
      </c>
      <c r="O1422" s="33">
        <f t="shared" si="246"/>
        <v>9915.1299999999992</v>
      </c>
      <c r="P1422" s="33">
        <f t="shared" si="252"/>
        <v>14418.72</v>
      </c>
      <c r="Q1422" s="103">
        <v>0.18149999999999999</v>
      </c>
      <c r="R1422" s="103">
        <v>0.17510000000000001</v>
      </c>
      <c r="S1422" s="33">
        <f t="shared" si="247"/>
        <v>51698.64</v>
      </c>
      <c r="T1422" s="33">
        <f t="shared" si="253"/>
        <v>2358</v>
      </c>
      <c r="U1422" s="33">
        <f t="shared" si="248"/>
        <v>412.89</v>
      </c>
      <c r="V1422" s="33">
        <f t="shared" si="249"/>
        <v>2770.89</v>
      </c>
      <c r="W1422" s="33">
        <f t="shared" si="250"/>
        <v>195949.61000000004</v>
      </c>
      <c r="X1422" s="33" t="str">
        <f>IFERROR(VLOOKUP(C1422,'Adj to Match Apport'!$C:$F,4,FALSE),0)</f>
        <v/>
      </c>
      <c r="Y1422" s="33">
        <f t="shared" si="251"/>
        <v>195949.61000000004</v>
      </c>
      <c r="Z1422" s="184">
        <f>VLOOKUP(C1422, '2023-24 School Level AAFTE'!$C$4:$C$2454, 1, 0)</f>
        <v>5391</v>
      </c>
    </row>
    <row r="1423" spans="1:26" s="20" customFormat="1" x14ac:dyDescent="0.25">
      <c r="A1423" s="136" t="s">
        <v>1490</v>
      </c>
      <c r="B1423" s="166" t="s">
        <v>1489</v>
      </c>
      <c r="C1423" s="92">
        <v>5392</v>
      </c>
      <c r="D1423" s="115" t="s">
        <v>1508</v>
      </c>
      <c r="E1423" s="146" t="str">
        <f>VLOOKUP($C1423,'2023-24 School Level AAFTE'!$C:$N,9,FALSE)</f>
        <v>Yes</v>
      </c>
      <c r="F1423" s="94" t="str">
        <f>IFERROR(VLOOKUP(C1423,'2023-24 School Level AAFTE'!$C:$N,11,FALSE),"")</f>
        <v>Yes</v>
      </c>
      <c r="G1423" s="20">
        <f>IFERROR(VLOOKUP(C1423,'2023-24 School Level AAFTE'!$C:$N,8,FALSE),0)</f>
        <v>421.1</v>
      </c>
      <c r="H1423" s="99">
        <f>VLOOKUP($A1423,'District Data'!$A:$F,3,FALSE)</f>
        <v>1</v>
      </c>
      <c r="I1423" s="99">
        <f>VLOOKUP($A1423,'District Data'!$A:$F,4,FALSE)</f>
        <v>1</v>
      </c>
      <c r="J1423" s="100">
        <f t="shared" si="243"/>
        <v>421.1</v>
      </c>
      <c r="K1423" s="101">
        <f t="shared" si="244"/>
        <v>1.2350000000000001</v>
      </c>
      <c r="L1423" s="102">
        <f>'District Data'!E$2</f>
        <v>72728</v>
      </c>
      <c r="M1423" s="102">
        <f>'District Data'!F$2</f>
        <v>78209</v>
      </c>
      <c r="N1423" s="33">
        <f t="shared" si="245"/>
        <v>89819.08</v>
      </c>
      <c r="O1423" s="33">
        <f t="shared" si="246"/>
        <v>6769.04</v>
      </c>
      <c r="P1423" s="33">
        <f t="shared" si="252"/>
        <v>14418.72</v>
      </c>
      <c r="Q1423" s="103">
        <v>0.18149999999999999</v>
      </c>
      <c r="R1423" s="103">
        <v>0.17510000000000001</v>
      </c>
      <c r="S1423" s="33">
        <f t="shared" si="247"/>
        <v>35294.54</v>
      </c>
      <c r="T1423" s="33">
        <f t="shared" si="253"/>
        <v>1609.8</v>
      </c>
      <c r="U1423" s="33">
        <f t="shared" si="248"/>
        <v>281.88</v>
      </c>
      <c r="V1423" s="33">
        <f t="shared" si="249"/>
        <v>1891.6799999999998</v>
      </c>
      <c r="W1423" s="33">
        <f t="shared" si="250"/>
        <v>133774.34</v>
      </c>
      <c r="X1423" s="33" t="str">
        <f>IFERROR(VLOOKUP(C1423,'Adj to Match Apport'!$C:$F,4,FALSE),0)</f>
        <v/>
      </c>
      <c r="Y1423" s="33">
        <f t="shared" si="251"/>
        <v>133774.34</v>
      </c>
      <c r="Z1423" s="184">
        <f>VLOOKUP(C1423, '2023-24 School Level AAFTE'!$C$4:$C$2454, 1, 0)</f>
        <v>5392</v>
      </c>
    </row>
    <row r="1424" spans="1:26" s="20" customFormat="1" x14ac:dyDescent="0.25">
      <c r="A1424" s="136" t="s">
        <v>1490</v>
      </c>
      <c r="B1424" s="166" t="s">
        <v>1489</v>
      </c>
      <c r="C1424" s="167">
        <v>5164</v>
      </c>
      <c r="D1424" s="166" t="s">
        <v>1505</v>
      </c>
      <c r="E1424" s="146" t="str">
        <f>VLOOKUP($C1424,'2023-24 School Level AAFTE'!$C:$N,9,FALSE)</f>
        <v>Yes</v>
      </c>
      <c r="F1424" s="94" t="str">
        <f>IFERROR(VLOOKUP(C1424,'2023-24 School Level AAFTE'!$C:$N,11,FALSE),"")</f>
        <v>Yes</v>
      </c>
      <c r="G1424" s="20">
        <f>IFERROR(VLOOKUP(C1424,'2023-24 School Level AAFTE'!$C:$N,8,FALSE),0)</f>
        <v>2988.9</v>
      </c>
      <c r="H1424" s="99">
        <f>VLOOKUP($A1424,'District Data'!$A:$F,3,FALSE)</f>
        <v>1</v>
      </c>
      <c r="I1424" s="99">
        <f>VLOOKUP($A1424,'District Data'!$A:$F,4,FALSE)</f>
        <v>1</v>
      </c>
      <c r="J1424" s="100">
        <f t="shared" si="243"/>
        <v>2988.9</v>
      </c>
      <c r="K1424" s="101">
        <f t="shared" si="244"/>
        <v>8.7669999999999995</v>
      </c>
      <c r="L1424" s="102">
        <f>'District Data'!E$2</f>
        <v>72728</v>
      </c>
      <c r="M1424" s="102">
        <f>'District Data'!F$2</f>
        <v>78209</v>
      </c>
      <c r="N1424" s="33">
        <f t="shared" si="245"/>
        <v>637606.38</v>
      </c>
      <c r="O1424" s="33">
        <f t="shared" si="246"/>
        <v>48051.92</v>
      </c>
      <c r="P1424" s="33">
        <f t="shared" si="252"/>
        <v>14418.72</v>
      </c>
      <c r="Q1424" s="103">
        <v>0.18149999999999999</v>
      </c>
      <c r="R1424" s="103">
        <v>0.17510000000000001</v>
      </c>
      <c r="S1424" s="33">
        <f t="shared" si="247"/>
        <v>250548.37</v>
      </c>
      <c r="T1424" s="33">
        <f t="shared" si="253"/>
        <v>11427.64</v>
      </c>
      <c r="U1424" s="33">
        <f t="shared" si="248"/>
        <v>2000.98</v>
      </c>
      <c r="V1424" s="33">
        <f t="shared" si="249"/>
        <v>13428.619999999999</v>
      </c>
      <c r="W1424" s="33">
        <f t="shared" si="250"/>
        <v>949635.29</v>
      </c>
      <c r="X1424" s="33" t="str">
        <f>IFERROR(VLOOKUP(C1424,'Adj to Match Apport'!$C:$F,4,FALSE),0)</f>
        <v/>
      </c>
      <c r="Y1424" s="33">
        <f t="shared" si="251"/>
        <v>949635.29</v>
      </c>
      <c r="Z1424" s="184">
        <f>VLOOKUP(C1424, '2023-24 School Level AAFTE'!$C$4:$C$2454, 1, 0)</f>
        <v>5164</v>
      </c>
    </row>
    <row r="1425" spans="1:26" s="20" customFormat="1" x14ac:dyDescent="0.25">
      <c r="A1425" s="136" t="s">
        <v>1490</v>
      </c>
      <c r="B1425" s="166" t="s">
        <v>1489</v>
      </c>
      <c r="C1425" s="167">
        <v>5623</v>
      </c>
      <c r="D1425" s="165" t="s">
        <v>2899</v>
      </c>
      <c r="E1425" s="146" t="str">
        <f>VLOOKUP($C1425,'2023-24 School Level AAFTE'!$C:$N,9,FALSE)</f>
        <v>Yes</v>
      </c>
      <c r="F1425" s="94" t="str">
        <f>IFERROR(VLOOKUP(C1425,'2023-24 School Level AAFTE'!$C:$N,11,FALSE),"")</f>
        <v>Yes</v>
      </c>
      <c r="G1425" s="20">
        <f>IFERROR(VLOOKUP(C1425,'2023-24 School Level AAFTE'!$C:$N,8,FALSE),0)</f>
        <v>604.22</v>
      </c>
      <c r="H1425" s="99">
        <f>VLOOKUP($A1425,'District Data'!$A:$F,3,FALSE)</f>
        <v>1</v>
      </c>
      <c r="I1425" s="99">
        <f>VLOOKUP($A1425,'District Data'!$A:$F,4,FALSE)</f>
        <v>1</v>
      </c>
      <c r="J1425" s="100">
        <f t="shared" si="243"/>
        <v>604.22</v>
      </c>
      <c r="K1425" s="101">
        <f t="shared" si="244"/>
        <v>1.772</v>
      </c>
      <c r="L1425" s="102">
        <f>'District Data'!E$2</f>
        <v>72728</v>
      </c>
      <c r="M1425" s="102">
        <f>'District Data'!F$2</f>
        <v>78209</v>
      </c>
      <c r="N1425" s="33">
        <f t="shared" si="245"/>
        <v>128874.02</v>
      </c>
      <c r="O1425" s="33">
        <f t="shared" si="246"/>
        <v>9712.33</v>
      </c>
      <c r="P1425" s="33">
        <f t="shared" si="252"/>
        <v>14418.72</v>
      </c>
      <c r="Q1425" s="103">
        <v>0.18149999999999999</v>
      </c>
      <c r="R1425" s="103">
        <v>0.17510000000000001</v>
      </c>
      <c r="S1425" s="33">
        <f t="shared" si="247"/>
        <v>50641.24</v>
      </c>
      <c r="T1425" s="33">
        <f t="shared" si="253"/>
        <v>2309.77</v>
      </c>
      <c r="U1425" s="33">
        <f t="shared" si="248"/>
        <v>404.44</v>
      </c>
      <c r="V1425" s="33">
        <f t="shared" si="249"/>
        <v>2714.21</v>
      </c>
      <c r="W1425" s="33">
        <f t="shared" si="250"/>
        <v>191941.8</v>
      </c>
      <c r="X1425" s="33" t="str">
        <f>IFERROR(VLOOKUP(C1425,'Adj to Match Apport'!$C:$F,4,FALSE),0)</f>
        <v/>
      </c>
      <c r="Y1425" s="33">
        <f t="shared" si="251"/>
        <v>191941.8</v>
      </c>
      <c r="Z1425" s="184">
        <f>VLOOKUP(C1425, '2023-24 School Level AAFTE'!$C$4:$C$2454, 1, 0)</f>
        <v>5623</v>
      </c>
    </row>
    <row r="1426" spans="1:26" s="20" customFormat="1" x14ac:dyDescent="0.25">
      <c r="A1426" s="136" t="s">
        <v>1490</v>
      </c>
      <c r="B1426" s="166" t="s">
        <v>1489</v>
      </c>
      <c r="C1426" s="167">
        <v>3425</v>
      </c>
      <c r="D1426" s="34" t="s">
        <v>1496</v>
      </c>
      <c r="E1426" s="146" t="str">
        <f>VLOOKUP($C1426,'2023-24 School Level AAFTE'!$C:$N,9,FALSE)</f>
        <v>Yes</v>
      </c>
      <c r="F1426" s="94" t="str">
        <f>IFERROR(VLOOKUP(C1426,'2023-24 School Level AAFTE'!$C:$N,11,FALSE),"")</f>
        <v>Yes</v>
      </c>
      <c r="G1426" s="20">
        <f>IFERROR(VLOOKUP(C1426,'2023-24 School Level AAFTE'!$C:$N,8,FALSE),0)</f>
        <v>229.31</v>
      </c>
      <c r="H1426" s="99">
        <f>VLOOKUP($A1426,'District Data'!$A:$F,3,FALSE)</f>
        <v>1</v>
      </c>
      <c r="I1426" s="99">
        <f>VLOOKUP($A1426,'District Data'!$A:$F,4,FALSE)</f>
        <v>1</v>
      </c>
      <c r="J1426" s="100">
        <f t="shared" si="243"/>
        <v>229.31</v>
      </c>
      <c r="K1426" s="101">
        <f t="shared" si="244"/>
        <v>0.67300000000000004</v>
      </c>
      <c r="L1426" s="102">
        <f>'District Data'!E$2</f>
        <v>72728</v>
      </c>
      <c r="M1426" s="102">
        <f>'District Data'!F$2</f>
        <v>78209</v>
      </c>
      <c r="N1426" s="33">
        <f t="shared" si="245"/>
        <v>48945.94</v>
      </c>
      <c r="O1426" s="33">
        <f t="shared" si="246"/>
        <v>3688.72</v>
      </c>
      <c r="P1426" s="33">
        <f t="shared" si="252"/>
        <v>14418.72</v>
      </c>
      <c r="Q1426" s="103">
        <v>0.18149999999999999</v>
      </c>
      <c r="R1426" s="103">
        <v>0.17510000000000001</v>
      </c>
      <c r="S1426" s="33">
        <f t="shared" si="247"/>
        <v>19233.38</v>
      </c>
      <c r="T1426" s="33">
        <f t="shared" si="253"/>
        <v>877.24</v>
      </c>
      <c r="U1426" s="33">
        <f t="shared" si="248"/>
        <v>153.6</v>
      </c>
      <c r="V1426" s="33">
        <f t="shared" si="249"/>
        <v>1030.8399999999999</v>
      </c>
      <c r="W1426" s="33">
        <f t="shared" si="250"/>
        <v>72898.880000000005</v>
      </c>
      <c r="X1426" s="33" t="str">
        <f>IFERROR(VLOOKUP(C1426,'Adj to Match Apport'!$C:$F,4,FALSE),0)</f>
        <v/>
      </c>
      <c r="Y1426" s="33">
        <f t="shared" si="251"/>
        <v>72898.880000000005</v>
      </c>
      <c r="Z1426" s="184">
        <f>VLOOKUP(C1426, '2023-24 School Level AAFTE'!$C$4:$C$2454, 1, 0)</f>
        <v>3425</v>
      </c>
    </row>
    <row r="1427" spans="1:26" s="20" customFormat="1" x14ac:dyDescent="0.25">
      <c r="A1427" s="136" t="s">
        <v>1490</v>
      </c>
      <c r="B1427" s="166" t="s">
        <v>1489</v>
      </c>
      <c r="C1427" s="167">
        <v>4564</v>
      </c>
      <c r="D1427" s="166" t="s">
        <v>1502</v>
      </c>
      <c r="E1427" s="146" t="str">
        <f>VLOOKUP($C1427,'2023-24 School Level AAFTE'!$C:$N,9,FALSE)</f>
        <v>Yes</v>
      </c>
      <c r="F1427" s="94" t="str">
        <f>IFERROR(VLOOKUP(C1427,'2023-24 School Level AAFTE'!$C:$N,11,FALSE),"")</f>
        <v>Yes</v>
      </c>
      <c r="G1427" s="20">
        <f>IFERROR(VLOOKUP(C1427,'2023-24 School Level AAFTE'!$C:$N,8,FALSE),0)</f>
        <v>852.8</v>
      </c>
      <c r="H1427" s="99">
        <f>VLOOKUP($A1427,'District Data'!$A:$F,3,FALSE)</f>
        <v>1</v>
      </c>
      <c r="I1427" s="99">
        <f>VLOOKUP($A1427,'District Data'!$A:$F,4,FALSE)</f>
        <v>1</v>
      </c>
      <c r="J1427" s="100">
        <f t="shared" si="243"/>
        <v>852.8</v>
      </c>
      <c r="K1427" s="101">
        <f t="shared" si="244"/>
        <v>2.5019999999999998</v>
      </c>
      <c r="L1427" s="102">
        <f>'District Data'!E$2</f>
        <v>72728</v>
      </c>
      <c r="M1427" s="102">
        <f>'District Data'!F$2</f>
        <v>78209</v>
      </c>
      <c r="N1427" s="33">
        <f t="shared" si="245"/>
        <v>181965.46</v>
      </c>
      <c r="O1427" s="33">
        <f t="shared" si="246"/>
        <v>13713.46</v>
      </c>
      <c r="P1427" s="33">
        <f t="shared" si="252"/>
        <v>14418.72</v>
      </c>
      <c r="Q1427" s="103">
        <v>0.18149999999999999</v>
      </c>
      <c r="R1427" s="103">
        <v>0.17510000000000001</v>
      </c>
      <c r="S1427" s="33">
        <f t="shared" si="247"/>
        <v>71503.600000000006</v>
      </c>
      <c r="T1427" s="33">
        <f t="shared" si="253"/>
        <v>3261.32</v>
      </c>
      <c r="U1427" s="33">
        <f t="shared" si="248"/>
        <v>571.05999999999995</v>
      </c>
      <c r="V1427" s="33">
        <f t="shared" si="249"/>
        <v>3832.38</v>
      </c>
      <c r="W1427" s="33">
        <f t="shared" si="250"/>
        <v>271014.90000000002</v>
      </c>
      <c r="X1427" s="33" t="str">
        <f>IFERROR(VLOOKUP(C1427,'Adj to Match Apport'!$C:$F,4,FALSE),0)</f>
        <v/>
      </c>
      <c r="Y1427" s="33">
        <f t="shared" si="251"/>
        <v>271014.90000000002</v>
      </c>
      <c r="Z1427" s="184">
        <f>VLOOKUP(C1427, '2023-24 School Level AAFTE'!$C$4:$C$2454, 1, 0)</f>
        <v>4564</v>
      </c>
    </row>
    <row r="1428" spans="1:26" s="20" customFormat="1" x14ac:dyDescent="0.25">
      <c r="A1428" s="136" t="s">
        <v>1490</v>
      </c>
      <c r="B1428" s="166" t="s">
        <v>1489</v>
      </c>
      <c r="C1428" s="92">
        <v>2967</v>
      </c>
      <c r="D1428" s="115" t="s">
        <v>823</v>
      </c>
      <c r="E1428" s="146" t="str">
        <f>VLOOKUP($C1428,'2023-24 School Level AAFTE'!$C:$N,9,FALSE)</f>
        <v>Yes</v>
      </c>
      <c r="F1428" s="94" t="str">
        <f>IFERROR(VLOOKUP(C1428,'2023-24 School Level AAFTE'!$C:$N,11,FALSE),"")</f>
        <v>Yes</v>
      </c>
      <c r="G1428" s="20">
        <f>IFERROR(VLOOKUP(C1428,'2023-24 School Level AAFTE'!$C:$N,8,FALSE),0)</f>
        <v>434.75</v>
      </c>
      <c r="H1428" s="99">
        <f>VLOOKUP($A1428,'District Data'!$A:$F,3,FALSE)</f>
        <v>1</v>
      </c>
      <c r="I1428" s="99">
        <f>VLOOKUP($A1428,'District Data'!$A:$F,4,FALSE)</f>
        <v>1</v>
      </c>
      <c r="J1428" s="100">
        <f t="shared" si="243"/>
        <v>434.75</v>
      </c>
      <c r="K1428" s="101">
        <f t="shared" si="244"/>
        <v>1.2749999999999999</v>
      </c>
      <c r="L1428" s="102">
        <f>'District Data'!E$2</f>
        <v>72728</v>
      </c>
      <c r="M1428" s="102">
        <f>'District Data'!F$2</f>
        <v>78209</v>
      </c>
      <c r="N1428" s="33">
        <f t="shared" si="245"/>
        <v>92728.2</v>
      </c>
      <c r="O1428" s="33">
        <f t="shared" si="246"/>
        <v>6988.27</v>
      </c>
      <c r="P1428" s="33">
        <f t="shared" si="252"/>
        <v>14418.72</v>
      </c>
      <c r="Q1428" s="103">
        <v>0.18149999999999999</v>
      </c>
      <c r="R1428" s="103">
        <v>0.17510000000000001</v>
      </c>
      <c r="S1428" s="33">
        <f t="shared" si="247"/>
        <v>36437.68</v>
      </c>
      <c r="T1428" s="33">
        <f t="shared" si="253"/>
        <v>1661.94</v>
      </c>
      <c r="U1428" s="33">
        <f t="shared" si="248"/>
        <v>291.01</v>
      </c>
      <c r="V1428" s="33">
        <f t="shared" si="249"/>
        <v>1952.95</v>
      </c>
      <c r="W1428" s="33">
        <f t="shared" si="250"/>
        <v>138107.1</v>
      </c>
      <c r="X1428" s="33" t="str">
        <f>IFERROR(VLOOKUP(C1428,'Adj to Match Apport'!$C:$F,4,FALSE),0)</f>
        <v/>
      </c>
      <c r="Y1428" s="33">
        <f t="shared" si="251"/>
        <v>138107.1</v>
      </c>
      <c r="Z1428" s="184">
        <f>VLOOKUP(C1428, '2023-24 School Level AAFTE'!$C$4:$C$2454, 1, 0)</f>
        <v>2967</v>
      </c>
    </row>
    <row r="1429" spans="1:26" s="20" customFormat="1" x14ac:dyDescent="0.25">
      <c r="A1429" s="136" t="s">
        <v>1490</v>
      </c>
      <c r="B1429" s="166" t="s">
        <v>1489</v>
      </c>
      <c r="C1429" s="167">
        <v>5393</v>
      </c>
      <c r="D1429" s="166" t="s">
        <v>1509</v>
      </c>
      <c r="E1429" s="146" t="str">
        <f>VLOOKUP($C1429,'2023-24 School Level AAFTE'!$C:$N,9,FALSE)</f>
        <v>Yes</v>
      </c>
      <c r="F1429" s="94" t="str">
        <f>IFERROR(VLOOKUP(C1429,'2023-24 School Level AAFTE'!$C:$N,11,FALSE),"")</f>
        <v>Yes</v>
      </c>
      <c r="G1429" s="20">
        <f>IFERROR(VLOOKUP(C1429,'2023-24 School Level AAFTE'!$C:$N,8,FALSE),0)</f>
        <v>54.23</v>
      </c>
      <c r="H1429" s="99">
        <f>VLOOKUP($A1429,'District Data'!$A:$F,3,FALSE)</f>
        <v>1</v>
      </c>
      <c r="I1429" s="99">
        <f>VLOOKUP($A1429,'District Data'!$A:$F,4,FALSE)</f>
        <v>1</v>
      </c>
      <c r="J1429" s="100">
        <f t="shared" si="243"/>
        <v>54.23</v>
      </c>
      <c r="K1429" s="101">
        <f t="shared" si="244"/>
        <v>0.159</v>
      </c>
      <c r="L1429" s="102">
        <f>'District Data'!E$2</f>
        <v>72728</v>
      </c>
      <c r="M1429" s="102">
        <f>'District Data'!F$2</f>
        <v>78209</v>
      </c>
      <c r="N1429" s="33">
        <f t="shared" si="245"/>
        <v>11563.75</v>
      </c>
      <c r="O1429" s="33">
        <f t="shared" si="246"/>
        <v>871.48</v>
      </c>
      <c r="P1429" s="33">
        <f t="shared" si="252"/>
        <v>14418.72</v>
      </c>
      <c r="Q1429" s="103">
        <v>0.18149999999999999</v>
      </c>
      <c r="R1429" s="103">
        <v>0.17510000000000001</v>
      </c>
      <c r="S1429" s="33">
        <f t="shared" si="247"/>
        <v>4543.99</v>
      </c>
      <c r="T1429" s="33">
        <f t="shared" si="253"/>
        <v>207.25</v>
      </c>
      <c r="U1429" s="33">
        <f t="shared" si="248"/>
        <v>36.29</v>
      </c>
      <c r="V1429" s="33">
        <f t="shared" si="249"/>
        <v>243.54</v>
      </c>
      <c r="W1429" s="33">
        <f t="shared" si="250"/>
        <v>17222.760000000002</v>
      </c>
      <c r="X1429" s="33" t="str">
        <f>IFERROR(VLOOKUP(C1429,'Adj to Match Apport'!$C:$F,4,FALSE),0)</f>
        <v/>
      </c>
      <c r="Y1429" s="33">
        <f t="shared" si="251"/>
        <v>17222.760000000002</v>
      </c>
      <c r="Z1429" s="184">
        <f>VLOOKUP(C1429, '2023-24 School Level AAFTE'!$C$4:$C$2454, 1, 0)</f>
        <v>5393</v>
      </c>
    </row>
    <row r="1430" spans="1:26" s="20" customFormat="1" x14ac:dyDescent="0.25">
      <c r="A1430" s="136" t="s">
        <v>1490</v>
      </c>
      <c r="B1430" s="166" t="s">
        <v>1489</v>
      </c>
      <c r="C1430" s="167">
        <v>4155</v>
      </c>
      <c r="D1430" s="166" t="s">
        <v>1500</v>
      </c>
      <c r="E1430" s="146" t="str">
        <f>VLOOKUP($C1430,'2023-24 School Level AAFTE'!$C:$N,9,FALSE)</f>
        <v>Yes</v>
      </c>
      <c r="F1430" s="94" t="str">
        <f>IFERROR(VLOOKUP(C1430,'2023-24 School Level AAFTE'!$C:$N,11,FALSE),"")</f>
        <v>Yes</v>
      </c>
      <c r="G1430" s="20">
        <f>IFERROR(VLOOKUP(C1430,'2023-24 School Level AAFTE'!$C:$N,8,FALSE),0)</f>
        <v>459.4</v>
      </c>
      <c r="H1430" s="99">
        <f>VLOOKUP($A1430,'District Data'!$A:$F,3,FALSE)</f>
        <v>1</v>
      </c>
      <c r="I1430" s="99">
        <f>VLOOKUP($A1430,'District Data'!$A:$F,4,FALSE)</f>
        <v>1</v>
      </c>
      <c r="J1430" s="100">
        <f t="shared" si="243"/>
        <v>459.4</v>
      </c>
      <c r="K1430" s="101">
        <f t="shared" si="244"/>
        <v>1.3480000000000001</v>
      </c>
      <c r="L1430" s="102">
        <f>'District Data'!E$2</f>
        <v>72728</v>
      </c>
      <c r="M1430" s="102">
        <f>'District Data'!F$2</f>
        <v>78209</v>
      </c>
      <c r="N1430" s="33">
        <f t="shared" si="245"/>
        <v>98037.34</v>
      </c>
      <c r="O1430" s="33">
        <f t="shared" si="246"/>
        <v>7388.39</v>
      </c>
      <c r="P1430" s="33">
        <f t="shared" si="252"/>
        <v>14418.72</v>
      </c>
      <c r="Q1430" s="103">
        <v>0.18149999999999999</v>
      </c>
      <c r="R1430" s="103">
        <v>0.17510000000000001</v>
      </c>
      <c r="S1430" s="33">
        <f t="shared" si="247"/>
        <v>38523.919999999998</v>
      </c>
      <c r="T1430" s="33">
        <f t="shared" si="253"/>
        <v>1757.1</v>
      </c>
      <c r="U1430" s="33">
        <f t="shared" si="248"/>
        <v>307.67</v>
      </c>
      <c r="V1430" s="33">
        <f t="shared" si="249"/>
        <v>2064.77</v>
      </c>
      <c r="W1430" s="33">
        <f t="shared" si="250"/>
        <v>146014.42000000001</v>
      </c>
      <c r="X1430" s="33" t="str">
        <f>IFERROR(VLOOKUP(C1430,'Adj to Match Apport'!$C:$F,4,FALSE),0)</f>
        <v/>
      </c>
      <c r="Y1430" s="33">
        <f t="shared" si="251"/>
        <v>146014.42000000001</v>
      </c>
      <c r="Z1430" s="184">
        <f>VLOOKUP(C1430, '2023-24 School Level AAFTE'!$C$4:$C$2454, 1, 0)</f>
        <v>4155</v>
      </c>
    </row>
    <row r="1431" spans="1:26" s="20" customFormat="1" x14ac:dyDescent="0.25">
      <c r="A1431" s="136" t="s">
        <v>1490</v>
      </c>
      <c r="B1431" s="166" t="s">
        <v>1489</v>
      </c>
      <c r="C1431" s="167">
        <v>2790</v>
      </c>
      <c r="D1431" s="166" t="s">
        <v>1492</v>
      </c>
      <c r="E1431" s="146" t="str">
        <f>VLOOKUP($C1431,'2023-24 School Level AAFTE'!$C:$N,9,FALSE)</f>
        <v>Yes</v>
      </c>
      <c r="F1431" s="94" t="str">
        <f>IFERROR(VLOOKUP(C1431,'2023-24 School Level AAFTE'!$C:$N,11,FALSE),"")</f>
        <v>Yes</v>
      </c>
      <c r="G1431" s="20">
        <f>IFERROR(VLOOKUP(C1431,'2023-24 School Level AAFTE'!$C:$N,8,FALSE),0)</f>
        <v>315.93</v>
      </c>
      <c r="H1431" s="99">
        <f>VLOOKUP($A1431,'District Data'!$A:$F,3,FALSE)</f>
        <v>1</v>
      </c>
      <c r="I1431" s="99">
        <f>VLOOKUP($A1431,'District Data'!$A:$F,4,FALSE)</f>
        <v>1</v>
      </c>
      <c r="J1431" s="100">
        <f t="shared" si="243"/>
        <v>315.93</v>
      </c>
      <c r="K1431" s="101">
        <f t="shared" si="244"/>
        <v>0.92700000000000005</v>
      </c>
      <c r="L1431" s="102">
        <f>'District Data'!E$2</f>
        <v>72728</v>
      </c>
      <c r="M1431" s="102">
        <f>'District Data'!F$2</f>
        <v>78209</v>
      </c>
      <c r="N1431" s="33">
        <f t="shared" si="245"/>
        <v>67418.86</v>
      </c>
      <c r="O1431" s="33">
        <f t="shared" si="246"/>
        <v>5080.88</v>
      </c>
      <c r="P1431" s="33">
        <f t="shared" si="252"/>
        <v>14418.72</v>
      </c>
      <c r="Q1431" s="103">
        <v>0.18149999999999999</v>
      </c>
      <c r="R1431" s="103">
        <v>0.17510000000000001</v>
      </c>
      <c r="S1431" s="33">
        <f t="shared" si="247"/>
        <v>26492.34</v>
      </c>
      <c r="T1431" s="33">
        <f t="shared" si="253"/>
        <v>1208.33</v>
      </c>
      <c r="U1431" s="33">
        <f t="shared" si="248"/>
        <v>211.58</v>
      </c>
      <c r="V1431" s="33">
        <f t="shared" si="249"/>
        <v>1419.9099999999999</v>
      </c>
      <c r="W1431" s="33">
        <f t="shared" si="250"/>
        <v>100411.99</v>
      </c>
      <c r="X1431" s="33" t="str">
        <f>IFERROR(VLOOKUP(C1431,'Adj to Match Apport'!$C:$F,4,FALSE),0)</f>
        <v/>
      </c>
      <c r="Y1431" s="33">
        <f t="shared" si="251"/>
        <v>100411.99</v>
      </c>
      <c r="Z1431" s="184">
        <f>VLOOKUP(C1431, '2023-24 School Level AAFTE'!$C$4:$C$2454, 1, 0)</f>
        <v>2790</v>
      </c>
    </row>
    <row r="1432" spans="1:26" s="20" customFormat="1" x14ac:dyDescent="0.25">
      <c r="A1432" s="136" t="s">
        <v>1490</v>
      </c>
      <c r="B1432" s="166" t="s">
        <v>1489</v>
      </c>
      <c r="C1432" s="167">
        <v>5394</v>
      </c>
      <c r="D1432" s="166" t="s">
        <v>1510</v>
      </c>
      <c r="E1432" s="146" t="str">
        <f>VLOOKUP($C1432,'2023-24 School Level AAFTE'!$C:$N,9,FALSE)</f>
        <v>Yes</v>
      </c>
      <c r="F1432" s="94" t="str">
        <f>IFERROR(VLOOKUP(C1432,'2023-24 School Level AAFTE'!$C:$N,11,FALSE),"")</f>
        <v>Yes</v>
      </c>
      <c r="G1432" s="20">
        <f>IFERROR(VLOOKUP(C1432,'2023-24 School Level AAFTE'!$C:$N,8,FALSE),0)</f>
        <v>376.84</v>
      </c>
      <c r="H1432" s="99">
        <f>VLOOKUP($A1432,'District Data'!$A:$F,3,FALSE)</f>
        <v>1</v>
      </c>
      <c r="I1432" s="99">
        <f>VLOOKUP($A1432,'District Data'!$A:$F,4,FALSE)</f>
        <v>1</v>
      </c>
      <c r="J1432" s="100">
        <f t="shared" si="243"/>
        <v>376.84</v>
      </c>
      <c r="K1432" s="101">
        <f t="shared" si="244"/>
        <v>1.105</v>
      </c>
      <c r="L1432" s="102">
        <f>'District Data'!E$2</f>
        <v>72728</v>
      </c>
      <c r="M1432" s="102">
        <f>'District Data'!F$2</f>
        <v>78209</v>
      </c>
      <c r="N1432" s="33">
        <f t="shared" si="245"/>
        <v>80364.44</v>
      </c>
      <c r="O1432" s="33">
        <f t="shared" si="246"/>
        <v>6056.5</v>
      </c>
      <c r="P1432" s="33">
        <f t="shared" si="252"/>
        <v>14418.72</v>
      </c>
      <c r="Q1432" s="103">
        <v>0.18149999999999999</v>
      </c>
      <c r="R1432" s="103">
        <v>0.17510000000000001</v>
      </c>
      <c r="S1432" s="33">
        <f t="shared" si="247"/>
        <v>31579.32</v>
      </c>
      <c r="T1432" s="33">
        <f t="shared" si="253"/>
        <v>1440.35</v>
      </c>
      <c r="U1432" s="33">
        <f t="shared" si="248"/>
        <v>252.21</v>
      </c>
      <c r="V1432" s="33">
        <f t="shared" si="249"/>
        <v>1692.56</v>
      </c>
      <c r="W1432" s="33">
        <f t="shared" si="250"/>
        <v>119692.82</v>
      </c>
      <c r="X1432" s="33" t="str">
        <f>IFERROR(VLOOKUP(C1432,'Adj to Match Apport'!$C:$F,4,FALSE),0)</f>
        <v/>
      </c>
      <c r="Y1432" s="33">
        <f t="shared" si="251"/>
        <v>119692.82</v>
      </c>
      <c r="Z1432" s="184">
        <f>VLOOKUP(C1432, '2023-24 School Level AAFTE'!$C$4:$C$2454, 1, 0)</f>
        <v>5394</v>
      </c>
    </row>
    <row r="1433" spans="1:26" s="20" customFormat="1" x14ac:dyDescent="0.25">
      <c r="A1433" s="136" t="s">
        <v>1490</v>
      </c>
      <c r="B1433" s="166" t="s">
        <v>1489</v>
      </c>
      <c r="C1433" s="167">
        <v>3085</v>
      </c>
      <c r="D1433" s="166" t="s">
        <v>1494</v>
      </c>
      <c r="E1433" s="146" t="str">
        <f>VLOOKUP($C1433,'2023-24 School Level AAFTE'!$C:$N,9,FALSE)</f>
        <v>Yes</v>
      </c>
      <c r="F1433" s="94" t="str">
        <f>IFERROR(VLOOKUP(C1433,'2023-24 School Level AAFTE'!$C:$N,11,FALSE),"")</f>
        <v>Yes</v>
      </c>
      <c r="G1433" s="20">
        <f>IFERROR(VLOOKUP(C1433,'2023-24 School Level AAFTE'!$C:$N,8,FALSE),0)</f>
        <v>559.1</v>
      </c>
      <c r="H1433" s="99">
        <f>VLOOKUP($A1433,'District Data'!$A:$F,3,FALSE)</f>
        <v>1</v>
      </c>
      <c r="I1433" s="99">
        <f>VLOOKUP($A1433,'District Data'!$A:$F,4,FALSE)</f>
        <v>1</v>
      </c>
      <c r="J1433" s="100">
        <f t="shared" si="243"/>
        <v>559.1</v>
      </c>
      <c r="K1433" s="101">
        <f t="shared" si="244"/>
        <v>1.64</v>
      </c>
      <c r="L1433" s="102">
        <f>'District Data'!E$2</f>
        <v>72728</v>
      </c>
      <c r="M1433" s="102">
        <f>'District Data'!F$2</f>
        <v>78209</v>
      </c>
      <c r="N1433" s="33">
        <f t="shared" si="245"/>
        <v>119273.92</v>
      </c>
      <c r="O1433" s="33">
        <f t="shared" si="246"/>
        <v>8988.84</v>
      </c>
      <c r="P1433" s="33">
        <f t="shared" si="252"/>
        <v>14418.72</v>
      </c>
      <c r="Q1433" s="103">
        <v>0.18149999999999999</v>
      </c>
      <c r="R1433" s="103">
        <v>0.17510000000000001</v>
      </c>
      <c r="S1433" s="33">
        <f t="shared" si="247"/>
        <v>46868.86</v>
      </c>
      <c r="T1433" s="33">
        <f t="shared" si="253"/>
        <v>2137.71</v>
      </c>
      <c r="U1433" s="33">
        <f t="shared" si="248"/>
        <v>374.31</v>
      </c>
      <c r="V1433" s="33">
        <f t="shared" si="249"/>
        <v>2512.02</v>
      </c>
      <c r="W1433" s="33">
        <f t="shared" si="250"/>
        <v>177643.63999999998</v>
      </c>
      <c r="X1433" s="33" t="str">
        <f>IFERROR(VLOOKUP(C1433,'Adj to Match Apport'!$C:$F,4,FALSE),0)</f>
        <v/>
      </c>
      <c r="Y1433" s="33">
        <f t="shared" si="251"/>
        <v>177643.63999999998</v>
      </c>
      <c r="Z1433" s="184">
        <f>VLOOKUP(C1433, '2023-24 School Level AAFTE'!$C$4:$C$2454, 1, 0)</f>
        <v>3085</v>
      </c>
    </row>
    <row r="1434" spans="1:26" s="20" customFormat="1" x14ac:dyDescent="0.25">
      <c r="A1434" s="136" t="s">
        <v>1490</v>
      </c>
      <c r="B1434" s="166" t="s">
        <v>1489</v>
      </c>
      <c r="C1434" s="167">
        <v>4595</v>
      </c>
      <c r="D1434" s="166" t="s">
        <v>1503</v>
      </c>
      <c r="E1434" s="146" t="str">
        <f>VLOOKUP($C1434,'2023-24 School Level AAFTE'!$C:$N,9,FALSE)</f>
        <v>Yes</v>
      </c>
      <c r="F1434" s="94" t="str">
        <f>IFERROR(VLOOKUP(C1434,'2023-24 School Level AAFTE'!$C:$N,11,FALSE),"")</f>
        <v>Yes</v>
      </c>
      <c r="G1434" s="20">
        <f>IFERROR(VLOOKUP(C1434,'2023-24 School Level AAFTE'!$C:$N,8,FALSE),0)</f>
        <v>569.02</v>
      </c>
      <c r="H1434" s="99">
        <f>VLOOKUP($A1434,'District Data'!$A:$F,3,FALSE)</f>
        <v>1</v>
      </c>
      <c r="I1434" s="99">
        <f>VLOOKUP($A1434,'District Data'!$A:$F,4,FALSE)</f>
        <v>1</v>
      </c>
      <c r="J1434" s="100">
        <f t="shared" si="243"/>
        <v>569.02</v>
      </c>
      <c r="K1434" s="101">
        <f t="shared" si="244"/>
        <v>1.669</v>
      </c>
      <c r="L1434" s="102">
        <f>'District Data'!E$2</f>
        <v>72728</v>
      </c>
      <c r="M1434" s="102">
        <f>'District Data'!F$2</f>
        <v>78209</v>
      </c>
      <c r="N1434" s="33">
        <f t="shared" si="245"/>
        <v>121383.03</v>
      </c>
      <c r="O1434" s="33">
        <f t="shared" si="246"/>
        <v>9147.7900000000009</v>
      </c>
      <c r="P1434" s="33">
        <f t="shared" si="252"/>
        <v>14418.72</v>
      </c>
      <c r="Q1434" s="103">
        <v>0.18149999999999999</v>
      </c>
      <c r="R1434" s="103">
        <v>0.17510000000000001</v>
      </c>
      <c r="S1434" s="33">
        <f t="shared" si="247"/>
        <v>47697.64</v>
      </c>
      <c r="T1434" s="33">
        <f t="shared" si="253"/>
        <v>2175.5100000000002</v>
      </c>
      <c r="U1434" s="33">
        <f t="shared" si="248"/>
        <v>380.93</v>
      </c>
      <c r="V1434" s="33">
        <f t="shared" si="249"/>
        <v>2556.44</v>
      </c>
      <c r="W1434" s="33">
        <f t="shared" si="250"/>
        <v>180784.9</v>
      </c>
      <c r="X1434" s="33" t="str">
        <f>IFERROR(VLOOKUP(C1434,'Adj to Match Apport'!$C:$F,4,FALSE),0)</f>
        <v/>
      </c>
      <c r="Y1434" s="33">
        <f t="shared" si="251"/>
        <v>180784.9</v>
      </c>
      <c r="Z1434" s="184">
        <f>VLOOKUP(C1434, '2023-24 School Level AAFTE'!$C$4:$C$2454, 1, 0)</f>
        <v>4595</v>
      </c>
    </row>
    <row r="1435" spans="1:26" s="20" customFormat="1" x14ac:dyDescent="0.25">
      <c r="A1435" s="136" t="s">
        <v>1490</v>
      </c>
      <c r="B1435" s="166" t="s">
        <v>1489</v>
      </c>
      <c r="C1435" s="167">
        <v>2267</v>
      </c>
      <c r="D1435" s="166" t="s">
        <v>1491</v>
      </c>
      <c r="E1435" s="146" t="str">
        <f>VLOOKUP($C1435,'2023-24 School Level AAFTE'!$C:$N,9,FALSE)</f>
        <v>Yes</v>
      </c>
      <c r="F1435" s="94" t="str">
        <f>IFERROR(VLOOKUP(C1435,'2023-24 School Level AAFTE'!$C:$N,11,FALSE),"")</f>
        <v>Yes</v>
      </c>
      <c r="G1435" s="20">
        <f>IFERROR(VLOOKUP(C1435,'2023-24 School Level AAFTE'!$C:$N,8,FALSE),0)</f>
        <v>1079.82</v>
      </c>
      <c r="H1435" s="99">
        <f>VLOOKUP($A1435,'District Data'!$A:$F,3,FALSE)</f>
        <v>1</v>
      </c>
      <c r="I1435" s="99">
        <f>VLOOKUP($A1435,'District Data'!$A:$F,4,FALSE)</f>
        <v>1</v>
      </c>
      <c r="J1435" s="100">
        <f t="shared" si="243"/>
        <v>1079.82</v>
      </c>
      <c r="K1435" s="101">
        <f t="shared" si="244"/>
        <v>3.1669999999999998</v>
      </c>
      <c r="L1435" s="102">
        <f>'District Data'!E$2</f>
        <v>72728</v>
      </c>
      <c r="M1435" s="102">
        <f>'District Data'!F$2</f>
        <v>78209</v>
      </c>
      <c r="N1435" s="33">
        <f t="shared" si="245"/>
        <v>230329.58</v>
      </c>
      <c r="O1435" s="33">
        <f t="shared" si="246"/>
        <v>17358.32</v>
      </c>
      <c r="P1435" s="33">
        <f t="shared" si="252"/>
        <v>14418.72</v>
      </c>
      <c r="Q1435" s="103">
        <v>0.18149999999999999</v>
      </c>
      <c r="R1435" s="103">
        <v>0.17510000000000001</v>
      </c>
      <c r="S1435" s="33">
        <f t="shared" si="247"/>
        <v>90508.35</v>
      </c>
      <c r="T1435" s="33">
        <f t="shared" si="253"/>
        <v>4128.13</v>
      </c>
      <c r="U1435" s="33">
        <f t="shared" si="248"/>
        <v>722.84</v>
      </c>
      <c r="V1435" s="33">
        <f t="shared" si="249"/>
        <v>4850.97</v>
      </c>
      <c r="W1435" s="33">
        <f t="shared" si="250"/>
        <v>343047.22</v>
      </c>
      <c r="X1435" s="33">
        <f>IFERROR(VLOOKUP(C1435,'Adj to Match Apport'!$C:$F,4,FALSE),0)</f>
        <v>216.67999999970198</v>
      </c>
      <c r="Y1435" s="33">
        <f t="shared" si="251"/>
        <v>343263.89999999967</v>
      </c>
      <c r="Z1435" s="184">
        <f>VLOOKUP(C1435, '2023-24 School Level AAFTE'!$C$4:$C$2454, 1, 0)</f>
        <v>2267</v>
      </c>
    </row>
    <row r="1436" spans="1:26" s="20" customFormat="1" x14ac:dyDescent="0.25">
      <c r="A1436" s="136" t="s">
        <v>1490</v>
      </c>
      <c r="B1436" s="166" t="s">
        <v>1489</v>
      </c>
      <c r="C1436" s="167">
        <v>3912</v>
      </c>
      <c r="D1436" s="166" t="s">
        <v>1498</v>
      </c>
      <c r="E1436" s="146" t="str">
        <f>VLOOKUP($C1436,'2023-24 School Level AAFTE'!$C:$N,9,FALSE)</f>
        <v>Yes</v>
      </c>
      <c r="F1436" s="94" t="str">
        <f>IFERROR(VLOOKUP(C1436,'2023-24 School Level AAFTE'!$C:$N,11,FALSE),"")</f>
        <v>Yes</v>
      </c>
      <c r="G1436" s="20">
        <f>IFERROR(VLOOKUP(C1436,'2023-24 School Level AAFTE'!$C:$N,8,FALSE),0)</f>
        <v>331.45</v>
      </c>
      <c r="H1436" s="99">
        <f>VLOOKUP($A1436,'District Data'!$A:$F,3,FALSE)</f>
        <v>1</v>
      </c>
      <c r="I1436" s="99">
        <f>VLOOKUP($A1436,'District Data'!$A:$F,4,FALSE)</f>
        <v>1</v>
      </c>
      <c r="J1436" s="100">
        <f t="shared" si="243"/>
        <v>331.45</v>
      </c>
      <c r="K1436" s="101">
        <f t="shared" si="244"/>
        <v>0.97199999999999998</v>
      </c>
      <c r="L1436" s="102">
        <f>'District Data'!E$2</f>
        <v>72728</v>
      </c>
      <c r="M1436" s="102">
        <f>'District Data'!F$2</f>
        <v>78209</v>
      </c>
      <c r="N1436" s="33">
        <f t="shared" si="245"/>
        <v>70691.62</v>
      </c>
      <c r="O1436" s="33">
        <f t="shared" si="246"/>
        <v>5327.53</v>
      </c>
      <c r="P1436" s="33">
        <f t="shared" si="252"/>
        <v>14418.72</v>
      </c>
      <c r="Q1436" s="103">
        <v>0.18149999999999999</v>
      </c>
      <c r="R1436" s="103">
        <v>0.17510000000000001</v>
      </c>
      <c r="S1436" s="33">
        <f t="shared" si="247"/>
        <v>27778.38</v>
      </c>
      <c r="T1436" s="33">
        <f t="shared" si="253"/>
        <v>1266.99</v>
      </c>
      <c r="U1436" s="33">
        <f t="shared" si="248"/>
        <v>221.85</v>
      </c>
      <c r="V1436" s="33">
        <f t="shared" si="249"/>
        <v>1488.84</v>
      </c>
      <c r="W1436" s="33">
        <f t="shared" si="250"/>
        <v>105286.37</v>
      </c>
      <c r="X1436" s="33" t="str">
        <f>IFERROR(VLOOKUP(C1436,'Adj to Match Apport'!$C:$F,4,FALSE),0)</f>
        <v/>
      </c>
      <c r="Y1436" s="33">
        <f t="shared" si="251"/>
        <v>105286.37</v>
      </c>
      <c r="Z1436" s="184">
        <f>VLOOKUP(C1436, '2023-24 School Level AAFTE'!$C$4:$C$2454, 1, 0)</f>
        <v>3912</v>
      </c>
    </row>
    <row r="1437" spans="1:26" s="20" customFormat="1" x14ac:dyDescent="0.25">
      <c r="A1437" s="136" t="s">
        <v>1490</v>
      </c>
      <c r="B1437" s="166" t="s">
        <v>1489</v>
      </c>
      <c r="C1437" s="167">
        <v>5711</v>
      </c>
      <c r="D1437" s="166" t="s">
        <v>3283</v>
      </c>
      <c r="E1437" s="146" t="str">
        <f>VLOOKUP($C1437,'2023-24 School Level AAFTE'!$C:$N,9,FALSE)</f>
        <v>Yes</v>
      </c>
      <c r="F1437" s="94" t="str">
        <f>IFERROR(VLOOKUP(C1437,'2023-24 School Level AAFTE'!$C:$N,11,FALSE),"")</f>
        <v>Yes</v>
      </c>
      <c r="G1437" s="20">
        <f>IFERROR(VLOOKUP(C1437,'2023-24 School Level AAFTE'!$C:$N,8,FALSE),0)</f>
        <v>114.45</v>
      </c>
      <c r="H1437" s="99">
        <f>VLOOKUP($A1437,'District Data'!$A:$F,3,FALSE)</f>
        <v>1</v>
      </c>
      <c r="I1437" s="99">
        <f>VLOOKUP($A1437,'District Data'!$A:$F,4,FALSE)</f>
        <v>1</v>
      </c>
      <c r="J1437" s="100">
        <f t="shared" si="243"/>
        <v>114.45</v>
      </c>
      <c r="K1437" s="101">
        <f t="shared" si="244"/>
        <v>0.33600000000000002</v>
      </c>
      <c r="L1437" s="102">
        <f>'District Data'!E$2</f>
        <v>72728</v>
      </c>
      <c r="M1437" s="102">
        <f>'District Data'!F$2</f>
        <v>78209</v>
      </c>
      <c r="N1437" s="33">
        <f t="shared" si="245"/>
        <v>24436.61</v>
      </c>
      <c r="O1437" s="33">
        <f t="shared" si="246"/>
        <v>1841.61</v>
      </c>
      <c r="P1437" s="33">
        <f t="shared" si="252"/>
        <v>14418.72</v>
      </c>
      <c r="Q1437" s="103">
        <v>0.18149999999999999</v>
      </c>
      <c r="R1437" s="103">
        <v>0.17510000000000001</v>
      </c>
      <c r="S1437" s="33">
        <f t="shared" si="247"/>
        <v>9602.4</v>
      </c>
      <c r="T1437" s="33">
        <f t="shared" si="253"/>
        <v>437.97</v>
      </c>
      <c r="U1437" s="33">
        <f t="shared" si="248"/>
        <v>76.69</v>
      </c>
      <c r="V1437" s="33">
        <f t="shared" si="249"/>
        <v>514.66000000000008</v>
      </c>
      <c r="W1437" s="33">
        <f t="shared" si="250"/>
        <v>36395.280000000006</v>
      </c>
      <c r="X1437" s="33" t="str">
        <f>IFERROR(VLOOKUP(C1437,'Adj to Match Apport'!$C:$F,4,FALSE),0)</f>
        <v/>
      </c>
      <c r="Y1437" s="33">
        <f t="shared" si="251"/>
        <v>36395.280000000006</v>
      </c>
      <c r="Z1437" s="184">
        <f>VLOOKUP(C1437, '2023-24 School Level AAFTE'!$C$4:$C$2454, 1, 0)</f>
        <v>5711</v>
      </c>
    </row>
    <row r="1438" spans="1:26" s="20" customFormat="1" x14ac:dyDescent="0.25">
      <c r="A1438" s="136" t="s">
        <v>1490</v>
      </c>
      <c r="B1438" s="166" t="s">
        <v>1489</v>
      </c>
      <c r="C1438" s="167">
        <v>2917</v>
      </c>
      <c r="D1438" s="166" t="s">
        <v>1493</v>
      </c>
      <c r="E1438" s="146" t="str">
        <f>VLOOKUP($C1438,'2023-24 School Level AAFTE'!$C:$N,9,FALSE)</f>
        <v>Yes</v>
      </c>
      <c r="F1438" s="94" t="str">
        <f>IFERROR(VLOOKUP(C1438,'2023-24 School Level AAFTE'!$C:$N,11,FALSE),"")</f>
        <v>Yes</v>
      </c>
      <c r="G1438" s="20">
        <f>IFERROR(VLOOKUP(C1438,'2023-24 School Level AAFTE'!$C:$N,8,FALSE),0)</f>
        <v>2430.38</v>
      </c>
      <c r="H1438" s="99">
        <f>VLOOKUP($A1438,'District Data'!$A:$F,3,FALSE)</f>
        <v>1</v>
      </c>
      <c r="I1438" s="99">
        <f>VLOOKUP($A1438,'District Data'!$A:$F,4,FALSE)</f>
        <v>1</v>
      </c>
      <c r="J1438" s="100">
        <f t="shared" si="243"/>
        <v>2430.38</v>
      </c>
      <c r="K1438" s="101">
        <f t="shared" si="244"/>
        <v>7.1289999999999996</v>
      </c>
      <c r="L1438" s="102">
        <f>'District Data'!E$2</f>
        <v>72728</v>
      </c>
      <c r="M1438" s="102">
        <f>'District Data'!F$2</f>
        <v>78209</v>
      </c>
      <c r="N1438" s="33">
        <f t="shared" si="245"/>
        <v>518477.91</v>
      </c>
      <c r="O1438" s="33">
        <f t="shared" si="246"/>
        <v>39074.050000000003</v>
      </c>
      <c r="P1438" s="33">
        <f t="shared" si="252"/>
        <v>14418.72</v>
      </c>
      <c r="Q1438" s="103">
        <v>0.18149999999999999</v>
      </c>
      <c r="R1438" s="103">
        <v>0.17510000000000001</v>
      </c>
      <c r="S1438" s="33">
        <f t="shared" si="247"/>
        <v>203736.66</v>
      </c>
      <c r="T1438" s="33">
        <f t="shared" si="253"/>
        <v>9292.5300000000007</v>
      </c>
      <c r="U1438" s="33">
        <f t="shared" si="248"/>
        <v>1627.12</v>
      </c>
      <c r="V1438" s="33">
        <f t="shared" si="249"/>
        <v>10919.650000000001</v>
      </c>
      <c r="W1438" s="33">
        <f t="shared" si="250"/>
        <v>772208.27</v>
      </c>
      <c r="X1438" s="33" t="str">
        <f>IFERROR(VLOOKUP(C1438,'Adj to Match Apport'!$C:$F,4,FALSE),0)</f>
        <v/>
      </c>
      <c r="Y1438" s="33">
        <f t="shared" si="251"/>
        <v>772208.27</v>
      </c>
      <c r="Z1438" s="184">
        <f>VLOOKUP(C1438, '2023-24 School Level AAFTE'!$C$4:$C$2454, 1, 0)</f>
        <v>2917</v>
      </c>
    </row>
    <row r="1439" spans="1:26" s="20" customFormat="1" x14ac:dyDescent="0.25">
      <c r="A1439" s="136" t="s">
        <v>1490</v>
      </c>
      <c r="B1439" s="166" t="s">
        <v>1489</v>
      </c>
      <c r="C1439" s="167">
        <v>5624</v>
      </c>
      <c r="D1439" s="166" t="s">
        <v>2900</v>
      </c>
      <c r="E1439" s="146" t="str">
        <f>VLOOKUP($C1439,'2023-24 School Level AAFTE'!$C:$N,9,FALSE)</f>
        <v>Yes</v>
      </c>
      <c r="F1439" s="94" t="str">
        <f>IFERROR(VLOOKUP(C1439,'2023-24 School Level AAFTE'!$C:$N,11,FALSE),"")</f>
        <v>Yes</v>
      </c>
      <c r="G1439" s="20">
        <f>IFERROR(VLOOKUP(C1439,'2023-24 School Level AAFTE'!$C:$N,8,FALSE),0)</f>
        <v>1280.53</v>
      </c>
      <c r="H1439" s="99">
        <f>VLOOKUP($A1439,'District Data'!$A:$F,3,FALSE)</f>
        <v>1</v>
      </c>
      <c r="I1439" s="99">
        <f>VLOOKUP($A1439,'District Data'!$A:$F,4,FALSE)</f>
        <v>1</v>
      </c>
      <c r="J1439" s="100">
        <f t="shared" si="243"/>
        <v>1280.53</v>
      </c>
      <c r="K1439" s="101">
        <f t="shared" si="244"/>
        <v>3.7559999999999998</v>
      </c>
      <c r="L1439" s="102">
        <f>'District Data'!E$2</f>
        <v>72728</v>
      </c>
      <c r="M1439" s="102">
        <f>'District Data'!F$2</f>
        <v>78209</v>
      </c>
      <c r="N1439" s="33">
        <f t="shared" si="245"/>
        <v>273166.37</v>
      </c>
      <c r="O1439" s="33">
        <f t="shared" si="246"/>
        <v>20586.63</v>
      </c>
      <c r="P1439" s="33">
        <f t="shared" si="252"/>
        <v>14418.72</v>
      </c>
      <c r="Q1439" s="103">
        <v>0.18149999999999999</v>
      </c>
      <c r="R1439" s="103">
        <v>0.17510000000000001</v>
      </c>
      <c r="S1439" s="33">
        <f t="shared" si="247"/>
        <v>107341.13</v>
      </c>
      <c r="T1439" s="33">
        <f t="shared" si="253"/>
        <v>4895.88</v>
      </c>
      <c r="U1439" s="33">
        <f t="shared" si="248"/>
        <v>857.27</v>
      </c>
      <c r="V1439" s="33">
        <f t="shared" si="249"/>
        <v>5753.15</v>
      </c>
      <c r="W1439" s="33">
        <f t="shared" si="250"/>
        <v>406847.28</v>
      </c>
      <c r="X1439" s="33" t="str">
        <f>IFERROR(VLOOKUP(C1439,'Adj to Match Apport'!$C:$F,4,FALSE),0)</f>
        <v/>
      </c>
      <c r="Y1439" s="33">
        <f t="shared" si="251"/>
        <v>406847.28</v>
      </c>
      <c r="Z1439" s="184">
        <f>VLOOKUP(C1439, '2023-24 School Level AAFTE'!$C$4:$C$2454, 1, 0)</f>
        <v>5624</v>
      </c>
    </row>
    <row r="1440" spans="1:26" s="20" customFormat="1" x14ac:dyDescent="0.25">
      <c r="A1440" s="136" t="s">
        <v>1490</v>
      </c>
      <c r="B1440" s="166" t="s">
        <v>1489</v>
      </c>
      <c r="C1440" s="167">
        <v>3515</v>
      </c>
      <c r="D1440" s="166" t="s">
        <v>1497</v>
      </c>
      <c r="E1440" s="146" t="str">
        <f>VLOOKUP($C1440,'2023-24 School Level AAFTE'!$C:$N,9,FALSE)</f>
        <v>Yes</v>
      </c>
      <c r="F1440" s="94" t="str">
        <f>IFERROR(VLOOKUP(C1440,'2023-24 School Level AAFTE'!$C:$N,11,FALSE),"")</f>
        <v>Yes</v>
      </c>
      <c r="G1440" s="20">
        <f>IFERROR(VLOOKUP(C1440,'2023-24 School Level AAFTE'!$C:$N,8,FALSE),0)</f>
        <v>488.4</v>
      </c>
      <c r="H1440" s="99">
        <f>VLOOKUP($A1440,'District Data'!$A:$F,3,FALSE)</f>
        <v>1</v>
      </c>
      <c r="I1440" s="99">
        <f>VLOOKUP($A1440,'District Data'!$A:$F,4,FALSE)</f>
        <v>1</v>
      </c>
      <c r="J1440" s="100">
        <f t="shared" si="243"/>
        <v>488.4</v>
      </c>
      <c r="K1440" s="101">
        <f t="shared" si="244"/>
        <v>1.4330000000000001</v>
      </c>
      <c r="L1440" s="102">
        <f>'District Data'!E$2</f>
        <v>72728</v>
      </c>
      <c r="M1440" s="102">
        <f>'District Data'!F$2</f>
        <v>78209</v>
      </c>
      <c r="N1440" s="33">
        <f t="shared" si="245"/>
        <v>104219.22</v>
      </c>
      <c r="O1440" s="33">
        <f t="shared" si="246"/>
        <v>7854.28</v>
      </c>
      <c r="P1440" s="33">
        <f t="shared" si="252"/>
        <v>14418.72</v>
      </c>
      <c r="Q1440" s="103">
        <v>0.18149999999999999</v>
      </c>
      <c r="R1440" s="103">
        <v>0.17510000000000001</v>
      </c>
      <c r="S1440" s="33">
        <f t="shared" si="247"/>
        <v>40953.1</v>
      </c>
      <c r="T1440" s="33">
        <f t="shared" si="253"/>
        <v>1867.89</v>
      </c>
      <c r="U1440" s="33">
        <f t="shared" si="248"/>
        <v>327.07</v>
      </c>
      <c r="V1440" s="33">
        <f t="shared" si="249"/>
        <v>2194.96</v>
      </c>
      <c r="W1440" s="33">
        <f t="shared" si="250"/>
        <v>155221.56</v>
      </c>
      <c r="X1440" s="33" t="str">
        <f>IFERROR(VLOOKUP(C1440,'Adj to Match Apport'!$C:$F,4,FALSE),0)</f>
        <v/>
      </c>
      <c r="Y1440" s="33">
        <f t="shared" si="251"/>
        <v>155221.56</v>
      </c>
      <c r="Z1440" s="184">
        <f>VLOOKUP(C1440, '2023-24 School Level AAFTE'!$C$4:$C$2454, 1, 0)</f>
        <v>3515</v>
      </c>
    </row>
    <row r="1441" spans="1:26" s="20" customFormat="1" x14ac:dyDescent="0.25">
      <c r="A1441" s="136" t="s">
        <v>1490</v>
      </c>
      <c r="B1441" s="166" t="s">
        <v>1489</v>
      </c>
      <c r="C1441" s="167">
        <v>5345</v>
      </c>
      <c r="D1441" s="34" t="s">
        <v>1506</v>
      </c>
      <c r="E1441" s="146" t="str">
        <f>VLOOKUP($C1441,'2023-24 School Level AAFTE'!$C:$N,9,FALSE)</f>
        <v>Yes</v>
      </c>
      <c r="F1441" s="94" t="str">
        <f>IFERROR(VLOOKUP(C1441,'2023-24 School Level AAFTE'!$C:$N,11,FALSE),"")</f>
        <v>Yes</v>
      </c>
      <c r="G1441" s="20">
        <f>IFERROR(VLOOKUP(C1441,'2023-24 School Level AAFTE'!$C:$N,8,FALSE),0)</f>
        <v>530.9</v>
      </c>
      <c r="H1441" s="99">
        <f>VLOOKUP($A1441,'District Data'!$A:$F,3,FALSE)</f>
        <v>1</v>
      </c>
      <c r="I1441" s="99">
        <f>VLOOKUP($A1441,'District Data'!$A:$F,4,FALSE)</f>
        <v>1</v>
      </c>
      <c r="J1441" s="100">
        <f t="shared" si="243"/>
        <v>530.9</v>
      </c>
      <c r="K1441" s="101">
        <f t="shared" si="244"/>
        <v>1.5569999999999999</v>
      </c>
      <c r="L1441" s="102">
        <f>'District Data'!E$2</f>
        <v>72728</v>
      </c>
      <c r="M1441" s="102">
        <f>'District Data'!F$2</f>
        <v>78209</v>
      </c>
      <c r="N1441" s="33">
        <f t="shared" si="245"/>
        <v>113237.5</v>
      </c>
      <c r="O1441" s="33">
        <f t="shared" si="246"/>
        <v>8533.91</v>
      </c>
      <c r="P1441" s="33">
        <f t="shared" si="252"/>
        <v>14418.72</v>
      </c>
      <c r="Q1441" s="103">
        <v>0.18149999999999999</v>
      </c>
      <c r="R1441" s="103">
        <v>0.17510000000000001</v>
      </c>
      <c r="S1441" s="33">
        <f t="shared" si="247"/>
        <v>44496.84</v>
      </c>
      <c r="T1441" s="33">
        <f t="shared" si="253"/>
        <v>2029.52</v>
      </c>
      <c r="U1441" s="33">
        <f t="shared" si="248"/>
        <v>355.37</v>
      </c>
      <c r="V1441" s="33">
        <f t="shared" si="249"/>
        <v>2384.89</v>
      </c>
      <c r="W1441" s="33">
        <f t="shared" si="250"/>
        <v>168653.14</v>
      </c>
      <c r="X1441" s="33" t="str">
        <f>IFERROR(VLOOKUP(C1441,'Adj to Match Apport'!$C:$F,4,FALSE),0)</f>
        <v/>
      </c>
      <c r="Y1441" s="33">
        <f t="shared" si="251"/>
        <v>168653.14</v>
      </c>
      <c r="Z1441" s="184">
        <f>VLOOKUP(C1441, '2023-24 School Level AAFTE'!$C$4:$C$2454, 1, 0)</f>
        <v>5345</v>
      </c>
    </row>
    <row r="1442" spans="1:26" s="20" customFormat="1" x14ac:dyDescent="0.25">
      <c r="A1442" s="136" t="s">
        <v>1490</v>
      </c>
      <c r="B1442" s="166" t="s">
        <v>1489</v>
      </c>
      <c r="C1442" s="167">
        <v>4555</v>
      </c>
      <c r="D1442" s="166" t="s">
        <v>1501</v>
      </c>
      <c r="E1442" s="146" t="str">
        <f>VLOOKUP($C1442,'2023-24 School Level AAFTE'!$C:$N,9,FALSE)</f>
        <v>Yes</v>
      </c>
      <c r="F1442" s="94" t="str">
        <f>IFERROR(VLOOKUP(C1442,'2023-24 School Level AAFTE'!$C:$N,11,FALSE),"")</f>
        <v>Yes</v>
      </c>
      <c r="G1442" s="20">
        <f>IFERROR(VLOOKUP(C1442,'2023-24 School Level AAFTE'!$C:$N,8,FALSE),0)</f>
        <v>411.6</v>
      </c>
      <c r="H1442" s="99">
        <f>VLOOKUP($A1442,'District Data'!$A:$F,3,FALSE)</f>
        <v>1</v>
      </c>
      <c r="I1442" s="99">
        <f>VLOOKUP($A1442,'District Data'!$A:$F,4,FALSE)</f>
        <v>1</v>
      </c>
      <c r="J1442" s="100">
        <f t="shared" si="243"/>
        <v>411.6</v>
      </c>
      <c r="K1442" s="101">
        <f t="shared" si="244"/>
        <v>1.2070000000000001</v>
      </c>
      <c r="L1442" s="102">
        <f>'District Data'!E$2</f>
        <v>72728</v>
      </c>
      <c r="M1442" s="102">
        <f>'District Data'!F$2</f>
        <v>78209</v>
      </c>
      <c r="N1442" s="33">
        <f t="shared" si="245"/>
        <v>87782.7</v>
      </c>
      <c r="O1442" s="33">
        <f t="shared" si="246"/>
        <v>6615.56</v>
      </c>
      <c r="P1442" s="33">
        <f t="shared" si="252"/>
        <v>14418.72</v>
      </c>
      <c r="Q1442" s="103">
        <v>0.18149999999999999</v>
      </c>
      <c r="R1442" s="103">
        <v>0.17510000000000001</v>
      </c>
      <c r="S1442" s="33">
        <f t="shared" si="247"/>
        <v>34494.339999999997</v>
      </c>
      <c r="T1442" s="33">
        <f t="shared" si="253"/>
        <v>1573.3</v>
      </c>
      <c r="U1442" s="33">
        <f t="shared" si="248"/>
        <v>275.48</v>
      </c>
      <c r="V1442" s="33">
        <f t="shared" si="249"/>
        <v>1848.78</v>
      </c>
      <c r="W1442" s="33">
        <f t="shared" si="250"/>
        <v>130741.37999999999</v>
      </c>
      <c r="X1442" s="33" t="str">
        <f>IFERROR(VLOOKUP(C1442,'Adj to Match Apport'!$C:$F,4,FALSE),0)</f>
        <v/>
      </c>
      <c r="Y1442" s="33">
        <f t="shared" si="251"/>
        <v>130741.37999999999</v>
      </c>
      <c r="Z1442" s="184">
        <f>VLOOKUP(C1442, '2023-24 School Level AAFTE'!$C$4:$C$2454, 1, 0)</f>
        <v>4555</v>
      </c>
    </row>
    <row r="1443" spans="1:26" s="20" customFormat="1" x14ac:dyDescent="0.25">
      <c r="A1443" s="136" t="s">
        <v>1490</v>
      </c>
      <c r="B1443" s="166" t="s">
        <v>1489</v>
      </c>
      <c r="C1443" s="167">
        <v>4041</v>
      </c>
      <c r="D1443" s="166" t="s">
        <v>1499</v>
      </c>
      <c r="E1443" s="146" t="str">
        <f>VLOOKUP($C1443,'2023-24 School Level AAFTE'!$C:$N,9,FALSE)</f>
        <v>No</v>
      </c>
      <c r="F1443" s="94" t="str">
        <f>IFERROR(VLOOKUP(C1443,'2023-24 School Level AAFTE'!$C:$N,11,FALSE),"")</f>
        <v>No</v>
      </c>
      <c r="G1443" s="20">
        <f>IFERROR(VLOOKUP(C1443,'2023-24 School Level AAFTE'!$C:$N,8,FALSE),0)</f>
        <v>562.89</v>
      </c>
      <c r="H1443" s="99">
        <f>VLOOKUP($A1443,'District Data'!$A:$F,3,FALSE)</f>
        <v>1</v>
      </c>
      <c r="I1443" s="99">
        <f>VLOOKUP($A1443,'District Data'!$A:$F,4,FALSE)</f>
        <v>1</v>
      </c>
      <c r="J1443" s="100">
        <f t="shared" si="243"/>
        <v>0</v>
      </c>
      <c r="K1443" s="101">
        <f t="shared" si="244"/>
        <v>0</v>
      </c>
      <c r="L1443" s="102">
        <f>'District Data'!E$2</f>
        <v>72728</v>
      </c>
      <c r="M1443" s="102">
        <f>'District Data'!F$2</f>
        <v>78209</v>
      </c>
      <c r="N1443" s="33">
        <f t="shared" si="245"/>
        <v>0</v>
      </c>
      <c r="O1443" s="33">
        <f t="shared" si="246"/>
        <v>0</v>
      </c>
      <c r="P1443" s="33">
        <f t="shared" si="252"/>
        <v>14418.72</v>
      </c>
      <c r="Q1443" s="103">
        <v>0.18149999999999999</v>
      </c>
      <c r="R1443" s="103">
        <v>0.17510000000000001</v>
      </c>
      <c r="S1443" s="33">
        <f t="shared" si="247"/>
        <v>0</v>
      </c>
      <c r="T1443" s="33">
        <f t="shared" si="253"/>
        <v>0</v>
      </c>
      <c r="U1443" s="33">
        <f t="shared" si="248"/>
        <v>0</v>
      </c>
      <c r="V1443" s="33">
        <f t="shared" si="249"/>
        <v>0</v>
      </c>
      <c r="W1443" s="33">
        <f t="shared" si="250"/>
        <v>0</v>
      </c>
      <c r="X1443" s="33">
        <f>IFERROR(VLOOKUP(C1443,'Adj to Match Apport'!$C:$F,4,FALSE),0)</f>
        <v>0</v>
      </c>
      <c r="Y1443" s="33">
        <f t="shared" si="251"/>
        <v>0</v>
      </c>
      <c r="Z1443" s="184">
        <f>VLOOKUP(C1443, '2023-24 School Level AAFTE'!$C$4:$C$2454, 1, 0)</f>
        <v>4041</v>
      </c>
    </row>
    <row r="1444" spans="1:26" s="20" customFormat="1" x14ac:dyDescent="0.25">
      <c r="A1444" s="136" t="s">
        <v>1490</v>
      </c>
      <c r="B1444" s="166" t="s">
        <v>1489</v>
      </c>
      <c r="C1444" s="167">
        <v>5596</v>
      </c>
      <c r="D1444" s="166" t="s">
        <v>3284</v>
      </c>
      <c r="E1444" s="146" t="str">
        <f>VLOOKUP($C1444,'2023-24 School Level AAFTE'!$C:$N,9,FALSE)</f>
        <v>No</v>
      </c>
      <c r="F1444" s="94" t="str">
        <f>IFERROR(VLOOKUP(C1444,'2023-24 School Level AAFTE'!$C:$N,11,FALSE),"")</f>
        <v>No</v>
      </c>
      <c r="G1444" s="20">
        <f>IFERROR(VLOOKUP(C1444,'2023-24 School Level AAFTE'!$C:$N,8,FALSE),0)</f>
        <v>50.83</v>
      </c>
      <c r="H1444" s="99">
        <f>VLOOKUP($A1444,'District Data'!$A:$F,3,FALSE)</f>
        <v>1</v>
      </c>
      <c r="I1444" s="99">
        <f>VLOOKUP($A1444,'District Data'!$A:$F,4,FALSE)</f>
        <v>1</v>
      </c>
      <c r="J1444" s="100">
        <f t="shared" si="243"/>
        <v>0</v>
      </c>
      <c r="K1444" s="101">
        <f t="shared" si="244"/>
        <v>0</v>
      </c>
      <c r="L1444" s="102">
        <f>'District Data'!E$2</f>
        <v>72728</v>
      </c>
      <c r="M1444" s="102">
        <f>'District Data'!F$2</f>
        <v>78209</v>
      </c>
      <c r="N1444" s="33">
        <f t="shared" si="245"/>
        <v>0</v>
      </c>
      <c r="O1444" s="33">
        <f t="shared" si="246"/>
        <v>0</v>
      </c>
      <c r="P1444" s="33">
        <f t="shared" si="252"/>
        <v>14418.72</v>
      </c>
      <c r="Q1444" s="103">
        <v>0.18149999999999999</v>
      </c>
      <c r="R1444" s="103">
        <v>0.17510000000000001</v>
      </c>
      <c r="S1444" s="33">
        <f t="shared" si="247"/>
        <v>0</v>
      </c>
      <c r="T1444" s="33">
        <f t="shared" si="253"/>
        <v>0</v>
      </c>
      <c r="U1444" s="33">
        <f t="shared" si="248"/>
        <v>0</v>
      </c>
      <c r="V1444" s="33">
        <f t="shared" si="249"/>
        <v>0</v>
      </c>
      <c r="W1444" s="33">
        <f t="shared" si="250"/>
        <v>0</v>
      </c>
      <c r="X1444" s="33">
        <f>IFERROR(VLOOKUP(C1444,'Adj to Match Apport'!$C:$F,4,FALSE),0)</f>
        <v>0</v>
      </c>
      <c r="Y1444" s="33">
        <f t="shared" si="251"/>
        <v>0</v>
      </c>
      <c r="Z1444" s="184">
        <f>VLOOKUP(C1444, '2023-24 School Level AAFTE'!$C$4:$C$2454, 1, 0)</f>
        <v>5596</v>
      </c>
    </row>
    <row r="1445" spans="1:26" s="20" customFormat="1" x14ac:dyDescent="0.25">
      <c r="A1445" t="s">
        <v>1490</v>
      </c>
      <c r="B1445" s="166" t="s">
        <v>1489</v>
      </c>
      <c r="C1445" s="167">
        <v>3324</v>
      </c>
      <c r="D1445" s="166" t="s">
        <v>1495</v>
      </c>
      <c r="E1445" s="146" t="str">
        <f>VLOOKUP($C1445,'2023-24 School Level AAFTE'!$C:$N,9,FALSE)</f>
        <v>Yes</v>
      </c>
      <c r="F1445" s="94" t="str">
        <f>IFERROR(VLOOKUP(C1445,'2023-24 School Level AAFTE'!$C:$N,11,FALSE),"")</f>
        <v>Yes</v>
      </c>
      <c r="G1445" s="20">
        <f>IFERROR(VLOOKUP(C1445,'2023-24 School Level AAFTE'!$C:$N,8,FALSE),0)</f>
        <v>946.33</v>
      </c>
      <c r="H1445" s="99">
        <f>VLOOKUP($A1445,'District Data'!$A:$F,3,FALSE)</f>
        <v>1</v>
      </c>
      <c r="I1445" s="99">
        <f>VLOOKUP($A1445,'District Data'!$A:$F,4,FALSE)</f>
        <v>1</v>
      </c>
      <c r="J1445" s="100">
        <f t="shared" si="243"/>
        <v>946.33</v>
      </c>
      <c r="K1445" s="101">
        <f t="shared" si="244"/>
        <v>2.7759999999999998</v>
      </c>
      <c r="L1445" s="102">
        <f>'District Data'!E$2</f>
        <v>72728</v>
      </c>
      <c r="M1445" s="102">
        <f>'District Data'!F$2</f>
        <v>78209</v>
      </c>
      <c r="N1445" s="33">
        <f t="shared" si="245"/>
        <v>201892.93</v>
      </c>
      <c r="O1445" s="33">
        <f t="shared" si="246"/>
        <v>15215.25</v>
      </c>
      <c r="P1445" s="33">
        <f t="shared" si="252"/>
        <v>14418.72</v>
      </c>
      <c r="Q1445" s="103">
        <v>0.18149999999999999</v>
      </c>
      <c r="R1445" s="103">
        <v>0.17510000000000001</v>
      </c>
      <c r="S1445" s="33">
        <f t="shared" si="247"/>
        <v>79334.12</v>
      </c>
      <c r="T1445" s="33">
        <f t="shared" si="253"/>
        <v>3618.47</v>
      </c>
      <c r="U1445" s="33">
        <f t="shared" si="248"/>
        <v>633.59</v>
      </c>
      <c r="V1445" s="33">
        <f t="shared" si="249"/>
        <v>4252.0599999999995</v>
      </c>
      <c r="W1445" s="33">
        <f t="shared" si="250"/>
        <v>300694.36</v>
      </c>
      <c r="X1445" s="33" t="str">
        <f>IFERROR(VLOOKUP(C1445,'Adj to Match Apport'!$C:$F,4,FALSE),0)</f>
        <v/>
      </c>
      <c r="Y1445" s="33">
        <f t="shared" si="251"/>
        <v>300694.36</v>
      </c>
      <c r="Z1445" s="184">
        <f>VLOOKUP(C1445, '2023-24 School Level AAFTE'!$C$4:$C$2454, 1, 0)</f>
        <v>3324</v>
      </c>
    </row>
    <row r="1446" spans="1:26" s="20" customFormat="1" x14ac:dyDescent="0.25">
      <c r="A1446" s="136" t="s">
        <v>1490</v>
      </c>
      <c r="B1446" s="166" t="s">
        <v>1489</v>
      </c>
      <c r="C1446" s="92">
        <v>5556</v>
      </c>
      <c r="D1446" s="115" t="s">
        <v>2771</v>
      </c>
      <c r="E1446" s="146" t="str">
        <f>VLOOKUP($C1446,'2023-24 School Level AAFTE'!$C:$N,9,FALSE)</f>
        <v>Yes</v>
      </c>
      <c r="F1446" s="94" t="str">
        <f>IFERROR(VLOOKUP(C1446,'2023-24 School Level AAFTE'!$C:$N,11,FALSE),"")</f>
        <v>Yes</v>
      </c>
      <c r="G1446" s="20">
        <f>IFERROR(VLOOKUP(C1446,'2023-24 School Level AAFTE'!$C:$N,8,FALSE),0)</f>
        <v>653.5</v>
      </c>
      <c r="H1446" s="99">
        <f>VLOOKUP($A1446,'District Data'!$A:$F,3,FALSE)</f>
        <v>1</v>
      </c>
      <c r="I1446" s="99">
        <f>VLOOKUP($A1446,'District Data'!$A:$F,4,FALSE)</f>
        <v>1</v>
      </c>
      <c r="J1446" s="100">
        <f t="shared" si="243"/>
        <v>653.5</v>
      </c>
      <c r="K1446" s="101">
        <f t="shared" si="244"/>
        <v>1.917</v>
      </c>
      <c r="L1446" s="102">
        <f>'District Data'!E$2</f>
        <v>72728</v>
      </c>
      <c r="M1446" s="102">
        <f>'District Data'!F$2</f>
        <v>78209</v>
      </c>
      <c r="N1446" s="33">
        <f t="shared" si="245"/>
        <v>139419.57999999999</v>
      </c>
      <c r="O1446" s="33">
        <f t="shared" si="246"/>
        <v>10507.07</v>
      </c>
      <c r="P1446" s="33">
        <f t="shared" si="252"/>
        <v>14418.72</v>
      </c>
      <c r="Q1446" s="103">
        <v>0.18149999999999999</v>
      </c>
      <c r="R1446" s="103">
        <v>0.17510000000000001</v>
      </c>
      <c r="S1446" s="33">
        <f t="shared" si="247"/>
        <v>54785.13</v>
      </c>
      <c r="T1446" s="33">
        <f t="shared" si="253"/>
        <v>2498.7800000000002</v>
      </c>
      <c r="U1446" s="33">
        <f t="shared" si="248"/>
        <v>437.54</v>
      </c>
      <c r="V1446" s="33">
        <f t="shared" si="249"/>
        <v>2936.32</v>
      </c>
      <c r="W1446" s="33">
        <f t="shared" si="250"/>
        <v>207648.1</v>
      </c>
      <c r="X1446" s="33" t="str">
        <f>IFERROR(VLOOKUP(C1446,'Adj to Match Apport'!$C:$F,4,FALSE),0)</f>
        <v/>
      </c>
      <c r="Y1446" s="33">
        <f t="shared" si="251"/>
        <v>207648.1</v>
      </c>
      <c r="Z1446" s="184">
        <f>VLOOKUP(C1446, '2023-24 School Level AAFTE'!$C$4:$C$2454, 1, 0)</f>
        <v>5556</v>
      </c>
    </row>
    <row r="1447" spans="1:26" s="20" customFormat="1" x14ac:dyDescent="0.25">
      <c r="A1447" s="136" t="s">
        <v>1490</v>
      </c>
      <c r="B1447" s="166" t="s">
        <v>1489</v>
      </c>
      <c r="C1447" s="167">
        <v>5020</v>
      </c>
      <c r="D1447" s="166" t="s">
        <v>1504</v>
      </c>
      <c r="E1447" s="146" t="str">
        <f>VLOOKUP($C1447,'2023-24 School Level AAFTE'!$C:$N,9,FALSE)</f>
        <v>Yes</v>
      </c>
      <c r="F1447" s="94" t="str">
        <f>IFERROR(VLOOKUP(C1447,'2023-24 School Level AAFTE'!$C:$N,11,FALSE),"")</f>
        <v>Yes</v>
      </c>
      <c r="G1447" s="20">
        <f>IFERROR(VLOOKUP(C1447,'2023-24 School Level AAFTE'!$C:$N,8,FALSE),0)</f>
        <v>502.2</v>
      </c>
      <c r="H1447" s="99">
        <f>VLOOKUP($A1447,'District Data'!$A:$F,3,FALSE)</f>
        <v>1</v>
      </c>
      <c r="I1447" s="99">
        <f>VLOOKUP($A1447,'District Data'!$A:$F,4,FALSE)</f>
        <v>1</v>
      </c>
      <c r="J1447" s="100">
        <f t="shared" si="243"/>
        <v>502.2</v>
      </c>
      <c r="K1447" s="101">
        <f t="shared" si="244"/>
        <v>1.4730000000000001</v>
      </c>
      <c r="L1447" s="102">
        <f>'District Data'!E$2</f>
        <v>72728</v>
      </c>
      <c r="M1447" s="102">
        <f>'District Data'!F$2</f>
        <v>78209</v>
      </c>
      <c r="N1447" s="33">
        <f t="shared" si="245"/>
        <v>107128.34</v>
      </c>
      <c r="O1447" s="33">
        <f t="shared" si="246"/>
        <v>8073.52</v>
      </c>
      <c r="P1447" s="33">
        <f t="shared" si="252"/>
        <v>14418.72</v>
      </c>
      <c r="Q1447" s="103">
        <v>0.18149999999999999</v>
      </c>
      <c r="R1447" s="103">
        <v>0.17510000000000001</v>
      </c>
      <c r="S1447" s="33">
        <f t="shared" si="247"/>
        <v>42096.24</v>
      </c>
      <c r="T1447" s="33">
        <f t="shared" si="253"/>
        <v>1920.03</v>
      </c>
      <c r="U1447" s="33">
        <f t="shared" si="248"/>
        <v>336.2</v>
      </c>
      <c r="V1447" s="33">
        <f t="shared" si="249"/>
        <v>2256.23</v>
      </c>
      <c r="W1447" s="33">
        <f t="shared" si="250"/>
        <v>159554.32999999999</v>
      </c>
      <c r="X1447" s="33" t="str">
        <f>IFERROR(VLOOKUP(C1447,'Adj to Match Apport'!$C:$F,4,FALSE),0)</f>
        <v/>
      </c>
      <c r="Y1447" s="33">
        <f t="shared" si="251"/>
        <v>159554.32999999999</v>
      </c>
      <c r="Z1447" s="184">
        <f>VLOOKUP(C1447, '2023-24 School Level AAFTE'!$C$4:$C$2454, 1, 0)</f>
        <v>5020</v>
      </c>
    </row>
    <row r="1448" spans="1:26" s="20" customFormat="1" x14ac:dyDescent="0.25">
      <c r="A1448" s="136" t="s">
        <v>1490</v>
      </c>
      <c r="B1448" s="166" t="s">
        <v>1489</v>
      </c>
      <c r="C1448" s="167">
        <v>4526</v>
      </c>
      <c r="D1448" s="166" t="s">
        <v>581</v>
      </c>
      <c r="E1448" s="146" t="str">
        <f>VLOOKUP($C1448,'2023-24 School Level AAFTE'!$C:$N,9,FALSE)</f>
        <v>Yes</v>
      </c>
      <c r="F1448" s="94" t="str">
        <f>IFERROR(VLOOKUP(C1448,'2023-24 School Level AAFTE'!$C:$N,11,FALSE),"")</f>
        <v>Yes</v>
      </c>
      <c r="G1448" s="20">
        <f>IFERROR(VLOOKUP(C1448,'2023-24 School Level AAFTE'!$C:$N,8,FALSE),0)</f>
        <v>373.7</v>
      </c>
      <c r="H1448" s="99">
        <f>VLOOKUP($A1448,'District Data'!$A:$F,3,FALSE)</f>
        <v>1</v>
      </c>
      <c r="I1448" s="99">
        <f>VLOOKUP($A1448,'District Data'!$A:$F,4,FALSE)</f>
        <v>1</v>
      </c>
      <c r="J1448" s="100">
        <f t="shared" si="243"/>
        <v>373.7</v>
      </c>
      <c r="K1448" s="101">
        <f t="shared" si="244"/>
        <v>1.0960000000000001</v>
      </c>
      <c r="L1448" s="102">
        <f>'District Data'!E$2</f>
        <v>72728</v>
      </c>
      <c r="M1448" s="102">
        <f>'District Data'!F$2</f>
        <v>78209</v>
      </c>
      <c r="N1448" s="33">
        <f t="shared" si="245"/>
        <v>79709.89</v>
      </c>
      <c r="O1448" s="33">
        <f t="shared" si="246"/>
        <v>6007.17</v>
      </c>
      <c r="P1448" s="33">
        <f t="shared" si="252"/>
        <v>14418.72</v>
      </c>
      <c r="Q1448" s="103">
        <v>0.18149999999999999</v>
      </c>
      <c r="R1448" s="103">
        <v>0.17510000000000001</v>
      </c>
      <c r="S1448" s="33">
        <f t="shared" si="247"/>
        <v>31322.12</v>
      </c>
      <c r="T1448" s="33">
        <f t="shared" si="253"/>
        <v>1428.62</v>
      </c>
      <c r="U1448" s="33">
        <f t="shared" si="248"/>
        <v>250.15</v>
      </c>
      <c r="V1448" s="33">
        <f t="shared" si="249"/>
        <v>1678.77</v>
      </c>
      <c r="W1448" s="33">
        <f t="shared" si="250"/>
        <v>118717.95</v>
      </c>
      <c r="X1448" s="33" t="str">
        <f>IFERROR(VLOOKUP(C1448,'Adj to Match Apport'!$C:$F,4,FALSE),0)</f>
        <v/>
      </c>
      <c r="Y1448" s="33">
        <f t="shared" si="251"/>
        <v>118717.95</v>
      </c>
      <c r="Z1448" s="184">
        <f>VLOOKUP(C1448, '2023-24 School Level AAFTE'!$C$4:$C$2454, 1, 0)</f>
        <v>4526</v>
      </c>
    </row>
    <row r="1449" spans="1:26" s="20" customFormat="1" x14ac:dyDescent="0.25">
      <c r="A1449" s="136" t="s">
        <v>1512</v>
      </c>
      <c r="B1449" s="166" t="s">
        <v>1511</v>
      </c>
      <c r="C1449" s="167">
        <v>5639</v>
      </c>
      <c r="D1449" s="166" t="s">
        <v>2824</v>
      </c>
      <c r="E1449" s="146" t="str">
        <f>VLOOKUP($C1449,'2023-24 School Level AAFTE'!$C:$N,9,FALSE)</f>
        <v>No</v>
      </c>
      <c r="F1449" s="94" t="str">
        <f>IFERROR(VLOOKUP(C1449,'2023-24 School Level AAFTE'!$C:$N,11,FALSE),"")</f>
        <v>No</v>
      </c>
      <c r="G1449" s="20">
        <f>IFERROR(VLOOKUP(C1449,'2023-24 School Level AAFTE'!$C:$N,8,FALSE),0)</f>
        <v>1</v>
      </c>
      <c r="H1449" s="99">
        <f>VLOOKUP($A1449,'District Data'!$A:$F,3,FALSE)</f>
        <v>1.01</v>
      </c>
      <c r="I1449" s="99">
        <f>VLOOKUP($A1449,'District Data'!$A:$F,4,FALSE)</f>
        <v>1.01</v>
      </c>
      <c r="J1449" s="100">
        <f t="shared" si="243"/>
        <v>0</v>
      </c>
      <c r="K1449" s="101">
        <f t="shared" si="244"/>
        <v>0</v>
      </c>
      <c r="L1449" s="102">
        <f>'District Data'!E$2</f>
        <v>72728</v>
      </c>
      <c r="M1449" s="102">
        <f>'District Data'!F$2</f>
        <v>78209</v>
      </c>
      <c r="N1449" s="33">
        <f t="shared" si="245"/>
        <v>0</v>
      </c>
      <c r="O1449" s="33">
        <f t="shared" si="246"/>
        <v>0</v>
      </c>
      <c r="P1449" s="33">
        <f t="shared" si="252"/>
        <v>14418.72</v>
      </c>
      <c r="Q1449" s="103">
        <v>0.18149999999999999</v>
      </c>
      <c r="R1449" s="103">
        <v>0.17510000000000001</v>
      </c>
      <c r="S1449" s="33">
        <f t="shared" si="247"/>
        <v>0</v>
      </c>
      <c r="T1449" s="33">
        <f t="shared" si="253"/>
        <v>0</v>
      </c>
      <c r="U1449" s="33">
        <f t="shared" si="248"/>
        <v>0</v>
      </c>
      <c r="V1449" s="33">
        <f t="shared" si="249"/>
        <v>0</v>
      </c>
      <c r="W1449" s="33">
        <f t="shared" si="250"/>
        <v>0</v>
      </c>
      <c r="X1449" s="33">
        <f>IFERROR(VLOOKUP(C1449,'Adj to Match Apport'!$C:$F,4,FALSE),0)</f>
        <v>0</v>
      </c>
      <c r="Y1449" s="33">
        <f t="shared" si="251"/>
        <v>0</v>
      </c>
      <c r="Z1449" s="184">
        <f>VLOOKUP(C1449, '2023-24 School Level AAFTE'!$C$4:$C$2454, 1, 0)</f>
        <v>5639</v>
      </c>
    </row>
    <row r="1450" spans="1:26" s="20" customFormat="1" x14ac:dyDescent="0.25">
      <c r="A1450" s="136" t="s">
        <v>1512</v>
      </c>
      <c r="B1450" s="166" t="s">
        <v>1511</v>
      </c>
      <c r="C1450" s="167">
        <v>2396</v>
      </c>
      <c r="D1450" s="166" t="s">
        <v>1513</v>
      </c>
      <c r="E1450" s="146" t="str">
        <f>VLOOKUP($C1450,'2023-24 School Level AAFTE'!$C:$N,9,FALSE)</f>
        <v>Yes</v>
      </c>
      <c r="F1450" s="94" t="str">
        <f>IFERROR(VLOOKUP(C1450,'2023-24 School Level AAFTE'!$C:$N,11,FALSE),"")</f>
        <v>Yes</v>
      </c>
      <c r="G1450" s="20">
        <f>IFERROR(VLOOKUP(C1450,'2023-24 School Level AAFTE'!$C:$N,8,FALSE),0)</f>
        <v>121.5</v>
      </c>
      <c r="H1450" s="99">
        <f>VLOOKUP($A1450,'District Data'!$A:$F,3,FALSE)</f>
        <v>1.01</v>
      </c>
      <c r="I1450" s="99">
        <f>VLOOKUP($A1450,'District Data'!$A:$F,4,FALSE)</f>
        <v>1.01</v>
      </c>
      <c r="J1450" s="100">
        <f t="shared" si="243"/>
        <v>121.5</v>
      </c>
      <c r="K1450" s="101">
        <f t="shared" si="244"/>
        <v>0.35599999999999998</v>
      </c>
      <c r="L1450" s="102">
        <f>'District Data'!E$2</f>
        <v>72728</v>
      </c>
      <c r="M1450" s="102">
        <f>'District Data'!F$2</f>
        <v>78209</v>
      </c>
      <c r="N1450" s="33">
        <f t="shared" si="245"/>
        <v>26150.080000000002</v>
      </c>
      <c r="O1450" s="33">
        <f t="shared" si="246"/>
        <v>1970.75</v>
      </c>
      <c r="P1450" s="33">
        <f t="shared" si="252"/>
        <v>14418.72</v>
      </c>
      <c r="Q1450" s="103">
        <v>0.18149999999999999</v>
      </c>
      <c r="R1450" s="103">
        <v>0.17510000000000001</v>
      </c>
      <c r="S1450" s="33">
        <f t="shared" si="247"/>
        <v>10224.379999999999</v>
      </c>
      <c r="T1450" s="33">
        <f t="shared" si="253"/>
        <v>468.68</v>
      </c>
      <c r="U1450" s="33">
        <f t="shared" si="248"/>
        <v>82.07</v>
      </c>
      <c r="V1450" s="33">
        <f t="shared" si="249"/>
        <v>550.75</v>
      </c>
      <c r="W1450" s="33">
        <f t="shared" si="250"/>
        <v>38895.96</v>
      </c>
      <c r="X1450" s="33">
        <f>IFERROR(VLOOKUP(C1450,'Adj to Match Apport'!$C:$F,4,FALSE),0)</f>
        <v>-3.1900000000023283</v>
      </c>
      <c r="Y1450" s="33">
        <f t="shared" si="251"/>
        <v>38892.769999999997</v>
      </c>
      <c r="Z1450" s="184">
        <f>VLOOKUP(C1450, '2023-24 School Level AAFTE'!$C$4:$C$2454, 1, 0)</f>
        <v>2396</v>
      </c>
    </row>
    <row r="1451" spans="1:26" s="20" customFormat="1" x14ac:dyDescent="0.25">
      <c r="A1451" s="136" t="s">
        <v>1512</v>
      </c>
      <c r="B1451" s="166" t="s">
        <v>1511</v>
      </c>
      <c r="C1451" s="167">
        <v>2397</v>
      </c>
      <c r="D1451" s="166" t="s">
        <v>1514</v>
      </c>
      <c r="E1451" s="146" t="str">
        <f>VLOOKUP($C1451,'2023-24 School Level AAFTE'!$C:$N,9,FALSE)</f>
        <v>Yes</v>
      </c>
      <c r="F1451" s="94" t="str">
        <f>IFERROR(VLOOKUP(C1451,'2023-24 School Level AAFTE'!$C:$N,11,FALSE),"")</f>
        <v>Yes</v>
      </c>
      <c r="G1451" s="20">
        <f>IFERROR(VLOOKUP(C1451,'2023-24 School Level AAFTE'!$C:$N,8,FALSE),0)</f>
        <v>111.84</v>
      </c>
      <c r="H1451" s="99">
        <f>VLOOKUP($A1451,'District Data'!$A:$F,3,FALSE)</f>
        <v>1.01</v>
      </c>
      <c r="I1451" s="99">
        <f>VLOOKUP($A1451,'District Data'!$A:$F,4,FALSE)</f>
        <v>1.01</v>
      </c>
      <c r="J1451" s="100">
        <f t="shared" si="243"/>
        <v>111.84</v>
      </c>
      <c r="K1451" s="101">
        <f t="shared" si="244"/>
        <v>0.32800000000000001</v>
      </c>
      <c r="L1451" s="102">
        <f>'District Data'!E$2</f>
        <v>72728</v>
      </c>
      <c r="M1451" s="102">
        <f>'District Data'!F$2</f>
        <v>78209</v>
      </c>
      <c r="N1451" s="33">
        <f t="shared" si="245"/>
        <v>24093.33</v>
      </c>
      <c r="O1451" s="33">
        <f t="shared" si="246"/>
        <v>1815.75</v>
      </c>
      <c r="P1451" s="33">
        <f t="shared" si="252"/>
        <v>14418.72</v>
      </c>
      <c r="Q1451" s="103">
        <v>0.18149999999999999</v>
      </c>
      <c r="R1451" s="103">
        <v>0.17510000000000001</v>
      </c>
      <c r="S1451" s="33">
        <f t="shared" si="247"/>
        <v>9420.2199999999993</v>
      </c>
      <c r="T1451" s="33">
        <f t="shared" si="253"/>
        <v>431.82</v>
      </c>
      <c r="U1451" s="33">
        <f t="shared" si="248"/>
        <v>75.61</v>
      </c>
      <c r="V1451" s="33">
        <f t="shared" si="249"/>
        <v>507.43</v>
      </c>
      <c r="W1451" s="33">
        <f t="shared" si="250"/>
        <v>35836.730000000003</v>
      </c>
      <c r="X1451" s="33" t="str">
        <f>IFERROR(VLOOKUP(C1451,'Adj to Match Apport'!$C:$F,4,FALSE),0)</f>
        <v/>
      </c>
      <c r="Y1451" s="33">
        <f t="shared" si="251"/>
        <v>35836.730000000003</v>
      </c>
      <c r="Z1451" s="184">
        <f>VLOOKUP(C1451, '2023-24 School Level AAFTE'!$C$4:$C$2454, 1, 0)</f>
        <v>2397</v>
      </c>
    </row>
    <row r="1452" spans="1:26" s="20" customFormat="1" x14ac:dyDescent="0.25">
      <c r="A1452" s="136" t="s">
        <v>1516</v>
      </c>
      <c r="B1452" s="166" t="s">
        <v>1515</v>
      </c>
      <c r="C1452" s="167">
        <v>2133</v>
      </c>
      <c r="D1452" s="166" t="s">
        <v>1517</v>
      </c>
      <c r="E1452" s="146" t="str">
        <f>VLOOKUP($C1452,'2023-24 School Level AAFTE'!$C:$N,9,FALSE)</f>
        <v>Yes</v>
      </c>
      <c r="F1452" s="94" t="str">
        <f>IFERROR(VLOOKUP(C1452,'2023-24 School Level AAFTE'!$C:$N,11,FALSE),"")</f>
        <v>Yes</v>
      </c>
      <c r="G1452" s="20">
        <f>IFERROR(VLOOKUP(C1452,'2023-24 School Level AAFTE'!$C:$N,8,FALSE),0)</f>
        <v>140.80000000000001</v>
      </c>
      <c r="H1452" s="99">
        <f>VLOOKUP($A1452,'District Data'!$A:$F,3,FALSE)</f>
        <v>1</v>
      </c>
      <c r="I1452" s="99">
        <f>VLOOKUP($A1452,'District Data'!$A:$F,4,FALSE)</f>
        <v>1</v>
      </c>
      <c r="J1452" s="100">
        <f t="shared" si="243"/>
        <v>140.80000000000001</v>
      </c>
      <c r="K1452" s="101">
        <f t="shared" si="244"/>
        <v>0.41299999999999998</v>
      </c>
      <c r="L1452" s="102">
        <f>'District Data'!E$2</f>
        <v>72728</v>
      </c>
      <c r="M1452" s="102">
        <f>'District Data'!F$2</f>
        <v>78209</v>
      </c>
      <c r="N1452" s="33">
        <f t="shared" si="245"/>
        <v>30036.66</v>
      </c>
      <c r="O1452" s="33">
        <f t="shared" si="246"/>
        <v>2263.66</v>
      </c>
      <c r="P1452" s="33">
        <f t="shared" si="252"/>
        <v>14418.72</v>
      </c>
      <c r="Q1452" s="103">
        <v>0.18149999999999999</v>
      </c>
      <c r="R1452" s="103">
        <v>0.17510000000000001</v>
      </c>
      <c r="S1452" s="33">
        <f t="shared" si="247"/>
        <v>11802.95</v>
      </c>
      <c r="T1452" s="33">
        <f t="shared" si="253"/>
        <v>538.34</v>
      </c>
      <c r="U1452" s="33">
        <f t="shared" si="248"/>
        <v>94.26</v>
      </c>
      <c r="V1452" s="33">
        <f t="shared" si="249"/>
        <v>632.6</v>
      </c>
      <c r="W1452" s="33">
        <f t="shared" si="250"/>
        <v>44735.87</v>
      </c>
      <c r="X1452" s="33">
        <f>IFERROR(VLOOKUP(C1452,'Adj to Match Apport'!$C:$F,4,FALSE),0)</f>
        <v>0</v>
      </c>
      <c r="Y1452" s="33">
        <f t="shared" si="251"/>
        <v>44735.87</v>
      </c>
      <c r="Z1452" s="184">
        <f>VLOOKUP(C1452, '2023-24 School Level AAFTE'!$C$4:$C$2454, 1, 0)</f>
        <v>2133</v>
      </c>
    </row>
    <row r="1453" spans="1:26" s="20" customFormat="1" x14ac:dyDescent="0.25">
      <c r="A1453" s="136" t="s">
        <v>1519</v>
      </c>
      <c r="B1453" s="166" t="s">
        <v>1518</v>
      </c>
      <c r="C1453" s="167">
        <v>2858</v>
      </c>
      <c r="D1453" s="166" t="s">
        <v>1520</v>
      </c>
      <c r="E1453" s="146" t="str">
        <f>VLOOKUP($C1453,'2023-24 School Level AAFTE'!$C:$N,9,FALSE)</f>
        <v>Yes</v>
      </c>
      <c r="F1453" s="94" t="str">
        <f>IFERROR(VLOOKUP(C1453,'2023-24 School Level AAFTE'!$C:$N,11,FALSE),"")</f>
        <v>Yes</v>
      </c>
      <c r="G1453" s="20">
        <f>IFERROR(VLOOKUP(C1453,'2023-24 School Level AAFTE'!$C:$N,8,FALSE),0)</f>
        <v>270.94</v>
      </c>
      <c r="H1453" s="99">
        <f>VLOOKUP($A1453,'District Data'!$A:$F,3,FALSE)</f>
        <v>1</v>
      </c>
      <c r="I1453" s="99">
        <f>VLOOKUP($A1453,'District Data'!$A:$F,4,FALSE)</f>
        <v>1.04</v>
      </c>
      <c r="J1453" s="100">
        <f t="shared" si="243"/>
        <v>270.94</v>
      </c>
      <c r="K1453" s="101">
        <f t="shared" si="244"/>
        <v>0.79500000000000004</v>
      </c>
      <c r="L1453" s="102">
        <f>'District Data'!E$2</f>
        <v>72728</v>
      </c>
      <c r="M1453" s="102">
        <f>'District Data'!F$2</f>
        <v>78209</v>
      </c>
      <c r="N1453" s="33">
        <f t="shared" si="245"/>
        <v>57818.76</v>
      </c>
      <c r="O1453" s="33">
        <f t="shared" si="246"/>
        <v>6844.44</v>
      </c>
      <c r="P1453" s="33">
        <f t="shared" si="252"/>
        <v>14418.72</v>
      </c>
      <c r="Q1453" s="103">
        <v>0.18149999999999999</v>
      </c>
      <c r="R1453" s="103">
        <v>0.17510000000000001</v>
      </c>
      <c r="S1453" s="33">
        <f t="shared" si="247"/>
        <v>23155.45</v>
      </c>
      <c r="T1453" s="33">
        <f t="shared" si="253"/>
        <v>1077.72</v>
      </c>
      <c r="U1453" s="33">
        <f t="shared" si="248"/>
        <v>188.71</v>
      </c>
      <c r="V1453" s="33">
        <f t="shared" si="249"/>
        <v>1266.43</v>
      </c>
      <c r="W1453" s="33">
        <f t="shared" si="250"/>
        <v>89085.08</v>
      </c>
      <c r="X1453" s="33">
        <f>IFERROR(VLOOKUP(C1453,'Adj to Match Apport'!$C:$F,4,FALSE),0)</f>
        <v>-9.9999999947613105E-3</v>
      </c>
      <c r="Y1453" s="33">
        <f t="shared" si="251"/>
        <v>89085.07</v>
      </c>
      <c r="Z1453" s="184">
        <f>VLOOKUP(C1453, '2023-24 School Level AAFTE'!$C$4:$C$2454, 1, 0)</f>
        <v>2858</v>
      </c>
    </row>
    <row r="1454" spans="1:26" s="20" customFormat="1" x14ac:dyDescent="0.25">
      <c r="A1454" s="136" t="s">
        <v>1522</v>
      </c>
      <c r="B1454" s="166" t="s">
        <v>1521</v>
      </c>
      <c r="C1454" s="167">
        <v>3299</v>
      </c>
      <c r="D1454" s="166" t="s">
        <v>1528</v>
      </c>
      <c r="E1454" s="146" t="str">
        <f>VLOOKUP($C1454,'2023-24 School Level AAFTE'!$C:$N,9,FALSE)</f>
        <v>No</v>
      </c>
      <c r="F1454" s="94" t="str">
        <f>IFERROR(VLOOKUP(C1454,'2023-24 School Level AAFTE'!$C:$N,11,FALSE),"")</f>
        <v>No</v>
      </c>
      <c r="G1454" s="20">
        <f>IFERROR(VLOOKUP(C1454,'2023-24 School Level AAFTE'!$C:$N,8,FALSE),0)</f>
        <v>355.5</v>
      </c>
      <c r="H1454" s="99">
        <f>VLOOKUP($A1454,'District Data'!$A:$F,3,FALSE)</f>
        <v>1.1299999999999999</v>
      </c>
      <c r="I1454" s="99">
        <f>VLOOKUP($A1454,'District Data'!$A:$F,4,FALSE)</f>
        <v>1.1299999999999999</v>
      </c>
      <c r="J1454" s="100">
        <f t="shared" si="243"/>
        <v>0</v>
      </c>
      <c r="K1454" s="101">
        <f t="shared" si="244"/>
        <v>0</v>
      </c>
      <c r="L1454" s="102">
        <f>'District Data'!E$2</f>
        <v>72728</v>
      </c>
      <c r="M1454" s="102">
        <f>'District Data'!F$2</f>
        <v>78209</v>
      </c>
      <c r="N1454" s="33">
        <f t="shared" si="245"/>
        <v>0</v>
      </c>
      <c r="O1454" s="33">
        <f t="shared" si="246"/>
        <v>0</v>
      </c>
      <c r="P1454" s="33">
        <f t="shared" si="252"/>
        <v>14418.72</v>
      </c>
      <c r="Q1454" s="103">
        <v>0.18149999999999999</v>
      </c>
      <c r="R1454" s="103">
        <v>0.17510000000000001</v>
      </c>
      <c r="S1454" s="33">
        <f t="shared" si="247"/>
        <v>0</v>
      </c>
      <c r="T1454" s="33">
        <f t="shared" si="253"/>
        <v>0</v>
      </c>
      <c r="U1454" s="33">
        <f t="shared" si="248"/>
        <v>0</v>
      </c>
      <c r="V1454" s="33">
        <f t="shared" si="249"/>
        <v>0</v>
      </c>
      <c r="W1454" s="33">
        <f t="shared" si="250"/>
        <v>0</v>
      </c>
      <c r="X1454" s="33">
        <f>IFERROR(VLOOKUP(C1454,'Adj to Match Apport'!$C:$F,4,FALSE),0)</f>
        <v>0</v>
      </c>
      <c r="Y1454" s="33">
        <f t="shared" si="251"/>
        <v>0</v>
      </c>
      <c r="Z1454" s="184">
        <f>VLOOKUP(C1454, '2023-24 School Level AAFTE'!$C$4:$C$2454, 1, 0)</f>
        <v>3299</v>
      </c>
    </row>
    <row r="1455" spans="1:26" s="20" customFormat="1" x14ac:dyDescent="0.25">
      <c r="A1455" s="136" t="s">
        <v>1522</v>
      </c>
      <c r="B1455" s="166" t="s">
        <v>1521</v>
      </c>
      <c r="C1455" s="167">
        <v>4080</v>
      </c>
      <c r="D1455" s="166" t="s">
        <v>1530</v>
      </c>
      <c r="E1455" s="146" t="str">
        <f>VLOOKUP($C1455,'2023-24 School Level AAFTE'!$C:$N,9,FALSE)</f>
        <v>No</v>
      </c>
      <c r="F1455" s="94" t="str">
        <f>IFERROR(VLOOKUP(C1455,'2023-24 School Level AAFTE'!$C:$N,11,FALSE),"")</f>
        <v>No</v>
      </c>
      <c r="G1455" s="20">
        <f>IFERROR(VLOOKUP(C1455,'2023-24 School Level AAFTE'!$C:$N,8,FALSE),0)</f>
        <v>359.83</v>
      </c>
      <c r="H1455" s="99">
        <f>VLOOKUP($A1455,'District Data'!$A:$F,3,FALSE)</f>
        <v>1.1299999999999999</v>
      </c>
      <c r="I1455" s="99">
        <f>VLOOKUP($A1455,'District Data'!$A:$F,4,FALSE)</f>
        <v>1.1299999999999999</v>
      </c>
      <c r="J1455" s="100">
        <f t="shared" si="243"/>
        <v>0</v>
      </c>
      <c r="K1455" s="101">
        <f t="shared" si="244"/>
        <v>0</v>
      </c>
      <c r="L1455" s="102">
        <f>'District Data'!E$2</f>
        <v>72728</v>
      </c>
      <c r="M1455" s="102">
        <f>'District Data'!F$2</f>
        <v>78209</v>
      </c>
      <c r="N1455" s="33">
        <f t="shared" si="245"/>
        <v>0</v>
      </c>
      <c r="O1455" s="33">
        <f t="shared" si="246"/>
        <v>0</v>
      </c>
      <c r="P1455" s="33">
        <f t="shared" si="252"/>
        <v>14418.72</v>
      </c>
      <c r="Q1455" s="103">
        <v>0.18149999999999999</v>
      </c>
      <c r="R1455" s="103">
        <v>0.17510000000000001</v>
      </c>
      <c r="S1455" s="33">
        <f t="shared" si="247"/>
        <v>0</v>
      </c>
      <c r="T1455" s="33">
        <f t="shared" si="253"/>
        <v>0</v>
      </c>
      <c r="U1455" s="33">
        <f t="shared" si="248"/>
        <v>0</v>
      </c>
      <c r="V1455" s="33">
        <f t="shared" si="249"/>
        <v>0</v>
      </c>
      <c r="W1455" s="33">
        <f t="shared" si="250"/>
        <v>0</v>
      </c>
      <c r="X1455" s="33">
        <f>IFERROR(VLOOKUP(C1455,'Adj to Match Apport'!$C:$F,4,FALSE),0)</f>
        <v>0</v>
      </c>
      <c r="Y1455" s="33">
        <f t="shared" si="251"/>
        <v>0</v>
      </c>
      <c r="Z1455" s="184">
        <f>VLOOKUP(C1455, '2023-24 School Level AAFTE'!$C$4:$C$2454, 1, 0)</f>
        <v>4080</v>
      </c>
    </row>
    <row r="1456" spans="1:26" s="20" customFormat="1" x14ac:dyDescent="0.25">
      <c r="A1456" s="136" t="s">
        <v>1522</v>
      </c>
      <c r="B1456" s="166" t="s">
        <v>1521</v>
      </c>
      <c r="C1456" s="167">
        <v>3055</v>
      </c>
      <c r="D1456" s="166" t="s">
        <v>161</v>
      </c>
      <c r="E1456" s="146" t="str">
        <f>VLOOKUP($C1456,'2023-24 School Level AAFTE'!$C:$N,9,FALSE)</f>
        <v>Yes</v>
      </c>
      <c r="F1456" s="94" t="str">
        <f>IFERROR(VLOOKUP(C1456,'2023-24 School Level AAFTE'!$C:$N,11,FALSE),"")</f>
        <v>Yes</v>
      </c>
      <c r="G1456" s="20">
        <f>IFERROR(VLOOKUP(C1456,'2023-24 School Level AAFTE'!$C:$N,8,FALSE),0)</f>
        <v>311.37</v>
      </c>
      <c r="H1456" s="99">
        <f>VLOOKUP($A1456,'District Data'!$A:$F,3,FALSE)</f>
        <v>1.1299999999999999</v>
      </c>
      <c r="I1456" s="99">
        <f>VLOOKUP($A1456,'District Data'!$A:$F,4,FALSE)</f>
        <v>1.1299999999999999</v>
      </c>
      <c r="J1456" s="100">
        <f t="shared" si="243"/>
        <v>311.37</v>
      </c>
      <c r="K1456" s="101">
        <f t="shared" si="244"/>
        <v>0.91300000000000003</v>
      </c>
      <c r="L1456" s="102">
        <f>'District Data'!E$2</f>
        <v>72728</v>
      </c>
      <c r="M1456" s="102">
        <f>'District Data'!F$2</f>
        <v>78209</v>
      </c>
      <c r="N1456" s="33">
        <f t="shared" si="245"/>
        <v>75032.75</v>
      </c>
      <c r="O1456" s="33">
        <f t="shared" si="246"/>
        <v>5654.69</v>
      </c>
      <c r="P1456" s="33">
        <f t="shared" si="252"/>
        <v>14418.72</v>
      </c>
      <c r="Q1456" s="103">
        <v>0.18149999999999999</v>
      </c>
      <c r="R1456" s="103">
        <v>0.17510000000000001</v>
      </c>
      <c r="S1456" s="33">
        <f t="shared" si="247"/>
        <v>27772.87</v>
      </c>
      <c r="T1456" s="33">
        <f t="shared" si="253"/>
        <v>1344.79</v>
      </c>
      <c r="U1456" s="33">
        <f t="shared" si="248"/>
        <v>235.47</v>
      </c>
      <c r="V1456" s="33">
        <f t="shared" si="249"/>
        <v>1580.26</v>
      </c>
      <c r="W1456" s="33">
        <f t="shared" si="250"/>
        <v>110040.56999999999</v>
      </c>
      <c r="X1456" s="33">
        <f>IFERROR(VLOOKUP(C1456,'Adj to Match Apport'!$C:$F,4,FALSE),0)</f>
        <v>-8.0800000000162981</v>
      </c>
      <c r="Y1456" s="33">
        <f t="shared" si="251"/>
        <v>110032.48999999998</v>
      </c>
      <c r="Z1456" s="184">
        <f>VLOOKUP(C1456, '2023-24 School Level AAFTE'!$C$4:$C$2454, 1, 0)</f>
        <v>3055</v>
      </c>
    </row>
    <row r="1457" spans="1:26" s="20" customFormat="1" x14ac:dyDescent="0.25">
      <c r="A1457" s="136" t="s">
        <v>1522</v>
      </c>
      <c r="B1457" s="166" t="s">
        <v>1521</v>
      </c>
      <c r="C1457" s="167">
        <v>4081</v>
      </c>
      <c r="D1457" s="166" t="s">
        <v>1531</v>
      </c>
      <c r="E1457" s="146" t="str">
        <f>VLOOKUP($C1457,'2023-24 School Level AAFTE'!$C:$N,9,FALSE)</f>
        <v>No</v>
      </c>
      <c r="F1457" s="94" t="str">
        <f>IFERROR(VLOOKUP(C1457,'2023-24 School Level AAFTE'!$C:$N,11,FALSE),"")</f>
        <v>No</v>
      </c>
      <c r="G1457" s="20">
        <f>IFERROR(VLOOKUP(C1457,'2023-24 School Level AAFTE'!$C:$N,8,FALSE),0)</f>
        <v>1372.8999999999999</v>
      </c>
      <c r="H1457" s="99">
        <f>VLOOKUP($A1457,'District Data'!$A:$F,3,FALSE)</f>
        <v>1.1299999999999999</v>
      </c>
      <c r="I1457" s="99">
        <f>VLOOKUP($A1457,'District Data'!$A:$F,4,FALSE)</f>
        <v>1.1299999999999999</v>
      </c>
      <c r="J1457" s="100">
        <f t="shared" si="243"/>
        <v>0</v>
      </c>
      <c r="K1457" s="101">
        <f t="shared" si="244"/>
        <v>0</v>
      </c>
      <c r="L1457" s="102">
        <f>'District Data'!E$2</f>
        <v>72728</v>
      </c>
      <c r="M1457" s="102">
        <f>'District Data'!F$2</f>
        <v>78209</v>
      </c>
      <c r="N1457" s="33">
        <f t="shared" si="245"/>
        <v>0</v>
      </c>
      <c r="O1457" s="33">
        <f t="shared" si="246"/>
        <v>0</v>
      </c>
      <c r="P1457" s="33">
        <f t="shared" si="252"/>
        <v>14418.72</v>
      </c>
      <c r="Q1457" s="103">
        <v>0.18149999999999999</v>
      </c>
      <c r="R1457" s="103">
        <v>0.17510000000000001</v>
      </c>
      <c r="S1457" s="33">
        <f t="shared" si="247"/>
        <v>0</v>
      </c>
      <c r="T1457" s="33">
        <f t="shared" si="253"/>
        <v>0</v>
      </c>
      <c r="U1457" s="33">
        <f t="shared" si="248"/>
        <v>0</v>
      </c>
      <c r="V1457" s="33">
        <f t="shared" si="249"/>
        <v>0</v>
      </c>
      <c r="W1457" s="33">
        <f t="shared" si="250"/>
        <v>0</v>
      </c>
      <c r="X1457" s="33">
        <f>IFERROR(VLOOKUP(C1457,'Adj to Match Apport'!$C:$F,4,FALSE),0)</f>
        <v>0</v>
      </c>
      <c r="Y1457" s="33">
        <f t="shared" si="251"/>
        <v>0</v>
      </c>
      <c r="Z1457" s="184">
        <f>VLOOKUP(C1457, '2023-24 School Level AAFTE'!$C$4:$C$2454, 1, 0)</f>
        <v>4081</v>
      </c>
    </row>
    <row r="1458" spans="1:26" s="20" customFormat="1" x14ac:dyDescent="0.25">
      <c r="A1458" s="136" t="s">
        <v>1522</v>
      </c>
      <c r="B1458" s="166" t="s">
        <v>1521</v>
      </c>
      <c r="C1458" s="167">
        <v>2294</v>
      </c>
      <c r="D1458" s="166" t="s">
        <v>1524</v>
      </c>
      <c r="E1458" s="146" t="str">
        <f>VLOOKUP($C1458,'2023-24 School Level AAFTE'!$C:$N,9,FALSE)</f>
        <v>No</v>
      </c>
      <c r="F1458" s="94" t="str">
        <f>IFERROR(VLOOKUP(C1458,'2023-24 School Level AAFTE'!$C:$N,11,FALSE),"")</f>
        <v>No</v>
      </c>
      <c r="G1458" s="20">
        <f>IFERROR(VLOOKUP(C1458,'2023-24 School Level AAFTE'!$C:$N,8,FALSE),0)</f>
        <v>485.76</v>
      </c>
      <c r="H1458" s="99">
        <f>VLOOKUP($A1458,'District Data'!$A:$F,3,FALSE)</f>
        <v>1.1299999999999999</v>
      </c>
      <c r="I1458" s="99">
        <f>VLOOKUP($A1458,'District Data'!$A:$F,4,FALSE)</f>
        <v>1.1299999999999999</v>
      </c>
      <c r="J1458" s="100">
        <f t="shared" si="243"/>
        <v>0</v>
      </c>
      <c r="K1458" s="101">
        <f t="shared" si="244"/>
        <v>0</v>
      </c>
      <c r="L1458" s="102">
        <f>'District Data'!E$2</f>
        <v>72728</v>
      </c>
      <c r="M1458" s="102">
        <f>'District Data'!F$2</f>
        <v>78209</v>
      </c>
      <c r="N1458" s="33">
        <f t="shared" si="245"/>
        <v>0</v>
      </c>
      <c r="O1458" s="33">
        <f t="shared" si="246"/>
        <v>0</v>
      </c>
      <c r="P1458" s="33">
        <f t="shared" si="252"/>
        <v>14418.72</v>
      </c>
      <c r="Q1458" s="103">
        <v>0.18149999999999999</v>
      </c>
      <c r="R1458" s="103">
        <v>0.17510000000000001</v>
      </c>
      <c r="S1458" s="33">
        <f t="shared" si="247"/>
        <v>0</v>
      </c>
      <c r="T1458" s="33">
        <f t="shared" si="253"/>
        <v>0</v>
      </c>
      <c r="U1458" s="33">
        <f t="shared" si="248"/>
        <v>0</v>
      </c>
      <c r="V1458" s="33">
        <f t="shared" si="249"/>
        <v>0</v>
      </c>
      <c r="W1458" s="33">
        <f t="shared" si="250"/>
        <v>0</v>
      </c>
      <c r="X1458" s="33">
        <f>IFERROR(VLOOKUP(C1458,'Adj to Match Apport'!$C:$F,4,FALSE),0)</f>
        <v>0</v>
      </c>
      <c r="Y1458" s="33">
        <f t="shared" si="251"/>
        <v>0</v>
      </c>
      <c r="Z1458" s="184">
        <f>VLOOKUP(C1458, '2023-24 School Level AAFTE'!$C$4:$C$2454, 1, 0)</f>
        <v>2294</v>
      </c>
    </row>
    <row r="1459" spans="1:26" s="20" customFormat="1" x14ac:dyDescent="0.25">
      <c r="A1459" s="136" t="s">
        <v>1522</v>
      </c>
      <c r="B1459" s="166" t="s">
        <v>1521</v>
      </c>
      <c r="C1459" s="167">
        <v>2944</v>
      </c>
      <c r="D1459" s="166" t="s">
        <v>1526</v>
      </c>
      <c r="E1459" s="146" t="str">
        <f>VLOOKUP($C1459,'2023-24 School Level AAFTE'!$C:$N,9,FALSE)</f>
        <v>No</v>
      </c>
      <c r="F1459" s="94" t="str">
        <f>IFERROR(VLOOKUP(C1459,'2023-24 School Level AAFTE'!$C:$N,11,FALSE),"")</f>
        <v>No</v>
      </c>
      <c r="G1459" s="20">
        <f>IFERROR(VLOOKUP(C1459,'2023-24 School Level AAFTE'!$C:$N,8,FALSE),0)</f>
        <v>404.90999999999997</v>
      </c>
      <c r="H1459" s="99">
        <f>VLOOKUP($A1459,'District Data'!$A:$F,3,FALSE)</f>
        <v>1.1299999999999999</v>
      </c>
      <c r="I1459" s="99">
        <f>VLOOKUP($A1459,'District Data'!$A:$F,4,FALSE)</f>
        <v>1.1299999999999999</v>
      </c>
      <c r="J1459" s="100">
        <f t="shared" si="243"/>
        <v>0</v>
      </c>
      <c r="K1459" s="101">
        <f t="shared" si="244"/>
        <v>0</v>
      </c>
      <c r="L1459" s="102">
        <f>'District Data'!E$2</f>
        <v>72728</v>
      </c>
      <c r="M1459" s="102">
        <f>'District Data'!F$2</f>
        <v>78209</v>
      </c>
      <c r="N1459" s="33">
        <f t="shared" si="245"/>
        <v>0</v>
      </c>
      <c r="O1459" s="33">
        <f t="shared" si="246"/>
        <v>0</v>
      </c>
      <c r="P1459" s="33">
        <f t="shared" si="252"/>
        <v>14418.72</v>
      </c>
      <c r="Q1459" s="103">
        <v>0.18149999999999999</v>
      </c>
      <c r="R1459" s="103">
        <v>0.17510000000000001</v>
      </c>
      <c r="S1459" s="33">
        <f t="shared" si="247"/>
        <v>0</v>
      </c>
      <c r="T1459" s="33">
        <f t="shared" si="253"/>
        <v>0</v>
      </c>
      <c r="U1459" s="33">
        <f t="shared" si="248"/>
        <v>0</v>
      </c>
      <c r="V1459" s="33">
        <f t="shared" si="249"/>
        <v>0</v>
      </c>
      <c r="W1459" s="33">
        <f t="shared" si="250"/>
        <v>0</v>
      </c>
      <c r="X1459" s="33">
        <f>IFERROR(VLOOKUP(C1459,'Adj to Match Apport'!$C:$F,4,FALSE),0)</f>
        <v>0</v>
      </c>
      <c r="Y1459" s="33">
        <f t="shared" si="251"/>
        <v>0</v>
      </c>
      <c r="Z1459" s="184">
        <f>VLOOKUP(C1459, '2023-24 School Level AAFTE'!$C$4:$C$2454, 1, 0)</f>
        <v>2944</v>
      </c>
    </row>
    <row r="1460" spans="1:26" s="20" customFormat="1" x14ac:dyDescent="0.25">
      <c r="A1460" s="136" t="s">
        <v>1522</v>
      </c>
      <c r="B1460" s="166" t="s">
        <v>1521</v>
      </c>
      <c r="C1460" s="167">
        <v>4387</v>
      </c>
      <c r="D1460" s="166" t="s">
        <v>1536</v>
      </c>
      <c r="E1460" s="146" t="str">
        <f>VLOOKUP($C1460,'2023-24 School Level AAFTE'!$C:$N,9,FALSE)</f>
        <v>No</v>
      </c>
      <c r="F1460" s="94" t="str">
        <f>IFERROR(VLOOKUP(C1460,'2023-24 School Level AAFTE'!$C:$N,11,FALSE),"")</f>
        <v>No</v>
      </c>
      <c r="G1460" s="20">
        <f>IFERROR(VLOOKUP(C1460,'2023-24 School Level AAFTE'!$C:$N,8,FALSE),0)</f>
        <v>594.99</v>
      </c>
      <c r="H1460" s="99">
        <f>VLOOKUP($A1460,'District Data'!$A:$F,3,FALSE)</f>
        <v>1.1299999999999999</v>
      </c>
      <c r="I1460" s="99">
        <f>VLOOKUP($A1460,'District Data'!$A:$F,4,FALSE)</f>
        <v>1.1299999999999999</v>
      </c>
      <c r="J1460" s="100">
        <f t="shared" si="243"/>
        <v>0</v>
      </c>
      <c r="K1460" s="101">
        <f t="shared" si="244"/>
        <v>0</v>
      </c>
      <c r="L1460" s="102">
        <f>'District Data'!E$2</f>
        <v>72728</v>
      </c>
      <c r="M1460" s="102">
        <f>'District Data'!F$2</f>
        <v>78209</v>
      </c>
      <c r="N1460" s="33">
        <f t="shared" si="245"/>
        <v>0</v>
      </c>
      <c r="O1460" s="33">
        <f t="shared" si="246"/>
        <v>0</v>
      </c>
      <c r="P1460" s="33">
        <f t="shared" si="252"/>
        <v>14418.72</v>
      </c>
      <c r="Q1460" s="103">
        <v>0.18149999999999999</v>
      </c>
      <c r="R1460" s="103">
        <v>0.17510000000000001</v>
      </c>
      <c r="S1460" s="33">
        <f t="shared" si="247"/>
        <v>0</v>
      </c>
      <c r="T1460" s="33">
        <f t="shared" si="253"/>
        <v>0</v>
      </c>
      <c r="U1460" s="33">
        <f t="shared" si="248"/>
        <v>0</v>
      </c>
      <c r="V1460" s="33">
        <f t="shared" si="249"/>
        <v>0</v>
      </c>
      <c r="W1460" s="33">
        <f t="shared" si="250"/>
        <v>0</v>
      </c>
      <c r="X1460" s="33">
        <f>IFERROR(VLOOKUP(C1460,'Adj to Match Apport'!$C:$F,4,FALSE),0)</f>
        <v>0</v>
      </c>
      <c r="Y1460" s="33">
        <f t="shared" si="251"/>
        <v>0</v>
      </c>
      <c r="Z1460" s="184">
        <f>VLOOKUP(C1460, '2023-24 School Level AAFTE'!$C$4:$C$2454, 1, 0)</f>
        <v>4387</v>
      </c>
    </row>
    <row r="1461" spans="1:26" s="20" customFormat="1" x14ac:dyDescent="0.25">
      <c r="A1461" s="136" t="s">
        <v>1522</v>
      </c>
      <c r="B1461" s="166" t="s">
        <v>1521</v>
      </c>
      <c r="C1461" s="167">
        <v>1516</v>
      </c>
      <c r="D1461" s="166" t="s">
        <v>1523</v>
      </c>
      <c r="E1461" s="146" t="str">
        <f>VLOOKUP($C1461,'2023-24 School Level AAFTE'!$C:$N,9,FALSE)</f>
        <v>No</v>
      </c>
      <c r="F1461" s="94" t="str">
        <f>IFERROR(VLOOKUP(C1461,'2023-24 School Level AAFTE'!$C:$N,11,FALSE),"")</f>
        <v>No</v>
      </c>
      <c r="G1461" s="20">
        <f>IFERROR(VLOOKUP(C1461,'2023-24 School Level AAFTE'!$C:$N,8,FALSE),0)</f>
        <v>142.82</v>
      </c>
      <c r="H1461" s="99">
        <f>VLOOKUP($A1461,'District Data'!$A:$F,3,FALSE)</f>
        <v>1.1299999999999999</v>
      </c>
      <c r="I1461" s="99">
        <f>VLOOKUP($A1461,'District Data'!$A:$F,4,FALSE)</f>
        <v>1.1299999999999999</v>
      </c>
      <c r="J1461" s="100">
        <f t="shared" si="243"/>
        <v>0</v>
      </c>
      <c r="K1461" s="101">
        <f t="shared" si="244"/>
        <v>0</v>
      </c>
      <c r="L1461" s="102">
        <f>'District Data'!E$2</f>
        <v>72728</v>
      </c>
      <c r="M1461" s="102">
        <f>'District Data'!F$2</f>
        <v>78209</v>
      </c>
      <c r="N1461" s="33">
        <f t="shared" si="245"/>
        <v>0</v>
      </c>
      <c r="O1461" s="33">
        <f t="shared" si="246"/>
        <v>0</v>
      </c>
      <c r="P1461" s="33">
        <f t="shared" si="252"/>
        <v>14418.72</v>
      </c>
      <c r="Q1461" s="103">
        <v>0.18149999999999999</v>
      </c>
      <c r="R1461" s="103">
        <v>0.17510000000000001</v>
      </c>
      <c r="S1461" s="33">
        <f t="shared" si="247"/>
        <v>0</v>
      </c>
      <c r="T1461" s="33">
        <f t="shared" si="253"/>
        <v>0</v>
      </c>
      <c r="U1461" s="33">
        <f t="shared" si="248"/>
        <v>0</v>
      </c>
      <c r="V1461" s="33">
        <f t="shared" si="249"/>
        <v>0</v>
      </c>
      <c r="W1461" s="33">
        <f t="shared" si="250"/>
        <v>0</v>
      </c>
      <c r="X1461" s="33">
        <f>IFERROR(VLOOKUP(C1461,'Adj to Match Apport'!$C:$F,4,FALSE),0)</f>
        <v>0</v>
      </c>
      <c r="Y1461" s="33">
        <f t="shared" si="251"/>
        <v>0</v>
      </c>
      <c r="Z1461" s="184">
        <f>VLOOKUP(C1461, '2023-24 School Level AAFTE'!$C$4:$C$2454, 1, 0)</f>
        <v>1516</v>
      </c>
    </row>
    <row r="1462" spans="1:26" s="20" customFormat="1" x14ac:dyDescent="0.25">
      <c r="A1462" s="136" t="s">
        <v>1522</v>
      </c>
      <c r="B1462" s="166" t="s">
        <v>1521</v>
      </c>
      <c r="C1462" s="167">
        <v>4156</v>
      </c>
      <c r="D1462" s="166" t="s">
        <v>1532</v>
      </c>
      <c r="E1462" s="146" t="str">
        <f>VLOOKUP($C1462,'2023-24 School Level AAFTE'!$C:$N,9,FALSE)</f>
        <v>No</v>
      </c>
      <c r="F1462" s="94" t="str">
        <f>IFERROR(VLOOKUP(C1462,'2023-24 School Level AAFTE'!$C:$N,11,FALSE),"")</f>
        <v>No</v>
      </c>
      <c r="G1462" s="20">
        <f>IFERROR(VLOOKUP(C1462,'2023-24 School Level AAFTE'!$C:$N,8,FALSE),0)</f>
        <v>458.3</v>
      </c>
      <c r="H1462" s="99">
        <f>VLOOKUP($A1462,'District Data'!$A:$F,3,FALSE)</f>
        <v>1.1299999999999999</v>
      </c>
      <c r="I1462" s="99">
        <f>VLOOKUP($A1462,'District Data'!$A:$F,4,FALSE)</f>
        <v>1.1299999999999999</v>
      </c>
      <c r="J1462" s="100">
        <f t="shared" si="243"/>
        <v>0</v>
      </c>
      <c r="K1462" s="101">
        <f t="shared" si="244"/>
        <v>0</v>
      </c>
      <c r="L1462" s="102">
        <f>'District Data'!E$2</f>
        <v>72728</v>
      </c>
      <c r="M1462" s="102">
        <f>'District Data'!F$2</f>
        <v>78209</v>
      </c>
      <c r="N1462" s="33">
        <f t="shared" si="245"/>
        <v>0</v>
      </c>
      <c r="O1462" s="33">
        <f t="shared" si="246"/>
        <v>0</v>
      </c>
      <c r="P1462" s="33">
        <f t="shared" si="252"/>
        <v>14418.72</v>
      </c>
      <c r="Q1462" s="103">
        <v>0.18149999999999999</v>
      </c>
      <c r="R1462" s="103">
        <v>0.17510000000000001</v>
      </c>
      <c r="S1462" s="33">
        <f t="shared" si="247"/>
        <v>0</v>
      </c>
      <c r="T1462" s="33">
        <f t="shared" si="253"/>
        <v>0</v>
      </c>
      <c r="U1462" s="33">
        <f t="shared" si="248"/>
        <v>0</v>
      </c>
      <c r="V1462" s="33">
        <f t="shared" si="249"/>
        <v>0</v>
      </c>
      <c r="W1462" s="33">
        <f t="shared" si="250"/>
        <v>0</v>
      </c>
      <c r="X1462" s="33">
        <f>IFERROR(VLOOKUP(C1462,'Adj to Match Apport'!$C:$F,4,FALSE),0)</f>
        <v>0</v>
      </c>
      <c r="Y1462" s="33">
        <f t="shared" si="251"/>
        <v>0</v>
      </c>
      <c r="Z1462" s="184">
        <f>VLOOKUP(C1462, '2023-24 School Level AAFTE'!$C$4:$C$2454, 1, 0)</f>
        <v>4156</v>
      </c>
    </row>
    <row r="1463" spans="1:26" s="20" customFormat="1" x14ac:dyDescent="0.25">
      <c r="A1463" s="136" t="s">
        <v>1522</v>
      </c>
      <c r="B1463" s="166" t="s">
        <v>1521</v>
      </c>
      <c r="C1463" s="167">
        <v>4219</v>
      </c>
      <c r="D1463" s="166" t="s">
        <v>1534</v>
      </c>
      <c r="E1463" s="146" t="str">
        <f>VLOOKUP($C1463,'2023-24 School Level AAFTE'!$C:$N,9,FALSE)</f>
        <v>No</v>
      </c>
      <c r="F1463" s="94" t="str">
        <f>IFERROR(VLOOKUP(C1463,'2023-24 School Level AAFTE'!$C:$N,11,FALSE),"")</f>
        <v>No</v>
      </c>
      <c r="G1463" s="20">
        <f>IFERROR(VLOOKUP(C1463,'2023-24 School Level AAFTE'!$C:$N,8,FALSE),0)</f>
        <v>484.04</v>
      </c>
      <c r="H1463" s="99">
        <f>VLOOKUP($A1463,'District Data'!$A:$F,3,FALSE)</f>
        <v>1.1299999999999999</v>
      </c>
      <c r="I1463" s="99">
        <f>VLOOKUP($A1463,'District Data'!$A:$F,4,FALSE)</f>
        <v>1.1299999999999999</v>
      </c>
      <c r="J1463" s="100">
        <f t="shared" si="243"/>
        <v>0</v>
      </c>
      <c r="K1463" s="101">
        <f t="shared" si="244"/>
        <v>0</v>
      </c>
      <c r="L1463" s="102">
        <f>'District Data'!E$2</f>
        <v>72728</v>
      </c>
      <c r="M1463" s="102">
        <f>'District Data'!F$2</f>
        <v>78209</v>
      </c>
      <c r="N1463" s="33">
        <f t="shared" si="245"/>
        <v>0</v>
      </c>
      <c r="O1463" s="33">
        <f t="shared" si="246"/>
        <v>0</v>
      </c>
      <c r="P1463" s="33">
        <f t="shared" si="252"/>
        <v>14418.72</v>
      </c>
      <c r="Q1463" s="103">
        <v>0.18149999999999999</v>
      </c>
      <c r="R1463" s="103">
        <v>0.17510000000000001</v>
      </c>
      <c r="S1463" s="33">
        <f t="shared" si="247"/>
        <v>0</v>
      </c>
      <c r="T1463" s="33">
        <f t="shared" si="253"/>
        <v>0</v>
      </c>
      <c r="U1463" s="33">
        <f t="shared" si="248"/>
        <v>0</v>
      </c>
      <c r="V1463" s="33">
        <f t="shared" si="249"/>
        <v>0</v>
      </c>
      <c r="W1463" s="33">
        <f t="shared" si="250"/>
        <v>0</v>
      </c>
      <c r="X1463" s="33">
        <f>IFERROR(VLOOKUP(C1463,'Adj to Match Apport'!$C:$F,4,FALSE),0)</f>
        <v>0</v>
      </c>
      <c r="Y1463" s="33">
        <f t="shared" si="251"/>
        <v>0</v>
      </c>
      <c r="Z1463" s="184">
        <f>VLOOKUP(C1463, '2023-24 School Level AAFTE'!$C$4:$C$2454, 1, 0)</f>
        <v>4219</v>
      </c>
    </row>
    <row r="1464" spans="1:26" s="20" customFormat="1" x14ac:dyDescent="0.25">
      <c r="A1464" s="136" t="s">
        <v>1522</v>
      </c>
      <c r="B1464" s="166" t="s">
        <v>1521</v>
      </c>
      <c r="C1464" s="167">
        <v>4189</v>
      </c>
      <c r="D1464" s="166" t="s">
        <v>1533</v>
      </c>
      <c r="E1464" s="146" t="str">
        <f>VLOOKUP($C1464,'2023-24 School Level AAFTE'!$C:$N,9,FALSE)</f>
        <v>No</v>
      </c>
      <c r="F1464" s="94" t="str">
        <f>IFERROR(VLOOKUP(C1464,'2023-24 School Level AAFTE'!$C:$N,11,FALSE),"")</f>
        <v>No</v>
      </c>
      <c r="G1464" s="20">
        <f>IFERROR(VLOOKUP(C1464,'2023-24 School Level AAFTE'!$C:$N,8,FALSE),0)</f>
        <v>282.32</v>
      </c>
      <c r="H1464" s="99">
        <f>VLOOKUP($A1464,'District Data'!$A:$F,3,FALSE)</f>
        <v>1.1299999999999999</v>
      </c>
      <c r="I1464" s="99">
        <f>VLOOKUP($A1464,'District Data'!$A:$F,4,FALSE)</f>
        <v>1.1299999999999999</v>
      </c>
      <c r="J1464" s="100">
        <f t="shared" si="243"/>
        <v>0</v>
      </c>
      <c r="K1464" s="101">
        <f t="shared" si="244"/>
        <v>0</v>
      </c>
      <c r="L1464" s="102">
        <f>'District Data'!E$2</f>
        <v>72728</v>
      </c>
      <c r="M1464" s="102">
        <f>'District Data'!F$2</f>
        <v>78209</v>
      </c>
      <c r="N1464" s="33">
        <f t="shared" si="245"/>
        <v>0</v>
      </c>
      <c r="O1464" s="33">
        <f t="shared" si="246"/>
        <v>0</v>
      </c>
      <c r="P1464" s="33">
        <f t="shared" si="252"/>
        <v>14418.72</v>
      </c>
      <c r="Q1464" s="103">
        <v>0.18149999999999999</v>
      </c>
      <c r="R1464" s="103">
        <v>0.17510000000000001</v>
      </c>
      <c r="S1464" s="33">
        <f t="shared" si="247"/>
        <v>0</v>
      </c>
      <c r="T1464" s="33">
        <f t="shared" si="253"/>
        <v>0</v>
      </c>
      <c r="U1464" s="33">
        <f t="shared" si="248"/>
        <v>0</v>
      </c>
      <c r="V1464" s="33">
        <f t="shared" si="249"/>
        <v>0</v>
      </c>
      <c r="W1464" s="33">
        <f t="shared" si="250"/>
        <v>0</v>
      </c>
      <c r="X1464" s="33">
        <f>IFERROR(VLOOKUP(C1464,'Adj to Match Apport'!$C:$F,4,FALSE),0)</f>
        <v>0</v>
      </c>
      <c r="Y1464" s="33">
        <f t="shared" si="251"/>
        <v>0</v>
      </c>
      <c r="Z1464" s="184">
        <f>VLOOKUP(C1464, '2023-24 School Level AAFTE'!$C$4:$C$2454, 1, 0)</f>
        <v>4189</v>
      </c>
    </row>
    <row r="1465" spans="1:26" s="20" customFormat="1" x14ac:dyDescent="0.25">
      <c r="A1465" s="136" t="s">
        <v>1522</v>
      </c>
      <c r="B1465" s="166" t="s">
        <v>1521</v>
      </c>
      <c r="C1465" s="167">
        <v>2681</v>
      </c>
      <c r="D1465" s="166" t="s">
        <v>1525</v>
      </c>
      <c r="E1465" s="146" t="str">
        <f>VLOOKUP($C1465,'2023-24 School Level AAFTE'!$C:$N,9,FALSE)</f>
        <v>No</v>
      </c>
      <c r="F1465" s="94" t="str">
        <f>IFERROR(VLOOKUP(C1465,'2023-24 School Level AAFTE'!$C:$N,11,FALSE),"")</f>
        <v>No</v>
      </c>
      <c r="G1465" s="20">
        <f>IFERROR(VLOOKUP(C1465,'2023-24 School Level AAFTE'!$C:$N,8,FALSE),0)</f>
        <v>1333.44</v>
      </c>
      <c r="H1465" s="99">
        <f>VLOOKUP($A1465,'District Data'!$A:$F,3,FALSE)</f>
        <v>1.1299999999999999</v>
      </c>
      <c r="I1465" s="99">
        <f>VLOOKUP($A1465,'District Data'!$A:$F,4,FALSE)</f>
        <v>1.1299999999999999</v>
      </c>
      <c r="J1465" s="100">
        <f t="shared" si="243"/>
        <v>0</v>
      </c>
      <c r="K1465" s="101">
        <f t="shared" si="244"/>
        <v>0</v>
      </c>
      <c r="L1465" s="102">
        <f>'District Data'!E$2</f>
        <v>72728</v>
      </c>
      <c r="M1465" s="102">
        <f>'District Data'!F$2</f>
        <v>78209</v>
      </c>
      <c r="N1465" s="33">
        <f t="shared" si="245"/>
        <v>0</v>
      </c>
      <c r="O1465" s="33">
        <f t="shared" si="246"/>
        <v>0</v>
      </c>
      <c r="P1465" s="33">
        <f t="shared" si="252"/>
        <v>14418.72</v>
      </c>
      <c r="Q1465" s="103">
        <v>0.18149999999999999</v>
      </c>
      <c r="R1465" s="103">
        <v>0.17510000000000001</v>
      </c>
      <c r="S1465" s="33">
        <f t="shared" si="247"/>
        <v>0</v>
      </c>
      <c r="T1465" s="33">
        <f t="shared" si="253"/>
        <v>0</v>
      </c>
      <c r="U1465" s="33">
        <f t="shared" si="248"/>
        <v>0</v>
      </c>
      <c r="V1465" s="33">
        <f t="shared" si="249"/>
        <v>0</v>
      </c>
      <c r="W1465" s="33">
        <f t="shared" si="250"/>
        <v>0</v>
      </c>
      <c r="X1465" s="33">
        <f>IFERROR(VLOOKUP(C1465,'Adj to Match Apport'!$C:$F,4,FALSE),0)</f>
        <v>0</v>
      </c>
      <c r="Y1465" s="33">
        <f t="shared" si="251"/>
        <v>0</v>
      </c>
      <c r="Z1465" s="184">
        <f>VLOOKUP(C1465, '2023-24 School Level AAFTE'!$C$4:$C$2454, 1, 0)</f>
        <v>2681</v>
      </c>
    </row>
    <row r="1466" spans="1:26" s="20" customFormat="1" x14ac:dyDescent="0.25">
      <c r="A1466" s="136" t="s">
        <v>1522</v>
      </c>
      <c r="B1466" s="166" t="s">
        <v>1521</v>
      </c>
      <c r="C1466" s="167">
        <v>5631</v>
      </c>
      <c r="D1466" s="166" t="s">
        <v>52</v>
      </c>
      <c r="E1466" s="146" t="str">
        <f>VLOOKUP($C1466,'2023-24 School Level AAFTE'!$C:$N,9,FALSE)</f>
        <v>No</v>
      </c>
      <c r="F1466" s="94" t="str">
        <f>IFERROR(VLOOKUP(C1466,'2023-24 School Level AAFTE'!$C:$N,11,FALSE),"")</f>
        <v>No</v>
      </c>
      <c r="G1466" s="20">
        <f>IFERROR(VLOOKUP(C1466,'2023-24 School Level AAFTE'!$C:$N,8,FALSE),0)</f>
        <v>492.93</v>
      </c>
      <c r="H1466" s="99">
        <f>VLOOKUP($A1466,'District Data'!$A:$F,3,FALSE)</f>
        <v>1.1299999999999999</v>
      </c>
      <c r="I1466" s="99">
        <f>VLOOKUP($A1466,'District Data'!$A:$F,4,FALSE)</f>
        <v>1.1299999999999999</v>
      </c>
      <c r="J1466" s="100">
        <f t="shared" si="243"/>
        <v>0</v>
      </c>
      <c r="K1466" s="101">
        <f t="shared" si="244"/>
        <v>0</v>
      </c>
      <c r="L1466" s="102">
        <f>'District Data'!E$2</f>
        <v>72728</v>
      </c>
      <c r="M1466" s="102">
        <f>'District Data'!F$2</f>
        <v>78209</v>
      </c>
      <c r="N1466" s="33">
        <f t="shared" si="245"/>
        <v>0</v>
      </c>
      <c r="O1466" s="33">
        <f t="shared" si="246"/>
        <v>0</v>
      </c>
      <c r="P1466" s="33">
        <f t="shared" si="252"/>
        <v>14418.72</v>
      </c>
      <c r="Q1466" s="103">
        <v>0.18149999999999999</v>
      </c>
      <c r="R1466" s="103">
        <v>0.17510000000000001</v>
      </c>
      <c r="S1466" s="33">
        <f t="shared" si="247"/>
        <v>0</v>
      </c>
      <c r="T1466" s="33">
        <f t="shared" si="253"/>
        <v>0</v>
      </c>
      <c r="U1466" s="33">
        <f t="shared" si="248"/>
        <v>0</v>
      </c>
      <c r="V1466" s="33">
        <f t="shared" si="249"/>
        <v>0</v>
      </c>
      <c r="W1466" s="33">
        <f t="shared" si="250"/>
        <v>0</v>
      </c>
      <c r="X1466" s="33">
        <f>IFERROR(VLOOKUP(C1466,'Adj to Match Apport'!$C:$F,4,FALSE),0)</f>
        <v>0</v>
      </c>
      <c r="Y1466" s="33">
        <f t="shared" si="251"/>
        <v>0</v>
      </c>
      <c r="Z1466" s="184">
        <f>VLOOKUP(C1466, '2023-24 School Level AAFTE'!$C$4:$C$2454, 1, 0)</f>
        <v>5631</v>
      </c>
    </row>
    <row r="1467" spans="1:26" s="20" customFormat="1" x14ac:dyDescent="0.25">
      <c r="A1467" s="136" t="s">
        <v>1522</v>
      </c>
      <c r="B1467" s="166" t="s">
        <v>1521</v>
      </c>
      <c r="C1467" s="167">
        <v>3685</v>
      </c>
      <c r="D1467" s="166" t="s">
        <v>1529</v>
      </c>
      <c r="E1467" s="146" t="str">
        <f>VLOOKUP($C1467,'2023-24 School Level AAFTE'!$C:$N,9,FALSE)</f>
        <v>No</v>
      </c>
      <c r="F1467" s="94" t="str">
        <f>IFERROR(VLOOKUP(C1467,'2023-24 School Level AAFTE'!$C:$N,11,FALSE),"")</f>
        <v>No</v>
      </c>
      <c r="G1467" s="20">
        <f>IFERROR(VLOOKUP(C1467,'2023-24 School Level AAFTE'!$C:$N,8,FALSE),0)</f>
        <v>464.34</v>
      </c>
      <c r="H1467" s="99">
        <f>VLOOKUP($A1467,'District Data'!$A:$F,3,FALSE)</f>
        <v>1.1299999999999999</v>
      </c>
      <c r="I1467" s="99">
        <f>VLOOKUP($A1467,'District Data'!$A:$F,4,FALSE)</f>
        <v>1.1299999999999999</v>
      </c>
      <c r="J1467" s="100">
        <f t="shared" si="243"/>
        <v>0</v>
      </c>
      <c r="K1467" s="101">
        <f t="shared" si="244"/>
        <v>0</v>
      </c>
      <c r="L1467" s="102">
        <f>'District Data'!E$2</f>
        <v>72728</v>
      </c>
      <c r="M1467" s="102">
        <f>'District Data'!F$2</f>
        <v>78209</v>
      </c>
      <c r="N1467" s="33">
        <f t="shared" si="245"/>
        <v>0</v>
      </c>
      <c r="O1467" s="33">
        <f t="shared" si="246"/>
        <v>0</v>
      </c>
      <c r="P1467" s="33">
        <f t="shared" si="252"/>
        <v>14418.72</v>
      </c>
      <c r="Q1467" s="103">
        <v>0.18149999999999999</v>
      </c>
      <c r="R1467" s="103">
        <v>0.17510000000000001</v>
      </c>
      <c r="S1467" s="33">
        <f t="shared" si="247"/>
        <v>0</v>
      </c>
      <c r="T1467" s="33">
        <f t="shared" si="253"/>
        <v>0</v>
      </c>
      <c r="U1467" s="33">
        <f t="shared" si="248"/>
        <v>0</v>
      </c>
      <c r="V1467" s="33">
        <f t="shared" si="249"/>
        <v>0</v>
      </c>
      <c r="W1467" s="33">
        <f t="shared" si="250"/>
        <v>0</v>
      </c>
      <c r="X1467" s="33">
        <f>IFERROR(VLOOKUP(C1467,'Adj to Match Apport'!$C:$F,4,FALSE),0)</f>
        <v>0</v>
      </c>
      <c r="Y1467" s="33">
        <f t="shared" si="251"/>
        <v>0</v>
      </c>
      <c r="Z1467" s="184">
        <f>VLOOKUP(C1467, '2023-24 School Level AAFTE'!$C$4:$C$2454, 1, 0)</f>
        <v>3685</v>
      </c>
    </row>
    <row r="1468" spans="1:26" s="20" customFormat="1" x14ac:dyDescent="0.25">
      <c r="A1468" s="136" t="s">
        <v>1522</v>
      </c>
      <c r="B1468" s="166" t="s">
        <v>1521</v>
      </c>
      <c r="C1468" s="167">
        <v>5685</v>
      </c>
      <c r="D1468" s="166" t="s">
        <v>3285</v>
      </c>
      <c r="E1468" s="146" t="str">
        <f>VLOOKUP($C1468,'2023-24 School Level AAFTE'!$C:$N,9,FALSE)</f>
        <v>No</v>
      </c>
      <c r="F1468" s="94" t="str">
        <f>IFERROR(VLOOKUP(C1468,'2023-24 School Level AAFTE'!$C:$N,11,FALSE),"")</f>
        <v>No</v>
      </c>
      <c r="G1468" s="20">
        <f>IFERROR(VLOOKUP(C1468,'2023-24 School Level AAFTE'!$C:$N,8,FALSE),0)</f>
        <v>522.70000000000005</v>
      </c>
      <c r="H1468" s="99">
        <f>VLOOKUP($A1468,'District Data'!$A:$F,3,FALSE)</f>
        <v>1.1299999999999999</v>
      </c>
      <c r="I1468" s="99">
        <f>VLOOKUP($A1468,'District Data'!$A:$F,4,FALSE)</f>
        <v>1.1299999999999999</v>
      </c>
      <c r="J1468" s="100">
        <f t="shared" si="243"/>
        <v>0</v>
      </c>
      <c r="K1468" s="101">
        <f t="shared" si="244"/>
        <v>0</v>
      </c>
      <c r="L1468" s="102">
        <f>'District Data'!E$2</f>
        <v>72728</v>
      </c>
      <c r="M1468" s="102">
        <f>'District Data'!F$2</f>
        <v>78209</v>
      </c>
      <c r="N1468" s="33">
        <f t="shared" si="245"/>
        <v>0</v>
      </c>
      <c r="O1468" s="33">
        <f t="shared" si="246"/>
        <v>0</v>
      </c>
      <c r="P1468" s="33">
        <f t="shared" si="252"/>
        <v>14418.72</v>
      </c>
      <c r="Q1468" s="103">
        <v>0.18149999999999999</v>
      </c>
      <c r="R1468" s="103">
        <v>0.17510000000000001</v>
      </c>
      <c r="S1468" s="33">
        <f t="shared" si="247"/>
        <v>0</v>
      </c>
      <c r="T1468" s="33">
        <f t="shared" si="253"/>
        <v>0</v>
      </c>
      <c r="U1468" s="33">
        <f t="shared" si="248"/>
        <v>0</v>
      </c>
      <c r="V1468" s="33">
        <f t="shared" si="249"/>
        <v>0</v>
      </c>
      <c r="W1468" s="33">
        <f t="shared" si="250"/>
        <v>0</v>
      </c>
      <c r="X1468" s="33">
        <f>IFERROR(VLOOKUP(C1468,'Adj to Match Apport'!$C:$F,4,FALSE),0)</f>
        <v>0</v>
      </c>
      <c r="Y1468" s="33">
        <f t="shared" si="251"/>
        <v>0</v>
      </c>
      <c r="Z1468" s="184">
        <f>VLOOKUP(C1468, '2023-24 School Level AAFTE'!$C$4:$C$2454, 1, 0)</f>
        <v>5685</v>
      </c>
    </row>
    <row r="1469" spans="1:26" s="20" customFormat="1" x14ac:dyDescent="0.25">
      <c r="A1469" s="136" t="s">
        <v>1522</v>
      </c>
      <c r="B1469" s="166" t="s">
        <v>1521</v>
      </c>
      <c r="C1469" s="147">
        <v>3056</v>
      </c>
      <c r="D1469" s="139" t="s">
        <v>1527</v>
      </c>
      <c r="E1469" s="146" t="str">
        <f>VLOOKUP($C1469,'2023-24 School Level AAFTE'!$C:$N,9,FALSE)</f>
        <v>Yes</v>
      </c>
      <c r="F1469" s="94" t="str">
        <f>IFERROR(VLOOKUP(C1469,'2023-24 School Level AAFTE'!$C:$N,11,FALSE),"")</f>
        <v>Yes</v>
      </c>
      <c r="G1469" s="20">
        <f>IFERROR(VLOOKUP(C1469,'2023-24 School Level AAFTE'!$C:$N,8,FALSE),0)</f>
        <v>281.93</v>
      </c>
      <c r="H1469" s="99">
        <f>VLOOKUP($A1469,'District Data'!$A:$F,3,FALSE)</f>
        <v>1.1299999999999999</v>
      </c>
      <c r="I1469" s="99">
        <f>VLOOKUP($A1469,'District Data'!$A:$F,4,FALSE)</f>
        <v>1.1299999999999999</v>
      </c>
      <c r="J1469" s="100">
        <f t="shared" si="243"/>
        <v>281.93</v>
      </c>
      <c r="K1469" s="101">
        <f t="shared" si="244"/>
        <v>0.82699999999999996</v>
      </c>
      <c r="L1469" s="102">
        <f>'District Data'!E$2</f>
        <v>72728</v>
      </c>
      <c r="M1469" s="102">
        <f>'District Data'!F$2</f>
        <v>78209</v>
      </c>
      <c r="N1469" s="33">
        <f t="shared" si="245"/>
        <v>67965.039999999994</v>
      </c>
      <c r="O1469" s="33">
        <f t="shared" si="246"/>
        <v>5122.05</v>
      </c>
      <c r="P1469" s="33">
        <f t="shared" si="252"/>
        <v>14418.72</v>
      </c>
      <c r="Q1469" s="103">
        <v>0.18149999999999999</v>
      </c>
      <c r="R1469" s="103">
        <v>0.17510000000000001</v>
      </c>
      <c r="S1469" s="33">
        <f t="shared" si="247"/>
        <v>25156.81</v>
      </c>
      <c r="T1469" s="33">
        <f t="shared" si="253"/>
        <v>1218.1199999999999</v>
      </c>
      <c r="U1469" s="33">
        <f t="shared" si="248"/>
        <v>213.29</v>
      </c>
      <c r="V1469" s="33">
        <f t="shared" si="249"/>
        <v>1431.4099999999999</v>
      </c>
      <c r="W1469" s="33">
        <f t="shared" si="250"/>
        <v>99675.31</v>
      </c>
      <c r="X1469" s="33" t="str">
        <f>IFERROR(VLOOKUP(C1469,'Adj to Match Apport'!$C:$F,4,FALSE),0)</f>
        <v/>
      </c>
      <c r="Y1469" s="33">
        <f t="shared" si="251"/>
        <v>99675.31</v>
      </c>
      <c r="Z1469" s="184">
        <f>VLOOKUP(C1469, '2023-24 School Level AAFTE'!$C$4:$C$2454, 1, 0)</f>
        <v>3056</v>
      </c>
    </row>
    <row r="1470" spans="1:26" s="20" customFormat="1" x14ac:dyDescent="0.25">
      <c r="A1470" s="136" t="s">
        <v>1522</v>
      </c>
      <c r="B1470" s="166" t="s">
        <v>1521</v>
      </c>
      <c r="C1470" s="167">
        <v>4307</v>
      </c>
      <c r="D1470" s="166" t="s">
        <v>1535</v>
      </c>
      <c r="E1470" s="146" t="str">
        <f>VLOOKUP($C1470,'2023-24 School Level AAFTE'!$C:$N,9,FALSE)</f>
        <v>No</v>
      </c>
      <c r="F1470" s="94" t="str">
        <f>IFERROR(VLOOKUP(C1470,'2023-24 School Level AAFTE'!$C:$N,11,FALSE),"")</f>
        <v>No</v>
      </c>
      <c r="G1470" s="20">
        <f>IFERROR(VLOOKUP(C1470,'2023-24 School Level AAFTE'!$C:$N,8,FALSE),0)</f>
        <v>468.32</v>
      </c>
      <c r="H1470" s="99">
        <f>VLOOKUP($A1470,'District Data'!$A:$F,3,FALSE)</f>
        <v>1.1299999999999999</v>
      </c>
      <c r="I1470" s="99">
        <f>VLOOKUP($A1470,'District Data'!$A:$F,4,FALSE)</f>
        <v>1.1299999999999999</v>
      </c>
      <c r="J1470" s="100">
        <f t="shared" si="243"/>
        <v>0</v>
      </c>
      <c r="K1470" s="101">
        <f t="shared" si="244"/>
        <v>0</v>
      </c>
      <c r="L1470" s="102">
        <f>'District Data'!E$2</f>
        <v>72728</v>
      </c>
      <c r="M1470" s="102">
        <f>'District Data'!F$2</f>
        <v>78209</v>
      </c>
      <c r="N1470" s="33">
        <f t="shared" si="245"/>
        <v>0</v>
      </c>
      <c r="O1470" s="33">
        <f t="shared" si="246"/>
        <v>0</v>
      </c>
      <c r="P1470" s="33">
        <f t="shared" si="252"/>
        <v>14418.72</v>
      </c>
      <c r="Q1470" s="103">
        <v>0.18149999999999999</v>
      </c>
      <c r="R1470" s="103">
        <v>0.17510000000000001</v>
      </c>
      <c r="S1470" s="33">
        <f t="shared" si="247"/>
        <v>0</v>
      </c>
      <c r="T1470" s="33">
        <f t="shared" si="253"/>
        <v>0</v>
      </c>
      <c r="U1470" s="33">
        <f t="shared" si="248"/>
        <v>0</v>
      </c>
      <c r="V1470" s="33">
        <f t="shared" si="249"/>
        <v>0</v>
      </c>
      <c r="W1470" s="33">
        <f t="shared" si="250"/>
        <v>0</v>
      </c>
      <c r="X1470" s="33">
        <f>IFERROR(VLOOKUP(C1470,'Adj to Match Apport'!$C:$F,4,FALSE),0)</f>
        <v>0</v>
      </c>
      <c r="Y1470" s="33">
        <f t="shared" si="251"/>
        <v>0</v>
      </c>
      <c r="Z1470" s="184">
        <f>VLOOKUP(C1470, '2023-24 School Level AAFTE'!$C$4:$C$2454, 1, 0)</f>
        <v>4307</v>
      </c>
    </row>
    <row r="1471" spans="1:26" s="20" customFormat="1" x14ac:dyDescent="0.25">
      <c r="A1471" s="136" t="s">
        <v>2902</v>
      </c>
      <c r="B1471" s="166" t="s">
        <v>2901</v>
      </c>
      <c r="C1471" s="167">
        <v>5686</v>
      </c>
      <c r="D1471" s="166" t="s">
        <v>3287</v>
      </c>
      <c r="E1471" s="146" t="str">
        <f>VLOOKUP($C1471,'2023-24 School Level AAFTE'!$C:$N,9,FALSE)</f>
        <v>No</v>
      </c>
      <c r="F1471" s="94" t="str">
        <f>IFERROR(VLOOKUP(C1471,'2023-24 School Level AAFTE'!$C:$N,11,FALSE),"")</f>
        <v>No</v>
      </c>
      <c r="G1471" s="20">
        <f>IFERROR(VLOOKUP(C1471,'2023-24 School Level AAFTE'!$C:$N,8,FALSE),0)</f>
        <v>217.75</v>
      </c>
      <c r="H1471" s="99">
        <f>VLOOKUP($A1471,'District Data'!$A:$F,3,FALSE)</f>
        <v>1</v>
      </c>
      <c r="I1471" s="99">
        <f>VLOOKUP($A1471,'District Data'!$A:$F,4,FALSE)</f>
        <v>1</v>
      </c>
      <c r="J1471" s="100">
        <f t="shared" si="243"/>
        <v>0</v>
      </c>
      <c r="K1471" s="101">
        <f t="shared" si="244"/>
        <v>0</v>
      </c>
      <c r="L1471" s="102">
        <f>'District Data'!E$2</f>
        <v>72728</v>
      </c>
      <c r="M1471" s="102">
        <f>'District Data'!F$2</f>
        <v>78209</v>
      </c>
      <c r="N1471" s="33">
        <f t="shared" si="245"/>
        <v>0</v>
      </c>
      <c r="O1471" s="33">
        <f t="shared" si="246"/>
        <v>0</v>
      </c>
      <c r="P1471" s="33">
        <f t="shared" si="252"/>
        <v>14418.72</v>
      </c>
      <c r="Q1471" s="103">
        <v>0.18149999999999999</v>
      </c>
      <c r="R1471" s="103">
        <v>0.17510000000000001</v>
      </c>
      <c r="S1471" s="33">
        <f t="shared" si="247"/>
        <v>0</v>
      </c>
      <c r="T1471" s="33">
        <f t="shared" si="253"/>
        <v>0</v>
      </c>
      <c r="U1471" s="33">
        <f t="shared" si="248"/>
        <v>0</v>
      </c>
      <c r="V1471" s="33">
        <f t="shared" si="249"/>
        <v>0</v>
      </c>
      <c r="W1471" s="33">
        <f t="shared" si="250"/>
        <v>0</v>
      </c>
      <c r="X1471" s="33">
        <f>IFERROR(VLOOKUP(C1471,'Adj to Match Apport'!$C:$F,4,FALSE),0)</f>
        <v>0</v>
      </c>
      <c r="Y1471" s="33">
        <f t="shared" si="251"/>
        <v>0</v>
      </c>
      <c r="Z1471" s="184">
        <f>VLOOKUP(C1471, '2023-24 School Level AAFTE'!$C$4:$C$2454, 1, 0)</f>
        <v>5686</v>
      </c>
    </row>
    <row r="1472" spans="1:26" s="20" customFormat="1" x14ac:dyDescent="0.25">
      <c r="A1472" s="136" t="s">
        <v>1538</v>
      </c>
      <c r="B1472" s="166" t="s">
        <v>1537</v>
      </c>
      <c r="C1472" s="167">
        <v>4463</v>
      </c>
      <c r="D1472" s="166" t="s">
        <v>52</v>
      </c>
      <c r="E1472" s="146" t="str">
        <f>VLOOKUP($C1472,'2023-24 School Level AAFTE'!$C:$N,9,FALSE)</f>
        <v>Yes</v>
      </c>
      <c r="F1472" s="94" t="str">
        <f>IFERROR(VLOOKUP(C1472,'2023-24 School Level AAFTE'!$C:$N,11,FALSE),"")</f>
        <v>Yes</v>
      </c>
      <c r="G1472" s="20">
        <f>IFERROR(VLOOKUP(C1472,'2023-24 School Level AAFTE'!$C:$N,8,FALSE),0)</f>
        <v>479.93</v>
      </c>
      <c r="H1472" s="99">
        <f>VLOOKUP($A1472,'District Data'!$A:$F,3,FALSE)</f>
        <v>1.06</v>
      </c>
      <c r="I1472" s="99">
        <f>VLOOKUP($A1472,'District Data'!$A:$F,4,FALSE)</f>
        <v>1.06</v>
      </c>
      <c r="J1472" s="100">
        <f t="shared" si="243"/>
        <v>479.93</v>
      </c>
      <c r="K1472" s="101">
        <f t="shared" si="244"/>
        <v>1.4079999999999999</v>
      </c>
      <c r="L1472" s="102">
        <f>'District Data'!E$2</f>
        <v>72728</v>
      </c>
      <c r="M1472" s="102">
        <f>'District Data'!F$2</f>
        <v>78209</v>
      </c>
      <c r="N1472" s="33">
        <f t="shared" si="245"/>
        <v>108545.09</v>
      </c>
      <c r="O1472" s="33">
        <f t="shared" si="246"/>
        <v>8180.28</v>
      </c>
      <c r="P1472" s="33">
        <f t="shared" si="252"/>
        <v>14418.72</v>
      </c>
      <c r="Q1472" s="103">
        <v>0.18149999999999999</v>
      </c>
      <c r="R1472" s="103">
        <v>0.17510000000000001</v>
      </c>
      <c r="S1472" s="33">
        <f t="shared" si="247"/>
        <v>41434.86</v>
      </c>
      <c r="T1472" s="33">
        <f t="shared" si="253"/>
        <v>1945.42</v>
      </c>
      <c r="U1472" s="33">
        <f t="shared" si="248"/>
        <v>340.64</v>
      </c>
      <c r="V1472" s="33">
        <f t="shared" si="249"/>
        <v>2286.06</v>
      </c>
      <c r="W1472" s="33">
        <f t="shared" si="250"/>
        <v>160446.29</v>
      </c>
      <c r="X1472" s="33" t="str">
        <f>IFERROR(VLOOKUP(C1472,'Adj to Match Apport'!$C:$F,4,FALSE),0)</f>
        <v/>
      </c>
      <c r="Y1472" s="33">
        <f t="shared" si="251"/>
        <v>160446.29</v>
      </c>
      <c r="Z1472" s="184">
        <f>VLOOKUP(C1472, '2023-24 School Level AAFTE'!$C$4:$C$2454, 1, 0)</f>
        <v>4463</v>
      </c>
    </row>
    <row r="1473" spans="1:26" s="20" customFormat="1" x14ac:dyDescent="0.25">
      <c r="A1473" s="136" t="s">
        <v>1538</v>
      </c>
      <c r="B1473" s="166" t="s">
        <v>1537</v>
      </c>
      <c r="C1473" s="167">
        <v>2865</v>
      </c>
      <c r="D1473" s="166" t="s">
        <v>1539</v>
      </c>
      <c r="E1473" s="146" t="str">
        <f>VLOOKUP($C1473,'2023-24 School Level AAFTE'!$C:$N,9,FALSE)</f>
        <v>Yes</v>
      </c>
      <c r="F1473" s="94" t="str">
        <f>IFERROR(VLOOKUP(C1473,'2023-24 School Level AAFTE'!$C:$N,11,FALSE),"")</f>
        <v>Yes</v>
      </c>
      <c r="G1473" s="20">
        <f>IFERROR(VLOOKUP(C1473,'2023-24 School Level AAFTE'!$C:$N,8,FALSE),0)</f>
        <v>256.89999999999998</v>
      </c>
      <c r="H1473" s="99">
        <f>VLOOKUP($A1473,'District Data'!$A:$F,3,FALSE)</f>
        <v>1.06</v>
      </c>
      <c r="I1473" s="99">
        <f>VLOOKUP($A1473,'District Data'!$A:$F,4,FALSE)</f>
        <v>1.06</v>
      </c>
      <c r="J1473" s="100">
        <f t="shared" si="243"/>
        <v>256.89999999999998</v>
      </c>
      <c r="K1473" s="101">
        <f t="shared" si="244"/>
        <v>0.754</v>
      </c>
      <c r="L1473" s="102">
        <f>'District Data'!E$2</f>
        <v>72728</v>
      </c>
      <c r="M1473" s="102">
        <f>'District Data'!F$2</f>
        <v>78209</v>
      </c>
      <c r="N1473" s="33">
        <f t="shared" si="245"/>
        <v>58127.13</v>
      </c>
      <c r="O1473" s="33">
        <f t="shared" si="246"/>
        <v>4380.63</v>
      </c>
      <c r="P1473" s="33">
        <f t="shared" si="252"/>
        <v>14418.72</v>
      </c>
      <c r="Q1473" s="103">
        <v>0.18149999999999999</v>
      </c>
      <c r="R1473" s="103">
        <v>0.17510000000000001</v>
      </c>
      <c r="S1473" s="33">
        <f t="shared" si="247"/>
        <v>22188.84</v>
      </c>
      <c r="T1473" s="33">
        <f t="shared" si="253"/>
        <v>1041.8</v>
      </c>
      <c r="U1473" s="33">
        <f t="shared" si="248"/>
        <v>182.42</v>
      </c>
      <c r="V1473" s="33">
        <f t="shared" si="249"/>
        <v>1224.22</v>
      </c>
      <c r="W1473" s="33">
        <f t="shared" si="250"/>
        <v>85920.82</v>
      </c>
      <c r="X1473" s="33">
        <f>IFERROR(VLOOKUP(C1473,'Adj to Match Apport'!$C:$F,4,FALSE),0)</f>
        <v>-113.96000000002095</v>
      </c>
      <c r="Y1473" s="33">
        <f t="shared" si="251"/>
        <v>85806.859999999986</v>
      </c>
      <c r="Z1473" s="184">
        <f>VLOOKUP(C1473, '2023-24 School Level AAFTE'!$C$4:$C$2454, 1, 0)</f>
        <v>2865</v>
      </c>
    </row>
    <row r="1474" spans="1:26" s="20" customFormat="1" x14ac:dyDescent="0.25">
      <c r="A1474" s="136" t="s">
        <v>2543</v>
      </c>
      <c r="B1474" s="166" t="s">
        <v>2544</v>
      </c>
      <c r="C1474" s="167">
        <v>3087</v>
      </c>
      <c r="D1474" s="166" t="s">
        <v>2545</v>
      </c>
      <c r="E1474" s="146" t="str">
        <f>VLOOKUP($C1474,'2023-24 School Level AAFTE'!$C:$N,9,FALSE)</f>
        <v>No</v>
      </c>
      <c r="F1474" s="94" t="str">
        <f>IFERROR(VLOOKUP(C1474,'2023-24 School Level AAFTE'!$C:$N,11,FALSE),"")</f>
        <v>No</v>
      </c>
      <c r="G1474" s="20">
        <f>IFERROR(VLOOKUP(C1474,'2023-24 School Level AAFTE'!$C:$N,8,FALSE),0)</f>
        <v>205</v>
      </c>
      <c r="H1474" s="99">
        <f>VLOOKUP($A1474,'District Data'!$A:$F,3,FALSE)</f>
        <v>1.01</v>
      </c>
      <c r="I1474" s="99">
        <f>VLOOKUP($A1474,'District Data'!$A:$F,4,FALSE)</f>
        <v>1.01</v>
      </c>
      <c r="J1474" s="100">
        <f t="shared" ref="J1474:J1536" si="254">IF(AND(F1474="yes",E1474= "yes"), G1474,0)</f>
        <v>0</v>
      </c>
      <c r="K1474" s="101">
        <f t="shared" ref="K1474:K1536" si="255">ROUND(((J1474*1.1*36)/15)/900,3)</f>
        <v>0</v>
      </c>
      <c r="L1474" s="102">
        <f>'District Data'!E$2</f>
        <v>72728</v>
      </c>
      <c r="M1474" s="102">
        <f>'District Data'!F$2</f>
        <v>78209</v>
      </c>
      <c r="N1474" s="33">
        <f t="shared" ref="N1474:N1536" si="256">ROUND(H1474*L1474*$K1474,2)</f>
        <v>0</v>
      </c>
      <c r="O1474" s="33">
        <f t="shared" ref="O1474:O1536" si="257">ROUND(I1474*M1474*$K1474-N1474,2)</f>
        <v>0</v>
      </c>
      <c r="P1474" s="33">
        <f t="shared" si="252"/>
        <v>14418.72</v>
      </c>
      <c r="Q1474" s="103">
        <v>0.18149999999999999</v>
      </c>
      <c r="R1474" s="103">
        <v>0.17510000000000001</v>
      </c>
      <c r="S1474" s="33">
        <f t="shared" ref="S1474:S1536" si="258">ROUND(N1474*Q1474+O1474*R1474+K1474*P1474,2)</f>
        <v>0</v>
      </c>
      <c r="T1474" s="33">
        <f t="shared" si="253"/>
        <v>0</v>
      </c>
      <c r="U1474" s="33">
        <f t="shared" ref="U1474:U1536" si="259">ROUND(T1474*R1474,2)</f>
        <v>0</v>
      </c>
      <c r="V1474" s="33">
        <f t="shared" ref="V1474:V1536" si="260">SUM(T1474:U1474)</f>
        <v>0</v>
      </c>
      <c r="W1474" s="33">
        <f t="shared" ref="W1474:W1536" si="261">SUM(S1474,N1474:O1474,V1474)</f>
        <v>0</v>
      </c>
      <c r="X1474" s="33">
        <f>IFERROR(VLOOKUP(C1474,'Adj to Match Apport'!$C:$F,4,FALSE),0)</f>
        <v>0</v>
      </c>
      <c r="Y1474" s="33">
        <f t="shared" si="251"/>
        <v>0</v>
      </c>
      <c r="Z1474" s="184">
        <f>VLOOKUP(C1474, '2023-24 School Level AAFTE'!$C$4:$C$2454, 1, 0)</f>
        <v>3087</v>
      </c>
    </row>
    <row r="1475" spans="1:26" s="20" customFormat="1" x14ac:dyDescent="0.25">
      <c r="A1475" s="136" t="s">
        <v>2543</v>
      </c>
      <c r="B1475" s="166" t="s">
        <v>2544</v>
      </c>
      <c r="C1475" s="167">
        <v>2241</v>
      </c>
      <c r="D1475" s="166" t="s">
        <v>2546</v>
      </c>
      <c r="E1475" s="146" t="str">
        <f>VLOOKUP($C1475,'2023-24 School Level AAFTE'!$C:$N,9,FALSE)</f>
        <v>Yes</v>
      </c>
      <c r="F1475" s="94" t="str">
        <f>IFERROR(VLOOKUP(C1475,'2023-24 School Level AAFTE'!$C:$N,11,FALSE),"")</f>
        <v>Yes</v>
      </c>
      <c r="G1475" s="20">
        <f>IFERROR(VLOOKUP(C1475,'2023-24 School Level AAFTE'!$C:$N,8,FALSE),0)</f>
        <v>133.76000000000002</v>
      </c>
      <c r="H1475" s="99">
        <f>VLOOKUP($A1475,'District Data'!$A:$F,3,FALSE)</f>
        <v>1.01</v>
      </c>
      <c r="I1475" s="99">
        <f>VLOOKUP($A1475,'District Data'!$A:$F,4,FALSE)</f>
        <v>1.01</v>
      </c>
      <c r="J1475" s="100">
        <f t="shared" si="254"/>
        <v>133.76000000000002</v>
      </c>
      <c r="K1475" s="101">
        <f t="shared" si="255"/>
        <v>0.39200000000000002</v>
      </c>
      <c r="L1475" s="102">
        <f>'District Data'!E$2</f>
        <v>72728</v>
      </c>
      <c r="M1475" s="102">
        <f>'District Data'!F$2</f>
        <v>78209</v>
      </c>
      <c r="N1475" s="33">
        <f t="shared" si="256"/>
        <v>28794.47</v>
      </c>
      <c r="O1475" s="33">
        <f t="shared" si="257"/>
        <v>2170.04</v>
      </c>
      <c r="P1475" s="33">
        <f t="shared" si="252"/>
        <v>14418.72</v>
      </c>
      <c r="Q1475" s="103">
        <v>0.18149999999999999</v>
      </c>
      <c r="R1475" s="103">
        <v>0.17510000000000001</v>
      </c>
      <c r="S1475" s="33">
        <f t="shared" si="258"/>
        <v>11258.31</v>
      </c>
      <c r="T1475" s="33">
        <f t="shared" si="253"/>
        <v>516.08000000000004</v>
      </c>
      <c r="U1475" s="33">
        <f t="shared" si="259"/>
        <v>90.37</v>
      </c>
      <c r="V1475" s="33">
        <f t="shared" si="260"/>
        <v>606.45000000000005</v>
      </c>
      <c r="W1475" s="33">
        <f t="shared" si="261"/>
        <v>42829.27</v>
      </c>
      <c r="X1475" s="33">
        <f>IFERROR(VLOOKUP(C1475,'Adj to Match Apport'!$C:$F,4,FALSE),0)</f>
        <v>-1.8299999999944703</v>
      </c>
      <c r="Y1475" s="33">
        <f t="shared" ref="Y1475:Y1537" si="262">SUM(X1475,W1475)</f>
        <v>42827.44</v>
      </c>
      <c r="Z1475" s="184">
        <f>VLOOKUP(C1475, '2023-24 School Level AAFTE'!$C$4:$C$2454, 1, 0)</f>
        <v>2241</v>
      </c>
    </row>
    <row r="1476" spans="1:26" s="20" customFormat="1" x14ac:dyDescent="0.25">
      <c r="A1476" s="136" t="s">
        <v>1541</v>
      </c>
      <c r="B1476" s="166" t="s">
        <v>3119</v>
      </c>
      <c r="C1476" s="167">
        <v>1897</v>
      </c>
      <c r="D1476" s="166" t="s">
        <v>2809</v>
      </c>
      <c r="E1476" s="146" t="str">
        <f>VLOOKUP($C1476,'2023-24 School Level AAFTE'!$C:$N,9,FALSE)</f>
        <v>No</v>
      </c>
      <c r="F1476" s="94" t="str">
        <f>IFERROR(VLOOKUP(C1476,'2023-24 School Level AAFTE'!$C:$N,11,FALSE),"")</f>
        <v>No</v>
      </c>
      <c r="G1476" s="20">
        <f>IFERROR(VLOOKUP(C1476,'2023-24 School Level AAFTE'!$C:$N,8,FALSE),0)</f>
        <v>0</v>
      </c>
      <c r="H1476" s="99">
        <f>VLOOKUP($A1476,'District Data'!$A:$F,3,FALSE)</f>
        <v>1</v>
      </c>
      <c r="I1476" s="99">
        <f>VLOOKUP($A1476,'District Data'!$A:$F,4,FALSE)</f>
        <v>1.04</v>
      </c>
      <c r="J1476" s="100">
        <f t="shared" si="254"/>
        <v>0</v>
      </c>
      <c r="K1476" s="101">
        <f t="shared" si="255"/>
        <v>0</v>
      </c>
      <c r="L1476" s="102">
        <f>'District Data'!E$2</f>
        <v>72728</v>
      </c>
      <c r="M1476" s="102">
        <f>'District Data'!F$2</f>
        <v>78209</v>
      </c>
      <c r="N1476" s="33">
        <f t="shared" si="256"/>
        <v>0</v>
      </c>
      <c r="O1476" s="33">
        <f t="shared" si="257"/>
        <v>0</v>
      </c>
      <c r="P1476" s="33">
        <f t="shared" ref="P1476:P1539" si="263">ROUND(1178*12*1.02,2)</f>
        <v>14418.72</v>
      </c>
      <c r="Q1476" s="103">
        <v>0.18149999999999999</v>
      </c>
      <c r="R1476" s="103">
        <v>0.17510000000000001</v>
      </c>
      <c r="S1476" s="33">
        <f t="shared" si="258"/>
        <v>0</v>
      </c>
      <c r="T1476" s="33">
        <f t="shared" ref="T1476:T1539" si="264">ROUND(($M1476*$I1476*$K1476/180*3),2)</f>
        <v>0</v>
      </c>
      <c r="U1476" s="33">
        <f t="shared" si="259"/>
        <v>0</v>
      </c>
      <c r="V1476" s="33">
        <f t="shared" si="260"/>
        <v>0</v>
      </c>
      <c r="W1476" s="33">
        <f t="shared" si="261"/>
        <v>0</v>
      </c>
      <c r="X1476" s="33">
        <f>IFERROR(VLOOKUP(C1476,'Adj to Match Apport'!$C:$F,4,FALSE),0)</f>
        <v>0</v>
      </c>
      <c r="Y1476" s="33">
        <f t="shared" si="262"/>
        <v>0</v>
      </c>
      <c r="Z1476" s="184">
        <f>VLOOKUP(C1476, '2023-24 School Level AAFTE'!$C$4:$C$2454, 1, 0)</f>
        <v>1897</v>
      </c>
    </row>
    <row r="1477" spans="1:26" s="20" customFormat="1" x14ac:dyDescent="0.25">
      <c r="A1477" s="136" t="s">
        <v>1541</v>
      </c>
      <c r="B1477" s="166" t="s">
        <v>1540</v>
      </c>
      <c r="C1477" s="167">
        <v>4494</v>
      </c>
      <c r="D1477" s="166" t="s">
        <v>1545</v>
      </c>
      <c r="E1477" s="146" t="str">
        <f>VLOOKUP($C1477,'2023-24 School Level AAFTE'!$C:$N,9,FALSE)</f>
        <v>Yes</v>
      </c>
      <c r="F1477" s="94" t="str">
        <f>IFERROR(VLOOKUP(C1477,'2023-24 School Level AAFTE'!$C:$N,11,FALSE),"")</f>
        <v>Yes</v>
      </c>
      <c r="G1477" s="20">
        <f>IFERROR(VLOOKUP(C1477,'2023-24 School Level AAFTE'!$C:$N,8,FALSE),0)</f>
        <v>359.64000000000004</v>
      </c>
      <c r="H1477" s="99">
        <f>VLOOKUP($A1477,'District Data'!$A:$F,3,FALSE)</f>
        <v>1</v>
      </c>
      <c r="I1477" s="99">
        <f>VLOOKUP($A1477,'District Data'!$A:$F,4,FALSE)</f>
        <v>1.04</v>
      </c>
      <c r="J1477" s="100">
        <f t="shared" si="254"/>
        <v>359.64000000000004</v>
      </c>
      <c r="K1477" s="101">
        <f t="shared" si="255"/>
        <v>1.0549999999999999</v>
      </c>
      <c r="L1477" s="102">
        <f>'District Data'!E$2</f>
        <v>72728</v>
      </c>
      <c r="M1477" s="102">
        <f>'District Data'!F$2</f>
        <v>78209</v>
      </c>
      <c r="N1477" s="33">
        <f t="shared" si="256"/>
        <v>76728.039999999994</v>
      </c>
      <c r="O1477" s="33">
        <f t="shared" si="257"/>
        <v>9082.8700000000008</v>
      </c>
      <c r="P1477" s="33">
        <f t="shared" si="263"/>
        <v>14418.72</v>
      </c>
      <c r="Q1477" s="103">
        <v>0.18149999999999999</v>
      </c>
      <c r="R1477" s="103">
        <v>0.17510000000000001</v>
      </c>
      <c r="S1477" s="33">
        <f t="shared" si="258"/>
        <v>30728.3</v>
      </c>
      <c r="T1477" s="33">
        <f t="shared" si="264"/>
        <v>1430.18</v>
      </c>
      <c r="U1477" s="33">
        <f t="shared" si="259"/>
        <v>250.42</v>
      </c>
      <c r="V1477" s="33">
        <f t="shared" si="260"/>
        <v>1680.6000000000001</v>
      </c>
      <c r="W1477" s="33">
        <f t="shared" si="261"/>
        <v>118219.81</v>
      </c>
      <c r="X1477" s="33" t="str">
        <f>IFERROR(VLOOKUP(C1477,'Adj to Match Apport'!$C:$F,4,FALSE),0)</f>
        <v/>
      </c>
      <c r="Y1477" s="33">
        <f t="shared" si="262"/>
        <v>118219.81</v>
      </c>
      <c r="Z1477" s="184">
        <f>VLOOKUP(C1477, '2023-24 School Level AAFTE'!$C$4:$C$2454, 1, 0)</f>
        <v>4494</v>
      </c>
    </row>
    <row r="1478" spans="1:26" s="20" customFormat="1" x14ac:dyDescent="0.25">
      <c r="A1478" s="136" t="s">
        <v>1541</v>
      </c>
      <c r="B1478" s="166" t="s">
        <v>1540</v>
      </c>
      <c r="C1478" s="167">
        <v>2909</v>
      </c>
      <c r="D1478" s="166" t="s">
        <v>1005</v>
      </c>
      <c r="E1478" s="146" t="str">
        <f>VLOOKUP($C1478,'2023-24 School Level AAFTE'!$C:$N,9,FALSE)</f>
        <v>Yes</v>
      </c>
      <c r="F1478" s="94" t="str">
        <f>IFERROR(VLOOKUP(C1478,'2023-24 School Level AAFTE'!$C:$N,11,FALSE),"")</f>
        <v>Yes</v>
      </c>
      <c r="G1478" s="20">
        <f>IFERROR(VLOOKUP(C1478,'2023-24 School Level AAFTE'!$C:$N,8,FALSE),0)</f>
        <v>335.29</v>
      </c>
      <c r="H1478" s="99">
        <f>VLOOKUP($A1478,'District Data'!$A:$F,3,FALSE)</f>
        <v>1</v>
      </c>
      <c r="I1478" s="99">
        <f>VLOOKUP($A1478,'District Data'!$A:$F,4,FALSE)</f>
        <v>1.04</v>
      </c>
      <c r="J1478" s="100">
        <f t="shared" si="254"/>
        <v>335.29</v>
      </c>
      <c r="K1478" s="101">
        <f t="shared" si="255"/>
        <v>0.98399999999999999</v>
      </c>
      <c r="L1478" s="102">
        <f>'District Data'!E$2</f>
        <v>72728</v>
      </c>
      <c r="M1478" s="102">
        <f>'District Data'!F$2</f>
        <v>78209</v>
      </c>
      <c r="N1478" s="33">
        <f t="shared" si="256"/>
        <v>71564.350000000006</v>
      </c>
      <c r="O1478" s="33">
        <f t="shared" si="257"/>
        <v>8471.61</v>
      </c>
      <c r="P1478" s="33">
        <f t="shared" si="263"/>
        <v>14418.72</v>
      </c>
      <c r="Q1478" s="103">
        <v>0.18149999999999999</v>
      </c>
      <c r="R1478" s="103">
        <v>0.17510000000000001</v>
      </c>
      <c r="S1478" s="33">
        <f t="shared" si="258"/>
        <v>28660.33</v>
      </c>
      <c r="T1478" s="33">
        <f t="shared" si="264"/>
        <v>1333.93</v>
      </c>
      <c r="U1478" s="33">
        <f t="shared" si="259"/>
        <v>233.57</v>
      </c>
      <c r="V1478" s="33">
        <f t="shared" si="260"/>
        <v>1567.5</v>
      </c>
      <c r="W1478" s="33">
        <f t="shared" si="261"/>
        <v>110263.79000000001</v>
      </c>
      <c r="X1478" s="33" t="str">
        <f>IFERROR(VLOOKUP(C1478,'Adj to Match Apport'!$C:$F,4,FALSE),0)</f>
        <v/>
      </c>
      <c r="Y1478" s="33">
        <f t="shared" si="262"/>
        <v>110263.79000000001</v>
      </c>
      <c r="Z1478" s="184">
        <f>VLOOKUP(C1478, '2023-24 School Level AAFTE'!$C$4:$C$2454, 1, 0)</f>
        <v>2909</v>
      </c>
    </row>
    <row r="1479" spans="1:26" s="20" customFormat="1" x14ac:dyDescent="0.25">
      <c r="A1479" s="136" t="s">
        <v>1541</v>
      </c>
      <c r="B1479" s="166" t="s">
        <v>1540</v>
      </c>
      <c r="C1479" s="167">
        <v>3079</v>
      </c>
      <c r="D1479" s="166" t="s">
        <v>1543</v>
      </c>
      <c r="E1479" s="146" t="str">
        <f>VLOOKUP($C1479,'2023-24 School Level AAFTE'!$C:$N,9,FALSE)</f>
        <v>Yes</v>
      </c>
      <c r="F1479" s="94" t="str">
        <f>IFERROR(VLOOKUP(C1479,'2023-24 School Level AAFTE'!$C:$N,11,FALSE),"")</f>
        <v>Yes</v>
      </c>
      <c r="G1479" s="20">
        <f>IFERROR(VLOOKUP(C1479,'2023-24 School Level AAFTE'!$C:$N,8,FALSE),0)</f>
        <v>355.55</v>
      </c>
      <c r="H1479" s="99">
        <f>VLOOKUP($A1479,'District Data'!$A:$F,3,FALSE)</f>
        <v>1</v>
      </c>
      <c r="I1479" s="99">
        <f>VLOOKUP($A1479,'District Data'!$A:$F,4,FALSE)</f>
        <v>1.04</v>
      </c>
      <c r="J1479" s="100">
        <f t="shared" si="254"/>
        <v>355.55</v>
      </c>
      <c r="K1479" s="101">
        <f t="shared" si="255"/>
        <v>1.0429999999999999</v>
      </c>
      <c r="L1479" s="102">
        <f>'District Data'!E$2</f>
        <v>72728</v>
      </c>
      <c r="M1479" s="102">
        <f>'District Data'!F$2</f>
        <v>78209</v>
      </c>
      <c r="N1479" s="33">
        <f t="shared" si="256"/>
        <v>75855.3</v>
      </c>
      <c r="O1479" s="33">
        <f t="shared" si="257"/>
        <v>8979.57</v>
      </c>
      <c r="P1479" s="33">
        <f t="shared" si="263"/>
        <v>14418.72</v>
      </c>
      <c r="Q1479" s="103">
        <v>0.18149999999999999</v>
      </c>
      <c r="R1479" s="103">
        <v>0.17510000000000001</v>
      </c>
      <c r="S1479" s="33">
        <f t="shared" si="258"/>
        <v>30378.78</v>
      </c>
      <c r="T1479" s="33">
        <f t="shared" si="264"/>
        <v>1413.91</v>
      </c>
      <c r="U1479" s="33">
        <f t="shared" si="259"/>
        <v>247.58</v>
      </c>
      <c r="V1479" s="33">
        <f t="shared" si="260"/>
        <v>1661.49</v>
      </c>
      <c r="W1479" s="33">
        <f t="shared" si="261"/>
        <v>116875.14</v>
      </c>
      <c r="X1479" s="33" t="str">
        <f>IFERROR(VLOOKUP(C1479,'Adj to Match Apport'!$C:$F,4,FALSE),0)</f>
        <v/>
      </c>
      <c r="Y1479" s="33">
        <f t="shared" si="262"/>
        <v>116875.14</v>
      </c>
      <c r="Z1479" s="184">
        <f>VLOOKUP(C1479, '2023-24 School Level AAFTE'!$C$4:$C$2454, 1, 0)</f>
        <v>3079</v>
      </c>
    </row>
    <row r="1480" spans="1:26" s="20" customFormat="1" x14ac:dyDescent="0.25">
      <c r="A1480" s="136" t="s">
        <v>1541</v>
      </c>
      <c r="B1480" s="166" t="s">
        <v>1540</v>
      </c>
      <c r="C1480" s="167">
        <v>2368</v>
      </c>
      <c r="D1480" s="166" t="s">
        <v>586</v>
      </c>
      <c r="E1480" s="146" t="str">
        <f>VLOOKUP($C1480,'2023-24 School Level AAFTE'!$C:$N,9,FALSE)</f>
        <v>Yes</v>
      </c>
      <c r="F1480" s="94" t="str">
        <f>IFERROR(VLOOKUP(C1480,'2023-24 School Level AAFTE'!$C:$N,11,FALSE),"")</f>
        <v>Yes</v>
      </c>
      <c r="G1480" s="20">
        <f>IFERROR(VLOOKUP(C1480,'2023-24 School Level AAFTE'!$C:$N,8,FALSE),0)</f>
        <v>247.37</v>
      </c>
      <c r="H1480" s="99">
        <f>VLOOKUP($A1480,'District Data'!$A:$F,3,FALSE)</f>
        <v>1</v>
      </c>
      <c r="I1480" s="99">
        <f>VLOOKUP($A1480,'District Data'!$A:$F,4,FALSE)</f>
        <v>1.04</v>
      </c>
      <c r="J1480" s="100">
        <f t="shared" si="254"/>
        <v>247.37</v>
      </c>
      <c r="K1480" s="101">
        <f t="shared" si="255"/>
        <v>0.72599999999999998</v>
      </c>
      <c r="L1480" s="102">
        <f>'District Data'!E$2</f>
        <v>72728</v>
      </c>
      <c r="M1480" s="102">
        <f>'District Data'!F$2</f>
        <v>78209</v>
      </c>
      <c r="N1480" s="33">
        <f t="shared" si="256"/>
        <v>52800.53</v>
      </c>
      <c r="O1480" s="33">
        <f t="shared" si="257"/>
        <v>6250.39</v>
      </c>
      <c r="P1480" s="33">
        <f t="shared" si="263"/>
        <v>14418.72</v>
      </c>
      <c r="Q1480" s="103">
        <v>0.18149999999999999</v>
      </c>
      <c r="R1480" s="103">
        <v>0.17510000000000001</v>
      </c>
      <c r="S1480" s="33">
        <f t="shared" si="258"/>
        <v>21145.73</v>
      </c>
      <c r="T1480" s="33">
        <f t="shared" si="264"/>
        <v>984.18</v>
      </c>
      <c r="U1480" s="33">
        <f t="shared" si="259"/>
        <v>172.33</v>
      </c>
      <c r="V1480" s="33">
        <f t="shared" si="260"/>
        <v>1156.51</v>
      </c>
      <c r="W1480" s="33">
        <f t="shared" si="261"/>
        <v>81353.159999999989</v>
      </c>
      <c r="X1480" s="33">
        <f>IFERROR(VLOOKUP(C1480,'Adj to Match Apport'!$C:$F,4,FALSE),0)</f>
        <v>-112.04000000003725</v>
      </c>
      <c r="Y1480" s="33">
        <f t="shared" si="262"/>
        <v>81241.119999999952</v>
      </c>
      <c r="Z1480" s="184">
        <f>VLOOKUP(C1480, '2023-24 School Level AAFTE'!$C$4:$C$2454, 1, 0)</f>
        <v>2368</v>
      </c>
    </row>
    <row r="1481" spans="1:26" s="20" customFormat="1" x14ac:dyDescent="0.25">
      <c r="A1481" s="136" t="s">
        <v>1541</v>
      </c>
      <c r="B1481" s="166" t="s">
        <v>1540</v>
      </c>
      <c r="C1481" s="167">
        <v>4003</v>
      </c>
      <c r="D1481" s="166" t="s">
        <v>1544</v>
      </c>
      <c r="E1481" s="146" t="str">
        <f>VLOOKUP($C1481,'2023-24 School Level AAFTE'!$C:$N,9,FALSE)</f>
        <v>Yes</v>
      </c>
      <c r="F1481" s="94" t="str">
        <f>IFERROR(VLOOKUP(C1481,'2023-24 School Level AAFTE'!$C:$N,11,FALSE),"")</f>
        <v>Yes</v>
      </c>
      <c r="G1481" s="20">
        <f>IFERROR(VLOOKUP(C1481,'2023-24 School Level AAFTE'!$C:$N,8,FALSE),0)</f>
        <v>73.17</v>
      </c>
      <c r="H1481" s="99">
        <f>VLOOKUP($A1481,'District Data'!$A:$F,3,FALSE)</f>
        <v>1</v>
      </c>
      <c r="I1481" s="99">
        <f>VLOOKUP($A1481,'District Data'!$A:$F,4,FALSE)</f>
        <v>1.04</v>
      </c>
      <c r="J1481" s="100">
        <f t="shared" si="254"/>
        <v>73.17</v>
      </c>
      <c r="K1481" s="101">
        <f t="shared" si="255"/>
        <v>0.215</v>
      </c>
      <c r="L1481" s="102">
        <f>'District Data'!E$2</f>
        <v>72728</v>
      </c>
      <c r="M1481" s="102">
        <f>'District Data'!F$2</f>
        <v>78209</v>
      </c>
      <c r="N1481" s="33">
        <f t="shared" si="256"/>
        <v>15636.52</v>
      </c>
      <c r="O1481" s="33">
        <f t="shared" si="257"/>
        <v>1851.01</v>
      </c>
      <c r="P1481" s="33">
        <f t="shared" si="263"/>
        <v>14418.72</v>
      </c>
      <c r="Q1481" s="103">
        <v>0.18149999999999999</v>
      </c>
      <c r="R1481" s="103">
        <v>0.17510000000000001</v>
      </c>
      <c r="S1481" s="33">
        <f t="shared" si="258"/>
        <v>6262.17</v>
      </c>
      <c r="T1481" s="33">
        <f t="shared" si="264"/>
        <v>291.45999999999998</v>
      </c>
      <c r="U1481" s="33">
        <f t="shared" si="259"/>
        <v>51.03</v>
      </c>
      <c r="V1481" s="33">
        <f t="shared" si="260"/>
        <v>342.49</v>
      </c>
      <c r="W1481" s="33">
        <f t="shared" si="261"/>
        <v>24092.190000000002</v>
      </c>
      <c r="X1481" s="33" t="str">
        <f>IFERROR(VLOOKUP(C1481,'Adj to Match Apport'!$C:$F,4,FALSE),0)</f>
        <v/>
      </c>
      <c r="Y1481" s="33">
        <f t="shared" si="262"/>
        <v>24092.190000000002</v>
      </c>
      <c r="Z1481" s="184">
        <f>VLOOKUP(C1481, '2023-24 School Level AAFTE'!$C$4:$C$2454, 1, 0)</f>
        <v>4003</v>
      </c>
    </row>
    <row r="1482" spans="1:26" s="20" customFormat="1" x14ac:dyDescent="0.25">
      <c r="A1482" s="136" t="s">
        <v>1541</v>
      </c>
      <c r="B1482" s="166" t="s">
        <v>1540</v>
      </c>
      <c r="C1482" s="147">
        <v>2908</v>
      </c>
      <c r="D1482" s="139" t="s">
        <v>1542</v>
      </c>
      <c r="E1482" s="146" t="str">
        <f>VLOOKUP($C1482,'2023-24 School Level AAFTE'!$C:$N,9,FALSE)</f>
        <v>Yes</v>
      </c>
      <c r="F1482" s="94" t="str">
        <f>IFERROR(VLOOKUP(C1482,'2023-24 School Level AAFTE'!$C:$N,11,FALSE),"")</f>
        <v>Yes</v>
      </c>
      <c r="G1482" s="20">
        <f>IFERROR(VLOOKUP(C1482,'2023-24 School Level AAFTE'!$C:$N,8,FALSE),0)</f>
        <v>906.9</v>
      </c>
      <c r="H1482" s="99">
        <f>VLOOKUP($A1482,'District Data'!$A:$F,3,FALSE)</f>
        <v>1</v>
      </c>
      <c r="I1482" s="99">
        <f>VLOOKUP($A1482,'District Data'!$A:$F,4,FALSE)</f>
        <v>1.04</v>
      </c>
      <c r="J1482" s="100">
        <f t="shared" si="254"/>
        <v>906.9</v>
      </c>
      <c r="K1482" s="101">
        <f t="shared" si="255"/>
        <v>2.66</v>
      </c>
      <c r="L1482" s="102">
        <f>'District Data'!E$2</f>
        <v>72728</v>
      </c>
      <c r="M1482" s="102">
        <f>'District Data'!F$2</f>
        <v>78209</v>
      </c>
      <c r="N1482" s="33">
        <f t="shared" si="256"/>
        <v>193456.48</v>
      </c>
      <c r="O1482" s="33">
        <f t="shared" si="257"/>
        <v>22900.9</v>
      </c>
      <c r="P1482" s="33">
        <f t="shared" si="263"/>
        <v>14418.72</v>
      </c>
      <c r="Q1482" s="103">
        <v>0.18149999999999999</v>
      </c>
      <c r="R1482" s="103">
        <v>0.17510000000000001</v>
      </c>
      <c r="S1482" s="33">
        <f t="shared" si="258"/>
        <v>77476.09</v>
      </c>
      <c r="T1482" s="33">
        <f t="shared" si="264"/>
        <v>3605.96</v>
      </c>
      <c r="U1482" s="33">
        <f t="shared" si="259"/>
        <v>631.4</v>
      </c>
      <c r="V1482" s="33">
        <f t="shared" si="260"/>
        <v>4237.3599999999997</v>
      </c>
      <c r="W1482" s="33">
        <f t="shared" si="261"/>
        <v>298070.83</v>
      </c>
      <c r="X1482" s="33" t="str">
        <f>IFERROR(VLOOKUP(C1482,'Adj to Match Apport'!$C:$F,4,FALSE),0)</f>
        <v/>
      </c>
      <c r="Y1482" s="33">
        <f t="shared" si="262"/>
        <v>298070.83</v>
      </c>
      <c r="Z1482" s="184">
        <f>VLOOKUP(C1482, '2023-24 School Level AAFTE'!$C$4:$C$2454, 1, 0)</f>
        <v>2908</v>
      </c>
    </row>
    <row r="1483" spans="1:26" s="20" customFormat="1" x14ac:dyDescent="0.25">
      <c r="A1483" t="s">
        <v>1541</v>
      </c>
      <c r="B1483" s="166" t="s">
        <v>1540</v>
      </c>
      <c r="C1483" s="167">
        <v>5115</v>
      </c>
      <c r="D1483" s="166" t="s">
        <v>127</v>
      </c>
      <c r="E1483" s="146" t="str">
        <f>VLOOKUP($C1483,'2023-24 School Level AAFTE'!$C:$N,9,FALSE)</f>
        <v>Yes</v>
      </c>
      <c r="F1483" s="94" t="str">
        <f>IFERROR(VLOOKUP(C1483,'2023-24 School Level AAFTE'!$C:$N,11,FALSE),"")</f>
        <v>Yes</v>
      </c>
      <c r="G1483" s="20">
        <f>IFERROR(VLOOKUP(C1483,'2023-24 School Level AAFTE'!$C:$N,8,FALSE),0)</f>
        <v>419.84999999999997</v>
      </c>
      <c r="H1483" s="99">
        <f>VLOOKUP($A1483,'District Data'!$A:$F,3,FALSE)</f>
        <v>1</v>
      </c>
      <c r="I1483" s="99">
        <f>VLOOKUP($A1483,'District Data'!$A:$F,4,FALSE)</f>
        <v>1.04</v>
      </c>
      <c r="J1483" s="100">
        <f t="shared" si="254"/>
        <v>419.84999999999997</v>
      </c>
      <c r="K1483" s="101">
        <f t="shared" si="255"/>
        <v>1.232</v>
      </c>
      <c r="L1483" s="102">
        <f>'District Data'!E$2</f>
        <v>72728</v>
      </c>
      <c r="M1483" s="102">
        <f>'District Data'!F$2</f>
        <v>78209</v>
      </c>
      <c r="N1483" s="33">
        <f t="shared" si="256"/>
        <v>89600.9</v>
      </c>
      <c r="O1483" s="33">
        <f t="shared" si="257"/>
        <v>10606.73</v>
      </c>
      <c r="P1483" s="33">
        <f t="shared" si="263"/>
        <v>14418.72</v>
      </c>
      <c r="Q1483" s="103">
        <v>0.18149999999999999</v>
      </c>
      <c r="R1483" s="103">
        <v>0.17510000000000001</v>
      </c>
      <c r="S1483" s="33">
        <f t="shared" si="258"/>
        <v>35883.660000000003</v>
      </c>
      <c r="T1483" s="33">
        <f t="shared" si="264"/>
        <v>1670.13</v>
      </c>
      <c r="U1483" s="33">
        <f t="shared" si="259"/>
        <v>292.44</v>
      </c>
      <c r="V1483" s="33">
        <f t="shared" si="260"/>
        <v>1962.5700000000002</v>
      </c>
      <c r="W1483" s="33">
        <f t="shared" si="261"/>
        <v>138053.86000000002</v>
      </c>
      <c r="X1483" s="33" t="str">
        <f>IFERROR(VLOOKUP(C1483,'Adj to Match Apport'!$C:$F,4,FALSE),0)</f>
        <v/>
      </c>
      <c r="Y1483" s="33">
        <f t="shared" si="262"/>
        <v>138053.86000000002</v>
      </c>
      <c r="Z1483" s="184">
        <f>VLOOKUP(C1483, '2023-24 School Level AAFTE'!$C$4:$C$2454, 1, 0)</f>
        <v>5115</v>
      </c>
    </row>
    <row r="1484" spans="1:26" s="20" customFormat="1" x14ac:dyDescent="0.25">
      <c r="A1484" s="136" t="s">
        <v>1541</v>
      </c>
      <c r="B1484" s="166" t="s">
        <v>1540</v>
      </c>
      <c r="C1484" s="167">
        <v>5611</v>
      </c>
      <c r="D1484" s="166" t="s">
        <v>3120</v>
      </c>
      <c r="E1484" s="146" t="str">
        <f>VLOOKUP($C1484,'2023-24 School Level AAFTE'!$C:$N,9,FALSE)</f>
        <v>Yes</v>
      </c>
      <c r="F1484" s="94" t="str">
        <f>IFERROR(VLOOKUP(C1484,'2023-24 School Level AAFTE'!$C:$N,11,FALSE),"")</f>
        <v>Yes</v>
      </c>
      <c r="G1484" s="20">
        <f>IFERROR(VLOOKUP(C1484,'2023-24 School Level AAFTE'!$C:$N,8,FALSE),0)</f>
        <v>292.17999999999995</v>
      </c>
      <c r="H1484" s="99">
        <f>VLOOKUP($A1484,'District Data'!$A:$F,3,FALSE)</f>
        <v>1</v>
      </c>
      <c r="I1484" s="99">
        <f>VLOOKUP($A1484,'District Data'!$A:$F,4,FALSE)</f>
        <v>1.04</v>
      </c>
      <c r="J1484" s="100">
        <f t="shared" si="254"/>
        <v>292.17999999999995</v>
      </c>
      <c r="K1484" s="101">
        <f t="shared" si="255"/>
        <v>0.85699999999999998</v>
      </c>
      <c r="L1484" s="102">
        <f>'District Data'!E$2</f>
        <v>72728</v>
      </c>
      <c r="M1484" s="102">
        <f>'District Data'!F$2</f>
        <v>78209</v>
      </c>
      <c r="N1484" s="33">
        <f t="shared" si="256"/>
        <v>62327.9</v>
      </c>
      <c r="O1484" s="33">
        <f t="shared" si="257"/>
        <v>7378.22</v>
      </c>
      <c r="P1484" s="33">
        <f t="shared" si="263"/>
        <v>14418.72</v>
      </c>
      <c r="Q1484" s="103">
        <v>0.18149999999999999</v>
      </c>
      <c r="R1484" s="103">
        <v>0.17510000000000001</v>
      </c>
      <c r="S1484" s="33">
        <f t="shared" si="258"/>
        <v>24961.279999999999</v>
      </c>
      <c r="T1484" s="33">
        <f t="shared" si="264"/>
        <v>1161.77</v>
      </c>
      <c r="U1484" s="33">
        <f t="shared" si="259"/>
        <v>203.43</v>
      </c>
      <c r="V1484" s="33">
        <f t="shared" si="260"/>
        <v>1365.2</v>
      </c>
      <c r="W1484" s="33">
        <f t="shared" si="261"/>
        <v>96032.599999999991</v>
      </c>
      <c r="X1484" s="33" t="str">
        <f>IFERROR(VLOOKUP(C1484,'Adj to Match Apport'!$C:$F,4,FALSE),0)</f>
        <v/>
      </c>
      <c r="Y1484" s="33">
        <f t="shared" si="262"/>
        <v>96032.599999999991</v>
      </c>
      <c r="Z1484" s="184">
        <f>VLOOKUP(C1484, '2023-24 School Level AAFTE'!$C$4:$C$2454, 1, 0)</f>
        <v>5611</v>
      </c>
    </row>
    <row r="1485" spans="1:26" s="20" customFormat="1" x14ac:dyDescent="0.25">
      <c r="A1485" s="136" t="s">
        <v>1541</v>
      </c>
      <c r="B1485" s="166" t="s">
        <v>1540</v>
      </c>
      <c r="C1485" s="167">
        <v>3318</v>
      </c>
      <c r="D1485" s="166" t="s">
        <v>1495</v>
      </c>
      <c r="E1485" s="146" t="str">
        <f>VLOOKUP($C1485,'2023-24 School Level AAFTE'!$C:$N,9,FALSE)</f>
        <v>Yes</v>
      </c>
      <c r="F1485" s="94" t="str">
        <f>IFERROR(VLOOKUP(C1485,'2023-24 School Level AAFTE'!$C:$N,11,FALSE),"")</f>
        <v>Yes</v>
      </c>
      <c r="G1485" s="20">
        <f>IFERROR(VLOOKUP(C1485,'2023-24 School Level AAFTE'!$C:$N,8,FALSE),0)</f>
        <v>481.43</v>
      </c>
      <c r="H1485" s="99">
        <f>VLOOKUP($A1485,'District Data'!$A:$F,3,FALSE)</f>
        <v>1</v>
      </c>
      <c r="I1485" s="99">
        <f>VLOOKUP($A1485,'District Data'!$A:$F,4,FALSE)</f>
        <v>1.04</v>
      </c>
      <c r="J1485" s="100">
        <f t="shared" si="254"/>
        <v>481.43</v>
      </c>
      <c r="K1485" s="101">
        <f t="shared" si="255"/>
        <v>1.4119999999999999</v>
      </c>
      <c r="L1485" s="102">
        <f>'District Data'!E$2</f>
        <v>72728</v>
      </c>
      <c r="M1485" s="102">
        <f>'District Data'!F$2</f>
        <v>78209</v>
      </c>
      <c r="N1485" s="33">
        <f t="shared" si="256"/>
        <v>102691.94</v>
      </c>
      <c r="O1485" s="33">
        <f t="shared" si="257"/>
        <v>12156.41</v>
      </c>
      <c r="P1485" s="33">
        <f t="shared" si="263"/>
        <v>14418.72</v>
      </c>
      <c r="Q1485" s="103">
        <v>0.18149999999999999</v>
      </c>
      <c r="R1485" s="103">
        <v>0.17510000000000001</v>
      </c>
      <c r="S1485" s="33">
        <f t="shared" si="258"/>
        <v>41126.410000000003</v>
      </c>
      <c r="T1485" s="33">
        <f t="shared" si="264"/>
        <v>1914.14</v>
      </c>
      <c r="U1485" s="33">
        <f t="shared" si="259"/>
        <v>335.17</v>
      </c>
      <c r="V1485" s="33">
        <f t="shared" si="260"/>
        <v>2249.31</v>
      </c>
      <c r="W1485" s="33">
        <f t="shared" si="261"/>
        <v>158224.07</v>
      </c>
      <c r="X1485" s="33" t="str">
        <f>IFERROR(VLOOKUP(C1485,'Adj to Match Apport'!$C:$F,4,FALSE),0)</f>
        <v/>
      </c>
      <c r="Y1485" s="33">
        <f t="shared" si="262"/>
        <v>158224.07</v>
      </c>
      <c r="Z1485" s="184">
        <f>VLOOKUP(C1485, '2023-24 School Level AAFTE'!$C$4:$C$2454, 1, 0)</f>
        <v>3318</v>
      </c>
    </row>
    <row r="1486" spans="1:26" s="20" customFormat="1" x14ac:dyDescent="0.25">
      <c r="A1486" s="136" t="s">
        <v>1547</v>
      </c>
      <c r="B1486" s="166" t="s">
        <v>1546</v>
      </c>
      <c r="C1486" s="167">
        <v>4475</v>
      </c>
      <c r="D1486" s="166" t="s">
        <v>1551</v>
      </c>
      <c r="E1486" s="146" t="str">
        <f>VLOOKUP($C1486,'2023-24 School Level AAFTE'!$C:$N,9,FALSE)</f>
        <v>No</v>
      </c>
      <c r="F1486" s="94" t="str">
        <f>IFERROR(VLOOKUP(C1486,'2023-24 School Level AAFTE'!$C:$N,11,FALSE),"")</f>
        <v>No</v>
      </c>
      <c r="G1486" s="20">
        <f>IFERROR(VLOOKUP(C1486,'2023-24 School Level AAFTE'!$C:$N,8,FALSE),0)</f>
        <v>225.06</v>
      </c>
      <c r="H1486" s="99">
        <f>VLOOKUP($A1486,'District Data'!$A:$F,3,FALSE)</f>
        <v>1.1200000000000001</v>
      </c>
      <c r="I1486" s="99">
        <f>VLOOKUP($A1486,'District Data'!$A:$F,4,FALSE)</f>
        <v>1.1200000000000001</v>
      </c>
      <c r="J1486" s="100">
        <f t="shared" si="254"/>
        <v>0</v>
      </c>
      <c r="K1486" s="101">
        <f t="shared" si="255"/>
        <v>0</v>
      </c>
      <c r="L1486" s="102">
        <f>'District Data'!E$2</f>
        <v>72728</v>
      </c>
      <c r="M1486" s="102">
        <f>'District Data'!F$2</f>
        <v>78209</v>
      </c>
      <c r="N1486" s="33">
        <f t="shared" si="256"/>
        <v>0</v>
      </c>
      <c r="O1486" s="33">
        <f t="shared" si="257"/>
        <v>0</v>
      </c>
      <c r="P1486" s="33">
        <f t="shared" si="263"/>
        <v>14418.72</v>
      </c>
      <c r="Q1486" s="103">
        <v>0.18149999999999999</v>
      </c>
      <c r="R1486" s="103">
        <v>0.17510000000000001</v>
      </c>
      <c r="S1486" s="33">
        <f t="shared" si="258"/>
        <v>0</v>
      </c>
      <c r="T1486" s="33">
        <f t="shared" si="264"/>
        <v>0</v>
      </c>
      <c r="U1486" s="33">
        <f t="shared" si="259"/>
        <v>0</v>
      </c>
      <c r="V1486" s="33">
        <f t="shared" si="260"/>
        <v>0</v>
      </c>
      <c r="W1486" s="33">
        <f t="shared" si="261"/>
        <v>0</v>
      </c>
      <c r="X1486" s="33">
        <f>IFERROR(VLOOKUP(C1486,'Adj to Match Apport'!$C:$F,4,FALSE),0)</f>
        <v>0</v>
      </c>
      <c r="Y1486" s="33">
        <f t="shared" si="262"/>
        <v>0</v>
      </c>
      <c r="Z1486" s="184">
        <f>VLOOKUP(C1486, '2023-24 School Level AAFTE'!$C$4:$C$2454, 1, 0)</f>
        <v>4475</v>
      </c>
    </row>
    <row r="1487" spans="1:26" s="20" customFormat="1" x14ac:dyDescent="0.25">
      <c r="A1487" s="136" t="s">
        <v>1547</v>
      </c>
      <c r="B1487" s="166" t="s">
        <v>1546</v>
      </c>
      <c r="C1487" s="167">
        <v>1798</v>
      </c>
      <c r="D1487" s="166" t="s">
        <v>1548</v>
      </c>
      <c r="E1487" s="146" t="str">
        <f>VLOOKUP($C1487,'2023-24 School Level AAFTE'!$C:$N,9,FALSE)</f>
        <v>Yes</v>
      </c>
      <c r="F1487" s="94" t="str">
        <f>IFERROR(VLOOKUP(C1487,'2023-24 School Level AAFTE'!$C:$N,11,FALSE),"")</f>
        <v>Yes</v>
      </c>
      <c r="G1487" s="20">
        <f>IFERROR(VLOOKUP(C1487,'2023-24 School Level AAFTE'!$C:$N,8,FALSE),0)</f>
        <v>138.27000000000001</v>
      </c>
      <c r="H1487" s="99">
        <f>VLOOKUP($A1487,'District Data'!$A:$F,3,FALSE)</f>
        <v>1.1200000000000001</v>
      </c>
      <c r="I1487" s="99">
        <f>VLOOKUP($A1487,'District Data'!$A:$F,4,FALSE)</f>
        <v>1.1200000000000001</v>
      </c>
      <c r="J1487" s="100">
        <f t="shared" si="254"/>
        <v>138.27000000000001</v>
      </c>
      <c r="K1487" s="101">
        <f t="shared" si="255"/>
        <v>0.40600000000000003</v>
      </c>
      <c r="L1487" s="102">
        <f>'District Data'!E$2</f>
        <v>72728</v>
      </c>
      <c r="M1487" s="102">
        <f>'District Data'!F$2</f>
        <v>78209</v>
      </c>
      <c r="N1487" s="33">
        <f t="shared" si="256"/>
        <v>33070.879999999997</v>
      </c>
      <c r="O1487" s="33">
        <f t="shared" si="257"/>
        <v>2492.3200000000002</v>
      </c>
      <c r="P1487" s="33">
        <f t="shared" si="263"/>
        <v>14418.72</v>
      </c>
      <c r="Q1487" s="103">
        <v>0.18149999999999999</v>
      </c>
      <c r="R1487" s="103">
        <v>0.17510000000000001</v>
      </c>
      <c r="S1487" s="33">
        <f t="shared" si="258"/>
        <v>12292.77</v>
      </c>
      <c r="T1487" s="33">
        <f t="shared" si="264"/>
        <v>592.72</v>
      </c>
      <c r="U1487" s="33">
        <f t="shared" si="259"/>
        <v>103.79</v>
      </c>
      <c r="V1487" s="33">
        <f t="shared" si="260"/>
        <v>696.51</v>
      </c>
      <c r="W1487" s="33">
        <f t="shared" si="261"/>
        <v>48552.479999999996</v>
      </c>
      <c r="X1487" s="33">
        <f>IFERROR(VLOOKUP(C1487,'Adj to Match Apport'!$C:$F,4,FALSE),0)</f>
        <v>-1.9999999989522621E-2</v>
      </c>
      <c r="Y1487" s="33">
        <f t="shared" si="262"/>
        <v>48552.460000000006</v>
      </c>
      <c r="Z1487" s="184">
        <f>VLOOKUP(C1487, '2023-24 School Level AAFTE'!$C$4:$C$2454, 1, 0)</f>
        <v>1798</v>
      </c>
    </row>
    <row r="1488" spans="1:26" s="20" customFormat="1" x14ac:dyDescent="0.25">
      <c r="A1488" s="136" t="s">
        <v>1547</v>
      </c>
      <c r="B1488" s="166" t="s">
        <v>1546</v>
      </c>
      <c r="C1488" s="167">
        <v>2503</v>
      </c>
      <c r="D1488" s="166" t="s">
        <v>1549</v>
      </c>
      <c r="E1488" s="146" t="str">
        <f>VLOOKUP($C1488,'2023-24 School Level AAFTE'!$C:$N,9,FALSE)</f>
        <v>No</v>
      </c>
      <c r="F1488" s="94" t="str">
        <f>IFERROR(VLOOKUP(C1488,'2023-24 School Level AAFTE'!$C:$N,11,FALSE),"")</f>
        <v>No</v>
      </c>
      <c r="G1488" s="20">
        <f>IFERROR(VLOOKUP(C1488,'2023-24 School Level AAFTE'!$C:$N,8,FALSE),0)</f>
        <v>349.78</v>
      </c>
      <c r="H1488" s="99">
        <f>VLOOKUP($A1488,'District Data'!$A:$F,3,FALSE)</f>
        <v>1.1200000000000001</v>
      </c>
      <c r="I1488" s="99">
        <f>VLOOKUP($A1488,'District Data'!$A:$F,4,FALSE)</f>
        <v>1.1200000000000001</v>
      </c>
      <c r="J1488" s="100">
        <f t="shared" si="254"/>
        <v>0</v>
      </c>
      <c r="K1488" s="101">
        <f t="shared" si="255"/>
        <v>0</v>
      </c>
      <c r="L1488" s="102">
        <f>'District Data'!E$2</f>
        <v>72728</v>
      </c>
      <c r="M1488" s="102">
        <f>'District Data'!F$2</f>
        <v>78209</v>
      </c>
      <c r="N1488" s="33">
        <f t="shared" si="256"/>
        <v>0</v>
      </c>
      <c r="O1488" s="33">
        <f t="shared" si="257"/>
        <v>0</v>
      </c>
      <c r="P1488" s="33">
        <f t="shared" si="263"/>
        <v>14418.72</v>
      </c>
      <c r="Q1488" s="103">
        <v>0.18149999999999999</v>
      </c>
      <c r="R1488" s="103">
        <v>0.17510000000000001</v>
      </c>
      <c r="S1488" s="33">
        <f t="shared" si="258"/>
        <v>0</v>
      </c>
      <c r="T1488" s="33">
        <f t="shared" si="264"/>
        <v>0</v>
      </c>
      <c r="U1488" s="33">
        <f t="shared" si="259"/>
        <v>0</v>
      </c>
      <c r="V1488" s="33">
        <f t="shared" si="260"/>
        <v>0</v>
      </c>
      <c r="W1488" s="33">
        <f t="shared" si="261"/>
        <v>0</v>
      </c>
      <c r="X1488" s="33">
        <f>IFERROR(VLOOKUP(C1488,'Adj to Match Apport'!$C:$F,4,FALSE),0)</f>
        <v>0</v>
      </c>
      <c r="Y1488" s="33">
        <f t="shared" si="262"/>
        <v>0</v>
      </c>
      <c r="Z1488" s="184">
        <f>VLOOKUP(C1488, '2023-24 School Level AAFTE'!$C$4:$C$2454, 1, 0)</f>
        <v>2503</v>
      </c>
    </row>
    <row r="1489" spans="1:26" s="20" customFormat="1" x14ac:dyDescent="0.25">
      <c r="A1489" s="136" t="s">
        <v>1547</v>
      </c>
      <c r="B1489" s="166" t="s">
        <v>1546</v>
      </c>
      <c r="C1489" s="167">
        <v>3094</v>
      </c>
      <c r="D1489" s="166" t="s">
        <v>1550</v>
      </c>
      <c r="E1489" s="146" t="str">
        <f>VLOOKUP($C1489,'2023-24 School Level AAFTE'!$C:$N,9,FALSE)</f>
        <v>Yes</v>
      </c>
      <c r="F1489" s="94" t="str">
        <f>IFERROR(VLOOKUP(C1489,'2023-24 School Level AAFTE'!$C:$N,11,FALSE),"")</f>
        <v>Yes</v>
      </c>
      <c r="G1489" s="20">
        <f>IFERROR(VLOOKUP(C1489,'2023-24 School Level AAFTE'!$C:$N,8,FALSE),0)</f>
        <v>470.53999999999996</v>
      </c>
      <c r="H1489" s="99">
        <f>VLOOKUP($A1489,'District Data'!$A:$F,3,FALSE)</f>
        <v>1.1200000000000001</v>
      </c>
      <c r="I1489" s="99">
        <f>VLOOKUP($A1489,'District Data'!$A:$F,4,FALSE)</f>
        <v>1.1200000000000001</v>
      </c>
      <c r="J1489" s="100">
        <f t="shared" si="254"/>
        <v>470.53999999999996</v>
      </c>
      <c r="K1489" s="101">
        <f t="shared" si="255"/>
        <v>1.38</v>
      </c>
      <c r="L1489" s="102">
        <f>'District Data'!E$2</f>
        <v>72728</v>
      </c>
      <c r="M1489" s="102">
        <f>'District Data'!F$2</f>
        <v>78209</v>
      </c>
      <c r="N1489" s="33">
        <f t="shared" si="256"/>
        <v>112408.4</v>
      </c>
      <c r="O1489" s="33">
        <f t="shared" si="257"/>
        <v>8471.43</v>
      </c>
      <c r="P1489" s="33">
        <f t="shared" si="263"/>
        <v>14418.72</v>
      </c>
      <c r="Q1489" s="103">
        <v>0.18149999999999999</v>
      </c>
      <c r="R1489" s="103">
        <v>0.17510000000000001</v>
      </c>
      <c r="S1489" s="33">
        <f t="shared" si="258"/>
        <v>41783.31</v>
      </c>
      <c r="T1489" s="33">
        <f t="shared" si="264"/>
        <v>2014.66</v>
      </c>
      <c r="U1489" s="33">
        <f t="shared" si="259"/>
        <v>352.77</v>
      </c>
      <c r="V1489" s="33">
        <f t="shared" si="260"/>
        <v>2367.4300000000003</v>
      </c>
      <c r="W1489" s="33">
        <f t="shared" si="261"/>
        <v>165030.56999999998</v>
      </c>
      <c r="X1489" s="33" t="str">
        <f>IFERROR(VLOOKUP(C1489,'Adj to Match Apport'!$C:$F,4,FALSE),0)</f>
        <v/>
      </c>
      <c r="Y1489" s="33">
        <f t="shared" si="262"/>
        <v>165030.56999999998</v>
      </c>
      <c r="Z1489" s="184">
        <f>VLOOKUP(C1489, '2023-24 School Level AAFTE'!$C$4:$C$2454, 1, 0)</f>
        <v>3094</v>
      </c>
    </row>
    <row r="1490" spans="1:26" s="20" customFormat="1" x14ac:dyDescent="0.25">
      <c r="A1490" s="136" t="s">
        <v>1553</v>
      </c>
      <c r="B1490" s="166" t="s">
        <v>1552</v>
      </c>
      <c r="C1490" s="147">
        <v>3574</v>
      </c>
      <c r="D1490" s="148" t="s">
        <v>1554</v>
      </c>
      <c r="E1490" s="146" t="str">
        <f>VLOOKUP($C1490,'2023-24 School Level AAFTE'!$C:$N,9,FALSE)</f>
        <v>Yes</v>
      </c>
      <c r="F1490" s="94" t="str">
        <f>IFERROR(VLOOKUP(C1490,'2023-24 School Level AAFTE'!$C:$N,11,FALSE),"")</f>
        <v>Yes</v>
      </c>
      <c r="G1490" s="20">
        <f>IFERROR(VLOOKUP(C1490,'2023-24 School Level AAFTE'!$C:$N,8,FALSE),0)</f>
        <v>144</v>
      </c>
      <c r="H1490" s="99">
        <f>VLOOKUP($A1490,'District Data'!$A:$F,3,FALSE)</f>
        <v>1</v>
      </c>
      <c r="I1490" s="99">
        <f>VLOOKUP($A1490,'District Data'!$A:$F,4,FALSE)</f>
        <v>1</v>
      </c>
      <c r="J1490" s="100">
        <f t="shared" si="254"/>
        <v>144</v>
      </c>
      <c r="K1490" s="101">
        <f t="shared" si="255"/>
        <v>0.42199999999999999</v>
      </c>
      <c r="L1490" s="102">
        <f>'District Data'!E$2</f>
        <v>72728</v>
      </c>
      <c r="M1490" s="102">
        <f>'District Data'!F$2</f>
        <v>78209</v>
      </c>
      <c r="N1490" s="33">
        <f t="shared" si="256"/>
        <v>30691.22</v>
      </c>
      <c r="O1490" s="33">
        <f t="shared" si="257"/>
        <v>2312.98</v>
      </c>
      <c r="P1490" s="33">
        <f t="shared" si="263"/>
        <v>14418.72</v>
      </c>
      <c r="Q1490" s="103">
        <v>0.18149999999999999</v>
      </c>
      <c r="R1490" s="103">
        <v>0.17510000000000001</v>
      </c>
      <c r="S1490" s="33">
        <f t="shared" si="258"/>
        <v>12060.16</v>
      </c>
      <c r="T1490" s="33">
        <f t="shared" si="264"/>
        <v>550.07000000000005</v>
      </c>
      <c r="U1490" s="33">
        <f t="shared" si="259"/>
        <v>96.32</v>
      </c>
      <c r="V1490" s="33">
        <f t="shared" si="260"/>
        <v>646.3900000000001</v>
      </c>
      <c r="W1490" s="33">
        <f t="shared" si="261"/>
        <v>45710.750000000007</v>
      </c>
      <c r="X1490" s="33">
        <f>IFERROR(VLOOKUP(C1490,'Adj to Match Apport'!$C:$F,4,FALSE),0)</f>
        <v>-1.0000000009313226E-2</v>
      </c>
      <c r="Y1490" s="33">
        <f t="shared" si="262"/>
        <v>45710.74</v>
      </c>
      <c r="Z1490" s="184">
        <f>VLOOKUP(C1490, '2023-24 School Level AAFTE'!$C$4:$C$2454, 1, 0)</f>
        <v>3574</v>
      </c>
    </row>
    <row r="1491" spans="1:26" s="20" customFormat="1" x14ac:dyDescent="0.25">
      <c r="A1491" s="136" t="s">
        <v>1553</v>
      </c>
      <c r="B1491" s="166" t="s">
        <v>1552</v>
      </c>
      <c r="C1491" s="167">
        <v>3575</v>
      </c>
      <c r="D1491" s="166" t="s">
        <v>1555</v>
      </c>
      <c r="E1491" s="146" t="str">
        <f>VLOOKUP($C1491,'2023-24 School Level AAFTE'!$C:$N,9,FALSE)</f>
        <v>Yes</v>
      </c>
      <c r="F1491" s="94" t="str">
        <f>IFERROR(VLOOKUP(C1491,'2023-24 School Level AAFTE'!$C:$N,11,FALSE),"")</f>
        <v>Yes</v>
      </c>
      <c r="G1491" s="20">
        <f>IFERROR(VLOOKUP(C1491,'2023-24 School Level AAFTE'!$C:$N,8,FALSE),0)</f>
        <v>68.489999999999995</v>
      </c>
      <c r="H1491" s="99">
        <f>VLOOKUP($A1491,'District Data'!$A:$F,3,FALSE)</f>
        <v>1</v>
      </c>
      <c r="I1491" s="99">
        <f>VLOOKUP($A1491,'District Data'!$A:$F,4,FALSE)</f>
        <v>1</v>
      </c>
      <c r="J1491" s="100">
        <f t="shared" si="254"/>
        <v>68.489999999999995</v>
      </c>
      <c r="K1491" s="101">
        <f t="shared" si="255"/>
        <v>0.20100000000000001</v>
      </c>
      <c r="L1491" s="102">
        <f>'District Data'!E$2</f>
        <v>72728</v>
      </c>
      <c r="M1491" s="102">
        <f>'District Data'!F$2</f>
        <v>78209</v>
      </c>
      <c r="N1491" s="33">
        <f t="shared" si="256"/>
        <v>14618.33</v>
      </c>
      <c r="O1491" s="33">
        <f t="shared" si="257"/>
        <v>1101.68</v>
      </c>
      <c r="P1491" s="33">
        <f t="shared" si="263"/>
        <v>14418.72</v>
      </c>
      <c r="Q1491" s="103">
        <v>0.18149999999999999</v>
      </c>
      <c r="R1491" s="103">
        <v>0.17510000000000001</v>
      </c>
      <c r="S1491" s="33">
        <f t="shared" si="258"/>
        <v>5744.29</v>
      </c>
      <c r="T1491" s="33">
        <f t="shared" si="264"/>
        <v>262</v>
      </c>
      <c r="U1491" s="33">
        <f t="shared" si="259"/>
        <v>45.88</v>
      </c>
      <c r="V1491" s="33">
        <f t="shared" si="260"/>
        <v>307.88</v>
      </c>
      <c r="W1491" s="33">
        <f t="shared" si="261"/>
        <v>21772.18</v>
      </c>
      <c r="X1491" s="33" t="str">
        <f>IFERROR(VLOOKUP(C1491,'Adj to Match Apport'!$C:$F,4,FALSE),0)</f>
        <v/>
      </c>
      <c r="Y1491" s="33">
        <f t="shared" si="262"/>
        <v>21772.18</v>
      </c>
      <c r="Z1491" s="184">
        <f>VLOOKUP(C1491, '2023-24 School Level AAFTE'!$C$4:$C$2454, 1, 0)</f>
        <v>3575</v>
      </c>
    </row>
    <row r="1492" spans="1:26" s="20" customFormat="1" x14ac:dyDescent="0.25">
      <c r="A1492" s="136" t="s">
        <v>1553</v>
      </c>
      <c r="B1492" s="166" t="s">
        <v>1552</v>
      </c>
      <c r="C1492" s="167">
        <v>5687</v>
      </c>
      <c r="D1492" s="166" t="s">
        <v>3239</v>
      </c>
      <c r="E1492" s="146" t="str">
        <f>VLOOKUP($C1492,'2023-24 School Level AAFTE'!$C:$N,9,FALSE)</f>
        <v>Yes</v>
      </c>
      <c r="F1492" s="94" t="str">
        <f>IFERROR(VLOOKUP(C1492,'2023-24 School Level AAFTE'!$C:$N,11,FALSE),"")</f>
        <v>Yes</v>
      </c>
      <c r="G1492" s="20">
        <f>IFERROR(VLOOKUP(C1492,'2023-24 School Level AAFTE'!$C:$N,8,FALSE),0)</f>
        <v>53.09</v>
      </c>
      <c r="H1492" s="99">
        <f>VLOOKUP($A1492,'District Data'!$A:$F,3,FALSE)</f>
        <v>1</v>
      </c>
      <c r="I1492" s="99">
        <f>VLOOKUP($A1492,'District Data'!$A:$F,4,FALSE)</f>
        <v>1</v>
      </c>
      <c r="J1492" s="100">
        <f t="shared" si="254"/>
        <v>53.09</v>
      </c>
      <c r="K1492" s="101">
        <f t="shared" si="255"/>
        <v>0.156</v>
      </c>
      <c r="L1492" s="102">
        <f>'District Data'!E$2</f>
        <v>72728</v>
      </c>
      <c r="M1492" s="102">
        <f>'District Data'!F$2</f>
        <v>78209</v>
      </c>
      <c r="N1492" s="33">
        <f t="shared" si="256"/>
        <v>11345.57</v>
      </c>
      <c r="O1492" s="33">
        <f t="shared" si="257"/>
        <v>855.03</v>
      </c>
      <c r="P1492" s="33">
        <f t="shared" si="263"/>
        <v>14418.72</v>
      </c>
      <c r="Q1492" s="103">
        <v>0.18149999999999999</v>
      </c>
      <c r="R1492" s="103">
        <v>0.17510000000000001</v>
      </c>
      <c r="S1492" s="33">
        <f t="shared" si="258"/>
        <v>4458.26</v>
      </c>
      <c r="T1492" s="33">
        <f t="shared" si="264"/>
        <v>203.34</v>
      </c>
      <c r="U1492" s="33">
        <f t="shared" si="259"/>
        <v>35.6</v>
      </c>
      <c r="V1492" s="33">
        <f t="shared" si="260"/>
        <v>238.94</v>
      </c>
      <c r="W1492" s="33">
        <f t="shared" si="261"/>
        <v>16897.8</v>
      </c>
      <c r="X1492" s="33" t="str">
        <f>IFERROR(VLOOKUP(C1492,'Adj to Match Apport'!$C:$F,4,FALSE),0)</f>
        <v/>
      </c>
      <c r="Y1492" s="33">
        <f t="shared" si="262"/>
        <v>16897.8</v>
      </c>
      <c r="Z1492" s="184">
        <f>VLOOKUP(C1492, '2023-24 School Level AAFTE'!$C$4:$C$2454, 1, 0)</f>
        <v>5687</v>
      </c>
    </row>
    <row r="1493" spans="1:26" s="20" customFormat="1" x14ac:dyDescent="0.25">
      <c r="A1493" s="136" t="s">
        <v>2388</v>
      </c>
      <c r="B1493" s="166" t="s">
        <v>2387</v>
      </c>
      <c r="C1493" s="167">
        <v>5339</v>
      </c>
      <c r="D1493" s="166" t="s">
        <v>3124</v>
      </c>
      <c r="E1493" s="146" t="str">
        <f>VLOOKUP($C1493,'2023-24 School Level AAFTE'!$C:$N,9,FALSE)</f>
        <v>Yes</v>
      </c>
      <c r="F1493" s="94" t="str">
        <f>IFERROR(VLOOKUP(C1493,'2023-24 School Level AAFTE'!$C:$N,11,FALSE),"")</f>
        <v>Yes</v>
      </c>
      <c r="G1493" s="20">
        <f>IFERROR(VLOOKUP(C1493,'2023-24 School Level AAFTE'!$C:$N,8,FALSE),0)</f>
        <v>426.99000000000007</v>
      </c>
      <c r="H1493" s="99">
        <f>VLOOKUP($A1493,'District Data'!$A:$F,3,FALSE)</f>
        <v>1</v>
      </c>
      <c r="I1493" s="99">
        <f>VLOOKUP($A1493,'District Data'!$A:$F,4,FALSE)</f>
        <v>1</v>
      </c>
      <c r="J1493" s="100">
        <f t="shared" si="254"/>
        <v>426.99000000000007</v>
      </c>
      <c r="K1493" s="101">
        <f t="shared" si="255"/>
        <v>1.2529999999999999</v>
      </c>
      <c r="L1493" s="102">
        <f>'District Data'!E$2</f>
        <v>72728</v>
      </c>
      <c r="M1493" s="102">
        <f>'District Data'!F$2</f>
        <v>78209</v>
      </c>
      <c r="N1493" s="33">
        <f t="shared" si="256"/>
        <v>91128.18</v>
      </c>
      <c r="O1493" s="33">
        <f t="shared" si="257"/>
        <v>6867.7</v>
      </c>
      <c r="P1493" s="33">
        <f t="shared" si="263"/>
        <v>14418.72</v>
      </c>
      <c r="Q1493" s="103">
        <v>0.18149999999999999</v>
      </c>
      <c r="R1493" s="103">
        <v>0.17510000000000001</v>
      </c>
      <c r="S1493" s="33">
        <f t="shared" si="258"/>
        <v>35808.959999999999</v>
      </c>
      <c r="T1493" s="33">
        <f t="shared" si="264"/>
        <v>1633.26</v>
      </c>
      <c r="U1493" s="33">
        <f t="shared" si="259"/>
        <v>285.98</v>
      </c>
      <c r="V1493" s="33">
        <f t="shared" si="260"/>
        <v>1919.24</v>
      </c>
      <c r="W1493" s="33">
        <f t="shared" si="261"/>
        <v>135724.07999999999</v>
      </c>
      <c r="X1493" s="33">
        <f>IFERROR(VLOOKUP(C1493,'Adj to Match Apport'!$C:$F,4,FALSE),0)</f>
        <v>-9.9999999802093953E-3</v>
      </c>
      <c r="Y1493" s="33">
        <f t="shared" si="262"/>
        <v>135724.07</v>
      </c>
      <c r="Z1493" s="184">
        <f>VLOOKUP(C1493, '2023-24 School Level AAFTE'!$C$4:$C$2454, 1, 0)</f>
        <v>5339</v>
      </c>
    </row>
    <row r="1494" spans="1:26" s="20" customFormat="1" x14ac:dyDescent="0.25">
      <c r="A1494" s="136" t="s">
        <v>1557</v>
      </c>
      <c r="B1494" s="166" t="s">
        <v>1556</v>
      </c>
      <c r="C1494" s="167">
        <v>2906</v>
      </c>
      <c r="D1494" s="166" t="s">
        <v>1561</v>
      </c>
      <c r="E1494" s="146" t="str">
        <f>VLOOKUP($C1494,'2023-24 School Level AAFTE'!$C:$N,9,FALSE)</f>
        <v>Yes</v>
      </c>
      <c r="F1494" s="94" t="str">
        <f>IFERROR(VLOOKUP(C1494,'2023-24 School Level AAFTE'!$C:$N,11,FALSE),"")</f>
        <v>Yes</v>
      </c>
      <c r="G1494" s="20">
        <f>IFERROR(VLOOKUP(C1494,'2023-24 School Level AAFTE'!$C:$N,8,FALSE),0)</f>
        <v>560.82000000000005</v>
      </c>
      <c r="H1494" s="99">
        <f>VLOOKUP($A1494,'District Data'!$A:$F,3,FALSE)</f>
        <v>1</v>
      </c>
      <c r="I1494" s="99">
        <f>VLOOKUP($A1494,'District Data'!$A:$F,4,FALSE)</f>
        <v>1</v>
      </c>
      <c r="J1494" s="100">
        <f t="shared" si="254"/>
        <v>560.82000000000005</v>
      </c>
      <c r="K1494" s="101">
        <f t="shared" si="255"/>
        <v>1.645</v>
      </c>
      <c r="L1494" s="102">
        <f>'District Data'!E$2</f>
        <v>72728</v>
      </c>
      <c r="M1494" s="102">
        <f>'District Data'!F$2</f>
        <v>78209</v>
      </c>
      <c r="N1494" s="33">
        <f t="shared" si="256"/>
        <v>119637.56</v>
      </c>
      <c r="O1494" s="33">
        <f t="shared" si="257"/>
        <v>9016.25</v>
      </c>
      <c r="P1494" s="33">
        <f t="shared" si="263"/>
        <v>14418.72</v>
      </c>
      <c r="Q1494" s="103">
        <v>0.18149999999999999</v>
      </c>
      <c r="R1494" s="103">
        <v>0.17510000000000001</v>
      </c>
      <c r="S1494" s="33">
        <f t="shared" si="258"/>
        <v>47011.76</v>
      </c>
      <c r="T1494" s="33">
        <f t="shared" si="264"/>
        <v>2144.23</v>
      </c>
      <c r="U1494" s="33">
        <f t="shared" si="259"/>
        <v>375.45</v>
      </c>
      <c r="V1494" s="33">
        <f t="shared" si="260"/>
        <v>2519.6799999999998</v>
      </c>
      <c r="W1494" s="33">
        <f t="shared" si="261"/>
        <v>178185.25</v>
      </c>
      <c r="X1494" s="33" t="str">
        <f>IFERROR(VLOOKUP(C1494,'Adj to Match Apport'!$C:$F,4,FALSE),0)</f>
        <v/>
      </c>
      <c r="Y1494" s="33">
        <f t="shared" si="262"/>
        <v>178185.25</v>
      </c>
      <c r="Z1494" s="184">
        <f>VLOOKUP(C1494, '2023-24 School Level AAFTE'!$C$4:$C$2454, 1, 0)</f>
        <v>2906</v>
      </c>
    </row>
    <row r="1495" spans="1:26" s="20" customFormat="1" x14ac:dyDescent="0.25">
      <c r="A1495" s="136" t="s">
        <v>1557</v>
      </c>
      <c r="B1495" s="166" t="s">
        <v>1556</v>
      </c>
      <c r="C1495" s="167">
        <v>2195</v>
      </c>
      <c r="D1495" s="166" t="s">
        <v>1558</v>
      </c>
      <c r="E1495" s="146" t="str">
        <f>VLOOKUP($C1495,'2023-24 School Level AAFTE'!$C:$N,9,FALSE)</f>
        <v>Yes</v>
      </c>
      <c r="F1495" s="94" t="str">
        <f>IFERROR(VLOOKUP(C1495,'2023-24 School Level AAFTE'!$C:$N,11,FALSE),"")</f>
        <v>Yes</v>
      </c>
      <c r="G1495" s="20">
        <f>IFERROR(VLOOKUP(C1495,'2023-24 School Level AAFTE'!$C:$N,8,FALSE),0)</f>
        <v>377.37</v>
      </c>
      <c r="H1495" s="99">
        <f>VLOOKUP($A1495,'District Data'!$A:$F,3,FALSE)</f>
        <v>1</v>
      </c>
      <c r="I1495" s="99">
        <f>VLOOKUP($A1495,'District Data'!$A:$F,4,FALSE)</f>
        <v>1</v>
      </c>
      <c r="J1495" s="100">
        <f t="shared" si="254"/>
        <v>377.37</v>
      </c>
      <c r="K1495" s="101">
        <f t="shared" si="255"/>
        <v>1.107</v>
      </c>
      <c r="L1495" s="102">
        <f>'District Data'!E$2</f>
        <v>72728</v>
      </c>
      <c r="M1495" s="102">
        <f>'District Data'!F$2</f>
        <v>78209</v>
      </c>
      <c r="N1495" s="33">
        <f t="shared" si="256"/>
        <v>80509.899999999994</v>
      </c>
      <c r="O1495" s="33">
        <f t="shared" si="257"/>
        <v>6067.46</v>
      </c>
      <c r="P1495" s="33">
        <f t="shared" si="263"/>
        <v>14418.72</v>
      </c>
      <c r="Q1495" s="103">
        <v>0.18149999999999999</v>
      </c>
      <c r="R1495" s="103">
        <v>0.17510000000000001</v>
      </c>
      <c r="S1495" s="33">
        <f t="shared" si="258"/>
        <v>31636.48</v>
      </c>
      <c r="T1495" s="33">
        <f t="shared" si="264"/>
        <v>1442.96</v>
      </c>
      <c r="U1495" s="33">
        <f t="shared" si="259"/>
        <v>252.66</v>
      </c>
      <c r="V1495" s="33">
        <f t="shared" si="260"/>
        <v>1695.6200000000001</v>
      </c>
      <c r="W1495" s="33">
        <f t="shared" si="261"/>
        <v>119909.45999999999</v>
      </c>
      <c r="X1495" s="33">
        <f>IFERROR(VLOOKUP(C1495,'Adj to Match Apport'!$C:$F,4,FALSE),0)</f>
        <v>-1.0000000009313226E-2</v>
      </c>
      <c r="Y1495" s="33">
        <f t="shared" si="262"/>
        <v>119909.44999999998</v>
      </c>
      <c r="Z1495" s="184">
        <f>VLOOKUP(C1495, '2023-24 School Level AAFTE'!$C$4:$C$2454, 1, 0)</f>
        <v>2195</v>
      </c>
    </row>
    <row r="1496" spans="1:26" s="20" customFormat="1" x14ac:dyDescent="0.25">
      <c r="A1496" s="136" t="s">
        <v>1557</v>
      </c>
      <c r="B1496" s="166" t="s">
        <v>1556</v>
      </c>
      <c r="C1496" s="167">
        <v>3316</v>
      </c>
      <c r="D1496" s="166" t="s">
        <v>1562</v>
      </c>
      <c r="E1496" s="146" t="str">
        <f>VLOOKUP($C1496,'2023-24 School Level AAFTE'!$C:$N,9,FALSE)</f>
        <v>Yes</v>
      </c>
      <c r="F1496" s="94" t="str">
        <f>IFERROR(VLOOKUP(C1496,'2023-24 School Level AAFTE'!$C:$N,11,FALSE),"")</f>
        <v>Yes</v>
      </c>
      <c r="G1496" s="20">
        <f>IFERROR(VLOOKUP(C1496,'2023-24 School Level AAFTE'!$C:$N,8,FALSE),0)</f>
        <v>384.67</v>
      </c>
      <c r="H1496" s="99">
        <f>VLOOKUP($A1496,'District Data'!$A:$F,3,FALSE)</f>
        <v>1</v>
      </c>
      <c r="I1496" s="99">
        <f>VLOOKUP($A1496,'District Data'!$A:$F,4,FALSE)</f>
        <v>1</v>
      </c>
      <c r="J1496" s="100">
        <f t="shared" si="254"/>
        <v>384.67</v>
      </c>
      <c r="K1496" s="101">
        <f t="shared" si="255"/>
        <v>1.1279999999999999</v>
      </c>
      <c r="L1496" s="102">
        <f>'District Data'!E$2</f>
        <v>72728</v>
      </c>
      <c r="M1496" s="102">
        <f>'District Data'!F$2</f>
        <v>78209</v>
      </c>
      <c r="N1496" s="33">
        <f t="shared" si="256"/>
        <v>82037.179999999993</v>
      </c>
      <c r="O1496" s="33">
        <f t="shared" si="257"/>
        <v>6182.57</v>
      </c>
      <c r="P1496" s="33">
        <f t="shared" si="263"/>
        <v>14418.72</v>
      </c>
      <c r="Q1496" s="103">
        <v>0.18149999999999999</v>
      </c>
      <c r="R1496" s="103">
        <v>0.17510000000000001</v>
      </c>
      <c r="S1496" s="33">
        <f t="shared" si="258"/>
        <v>32236.63</v>
      </c>
      <c r="T1496" s="33">
        <f t="shared" si="264"/>
        <v>1470.33</v>
      </c>
      <c r="U1496" s="33">
        <f t="shared" si="259"/>
        <v>257.45</v>
      </c>
      <c r="V1496" s="33">
        <f t="shared" si="260"/>
        <v>1727.78</v>
      </c>
      <c r="W1496" s="33">
        <f t="shared" si="261"/>
        <v>122184.16</v>
      </c>
      <c r="X1496" s="33" t="str">
        <f>IFERROR(VLOOKUP(C1496,'Adj to Match Apport'!$C:$F,4,FALSE),0)</f>
        <v/>
      </c>
      <c r="Y1496" s="33">
        <f t="shared" si="262"/>
        <v>122184.16</v>
      </c>
      <c r="Z1496" s="184">
        <f>VLOOKUP(C1496, '2023-24 School Level AAFTE'!$C$4:$C$2454, 1, 0)</f>
        <v>3316</v>
      </c>
    </row>
    <row r="1497" spans="1:26" s="20" customFormat="1" x14ac:dyDescent="0.25">
      <c r="A1497" s="136" t="s">
        <v>1557</v>
      </c>
      <c r="B1497" s="166" t="s">
        <v>1556</v>
      </c>
      <c r="C1497" s="167">
        <v>2508</v>
      </c>
      <c r="D1497" s="166" t="s">
        <v>1559</v>
      </c>
      <c r="E1497" s="146" t="str">
        <f>VLOOKUP($C1497,'2023-24 School Level AAFTE'!$C:$N,9,FALSE)</f>
        <v>Yes</v>
      </c>
      <c r="F1497" s="94" t="str">
        <f>IFERROR(VLOOKUP(C1497,'2023-24 School Level AAFTE'!$C:$N,11,FALSE),"")</f>
        <v>Yes</v>
      </c>
      <c r="G1497" s="20">
        <f>IFERROR(VLOOKUP(C1497,'2023-24 School Level AAFTE'!$C:$N,8,FALSE),0)</f>
        <v>830.02</v>
      </c>
      <c r="H1497" s="99">
        <f>VLOOKUP($A1497,'District Data'!$A:$F,3,FALSE)</f>
        <v>1</v>
      </c>
      <c r="I1497" s="99">
        <f>VLOOKUP($A1497,'District Data'!$A:$F,4,FALSE)</f>
        <v>1</v>
      </c>
      <c r="J1497" s="100">
        <f t="shared" si="254"/>
        <v>830.02</v>
      </c>
      <c r="K1497" s="101">
        <f t="shared" si="255"/>
        <v>2.4350000000000001</v>
      </c>
      <c r="L1497" s="102">
        <f>'District Data'!E$2</f>
        <v>72728</v>
      </c>
      <c r="M1497" s="102">
        <f>'District Data'!F$2</f>
        <v>78209</v>
      </c>
      <c r="N1497" s="33">
        <f t="shared" si="256"/>
        <v>177092.68</v>
      </c>
      <c r="O1497" s="33">
        <f t="shared" si="257"/>
        <v>13346.24</v>
      </c>
      <c r="P1497" s="33">
        <f t="shared" si="263"/>
        <v>14418.72</v>
      </c>
      <c r="Q1497" s="103">
        <v>0.18149999999999999</v>
      </c>
      <c r="R1497" s="103">
        <v>0.17510000000000001</v>
      </c>
      <c r="S1497" s="33">
        <f t="shared" si="258"/>
        <v>69588.83</v>
      </c>
      <c r="T1497" s="33">
        <f t="shared" si="264"/>
        <v>3173.98</v>
      </c>
      <c r="U1497" s="33">
        <f t="shared" si="259"/>
        <v>555.76</v>
      </c>
      <c r="V1497" s="33">
        <f t="shared" si="260"/>
        <v>3729.74</v>
      </c>
      <c r="W1497" s="33">
        <f t="shared" si="261"/>
        <v>263757.49</v>
      </c>
      <c r="X1497" s="33" t="str">
        <f>IFERROR(VLOOKUP(C1497,'Adj to Match Apport'!$C:$F,4,FALSE),0)</f>
        <v/>
      </c>
      <c r="Y1497" s="33">
        <f t="shared" si="262"/>
        <v>263757.49</v>
      </c>
      <c r="Z1497" s="184">
        <f>VLOOKUP(C1497, '2023-24 School Level AAFTE'!$C$4:$C$2454, 1, 0)</f>
        <v>2508</v>
      </c>
    </row>
    <row r="1498" spans="1:26" s="20" customFormat="1" x14ac:dyDescent="0.25">
      <c r="A1498" s="136" t="s">
        <v>1557</v>
      </c>
      <c r="B1498" s="166" t="s">
        <v>1556</v>
      </c>
      <c r="C1498" s="167">
        <v>5537</v>
      </c>
      <c r="D1498" s="166" t="s">
        <v>2825</v>
      </c>
      <c r="E1498" s="146" t="str">
        <f>VLOOKUP($C1498,'2023-24 School Level AAFTE'!$C:$N,9,FALSE)</f>
        <v>Yes</v>
      </c>
      <c r="F1498" s="94" t="str">
        <f>IFERROR(VLOOKUP(C1498,'2023-24 School Level AAFTE'!$C:$N,11,FALSE),"")</f>
        <v>Yes</v>
      </c>
      <c r="G1498" s="20">
        <f>IFERROR(VLOOKUP(C1498,'2023-24 School Level AAFTE'!$C:$N,8,FALSE),0)</f>
        <v>45.3</v>
      </c>
      <c r="H1498" s="99">
        <f>VLOOKUP($A1498,'District Data'!$A:$F,3,FALSE)</f>
        <v>1</v>
      </c>
      <c r="I1498" s="99">
        <f>VLOOKUP($A1498,'District Data'!$A:$F,4,FALSE)</f>
        <v>1</v>
      </c>
      <c r="J1498" s="100">
        <f t="shared" si="254"/>
        <v>45.3</v>
      </c>
      <c r="K1498" s="101">
        <f t="shared" si="255"/>
        <v>0.13300000000000001</v>
      </c>
      <c r="L1498" s="102">
        <f>'District Data'!E$2</f>
        <v>72728</v>
      </c>
      <c r="M1498" s="102">
        <f>'District Data'!F$2</f>
        <v>78209</v>
      </c>
      <c r="N1498" s="33">
        <f t="shared" si="256"/>
        <v>9672.82</v>
      </c>
      <c r="O1498" s="33">
        <f t="shared" si="257"/>
        <v>728.98</v>
      </c>
      <c r="P1498" s="33">
        <f t="shared" si="263"/>
        <v>14418.72</v>
      </c>
      <c r="Q1498" s="103">
        <v>0.18149999999999999</v>
      </c>
      <c r="R1498" s="103">
        <v>0.17510000000000001</v>
      </c>
      <c r="S1498" s="33">
        <f t="shared" si="258"/>
        <v>3800.95</v>
      </c>
      <c r="T1498" s="33">
        <f t="shared" si="264"/>
        <v>173.36</v>
      </c>
      <c r="U1498" s="33">
        <f t="shared" si="259"/>
        <v>30.36</v>
      </c>
      <c r="V1498" s="33">
        <f t="shared" si="260"/>
        <v>203.72000000000003</v>
      </c>
      <c r="W1498" s="33">
        <f t="shared" si="261"/>
        <v>14406.47</v>
      </c>
      <c r="X1498" s="33" t="str">
        <f>IFERROR(VLOOKUP(C1498,'Adj to Match Apport'!$C:$F,4,FALSE),0)</f>
        <v/>
      </c>
      <c r="Y1498" s="33">
        <f t="shared" si="262"/>
        <v>14406.47</v>
      </c>
      <c r="Z1498" s="184">
        <f>VLOOKUP(C1498, '2023-24 School Level AAFTE'!$C$4:$C$2454, 1, 0)</f>
        <v>5537</v>
      </c>
    </row>
    <row r="1499" spans="1:26" s="20" customFormat="1" x14ac:dyDescent="0.25">
      <c r="A1499" s="136" t="s">
        <v>1557</v>
      </c>
      <c r="B1499" s="166" t="s">
        <v>1556</v>
      </c>
      <c r="C1499" s="167">
        <v>2905</v>
      </c>
      <c r="D1499" s="166" t="s">
        <v>1560</v>
      </c>
      <c r="E1499" s="146" t="str">
        <f>VLOOKUP($C1499,'2023-24 School Level AAFTE'!$C:$N,9,FALSE)</f>
        <v>Yes</v>
      </c>
      <c r="F1499" s="94" t="str">
        <f>IFERROR(VLOOKUP(C1499,'2023-24 School Level AAFTE'!$C:$N,11,FALSE),"")</f>
        <v>Yes</v>
      </c>
      <c r="G1499" s="20">
        <f>IFERROR(VLOOKUP(C1499,'2023-24 School Level AAFTE'!$C:$N,8,FALSE),0)</f>
        <v>237.97</v>
      </c>
      <c r="H1499" s="99">
        <f>VLOOKUP($A1499,'District Data'!$A:$F,3,FALSE)</f>
        <v>1</v>
      </c>
      <c r="I1499" s="99">
        <f>VLOOKUP($A1499,'District Data'!$A:$F,4,FALSE)</f>
        <v>1</v>
      </c>
      <c r="J1499" s="100">
        <f t="shared" si="254"/>
        <v>237.97</v>
      </c>
      <c r="K1499" s="101">
        <f t="shared" si="255"/>
        <v>0.69799999999999995</v>
      </c>
      <c r="L1499" s="102">
        <f>'District Data'!E$2</f>
        <v>72728</v>
      </c>
      <c r="M1499" s="102">
        <f>'District Data'!F$2</f>
        <v>78209</v>
      </c>
      <c r="N1499" s="33">
        <f t="shared" si="256"/>
        <v>50764.14</v>
      </c>
      <c r="O1499" s="33">
        <f t="shared" si="257"/>
        <v>3825.74</v>
      </c>
      <c r="P1499" s="33">
        <f t="shared" si="263"/>
        <v>14418.72</v>
      </c>
      <c r="Q1499" s="103">
        <v>0.18149999999999999</v>
      </c>
      <c r="R1499" s="103">
        <v>0.17510000000000001</v>
      </c>
      <c r="S1499" s="33">
        <f t="shared" si="258"/>
        <v>19947.849999999999</v>
      </c>
      <c r="T1499" s="33">
        <f t="shared" si="264"/>
        <v>909.83</v>
      </c>
      <c r="U1499" s="33">
        <f t="shared" si="259"/>
        <v>159.31</v>
      </c>
      <c r="V1499" s="33">
        <f t="shared" si="260"/>
        <v>1069.1400000000001</v>
      </c>
      <c r="W1499" s="33">
        <f t="shared" si="261"/>
        <v>75606.87</v>
      </c>
      <c r="X1499" s="33" t="str">
        <f>IFERROR(VLOOKUP(C1499,'Adj to Match Apport'!$C:$F,4,FALSE),0)</f>
        <v/>
      </c>
      <c r="Y1499" s="33">
        <f t="shared" si="262"/>
        <v>75606.87</v>
      </c>
      <c r="Z1499" s="184">
        <f>VLOOKUP(C1499, '2023-24 School Level AAFTE'!$C$4:$C$2454, 1, 0)</f>
        <v>2905</v>
      </c>
    </row>
    <row r="1500" spans="1:26" s="20" customFormat="1" x14ac:dyDescent="0.25">
      <c r="A1500" s="136" t="s">
        <v>1564</v>
      </c>
      <c r="B1500" s="166" t="s">
        <v>1563</v>
      </c>
      <c r="C1500" s="167">
        <v>2587</v>
      </c>
      <c r="D1500" s="166" t="s">
        <v>1005</v>
      </c>
      <c r="E1500" s="146" t="str">
        <f>VLOOKUP($C1500,'2023-24 School Level AAFTE'!$C:$N,9,FALSE)</f>
        <v>No</v>
      </c>
      <c r="F1500" s="94" t="str">
        <f>IFERROR(VLOOKUP(C1500,'2023-24 School Level AAFTE'!$C:$N,11,FALSE),"")</f>
        <v>No</v>
      </c>
      <c r="G1500" s="20">
        <f>IFERROR(VLOOKUP(C1500,'2023-24 School Level AAFTE'!$C:$N,8,FALSE),0)</f>
        <v>254.3</v>
      </c>
      <c r="H1500" s="99">
        <f>VLOOKUP($A1500,'District Data'!$A:$F,3,FALSE)</f>
        <v>1</v>
      </c>
      <c r="I1500" s="99">
        <f>VLOOKUP($A1500,'District Data'!$A:$F,4,FALSE)</f>
        <v>1</v>
      </c>
      <c r="J1500" s="100">
        <f t="shared" si="254"/>
        <v>0</v>
      </c>
      <c r="K1500" s="101">
        <f t="shared" si="255"/>
        <v>0</v>
      </c>
      <c r="L1500" s="102">
        <f>'District Data'!E$2</f>
        <v>72728</v>
      </c>
      <c r="M1500" s="102">
        <f>'District Data'!F$2</f>
        <v>78209</v>
      </c>
      <c r="N1500" s="33">
        <f t="shared" si="256"/>
        <v>0</v>
      </c>
      <c r="O1500" s="33">
        <f t="shared" si="257"/>
        <v>0</v>
      </c>
      <c r="P1500" s="33">
        <f t="shared" si="263"/>
        <v>14418.72</v>
      </c>
      <c r="Q1500" s="103">
        <v>0.18149999999999999</v>
      </c>
      <c r="R1500" s="103">
        <v>0.17510000000000001</v>
      </c>
      <c r="S1500" s="33">
        <f t="shared" si="258"/>
        <v>0</v>
      </c>
      <c r="T1500" s="33">
        <f t="shared" si="264"/>
        <v>0</v>
      </c>
      <c r="U1500" s="33">
        <f t="shared" si="259"/>
        <v>0</v>
      </c>
      <c r="V1500" s="33">
        <f t="shared" si="260"/>
        <v>0</v>
      </c>
      <c r="W1500" s="33">
        <f t="shared" si="261"/>
        <v>0</v>
      </c>
      <c r="X1500" s="33">
        <f>IFERROR(VLOOKUP(C1500,'Adj to Match Apport'!$C:$F,4,FALSE),0)</f>
        <v>0</v>
      </c>
      <c r="Y1500" s="33">
        <f t="shared" si="262"/>
        <v>0</v>
      </c>
      <c r="Z1500" s="184">
        <f>VLOOKUP(C1500, '2023-24 School Level AAFTE'!$C$4:$C$2454, 1, 0)</f>
        <v>2587</v>
      </c>
    </row>
    <row r="1501" spans="1:26" s="20" customFormat="1" x14ac:dyDescent="0.25">
      <c r="A1501" s="136" t="s">
        <v>1564</v>
      </c>
      <c r="B1501" s="166" t="s">
        <v>1563</v>
      </c>
      <c r="C1501" s="167">
        <v>3203</v>
      </c>
      <c r="D1501" s="166" t="s">
        <v>586</v>
      </c>
      <c r="E1501" s="146" t="str">
        <f>VLOOKUP($C1501,'2023-24 School Level AAFTE'!$C:$N,9,FALSE)</f>
        <v>Yes</v>
      </c>
      <c r="F1501" s="94" t="str">
        <f>IFERROR(VLOOKUP(C1501,'2023-24 School Level AAFTE'!$C:$N,11,FALSE),"")</f>
        <v>Yes</v>
      </c>
      <c r="G1501" s="20">
        <f>IFERROR(VLOOKUP(C1501,'2023-24 School Level AAFTE'!$C:$N,8,FALSE),0)</f>
        <v>311.72000000000003</v>
      </c>
      <c r="H1501" s="99">
        <f>VLOOKUP($A1501,'District Data'!$A:$F,3,FALSE)</f>
        <v>1</v>
      </c>
      <c r="I1501" s="99">
        <f>VLOOKUP($A1501,'District Data'!$A:$F,4,FALSE)</f>
        <v>1</v>
      </c>
      <c r="J1501" s="100">
        <f t="shared" si="254"/>
        <v>311.72000000000003</v>
      </c>
      <c r="K1501" s="101">
        <f t="shared" si="255"/>
        <v>0.91400000000000003</v>
      </c>
      <c r="L1501" s="102">
        <f>'District Data'!E$2</f>
        <v>72728</v>
      </c>
      <c r="M1501" s="102">
        <f>'District Data'!F$2</f>
        <v>78209</v>
      </c>
      <c r="N1501" s="33">
        <f t="shared" si="256"/>
        <v>66473.39</v>
      </c>
      <c r="O1501" s="33">
        <f t="shared" si="257"/>
        <v>5009.6400000000003</v>
      </c>
      <c r="P1501" s="33">
        <f t="shared" si="263"/>
        <v>14418.72</v>
      </c>
      <c r="Q1501" s="103">
        <v>0.18149999999999999</v>
      </c>
      <c r="R1501" s="103">
        <v>0.17510000000000001</v>
      </c>
      <c r="S1501" s="33">
        <f t="shared" si="258"/>
        <v>26120.82</v>
      </c>
      <c r="T1501" s="33">
        <f t="shared" si="264"/>
        <v>1191.3800000000001</v>
      </c>
      <c r="U1501" s="33">
        <f t="shared" si="259"/>
        <v>208.61</v>
      </c>
      <c r="V1501" s="33">
        <f t="shared" si="260"/>
        <v>1399.9900000000002</v>
      </c>
      <c r="W1501" s="33">
        <f t="shared" si="261"/>
        <v>99003.839999999997</v>
      </c>
      <c r="X1501" s="33">
        <f>IFERROR(VLOOKUP(C1501,'Adj to Match Apport'!$C:$F,4,FALSE),0)</f>
        <v>0</v>
      </c>
      <c r="Y1501" s="33">
        <f t="shared" si="262"/>
        <v>99003.839999999997</v>
      </c>
      <c r="Z1501" s="184">
        <f>VLOOKUP(C1501, '2023-24 School Level AAFTE'!$C$4:$C$2454, 1, 0)</f>
        <v>3203</v>
      </c>
    </row>
    <row r="1502" spans="1:26" s="20" customFormat="1" x14ac:dyDescent="0.25">
      <c r="A1502" s="136" t="s">
        <v>1564</v>
      </c>
      <c r="B1502" s="166" t="s">
        <v>1563</v>
      </c>
      <c r="C1502" s="167">
        <v>5574</v>
      </c>
      <c r="D1502" s="166" t="s">
        <v>2826</v>
      </c>
      <c r="E1502" s="146" t="str">
        <f>VLOOKUP($C1502,'2023-24 School Level AAFTE'!$C:$N,9,FALSE)</f>
        <v>No</v>
      </c>
      <c r="F1502" s="94" t="str">
        <f>IFERROR(VLOOKUP(C1502,'2023-24 School Level AAFTE'!$C:$N,11,FALSE),"")</f>
        <v>No</v>
      </c>
      <c r="G1502" s="20">
        <f>IFERROR(VLOOKUP(C1502,'2023-24 School Level AAFTE'!$C:$N,8,FALSE),0)</f>
        <v>335.7</v>
      </c>
      <c r="H1502" s="99">
        <f>VLOOKUP($A1502,'District Data'!$A:$F,3,FALSE)</f>
        <v>1</v>
      </c>
      <c r="I1502" s="99">
        <f>VLOOKUP($A1502,'District Data'!$A:$F,4,FALSE)</f>
        <v>1</v>
      </c>
      <c r="J1502" s="100">
        <f t="shared" si="254"/>
        <v>0</v>
      </c>
      <c r="K1502" s="101">
        <f t="shared" si="255"/>
        <v>0</v>
      </c>
      <c r="L1502" s="102">
        <f>'District Data'!E$2</f>
        <v>72728</v>
      </c>
      <c r="M1502" s="102">
        <f>'District Data'!F$2</f>
        <v>78209</v>
      </c>
      <c r="N1502" s="33">
        <f t="shared" si="256"/>
        <v>0</v>
      </c>
      <c r="O1502" s="33">
        <f t="shared" si="257"/>
        <v>0</v>
      </c>
      <c r="P1502" s="33">
        <f t="shared" si="263"/>
        <v>14418.72</v>
      </c>
      <c r="Q1502" s="103">
        <v>0.18149999999999999</v>
      </c>
      <c r="R1502" s="103">
        <v>0.17510000000000001</v>
      </c>
      <c r="S1502" s="33">
        <f t="shared" si="258"/>
        <v>0</v>
      </c>
      <c r="T1502" s="33">
        <f t="shared" si="264"/>
        <v>0</v>
      </c>
      <c r="U1502" s="33">
        <f t="shared" si="259"/>
        <v>0</v>
      </c>
      <c r="V1502" s="33">
        <f t="shared" si="260"/>
        <v>0</v>
      </c>
      <c r="W1502" s="33">
        <f t="shared" si="261"/>
        <v>0</v>
      </c>
      <c r="X1502" s="33">
        <f>IFERROR(VLOOKUP(C1502,'Adj to Match Apport'!$C:$F,4,FALSE),0)</f>
        <v>0</v>
      </c>
      <c r="Y1502" s="33">
        <f t="shared" si="262"/>
        <v>0</v>
      </c>
      <c r="Z1502" s="184">
        <f>VLOOKUP(C1502, '2023-24 School Level AAFTE'!$C$4:$C$2454, 1, 0)</f>
        <v>5574</v>
      </c>
    </row>
    <row r="1503" spans="1:26" s="20" customFormat="1" x14ac:dyDescent="0.25">
      <c r="A1503" s="136" t="s">
        <v>1564</v>
      </c>
      <c r="B1503" s="166" t="s">
        <v>1563</v>
      </c>
      <c r="C1503" s="167">
        <v>3419</v>
      </c>
      <c r="D1503" s="166" t="s">
        <v>347</v>
      </c>
      <c r="E1503" s="146" t="str">
        <f>VLOOKUP($C1503,'2023-24 School Level AAFTE'!$C:$N,9,FALSE)</f>
        <v>No</v>
      </c>
      <c r="F1503" s="94" t="str">
        <f>IFERROR(VLOOKUP(C1503,'2023-24 School Level AAFTE'!$C:$N,11,FALSE),"")</f>
        <v>No</v>
      </c>
      <c r="G1503" s="20">
        <f>IFERROR(VLOOKUP(C1503,'2023-24 School Level AAFTE'!$C:$N,8,FALSE),0)</f>
        <v>614.73</v>
      </c>
      <c r="H1503" s="99">
        <f>VLOOKUP($A1503,'District Data'!$A:$F,3,FALSE)</f>
        <v>1</v>
      </c>
      <c r="I1503" s="99">
        <f>VLOOKUP($A1503,'District Data'!$A:$F,4,FALSE)</f>
        <v>1</v>
      </c>
      <c r="J1503" s="100">
        <f t="shared" si="254"/>
        <v>0</v>
      </c>
      <c r="K1503" s="101">
        <f t="shared" si="255"/>
        <v>0</v>
      </c>
      <c r="L1503" s="102">
        <f>'District Data'!E$2</f>
        <v>72728</v>
      </c>
      <c r="M1503" s="102">
        <f>'District Data'!F$2</f>
        <v>78209</v>
      </c>
      <c r="N1503" s="33">
        <f t="shared" si="256"/>
        <v>0</v>
      </c>
      <c r="O1503" s="33">
        <f t="shared" si="257"/>
        <v>0</v>
      </c>
      <c r="P1503" s="33">
        <f t="shared" si="263"/>
        <v>14418.72</v>
      </c>
      <c r="Q1503" s="103">
        <v>0.18149999999999999</v>
      </c>
      <c r="R1503" s="103">
        <v>0.17510000000000001</v>
      </c>
      <c r="S1503" s="33">
        <f t="shared" si="258"/>
        <v>0</v>
      </c>
      <c r="T1503" s="33">
        <f t="shared" si="264"/>
        <v>0</v>
      </c>
      <c r="U1503" s="33">
        <f t="shared" si="259"/>
        <v>0</v>
      </c>
      <c r="V1503" s="33">
        <f t="shared" si="260"/>
        <v>0</v>
      </c>
      <c r="W1503" s="33">
        <f t="shared" si="261"/>
        <v>0</v>
      </c>
      <c r="X1503" s="33">
        <f>IFERROR(VLOOKUP(C1503,'Adj to Match Apport'!$C:$F,4,FALSE),0)</f>
        <v>0</v>
      </c>
      <c r="Y1503" s="33">
        <f t="shared" si="262"/>
        <v>0</v>
      </c>
      <c r="Z1503" s="184">
        <f>VLOOKUP(C1503, '2023-24 School Level AAFTE'!$C$4:$C$2454, 1, 0)</f>
        <v>3419</v>
      </c>
    </row>
    <row r="1504" spans="1:26" s="20" customFormat="1" x14ac:dyDescent="0.25">
      <c r="A1504" s="136" t="s">
        <v>1564</v>
      </c>
      <c r="B1504" s="166" t="s">
        <v>1563</v>
      </c>
      <c r="C1504" s="167">
        <v>2499</v>
      </c>
      <c r="D1504" s="166" t="s">
        <v>1565</v>
      </c>
      <c r="E1504" s="146" t="str">
        <f>VLOOKUP($C1504,'2023-24 School Level AAFTE'!$C:$N,9,FALSE)</f>
        <v>No</v>
      </c>
      <c r="F1504" s="94" t="str">
        <f>IFERROR(VLOOKUP(C1504,'2023-24 School Level AAFTE'!$C:$N,11,FALSE),"")</f>
        <v>No</v>
      </c>
      <c r="G1504" s="20">
        <f>IFERROR(VLOOKUP(C1504,'2023-24 School Level AAFTE'!$C:$N,8,FALSE),0)</f>
        <v>826.45999999999992</v>
      </c>
      <c r="H1504" s="99">
        <f>VLOOKUP($A1504,'District Data'!$A:$F,3,FALSE)</f>
        <v>1</v>
      </c>
      <c r="I1504" s="99">
        <f>VLOOKUP($A1504,'District Data'!$A:$F,4,FALSE)</f>
        <v>1</v>
      </c>
      <c r="J1504" s="100">
        <f t="shared" si="254"/>
        <v>0</v>
      </c>
      <c r="K1504" s="101">
        <f t="shared" si="255"/>
        <v>0</v>
      </c>
      <c r="L1504" s="102">
        <f>'District Data'!E$2</f>
        <v>72728</v>
      </c>
      <c r="M1504" s="102">
        <f>'District Data'!F$2</f>
        <v>78209</v>
      </c>
      <c r="N1504" s="33">
        <f t="shared" si="256"/>
        <v>0</v>
      </c>
      <c r="O1504" s="33">
        <f t="shared" si="257"/>
        <v>0</v>
      </c>
      <c r="P1504" s="33">
        <f t="shared" si="263"/>
        <v>14418.72</v>
      </c>
      <c r="Q1504" s="103">
        <v>0.18149999999999999</v>
      </c>
      <c r="R1504" s="103">
        <v>0.17510000000000001</v>
      </c>
      <c r="S1504" s="33">
        <f t="shared" si="258"/>
        <v>0</v>
      </c>
      <c r="T1504" s="33">
        <f t="shared" si="264"/>
        <v>0</v>
      </c>
      <c r="U1504" s="33">
        <f t="shared" si="259"/>
        <v>0</v>
      </c>
      <c r="V1504" s="33">
        <f t="shared" si="260"/>
        <v>0</v>
      </c>
      <c r="W1504" s="33">
        <f t="shared" si="261"/>
        <v>0</v>
      </c>
      <c r="X1504" s="33">
        <f>IFERROR(VLOOKUP(C1504,'Adj to Match Apport'!$C:$F,4,FALSE),0)</f>
        <v>0</v>
      </c>
      <c r="Y1504" s="33">
        <f t="shared" si="262"/>
        <v>0</v>
      </c>
      <c r="Z1504" s="184">
        <f>VLOOKUP(C1504, '2023-24 School Level AAFTE'!$C$4:$C$2454, 1, 0)</f>
        <v>2499</v>
      </c>
    </row>
    <row r="1505" spans="1:26" s="20" customFormat="1" x14ac:dyDescent="0.25">
      <c r="A1505" s="136" t="s">
        <v>1564</v>
      </c>
      <c r="B1505" s="166" t="s">
        <v>1563</v>
      </c>
      <c r="C1505" s="167">
        <v>3614</v>
      </c>
      <c r="D1505" s="166" t="s">
        <v>1112</v>
      </c>
      <c r="E1505" s="146" t="str">
        <f>VLOOKUP($C1505,'2023-24 School Level AAFTE'!$C:$N,9,FALSE)</f>
        <v>No</v>
      </c>
      <c r="F1505" s="94" t="str">
        <f>IFERROR(VLOOKUP(C1505,'2023-24 School Level AAFTE'!$C:$N,11,FALSE),"")</f>
        <v>No</v>
      </c>
      <c r="G1505" s="20">
        <f>IFERROR(VLOOKUP(C1505,'2023-24 School Level AAFTE'!$C:$N,8,FALSE),0)</f>
        <v>277.8</v>
      </c>
      <c r="H1505" s="99">
        <f>VLOOKUP($A1505,'District Data'!$A:$F,3,FALSE)</f>
        <v>1</v>
      </c>
      <c r="I1505" s="99">
        <f>VLOOKUP($A1505,'District Data'!$A:$F,4,FALSE)</f>
        <v>1</v>
      </c>
      <c r="J1505" s="100">
        <f t="shared" si="254"/>
        <v>0</v>
      </c>
      <c r="K1505" s="101">
        <f t="shared" si="255"/>
        <v>0</v>
      </c>
      <c r="L1505" s="102">
        <f>'District Data'!E$2</f>
        <v>72728</v>
      </c>
      <c r="M1505" s="102">
        <f>'District Data'!F$2</f>
        <v>78209</v>
      </c>
      <c r="N1505" s="33">
        <f t="shared" si="256"/>
        <v>0</v>
      </c>
      <c r="O1505" s="33">
        <f t="shared" si="257"/>
        <v>0</v>
      </c>
      <c r="P1505" s="33">
        <f t="shared" si="263"/>
        <v>14418.72</v>
      </c>
      <c r="Q1505" s="103">
        <v>0.18149999999999999</v>
      </c>
      <c r="R1505" s="103">
        <v>0.17510000000000001</v>
      </c>
      <c r="S1505" s="33">
        <f t="shared" si="258"/>
        <v>0</v>
      </c>
      <c r="T1505" s="33">
        <f t="shared" si="264"/>
        <v>0</v>
      </c>
      <c r="U1505" s="33">
        <f t="shared" si="259"/>
        <v>0</v>
      </c>
      <c r="V1505" s="33">
        <f t="shared" si="260"/>
        <v>0</v>
      </c>
      <c r="W1505" s="33">
        <f t="shared" si="261"/>
        <v>0</v>
      </c>
      <c r="X1505" s="33">
        <f>IFERROR(VLOOKUP(C1505,'Adj to Match Apport'!$C:$F,4,FALSE),0)</f>
        <v>0</v>
      </c>
      <c r="Y1505" s="33">
        <f t="shared" si="262"/>
        <v>0</v>
      </c>
      <c r="Z1505" s="184">
        <f>VLOOKUP(C1505, '2023-24 School Level AAFTE'!$C$4:$C$2454, 1, 0)</f>
        <v>3614</v>
      </c>
    </row>
    <row r="1506" spans="1:26" s="20" customFormat="1" x14ac:dyDescent="0.25">
      <c r="A1506" s="136" t="s">
        <v>1567</v>
      </c>
      <c r="B1506" s="166" t="s">
        <v>1566</v>
      </c>
      <c r="C1506" s="167">
        <v>3447</v>
      </c>
      <c r="D1506" s="166" t="s">
        <v>2547</v>
      </c>
      <c r="E1506" s="146" t="str">
        <f>VLOOKUP($C1506,'2023-24 School Level AAFTE'!$C:$N,9,FALSE)</f>
        <v>No</v>
      </c>
      <c r="F1506" s="94" t="str">
        <f>IFERROR(VLOOKUP(C1506,'2023-24 School Level AAFTE'!$C:$N,11,FALSE),"")</f>
        <v>No</v>
      </c>
      <c r="G1506" s="20">
        <f>IFERROR(VLOOKUP(C1506,'2023-24 School Level AAFTE'!$C:$N,8,FALSE),0)</f>
        <v>708.43</v>
      </c>
      <c r="H1506" s="99">
        <f>VLOOKUP($A1506,'District Data'!$A:$F,3,FALSE)</f>
        <v>1.1200000000000001</v>
      </c>
      <c r="I1506" s="99">
        <f>VLOOKUP($A1506,'District Data'!$A:$F,4,FALSE)</f>
        <v>1.1200000000000001</v>
      </c>
      <c r="J1506" s="100">
        <f t="shared" si="254"/>
        <v>0</v>
      </c>
      <c r="K1506" s="101">
        <f t="shared" si="255"/>
        <v>0</v>
      </c>
      <c r="L1506" s="102">
        <f>'District Data'!E$2</f>
        <v>72728</v>
      </c>
      <c r="M1506" s="102">
        <f>'District Data'!F$2</f>
        <v>78209</v>
      </c>
      <c r="N1506" s="33">
        <f t="shared" si="256"/>
        <v>0</v>
      </c>
      <c r="O1506" s="33">
        <f t="shared" si="257"/>
        <v>0</v>
      </c>
      <c r="P1506" s="33">
        <f t="shared" si="263"/>
        <v>14418.72</v>
      </c>
      <c r="Q1506" s="103">
        <v>0.18149999999999999</v>
      </c>
      <c r="R1506" s="103">
        <v>0.17510000000000001</v>
      </c>
      <c r="S1506" s="33">
        <f t="shared" si="258"/>
        <v>0</v>
      </c>
      <c r="T1506" s="33">
        <f t="shared" si="264"/>
        <v>0</v>
      </c>
      <c r="U1506" s="33">
        <f t="shared" si="259"/>
        <v>0</v>
      </c>
      <c r="V1506" s="33">
        <f t="shared" si="260"/>
        <v>0</v>
      </c>
      <c r="W1506" s="33">
        <f t="shared" si="261"/>
        <v>0</v>
      </c>
      <c r="X1506" s="33">
        <f>IFERROR(VLOOKUP(C1506,'Adj to Match Apport'!$C:$F,4,FALSE),0)</f>
        <v>0</v>
      </c>
      <c r="Y1506" s="33">
        <f t="shared" si="262"/>
        <v>0</v>
      </c>
      <c r="Z1506" s="184">
        <f>VLOOKUP(C1506, '2023-24 School Level AAFTE'!$C$4:$C$2454, 1, 0)</f>
        <v>3447</v>
      </c>
    </row>
    <row r="1507" spans="1:26" s="20" customFormat="1" x14ac:dyDescent="0.25">
      <c r="A1507" s="136" t="s">
        <v>1567</v>
      </c>
      <c r="B1507" s="166" t="s">
        <v>1566</v>
      </c>
      <c r="C1507" s="167">
        <v>3750</v>
      </c>
      <c r="D1507" s="166" t="s">
        <v>2548</v>
      </c>
      <c r="E1507" s="146" t="str">
        <f>VLOOKUP($C1507,'2023-24 School Level AAFTE'!$C:$N,9,FALSE)</f>
        <v>No</v>
      </c>
      <c r="F1507" s="94" t="str">
        <f>IFERROR(VLOOKUP(C1507,'2023-24 School Level AAFTE'!$C:$N,11,FALSE),"")</f>
        <v>No</v>
      </c>
      <c r="G1507" s="20">
        <f>IFERROR(VLOOKUP(C1507,'2023-24 School Level AAFTE'!$C:$N,8,FALSE),0)</f>
        <v>853.65</v>
      </c>
      <c r="H1507" s="99">
        <f>VLOOKUP($A1507,'District Data'!$A:$F,3,FALSE)</f>
        <v>1.1200000000000001</v>
      </c>
      <c r="I1507" s="99">
        <f>VLOOKUP($A1507,'District Data'!$A:$F,4,FALSE)</f>
        <v>1.1200000000000001</v>
      </c>
      <c r="J1507" s="100">
        <f t="shared" si="254"/>
        <v>0</v>
      </c>
      <c r="K1507" s="101">
        <f t="shared" si="255"/>
        <v>0</v>
      </c>
      <c r="L1507" s="102">
        <f>'District Data'!E$2</f>
        <v>72728</v>
      </c>
      <c r="M1507" s="102">
        <f>'District Data'!F$2</f>
        <v>78209</v>
      </c>
      <c r="N1507" s="33">
        <f t="shared" si="256"/>
        <v>0</v>
      </c>
      <c r="O1507" s="33">
        <f t="shared" si="257"/>
        <v>0</v>
      </c>
      <c r="P1507" s="33">
        <f t="shared" si="263"/>
        <v>14418.72</v>
      </c>
      <c r="Q1507" s="103">
        <v>0.18149999999999999</v>
      </c>
      <c r="R1507" s="103">
        <v>0.17510000000000001</v>
      </c>
      <c r="S1507" s="33">
        <f t="shared" si="258"/>
        <v>0</v>
      </c>
      <c r="T1507" s="33">
        <f t="shared" si="264"/>
        <v>0</v>
      </c>
      <c r="U1507" s="33">
        <f t="shared" si="259"/>
        <v>0</v>
      </c>
      <c r="V1507" s="33">
        <f t="shared" si="260"/>
        <v>0</v>
      </c>
      <c r="W1507" s="33">
        <f t="shared" si="261"/>
        <v>0</v>
      </c>
      <c r="X1507" s="33">
        <f>IFERROR(VLOOKUP(C1507,'Adj to Match Apport'!$C:$F,4,FALSE),0)</f>
        <v>0</v>
      </c>
      <c r="Y1507" s="33">
        <f t="shared" si="262"/>
        <v>0</v>
      </c>
      <c r="Z1507" s="184">
        <f>VLOOKUP(C1507, '2023-24 School Level AAFTE'!$C$4:$C$2454, 1, 0)</f>
        <v>3750</v>
      </c>
    </row>
    <row r="1508" spans="1:26" s="20" customFormat="1" x14ac:dyDescent="0.25">
      <c r="A1508" s="136" t="s">
        <v>1567</v>
      </c>
      <c r="B1508" s="166" t="s">
        <v>1566</v>
      </c>
      <c r="C1508" s="167">
        <v>4361</v>
      </c>
      <c r="D1508" s="166" t="s">
        <v>1582</v>
      </c>
      <c r="E1508" s="146" t="str">
        <f>VLOOKUP($C1508,'2023-24 School Level AAFTE'!$C:$N,9,FALSE)</f>
        <v>No</v>
      </c>
      <c r="F1508" s="94" t="str">
        <f>IFERROR(VLOOKUP(C1508,'2023-24 School Level AAFTE'!$C:$N,11,FALSE),"")</f>
        <v>No</v>
      </c>
      <c r="G1508" s="20">
        <f>IFERROR(VLOOKUP(C1508,'2023-24 School Level AAFTE'!$C:$N,8,FALSE),0)</f>
        <v>548.92999999999995</v>
      </c>
      <c r="H1508" s="99">
        <f>VLOOKUP($A1508,'District Data'!$A:$F,3,FALSE)</f>
        <v>1.1200000000000001</v>
      </c>
      <c r="I1508" s="99">
        <f>VLOOKUP($A1508,'District Data'!$A:$F,4,FALSE)</f>
        <v>1.1200000000000001</v>
      </c>
      <c r="J1508" s="100">
        <f t="shared" si="254"/>
        <v>0</v>
      </c>
      <c r="K1508" s="101">
        <f t="shared" si="255"/>
        <v>0</v>
      </c>
      <c r="L1508" s="102">
        <f>'District Data'!E$2</f>
        <v>72728</v>
      </c>
      <c r="M1508" s="102">
        <f>'District Data'!F$2</f>
        <v>78209</v>
      </c>
      <c r="N1508" s="33">
        <f t="shared" si="256"/>
        <v>0</v>
      </c>
      <c r="O1508" s="33">
        <f t="shared" si="257"/>
        <v>0</v>
      </c>
      <c r="P1508" s="33">
        <f t="shared" si="263"/>
        <v>14418.72</v>
      </c>
      <c r="Q1508" s="103">
        <v>0.18149999999999999</v>
      </c>
      <c r="R1508" s="103">
        <v>0.17510000000000001</v>
      </c>
      <c r="S1508" s="33">
        <f t="shared" si="258"/>
        <v>0</v>
      </c>
      <c r="T1508" s="33">
        <f t="shared" si="264"/>
        <v>0</v>
      </c>
      <c r="U1508" s="33">
        <f t="shared" si="259"/>
        <v>0</v>
      </c>
      <c r="V1508" s="33">
        <f t="shared" si="260"/>
        <v>0</v>
      </c>
      <c r="W1508" s="33">
        <f t="shared" si="261"/>
        <v>0</v>
      </c>
      <c r="X1508" s="33">
        <f>IFERROR(VLOOKUP(C1508,'Adj to Match Apport'!$C:$F,4,FALSE),0)</f>
        <v>0</v>
      </c>
      <c r="Y1508" s="33">
        <f t="shared" si="262"/>
        <v>0</v>
      </c>
      <c r="Z1508" s="184">
        <f>VLOOKUP(C1508, '2023-24 School Level AAFTE'!$C$4:$C$2454, 1, 0)</f>
        <v>4361</v>
      </c>
    </row>
    <row r="1509" spans="1:26" s="20" customFormat="1" x14ac:dyDescent="0.25">
      <c r="A1509" s="136" t="s">
        <v>1567</v>
      </c>
      <c r="B1509" s="166" t="s">
        <v>1566</v>
      </c>
      <c r="C1509" s="167">
        <v>5088</v>
      </c>
      <c r="D1509" s="166" t="s">
        <v>1023</v>
      </c>
      <c r="E1509" s="146" t="str">
        <f>VLOOKUP($C1509,'2023-24 School Level AAFTE'!$C:$N,9,FALSE)</f>
        <v>No</v>
      </c>
      <c r="F1509" s="94" t="str">
        <f>IFERROR(VLOOKUP(C1509,'2023-24 School Level AAFTE'!$C:$N,11,FALSE),"")</f>
        <v>No</v>
      </c>
      <c r="G1509" s="20">
        <f>IFERROR(VLOOKUP(C1509,'2023-24 School Level AAFTE'!$C:$N,8,FALSE),0)</f>
        <v>688.69999999999993</v>
      </c>
      <c r="H1509" s="99">
        <f>VLOOKUP($A1509,'District Data'!$A:$F,3,FALSE)</f>
        <v>1.1200000000000001</v>
      </c>
      <c r="I1509" s="99">
        <f>VLOOKUP($A1509,'District Data'!$A:$F,4,FALSE)</f>
        <v>1.1200000000000001</v>
      </c>
      <c r="J1509" s="100">
        <f t="shared" si="254"/>
        <v>0</v>
      </c>
      <c r="K1509" s="101">
        <f t="shared" si="255"/>
        <v>0</v>
      </c>
      <c r="L1509" s="102">
        <f>'District Data'!E$2</f>
        <v>72728</v>
      </c>
      <c r="M1509" s="102">
        <f>'District Data'!F$2</f>
        <v>78209</v>
      </c>
      <c r="N1509" s="33">
        <f t="shared" si="256"/>
        <v>0</v>
      </c>
      <c r="O1509" s="33">
        <f t="shared" si="257"/>
        <v>0</v>
      </c>
      <c r="P1509" s="33">
        <f t="shared" si="263"/>
        <v>14418.72</v>
      </c>
      <c r="Q1509" s="103">
        <v>0.18149999999999999</v>
      </c>
      <c r="R1509" s="103">
        <v>0.17510000000000001</v>
      </c>
      <c r="S1509" s="33">
        <f t="shared" si="258"/>
        <v>0</v>
      </c>
      <c r="T1509" s="33">
        <f t="shared" si="264"/>
        <v>0</v>
      </c>
      <c r="U1509" s="33">
        <f t="shared" si="259"/>
        <v>0</v>
      </c>
      <c r="V1509" s="33">
        <f t="shared" si="260"/>
        <v>0</v>
      </c>
      <c r="W1509" s="33">
        <f t="shared" si="261"/>
        <v>0</v>
      </c>
      <c r="X1509" s="33">
        <f>IFERROR(VLOOKUP(C1509,'Adj to Match Apport'!$C:$F,4,FALSE),0)</f>
        <v>0</v>
      </c>
      <c r="Y1509" s="33">
        <f t="shared" si="262"/>
        <v>0</v>
      </c>
      <c r="Z1509" s="184">
        <f>VLOOKUP(C1509, '2023-24 School Level AAFTE'!$C$4:$C$2454, 1, 0)</f>
        <v>5088</v>
      </c>
    </row>
    <row r="1510" spans="1:26" s="20" customFormat="1" x14ac:dyDescent="0.25">
      <c r="A1510" s="136" t="s">
        <v>1567</v>
      </c>
      <c r="B1510" s="166" t="s">
        <v>1566</v>
      </c>
      <c r="C1510" s="167">
        <v>5557</v>
      </c>
      <c r="D1510" s="166" t="s">
        <v>3128</v>
      </c>
      <c r="E1510" s="146" t="str">
        <f>VLOOKUP($C1510,'2023-24 School Level AAFTE'!$C:$N,9,FALSE)</f>
        <v>No</v>
      </c>
      <c r="F1510" s="94" t="str">
        <f>IFERROR(VLOOKUP(C1510,'2023-24 School Level AAFTE'!$C:$N,11,FALSE),"")</f>
        <v>No</v>
      </c>
      <c r="G1510" s="20">
        <f>IFERROR(VLOOKUP(C1510,'2023-24 School Level AAFTE'!$C:$N,8,FALSE),0)</f>
        <v>906.53</v>
      </c>
      <c r="H1510" s="99">
        <f>VLOOKUP($A1510,'District Data'!$A:$F,3,FALSE)</f>
        <v>1.1200000000000001</v>
      </c>
      <c r="I1510" s="99">
        <f>VLOOKUP($A1510,'District Data'!$A:$F,4,FALSE)</f>
        <v>1.1200000000000001</v>
      </c>
      <c r="J1510" s="100">
        <f t="shared" si="254"/>
        <v>0</v>
      </c>
      <c r="K1510" s="101">
        <f t="shared" si="255"/>
        <v>0</v>
      </c>
      <c r="L1510" s="102">
        <f>'District Data'!E$2</f>
        <v>72728</v>
      </c>
      <c r="M1510" s="102">
        <f>'District Data'!F$2</f>
        <v>78209</v>
      </c>
      <c r="N1510" s="33">
        <f t="shared" si="256"/>
        <v>0</v>
      </c>
      <c r="O1510" s="33">
        <f t="shared" si="257"/>
        <v>0</v>
      </c>
      <c r="P1510" s="33">
        <f t="shared" si="263"/>
        <v>14418.72</v>
      </c>
      <c r="Q1510" s="103">
        <v>0.18149999999999999</v>
      </c>
      <c r="R1510" s="103">
        <v>0.17510000000000001</v>
      </c>
      <c r="S1510" s="33">
        <f t="shared" si="258"/>
        <v>0</v>
      </c>
      <c r="T1510" s="33">
        <f t="shared" si="264"/>
        <v>0</v>
      </c>
      <c r="U1510" s="33">
        <f t="shared" si="259"/>
        <v>0</v>
      </c>
      <c r="V1510" s="33">
        <f t="shared" si="260"/>
        <v>0</v>
      </c>
      <c r="W1510" s="33">
        <f t="shared" si="261"/>
        <v>0</v>
      </c>
      <c r="X1510" s="33">
        <f>IFERROR(VLOOKUP(C1510,'Adj to Match Apport'!$C:$F,4,FALSE),0)</f>
        <v>0</v>
      </c>
      <c r="Y1510" s="33">
        <f t="shared" si="262"/>
        <v>0</v>
      </c>
      <c r="Z1510" s="184">
        <f>VLOOKUP(C1510, '2023-24 School Level AAFTE'!$C$4:$C$2454, 1, 0)</f>
        <v>5557</v>
      </c>
    </row>
    <row r="1511" spans="1:26" s="20" customFormat="1" x14ac:dyDescent="0.25">
      <c r="A1511" s="136" t="s">
        <v>1567</v>
      </c>
      <c r="B1511" s="166" t="s">
        <v>1566</v>
      </c>
      <c r="C1511" s="167">
        <v>2575</v>
      </c>
      <c r="D1511" s="166" t="s">
        <v>2550</v>
      </c>
      <c r="E1511" s="146" t="str">
        <f>VLOOKUP($C1511,'2023-24 School Level AAFTE'!$C:$N,9,FALSE)</f>
        <v>No</v>
      </c>
      <c r="F1511" s="94" t="str">
        <f>IFERROR(VLOOKUP(C1511,'2023-24 School Level AAFTE'!$C:$N,11,FALSE),"")</f>
        <v>No</v>
      </c>
      <c r="G1511" s="20">
        <f>IFERROR(VLOOKUP(C1511,'2023-24 School Level AAFTE'!$C:$N,8,FALSE),0)</f>
        <v>550.1</v>
      </c>
      <c r="H1511" s="99">
        <f>VLOOKUP($A1511,'District Data'!$A:$F,3,FALSE)</f>
        <v>1.1200000000000001</v>
      </c>
      <c r="I1511" s="99">
        <f>VLOOKUP($A1511,'District Data'!$A:$F,4,FALSE)</f>
        <v>1.1200000000000001</v>
      </c>
      <c r="J1511" s="100">
        <f t="shared" si="254"/>
        <v>0</v>
      </c>
      <c r="K1511" s="101">
        <f t="shared" si="255"/>
        <v>0</v>
      </c>
      <c r="L1511" s="102">
        <f>'District Data'!E$2</f>
        <v>72728</v>
      </c>
      <c r="M1511" s="102">
        <f>'District Data'!F$2</f>
        <v>78209</v>
      </c>
      <c r="N1511" s="33">
        <f t="shared" si="256"/>
        <v>0</v>
      </c>
      <c r="O1511" s="33">
        <f t="shared" si="257"/>
        <v>0</v>
      </c>
      <c r="P1511" s="33">
        <f t="shared" si="263"/>
        <v>14418.72</v>
      </c>
      <c r="Q1511" s="103">
        <v>0.18149999999999999</v>
      </c>
      <c r="R1511" s="103">
        <v>0.17510000000000001</v>
      </c>
      <c r="S1511" s="33">
        <f t="shared" si="258"/>
        <v>0</v>
      </c>
      <c r="T1511" s="33">
        <f t="shared" si="264"/>
        <v>0</v>
      </c>
      <c r="U1511" s="33">
        <f t="shared" si="259"/>
        <v>0</v>
      </c>
      <c r="V1511" s="33">
        <f t="shared" si="260"/>
        <v>0</v>
      </c>
      <c r="W1511" s="33">
        <f t="shared" si="261"/>
        <v>0</v>
      </c>
      <c r="X1511" s="33">
        <f>IFERROR(VLOOKUP(C1511,'Adj to Match Apport'!$C:$F,4,FALSE),0)</f>
        <v>0</v>
      </c>
      <c r="Y1511" s="33">
        <f t="shared" si="262"/>
        <v>0</v>
      </c>
      <c r="Z1511" s="184">
        <f>VLOOKUP(C1511, '2023-24 School Level AAFTE'!$C$4:$C$2454, 1, 0)</f>
        <v>2575</v>
      </c>
    </row>
    <row r="1512" spans="1:26" s="20" customFormat="1" x14ac:dyDescent="0.25">
      <c r="A1512" s="136" t="s">
        <v>1567</v>
      </c>
      <c r="B1512" s="166" t="s">
        <v>1566</v>
      </c>
      <c r="C1512" s="167">
        <v>5093</v>
      </c>
      <c r="D1512" s="166" t="s">
        <v>1585</v>
      </c>
      <c r="E1512" s="146" t="str">
        <f>VLOOKUP($C1512,'2023-24 School Level AAFTE'!$C:$N,9,FALSE)</f>
        <v>No</v>
      </c>
      <c r="F1512" s="94" t="str">
        <f>IFERROR(VLOOKUP(C1512,'2023-24 School Level AAFTE'!$C:$N,11,FALSE),"")</f>
        <v>No</v>
      </c>
      <c r="G1512" s="20">
        <f>IFERROR(VLOOKUP(C1512,'2023-24 School Level AAFTE'!$C:$N,8,FALSE),0)</f>
        <v>729.43000000000006</v>
      </c>
      <c r="H1512" s="99">
        <f>VLOOKUP($A1512,'District Data'!$A:$F,3,FALSE)</f>
        <v>1.1200000000000001</v>
      </c>
      <c r="I1512" s="99">
        <f>VLOOKUP($A1512,'District Data'!$A:$F,4,FALSE)</f>
        <v>1.1200000000000001</v>
      </c>
      <c r="J1512" s="100">
        <f t="shared" si="254"/>
        <v>0</v>
      </c>
      <c r="K1512" s="101">
        <f t="shared" si="255"/>
        <v>0</v>
      </c>
      <c r="L1512" s="102">
        <f>'District Data'!E$2</f>
        <v>72728</v>
      </c>
      <c r="M1512" s="102">
        <f>'District Data'!F$2</f>
        <v>78209</v>
      </c>
      <c r="N1512" s="33">
        <f t="shared" si="256"/>
        <v>0</v>
      </c>
      <c r="O1512" s="33">
        <f t="shared" si="257"/>
        <v>0</v>
      </c>
      <c r="P1512" s="33">
        <f t="shared" si="263"/>
        <v>14418.72</v>
      </c>
      <c r="Q1512" s="103">
        <v>0.18149999999999999</v>
      </c>
      <c r="R1512" s="103">
        <v>0.17510000000000001</v>
      </c>
      <c r="S1512" s="33">
        <f t="shared" si="258"/>
        <v>0</v>
      </c>
      <c r="T1512" s="33">
        <f t="shared" si="264"/>
        <v>0</v>
      </c>
      <c r="U1512" s="33">
        <f t="shared" si="259"/>
        <v>0</v>
      </c>
      <c r="V1512" s="33">
        <f t="shared" si="260"/>
        <v>0</v>
      </c>
      <c r="W1512" s="33">
        <f t="shared" si="261"/>
        <v>0</v>
      </c>
      <c r="X1512" s="33">
        <f>IFERROR(VLOOKUP(C1512,'Adj to Match Apport'!$C:$F,4,FALSE),0)</f>
        <v>0</v>
      </c>
      <c r="Y1512" s="33">
        <f t="shared" si="262"/>
        <v>0</v>
      </c>
      <c r="Z1512" s="184">
        <f>VLOOKUP(C1512, '2023-24 School Level AAFTE'!$C$4:$C$2454, 1, 0)</f>
        <v>5093</v>
      </c>
    </row>
    <row r="1513" spans="1:26" s="20" customFormat="1" x14ac:dyDescent="0.25">
      <c r="A1513" s="136" t="s">
        <v>1567</v>
      </c>
      <c r="B1513" s="166" t="s">
        <v>1566</v>
      </c>
      <c r="C1513" s="167">
        <v>4540</v>
      </c>
      <c r="D1513" s="166" t="s">
        <v>2551</v>
      </c>
      <c r="E1513" s="146" t="str">
        <f>VLOOKUP($C1513,'2023-24 School Level AAFTE'!$C:$N,9,FALSE)</f>
        <v>No</v>
      </c>
      <c r="F1513" s="94" t="str">
        <f>IFERROR(VLOOKUP(C1513,'2023-24 School Level AAFTE'!$C:$N,11,FALSE),"")</f>
        <v>No</v>
      </c>
      <c r="G1513" s="20">
        <f>IFERROR(VLOOKUP(C1513,'2023-24 School Level AAFTE'!$C:$N,8,FALSE),0)</f>
        <v>1572.3100000000002</v>
      </c>
      <c r="H1513" s="99">
        <f>VLOOKUP($A1513,'District Data'!$A:$F,3,FALSE)</f>
        <v>1.1200000000000001</v>
      </c>
      <c r="I1513" s="99">
        <f>VLOOKUP($A1513,'District Data'!$A:$F,4,FALSE)</f>
        <v>1.1200000000000001</v>
      </c>
      <c r="J1513" s="100">
        <f t="shared" si="254"/>
        <v>0</v>
      </c>
      <c r="K1513" s="101">
        <f t="shared" si="255"/>
        <v>0</v>
      </c>
      <c r="L1513" s="102">
        <f>'District Data'!E$2</f>
        <v>72728</v>
      </c>
      <c r="M1513" s="102">
        <f>'District Data'!F$2</f>
        <v>78209</v>
      </c>
      <c r="N1513" s="33">
        <f t="shared" si="256"/>
        <v>0</v>
      </c>
      <c r="O1513" s="33">
        <f t="shared" si="257"/>
        <v>0</v>
      </c>
      <c r="P1513" s="33">
        <f t="shared" si="263"/>
        <v>14418.72</v>
      </c>
      <c r="Q1513" s="103">
        <v>0.18149999999999999</v>
      </c>
      <c r="R1513" s="103">
        <v>0.17510000000000001</v>
      </c>
      <c r="S1513" s="33">
        <f t="shared" si="258"/>
        <v>0</v>
      </c>
      <c r="T1513" s="33">
        <f t="shared" si="264"/>
        <v>0</v>
      </c>
      <c r="U1513" s="33">
        <f t="shared" si="259"/>
        <v>0</v>
      </c>
      <c r="V1513" s="33">
        <f t="shared" si="260"/>
        <v>0</v>
      </c>
      <c r="W1513" s="33">
        <f t="shared" si="261"/>
        <v>0</v>
      </c>
      <c r="X1513" s="33">
        <f>IFERROR(VLOOKUP(C1513,'Adj to Match Apport'!$C:$F,4,FALSE),0)</f>
        <v>0</v>
      </c>
      <c r="Y1513" s="33">
        <f t="shared" si="262"/>
        <v>0</v>
      </c>
      <c r="Z1513" s="184">
        <f>VLOOKUP(C1513, '2023-24 School Level AAFTE'!$C$4:$C$2454, 1, 0)</f>
        <v>4540</v>
      </c>
    </row>
    <row r="1514" spans="1:26" s="20" customFormat="1" x14ac:dyDescent="0.25">
      <c r="A1514" s="136" t="s">
        <v>1567</v>
      </c>
      <c r="B1514" s="166" t="s">
        <v>1566</v>
      </c>
      <c r="C1514" s="167">
        <v>4183</v>
      </c>
      <c r="D1514" s="166" t="s">
        <v>2552</v>
      </c>
      <c r="E1514" s="146" t="str">
        <f>VLOOKUP($C1514,'2023-24 School Level AAFTE'!$C:$N,9,FALSE)</f>
        <v>No</v>
      </c>
      <c r="F1514" s="94" t="str">
        <f>IFERROR(VLOOKUP(C1514,'2023-24 School Level AAFTE'!$C:$N,11,FALSE),"")</f>
        <v>No</v>
      </c>
      <c r="G1514" s="20">
        <f>IFERROR(VLOOKUP(C1514,'2023-24 School Level AAFTE'!$C:$N,8,FALSE),0)</f>
        <v>815.83</v>
      </c>
      <c r="H1514" s="99">
        <f>VLOOKUP($A1514,'District Data'!$A:$F,3,FALSE)</f>
        <v>1.1200000000000001</v>
      </c>
      <c r="I1514" s="99">
        <f>VLOOKUP($A1514,'District Data'!$A:$F,4,FALSE)</f>
        <v>1.1200000000000001</v>
      </c>
      <c r="J1514" s="100">
        <f t="shared" si="254"/>
        <v>0</v>
      </c>
      <c r="K1514" s="101">
        <f t="shared" si="255"/>
        <v>0</v>
      </c>
      <c r="L1514" s="102">
        <f>'District Data'!E$2</f>
        <v>72728</v>
      </c>
      <c r="M1514" s="102">
        <f>'District Data'!F$2</f>
        <v>78209</v>
      </c>
      <c r="N1514" s="33">
        <f t="shared" si="256"/>
        <v>0</v>
      </c>
      <c r="O1514" s="33">
        <f t="shared" si="257"/>
        <v>0</v>
      </c>
      <c r="P1514" s="33">
        <f t="shared" si="263"/>
        <v>14418.72</v>
      </c>
      <c r="Q1514" s="103">
        <v>0.18149999999999999</v>
      </c>
      <c r="R1514" s="103">
        <v>0.17510000000000001</v>
      </c>
      <c r="S1514" s="33">
        <f t="shared" si="258"/>
        <v>0</v>
      </c>
      <c r="T1514" s="33">
        <f t="shared" si="264"/>
        <v>0</v>
      </c>
      <c r="U1514" s="33">
        <f t="shared" si="259"/>
        <v>0</v>
      </c>
      <c r="V1514" s="33">
        <f t="shared" si="260"/>
        <v>0</v>
      </c>
      <c r="W1514" s="33">
        <f t="shared" si="261"/>
        <v>0</v>
      </c>
      <c r="X1514" s="33">
        <f>IFERROR(VLOOKUP(C1514,'Adj to Match Apport'!$C:$F,4,FALSE),0)</f>
        <v>0</v>
      </c>
      <c r="Y1514" s="33">
        <f t="shared" si="262"/>
        <v>0</v>
      </c>
      <c r="Z1514" s="184">
        <f>VLOOKUP(C1514, '2023-24 School Level AAFTE'!$C$4:$C$2454, 1, 0)</f>
        <v>4183</v>
      </c>
    </row>
    <row r="1515" spans="1:26" s="20" customFormat="1" x14ac:dyDescent="0.25">
      <c r="A1515" s="136" t="s">
        <v>1567</v>
      </c>
      <c r="B1515" s="166" t="s">
        <v>1566</v>
      </c>
      <c r="C1515" s="167">
        <v>2496</v>
      </c>
      <c r="D1515" s="166" t="s">
        <v>1571</v>
      </c>
      <c r="E1515" s="146" t="str">
        <f>VLOOKUP($C1515,'2023-24 School Level AAFTE'!$C:$N,9,FALSE)</f>
        <v>Yes</v>
      </c>
      <c r="F1515" s="94" t="str">
        <f>IFERROR(VLOOKUP(C1515,'2023-24 School Level AAFTE'!$C:$N,11,FALSE),"")</f>
        <v>Yes</v>
      </c>
      <c r="G1515" s="20">
        <f>IFERROR(VLOOKUP(C1515,'2023-24 School Level AAFTE'!$C:$N,8,FALSE),0)</f>
        <v>619.62</v>
      </c>
      <c r="H1515" s="99">
        <f>VLOOKUP($A1515,'District Data'!$A:$F,3,FALSE)</f>
        <v>1.1200000000000001</v>
      </c>
      <c r="I1515" s="99">
        <f>VLOOKUP($A1515,'District Data'!$A:$F,4,FALSE)</f>
        <v>1.1200000000000001</v>
      </c>
      <c r="J1515" s="100">
        <f t="shared" si="254"/>
        <v>619.62</v>
      </c>
      <c r="K1515" s="101">
        <f t="shared" si="255"/>
        <v>1.8180000000000001</v>
      </c>
      <c r="L1515" s="102">
        <f>'District Data'!E$2</f>
        <v>72728</v>
      </c>
      <c r="M1515" s="102">
        <f>'District Data'!F$2</f>
        <v>78209</v>
      </c>
      <c r="N1515" s="33">
        <f t="shared" si="256"/>
        <v>148085.84</v>
      </c>
      <c r="O1515" s="33">
        <f t="shared" si="257"/>
        <v>11160.2</v>
      </c>
      <c r="P1515" s="33">
        <f t="shared" si="263"/>
        <v>14418.72</v>
      </c>
      <c r="Q1515" s="103">
        <v>0.18149999999999999</v>
      </c>
      <c r="R1515" s="103">
        <v>0.17510000000000001</v>
      </c>
      <c r="S1515" s="33">
        <f t="shared" si="258"/>
        <v>55044.959999999999</v>
      </c>
      <c r="T1515" s="33">
        <f t="shared" si="264"/>
        <v>2654.1</v>
      </c>
      <c r="U1515" s="33">
        <f t="shared" si="259"/>
        <v>464.73</v>
      </c>
      <c r="V1515" s="33">
        <f t="shared" si="260"/>
        <v>3118.83</v>
      </c>
      <c r="W1515" s="33">
        <f t="shared" si="261"/>
        <v>217409.83</v>
      </c>
      <c r="X1515" s="33" t="str">
        <f>IFERROR(VLOOKUP(C1515,'Adj to Match Apport'!$C:$F,4,FALSE),0)</f>
        <v/>
      </c>
      <c r="Y1515" s="33">
        <f t="shared" si="262"/>
        <v>217409.83</v>
      </c>
      <c r="Z1515" s="184">
        <f>VLOOKUP(C1515, '2023-24 School Level AAFTE'!$C$4:$C$2454, 1, 0)</f>
        <v>2496</v>
      </c>
    </row>
    <row r="1516" spans="1:26" s="20" customFormat="1" x14ac:dyDescent="0.25">
      <c r="A1516" s="136" t="s">
        <v>1567</v>
      </c>
      <c r="B1516" s="166" t="s">
        <v>1566</v>
      </c>
      <c r="C1516" s="167">
        <v>3557</v>
      </c>
      <c r="D1516" s="166" t="s">
        <v>1575</v>
      </c>
      <c r="E1516" s="146" t="str">
        <f>VLOOKUP($C1516,'2023-24 School Level AAFTE'!$C:$N,9,FALSE)</f>
        <v>No</v>
      </c>
      <c r="F1516" s="94" t="str">
        <f>IFERROR(VLOOKUP(C1516,'2023-24 School Level AAFTE'!$C:$N,11,FALSE),"")</f>
        <v>No</v>
      </c>
      <c r="G1516" s="20">
        <f>IFERROR(VLOOKUP(C1516,'2023-24 School Level AAFTE'!$C:$N,8,FALSE),0)</f>
        <v>578.54</v>
      </c>
      <c r="H1516" s="99">
        <f>VLOOKUP($A1516,'District Data'!$A:$F,3,FALSE)</f>
        <v>1.1200000000000001</v>
      </c>
      <c r="I1516" s="99">
        <f>VLOOKUP($A1516,'District Data'!$A:$F,4,FALSE)</f>
        <v>1.1200000000000001</v>
      </c>
      <c r="J1516" s="100">
        <f t="shared" si="254"/>
        <v>0</v>
      </c>
      <c r="K1516" s="101">
        <f t="shared" si="255"/>
        <v>0</v>
      </c>
      <c r="L1516" s="102">
        <f>'District Data'!E$2</f>
        <v>72728</v>
      </c>
      <c r="M1516" s="102">
        <f>'District Data'!F$2</f>
        <v>78209</v>
      </c>
      <c r="N1516" s="33">
        <f t="shared" si="256"/>
        <v>0</v>
      </c>
      <c r="O1516" s="33">
        <f t="shared" si="257"/>
        <v>0</v>
      </c>
      <c r="P1516" s="33">
        <f t="shared" si="263"/>
        <v>14418.72</v>
      </c>
      <c r="Q1516" s="103">
        <v>0.18149999999999999</v>
      </c>
      <c r="R1516" s="103">
        <v>0.17510000000000001</v>
      </c>
      <c r="S1516" s="33">
        <f t="shared" si="258"/>
        <v>0</v>
      </c>
      <c r="T1516" s="33">
        <f t="shared" si="264"/>
        <v>0</v>
      </c>
      <c r="U1516" s="33">
        <f t="shared" si="259"/>
        <v>0</v>
      </c>
      <c r="V1516" s="33">
        <f t="shared" si="260"/>
        <v>0</v>
      </c>
      <c r="W1516" s="33">
        <f t="shared" si="261"/>
        <v>0</v>
      </c>
      <c r="X1516" s="33">
        <f>IFERROR(VLOOKUP(C1516,'Adj to Match Apport'!$C:$F,4,FALSE),0)</f>
        <v>0</v>
      </c>
      <c r="Y1516" s="33">
        <f t="shared" si="262"/>
        <v>0</v>
      </c>
      <c r="Z1516" s="184">
        <f>VLOOKUP(C1516, '2023-24 School Level AAFTE'!$C$4:$C$2454, 1, 0)</f>
        <v>3557</v>
      </c>
    </row>
    <row r="1517" spans="1:26" s="20" customFormat="1" x14ac:dyDescent="0.25">
      <c r="A1517" s="136" t="s">
        <v>1567</v>
      </c>
      <c r="B1517" s="166" t="s">
        <v>1566</v>
      </c>
      <c r="C1517" s="167">
        <v>5142</v>
      </c>
      <c r="D1517" s="166" t="s">
        <v>2553</v>
      </c>
      <c r="E1517" s="146" t="str">
        <f>VLOOKUP($C1517,'2023-24 School Level AAFTE'!$C:$N,9,FALSE)</f>
        <v>No</v>
      </c>
      <c r="F1517" s="94" t="str">
        <f>IFERROR(VLOOKUP(C1517,'2023-24 School Level AAFTE'!$C:$N,11,FALSE),"")</f>
        <v>No</v>
      </c>
      <c r="G1517" s="20">
        <f>IFERROR(VLOOKUP(C1517,'2023-24 School Level AAFTE'!$C:$N,8,FALSE),0)</f>
        <v>835.97</v>
      </c>
      <c r="H1517" s="99">
        <f>VLOOKUP($A1517,'District Data'!$A:$F,3,FALSE)</f>
        <v>1.1200000000000001</v>
      </c>
      <c r="I1517" s="99">
        <f>VLOOKUP($A1517,'District Data'!$A:$F,4,FALSE)</f>
        <v>1.1200000000000001</v>
      </c>
      <c r="J1517" s="100">
        <f t="shared" si="254"/>
        <v>0</v>
      </c>
      <c r="K1517" s="101">
        <f t="shared" si="255"/>
        <v>0</v>
      </c>
      <c r="L1517" s="102">
        <f>'District Data'!E$2</f>
        <v>72728</v>
      </c>
      <c r="M1517" s="102">
        <f>'District Data'!F$2</f>
        <v>78209</v>
      </c>
      <c r="N1517" s="33">
        <f t="shared" si="256"/>
        <v>0</v>
      </c>
      <c r="O1517" s="33">
        <f t="shared" si="257"/>
        <v>0</v>
      </c>
      <c r="P1517" s="33">
        <f t="shared" si="263"/>
        <v>14418.72</v>
      </c>
      <c r="Q1517" s="103">
        <v>0.18149999999999999</v>
      </c>
      <c r="R1517" s="103">
        <v>0.17510000000000001</v>
      </c>
      <c r="S1517" s="33">
        <f t="shared" si="258"/>
        <v>0</v>
      </c>
      <c r="T1517" s="33">
        <f t="shared" si="264"/>
        <v>0</v>
      </c>
      <c r="U1517" s="33">
        <f t="shared" si="259"/>
        <v>0</v>
      </c>
      <c r="V1517" s="33">
        <f t="shared" si="260"/>
        <v>0</v>
      </c>
      <c r="W1517" s="33">
        <f t="shared" si="261"/>
        <v>0</v>
      </c>
      <c r="X1517" s="33">
        <f>IFERROR(VLOOKUP(C1517,'Adj to Match Apport'!$C:$F,4,FALSE),0)</f>
        <v>0</v>
      </c>
      <c r="Y1517" s="33">
        <f t="shared" si="262"/>
        <v>0</v>
      </c>
      <c r="Z1517" s="184">
        <f>VLOOKUP(C1517, '2023-24 School Level AAFTE'!$C$4:$C$2454, 1, 0)</f>
        <v>5142</v>
      </c>
    </row>
    <row r="1518" spans="1:26" s="20" customFormat="1" x14ac:dyDescent="0.25">
      <c r="A1518" s="136" t="s">
        <v>1567</v>
      </c>
      <c r="B1518" s="166" t="s">
        <v>1566</v>
      </c>
      <c r="C1518" s="167">
        <v>4360</v>
      </c>
      <c r="D1518" s="166" t="s">
        <v>2828</v>
      </c>
      <c r="E1518" s="146" t="str">
        <f>VLOOKUP($C1518,'2023-24 School Level AAFTE'!$C:$N,9,FALSE)</f>
        <v>No</v>
      </c>
      <c r="F1518" s="94" t="str">
        <f>IFERROR(VLOOKUP(C1518,'2023-24 School Level AAFTE'!$C:$N,11,FALSE),"")</f>
        <v>No</v>
      </c>
      <c r="G1518" s="20">
        <f>IFERROR(VLOOKUP(C1518,'2023-24 School Level AAFTE'!$C:$N,8,FALSE),0)</f>
        <v>713.1</v>
      </c>
      <c r="H1518" s="99">
        <f>VLOOKUP($A1518,'District Data'!$A:$F,3,FALSE)</f>
        <v>1.1200000000000001</v>
      </c>
      <c r="I1518" s="99">
        <f>VLOOKUP($A1518,'District Data'!$A:$F,4,FALSE)</f>
        <v>1.1200000000000001</v>
      </c>
      <c r="J1518" s="100">
        <f t="shared" si="254"/>
        <v>0</v>
      </c>
      <c r="K1518" s="101">
        <f t="shared" si="255"/>
        <v>0</v>
      </c>
      <c r="L1518" s="102">
        <f>'District Data'!E$2</f>
        <v>72728</v>
      </c>
      <c r="M1518" s="102">
        <f>'District Data'!F$2</f>
        <v>78209</v>
      </c>
      <c r="N1518" s="33">
        <f t="shared" si="256"/>
        <v>0</v>
      </c>
      <c r="O1518" s="33">
        <f t="shared" si="257"/>
        <v>0</v>
      </c>
      <c r="P1518" s="33">
        <f t="shared" si="263"/>
        <v>14418.72</v>
      </c>
      <c r="Q1518" s="103">
        <v>0.18149999999999999</v>
      </c>
      <c r="R1518" s="103">
        <v>0.17510000000000001</v>
      </c>
      <c r="S1518" s="33">
        <f t="shared" si="258"/>
        <v>0</v>
      </c>
      <c r="T1518" s="33">
        <f t="shared" si="264"/>
        <v>0</v>
      </c>
      <c r="U1518" s="33">
        <f t="shared" si="259"/>
        <v>0</v>
      </c>
      <c r="V1518" s="33">
        <f t="shared" si="260"/>
        <v>0</v>
      </c>
      <c r="W1518" s="33">
        <f t="shared" si="261"/>
        <v>0</v>
      </c>
      <c r="X1518" s="33">
        <f>IFERROR(VLOOKUP(C1518,'Adj to Match Apport'!$C:$F,4,FALSE),0)</f>
        <v>0</v>
      </c>
      <c r="Y1518" s="33">
        <f t="shared" si="262"/>
        <v>0</v>
      </c>
      <c r="Z1518" s="184">
        <f>VLOOKUP(C1518, '2023-24 School Level AAFTE'!$C$4:$C$2454, 1, 0)</f>
        <v>4360</v>
      </c>
    </row>
    <row r="1519" spans="1:26" s="20" customFormat="1" x14ac:dyDescent="0.25">
      <c r="A1519" s="136" t="s">
        <v>1567</v>
      </c>
      <c r="B1519" s="166" t="s">
        <v>1566</v>
      </c>
      <c r="C1519" s="167">
        <v>3052</v>
      </c>
      <c r="D1519" s="166" t="s">
        <v>2554</v>
      </c>
      <c r="E1519" s="146" t="str">
        <f>VLOOKUP($C1519,'2023-24 School Level AAFTE'!$C:$N,9,FALSE)</f>
        <v>No</v>
      </c>
      <c r="F1519" s="94" t="str">
        <f>IFERROR(VLOOKUP(C1519,'2023-24 School Level AAFTE'!$C:$N,11,FALSE),"")</f>
        <v>No</v>
      </c>
      <c r="G1519" s="20">
        <f>IFERROR(VLOOKUP(C1519,'2023-24 School Level AAFTE'!$C:$N,8,FALSE),0)</f>
        <v>798.84</v>
      </c>
      <c r="H1519" s="99">
        <f>VLOOKUP($A1519,'District Data'!$A:$F,3,FALSE)</f>
        <v>1.1200000000000001</v>
      </c>
      <c r="I1519" s="99">
        <f>VLOOKUP($A1519,'District Data'!$A:$F,4,FALSE)</f>
        <v>1.1200000000000001</v>
      </c>
      <c r="J1519" s="100">
        <f t="shared" si="254"/>
        <v>0</v>
      </c>
      <c r="K1519" s="101">
        <f t="shared" si="255"/>
        <v>0</v>
      </c>
      <c r="L1519" s="102">
        <f>'District Data'!E$2</f>
        <v>72728</v>
      </c>
      <c r="M1519" s="102">
        <f>'District Data'!F$2</f>
        <v>78209</v>
      </c>
      <c r="N1519" s="33">
        <f t="shared" si="256"/>
        <v>0</v>
      </c>
      <c r="O1519" s="33">
        <f t="shared" si="257"/>
        <v>0</v>
      </c>
      <c r="P1519" s="33">
        <f t="shared" si="263"/>
        <v>14418.72</v>
      </c>
      <c r="Q1519" s="103">
        <v>0.18149999999999999</v>
      </c>
      <c r="R1519" s="103">
        <v>0.17510000000000001</v>
      </c>
      <c r="S1519" s="33">
        <f t="shared" si="258"/>
        <v>0</v>
      </c>
      <c r="T1519" s="33">
        <f t="shared" si="264"/>
        <v>0</v>
      </c>
      <c r="U1519" s="33">
        <f t="shared" si="259"/>
        <v>0</v>
      </c>
      <c r="V1519" s="33">
        <f t="shared" si="260"/>
        <v>0</v>
      </c>
      <c r="W1519" s="33">
        <f t="shared" si="261"/>
        <v>0</v>
      </c>
      <c r="X1519" s="33">
        <f>IFERROR(VLOOKUP(C1519,'Adj to Match Apport'!$C:$F,4,FALSE),0)</f>
        <v>0</v>
      </c>
      <c r="Y1519" s="33">
        <f t="shared" si="262"/>
        <v>0</v>
      </c>
      <c r="Z1519" s="184">
        <f>VLOOKUP(C1519, '2023-24 School Level AAFTE'!$C$4:$C$2454, 1, 0)</f>
        <v>3052</v>
      </c>
    </row>
    <row r="1520" spans="1:26" s="20" customFormat="1" x14ac:dyDescent="0.25">
      <c r="A1520" s="136" t="s">
        <v>1567</v>
      </c>
      <c r="B1520" s="166" t="s">
        <v>1566</v>
      </c>
      <c r="C1520" s="167">
        <v>2870</v>
      </c>
      <c r="D1520" s="166" t="s">
        <v>1574</v>
      </c>
      <c r="E1520" s="146" t="str">
        <f>VLOOKUP($C1520,'2023-24 School Level AAFTE'!$C:$N,9,FALSE)</f>
        <v>Yes</v>
      </c>
      <c r="F1520" s="94" t="str">
        <f>IFERROR(VLOOKUP(C1520,'2023-24 School Level AAFTE'!$C:$N,11,FALSE),"")</f>
        <v>Yes</v>
      </c>
      <c r="G1520" s="20">
        <f>IFERROR(VLOOKUP(C1520,'2023-24 School Level AAFTE'!$C:$N,8,FALSE),0)</f>
        <v>404.1</v>
      </c>
      <c r="H1520" s="99">
        <f>VLOOKUP($A1520,'District Data'!$A:$F,3,FALSE)</f>
        <v>1.1200000000000001</v>
      </c>
      <c r="I1520" s="99">
        <f>VLOOKUP($A1520,'District Data'!$A:$F,4,FALSE)</f>
        <v>1.1200000000000001</v>
      </c>
      <c r="J1520" s="100">
        <f t="shared" si="254"/>
        <v>404.1</v>
      </c>
      <c r="K1520" s="101">
        <f t="shared" si="255"/>
        <v>1.1850000000000001</v>
      </c>
      <c r="L1520" s="102">
        <f>'District Data'!E$2</f>
        <v>72728</v>
      </c>
      <c r="M1520" s="102">
        <f>'District Data'!F$2</f>
        <v>78209</v>
      </c>
      <c r="N1520" s="33">
        <f t="shared" si="256"/>
        <v>96524.6</v>
      </c>
      <c r="O1520" s="33">
        <f t="shared" si="257"/>
        <v>7274.38</v>
      </c>
      <c r="P1520" s="33">
        <f t="shared" si="263"/>
        <v>14418.72</v>
      </c>
      <c r="Q1520" s="103">
        <v>0.18149999999999999</v>
      </c>
      <c r="R1520" s="103">
        <v>0.17510000000000001</v>
      </c>
      <c r="S1520" s="33">
        <f t="shared" si="258"/>
        <v>35879.14</v>
      </c>
      <c r="T1520" s="33">
        <f t="shared" si="264"/>
        <v>1729.98</v>
      </c>
      <c r="U1520" s="33">
        <f t="shared" si="259"/>
        <v>302.92</v>
      </c>
      <c r="V1520" s="33">
        <f t="shared" si="260"/>
        <v>2032.9</v>
      </c>
      <c r="W1520" s="33">
        <f t="shared" si="261"/>
        <v>141711.01999999999</v>
      </c>
      <c r="X1520" s="33" t="str">
        <f>IFERROR(VLOOKUP(C1520,'Adj to Match Apport'!$C:$F,4,FALSE),0)</f>
        <v/>
      </c>
      <c r="Y1520" s="33">
        <f t="shared" si="262"/>
        <v>141711.01999999999</v>
      </c>
      <c r="Z1520" s="184">
        <f>VLOOKUP(C1520, '2023-24 School Level AAFTE'!$C$4:$C$2454, 1, 0)</f>
        <v>2870</v>
      </c>
    </row>
    <row r="1521" spans="1:26" s="20" customFormat="1" x14ac:dyDescent="0.25">
      <c r="A1521" s="136" t="s">
        <v>1567</v>
      </c>
      <c r="B1521" s="166" t="s">
        <v>1566</v>
      </c>
      <c r="C1521" s="167">
        <v>2498</v>
      </c>
      <c r="D1521" s="166" t="s">
        <v>1573</v>
      </c>
      <c r="E1521" s="146" t="str">
        <f>VLOOKUP($C1521,'2023-24 School Level AAFTE'!$C:$N,9,FALSE)</f>
        <v>No</v>
      </c>
      <c r="F1521" s="94" t="str">
        <f>IFERROR(VLOOKUP(C1521,'2023-24 School Level AAFTE'!$C:$N,11,FALSE),"")</f>
        <v>No</v>
      </c>
      <c r="G1521" s="20">
        <f>IFERROR(VLOOKUP(C1521,'2023-24 School Level AAFTE'!$C:$N,8,FALSE),0)</f>
        <v>328.13</v>
      </c>
      <c r="H1521" s="99">
        <f>VLOOKUP($A1521,'District Data'!$A:$F,3,FALSE)</f>
        <v>1.1200000000000001</v>
      </c>
      <c r="I1521" s="99">
        <f>VLOOKUP($A1521,'District Data'!$A:$F,4,FALSE)</f>
        <v>1.1200000000000001</v>
      </c>
      <c r="J1521" s="100">
        <f t="shared" si="254"/>
        <v>0</v>
      </c>
      <c r="K1521" s="101">
        <f t="shared" si="255"/>
        <v>0</v>
      </c>
      <c r="L1521" s="102">
        <f>'District Data'!E$2</f>
        <v>72728</v>
      </c>
      <c r="M1521" s="102">
        <f>'District Data'!F$2</f>
        <v>78209</v>
      </c>
      <c r="N1521" s="33">
        <f t="shared" si="256"/>
        <v>0</v>
      </c>
      <c r="O1521" s="33">
        <f t="shared" si="257"/>
        <v>0</v>
      </c>
      <c r="P1521" s="33">
        <f t="shared" si="263"/>
        <v>14418.72</v>
      </c>
      <c r="Q1521" s="103">
        <v>0.18149999999999999</v>
      </c>
      <c r="R1521" s="103">
        <v>0.17510000000000001</v>
      </c>
      <c r="S1521" s="33">
        <f t="shared" si="258"/>
        <v>0</v>
      </c>
      <c r="T1521" s="33">
        <f t="shared" si="264"/>
        <v>0</v>
      </c>
      <c r="U1521" s="33">
        <f t="shared" si="259"/>
        <v>0</v>
      </c>
      <c r="V1521" s="33">
        <f t="shared" si="260"/>
        <v>0</v>
      </c>
      <c r="W1521" s="33">
        <f t="shared" si="261"/>
        <v>0</v>
      </c>
      <c r="X1521" s="33">
        <f>IFERROR(VLOOKUP(C1521,'Adj to Match Apport'!$C:$F,4,FALSE),0)</f>
        <v>0</v>
      </c>
      <c r="Y1521" s="33">
        <f t="shared" si="262"/>
        <v>0</v>
      </c>
      <c r="Z1521" s="184">
        <f>VLOOKUP(C1521, '2023-24 School Level AAFTE'!$C$4:$C$2454, 1, 0)</f>
        <v>2498</v>
      </c>
    </row>
    <row r="1522" spans="1:26" s="20" customFormat="1" x14ac:dyDescent="0.25">
      <c r="A1522" s="136" t="s">
        <v>1567</v>
      </c>
      <c r="B1522" s="166" t="s">
        <v>1566</v>
      </c>
      <c r="C1522" s="167">
        <v>2334</v>
      </c>
      <c r="D1522" s="165" t="s">
        <v>1569</v>
      </c>
      <c r="E1522" s="146" t="str">
        <f>VLOOKUP($C1522,'2023-24 School Level AAFTE'!$C:$N,9,FALSE)</f>
        <v>No</v>
      </c>
      <c r="F1522" s="94" t="str">
        <f>IFERROR(VLOOKUP(C1522,'2023-24 School Level AAFTE'!$C:$N,11,FALSE),"")</f>
        <v>No</v>
      </c>
      <c r="G1522" s="20">
        <f>IFERROR(VLOOKUP(C1522,'2023-24 School Level AAFTE'!$C:$N,8,FALSE),0)</f>
        <v>369.66</v>
      </c>
      <c r="H1522" s="99">
        <f>VLOOKUP($A1522,'District Data'!$A:$F,3,FALSE)</f>
        <v>1.1200000000000001</v>
      </c>
      <c r="I1522" s="99">
        <f>VLOOKUP($A1522,'District Data'!$A:$F,4,FALSE)</f>
        <v>1.1200000000000001</v>
      </c>
      <c r="J1522" s="100">
        <f t="shared" si="254"/>
        <v>0</v>
      </c>
      <c r="K1522" s="101">
        <f t="shared" si="255"/>
        <v>0</v>
      </c>
      <c r="L1522" s="102">
        <f>'District Data'!E$2</f>
        <v>72728</v>
      </c>
      <c r="M1522" s="102">
        <f>'District Data'!F$2</f>
        <v>78209</v>
      </c>
      <c r="N1522" s="33">
        <f t="shared" si="256"/>
        <v>0</v>
      </c>
      <c r="O1522" s="33">
        <f t="shared" si="257"/>
        <v>0</v>
      </c>
      <c r="P1522" s="33">
        <f t="shared" si="263"/>
        <v>14418.72</v>
      </c>
      <c r="Q1522" s="103">
        <v>0.18149999999999999</v>
      </c>
      <c r="R1522" s="103">
        <v>0.17510000000000001</v>
      </c>
      <c r="S1522" s="33">
        <f t="shared" si="258"/>
        <v>0</v>
      </c>
      <c r="T1522" s="33">
        <f t="shared" si="264"/>
        <v>0</v>
      </c>
      <c r="U1522" s="33">
        <f t="shared" si="259"/>
        <v>0</v>
      </c>
      <c r="V1522" s="33">
        <f t="shared" si="260"/>
        <v>0</v>
      </c>
      <c r="W1522" s="33">
        <f t="shared" si="261"/>
        <v>0</v>
      </c>
      <c r="X1522" s="33">
        <f>IFERROR(VLOOKUP(C1522,'Adj to Match Apport'!$C:$F,4,FALSE),0)</f>
        <v>0</v>
      </c>
      <c r="Y1522" s="33">
        <f t="shared" si="262"/>
        <v>0</v>
      </c>
      <c r="Z1522" s="184">
        <f>VLOOKUP(C1522, '2023-24 School Level AAFTE'!$C$4:$C$2454, 1, 0)</f>
        <v>2334</v>
      </c>
    </row>
    <row r="1523" spans="1:26" s="20" customFormat="1" x14ac:dyDescent="0.25">
      <c r="A1523" s="136" t="s">
        <v>1567</v>
      </c>
      <c r="B1523" s="166" t="s">
        <v>1566</v>
      </c>
      <c r="C1523" s="167">
        <v>3572</v>
      </c>
      <c r="D1523" s="166" t="s">
        <v>1577</v>
      </c>
      <c r="E1523" s="146" t="str">
        <f>VLOOKUP($C1523,'2023-24 School Level AAFTE'!$C:$N,9,FALSE)</f>
        <v>No</v>
      </c>
      <c r="F1523" s="94" t="str">
        <f>IFERROR(VLOOKUP(C1523,'2023-24 School Level AAFTE'!$C:$N,11,FALSE),"")</f>
        <v>No</v>
      </c>
      <c r="G1523" s="20">
        <f>IFERROR(VLOOKUP(C1523,'2023-24 School Level AAFTE'!$C:$N,8,FALSE),0)</f>
        <v>283.94</v>
      </c>
      <c r="H1523" s="99">
        <f>VLOOKUP($A1523,'District Data'!$A:$F,3,FALSE)</f>
        <v>1.1200000000000001</v>
      </c>
      <c r="I1523" s="99">
        <f>VLOOKUP($A1523,'District Data'!$A:$F,4,FALSE)</f>
        <v>1.1200000000000001</v>
      </c>
      <c r="J1523" s="100">
        <f t="shared" si="254"/>
        <v>0</v>
      </c>
      <c r="K1523" s="101">
        <f t="shared" si="255"/>
        <v>0</v>
      </c>
      <c r="L1523" s="102">
        <f>'District Data'!E$2</f>
        <v>72728</v>
      </c>
      <c r="M1523" s="102">
        <f>'District Data'!F$2</f>
        <v>78209</v>
      </c>
      <c r="N1523" s="33">
        <f t="shared" si="256"/>
        <v>0</v>
      </c>
      <c r="O1523" s="33">
        <f t="shared" si="257"/>
        <v>0</v>
      </c>
      <c r="P1523" s="33">
        <f t="shared" si="263"/>
        <v>14418.72</v>
      </c>
      <c r="Q1523" s="103">
        <v>0.18149999999999999</v>
      </c>
      <c r="R1523" s="103">
        <v>0.17510000000000001</v>
      </c>
      <c r="S1523" s="33">
        <f t="shared" si="258"/>
        <v>0</v>
      </c>
      <c r="T1523" s="33">
        <f t="shared" si="264"/>
        <v>0</v>
      </c>
      <c r="U1523" s="33">
        <f t="shared" si="259"/>
        <v>0</v>
      </c>
      <c r="V1523" s="33">
        <f t="shared" si="260"/>
        <v>0</v>
      </c>
      <c r="W1523" s="33">
        <f t="shared" si="261"/>
        <v>0</v>
      </c>
      <c r="X1523" s="33">
        <f>IFERROR(VLOOKUP(C1523,'Adj to Match Apport'!$C:$F,4,FALSE),0)</f>
        <v>0</v>
      </c>
      <c r="Y1523" s="33">
        <f t="shared" si="262"/>
        <v>0</v>
      </c>
      <c r="Z1523" s="184">
        <f>VLOOKUP(C1523, '2023-24 School Level AAFTE'!$C$4:$C$2454, 1, 0)</f>
        <v>3572</v>
      </c>
    </row>
    <row r="1524" spans="1:26" s="20" customFormat="1" x14ac:dyDescent="0.25">
      <c r="A1524" s="136" t="s">
        <v>1567</v>
      </c>
      <c r="B1524" s="166" t="s">
        <v>1566</v>
      </c>
      <c r="C1524" s="167">
        <v>3927</v>
      </c>
      <c r="D1524" s="166" t="s">
        <v>1578</v>
      </c>
      <c r="E1524" s="146" t="str">
        <f>VLOOKUP($C1524,'2023-24 School Level AAFTE'!$C:$N,9,FALSE)</f>
        <v>No</v>
      </c>
      <c r="F1524" s="94" t="str">
        <f>IFERROR(VLOOKUP(C1524,'2023-24 School Level AAFTE'!$C:$N,11,FALSE),"")</f>
        <v>No</v>
      </c>
      <c r="G1524" s="20">
        <f>IFERROR(VLOOKUP(C1524,'2023-24 School Level AAFTE'!$C:$N,8,FALSE),0)</f>
        <v>718.55</v>
      </c>
      <c r="H1524" s="99">
        <f>VLOOKUP($A1524,'District Data'!$A:$F,3,FALSE)</f>
        <v>1.1200000000000001</v>
      </c>
      <c r="I1524" s="99">
        <f>VLOOKUP($A1524,'District Data'!$A:$F,4,FALSE)</f>
        <v>1.1200000000000001</v>
      </c>
      <c r="J1524" s="100">
        <f t="shared" si="254"/>
        <v>0</v>
      </c>
      <c r="K1524" s="101">
        <f t="shared" si="255"/>
        <v>0</v>
      </c>
      <c r="L1524" s="102">
        <f>'District Data'!E$2</f>
        <v>72728</v>
      </c>
      <c r="M1524" s="102">
        <f>'District Data'!F$2</f>
        <v>78209</v>
      </c>
      <c r="N1524" s="33">
        <f t="shared" si="256"/>
        <v>0</v>
      </c>
      <c r="O1524" s="33">
        <f t="shared" si="257"/>
        <v>0</v>
      </c>
      <c r="P1524" s="33">
        <f t="shared" si="263"/>
        <v>14418.72</v>
      </c>
      <c r="Q1524" s="103">
        <v>0.18149999999999999</v>
      </c>
      <c r="R1524" s="103">
        <v>0.17510000000000001</v>
      </c>
      <c r="S1524" s="33">
        <f t="shared" si="258"/>
        <v>0</v>
      </c>
      <c r="T1524" s="33">
        <f t="shared" si="264"/>
        <v>0</v>
      </c>
      <c r="U1524" s="33">
        <f t="shared" si="259"/>
        <v>0</v>
      </c>
      <c r="V1524" s="33">
        <f t="shared" si="260"/>
        <v>0</v>
      </c>
      <c r="W1524" s="33">
        <f t="shared" si="261"/>
        <v>0</v>
      </c>
      <c r="X1524" s="33">
        <f>IFERROR(VLOOKUP(C1524,'Adj to Match Apport'!$C:$F,4,FALSE),0)</f>
        <v>0</v>
      </c>
      <c r="Y1524" s="33">
        <f t="shared" si="262"/>
        <v>0</v>
      </c>
      <c r="Z1524" s="184">
        <f>VLOOKUP(C1524, '2023-24 School Level AAFTE'!$C$4:$C$2454, 1, 0)</f>
        <v>3927</v>
      </c>
    </row>
    <row r="1525" spans="1:26" s="20" customFormat="1" x14ac:dyDescent="0.25">
      <c r="A1525" s="136" t="s">
        <v>1567</v>
      </c>
      <c r="B1525" s="166" t="s">
        <v>1566</v>
      </c>
      <c r="C1525" s="167">
        <v>4146</v>
      </c>
      <c r="D1525" s="166" t="s">
        <v>1581</v>
      </c>
      <c r="E1525" s="146" t="str">
        <f>VLOOKUP($C1525,'2023-24 School Level AAFTE'!$C:$N,9,FALSE)</f>
        <v>No</v>
      </c>
      <c r="F1525" s="94" t="str">
        <f>IFERROR(VLOOKUP(C1525,'2023-24 School Level AAFTE'!$C:$N,11,FALSE),"")</f>
        <v>No</v>
      </c>
      <c r="G1525" s="20">
        <f>IFERROR(VLOOKUP(C1525,'2023-24 School Level AAFTE'!$C:$N,8,FALSE),0)</f>
        <v>723.20999999999992</v>
      </c>
      <c r="H1525" s="99">
        <f>VLOOKUP($A1525,'District Data'!$A:$F,3,FALSE)</f>
        <v>1.1200000000000001</v>
      </c>
      <c r="I1525" s="99">
        <f>VLOOKUP($A1525,'District Data'!$A:$F,4,FALSE)</f>
        <v>1.1200000000000001</v>
      </c>
      <c r="J1525" s="100">
        <f t="shared" si="254"/>
        <v>0</v>
      </c>
      <c r="K1525" s="101">
        <f t="shared" si="255"/>
        <v>0</v>
      </c>
      <c r="L1525" s="102">
        <f>'District Data'!E$2</f>
        <v>72728</v>
      </c>
      <c r="M1525" s="102">
        <f>'District Data'!F$2</f>
        <v>78209</v>
      </c>
      <c r="N1525" s="33">
        <f t="shared" si="256"/>
        <v>0</v>
      </c>
      <c r="O1525" s="33">
        <f t="shared" si="257"/>
        <v>0</v>
      </c>
      <c r="P1525" s="33">
        <f t="shared" si="263"/>
        <v>14418.72</v>
      </c>
      <c r="Q1525" s="103">
        <v>0.18149999999999999</v>
      </c>
      <c r="R1525" s="103">
        <v>0.17510000000000001</v>
      </c>
      <c r="S1525" s="33">
        <f t="shared" si="258"/>
        <v>0</v>
      </c>
      <c r="T1525" s="33">
        <f t="shared" si="264"/>
        <v>0</v>
      </c>
      <c r="U1525" s="33">
        <f t="shared" si="259"/>
        <v>0</v>
      </c>
      <c r="V1525" s="33">
        <f t="shared" si="260"/>
        <v>0</v>
      </c>
      <c r="W1525" s="33">
        <f t="shared" si="261"/>
        <v>0</v>
      </c>
      <c r="X1525" s="33">
        <f>IFERROR(VLOOKUP(C1525,'Adj to Match Apport'!$C:$F,4,FALSE),0)</f>
        <v>0</v>
      </c>
      <c r="Y1525" s="33">
        <f t="shared" si="262"/>
        <v>0</v>
      </c>
      <c r="Z1525" s="184">
        <f>VLOOKUP(C1525, '2023-24 School Level AAFTE'!$C$4:$C$2454, 1, 0)</f>
        <v>4146</v>
      </c>
    </row>
    <row r="1526" spans="1:26" s="20" customFormat="1" x14ac:dyDescent="0.25">
      <c r="A1526" s="136" t="s">
        <v>1567</v>
      </c>
      <c r="B1526" s="166" t="s">
        <v>1566</v>
      </c>
      <c r="C1526" s="167">
        <v>2125</v>
      </c>
      <c r="D1526" s="166" t="s">
        <v>2555</v>
      </c>
      <c r="E1526" s="146" t="str">
        <f>VLOOKUP($C1526,'2023-24 School Level AAFTE'!$C:$N,9,FALSE)</f>
        <v>No</v>
      </c>
      <c r="F1526" s="94" t="str">
        <f>IFERROR(VLOOKUP(C1526,'2023-24 School Level AAFTE'!$C:$N,11,FALSE),"")</f>
        <v>No</v>
      </c>
      <c r="G1526" s="20">
        <f>IFERROR(VLOOKUP(C1526,'2023-24 School Level AAFTE'!$C:$N,8,FALSE),0)</f>
        <v>1715.99</v>
      </c>
      <c r="H1526" s="99">
        <f>VLOOKUP($A1526,'District Data'!$A:$F,3,FALSE)</f>
        <v>1.1200000000000001</v>
      </c>
      <c r="I1526" s="99">
        <f>VLOOKUP($A1526,'District Data'!$A:$F,4,FALSE)</f>
        <v>1.1200000000000001</v>
      </c>
      <c r="J1526" s="100">
        <f t="shared" si="254"/>
        <v>0</v>
      </c>
      <c r="K1526" s="101">
        <f t="shared" si="255"/>
        <v>0</v>
      </c>
      <c r="L1526" s="102">
        <f>'District Data'!E$2</f>
        <v>72728</v>
      </c>
      <c r="M1526" s="102">
        <f>'District Data'!F$2</f>
        <v>78209</v>
      </c>
      <c r="N1526" s="33">
        <f t="shared" si="256"/>
        <v>0</v>
      </c>
      <c r="O1526" s="33">
        <f t="shared" si="257"/>
        <v>0</v>
      </c>
      <c r="P1526" s="33">
        <f t="shared" si="263"/>
        <v>14418.72</v>
      </c>
      <c r="Q1526" s="103">
        <v>0.18149999999999999</v>
      </c>
      <c r="R1526" s="103">
        <v>0.17510000000000001</v>
      </c>
      <c r="S1526" s="33">
        <f t="shared" si="258"/>
        <v>0</v>
      </c>
      <c r="T1526" s="33">
        <f t="shared" si="264"/>
        <v>0</v>
      </c>
      <c r="U1526" s="33">
        <f t="shared" si="259"/>
        <v>0</v>
      </c>
      <c r="V1526" s="33">
        <f t="shared" si="260"/>
        <v>0</v>
      </c>
      <c r="W1526" s="33">
        <f t="shared" si="261"/>
        <v>0</v>
      </c>
      <c r="X1526" s="33">
        <f>IFERROR(VLOOKUP(C1526,'Adj to Match Apport'!$C:$F,4,FALSE),0)</f>
        <v>0</v>
      </c>
      <c r="Y1526" s="33">
        <f t="shared" si="262"/>
        <v>0</v>
      </c>
      <c r="Z1526" s="184">
        <f>VLOOKUP(C1526, '2023-24 School Level AAFTE'!$C$4:$C$2454, 1, 0)</f>
        <v>2125</v>
      </c>
    </row>
    <row r="1527" spans="1:26" s="20" customFormat="1" x14ac:dyDescent="0.25">
      <c r="A1527" s="136" t="s">
        <v>1567</v>
      </c>
      <c r="B1527" s="166" t="s">
        <v>1566</v>
      </c>
      <c r="C1527" s="167">
        <v>1640</v>
      </c>
      <c r="D1527" s="166" t="s">
        <v>2827</v>
      </c>
      <c r="E1527" s="146" t="str">
        <f>VLOOKUP($C1527,'2023-24 School Level AAFTE'!$C:$N,9,FALSE)</f>
        <v>Yes</v>
      </c>
      <c r="F1527" s="94" t="str">
        <f>IFERROR(VLOOKUP(C1527,'2023-24 School Level AAFTE'!$C:$N,11,FALSE),"")</f>
        <v>Yes</v>
      </c>
      <c r="G1527" s="20">
        <f>IFERROR(VLOOKUP(C1527,'2023-24 School Level AAFTE'!$C:$N,8,FALSE),0)</f>
        <v>216.23000000000002</v>
      </c>
      <c r="H1527" s="99">
        <f>VLOOKUP($A1527,'District Data'!$A:$F,3,FALSE)</f>
        <v>1.1200000000000001</v>
      </c>
      <c r="I1527" s="99">
        <f>VLOOKUP($A1527,'District Data'!$A:$F,4,FALSE)</f>
        <v>1.1200000000000001</v>
      </c>
      <c r="J1527" s="100">
        <f t="shared" si="254"/>
        <v>216.23000000000002</v>
      </c>
      <c r="K1527" s="101">
        <f t="shared" si="255"/>
        <v>0.63400000000000001</v>
      </c>
      <c r="L1527" s="102">
        <f>'District Data'!E$2</f>
        <v>72728</v>
      </c>
      <c r="M1527" s="102">
        <f>'District Data'!F$2</f>
        <v>78209</v>
      </c>
      <c r="N1527" s="33">
        <f t="shared" si="256"/>
        <v>51642.7</v>
      </c>
      <c r="O1527" s="33">
        <f t="shared" si="257"/>
        <v>3891.95</v>
      </c>
      <c r="P1527" s="33">
        <f t="shared" si="263"/>
        <v>14418.72</v>
      </c>
      <c r="Q1527" s="103">
        <v>0.18149999999999999</v>
      </c>
      <c r="R1527" s="103">
        <v>0.17510000000000001</v>
      </c>
      <c r="S1527" s="33">
        <f t="shared" si="258"/>
        <v>19196.099999999999</v>
      </c>
      <c r="T1527" s="33">
        <f t="shared" si="264"/>
        <v>925.58</v>
      </c>
      <c r="U1527" s="33">
        <f t="shared" si="259"/>
        <v>162.07</v>
      </c>
      <c r="V1527" s="33">
        <f t="shared" si="260"/>
        <v>1087.6500000000001</v>
      </c>
      <c r="W1527" s="33">
        <f t="shared" si="261"/>
        <v>75818.39999999998</v>
      </c>
      <c r="X1527" s="33">
        <f>IFERROR(VLOOKUP(C1527,'Adj to Match Apport'!$C:$F,4,FALSE),0)</f>
        <v>119.59000000008382</v>
      </c>
      <c r="Y1527" s="33">
        <f t="shared" si="262"/>
        <v>75937.990000000063</v>
      </c>
      <c r="Z1527" s="184">
        <f>VLOOKUP(C1527, '2023-24 School Level AAFTE'!$C$4:$C$2454, 1, 0)</f>
        <v>1640</v>
      </c>
    </row>
    <row r="1528" spans="1:26" s="20" customFormat="1" x14ac:dyDescent="0.25">
      <c r="A1528" s="136" t="s">
        <v>1567</v>
      </c>
      <c r="B1528" s="166" t="s">
        <v>1566</v>
      </c>
      <c r="C1528" s="167">
        <v>5321</v>
      </c>
      <c r="D1528" s="166" t="s">
        <v>2829</v>
      </c>
      <c r="E1528" s="146" t="str">
        <f>VLOOKUP($C1528,'2023-24 School Level AAFTE'!$C:$N,9,FALSE)</f>
        <v>Yes</v>
      </c>
      <c r="F1528" s="94" t="str">
        <f>IFERROR(VLOOKUP(C1528,'2023-24 School Level AAFTE'!$C:$N,11,FALSE),"")</f>
        <v>Yes</v>
      </c>
      <c r="G1528" s="20">
        <f>IFERROR(VLOOKUP(C1528,'2023-24 School Level AAFTE'!$C:$N,8,FALSE),0)</f>
        <v>100</v>
      </c>
      <c r="H1528" s="99">
        <f>VLOOKUP($A1528,'District Data'!$A:$F,3,FALSE)</f>
        <v>1.1200000000000001</v>
      </c>
      <c r="I1528" s="99">
        <f>VLOOKUP($A1528,'District Data'!$A:$F,4,FALSE)</f>
        <v>1.1200000000000001</v>
      </c>
      <c r="J1528" s="100">
        <f t="shared" si="254"/>
        <v>100</v>
      </c>
      <c r="K1528" s="101">
        <f t="shared" si="255"/>
        <v>0.29299999999999998</v>
      </c>
      <c r="L1528" s="102">
        <f>'District Data'!E$2</f>
        <v>72728</v>
      </c>
      <c r="M1528" s="102">
        <f>'District Data'!F$2</f>
        <v>78209</v>
      </c>
      <c r="N1528" s="33">
        <f t="shared" si="256"/>
        <v>23866.42</v>
      </c>
      <c r="O1528" s="33">
        <f t="shared" si="257"/>
        <v>1798.65</v>
      </c>
      <c r="P1528" s="33">
        <f t="shared" si="263"/>
        <v>14418.72</v>
      </c>
      <c r="Q1528" s="103">
        <v>0.18149999999999999</v>
      </c>
      <c r="R1528" s="103">
        <v>0.17510000000000001</v>
      </c>
      <c r="S1528" s="33">
        <f t="shared" si="258"/>
        <v>8871.3799999999992</v>
      </c>
      <c r="T1528" s="33">
        <f t="shared" si="264"/>
        <v>427.75</v>
      </c>
      <c r="U1528" s="33">
        <f t="shared" si="259"/>
        <v>74.900000000000006</v>
      </c>
      <c r="V1528" s="33">
        <f t="shared" si="260"/>
        <v>502.65</v>
      </c>
      <c r="W1528" s="33">
        <f t="shared" si="261"/>
        <v>35039.1</v>
      </c>
      <c r="X1528" s="33" t="str">
        <f>IFERROR(VLOOKUP(C1528,'Adj to Match Apport'!$C:$F,4,FALSE),0)</f>
        <v/>
      </c>
      <c r="Y1528" s="33">
        <f t="shared" si="262"/>
        <v>35039.1</v>
      </c>
      <c r="Z1528" s="184">
        <f>VLOOKUP(C1528, '2023-24 School Level AAFTE'!$C$4:$C$2454, 1, 0)</f>
        <v>5321</v>
      </c>
    </row>
    <row r="1529" spans="1:26" s="20" customFormat="1" x14ac:dyDescent="0.25">
      <c r="A1529" s="136" t="s">
        <v>1567</v>
      </c>
      <c r="B1529" s="166" t="s">
        <v>1566</v>
      </c>
      <c r="C1529" s="167">
        <v>5322</v>
      </c>
      <c r="D1529" s="166" t="s">
        <v>2556</v>
      </c>
      <c r="E1529" s="146" t="str">
        <f>VLOOKUP($C1529,'2023-24 School Level AAFTE'!$C:$N,9,FALSE)</f>
        <v>No</v>
      </c>
      <c r="F1529" s="94" t="str">
        <f>IFERROR(VLOOKUP(C1529,'2023-24 School Level AAFTE'!$C:$N,11,FALSE),"")</f>
        <v>No</v>
      </c>
      <c r="G1529" s="20">
        <f>IFERROR(VLOOKUP(C1529,'2023-24 School Level AAFTE'!$C:$N,8,FALSE),0)</f>
        <v>116.01</v>
      </c>
      <c r="H1529" s="99">
        <f>VLOOKUP($A1529,'District Data'!$A:$F,3,FALSE)</f>
        <v>1.1200000000000001</v>
      </c>
      <c r="I1529" s="99">
        <f>VLOOKUP($A1529,'District Data'!$A:$F,4,FALSE)</f>
        <v>1.1200000000000001</v>
      </c>
      <c r="J1529" s="100">
        <f t="shared" si="254"/>
        <v>0</v>
      </c>
      <c r="K1529" s="101">
        <f t="shared" si="255"/>
        <v>0</v>
      </c>
      <c r="L1529" s="102">
        <f>'District Data'!E$2</f>
        <v>72728</v>
      </c>
      <c r="M1529" s="102">
        <f>'District Data'!F$2</f>
        <v>78209</v>
      </c>
      <c r="N1529" s="33">
        <f t="shared" si="256"/>
        <v>0</v>
      </c>
      <c r="O1529" s="33">
        <f t="shared" si="257"/>
        <v>0</v>
      </c>
      <c r="P1529" s="33">
        <f t="shared" si="263"/>
        <v>14418.72</v>
      </c>
      <c r="Q1529" s="103">
        <v>0.18149999999999999</v>
      </c>
      <c r="R1529" s="103">
        <v>0.17510000000000001</v>
      </c>
      <c r="S1529" s="33">
        <f t="shared" si="258"/>
        <v>0</v>
      </c>
      <c r="T1529" s="33">
        <f t="shared" si="264"/>
        <v>0</v>
      </c>
      <c r="U1529" s="33">
        <f t="shared" si="259"/>
        <v>0</v>
      </c>
      <c r="V1529" s="33">
        <f t="shared" si="260"/>
        <v>0</v>
      </c>
      <c r="W1529" s="33">
        <f t="shared" si="261"/>
        <v>0</v>
      </c>
      <c r="X1529" s="33">
        <f>IFERROR(VLOOKUP(C1529,'Adj to Match Apport'!$C:$F,4,FALSE),0)</f>
        <v>0</v>
      </c>
      <c r="Y1529" s="33">
        <f t="shared" si="262"/>
        <v>0</v>
      </c>
      <c r="Z1529" s="184">
        <f>VLOOKUP(C1529, '2023-24 School Level AAFTE'!$C$4:$C$2454, 1, 0)</f>
        <v>5322</v>
      </c>
    </row>
    <row r="1530" spans="1:26" s="20" customFormat="1" x14ac:dyDescent="0.25">
      <c r="A1530" s="136" t="s">
        <v>1567</v>
      </c>
      <c r="B1530" s="166" t="s">
        <v>1566</v>
      </c>
      <c r="C1530" s="167">
        <v>4121</v>
      </c>
      <c r="D1530" s="166" t="s">
        <v>1580</v>
      </c>
      <c r="E1530" s="146" t="str">
        <f>VLOOKUP($C1530,'2023-24 School Level AAFTE'!$C:$N,9,FALSE)</f>
        <v>No</v>
      </c>
      <c r="F1530" s="94" t="str">
        <f>IFERROR(VLOOKUP(C1530,'2023-24 School Level AAFTE'!$C:$N,11,FALSE),"")</f>
        <v>No</v>
      </c>
      <c r="G1530" s="20">
        <f>IFERROR(VLOOKUP(C1530,'2023-24 School Level AAFTE'!$C:$N,8,FALSE),0)</f>
        <v>465.7</v>
      </c>
      <c r="H1530" s="99">
        <f>VLOOKUP($A1530,'District Data'!$A:$F,3,FALSE)</f>
        <v>1.1200000000000001</v>
      </c>
      <c r="I1530" s="99">
        <f>VLOOKUP($A1530,'District Data'!$A:$F,4,FALSE)</f>
        <v>1.1200000000000001</v>
      </c>
      <c r="J1530" s="100">
        <f t="shared" si="254"/>
        <v>0</v>
      </c>
      <c r="K1530" s="101">
        <f t="shared" si="255"/>
        <v>0</v>
      </c>
      <c r="L1530" s="102">
        <f>'District Data'!E$2</f>
        <v>72728</v>
      </c>
      <c r="M1530" s="102">
        <f>'District Data'!F$2</f>
        <v>78209</v>
      </c>
      <c r="N1530" s="33">
        <f t="shared" si="256"/>
        <v>0</v>
      </c>
      <c r="O1530" s="33">
        <f t="shared" si="257"/>
        <v>0</v>
      </c>
      <c r="P1530" s="33">
        <f t="shared" si="263"/>
        <v>14418.72</v>
      </c>
      <c r="Q1530" s="103">
        <v>0.18149999999999999</v>
      </c>
      <c r="R1530" s="103">
        <v>0.17510000000000001</v>
      </c>
      <c r="S1530" s="33">
        <f t="shared" si="258"/>
        <v>0</v>
      </c>
      <c r="T1530" s="33">
        <f t="shared" si="264"/>
        <v>0</v>
      </c>
      <c r="U1530" s="33">
        <f t="shared" si="259"/>
        <v>0</v>
      </c>
      <c r="V1530" s="33">
        <f t="shared" si="260"/>
        <v>0</v>
      </c>
      <c r="W1530" s="33">
        <f t="shared" si="261"/>
        <v>0</v>
      </c>
      <c r="X1530" s="33">
        <f>IFERROR(VLOOKUP(C1530,'Adj to Match Apport'!$C:$F,4,FALSE),0)</f>
        <v>0</v>
      </c>
      <c r="Y1530" s="33">
        <f t="shared" si="262"/>
        <v>0</v>
      </c>
      <c r="Z1530" s="184">
        <f>VLOOKUP(C1530, '2023-24 School Level AAFTE'!$C$4:$C$2454, 1, 0)</f>
        <v>4121</v>
      </c>
    </row>
    <row r="1531" spans="1:26" s="20" customFormat="1" x14ac:dyDescent="0.25">
      <c r="A1531" s="136" t="s">
        <v>1567</v>
      </c>
      <c r="B1531" s="166" t="s">
        <v>1566</v>
      </c>
      <c r="C1531" s="167">
        <v>3645</v>
      </c>
      <c r="D1531" s="166" t="s">
        <v>1946</v>
      </c>
      <c r="E1531" s="146" t="str">
        <f>VLOOKUP($C1531,'2023-24 School Level AAFTE'!$C:$N,9,FALSE)</f>
        <v>No</v>
      </c>
      <c r="F1531" s="94" t="str">
        <f>IFERROR(VLOOKUP(C1531,'2023-24 School Level AAFTE'!$C:$N,11,FALSE),"")</f>
        <v>No</v>
      </c>
      <c r="G1531" s="20">
        <f>IFERROR(VLOOKUP(C1531,'2023-24 School Level AAFTE'!$C:$N,8,FALSE),0)</f>
        <v>1759.9599999999998</v>
      </c>
      <c r="H1531" s="99">
        <f>VLOOKUP($A1531,'District Data'!$A:$F,3,FALSE)</f>
        <v>1.1200000000000001</v>
      </c>
      <c r="I1531" s="99">
        <f>VLOOKUP($A1531,'District Data'!$A:$F,4,FALSE)</f>
        <v>1.1200000000000001</v>
      </c>
      <c r="J1531" s="100">
        <f t="shared" si="254"/>
        <v>0</v>
      </c>
      <c r="K1531" s="101">
        <f t="shared" si="255"/>
        <v>0</v>
      </c>
      <c r="L1531" s="102">
        <f>'District Data'!E$2</f>
        <v>72728</v>
      </c>
      <c r="M1531" s="102">
        <f>'District Data'!F$2</f>
        <v>78209</v>
      </c>
      <c r="N1531" s="33">
        <f t="shared" si="256"/>
        <v>0</v>
      </c>
      <c r="O1531" s="33">
        <f t="shared" si="257"/>
        <v>0</v>
      </c>
      <c r="P1531" s="33">
        <f t="shared" si="263"/>
        <v>14418.72</v>
      </c>
      <c r="Q1531" s="103">
        <v>0.18149999999999999</v>
      </c>
      <c r="R1531" s="103">
        <v>0.17510000000000001</v>
      </c>
      <c r="S1531" s="33">
        <f t="shared" si="258"/>
        <v>0</v>
      </c>
      <c r="T1531" s="33">
        <f t="shared" si="264"/>
        <v>0</v>
      </c>
      <c r="U1531" s="33">
        <f t="shared" si="259"/>
        <v>0</v>
      </c>
      <c r="V1531" s="33">
        <f t="shared" si="260"/>
        <v>0</v>
      </c>
      <c r="W1531" s="33">
        <f t="shared" si="261"/>
        <v>0</v>
      </c>
      <c r="X1531" s="33">
        <f>IFERROR(VLOOKUP(C1531,'Adj to Match Apport'!$C:$F,4,FALSE),0)</f>
        <v>0</v>
      </c>
      <c r="Y1531" s="33">
        <f t="shared" si="262"/>
        <v>0</v>
      </c>
      <c r="Z1531" s="184">
        <f>VLOOKUP(C1531, '2023-24 School Level AAFTE'!$C$4:$C$2454, 1, 0)</f>
        <v>3645</v>
      </c>
    </row>
    <row r="1532" spans="1:26" s="20" customFormat="1" x14ac:dyDescent="0.25">
      <c r="A1532" s="136" t="s">
        <v>1567</v>
      </c>
      <c r="B1532" s="166" t="s">
        <v>1566</v>
      </c>
      <c r="C1532" s="167">
        <v>4414</v>
      </c>
      <c r="D1532" s="166" t="s">
        <v>1583</v>
      </c>
      <c r="E1532" s="146" t="str">
        <f>VLOOKUP($C1532,'2023-24 School Level AAFTE'!$C:$N,9,FALSE)</f>
        <v>No</v>
      </c>
      <c r="F1532" s="94" t="str">
        <f>IFERROR(VLOOKUP(C1532,'2023-24 School Level AAFTE'!$C:$N,11,FALSE),"")</f>
        <v>No</v>
      </c>
      <c r="G1532" s="20">
        <f>IFERROR(VLOOKUP(C1532,'2023-24 School Level AAFTE'!$C:$N,8,FALSE),0)</f>
        <v>633.2299999999999</v>
      </c>
      <c r="H1532" s="99">
        <f>VLOOKUP($A1532,'District Data'!$A:$F,3,FALSE)</f>
        <v>1.1200000000000001</v>
      </c>
      <c r="I1532" s="99">
        <f>VLOOKUP($A1532,'District Data'!$A:$F,4,FALSE)</f>
        <v>1.1200000000000001</v>
      </c>
      <c r="J1532" s="100">
        <f t="shared" si="254"/>
        <v>0</v>
      </c>
      <c r="K1532" s="101">
        <f t="shared" si="255"/>
        <v>0</v>
      </c>
      <c r="L1532" s="102">
        <f>'District Data'!E$2</f>
        <v>72728</v>
      </c>
      <c r="M1532" s="102">
        <f>'District Data'!F$2</f>
        <v>78209</v>
      </c>
      <c r="N1532" s="33">
        <f t="shared" si="256"/>
        <v>0</v>
      </c>
      <c r="O1532" s="33">
        <f t="shared" si="257"/>
        <v>0</v>
      </c>
      <c r="P1532" s="33">
        <f t="shared" si="263"/>
        <v>14418.72</v>
      </c>
      <c r="Q1532" s="103">
        <v>0.18149999999999999</v>
      </c>
      <c r="R1532" s="103">
        <v>0.17510000000000001</v>
      </c>
      <c r="S1532" s="33">
        <f t="shared" si="258"/>
        <v>0</v>
      </c>
      <c r="T1532" s="33">
        <f t="shared" si="264"/>
        <v>0</v>
      </c>
      <c r="U1532" s="33">
        <f t="shared" si="259"/>
        <v>0</v>
      </c>
      <c r="V1532" s="33">
        <f t="shared" si="260"/>
        <v>0</v>
      </c>
      <c r="W1532" s="33">
        <f t="shared" si="261"/>
        <v>0</v>
      </c>
      <c r="X1532" s="33">
        <f>IFERROR(VLOOKUP(C1532,'Adj to Match Apport'!$C:$F,4,FALSE),0)</f>
        <v>0</v>
      </c>
      <c r="Y1532" s="33">
        <f t="shared" si="262"/>
        <v>0</v>
      </c>
      <c r="Z1532" s="184">
        <f>VLOOKUP(C1532, '2023-24 School Level AAFTE'!$C$4:$C$2454, 1, 0)</f>
        <v>4414</v>
      </c>
    </row>
    <row r="1533" spans="1:26" s="20" customFormat="1" x14ac:dyDescent="0.25">
      <c r="A1533" s="136" t="s">
        <v>1567</v>
      </c>
      <c r="B1533" s="166" t="s">
        <v>1566</v>
      </c>
      <c r="C1533" s="167">
        <v>2497</v>
      </c>
      <c r="D1533" s="166" t="s">
        <v>1572</v>
      </c>
      <c r="E1533" s="146" t="str">
        <f>VLOOKUP($C1533,'2023-24 School Level AAFTE'!$C:$N,9,FALSE)</f>
        <v>No</v>
      </c>
      <c r="F1533" s="94" t="str">
        <f>IFERROR(VLOOKUP(C1533,'2023-24 School Level AAFTE'!$C:$N,11,FALSE),"")</f>
        <v>No</v>
      </c>
      <c r="G1533" s="20">
        <f>IFERROR(VLOOKUP(C1533,'2023-24 School Level AAFTE'!$C:$N,8,FALSE),0)</f>
        <v>315.3</v>
      </c>
      <c r="H1533" s="99">
        <f>VLOOKUP($A1533,'District Data'!$A:$F,3,FALSE)</f>
        <v>1.1200000000000001</v>
      </c>
      <c r="I1533" s="99">
        <f>VLOOKUP($A1533,'District Data'!$A:$F,4,FALSE)</f>
        <v>1.1200000000000001</v>
      </c>
      <c r="J1533" s="100">
        <f t="shared" si="254"/>
        <v>0</v>
      </c>
      <c r="K1533" s="101">
        <f t="shared" si="255"/>
        <v>0</v>
      </c>
      <c r="L1533" s="102">
        <f>'District Data'!E$2</f>
        <v>72728</v>
      </c>
      <c r="M1533" s="102">
        <f>'District Data'!F$2</f>
        <v>78209</v>
      </c>
      <c r="N1533" s="33">
        <f t="shared" si="256"/>
        <v>0</v>
      </c>
      <c r="O1533" s="33">
        <f t="shared" si="257"/>
        <v>0</v>
      </c>
      <c r="P1533" s="33">
        <f t="shared" si="263"/>
        <v>14418.72</v>
      </c>
      <c r="Q1533" s="103">
        <v>0.18149999999999999</v>
      </c>
      <c r="R1533" s="103">
        <v>0.17510000000000001</v>
      </c>
      <c r="S1533" s="33">
        <f t="shared" si="258"/>
        <v>0</v>
      </c>
      <c r="T1533" s="33">
        <f t="shared" si="264"/>
        <v>0</v>
      </c>
      <c r="U1533" s="33">
        <f t="shared" si="259"/>
        <v>0</v>
      </c>
      <c r="V1533" s="33">
        <f t="shared" si="260"/>
        <v>0</v>
      </c>
      <c r="W1533" s="33">
        <f t="shared" si="261"/>
        <v>0</v>
      </c>
      <c r="X1533" s="33">
        <f>IFERROR(VLOOKUP(C1533,'Adj to Match Apport'!$C:$F,4,FALSE),0)</f>
        <v>0</v>
      </c>
      <c r="Y1533" s="33">
        <f t="shared" si="262"/>
        <v>0</v>
      </c>
      <c r="Z1533" s="184">
        <f>VLOOKUP(C1533, '2023-24 School Level AAFTE'!$C$4:$C$2454, 1, 0)</f>
        <v>2497</v>
      </c>
    </row>
    <row r="1534" spans="1:26" s="20" customFormat="1" x14ac:dyDescent="0.25">
      <c r="A1534" s="136" t="s">
        <v>1567</v>
      </c>
      <c r="B1534" s="166" t="s">
        <v>1566</v>
      </c>
      <c r="C1534" s="167">
        <v>4443</v>
      </c>
      <c r="D1534" s="166" t="s">
        <v>2557</v>
      </c>
      <c r="E1534" s="146" t="str">
        <f>VLOOKUP($C1534,'2023-24 School Level AAFTE'!$C:$N,9,FALSE)</f>
        <v>No</v>
      </c>
      <c r="F1534" s="94" t="str">
        <f>IFERROR(VLOOKUP(C1534,'2023-24 School Level AAFTE'!$C:$N,11,FALSE),"")</f>
        <v>No</v>
      </c>
      <c r="G1534" s="20">
        <f>IFERROR(VLOOKUP(C1534,'2023-24 School Level AAFTE'!$C:$N,8,FALSE),0)</f>
        <v>890.69</v>
      </c>
      <c r="H1534" s="99">
        <f>VLOOKUP($A1534,'District Data'!$A:$F,3,FALSE)</f>
        <v>1.1200000000000001</v>
      </c>
      <c r="I1534" s="99">
        <f>VLOOKUP($A1534,'District Data'!$A:$F,4,FALSE)</f>
        <v>1.1200000000000001</v>
      </c>
      <c r="J1534" s="100">
        <f t="shared" si="254"/>
        <v>0</v>
      </c>
      <c r="K1534" s="101">
        <f t="shared" si="255"/>
        <v>0</v>
      </c>
      <c r="L1534" s="102">
        <f>'District Data'!E$2</f>
        <v>72728</v>
      </c>
      <c r="M1534" s="102">
        <f>'District Data'!F$2</f>
        <v>78209</v>
      </c>
      <c r="N1534" s="33">
        <f t="shared" si="256"/>
        <v>0</v>
      </c>
      <c r="O1534" s="33">
        <f t="shared" si="257"/>
        <v>0</v>
      </c>
      <c r="P1534" s="33">
        <f t="shared" si="263"/>
        <v>14418.72</v>
      </c>
      <c r="Q1534" s="103">
        <v>0.18149999999999999</v>
      </c>
      <c r="R1534" s="103">
        <v>0.17510000000000001</v>
      </c>
      <c r="S1534" s="33">
        <f t="shared" si="258"/>
        <v>0</v>
      </c>
      <c r="T1534" s="33">
        <f t="shared" si="264"/>
        <v>0</v>
      </c>
      <c r="U1534" s="33">
        <f t="shared" si="259"/>
        <v>0</v>
      </c>
      <c r="V1534" s="33">
        <f t="shared" si="260"/>
        <v>0</v>
      </c>
      <c r="W1534" s="33">
        <f t="shared" si="261"/>
        <v>0</v>
      </c>
      <c r="X1534" s="33">
        <f>IFERROR(VLOOKUP(C1534,'Adj to Match Apport'!$C:$F,4,FALSE),0)</f>
        <v>0</v>
      </c>
      <c r="Y1534" s="33">
        <f t="shared" si="262"/>
        <v>0</v>
      </c>
      <c r="Z1534" s="184">
        <f>VLOOKUP(C1534, '2023-24 School Level AAFTE'!$C$4:$C$2454, 1, 0)</f>
        <v>4443</v>
      </c>
    </row>
    <row r="1535" spans="1:26" s="20" customFormat="1" x14ac:dyDescent="0.25">
      <c r="A1535" s="136" t="s">
        <v>1567</v>
      </c>
      <c r="B1535" s="166" t="s">
        <v>1566</v>
      </c>
      <c r="C1535" s="167">
        <v>2311</v>
      </c>
      <c r="D1535" s="166" t="s">
        <v>1568</v>
      </c>
      <c r="E1535" s="146" t="str">
        <f>VLOOKUP($C1535,'2023-24 School Level AAFTE'!$C:$N,9,FALSE)</f>
        <v>Yes</v>
      </c>
      <c r="F1535" s="94" t="str">
        <f>IFERROR(VLOOKUP(C1535,'2023-24 School Level AAFTE'!$C:$N,11,FALSE),"")</f>
        <v>Yes</v>
      </c>
      <c r="G1535" s="20">
        <f>IFERROR(VLOOKUP(C1535,'2023-24 School Level AAFTE'!$C:$N,8,FALSE),0)</f>
        <v>291.07</v>
      </c>
      <c r="H1535" s="99">
        <f>VLOOKUP($A1535,'District Data'!$A:$F,3,FALSE)</f>
        <v>1.1200000000000001</v>
      </c>
      <c r="I1535" s="99">
        <f>VLOOKUP($A1535,'District Data'!$A:$F,4,FALSE)</f>
        <v>1.1200000000000001</v>
      </c>
      <c r="J1535" s="100">
        <f t="shared" si="254"/>
        <v>291.07</v>
      </c>
      <c r="K1535" s="101">
        <f t="shared" si="255"/>
        <v>0.85399999999999998</v>
      </c>
      <c r="L1535" s="102">
        <f>'District Data'!E$2</f>
        <v>72728</v>
      </c>
      <c r="M1535" s="102">
        <f>'District Data'!F$2</f>
        <v>78209</v>
      </c>
      <c r="N1535" s="33">
        <f t="shared" si="256"/>
        <v>69562.880000000005</v>
      </c>
      <c r="O1535" s="33">
        <f t="shared" si="257"/>
        <v>5242.46</v>
      </c>
      <c r="P1535" s="33">
        <f t="shared" si="263"/>
        <v>14418.72</v>
      </c>
      <c r="Q1535" s="103">
        <v>0.18149999999999999</v>
      </c>
      <c r="R1535" s="103">
        <v>0.17510000000000001</v>
      </c>
      <c r="S1535" s="33">
        <f t="shared" si="258"/>
        <v>25857.200000000001</v>
      </c>
      <c r="T1535" s="33">
        <f t="shared" si="264"/>
        <v>1246.76</v>
      </c>
      <c r="U1535" s="33">
        <f t="shared" si="259"/>
        <v>218.31</v>
      </c>
      <c r="V1535" s="33">
        <f t="shared" si="260"/>
        <v>1465.07</v>
      </c>
      <c r="W1535" s="33">
        <f t="shared" si="261"/>
        <v>102127.61000000002</v>
      </c>
      <c r="X1535" s="33" t="str">
        <f>IFERROR(VLOOKUP(C1535,'Adj to Match Apport'!$C:$F,4,FALSE),0)</f>
        <v/>
      </c>
      <c r="Y1535" s="33">
        <f t="shared" si="262"/>
        <v>102127.61000000002</v>
      </c>
      <c r="Z1535" s="184">
        <f>VLOOKUP(C1535, '2023-24 School Level AAFTE'!$C$4:$C$2454, 1, 0)</f>
        <v>2311</v>
      </c>
    </row>
    <row r="1536" spans="1:26" s="20" customFormat="1" x14ac:dyDescent="0.25">
      <c r="A1536" s="136" t="s">
        <v>1567</v>
      </c>
      <c r="B1536" s="166" t="s">
        <v>1566</v>
      </c>
      <c r="C1536" s="167">
        <v>3896</v>
      </c>
      <c r="D1536" s="166" t="s">
        <v>302</v>
      </c>
      <c r="E1536" s="146" t="str">
        <f>VLOOKUP($C1536,'2023-24 School Level AAFTE'!$C:$N,9,FALSE)</f>
        <v>Yes</v>
      </c>
      <c r="F1536" s="94" t="str">
        <f>IFERROR(VLOOKUP(C1536,'2023-24 School Level AAFTE'!$C:$N,11,FALSE),"")</f>
        <v>Yes</v>
      </c>
      <c r="G1536" s="20">
        <f>IFERROR(VLOOKUP(C1536,'2023-24 School Level AAFTE'!$C:$N,8,FALSE),0)</f>
        <v>673.64</v>
      </c>
      <c r="H1536" s="99">
        <f>VLOOKUP($A1536,'District Data'!$A:$F,3,FALSE)</f>
        <v>1.1200000000000001</v>
      </c>
      <c r="I1536" s="99">
        <f>VLOOKUP($A1536,'District Data'!$A:$F,4,FALSE)</f>
        <v>1.1200000000000001</v>
      </c>
      <c r="J1536" s="100">
        <f t="shared" si="254"/>
        <v>673.64</v>
      </c>
      <c r="K1536" s="101">
        <f t="shared" si="255"/>
        <v>1.976</v>
      </c>
      <c r="L1536" s="102">
        <f>'District Data'!E$2</f>
        <v>72728</v>
      </c>
      <c r="M1536" s="102">
        <f>'District Data'!F$2</f>
        <v>78209</v>
      </c>
      <c r="N1536" s="33">
        <f t="shared" si="256"/>
        <v>160955.79</v>
      </c>
      <c r="O1536" s="33">
        <f t="shared" si="257"/>
        <v>12130.11</v>
      </c>
      <c r="P1536" s="33">
        <f t="shared" si="263"/>
        <v>14418.72</v>
      </c>
      <c r="Q1536" s="103">
        <v>0.18149999999999999</v>
      </c>
      <c r="R1536" s="103">
        <v>0.17510000000000001</v>
      </c>
      <c r="S1536" s="33">
        <f t="shared" si="258"/>
        <v>59828.85</v>
      </c>
      <c r="T1536" s="33">
        <f t="shared" si="264"/>
        <v>2884.77</v>
      </c>
      <c r="U1536" s="33">
        <f t="shared" si="259"/>
        <v>505.12</v>
      </c>
      <c r="V1536" s="33">
        <f t="shared" si="260"/>
        <v>3389.89</v>
      </c>
      <c r="W1536" s="33">
        <f t="shared" si="261"/>
        <v>236304.64000000001</v>
      </c>
      <c r="X1536" s="33" t="str">
        <f>IFERROR(VLOOKUP(C1536,'Adj to Match Apport'!$C:$F,4,FALSE),0)</f>
        <v/>
      </c>
      <c r="Y1536" s="33">
        <f t="shared" si="262"/>
        <v>236304.64000000001</v>
      </c>
      <c r="Z1536" s="184">
        <f>VLOOKUP(C1536, '2023-24 School Level AAFTE'!$C$4:$C$2454, 1, 0)</f>
        <v>3896</v>
      </c>
    </row>
    <row r="1537" spans="1:26" s="20" customFormat="1" x14ac:dyDescent="0.25">
      <c r="A1537" s="26" t="s">
        <v>1567</v>
      </c>
      <c r="B1537" s="166" t="s">
        <v>1566</v>
      </c>
      <c r="C1537" s="167">
        <v>3972</v>
      </c>
      <c r="D1537" s="166" t="s">
        <v>1579</v>
      </c>
      <c r="E1537" s="146" t="str">
        <f>VLOOKUP($C1537,'2023-24 School Level AAFTE'!$C:$N,9,FALSE)</f>
        <v>Yes</v>
      </c>
      <c r="F1537" s="94" t="str">
        <f>IFERROR(VLOOKUP(C1537,'2023-24 School Level AAFTE'!$C:$N,11,FALSE),"")</f>
        <v>Yes</v>
      </c>
      <c r="G1537" s="20">
        <f>IFERROR(VLOOKUP(C1537,'2023-24 School Level AAFTE'!$C:$N,8,FALSE),0)</f>
        <v>159.87</v>
      </c>
      <c r="H1537" s="99">
        <f>VLOOKUP($A1537,'District Data'!$A:$F,3,FALSE)</f>
        <v>1.1200000000000001</v>
      </c>
      <c r="I1537" s="99">
        <f>VLOOKUP($A1537,'District Data'!$A:$F,4,FALSE)</f>
        <v>1.1200000000000001</v>
      </c>
      <c r="J1537" s="100">
        <f t="shared" ref="J1537:J1600" si="265">IF(AND(F1537="yes",E1537= "yes"), G1537,0)</f>
        <v>159.87</v>
      </c>
      <c r="K1537" s="101">
        <f t="shared" ref="K1537:K1600" si="266">ROUND(((J1537*1.1*36)/15)/900,3)</f>
        <v>0.46899999999999997</v>
      </c>
      <c r="L1537" s="102">
        <f>'District Data'!E$2</f>
        <v>72728</v>
      </c>
      <c r="M1537" s="102">
        <f>'District Data'!F$2</f>
        <v>78209</v>
      </c>
      <c r="N1537" s="33">
        <f t="shared" ref="N1537:N1600" si="267">ROUND(H1537*L1537*$K1537,2)</f>
        <v>38202.559999999998</v>
      </c>
      <c r="O1537" s="33">
        <f t="shared" ref="O1537:O1600" si="268">ROUND(I1537*M1537*$K1537-N1537,2)</f>
        <v>2879.06</v>
      </c>
      <c r="P1537" s="33">
        <f t="shared" si="263"/>
        <v>14418.72</v>
      </c>
      <c r="Q1537" s="103">
        <v>0.18149999999999999</v>
      </c>
      <c r="R1537" s="103">
        <v>0.17510000000000001</v>
      </c>
      <c r="S1537" s="33">
        <f t="shared" ref="S1537:S1600" si="269">ROUND(N1537*Q1537+O1537*R1537+K1537*P1537,2)</f>
        <v>14200.27</v>
      </c>
      <c r="T1537" s="33">
        <f t="shared" si="264"/>
        <v>684.69</v>
      </c>
      <c r="U1537" s="33">
        <f t="shared" ref="U1537:U1600" si="270">ROUND(T1537*R1537,2)</f>
        <v>119.89</v>
      </c>
      <c r="V1537" s="33">
        <f t="shared" ref="V1537:V1600" si="271">SUM(T1537:U1537)</f>
        <v>804.58</v>
      </c>
      <c r="W1537" s="33">
        <f t="shared" ref="W1537:W1600" si="272">SUM(S1537,N1537:O1537,V1537)</f>
        <v>56086.47</v>
      </c>
      <c r="X1537" s="33" t="str">
        <f>IFERROR(VLOOKUP(C1537,'Adj to Match Apport'!$C:$F,4,FALSE),0)</f>
        <v/>
      </c>
      <c r="Y1537" s="33">
        <f t="shared" si="262"/>
        <v>56086.47</v>
      </c>
      <c r="Z1537" s="184">
        <f>VLOOKUP(C1537, '2023-24 School Level AAFTE'!$C$4:$C$2454, 1, 0)</f>
        <v>3972</v>
      </c>
    </row>
    <row r="1538" spans="1:26" s="20" customFormat="1" x14ac:dyDescent="0.25">
      <c r="A1538" s="136" t="s">
        <v>1567</v>
      </c>
      <c r="B1538" s="166" t="s">
        <v>1566</v>
      </c>
      <c r="C1538" s="167">
        <v>2495</v>
      </c>
      <c r="D1538" s="166" t="s">
        <v>1570</v>
      </c>
      <c r="E1538" s="146" t="str">
        <f>VLOOKUP($C1538,'2023-24 School Level AAFTE'!$C:$N,9,FALSE)</f>
        <v>Yes</v>
      </c>
      <c r="F1538" s="94" t="str">
        <f>IFERROR(VLOOKUP(C1538,'2023-24 School Level AAFTE'!$C:$N,11,FALSE),"")</f>
        <v>Yes</v>
      </c>
      <c r="G1538" s="20">
        <f>IFERROR(VLOOKUP(C1538,'2023-24 School Level AAFTE'!$C:$N,8,FALSE),0)</f>
        <v>312.71000000000004</v>
      </c>
      <c r="H1538" s="99">
        <f>VLOOKUP($A1538,'District Data'!$A:$F,3,FALSE)</f>
        <v>1.1200000000000001</v>
      </c>
      <c r="I1538" s="99">
        <f>VLOOKUP($A1538,'District Data'!$A:$F,4,FALSE)</f>
        <v>1.1200000000000001</v>
      </c>
      <c r="J1538" s="100">
        <f t="shared" si="265"/>
        <v>312.71000000000004</v>
      </c>
      <c r="K1538" s="101">
        <f t="shared" si="266"/>
        <v>0.91700000000000004</v>
      </c>
      <c r="L1538" s="102">
        <f>'District Data'!E$2</f>
        <v>72728</v>
      </c>
      <c r="M1538" s="102">
        <f>'District Data'!F$2</f>
        <v>78209</v>
      </c>
      <c r="N1538" s="33">
        <f t="shared" si="267"/>
        <v>74694.570000000007</v>
      </c>
      <c r="O1538" s="33">
        <f t="shared" si="268"/>
        <v>5629.2</v>
      </c>
      <c r="P1538" s="33">
        <f t="shared" si="263"/>
        <v>14418.72</v>
      </c>
      <c r="Q1538" s="103">
        <v>0.18149999999999999</v>
      </c>
      <c r="R1538" s="103">
        <v>0.17510000000000001</v>
      </c>
      <c r="S1538" s="33">
        <f t="shared" si="269"/>
        <v>27764.7</v>
      </c>
      <c r="T1538" s="33">
        <f t="shared" si="264"/>
        <v>1338.73</v>
      </c>
      <c r="U1538" s="33">
        <f t="shared" si="270"/>
        <v>234.41</v>
      </c>
      <c r="V1538" s="33">
        <f t="shared" si="271"/>
        <v>1573.14</v>
      </c>
      <c r="W1538" s="33">
        <f t="shared" si="272"/>
        <v>109661.61</v>
      </c>
      <c r="X1538" s="33" t="str">
        <f>IFERROR(VLOOKUP(C1538,'Adj to Match Apport'!$C:$F,4,FALSE),0)</f>
        <v/>
      </c>
      <c r="Y1538" s="33">
        <f t="shared" ref="Y1538:Y1601" si="273">SUM(X1538,W1538)</f>
        <v>109661.61</v>
      </c>
      <c r="Z1538" s="184">
        <f>VLOOKUP(C1538, '2023-24 School Level AAFTE'!$C$4:$C$2454, 1, 0)</f>
        <v>2495</v>
      </c>
    </row>
    <row r="1539" spans="1:26" s="20" customFormat="1" x14ac:dyDescent="0.25">
      <c r="A1539" s="136" t="s">
        <v>1567</v>
      </c>
      <c r="B1539" s="166" t="s">
        <v>1566</v>
      </c>
      <c r="C1539" s="167">
        <v>3558</v>
      </c>
      <c r="D1539" s="166" t="s">
        <v>1576</v>
      </c>
      <c r="E1539" s="146" t="str">
        <f>VLOOKUP($C1539,'2023-24 School Level AAFTE'!$C:$N,9,FALSE)</f>
        <v>Yes</v>
      </c>
      <c r="F1539" s="94" t="str">
        <f>IFERROR(VLOOKUP(C1539,'2023-24 School Level AAFTE'!$C:$N,11,FALSE),"")</f>
        <v>Yes</v>
      </c>
      <c r="G1539" s="20">
        <f>IFERROR(VLOOKUP(C1539,'2023-24 School Level AAFTE'!$C:$N,8,FALSE),0)</f>
        <v>354.16999999999996</v>
      </c>
      <c r="H1539" s="99">
        <f>VLOOKUP($A1539,'District Data'!$A:$F,3,FALSE)</f>
        <v>1.1200000000000001</v>
      </c>
      <c r="I1539" s="99">
        <f>VLOOKUP($A1539,'District Data'!$A:$F,4,FALSE)</f>
        <v>1.1200000000000001</v>
      </c>
      <c r="J1539" s="100">
        <f t="shared" si="265"/>
        <v>354.16999999999996</v>
      </c>
      <c r="K1539" s="101">
        <f t="shared" si="266"/>
        <v>1.0389999999999999</v>
      </c>
      <c r="L1539" s="102">
        <f>'District Data'!E$2</f>
        <v>72728</v>
      </c>
      <c r="M1539" s="102">
        <f>'District Data'!F$2</f>
        <v>78209</v>
      </c>
      <c r="N1539" s="33">
        <f t="shared" si="267"/>
        <v>84632.12</v>
      </c>
      <c r="O1539" s="33">
        <f t="shared" si="268"/>
        <v>6378.13</v>
      </c>
      <c r="P1539" s="33">
        <f t="shared" si="263"/>
        <v>14418.72</v>
      </c>
      <c r="Q1539" s="103">
        <v>0.18149999999999999</v>
      </c>
      <c r="R1539" s="103">
        <v>0.17510000000000001</v>
      </c>
      <c r="S1539" s="33">
        <f t="shared" si="269"/>
        <v>31458.59</v>
      </c>
      <c r="T1539" s="33">
        <f t="shared" si="264"/>
        <v>1516.84</v>
      </c>
      <c r="U1539" s="33">
        <f t="shared" si="270"/>
        <v>265.60000000000002</v>
      </c>
      <c r="V1539" s="33">
        <f t="shared" si="271"/>
        <v>1782.44</v>
      </c>
      <c r="W1539" s="33">
        <f t="shared" si="272"/>
        <v>124251.28</v>
      </c>
      <c r="X1539" s="33" t="str">
        <f>IFERROR(VLOOKUP(C1539,'Adj to Match Apport'!$C:$F,4,FALSE),0)</f>
        <v/>
      </c>
      <c r="Y1539" s="33">
        <f t="shared" si="273"/>
        <v>124251.28</v>
      </c>
      <c r="Z1539" s="184">
        <f>VLOOKUP(C1539, '2023-24 School Level AAFTE'!$C$4:$C$2454, 1, 0)</f>
        <v>3558</v>
      </c>
    </row>
    <row r="1540" spans="1:26" s="20" customFormat="1" x14ac:dyDescent="0.25">
      <c r="A1540" s="136" t="s">
        <v>1567</v>
      </c>
      <c r="B1540" s="166" t="s">
        <v>1566</v>
      </c>
      <c r="C1540" s="167">
        <v>2519</v>
      </c>
      <c r="D1540" s="166" t="s">
        <v>1331</v>
      </c>
      <c r="E1540" s="146" t="str">
        <f>VLOOKUP($C1540,'2023-24 School Level AAFTE'!$C:$N,9,FALSE)</f>
        <v>No</v>
      </c>
      <c r="F1540" s="94" t="str">
        <f>IFERROR(VLOOKUP(C1540,'2023-24 School Level AAFTE'!$C:$N,11,FALSE),"")</f>
        <v>No</v>
      </c>
      <c r="G1540" s="20">
        <f>IFERROR(VLOOKUP(C1540,'2023-24 School Level AAFTE'!$C:$N,8,FALSE),0)</f>
        <v>599.79999999999995</v>
      </c>
      <c r="H1540" s="99">
        <f>VLOOKUP($A1540,'District Data'!$A:$F,3,FALSE)</f>
        <v>1.1200000000000001</v>
      </c>
      <c r="I1540" s="99">
        <f>VLOOKUP($A1540,'District Data'!$A:$F,4,FALSE)</f>
        <v>1.1200000000000001</v>
      </c>
      <c r="J1540" s="100">
        <f t="shared" si="265"/>
        <v>0</v>
      </c>
      <c r="K1540" s="101">
        <f t="shared" si="266"/>
        <v>0</v>
      </c>
      <c r="L1540" s="102">
        <f>'District Data'!E$2</f>
        <v>72728</v>
      </c>
      <c r="M1540" s="102">
        <f>'District Data'!F$2</f>
        <v>78209</v>
      </c>
      <c r="N1540" s="33">
        <f t="shared" si="267"/>
        <v>0</v>
      </c>
      <c r="O1540" s="33">
        <f t="shared" si="268"/>
        <v>0</v>
      </c>
      <c r="P1540" s="33">
        <f t="shared" ref="P1540:P1603" si="274">ROUND(1178*12*1.02,2)</f>
        <v>14418.72</v>
      </c>
      <c r="Q1540" s="103">
        <v>0.18149999999999999</v>
      </c>
      <c r="R1540" s="103">
        <v>0.17510000000000001</v>
      </c>
      <c r="S1540" s="33">
        <f t="shared" si="269"/>
        <v>0</v>
      </c>
      <c r="T1540" s="33">
        <f t="shared" ref="T1540:T1603" si="275">ROUND(($M1540*$I1540*$K1540/180*3),2)</f>
        <v>0</v>
      </c>
      <c r="U1540" s="33">
        <f t="shared" si="270"/>
        <v>0</v>
      </c>
      <c r="V1540" s="33">
        <f t="shared" si="271"/>
        <v>0</v>
      </c>
      <c r="W1540" s="33">
        <f t="shared" si="272"/>
        <v>0</v>
      </c>
      <c r="X1540" s="33">
        <f>IFERROR(VLOOKUP(C1540,'Adj to Match Apport'!$C:$F,4,FALSE),0)</f>
        <v>0</v>
      </c>
      <c r="Y1540" s="33">
        <f t="shared" si="273"/>
        <v>0</v>
      </c>
      <c r="Z1540" s="184">
        <f>VLOOKUP(C1540, '2023-24 School Level AAFTE'!$C$4:$C$2454, 1, 0)</f>
        <v>2519</v>
      </c>
    </row>
    <row r="1541" spans="1:26" s="20" customFormat="1" x14ac:dyDescent="0.25">
      <c r="A1541" s="136" t="s">
        <v>1567</v>
      </c>
      <c r="B1541" s="166" t="s">
        <v>1566</v>
      </c>
      <c r="C1541" s="167">
        <v>4496</v>
      </c>
      <c r="D1541" s="166" t="s">
        <v>1584</v>
      </c>
      <c r="E1541" s="146" t="str">
        <f>VLOOKUP($C1541,'2023-24 School Level AAFTE'!$C:$N,9,FALSE)</f>
        <v>Yes</v>
      </c>
      <c r="F1541" s="94" t="str">
        <f>IFERROR(VLOOKUP(C1541,'2023-24 School Level AAFTE'!$C:$N,11,FALSE),"")</f>
        <v>Yes</v>
      </c>
      <c r="G1541" s="20">
        <f>IFERROR(VLOOKUP(C1541,'2023-24 School Level AAFTE'!$C:$N,8,FALSE),0)</f>
        <v>480.81</v>
      </c>
      <c r="H1541" s="99">
        <f>VLOOKUP($A1541,'District Data'!$A:$F,3,FALSE)</f>
        <v>1.1200000000000001</v>
      </c>
      <c r="I1541" s="99">
        <f>VLOOKUP($A1541,'District Data'!$A:$F,4,FALSE)</f>
        <v>1.1200000000000001</v>
      </c>
      <c r="J1541" s="100">
        <f t="shared" si="265"/>
        <v>480.81</v>
      </c>
      <c r="K1541" s="101">
        <f t="shared" si="266"/>
        <v>1.41</v>
      </c>
      <c r="L1541" s="102">
        <f>'District Data'!E$2</f>
        <v>72728</v>
      </c>
      <c r="M1541" s="102">
        <f>'District Data'!F$2</f>
        <v>78209</v>
      </c>
      <c r="N1541" s="33">
        <f t="shared" si="267"/>
        <v>114852.06</v>
      </c>
      <c r="O1541" s="33">
        <f t="shared" si="268"/>
        <v>8655.59</v>
      </c>
      <c r="P1541" s="33">
        <f t="shared" si="274"/>
        <v>14418.72</v>
      </c>
      <c r="Q1541" s="103">
        <v>0.18149999999999999</v>
      </c>
      <c r="R1541" s="103">
        <v>0.17510000000000001</v>
      </c>
      <c r="S1541" s="33">
        <f t="shared" si="269"/>
        <v>42691.64</v>
      </c>
      <c r="T1541" s="33">
        <f t="shared" si="275"/>
        <v>2058.46</v>
      </c>
      <c r="U1541" s="33">
        <f t="shared" si="270"/>
        <v>360.44</v>
      </c>
      <c r="V1541" s="33">
        <f t="shared" si="271"/>
        <v>2418.9</v>
      </c>
      <c r="W1541" s="33">
        <f t="shared" si="272"/>
        <v>168618.19</v>
      </c>
      <c r="X1541" s="33" t="str">
        <f>IFERROR(VLOOKUP(C1541,'Adj to Match Apport'!$C:$F,4,FALSE),0)</f>
        <v/>
      </c>
      <c r="Y1541" s="33">
        <f t="shared" si="273"/>
        <v>168618.19</v>
      </c>
      <c r="Z1541" s="184">
        <f>VLOOKUP(C1541, '2023-24 School Level AAFTE'!$C$4:$C$2454, 1, 0)</f>
        <v>4496</v>
      </c>
    </row>
    <row r="1542" spans="1:26" s="20" customFormat="1" x14ac:dyDescent="0.25">
      <c r="A1542" s="136" t="s">
        <v>1587</v>
      </c>
      <c r="B1542" s="166" t="s">
        <v>1586</v>
      </c>
      <c r="C1542" s="149">
        <v>2491</v>
      </c>
      <c r="D1542" s="148" t="s">
        <v>1588</v>
      </c>
      <c r="E1542" s="146" t="str">
        <f>VLOOKUP($C1542,'2023-24 School Level AAFTE'!$C:$N,9,FALSE)</f>
        <v>Yes</v>
      </c>
      <c r="F1542" s="94" t="str">
        <f>IFERROR(VLOOKUP(C1542,'2023-24 School Level AAFTE'!$C:$N,11,FALSE),"")</f>
        <v>Yes</v>
      </c>
      <c r="G1542" s="20">
        <f>IFERROR(VLOOKUP(C1542,'2023-24 School Level AAFTE'!$C:$N,8,FALSE),0)</f>
        <v>41.6</v>
      </c>
      <c r="H1542" s="99">
        <f>VLOOKUP($A1542,'District Data'!$A:$F,3,FALSE)</f>
        <v>1</v>
      </c>
      <c r="I1542" s="99">
        <f>VLOOKUP($A1542,'District Data'!$A:$F,4,FALSE)</f>
        <v>1.04</v>
      </c>
      <c r="J1542" s="100">
        <f t="shared" si="265"/>
        <v>41.6</v>
      </c>
      <c r="K1542" s="101">
        <f t="shared" si="266"/>
        <v>0.122</v>
      </c>
      <c r="L1542" s="102">
        <f>'District Data'!E$2</f>
        <v>72728</v>
      </c>
      <c r="M1542" s="102">
        <f>'District Data'!F$2</f>
        <v>78209</v>
      </c>
      <c r="N1542" s="33">
        <f t="shared" si="267"/>
        <v>8872.82</v>
      </c>
      <c r="O1542" s="33">
        <f t="shared" si="268"/>
        <v>1050.3399999999999</v>
      </c>
      <c r="P1542" s="33">
        <f t="shared" si="274"/>
        <v>14418.72</v>
      </c>
      <c r="Q1542" s="103">
        <v>0.18149999999999999</v>
      </c>
      <c r="R1542" s="103">
        <v>0.17510000000000001</v>
      </c>
      <c r="S1542" s="33">
        <f t="shared" si="269"/>
        <v>3553.42</v>
      </c>
      <c r="T1542" s="33">
        <f t="shared" si="275"/>
        <v>165.39</v>
      </c>
      <c r="U1542" s="33">
        <f t="shared" si="270"/>
        <v>28.96</v>
      </c>
      <c r="V1542" s="33">
        <f t="shared" si="271"/>
        <v>194.35</v>
      </c>
      <c r="W1542" s="33">
        <f t="shared" si="272"/>
        <v>13670.93</v>
      </c>
      <c r="X1542" s="33">
        <f>IFERROR(VLOOKUP(C1542,'Adj to Match Apport'!$C:$F,4,FALSE),0)</f>
        <v>-1.0000000000218279E-2</v>
      </c>
      <c r="Y1542" s="33">
        <f t="shared" si="273"/>
        <v>13670.92</v>
      </c>
      <c r="Z1542" s="184">
        <f>VLOOKUP(C1542, '2023-24 School Level AAFTE'!$C$4:$C$2454, 1, 0)</f>
        <v>2491</v>
      </c>
    </row>
    <row r="1543" spans="1:26" s="20" customFormat="1" x14ac:dyDescent="0.25">
      <c r="A1543" s="136" t="s">
        <v>1590</v>
      </c>
      <c r="B1543" s="166" t="s">
        <v>1589</v>
      </c>
      <c r="C1543" s="167">
        <v>5236</v>
      </c>
      <c r="D1543" s="166" t="s">
        <v>1592</v>
      </c>
      <c r="E1543" s="146" t="str">
        <f>VLOOKUP($C1543,'2023-24 School Level AAFTE'!$C:$N,9,FALSE)</f>
        <v>No</v>
      </c>
      <c r="F1543" s="94" t="str">
        <f>IFERROR(VLOOKUP(C1543,'2023-24 School Level AAFTE'!$C:$N,11,FALSE),"")</f>
        <v>No</v>
      </c>
      <c r="G1543" s="20">
        <f>IFERROR(VLOOKUP(C1543,'2023-24 School Level AAFTE'!$C:$N,8,FALSE),0)</f>
        <v>446.86</v>
      </c>
      <c r="H1543" s="99">
        <f>VLOOKUP($A1543,'District Data'!$A:$F,3,FALSE)</f>
        <v>1.06</v>
      </c>
      <c r="I1543" s="99">
        <f>VLOOKUP($A1543,'District Data'!$A:$F,4,FALSE)</f>
        <v>1.06</v>
      </c>
      <c r="J1543" s="100">
        <f t="shared" si="265"/>
        <v>0</v>
      </c>
      <c r="K1543" s="101">
        <f t="shared" si="266"/>
        <v>0</v>
      </c>
      <c r="L1543" s="102">
        <f>'District Data'!E$2</f>
        <v>72728</v>
      </c>
      <c r="M1543" s="102">
        <f>'District Data'!F$2</f>
        <v>78209</v>
      </c>
      <c r="N1543" s="33">
        <f t="shared" si="267"/>
        <v>0</v>
      </c>
      <c r="O1543" s="33">
        <f t="shared" si="268"/>
        <v>0</v>
      </c>
      <c r="P1543" s="33">
        <f t="shared" si="274"/>
        <v>14418.72</v>
      </c>
      <c r="Q1543" s="103">
        <v>0.18149999999999999</v>
      </c>
      <c r="R1543" s="103">
        <v>0.17510000000000001</v>
      </c>
      <c r="S1543" s="33">
        <f t="shared" si="269"/>
        <v>0</v>
      </c>
      <c r="T1543" s="33">
        <f t="shared" si="275"/>
        <v>0</v>
      </c>
      <c r="U1543" s="33">
        <f t="shared" si="270"/>
        <v>0</v>
      </c>
      <c r="V1543" s="33">
        <f t="shared" si="271"/>
        <v>0</v>
      </c>
      <c r="W1543" s="33">
        <f t="shared" si="272"/>
        <v>0</v>
      </c>
      <c r="X1543" s="33">
        <f>IFERROR(VLOOKUP(C1543,'Adj to Match Apport'!$C:$F,4,FALSE),0)</f>
        <v>0</v>
      </c>
      <c r="Y1543" s="33">
        <f t="shared" si="273"/>
        <v>0</v>
      </c>
      <c r="Z1543" s="184">
        <f>VLOOKUP(C1543, '2023-24 School Level AAFTE'!$C$4:$C$2454, 1, 0)</f>
        <v>5236</v>
      </c>
    </row>
    <row r="1544" spans="1:26" s="20" customFormat="1" x14ac:dyDescent="0.25">
      <c r="A1544" s="136" t="s">
        <v>1590</v>
      </c>
      <c r="B1544" s="166" t="s">
        <v>1589</v>
      </c>
      <c r="C1544" s="167">
        <v>2474</v>
      </c>
      <c r="D1544" s="166" t="s">
        <v>1591</v>
      </c>
      <c r="E1544" s="146" t="str">
        <f>VLOOKUP($C1544,'2023-24 School Level AAFTE'!$C:$N,9,FALSE)</f>
        <v>Yes</v>
      </c>
      <c r="F1544" s="94" t="str">
        <f>IFERROR(VLOOKUP(C1544,'2023-24 School Level AAFTE'!$C:$N,11,FALSE),"")</f>
        <v>Yes</v>
      </c>
      <c r="G1544" s="20">
        <f>IFERROR(VLOOKUP(C1544,'2023-24 School Level AAFTE'!$C:$N,8,FALSE),0)</f>
        <v>183.89000000000001</v>
      </c>
      <c r="H1544" s="99">
        <f>VLOOKUP($A1544,'District Data'!$A:$F,3,FALSE)</f>
        <v>1.06</v>
      </c>
      <c r="I1544" s="99">
        <f>VLOOKUP($A1544,'District Data'!$A:$F,4,FALSE)</f>
        <v>1.06</v>
      </c>
      <c r="J1544" s="100">
        <f t="shared" si="265"/>
        <v>183.89000000000001</v>
      </c>
      <c r="K1544" s="101">
        <f t="shared" si="266"/>
        <v>0.53900000000000003</v>
      </c>
      <c r="L1544" s="102">
        <f>'District Data'!E$2</f>
        <v>72728</v>
      </c>
      <c r="M1544" s="102">
        <f>'District Data'!F$2</f>
        <v>78209</v>
      </c>
      <c r="N1544" s="33">
        <f t="shared" si="267"/>
        <v>41552.42</v>
      </c>
      <c r="O1544" s="33">
        <f t="shared" si="268"/>
        <v>3131.51</v>
      </c>
      <c r="P1544" s="33">
        <f t="shared" si="274"/>
        <v>14418.72</v>
      </c>
      <c r="Q1544" s="103">
        <v>0.18149999999999999</v>
      </c>
      <c r="R1544" s="103">
        <v>0.17510000000000001</v>
      </c>
      <c r="S1544" s="33">
        <f t="shared" si="269"/>
        <v>15861.78</v>
      </c>
      <c r="T1544" s="33">
        <f t="shared" si="275"/>
        <v>744.73</v>
      </c>
      <c r="U1544" s="33">
        <f t="shared" si="270"/>
        <v>130.4</v>
      </c>
      <c r="V1544" s="33">
        <f t="shared" si="271"/>
        <v>875.13</v>
      </c>
      <c r="W1544" s="33">
        <f t="shared" si="272"/>
        <v>61420.84</v>
      </c>
      <c r="X1544" s="33">
        <f>IFERROR(VLOOKUP(C1544,'Adj to Match Apport'!$C:$F,4,FALSE),0)</f>
        <v>0</v>
      </c>
      <c r="Y1544" s="33">
        <f t="shared" si="273"/>
        <v>61420.84</v>
      </c>
      <c r="Z1544" s="184">
        <f>VLOOKUP(C1544, '2023-24 School Level AAFTE'!$C$4:$C$2454, 1, 0)</f>
        <v>2474</v>
      </c>
    </row>
    <row r="1545" spans="1:26" s="20" customFormat="1" x14ac:dyDescent="0.25">
      <c r="A1545" s="136" t="s">
        <v>2405</v>
      </c>
      <c r="B1545" s="166" t="s">
        <v>2404</v>
      </c>
      <c r="C1545" s="167">
        <v>5430</v>
      </c>
      <c r="D1545" s="166" t="s">
        <v>2406</v>
      </c>
      <c r="E1545" s="146" t="str">
        <f>VLOOKUP($C1545,'2023-24 School Level AAFTE'!$C:$N,9,FALSE)</f>
        <v>Yes</v>
      </c>
      <c r="F1545" s="94" t="str">
        <f>IFERROR(VLOOKUP(C1545,'2023-24 School Level AAFTE'!$C:$N,11,FALSE),"")</f>
        <v>Yes</v>
      </c>
      <c r="G1545" s="20">
        <f>IFERROR(VLOOKUP(C1545,'2023-24 School Level AAFTE'!$C:$N,8,FALSE),0)</f>
        <v>124.81</v>
      </c>
      <c r="H1545" s="99">
        <f>VLOOKUP($A1545,'District Data'!$A:$F,3,FALSE)</f>
        <v>1</v>
      </c>
      <c r="I1545" s="99">
        <f>VLOOKUP($A1545,'District Data'!$A:$F,4,FALSE)</f>
        <v>1</v>
      </c>
      <c r="J1545" s="100">
        <f t="shared" si="265"/>
        <v>124.81</v>
      </c>
      <c r="K1545" s="101">
        <f t="shared" si="266"/>
        <v>0.36599999999999999</v>
      </c>
      <c r="L1545" s="102">
        <f>'District Data'!E$2</f>
        <v>72728</v>
      </c>
      <c r="M1545" s="102">
        <f>'District Data'!F$2</f>
        <v>78209</v>
      </c>
      <c r="N1545" s="33">
        <f t="shared" si="267"/>
        <v>26618.45</v>
      </c>
      <c r="O1545" s="33">
        <f t="shared" si="268"/>
        <v>2006.04</v>
      </c>
      <c r="P1545" s="33">
        <f t="shared" si="274"/>
        <v>14418.72</v>
      </c>
      <c r="Q1545" s="103">
        <v>0.18149999999999999</v>
      </c>
      <c r="R1545" s="103">
        <v>0.17510000000000001</v>
      </c>
      <c r="S1545" s="33">
        <f t="shared" si="269"/>
        <v>10459.76</v>
      </c>
      <c r="T1545" s="33">
        <f t="shared" si="275"/>
        <v>477.07</v>
      </c>
      <c r="U1545" s="33">
        <f t="shared" si="270"/>
        <v>83.53</v>
      </c>
      <c r="V1545" s="33">
        <f t="shared" si="271"/>
        <v>560.6</v>
      </c>
      <c r="W1545" s="33">
        <f t="shared" si="272"/>
        <v>39644.85</v>
      </c>
      <c r="X1545" s="33">
        <f>IFERROR(VLOOKUP(C1545,'Adj to Match Apport'!$C:$F,4,FALSE),0)</f>
        <v>0</v>
      </c>
      <c r="Y1545" s="33">
        <f t="shared" si="273"/>
        <v>39644.85</v>
      </c>
      <c r="Z1545" s="184">
        <f>VLOOKUP(C1545, '2023-24 School Level AAFTE'!$C$4:$C$2454, 1, 0)</f>
        <v>5430</v>
      </c>
    </row>
    <row r="1546" spans="1:26" s="20" customFormat="1" x14ac:dyDescent="0.25">
      <c r="A1546" s="136" t="s">
        <v>1594</v>
      </c>
      <c r="B1546" s="166" t="s">
        <v>1593</v>
      </c>
      <c r="C1546" s="167">
        <v>5529</v>
      </c>
      <c r="D1546" s="166" t="s">
        <v>2743</v>
      </c>
      <c r="E1546" s="146" t="str">
        <f>VLOOKUP($C1546,'2023-24 School Level AAFTE'!$C:$N,9,FALSE)</f>
        <v>Yes</v>
      </c>
      <c r="F1546" s="94" t="str">
        <f>IFERROR(VLOOKUP(C1546,'2023-24 School Level AAFTE'!$C:$N,11,FALSE),"")</f>
        <v>Yes</v>
      </c>
      <c r="G1546" s="20">
        <f>IFERROR(VLOOKUP(C1546,'2023-24 School Level AAFTE'!$C:$N,8,FALSE),0)</f>
        <v>9.5</v>
      </c>
      <c r="H1546" s="99">
        <f>VLOOKUP($A1546,'District Data'!$A:$F,3,FALSE)</f>
        <v>1</v>
      </c>
      <c r="I1546" s="99">
        <f>VLOOKUP($A1546,'District Data'!$A:$F,4,FALSE)</f>
        <v>1</v>
      </c>
      <c r="J1546" s="100">
        <f t="shared" si="265"/>
        <v>9.5</v>
      </c>
      <c r="K1546" s="101">
        <f t="shared" si="266"/>
        <v>2.8000000000000001E-2</v>
      </c>
      <c r="L1546" s="102">
        <f>'District Data'!E$2</f>
        <v>72728</v>
      </c>
      <c r="M1546" s="102">
        <f>'District Data'!F$2</f>
        <v>78209</v>
      </c>
      <c r="N1546" s="33">
        <f t="shared" si="267"/>
        <v>2036.38</v>
      </c>
      <c r="O1546" s="33">
        <f t="shared" si="268"/>
        <v>153.47</v>
      </c>
      <c r="P1546" s="33">
        <f t="shared" si="274"/>
        <v>14418.72</v>
      </c>
      <c r="Q1546" s="103">
        <v>0.18149999999999999</v>
      </c>
      <c r="R1546" s="103">
        <v>0.17510000000000001</v>
      </c>
      <c r="S1546" s="33">
        <f t="shared" si="269"/>
        <v>800.2</v>
      </c>
      <c r="T1546" s="33">
        <f t="shared" si="275"/>
        <v>36.5</v>
      </c>
      <c r="U1546" s="33">
        <f t="shared" si="270"/>
        <v>6.39</v>
      </c>
      <c r="V1546" s="33">
        <f t="shared" si="271"/>
        <v>42.89</v>
      </c>
      <c r="W1546" s="33">
        <f t="shared" si="272"/>
        <v>3032.9399999999996</v>
      </c>
      <c r="X1546" s="33" t="str">
        <f>IFERROR(VLOOKUP(C1546,'Adj to Match Apport'!$C:$F,4,FALSE),0)</f>
        <v/>
      </c>
      <c r="Y1546" s="33">
        <f t="shared" si="273"/>
        <v>3032.9399999999996</v>
      </c>
      <c r="Z1546" s="184">
        <f>VLOOKUP(C1546, '2023-24 School Level AAFTE'!$C$4:$C$2454, 1, 0)</f>
        <v>5529</v>
      </c>
    </row>
    <row r="1547" spans="1:26" s="20" customFormat="1" x14ac:dyDescent="0.25">
      <c r="A1547" s="136" t="s">
        <v>1594</v>
      </c>
      <c r="B1547" s="166" t="s">
        <v>1593</v>
      </c>
      <c r="C1547" s="167">
        <v>1671</v>
      </c>
      <c r="D1547" s="166" t="s">
        <v>1595</v>
      </c>
      <c r="E1547" s="146" t="str">
        <f>VLOOKUP($C1547,'2023-24 School Level AAFTE'!$C:$N,9,FALSE)</f>
        <v>Yes</v>
      </c>
      <c r="F1547" s="94" t="str">
        <f>IFERROR(VLOOKUP(C1547,'2023-24 School Level AAFTE'!$C:$N,11,FALSE),"")</f>
        <v>Yes</v>
      </c>
      <c r="G1547" s="20">
        <f>IFERROR(VLOOKUP(C1547,'2023-24 School Level AAFTE'!$C:$N,8,FALSE),0)</f>
        <v>26.19</v>
      </c>
      <c r="H1547" s="99">
        <f>VLOOKUP($A1547,'District Data'!$A:$F,3,FALSE)</f>
        <v>1</v>
      </c>
      <c r="I1547" s="99">
        <f>VLOOKUP($A1547,'District Data'!$A:$F,4,FALSE)</f>
        <v>1</v>
      </c>
      <c r="J1547" s="100">
        <f t="shared" si="265"/>
        <v>26.19</v>
      </c>
      <c r="K1547" s="101">
        <f t="shared" si="266"/>
        <v>7.6999999999999999E-2</v>
      </c>
      <c r="L1547" s="102">
        <f>'District Data'!E$2</f>
        <v>72728</v>
      </c>
      <c r="M1547" s="102">
        <f>'District Data'!F$2</f>
        <v>78209</v>
      </c>
      <c r="N1547" s="33">
        <f t="shared" si="267"/>
        <v>5600.06</v>
      </c>
      <c r="O1547" s="33">
        <f t="shared" si="268"/>
        <v>422.03</v>
      </c>
      <c r="P1547" s="33">
        <f t="shared" si="274"/>
        <v>14418.72</v>
      </c>
      <c r="Q1547" s="103">
        <v>0.18149999999999999</v>
      </c>
      <c r="R1547" s="103">
        <v>0.17510000000000001</v>
      </c>
      <c r="S1547" s="33">
        <f t="shared" si="269"/>
        <v>2200.5500000000002</v>
      </c>
      <c r="T1547" s="33">
        <f t="shared" si="275"/>
        <v>100.37</v>
      </c>
      <c r="U1547" s="33">
        <f t="shared" si="270"/>
        <v>17.57</v>
      </c>
      <c r="V1547" s="33">
        <f t="shared" si="271"/>
        <v>117.94</v>
      </c>
      <c r="W1547" s="33">
        <f t="shared" si="272"/>
        <v>8340.5800000000017</v>
      </c>
      <c r="X1547" s="33">
        <f>IFERROR(VLOOKUP(C1547,'Adj to Match Apport'!$C:$F,4,FALSE),0)</f>
        <v>2.0000000018626451E-2</v>
      </c>
      <c r="Y1547" s="33">
        <f t="shared" si="273"/>
        <v>8340.6000000000204</v>
      </c>
      <c r="Z1547" s="184">
        <f>VLOOKUP(C1547, '2023-24 School Level AAFTE'!$C$4:$C$2454, 1, 0)</f>
        <v>1671</v>
      </c>
    </row>
    <row r="1548" spans="1:26" s="20" customFormat="1" x14ac:dyDescent="0.25">
      <c r="A1548" s="136" t="s">
        <v>1594</v>
      </c>
      <c r="B1548" s="166" t="s">
        <v>1593</v>
      </c>
      <c r="C1548" s="167">
        <v>3737</v>
      </c>
      <c r="D1548" s="166" t="s">
        <v>1597</v>
      </c>
      <c r="E1548" s="146" t="str">
        <f>VLOOKUP($C1548,'2023-24 School Level AAFTE'!$C:$N,9,FALSE)</f>
        <v>Yes</v>
      </c>
      <c r="F1548" s="94" t="str">
        <f>IFERROR(VLOOKUP(C1548,'2023-24 School Level AAFTE'!$C:$N,11,FALSE),"")</f>
        <v>Yes</v>
      </c>
      <c r="G1548" s="20">
        <f>IFERROR(VLOOKUP(C1548,'2023-24 School Level AAFTE'!$C:$N,8,FALSE),0)</f>
        <v>360.5</v>
      </c>
      <c r="H1548" s="99">
        <f>VLOOKUP($A1548,'District Data'!$A:$F,3,FALSE)</f>
        <v>1</v>
      </c>
      <c r="I1548" s="99">
        <f>VLOOKUP($A1548,'District Data'!$A:$F,4,FALSE)</f>
        <v>1</v>
      </c>
      <c r="J1548" s="100">
        <f t="shared" si="265"/>
        <v>360.5</v>
      </c>
      <c r="K1548" s="101">
        <f t="shared" si="266"/>
        <v>1.0569999999999999</v>
      </c>
      <c r="L1548" s="102">
        <f>'District Data'!E$2</f>
        <v>72728</v>
      </c>
      <c r="M1548" s="102">
        <f>'District Data'!F$2</f>
        <v>78209</v>
      </c>
      <c r="N1548" s="33">
        <f t="shared" si="267"/>
        <v>76873.5</v>
      </c>
      <c r="O1548" s="33">
        <f t="shared" si="268"/>
        <v>5793.41</v>
      </c>
      <c r="P1548" s="33">
        <f t="shared" si="274"/>
        <v>14418.72</v>
      </c>
      <c r="Q1548" s="103">
        <v>0.18149999999999999</v>
      </c>
      <c r="R1548" s="103">
        <v>0.17510000000000001</v>
      </c>
      <c r="S1548" s="33">
        <f t="shared" si="269"/>
        <v>30207.55</v>
      </c>
      <c r="T1548" s="33">
        <f t="shared" si="275"/>
        <v>1377.78</v>
      </c>
      <c r="U1548" s="33">
        <f t="shared" si="270"/>
        <v>241.25</v>
      </c>
      <c r="V1548" s="33">
        <f t="shared" si="271"/>
        <v>1619.03</v>
      </c>
      <c r="W1548" s="33">
        <f t="shared" si="272"/>
        <v>114493.49</v>
      </c>
      <c r="X1548" s="33" t="str">
        <f>IFERROR(VLOOKUP(C1548,'Adj to Match Apport'!$C:$F,4,FALSE),0)</f>
        <v/>
      </c>
      <c r="Y1548" s="33">
        <f t="shared" si="273"/>
        <v>114493.49</v>
      </c>
      <c r="Z1548" s="184">
        <f>VLOOKUP(C1548, '2023-24 School Level AAFTE'!$C$4:$C$2454, 1, 0)</f>
        <v>3737</v>
      </c>
    </row>
    <row r="1549" spans="1:26" s="20" customFormat="1" x14ac:dyDescent="0.25">
      <c r="A1549" s="136" t="s">
        <v>1594</v>
      </c>
      <c r="B1549" s="166" t="s">
        <v>1593</v>
      </c>
      <c r="C1549" s="167">
        <v>2349</v>
      </c>
      <c r="D1549" s="166" t="s">
        <v>1596</v>
      </c>
      <c r="E1549" s="146" t="str">
        <f>VLOOKUP($C1549,'2023-24 School Level AAFTE'!$C:$N,9,FALSE)</f>
        <v>Yes</v>
      </c>
      <c r="F1549" s="94" t="str">
        <f>IFERROR(VLOOKUP(C1549,'2023-24 School Level AAFTE'!$C:$N,11,FALSE),"")</f>
        <v>Yes</v>
      </c>
      <c r="G1549" s="20">
        <f>IFERROR(VLOOKUP(C1549,'2023-24 School Level AAFTE'!$C:$N,8,FALSE),0)</f>
        <v>277.58</v>
      </c>
      <c r="H1549" s="99">
        <f>VLOOKUP($A1549,'District Data'!$A:$F,3,FALSE)</f>
        <v>1</v>
      </c>
      <c r="I1549" s="99">
        <f>VLOOKUP($A1549,'District Data'!$A:$F,4,FALSE)</f>
        <v>1</v>
      </c>
      <c r="J1549" s="100">
        <f t="shared" si="265"/>
        <v>277.58</v>
      </c>
      <c r="K1549" s="101">
        <f t="shared" si="266"/>
        <v>0.81399999999999995</v>
      </c>
      <c r="L1549" s="102">
        <f>'District Data'!E$2</f>
        <v>72728</v>
      </c>
      <c r="M1549" s="102">
        <f>'District Data'!F$2</f>
        <v>78209</v>
      </c>
      <c r="N1549" s="33">
        <f t="shared" si="267"/>
        <v>59200.59</v>
      </c>
      <c r="O1549" s="33">
        <f t="shared" si="268"/>
        <v>4461.54</v>
      </c>
      <c r="P1549" s="33">
        <f t="shared" si="274"/>
        <v>14418.72</v>
      </c>
      <c r="Q1549" s="103">
        <v>0.18149999999999999</v>
      </c>
      <c r="R1549" s="103">
        <v>0.17510000000000001</v>
      </c>
      <c r="S1549" s="33">
        <f t="shared" si="269"/>
        <v>23262.959999999999</v>
      </c>
      <c r="T1549" s="33">
        <f t="shared" si="275"/>
        <v>1061.04</v>
      </c>
      <c r="U1549" s="33">
        <f t="shared" si="270"/>
        <v>185.79</v>
      </c>
      <c r="V1549" s="33">
        <f t="shared" si="271"/>
        <v>1246.83</v>
      </c>
      <c r="W1549" s="33">
        <f t="shared" si="272"/>
        <v>88171.919999999984</v>
      </c>
      <c r="X1549" s="33" t="str">
        <f>IFERROR(VLOOKUP(C1549,'Adj to Match Apport'!$C:$F,4,FALSE),0)</f>
        <v/>
      </c>
      <c r="Y1549" s="33">
        <f t="shared" si="273"/>
        <v>88171.919999999984</v>
      </c>
      <c r="Z1549" s="184">
        <f>VLOOKUP(C1549, '2023-24 School Level AAFTE'!$C$4:$C$2454, 1, 0)</f>
        <v>2349</v>
      </c>
    </row>
    <row r="1550" spans="1:26" s="20" customFormat="1" x14ac:dyDescent="0.25">
      <c r="A1550" s="136" t="s">
        <v>1594</v>
      </c>
      <c r="B1550" s="166" t="s">
        <v>1593</v>
      </c>
      <c r="C1550" s="167">
        <v>2609</v>
      </c>
      <c r="D1550" s="166" t="s">
        <v>2903</v>
      </c>
      <c r="E1550" s="146" t="str">
        <f>VLOOKUP($C1550,'2023-24 School Level AAFTE'!$C:$N,9,FALSE)</f>
        <v>Yes</v>
      </c>
      <c r="F1550" s="94" t="str">
        <f>IFERROR(VLOOKUP(C1550,'2023-24 School Level AAFTE'!$C:$N,11,FALSE),"")</f>
        <v>Yes</v>
      </c>
      <c r="G1550" s="20">
        <f>IFERROR(VLOOKUP(C1550,'2023-24 School Level AAFTE'!$C:$N,8,FALSE),0)</f>
        <v>259</v>
      </c>
      <c r="H1550" s="99">
        <f>VLOOKUP($A1550,'District Data'!$A:$F,3,FALSE)</f>
        <v>1</v>
      </c>
      <c r="I1550" s="99">
        <f>VLOOKUP($A1550,'District Data'!$A:$F,4,FALSE)</f>
        <v>1</v>
      </c>
      <c r="J1550" s="100">
        <f t="shared" si="265"/>
        <v>259</v>
      </c>
      <c r="K1550" s="101">
        <f t="shared" si="266"/>
        <v>0.76</v>
      </c>
      <c r="L1550" s="102">
        <f>'District Data'!E$2</f>
        <v>72728</v>
      </c>
      <c r="M1550" s="102">
        <f>'District Data'!F$2</f>
        <v>78209</v>
      </c>
      <c r="N1550" s="33">
        <f t="shared" si="267"/>
        <v>55273.279999999999</v>
      </c>
      <c r="O1550" s="33">
        <f t="shared" si="268"/>
        <v>4165.5600000000004</v>
      </c>
      <c r="P1550" s="33">
        <f t="shared" si="274"/>
        <v>14418.72</v>
      </c>
      <c r="Q1550" s="103">
        <v>0.18149999999999999</v>
      </c>
      <c r="R1550" s="103">
        <v>0.17510000000000001</v>
      </c>
      <c r="S1550" s="33">
        <f t="shared" si="269"/>
        <v>21719.72</v>
      </c>
      <c r="T1550" s="33">
        <f t="shared" si="275"/>
        <v>990.65</v>
      </c>
      <c r="U1550" s="33">
        <f t="shared" si="270"/>
        <v>173.46</v>
      </c>
      <c r="V1550" s="33">
        <f t="shared" si="271"/>
        <v>1164.1099999999999</v>
      </c>
      <c r="W1550" s="33">
        <f t="shared" si="272"/>
        <v>82322.67</v>
      </c>
      <c r="X1550" s="33" t="str">
        <f>IFERROR(VLOOKUP(C1550,'Adj to Match Apport'!$C:$F,4,FALSE),0)</f>
        <v/>
      </c>
      <c r="Y1550" s="33">
        <f t="shared" si="273"/>
        <v>82322.67</v>
      </c>
      <c r="Z1550" s="184">
        <f>VLOOKUP(C1550, '2023-24 School Level AAFTE'!$C$4:$C$2454, 1, 0)</f>
        <v>2609</v>
      </c>
    </row>
    <row r="1551" spans="1:26" s="20" customFormat="1" x14ac:dyDescent="0.25">
      <c r="A1551" s="136" t="s">
        <v>1594</v>
      </c>
      <c r="B1551" s="166" t="s">
        <v>1593</v>
      </c>
      <c r="C1551" s="167">
        <v>5071</v>
      </c>
      <c r="D1551" s="166" t="s">
        <v>1598</v>
      </c>
      <c r="E1551" s="146" t="str">
        <f>VLOOKUP($C1551,'2023-24 School Level AAFTE'!$C:$N,9,FALSE)</f>
        <v>Yes</v>
      </c>
      <c r="F1551" s="94" t="str">
        <f>IFERROR(VLOOKUP(C1551,'2023-24 School Level AAFTE'!$C:$N,11,FALSE),"")</f>
        <v>Yes</v>
      </c>
      <c r="G1551" s="20">
        <f>IFERROR(VLOOKUP(C1551,'2023-24 School Level AAFTE'!$C:$N,8,FALSE),0)</f>
        <v>2672.15</v>
      </c>
      <c r="H1551" s="99">
        <f>VLOOKUP($A1551,'District Data'!$A:$F,3,FALSE)</f>
        <v>1</v>
      </c>
      <c r="I1551" s="99">
        <f>VLOOKUP($A1551,'District Data'!$A:$F,4,FALSE)</f>
        <v>1</v>
      </c>
      <c r="J1551" s="100">
        <f t="shared" si="265"/>
        <v>2672.15</v>
      </c>
      <c r="K1551" s="101">
        <f t="shared" si="266"/>
        <v>7.8380000000000001</v>
      </c>
      <c r="L1551" s="102">
        <f>'District Data'!E$2</f>
        <v>72728</v>
      </c>
      <c r="M1551" s="102">
        <f>'District Data'!F$2</f>
        <v>78209</v>
      </c>
      <c r="N1551" s="33">
        <f t="shared" si="267"/>
        <v>570042.06000000006</v>
      </c>
      <c r="O1551" s="33">
        <f t="shared" si="268"/>
        <v>42960.08</v>
      </c>
      <c r="P1551" s="33">
        <f t="shared" si="274"/>
        <v>14418.72</v>
      </c>
      <c r="Q1551" s="103">
        <v>0.18149999999999999</v>
      </c>
      <c r="R1551" s="103">
        <v>0.17510000000000001</v>
      </c>
      <c r="S1551" s="33">
        <f t="shared" si="269"/>
        <v>223998.87</v>
      </c>
      <c r="T1551" s="33">
        <f t="shared" si="275"/>
        <v>10216.700000000001</v>
      </c>
      <c r="U1551" s="33">
        <f t="shared" si="270"/>
        <v>1788.94</v>
      </c>
      <c r="V1551" s="33">
        <f t="shared" si="271"/>
        <v>12005.640000000001</v>
      </c>
      <c r="W1551" s="33">
        <f t="shared" si="272"/>
        <v>849006.65</v>
      </c>
      <c r="X1551" s="33" t="str">
        <f>IFERROR(VLOOKUP(C1551,'Adj to Match Apport'!$C:$F,4,FALSE),0)</f>
        <v/>
      </c>
      <c r="Y1551" s="33">
        <f t="shared" si="273"/>
        <v>849006.65</v>
      </c>
      <c r="Z1551" s="184">
        <f>VLOOKUP(C1551, '2023-24 School Level AAFTE'!$C$4:$C$2454, 1, 0)</f>
        <v>5071</v>
      </c>
    </row>
    <row r="1552" spans="1:26" s="20" customFormat="1" x14ac:dyDescent="0.25">
      <c r="A1552" s="136" t="s">
        <v>1603</v>
      </c>
      <c r="B1552" s="166" t="s">
        <v>1602</v>
      </c>
      <c r="C1552" s="167">
        <v>5585</v>
      </c>
      <c r="D1552" s="166" t="s">
        <v>2772</v>
      </c>
      <c r="E1552" s="146" t="str">
        <f>VLOOKUP($C1552,'2023-24 School Level AAFTE'!$C:$N,9,FALSE)</f>
        <v>Yes</v>
      </c>
      <c r="F1552" s="94" t="str">
        <f>IFERROR(VLOOKUP(C1552,'2023-24 School Level AAFTE'!$C:$N,11,FALSE),"")</f>
        <v>Yes</v>
      </c>
      <c r="G1552" s="20">
        <f>IFERROR(VLOOKUP(C1552,'2023-24 School Level AAFTE'!$C:$N,8,FALSE),0)</f>
        <v>367.43</v>
      </c>
      <c r="H1552" s="99">
        <f>VLOOKUP($A1552,'District Data'!$A:$F,3,FALSE)</f>
        <v>1</v>
      </c>
      <c r="I1552" s="99">
        <f>VLOOKUP($A1552,'District Data'!$A:$F,4,FALSE)</f>
        <v>1</v>
      </c>
      <c r="J1552" s="100">
        <f t="shared" si="265"/>
        <v>367.43</v>
      </c>
      <c r="K1552" s="101">
        <f t="shared" si="266"/>
        <v>1.0780000000000001</v>
      </c>
      <c r="L1552" s="102">
        <f>'District Data'!E$2</f>
        <v>72728</v>
      </c>
      <c r="M1552" s="102">
        <f>'District Data'!F$2</f>
        <v>78209</v>
      </c>
      <c r="N1552" s="33">
        <f t="shared" si="267"/>
        <v>78400.78</v>
      </c>
      <c r="O1552" s="33">
        <f t="shared" si="268"/>
        <v>5908.52</v>
      </c>
      <c r="P1552" s="33">
        <f t="shared" si="274"/>
        <v>14418.72</v>
      </c>
      <c r="Q1552" s="103">
        <v>0.18149999999999999</v>
      </c>
      <c r="R1552" s="103">
        <v>0.17510000000000001</v>
      </c>
      <c r="S1552" s="33">
        <f t="shared" si="269"/>
        <v>30807.7</v>
      </c>
      <c r="T1552" s="33">
        <f t="shared" si="275"/>
        <v>1405.16</v>
      </c>
      <c r="U1552" s="33">
        <f t="shared" si="270"/>
        <v>246.04</v>
      </c>
      <c r="V1552" s="33">
        <f t="shared" si="271"/>
        <v>1651.2</v>
      </c>
      <c r="W1552" s="33">
        <f t="shared" si="272"/>
        <v>116768.2</v>
      </c>
      <c r="X1552" s="33" t="str">
        <f>IFERROR(VLOOKUP(C1552,'Adj to Match Apport'!$C:$F,4,FALSE),0)</f>
        <v/>
      </c>
      <c r="Y1552" s="33">
        <f t="shared" si="273"/>
        <v>116768.2</v>
      </c>
      <c r="Z1552" s="184">
        <f>VLOOKUP(C1552, '2023-24 School Level AAFTE'!$C$4:$C$2454, 1, 0)</f>
        <v>5585</v>
      </c>
    </row>
    <row r="1553" spans="1:26" s="20" customFormat="1" x14ac:dyDescent="0.25">
      <c r="A1553" s="136" t="s">
        <v>1603</v>
      </c>
      <c r="B1553" s="166" t="s">
        <v>1602</v>
      </c>
      <c r="C1553" s="167">
        <v>3426</v>
      </c>
      <c r="D1553" s="166" t="s">
        <v>1605</v>
      </c>
      <c r="E1553" s="146" t="str">
        <f>VLOOKUP($C1553,'2023-24 School Level AAFTE'!$C:$N,9,FALSE)</f>
        <v>Yes</v>
      </c>
      <c r="F1553" s="94" t="str">
        <f>IFERROR(VLOOKUP(C1553,'2023-24 School Level AAFTE'!$C:$N,11,FALSE),"")</f>
        <v>Yes</v>
      </c>
      <c r="G1553" s="20">
        <f>IFERROR(VLOOKUP(C1553,'2023-24 School Level AAFTE'!$C:$N,8,FALSE),0)</f>
        <v>165.1</v>
      </c>
      <c r="H1553" s="99">
        <f>VLOOKUP($A1553,'District Data'!$A:$F,3,FALSE)</f>
        <v>1</v>
      </c>
      <c r="I1553" s="99">
        <f>VLOOKUP($A1553,'District Data'!$A:$F,4,FALSE)</f>
        <v>1</v>
      </c>
      <c r="J1553" s="100">
        <f t="shared" si="265"/>
        <v>165.1</v>
      </c>
      <c r="K1553" s="101">
        <f t="shared" si="266"/>
        <v>0.48399999999999999</v>
      </c>
      <c r="L1553" s="102">
        <f>'District Data'!E$2</f>
        <v>72728</v>
      </c>
      <c r="M1553" s="102">
        <f>'District Data'!F$2</f>
        <v>78209</v>
      </c>
      <c r="N1553" s="33">
        <f t="shared" si="267"/>
        <v>35200.35</v>
      </c>
      <c r="O1553" s="33">
        <f t="shared" si="268"/>
        <v>2652.81</v>
      </c>
      <c r="P1553" s="33">
        <f t="shared" si="274"/>
        <v>14418.72</v>
      </c>
      <c r="Q1553" s="103">
        <v>0.18149999999999999</v>
      </c>
      <c r="R1553" s="103">
        <v>0.17510000000000001</v>
      </c>
      <c r="S1553" s="33">
        <f t="shared" si="269"/>
        <v>13832.03</v>
      </c>
      <c r="T1553" s="33">
        <f t="shared" si="275"/>
        <v>630.89</v>
      </c>
      <c r="U1553" s="33">
        <f t="shared" si="270"/>
        <v>110.47</v>
      </c>
      <c r="V1553" s="33">
        <f t="shared" si="271"/>
        <v>741.36</v>
      </c>
      <c r="W1553" s="33">
        <f t="shared" si="272"/>
        <v>52426.549999999996</v>
      </c>
      <c r="X1553" s="33" t="str">
        <f>IFERROR(VLOOKUP(C1553,'Adj to Match Apport'!$C:$F,4,FALSE),0)</f>
        <v/>
      </c>
      <c r="Y1553" s="33">
        <f t="shared" si="273"/>
        <v>52426.549999999996</v>
      </c>
      <c r="Z1553" s="184">
        <f>VLOOKUP(C1553, '2023-24 School Level AAFTE'!$C$4:$C$2454, 1, 0)</f>
        <v>3426</v>
      </c>
    </row>
    <row r="1554" spans="1:26" s="20" customFormat="1" x14ac:dyDescent="0.25">
      <c r="A1554" s="136" t="s">
        <v>1603</v>
      </c>
      <c r="B1554" s="166" t="s">
        <v>1602</v>
      </c>
      <c r="C1554" s="167">
        <v>4536</v>
      </c>
      <c r="D1554" s="166" t="s">
        <v>1606</v>
      </c>
      <c r="E1554" s="146" t="str">
        <f>VLOOKUP($C1554,'2023-24 School Level AAFTE'!$C:$N,9,FALSE)</f>
        <v>Yes</v>
      </c>
      <c r="F1554" s="94" t="str">
        <f>IFERROR(VLOOKUP(C1554,'2023-24 School Level AAFTE'!$C:$N,11,FALSE),"")</f>
        <v>Yes</v>
      </c>
      <c r="G1554" s="20">
        <f>IFERROR(VLOOKUP(C1554,'2023-24 School Level AAFTE'!$C:$N,8,FALSE),0)</f>
        <v>291.27999999999997</v>
      </c>
      <c r="H1554" s="99">
        <f>VLOOKUP($A1554,'District Data'!$A:$F,3,FALSE)</f>
        <v>1</v>
      </c>
      <c r="I1554" s="99">
        <f>VLOOKUP($A1554,'District Data'!$A:$F,4,FALSE)</f>
        <v>1</v>
      </c>
      <c r="J1554" s="100">
        <f t="shared" si="265"/>
        <v>291.27999999999997</v>
      </c>
      <c r="K1554" s="101">
        <f t="shared" si="266"/>
        <v>0.85399999999999998</v>
      </c>
      <c r="L1554" s="102">
        <f>'District Data'!E$2</f>
        <v>72728</v>
      </c>
      <c r="M1554" s="102">
        <f>'District Data'!F$2</f>
        <v>78209</v>
      </c>
      <c r="N1554" s="33">
        <f t="shared" si="267"/>
        <v>62109.71</v>
      </c>
      <c r="O1554" s="33">
        <f t="shared" si="268"/>
        <v>4680.78</v>
      </c>
      <c r="P1554" s="33">
        <f t="shared" si="274"/>
        <v>14418.72</v>
      </c>
      <c r="Q1554" s="103">
        <v>0.18149999999999999</v>
      </c>
      <c r="R1554" s="103">
        <v>0.17510000000000001</v>
      </c>
      <c r="S1554" s="33">
        <f t="shared" si="269"/>
        <v>24406.1</v>
      </c>
      <c r="T1554" s="33">
        <f t="shared" si="275"/>
        <v>1113.17</v>
      </c>
      <c r="U1554" s="33">
        <f t="shared" si="270"/>
        <v>194.92</v>
      </c>
      <c r="V1554" s="33">
        <f t="shared" si="271"/>
        <v>1308.0900000000001</v>
      </c>
      <c r="W1554" s="33">
        <f t="shared" si="272"/>
        <v>92504.68</v>
      </c>
      <c r="X1554" s="33" t="str">
        <f>IFERROR(VLOOKUP(C1554,'Adj to Match Apport'!$C:$F,4,FALSE),0)</f>
        <v/>
      </c>
      <c r="Y1554" s="33">
        <f t="shared" si="273"/>
        <v>92504.68</v>
      </c>
      <c r="Z1554" s="184">
        <f>VLOOKUP(C1554, '2023-24 School Level AAFTE'!$C$4:$C$2454, 1, 0)</f>
        <v>4536</v>
      </c>
    </row>
    <row r="1555" spans="1:26" s="20" customFormat="1" x14ac:dyDescent="0.25">
      <c r="A1555" s="136" t="s">
        <v>1603</v>
      </c>
      <c r="B1555" s="166" t="s">
        <v>1602</v>
      </c>
      <c r="C1555" s="167">
        <v>3020</v>
      </c>
      <c r="D1555" s="166" t="s">
        <v>1323</v>
      </c>
      <c r="E1555" s="146" t="str">
        <f>VLOOKUP($C1555,'2023-24 School Level AAFTE'!$C:$N,9,FALSE)</f>
        <v>Yes</v>
      </c>
      <c r="F1555" s="94" t="str">
        <f>IFERROR(VLOOKUP(C1555,'2023-24 School Level AAFTE'!$C:$N,11,FALSE),"")</f>
        <v>Yes</v>
      </c>
      <c r="G1555" s="20">
        <f>IFERROR(VLOOKUP(C1555,'2023-24 School Level AAFTE'!$C:$N,8,FALSE),0)</f>
        <v>270.5</v>
      </c>
      <c r="H1555" s="99">
        <f>VLOOKUP($A1555,'District Data'!$A:$F,3,FALSE)</f>
        <v>1</v>
      </c>
      <c r="I1555" s="99">
        <f>VLOOKUP($A1555,'District Data'!$A:$F,4,FALSE)</f>
        <v>1</v>
      </c>
      <c r="J1555" s="100">
        <f t="shared" si="265"/>
        <v>270.5</v>
      </c>
      <c r="K1555" s="101">
        <f t="shared" si="266"/>
        <v>0.79300000000000004</v>
      </c>
      <c r="L1555" s="102">
        <f>'District Data'!E$2</f>
        <v>72728</v>
      </c>
      <c r="M1555" s="102">
        <f>'District Data'!F$2</f>
        <v>78209</v>
      </c>
      <c r="N1555" s="33">
        <f t="shared" si="267"/>
        <v>57673.3</v>
      </c>
      <c r="O1555" s="33">
        <f t="shared" si="268"/>
        <v>4346.4399999999996</v>
      </c>
      <c r="P1555" s="33">
        <f t="shared" si="274"/>
        <v>14418.72</v>
      </c>
      <c r="Q1555" s="103">
        <v>0.18149999999999999</v>
      </c>
      <c r="R1555" s="103">
        <v>0.17510000000000001</v>
      </c>
      <c r="S1555" s="33">
        <f t="shared" si="269"/>
        <v>22662.81</v>
      </c>
      <c r="T1555" s="33">
        <f t="shared" si="275"/>
        <v>1033.6600000000001</v>
      </c>
      <c r="U1555" s="33">
        <f t="shared" si="270"/>
        <v>180.99</v>
      </c>
      <c r="V1555" s="33">
        <f t="shared" si="271"/>
        <v>1214.6500000000001</v>
      </c>
      <c r="W1555" s="33">
        <f t="shared" si="272"/>
        <v>85897.2</v>
      </c>
      <c r="X1555" s="33" t="str">
        <f>IFERROR(VLOOKUP(C1555,'Adj to Match Apport'!$C:$F,4,FALSE),0)</f>
        <v/>
      </c>
      <c r="Y1555" s="33">
        <f t="shared" si="273"/>
        <v>85897.2</v>
      </c>
      <c r="Z1555" s="184">
        <f>VLOOKUP(C1555, '2023-24 School Level AAFTE'!$C$4:$C$2454, 1, 0)</f>
        <v>3020</v>
      </c>
    </row>
    <row r="1556" spans="1:26" s="20" customFormat="1" x14ac:dyDescent="0.25">
      <c r="A1556" s="136" t="s">
        <v>1603</v>
      </c>
      <c r="B1556" s="166" t="s">
        <v>1602</v>
      </c>
      <c r="C1556" s="167">
        <v>2919</v>
      </c>
      <c r="D1556" s="166" t="s">
        <v>36</v>
      </c>
      <c r="E1556" s="146" t="str">
        <f>VLOOKUP($C1556,'2023-24 School Level AAFTE'!$C:$N,9,FALSE)</f>
        <v>Yes</v>
      </c>
      <c r="F1556" s="94" t="str">
        <f>IFERROR(VLOOKUP(C1556,'2023-24 School Level AAFTE'!$C:$N,11,FALSE),"")</f>
        <v>Yes</v>
      </c>
      <c r="G1556" s="20">
        <f>IFERROR(VLOOKUP(C1556,'2023-24 School Level AAFTE'!$C:$N,8,FALSE),0)</f>
        <v>299.87</v>
      </c>
      <c r="H1556" s="99">
        <f>VLOOKUP($A1556,'District Data'!$A:$F,3,FALSE)</f>
        <v>1</v>
      </c>
      <c r="I1556" s="99">
        <f>VLOOKUP($A1556,'District Data'!$A:$F,4,FALSE)</f>
        <v>1</v>
      </c>
      <c r="J1556" s="100">
        <f t="shared" si="265"/>
        <v>299.87</v>
      </c>
      <c r="K1556" s="101">
        <f t="shared" si="266"/>
        <v>0.88</v>
      </c>
      <c r="L1556" s="102">
        <f>'District Data'!E$2</f>
        <v>72728</v>
      </c>
      <c r="M1556" s="102">
        <f>'District Data'!F$2</f>
        <v>78209</v>
      </c>
      <c r="N1556" s="33">
        <f t="shared" si="267"/>
        <v>64000.639999999999</v>
      </c>
      <c r="O1556" s="33">
        <f t="shared" si="268"/>
        <v>4823.28</v>
      </c>
      <c r="P1556" s="33">
        <f t="shared" si="274"/>
        <v>14418.72</v>
      </c>
      <c r="Q1556" s="103">
        <v>0.18149999999999999</v>
      </c>
      <c r="R1556" s="103">
        <v>0.17510000000000001</v>
      </c>
      <c r="S1556" s="33">
        <f t="shared" si="269"/>
        <v>25149.15</v>
      </c>
      <c r="T1556" s="33">
        <f t="shared" si="275"/>
        <v>1147.07</v>
      </c>
      <c r="U1556" s="33">
        <f t="shared" si="270"/>
        <v>200.85</v>
      </c>
      <c r="V1556" s="33">
        <f t="shared" si="271"/>
        <v>1347.9199999999998</v>
      </c>
      <c r="W1556" s="33">
        <f t="shared" si="272"/>
        <v>95320.99</v>
      </c>
      <c r="X1556" s="33" t="str">
        <f>IFERROR(VLOOKUP(C1556,'Adj to Match Apport'!$C:$F,4,FALSE),0)</f>
        <v/>
      </c>
      <c r="Y1556" s="33">
        <f t="shared" si="273"/>
        <v>95320.99</v>
      </c>
      <c r="Z1556" s="184">
        <f>VLOOKUP(C1556, '2023-24 School Level AAFTE'!$C$4:$C$2454, 1, 0)</f>
        <v>2919</v>
      </c>
    </row>
    <row r="1557" spans="1:26" s="20" customFormat="1" x14ac:dyDescent="0.25">
      <c r="A1557" s="136" t="s">
        <v>1603</v>
      </c>
      <c r="B1557" s="166" t="s">
        <v>1602</v>
      </c>
      <c r="C1557" s="167">
        <v>3088</v>
      </c>
      <c r="D1557" s="166" t="s">
        <v>1604</v>
      </c>
      <c r="E1557" s="146" t="str">
        <f>VLOOKUP($C1557,'2023-24 School Level AAFTE'!$C:$N,9,FALSE)</f>
        <v>Yes</v>
      </c>
      <c r="F1557" s="94" t="str">
        <f>IFERROR(VLOOKUP(C1557,'2023-24 School Level AAFTE'!$C:$N,11,FALSE),"")</f>
        <v>Yes</v>
      </c>
      <c r="G1557" s="20">
        <f>IFERROR(VLOOKUP(C1557,'2023-24 School Level AAFTE'!$C:$N,8,FALSE),0)</f>
        <v>898.9</v>
      </c>
      <c r="H1557" s="99">
        <f>VLOOKUP($A1557,'District Data'!$A:$F,3,FALSE)</f>
        <v>1</v>
      </c>
      <c r="I1557" s="99">
        <f>VLOOKUP($A1557,'District Data'!$A:$F,4,FALSE)</f>
        <v>1</v>
      </c>
      <c r="J1557" s="100">
        <f t="shared" si="265"/>
        <v>898.9</v>
      </c>
      <c r="K1557" s="101">
        <f t="shared" si="266"/>
        <v>2.637</v>
      </c>
      <c r="L1557" s="102">
        <f>'District Data'!E$2</f>
        <v>72728</v>
      </c>
      <c r="M1557" s="102">
        <f>'District Data'!F$2</f>
        <v>78209</v>
      </c>
      <c r="N1557" s="33">
        <f t="shared" si="267"/>
        <v>191783.74</v>
      </c>
      <c r="O1557" s="33">
        <f t="shared" si="268"/>
        <v>14453.39</v>
      </c>
      <c r="P1557" s="33">
        <f t="shared" si="274"/>
        <v>14418.72</v>
      </c>
      <c r="Q1557" s="103">
        <v>0.18149999999999999</v>
      </c>
      <c r="R1557" s="103">
        <v>0.17510000000000001</v>
      </c>
      <c r="S1557" s="33">
        <f t="shared" si="269"/>
        <v>75361.7</v>
      </c>
      <c r="T1557" s="33">
        <f t="shared" si="275"/>
        <v>3437.29</v>
      </c>
      <c r="U1557" s="33">
        <f t="shared" si="270"/>
        <v>601.87</v>
      </c>
      <c r="V1557" s="33">
        <f t="shared" si="271"/>
        <v>4039.16</v>
      </c>
      <c r="W1557" s="33">
        <f t="shared" si="272"/>
        <v>285637.99</v>
      </c>
      <c r="X1557" s="33" t="str">
        <f>IFERROR(VLOOKUP(C1557,'Adj to Match Apport'!$C:$F,4,FALSE),0)</f>
        <v/>
      </c>
      <c r="Y1557" s="33">
        <f t="shared" si="273"/>
        <v>285637.99</v>
      </c>
      <c r="Z1557" s="184">
        <f>VLOOKUP(C1557, '2023-24 School Level AAFTE'!$C$4:$C$2454, 1, 0)</f>
        <v>3088</v>
      </c>
    </row>
    <row r="1558" spans="1:26" s="20" customFormat="1" x14ac:dyDescent="0.25">
      <c r="A1558" s="136" t="s">
        <v>1603</v>
      </c>
      <c r="B1558" s="166" t="s">
        <v>1602</v>
      </c>
      <c r="C1558" s="167">
        <v>5648</v>
      </c>
      <c r="D1558" s="166" t="s">
        <v>2831</v>
      </c>
      <c r="E1558" s="146" t="str">
        <f>VLOOKUP($C1558,'2023-24 School Level AAFTE'!$C:$N,9,FALSE)</f>
        <v>Yes</v>
      </c>
      <c r="F1558" s="94" t="str">
        <f>IFERROR(VLOOKUP(C1558,'2023-24 School Level AAFTE'!$C:$N,11,FALSE),"")</f>
        <v>Yes</v>
      </c>
      <c r="G1558" s="20">
        <f>IFERROR(VLOOKUP(C1558,'2023-24 School Level AAFTE'!$C:$N,8,FALSE),0)</f>
        <v>141.24</v>
      </c>
      <c r="H1558" s="99">
        <f>VLOOKUP($A1558,'District Data'!$A:$F,3,FALSE)</f>
        <v>1</v>
      </c>
      <c r="I1558" s="99">
        <f>VLOOKUP($A1558,'District Data'!$A:$F,4,FALSE)</f>
        <v>1</v>
      </c>
      <c r="J1558" s="100">
        <f t="shared" si="265"/>
        <v>141.24</v>
      </c>
      <c r="K1558" s="101">
        <f t="shared" si="266"/>
        <v>0.41399999999999998</v>
      </c>
      <c r="L1558" s="102">
        <f>'District Data'!E$2</f>
        <v>72728</v>
      </c>
      <c r="M1558" s="102">
        <f>'District Data'!F$2</f>
        <v>78209</v>
      </c>
      <c r="N1558" s="33">
        <f t="shared" si="267"/>
        <v>30109.39</v>
      </c>
      <c r="O1558" s="33">
        <f t="shared" si="268"/>
        <v>2269.14</v>
      </c>
      <c r="P1558" s="33">
        <f t="shared" si="274"/>
        <v>14418.72</v>
      </c>
      <c r="Q1558" s="103">
        <v>0.18149999999999999</v>
      </c>
      <c r="R1558" s="103">
        <v>0.17510000000000001</v>
      </c>
      <c r="S1558" s="33">
        <f t="shared" si="269"/>
        <v>11831.53</v>
      </c>
      <c r="T1558" s="33">
        <f t="shared" si="275"/>
        <v>539.64</v>
      </c>
      <c r="U1558" s="33">
        <f t="shared" si="270"/>
        <v>94.49</v>
      </c>
      <c r="V1558" s="33">
        <f t="shared" si="271"/>
        <v>634.13</v>
      </c>
      <c r="W1558" s="33">
        <f t="shared" si="272"/>
        <v>44844.189999999995</v>
      </c>
      <c r="X1558" s="33" t="str">
        <f>IFERROR(VLOOKUP(C1558,'Adj to Match Apport'!$C:$F,4,FALSE),0)</f>
        <v/>
      </c>
      <c r="Y1558" s="33">
        <f t="shared" si="273"/>
        <v>44844.189999999995</v>
      </c>
      <c r="Z1558" s="184">
        <f>VLOOKUP(C1558, '2023-24 School Level AAFTE'!$C$4:$C$2454, 1, 0)</f>
        <v>5648</v>
      </c>
    </row>
    <row r="1559" spans="1:26" s="20" customFormat="1" x14ac:dyDescent="0.25">
      <c r="A1559" s="136" t="s">
        <v>1603</v>
      </c>
      <c r="B1559" s="166" t="s">
        <v>1602</v>
      </c>
      <c r="C1559" s="167">
        <v>5650</v>
      </c>
      <c r="D1559" s="166" t="s">
        <v>2832</v>
      </c>
      <c r="E1559" s="146" t="str">
        <f>VLOOKUP($C1559,'2023-24 School Level AAFTE'!$C:$N,9,FALSE)</f>
        <v>Yes</v>
      </c>
      <c r="F1559" s="94" t="str">
        <f>IFERROR(VLOOKUP(C1559,'2023-24 School Level AAFTE'!$C:$N,11,FALSE),"")</f>
        <v>Yes</v>
      </c>
      <c r="G1559" s="20">
        <f>IFERROR(VLOOKUP(C1559,'2023-24 School Level AAFTE'!$C:$N,8,FALSE),0)</f>
        <v>26.61</v>
      </c>
      <c r="H1559" s="99">
        <f>VLOOKUP($A1559,'District Data'!$A:$F,3,FALSE)</f>
        <v>1</v>
      </c>
      <c r="I1559" s="99">
        <f>VLOOKUP($A1559,'District Data'!$A:$F,4,FALSE)</f>
        <v>1</v>
      </c>
      <c r="J1559" s="100">
        <f t="shared" si="265"/>
        <v>26.61</v>
      </c>
      <c r="K1559" s="101">
        <f t="shared" si="266"/>
        <v>7.8E-2</v>
      </c>
      <c r="L1559" s="102">
        <f>'District Data'!E$2</f>
        <v>72728</v>
      </c>
      <c r="M1559" s="102">
        <f>'District Data'!F$2</f>
        <v>78209</v>
      </c>
      <c r="N1559" s="33">
        <f t="shared" si="267"/>
        <v>5672.78</v>
      </c>
      <c r="O1559" s="33">
        <f t="shared" si="268"/>
        <v>427.52</v>
      </c>
      <c r="P1559" s="33">
        <f t="shared" si="274"/>
        <v>14418.72</v>
      </c>
      <c r="Q1559" s="103">
        <v>0.18149999999999999</v>
      </c>
      <c r="R1559" s="103">
        <v>0.17510000000000001</v>
      </c>
      <c r="S1559" s="33">
        <f t="shared" si="269"/>
        <v>2229.13</v>
      </c>
      <c r="T1559" s="33">
        <f t="shared" si="275"/>
        <v>101.67</v>
      </c>
      <c r="U1559" s="33">
        <f t="shared" si="270"/>
        <v>17.8</v>
      </c>
      <c r="V1559" s="33">
        <f t="shared" si="271"/>
        <v>119.47</v>
      </c>
      <c r="W1559" s="33">
        <f t="shared" si="272"/>
        <v>8448.9</v>
      </c>
      <c r="X1559" s="33" t="str">
        <f>IFERROR(VLOOKUP(C1559,'Adj to Match Apport'!$C:$F,4,FALSE),0)</f>
        <v/>
      </c>
      <c r="Y1559" s="33">
        <f t="shared" si="273"/>
        <v>8448.9</v>
      </c>
      <c r="Z1559" s="184">
        <f>VLOOKUP(C1559, '2023-24 School Level AAFTE'!$C$4:$C$2454, 1, 0)</f>
        <v>5650</v>
      </c>
    </row>
    <row r="1560" spans="1:26" s="20" customFormat="1" x14ac:dyDescent="0.25">
      <c r="A1560" s="136" t="s">
        <v>1603</v>
      </c>
      <c r="B1560" s="166" t="s">
        <v>1602</v>
      </c>
      <c r="C1560" s="167">
        <v>2510</v>
      </c>
      <c r="D1560" s="166" t="s">
        <v>2830</v>
      </c>
      <c r="E1560" s="146" t="str">
        <f>VLOOKUP($C1560,'2023-24 School Level AAFTE'!$C:$N,9,FALSE)</f>
        <v>Yes</v>
      </c>
      <c r="F1560" s="94" t="str">
        <f>IFERROR(VLOOKUP(C1560,'2023-24 School Level AAFTE'!$C:$N,11,FALSE),"")</f>
        <v>Yes</v>
      </c>
      <c r="G1560" s="20">
        <f>IFERROR(VLOOKUP(C1560,'2023-24 School Level AAFTE'!$C:$N,8,FALSE),0)</f>
        <v>753.97</v>
      </c>
      <c r="H1560" s="99">
        <f>VLOOKUP($A1560,'District Data'!$A:$F,3,FALSE)</f>
        <v>1</v>
      </c>
      <c r="I1560" s="99">
        <f>VLOOKUP($A1560,'District Data'!$A:$F,4,FALSE)</f>
        <v>1</v>
      </c>
      <c r="J1560" s="100">
        <f t="shared" si="265"/>
        <v>753.97</v>
      </c>
      <c r="K1560" s="101">
        <f t="shared" si="266"/>
        <v>2.2120000000000002</v>
      </c>
      <c r="L1560" s="102">
        <f>'District Data'!E$2</f>
        <v>72728</v>
      </c>
      <c r="M1560" s="102">
        <f>'District Data'!F$2</f>
        <v>78209</v>
      </c>
      <c r="N1560" s="33">
        <f t="shared" si="267"/>
        <v>160874.34</v>
      </c>
      <c r="O1560" s="33">
        <f t="shared" si="268"/>
        <v>12123.97</v>
      </c>
      <c r="P1560" s="33">
        <f t="shared" si="274"/>
        <v>14418.72</v>
      </c>
      <c r="Q1560" s="103">
        <v>0.18149999999999999</v>
      </c>
      <c r="R1560" s="103">
        <v>0.17510000000000001</v>
      </c>
      <c r="S1560" s="33">
        <f t="shared" si="269"/>
        <v>63215.81</v>
      </c>
      <c r="T1560" s="33">
        <f t="shared" si="275"/>
        <v>2883.31</v>
      </c>
      <c r="U1560" s="33">
        <f t="shared" si="270"/>
        <v>504.87</v>
      </c>
      <c r="V1560" s="33">
        <f t="shared" si="271"/>
        <v>3388.18</v>
      </c>
      <c r="W1560" s="33">
        <f t="shared" si="272"/>
        <v>239602.3</v>
      </c>
      <c r="X1560" s="33">
        <f>IFERROR(VLOOKUP(C1560,'Adj to Match Apport'!$C:$F,4,FALSE),0)</f>
        <v>-2.0000000018626451E-2</v>
      </c>
      <c r="Y1560" s="33">
        <f t="shared" si="273"/>
        <v>239602.27999999997</v>
      </c>
      <c r="Z1560" s="184">
        <f>VLOOKUP(C1560, '2023-24 School Level AAFTE'!$C$4:$C$2454, 1, 0)</f>
        <v>2510</v>
      </c>
    </row>
    <row r="1561" spans="1:26" s="20" customFormat="1" x14ac:dyDescent="0.25">
      <c r="A1561" s="136" t="s">
        <v>2390</v>
      </c>
      <c r="B1561" s="166" t="s">
        <v>2389</v>
      </c>
      <c r="C1561" s="167">
        <v>5380</v>
      </c>
      <c r="D1561" s="166" t="s">
        <v>2391</v>
      </c>
      <c r="E1561" s="146" t="str">
        <f>VLOOKUP($C1561,'2023-24 School Level AAFTE'!$C:$N,9,FALSE)</f>
        <v>Yes</v>
      </c>
      <c r="F1561" s="94" t="str">
        <f>IFERROR(VLOOKUP(C1561,'2023-24 School Level AAFTE'!$C:$N,11,FALSE),"")</f>
        <v>Yes</v>
      </c>
      <c r="G1561" s="20">
        <f>IFERROR(VLOOKUP(C1561,'2023-24 School Level AAFTE'!$C:$N,8,FALSE),0)</f>
        <v>331.2</v>
      </c>
      <c r="H1561" s="99">
        <f>VLOOKUP($A1561,'District Data'!$A:$F,3,FALSE)</f>
        <v>1.18</v>
      </c>
      <c r="I1561" s="99">
        <f>VLOOKUP($A1561,'District Data'!$A:$F,4,FALSE)</f>
        <v>1.18</v>
      </c>
      <c r="J1561" s="100">
        <f t="shared" si="265"/>
        <v>331.2</v>
      </c>
      <c r="K1561" s="101">
        <f t="shared" si="266"/>
        <v>0.97199999999999998</v>
      </c>
      <c r="L1561" s="102">
        <f>'District Data'!E$2</f>
        <v>72728</v>
      </c>
      <c r="M1561" s="102">
        <f>'District Data'!F$2</f>
        <v>78209</v>
      </c>
      <c r="N1561" s="33">
        <f t="shared" si="267"/>
        <v>83416.11</v>
      </c>
      <c r="O1561" s="33">
        <f t="shared" si="268"/>
        <v>6286.48</v>
      </c>
      <c r="P1561" s="33">
        <f t="shared" si="274"/>
        <v>14418.72</v>
      </c>
      <c r="Q1561" s="103">
        <v>0.18149999999999999</v>
      </c>
      <c r="R1561" s="103">
        <v>0.17510000000000001</v>
      </c>
      <c r="S1561" s="33">
        <f t="shared" si="269"/>
        <v>30255.78</v>
      </c>
      <c r="T1561" s="33">
        <f t="shared" si="275"/>
        <v>1495.04</v>
      </c>
      <c r="U1561" s="33">
        <f t="shared" si="270"/>
        <v>261.77999999999997</v>
      </c>
      <c r="V1561" s="33">
        <f t="shared" si="271"/>
        <v>1756.82</v>
      </c>
      <c r="W1561" s="33">
        <f t="shared" si="272"/>
        <v>121715.19</v>
      </c>
      <c r="X1561" s="33">
        <f>IFERROR(VLOOKUP(C1561,'Adj to Match Apport'!$C:$F,4,FALSE),0)</f>
        <v>0</v>
      </c>
      <c r="Y1561" s="33">
        <f t="shared" si="273"/>
        <v>121715.19</v>
      </c>
      <c r="Z1561" s="184">
        <f>VLOOKUP(C1561, '2023-24 School Level AAFTE'!$C$4:$C$2454, 1, 0)</f>
        <v>5380</v>
      </c>
    </row>
    <row r="1562" spans="1:26" s="20" customFormat="1" x14ac:dyDescent="0.25">
      <c r="A1562" s="136" t="s">
        <v>1608</v>
      </c>
      <c r="B1562" s="166" t="s">
        <v>1607</v>
      </c>
      <c r="C1562" s="167">
        <v>4486</v>
      </c>
      <c r="D1562" s="166" t="s">
        <v>382</v>
      </c>
      <c r="E1562" s="146" t="str">
        <f>VLOOKUP($C1562,'2023-24 School Level AAFTE'!$C:$N,9,FALSE)</f>
        <v>No</v>
      </c>
      <c r="F1562" s="94" t="str">
        <f>IFERROR(VLOOKUP(C1562,'2023-24 School Level AAFTE'!$C:$N,11,FALSE),"")</f>
        <v>No</v>
      </c>
      <c r="G1562" s="20">
        <f>IFERROR(VLOOKUP(C1562,'2023-24 School Level AAFTE'!$C:$N,8,FALSE),0)</f>
        <v>426.45</v>
      </c>
      <c r="H1562" s="99">
        <f>VLOOKUP($A1562,'District Data'!$A:$F,3,FALSE)</f>
        <v>1</v>
      </c>
      <c r="I1562" s="99">
        <f>VLOOKUP($A1562,'District Data'!$A:$F,4,FALSE)</f>
        <v>1</v>
      </c>
      <c r="J1562" s="100">
        <f t="shared" si="265"/>
        <v>0</v>
      </c>
      <c r="K1562" s="101">
        <f t="shared" si="266"/>
        <v>0</v>
      </c>
      <c r="L1562" s="102">
        <f>'District Data'!E$2</f>
        <v>72728</v>
      </c>
      <c r="M1562" s="102">
        <f>'District Data'!F$2</f>
        <v>78209</v>
      </c>
      <c r="N1562" s="33">
        <f t="shared" si="267"/>
        <v>0</v>
      </c>
      <c r="O1562" s="33">
        <f t="shared" si="268"/>
        <v>0</v>
      </c>
      <c r="P1562" s="33">
        <f t="shared" si="274"/>
        <v>14418.72</v>
      </c>
      <c r="Q1562" s="103">
        <v>0.18149999999999999</v>
      </c>
      <c r="R1562" s="103">
        <v>0.17510000000000001</v>
      </c>
      <c r="S1562" s="33">
        <f t="shared" si="269"/>
        <v>0</v>
      </c>
      <c r="T1562" s="33">
        <f t="shared" si="275"/>
        <v>0</v>
      </c>
      <c r="U1562" s="33">
        <f t="shared" si="270"/>
        <v>0</v>
      </c>
      <c r="V1562" s="33">
        <f t="shared" si="271"/>
        <v>0</v>
      </c>
      <c r="W1562" s="33">
        <f t="shared" si="272"/>
        <v>0</v>
      </c>
      <c r="X1562" s="33">
        <f>IFERROR(VLOOKUP(C1562,'Adj to Match Apport'!$C:$F,4,FALSE),0)</f>
        <v>0</v>
      </c>
      <c r="Y1562" s="33">
        <f t="shared" si="273"/>
        <v>0</v>
      </c>
      <c r="Z1562" s="184">
        <f>VLOOKUP(C1562, '2023-24 School Level AAFTE'!$C$4:$C$2454, 1, 0)</f>
        <v>4486</v>
      </c>
    </row>
    <row r="1563" spans="1:26" s="20" customFormat="1" x14ac:dyDescent="0.25">
      <c r="A1563" s="136" t="s">
        <v>1608</v>
      </c>
      <c r="B1563" s="166" t="s">
        <v>1607</v>
      </c>
      <c r="C1563" s="167">
        <v>2158</v>
      </c>
      <c r="D1563" s="166" t="s">
        <v>60</v>
      </c>
      <c r="E1563" s="146" t="str">
        <f>VLOOKUP($C1563,'2023-24 School Level AAFTE'!$C:$N,9,FALSE)</f>
        <v>No</v>
      </c>
      <c r="F1563" s="94" t="str">
        <f>IFERROR(VLOOKUP(C1563,'2023-24 School Level AAFTE'!$C:$N,11,FALSE),"")</f>
        <v>No</v>
      </c>
      <c r="G1563" s="20">
        <f>IFERROR(VLOOKUP(C1563,'2023-24 School Level AAFTE'!$C:$N,8,FALSE),0)</f>
        <v>238.79</v>
      </c>
      <c r="H1563" s="99">
        <f>VLOOKUP($A1563,'District Data'!$A:$F,3,FALSE)</f>
        <v>1</v>
      </c>
      <c r="I1563" s="99">
        <f>VLOOKUP($A1563,'District Data'!$A:$F,4,FALSE)</f>
        <v>1</v>
      </c>
      <c r="J1563" s="100">
        <f t="shared" si="265"/>
        <v>0</v>
      </c>
      <c r="K1563" s="101">
        <f t="shared" si="266"/>
        <v>0</v>
      </c>
      <c r="L1563" s="102">
        <f>'District Data'!E$2</f>
        <v>72728</v>
      </c>
      <c r="M1563" s="102">
        <f>'District Data'!F$2</f>
        <v>78209</v>
      </c>
      <c r="N1563" s="33">
        <f t="shared" si="267"/>
        <v>0</v>
      </c>
      <c r="O1563" s="33">
        <f t="shared" si="268"/>
        <v>0</v>
      </c>
      <c r="P1563" s="33">
        <f t="shared" si="274"/>
        <v>14418.72</v>
      </c>
      <c r="Q1563" s="103">
        <v>0.18149999999999999</v>
      </c>
      <c r="R1563" s="103">
        <v>0.17510000000000001</v>
      </c>
      <c r="S1563" s="33">
        <f t="shared" si="269"/>
        <v>0</v>
      </c>
      <c r="T1563" s="33">
        <f t="shared" si="275"/>
        <v>0</v>
      </c>
      <c r="U1563" s="33">
        <f t="shared" si="270"/>
        <v>0</v>
      </c>
      <c r="V1563" s="33">
        <f t="shared" si="271"/>
        <v>0</v>
      </c>
      <c r="W1563" s="33">
        <f t="shared" si="272"/>
        <v>0</v>
      </c>
      <c r="X1563" s="33">
        <f>IFERROR(VLOOKUP(C1563,'Adj to Match Apport'!$C:$F,4,FALSE),0)</f>
        <v>0</v>
      </c>
      <c r="Y1563" s="33">
        <f t="shared" si="273"/>
        <v>0</v>
      </c>
      <c r="Z1563" s="184">
        <f>VLOOKUP(C1563, '2023-24 School Level AAFTE'!$C$4:$C$2454, 1, 0)</f>
        <v>2158</v>
      </c>
    </row>
    <row r="1564" spans="1:26" s="20" customFormat="1" x14ac:dyDescent="0.25">
      <c r="A1564" s="136" t="s">
        <v>1608</v>
      </c>
      <c r="B1564" s="166" t="s">
        <v>1607</v>
      </c>
      <c r="C1564" s="167">
        <v>2468</v>
      </c>
      <c r="D1564" s="165" t="s">
        <v>1609</v>
      </c>
      <c r="E1564" s="146" t="str">
        <f>VLOOKUP($C1564,'2023-24 School Level AAFTE'!$C:$N,9,FALSE)</f>
        <v>No</v>
      </c>
      <c r="F1564" s="94" t="str">
        <f>IFERROR(VLOOKUP(C1564,'2023-24 School Level AAFTE'!$C:$N,11,FALSE),"")</f>
        <v>No</v>
      </c>
      <c r="G1564" s="20">
        <f>IFERROR(VLOOKUP(C1564,'2023-24 School Level AAFTE'!$C:$N,8,FALSE),0)</f>
        <v>264.38</v>
      </c>
      <c r="H1564" s="99">
        <f>VLOOKUP($A1564,'District Data'!$A:$F,3,FALSE)</f>
        <v>1</v>
      </c>
      <c r="I1564" s="99">
        <f>VLOOKUP($A1564,'District Data'!$A:$F,4,FALSE)</f>
        <v>1</v>
      </c>
      <c r="J1564" s="100">
        <f t="shared" si="265"/>
        <v>0</v>
      </c>
      <c r="K1564" s="101">
        <f t="shared" si="266"/>
        <v>0</v>
      </c>
      <c r="L1564" s="102">
        <f>'District Data'!E$2</f>
        <v>72728</v>
      </c>
      <c r="M1564" s="102">
        <f>'District Data'!F$2</f>
        <v>78209</v>
      </c>
      <c r="N1564" s="33">
        <f t="shared" si="267"/>
        <v>0</v>
      </c>
      <c r="O1564" s="33">
        <f t="shared" si="268"/>
        <v>0</v>
      </c>
      <c r="P1564" s="33">
        <f t="shared" si="274"/>
        <v>14418.72</v>
      </c>
      <c r="Q1564" s="103">
        <v>0.18149999999999999</v>
      </c>
      <c r="R1564" s="103">
        <v>0.17510000000000001</v>
      </c>
      <c r="S1564" s="33">
        <f t="shared" si="269"/>
        <v>0</v>
      </c>
      <c r="T1564" s="33">
        <f t="shared" si="275"/>
        <v>0</v>
      </c>
      <c r="U1564" s="33">
        <f t="shared" si="270"/>
        <v>0</v>
      </c>
      <c r="V1564" s="33">
        <f t="shared" si="271"/>
        <v>0</v>
      </c>
      <c r="W1564" s="33">
        <f t="shared" si="272"/>
        <v>0</v>
      </c>
      <c r="X1564" s="33">
        <f>IFERROR(VLOOKUP(C1564,'Adj to Match Apport'!$C:$F,4,FALSE),0)</f>
        <v>0</v>
      </c>
      <c r="Y1564" s="33">
        <f t="shared" si="273"/>
        <v>0</v>
      </c>
      <c r="Z1564" s="184">
        <f>VLOOKUP(C1564, '2023-24 School Level AAFTE'!$C$4:$C$2454, 1, 0)</f>
        <v>2468</v>
      </c>
    </row>
    <row r="1565" spans="1:26" s="20" customFormat="1" x14ac:dyDescent="0.25">
      <c r="A1565" s="136" t="s">
        <v>2409</v>
      </c>
      <c r="B1565" s="166" t="s">
        <v>3137</v>
      </c>
      <c r="C1565" s="167">
        <v>5468</v>
      </c>
      <c r="D1565" s="166" t="s">
        <v>2410</v>
      </c>
      <c r="E1565" s="146" t="str">
        <f>VLOOKUP($C1565,'2023-24 School Level AAFTE'!$C:$N,9,FALSE)</f>
        <v>Yes</v>
      </c>
      <c r="F1565" s="94" t="str">
        <f>IFERROR(VLOOKUP(C1565,'2023-24 School Level AAFTE'!$C:$N,11,FALSE),"")</f>
        <v>Yes</v>
      </c>
      <c r="G1565" s="20">
        <f>IFERROR(VLOOKUP(C1565,'2023-24 School Level AAFTE'!$C:$N,8,FALSE),0)</f>
        <v>150.78</v>
      </c>
      <c r="H1565" s="99">
        <f>VLOOKUP($A1565,'District Data'!$A:$F,3,FALSE)</f>
        <v>1.18</v>
      </c>
      <c r="I1565" s="99">
        <f>VLOOKUP($A1565,'District Data'!$A:$F,4,FALSE)</f>
        <v>1.18</v>
      </c>
      <c r="J1565" s="100">
        <f t="shared" si="265"/>
        <v>150.78</v>
      </c>
      <c r="K1565" s="101">
        <f t="shared" si="266"/>
        <v>0.442</v>
      </c>
      <c r="L1565" s="102">
        <f>'District Data'!E$2</f>
        <v>72728</v>
      </c>
      <c r="M1565" s="102">
        <f>'District Data'!F$2</f>
        <v>78209</v>
      </c>
      <c r="N1565" s="33">
        <f t="shared" si="267"/>
        <v>37932.019999999997</v>
      </c>
      <c r="O1565" s="33">
        <f t="shared" si="268"/>
        <v>2858.67</v>
      </c>
      <c r="P1565" s="33">
        <f t="shared" si="274"/>
        <v>14418.72</v>
      </c>
      <c r="Q1565" s="103">
        <v>0.18149999999999999</v>
      </c>
      <c r="R1565" s="103">
        <v>0.17510000000000001</v>
      </c>
      <c r="S1565" s="33">
        <f t="shared" si="269"/>
        <v>13758.29</v>
      </c>
      <c r="T1565" s="33">
        <f t="shared" si="275"/>
        <v>679.84</v>
      </c>
      <c r="U1565" s="33">
        <f t="shared" si="270"/>
        <v>119.04</v>
      </c>
      <c r="V1565" s="33">
        <f t="shared" si="271"/>
        <v>798.88</v>
      </c>
      <c r="W1565" s="33">
        <f t="shared" si="272"/>
        <v>55347.859999999993</v>
      </c>
      <c r="X1565" s="33">
        <f>IFERROR(VLOOKUP(C1565,'Adj to Match Apport'!$C:$F,4,FALSE),0)</f>
        <v>-9.9999999947613105E-3</v>
      </c>
      <c r="Y1565" s="33">
        <f t="shared" si="273"/>
        <v>55347.85</v>
      </c>
      <c r="Z1565" s="184">
        <f>VLOOKUP(C1565, '2023-24 School Level AAFTE'!$C$4:$C$2454, 1, 0)</f>
        <v>5468</v>
      </c>
    </row>
    <row r="1566" spans="1:26" s="20" customFormat="1" x14ac:dyDescent="0.25">
      <c r="A1566" s="136" t="s">
        <v>1611</v>
      </c>
      <c r="B1566" s="166" t="s">
        <v>1610</v>
      </c>
      <c r="C1566" s="167">
        <v>2803</v>
      </c>
      <c r="D1566" s="166" t="s">
        <v>1613</v>
      </c>
      <c r="E1566" s="146" t="str">
        <f>VLOOKUP($C1566,'2023-24 School Level AAFTE'!$C:$N,9,FALSE)</f>
        <v>Yes</v>
      </c>
      <c r="F1566" s="94" t="str">
        <f>IFERROR(VLOOKUP(C1566,'2023-24 School Level AAFTE'!$C:$N,11,FALSE),"")</f>
        <v>Yes</v>
      </c>
      <c r="G1566" s="20">
        <f>IFERROR(VLOOKUP(C1566,'2023-24 School Level AAFTE'!$C:$N,8,FALSE),0)</f>
        <v>242</v>
      </c>
      <c r="H1566" s="99">
        <f>VLOOKUP($A1566,'District Data'!$A:$F,3,FALSE)</f>
        <v>1</v>
      </c>
      <c r="I1566" s="99">
        <f>VLOOKUP($A1566,'District Data'!$A:$F,4,FALSE)</f>
        <v>1</v>
      </c>
      <c r="J1566" s="100">
        <f t="shared" si="265"/>
        <v>242</v>
      </c>
      <c r="K1566" s="101">
        <f t="shared" si="266"/>
        <v>0.71</v>
      </c>
      <c r="L1566" s="102">
        <f>'District Data'!E$2</f>
        <v>72728</v>
      </c>
      <c r="M1566" s="102">
        <f>'District Data'!F$2</f>
        <v>78209</v>
      </c>
      <c r="N1566" s="33">
        <f t="shared" si="267"/>
        <v>51636.88</v>
      </c>
      <c r="O1566" s="33">
        <f t="shared" si="268"/>
        <v>3891.51</v>
      </c>
      <c r="P1566" s="33">
        <f t="shared" si="274"/>
        <v>14418.72</v>
      </c>
      <c r="Q1566" s="103">
        <v>0.18149999999999999</v>
      </c>
      <c r="R1566" s="103">
        <v>0.17510000000000001</v>
      </c>
      <c r="S1566" s="33">
        <f t="shared" si="269"/>
        <v>20290.79</v>
      </c>
      <c r="T1566" s="33">
        <f t="shared" si="275"/>
        <v>925.47</v>
      </c>
      <c r="U1566" s="33">
        <f t="shared" si="270"/>
        <v>162.05000000000001</v>
      </c>
      <c r="V1566" s="33">
        <f t="shared" si="271"/>
        <v>1087.52</v>
      </c>
      <c r="W1566" s="33">
        <f t="shared" si="272"/>
        <v>76906.7</v>
      </c>
      <c r="X1566" s="33" t="str">
        <f>IFERROR(VLOOKUP(C1566,'Adj to Match Apport'!$C:$F,4,FALSE),0)</f>
        <v/>
      </c>
      <c r="Y1566" s="33">
        <f t="shared" si="273"/>
        <v>76906.7</v>
      </c>
      <c r="Z1566" s="184">
        <f>VLOOKUP(C1566, '2023-24 School Level AAFTE'!$C$4:$C$2454, 1, 0)</f>
        <v>2803</v>
      </c>
    </row>
    <row r="1567" spans="1:26" s="20" customFormat="1" x14ac:dyDescent="0.25">
      <c r="A1567" s="136" t="s">
        <v>1611</v>
      </c>
      <c r="B1567" s="166" t="s">
        <v>1610</v>
      </c>
      <c r="C1567" s="167">
        <v>2357</v>
      </c>
      <c r="D1567" s="166" t="s">
        <v>1612</v>
      </c>
      <c r="E1567" s="146" t="str">
        <f>VLOOKUP($C1567,'2023-24 School Level AAFTE'!$C:$N,9,FALSE)</f>
        <v>Yes</v>
      </c>
      <c r="F1567" s="94" t="str">
        <f>IFERROR(VLOOKUP(C1567,'2023-24 School Level AAFTE'!$C:$N,11,FALSE),"")</f>
        <v>Yes</v>
      </c>
      <c r="G1567" s="20">
        <f>IFERROR(VLOOKUP(C1567,'2023-24 School Level AAFTE'!$C:$N,8,FALSE),0)</f>
        <v>257.33</v>
      </c>
      <c r="H1567" s="99">
        <f>VLOOKUP($A1567,'District Data'!$A:$F,3,FALSE)</f>
        <v>1</v>
      </c>
      <c r="I1567" s="99">
        <f>VLOOKUP($A1567,'District Data'!$A:$F,4,FALSE)</f>
        <v>1</v>
      </c>
      <c r="J1567" s="100">
        <f t="shared" si="265"/>
        <v>257.33</v>
      </c>
      <c r="K1567" s="101">
        <f t="shared" si="266"/>
        <v>0.755</v>
      </c>
      <c r="L1567" s="102">
        <f>'District Data'!E$2</f>
        <v>72728</v>
      </c>
      <c r="M1567" s="102">
        <f>'District Data'!F$2</f>
        <v>78209</v>
      </c>
      <c r="N1567" s="33">
        <f t="shared" si="267"/>
        <v>54909.64</v>
      </c>
      <c r="O1567" s="33">
        <f t="shared" si="268"/>
        <v>4138.16</v>
      </c>
      <c r="P1567" s="33">
        <f t="shared" si="274"/>
        <v>14418.72</v>
      </c>
      <c r="Q1567" s="103">
        <v>0.18149999999999999</v>
      </c>
      <c r="R1567" s="103">
        <v>0.17510000000000001</v>
      </c>
      <c r="S1567" s="33">
        <f t="shared" si="269"/>
        <v>21576.83</v>
      </c>
      <c r="T1567" s="33">
        <f t="shared" si="275"/>
        <v>984.13</v>
      </c>
      <c r="U1567" s="33">
        <f t="shared" si="270"/>
        <v>172.32</v>
      </c>
      <c r="V1567" s="33">
        <f t="shared" si="271"/>
        <v>1156.45</v>
      </c>
      <c r="W1567" s="33">
        <f t="shared" si="272"/>
        <v>81781.08</v>
      </c>
      <c r="X1567" s="33">
        <f>IFERROR(VLOOKUP(C1567,'Adj to Match Apport'!$C:$F,4,FALSE),0)</f>
        <v>-1.0000000009313226E-2</v>
      </c>
      <c r="Y1567" s="33">
        <f t="shared" si="273"/>
        <v>81781.069999999992</v>
      </c>
      <c r="Z1567" s="184">
        <f>VLOOKUP(C1567, '2023-24 School Level AAFTE'!$C$4:$C$2454, 1, 0)</f>
        <v>2357</v>
      </c>
    </row>
    <row r="1568" spans="1:26" s="20" customFormat="1" x14ac:dyDescent="0.25">
      <c r="A1568" s="136" t="s">
        <v>1615</v>
      </c>
      <c r="B1568" s="166" t="s">
        <v>1614</v>
      </c>
      <c r="C1568" s="167">
        <v>2864</v>
      </c>
      <c r="D1568" s="166" t="s">
        <v>1617</v>
      </c>
      <c r="E1568" s="146" t="str">
        <f>VLOOKUP($C1568,'2023-24 School Level AAFTE'!$C:$N,9,FALSE)</f>
        <v>No</v>
      </c>
      <c r="F1568" s="94" t="str">
        <f>IFERROR(VLOOKUP(C1568,'2023-24 School Level AAFTE'!$C:$N,11,FALSE),"")</f>
        <v>No</v>
      </c>
      <c r="G1568" s="20">
        <f>IFERROR(VLOOKUP(C1568,'2023-24 School Level AAFTE'!$C:$N,8,FALSE),0)</f>
        <v>358.41999999999996</v>
      </c>
      <c r="H1568" s="99">
        <f>VLOOKUP($A1568,'District Data'!$A:$F,3,FALSE)</f>
        <v>1</v>
      </c>
      <c r="I1568" s="99">
        <f>VLOOKUP($A1568,'District Data'!$A:$F,4,FALSE)</f>
        <v>1</v>
      </c>
      <c r="J1568" s="100">
        <f t="shared" si="265"/>
        <v>0</v>
      </c>
      <c r="K1568" s="101">
        <f t="shared" si="266"/>
        <v>0</v>
      </c>
      <c r="L1568" s="102">
        <f>'District Data'!E$2</f>
        <v>72728</v>
      </c>
      <c r="M1568" s="102">
        <f>'District Data'!F$2</f>
        <v>78209</v>
      </c>
      <c r="N1568" s="33">
        <f t="shared" si="267"/>
        <v>0</v>
      </c>
      <c r="O1568" s="33">
        <f t="shared" si="268"/>
        <v>0</v>
      </c>
      <c r="P1568" s="33">
        <f t="shared" si="274"/>
        <v>14418.72</v>
      </c>
      <c r="Q1568" s="103">
        <v>0.18149999999999999</v>
      </c>
      <c r="R1568" s="103">
        <v>0.17510000000000001</v>
      </c>
      <c r="S1568" s="33">
        <f t="shared" si="269"/>
        <v>0</v>
      </c>
      <c r="T1568" s="33">
        <f t="shared" si="275"/>
        <v>0</v>
      </c>
      <c r="U1568" s="33">
        <f t="shared" si="270"/>
        <v>0</v>
      </c>
      <c r="V1568" s="33">
        <f t="shared" si="271"/>
        <v>0</v>
      </c>
      <c r="W1568" s="33">
        <f t="shared" si="272"/>
        <v>0</v>
      </c>
      <c r="X1568" s="33">
        <f>IFERROR(VLOOKUP(C1568,'Adj to Match Apport'!$C:$F,4,FALSE),0)</f>
        <v>0</v>
      </c>
      <c r="Y1568" s="33">
        <f t="shared" si="273"/>
        <v>0</v>
      </c>
      <c r="Z1568" s="184">
        <f>VLOOKUP(C1568, '2023-24 School Level AAFTE'!$C$4:$C$2454, 1, 0)</f>
        <v>2864</v>
      </c>
    </row>
    <row r="1569" spans="1:26" s="20" customFormat="1" x14ac:dyDescent="0.25">
      <c r="A1569" s="136" t="s">
        <v>1615</v>
      </c>
      <c r="B1569" s="166" t="s">
        <v>1614</v>
      </c>
      <c r="C1569" s="167">
        <v>2478</v>
      </c>
      <c r="D1569" s="166" t="s">
        <v>1616</v>
      </c>
      <c r="E1569" s="146" t="str">
        <f>VLOOKUP($C1569,'2023-24 School Level AAFTE'!$C:$N,9,FALSE)</f>
        <v>No</v>
      </c>
      <c r="F1569" s="94" t="str">
        <f>IFERROR(VLOOKUP(C1569,'2023-24 School Level AAFTE'!$C:$N,11,FALSE),"")</f>
        <v>No</v>
      </c>
      <c r="G1569" s="20">
        <f>IFERROR(VLOOKUP(C1569,'2023-24 School Level AAFTE'!$C:$N,8,FALSE),0)</f>
        <v>309.2</v>
      </c>
      <c r="H1569" s="99">
        <f>VLOOKUP($A1569,'District Data'!$A:$F,3,FALSE)</f>
        <v>1</v>
      </c>
      <c r="I1569" s="99">
        <f>VLOOKUP($A1569,'District Data'!$A:$F,4,FALSE)</f>
        <v>1</v>
      </c>
      <c r="J1569" s="100">
        <f t="shared" si="265"/>
        <v>0</v>
      </c>
      <c r="K1569" s="101">
        <f t="shared" si="266"/>
        <v>0</v>
      </c>
      <c r="L1569" s="102">
        <f>'District Data'!E$2</f>
        <v>72728</v>
      </c>
      <c r="M1569" s="102">
        <f>'District Data'!F$2</f>
        <v>78209</v>
      </c>
      <c r="N1569" s="33">
        <f t="shared" si="267"/>
        <v>0</v>
      </c>
      <c r="O1569" s="33">
        <f t="shared" si="268"/>
        <v>0</v>
      </c>
      <c r="P1569" s="33">
        <f t="shared" si="274"/>
        <v>14418.72</v>
      </c>
      <c r="Q1569" s="103">
        <v>0.18149999999999999</v>
      </c>
      <c r="R1569" s="103">
        <v>0.17510000000000001</v>
      </c>
      <c r="S1569" s="33">
        <f t="shared" si="269"/>
        <v>0</v>
      </c>
      <c r="T1569" s="33">
        <f t="shared" si="275"/>
        <v>0</v>
      </c>
      <c r="U1569" s="33">
        <f t="shared" si="270"/>
        <v>0</v>
      </c>
      <c r="V1569" s="33">
        <f t="shared" si="271"/>
        <v>0</v>
      </c>
      <c r="W1569" s="33">
        <f t="shared" si="272"/>
        <v>0</v>
      </c>
      <c r="X1569" s="33">
        <f>IFERROR(VLOOKUP(C1569,'Adj to Match Apport'!$C:$F,4,FALSE),0)</f>
        <v>0</v>
      </c>
      <c r="Y1569" s="33">
        <f t="shared" si="273"/>
        <v>0</v>
      </c>
      <c r="Z1569" s="184">
        <f>VLOOKUP(C1569, '2023-24 School Level AAFTE'!$C$4:$C$2454, 1, 0)</f>
        <v>2478</v>
      </c>
    </row>
    <row r="1570" spans="1:26" s="20" customFormat="1" x14ac:dyDescent="0.25">
      <c r="A1570" s="136" t="s">
        <v>1615</v>
      </c>
      <c r="B1570" s="166" t="s">
        <v>1614</v>
      </c>
      <c r="C1570" s="167">
        <v>5688</v>
      </c>
      <c r="D1570" s="166" t="s">
        <v>3288</v>
      </c>
      <c r="E1570" s="146" t="str">
        <f>VLOOKUP($C1570,'2023-24 School Level AAFTE'!$C:$N,9,FALSE)</f>
        <v>No</v>
      </c>
      <c r="F1570" s="94" t="str">
        <f>IFERROR(VLOOKUP(C1570,'2023-24 School Level AAFTE'!$C:$N,11,FALSE),"")</f>
        <v>No</v>
      </c>
      <c r="G1570" s="20">
        <f>IFERROR(VLOOKUP(C1570,'2023-24 School Level AAFTE'!$C:$N,8,FALSE),0)</f>
        <v>60.95</v>
      </c>
      <c r="H1570" s="99">
        <f>VLOOKUP($A1570,'District Data'!$A:$F,3,FALSE)</f>
        <v>1</v>
      </c>
      <c r="I1570" s="99">
        <f>VLOOKUP($A1570,'District Data'!$A:$F,4,FALSE)</f>
        <v>1</v>
      </c>
      <c r="J1570" s="100">
        <f t="shared" si="265"/>
        <v>0</v>
      </c>
      <c r="K1570" s="101">
        <f t="shared" si="266"/>
        <v>0</v>
      </c>
      <c r="L1570" s="102">
        <f>'District Data'!E$2</f>
        <v>72728</v>
      </c>
      <c r="M1570" s="102">
        <f>'District Data'!F$2</f>
        <v>78209</v>
      </c>
      <c r="N1570" s="33">
        <f t="shared" si="267"/>
        <v>0</v>
      </c>
      <c r="O1570" s="33">
        <f t="shared" si="268"/>
        <v>0</v>
      </c>
      <c r="P1570" s="33">
        <f t="shared" si="274"/>
        <v>14418.72</v>
      </c>
      <c r="Q1570" s="103">
        <v>0.18149999999999999</v>
      </c>
      <c r="R1570" s="103">
        <v>0.17510000000000001</v>
      </c>
      <c r="S1570" s="33">
        <f t="shared" si="269"/>
        <v>0</v>
      </c>
      <c r="T1570" s="33">
        <f t="shared" si="275"/>
        <v>0</v>
      </c>
      <c r="U1570" s="33">
        <f t="shared" si="270"/>
        <v>0</v>
      </c>
      <c r="V1570" s="33">
        <f t="shared" si="271"/>
        <v>0</v>
      </c>
      <c r="W1570" s="33">
        <f t="shared" si="272"/>
        <v>0</v>
      </c>
      <c r="X1570" s="33">
        <f>IFERROR(VLOOKUP(C1570,'Adj to Match Apport'!$C:$F,4,FALSE),0)</f>
        <v>0</v>
      </c>
      <c r="Y1570" s="33">
        <f t="shared" si="273"/>
        <v>0</v>
      </c>
      <c r="Z1570" s="184">
        <f>VLOOKUP(C1570, '2023-24 School Level AAFTE'!$C$4:$C$2454, 1, 0)</f>
        <v>5688</v>
      </c>
    </row>
    <row r="1571" spans="1:26" s="20" customFormat="1" x14ac:dyDescent="0.25">
      <c r="A1571" s="136" t="s">
        <v>1619</v>
      </c>
      <c r="B1571" s="166" t="s">
        <v>1618</v>
      </c>
      <c r="C1571" s="167">
        <v>5741</v>
      </c>
      <c r="D1571" s="166" t="s">
        <v>3339</v>
      </c>
      <c r="E1571" s="146" t="str">
        <f>VLOOKUP($C1571,'2023-24 School Level AAFTE'!$C:$N,9,FALSE)</f>
        <v>No</v>
      </c>
      <c r="F1571" s="94" t="str">
        <f>IFERROR(VLOOKUP(C1571,'2023-24 School Level AAFTE'!$C:$N,11,FALSE),"")</f>
        <v>No</v>
      </c>
      <c r="G1571" s="20">
        <f>IFERROR(VLOOKUP(C1571,'2023-24 School Level AAFTE'!$C:$N,8,FALSE),0)</f>
        <v>502.05</v>
      </c>
      <c r="H1571" s="99">
        <f>VLOOKUP($A1571,'District Data'!$A:$F,3,FALSE)</f>
        <v>1.18</v>
      </c>
      <c r="I1571" s="99">
        <f>VLOOKUP($A1571,'District Data'!$A:$F,4,FALSE)</f>
        <v>1.18</v>
      </c>
      <c r="J1571" s="100">
        <f t="shared" si="265"/>
        <v>0</v>
      </c>
      <c r="K1571" s="101">
        <f t="shared" si="266"/>
        <v>0</v>
      </c>
      <c r="L1571" s="102">
        <f>'District Data'!E$2</f>
        <v>72728</v>
      </c>
      <c r="M1571" s="102">
        <f>'District Data'!F$2</f>
        <v>78209</v>
      </c>
      <c r="N1571" s="33">
        <f t="shared" si="267"/>
        <v>0</v>
      </c>
      <c r="O1571" s="33">
        <f t="shared" si="268"/>
        <v>0</v>
      </c>
      <c r="P1571" s="33">
        <f t="shared" si="274"/>
        <v>14418.72</v>
      </c>
      <c r="Q1571" s="103">
        <v>0.18149999999999999</v>
      </c>
      <c r="R1571" s="103">
        <v>0.17510000000000001</v>
      </c>
      <c r="S1571" s="33">
        <f t="shared" si="269"/>
        <v>0</v>
      </c>
      <c r="T1571" s="33">
        <f t="shared" si="275"/>
        <v>0</v>
      </c>
      <c r="U1571" s="33">
        <f t="shared" si="270"/>
        <v>0</v>
      </c>
      <c r="V1571" s="33">
        <f t="shared" si="271"/>
        <v>0</v>
      </c>
      <c r="W1571" s="33">
        <f t="shared" si="272"/>
        <v>0</v>
      </c>
      <c r="X1571" s="33">
        <f>IFERROR(VLOOKUP(C1571,'Adj to Match Apport'!$C:$F,4,FALSE),0)</f>
        <v>0</v>
      </c>
      <c r="Y1571" s="33">
        <f t="shared" si="273"/>
        <v>0</v>
      </c>
      <c r="Z1571" s="184">
        <f>VLOOKUP(C1571, '2023-24 School Level AAFTE'!$C$4:$C$2454, 1, 0)</f>
        <v>5741</v>
      </c>
    </row>
    <row r="1572" spans="1:26" s="20" customFormat="1" x14ac:dyDescent="0.25">
      <c r="A1572" s="136" t="s">
        <v>1619</v>
      </c>
      <c r="B1572" s="166" t="s">
        <v>1618</v>
      </c>
      <c r="C1572" s="147">
        <v>3587</v>
      </c>
      <c r="D1572" s="139" t="s">
        <v>1631</v>
      </c>
      <c r="E1572" s="146" t="str">
        <f>VLOOKUP($C1572,'2023-24 School Level AAFTE'!$C:$N,9,FALSE)</f>
        <v>No</v>
      </c>
      <c r="F1572" s="94" t="str">
        <f>IFERROR(VLOOKUP(C1572,'2023-24 School Level AAFTE'!$C:$N,11,FALSE),"")</f>
        <v>No</v>
      </c>
      <c r="G1572" s="20">
        <f>IFERROR(VLOOKUP(C1572,'2023-24 School Level AAFTE'!$C:$N,8,FALSE),0)</f>
        <v>476.09</v>
      </c>
      <c r="H1572" s="99">
        <f>VLOOKUP($A1572,'District Data'!$A:$F,3,FALSE)</f>
        <v>1.18</v>
      </c>
      <c r="I1572" s="99">
        <f>VLOOKUP($A1572,'District Data'!$A:$F,4,FALSE)</f>
        <v>1.18</v>
      </c>
      <c r="J1572" s="100">
        <f t="shared" si="265"/>
        <v>0</v>
      </c>
      <c r="K1572" s="101">
        <f t="shared" si="266"/>
        <v>0</v>
      </c>
      <c r="L1572" s="102">
        <f>'District Data'!E$2</f>
        <v>72728</v>
      </c>
      <c r="M1572" s="102">
        <f>'District Data'!F$2</f>
        <v>78209</v>
      </c>
      <c r="N1572" s="33">
        <f t="shared" si="267"/>
        <v>0</v>
      </c>
      <c r="O1572" s="33">
        <f t="shared" si="268"/>
        <v>0</v>
      </c>
      <c r="P1572" s="33">
        <f t="shared" si="274"/>
        <v>14418.72</v>
      </c>
      <c r="Q1572" s="103">
        <v>0.18149999999999999</v>
      </c>
      <c r="R1572" s="103">
        <v>0.17510000000000001</v>
      </c>
      <c r="S1572" s="33">
        <f t="shared" si="269"/>
        <v>0</v>
      </c>
      <c r="T1572" s="33">
        <f t="shared" si="275"/>
        <v>0</v>
      </c>
      <c r="U1572" s="33">
        <f t="shared" si="270"/>
        <v>0</v>
      </c>
      <c r="V1572" s="33">
        <f t="shared" si="271"/>
        <v>0</v>
      </c>
      <c r="W1572" s="33">
        <f t="shared" si="272"/>
        <v>0</v>
      </c>
      <c r="X1572" s="33">
        <f>IFERROR(VLOOKUP(C1572,'Adj to Match Apport'!$C:$F,4,FALSE),0)</f>
        <v>0</v>
      </c>
      <c r="Y1572" s="33">
        <f t="shared" si="273"/>
        <v>0</v>
      </c>
      <c r="Z1572" s="184">
        <f>VLOOKUP(C1572, '2023-24 School Level AAFTE'!$C$4:$C$2454, 1, 0)</f>
        <v>3587</v>
      </c>
    </row>
    <row r="1573" spans="1:26" s="20" customFormat="1" x14ac:dyDescent="0.25">
      <c r="A1573" s="136" t="s">
        <v>1619</v>
      </c>
      <c r="B1573" s="166" t="s">
        <v>1618</v>
      </c>
      <c r="C1573" s="167">
        <v>2439</v>
      </c>
      <c r="D1573" s="166" t="s">
        <v>1622</v>
      </c>
      <c r="E1573" s="146" t="str">
        <f>VLOOKUP($C1573,'2023-24 School Level AAFTE'!$C:$N,9,FALSE)</f>
        <v>Yes</v>
      </c>
      <c r="F1573" s="94" t="str">
        <f>IFERROR(VLOOKUP(C1573,'2023-24 School Level AAFTE'!$C:$N,11,FALSE),"")</f>
        <v>Yes</v>
      </c>
      <c r="G1573" s="20">
        <f>IFERROR(VLOOKUP(C1573,'2023-24 School Level AAFTE'!$C:$N,8,FALSE),0)</f>
        <v>388</v>
      </c>
      <c r="H1573" s="99">
        <f>VLOOKUP($A1573,'District Data'!$A:$F,3,FALSE)</f>
        <v>1.18</v>
      </c>
      <c r="I1573" s="99">
        <f>VLOOKUP($A1573,'District Data'!$A:$F,4,FALSE)</f>
        <v>1.18</v>
      </c>
      <c r="J1573" s="100">
        <f t="shared" si="265"/>
        <v>388</v>
      </c>
      <c r="K1573" s="101">
        <f t="shared" si="266"/>
        <v>1.1379999999999999</v>
      </c>
      <c r="L1573" s="102">
        <f>'District Data'!E$2</f>
        <v>72728</v>
      </c>
      <c r="M1573" s="102">
        <f>'District Data'!F$2</f>
        <v>78209</v>
      </c>
      <c r="N1573" s="33">
        <f t="shared" si="267"/>
        <v>97662.07</v>
      </c>
      <c r="O1573" s="33">
        <f t="shared" si="268"/>
        <v>7360.1</v>
      </c>
      <c r="P1573" s="33">
        <f t="shared" si="274"/>
        <v>14418.72</v>
      </c>
      <c r="Q1573" s="103">
        <v>0.18149999999999999</v>
      </c>
      <c r="R1573" s="103">
        <v>0.17510000000000001</v>
      </c>
      <c r="S1573" s="33">
        <f t="shared" si="269"/>
        <v>35422.92</v>
      </c>
      <c r="T1573" s="33">
        <f t="shared" si="275"/>
        <v>1750.37</v>
      </c>
      <c r="U1573" s="33">
        <f t="shared" si="270"/>
        <v>306.49</v>
      </c>
      <c r="V1573" s="33">
        <f t="shared" si="271"/>
        <v>2056.8599999999997</v>
      </c>
      <c r="W1573" s="33">
        <f t="shared" si="272"/>
        <v>142501.94999999998</v>
      </c>
      <c r="X1573" s="33">
        <f>IFERROR(VLOOKUP(C1573,'Adj to Match Apport'!$C:$F,4,FALSE),0)</f>
        <v>1.0000000707805157E-2</v>
      </c>
      <c r="Y1573" s="33">
        <f t="shared" si="273"/>
        <v>142501.96000000069</v>
      </c>
      <c r="Z1573" s="184">
        <f>VLOOKUP(C1573, '2023-24 School Level AAFTE'!$C$4:$C$2454, 1, 0)</f>
        <v>2439</v>
      </c>
    </row>
    <row r="1574" spans="1:26" s="20" customFormat="1" x14ac:dyDescent="0.25">
      <c r="A1574" s="136" t="s">
        <v>1619</v>
      </c>
      <c r="B1574" s="166" t="s">
        <v>1618</v>
      </c>
      <c r="C1574" s="167">
        <v>3034</v>
      </c>
      <c r="D1574" s="166" t="s">
        <v>1626</v>
      </c>
      <c r="E1574" s="146" t="str">
        <f>VLOOKUP($C1574,'2023-24 School Level AAFTE'!$C:$N,9,FALSE)</f>
        <v>Yes</v>
      </c>
      <c r="F1574" s="94" t="str">
        <f>IFERROR(VLOOKUP(C1574,'2023-24 School Level AAFTE'!$C:$N,11,FALSE),"")</f>
        <v>Yes</v>
      </c>
      <c r="G1574" s="20">
        <f>IFERROR(VLOOKUP(C1574,'2023-24 School Level AAFTE'!$C:$N,8,FALSE),0)</f>
        <v>366.2</v>
      </c>
      <c r="H1574" s="99">
        <f>VLOOKUP($A1574,'District Data'!$A:$F,3,FALSE)</f>
        <v>1.18</v>
      </c>
      <c r="I1574" s="99">
        <f>VLOOKUP($A1574,'District Data'!$A:$F,4,FALSE)</f>
        <v>1.18</v>
      </c>
      <c r="J1574" s="100">
        <f t="shared" si="265"/>
        <v>366.2</v>
      </c>
      <c r="K1574" s="101">
        <f t="shared" si="266"/>
        <v>1.0740000000000001</v>
      </c>
      <c r="L1574" s="102">
        <f>'District Data'!E$2</f>
        <v>72728</v>
      </c>
      <c r="M1574" s="102">
        <f>'District Data'!F$2</f>
        <v>78209</v>
      </c>
      <c r="N1574" s="33">
        <f t="shared" si="267"/>
        <v>92169.65</v>
      </c>
      <c r="O1574" s="33">
        <f t="shared" si="268"/>
        <v>6946.18</v>
      </c>
      <c r="P1574" s="33">
        <f t="shared" si="274"/>
        <v>14418.72</v>
      </c>
      <c r="Q1574" s="103">
        <v>0.18149999999999999</v>
      </c>
      <c r="R1574" s="103">
        <v>0.17510000000000001</v>
      </c>
      <c r="S1574" s="33">
        <f t="shared" si="269"/>
        <v>33430.769999999997</v>
      </c>
      <c r="T1574" s="33">
        <f t="shared" si="275"/>
        <v>1651.93</v>
      </c>
      <c r="U1574" s="33">
        <f t="shared" si="270"/>
        <v>289.25</v>
      </c>
      <c r="V1574" s="33">
        <f t="shared" si="271"/>
        <v>1941.18</v>
      </c>
      <c r="W1574" s="33">
        <f t="shared" si="272"/>
        <v>134487.77999999997</v>
      </c>
      <c r="X1574" s="33" t="str">
        <f>IFERROR(VLOOKUP(C1574,'Adj to Match Apport'!$C:$F,4,FALSE),0)</f>
        <v/>
      </c>
      <c r="Y1574" s="33">
        <f t="shared" si="273"/>
        <v>134487.77999999997</v>
      </c>
      <c r="Z1574" s="184">
        <f>VLOOKUP(C1574, '2023-24 School Level AAFTE'!$C$4:$C$2454, 1, 0)</f>
        <v>3034</v>
      </c>
    </row>
    <row r="1575" spans="1:26" s="20" customFormat="1" x14ac:dyDescent="0.25">
      <c r="A1575" s="136" t="s">
        <v>1619</v>
      </c>
      <c r="B1575" s="166" t="s">
        <v>1618</v>
      </c>
      <c r="C1575" s="167">
        <v>3337</v>
      </c>
      <c r="D1575" s="166" t="s">
        <v>898</v>
      </c>
      <c r="E1575" s="146" t="str">
        <f>VLOOKUP($C1575,'2023-24 School Level AAFTE'!$C:$N,9,FALSE)</f>
        <v>Yes</v>
      </c>
      <c r="F1575" s="94" t="str">
        <f>IFERROR(VLOOKUP(C1575,'2023-24 School Level AAFTE'!$C:$N,11,FALSE),"")</f>
        <v>Yes</v>
      </c>
      <c r="G1575" s="20">
        <f>IFERROR(VLOOKUP(C1575,'2023-24 School Level AAFTE'!$C:$N,8,FALSE),0)</f>
        <v>437.23</v>
      </c>
      <c r="H1575" s="99">
        <f>VLOOKUP($A1575,'District Data'!$A:$F,3,FALSE)</f>
        <v>1.18</v>
      </c>
      <c r="I1575" s="99">
        <f>VLOOKUP($A1575,'District Data'!$A:$F,4,FALSE)</f>
        <v>1.18</v>
      </c>
      <c r="J1575" s="100">
        <f t="shared" si="265"/>
        <v>437.23</v>
      </c>
      <c r="K1575" s="101">
        <f t="shared" si="266"/>
        <v>1.2829999999999999</v>
      </c>
      <c r="L1575" s="102">
        <f>'District Data'!E$2</f>
        <v>72728</v>
      </c>
      <c r="M1575" s="102">
        <f>'District Data'!F$2</f>
        <v>78209</v>
      </c>
      <c r="N1575" s="33">
        <f t="shared" si="267"/>
        <v>110105.83</v>
      </c>
      <c r="O1575" s="33">
        <f t="shared" si="268"/>
        <v>8297.9</v>
      </c>
      <c r="P1575" s="33">
        <f t="shared" si="274"/>
        <v>14418.72</v>
      </c>
      <c r="Q1575" s="103">
        <v>0.18149999999999999</v>
      </c>
      <c r="R1575" s="103">
        <v>0.17510000000000001</v>
      </c>
      <c r="S1575" s="33">
        <f t="shared" si="269"/>
        <v>39936.39</v>
      </c>
      <c r="T1575" s="33">
        <f t="shared" si="275"/>
        <v>1973.4</v>
      </c>
      <c r="U1575" s="33">
        <f t="shared" si="270"/>
        <v>345.54</v>
      </c>
      <c r="V1575" s="33">
        <f t="shared" si="271"/>
        <v>2318.94</v>
      </c>
      <c r="W1575" s="33">
        <f t="shared" si="272"/>
        <v>160659.06</v>
      </c>
      <c r="X1575" s="33" t="str">
        <f>IFERROR(VLOOKUP(C1575,'Adj to Match Apport'!$C:$F,4,FALSE),0)</f>
        <v/>
      </c>
      <c r="Y1575" s="33">
        <f t="shared" si="273"/>
        <v>160659.06</v>
      </c>
      <c r="Z1575" s="184">
        <f>VLOOKUP(C1575, '2023-24 School Level AAFTE'!$C$4:$C$2454, 1, 0)</f>
        <v>3337</v>
      </c>
    </row>
    <row r="1576" spans="1:26" s="20" customFormat="1" x14ac:dyDescent="0.25">
      <c r="A1576" s="136" t="s">
        <v>1619</v>
      </c>
      <c r="B1576" s="166" t="s">
        <v>1618</v>
      </c>
      <c r="C1576" s="167">
        <v>3280</v>
      </c>
      <c r="D1576" s="166" t="s">
        <v>1627</v>
      </c>
      <c r="E1576" s="146" t="str">
        <f>VLOOKUP($C1576,'2023-24 School Level AAFTE'!$C:$N,9,FALSE)</f>
        <v>Yes</v>
      </c>
      <c r="F1576" s="94" t="str">
        <f>IFERROR(VLOOKUP(C1576,'2023-24 School Level AAFTE'!$C:$N,11,FALSE),"")</f>
        <v>Yes</v>
      </c>
      <c r="G1576" s="20">
        <f>IFERROR(VLOOKUP(C1576,'2023-24 School Level AAFTE'!$C:$N,8,FALSE),0)</f>
        <v>631.84</v>
      </c>
      <c r="H1576" s="99">
        <f>VLOOKUP($A1576,'District Data'!$A:$F,3,FALSE)</f>
        <v>1.18</v>
      </c>
      <c r="I1576" s="99">
        <f>VLOOKUP($A1576,'District Data'!$A:$F,4,FALSE)</f>
        <v>1.18</v>
      </c>
      <c r="J1576" s="100">
        <f t="shared" si="265"/>
        <v>631.84</v>
      </c>
      <c r="K1576" s="101">
        <f t="shared" si="266"/>
        <v>1.853</v>
      </c>
      <c r="L1576" s="102">
        <f>'District Data'!E$2</f>
        <v>72728</v>
      </c>
      <c r="M1576" s="102">
        <f>'District Data'!F$2</f>
        <v>78209</v>
      </c>
      <c r="N1576" s="33">
        <f t="shared" si="267"/>
        <v>159022.68</v>
      </c>
      <c r="O1576" s="33">
        <f t="shared" si="268"/>
        <v>11984.43</v>
      </c>
      <c r="P1576" s="33">
        <f t="shared" si="274"/>
        <v>14418.72</v>
      </c>
      <c r="Q1576" s="103">
        <v>0.18149999999999999</v>
      </c>
      <c r="R1576" s="103">
        <v>0.17510000000000001</v>
      </c>
      <c r="S1576" s="33">
        <f t="shared" si="269"/>
        <v>57678.98</v>
      </c>
      <c r="T1576" s="33">
        <f t="shared" si="275"/>
        <v>2850.12</v>
      </c>
      <c r="U1576" s="33">
        <f t="shared" si="270"/>
        <v>499.06</v>
      </c>
      <c r="V1576" s="33">
        <f t="shared" si="271"/>
        <v>3349.18</v>
      </c>
      <c r="W1576" s="33">
        <f t="shared" si="272"/>
        <v>232035.27</v>
      </c>
      <c r="X1576" s="33" t="str">
        <f>IFERROR(VLOOKUP(C1576,'Adj to Match Apport'!$C:$F,4,FALSE),0)</f>
        <v/>
      </c>
      <c r="Y1576" s="33">
        <f t="shared" si="273"/>
        <v>232035.27</v>
      </c>
      <c r="Z1576" s="184">
        <f>VLOOKUP(C1576, '2023-24 School Level AAFTE'!$C$4:$C$2454, 1, 0)</f>
        <v>3280</v>
      </c>
    </row>
    <row r="1577" spans="1:26" s="20" customFormat="1" x14ac:dyDescent="0.25">
      <c r="A1577" s="136" t="s">
        <v>1619</v>
      </c>
      <c r="B1577" s="166" t="s">
        <v>1618</v>
      </c>
      <c r="C1577" s="167">
        <v>1534</v>
      </c>
      <c r="D1577" s="166" t="s">
        <v>1620</v>
      </c>
      <c r="E1577" s="146" t="str">
        <f>VLOOKUP($C1577,'2023-24 School Level AAFTE'!$C:$N,9,FALSE)</f>
        <v>Yes</v>
      </c>
      <c r="F1577" s="94" t="str">
        <f>IFERROR(VLOOKUP(C1577,'2023-24 School Level AAFTE'!$C:$N,11,FALSE),"")</f>
        <v>No</v>
      </c>
      <c r="G1577" s="20">
        <f>IFERROR(VLOOKUP(C1577,'2023-24 School Level AAFTE'!$C:$N,8,FALSE),0)</f>
        <v>1.2</v>
      </c>
      <c r="H1577" s="99">
        <f>VLOOKUP($A1577,'District Data'!$A:$F,3,FALSE)</f>
        <v>1.18</v>
      </c>
      <c r="I1577" s="99">
        <f>VLOOKUP($A1577,'District Data'!$A:$F,4,FALSE)</f>
        <v>1.18</v>
      </c>
      <c r="J1577" s="100">
        <f t="shared" si="265"/>
        <v>0</v>
      </c>
      <c r="K1577" s="101">
        <f t="shared" si="266"/>
        <v>0</v>
      </c>
      <c r="L1577" s="102">
        <f>'District Data'!E$2</f>
        <v>72728</v>
      </c>
      <c r="M1577" s="102">
        <f>'District Data'!F$2</f>
        <v>78209</v>
      </c>
      <c r="N1577" s="33">
        <f t="shared" si="267"/>
        <v>0</v>
      </c>
      <c r="O1577" s="33">
        <f t="shared" si="268"/>
        <v>0</v>
      </c>
      <c r="P1577" s="33">
        <f t="shared" si="274"/>
        <v>14418.72</v>
      </c>
      <c r="Q1577" s="103">
        <v>0.18149999999999999</v>
      </c>
      <c r="R1577" s="103">
        <v>0.17510000000000001</v>
      </c>
      <c r="S1577" s="33">
        <f t="shared" si="269"/>
        <v>0</v>
      </c>
      <c r="T1577" s="33">
        <f t="shared" si="275"/>
        <v>0</v>
      </c>
      <c r="U1577" s="33">
        <f t="shared" si="270"/>
        <v>0</v>
      </c>
      <c r="V1577" s="33">
        <f t="shared" si="271"/>
        <v>0</v>
      </c>
      <c r="W1577" s="33">
        <f t="shared" si="272"/>
        <v>0</v>
      </c>
      <c r="X1577" s="33">
        <f>IFERROR(VLOOKUP(C1577,'Adj to Match Apport'!$C:$F,4,FALSE),0)</f>
        <v>0</v>
      </c>
      <c r="Y1577" s="33">
        <f t="shared" si="273"/>
        <v>0</v>
      </c>
      <c r="Z1577" s="184">
        <f>VLOOKUP(C1577, '2023-24 School Level AAFTE'!$C$4:$C$2454, 1, 0)</f>
        <v>1534</v>
      </c>
    </row>
    <row r="1578" spans="1:26" s="20" customFormat="1" x14ac:dyDescent="0.25">
      <c r="A1578" s="136" t="s">
        <v>1619</v>
      </c>
      <c r="B1578" s="166" t="s">
        <v>1618</v>
      </c>
      <c r="C1578" s="167">
        <v>1784</v>
      </c>
      <c r="D1578" s="166" t="s">
        <v>1621</v>
      </c>
      <c r="E1578" s="146" t="str">
        <f>VLOOKUP($C1578,'2023-24 School Level AAFTE'!$C:$N,9,FALSE)</f>
        <v>No</v>
      </c>
      <c r="F1578" s="94" t="str">
        <f>IFERROR(VLOOKUP(C1578,'2023-24 School Level AAFTE'!$C:$N,11,FALSE),"")</f>
        <v>No</v>
      </c>
      <c r="G1578" s="20">
        <f>IFERROR(VLOOKUP(C1578,'2023-24 School Level AAFTE'!$C:$N,8,FALSE),0)</f>
        <v>127.75</v>
      </c>
      <c r="H1578" s="99">
        <f>VLOOKUP($A1578,'District Data'!$A:$F,3,FALSE)</f>
        <v>1.18</v>
      </c>
      <c r="I1578" s="99">
        <f>VLOOKUP($A1578,'District Data'!$A:$F,4,FALSE)</f>
        <v>1.18</v>
      </c>
      <c r="J1578" s="100">
        <f t="shared" si="265"/>
        <v>0</v>
      </c>
      <c r="K1578" s="101">
        <f t="shared" si="266"/>
        <v>0</v>
      </c>
      <c r="L1578" s="102">
        <f>'District Data'!E$2</f>
        <v>72728</v>
      </c>
      <c r="M1578" s="102">
        <f>'District Data'!F$2</f>
        <v>78209</v>
      </c>
      <c r="N1578" s="33">
        <f t="shared" si="267"/>
        <v>0</v>
      </c>
      <c r="O1578" s="33">
        <f t="shared" si="268"/>
        <v>0</v>
      </c>
      <c r="P1578" s="33">
        <f t="shared" si="274"/>
        <v>14418.72</v>
      </c>
      <c r="Q1578" s="103">
        <v>0.18149999999999999</v>
      </c>
      <c r="R1578" s="103">
        <v>0.17510000000000001</v>
      </c>
      <c r="S1578" s="33">
        <f t="shared" si="269"/>
        <v>0</v>
      </c>
      <c r="T1578" s="33">
        <f t="shared" si="275"/>
        <v>0</v>
      </c>
      <c r="U1578" s="33">
        <f t="shared" si="270"/>
        <v>0</v>
      </c>
      <c r="V1578" s="33">
        <f t="shared" si="271"/>
        <v>0</v>
      </c>
      <c r="W1578" s="33">
        <f t="shared" si="272"/>
        <v>0</v>
      </c>
      <c r="X1578" s="33">
        <f>IFERROR(VLOOKUP(C1578,'Adj to Match Apport'!$C:$F,4,FALSE),0)</f>
        <v>0</v>
      </c>
      <c r="Y1578" s="33">
        <f t="shared" si="273"/>
        <v>0</v>
      </c>
      <c r="Z1578" s="184">
        <f>VLOOKUP(C1578, '2023-24 School Level AAFTE'!$C$4:$C$2454, 1, 0)</f>
        <v>1784</v>
      </c>
    </row>
    <row r="1579" spans="1:26" s="20" customFormat="1" x14ac:dyDescent="0.25">
      <c r="A1579" s="136" t="s">
        <v>1619</v>
      </c>
      <c r="B1579" s="166" t="s">
        <v>1618</v>
      </c>
      <c r="C1579" s="167">
        <v>3485</v>
      </c>
      <c r="D1579" s="166" t="s">
        <v>59</v>
      </c>
      <c r="E1579" s="146" t="str">
        <f>VLOOKUP($C1579,'2023-24 School Level AAFTE'!$C:$N,9,FALSE)</f>
        <v>No</v>
      </c>
      <c r="F1579" s="94" t="str">
        <f>IFERROR(VLOOKUP(C1579,'2023-24 School Level AAFTE'!$C:$N,11,FALSE),"")</f>
        <v>No</v>
      </c>
      <c r="G1579" s="20">
        <f>IFERROR(VLOOKUP(C1579,'2023-24 School Level AAFTE'!$C:$N,8,FALSE),0)</f>
        <v>461.41</v>
      </c>
      <c r="H1579" s="99">
        <f>VLOOKUP($A1579,'District Data'!$A:$F,3,FALSE)</f>
        <v>1.18</v>
      </c>
      <c r="I1579" s="99">
        <f>VLOOKUP($A1579,'District Data'!$A:$F,4,FALSE)</f>
        <v>1.18</v>
      </c>
      <c r="J1579" s="100">
        <f t="shared" si="265"/>
        <v>0</v>
      </c>
      <c r="K1579" s="101">
        <f t="shared" si="266"/>
        <v>0</v>
      </c>
      <c r="L1579" s="102">
        <f>'District Data'!E$2</f>
        <v>72728</v>
      </c>
      <c r="M1579" s="102">
        <f>'District Data'!F$2</f>
        <v>78209</v>
      </c>
      <c r="N1579" s="33">
        <f t="shared" si="267"/>
        <v>0</v>
      </c>
      <c r="O1579" s="33">
        <f t="shared" si="268"/>
        <v>0</v>
      </c>
      <c r="P1579" s="33">
        <f t="shared" si="274"/>
        <v>14418.72</v>
      </c>
      <c r="Q1579" s="103">
        <v>0.18149999999999999</v>
      </c>
      <c r="R1579" s="103">
        <v>0.17510000000000001</v>
      </c>
      <c r="S1579" s="33">
        <f t="shared" si="269"/>
        <v>0</v>
      </c>
      <c r="T1579" s="33">
        <f t="shared" si="275"/>
        <v>0</v>
      </c>
      <c r="U1579" s="33">
        <f t="shared" si="270"/>
        <v>0</v>
      </c>
      <c r="V1579" s="33">
        <f t="shared" si="271"/>
        <v>0</v>
      </c>
      <c r="W1579" s="33">
        <f t="shared" si="272"/>
        <v>0</v>
      </c>
      <c r="X1579" s="33">
        <f>IFERROR(VLOOKUP(C1579,'Adj to Match Apport'!$C:$F,4,FALSE),0)</f>
        <v>0</v>
      </c>
      <c r="Y1579" s="33">
        <f t="shared" si="273"/>
        <v>0</v>
      </c>
      <c r="Z1579" s="184">
        <f>VLOOKUP(C1579, '2023-24 School Level AAFTE'!$C$4:$C$2454, 1, 0)</f>
        <v>3485</v>
      </c>
    </row>
    <row r="1580" spans="1:26" s="20" customFormat="1" x14ac:dyDescent="0.25">
      <c r="A1580" s="136" t="s">
        <v>1619</v>
      </c>
      <c r="B1580" s="166" t="s">
        <v>1618</v>
      </c>
      <c r="C1580" s="167">
        <v>3630</v>
      </c>
      <c r="D1580" s="166" t="s">
        <v>2558</v>
      </c>
      <c r="E1580" s="146" t="str">
        <f>VLOOKUP($C1580,'2023-24 School Level AAFTE'!$C:$N,9,FALSE)</f>
        <v>No</v>
      </c>
      <c r="F1580" s="94" t="str">
        <f>IFERROR(VLOOKUP(C1580,'2023-24 School Level AAFTE'!$C:$N,11,FALSE),"")</f>
        <v>No</v>
      </c>
      <c r="G1580" s="20">
        <f>IFERROR(VLOOKUP(C1580,'2023-24 School Level AAFTE'!$C:$N,8,FALSE),0)</f>
        <v>1808.7600000000002</v>
      </c>
      <c r="H1580" s="99">
        <f>VLOOKUP($A1580,'District Data'!$A:$F,3,FALSE)</f>
        <v>1.18</v>
      </c>
      <c r="I1580" s="99">
        <f>VLOOKUP($A1580,'District Data'!$A:$F,4,FALSE)</f>
        <v>1.18</v>
      </c>
      <c r="J1580" s="100">
        <f t="shared" si="265"/>
        <v>0</v>
      </c>
      <c r="K1580" s="101">
        <f t="shared" si="266"/>
        <v>0</v>
      </c>
      <c r="L1580" s="102">
        <f>'District Data'!E$2</f>
        <v>72728</v>
      </c>
      <c r="M1580" s="102">
        <f>'District Data'!F$2</f>
        <v>78209</v>
      </c>
      <c r="N1580" s="33">
        <f t="shared" si="267"/>
        <v>0</v>
      </c>
      <c r="O1580" s="33">
        <f t="shared" si="268"/>
        <v>0</v>
      </c>
      <c r="P1580" s="33">
        <f t="shared" si="274"/>
        <v>14418.72</v>
      </c>
      <c r="Q1580" s="103">
        <v>0.18149999999999999</v>
      </c>
      <c r="R1580" s="103">
        <v>0.17510000000000001</v>
      </c>
      <c r="S1580" s="33">
        <f t="shared" si="269"/>
        <v>0</v>
      </c>
      <c r="T1580" s="33">
        <f t="shared" si="275"/>
        <v>0</v>
      </c>
      <c r="U1580" s="33">
        <f t="shared" si="270"/>
        <v>0</v>
      </c>
      <c r="V1580" s="33">
        <f t="shared" si="271"/>
        <v>0</v>
      </c>
      <c r="W1580" s="33">
        <f t="shared" si="272"/>
        <v>0</v>
      </c>
      <c r="X1580" s="33">
        <f>IFERROR(VLOOKUP(C1580,'Adj to Match Apport'!$C:$F,4,FALSE),0)</f>
        <v>0</v>
      </c>
      <c r="Y1580" s="33">
        <f t="shared" si="273"/>
        <v>0</v>
      </c>
      <c r="Z1580" s="184">
        <f>VLOOKUP(C1580, '2023-24 School Level AAFTE'!$C$4:$C$2454, 1, 0)</f>
        <v>3630</v>
      </c>
    </row>
    <row r="1581" spans="1:26" s="20" customFormat="1" x14ac:dyDescent="0.25">
      <c r="A1581" s="136" t="s">
        <v>1619</v>
      </c>
      <c r="B1581" s="166" t="s">
        <v>1618</v>
      </c>
      <c r="C1581" s="167">
        <v>2640</v>
      </c>
      <c r="D1581" s="166" t="s">
        <v>1625</v>
      </c>
      <c r="E1581" s="146" t="str">
        <f>VLOOKUP($C1581,'2023-24 School Level AAFTE'!$C:$N,9,FALSE)</f>
        <v>Yes</v>
      </c>
      <c r="F1581" s="94" t="str">
        <f>IFERROR(VLOOKUP(C1581,'2023-24 School Level AAFTE'!$C:$N,11,FALSE),"")</f>
        <v>Yes</v>
      </c>
      <c r="G1581" s="20">
        <f>IFERROR(VLOOKUP(C1581,'2023-24 School Level AAFTE'!$C:$N,8,FALSE),0)</f>
        <v>404.75</v>
      </c>
      <c r="H1581" s="99">
        <f>VLOOKUP($A1581,'District Data'!$A:$F,3,FALSE)</f>
        <v>1.18</v>
      </c>
      <c r="I1581" s="99">
        <f>VLOOKUP($A1581,'District Data'!$A:$F,4,FALSE)</f>
        <v>1.18</v>
      </c>
      <c r="J1581" s="100">
        <f t="shared" si="265"/>
        <v>404.75</v>
      </c>
      <c r="K1581" s="101">
        <f t="shared" si="266"/>
        <v>1.1870000000000001</v>
      </c>
      <c r="L1581" s="102">
        <f>'District Data'!E$2</f>
        <v>72728</v>
      </c>
      <c r="M1581" s="102">
        <f>'District Data'!F$2</f>
        <v>78209</v>
      </c>
      <c r="N1581" s="33">
        <f t="shared" si="267"/>
        <v>101867.2</v>
      </c>
      <c r="O1581" s="33">
        <f t="shared" si="268"/>
        <v>7677.02</v>
      </c>
      <c r="P1581" s="33">
        <f t="shared" si="274"/>
        <v>14418.72</v>
      </c>
      <c r="Q1581" s="103">
        <v>0.18149999999999999</v>
      </c>
      <c r="R1581" s="103">
        <v>0.17510000000000001</v>
      </c>
      <c r="S1581" s="33">
        <f t="shared" si="269"/>
        <v>36948.160000000003</v>
      </c>
      <c r="T1581" s="33">
        <f t="shared" si="275"/>
        <v>1825.74</v>
      </c>
      <c r="U1581" s="33">
        <f t="shared" si="270"/>
        <v>319.69</v>
      </c>
      <c r="V1581" s="33">
        <f t="shared" si="271"/>
        <v>2145.4299999999998</v>
      </c>
      <c r="W1581" s="33">
        <f t="shared" si="272"/>
        <v>148637.80999999997</v>
      </c>
      <c r="X1581" s="33" t="str">
        <f>IFERROR(VLOOKUP(C1581,'Adj to Match Apport'!$C:$F,4,FALSE),0)</f>
        <v/>
      </c>
      <c r="Y1581" s="33">
        <f t="shared" si="273"/>
        <v>148637.80999999997</v>
      </c>
      <c r="Z1581" s="184">
        <f>VLOOKUP(C1581, '2023-24 School Level AAFTE'!$C$4:$C$2454, 1, 0)</f>
        <v>2640</v>
      </c>
    </row>
    <row r="1582" spans="1:26" s="20" customFormat="1" x14ac:dyDescent="0.25">
      <c r="A1582" s="136" t="s">
        <v>1619</v>
      </c>
      <c r="B1582" s="166" t="s">
        <v>1618</v>
      </c>
      <c r="C1582" s="167">
        <v>5229</v>
      </c>
      <c r="D1582" s="166" t="s">
        <v>1635</v>
      </c>
      <c r="E1582" s="146" t="str">
        <f>VLOOKUP($C1582,'2023-24 School Level AAFTE'!$C:$N,9,FALSE)</f>
        <v>Yes</v>
      </c>
      <c r="F1582" s="94" t="str">
        <f>IFERROR(VLOOKUP(C1582,'2023-24 School Level AAFTE'!$C:$N,11,FALSE),"")</f>
        <v>Yes</v>
      </c>
      <c r="G1582" s="20">
        <f>IFERROR(VLOOKUP(C1582,'2023-24 School Level AAFTE'!$C:$N,8,FALSE),0)</f>
        <v>297.2</v>
      </c>
      <c r="H1582" s="99">
        <f>VLOOKUP($A1582,'District Data'!$A:$F,3,FALSE)</f>
        <v>1.18</v>
      </c>
      <c r="I1582" s="99">
        <f>VLOOKUP($A1582,'District Data'!$A:$F,4,FALSE)</f>
        <v>1.18</v>
      </c>
      <c r="J1582" s="100">
        <f t="shared" si="265"/>
        <v>297.2</v>
      </c>
      <c r="K1582" s="101">
        <f t="shared" si="266"/>
        <v>0.872</v>
      </c>
      <c r="L1582" s="102">
        <f>'District Data'!E$2</f>
        <v>72728</v>
      </c>
      <c r="M1582" s="102">
        <f>'District Data'!F$2</f>
        <v>78209</v>
      </c>
      <c r="N1582" s="33">
        <f t="shared" si="267"/>
        <v>74834.2</v>
      </c>
      <c r="O1582" s="33">
        <f t="shared" si="268"/>
        <v>5639.73</v>
      </c>
      <c r="P1582" s="33">
        <f t="shared" si="274"/>
        <v>14418.72</v>
      </c>
      <c r="Q1582" s="103">
        <v>0.18149999999999999</v>
      </c>
      <c r="R1582" s="103">
        <v>0.17510000000000001</v>
      </c>
      <c r="S1582" s="33">
        <f t="shared" si="269"/>
        <v>27143.05</v>
      </c>
      <c r="T1582" s="33">
        <f t="shared" si="275"/>
        <v>1341.23</v>
      </c>
      <c r="U1582" s="33">
        <f t="shared" si="270"/>
        <v>234.85</v>
      </c>
      <c r="V1582" s="33">
        <f t="shared" si="271"/>
        <v>1576.08</v>
      </c>
      <c r="W1582" s="33">
        <f t="shared" si="272"/>
        <v>109193.06</v>
      </c>
      <c r="X1582" s="33" t="str">
        <f>IFERROR(VLOOKUP(C1582,'Adj to Match Apport'!$C:$F,4,FALSE),0)</f>
        <v/>
      </c>
      <c r="Y1582" s="33">
        <f t="shared" si="273"/>
        <v>109193.06</v>
      </c>
      <c r="Z1582" s="184">
        <f>VLOOKUP(C1582, '2023-24 School Level AAFTE'!$C$4:$C$2454, 1, 0)</f>
        <v>5229</v>
      </c>
    </row>
    <row r="1583" spans="1:26" s="20" customFormat="1" x14ac:dyDescent="0.25">
      <c r="A1583" s="136" t="s">
        <v>1619</v>
      </c>
      <c r="B1583" s="166" t="s">
        <v>1618</v>
      </c>
      <c r="C1583" s="167">
        <v>2597</v>
      </c>
      <c r="D1583" s="166" t="s">
        <v>1624</v>
      </c>
      <c r="E1583" s="146" t="str">
        <f>VLOOKUP($C1583,'2023-24 School Level AAFTE'!$C:$N,9,FALSE)</f>
        <v>No</v>
      </c>
      <c r="F1583" s="94" t="str">
        <f>IFERROR(VLOOKUP(C1583,'2023-24 School Level AAFTE'!$C:$N,11,FALSE),"")</f>
        <v>No</v>
      </c>
      <c r="G1583" s="20">
        <f>IFERROR(VLOOKUP(C1583,'2023-24 School Level AAFTE'!$C:$N,8,FALSE),0)</f>
        <v>500.37</v>
      </c>
      <c r="H1583" s="99">
        <f>VLOOKUP($A1583,'District Data'!$A:$F,3,FALSE)</f>
        <v>1.18</v>
      </c>
      <c r="I1583" s="99">
        <f>VLOOKUP($A1583,'District Data'!$A:$F,4,FALSE)</f>
        <v>1.18</v>
      </c>
      <c r="J1583" s="100">
        <f t="shared" si="265"/>
        <v>0</v>
      </c>
      <c r="K1583" s="101">
        <f t="shared" si="266"/>
        <v>0</v>
      </c>
      <c r="L1583" s="102">
        <f>'District Data'!E$2</f>
        <v>72728</v>
      </c>
      <c r="M1583" s="102">
        <f>'District Data'!F$2</f>
        <v>78209</v>
      </c>
      <c r="N1583" s="33">
        <f t="shared" si="267"/>
        <v>0</v>
      </c>
      <c r="O1583" s="33">
        <f t="shared" si="268"/>
        <v>0</v>
      </c>
      <c r="P1583" s="33">
        <f t="shared" si="274"/>
        <v>14418.72</v>
      </c>
      <c r="Q1583" s="103">
        <v>0.18149999999999999</v>
      </c>
      <c r="R1583" s="103">
        <v>0.17510000000000001</v>
      </c>
      <c r="S1583" s="33">
        <f t="shared" si="269"/>
        <v>0</v>
      </c>
      <c r="T1583" s="33">
        <f t="shared" si="275"/>
        <v>0</v>
      </c>
      <c r="U1583" s="33">
        <f t="shared" si="270"/>
        <v>0</v>
      </c>
      <c r="V1583" s="33">
        <f t="shared" si="271"/>
        <v>0</v>
      </c>
      <c r="W1583" s="33">
        <f t="shared" si="272"/>
        <v>0</v>
      </c>
      <c r="X1583" s="33">
        <f>IFERROR(VLOOKUP(C1583,'Adj to Match Apport'!$C:$F,4,FALSE),0)</f>
        <v>0</v>
      </c>
      <c r="Y1583" s="33">
        <f t="shared" si="273"/>
        <v>0</v>
      </c>
      <c r="Z1583" s="184">
        <f>VLOOKUP(C1583, '2023-24 School Level AAFTE'!$C$4:$C$2454, 1, 0)</f>
        <v>2597</v>
      </c>
    </row>
    <row r="1584" spans="1:26" s="20" customFormat="1" x14ac:dyDescent="0.25">
      <c r="A1584" s="136" t="s">
        <v>1619</v>
      </c>
      <c r="B1584" s="166" t="s">
        <v>1618</v>
      </c>
      <c r="C1584" s="167">
        <v>2929</v>
      </c>
      <c r="D1584" s="166" t="s">
        <v>1145</v>
      </c>
      <c r="E1584" s="146" t="str">
        <f>VLOOKUP($C1584,'2023-24 School Level AAFTE'!$C:$N,9,FALSE)</f>
        <v>Yes</v>
      </c>
      <c r="F1584" s="94" t="str">
        <f>IFERROR(VLOOKUP(C1584,'2023-24 School Level AAFTE'!$C:$N,11,FALSE),"")</f>
        <v>Yes</v>
      </c>
      <c r="G1584" s="20">
        <f>IFERROR(VLOOKUP(C1584,'2023-24 School Level AAFTE'!$C:$N,8,FALSE),0)</f>
        <v>316.14999999999998</v>
      </c>
      <c r="H1584" s="99">
        <f>VLOOKUP($A1584,'District Data'!$A:$F,3,FALSE)</f>
        <v>1.18</v>
      </c>
      <c r="I1584" s="99">
        <f>VLOOKUP($A1584,'District Data'!$A:$F,4,FALSE)</f>
        <v>1.18</v>
      </c>
      <c r="J1584" s="100">
        <f t="shared" si="265"/>
        <v>316.14999999999998</v>
      </c>
      <c r="K1584" s="101">
        <f t="shared" si="266"/>
        <v>0.92700000000000005</v>
      </c>
      <c r="L1584" s="102">
        <f>'District Data'!E$2</f>
        <v>72728</v>
      </c>
      <c r="M1584" s="102">
        <f>'District Data'!F$2</f>
        <v>78209</v>
      </c>
      <c r="N1584" s="33">
        <f t="shared" si="267"/>
        <v>79554.25</v>
      </c>
      <c r="O1584" s="33">
        <f t="shared" si="268"/>
        <v>5995.45</v>
      </c>
      <c r="P1584" s="33">
        <f t="shared" si="274"/>
        <v>14418.72</v>
      </c>
      <c r="Q1584" s="103">
        <v>0.18149999999999999</v>
      </c>
      <c r="R1584" s="103">
        <v>0.17510000000000001</v>
      </c>
      <c r="S1584" s="33">
        <f t="shared" si="269"/>
        <v>28855.05</v>
      </c>
      <c r="T1584" s="33">
        <f t="shared" si="275"/>
        <v>1425.83</v>
      </c>
      <c r="U1584" s="33">
        <f t="shared" si="270"/>
        <v>249.66</v>
      </c>
      <c r="V1584" s="33">
        <f t="shared" si="271"/>
        <v>1675.49</v>
      </c>
      <c r="W1584" s="33">
        <f t="shared" si="272"/>
        <v>116080.24</v>
      </c>
      <c r="X1584" s="33" t="str">
        <f>IFERROR(VLOOKUP(C1584,'Adj to Match Apport'!$C:$F,4,FALSE),0)</f>
        <v/>
      </c>
      <c r="Y1584" s="33">
        <f t="shared" si="273"/>
        <v>116080.24</v>
      </c>
      <c r="Z1584" s="184">
        <f>VLOOKUP(C1584, '2023-24 School Level AAFTE'!$C$4:$C$2454, 1, 0)</f>
        <v>2929</v>
      </c>
    </row>
    <row r="1585" spans="1:26" s="20" customFormat="1" x14ac:dyDescent="0.25">
      <c r="A1585" s="136" t="s">
        <v>1619</v>
      </c>
      <c r="B1585" s="166" t="s">
        <v>1618</v>
      </c>
      <c r="C1585" s="147">
        <v>3741</v>
      </c>
      <c r="D1585" s="139" t="s">
        <v>2559</v>
      </c>
      <c r="E1585" s="146" t="str">
        <f>VLOOKUP($C1585,'2023-24 School Level AAFTE'!$C:$N,9,FALSE)</f>
        <v>Yes</v>
      </c>
      <c r="F1585" s="94" t="str">
        <f>IFERROR(VLOOKUP(C1585,'2023-24 School Level AAFTE'!$C:$N,11,FALSE),"")</f>
        <v>Yes</v>
      </c>
      <c r="G1585" s="20">
        <f>IFERROR(VLOOKUP(C1585,'2023-24 School Level AAFTE'!$C:$N,8,FALSE),0)</f>
        <v>1241.3799999999999</v>
      </c>
      <c r="H1585" s="99">
        <f>VLOOKUP($A1585,'District Data'!$A:$F,3,FALSE)</f>
        <v>1.18</v>
      </c>
      <c r="I1585" s="99">
        <f>VLOOKUP($A1585,'District Data'!$A:$F,4,FALSE)</f>
        <v>1.18</v>
      </c>
      <c r="J1585" s="100">
        <f t="shared" si="265"/>
        <v>1241.3799999999999</v>
      </c>
      <c r="K1585" s="101">
        <f t="shared" si="266"/>
        <v>3.641</v>
      </c>
      <c r="L1585" s="102">
        <f>'District Data'!E$2</f>
        <v>72728</v>
      </c>
      <c r="M1585" s="102">
        <f>'District Data'!F$2</f>
        <v>78209</v>
      </c>
      <c r="N1585" s="33">
        <f t="shared" si="267"/>
        <v>312467.12</v>
      </c>
      <c r="O1585" s="33">
        <f t="shared" si="268"/>
        <v>23548.46</v>
      </c>
      <c r="P1585" s="33">
        <f t="shared" si="274"/>
        <v>14418.72</v>
      </c>
      <c r="Q1585" s="103">
        <v>0.18149999999999999</v>
      </c>
      <c r="R1585" s="103">
        <v>0.17510000000000001</v>
      </c>
      <c r="S1585" s="33">
        <f t="shared" si="269"/>
        <v>113334.68</v>
      </c>
      <c r="T1585" s="33">
        <f t="shared" si="275"/>
        <v>5600.26</v>
      </c>
      <c r="U1585" s="33">
        <f t="shared" si="270"/>
        <v>980.61</v>
      </c>
      <c r="V1585" s="33">
        <f t="shared" si="271"/>
        <v>6580.87</v>
      </c>
      <c r="W1585" s="33">
        <f t="shared" si="272"/>
        <v>455931.13</v>
      </c>
      <c r="X1585" s="33" t="str">
        <f>IFERROR(VLOOKUP(C1585,'Adj to Match Apport'!$C:$F,4,FALSE),0)</f>
        <v/>
      </c>
      <c r="Y1585" s="33">
        <f t="shared" si="273"/>
        <v>455931.13</v>
      </c>
      <c r="Z1585" s="184">
        <f>VLOOKUP(C1585, '2023-24 School Level AAFTE'!$C$4:$C$2454, 1, 0)</f>
        <v>3741</v>
      </c>
    </row>
    <row r="1586" spans="1:26" s="20" customFormat="1" x14ac:dyDescent="0.25">
      <c r="A1586" s="136" t="s">
        <v>1619</v>
      </c>
      <c r="B1586" s="166" t="s">
        <v>1618</v>
      </c>
      <c r="C1586" s="167">
        <v>3586</v>
      </c>
      <c r="D1586" s="166" t="s">
        <v>1630</v>
      </c>
      <c r="E1586" s="146" t="str">
        <f>VLOOKUP($C1586,'2023-24 School Level AAFTE'!$C:$N,9,FALSE)</f>
        <v>No</v>
      </c>
      <c r="F1586" s="94" t="str">
        <f>IFERROR(VLOOKUP(C1586,'2023-24 School Level AAFTE'!$C:$N,11,FALSE),"")</f>
        <v>No</v>
      </c>
      <c r="G1586" s="20">
        <f>IFERROR(VLOOKUP(C1586,'2023-24 School Level AAFTE'!$C:$N,8,FALSE),0)</f>
        <v>410.01</v>
      </c>
      <c r="H1586" s="99">
        <f>VLOOKUP($A1586,'District Data'!$A:$F,3,FALSE)</f>
        <v>1.18</v>
      </c>
      <c r="I1586" s="99">
        <f>VLOOKUP($A1586,'District Data'!$A:$F,4,FALSE)</f>
        <v>1.18</v>
      </c>
      <c r="J1586" s="100">
        <f t="shared" si="265"/>
        <v>0</v>
      </c>
      <c r="K1586" s="101">
        <f t="shared" si="266"/>
        <v>0</v>
      </c>
      <c r="L1586" s="102">
        <f>'District Data'!E$2</f>
        <v>72728</v>
      </c>
      <c r="M1586" s="102">
        <f>'District Data'!F$2</f>
        <v>78209</v>
      </c>
      <c r="N1586" s="33">
        <f t="shared" si="267"/>
        <v>0</v>
      </c>
      <c r="O1586" s="33">
        <f t="shared" si="268"/>
        <v>0</v>
      </c>
      <c r="P1586" s="33">
        <f t="shared" si="274"/>
        <v>14418.72</v>
      </c>
      <c r="Q1586" s="103">
        <v>0.18149999999999999</v>
      </c>
      <c r="R1586" s="103">
        <v>0.17510000000000001</v>
      </c>
      <c r="S1586" s="33">
        <f t="shared" si="269"/>
        <v>0</v>
      </c>
      <c r="T1586" s="33">
        <f t="shared" si="275"/>
        <v>0</v>
      </c>
      <c r="U1586" s="33">
        <f t="shared" si="270"/>
        <v>0</v>
      </c>
      <c r="V1586" s="33">
        <f t="shared" si="271"/>
        <v>0</v>
      </c>
      <c r="W1586" s="33">
        <f t="shared" si="272"/>
        <v>0</v>
      </c>
      <c r="X1586" s="33">
        <f>IFERROR(VLOOKUP(C1586,'Adj to Match Apport'!$C:$F,4,FALSE),0)</f>
        <v>0</v>
      </c>
      <c r="Y1586" s="33">
        <f t="shared" si="273"/>
        <v>0</v>
      </c>
      <c r="Z1586" s="184">
        <f>VLOOKUP(C1586, '2023-24 School Level AAFTE'!$C$4:$C$2454, 1, 0)</f>
        <v>3586</v>
      </c>
    </row>
    <row r="1587" spans="1:26" s="20" customFormat="1" x14ac:dyDescent="0.25">
      <c r="A1587" s="136" t="s">
        <v>1619</v>
      </c>
      <c r="B1587" s="166" t="s">
        <v>1618</v>
      </c>
      <c r="C1587" s="92">
        <v>3035</v>
      </c>
      <c r="D1587" s="115" t="s">
        <v>2560</v>
      </c>
      <c r="E1587" s="146" t="str">
        <f>VLOOKUP($C1587,'2023-24 School Level AAFTE'!$C:$N,9,FALSE)</f>
        <v>No</v>
      </c>
      <c r="F1587" s="94" t="str">
        <f>IFERROR(VLOOKUP(C1587,'2023-24 School Level AAFTE'!$C:$N,11,FALSE),"")</f>
        <v>No</v>
      </c>
      <c r="G1587" s="20">
        <f>IFERROR(VLOOKUP(C1587,'2023-24 School Level AAFTE'!$C:$N,8,FALSE),0)</f>
        <v>825.6</v>
      </c>
      <c r="H1587" s="99">
        <f>VLOOKUP($A1587,'District Data'!$A:$F,3,FALSE)</f>
        <v>1.18</v>
      </c>
      <c r="I1587" s="99">
        <f>VLOOKUP($A1587,'District Data'!$A:$F,4,FALSE)</f>
        <v>1.18</v>
      </c>
      <c r="J1587" s="100">
        <f t="shared" si="265"/>
        <v>0</v>
      </c>
      <c r="K1587" s="101">
        <f t="shared" si="266"/>
        <v>0</v>
      </c>
      <c r="L1587" s="102">
        <f>'District Data'!E$2</f>
        <v>72728</v>
      </c>
      <c r="M1587" s="102">
        <f>'District Data'!F$2</f>
        <v>78209</v>
      </c>
      <c r="N1587" s="33">
        <f t="shared" si="267"/>
        <v>0</v>
      </c>
      <c r="O1587" s="33">
        <f t="shared" si="268"/>
        <v>0</v>
      </c>
      <c r="P1587" s="33">
        <f t="shared" si="274"/>
        <v>14418.72</v>
      </c>
      <c r="Q1587" s="103">
        <v>0.18149999999999999</v>
      </c>
      <c r="R1587" s="103">
        <v>0.17510000000000001</v>
      </c>
      <c r="S1587" s="33">
        <f t="shared" si="269"/>
        <v>0</v>
      </c>
      <c r="T1587" s="33">
        <f t="shared" si="275"/>
        <v>0</v>
      </c>
      <c r="U1587" s="33">
        <f t="shared" si="270"/>
        <v>0</v>
      </c>
      <c r="V1587" s="33">
        <f t="shared" si="271"/>
        <v>0</v>
      </c>
      <c r="W1587" s="33">
        <f t="shared" si="272"/>
        <v>0</v>
      </c>
      <c r="X1587" s="33">
        <f>IFERROR(VLOOKUP(C1587,'Adj to Match Apport'!$C:$F,4,FALSE),0)</f>
        <v>0</v>
      </c>
      <c r="Y1587" s="33">
        <f t="shared" si="273"/>
        <v>0</v>
      </c>
      <c r="Z1587" s="184">
        <f>VLOOKUP(C1587, '2023-24 School Level AAFTE'!$C$4:$C$2454, 1, 0)</f>
        <v>3035</v>
      </c>
    </row>
    <row r="1588" spans="1:26" s="20" customFormat="1" x14ac:dyDescent="0.25">
      <c r="A1588" s="136" t="s">
        <v>1619</v>
      </c>
      <c r="B1588" s="166" t="s">
        <v>1618</v>
      </c>
      <c r="C1588" s="167">
        <v>3434</v>
      </c>
      <c r="D1588" s="166" t="s">
        <v>1628</v>
      </c>
      <c r="E1588" s="146" t="str">
        <f>VLOOKUP($C1588,'2023-24 School Level AAFTE'!$C:$N,9,FALSE)</f>
        <v>Yes</v>
      </c>
      <c r="F1588" s="94" t="str">
        <f>IFERROR(VLOOKUP(C1588,'2023-24 School Level AAFTE'!$C:$N,11,FALSE),"")</f>
        <v>Yes</v>
      </c>
      <c r="G1588" s="20">
        <f>IFERROR(VLOOKUP(C1588,'2023-24 School Level AAFTE'!$C:$N,8,FALSE),0)</f>
        <v>889.31</v>
      </c>
      <c r="H1588" s="99">
        <f>VLOOKUP($A1588,'District Data'!$A:$F,3,FALSE)</f>
        <v>1.18</v>
      </c>
      <c r="I1588" s="99">
        <f>VLOOKUP($A1588,'District Data'!$A:$F,4,FALSE)</f>
        <v>1.18</v>
      </c>
      <c r="J1588" s="100">
        <f t="shared" si="265"/>
        <v>889.31</v>
      </c>
      <c r="K1588" s="101">
        <f t="shared" si="266"/>
        <v>2.609</v>
      </c>
      <c r="L1588" s="102">
        <f>'District Data'!E$2</f>
        <v>72728</v>
      </c>
      <c r="M1588" s="102">
        <f>'District Data'!F$2</f>
        <v>78209</v>
      </c>
      <c r="N1588" s="33">
        <f t="shared" si="267"/>
        <v>223901.88</v>
      </c>
      <c r="O1588" s="33">
        <f t="shared" si="268"/>
        <v>16873.91</v>
      </c>
      <c r="P1588" s="33">
        <f t="shared" si="274"/>
        <v>14418.72</v>
      </c>
      <c r="Q1588" s="103">
        <v>0.18149999999999999</v>
      </c>
      <c r="R1588" s="103">
        <v>0.17510000000000001</v>
      </c>
      <c r="S1588" s="33">
        <f t="shared" si="269"/>
        <v>81211.25</v>
      </c>
      <c r="T1588" s="33">
        <f t="shared" si="275"/>
        <v>4012.93</v>
      </c>
      <c r="U1588" s="33">
        <f t="shared" si="270"/>
        <v>702.66</v>
      </c>
      <c r="V1588" s="33">
        <f t="shared" si="271"/>
        <v>4715.59</v>
      </c>
      <c r="W1588" s="33">
        <f t="shared" si="272"/>
        <v>326702.63</v>
      </c>
      <c r="X1588" s="33" t="str">
        <f>IFERROR(VLOOKUP(C1588,'Adj to Match Apport'!$C:$F,4,FALSE),0)</f>
        <v/>
      </c>
      <c r="Y1588" s="33">
        <f t="shared" si="273"/>
        <v>326702.63</v>
      </c>
      <c r="Z1588" s="184">
        <f>VLOOKUP(C1588, '2023-24 School Level AAFTE'!$C$4:$C$2454, 1, 0)</f>
        <v>3434</v>
      </c>
    </row>
    <row r="1589" spans="1:26" s="20" customFormat="1" x14ac:dyDescent="0.25">
      <c r="A1589" s="136" t="s">
        <v>1619</v>
      </c>
      <c r="B1589" s="166" t="s">
        <v>1618</v>
      </c>
      <c r="C1589" s="167">
        <v>5335</v>
      </c>
      <c r="D1589" s="166" t="s">
        <v>2561</v>
      </c>
      <c r="E1589" s="146" t="str">
        <f>VLOOKUP($C1589,'2023-24 School Level AAFTE'!$C:$N,9,FALSE)</f>
        <v>Yes</v>
      </c>
      <c r="F1589" s="94" t="str">
        <f>IFERROR(VLOOKUP(C1589,'2023-24 School Level AAFTE'!$C:$N,11,FALSE),"")</f>
        <v>No</v>
      </c>
      <c r="G1589" s="20">
        <f>IFERROR(VLOOKUP(C1589,'2023-24 School Level AAFTE'!$C:$N,8,FALSE),0)</f>
        <v>52</v>
      </c>
      <c r="H1589" s="99">
        <f>VLOOKUP($A1589,'District Data'!$A:$F,3,FALSE)</f>
        <v>1.18</v>
      </c>
      <c r="I1589" s="99">
        <f>VLOOKUP($A1589,'District Data'!$A:$F,4,FALSE)</f>
        <v>1.18</v>
      </c>
      <c r="J1589" s="100">
        <f t="shared" si="265"/>
        <v>0</v>
      </c>
      <c r="K1589" s="101">
        <f t="shared" si="266"/>
        <v>0</v>
      </c>
      <c r="L1589" s="102">
        <f>'District Data'!E$2</f>
        <v>72728</v>
      </c>
      <c r="M1589" s="102">
        <f>'District Data'!F$2</f>
        <v>78209</v>
      </c>
      <c r="N1589" s="33">
        <f t="shared" si="267"/>
        <v>0</v>
      </c>
      <c r="O1589" s="33">
        <f t="shared" si="268"/>
        <v>0</v>
      </c>
      <c r="P1589" s="33">
        <f t="shared" si="274"/>
        <v>14418.72</v>
      </c>
      <c r="Q1589" s="103">
        <v>0.18149999999999999</v>
      </c>
      <c r="R1589" s="103">
        <v>0.17510000000000001</v>
      </c>
      <c r="S1589" s="33">
        <f t="shared" si="269"/>
        <v>0</v>
      </c>
      <c r="T1589" s="33">
        <f t="shared" si="275"/>
        <v>0</v>
      </c>
      <c r="U1589" s="33">
        <f t="shared" si="270"/>
        <v>0</v>
      </c>
      <c r="V1589" s="33">
        <f t="shared" si="271"/>
        <v>0</v>
      </c>
      <c r="W1589" s="33">
        <f t="shared" si="272"/>
        <v>0</v>
      </c>
      <c r="X1589" s="33">
        <f>IFERROR(VLOOKUP(C1589,'Adj to Match Apport'!$C:$F,4,FALSE),0)</f>
        <v>0</v>
      </c>
      <c r="Y1589" s="33">
        <f t="shared" si="273"/>
        <v>0</v>
      </c>
      <c r="Z1589" s="184">
        <f>VLOOKUP(C1589, '2023-24 School Level AAFTE'!$C$4:$C$2454, 1, 0)</f>
        <v>5335</v>
      </c>
    </row>
    <row r="1590" spans="1:26" s="20" customFormat="1" x14ac:dyDescent="0.25">
      <c r="A1590" s="136" t="s">
        <v>1619</v>
      </c>
      <c r="B1590" s="166" t="s">
        <v>1618</v>
      </c>
      <c r="C1590" s="147">
        <v>1648</v>
      </c>
      <c r="D1590" s="139" t="s">
        <v>2562</v>
      </c>
      <c r="E1590" s="146" t="str">
        <f>VLOOKUP($C1590,'2023-24 School Level AAFTE'!$C:$N,9,FALSE)</f>
        <v>No</v>
      </c>
      <c r="F1590" s="94" t="str">
        <f>IFERROR(VLOOKUP(C1590,'2023-24 School Level AAFTE'!$C:$N,11,FALSE),"")</f>
        <v>No</v>
      </c>
      <c r="G1590" s="20">
        <f>IFERROR(VLOOKUP(C1590,'2023-24 School Level AAFTE'!$C:$N,8,FALSE),0)</f>
        <v>8.9</v>
      </c>
      <c r="H1590" s="99">
        <f>VLOOKUP($A1590,'District Data'!$A:$F,3,FALSE)</f>
        <v>1.18</v>
      </c>
      <c r="I1590" s="99">
        <f>VLOOKUP($A1590,'District Data'!$A:$F,4,FALSE)</f>
        <v>1.18</v>
      </c>
      <c r="J1590" s="100">
        <f t="shared" si="265"/>
        <v>0</v>
      </c>
      <c r="K1590" s="101">
        <f t="shared" si="266"/>
        <v>0</v>
      </c>
      <c r="L1590" s="102">
        <f>'District Data'!E$2</f>
        <v>72728</v>
      </c>
      <c r="M1590" s="102">
        <f>'District Data'!F$2</f>
        <v>78209</v>
      </c>
      <c r="N1590" s="33">
        <f t="shared" si="267"/>
        <v>0</v>
      </c>
      <c r="O1590" s="33">
        <f t="shared" si="268"/>
        <v>0</v>
      </c>
      <c r="P1590" s="33">
        <f t="shared" si="274"/>
        <v>14418.72</v>
      </c>
      <c r="Q1590" s="103">
        <v>0.18149999999999999</v>
      </c>
      <c r="R1590" s="103">
        <v>0.17510000000000001</v>
      </c>
      <c r="S1590" s="33">
        <f t="shared" si="269"/>
        <v>0</v>
      </c>
      <c r="T1590" s="33">
        <f t="shared" si="275"/>
        <v>0</v>
      </c>
      <c r="U1590" s="33">
        <f t="shared" si="270"/>
        <v>0</v>
      </c>
      <c r="V1590" s="33">
        <f t="shared" si="271"/>
        <v>0</v>
      </c>
      <c r="W1590" s="33">
        <f t="shared" si="272"/>
        <v>0</v>
      </c>
      <c r="X1590" s="33">
        <f>IFERROR(VLOOKUP(C1590,'Adj to Match Apport'!$C:$F,4,FALSE),0)</f>
        <v>0</v>
      </c>
      <c r="Y1590" s="33">
        <f t="shared" si="273"/>
        <v>0</v>
      </c>
      <c r="Z1590" s="184">
        <f>VLOOKUP(C1590, '2023-24 School Level AAFTE'!$C$4:$C$2454, 1, 0)</f>
        <v>1648</v>
      </c>
    </row>
    <row r="1591" spans="1:26" s="20" customFormat="1" x14ac:dyDescent="0.25">
      <c r="A1591" s="136" t="s">
        <v>1619</v>
      </c>
      <c r="B1591" s="166" t="s">
        <v>1618</v>
      </c>
      <c r="C1591" s="167">
        <v>5070</v>
      </c>
      <c r="D1591" s="166" t="s">
        <v>2563</v>
      </c>
      <c r="E1591" s="146" t="str">
        <f>VLOOKUP($C1591,'2023-24 School Level AAFTE'!$C:$N,9,FALSE)</f>
        <v>Yes</v>
      </c>
      <c r="F1591" s="94" t="str">
        <f>IFERROR(VLOOKUP(C1591,'2023-24 School Level AAFTE'!$C:$N,11,FALSE),"")</f>
        <v>No</v>
      </c>
      <c r="G1591" s="20">
        <f>IFERROR(VLOOKUP(C1591,'2023-24 School Level AAFTE'!$C:$N,8,FALSE),0)</f>
        <v>27.88</v>
      </c>
      <c r="H1591" s="99">
        <f>VLOOKUP($A1591,'District Data'!$A:$F,3,FALSE)</f>
        <v>1.18</v>
      </c>
      <c r="I1591" s="99">
        <f>VLOOKUP($A1591,'District Data'!$A:$F,4,FALSE)</f>
        <v>1.18</v>
      </c>
      <c r="J1591" s="100">
        <f t="shared" si="265"/>
        <v>0</v>
      </c>
      <c r="K1591" s="101">
        <f t="shared" si="266"/>
        <v>0</v>
      </c>
      <c r="L1591" s="102">
        <f>'District Data'!E$2</f>
        <v>72728</v>
      </c>
      <c r="M1591" s="102">
        <f>'District Data'!F$2</f>
        <v>78209</v>
      </c>
      <c r="N1591" s="33">
        <f t="shared" si="267"/>
        <v>0</v>
      </c>
      <c r="O1591" s="33">
        <f t="shared" si="268"/>
        <v>0</v>
      </c>
      <c r="P1591" s="33">
        <f t="shared" si="274"/>
        <v>14418.72</v>
      </c>
      <c r="Q1591" s="103">
        <v>0.18149999999999999</v>
      </c>
      <c r="R1591" s="103">
        <v>0.17510000000000001</v>
      </c>
      <c r="S1591" s="33">
        <f t="shared" si="269"/>
        <v>0</v>
      </c>
      <c r="T1591" s="33">
        <f t="shared" si="275"/>
        <v>0</v>
      </c>
      <c r="U1591" s="33">
        <f t="shared" si="270"/>
        <v>0</v>
      </c>
      <c r="V1591" s="33">
        <f t="shared" si="271"/>
        <v>0</v>
      </c>
      <c r="W1591" s="33">
        <f t="shared" si="272"/>
        <v>0</v>
      </c>
      <c r="X1591" s="33">
        <f>IFERROR(VLOOKUP(C1591,'Adj to Match Apport'!$C:$F,4,FALSE),0)</f>
        <v>0</v>
      </c>
      <c r="Y1591" s="33">
        <f t="shared" si="273"/>
        <v>0</v>
      </c>
      <c r="Z1591" s="184">
        <f>VLOOKUP(C1591, '2023-24 School Level AAFTE'!$C$4:$C$2454, 1, 0)</f>
        <v>5070</v>
      </c>
    </row>
    <row r="1592" spans="1:26" s="20" customFormat="1" x14ac:dyDescent="0.25">
      <c r="A1592" s="136" t="s">
        <v>1619</v>
      </c>
      <c r="B1592" s="166" t="s">
        <v>1618</v>
      </c>
      <c r="C1592" s="167">
        <v>3521</v>
      </c>
      <c r="D1592" s="166" t="s">
        <v>1629</v>
      </c>
      <c r="E1592" s="146" t="str">
        <f>VLOOKUP($C1592,'2023-24 School Level AAFTE'!$C:$N,9,FALSE)</f>
        <v>Yes</v>
      </c>
      <c r="F1592" s="94" t="str">
        <f>IFERROR(VLOOKUP(C1592,'2023-24 School Level AAFTE'!$C:$N,11,FALSE),"")</f>
        <v>Yes</v>
      </c>
      <c r="G1592" s="20">
        <f>IFERROR(VLOOKUP(C1592,'2023-24 School Level AAFTE'!$C:$N,8,FALSE),0)</f>
        <v>373.88</v>
      </c>
      <c r="H1592" s="99">
        <f>VLOOKUP($A1592,'District Data'!$A:$F,3,FALSE)</f>
        <v>1.18</v>
      </c>
      <c r="I1592" s="99">
        <f>VLOOKUP($A1592,'District Data'!$A:$F,4,FALSE)</f>
        <v>1.18</v>
      </c>
      <c r="J1592" s="100">
        <f t="shared" si="265"/>
        <v>373.88</v>
      </c>
      <c r="K1592" s="101">
        <f t="shared" si="266"/>
        <v>1.097</v>
      </c>
      <c r="L1592" s="102">
        <f>'District Data'!E$2</f>
        <v>72728</v>
      </c>
      <c r="M1592" s="102">
        <f>'District Data'!F$2</f>
        <v>78209</v>
      </c>
      <c r="N1592" s="33">
        <f t="shared" si="267"/>
        <v>94143.49</v>
      </c>
      <c r="O1592" s="33">
        <f t="shared" si="268"/>
        <v>7094.93</v>
      </c>
      <c r="P1592" s="33">
        <f t="shared" si="274"/>
        <v>14418.72</v>
      </c>
      <c r="Q1592" s="103">
        <v>0.18149999999999999</v>
      </c>
      <c r="R1592" s="103">
        <v>0.17510000000000001</v>
      </c>
      <c r="S1592" s="33">
        <f t="shared" si="269"/>
        <v>34146.699999999997</v>
      </c>
      <c r="T1592" s="33">
        <f t="shared" si="275"/>
        <v>1687.31</v>
      </c>
      <c r="U1592" s="33">
        <f t="shared" si="270"/>
        <v>295.45</v>
      </c>
      <c r="V1592" s="33">
        <f t="shared" si="271"/>
        <v>1982.76</v>
      </c>
      <c r="W1592" s="33">
        <f t="shared" si="272"/>
        <v>137367.88</v>
      </c>
      <c r="X1592" s="33" t="str">
        <f>IFERROR(VLOOKUP(C1592,'Adj to Match Apport'!$C:$F,4,FALSE),0)</f>
        <v/>
      </c>
      <c r="Y1592" s="33">
        <f t="shared" si="273"/>
        <v>137367.88</v>
      </c>
      <c r="Z1592" s="184">
        <f>VLOOKUP(C1592, '2023-24 School Level AAFTE'!$C$4:$C$2454, 1, 0)</f>
        <v>3521</v>
      </c>
    </row>
    <row r="1593" spans="1:26" s="20" customFormat="1" x14ac:dyDescent="0.25">
      <c r="A1593" s="136" t="s">
        <v>1619</v>
      </c>
      <c r="B1593" s="166" t="s">
        <v>1618</v>
      </c>
      <c r="C1593" s="167">
        <v>2475</v>
      </c>
      <c r="D1593" s="166" t="s">
        <v>1623</v>
      </c>
      <c r="E1593" s="146" t="str">
        <f>VLOOKUP($C1593,'2023-24 School Level AAFTE'!$C:$N,9,FALSE)</f>
        <v>Yes</v>
      </c>
      <c r="F1593" s="94" t="str">
        <f>IFERROR(VLOOKUP(C1593,'2023-24 School Level AAFTE'!$C:$N,11,FALSE),"")</f>
        <v>Yes</v>
      </c>
      <c r="G1593" s="20">
        <f>IFERROR(VLOOKUP(C1593,'2023-24 School Level AAFTE'!$C:$N,8,FALSE),0)</f>
        <v>1206.46</v>
      </c>
      <c r="H1593" s="99">
        <f>VLOOKUP($A1593,'District Data'!$A:$F,3,FALSE)</f>
        <v>1.18</v>
      </c>
      <c r="I1593" s="99">
        <f>VLOOKUP($A1593,'District Data'!$A:$F,4,FALSE)</f>
        <v>1.18</v>
      </c>
      <c r="J1593" s="100">
        <f t="shared" si="265"/>
        <v>1206.46</v>
      </c>
      <c r="K1593" s="101">
        <f t="shared" si="266"/>
        <v>3.5390000000000001</v>
      </c>
      <c r="L1593" s="102">
        <f>'District Data'!E$2</f>
        <v>72728</v>
      </c>
      <c r="M1593" s="102">
        <f>'District Data'!F$2</f>
        <v>78209</v>
      </c>
      <c r="N1593" s="33">
        <f t="shared" si="267"/>
        <v>303713.58</v>
      </c>
      <c r="O1593" s="33">
        <f t="shared" si="268"/>
        <v>22888.77</v>
      </c>
      <c r="P1593" s="33">
        <f t="shared" si="274"/>
        <v>14418.72</v>
      </c>
      <c r="Q1593" s="103">
        <v>0.18149999999999999</v>
      </c>
      <c r="R1593" s="103">
        <v>0.17510000000000001</v>
      </c>
      <c r="S1593" s="33">
        <f t="shared" si="269"/>
        <v>110159.69</v>
      </c>
      <c r="T1593" s="33">
        <f t="shared" si="275"/>
        <v>5443.37</v>
      </c>
      <c r="U1593" s="33">
        <f t="shared" si="270"/>
        <v>953.13</v>
      </c>
      <c r="V1593" s="33">
        <f t="shared" si="271"/>
        <v>6396.5</v>
      </c>
      <c r="W1593" s="33">
        <f t="shared" si="272"/>
        <v>443158.54000000004</v>
      </c>
      <c r="X1593" s="33" t="str">
        <f>IFERROR(VLOOKUP(C1593,'Adj to Match Apport'!$C:$F,4,FALSE),0)</f>
        <v/>
      </c>
      <c r="Y1593" s="33">
        <f t="shared" si="273"/>
        <v>443158.54000000004</v>
      </c>
      <c r="Z1593" s="184">
        <f>VLOOKUP(C1593, '2023-24 School Level AAFTE'!$C$4:$C$2454, 1, 0)</f>
        <v>2475</v>
      </c>
    </row>
    <row r="1594" spans="1:26" s="20" customFormat="1" x14ac:dyDescent="0.25">
      <c r="A1594" s="136" t="s">
        <v>1619</v>
      </c>
      <c r="B1594" s="166" t="s">
        <v>1618</v>
      </c>
      <c r="C1594" s="167">
        <v>5484</v>
      </c>
      <c r="D1594" s="166" t="s">
        <v>1637</v>
      </c>
      <c r="E1594" s="146" t="str">
        <f>VLOOKUP($C1594,'2023-24 School Level AAFTE'!$C:$N,9,FALSE)</f>
        <v>No</v>
      </c>
      <c r="F1594" s="94" t="str">
        <f>IFERROR(VLOOKUP(C1594,'2023-24 School Level AAFTE'!$C:$N,11,FALSE),"")</f>
        <v>No</v>
      </c>
      <c r="G1594" s="20">
        <f>IFERROR(VLOOKUP(C1594,'2023-24 School Level AAFTE'!$C:$N,8,FALSE),0)</f>
        <v>760.51</v>
      </c>
      <c r="H1594" s="99">
        <f>VLOOKUP($A1594,'District Data'!$A:$F,3,FALSE)</f>
        <v>1.18</v>
      </c>
      <c r="I1594" s="99">
        <f>VLOOKUP($A1594,'District Data'!$A:$F,4,FALSE)</f>
        <v>1.18</v>
      </c>
      <c r="J1594" s="100">
        <f t="shared" si="265"/>
        <v>0</v>
      </c>
      <c r="K1594" s="101">
        <f t="shared" si="266"/>
        <v>0</v>
      </c>
      <c r="L1594" s="102">
        <f>'District Data'!E$2</f>
        <v>72728</v>
      </c>
      <c r="M1594" s="102">
        <f>'District Data'!F$2</f>
        <v>78209</v>
      </c>
      <c r="N1594" s="33">
        <f t="shared" si="267"/>
        <v>0</v>
      </c>
      <c r="O1594" s="33">
        <f t="shared" si="268"/>
        <v>0</v>
      </c>
      <c r="P1594" s="33">
        <f t="shared" si="274"/>
        <v>14418.72</v>
      </c>
      <c r="Q1594" s="103">
        <v>0.18149999999999999</v>
      </c>
      <c r="R1594" s="103">
        <v>0.17510000000000001</v>
      </c>
      <c r="S1594" s="33">
        <f t="shared" si="269"/>
        <v>0</v>
      </c>
      <c r="T1594" s="33">
        <f t="shared" si="275"/>
        <v>0</v>
      </c>
      <c r="U1594" s="33">
        <f t="shared" si="270"/>
        <v>0</v>
      </c>
      <c r="V1594" s="33">
        <f t="shared" si="271"/>
        <v>0</v>
      </c>
      <c r="W1594" s="33">
        <f t="shared" si="272"/>
        <v>0</v>
      </c>
      <c r="X1594" s="33">
        <f>IFERROR(VLOOKUP(C1594,'Adj to Match Apport'!$C:$F,4,FALSE),0)</f>
        <v>0</v>
      </c>
      <c r="Y1594" s="33">
        <f t="shared" si="273"/>
        <v>0</v>
      </c>
      <c r="Z1594" s="184">
        <f>VLOOKUP(C1594, '2023-24 School Level AAFTE'!$C$4:$C$2454, 1, 0)</f>
        <v>5484</v>
      </c>
    </row>
    <row r="1595" spans="1:26" s="20" customFormat="1" x14ac:dyDescent="0.25">
      <c r="A1595" s="136" t="s">
        <v>1619</v>
      </c>
      <c r="B1595" s="166" t="s">
        <v>1618</v>
      </c>
      <c r="C1595" s="167">
        <v>5519</v>
      </c>
      <c r="D1595" s="166" t="s">
        <v>2744</v>
      </c>
      <c r="E1595" s="146" t="str">
        <f>VLOOKUP($C1595,'2023-24 School Level AAFTE'!$C:$N,9,FALSE)</f>
        <v>No</v>
      </c>
      <c r="F1595" s="94" t="str">
        <f>IFERROR(VLOOKUP(C1595,'2023-24 School Level AAFTE'!$C:$N,11,FALSE),"")</f>
        <v>No</v>
      </c>
      <c r="G1595" s="20">
        <f>IFERROR(VLOOKUP(C1595,'2023-24 School Level AAFTE'!$C:$N,8,FALSE),0)</f>
        <v>509</v>
      </c>
      <c r="H1595" s="99">
        <f>VLOOKUP($A1595,'District Data'!$A:$F,3,FALSE)</f>
        <v>1.18</v>
      </c>
      <c r="I1595" s="99">
        <f>VLOOKUP($A1595,'District Data'!$A:$F,4,FALSE)</f>
        <v>1.18</v>
      </c>
      <c r="J1595" s="100">
        <f t="shared" si="265"/>
        <v>0</v>
      </c>
      <c r="K1595" s="101">
        <f t="shared" si="266"/>
        <v>0</v>
      </c>
      <c r="L1595" s="102">
        <f>'District Data'!E$2</f>
        <v>72728</v>
      </c>
      <c r="M1595" s="102">
        <f>'District Data'!F$2</f>
        <v>78209</v>
      </c>
      <c r="N1595" s="33">
        <f t="shared" si="267"/>
        <v>0</v>
      </c>
      <c r="O1595" s="33">
        <f t="shared" si="268"/>
        <v>0</v>
      </c>
      <c r="P1595" s="33">
        <f t="shared" si="274"/>
        <v>14418.72</v>
      </c>
      <c r="Q1595" s="103">
        <v>0.18149999999999999</v>
      </c>
      <c r="R1595" s="103">
        <v>0.17510000000000001</v>
      </c>
      <c r="S1595" s="33">
        <f t="shared" si="269"/>
        <v>0</v>
      </c>
      <c r="T1595" s="33">
        <f t="shared" si="275"/>
        <v>0</v>
      </c>
      <c r="U1595" s="33">
        <f t="shared" si="270"/>
        <v>0</v>
      </c>
      <c r="V1595" s="33">
        <f t="shared" si="271"/>
        <v>0</v>
      </c>
      <c r="W1595" s="33">
        <f t="shared" si="272"/>
        <v>0</v>
      </c>
      <c r="X1595" s="33">
        <f>IFERROR(VLOOKUP(C1595,'Adj to Match Apport'!$C:$F,4,FALSE),0)</f>
        <v>0</v>
      </c>
      <c r="Y1595" s="33">
        <f t="shared" si="273"/>
        <v>0</v>
      </c>
      <c r="Z1595" s="184">
        <f>VLOOKUP(C1595, '2023-24 School Level AAFTE'!$C$4:$C$2454, 1, 0)</f>
        <v>5519</v>
      </c>
    </row>
    <row r="1596" spans="1:26" s="20" customFormat="1" x14ac:dyDescent="0.25">
      <c r="A1596" s="136" t="s">
        <v>1619</v>
      </c>
      <c r="B1596" s="166" t="s">
        <v>1618</v>
      </c>
      <c r="C1596" s="167">
        <v>3668</v>
      </c>
      <c r="D1596" s="166" t="s">
        <v>1632</v>
      </c>
      <c r="E1596" s="146" t="str">
        <f>VLOOKUP($C1596,'2023-24 School Level AAFTE'!$C:$N,9,FALSE)</f>
        <v>No</v>
      </c>
      <c r="F1596" s="94" t="str">
        <f>IFERROR(VLOOKUP(C1596,'2023-24 School Level AAFTE'!$C:$N,11,FALSE),"")</f>
        <v>No</v>
      </c>
      <c r="G1596" s="20">
        <f>IFERROR(VLOOKUP(C1596,'2023-24 School Level AAFTE'!$C:$N,8,FALSE),0)</f>
        <v>341.3</v>
      </c>
      <c r="H1596" s="99">
        <f>VLOOKUP($A1596,'District Data'!$A:$F,3,FALSE)</f>
        <v>1.18</v>
      </c>
      <c r="I1596" s="99">
        <f>VLOOKUP($A1596,'District Data'!$A:$F,4,FALSE)</f>
        <v>1.18</v>
      </c>
      <c r="J1596" s="100">
        <f t="shared" si="265"/>
        <v>0</v>
      </c>
      <c r="K1596" s="101">
        <f t="shared" si="266"/>
        <v>0</v>
      </c>
      <c r="L1596" s="102">
        <f>'District Data'!E$2</f>
        <v>72728</v>
      </c>
      <c r="M1596" s="102">
        <f>'District Data'!F$2</f>
        <v>78209</v>
      </c>
      <c r="N1596" s="33">
        <f t="shared" si="267"/>
        <v>0</v>
      </c>
      <c r="O1596" s="33">
        <f t="shared" si="268"/>
        <v>0</v>
      </c>
      <c r="P1596" s="33">
        <f t="shared" si="274"/>
        <v>14418.72</v>
      </c>
      <c r="Q1596" s="103">
        <v>0.18149999999999999</v>
      </c>
      <c r="R1596" s="103">
        <v>0.17510000000000001</v>
      </c>
      <c r="S1596" s="33">
        <f t="shared" si="269"/>
        <v>0</v>
      </c>
      <c r="T1596" s="33">
        <f t="shared" si="275"/>
        <v>0</v>
      </c>
      <c r="U1596" s="33">
        <f t="shared" si="270"/>
        <v>0</v>
      </c>
      <c r="V1596" s="33">
        <f t="shared" si="271"/>
        <v>0</v>
      </c>
      <c r="W1596" s="33">
        <f t="shared" si="272"/>
        <v>0</v>
      </c>
      <c r="X1596" s="33">
        <f>IFERROR(VLOOKUP(C1596,'Adj to Match Apport'!$C:$F,4,FALSE),0)</f>
        <v>0</v>
      </c>
      <c r="Y1596" s="33">
        <f t="shared" si="273"/>
        <v>0</v>
      </c>
      <c r="Z1596" s="184">
        <f>VLOOKUP(C1596, '2023-24 School Level AAFTE'!$C$4:$C$2454, 1, 0)</f>
        <v>3668</v>
      </c>
    </row>
    <row r="1597" spans="1:26" s="20" customFormat="1" x14ac:dyDescent="0.25">
      <c r="A1597" s="136" t="s">
        <v>1619</v>
      </c>
      <c r="B1597" s="166" t="s">
        <v>1618</v>
      </c>
      <c r="C1597" s="167">
        <v>3740</v>
      </c>
      <c r="D1597" s="166" t="s">
        <v>1634</v>
      </c>
      <c r="E1597" s="146" t="str">
        <f>VLOOKUP($C1597,'2023-24 School Level AAFTE'!$C:$N,9,FALSE)</f>
        <v>No</v>
      </c>
      <c r="F1597" s="94" t="str">
        <f>IFERROR(VLOOKUP(C1597,'2023-24 School Level AAFTE'!$C:$N,11,FALSE),"")</f>
        <v>No</v>
      </c>
      <c r="G1597" s="20">
        <f>IFERROR(VLOOKUP(C1597,'2023-24 School Level AAFTE'!$C:$N,8,FALSE),0)</f>
        <v>412</v>
      </c>
      <c r="H1597" s="99">
        <f>VLOOKUP($A1597,'District Data'!$A:$F,3,FALSE)</f>
        <v>1.18</v>
      </c>
      <c r="I1597" s="99">
        <f>VLOOKUP($A1597,'District Data'!$A:$F,4,FALSE)</f>
        <v>1.18</v>
      </c>
      <c r="J1597" s="100">
        <f t="shared" si="265"/>
        <v>0</v>
      </c>
      <c r="K1597" s="101">
        <f t="shared" si="266"/>
        <v>0</v>
      </c>
      <c r="L1597" s="102">
        <f>'District Data'!E$2</f>
        <v>72728</v>
      </c>
      <c r="M1597" s="102">
        <f>'District Data'!F$2</f>
        <v>78209</v>
      </c>
      <c r="N1597" s="33">
        <f t="shared" si="267"/>
        <v>0</v>
      </c>
      <c r="O1597" s="33">
        <f t="shared" si="268"/>
        <v>0</v>
      </c>
      <c r="P1597" s="33">
        <f t="shared" si="274"/>
        <v>14418.72</v>
      </c>
      <c r="Q1597" s="103">
        <v>0.18149999999999999</v>
      </c>
      <c r="R1597" s="103">
        <v>0.17510000000000001</v>
      </c>
      <c r="S1597" s="33">
        <f t="shared" si="269"/>
        <v>0</v>
      </c>
      <c r="T1597" s="33">
        <f t="shared" si="275"/>
        <v>0</v>
      </c>
      <c r="U1597" s="33">
        <f t="shared" si="270"/>
        <v>0</v>
      </c>
      <c r="V1597" s="33">
        <f t="shared" si="271"/>
        <v>0</v>
      </c>
      <c r="W1597" s="33">
        <f t="shared" si="272"/>
        <v>0</v>
      </c>
      <c r="X1597" s="33">
        <f>IFERROR(VLOOKUP(C1597,'Adj to Match Apport'!$C:$F,4,FALSE),0)</f>
        <v>0</v>
      </c>
      <c r="Y1597" s="33">
        <f t="shared" si="273"/>
        <v>0</v>
      </c>
      <c r="Z1597" s="184">
        <f>VLOOKUP(C1597, '2023-24 School Level AAFTE'!$C$4:$C$2454, 1, 0)</f>
        <v>3740</v>
      </c>
    </row>
    <row r="1598" spans="1:26" s="20" customFormat="1" x14ac:dyDescent="0.25">
      <c r="A1598" s="136" t="s">
        <v>1619</v>
      </c>
      <c r="B1598" s="166" t="s">
        <v>1618</v>
      </c>
      <c r="C1598" s="167">
        <v>5282</v>
      </c>
      <c r="D1598" s="166" t="s">
        <v>1636</v>
      </c>
      <c r="E1598" s="146" t="str">
        <f>VLOOKUP($C1598,'2023-24 School Level AAFTE'!$C:$N,9,FALSE)</f>
        <v>Yes</v>
      </c>
      <c r="F1598" s="94" t="str">
        <f>IFERROR(VLOOKUP(C1598,'2023-24 School Level AAFTE'!$C:$N,11,FALSE),"")</f>
        <v>Yes</v>
      </c>
      <c r="G1598" s="20">
        <f>IFERROR(VLOOKUP(C1598,'2023-24 School Level AAFTE'!$C:$N,8,FALSE),0)</f>
        <v>210.64</v>
      </c>
      <c r="H1598" s="99">
        <f>VLOOKUP($A1598,'District Data'!$A:$F,3,FALSE)</f>
        <v>1.18</v>
      </c>
      <c r="I1598" s="99">
        <f>VLOOKUP($A1598,'District Data'!$A:$F,4,FALSE)</f>
        <v>1.18</v>
      </c>
      <c r="J1598" s="100">
        <f t="shared" si="265"/>
        <v>210.64</v>
      </c>
      <c r="K1598" s="101">
        <f t="shared" si="266"/>
        <v>0.61799999999999999</v>
      </c>
      <c r="L1598" s="102">
        <f>'District Data'!E$2</f>
        <v>72728</v>
      </c>
      <c r="M1598" s="102">
        <f>'District Data'!F$2</f>
        <v>78209</v>
      </c>
      <c r="N1598" s="33">
        <f t="shared" si="267"/>
        <v>53036.17</v>
      </c>
      <c r="O1598" s="33">
        <f t="shared" si="268"/>
        <v>3996.96</v>
      </c>
      <c r="P1598" s="33">
        <f t="shared" si="274"/>
        <v>14418.72</v>
      </c>
      <c r="Q1598" s="103">
        <v>0.18149999999999999</v>
      </c>
      <c r="R1598" s="103">
        <v>0.17510000000000001</v>
      </c>
      <c r="S1598" s="33">
        <f t="shared" si="269"/>
        <v>19236.7</v>
      </c>
      <c r="T1598" s="33">
        <f t="shared" si="275"/>
        <v>950.55</v>
      </c>
      <c r="U1598" s="33">
        <f t="shared" si="270"/>
        <v>166.44</v>
      </c>
      <c r="V1598" s="33">
        <f t="shared" si="271"/>
        <v>1116.99</v>
      </c>
      <c r="W1598" s="33">
        <f t="shared" si="272"/>
        <v>77386.820000000007</v>
      </c>
      <c r="X1598" s="33" t="str">
        <f>IFERROR(VLOOKUP(C1598,'Adj to Match Apport'!$C:$F,4,FALSE),0)</f>
        <v/>
      </c>
      <c r="Y1598" s="33">
        <f t="shared" si="273"/>
        <v>77386.820000000007</v>
      </c>
      <c r="Z1598" s="184">
        <f>VLOOKUP(C1598, '2023-24 School Level AAFTE'!$C$4:$C$2454, 1, 0)</f>
        <v>5282</v>
      </c>
    </row>
    <row r="1599" spans="1:26" s="20" customFormat="1" x14ac:dyDescent="0.25">
      <c r="A1599" s="136" t="s">
        <v>1619</v>
      </c>
      <c r="B1599" s="166" t="s">
        <v>1618</v>
      </c>
      <c r="C1599" s="167">
        <v>3702</v>
      </c>
      <c r="D1599" s="166" t="s">
        <v>1633</v>
      </c>
      <c r="E1599" s="146" t="str">
        <f>VLOOKUP($C1599,'2023-24 School Level AAFTE'!$C:$N,9,FALSE)</f>
        <v>Yes</v>
      </c>
      <c r="F1599" s="94" t="str">
        <f>IFERROR(VLOOKUP(C1599,'2023-24 School Level AAFTE'!$C:$N,11,FALSE),"")</f>
        <v>Yes</v>
      </c>
      <c r="G1599" s="20">
        <f>IFERROR(VLOOKUP(C1599,'2023-24 School Level AAFTE'!$C:$N,8,FALSE),0)</f>
        <v>372.35</v>
      </c>
      <c r="H1599" s="99">
        <f>VLOOKUP($A1599,'District Data'!$A:$F,3,FALSE)</f>
        <v>1.18</v>
      </c>
      <c r="I1599" s="99">
        <f>VLOOKUP($A1599,'District Data'!$A:$F,4,FALSE)</f>
        <v>1.18</v>
      </c>
      <c r="J1599" s="100">
        <f t="shared" si="265"/>
        <v>372.35</v>
      </c>
      <c r="K1599" s="101">
        <f t="shared" si="266"/>
        <v>1.0920000000000001</v>
      </c>
      <c r="L1599" s="102">
        <f>'District Data'!E$2</f>
        <v>72728</v>
      </c>
      <c r="M1599" s="102">
        <f>'District Data'!F$2</f>
        <v>78209</v>
      </c>
      <c r="N1599" s="33">
        <f t="shared" si="267"/>
        <v>93714.39</v>
      </c>
      <c r="O1599" s="33">
        <f t="shared" si="268"/>
        <v>7062.6</v>
      </c>
      <c r="P1599" s="33">
        <f t="shared" si="274"/>
        <v>14418.72</v>
      </c>
      <c r="Q1599" s="103">
        <v>0.18149999999999999</v>
      </c>
      <c r="R1599" s="103">
        <v>0.17510000000000001</v>
      </c>
      <c r="S1599" s="33">
        <f t="shared" si="269"/>
        <v>33991.07</v>
      </c>
      <c r="T1599" s="33">
        <f t="shared" si="275"/>
        <v>1679.62</v>
      </c>
      <c r="U1599" s="33">
        <f t="shared" si="270"/>
        <v>294.10000000000002</v>
      </c>
      <c r="V1599" s="33">
        <f t="shared" si="271"/>
        <v>1973.7199999999998</v>
      </c>
      <c r="W1599" s="33">
        <f t="shared" si="272"/>
        <v>136741.78</v>
      </c>
      <c r="X1599" s="33" t="str">
        <f>IFERROR(VLOOKUP(C1599,'Adj to Match Apport'!$C:$F,4,FALSE),0)</f>
        <v/>
      </c>
      <c r="Y1599" s="33">
        <f t="shared" si="273"/>
        <v>136741.78</v>
      </c>
      <c r="Z1599" s="184">
        <f>VLOOKUP(C1599, '2023-24 School Level AAFTE'!$C$4:$C$2454, 1, 0)</f>
        <v>3702</v>
      </c>
    </row>
    <row r="1600" spans="1:26" s="20" customFormat="1" x14ac:dyDescent="0.25">
      <c r="A1600" s="136" t="s">
        <v>1639</v>
      </c>
      <c r="B1600" s="166" t="s">
        <v>1638</v>
      </c>
      <c r="C1600" s="167">
        <v>2789</v>
      </c>
      <c r="D1600" s="166" t="s">
        <v>1640</v>
      </c>
      <c r="E1600" s="146" t="str">
        <f>VLOOKUP($C1600,'2023-24 School Level AAFTE'!$C:$N,9,FALSE)</f>
        <v>Yes</v>
      </c>
      <c r="F1600" s="94" t="str">
        <f>IFERROR(VLOOKUP(C1600,'2023-24 School Level AAFTE'!$C:$N,11,FALSE),"")</f>
        <v>Yes</v>
      </c>
      <c r="G1600" s="20">
        <f>IFERROR(VLOOKUP(C1600,'2023-24 School Level AAFTE'!$C:$N,8,FALSE),0)</f>
        <v>173.34</v>
      </c>
      <c r="H1600" s="99">
        <f>VLOOKUP($A1600,'District Data'!$A:$F,3,FALSE)</f>
        <v>1.01</v>
      </c>
      <c r="I1600" s="99">
        <f>VLOOKUP($A1600,'District Data'!$A:$F,4,FALSE)</f>
        <v>1.01</v>
      </c>
      <c r="J1600" s="100">
        <f t="shared" si="265"/>
        <v>173.34</v>
      </c>
      <c r="K1600" s="101">
        <f t="shared" si="266"/>
        <v>0.50800000000000001</v>
      </c>
      <c r="L1600" s="102">
        <f>'District Data'!E$2</f>
        <v>72728</v>
      </c>
      <c r="M1600" s="102">
        <f>'District Data'!F$2</f>
        <v>78209</v>
      </c>
      <c r="N1600" s="33">
        <f t="shared" si="267"/>
        <v>37315.279999999999</v>
      </c>
      <c r="O1600" s="33">
        <f t="shared" si="268"/>
        <v>2812.19</v>
      </c>
      <c r="P1600" s="33">
        <f t="shared" si="274"/>
        <v>14418.72</v>
      </c>
      <c r="Q1600" s="103">
        <v>0.18149999999999999</v>
      </c>
      <c r="R1600" s="103">
        <v>0.17510000000000001</v>
      </c>
      <c r="S1600" s="33">
        <f t="shared" si="269"/>
        <v>14589.85</v>
      </c>
      <c r="T1600" s="33">
        <f t="shared" si="275"/>
        <v>668.79</v>
      </c>
      <c r="U1600" s="33">
        <f t="shared" si="270"/>
        <v>117.11</v>
      </c>
      <c r="V1600" s="33">
        <f t="shared" si="271"/>
        <v>785.9</v>
      </c>
      <c r="W1600" s="33">
        <f t="shared" si="272"/>
        <v>55503.22</v>
      </c>
      <c r="X1600" s="33">
        <f>IFERROR(VLOOKUP(C1600,'Adj to Match Apport'!$C:$F,4,FALSE),0)</f>
        <v>104.66000000000349</v>
      </c>
      <c r="Y1600" s="33">
        <f t="shared" si="273"/>
        <v>55607.880000000005</v>
      </c>
      <c r="Z1600" s="184">
        <f>VLOOKUP(C1600, '2023-24 School Level AAFTE'!$C$4:$C$2454, 1, 0)</f>
        <v>2789</v>
      </c>
    </row>
    <row r="1601" spans="1:26" s="20" customFormat="1" x14ac:dyDescent="0.25">
      <c r="A1601" s="136" t="s">
        <v>1639</v>
      </c>
      <c r="B1601" s="166" t="s">
        <v>1638</v>
      </c>
      <c r="C1601" s="167">
        <v>3559</v>
      </c>
      <c r="D1601" s="166" t="s">
        <v>1643</v>
      </c>
      <c r="E1601" s="146" t="str">
        <f>VLOOKUP($C1601,'2023-24 School Level AAFTE'!$C:$N,9,FALSE)</f>
        <v>Yes</v>
      </c>
      <c r="F1601" s="94" t="str">
        <f>IFERROR(VLOOKUP(C1601,'2023-24 School Level AAFTE'!$C:$N,11,FALSE),"")</f>
        <v>Yes</v>
      </c>
      <c r="G1601" s="20">
        <f>IFERROR(VLOOKUP(C1601,'2023-24 School Level AAFTE'!$C:$N,8,FALSE),0)</f>
        <v>66.88</v>
      </c>
      <c r="H1601" s="99">
        <f>VLOOKUP($A1601,'District Data'!$A:$F,3,FALSE)</f>
        <v>1.01</v>
      </c>
      <c r="I1601" s="99">
        <f>VLOOKUP($A1601,'District Data'!$A:$F,4,FALSE)</f>
        <v>1.01</v>
      </c>
      <c r="J1601" s="100">
        <f t="shared" ref="J1601:J1664" si="276">IF(AND(F1601="yes",E1601= "yes"), G1601,0)</f>
        <v>66.88</v>
      </c>
      <c r="K1601" s="101">
        <f t="shared" ref="K1601:K1664" si="277">ROUND(((J1601*1.1*36)/15)/900,3)</f>
        <v>0.19600000000000001</v>
      </c>
      <c r="L1601" s="102">
        <f>'District Data'!E$2</f>
        <v>72728</v>
      </c>
      <c r="M1601" s="102">
        <f>'District Data'!F$2</f>
        <v>78209</v>
      </c>
      <c r="N1601" s="33">
        <f t="shared" ref="N1601:N1664" si="278">ROUND(H1601*L1601*$K1601,2)</f>
        <v>14397.23</v>
      </c>
      <c r="O1601" s="33">
        <f t="shared" ref="O1601:O1664" si="279">ROUND(I1601*M1601*$K1601-N1601,2)</f>
        <v>1085.02</v>
      </c>
      <c r="P1601" s="33">
        <f t="shared" si="274"/>
        <v>14418.72</v>
      </c>
      <c r="Q1601" s="103">
        <v>0.18149999999999999</v>
      </c>
      <c r="R1601" s="103">
        <v>0.17510000000000001</v>
      </c>
      <c r="S1601" s="33">
        <f t="shared" ref="S1601:S1664" si="280">ROUND(N1601*Q1601+O1601*R1601+K1601*P1601,2)</f>
        <v>5629.15</v>
      </c>
      <c r="T1601" s="33">
        <f t="shared" si="275"/>
        <v>258.04000000000002</v>
      </c>
      <c r="U1601" s="33">
        <f t="shared" ref="U1601:U1664" si="281">ROUND(T1601*R1601,2)</f>
        <v>45.18</v>
      </c>
      <c r="V1601" s="33">
        <f t="shared" ref="V1601:V1664" si="282">SUM(T1601:U1601)</f>
        <v>303.22000000000003</v>
      </c>
      <c r="W1601" s="33">
        <f t="shared" ref="W1601:W1664" si="283">SUM(S1601,N1601:O1601,V1601)</f>
        <v>21414.62</v>
      </c>
      <c r="X1601" s="33" t="str">
        <f>IFERROR(VLOOKUP(C1601,'Adj to Match Apport'!$C:$F,4,FALSE),0)</f>
        <v/>
      </c>
      <c r="Y1601" s="33">
        <f t="shared" si="273"/>
        <v>21414.62</v>
      </c>
      <c r="Z1601" s="184">
        <f>VLOOKUP(C1601, '2023-24 School Level AAFTE'!$C$4:$C$2454, 1, 0)</f>
        <v>3559</v>
      </c>
    </row>
    <row r="1602" spans="1:26" s="20" customFormat="1" x14ac:dyDescent="0.25">
      <c r="A1602" s="136" t="s">
        <v>1639</v>
      </c>
      <c r="B1602" s="166" t="s">
        <v>1638</v>
      </c>
      <c r="C1602" s="167">
        <v>1898</v>
      </c>
      <c r="D1602" s="166" t="s">
        <v>1642</v>
      </c>
      <c r="E1602" s="146" t="str">
        <f>VLOOKUP($C1602,'2023-24 School Level AAFTE'!$C:$N,9,FALSE)</f>
        <v>No</v>
      </c>
      <c r="F1602" s="94" t="str">
        <f>IFERROR(VLOOKUP(C1602,'2023-24 School Level AAFTE'!$C:$N,11,FALSE),"")</f>
        <v>No</v>
      </c>
      <c r="G1602" s="20">
        <f>IFERROR(VLOOKUP(C1602,'2023-24 School Level AAFTE'!$C:$N,8,FALSE),0)</f>
        <v>91.55</v>
      </c>
      <c r="H1602" s="99">
        <f>VLOOKUP($A1602,'District Data'!$A:$F,3,FALSE)</f>
        <v>1.01</v>
      </c>
      <c r="I1602" s="99">
        <f>VLOOKUP($A1602,'District Data'!$A:$F,4,FALSE)</f>
        <v>1.01</v>
      </c>
      <c r="J1602" s="100">
        <f t="shared" si="276"/>
        <v>0</v>
      </c>
      <c r="K1602" s="101">
        <f t="shared" si="277"/>
        <v>0</v>
      </c>
      <c r="L1602" s="102">
        <f>'District Data'!E$2</f>
        <v>72728</v>
      </c>
      <c r="M1602" s="102">
        <f>'District Data'!F$2</f>
        <v>78209</v>
      </c>
      <c r="N1602" s="33">
        <f t="shared" si="278"/>
        <v>0</v>
      </c>
      <c r="O1602" s="33">
        <f t="shared" si="279"/>
        <v>0</v>
      </c>
      <c r="P1602" s="33">
        <f t="shared" si="274"/>
        <v>14418.72</v>
      </c>
      <c r="Q1602" s="103">
        <v>0.18149999999999999</v>
      </c>
      <c r="R1602" s="103">
        <v>0.17510000000000001</v>
      </c>
      <c r="S1602" s="33">
        <f t="shared" si="280"/>
        <v>0</v>
      </c>
      <c r="T1602" s="33">
        <f t="shared" si="275"/>
        <v>0</v>
      </c>
      <c r="U1602" s="33">
        <f t="shared" si="281"/>
        <v>0</v>
      </c>
      <c r="V1602" s="33">
        <f t="shared" si="282"/>
        <v>0</v>
      </c>
      <c r="W1602" s="33">
        <f t="shared" si="283"/>
        <v>0</v>
      </c>
      <c r="X1602" s="33">
        <f>IFERROR(VLOOKUP(C1602,'Adj to Match Apport'!$C:$F,4,FALSE),0)</f>
        <v>0</v>
      </c>
      <c r="Y1602" s="33">
        <f t="shared" ref="Y1602:Y1665" si="284">SUM(X1602,W1602)</f>
        <v>0</v>
      </c>
      <c r="Z1602" s="184">
        <f>VLOOKUP(C1602, '2023-24 School Level AAFTE'!$C$4:$C$2454, 1, 0)</f>
        <v>1898</v>
      </c>
    </row>
    <row r="1603" spans="1:26" s="20" customFormat="1" x14ac:dyDescent="0.25">
      <c r="A1603" s="136" t="s">
        <v>1639</v>
      </c>
      <c r="B1603" s="166" t="s">
        <v>1638</v>
      </c>
      <c r="C1603" s="167">
        <v>3579</v>
      </c>
      <c r="D1603" s="166" t="s">
        <v>1641</v>
      </c>
      <c r="E1603" s="146" t="str">
        <f>VLOOKUP($C1603,'2023-24 School Level AAFTE'!$C:$N,9,FALSE)</f>
        <v>Yes</v>
      </c>
      <c r="F1603" s="94" t="str">
        <f>IFERROR(VLOOKUP(C1603,'2023-24 School Level AAFTE'!$C:$N,11,FALSE),"")</f>
        <v>Yes</v>
      </c>
      <c r="G1603" s="20">
        <f>IFERROR(VLOOKUP(C1603,'2023-24 School Level AAFTE'!$C:$N,8,FALSE),0)</f>
        <v>96.79</v>
      </c>
      <c r="H1603" s="99">
        <f>VLOOKUP($A1603,'District Data'!$A:$F,3,FALSE)</f>
        <v>1.01</v>
      </c>
      <c r="I1603" s="99">
        <f>VLOOKUP($A1603,'District Data'!$A:$F,4,FALSE)</f>
        <v>1.01</v>
      </c>
      <c r="J1603" s="100">
        <f t="shared" si="276"/>
        <v>96.79</v>
      </c>
      <c r="K1603" s="101">
        <f t="shared" si="277"/>
        <v>0.28399999999999997</v>
      </c>
      <c r="L1603" s="102">
        <f>'District Data'!E$2</f>
        <v>72728</v>
      </c>
      <c r="M1603" s="102">
        <f>'District Data'!F$2</f>
        <v>78209</v>
      </c>
      <c r="N1603" s="33">
        <f t="shared" si="278"/>
        <v>20861.3</v>
      </c>
      <c r="O1603" s="33">
        <f t="shared" si="279"/>
        <v>1572.17</v>
      </c>
      <c r="P1603" s="33">
        <f t="shared" si="274"/>
        <v>14418.72</v>
      </c>
      <c r="Q1603" s="103">
        <v>0.18149999999999999</v>
      </c>
      <c r="R1603" s="103">
        <v>0.17510000000000001</v>
      </c>
      <c r="S1603" s="33">
        <f t="shared" si="280"/>
        <v>8156.53</v>
      </c>
      <c r="T1603" s="33">
        <f t="shared" si="275"/>
        <v>373.89</v>
      </c>
      <c r="U1603" s="33">
        <f t="shared" si="281"/>
        <v>65.47</v>
      </c>
      <c r="V1603" s="33">
        <f t="shared" si="282"/>
        <v>439.36</v>
      </c>
      <c r="W1603" s="33">
        <f t="shared" si="283"/>
        <v>31029.360000000001</v>
      </c>
      <c r="X1603" s="33" t="str">
        <f>IFERROR(VLOOKUP(C1603,'Adj to Match Apport'!$C:$F,4,FALSE),0)</f>
        <v/>
      </c>
      <c r="Y1603" s="33">
        <f t="shared" si="284"/>
        <v>31029.360000000001</v>
      </c>
      <c r="Z1603" s="184">
        <f>VLOOKUP(C1603, '2023-24 School Level AAFTE'!$C$4:$C$2454, 1, 0)</f>
        <v>3579</v>
      </c>
    </row>
    <row r="1604" spans="1:26" s="20" customFormat="1" x14ac:dyDescent="0.25">
      <c r="A1604" s="136" t="s">
        <v>1645</v>
      </c>
      <c r="B1604" s="166" t="s">
        <v>1644</v>
      </c>
      <c r="C1604" s="167">
        <v>4060</v>
      </c>
      <c r="D1604" s="166" t="s">
        <v>1656</v>
      </c>
      <c r="E1604" s="146" t="str">
        <f>VLOOKUP($C1604,'2023-24 School Level AAFTE'!$C:$N,9,FALSE)</f>
        <v>No</v>
      </c>
      <c r="F1604" s="94" t="str">
        <f>IFERROR(VLOOKUP(C1604,'2023-24 School Level AAFTE'!$C:$N,11,FALSE),"")</f>
        <v>No</v>
      </c>
      <c r="G1604" s="20">
        <f>IFERROR(VLOOKUP(C1604,'2023-24 School Level AAFTE'!$C:$N,8,FALSE),0)</f>
        <v>590.57000000000005</v>
      </c>
      <c r="H1604" s="99">
        <f>VLOOKUP($A1604,'District Data'!$A:$F,3,FALSE)</f>
        <v>1</v>
      </c>
      <c r="I1604" s="99">
        <f>VLOOKUP($A1604,'District Data'!$A:$F,4,FALSE)</f>
        <v>1</v>
      </c>
      <c r="J1604" s="100">
        <f t="shared" si="276"/>
        <v>0</v>
      </c>
      <c r="K1604" s="101">
        <f t="shared" si="277"/>
        <v>0</v>
      </c>
      <c r="L1604" s="102">
        <f>'District Data'!E$2</f>
        <v>72728</v>
      </c>
      <c r="M1604" s="102">
        <f>'District Data'!F$2</f>
        <v>78209</v>
      </c>
      <c r="N1604" s="33">
        <f t="shared" si="278"/>
        <v>0</v>
      </c>
      <c r="O1604" s="33">
        <f t="shared" si="279"/>
        <v>0</v>
      </c>
      <c r="P1604" s="33">
        <f t="shared" ref="P1604:P1667" si="285">ROUND(1178*12*1.02,2)</f>
        <v>14418.72</v>
      </c>
      <c r="Q1604" s="103">
        <v>0.18149999999999999</v>
      </c>
      <c r="R1604" s="103">
        <v>0.17510000000000001</v>
      </c>
      <c r="S1604" s="33">
        <f t="shared" si="280"/>
        <v>0</v>
      </c>
      <c r="T1604" s="33">
        <f t="shared" ref="T1604:T1667" si="286">ROUND(($M1604*$I1604*$K1604/180*3),2)</f>
        <v>0</v>
      </c>
      <c r="U1604" s="33">
        <f t="shared" si="281"/>
        <v>0</v>
      </c>
      <c r="V1604" s="33">
        <f t="shared" si="282"/>
        <v>0</v>
      </c>
      <c r="W1604" s="33">
        <f t="shared" si="283"/>
        <v>0</v>
      </c>
      <c r="X1604" s="33">
        <f>IFERROR(VLOOKUP(C1604,'Adj to Match Apport'!$C:$F,4,FALSE),0)</f>
        <v>0</v>
      </c>
      <c r="Y1604" s="33">
        <f t="shared" si="284"/>
        <v>0</v>
      </c>
      <c r="Z1604" s="184">
        <f>VLOOKUP(C1604, '2023-24 School Level AAFTE'!$C$4:$C$2454, 1, 0)</f>
        <v>4060</v>
      </c>
    </row>
    <row r="1605" spans="1:26" s="20" customFormat="1" x14ac:dyDescent="0.25">
      <c r="A1605" s="136" t="s">
        <v>1645</v>
      </c>
      <c r="B1605" s="166" t="s">
        <v>1644</v>
      </c>
      <c r="C1605" s="167">
        <v>2721</v>
      </c>
      <c r="D1605" s="166" t="s">
        <v>1648</v>
      </c>
      <c r="E1605" s="146" t="str">
        <f>VLOOKUP($C1605,'2023-24 School Level AAFTE'!$C:$N,9,FALSE)</f>
        <v>Yes</v>
      </c>
      <c r="F1605" s="94" t="str">
        <f>IFERROR(VLOOKUP(C1605,'2023-24 School Level AAFTE'!$C:$N,11,FALSE),"")</f>
        <v>Yes</v>
      </c>
      <c r="G1605" s="20">
        <f>IFERROR(VLOOKUP(C1605,'2023-24 School Level AAFTE'!$C:$N,8,FALSE),0)</f>
        <v>797.33</v>
      </c>
      <c r="H1605" s="99">
        <f>VLOOKUP($A1605,'District Data'!$A:$F,3,FALSE)</f>
        <v>1</v>
      </c>
      <c r="I1605" s="99">
        <f>VLOOKUP($A1605,'District Data'!$A:$F,4,FALSE)</f>
        <v>1</v>
      </c>
      <c r="J1605" s="100">
        <f t="shared" si="276"/>
        <v>797.33</v>
      </c>
      <c r="K1605" s="101">
        <f t="shared" si="277"/>
        <v>2.339</v>
      </c>
      <c r="L1605" s="102">
        <f>'District Data'!E$2</f>
        <v>72728</v>
      </c>
      <c r="M1605" s="102">
        <f>'District Data'!F$2</f>
        <v>78209</v>
      </c>
      <c r="N1605" s="33">
        <f t="shared" si="278"/>
        <v>170110.79</v>
      </c>
      <c r="O1605" s="33">
        <f t="shared" si="279"/>
        <v>12820.06</v>
      </c>
      <c r="P1605" s="33">
        <f t="shared" si="285"/>
        <v>14418.72</v>
      </c>
      <c r="Q1605" s="103">
        <v>0.18149999999999999</v>
      </c>
      <c r="R1605" s="103">
        <v>0.17510000000000001</v>
      </c>
      <c r="S1605" s="33">
        <f t="shared" si="280"/>
        <v>66845.289999999994</v>
      </c>
      <c r="T1605" s="33">
        <f t="shared" si="286"/>
        <v>3048.85</v>
      </c>
      <c r="U1605" s="33">
        <f t="shared" si="281"/>
        <v>533.85</v>
      </c>
      <c r="V1605" s="33">
        <f t="shared" si="282"/>
        <v>3582.7</v>
      </c>
      <c r="W1605" s="33">
        <f t="shared" si="283"/>
        <v>253358.84000000003</v>
      </c>
      <c r="X1605" s="33" t="str">
        <f>IFERROR(VLOOKUP(C1605,'Adj to Match Apport'!$C:$F,4,FALSE),0)</f>
        <v/>
      </c>
      <c r="Y1605" s="33">
        <f t="shared" si="284"/>
        <v>253358.84000000003</v>
      </c>
      <c r="Z1605" s="184">
        <f>VLOOKUP(C1605, '2023-24 School Level AAFTE'!$C$4:$C$2454, 1, 0)</f>
        <v>2721</v>
      </c>
    </row>
    <row r="1606" spans="1:26" s="20" customFormat="1" x14ac:dyDescent="0.25">
      <c r="A1606" s="136" t="s">
        <v>1645</v>
      </c>
      <c r="B1606" s="166" t="s">
        <v>1644</v>
      </c>
      <c r="C1606" s="167">
        <v>2785</v>
      </c>
      <c r="D1606" s="166" t="s">
        <v>1649</v>
      </c>
      <c r="E1606" s="146" t="str">
        <f>VLOOKUP($C1606,'2023-24 School Level AAFTE'!$C:$N,9,FALSE)</f>
        <v>Yes</v>
      </c>
      <c r="F1606" s="94" t="str">
        <f>IFERROR(VLOOKUP(C1606,'2023-24 School Level AAFTE'!$C:$N,11,FALSE),"")</f>
        <v>Yes</v>
      </c>
      <c r="G1606" s="20">
        <f>IFERROR(VLOOKUP(C1606,'2023-24 School Level AAFTE'!$C:$N,8,FALSE),0)</f>
        <v>664.17</v>
      </c>
      <c r="H1606" s="99">
        <f>VLOOKUP($A1606,'District Data'!$A:$F,3,FALSE)</f>
        <v>1</v>
      </c>
      <c r="I1606" s="99">
        <f>VLOOKUP($A1606,'District Data'!$A:$F,4,FALSE)</f>
        <v>1</v>
      </c>
      <c r="J1606" s="100">
        <f t="shared" si="276"/>
        <v>664.17</v>
      </c>
      <c r="K1606" s="101">
        <f t="shared" si="277"/>
        <v>1.948</v>
      </c>
      <c r="L1606" s="102">
        <f>'District Data'!E$2</f>
        <v>72728</v>
      </c>
      <c r="M1606" s="102">
        <f>'District Data'!F$2</f>
        <v>78209</v>
      </c>
      <c r="N1606" s="33">
        <f t="shared" si="278"/>
        <v>141674.14000000001</v>
      </c>
      <c r="O1606" s="33">
        <f t="shared" si="279"/>
        <v>10676.99</v>
      </c>
      <c r="P1606" s="33">
        <f t="shared" si="285"/>
        <v>14418.72</v>
      </c>
      <c r="Q1606" s="103">
        <v>0.18149999999999999</v>
      </c>
      <c r="R1606" s="103">
        <v>0.17510000000000001</v>
      </c>
      <c r="S1606" s="33">
        <f t="shared" si="280"/>
        <v>55671.06</v>
      </c>
      <c r="T1606" s="33">
        <f t="shared" si="286"/>
        <v>2539.19</v>
      </c>
      <c r="U1606" s="33">
        <f t="shared" si="281"/>
        <v>444.61</v>
      </c>
      <c r="V1606" s="33">
        <f t="shared" si="282"/>
        <v>2983.8</v>
      </c>
      <c r="W1606" s="33">
        <f t="shared" si="283"/>
        <v>211005.99</v>
      </c>
      <c r="X1606" s="33" t="str">
        <f>IFERROR(VLOOKUP(C1606,'Adj to Match Apport'!$C:$F,4,FALSE),0)</f>
        <v/>
      </c>
      <c r="Y1606" s="33">
        <f t="shared" si="284"/>
        <v>211005.99</v>
      </c>
      <c r="Z1606" s="184">
        <f>VLOOKUP(C1606, '2023-24 School Level AAFTE'!$C$4:$C$2454, 1, 0)</f>
        <v>2785</v>
      </c>
    </row>
    <row r="1607" spans="1:26" s="20" customFormat="1" x14ac:dyDescent="0.25">
      <c r="A1607" s="136" t="s">
        <v>1645</v>
      </c>
      <c r="B1607" s="166" t="s">
        <v>1644</v>
      </c>
      <c r="C1607" s="167">
        <v>5732</v>
      </c>
      <c r="D1607" s="166" t="s">
        <v>3289</v>
      </c>
      <c r="E1607" s="146" t="str">
        <f>VLOOKUP($C1607,'2023-24 School Level AAFTE'!$C:$N,9,FALSE)</f>
        <v>No</v>
      </c>
      <c r="F1607" s="94" t="str">
        <f>IFERROR(VLOOKUP(C1607,'2023-24 School Level AAFTE'!$C:$N,11,FALSE),"")</f>
        <v>No</v>
      </c>
      <c r="G1607" s="20">
        <f>IFERROR(VLOOKUP(C1607,'2023-24 School Level AAFTE'!$C:$N,8,FALSE),0)</f>
        <v>431.31</v>
      </c>
      <c r="H1607" s="99">
        <f>VLOOKUP($A1607,'District Data'!$A:$F,3,FALSE)</f>
        <v>1</v>
      </c>
      <c r="I1607" s="99">
        <f>VLOOKUP($A1607,'District Data'!$A:$F,4,FALSE)</f>
        <v>1</v>
      </c>
      <c r="J1607" s="100">
        <f t="shared" si="276"/>
        <v>0</v>
      </c>
      <c r="K1607" s="101">
        <f t="shared" si="277"/>
        <v>0</v>
      </c>
      <c r="L1607" s="102">
        <f>'District Data'!E$2</f>
        <v>72728</v>
      </c>
      <c r="M1607" s="102">
        <f>'District Data'!F$2</f>
        <v>78209</v>
      </c>
      <c r="N1607" s="33">
        <f t="shared" si="278"/>
        <v>0</v>
      </c>
      <c r="O1607" s="33">
        <f t="shared" si="279"/>
        <v>0</v>
      </c>
      <c r="P1607" s="33">
        <f t="shared" si="285"/>
        <v>14418.72</v>
      </c>
      <c r="Q1607" s="103">
        <v>0.18149999999999999</v>
      </c>
      <c r="R1607" s="103">
        <v>0.17510000000000001</v>
      </c>
      <c r="S1607" s="33">
        <f t="shared" si="280"/>
        <v>0</v>
      </c>
      <c r="T1607" s="33">
        <f t="shared" si="286"/>
        <v>0</v>
      </c>
      <c r="U1607" s="33">
        <f t="shared" si="281"/>
        <v>0</v>
      </c>
      <c r="V1607" s="33">
        <f t="shared" si="282"/>
        <v>0</v>
      </c>
      <c r="W1607" s="33">
        <f t="shared" si="283"/>
        <v>0</v>
      </c>
      <c r="X1607" s="33">
        <f>IFERROR(VLOOKUP(C1607,'Adj to Match Apport'!$C:$F,4,FALSE),0)</f>
        <v>0</v>
      </c>
      <c r="Y1607" s="33">
        <f t="shared" si="284"/>
        <v>0</v>
      </c>
      <c r="Z1607" s="184">
        <f>VLOOKUP(C1607, '2023-24 School Level AAFTE'!$C$4:$C$2454, 1, 0)</f>
        <v>5732</v>
      </c>
    </row>
    <row r="1608" spans="1:26" s="20" customFormat="1" x14ac:dyDescent="0.25">
      <c r="A1608" s="136" t="s">
        <v>1645</v>
      </c>
      <c r="B1608" s="166" t="s">
        <v>1644</v>
      </c>
      <c r="C1608" s="167">
        <v>3926</v>
      </c>
      <c r="D1608" s="166" t="s">
        <v>1654</v>
      </c>
      <c r="E1608" s="146" t="str">
        <f>VLOOKUP($C1608,'2023-24 School Level AAFTE'!$C:$N,9,FALSE)</f>
        <v>No</v>
      </c>
      <c r="F1608" s="94" t="str">
        <f>IFERROR(VLOOKUP(C1608,'2023-24 School Level AAFTE'!$C:$N,11,FALSE),"")</f>
        <v>No</v>
      </c>
      <c r="G1608" s="20">
        <f>IFERROR(VLOOKUP(C1608,'2023-24 School Level AAFTE'!$C:$N,8,FALSE),0)</f>
        <v>701.99</v>
      </c>
      <c r="H1608" s="99">
        <f>VLOOKUP($A1608,'District Data'!$A:$F,3,FALSE)</f>
        <v>1</v>
      </c>
      <c r="I1608" s="99">
        <f>VLOOKUP($A1608,'District Data'!$A:$F,4,FALSE)</f>
        <v>1</v>
      </c>
      <c r="J1608" s="100">
        <f t="shared" si="276"/>
        <v>0</v>
      </c>
      <c r="K1608" s="101">
        <f t="shared" si="277"/>
        <v>0</v>
      </c>
      <c r="L1608" s="102">
        <f>'District Data'!E$2</f>
        <v>72728</v>
      </c>
      <c r="M1608" s="102">
        <f>'District Data'!F$2</f>
        <v>78209</v>
      </c>
      <c r="N1608" s="33">
        <f t="shared" si="278"/>
        <v>0</v>
      </c>
      <c r="O1608" s="33">
        <f t="shared" si="279"/>
        <v>0</v>
      </c>
      <c r="P1608" s="33">
        <f t="shared" si="285"/>
        <v>14418.72</v>
      </c>
      <c r="Q1608" s="103">
        <v>0.18149999999999999</v>
      </c>
      <c r="R1608" s="103">
        <v>0.17510000000000001</v>
      </c>
      <c r="S1608" s="33">
        <f t="shared" si="280"/>
        <v>0</v>
      </c>
      <c r="T1608" s="33">
        <f t="shared" si="286"/>
        <v>0</v>
      </c>
      <c r="U1608" s="33">
        <f t="shared" si="281"/>
        <v>0</v>
      </c>
      <c r="V1608" s="33">
        <f t="shared" si="282"/>
        <v>0</v>
      </c>
      <c r="W1608" s="33">
        <f t="shared" si="283"/>
        <v>0</v>
      </c>
      <c r="X1608" s="33">
        <f>IFERROR(VLOOKUP(C1608,'Adj to Match Apport'!$C:$F,4,FALSE),0)</f>
        <v>0</v>
      </c>
      <c r="Y1608" s="33">
        <f t="shared" si="284"/>
        <v>0</v>
      </c>
      <c r="Z1608" s="184">
        <f>VLOOKUP(C1608, '2023-24 School Level AAFTE'!$C$4:$C$2454, 1, 0)</f>
        <v>3926</v>
      </c>
    </row>
    <row r="1609" spans="1:26" s="20" customFormat="1" x14ac:dyDescent="0.25">
      <c r="A1609" s="136" t="s">
        <v>1645</v>
      </c>
      <c r="B1609" s="166" t="s">
        <v>1644</v>
      </c>
      <c r="C1609" s="167">
        <v>3833</v>
      </c>
      <c r="D1609" s="166" t="s">
        <v>1653</v>
      </c>
      <c r="E1609" s="146" t="str">
        <f>VLOOKUP($C1609,'2023-24 School Level AAFTE'!$C:$N,9,FALSE)</f>
        <v>No</v>
      </c>
      <c r="F1609" s="94" t="str">
        <f>IFERROR(VLOOKUP(C1609,'2023-24 School Level AAFTE'!$C:$N,11,FALSE),"")</f>
        <v>No</v>
      </c>
      <c r="G1609" s="20">
        <f>IFERROR(VLOOKUP(C1609,'2023-24 School Level AAFTE'!$C:$N,8,FALSE),0)</f>
        <v>1848.57</v>
      </c>
      <c r="H1609" s="99">
        <f>VLOOKUP($A1609,'District Data'!$A:$F,3,FALSE)</f>
        <v>1</v>
      </c>
      <c r="I1609" s="99">
        <f>VLOOKUP($A1609,'District Data'!$A:$F,4,FALSE)</f>
        <v>1</v>
      </c>
      <c r="J1609" s="100">
        <f t="shared" si="276"/>
        <v>0</v>
      </c>
      <c r="K1609" s="101">
        <f t="shared" si="277"/>
        <v>0</v>
      </c>
      <c r="L1609" s="102">
        <f>'District Data'!E$2</f>
        <v>72728</v>
      </c>
      <c r="M1609" s="102">
        <f>'District Data'!F$2</f>
        <v>78209</v>
      </c>
      <c r="N1609" s="33">
        <f t="shared" si="278"/>
        <v>0</v>
      </c>
      <c r="O1609" s="33">
        <f t="shared" si="279"/>
        <v>0</v>
      </c>
      <c r="P1609" s="33">
        <f t="shared" si="285"/>
        <v>14418.72</v>
      </c>
      <c r="Q1609" s="103">
        <v>0.18149999999999999</v>
      </c>
      <c r="R1609" s="103">
        <v>0.17510000000000001</v>
      </c>
      <c r="S1609" s="33">
        <f t="shared" si="280"/>
        <v>0</v>
      </c>
      <c r="T1609" s="33">
        <f t="shared" si="286"/>
        <v>0</v>
      </c>
      <c r="U1609" s="33">
        <f t="shared" si="281"/>
        <v>0</v>
      </c>
      <c r="V1609" s="33">
        <f t="shared" si="282"/>
        <v>0</v>
      </c>
      <c r="W1609" s="33">
        <f t="shared" si="283"/>
        <v>0</v>
      </c>
      <c r="X1609" s="33">
        <f>IFERROR(VLOOKUP(C1609,'Adj to Match Apport'!$C:$F,4,FALSE),0)</f>
        <v>0</v>
      </c>
      <c r="Y1609" s="33">
        <f t="shared" si="284"/>
        <v>0</v>
      </c>
      <c r="Z1609" s="184">
        <f>VLOOKUP(C1609, '2023-24 School Level AAFTE'!$C$4:$C$2454, 1, 0)</f>
        <v>3833</v>
      </c>
    </row>
    <row r="1610" spans="1:26" s="20" customFormat="1" x14ac:dyDescent="0.25">
      <c r="A1610" s="136" t="s">
        <v>1645</v>
      </c>
      <c r="B1610" s="166" t="s">
        <v>1644</v>
      </c>
      <c r="C1610" s="167">
        <v>2786</v>
      </c>
      <c r="D1610" s="166" t="s">
        <v>1650</v>
      </c>
      <c r="E1610" s="146" t="str">
        <f>VLOOKUP($C1610,'2023-24 School Level AAFTE'!$C:$N,9,FALSE)</f>
        <v>Yes</v>
      </c>
      <c r="F1610" s="94" t="str">
        <f>IFERROR(VLOOKUP(C1610,'2023-24 School Level AAFTE'!$C:$N,11,FALSE),"")</f>
        <v>Yes</v>
      </c>
      <c r="G1610" s="20">
        <f>IFERROR(VLOOKUP(C1610,'2023-24 School Level AAFTE'!$C:$N,8,FALSE),0)</f>
        <v>517.13</v>
      </c>
      <c r="H1610" s="99">
        <f>VLOOKUP($A1610,'District Data'!$A:$F,3,FALSE)</f>
        <v>1</v>
      </c>
      <c r="I1610" s="99">
        <f>VLOOKUP($A1610,'District Data'!$A:$F,4,FALSE)</f>
        <v>1</v>
      </c>
      <c r="J1610" s="100">
        <f t="shared" si="276"/>
        <v>517.13</v>
      </c>
      <c r="K1610" s="101">
        <f t="shared" si="277"/>
        <v>1.5169999999999999</v>
      </c>
      <c r="L1610" s="102">
        <f>'District Data'!E$2</f>
        <v>72728</v>
      </c>
      <c r="M1610" s="102">
        <f>'District Data'!F$2</f>
        <v>78209</v>
      </c>
      <c r="N1610" s="33">
        <f t="shared" si="278"/>
        <v>110328.38</v>
      </c>
      <c r="O1610" s="33">
        <f t="shared" si="279"/>
        <v>8314.67</v>
      </c>
      <c r="P1610" s="33">
        <f t="shared" si="285"/>
        <v>14418.72</v>
      </c>
      <c r="Q1610" s="103">
        <v>0.18149999999999999</v>
      </c>
      <c r="R1610" s="103">
        <v>0.17510000000000001</v>
      </c>
      <c r="S1610" s="33">
        <f t="shared" si="280"/>
        <v>43353.7</v>
      </c>
      <c r="T1610" s="33">
        <f t="shared" si="286"/>
        <v>1977.38</v>
      </c>
      <c r="U1610" s="33">
        <f t="shared" si="281"/>
        <v>346.24</v>
      </c>
      <c r="V1610" s="33">
        <f t="shared" si="282"/>
        <v>2323.62</v>
      </c>
      <c r="W1610" s="33">
        <f t="shared" si="283"/>
        <v>164320.37000000002</v>
      </c>
      <c r="X1610" s="33" t="str">
        <f>IFERROR(VLOOKUP(C1610,'Adj to Match Apport'!$C:$F,4,FALSE),0)</f>
        <v/>
      </c>
      <c r="Y1610" s="33">
        <f t="shared" si="284"/>
        <v>164320.37000000002</v>
      </c>
      <c r="Z1610" s="184">
        <f>VLOOKUP(C1610, '2023-24 School Level AAFTE'!$C$4:$C$2454, 1, 0)</f>
        <v>2786</v>
      </c>
    </row>
    <row r="1611" spans="1:26" s="20" customFormat="1" x14ac:dyDescent="0.25">
      <c r="A1611" s="136" t="s">
        <v>1645</v>
      </c>
      <c r="B1611" s="166" t="s">
        <v>1644</v>
      </c>
      <c r="C1611" s="147">
        <v>2642</v>
      </c>
      <c r="D1611" s="148" t="s">
        <v>586</v>
      </c>
      <c r="E1611" s="146" t="str">
        <f>VLOOKUP($C1611,'2023-24 School Level AAFTE'!$C:$N,9,FALSE)</f>
        <v>Yes</v>
      </c>
      <c r="F1611" s="94" t="str">
        <f>IFERROR(VLOOKUP(C1611,'2023-24 School Level AAFTE'!$C:$N,11,FALSE),"")</f>
        <v>Yes</v>
      </c>
      <c r="G1611" s="20">
        <f>IFERROR(VLOOKUP(C1611,'2023-24 School Level AAFTE'!$C:$N,8,FALSE),0)</f>
        <v>404.43</v>
      </c>
      <c r="H1611" s="99">
        <f>VLOOKUP($A1611,'District Data'!$A:$F,3,FALSE)</f>
        <v>1</v>
      </c>
      <c r="I1611" s="99">
        <f>VLOOKUP($A1611,'District Data'!$A:$F,4,FALSE)</f>
        <v>1</v>
      </c>
      <c r="J1611" s="100">
        <f t="shared" si="276"/>
        <v>404.43</v>
      </c>
      <c r="K1611" s="101">
        <f t="shared" si="277"/>
        <v>1.1859999999999999</v>
      </c>
      <c r="L1611" s="102">
        <f>'District Data'!E$2</f>
        <v>72728</v>
      </c>
      <c r="M1611" s="102">
        <f>'District Data'!F$2</f>
        <v>78209</v>
      </c>
      <c r="N1611" s="33">
        <f t="shared" si="278"/>
        <v>86255.41</v>
      </c>
      <c r="O1611" s="33">
        <f t="shared" si="279"/>
        <v>6500.46</v>
      </c>
      <c r="P1611" s="33">
        <f t="shared" si="285"/>
        <v>14418.72</v>
      </c>
      <c r="Q1611" s="103">
        <v>0.18149999999999999</v>
      </c>
      <c r="R1611" s="103">
        <v>0.17510000000000001</v>
      </c>
      <c r="S1611" s="33">
        <f t="shared" si="280"/>
        <v>33894.19</v>
      </c>
      <c r="T1611" s="33">
        <f t="shared" si="286"/>
        <v>1545.93</v>
      </c>
      <c r="U1611" s="33">
        <f t="shared" si="281"/>
        <v>270.69</v>
      </c>
      <c r="V1611" s="33">
        <f t="shared" si="282"/>
        <v>1816.6200000000001</v>
      </c>
      <c r="W1611" s="33">
        <f t="shared" si="283"/>
        <v>128466.68000000001</v>
      </c>
      <c r="X1611" s="33">
        <f>IFERROR(VLOOKUP(C1611,'Adj to Match Apport'!$C:$F,4,FALSE),0)</f>
        <v>108.33999999961816</v>
      </c>
      <c r="Y1611" s="33">
        <f t="shared" si="284"/>
        <v>128575.01999999963</v>
      </c>
      <c r="Z1611" s="184">
        <f>VLOOKUP(C1611, '2023-24 School Level AAFTE'!$C$4:$C$2454, 1, 0)</f>
        <v>2642</v>
      </c>
    </row>
    <row r="1612" spans="1:26" s="20" customFormat="1" x14ac:dyDescent="0.25">
      <c r="A1612" s="136" t="s">
        <v>1645</v>
      </c>
      <c r="B1612" s="166" t="s">
        <v>1644</v>
      </c>
      <c r="C1612" s="167">
        <v>5493</v>
      </c>
      <c r="D1612" s="166" t="s">
        <v>1662</v>
      </c>
      <c r="E1612" s="146" t="str">
        <f>VLOOKUP($C1612,'2023-24 School Level AAFTE'!$C:$N,9,FALSE)</f>
        <v>No</v>
      </c>
      <c r="F1612" s="94" t="str">
        <f>IFERROR(VLOOKUP(C1612,'2023-24 School Level AAFTE'!$C:$N,11,FALSE),"")</f>
        <v>No</v>
      </c>
      <c r="G1612" s="20">
        <f>IFERROR(VLOOKUP(C1612,'2023-24 School Level AAFTE'!$C:$N,8,FALSE),0)</f>
        <v>811.93</v>
      </c>
      <c r="H1612" s="99">
        <f>VLOOKUP($A1612,'District Data'!$A:$F,3,FALSE)</f>
        <v>1</v>
      </c>
      <c r="I1612" s="99">
        <f>VLOOKUP($A1612,'District Data'!$A:$F,4,FALSE)</f>
        <v>1</v>
      </c>
      <c r="J1612" s="100">
        <f t="shared" si="276"/>
        <v>0</v>
      </c>
      <c r="K1612" s="101">
        <f t="shared" si="277"/>
        <v>0</v>
      </c>
      <c r="L1612" s="102">
        <f>'District Data'!E$2</f>
        <v>72728</v>
      </c>
      <c r="M1612" s="102">
        <f>'District Data'!F$2</f>
        <v>78209</v>
      </c>
      <c r="N1612" s="33">
        <f t="shared" si="278"/>
        <v>0</v>
      </c>
      <c r="O1612" s="33">
        <f t="shared" si="279"/>
        <v>0</v>
      </c>
      <c r="P1612" s="33">
        <f t="shared" si="285"/>
        <v>14418.72</v>
      </c>
      <c r="Q1612" s="103">
        <v>0.18149999999999999</v>
      </c>
      <c r="R1612" s="103">
        <v>0.17510000000000001</v>
      </c>
      <c r="S1612" s="33">
        <f t="shared" si="280"/>
        <v>0</v>
      </c>
      <c r="T1612" s="33">
        <f t="shared" si="286"/>
        <v>0</v>
      </c>
      <c r="U1612" s="33">
        <f t="shared" si="281"/>
        <v>0</v>
      </c>
      <c r="V1612" s="33">
        <f t="shared" si="282"/>
        <v>0</v>
      </c>
      <c r="W1612" s="33">
        <f t="shared" si="283"/>
        <v>0</v>
      </c>
      <c r="X1612" s="33">
        <f>IFERROR(VLOOKUP(C1612,'Adj to Match Apport'!$C:$F,4,FALSE),0)</f>
        <v>0</v>
      </c>
      <c r="Y1612" s="33">
        <f t="shared" si="284"/>
        <v>0</v>
      </c>
      <c r="Z1612" s="184">
        <f>VLOOKUP(C1612, '2023-24 School Level AAFTE'!$C$4:$C$2454, 1, 0)</f>
        <v>5493</v>
      </c>
    </row>
    <row r="1613" spans="1:26" s="20" customFormat="1" x14ac:dyDescent="0.25">
      <c r="A1613" s="136" t="s">
        <v>1645</v>
      </c>
      <c r="B1613" s="166" t="s">
        <v>1644</v>
      </c>
      <c r="C1613" s="167">
        <v>2657</v>
      </c>
      <c r="D1613" s="166" t="s">
        <v>1647</v>
      </c>
      <c r="E1613" s="146" t="str">
        <f>VLOOKUP($C1613,'2023-24 School Level AAFTE'!$C:$N,9,FALSE)</f>
        <v>Yes</v>
      </c>
      <c r="F1613" s="94" t="str">
        <f>IFERROR(VLOOKUP(C1613,'2023-24 School Level AAFTE'!$C:$N,11,FALSE),"")</f>
        <v>Yes</v>
      </c>
      <c r="G1613" s="20">
        <f>IFERROR(VLOOKUP(C1613,'2023-24 School Level AAFTE'!$C:$N,8,FALSE),0)</f>
        <v>473.79</v>
      </c>
      <c r="H1613" s="99">
        <f>VLOOKUP($A1613,'District Data'!$A:$F,3,FALSE)</f>
        <v>1</v>
      </c>
      <c r="I1613" s="99">
        <f>VLOOKUP($A1613,'District Data'!$A:$F,4,FALSE)</f>
        <v>1</v>
      </c>
      <c r="J1613" s="100">
        <f t="shared" si="276"/>
        <v>473.79</v>
      </c>
      <c r="K1613" s="101">
        <f t="shared" si="277"/>
        <v>1.39</v>
      </c>
      <c r="L1613" s="102">
        <f>'District Data'!E$2</f>
        <v>72728</v>
      </c>
      <c r="M1613" s="102">
        <f>'District Data'!F$2</f>
        <v>78209</v>
      </c>
      <c r="N1613" s="33">
        <f t="shared" si="278"/>
        <v>101091.92</v>
      </c>
      <c r="O1613" s="33">
        <f t="shared" si="279"/>
        <v>7618.59</v>
      </c>
      <c r="P1613" s="33">
        <f t="shared" si="285"/>
        <v>14418.72</v>
      </c>
      <c r="Q1613" s="103">
        <v>0.18149999999999999</v>
      </c>
      <c r="R1613" s="103">
        <v>0.17510000000000001</v>
      </c>
      <c r="S1613" s="33">
        <f t="shared" si="280"/>
        <v>39724.22</v>
      </c>
      <c r="T1613" s="33">
        <f t="shared" si="286"/>
        <v>1811.84</v>
      </c>
      <c r="U1613" s="33">
        <f t="shared" si="281"/>
        <v>317.25</v>
      </c>
      <c r="V1613" s="33">
        <f t="shared" si="282"/>
        <v>2129.09</v>
      </c>
      <c r="W1613" s="33">
        <f t="shared" si="283"/>
        <v>150563.82</v>
      </c>
      <c r="X1613" s="33" t="str">
        <f>IFERROR(VLOOKUP(C1613,'Adj to Match Apport'!$C:$F,4,FALSE),0)</f>
        <v/>
      </c>
      <c r="Y1613" s="33">
        <f t="shared" si="284"/>
        <v>150563.82</v>
      </c>
      <c r="Z1613" s="184">
        <f>VLOOKUP(C1613, '2023-24 School Level AAFTE'!$C$4:$C$2454, 1, 0)</f>
        <v>2657</v>
      </c>
    </row>
    <row r="1614" spans="1:26" s="20" customFormat="1" x14ac:dyDescent="0.25">
      <c r="A1614" s="136" t="s">
        <v>1645</v>
      </c>
      <c r="B1614" s="166" t="s">
        <v>1644</v>
      </c>
      <c r="C1614" s="167">
        <v>2656</v>
      </c>
      <c r="D1614" s="166" t="s">
        <v>1646</v>
      </c>
      <c r="E1614" s="146" t="str">
        <f>VLOOKUP($C1614,'2023-24 School Level AAFTE'!$C:$N,9,FALSE)</f>
        <v>Yes</v>
      </c>
      <c r="F1614" s="94" t="str">
        <f>IFERROR(VLOOKUP(C1614,'2023-24 School Level AAFTE'!$C:$N,11,FALSE),"")</f>
        <v>Yes</v>
      </c>
      <c r="G1614" s="20">
        <f>IFERROR(VLOOKUP(C1614,'2023-24 School Level AAFTE'!$C:$N,8,FALSE),0)</f>
        <v>467.39</v>
      </c>
      <c r="H1614" s="99">
        <f>VLOOKUP($A1614,'District Data'!$A:$F,3,FALSE)</f>
        <v>1</v>
      </c>
      <c r="I1614" s="99">
        <f>VLOOKUP($A1614,'District Data'!$A:$F,4,FALSE)</f>
        <v>1</v>
      </c>
      <c r="J1614" s="100">
        <f t="shared" si="276"/>
        <v>467.39</v>
      </c>
      <c r="K1614" s="101">
        <f t="shared" si="277"/>
        <v>1.371</v>
      </c>
      <c r="L1614" s="102">
        <f>'District Data'!E$2</f>
        <v>72728</v>
      </c>
      <c r="M1614" s="102">
        <f>'District Data'!F$2</f>
        <v>78209</v>
      </c>
      <c r="N1614" s="33">
        <f t="shared" si="278"/>
        <v>99710.09</v>
      </c>
      <c r="O1614" s="33">
        <f t="shared" si="279"/>
        <v>7514.45</v>
      </c>
      <c r="P1614" s="33">
        <f t="shared" si="285"/>
        <v>14418.72</v>
      </c>
      <c r="Q1614" s="103">
        <v>0.18149999999999999</v>
      </c>
      <c r="R1614" s="103">
        <v>0.17510000000000001</v>
      </c>
      <c r="S1614" s="33">
        <f t="shared" si="280"/>
        <v>39181.230000000003</v>
      </c>
      <c r="T1614" s="33">
        <f t="shared" si="286"/>
        <v>1787.08</v>
      </c>
      <c r="U1614" s="33">
        <f t="shared" si="281"/>
        <v>312.92</v>
      </c>
      <c r="V1614" s="33">
        <f t="shared" si="282"/>
        <v>2100</v>
      </c>
      <c r="W1614" s="33">
        <f t="shared" si="283"/>
        <v>148505.77000000002</v>
      </c>
      <c r="X1614" s="33" t="str">
        <f>IFERROR(VLOOKUP(C1614,'Adj to Match Apport'!$C:$F,4,FALSE),0)</f>
        <v/>
      </c>
      <c r="Y1614" s="33">
        <f t="shared" si="284"/>
        <v>148505.77000000002</v>
      </c>
      <c r="Z1614" s="184">
        <f>VLOOKUP(C1614, '2023-24 School Level AAFTE'!$C$4:$C$2454, 1, 0)</f>
        <v>2656</v>
      </c>
    </row>
    <row r="1615" spans="1:26" s="20" customFormat="1" x14ac:dyDescent="0.25">
      <c r="A1615" s="136" t="s">
        <v>1645</v>
      </c>
      <c r="B1615" s="166" t="s">
        <v>1644</v>
      </c>
      <c r="C1615" s="167">
        <v>5419</v>
      </c>
      <c r="D1615" s="166" t="s">
        <v>1661</v>
      </c>
      <c r="E1615" s="146" t="str">
        <f>VLOOKUP($C1615,'2023-24 School Level AAFTE'!$C:$N,9,FALSE)</f>
        <v>No</v>
      </c>
      <c r="F1615" s="94" t="str">
        <f>IFERROR(VLOOKUP(C1615,'2023-24 School Level AAFTE'!$C:$N,11,FALSE),"")</f>
        <v>No</v>
      </c>
      <c r="G1615" s="20">
        <f>IFERROR(VLOOKUP(C1615,'2023-24 School Level AAFTE'!$C:$N,8,FALSE),0)</f>
        <v>618.28</v>
      </c>
      <c r="H1615" s="99">
        <f>VLOOKUP($A1615,'District Data'!$A:$F,3,FALSE)</f>
        <v>1</v>
      </c>
      <c r="I1615" s="99">
        <f>VLOOKUP($A1615,'District Data'!$A:$F,4,FALSE)</f>
        <v>1</v>
      </c>
      <c r="J1615" s="100">
        <f t="shared" si="276"/>
        <v>0</v>
      </c>
      <c r="K1615" s="101">
        <f t="shared" si="277"/>
        <v>0</v>
      </c>
      <c r="L1615" s="102">
        <f>'District Data'!E$2</f>
        <v>72728</v>
      </c>
      <c r="M1615" s="102">
        <f>'District Data'!F$2</f>
        <v>78209</v>
      </c>
      <c r="N1615" s="33">
        <f t="shared" si="278"/>
        <v>0</v>
      </c>
      <c r="O1615" s="33">
        <f t="shared" si="279"/>
        <v>0</v>
      </c>
      <c r="P1615" s="33">
        <f t="shared" si="285"/>
        <v>14418.72</v>
      </c>
      <c r="Q1615" s="103">
        <v>0.18149999999999999</v>
      </c>
      <c r="R1615" s="103">
        <v>0.17510000000000001</v>
      </c>
      <c r="S1615" s="33">
        <f t="shared" si="280"/>
        <v>0</v>
      </c>
      <c r="T1615" s="33">
        <f t="shared" si="286"/>
        <v>0</v>
      </c>
      <c r="U1615" s="33">
        <f t="shared" si="281"/>
        <v>0</v>
      </c>
      <c r="V1615" s="33">
        <f t="shared" si="282"/>
        <v>0</v>
      </c>
      <c r="W1615" s="33">
        <f t="shared" si="283"/>
        <v>0</v>
      </c>
      <c r="X1615" s="33">
        <f>IFERROR(VLOOKUP(C1615,'Adj to Match Apport'!$C:$F,4,FALSE),0)</f>
        <v>0</v>
      </c>
      <c r="Y1615" s="33">
        <f t="shared" si="284"/>
        <v>0</v>
      </c>
      <c r="Z1615" s="184">
        <f>VLOOKUP(C1615, '2023-24 School Level AAFTE'!$C$4:$C$2454, 1, 0)</f>
        <v>5419</v>
      </c>
    </row>
    <row r="1616" spans="1:26" s="20" customFormat="1" x14ac:dyDescent="0.25">
      <c r="A1616" s="136" t="s">
        <v>1645</v>
      </c>
      <c r="B1616" s="166" t="s">
        <v>1644</v>
      </c>
      <c r="C1616" s="167">
        <v>5689</v>
      </c>
      <c r="D1616" s="166" t="s">
        <v>2904</v>
      </c>
      <c r="E1616" s="146" t="str">
        <f>VLOOKUP($C1616,'2023-24 School Level AAFTE'!$C:$N,9,FALSE)</f>
        <v>Yes</v>
      </c>
      <c r="F1616" s="94" t="str">
        <f>IFERROR(VLOOKUP(C1616,'2023-24 School Level AAFTE'!$C:$N,11,FALSE),"")</f>
        <v>Yes</v>
      </c>
      <c r="G1616" s="20">
        <f>IFERROR(VLOOKUP(C1616,'2023-24 School Level AAFTE'!$C:$N,8,FALSE),0)</f>
        <v>392.68</v>
      </c>
      <c r="H1616" s="99">
        <f>VLOOKUP($A1616,'District Data'!$A:$F,3,FALSE)</f>
        <v>1</v>
      </c>
      <c r="I1616" s="99">
        <f>VLOOKUP($A1616,'District Data'!$A:$F,4,FALSE)</f>
        <v>1</v>
      </c>
      <c r="J1616" s="100">
        <f t="shared" si="276"/>
        <v>392.68</v>
      </c>
      <c r="K1616" s="101">
        <f t="shared" si="277"/>
        <v>1.1519999999999999</v>
      </c>
      <c r="L1616" s="102">
        <f>'District Data'!E$2</f>
        <v>72728</v>
      </c>
      <c r="M1616" s="102">
        <f>'District Data'!F$2</f>
        <v>78209</v>
      </c>
      <c r="N1616" s="33">
        <f t="shared" si="278"/>
        <v>83782.66</v>
      </c>
      <c r="O1616" s="33">
        <f t="shared" si="279"/>
        <v>6314.11</v>
      </c>
      <c r="P1616" s="33">
        <f t="shared" si="285"/>
        <v>14418.72</v>
      </c>
      <c r="Q1616" s="103">
        <v>0.18149999999999999</v>
      </c>
      <c r="R1616" s="103">
        <v>0.17510000000000001</v>
      </c>
      <c r="S1616" s="33">
        <f t="shared" si="280"/>
        <v>32922.519999999997</v>
      </c>
      <c r="T1616" s="33">
        <f t="shared" si="286"/>
        <v>1501.61</v>
      </c>
      <c r="U1616" s="33">
        <f t="shared" si="281"/>
        <v>262.93</v>
      </c>
      <c r="V1616" s="33">
        <f t="shared" si="282"/>
        <v>1764.54</v>
      </c>
      <c r="W1616" s="33">
        <f t="shared" si="283"/>
        <v>124783.82999999999</v>
      </c>
      <c r="X1616" s="33" t="str">
        <f>IFERROR(VLOOKUP(C1616,'Adj to Match Apport'!$C:$F,4,FALSE),0)</f>
        <v/>
      </c>
      <c r="Y1616" s="33">
        <f t="shared" si="284"/>
        <v>124783.82999999999</v>
      </c>
      <c r="Z1616" s="184">
        <f>VLOOKUP(C1616, '2023-24 School Level AAFTE'!$C$4:$C$2454, 1, 0)</f>
        <v>5689</v>
      </c>
    </row>
    <row r="1617" spans="1:26" s="20" customFormat="1" x14ac:dyDescent="0.25">
      <c r="A1617" s="136" t="s">
        <v>1645</v>
      </c>
      <c r="B1617" s="166" t="s">
        <v>1644</v>
      </c>
      <c r="C1617" s="167">
        <v>3511</v>
      </c>
      <c r="D1617" s="166" t="s">
        <v>1651</v>
      </c>
      <c r="E1617" s="146" t="str">
        <f>VLOOKUP($C1617,'2023-24 School Level AAFTE'!$C:$N,9,FALSE)</f>
        <v>No</v>
      </c>
      <c r="F1617" s="94" t="str">
        <f>IFERROR(VLOOKUP(C1617,'2023-24 School Level AAFTE'!$C:$N,11,FALSE),"")</f>
        <v>No</v>
      </c>
      <c r="G1617" s="20">
        <f>IFERROR(VLOOKUP(C1617,'2023-24 School Level AAFTE'!$C:$N,8,FALSE),0)</f>
        <v>2096.7800000000002</v>
      </c>
      <c r="H1617" s="99">
        <f>VLOOKUP($A1617,'District Data'!$A:$F,3,FALSE)</f>
        <v>1</v>
      </c>
      <c r="I1617" s="99">
        <f>VLOOKUP($A1617,'District Data'!$A:$F,4,FALSE)</f>
        <v>1</v>
      </c>
      <c r="J1617" s="100">
        <f t="shared" si="276"/>
        <v>0</v>
      </c>
      <c r="K1617" s="101">
        <f t="shared" si="277"/>
        <v>0</v>
      </c>
      <c r="L1617" s="102">
        <f>'District Data'!E$2</f>
        <v>72728</v>
      </c>
      <c r="M1617" s="102">
        <f>'District Data'!F$2</f>
        <v>78209</v>
      </c>
      <c r="N1617" s="33">
        <f t="shared" si="278"/>
        <v>0</v>
      </c>
      <c r="O1617" s="33">
        <f t="shared" si="279"/>
        <v>0</v>
      </c>
      <c r="P1617" s="33">
        <f t="shared" si="285"/>
        <v>14418.72</v>
      </c>
      <c r="Q1617" s="103">
        <v>0.18149999999999999</v>
      </c>
      <c r="R1617" s="103">
        <v>0.17510000000000001</v>
      </c>
      <c r="S1617" s="33">
        <f t="shared" si="280"/>
        <v>0</v>
      </c>
      <c r="T1617" s="33">
        <f t="shared" si="286"/>
        <v>0</v>
      </c>
      <c r="U1617" s="33">
        <f t="shared" si="281"/>
        <v>0</v>
      </c>
      <c r="V1617" s="33">
        <f t="shared" si="282"/>
        <v>0</v>
      </c>
      <c r="W1617" s="33">
        <f t="shared" si="283"/>
        <v>0</v>
      </c>
      <c r="X1617" s="33">
        <f>IFERROR(VLOOKUP(C1617,'Adj to Match Apport'!$C:$F,4,FALSE),0)</f>
        <v>0</v>
      </c>
      <c r="Y1617" s="33">
        <f t="shared" si="284"/>
        <v>0</v>
      </c>
      <c r="Z1617" s="184">
        <f>VLOOKUP(C1617, '2023-24 School Level AAFTE'!$C$4:$C$2454, 1, 0)</f>
        <v>3511</v>
      </c>
    </row>
    <row r="1618" spans="1:26" s="20" customFormat="1" x14ac:dyDescent="0.25">
      <c r="A1618" s="136" t="s">
        <v>1645</v>
      </c>
      <c r="B1618" s="166" t="s">
        <v>1644</v>
      </c>
      <c r="C1618" s="167">
        <v>4295</v>
      </c>
      <c r="D1618" s="166" t="s">
        <v>1657</v>
      </c>
      <c r="E1618" s="146" t="str">
        <f>VLOOKUP($C1618,'2023-24 School Level AAFTE'!$C:$N,9,FALSE)</f>
        <v>Yes</v>
      </c>
      <c r="F1618" s="94" t="str">
        <f>IFERROR(VLOOKUP(C1618,'2023-24 School Level AAFTE'!$C:$N,11,FALSE),"")</f>
        <v>Yes</v>
      </c>
      <c r="G1618" s="20">
        <f>IFERROR(VLOOKUP(C1618,'2023-24 School Level AAFTE'!$C:$N,8,FALSE),0)</f>
        <v>207</v>
      </c>
      <c r="H1618" s="99">
        <f>VLOOKUP($A1618,'District Data'!$A:$F,3,FALSE)</f>
        <v>1</v>
      </c>
      <c r="I1618" s="99">
        <f>VLOOKUP($A1618,'District Data'!$A:$F,4,FALSE)</f>
        <v>1</v>
      </c>
      <c r="J1618" s="100">
        <f t="shared" si="276"/>
        <v>207</v>
      </c>
      <c r="K1618" s="101">
        <f t="shared" si="277"/>
        <v>0.60699999999999998</v>
      </c>
      <c r="L1618" s="102">
        <f>'District Data'!E$2</f>
        <v>72728</v>
      </c>
      <c r="M1618" s="102">
        <f>'District Data'!F$2</f>
        <v>78209</v>
      </c>
      <c r="N1618" s="33">
        <f t="shared" si="278"/>
        <v>44145.9</v>
      </c>
      <c r="O1618" s="33">
        <f t="shared" si="279"/>
        <v>3326.96</v>
      </c>
      <c r="P1618" s="33">
        <f t="shared" si="285"/>
        <v>14418.72</v>
      </c>
      <c r="Q1618" s="103">
        <v>0.18149999999999999</v>
      </c>
      <c r="R1618" s="103">
        <v>0.17510000000000001</v>
      </c>
      <c r="S1618" s="33">
        <f t="shared" si="280"/>
        <v>17347.189999999999</v>
      </c>
      <c r="T1618" s="33">
        <f t="shared" si="286"/>
        <v>791.21</v>
      </c>
      <c r="U1618" s="33">
        <f t="shared" si="281"/>
        <v>138.54</v>
      </c>
      <c r="V1618" s="33">
        <f t="shared" si="282"/>
        <v>929.75</v>
      </c>
      <c r="W1618" s="33">
        <f t="shared" si="283"/>
        <v>65749.799999999988</v>
      </c>
      <c r="X1618" s="33" t="str">
        <f>IFERROR(VLOOKUP(C1618,'Adj to Match Apport'!$C:$F,4,FALSE),0)</f>
        <v/>
      </c>
      <c r="Y1618" s="33">
        <f t="shared" si="284"/>
        <v>65749.799999999988</v>
      </c>
      <c r="Z1618" s="184">
        <f>VLOOKUP(C1618, '2023-24 School Level AAFTE'!$C$4:$C$2454, 1, 0)</f>
        <v>4295</v>
      </c>
    </row>
    <row r="1619" spans="1:26" s="20" customFormat="1" x14ac:dyDescent="0.25">
      <c r="A1619" s="136" t="s">
        <v>1645</v>
      </c>
      <c r="B1619" s="166" t="s">
        <v>1644</v>
      </c>
      <c r="C1619" s="167">
        <v>3732</v>
      </c>
      <c r="D1619" s="166" t="s">
        <v>1652</v>
      </c>
      <c r="E1619" s="146" t="str">
        <f>VLOOKUP($C1619,'2023-24 School Level AAFTE'!$C:$N,9,FALSE)</f>
        <v>No</v>
      </c>
      <c r="F1619" s="94" t="str">
        <f>IFERROR(VLOOKUP(C1619,'2023-24 School Level AAFTE'!$C:$N,11,FALSE),"")</f>
        <v>No</v>
      </c>
      <c r="G1619" s="20">
        <f>IFERROR(VLOOKUP(C1619,'2023-24 School Level AAFTE'!$C:$N,8,FALSE),0)</f>
        <v>445.9</v>
      </c>
      <c r="H1619" s="99">
        <f>VLOOKUP($A1619,'District Data'!$A:$F,3,FALSE)</f>
        <v>1</v>
      </c>
      <c r="I1619" s="99">
        <f>VLOOKUP($A1619,'District Data'!$A:$F,4,FALSE)</f>
        <v>1</v>
      </c>
      <c r="J1619" s="100">
        <f t="shared" si="276"/>
        <v>0</v>
      </c>
      <c r="K1619" s="101">
        <f t="shared" si="277"/>
        <v>0</v>
      </c>
      <c r="L1619" s="102">
        <f>'District Data'!E$2</f>
        <v>72728</v>
      </c>
      <c r="M1619" s="102">
        <f>'District Data'!F$2</f>
        <v>78209</v>
      </c>
      <c r="N1619" s="33">
        <f t="shared" si="278"/>
        <v>0</v>
      </c>
      <c r="O1619" s="33">
        <f t="shared" si="279"/>
        <v>0</v>
      </c>
      <c r="P1619" s="33">
        <f t="shared" si="285"/>
        <v>14418.72</v>
      </c>
      <c r="Q1619" s="103">
        <v>0.18149999999999999</v>
      </c>
      <c r="R1619" s="103">
        <v>0.17510000000000001</v>
      </c>
      <c r="S1619" s="33">
        <f t="shared" si="280"/>
        <v>0</v>
      </c>
      <c r="T1619" s="33">
        <f t="shared" si="286"/>
        <v>0</v>
      </c>
      <c r="U1619" s="33">
        <f t="shared" si="281"/>
        <v>0</v>
      </c>
      <c r="V1619" s="33">
        <f t="shared" si="282"/>
        <v>0</v>
      </c>
      <c r="W1619" s="33">
        <f t="shared" si="283"/>
        <v>0</v>
      </c>
      <c r="X1619" s="33">
        <f>IFERROR(VLOOKUP(C1619,'Adj to Match Apport'!$C:$F,4,FALSE),0)</f>
        <v>0</v>
      </c>
      <c r="Y1619" s="33">
        <f t="shared" si="284"/>
        <v>0</v>
      </c>
      <c r="Z1619" s="184">
        <f>VLOOKUP(C1619, '2023-24 School Level AAFTE'!$C$4:$C$2454, 1, 0)</f>
        <v>3732</v>
      </c>
    </row>
    <row r="1620" spans="1:26" s="20" customFormat="1" x14ac:dyDescent="0.25">
      <c r="A1620" s="136" t="s">
        <v>1645</v>
      </c>
      <c r="B1620" s="166" t="s">
        <v>1644</v>
      </c>
      <c r="C1620" s="167">
        <v>2001</v>
      </c>
      <c r="D1620" s="166" t="s">
        <v>1298</v>
      </c>
      <c r="E1620" s="146" t="str">
        <f>VLOOKUP($C1620,'2023-24 School Level AAFTE'!$C:$N,9,FALSE)</f>
        <v>No</v>
      </c>
      <c r="F1620" s="94" t="str">
        <f>IFERROR(VLOOKUP(C1620,'2023-24 School Level AAFTE'!$C:$N,11,FALSE),"")</f>
        <v>No</v>
      </c>
      <c r="G1620" s="20">
        <f>IFERROR(VLOOKUP(C1620,'2023-24 School Level AAFTE'!$C:$N,8,FALSE),0)</f>
        <v>5.75</v>
      </c>
      <c r="H1620" s="99">
        <f>VLOOKUP($A1620,'District Data'!$A:$F,3,FALSE)</f>
        <v>1</v>
      </c>
      <c r="I1620" s="99">
        <f>VLOOKUP($A1620,'District Data'!$A:$F,4,FALSE)</f>
        <v>1</v>
      </c>
      <c r="J1620" s="100">
        <f t="shared" si="276"/>
        <v>0</v>
      </c>
      <c r="K1620" s="101">
        <f t="shared" si="277"/>
        <v>0</v>
      </c>
      <c r="L1620" s="102">
        <f>'District Data'!E$2</f>
        <v>72728</v>
      </c>
      <c r="M1620" s="102">
        <f>'District Data'!F$2</f>
        <v>78209</v>
      </c>
      <c r="N1620" s="33">
        <f t="shared" si="278"/>
        <v>0</v>
      </c>
      <c r="O1620" s="33">
        <f t="shared" si="279"/>
        <v>0</v>
      </c>
      <c r="P1620" s="33">
        <f t="shared" si="285"/>
        <v>14418.72</v>
      </c>
      <c r="Q1620" s="103">
        <v>0.18149999999999999</v>
      </c>
      <c r="R1620" s="103">
        <v>0.17510000000000001</v>
      </c>
      <c r="S1620" s="33">
        <f t="shared" si="280"/>
        <v>0</v>
      </c>
      <c r="T1620" s="33">
        <f t="shared" si="286"/>
        <v>0</v>
      </c>
      <c r="U1620" s="33">
        <f t="shared" si="281"/>
        <v>0</v>
      </c>
      <c r="V1620" s="33">
        <f t="shared" si="282"/>
        <v>0</v>
      </c>
      <c r="W1620" s="33">
        <f t="shared" si="283"/>
        <v>0</v>
      </c>
      <c r="X1620" s="33">
        <f>IFERROR(VLOOKUP(C1620,'Adj to Match Apport'!$C:$F,4,FALSE),0)</f>
        <v>0</v>
      </c>
      <c r="Y1620" s="33">
        <f t="shared" si="284"/>
        <v>0</v>
      </c>
      <c r="Z1620" s="184">
        <f>VLOOKUP(C1620, '2023-24 School Level AAFTE'!$C$4:$C$2454, 1, 0)</f>
        <v>2001</v>
      </c>
    </row>
    <row r="1621" spans="1:26" s="20" customFormat="1" x14ac:dyDescent="0.25">
      <c r="A1621" s="136" t="s">
        <v>1645</v>
      </c>
      <c r="B1621" s="166" t="s">
        <v>1644</v>
      </c>
      <c r="C1621" s="167">
        <v>4059</v>
      </c>
      <c r="D1621" s="166" t="s">
        <v>1655</v>
      </c>
      <c r="E1621" s="146" t="str">
        <f>VLOOKUP($C1621,'2023-24 School Level AAFTE'!$C:$N,9,FALSE)</f>
        <v>Yes</v>
      </c>
      <c r="F1621" s="94" t="str">
        <f>IFERROR(VLOOKUP(C1621,'2023-24 School Level AAFTE'!$C:$N,11,FALSE),"")</f>
        <v>Yes</v>
      </c>
      <c r="G1621" s="20">
        <f>IFERROR(VLOOKUP(C1621,'2023-24 School Level AAFTE'!$C:$N,8,FALSE),0)</f>
        <v>472.64</v>
      </c>
      <c r="H1621" s="99">
        <f>VLOOKUP($A1621,'District Data'!$A:$F,3,FALSE)</f>
        <v>1</v>
      </c>
      <c r="I1621" s="99">
        <f>VLOOKUP($A1621,'District Data'!$A:$F,4,FALSE)</f>
        <v>1</v>
      </c>
      <c r="J1621" s="100">
        <f t="shared" si="276"/>
        <v>472.64</v>
      </c>
      <c r="K1621" s="101">
        <f t="shared" si="277"/>
        <v>1.3859999999999999</v>
      </c>
      <c r="L1621" s="102">
        <f>'District Data'!E$2</f>
        <v>72728</v>
      </c>
      <c r="M1621" s="102">
        <f>'District Data'!F$2</f>
        <v>78209</v>
      </c>
      <c r="N1621" s="33">
        <f t="shared" si="278"/>
        <v>100801.01</v>
      </c>
      <c r="O1621" s="33">
        <f t="shared" si="279"/>
        <v>7596.66</v>
      </c>
      <c r="P1621" s="33">
        <f t="shared" si="285"/>
        <v>14418.72</v>
      </c>
      <c r="Q1621" s="103">
        <v>0.18149999999999999</v>
      </c>
      <c r="R1621" s="103">
        <v>0.17510000000000001</v>
      </c>
      <c r="S1621" s="33">
        <f t="shared" si="280"/>
        <v>39609.9</v>
      </c>
      <c r="T1621" s="33">
        <f t="shared" si="286"/>
        <v>1806.63</v>
      </c>
      <c r="U1621" s="33">
        <f t="shared" si="281"/>
        <v>316.33999999999997</v>
      </c>
      <c r="V1621" s="33">
        <f t="shared" si="282"/>
        <v>2122.9700000000003</v>
      </c>
      <c r="W1621" s="33">
        <f t="shared" si="283"/>
        <v>150130.54</v>
      </c>
      <c r="X1621" s="33" t="str">
        <f>IFERROR(VLOOKUP(C1621,'Adj to Match Apport'!$C:$F,4,FALSE),0)</f>
        <v/>
      </c>
      <c r="Y1621" s="33">
        <f t="shared" si="284"/>
        <v>150130.54</v>
      </c>
      <c r="Z1621" s="184">
        <f>VLOOKUP(C1621, '2023-24 School Level AAFTE'!$C$4:$C$2454, 1, 0)</f>
        <v>4059</v>
      </c>
    </row>
    <row r="1622" spans="1:26" s="20" customFormat="1" x14ac:dyDescent="0.25">
      <c r="A1622" s="136" t="s">
        <v>1645</v>
      </c>
      <c r="B1622" s="166" t="s">
        <v>1644</v>
      </c>
      <c r="C1622" s="167">
        <v>5165</v>
      </c>
      <c r="D1622" s="166" t="s">
        <v>1660</v>
      </c>
      <c r="E1622" s="146" t="str">
        <f>VLOOKUP($C1622,'2023-24 School Level AAFTE'!$C:$N,9,FALSE)</f>
        <v>No</v>
      </c>
      <c r="F1622" s="94" t="str">
        <f>IFERROR(VLOOKUP(C1622,'2023-24 School Level AAFTE'!$C:$N,11,FALSE),"")</f>
        <v>No</v>
      </c>
      <c r="G1622" s="20">
        <f>IFERROR(VLOOKUP(C1622,'2023-24 School Level AAFTE'!$C:$N,8,FALSE),0)</f>
        <v>700.22</v>
      </c>
      <c r="H1622" s="99">
        <f>VLOOKUP($A1622,'District Data'!$A:$F,3,FALSE)</f>
        <v>1</v>
      </c>
      <c r="I1622" s="99">
        <f>VLOOKUP($A1622,'District Data'!$A:$F,4,FALSE)</f>
        <v>1</v>
      </c>
      <c r="J1622" s="100">
        <f t="shared" si="276"/>
        <v>0</v>
      </c>
      <c r="K1622" s="101">
        <f t="shared" si="277"/>
        <v>0</v>
      </c>
      <c r="L1622" s="102">
        <f>'District Data'!E$2</f>
        <v>72728</v>
      </c>
      <c r="M1622" s="102">
        <f>'District Data'!F$2</f>
        <v>78209</v>
      </c>
      <c r="N1622" s="33">
        <f t="shared" si="278"/>
        <v>0</v>
      </c>
      <c r="O1622" s="33">
        <f t="shared" si="279"/>
        <v>0</v>
      </c>
      <c r="P1622" s="33">
        <f t="shared" si="285"/>
        <v>14418.72</v>
      </c>
      <c r="Q1622" s="103">
        <v>0.18149999999999999</v>
      </c>
      <c r="R1622" s="103">
        <v>0.17510000000000001</v>
      </c>
      <c r="S1622" s="33">
        <f t="shared" si="280"/>
        <v>0</v>
      </c>
      <c r="T1622" s="33">
        <f t="shared" si="286"/>
        <v>0</v>
      </c>
      <c r="U1622" s="33">
        <f t="shared" si="281"/>
        <v>0</v>
      </c>
      <c r="V1622" s="33">
        <f t="shared" si="282"/>
        <v>0</v>
      </c>
      <c r="W1622" s="33">
        <f t="shared" si="283"/>
        <v>0</v>
      </c>
      <c r="X1622" s="33">
        <f>IFERROR(VLOOKUP(C1622,'Adj to Match Apport'!$C:$F,4,FALSE),0)</f>
        <v>0</v>
      </c>
      <c r="Y1622" s="33">
        <f t="shared" si="284"/>
        <v>0</v>
      </c>
      <c r="Z1622" s="184">
        <f>VLOOKUP(C1622, '2023-24 School Level AAFTE'!$C$4:$C$2454, 1, 0)</f>
        <v>5165</v>
      </c>
    </row>
    <row r="1623" spans="1:26" s="20" customFormat="1" x14ac:dyDescent="0.25">
      <c r="A1623" s="136" t="s">
        <v>1645</v>
      </c>
      <c r="B1623" s="166" t="s">
        <v>1644</v>
      </c>
      <c r="C1623" s="167">
        <v>5092</v>
      </c>
      <c r="D1623" s="166" t="s">
        <v>1659</v>
      </c>
      <c r="E1623" s="146" t="str">
        <f>VLOOKUP($C1623,'2023-24 School Level AAFTE'!$C:$N,9,FALSE)</f>
        <v>No</v>
      </c>
      <c r="F1623" s="94" t="str">
        <f>IFERROR(VLOOKUP(C1623,'2023-24 School Level AAFTE'!$C:$N,11,FALSE),"")</f>
        <v>No</v>
      </c>
      <c r="G1623" s="20">
        <f>IFERROR(VLOOKUP(C1623,'2023-24 School Level AAFTE'!$C:$N,8,FALSE),0)</f>
        <v>638.74</v>
      </c>
      <c r="H1623" s="99">
        <f>VLOOKUP($A1623,'District Data'!$A:$F,3,FALSE)</f>
        <v>1</v>
      </c>
      <c r="I1623" s="99">
        <f>VLOOKUP($A1623,'District Data'!$A:$F,4,FALSE)</f>
        <v>1</v>
      </c>
      <c r="J1623" s="100">
        <f t="shared" si="276"/>
        <v>0</v>
      </c>
      <c r="K1623" s="101">
        <f t="shared" si="277"/>
        <v>0</v>
      </c>
      <c r="L1623" s="102">
        <f>'District Data'!E$2</f>
        <v>72728</v>
      </c>
      <c r="M1623" s="102">
        <f>'District Data'!F$2</f>
        <v>78209</v>
      </c>
      <c r="N1623" s="33">
        <f t="shared" si="278"/>
        <v>0</v>
      </c>
      <c r="O1623" s="33">
        <f t="shared" si="279"/>
        <v>0</v>
      </c>
      <c r="P1623" s="33">
        <f t="shared" si="285"/>
        <v>14418.72</v>
      </c>
      <c r="Q1623" s="103">
        <v>0.18149999999999999</v>
      </c>
      <c r="R1623" s="103">
        <v>0.17510000000000001</v>
      </c>
      <c r="S1623" s="33">
        <f t="shared" si="280"/>
        <v>0</v>
      </c>
      <c r="T1623" s="33">
        <f t="shared" si="286"/>
        <v>0</v>
      </c>
      <c r="U1623" s="33">
        <f t="shared" si="281"/>
        <v>0</v>
      </c>
      <c r="V1623" s="33">
        <f t="shared" si="282"/>
        <v>0</v>
      </c>
      <c r="W1623" s="33">
        <f t="shared" si="283"/>
        <v>0</v>
      </c>
      <c r="X1623" s="33">
        <f>IFERROR(VLOOKUP(C1623,'Adj to Match Apport'!$C:$F,4,FALSE),0)</f>
        <v>0</v>
      </c>
      <c r="Y1623" s="33">
        <f t="shared" si="284"/>
        <v>0</v>
      </c>
      <c r="Z1623" s="184">
        <f>VLOOKUP(C1623, '2023-24 School Level AAFTE'!$C$4:$C$2454, 1, 0)</f>
        <v>5092</v>
      </c>
    </row>
    <row r="1624" spans="1:26" s="20" customFormat="1" x14ac:dyDescent="0.25">
      <c r="A1624" s="136" t="s">
        <v>1645</v>
      </c>
      <c r="B1624" s="166" t="s">
        <v>1644</v>
      </c>
      <c r="C1624" s="167">
        <v>4543</v>
      </c>
      <c r="D1624" s="166" t="s">
        <v>1658</v>
      </c>
      <c r="E1624" s="146" t="str">
        <f>VLOOKUP($C1624,'2023-24 School Level AAFTE'!$C:$N,9,FALSE)</f>
        <v>No</v>
      </c>
      <c r="F1624" s="94" t="str">
        <f>IFERROR(VLOOKUP(C1624,'2023-24 School Level AAFTE'!$C:$N,11,FALSE),"")</f>
        <v>No</v>
      </c>
      <c r="G1624" s="20">
        <f>IFERROR(VLOOKUP(C1624,'2023-24 School Level AAFTE'!$C:$N,8,FALSE),0)</f>
        <v>514.74</v>
      </c>
      <c r="H1624" s="99">
        <f>VLOOKUP($A1624,'District Data'!$A:$F,3,FALSE)</f>
        <v>1</v>
      </c>
      <c r="I1624" s="99">
        <f>VLOOKUP($A1624,'District Data'!$A:$F,4,FALSE)</f>
        <v>1</v>
      </c>
      <c r="J1624" s="100">
        <f t="shared" si="276"/>
        <v>0</v>
      </c>
      <c r="K1624" s="101">
        <f t="shared" si="277"/>
        <v>0</v>
      </c>
      <c r="L1624" s="102">
        <f>'District Data'!E$2</f>
        <v>72728</v>
      </c>
      <c r="M1624" s="102">
        <f>'District Data'!F$2</f>
        <v>78209</v>
      </c>
      <c r="N1624" s="33">
        <f t="shared" si="278"/>
        <v>0</v>
      </c>
      <c r="O1624" s="33">
        <f t="shared" si="279"/>
        <v>0</v>
      </c>
      <c r="P1624" s="33">
        <f t="shared" si="285"/>
        <v>14418.72</v>
      </c>
      <c r="Q1624" s="103">
        <v>0.18149999999999999</v>
      </c>
      <c r="R1624" s="103">
        <v>0.17510000000000001</v>
      </c>
      <c r="S1624" s="33">
        <f t="shared" si="280"/>
        <v>0</v>
      </c>
      <c r="T1624" s="33">
        <f t="shared" si="286"/>
        <v>0</v>
      </c>
      <c r="U1624" s="33">
        <f t="shared" si="281"/>
        <v>0</v>
      </c>
      <c r="V1624" s="33">
        <f t="shared" si="282"/>
        <v>0</v>
      </c>
      <c r="W1624" s="33">
        <f t="shared" si="283"/>
        <v>0</v>
      </c>
      <c r="X1624" s="33">
        <f>IFERROR(VLOOKUP(C1624,'Adj to Match Apport'!$C:$F,4,FALSE),0)</f>
        <v>0</v>
      </c>
      <c r="Y1624" s="33">
        <f t="shared" si="284"/>
        <v>0</v>
      </c>
      <c r="Z1624" s="184">
        <f>VLOOKUP(C1624, '2023-24 School Level AAFTE'!$C$4:$C$2454, 1, 0)</f>
        <v>4543</v>
      </c>
    </row>
    <row r="1625" spans="1:26" s="20" customFormat="1" x14ac:dyDescent="0.25">
      <c r="A1625" s="136" t="s">
        <v>1664</v>
      </c>
      <c r="B1625" s="166" t="s">
        <v>1663</v>
      </c>
      <c r="C1625" s="167">
        <v>2390</v>
      </c>
      <c r="D1625" s="166" t="s">
        <v>1665</v>
      </c>
      <c r="E1625" s="146" t="str">
        <f>VLOOKUP($C1625,'2023-24 School Level AAFTE'!$C:$N,9,FALSE)</f>
        <v>No</v>
      </c>
      <c r="F1625" s="94" t="str">
        <f>IFERROR(VLOOKUP(C1625,'2023-24 School Level AAFTE'!$C:$N,11,FALSE),"")</f>
        <v>No</v>
      </c>
      <c r="G1625" s="20">
        <f>IFERROR(VLOOKUP(C1625,'2023-24 School Level AAFTE'!$C:$N,8,FALSE),0)</f>
        <v>1183.49</v>
      </c>
      <c r="H1625" s="99">
        <f>VLOOKUP($A1625,'District Data'!$A:$F,3,FALSE)</f>
        <v>1.06</v>
      </c>
      <c r="I1625" s="99">
        <f>VLOOKUP($A1625,'District Data'!$A:$F,4,FALSE)</f>
        <v>1.06</v>
      </c>
      <c r="J1625" s="100">
        <f t="shared" si="276"/>
        <v>0</v>
      </c>
      <c r="K1625" s="101">
        <f t="shared" si="277"/>
        <v>0</v>
      </c>
      <c r="L1625" s="102">
        <f>'District Data'!E$2</f>
        <v>72728</v>
      </c>
      <c r="M1625" s="102">
        <f>'District Data'!F$2</f>
        <v>78209</v>
      </c>
      <c r="N1625" s="33">
        <f t="shared" si="278"/>
        <v>0</v>
      </c>
      <c r="O1625" s="33">
        <f t="shared" si="279"/>
        <v>0</v>
      </c>
      <c r="P1625" s="33">
        <f t="shared" si="285"/>
        <v>14418.72</v>
      </c>
      <c r="Q1625" s="103">
        <v>0.18149999999999999</v>
      </c>
      <c r="R1625" s="103">
        <v>0.17510000000000001</v>
      </c>
      <c r="S1625" s="33">
        <f t="shared" si="280"/>
        <v>0</v>
      </c>
      <c r="T1625" s="33">
        <f t="shared" si="286"/>
        <v>0</v>
      </c>
      <c r="U1625" s="33">
        <f t="shared" si="281"/>
        <v>0</v>
      </c>
      <c r="V1625" s="33">
        <f t="shared" si="282"/>
        <v>0</v>
      </c>
      <c r="W1625" s="33">
        <f t="shared" si="283"/>
        <v>0</v>
      </c>
      <c r="X1625" s="33">
        <f>IFERROR(VLOOKUP(C1625,'Adj to Match Apport'!$C:$F,4,FALSE),0)</f>
        <v>0</v>
      </c>
      <c r="Y1625" s="33">
        <f t="shared" si="284"/>
        <v>0</v>
      </c>
      <c r="Z1625" s="184">
        <f>VLOOKUP(C1625, '2023-24 School Level AAFTE'!$C$4:$C$2454, 1, 0)</f>
        <v>2390</v>
      </c>
    </row>
    <row r="1626" spans="1:26" s="20" customFormat="1" x14ac:dyDescent="0.25">
      <c r="A1626" s="136" t="s">
        <v>1664</v>
      </c>
      <c r="B1626" s="166" t="s">
        <v>1663</v>
      </c>
      <c r="C1626" s="167">
        <v>3321</v>
      </c>
      <c r="D1626" s="166" t="s">
        <v>1666</v>
      </c>
      <c r="E1626" s="146" t="str">
        <f>VLOOKUP($C1626,'2023-24 School Level AAFTE'!$C:$N,9,FALSE)</f>
        <v>No</v>
      </c>
      <c r="F1626" s="94" t="str">
        <f>IFERROR(VLOOKUP(C1626,'2023-24 School Level AAFTE'!$C:$N,11,FALSE),"")</f>
        <v>No</v>
      </c>
      <c r="G1626" s="20">
        <f>IFERROR(VLOOKUP(C1626,'2023-24 School Level AAFTE'!$C:$N,8,FALSE),0)</f>
        <v>748.62</v>
      </c>
      <c r="H1626" s="99">
        <f>VLOOKUP($A1626,'District Data'!$A:$F,3,FALSE)</f>
        <v>1.06</v>
      </c>
      <c r="I1626" s="99">
        <f>VLOOKUP($A1626,'District Data'!$A:$F,4,FALSE)</f>
        <v>1.06</v>
      </c>
      <c r="J1626" s="100">
        <f t="shared" si="276"/>
        <v>0</v>
      </c>
      <c r="K1626" s="101">
        <f t="shared" si="277"/>
        <v>0</v>
      </c>
      <c r="L1626" s="102">
        <f>'District Data'!E$2</f>
        <v>72728</v>
      </c>
      <c r="M1626" s="102">
        <f>'District Data'!F$2</f>
        <v>78209</v>
      </c>
      <c r="N1626" s="33">
        <f t="shared" si="278"/>
        <v>0</v>
      </c>
      <c r="O1626" s="33">
        <f t="shared" si="279"/>
        <v>0</v>
      </c>
      <c r="P1626" s="33">
        <f t="shared" si="285"/>
        <v>14418.72</v>
      </c>
      <c r="Q1626" s="103">
        <v>0.18149999999999999</v>
      </c>
      <c r="R1626" s="103">
        <v>0.17510000000000001</v>
      </c>
      <c r="S1626" s="33">
        <f t="shared" si="280"/>
        <v>0</v>
      </c>
      <c r="T1626" s="33">
        <f t="shared" si="286"/>
        <v>0</v>
      </c>
      <c r="U1626" s="33">
        <f t="shared" si="281"/>
        <v>0</v>
      </c>
      <c r="V1626" s="33">
        <f t="shared" si="282"/>
        <v>0</v>
      </c>
      <c r="W1626" s="33">
        <f t="shared" si="283"/>
        <v>0</v>
      </c>
      <c r="X1626" s="33">
        <f>IFERROR(VLOOKUP(C1626,'Adj to Match Apport'!$C:$F,4,FALSE),0)</f>
        <v>0</v>
      </c>
      <c r="Y1626" s="33">
        <f t="shared" si="284"/>
        <v>0</v>
      </c>
      <c r="Z1626" s="184">
        <f>VLOOKUP(C1626, '2023-24 School Level AAFTE'!$C$4:$C$2454, 1, 0)</f>
        <v>3321</v>
      </c>
    </row>
    <row r="1627" spans="1:26" s="20" customFormat="1" x14ac:dyDescent="0.25">
      <c r="A1627" s="136" t="s">
        <v>1664</v>
      </c>
      <c r="B1627" s="166" t="s">
        <v>1663</v>
      </c>
      <c r="C1627" s="167">
        <v>5518</v>
      </c>
      <c r="D1627" s="166" t="s">
        <v>2745</v>
      </c>
      <c r="E1627" s="146" t="str">
        <f>VLOOKUP($C1627,'2023-24 School Level AAFTE'!$C:$N,9,FALSE)</f>
        <v>No</v>
      </c>
      <c r="F1627" s="94" t="str">
        <f>IFERROR(VLOOKUP(C1627,'2023-24 School Level AAFTE'!$C:$N,11,FALSE),"")</f>
        <v>No</v>
      </c>
      <c r="G1627" s="20">
        <f>IFERROR(VLOOKUP(C1627,'2023-24 School Level AAFTE'!$C:$N,8,FALSE),0)</f>
        <v>623.28</v>
      </c>
      <c r="H1627" s="99">
        <f>VLOOKUP($A1627,'District Data'!$A:$F,3,FALSE)</f>
        <v>1.06</v>
      </c>
      <c r="I1627" s="99">
        <f>VLOOKUP($A1627,'District Data'!$A:$F,4,FALSE)</f>
        <v>1.06</v>
      </c>
      <c r="J1627" s="100">
        <f t="shared" si="276"/>
        <v>0</v>
      </c>
      <c r="K1627" s="101">
        <f t="shared" si="277"/>
        <v>0</v>
      </c>
      <c r="L1627" s="102">
        <f>'District Data'!E$2</f>
        <v>72728</v>
      </c>
      <c r="M1627" s="102">
        <f>'District Data'!F$2</f>
        <v>78209</v>
      </c>
      <c r="N1627" s="33">
        <f t="shared" si="278"/>
        <v>0</v>
      </c>
      <c r="O1627" s="33">
        <f t="shared" si="279"/>
        <v>0</v>
      </c>
      <c r="P1627" s="33">
        <f t="shared" si="285"/>
        <v>14418.72</v>
      </c>
      <c r="Q1627" s="103">
        <v>0.18149999999999999</v>
      </c>
      <c r="R1627" s="103">
        <v>0.17510000000000001</v>
      </c>
      <c r="S1627" s="33">
        <f t="shared" si="280"/>
        <v>0</v>
      </c>
      <c r="T1627" s="33">
        <f t="shared" si="286"/>
        <v>0</v>
      </c>
      <c r="U1627" s="33">
        <f t="shared" si="281"/>
        <v>0</v>
      </c>
      <c r="V1627" s="33">
        <f t="shared" si="282"/>
        <v>0</v>
      </c>
      <c r="W1627" s="33">
        <f t="shared" si="283"/>
        <v>0</v>
      </c>
      <c r="X1627" s="33">
        <f>IFERROR(VLOOKUP(C1627,'Adj to Match Apport'!$C:$F,4,FALSE),0)</f>
        <v>0</v>
      </c>
      <c r="Y1627" s="33">
        <f t="shared" si="284"/>
        <v>0</v>
      </c>
      <c r="Z1627" s="184">
        <f>VLOOKUP(C1627, '2023-24 School Level AAFTE'!$C$4:$C$2454, 1, 0)</f>
        <v>5518</v>
      </c>
    </row>
    <row r="1628" spans="1:26" s="20" customFormat="1" x14ac:dyDescent="0.25">
      <c r="A1628" s="136" t="s">
        <v>1664</v>
      </c>
      <c r="B1628" s="166" t="s">
        <v>1663</v>
      </c>
      <c r="C1628" s="167">
        <v>3786</v>
      </c>
      <c r="D1628" s="166" t="s">
        <v>1667</v>
      </c>
      <c r="E1628" s="146" t="str">
        <f>VLOOKUP($C1628,'2023-24 School Level AAFTE'!$C:$N,9,FALSE)</f>
        <v>No</v>
      </c>
      <c r="F1628" s="94" t="str">
        <f>IFERROR(VLOOKUP(C1628,'2023-24 School Level AAFTE'!$C:$N,11,FALSE),"")</f>
        <v>No</v>
      </c>
      <c r="G1628" s="20">
        <f>IFERROR(VLOOKUP(C1628,'2023-24 School Level AAFTE'!$C:$N,8,FALSE),0)</f>
        <v>713.81</v>
      </c>
      <c r="H1628" s="99">
        <f>VLOOKUP($A1628,'District Data'!$A:$F,3,FALSE)</f>
        <v>1.06</v>
      </c>
      <c r="I1628" s="99">
        <f>VLOOKUP($A1628,'District Data'!$A:$F,4,FALSE)</f>
        <v>1.06</v>
      </c>
      <c r="J1628" s="100">
        <f t="shared" si="276"/>
        <v>0</v>
      </c>
      <c r="K1628" s="101">
        <f t="shared" si="277"/>
        <v>0</v>
      </c>
      <c r="L1628" s="102">
        <f>'District Data'!E$2</f>
        <v>72728</v>
      </c>
      <c r="M1628" s="102">
        <f>'District Data'!F$2</f>
        <v>78209</v>
      </c>
      <c r="N1628" s="33">
        <f t="shared" si="278"/>
        <v>0</v>
      </c>
      <c r="O1628" s="33">
        <f t="shared" si="279"/>
        <v>0</v>
      </c>
      <c r="P1628" s="33">
        <f t="shared" si="285"/>
        <v>14418.72</v>
      </c>
      <c r="Q1628" s="103">
        <v>0.18149999999999999</v>
      </c>
      <c r="R1628" s="103">
        <v>0.17510000000000001</v>
      </c>
      <c r="S1628" s="33">
        <f t="shared" si="280"/>
        <v>0</v>
      </c>
      <c r="T1628" s="33">
        <f t="shared" si="286"/>
        <v>0</v>
      </c>
      <c r="U1628" s="33">
        <f t="shared" si="281"/>
        <v>0</v>
      </c>
      <c r="V1628" s="33">
        <f t="shared" si="282"/>
        <v>0</v>
      </c>
      <c r="W1628" s="33">
        <f t="shared" si="283"/>
        <v>0</v>
      </c>
      <c r="X1628" s="33">
        <f>IFERROR(VLOOKUP(C1628,'Adj to Match Apport'!$C:$F,4,FALSE),0)</f>
        <v>0</v>
      </c>
      <c r="Y1628" s="33">
        <f t="shared" si="284"/>
        <v>0</v>
      </c>
      <c r="Z1628" s="184">
        <f>VLOOKUP(C1628, '2023-24 School Level AAFTE'!$C$4:$C$2454, 1, 0)</f>
        <v>3786</v>
      </c>
    </row>
    <row r="1629" spans="1:26" s="20" customFormat="1" x14ac:dyDescent="0.25">
      <c r="A1629" s="136" t="s">
        <v>1664</v>
      </c>
      <c r="B1629" s="166" t="s">
        <v>1663</v>
      </c>
      <c r="C1629" s="147">
        <v>3891</v>
      </c>
      <c r="D1629" s="139" t="s">
        <v>1668</v>
      </c>
      <c r="E1629" s="146" t="str">
        <f>VLOOKUP($C1629,'2023-24 School Level AAFTE'!$C:$N,9,FALSE)</f>
        <v>No</v>
      </c>
      <c r="F1629" s="94" t="str">
        <f>IFERROR(VLOOKUP(C1629,'2023-24 School Level AAFTE'!$C:$N,11,FALSE),"")</f>
        <v>No</v>
      </c>
      <c r="G1629" s="20">
        <f>IFERROR(VLOOKUP(C1629,'2023-24 School Level AAFTE'!$C:$N,8,FALSE),0)</f>
        <v>635.75</v>
      </c>
      <c r="H1629" s="99">
        <f>VLOOKUP($A1629,'District Data'!$A:$F,3,FALSE)</f>
        <v>1.06</v>
      </c>
      <c r="I1629" s="99">
        <f>VLOOKUP($A1629,'District Data'!$A:$F,4,FALSE)</f>
        <v>1.06</v>
      </c>
      <c r="J1629" s="100">
        <f t="shared" si="276"/>
        <v>0</v>
      </c>
      <c r="K1629" s="101">
        <f t="shared" si="277"/>
        <v>0</v>
      </c>
      <c r="L1629" s="102">
        <f>'District Data'!E$2</f>
        <v>72728</v>
      </c>
      <c r="M1629" s="102">
        <f>'District Data'!F$2</f>
        <v>78209</v>
      </c>
      <c r="N1629" s="33">
        <f t="shared" si="278"/>
        <v>0</v>
      </c>
      <c r="O1629" s="33">
        <f t="shared" si="279"/>
        <v>0</v>
      </c>
      <c r="P1629" s="33">
        <f t="shared" si="285"/>
        <v>14418.72</v>
      </c>
      <c r="Q1629" s="103">
        <v>0.18149999999999999</v>
      </c>
      <c r="R1629" s="103">
        <v>0.17510000000000001</v>
      </c>
      <c r="S1629" s="33">
        <f t="shared" si="280"/>
        <v>0</v>
      </c>
      <c r="T1629" s="33">
        <f t="shared" si="286"/>
        <v>0</v>
      </c>
      <c r="U1629" s="33">
        <f t="shared" si="281"/>
        <v>0</v>
      </c>
      <c r="V1629" s="33">
        <f t="shared" si="282"/>
        <v>0</v>
      </c>
      <c r="W1629" s="33">
        <f t="shared" si="283"/>
        <v>0</v>
      </c>
      <c r="X1629" s="33">
        <f>IFERROR(VLOOKUP(C1629,'Adj to Match Apport'!$C:$F,4,FALSE),0)</f>
        <v>0</v>
      </c>
      <c r="Y1629" s="33">
        <f t="shared" si="284"/>
        <v>0</v>
      </c>
      <c r="Z1629" s="184">
        <f>VLOOKUP(C1629, '2023-24 School Level AAFTE'!$C$4:$C$2454, 1, 0)</f>
        <v>3891</v>
      </c>
    </row>
    <row r="1630" spans="1:26" s="20" customFormat="1" x14ac:dyDescent="0.25">
      <c r="A1630" s="136" t="s">
        <v>1664</v>
      </c>
      <c r="B1630" s="166" t="s">
        <v>1663</v>
      </c>
      <c r="C1630" s="167">
        <v>5690</v>
      </c>
      <c r="D1630" s="166" t="s">
        <v>3240</v>
      </c>
      <c r="E1630" s="146" t="str">
        <f>VLOOKUP($C1630,'2023-24 School Level AAFTE'!$C:$N,9,FALSE)</f>
        <v>No</v>
      </c>
      <c r="F1630" s="94" t="str">
        <f>IFERROR(VLOOKUP(C1630,'2023-24 School Level AAFTE'!$C:$N,11,FALSE),"")</f>
        <v>No</v>
      </c>
      <c r="G1630" s="20">
        <f>IFERROR(VLOOKUP(C1630,'2023-24 School Level AAFTE'!$C:$N,8,FALSE),0)</f>
        <v>138.53</v>
      </c>
      <c r="H1630" s="99">
        <f>VLOOKUP($A1630,'District Data'!$A:$F,3,FALSE)</f>
        <v>1.06</v>
      </c>
      <c r="I1630" s="99">
        <f>VLOOKUP($A1630,'District Data'!$A:$F,4,FALSE)</f>
        <v>1.06</v>
      </c>
      <c r="J1630" s="100">
        <f t="shared" si="276"/>
        <v>0</v>
      </c>
      <c r="K1630" s="101">
        <f t="shared" si="277"/>
        <v>0</v>
      </c>
      <c r="L1630" s="102">
        <f>'District Data'!E$2</f>
        <v>72728</v>
      </c>
      <c r="M1630" s="102">
        <f>'District Data'!F$2</f>
        <v>78209</v>
      </c>
      <c r="N1630" s="33">
        <f t="shared" si="278"/>
        <v>0</v>
      </c>
      <c r="O1630" s="33">
        <f t="shared" si="279"/>
        <v>0</v>
      </c>
      <c r="P1630" s="33">
        <f t="shared" si="285"/>
        <v>14418.72</v>
      </c>
      <c r="Q1630" s="103">
        <v>0.18149999999999999</v>
      </c>
      <c r="R1630" s="103">
        <v>0.17510000000000001</v>
      </c>
      <c r="S1630" s="33">
        <f t="shared" si="280"/>
        <v>0</v>
      </c>
      <c r="T1630" s="33">
        <f t="shared" si="286"/>
        <v>0</v>
      </c>
      <c r="U1630" s="33">
        <f t="shared" si="281"/>
        <v>0</v>
      </c>
      <c r="V1630" s="33">
        <f t="shared" si="282"/>
        <v>0</v>
      </c>
      <c r="W1630" s="33">
        <f t="shared" si="283"/>
        <v>0</v>
      </c>
      <c r="X1630" s="33">
        <f>IFERROR(VLOOKUP(C1630,'Adj to Match Apport'!$C:$F,4,FALSE),0)</f>
        <v>0</v>
      </c>
      <c r="Y1630" s="33">
        <f t="shared" si="284"/>
        <v>0</v>
      </c>
      <c r="Z1630" s="184">
        <f>VLOOKUP(C1630, '2023-24 School Level AAFTE'!$C$4:$C$2454, 1, 0)</f>
        <v>5690</v>
      </c>
    </row>
    <row r="1631" spans="1:26" s="20" customFormat="1" x14ac:dyDescent="0.25">
      <c r="A1631" s="136" t="s">
        <v>1670</v>
      </c>
      <c r="B1631" s="166" t="s">
        <v>1669</v>
      </c>
      <c r="C1631" s="167">
        <v>5303</v>
      </c>
      <c r="D1631" s="166" t="s">
        <v>1673</v>
      </c>
      <c r="E1631" s="146" t="str">
        <f>VLOOKUP($C1631,'2023-24 School Level AAFTE'!$C:$N,9,FALSE)</f>
        <v>No</v>
      </c>
      <c r="F1631" s="94" t="str">
        <f>IFERROR(VLOOKUP(C1631,'2023-24 School Level AAFTE'!$C:$N,11,FALSE),"")</f>
        <v>No</v>
      </c>
      <c r="G1631" s="20">
        <f>IFERROR(VLOOKUP(C1631,'2023-24 School Level AAFTE'!$C:$N,8,FALSE),0)</f>
        <v>99.06</v>
      </c>
      <c r="H1631" s="99">
        <f>VLOOKUP($A1631,'District Data'!$A:$F,3,FALSE)</f>
        <v>1</v>
      </c>
      <c r="I1631" s="99">
        <f>VLOOKUP($A1631,'District Data'!$A:$F,4,FALSE)</f>
        <v>1.04</v>
      </c>
      <c r="J1631" s="100">
        <f t="shared" si="276"/>
        <v>0</v>
      </c>
      <c r="K1631" s="101">
        <f t="shared" si="277"/>
        <v>0</v>
      </c>
      <c r="L1631" s="102">
        <f>'District Data'!E$2</f>
        <v>72728</v>
      </c>
      <c r="M1631" s="102">
        <f>'District Data'!F$2</f>
        <v>78209</v>
      </c>
      <c r="N1631" s="33">
        <f t="shared" si="278"/>
        <v>0</v>
      </c>
      <c r="O1631" s="33">
        <f t="shared" si="279"/>
        <v>0</v>
      </c>
      <c r="P1631" s="33">
        <f t="shared" si="285"/>
        <v>14418.72</v>
      </c>
      <c r="Q1631" s="103">
        <v>0.18149999999999999</v>
      </c>
      <c r="R1631" s="103">
        <v>0.17510000000000001</v>
      </c>
      <c r="S1631" s="33">
        <f t="shared" si="280"/>
        <v>0</v>
      </c>
      <c r="T1631" s="33">
        <f t="shared" si="286"/>
        <v>0</v>
      </c>
      <c r="U1631" s="33">
        <f t="shared" si="281"/>
        <v>0</v>
      </c>
      <c r="V1631" s="33">
        <f t="shared" si="282"/>
        <v>0</v>
      </c>
      <c r="W1631" s="33">
        <f t="shared" si="283"/>
        <v>0</v>
      </c>
      <c r="X1631" s="33">
        <f>IFERROR(VLOOKUP(C1631,'Adj to Match Apport'!$C:$F,4,FALSE),0)</f>
        <v>0</v>
      </c>
      <c r="Y1631" s="33">
        <f t="shared" si="284"/>
        <v>0</v>
      </c>
      <c r="Z1631" s="184">
        <f>VLOOKUP(C1631, '2023-24 School Level AAFTE'!$C$4:$C$2454, 1, 0)</f>
        <v>5303</v>
      </c>
    </row>
    <row r="1632" spans="1:26" s="20" customFormat="1" x14ac:dyDescent="0.25">
      <c r="A1632" s="136" t="s">
        <v>1670</v>
      </c>
      <c r="B1632" s="166" t="s">
        <v>1669</v>
      </c>
      <c r="C1632" s="167">
        <v>2719</v>
      </c>
      <c r="D1632" s="166" t="s">
        <v>1672</v>
      </c>
      <c r="E1632" s="146" t="str">
        <f>VLOOKUP($C1632,'2023-24 School Level AAFTE'!$C:$N,9,FALSE)</f>
        <v>Yes</v>
      </c>
      <c r="F1632" s="94" t="str">
        <f>IFERROR(VLOOKUP(C1632,'2023-24 School Level AAFTE'!$C:$N,11,FALSE),"")</f>
        <v>Yes</v>
      </c>
      <c r="G1632" s="20">
        <f>IFERROR(VLOOKUP(C1632,'2023-24 School Level AAFTE'!$C:$N,8,FALSE),0)</f>
        <v>170.1</v>
      </c>
      <c r="H1632" s="99">
        <f>VLOOKUP($A1632,'District Data'!$A:$F,3,FALSE)</f>
        <v>1</v>
      </c>
      <c r="I1632" s="99">
        <f>VLOOKUP($A1632,'District Data'!$A:$F,4,FALSE)</f>
        <v>1.04</v>
      </c>
      <c r="J1632" s="100">
        <f t="shared" si="276"/>
        <v>170.1</v>
      </c>
      <c r="K1632" s="101">
        <f t="shared" si="277"/>
        <v>0.499</v>
      </c>
      <c r="L1632" s="102">
        <f>'District Data'!E$2</f>
        <v>72728</v>
      </c>
      <c r="M1632" s="102">
        <f>'District Data'!F$2</f>
        <v>78209</v>
      </c>
      <c r="N1632" s="33">
        <f t="shared" si="278"/>
        <v>36291.269999999997</v>
      </c>
      <c r="O1632" s="33">
        <f t="shared" si="279"/>
        <v>4296.07</v>
      </c>
      <c r="P1632" s="33">
        <f t="shared" si="285"/>
        <v>14418.72</v>
      </c>
      <c r="Q1632" s="103">
        <v>0.18149999999999999</v>
      </c>
      <c r="R1632" s="103">
        <v>0.17510000000000001</v>
      </c>
      <c r="S1632" s="33">
        <f t="shared" si="280"/>
        <v>14534.05</v>
      </c>
      <c r="T1632" s="33">
        <f t="shared" si="286"/>
        <v>676.46</v>
      </c>
      <c r="U1632" s="33">
        <f t="shared" si="281"/>
        <v>118.45</v>
      </c>
      <c r="V1632" s="33">
        <f t="shared" si="282"/>
        <v>794.91000000000008</v>
      </c>
      <c r="W1632" s="33">
        <f t="shared" si="283"/>
        <v>55916.299999999996</v>
      </c>
      <c r="X1632" s="33">
        <f>IFERROR(VLOOKUP(C1632,'Adj to Match Apport'!$C:$F,4,FALSE),0)</f>
        <v>0</v>
      </c>
      <c r="Y1632" s="33">
        <f t="shared" si="284"/>
        <v>55916.299999999996</v>
      </c>
      <c r="Z1632" s="184">
        <f>VLOOKUP(C1632, '2023-24 School Level AAFTE'!$C$4:$C$2454, 1, 0)</f>
        <v>2719</v>
      </c>
    </row>
    <row r="1633" spans="1:26" s="20" customFormat="1" x14ac:dyDescent="0.25">
      <c r="A1633" s="136" t="s">
        <v>1670</v>
      </c>
      <c r="B1633" s="166" t="s">
        <v>1669</v>
      </c>
      <c r="C1633" s="167">
        <v>2132</v>
      </c>
      <c r="D1633" s="166" t="s">
        <v>1671</v>
      </c>
      <c r="E1633" s="146" t="str">
        <f>VLOOKUP($C1633,'2023-24 School Level AAFTE'!$C:$N,9,FALSE)</f>
        <v>No</v>
      </c>
      <c r="F1633" s="94" t="str">
        <f>IFERROR(VLOOKUP(C1633,'2023-24 School Level AAFTE'!$C:$N,11,FALSE),"")</f>
        <v>No</v>
      </c>
      <c r="G1633" s="20">
        <f>IFERROR(VLOOKUP(C1633,'2023-24 School Level AAFTE'!$C:$N,8,FALSE),0)</f>
        <v>127.88</v>
      </c>
      <c r="H1633" s="99">
        <f>VLOOKUP($A1633,'District Data'!$A:$F,3,FALSE)</f>
        <v>1</v>
      </c>
      <c r="I1633" s="99">
        <f>VLOOKUP($A1633,'District Data'!$A:$F,4,FALSE)</f>
        <v>1.04</v>
      </c>
      <c r="J1633" s="100">
        <f t="shared" si="276"/>
        <v>0</v>
      </c>
      <c r="K1633" s="101">
        <f t="shared" si="277"/>
        <v>0</v>
      </c>
      <c r="L1633" s="102">
        <f>'District Data'!E$2</f>
        <v>72728</v>
      </c>
      <c r="M1633" s="102">
        <f>'District Data'!F$2</f>
        <v>78209</v>
      </c>
      <c r="N1633" s="33">
        <f t="shared" si="278"/>
        <v>0</v>
      </c>
      <c r="O1633" s="33">
        <f t="shared" si="279"/>
        <v>0</v>
      </c>
      <c r="P1633" s="33">
        <f t="shared" si="285"/>
        <v>14418.72</v>
      </c>
      <c r="Q1633" s="103">
        <v>0.18149999999999999</v>
      </c>
      <c r="R1633" s="103">
        <v>0.17510000000000001</v>
      </c>
      <c r="S1633" s="33">
        <f t="shared" si="280"/>
        <v>0</v>
      </c>
      <c r="T1633" s="33">
        <f t="shared" si="286"/>
        <v>0</v>
      </c>
      <c r="U1633" s="33">
        <f t="shared" si="281"/>
        <v>0</v>
      </c>
      <c r="V1633" s="33">
        <f t="shared" si="282"/>
        <v>0</v>
      </c>
      <c r="W1633" s="33">
        <f t="shared" si="283"/>
        <v>0</v>
      </c>
      <c r="X1633" s="33">
        <f>IFERROR(VLOOKUP(C1633,'Adj to Match Apport'!$C:$F,4,FALSE),0)</f>
        <v>0</v>
      </c>
      <c r="Y1633" s="33">
        <f t="shared" si="284"/>
        <v>0</v>
      </c>
      <c r="Z1633" s="184">
        <f>VLOOKUP(C1633, '2023-24 School Level AAFTE'!$C$4:$C$2454, 1, 0)</f>
        <v>2132</v>
      </c>
    </row>
    <row r="1634" spans="1:26" s="20" customFormat="1" x14ac:dyDescent="0.25">
      <c r="A1634" s="136" t="s">
        <v>1675</v>
      </c>
      <c r="B1634" s="166" t="s">
        <v>1674</v>
      </c>
      <c r="C1634" s="167">
        <v>2525</v>
      </c>
      <c r="D1634" s="166" t="s">
        <v>1676</v>
      </c>
      <c r="E1634" s="146" t="str">
        <f>VLOOKUP($C1634,'2023-24 School Level AAFTE'!$C:$N,9,FALSE)</f>
        <v>No</v>
      </c>
      <c r="F1634" s="94" t="str">
        <f>IFERROR(VLOOKUP(C1634,'2023-24 School Level AAFTE'!$C:$N,11,FALSE),"")</f>
        <v>No</v>
      </c>
      <c r="G1634" s="20">
        <f>IFERROR(VLOOKUP(C1634,'2023-24 School Level AAFTE'!$C:$N,8,FALSE),0)</f>
        <v>230.7</v>
      </c>
      <c r="H1634" s="99">
        <f>VLOOKUP($A1634,'District Data'!$A:$F,3,FALSE)</f>
        <v>1</v>
      </c>
      <c r="I1634" s="99">
        <f>VLOOKUP($A1634,'District Data'!$A:$F,4,FALSE)</f>
        <v>1</v>
      </c>
      <c r="J1634" s="100">
        <f t="shared" si="276"/>
        <v>0</v>
      </c>
      <c r="K1634" s="101">
        <f t="shared" si="277"/>
        <v>0</v>
      </c>
      <c r="L1634" s="102">
        <f>'District Data'!E$2</f>
        <v>72728</v>
      </c>
      <c r="M1634" s="102">
        <f>'District Data'!F$2</f>
        <v>78209</v>
      </c>
      <c r="N1634" s="33">
        <f t="shared" si="278"/>
        <v>0</v>
      </c>
      <c r="O1634" s="33">
        <f t="shared" si="279"/>
        <v>0</v>
      </c>
      <c r="P1634" s="33">
        <f t="shared" si="285"/>
        <v>14418.72</v>
      </c>
      <c r="Q1634" s="103">
        <v>0.18149999999999999</v>
      </c>
      <c r="R1634" s="103">
        <v>0.17510000000000001</v>
      </c>
      <c r="S1634" s="33">
        <f t="shared" si="280"/>
        <v>0</v>
      </c>
      <c r="T1634" s="33">
        <f t="shared" si="286"/>
        <v>0</v>
      </c>
      <c r="U1634" s="33">
        <f t="shared" si="281"/>
        <v>0</v>
      </c>
      <c r="V1634" s="33">
        <f t="shared" si="282"/>
        <v>0</v>
      </c>
      <c r="W1634" s="33">
        <f t="shared" si="283"/>
        <v>0</v>
      </c>
      <c r="X1634" s="33">
        <f>IFERROR(VLOOKUP(C1634,'Adj to Match Apport'!$C:$F,4,FALSE),0)</f>
        <v>0</v>
      </c>
      <c r="Y1634" s="33">
        <f t="shared" si="284"/>
        <v>0</v>
      </c>
      <c r="Z1634" s="184">
        <f>VLOOKUP(C1634, '2023-24 School Level AAFTE'!$C$4:$C$2454, 1, 0)</f>
        <v>2525</v>
      </c>
    </row>
    <row r="1635" spans="1:26" s="20" customFormat="1" x14ac:dyDescent="0.25">
      <c r="A1635" s="136" t="s">
        <v>1675</v>
      </c>
      <c r="B1635" s="166" t="s">
        <v>1674</v>
      </c>
      <c r="C1635" s="167">
        <v>1919</v>
      </c>
      <c r="D1635" s="166" t="s">
        <v>1680</v>
      </c>
      <c r="E1635" s="146" t="str">
        <f>VLOOKUP($C1635,'2023-24 School Level AAFTE'!$C:$N,9,FALSE)</f>
        <v>Yes</v>
      </c>
      <c r="F1635" s="94" t="str">
        <f>IFERROR(VLOOKUP(C1635,'2023-24 School Level AAFTE'!$C:$N,11,FALSE),"")</f>
        <v>Yes</v>
      </c>
      <c r="G1635" s="20">
        <f>IFERROR(VLOOKUP(C1635,'2023-24 School Level AAFTE'!$C:$N,8,FALSE),0)</f>
        <v>103.07</v>
      </c>
      <c r="H1635" s="99">
        <f>VLOOKUP($A1635,'District Data'!$A:$F,3,FALSE)</f>
        <v>1</v>
      </c>
      <c r="I1635" s="99">
        <f>VLOOKUP($A1635,'District Data'!$A:$F,4,FALSE)</f>
        <v>1</v>
      </c>
      <c r="J1635" s="100">
        <f t="shared" si="276"/>
        <v>103.07</v>
      </c>
      <c r="K1635" s="101">
        <f t="shared" si="277"/>
        <v>0.30199999999999999</v>
      </c>
      <c r="L1635" s="102">
        <f>'District Data'!E$2</f>
        <v>72728</v>
      </c>
      <c r="M1635" s="102">
        <f>'District Data'!F$2</f>
        <v>78209</v>
      </c>
      <c r="N1635" s="33">
        <f t="shared" si="278"/>
        <v>21963.86</v>
      </c>
      <c r="O1635" s="33">
        <f t="shared" si="279"/>
        <v>1655.26</v>
      </c>
      <c r="P1635" s="33">
        <f t="shared" si="285"/>
        <v>14418.72</v>
      </c>
      <c r="Q1635" s="103">
        <v>0.18149999999999999</v>
      </c>
      <c r="R1635" s="103">
        <v>0.17510000000000001</v>
      </c>
      <c r="S1635" s="33">
        <f t="shared" si="280"/>
        <v>8630.73</v>
      </c>
      <c r="T1635" s="33">
        <f t="shared" si="286"/>
        <v>393.65</v>
      </c>
      <c r="U1635" s="33">
        <f t="shared" si="281"/>
        <v>68.930000000000007</v>
      </c>
      <c r="V1635" s="33">
        <f t="shared" si="282"/>
        <v>462.58</v>
      </c>
      <c r="W1635" s="33">
        <f t="shared" si="283"/>
        <v>32712.43</v>
      </c>
      <c r="X1635" s="33">
        <f>IFERROR(VLOOKUP(C1635,'Adj to Match Apport'!$C:$F,4,FALSE),0)</f>
        <v>108.30999999993946</v>
      </c>
      <c r="Y1635" s="33">
        <f t="shared" si="284"/>
        <v>32820.73999999994</v>
      </c>
      <c r="Z1635" s="184">
        <f>VLOOKUP(C1635, '2023-24 School Level AAFTE'!$C$4:$C$2454, 1, 0)</f>
        <v>1919</v>
      </c>
    </row>
    <row r="1636" spans="1:26" s="20" customFormat="1" x14ac:dyDescent="0.25">
      <c r="A1636" s="136" t="s">
        <v>1675</v>
      </c>
      <c r="B1636" s="166" t="s">
        <v>1674</v>
      </c>
      <c r="C1636" s="167">
        <v>4033</v>
      </c>
      <c r="D1636" s="166" t="s">
        <v>1678</v>
      </c>
      <c r="E1636" s="146" t="str">
        <f>VLOOKUP($C1636,'2023-24 School Level AAFTE'!$C:$N,9,FALSE)</f>
        <v>Yes</v>
      </c>
      <c r="F1636" s="94" t="str">
        <f>IFERROR(VLOOKUP(C1636,'2023-24 School Level AAFTE'!$C:$N,11,FALSE),"")</f>
        <v>Yes</v>
      </c>
      <c r="G1636" s="20">
        <f>IFERROR(VLOOKUP(C1636,'2023-24 School Level AAFTE'!$C:$N,8,FALSE),0)</f>
        <v>394.17</v>
      </c>
      <c r="H1636" s="99">
        <f>VLOOKUP($A1636,'District Data'!$A:$F,3,FALSE)</f>
        <v>1</v>
      </c>
      <c r="I1636" s="99">
        <f>VLOOKUP($A1636,'District Data'!$A:$F,4,FALSE)</f>
        <v>1</v>
      </c>
      <c r="J1636" s="100">
        <f t="shared" si="276"/>
        <v>394.17</v>
      </c>
      <c r="K1636" s="101">
        <f t="shared" si="277"/>
        <v>1.1559999999999999</v>
      </c>
      <c r="L1636" s="102">
        <f>'District Data'!E$2</f>
        <v>72728</v>
      </c>
      <c r="M1636" s="102">
        <f>'District Data'!F$2</f>
        <v>78209</v>
      </c>
      <c r="N1636" s="33">
        <f t="shared" si="278"/>
        <v>84073.57</v>
      </c>
      <c r="O1636" s="33">
        <f t="shared" si="279"/>
        <v>6336.03</v>
      </c>
      <c r="P1636" s="33">
        <f t="shared" si="285"/>
        <v>14418.72</v>
      </c>
      <c r="Q1636" s="103">
        <v>0.18149999999999999</v>
      </c>
      <c r="R1636" s="103">
        <v>0.17510000000000001</v>
      </c>
      <c r="S1636" s="33">
        <f t="shared" si="280"/>
        <v>33036.83</v>
      </c>
      <c r="T1636" s="33">
        <f t="shared" si="286"/>
        <v>1506.83</v>
      </c>
      <c r="U1636" s="33">
        <f t="shared" si="281"/>
        <v>263.85000000000002</v>
      </c>
      <c r="V1636" s="33">
        <f t="shared" si="282"/>
        <v>1770.6799999999998</v>
      </c>
      <c r="W1636" s="33">
        <f t="shared" si="283"/>
        <v>125217.11</v>
      </c>
      <c r="X1636" s="33" t="str">
        <f>IFERROR(VLOOKUP(C1636,'Adj to Match Apport'!$C:$F,4,FALSE),0)</f>
        <v/>
      </c>
      <c r="Y1636" s="33">
        <f t="shared" si="284"/>
        <v>125217.11</v>
      </c>
      <c r="Z1636" s="184">
        <f>VLOOKUP(C1636, '2023-24 School Level AAFTE'!$C$4:$C$2454, 1, 0)</f>
        <v>4033</v>
      </c>
    </row>
    <row r="1637" spans="1:26" s="20" customFormat="1" x14ac:dyDescent="0.25">
      <c r="A1637" s="136" t="s">
        <v>1675</v>
      </c>
      <c r="B1637" s="166" t="s">
        <v>1674</v>
      </c>
      <c r="C1637" s="167">
        <v>4228</v>
      </c>
      <c r="D1637" s="165" t="s">
        <v>1679</v>
      </c>
      <c r="E1637" s="146" t="str">
        <f>VLOOKUP($C1637,'2023-24 School Level AAFTE'!$C:$N,9,FALSE)</f>
        <v>No</v>
      </c>
      <c r="F1637" s="94" t="str">
        <f>IFERROR(VLOOKUP(C1637,'2023-24 School Level AAFTE'!$C:$N,11,FALSE),"")</f>
        <v>No</v>
      </c>
      <c r="G1637" s="20">
        <f>IFERROR(VLOOKUP(C1637,'2023-24 School Level AAFTE'!$C:$N,8,FALSE),0)</f>
        <v>444.58000000000004</v>
      </c>
      <c r="H1637" s="99">
        <f>VLOOKUP($A1637,'District Data'!$A:$F,3,FALSE)</f>
        <v>1</v>
      </c>
      <c r="I1637" s="99">
        <f>VLOOKUP($A1637,'District Data'!$A:$F,4,FALSE)</f>
        <v>1</v>
      </c>
      <c r="J1637" s="100">
        <f t="shared" si="276"/>
        <v>0</v>
      </c>
      <c r="K1637" s="101">
        <f t="shared" si="277"/>
        <v>0</v>
      </c>
      <c r="L1637" s="102">
        <f>'District Data'!E$2</f>
        <v>72728</v>
      </c>
      <c r="M1637" s="102">
        <f>'District Data'!F$2</f>
        <v>78209</v>
      </c>
      <c r="N1637" s="33">
        <f t="shared" si="278"/>
        <v>0</v>
      </c>
      <c r="O1637" s="33">
        <f t="shared" si="279"/>
        <v>0</v>
      </c>
      <c r="P1637" s="33">
        <f t="shared" si="285"/>
        <v>14418.72</v>
      </c>
      <c r="Q1637" s="103">
        <v>0.18149999999999999</v>
      </c>
      <c r="R1637" s="103">
        <v>0.17510000000000001</v>
      </c>
      <c r="S1637" s="33">
        <f t="shared" si="280"/>
        <v>0</v>
      </c>
      <c r="T1637" s="33">
        <f t="shared" si="286"/>
        <v>0</v>
      </c>
      <c r="U1637" s="33">
        <f t="shared" si="281"/>
        <v>0</v>
      </c>
      <c r="V1637" s="33">
        <f t="shared" si="282"/>
        <v>0</v>
      </c>
      <c r="W1637" s="33">
        <f t="shared" si="283"/>
        <v>0</v>
      </c>
      <c r="X1637" s="33">
        <f>IFERROR(VLOOKUP(C1637,'Adj to Match Apport'!$C:$F,4,FALSE),0)</f>
        <v>0</v>
      </c>
      <c r="Y1637" s="33">
        <f t="shared" si="284"/>
        <v>0</v>
      </c>
      <c r="Z1637" s="184">
        <f>VLOOKUP(C1637, '2023-24 School Level AAFTE'!$C$4:$C$2454, 1, 0)</f>
        <v>4228</v>
      </c>
    </row>
    <row r="1638" spans="1:26" s="20" customFormat="1" x14ac:dyDescent="0.25">
      <c r="A1638" s="136" t="s">
        <v>1675</v>
      </c>
      <c r="B1638" s="166" t="s">
        <v>1674</v>
      </c>
      <c r="C1638" s="167">
        <v>3466</v>
      </c>
      <c r="D1638" s="166" t="s">
        <v>1677</v>
      </c>
      <c r="E1638" s="146" t="str">
        <f>VLOOKUP($C1638,'2023-24 School Level AAFTE'!$C:$N,9,FALSE)</f>
        <v>Yes</v>
      </c>
      <c r="F1638" s="94" t="str">
        <f>IFERROR(VLOOKUP(C1638,'2023-24 School Level AAFTE'!$C:$N,11,FALSE),"")</f>
        <v>Yes</v>
      </c>
      <c r="G1638" s="20">
        <f>IFERROR(VLOOKUP(C1638,'2023-24 School Level AAFTE'!$C:$N,8,FALSE),0)</f>
        <v>331.45</v>
      </c>
      <c r="H1638" s="99">
        <f>VLOOKUP($A1638,'District Data'!$A:$F,3,FALSE)</f>
        <v>1</v>
      </c>
      <c r="I1638" s="99">
        <f>VLOOKUP($A1638,'District Data'!$A:$F,4,FALSE)</f>
        <v>1</v>
      </c>
      <c r="J1638" s="100">
        <f t="shared" si="276"/>
        <v>331.45</v>
      </c>
      <c r="K1638" s="101">
        <f t="shared" si="277"/>
        <v>0.97199999999999998</v>
      </c>
      <c r="L1638" s="102">
        <f>'District Data'!E$2</f>
        <v>72728</v>
      </c>
      <c r="M1638" s="102">
        <f>'District Data'!F$2</f>
        <v>78209</v>
      </c>
      <c r="N1638" s="33">
        <f t="shared" si="278"/>
        <v>70691.62</v>
      </c>
      <c r="O1638" s="33">
        <f t="shared" si="279"/>
        <v>5327.53</v>
      </c>
      <c r="P1638" s="33">
        <f t="shared" si="285"/>
        <v>14418.72</v>
      </c>
      <c r="Q1638" s="103">
        <v>0.18149999999999999</v>
      </c>
      <c r="R1638" s="103">
        <v>0.17510000000000001</v>
      </c>
      <c r="S1638" s="33">
        <f t="shared" si="280"/>
        <v>27778.38</v>
      </c>
      <c r="T1638" s="33">
        <f t="shared" si="286"/>
        <v>1266.99</v>
      </c>
      <c r="U1638" s="33">
        <f t="shared" si="281"/>
        <v>221.85</v>
      </c>
      <c r="V1638" s="33">
        <f t="shared" si="282"/>
        <v>1488.84</v>
      </c>
      <c r="W1638" s="33">
        <f t="shared" si="283"/>
        <v>105286.37</v>
      </c>
      <c r="X1638" s="33" t="str">
        <f>IFERROR(VLOOKUP(C1638,'Adj to Match Apport'!$C:$F,4,FALSE),0)</f>
        <v/>
      </c>
      <c r="Y1638" s="33">
        <f t="shared" si="284"/>
        <v>105286.37</v>
      </c>
      <c r="Z1638" s="184">
        <f>VLOOKUP(C1638, '2023-24 School Level AAFTE'!$C$4:$C$2454, 1, 0)</f>
        <v>3466</v>
      </c>
    </row>
    <row r="1639" spans="1:26" s="20" customFormat="1" x14ac:dyDescent="0.25">
      <c r="A1639" s="136" t="s">
        <v>1682</v>
      </c>
      <c r="B1639" s="166" t="s">
        <v>1681</v>
      </c>
      <c r="C1639" s="167">
        <v>2485</v>
      </c>
      <c r="D1639" s="166" t="s">
        <v>1684</v>
      </c>
      <c r="E1639" s="146" t="str">
        <f>VLOOKUP($C1639,'2023-24 School Level AAFTE'!$C:$N,9,FALSE)</f>
        <v>No</v>
      </c>
      <c r="F1639" s="94" t="str">
        <f>IFERROR(VLOOKUP(C1639,'2023-24 School Level AAFTE'!$C:$N,11,FALSE),"")</f>
        <v>No</v>
      </c>
      <c r="G1639" s="20">
        <f>IFERROR(VLOOKUP(C1639,'2023-24 School Level AAFTE'!$C:$N,8,FALSE),0)</f>
        <v>354.55</v>
      </c>
      <c r="H1639" s="99">
        <f>VLOOKUP($A1639,'District Data'!$A:$F,3,FALSE)</f>
        <v>1.18</v>
      </c>
      <c r="I1639" s="99">
        <f>VLOOKUP($A1639,'District Data'!$A:$F,4,FALSE)</f>
        <v>1.18</v>
      </c>
      <c r="J1639" s="100">
        <f t="shared" si="276"/>
        <v>0</v>
      </c>
      <c r="K1639" s="101">
        <f t="shared" si="277"/>
        <v>0</v>
      </c>
      <c r="L1639" s="102">
        <f>'District Data'!E$2</f>
        <v>72728</v>
      </c>
      <c r="M1639" s="102">
        <f>'District Data'!F$2</f>
        <v>78209</v>
      </c>
      <c r="N1639" s="33">
        <f t="shared" si="278"/>
        <v>0</v>
      </c>
      <c r="O1639" s="33">
        <f t="shared" si="279"/>
        <v>0</v>
      </c>
      <c r="P1639" s="33">
        <f t="shared" si="285"/>
        <v>14418.72</v>
      </c>
      <c r="Q1639" s="103">
        <v>0.18149999999999999</v>
      </c>
      <c r="R1639" s="103">
        <v>0.17510000000000001</v>
      </c>
      <c r="S1639" s="33">
        <f t="shared" si="280"/>
        <v>0</v>
      </c>
      <c r="T1639" s="33">
        <f t="shared" si="286"/>
        <v>0</v>
      </c>
      <c r="U1639" s="33">
        <f t="shared" si="281"/>
        <v>0</v>
      </c>
      <c r="V1639" s="33">
        <f t="shared" si="282"/>
        <v>0</v>
      </c>
      <c r="W1639" s="33">
        <f t="shared" si="283"/>
        <v>0</v>
      </c>
      <c r="X1639" s="33">
        <f>IFERROR(VLOOKUP(C1639,'Adj to Match Apport'!$C:$F,4,FALSE),0)</f>
        <v>0</v>
      </c>
      <c r="Y1639" s="33">
        <f t="shared" si="284"/>
        <v>0</v>
      </c>
      <c r="Z1639" s="184">
        <f>VLOOKUP(C1639, '2023-24 School Level AAFTE'!$C$4:$C$2454, 1, 0)</f>
        <v>2485</v>
      </c>
    </row>
    <row r="1640" spans="1:26" s="20" customFormat="1" x14ac:dyDescent="0.25">
      <c r="A1640" s="136" t="s">
        <v>1682</v>
      </c>
      <c r="B1640" s="166" t="s">
        <v>1681</v>
      </c>
      <c r="C1640" s="167">
        <v>3524</v>
      </c>
      <c r="D1640" s="166" t="s">
        <v>2564</v>
      </c>
      <c r="E1640" s="146" t="str">
        <f>VLOOKUP($C1640,'2023-24 School Level AAFTE'!$C:$N,9,FALSE)</f>
        <v>No</v>
      </c>
      <c r="F1640" s="94" t="str">
        <f>IFERROR(VLOOKUP(C1640,'2023-24 School Level AAFTE'!$C:$N,11,FALSE),"")</f>
        <v>No</v>
      </c>
      <c r="G1640" s="20">
        <f>IFERROR(VLOOKUP(C1640,'2023-24 School Level AAFTE'!$C:$N,8,FALSE),0)</f>
        <v>916.41000000000008</v>
      </c>
      <c r="H1640" s="99">
        <f>VLOOKUP($A1640,'District Data'!$A:$F,3,FALSE)</f>
        <v>1.18</v>
      </c>
      <c r="I1640" s="99">
        <f>VLOOKUP($A1640,'District Data'!$A:$F,4,FALSE)</f>
        <v>1.18</v>
      </c>
      <c r="J1640" s="100">
        <f t="shared" si="276"/>
        <v>0</v>
      </c>
      <c r="K1640" s="101">
        <f t="shared" si="277"/>
        <v>0</v>
      </c>
      <c r="L1640" s="102">
        <f>'District Data'!E$2</f>
        <v>72728</v>
      </c>
      <c r="M1640" s="102">
        <f>'District Data'!F$2</f>
        <v>78209</v>
      </c>
      <c r="N1640" s="33">
        <f t="shared" si="278"/>
        <v>0</v>
      </c>
      <c r="O1640" s="33">
        <f t="shared" si="279"/>
        <v>0</v>
      </c>
      <c r="P1640" s="33">
        <f t="shared" si="285"/>
        <v>14418.72</v>
      </c>
      <c r="Q1640" s="103">
        <v>0.18149999999999999</v>
      </c>
      <c r="R1640" s="103">
        <v>0.17510000000000001</v>
      </c>
      <c r="S1640" s="33">
        <f t="shared" si="280"/>
        <v>0</v>
      </c>
      <c r="T1640" s="33">
        <f t="shared" si="286"/>
        <v>0</v>
      </c>
      <c r="U1640" s="33">
        <f t="shared" si="281"/>
        <v>0</v>
      </c>
      <c r="V1640" s="33">
        <f t="shared" si="282"/>
        <v>0</v>
      </c>
      <c r="W1640" s="33">
        <f t="shared" si="283"/>
        <v>0</v>
      </c>
      <c r="X1640" s="33">
        <f>IFERROR(VLOOKUP(C1640,'Adj to Match Apport'!$C:$F,4,FALSE),0)</f>
        <v>0</v>
      </c>
      <c r="Y1640" s="33">
        <f t="shared" si="284"/>
        <v>0</v>
      </c>
      <c r="Z1640" s="184">
        <f>VLOOKUP(C1640, '2023-24 School Level AAFTE'!$C$4:$C$2454, 1, 0)</f>
        <v>3524</v>
      </c>
    </row>
    <row r="1641" spans="1:26" s="20" customFormat="1" x14ac:dyDescent="0.25">
      <c r="A1641" s="136" t="s">
        <v>1682</v>
      </c>
      <c r="B1641" s="166" t="s">
        <v>1681</v>
      </c>
      <c r="C1641" s="167">
        <v>3101</v>
      </c>
      <c r="D1641" s="166" t="s">
        <v>1685</v>
      </c>
      <c r="E1641" s="146" t="str">
        <f>VLOOKUP($C1641,'2023-24 School Level AAFTE'!$C:$N,9,FALSE)</f>
        <v>No</v>
      </c>
      <c r="F1641" s="94" t="str">
        <f>IFERROR(VLOOKUP(C1641,'2023-24 School Level AAFTE'!$C:$N,11,FALSE),"")</f>
        <v>No</v>
      </c>
      <c r="G1641" s="20">
        <f>IFERROR(VLOOKUP(C1641,'2023-24 School Level AAFTE'!$C:$N,8,FALSE),0)</f>
        <v>478.15</v>
      </c>
      <c r="H1641" s="99">
        <f>VLOOKUP($A1641,'District Data'!$A:$F,3,FALSE)</f>
        <v>1.18</v>
      </c>
      <c r="I1641" s="99">
        <f>VLOOKUP($A1641,'District Data'!$A:$F,4,FALSE)</f>
        <v>1.18</v>
      </c>
      <c r="J1641" s="100">
        <f t="shared" si="276"/>
        <v>0</v>
      </c>
      <c r="K1641" s="101">
        <f t="shared" si="277"/>
        <v>0</v>
      </c>
      <c r="L1641" s="102">
        <f>'District Data'!E$2</f>
        <v>72728</v>
      </c>
      <c r="M1641" s="102">
        <f>'District Data'!F$2</f>
        <v>78209</v>
      </c>
      <c r="N1641" s="33">
        <f t="shared" si="278"/>
        <v>0</v>
      </c>
      <c r="O1641" s="33">
        <f t="shared" si="279"/>
        <v>0</v>
      </c>
      <c r="P1641" s="33">
        <f t="shared" si="285"/>
        <v>14418.72</v>
      </c>
      <c r="Q1641" s="103">
        <v>0.18149999999999999</v>
      </c>
      <c r="R1641" s="103">
        <v>0.17510000000000001</v>
      </c>
      <c r="S1641" s="33">
        <f t="shared" si="280"/>
        <v>0</v>
      </c>
      <c r="T1641" s="33">
        <f t="shared" si="286"/>
        <v>0</v>
      </c>
      <c r="U1641" s="33">
        <f t="shared" si="281"/>
        <v>0</v>
      </c>
      <c r="V1641" s="33">
        <f t="shared" si="282"/>
        <v>0</v>
      </c>
      <c r="W1641" s="33">
        <f t="shared" si="283"/>
        <v>0</v>
      </c>
      <c r="X1641" s="33">
        <f>IFERROR(VLOOKUP(C1641,'Adj to Match Apport'!$C:$F,4,FALSE),0)</f>
        <v>0</v>
      </c>
      <c r="Y1641" s="33">
        <f t="shared" si="284"/>
        <v>0</v>
      </c>
      <c r="Z1641" s="184">
        <f>VLOOKUP(C1641, '2023-24 School Level AAFTE'!$C$4:$C$2454, 1, 0)</f>
        <v>3101</v>
      </c>
    </row>
    <row r="1642" spans="1:26" s="20" customFormat="1" x14ac:dyDescent="0.25">
      <c r="A1642" s="136" t="s">
        <v>1682</v>
      </c>
      <c r="B1642" s="166" t="s">
        <v>1681</v>
      </c>
      <c r="C1642" s="167">
        <v>1756</v>
      </c>
      <c r="D1642" s="166" t="s">
        <v>1683</v>
      </c>
      <c r="E1642" s="146" t="str">
        <f>VLOOKUP($C1642,'2023-24 School Level AAFTE'!$C:$N,9,FALSE)</f>
        <v>No</v>
      </c>
      <c r="F1642" s="94" t="str">
        <f>IFERROR(VLOOKUP(C1642,'2023-24 School Level AAFTE'!$C:$N,11,FALSE),"")</f>
        <v>No</v>
      </c>
      <c r="G1642" s="20">
        <f>IFERROR(VLOOKUP(C1642,'2023-24 School Level AAFTE'!$C:$N,8,FALSE),0)</f>
        <v>60.230000000000004</v>
      </c>
      <c r="H1642" s="99">
        <f>VLOOKUP($A1642,'District Data'!$A:$F,3,FALSE)</f>
        <v>1.18</v>
      </c>
      <c r="I1642" s="99">
        <f>VLOOKUP($A1642,'District Data'!$A:$F,4,FALSE)</f>
        <v>1.18</v>
      </c>
      <c r="J1642" s="100">
        <f t="shared" si="276"/>
        <v>0</v>
      </c>
      <c r="K1642" s="101">
        <f t="shared" si="277"/>
        <v>0</v>
      </c>
      <c r="L1642" s="102">
        <f>'District Data'!E$2</f>
        <v>72728</v>
      </c>
      <c r="M1642" s="102">
        <f>'District Data'!F$2</f>
        <v>78209</v>
      </c>
      <c r="N1642" s="33">
        <f t="shared" si="278"/>
        <v>0</v>
      </c>
      <c r="O1642" s="33">
        <f t="shared" si="279"/>
        <v>0</v>
      </c>
      <c r="P1642" s="33">
        <f t="shared" si="285"/>
        <v>14418.72</v>
      </c>
      <c r="Q1642" s="103">
        <v>0.18149999999999999</v>
      </c>
      <c r="R1642" s="103">
        <v>0.17510000000000001</v>
      </c>
      <c r="S1642" s="33">
        <f t="shared" si="280"/>
        <v>0</v>
      </c>
      <c r="T1642" s="33">
        <f t="shared" si="286"/>
        <v>0</v>
      </c>
      <c r="U1642" s="33">
        <f t="shared" si="281"/>
        <v>0</v>
      </c>
      <c r="V1642" s="33">
        <f t="shared" si="282"/>
        <v>0</v>
      </c>
      <c r="W1642" s="33">
        <f t="shared" si="283"/>
        <v>0</v>
      </c>
      <c r="X1642" s="33">
        <f>IFERROR(VLOOKUP(C1642,'Adj to Match Apport'!$C:$F,4,FALSE),0)</f>
        <v>0</v>
      </c>
      <c r="Y1642" s="33">
        <f t="shared" si="284"/>
        <v>0</v>
      </c>
      <c r="Z1642" s="184">
        <f>VLOOKUP(C1642, '2023-24 School Level AAFTE'!$C$4:$C$2454, 1, 0)</f>
        <v>1756</v>
      </c>
    </row>
    <row r="1643" spans="1:26" s="20" customFormat="1" x14ac:dyDescent="0.25">
      <c r="A1643" t="s">
        <v>1682</v>
      </c>
      <c r="B1643" t="s">
        <v>1681</v>
      </c>
      <c r="C1643" s="167">
        <v>1854</v>
      </c>
      <c r="D1643" t="s">
        <v>2565</v>
      </c>
      <c r="E1643" s="146" t="str">
        <f>VLOOKUP($C1643,'2023-24 School Level AAFTE'!$C:$N,9,FALSE)</f>
        <v>No</v>
      </c>
      <c r="F1643" s="94" t="str">
        <f>IFERROR(VLOOKUP(C1643,'2023-24 School Level AAFTE'!$C:$N,11,FALSE),"")</f>
        <v>No</v>
      </c>
      <c r="G1643" s="20">
        <f>IFERROR(VLOOKUP(C1643,'2023-24 School Level AAFTE'!$C:$N,8,FALSE),0)</f>
        <v>95.83</v>
      </c>
      <c r="H1643" s="99">
        <f>VLOOKUP($A1643,'District Data'!$A:$F,3,FALSE)</f>
        <v>1.18</v>
      </c>
      <c r="I1643" s="99">
        <f>VLOOKUP($A1643,'District Data'!$A:$F,4,FALSE)</f>
        <v>1.18</v>
      </c>
      <c r="J1643" s="100">
        <f t="shared" si="276"/>
        <v>0</v>
      </c>
      <c r="K1643" s="101">
        <f t="shared" si="277"/>
        <v>0</v>
      </c>
      <c r="L1643" s="102">
        <f>'District Data'!E$2</f>
        <v>72728</v>
      </c>
      <c r="M1643" s="102">
        <f>'District Data'!F$2</f>
        <v>78209</v>
      </c>
      <c r="N1643" s="33">
        <f t="shared" si="278"/>
        <v>0</v>
      </c>
      <c r="O1643" s="33">
        <f t="shared" si="279"/>
        <v>0</v>
      </c>
      <c r="P1643" s="33">
        <f t="shared" si="285"/>
        <v>14418.72</v>
      </c>
      <c r="Q1643" s="103">
        <v>0.18149999999999999</v>
      </c>
      <c r="R1643" s="103">
        <v>0.17510000000000001</v>
      </c>
      <c r="S1643" s="33">
        <f t="shared" si="280"/>
        <v>0</v>
      </c>
      <c r="T1643" s="33">
        <f t="shared" si="286"/>
        <v>0</v>
      </c>
      <c r="U1643" s="33">
        <f t="shared" si="281"/>
        <v>0</v>
      </c>
      <c r="V1643" s="33">
        <f t="shared" si="282"/>
        <v>0</v>
      </c>
      <c r="W1643" s="33">
        <f t="shared" si="283"/>
        <v>0</v>
      </c>
      <c r="X1643" s="33">
        <f>IFERROR(VLOOKUP(C1643,'Adj to Match Apport'!$C:$F,4,FALSE),0)</f>
        <v>0</v>
      </c>
      <c r="Y1643" s="33">
        <f t="shared" si="284"/>
        <v>0</v>
      </c>
      <c r="Z1643" s="184">
        <f>VLOOKUP(C1643, '2023-24 School Level AAFTE'!$C$4:$C$2454, 1, 0)</f>
        <v>1854</v>
      </c>
    </row>
    <row r="1644" spans="1:26" s="20" customFormat="1" x14ac:dyDescent="0.25">
      <c r="A1644" s="136" t="s">
        <v>1682</v>
      </c>
      <c r="B1644" s="166" t="s">
        <v>1681</v>
      </c>
      <c r="C1644" s="167">
        <v>4332</v>
      </c>
      <c r="D1644" s="166" t="s">
        <v>1686</v>
      </c>
      <c r="E1644" s="146" t="str">
        <f>VLOOKUP($C1644,'2023-24 School Level AAFTE'!$C:$N,9,FALSE)</f>
        <v>No</v>
      </c>
      <c r="F1644" s="94" t="str">
        <f>IFERROR(VLOOKUP(C1644,'2023-24 School Level AAFTE'!$C:$N,11,FALSE),"")</f>
        <v>No</v>
      </c>
      <c r="G1644" s="20">
        <f>IFERROR(VLOOKUP(C1644,'2023-24 School Level AAFTE'!$C:$N,8,FALSE),0)</f>
        <v>524.64</v>
      </c>
      <c r="H1644" s="99">
        <f>VLOOKUP($A1644,'District Data'!$A:$F,3,FALSE)</f>
        <v>1.18</v>
      </c>
      <c r="I1644" s="99">
        <f>VLOOKUP($A1644,'District Data'!$A:$F,4,FALSE)</f>
        <v>1.18</v>
      </c>
      <c r="J1644" s="100">
        <f t="shared" si="276"/>
        <v>0</v>
      </c>
      <c r="K1644" s="101">
        <f t="shared" si="277"/>
        <v>0</v>
      </c>
      <c r="L1644" s="102">
        <f>'District Data'!E$2</f>
        <v>72728</v>
      </c>
      <c r="M1644" s="102">
        <f>'District Data'!F$2</f>
        <v>78209</v>
      </c>
      <c r="N1644" s="33">
        <f t="shared" si="278"/>
        <v>0</v>
      </c>
      <c r="O1644" s="33">
        <f t="shared" si="279"/>
        <v>0</v>
      </c>
      <c r="P1644" s="33">
        <f t="shared" si="285"/>
        <v>14418.72</v>
      </c>
      <c r="Q1644" s="103">
        <v>0.18149999999999999</v>
      </c>
      <c r="R1644" s="103">
        <v>0.17510000000000001</v>
      </c>
      <c r="S1644" s="33">
        <f t="shared" si="280"/>
        <v>0</v>
      </c>
      <c r="T1644" s="33">
        <f t="shared" si="286"/>
        <v>0</v>
      </c>
      <c r="U1644" s="33">
        <f t="shared" si="281"/>
        <v>0</v>
      </c>
      <c r="V1644" s="33">
        <f t="shared" si="282"/>
        <v>0</v>
      </c>
      <c r="W1644" s="33">
        <f t="shared" si="283"/>
        <v>0</v>
      </c>
      <c r="X1644" s="33">
        <f>IFERROR(VLOOKUP(C1644,'Adj to Match Apport'!$C:$F,4,FALSE),0)</f>
        <v>0</v>
      </c>
      <c r="Y1644" s="33">
        <f t="shared" si="284"/>
        <v>0</v>
      </c>
      <c r="Z1644" s="184">
        <f>VLOOKUP(C1644, '2023-24 School Level AAFTE'!$C$4:$C$2454, 1, 0)</f>
        <v>4332</v>
      </c>
    </row>
    <row r="1645" spans="1:26" s="20" customFormat="1" x14ac:dyDescent="0.25">
      <c r="A1645" s="136" t="s">
        <v>1682</v>
      </c>
      <c r="B1645" s="166" t="s">
        <v>1681</v>
      </c>
      <c r="C1645" s="167">
        <v>4318</v>
      </c>
      <c r="D1645" s="166" t="s">
        <v>2566</v>
      </c>
      <c r="E1645" s="146" t="str">
        <f>VLOOKUP($C1645,'2023-24 School Level AAFTE'!$C:$N,9,FALSE)</f>
        <v>No</v>
      </c>
      <c r="F1645" s="94" t="str">
        <f>IFERROR(VLOOKUP(C1645,'2023-24 School Level AAFTE'!$C:$N,11,FALSE),"")</f>
        <v>No</v>
      </c>
      <c r="G1645" s="20">
        <f>IFERROR(VLOOKUP(C1645,'2023-24 School Level AAFTE'!$C:$N,8,FALSE),0)</f>
        <v>612.83000000000004</v>
      </c>
      <c r="H1645" s="99">
        <f>VLOOKUP($A1645,'District Data'!$A:$F,3,FALSE)</f>
        <v>1.18</v>
      </c>
      <c r="I1645" s="99">
        <f>VLOOKUP($A1645,'District Data'!$A:$F,4,FALSE)</f>
        <v>1.18</v>
      </c>
      <c r="J1645" s="100">
        <f t="shared" si="276"/>
        <v>0</v>
      </c>
      <c r="K1645" s="101">
        <f t="shared" si="277"/>
        <v>0</v>
      </c>
      <c r="L1645" s="102">
        <f>'District Data'!E$2</f>
        <v>72728</v>
      </c>
      <c r="M1645" s="102">
        <f>'District Data'!F$2</f>
        <v>78209</v>
      </c>
      <c r="N1645" s="33">
        <f t="shared" si="278"/>
        <v>0</v>
      </c>
      <c r="O1645" s="33">
        <f t="shared" si="279"/>
        <v>0</v>
      </c>
      <c r="P1645" s="33">
        <f t="shared" si="285"/>
        <v>14418.72</v>
      </c>
      <c r="Q1645" s="103">
        <v>0.18149999999999999</v>
      </c>
      <c r="R1645" s="103">
        <v>0.17510000000000001</v>
      </c>
      <c r="S1645" s="33">
        <f t="shared" si="280"/>
        <v>0</v>
      </c>
      <c r="T1645" s="33">
        <f t="shared" si="286"/>
        <v>0</v>
      </c>
      <c r="U1645" s="33">
        <f t="shared" si="281"/>
        <v>0</v>
      </c>
      <c r="V1645" s="33">
        <f t="shared" si="282"/>
        <v>0</v>
      </c>
      <c r="W1645" s="33">
        <f t="shared" si="283"/>
        <v>0</v>
      </c>
      <c r="X1645" s="33">
        <f>IFERROR(VLOOKUP(C1645,'Adj to Match Apport'!$C:$F,4,FALSE),0)</f>
        <v>0</v>
      </c>
      <c r="Y1645" s="33">
        <f t="shared" si="284"/>
        <v>0</v>
      </c>
      <c r="Z1645" s="184">
        <f>VLOOKUP(C1645, '2023-24 School Level AAFTE'!$C$4:$C$2454, 1, 0)</f>
        <v>4318</v>
      </c>
    </row>
    <row r="1646" spans="1:26" s="20" customFormat="1" x14ac:dyDescent="0.25">
      <c r="A1646" s="136" t="s">
        <v>1688</v>
      </c>
      <c r="B1646" s="166" t="s">
        <v>1687</v>
      </c>
      <c r="C1646" s="167">
        <v>3801</v>
      </c>
      <c r="D1646" s="166" t="s">
        <v>1692</v>
      </c>
      <c r="E1646" s="146" t="str">
        <f>VLOOKUP($C1646,'2023-24 School Level AAFTE'!$C:$N,9,FALSE)</f>
        <v>Yes</v>
      </c>
      <c r="F1646" s="94" t="str">
        <f>IFERROR(VLOOKUP(C1646,'2023-24 School Level AAFTE'!$C:$N,11,FALSE),"")</f>
        <v>Yes</v>
      </c>
      <c r="G1646" s="20">
        <f>IFERROR(VLOOKUP(C1646,'2023-24 School Level AAFTE'!$C:$N,8,FALSE),0)</f>
        <v>512.30999999999995</v>
      </c>
      <c r="H1646" s="99">
        <f>VLOOKUP($A1646,'District Data'!$A:$F,3,FALSE)</f>
        <v>1</v>
      </c>
      <c r="I1646" s="99">
        <f>VLOOKUP($A1646,'District Data'!$A:$F,4,FALSE)</f>
        <v>1</v>
      </c>
      <c r="J1646" s="100">
        <f t="shared" si="276"/>
        <v>512.30999999999995</v>
      </c>
      <c r="K1646" s="101">
        <f t="shared" si="277"/>
        <v>1.5029999999999999</v>
      </c>
      <c r="L1646" s="102">
        <f>'District Data'!E$2</f>
        <v>72728</v>
      </c>
      <c r="M1646" s="102">
        <f>'District Data'!F$2</f>
        <v>78209</v>
      </c>
      <c r="N1646" s="33">
        <f t="shared" si="278"/>
        <v>109310.18</v>
      </c>
      <c r="O1646" s="33">
        <f t="shared" si="279"/>
        <v>8237.9500000000007</v>
      </c>
      <c r="P1646" s="33">
        <f t="shared" si="285"/>
        <v>14418.72</v>
      </c>
      <c r="Q1646" s="103">
        <v>0.18149999999999999</v>
      </c>
      <c r="R1646" s="103">
        <v>0.17510000000000001</v>
      </c>
      <c r="S1646" s="33">
        <f t="shared" si="280"/>
        <v>42953.599999999999</v>
      </c>
      <c r="T1646" s="33">
        <f t="shared" si="286"/>
        <v>1959.14</v>
      </c>
      <c r="U1646" s="33">
        <f t="shared" si="281"/>
        <v>343.05</v>
      </c>
      <c r="V1646" s="33">
        <f t="shared" si="282"/>
        <v>2302.19</v>
      </c>
      <c r="W1646" s="33">
        <f t="shared" si="283"/>
        <v>162803.92000000001</v>
      </c>
      <c r="X1646" s="33" t="str">
        <f>IFERROR(VLOOKUP(C1646,'Adj to Match Apport'!$C:$F,4,FALSE),0)</f>
        <v/>
      </c>
      <c r="Y1646" s="33">
        <f t="shared" si="284"/>
        <v>162803.92000000001</v>
      </c>
      <c r="Z1646" s="184">
        <f>VLOOKUP(C1646, '2023-24 School Level AAFTE'!$C$4:$C$2454, 1, 0)</f>
        <v>3801</v>
      </c>
    </row>
    <row r="1647" spans="1:26" s="20" customFormat="1" x14ac:dyDescent="0.25">
      <c r="A1647" s="136" t="s">
        <v>1688</v>
      </c>
      <c r="B1647" s="166" t="s">
        <v>1687</v>
      </c>
      <c r="C1647" s="167">
        <v>1735</v>
      </c>
      <c r="D1647" s="166" t="s">
        <v>1689</v>
      </c>
      <c r="E1647" s="146" t="str">
        <f>VLOOKUP($C1647,'2023-24 School Level AAFTE'!$C:$N,9,FALSE)</f>
        <v>Yes</v>
      </c>
      <c r="F1647" s="94" t="str">
        <f>IFERROR(VLOOKUP(C1647,'2023-24 School Level AAFTE'!$C:$N,11,FALSE),"")</f>
        <v>Yes</v>
      </c>
      <c r="G1647" s="20">
        <f>IFERROR(VLOOKUP(C1647,'2023-24 School Level AAFTE'!$C:$N,8,FALSE),0)</f>
        <v>44.809999999999995</v>
      </c>
      <c r="H1647" s="99">
        <f>VLOOKUP($A1647,'District Data'!$A:$F,3,FALSE)</f>
        <v>1</v>
      </c>
      <c r="I1647" s="99">
        <f>VLOOKUP($A1647,'District Data'!$A:$F,4,FALSE)</f>
        <v>1</v>
      </c>
      <c r="J1647" s="100">
        <f t="shared" si="276"/>
        <v>44.809999999999995</v>
      </c>
      <c r="K1647" s="101">
        <f t="shared" si="277"/>
        <v>0.13100000000000001</v>
      </c>
      <c r="L1647" s="102">
        <f>'District Data'!E$2</f>
        <v>72728</v>
      </c>
      <c r="M1647" s="102">
        <f>'District Data'!F$2</f>
        <v>78209</v>
      </c>
      <c r="N1647" s="33">
        <f t="shared" si="278"/>
        <v>9527.3700000000008</v>
      </c>
      <c r="O1647" s="33">
        <f t="shared" si="279"/>
        <v>718.01</v>
      </c>
      <c r="P1647" s="33">
        <f t="shared" si="285"/>
        <v>14418.72</v>
      </c>
      <c r="Q1647" s="103">
        <v>0.18149999999999999</v>
      </c>
      <c r="R1647" s="103">
        <v>0.17510000000000001</v>
      </c>
      <c r="S1647" s="33">
        <f t="shared" si="280"/>
        <v>3743.79</v>
      </c>
      <c r="T1647" s="33">
        <f t="shared" si="286"/>
        <v>170.76</v>
      </c>
      <c r="U1647" s="33">
        <f t="shared" si="281"/>
        <v>29.9</v>
      </c>
      <c r="V1647" s="33">
        <f t="shared" si="282"/>
        <v>200.66</v>
      </c>
      <c r="W1647" s="33">
        <f t="shared" si="283"/>
        <v>14189.83</v>
      </c>
      <c r="X1647" s="33">
        <f>IFERROR(VLOOKUP(C1647,'Adj to Match Apport'!$C:$F,4,FALSE),0)</f>
        <v>108.30999999999767</v>
      </c>
      <c r="Y1647" s="33">
        <f t="shared" si="284"/>
        <v>14298.139999999998</v>
      </c>
      <c r="Z1647" s="184">
        <f>VLOOKUP(C1647, '2023-24 School Level AAFTE'!$C$4:$C$2454, 1, 0)</f>
        <v>1735</v>
      </c>
    </row>
    <row r="1648" spans="1:26" s="20" customFormat="1" x14ac:dyDescent="0.25">
      <c r="A1648" s="136" t="s">
        <v>1688</v>
      </c>
      <c r="B1648" s="166" t="s">
        <v>1687</v>
      </c>
      <c r="C1648" s="167">
        <v>4326</v>
      </c>
      <c r="D1648" s="166" t="s">
        <v>1693</v>
      </c>
      <c r="E1648" s="146" t="str">
        <f>VLOOKUP($C1648,'2023-24 School Level AAFTE'!$C:$N,9,FALSE)</f>
        <v>No</v>
      </c>
      <c r="F1648" s="94" t="str">
        <f>IFERROR(VLOOKUP(C1648,'2023-24 School Level AAFTE'!$C:$N,11,FALSE),"")</f>
        <v>No</v>
      </c>
      <c r="G1648" s="20">
        <f>IFERROR(VLOOKUP(C1648,'2023-24 School Level AAFTE'!$C:$N,8,FALSE),0)</f>
        <v>578.30999999999995</v>
      </c>
      <c r="H1648" s="99">
        <f>VLOOKUP($A1648,'District Data'!$A:$F,3,FALSE)</f>
        <v>1</v>
      </c>
      <c r="I1648" s="99">
        <f>VLOOKUP($A1648,'District Data'!$A:$F,4,FALSE)</f>
        <v>1</v>
      </c>
      <c r="J1648" s="100">
        <f t="shared" si="276"/>
        <v>0</v>
      </c>
      <c r="K1648" s="101">
        <f t="shared" si="277"/>
        <v>0</v>
      </c>
      <c r="L1648" s="102">
        <f>'District Data'!E$2</f>
        <v>72728</v>
      </c>
      <c r="M1648" s="102">
        <f>'District Data'!F$2</f>
        <v>78209</v>
      </c>
      <c r="N1648" s="33">
        <f t="shared" si="278"/>
        <v>0</v>
      </c>
      <c r="O1648" s="33">
        <f t="shared" si="279"/>
        <v>0</v>
      </c>
      <c r="P1648" s="33">
        <f t="shared" si="285"/>
        <v>14418.72</v>
      </c>
      <c r="Q1648" s="103">
        <v>0.18149999999999999</v>
      </c>
      <c r="R1648" s="103">
        <v>0.17510000000000001</v>
      </c>
      <c r="S1648" s="33">
        <f t="shared" si="280"/>
        <v>0</v>
      </c>
      <c r="T1648" s="33">
        <f t="shared" si="286"/>
        <v>0</v>
      </c>
      <c r="U1648" s="33">
        <f t="shared" si="281"/>
        <v>0</v>
      </c>
      <c r="V1648" s="33">
        <f t="shared" si="282"/>
        <v>0</v>
      </c>
      <c r="W1648" s="33">
        <f t="shared" si="283"/>
        <v>0</v>
      </c>
      <c r="X1648" s="33">
        <f>IFERROR(VLOOKUP(C1648,'Adj to Match Apport'!$C:$F,4,FALSE),0)</f>
        <v>0</v>
      </c>
      <c r="Y1648" s="33">
        <f t="shared" si="284"/>
        <v>0</v>
      </c>
      <c r="Z1648" s="184">
        <f>VLOOKUP(C1648, '2023-24 School Level AAFTE'!$C$4:$C$2454, 1, 0)</f>
        <v>4326</v>
      </c>
    </row>
    <row r="1649" spans="1:26" s="20" customFormat="1" x14ac:dyDescent="0.25">
      <c r="A1649" s="136" t="s">
        <v>1688</v>
      </c>
      <c r="B1649" s="166" t="s">
        <v>1687</v>
      </c>
      <c r="C1649" s="167">
        <v>3067</v>
      </c>
      <c r="D1649" s="166" t="s">
        <v>1691</v>
      </c>
      <c r="E1649" s="146" t="str">
        <f>VLOOKUP($C1649,'2023-24 School Level AAFTE'!$C:$N,9,FALSE)</f>
        <v>Yes</v>
      </c>
      <c r="F1649" s="94" t="str">
        <f>IFERROR(VLOOKUP(C1649,'2023-24 School Level AAFTE'!$C:$N,11,FALSE),"")</f>
        <v>Yes</v>
      </c>
      <c r="G1649" s="20">
        <f>IFERROR(VLOOKUP(C1649,'2023-24 School Level AAFTE'!$C:$N,8,FALSE),0)</f>
        <v>490.61</v>
      </c>
      <c r="H1649" s="99">
        <f>VLOOKUP($A1649,'District Data'!$A:$F,3,FALSE)</f>
        <v>1</v>
      </c>
      <c r="I1649" s="99">
        <f>VLOOKUP($A1649,'District Data'!$A:$F,4,FALSE)</f>
        <v>1</v>
      </c>
      <c r="J1649" s="100">
        <f t="shared" si="276"/>
        <v>490.61</v>
      </c>
      <c r="K1649" s="101">
        <f t="shared" si="277"/>
        <v>1.4390000000000001</v>
      </c>
      <c r="L1649" s="102">
        <f>'District Data'!E$2</f>
        <v>72728</v>
      </c>
      <c r="M1649" s="102">
        <f>'District Data'!F$2</f>
        <v>78209</v>
      </c>
      <c r="N1649" s="33">
        <f t="shared" si="278"/>
        <v>104655.59</v>
      </c>
      <c r="O1649" s="33">
        <f t="shared" si="279"/>
        <v>7887.16</v>
      </c>
      <c r="P1649" s="33">
        <f t="shared" si="285"/>
        <v>14418.72</v>
      </c>
      <c r="Q1649" s="103">
        <v>0.18149999999999999</v>
      </c>
      <c r="R1649" s="103">
        <v>0.17510000000000001</v>
      </c>
      <c r="S1649" s="33">
        <f t="shared" si="280"/>
        <v>41124.57</v>
      </c>
      <c r="T1649" s="33">
        <f t="shared" si="286"/>
        <v>1875.71</v>
      </c>
      <c r="U1649" s="33">
        <f t="shared" si="281"/>
        <v>328.44</v>
      </c>
      <c r="V1649" s="33">
        <f t="shared" si="282"/>
        <v>2204.15</v>
      </c>
      <c r="W1649" s="33">
        <f t="shared" si="283"/>
        <v>155871.47</v>
      </c>
      <c r="X1649" s="33" t="str">
        <f>IFERROR(VLOOKUP(C1649,'Adj to Match Apport'!$C:$F,4,FALSE),0)</f>
        <v/>
      </c>
      <c r="Y1649" s="33">
        <f t="shared" si="284"/>
        <v>155871.47</v>
      </c>
      <c r="Z1649" s="184">
        <f>VLOOKUP(C1649, '2023-24 School Level AAFTE'!$C$4:$C$2454, 1, 0)</f>
        <v>3067</v>
      </c>
    </row>
    <row r="1650" spans="1:26" s="20" customFormat="1" x14ac:dyDescent="0.25">
      <c r="A1650" s="136" t="s">
        <v>1688</v>
      </c>
      <c r="B1650" s="166" t="s">
        <v>1687</v>
      </c>
      <c r="C1650" s="167">
        <v>2527</v>
      </c>
      <c r="D1650" s="166" t="s">
        <v>1690</v>
      </c>
      <c r="E1650" s="146" t="str">
        <f>VLOOKUP($C1650,'2023-24 School Level AAFTE'!$C:$N,9,FALSE)</f>
        <v>Yes</v>
      </c>
      <c r="F1650" s="94" t="str">
        <f>IFERROR(VLOOKUP(C1650,'2023-24 School Level AAFTE'!$C:$N,11,FALSE),"")</f>
        <v>Yes</v>
      </c>
      <c r="G1650" s="20">
        <f>IFERROR(VLOOKUP(C1650,'2023-24 School Level AAFTE'!$C:$N,8,FALSE),0)</f>
        <v>487.24</v>
      </c>
      <c r="H1650" s="99">
        <f>VLOOKUP($A1650,'District Data'!$A:$F,3,FALSE)</f>
        <v>1</v>
      </c>
      <c r="I1650" s="99">
        <f>VLOOKUP($A1650,'District Data'!$A:$F,4,FALSE)</f>
        <v>1</v>
      </c>
      <c r="J1650" s="100">
        <f t="shared" si="276"/>
        <v>487.24</v>
      </c>
      <c r="K1650" s="101">
        <f t="shared" si="277"/>
        <v>1.429</v>
      </c>
      <c r="L1650" s="102">
        <f>'District Data'!E$2</f>
        <v>72728</v>
      </c>
      <c r="M1650" s="102">
        <f>'District Data'!F$2</f>
        <v>78209</v>
      </c>
      <c r="N1650" s="33">
        <f t="shared" si="278"/>
        <v>103928.31</v>
      </c>
      <c r="O1650" s="33">
        <f t="shared" si="279"/>
        <v>7832.35</v>
      </c>
      <c r="P1650" s="33">
        <f t="shared" si="285"/>
        <v>14418.72</v>
      </c>
      <c r="Q1650" s="103">
        <v>0.18149999999999999</v>
      </c>
      <c r="R1650" s="103">
        <v>0.17510000000000001</v>
      </c>
      <c r="S1650" s="33">
        <f t="shared" si="280"/>
        <v>40838.78</v>
      </c>
      <c r="T1650" s="33">
        <f t="shared" si="286"/>
        <v>1862.68</v>
      </c>
      <c r="U1650" s="33">
        <f t="shared" si="281"/>
        <v>326.16000000000003</v>
      </c>
      <c r="V1650" s="33">
        <f t="shared" si="282"/>
        <v>2188.84</v>
      </c>
      <c r="W1650" s="33">
        <f t="shared" si="283"/>
        <v>154788.28</v>
      </c>
      <c r="X1650" s="33" t="str">
        <f>IFERROR(VLOOKUP(C1650,'Adj to Match Apport'!$C:$F,4,FALSE),0)</f>
        <v/>
      </c>
      <c r="Y1650" s="33">
        <f t="shared" si="284"/>
        <v>154788.28</v>
      </c>
      <c r="Z1650" s="184">
        <f>VLOOKUP(C1650, '2023-24 School Level AAFTE'!$C$4:$C$2454, 1, 0)</f>
        <v>2527</v>
      </c>
    </row>
    <row r="1651" spans="1:26" s="20" customFormat="1" x14ac:dyDescent="0.25">
      <c r="A1651" s="136" t="s">
        <v>2567</v>
      </c>
      <c r="B1651" s="166" t="s">
        <v>2568</v>
      </c>
      <c r="C1651" s="167">
        <v>3530</v>
      </c>
      <c r="D1651" s="166" t="s">
        <v>127</v>
      </c>
      <c r="E1651" s="146" t="str">
        <f>VLOOKUP($C1651,'2023-24 School Level AAFTE'!$C:$N,9,FALSE)</f>
        <v>No</v>
      </c>
      <c r="F1651" s="94" t="str">
        <f>IFERROR(VLOOKUP(C1651,'2023-24 School Level AAFTE'!$C:$N,11,FALSE),"")</f>
        <v>No</v>
      </c>
      <c r="G1651" s="20">
        <f>IFERROR(VLOOKUP(C1651,'2023-24 School Level AAFTE'!$C:$N,8,FALSE),0)</f>
        <v>27.1</v>
      </c>
      <c r="H1651" s="99">
        <f>VLOOKUP($A1651,'District Data'!$A:$F,3,FALSE)</f>
        <v>1</v>
      </c>
      <c r="I1651" s="99">
        <f>VLOOKUP($A1651,'District Data'!$A:$F,4,FALSE)</f>
        <v>1</v>
      </c>
      <c r="J1651" s="100">
        <f t="shared" si="276"/>
        <v>0</v>
      </c>
      <c r="K1651" s="101">
        <f t="shared" si="277"/>
        <v>0</v>
      </c>
      <c r="L1651" s="102">
        <f>'District Data'!E$2</f>
        <v>72728</v>
      </c>
      <c r="M1651" s="102">
        <f>'District Data'!F$2</f>
        <v>78209</v>
      </c>
      <c r="N1651" s="33">
        <f t="shared" si="278"/>
        <v>0</v>
      </c>
      <c r="O1651" s="33">
        <f t="shared" si="279"/>
        <v>0</v>
      </c>
      <c r="P1651" s="33">
        <f t="shared" si="285"/>
        <v>14418.72</v>
      </c>
      <c r="Q1651" s="103">
        <v>0.18149999999999999</v>
      </c>
      <c r="R1651" s="103">
        <v>0.17510000000000001</v>
      </c>
      <c r="S1651" s="33">
        <f t="shared" si="280"/>
        <v>0</v>
      </c>
      <c r="T1651" s="33">
        <f t="shared" si="286"/>
        <v>0</v>
      </c>
      <c r="U1651" s="33">
        <f t="shared" si="281"/>
        <v>0</v>
      </c>
      <c r="V1651" s="33">
        <f t="shared" si="282"/>
        <v>0</v>
      </c>
      <c r="W1651" s="33">
        <f t="shared" si="283"/>
        <v>0</v>
      </c>
      <c r="X1651" s="33">
        <f>IFERROR(VLOOKUP(C1651,'Adj to Match Apport'!$C:$F,4,FALSE),0)</f>
        <v>0</v>
      </c>
      <c r="Y1651" s="33">
        <f t="shared" si="284"/>
        <v>0</v>
      </c>
      <c r="Z1651" s="184">
        <f>VLOOKUP(C1651, '2023-24 School Level AAFTE'!$C$4:$C$2454, 1, 0)</f>
        <v>3530</v>
      </c>
    </row>
    <row r="1652" spans="1:26" s="20" customFormat="1" x14ac:dyDescent="0.25">
      <c r="A1652" s="136" t="s">
        <v>3255</v>
      </c>
      <c r="B1652" s="166" t="s">
        <v>3340</v>
      </c>
      <c r="C1652" s="167">
        <v>5755</v>
      </c>
      <c r="D1652" s="166" t="s">
        <v>3341</v>
      </c>
      <c r="E1652" s="146" t="str">
        <f>VLOOKUP($C1652,'2023-24 School Level AAFTE'!$C:$N,9,FALSE)</f>
        <v>Yes</v>
      </c>
      <c r="F1652" s="94" t="str">
        <f>IFERROR(VLOOKUP(C1652,'2023-24 School Level AAFTE'!$C:$N,11,FALSE),"")</f>
        <v>Yes</v>
      </c>
      <c r="G1652" s="20">
        <f>IFERROR(VLOOKUP(C1652,'2023-24 School Level AAFTE'!$C:$N,8,FALSE),0)</f>
        <v>26.4</v>
      </c>
      <c r="H1652" s="99">
        <f>VLOOKUP($A1652,'District Data'!$A:$F,3,FALSE)</f>
        <v>1.06</v>
      </c>
      <c r="I1652" s="99">
        <f>VLOOKUP($A1652,'District Data'!$A:$F,4,FALSE)</f>
        <v>1.06</v>
      </c>
      <c r="J1652" s="100">
        <f t="shared" si="276"/>
        <v>26.4</v>
      </c>
      <c r="K1652" s="101">
        <f t="shared" si="277"/>
        <v>7.6999999999999999E-2</v>
      </c>
      <c r="L1652" s="102">
        <f>'District Data'!E$2</f>
        <v>72728</v>
      </c>
      <c r="M1652" s="102">
        <f>'District Data'!F$2</f>
        <v>78209</v>
      </c>
      <c r="N1652" s="33">
        <f t="shared" si="278"/>
        <v>5936.06</v>
      </c>
      <c r="O1652" s="33">
        <f t="shared" si="279"/>
        <v>447.36</v>
      </c>
      <c r="P1652" s="33">
        <f t="shared" si="285"/>
        <v>14418.72</v>
      </c>
      <c r="Q1652" s="103">
        <v>0.18149999999999999</v>
      </c>
      <c r="R1652" s="103">
        <v>0.17510000000000001</v>
      </c>
      <c r="S1652" s="33">
        <f t="shared" si="280"/>
        <v>2265.9699999999998</v>
      </c>
      <c r="T1652" s="33">
        <f t="shared" si="286"/>
        <v>106.39</v>
      </c>
      <c r="U1652" s="33">
        <f t="shared" si="281"/>
        <v>18.63</v>
      </c>
      <c r="V1652" s="33">
        <f t="shared" si="282"/>
        <v>125.02</v>
      </c>
      <c r="W1652" s="33">
        <f t="shared" si="283"/>
        <v>8774.4100000000017</v>
      </c>
      <c r="X1652" s="33">
        <f>IFERROR(VLOOKUP(C1652,'Adj to Match Apport'!$C:$F,4,FALSE),0)</f>
        <v>-1.0000000002037268E-2</v>
      </c>
      <c r="Y1652" s="33">
        <f t="shared" si="284"/>
        <v>8774.4</v>
      </c>
      <c r="Z1652" s="184">
        <f>VLOOKUP(C1652, '2023-24 School Level AAFTE'!$C$4:$C$2454, 1, 0)</f>
        <v>5755</v>
      </c>
    </row>
    <row r="1653" spans="1:26" s="20" customFormat="1" x14ac:dyDescent="0.25">
      <c r="A1653" s="136" t="s">
        <v>1695</v>
      </c>
      <c r="B1653" s="166" t="s">
        <v>1694</v>
      </c>
      <c r="C1653" s="167">
        <v>3204</v>
      </c>
      <c r="D1653" s="166" t="s">
        <v>1696</v>
      </c>
      <c r="E1653" s="146" t="str">
        <f>VLOOKUP($C1653,'2023-24 School Level AAFTE'!$C:$N,9,FALSE)</f>
        <v>Yes</v>
      </c>
      <c r="F1653" s="94" t="str">
        <f>IFERROR(VLOOKUP(C1653,'2023-24 School Level AAFTE'!$C:$N,11,FALSE),"")</f>
        <v>Yes</v>
      </c>
      <c r="G1653" s="20">
        <f>IFERROR(VLOOKUP(C1653,'2023-24 School Level AAFTE'!$C:$N,8,FALSE),0)</f>
        <v>147.32</v>
      </c>
      <c r="H1653" s="99">
        <f>VLOOKUP($A1653,'District Data'!$A:$F,3,FALSE)</f>
        <v>1</v>
      </c>
      <c r="I1653" s="99">
        <f>VLOOKUP($A1653,'District Data'!$A:$F,4,FALSE)</f>
        <v>1.04</v>
      </c>
      <c r="J1653" s="100">
        <f t="shared" si="276"/>
        <v>147.32</v>
      </c>
      <c r="K1653" s="101">
        <f t="shared" si="277"/>
        <v>0.432</v>
      </c>
      <c r="L1653" s="102">
        <f>'District Data'!E$2</f>
        <v>72728</v>
      </c>
      <c r="M1653" s="102">
        <f>'District Data'!F$2</f>
        <v>78209</v>
      </c>
      <c r="N1653" s="33">
        <f t="shared" si="278"/>
        <v>31418.5</v>
      </c>
      <c r="O1653" s="33">
        <f t="shared" si="279"/>
        <v>3719.24</v>
      </c>
      <c r="P1653" s="33">
        <f t="shared" si="285"/>
        <v>14418.72</v>
      </c>
      <c r="Q1653" s="103">
        <v>0.18149999999999999</v>
      </c>
      <c r="R1653" s="103">
        <v>0.17510000000000001</v>
      </c>
      <c r="S1653" s="33">
        <f t="shared" si="280"/>
        <v>12582.58</v>
      </c>
      <c r="T1653" s="33">
        <f t="shared" si="286"/>
        <v>585.63</v>
      </c>
      <c r="U1653" s="33">
        <f t="shared" si="281"/>
        <v>102.54</v>
      </c>
      <c r="V1653" s="33">
        <f t="shared" si="282"/>
        <v>688.17</v>
      </c>
      <c r="W1653" s="33">
        <f t="shared" si="283"/>
        <v>48408.49</v>
      </c>
      <c r="X1653" s="33">
        <f>IFERROR(VLOOKUP(C1653,'Adj to Match Apport'!$C:$F,4,FALSE),0)</f>
        <v>1.0000000002037268E-2</v>
      </c>
      <c r="Y1653" s="33">
        <f t="shared" si="284"/>
        <v>48408.5</v>
      </c>
      <c r="Z1653" s="184">
        <f>VLOOKUP(C1653, '2023-24 School Level AAFTE'!$C$4:$C$2454, 1, 0)</f>
        <v>3204</v>
      </c>
    </row>
    <row r="1654" spans="1:26" s="20" customFormat="1" x14ac:dyDescent="0.25">
      <c r="A1654" s="136" t="s">
        <v>1698</v>
      </c>
      <c r="B1654" s="166" t="s">
        <v>1697</v>
      </c>
      <c r="C1654" s="167">
        <v>3090</v>
      </c>
      <c r="D1654" s="166" t="s">
        <v>1699</v>
      </c>
      <c r="E1654" s="146" t="str">
        <f>VLOOKUP($C1654,'2023-24 School Level AAFTE'!$C:$N,9,FALSE)</f>
        <v>Yes</v>
      </c>
      <c r="F1654" s="94" t="str">
        <f>IFERROR(VLOOKUP(C1654,'2023-24 School Level AAFTE'!$C:$N,11,FALSE),"")</f>
        <v>Yes</v>
      </c>
      <c r="G1654" s="20">
        <f>IFERROR(VLOOKUP(C1654,'2023-24 School Level AAFTE'!$C:$N,8,FALSE),0)</f>
        <v>491.31</v>
      </c>
      <c r="H1654" s="99">
        <f>VLOOKUP($A1654,'District Data'!$A:$F,3,FALSE)</f>
        <v>1</v>
      </c>
      <c r="I1654" s="99">
        <f>VLOOKUP($A1654,'District Data'!$A:$F,4,FALSE)</f>
        <v>1</v>
      </c>
      <c r="J1654" s="100">
        <f t="shared" si="276"/>
        <v>491.31</v>
      </c>
      <c r="K1654" s="101">
        <f t="shared" si="277"/>
        <v>1.4410000000000001</v>
      </c>
      <c r="L1654" s="102">
        <f>'District Data'!E$2</f>
        <v>72728</v>
      </c>
      <c r="M1654" s="102">
        <f>'District Data'!F$2</f>
        <v>78209</v>
      </c>
      <c r="N1654" s="33">
        <f t="shared" si="278"/>
        <v>104801.05</v>
      </c>
      <c r="O1654" s="33">
        <f t="shared" si="279"/>
        <v>7898.12</v>
      </c>
      <c r="P1654" s="33">
        <f t="shared" si="285"/>
        <v>14418.72</v>
      </c>
      <c r="Q1654" s="103">
        <v>0.18149999999999999</v>
      </c>
      <c r="R1654" s="103">
        <v>0.17510000000000001</v>
      </c>
      <c r="S1654" s="33">
        <f t="shared" si="280"/>
        <v>41181.730000000003</v>
      </c>
      <c r="T1654" s="33">
        <f t="shared" si="286"/>
        <v>1878.32</v>
      </c>
      <c r="U1654" s="33">
        <f t="shared" si="281"/>
        <v>328.89</v>
      </c>
      <c r="V1654" s="33">
        <f t="shared" si="282"/>
        <v>2207.21</v>
      </c>
      <c r="W1654" s="33">
        <f t="shared" si="283"/>
        <v>156088.10999999999</v>
      </c>
      <c r="X1654" s="33">
        <f>IFERROR(VLOOKUP(C1654,'Adj to Match Apport'!$C:$F,4,FALSE),0)</f>
        <v>1.999999990221113E-2</v>
      </c>
      <c r="Y1654" s="33">
        <f t="shared" si="284"/>
        <v>156088.12999999989</v>
      </c>
      <c r="Z1654" s="184">
        <f>VLOOKUP(C1654, '2023-24 School Level AAFTE'!$C$4:$C$2454, 1, 0)</f>
        <v>3090</v>
      </c>
    </row>
    <row r="1655" spans="1:26" s="20" customFormat="1" x14ac:dyDescent="0.25">
      <c r="A1655" s="136" t="s">
        <v>1698</v>
      </c>
      <c r="B1655" s="166" t="s">
        <v>1697</v>
      </c>
      <c r="C1655" s="167">
        <v>3516</v>
      </c>
      <c r="D1655" s="166" t="s">
        <v>1700</v>
      </c>
      <c r="E1655" s="146" t="str">
        <f>VLOOKUP($C1655,'2023-24 School Level AAFTE'!$C:$N,9,FALSE)</f>
        <v>Yes</v>
      </c>
      <c r="F1655" s="94" t="str">
        <f>IFERROR(VLOOKUP(C1655,'2023-24 School Level AAFTE'!$C:$N,11,FALSE),"")</f>
        <v>Yes</v>
      </c>
      <c r="G1655" s="20">
        <f>IFERROR(VLOOKUP(C1655,'2023-24 School Level AAFTE'!$C:$N,8,FALSE),0)</f>
        <v>557.96999999999991</v>
      </c>
      <c r="H1655" s="99">
        <f>VLOOKUP($A1655,'District Data'!$A:$F,3,FALSE)</f>
        <v>1</v>
      </c>
      <c r="I1655" s="99">
        <f>VLOOKUP($A1655,'District Data'!$A:$F,4,FALSE)</f>
        <v>1</v>
      </c>
      <c r="J1655" s="100">
        <f t="shared" si="276"/>
        <v>557.96999999999991</v>
      </c>
      <c r="K1655" s="101">
        <f t="shared" si="277"/>
        <v>1.637</v>
      </c>
      <c r="L1655" s="102">
        <f>'District Data'!E$2</f>
        <v>72728</v>
      </c>
      <c r="M1655" s="102">
        <f>'District Data'!F$2</f>
        <v>78209</v>
      </c>
      <c r="N1655" s="33">
        <f t="shared" si="278"/>
        <v>119055.74</v>
      </c>
      <c r="O1655" s="33">
        <f t="shared" si="279"/>
        <v>8972.39</v>
      </c>
      <c r="P1655" s="33">
        <f t="shared" si="285"/>
        <v>14418.72</v>
      </c>
      <c r="Q1655" s="103">
        <v>0.18149999999999999</v>
      </c>
      <c r="R1655" s="103">
        <v>0.17510000000000001</v>
      </c>
      <c r="S1655" s="33">
        <f t="shared" si="280"/>
        <v>46783.13</v>
      </c>
      <c r="T1655" s="33">
        <f t="shared" si="286"/>
        <v>2133.8000000000002</v>
      </c>
      <c r="U1655" s="33">
        <f t="shared" si="281"/>
        <v>373.63</v>
      </c>
      <c r="V1655" s="33">
        <f t="shared" si="282"/>
        <v>2507.4300000000003</v>
      </c>
      <c r="W1655" s="33">
        <f t="shared" si="283"/>
        <v>177318.69</v>
      </c>
      <c r="X1655" s="33" t="str">
        <f>IFERROR(VLOOKUP(C1655,'Adj to Match Apport'!$C:$F,4,FALSE),0)</f>
        <v/>
      </c>
      <c r="Y1655" s="33">
        <f t="shared" si="284"/>
        <v>177318.69</v>
      </c>
      <c r="Z1655" s="184">
        <f>VLOOKUP(C1655, '2023-24 School Level AAFTE'!$C$4:$C$2454, 1, 0)</f>
        <v>3516</v>
      </c>
    </row>
    <row r="1656" spans="1:26" s="20" customFormat="1" x14ac:dyDescent="0.25">
      <c r="A1656" s="136" t="s">
        <v>1698</v>
      </c>
      <c r="B1656" s="166" t="s">
        <v>1697</v>
      </c>
      <c r="C1656" s="167">
        <v>5388</v>
      </c>
      <c r="D1656" s="166" t="s">
        <v>1702</v>
      </c>
      <c r="E1656" s="146" t="str">
        <f>VLOOKUP($C1656,'2023-24 School Level AAFTE'!$C:$N,9,FALSE)</f>
        <v>Yes</v>
      </c>
      <c r="F1656" s="94" t="str">
        <f>IFERROR(VLOOKUP(C1656,'2023-24 School Level AAFTE'!$C:$N,11,FALSE),"")</f>
        <v>Yes</v>
      </c>
      <c r="G1656" s="20">
        <f>IFERROR(VLOOKUP(C1656,'2023-24 School Level AAFTE'!$C:$N,8,FALSE),0)</f>
        <v>383.95</v>
      </c>
      <c r="H1656" s="99">
        <f>VLOOKUP($A1656,'District Data'!$A:$F,3,FALSE)</f>
        <v>1</v>
      </c>
      <c r="I1656" s="99">
        <f>VLOOKUP($A1656,'District Data'!$A:$F,4,FALSE)</f>
        <v>1</v>
      </c>
      <c r="J1656" s="100">
        <f t="shared" si="276"/>
        <v>383.95</v>
      </c>
      <c r="K1656" s="101">
        <f t="shared" si="277"/>
        <v>1.1259999999999999</v>
      </c>
      <c r="L1656" s="102">
        <f>'District Data'!E$2</f>
        <v>72728</v>
      </c>
      <c r="M1656" s="102">
        <f>'District Data'!F$2</f>
        <v>78209</v>
      </c>
      <c r="N1656" s="33">
        <f t="shared" si="278"/>
        <v>81891.73</v>
      </c>
      <c r="O1656" s="33">
        <f t="shared" si="279"/>
        <v>6171.6</v>
      </c>
      <c r="P1656" s="33">
        <f t="shared" si="285"/>
        <v>14418.72</v>
      </c>
      <c r="Q1656" s="103">
        <v>0.18149999999999999</v>
      </c>
      <c r="R1656" s="103">
        <v>0.17510000000000001</v>
      </c>
      <c r="S1656" s="33">
        <f t="shared" si="280"/>
        <v>32179.47</v>
      </c>
      <c r="T1656" s="33">
        <f t="shared" si="286"/>
        <v>1467.72</v>
      </c>
      <c r="U1656" s="33">
        <f t="shared" si="281"/>
        <v>257</v>
      </c>
      <c r="V1656" s="33">
        <f t="shared" si="282"/>
        <v>1724.72</v>
      </c>
      <c r="W1656" s="33">
        <f t="shared" si="283"/>
        <v>121967.52</v>
      </c>
      <c r="X1656" s="33" t="str">
        <f>IFERROR(VLOOKUP(C1656,'Adj to Match Apport'!$C:$F,4,FALSE),0)</f>
        <v/>
      </c>
      <c r="Y1656" s="33">
        <f t="shared" si="284"/>
        <v>121967.52</v>
      </c>
      <c r="Z1656" s="184">
        <f>VLOOKUP(C1656, '2023-24 School Level AAFTE'!$C$4:$C$2454, 1, 0)</f>
        <v>5388</v>
      </c>
    </row>
    <row r="1657" spans="1:26" s="20" customFormat="1" x14ac:dyDescent="0.25">
      <c r="A1657" s="136" t="s">
        <v>1698</v>
      </c>
      <c r="B1657" s="166" t="s">
        <v>1697</v>
      </c>
      <c r="C1657" s="167">
        <v>3620</v>
      </c>
      <c r="D1657" s="166" t="s">
        <v>1701</v>
      </c>
      <c r="E1657" s="146" t="str">
        <f>VLOOKUP($C1657,'2023-24 School Level AAFTE'!$C:$N,9,FALSE)</f>
        <v>Yes</v>
      </c>
      <c r="F1657" s="94" t="str">
        <f>IFERROR(VLOOKUP(C1657,'2023-24 School Level AAFTE'!$C:$N,11,FALSE),"")</f>
        <v>Yes</v>
      </c>
      <c r="G1657" s="20">
        <f>IFERROR(VLOOKUP(C1657,'2023-24 School Level AAFTE'!$C:$N,8,FALSE),0)</f>
        <v>279.16000000000003</v>
      </c>
      <c r="H1657" s="99">
        <f>VLOOKUP($A1657,'District Data'!$A:$F,3,FALSE)</f>
        <v>1</v>
      </c>
      <c r="I1657" s="99">
        <f>VLOOKUP($A1657,'District Data'!$A:$F,4,FALSE)</f>
        <v>1</v>
      </c>
      <c r="J1657" s="100">
        <f t="shared" si="276"/>
        <v>279.16000000000003</v>
      </c>
      <c r="K1657" s="101">
        <f t="shared" si="277"/>
        <v>0.81899999999999995</v>
      </c>
      <c r="L1657" s="102">
        <f>'District Data'!E$2</f>
        <v>72728</v>
      </c>
      <c r="M1657" s="102">
        <f>'District Data'!F$2</f>
        <v>78209</v>
      </c>
      <c r="N1657" s="33">
        <f t="shared" si="278"/>
        <v>59564.23</v>
      </c>
      <c r="O1657" s="33">
        <f t="shared" si="279"/>
        <v>4488.9399999999996</v>
      </c>
      <c r="P1657" s="33">
        <f t="shared" si="285"/>
        <v>14418.72</v>
      </c>
      <c r="Q1657" s="103">
        <v>0.18149999999999999</v>
      </c>
      <c r="R1657" s="103">
        <v>0.17510000000000001</v>
      </c>
      <c r="S1657" s="33">
        <f t="shared" si="280"/>
        <v>23405.85</v>
      </c>
      <c r="T1657" s="33">
        <f t="shared" si="286"/>
        <v>1067.55</v>
      </c>
      <c r="U1657" s="33">
        <f t="shared" si="281"/>
        <v>186.93</v>
      </c>
      <c r="V1657" s="33">
        <f t="shared" si="282"/>
        <v>1254.48</v>
      </c>
      <c r="W1657" s="33">
        <f t="shared" si="283"/>
        <v>88713.5</v>
      </c>
      <c r="X1657" s="33" t="str">
        <f>IFERROR(VLOOKUP(C1657,'Adj to Match Apport'!$C:$F,4,FALSE),0)</f>
        <v/>
      </c>
      <c r="Y1657" s="33">
        <f t="shared" si="284"/>
        <v>88713.5</v>
      </c>
      <c r="Z1657" s="184">
        <f>VLOOKUP(C1657, '2023-24 School Level AAFTE'!$C$4:$C$2454, 1, 0)</f>
        <v>3620</v>
      </c>
    </row>
    <row r="1658" spans="1:26" s="20" customFormat="1" x14ac:dyDescent="0.25">
      <c r="A1658" s="136" t="s">
        <v>1704</v>
      </c>
      <c r="B1658" s="166" t="s">
        <v>1703</v>
      </c>
      <c r="C1658" s="167">
        <v>2520</v>
      </c>
      <c r="D1658" s="166" t="s">
        <v>1705</v>
      </c>
      <c r="E1658" s="146" t="str">
        <f>VLOOKUP($C1658,'2023-24 School Level AAFTE'!$C:$N,9,FALSE)</f>
        <v>No</v>
      </c>
      <c r="F1658" s="94" t="str">
        <f>IFERROR(VLOOKUP(C1658,'2023-24 School Level AAFTE'!$C:$N,11,FALSE),"")</f>
        <v>No</v>
      </c>
      <c r="G1658" s="20">
        <f>IFERROR(VLOOKUP(C1658,'2023-24 School Level AAFTE'!$C:$N,8,FALSE),0)</f>
        <v>310.11</v>
      </c>
      <c r="H1658" s="99">
        <f>VLOOKUP($A1658,'District Data'!$A:$F,3,FALSE)</f>
        <v>1.1200000000000001</v>
      </c>
      <c r="I1658" s="99">
        <f>VLOOKUP($A1658,'District Data'!$A:$F,4,FALSE)</f>
        <v>1.1200000000000001</v>
      </c>
      <c r="J1658" s="100">
        <f t="shared" si="276"/>
        <v>0</v>
      </c>
      <c r="K1658" s="101">
        <f t="shared" si="277"/>
        <v>0</v>
      </c>
      <c r="L1658" s="102">
        <f>'District Data'!E$2</f>
        <v>72728</v>
      </c>
      <c r="M1658" s="102">
        <f>'District Data'!F$2</f>
        <v>78209</v>
      </c>
      <c r="N1658" s="33">
        <f t="shared" si="278"/>
        <v>0</v>
      </c>
      <c r="O1658" s="33">
        <f t="shared" si="279"/>
        <v>0</v>
      </c>
      <c r="P1658" s="33">
        <f t="shared" si="285"/>
        <v>14418.72</v>
      </c>
      <c r="Q1658" s="103">
        <v>0.18149999999999999</v>
      </c>
      <c r="R1658" s="103">
        <v>0.17510000000000001</v>
      </c>
      <c r="S1658" s="33">
        <f t="shared" si="280"/>
        <v>0</v>
      </c>
      <c r="T1658" s="33">
        <f t="shared" si="286"/>
        <v>0</v>
      </c>
      <c r="U1658" s="33">
        <f t="shared" si="281"/>
        <v>0</v>
      </c>
      <c r="V1658" s="33">
        <f t="shared" si="282"/>
        <v>0</v>
      </c>
      <c r="W1658" s="33">
        <f t="shared" si="283"/>
        <v>0</v>
      </c>
      <c r="X1658" s="33">
        <f>IFERROR(VLOOKUP(C1658,'Adj to Match Apport'!$C:$F,4,FALSE),0)</f>
        <v>0</v>
      </c>
      <c r="Y1658" s="33">
        <f t="shared" si="284"/>
        <v>0</v>
      </c>
      <c r="Z1658" s="184">
        <f>VLOOKUP(C1658, '2023-24 School Level AAFTE'!$C$4:$C$2454, 1, 0)</f>
        <v>2520</v>
      </c>
    </row>
    <row r="1659" spans="1:26" s="20" customFormat="1" x14ac:dyDescent="0.25">
      <c r="A1659" s="136" t="s">
        <v>1704</v>
      </c>
      <c r="B1659" s="166" t="s">
        <v>1703</v>
      </c>
      <c r="C1659" s="167">
        <v>2879</v>
      </c>
      <c r="D1659" s="166" t="s">
        <v>1706</v>
      </c>
      <c r="E1659" s="146" t="str">
        <f>VLOOKUP($C1659,'2023-24 School Level AAFTE'!$C:$N,9,FALSE)</f>
        <v>No</v>
      </c>
      <c r="F1659" s="94" t="str">
        <f>IFERROR(VLOOKUP(C1659,'2023-24 School Level AAFTE'!$C:$N,11,FALSE),"")</f>
        <v>No</v>
      </c>
      <c r="G1659" s="20">
        <f>IFERROR(VLOOKUP(C1659,'2023-24 School Level AAFTE'!$C:$N,8,FALSE),0)</f>
        <v>248.77</v>
      </c>
      <c r="H1659" s="99">
        <f>VLOOKUP($A1659,'District Data'!$A:$F,3,FALSE)</f>
        <v>1.1200000000000001</v>
      </c>
      <c r="I1659" s="99">
        <f>VLOOKUP($A1659,'District Data'!$A:$F,4,FALSE)</f>
        <v>1.1200000000000001</v>
      </c>
      <c r="J1659" s="100">
        <f t="shared" si="276"/>
        <v>0</v>
      </c>
      <c r="K1659" s="101">
        <f t="shared" si="277"/>
        <v>0</v>
      </c>
      <c r="L1659" s="102">
        <f>'District Data'!E$2</f>
        <v>72728</v>
      </c>
      <c r="M1659" s="102">
        <f>'District Data'!F$2</f>
        <v>78209</v>
      </c>
      <c r="N1659" s="33">
        <f t="shared" si="278"/>
        <v>0</v>
      </c>
      <c r="O1659" s="33">
        <f t="shared" si="279"/>
        <v>0</v>
      </c>
      <c r="P1659" s="33">
        <f t="shared" si="285"/>
        <v>14418.72</v>
      </c>
      <c r="Q1659" s="103">
        <v>0.18149999999999999</v>
      </c>
      <c r="R1659" s="103">
        <v>0.17510000000000001</v>
      </c>
      <c r="S1659" s="33">
        <f t="shared" si="280"/>
        <v>0</v>
      </c>
      <c r="T1659" s="33">
        <f t="shared" si="286"/>
        <v>0</v>
      </c>
      <c r="U1659" s="33">
        <f t="shared" si="281"/>
        <v>0</v>
      </c>
      <c r="V1659" s="33">
        <f t="shared" si="282"/>
        <v>0</v>
      </c>
      <c r="W1659" s="33">
        <f t="shared" si="283"/>
        <v>0</v>
      </c>
      <c r="X1659" s="33">
        <f>IFERROR(VLOOKUP(C1659,'Adj to Match Apport'!$C:$F,4,FALSE),0)</f>
        <v>0</v>
      </c>
      <c r="Y1659" s="33">
        <f t="shared" si="284"/>
        <v>0</v>
      </c>
      <c r="Z1659" s="184">
        <f>VLOOKUP(C1659, '2023-24 School Level AAFTE'!$C$4:$C$2454, 1, 0)</f>
        <v>2879</v>
      </c>
    </row>
    <row r="1660" spans="1:26" s="20" customFormat="1" x14ac:dyDescent="0.25">
      <c r="A1660" s="136" t="s">
        <v>1704</v>
      </c>
      <c r="B1660" s="166" t="s">
        <v>1703</v>
      </c>
      <c r="C1660" s="167">
        <v>3011</v>
      </c>
      <c r="D1660" s="166" t="s">
        <v>1707</v>
      </c>
      <c r="E1660" s="146" t="str">
        <f>VLOOKUP($C1660,'2023-24 School Level AAFTE'!$C:$N,9,FALSE)</f>
        <v>No</v>
      </c>
      <c r="F1660" s="94" t="str">
        <f>IFERROR(VLOOKUP(C1660,'2023-24 School Level AAFTE'!$C:$N,11,FALSE),"")</f>
        <v>No</v>
      </c>
      <c r="G1660" s="20">
        <f>IFERROR(VLOOKUP(C1660,'2023-24 School Level AAFTE'!$C:$N,8,FALSE),0)</f>
        <v>175.34</v>
      </c>
      <c r="H1660" s="99">
        <f>VLOOKUP($A1660,'District Data'!$A:$F,3,FALSE)</f>
        <v>1.1200000000000001</v>
      </c>
      <c r="I1660" s="99">
        <f>VLOOKUP($A1660,'District Data'!$A:$F,4,FALSE)</f>
        <v>1.1200000000000001</v>
      </c>
      <c r="J1660" s="100">
        <f t="shared" si="276"/>
        <v>0</v>
      </c>
      <c r="K1660" s="101">
        <f t="shared" si="277"/>
        <v>0</v>
      </c>
      <c r="L1660" s="102">
        <f>'District Data'!E$2</f>
        <v>72728</v>
      </c>
      <c r="M1660" s="102">
        <f>'District Data'!F$2</f>
        <v>78209</v>
      </c>
      <c r="N1660" s="33">
        <f t="shared" si="278"/>
        <v>0</v>
      </c>
      <c r="O1660" s="33">
        <f t="shared" si="279"/>
        <v>0</v>
      </c>
      <c r="P1660" s="33">
        <f t="shared" si="285"/>
        <v>14418.72</v>
      </c>
      <c r="Q1660" s="103">
        <v>0.18149999999999999</v>
      </c>
      <c r="R1660" s="103">
        <v>0.17510000000000001</v>
      </c>
      <c r="S1660" s="33">
        <f t="shared" si="280"/>
        <v>0</v>
      </c>
      <c r="T1660" s="33">
        <f t="shared" si="286"/>
        <v>0</v>
      </c>
      <c r="U1660" s="33">
        <f t="shared" si="281"/>
        <v>0</v>
      </c>
      <c r="V1660" s="33">
        <f t="shared" si="282"/>
        <v>0</v>
      </c>
      <c r="W1660" s="33">
        <f t="shared" si="283"/>
        <v>0</v>
      </c>
      <c r="X1660" s="33">
        <f>IFERROR(VLOOKUP(C1660,'Adj to Match Apport'!$C:$F,4,FALSE),0)</f>
        <v>0</v>
      </c>
      <c r="Y1660" s="33">
        <f t="shared" si="284"/>
        <v>0</v>
      </c>
      <c r="Z1660" s="184">
        <f>VLOOKUP(C1660, '2023-24 School Level AAFTE'!$C$4:$C$2454, 1, 0)</f>
        <v>3011</v>
      </c>
    </row>
    <row r="1661" spans="1:26" s="20" customFormat="1" x14ac:dyDescent="0.25">
      <c r="A1661" s="136" t="s">
        <v>1704</v>
      </c>
      <c r="B1661" s="166" t="s">
        <v>1703</v>
      </c>
      <c r="C1661" s="167">
        <v>1963</v>
      </c>
      <c r="D1661" s="166" t="s">
        <v>1708</v>
      </c>
      <c r="E1661" s="146" t="str">
        <f>VLOOKUP($C1661,'2023-24 School Level AAFTE'!$C:$N,9,FALSE)</f>
        <v>No</v>
      </c>
      <c r="F1661" s="94" t="str">
        <f>IFERROR(VLOOKUP(C1661,'2023-24 School Level AAFTE'!$C:$N,11,FALSE),"")</f>
        <v>No</v>
      </c>
      <c r="G1661" s="20">
        <f>IFERROR(VLOOKUP(C1661,'2023-24 School Level AAFTE'!$C:$N,8,FALSE),0)</f>
        <v>45.03</v>
      </c>
      <c r="H1661" s="99">
        <f>VLOOKUP($A1661,'District Data'!$A:$F,3,FALSE)</f>
        <v>1.1200000000000001</v>
      </c>
      <c r="I1661" s="99">
        <f>VLOOKUP($A1661,'District Data'!$A:$F,4,FALSE)</f>
        <v>1.1200000000000001</v>
      </c>
      <c r="J1661" s="100">
        <f t="shared" si="276"/>
        <v>0</v>
      </c>
      <c r="K1661" s="101">
        <f t="shared" si="277"/>
        <v>0</v>
      </c>
      <c r="L1661" s="102">
        <f>'District Data'!E$2</f>
        <v>72728</v>
      </c>
      <c r="M1661" s="102">
        <f>'District Data'!F$2</f>
        <v>78209</v>
      </c>
      <c r="N1661" s="33">
        <f t="shared" si="278"/>
        <v>0</v>
      </c>
      <c r="O1661" s="33">
        <f t="shared" si="279"/>
        <v>0</v>
      </c>
      <c r="P1661" s="33">
        <f t="shared" si="285"/>
        <v>14418.72</v>
      </c>
      <c r="Q1661" s="103">
        <v>0.18149999999999999</v>
      </c>
      <c r="R1661" s="103">
        <v>0.17510000000000001</v>
      </c>
      <c r="S1661" s="33">
        <f t="shared" si="280"/>
        <v>0</v>
      </c>
      <c r="T1661" s="33">
        <f t="shared" si="286"/>
        <v>0</v>
      </c>
      <c r="U1661" s="33">
        <f t="shared" si="281"/>
        <v>0</v>
      </c>
      <c r="V1661" s="33">
        <f t="shared" si="282"/>
        <v>0</v>
      </c>
      <c r="W1661" s="33">
        <f t="shared" si="283"/>
        <v>0</v>
      </c>
      <c r="X1661" s="33">
        <f>IFERROR(VLOOKUP(C1661,'Adj to Match Apport'!$C:$F,4,FALSE),0)</f>
        <v>0</v>
      </c>
      <c r="Y1661" s="33">
        <f t="shared" si="284"/>
        <v>0</v>
      </c>
      <c r="Z1661" s="184">
        <f>VLOOKUP(C1661, '2023-24 School Level AAFTE'!$C$4:$C$2454, 1, 0)</f>
        <v>1963</v>
      </c>
    </row>
    <row r="1662" spans="1:26" s="20" customFormat="1" x14ac:dyDescent="0.25">
      <c r="A1662" s="136" t="s">
        <v>1704</v>
      </c>
      <c r="B1662" s="166" t="s">
        <v>1703</v>
      </c>
      <c r="C1662" s="167">
        <v>5559</v>
      </c>
      <c r="D1662" s="166" t="s">
        <v>2905</v>
      </c>
      <c r="E1662" s="146" t="str">
        <f>VLOOKUP($C1662,'2023-24 School Level AAFTE'!$C:$N,9,FALSE)</f>
        <v>No</v>
      </c>
      <c r="F1662" s="94" t="str">
        <f>IFERROR(VLOOKUP(C1662,'2023-24 School Level AAFTE'!$C:$N,11,FALSE),"")</f>
        <v>No</v>
      </c>
      <c r="G1662" s="20">
        <f>IFERROR(VLOOKUP(C1662,'2023-24 School Level AAFTE'!$C:$N,8,FALSE),0)</f>
        <v>4.2</v>
      </c>
      <c r="H1662" s="99">
        <f>VLOOKUP($A1662,'District Data'!$A:$F,3,FALSE)</f>
        <v>1.1200000000000001</v>
      </c>
      <c r="I1662" s="99">
        <f>VLOOKUP($A1662,'District Data'!$A:$F,4,FALSE)</f>
        <v>1.1200000000000001</v>
      </c>
      <c r="J1662" s="100">
        <f t="shared" si="276"/>
        <v>0</v>
      </c>
      <c r="K1662" s="101">
        <f t="shared" si="277"/>
        <v>0</v>
      </c>
      <c r="L1662" s="102">
        <f>'District Data'!E$2</f>
        <v>72728</v>
      </c>
      <c r="M1662" s="102">
        <f>'District Data'!F$2</f>
        <v>78209</v>
      </c>
      <c r="N1662" s="33">
        <f t="shared" si="278"/>
        <v>0</v>
      </c>
      <c r="O1662" s="33">
        <f t="shared" si="279"/>
        <v>0</v>
      </c>
      <c r="P1662" s="33">
        <f t="shared" si="285"/>
        <v>14418.72</v>
      </c>
      <c r="Q1662" s="103">
        <v>0.18149999999999999</v>
      </c>
      <c r="R1662" s="103">
        <v>0.17510000000000001</v>
      </c>
      <c r="S1662" s="33">
        <f t="shared" si="280"/>
        <v>0</v>
      </c>
      <c r="T1662" s="33">
        <f t="shared" si="286"/>
        <v>0</v>
      </c>
      <c r="U1662" s="33">
        <f t="shared" si="281"/>
        <v>0</v>
      </c>
      <c r="V1662" s="33">
        <f t="shared" si="282"/>
        <v>0</v>
      </c>
      <c r="W1662" s="33">
        <f t="shared" si="283"/>
        <v>0</v>
      </c>
      <c r="X1662" s="33">
        <f>IFERROR(VLOOKUP(C1662,'Adj to Match Apport'!$C:$F,4,FALSE),0)</f>
        <v>0</v>
      </c>
      <c r="Y1662" s="33">
        <f t="shared" si="284"/>
        <v>0</v>
      </c>
      <c r="Z1662" s="184">
        <f>VLOOKUP(C1662, '2023-24 School Level AAFTE'!$C$4:$C$2454, 1, 0)</f>
        <v>5559</v>
      </c>
    </row>
    <row r="1663" spans="1:26" s="20" customFormat="1" x14ac:dyDescent="0.25">
      <c r="A1663" s="136" t="s">
        <v>1710</v>
      </c>
      <c r="B1663" s="166" t="s">
        <v>1709</v>
      </c>
      <c r="C1663" s="167">
        <v>2010</v>
      </c>
      <c r="D1663" s="166" t="s">
        <v>1711</v>
      </c>
      <c r="E1663" s="146" t="str">
        <f>VLOOKUP($C1663,'2023-24 School Level AAFTE'!$C:$N,9,FALSE)</f>
        <v>Yes</v>
      </c>
      <c r="F1663" s="94" t="str">
        <f>IFERROR(VLOOKUP(C1663,'2023-24 School Level AAFTE'!$C:$N,11,FALSE),"")</f>
        <v>Yes</v>
      </c>
      <c r="G1663" s="20">
        <f>IFERROR(VLOOKUP(C1663,'2023-24 School Level AAFTE'!$C:$N,8,FALSE),0)</f>
        <v>58.1</v>
      </c>
      <c r="H1663" s="99">
        <f>VLOOKUP($A1663,'District Data'!$A:$F,3,FALSE)</f>
        <v>1</v>
      </c>
      <c r="I1663" s="99">
        <f>VLOOKUP($A1663,'District Data'!$A:$F,4,FALSE)</f>
        <v>1</v>
      </c>
      <c r="J1663" s="100">
        <f t="shared" si="276"/>
        <v>58.1</v>
      </c>
      <c r="K1663" s="101">
        <f t="shared" si="277"/>
        <v>0.17</v>
      </c>
      <c r="L1663" s="102">
        <f>'District Data'!E$2</f>
        <v>72728</v>
      </c>
      <c r="M1663" s="102">
        <f>'District Data'!F$2</f>
        <v>78209</v>
      </c>
      <c r="N1663" s="33">
        <f t="shared" si="278"/>
        <v>12363.76</v>
      </c>
      <c r="O1663" s="33">
        <f t="shared" si="279"/>
        <v>931.77</v>
      </c>
      <c r="P1663" s="33">
        <f t="shared" si="285"/>
        <v>14418.72</v>
      </c>
      <c r="Q1663" s="103">
        <v>0.18149999999999999</v>
      </c>
      <c r="R1663" s="103">
        <v>0.17510000000000001</v>
      </c>
      <c r="S1663" s="33">
        <f t="shared" si="280"/>
        <v>4858.3599999999997</v>
      </c>
      <c r="T1663" s="33">
        <f t="shared" si="286"/>
        <v>221.59</v>
      </c>
      <c r="U1663" s="33">
        <f t="shared" si="281"/>
        <v>38.799999999999997</v>
      </c>
      <c r="V1663" s="33">
        <f t="shared" si="282"/>
        <v>260.39</v>
      </c>
      <c r="W1663" s="33">
        <f t="shared" si="283"/>
        <v>18414.28</v>
      </c>
      <c r="X1663" s="33">
        <f>IFERROR(VLOOKUP(C1663,'Adj to Match Apport'!$C:$F,4,FALSE),0)</f>
        <v>-9.9999999983992893E-3</v>
      </c>
      <c r="Y1663" s="33">
        <f t="shared" si="284"/>
        <v>18414.27</v>
      </c>
      <c r="Z1663" s="184">
        <f>VLOOKUP(C1663, '2023-24 School Level AAFTE'!$C$4:$C$2454, 1, 0)</f>
        <v>2010</v>
      </c>
    </row>
    <row r="1664" spans="1:26" s="20" customFormat="1" x14ac:dyDescent="0.25">
      <c r="A1664" s="136" t="s">
        <v>1713</v>
      </c>
      <c r="B1664" s="166" t="s">
        <v>1712</v>
      </c>
      <c r="C1664" s="92">
        <v>1751</v>
      </c>
      <c r="D1664" s="115" t="s">
        <v>1719</v>
      </c>
      <c r="E1664" s="146" t="str">
        <f>VLOOKUP($C1664,'2023-24 School Level AAFTE'!$C:$N,9,FALSE)</f>
        <v>No</v>
      </c>
      <c r="F1664" s="94" t="str">
        <f>IFERROR(VLOOKUP(C1664,'2023-24 School Level AAFTE'!$C:$N,11,FALSE),"")</f>
        <v>No</v>
      </c>
      <c r="G1664" s="20">
        <f>IFERROR(VLOOKUP(C1664,'2023-24 School Level AAFTE'!$C:$N,8,FALSE),0)</f>
        <v>398.93000000000006</v>
      </c>
      <c r="H1664" s="99">
        <f>VLOOKUP($A1664,'District Data'!$A:$F,3,FALSE)</f>
        <v>1.18</v>
      </c>
      <c r="I1664" s="99">
        <f>VLOOKUP($A1664,'District Data'!$A:$F,4,FALSE)</f>
        <v>1.18</v>
      </c>
      <c r="J1664" s="100">
        <f t="shared" si="276"/>
        <v>0</v>
      </c>
      <c r="K1664" s="101">
        <f t="shared" si="277"/>
        <v>0</v>
      </c>
      <c r="L1664" s="102">
        <f>'District Data'!E$2</f>
        <v>72728</v>
      </c>
      <c r="M1664" s="102">
        <f>'District Data'!F$2</f>
        <v>78209</v>
      </c>
      <c r="N1664" s="33">
        <f t="shared" si="278"/>
        <v>0</v>
      </c>
      <c r="O1664" s="33">
        <f t="shared" si="279"/>
        <v>0</v>
      </c>
      <c r="P1664" s="33">
        <f t="shared" si="285"/>
        <v>14418.72</v>
      </c>
      <c r="Q1664" s="103">
        <v>0.18149999999999999</v>
      </c>
      <c r="R1664" s="103">
        <v>0.17510000000000001</v>
      </c>
      <c r="S1664" s="33">
        <f t="shared" si="280"/>
        <v>0</v>
      </c>
      <c r="T1664" s="33">
        <f t="shared" si="286"/>
        <v>0</v>
      </c>
      <c r="U1664" s="33">
        <f t="shared" si="281"/>
        <v>0</v>
      </c>
      <c r="V1664" s="33">
        <f t="shared" si="282"/>
        <v>0</v>
      </c>
      <c r="W1664" s="33">
        <f t="shared" si="283"/>
        <v>0</v>
      </c>
      <c r="X1664" s="33">
        <f>IFERROR(VLOOKUP(C1664,'Adj to Match Apport'!$C:$F,4,FALSE),0)</f>
        <v>0</v>
      </c>
      <c r="Y1664" s="33">
        <f t="shared" si="284"/>
        <v>0</v>
      </c>
      <c r="Z1664" s="184">
        <f>VLOOKUP(C1664, '2023-24 School Level AAFTE'!$C$4:$C$2454, 1, 0)</f>
        <v>1751</v>
      </c>
    </row>
    <row r="1665" spans="1:26" s="20" customFormat="1" x14ac:dyDescent="0.25">
      <c r="A1665" s="136" t="s">
        <v>1713</v>
      </c>
      <c r="B1665" s="166" t="s">
        <v>1712</v>
      </c>
      <c r="C1665" s="167">
        <v>5260</v>
      </c>
      <c r="D1665" s="166" t="s">
        <v>1802</v>
      </c>
      <c r="E1665" s="146" t="str">
        <f>VLOOKUP($C1665,'2023-24 School Level AAFTE'!$C:$N,9,FALSE)</f>
        <v>No</v>
      </c>
      <c r="F1665" s="94" t="str">
        <f>IFERROR(VLOOKUP(C1665,'2023-24 School Level AAFTE'!$C:$N,11,FALSE),"")</f>
        <v>No</v>
      </c>
      <c r="G1665" s="20">
        <f>IFERROR(VLOOKUP(C1665,'2023-24 School Level AAFTE'!$C:$N,8,FALSE),0)</f>
        <v>175.49</v>
      </c>
      <c r="H1665" s="99">
        <f>VLOOKUP($A1665,'District Data'!$A:$F,3,FALSE)</f>
        <v>1.18</v>
      </c>
      <c r="I1665" s="99">
        <f>VLOOKUP($A1665,'District Data'!$A:$F,4,FALSE)</f>
        <v>1.18</v>
      </c>
      <c r="J1665" s="100">
        <f t="shared" ref="J1665:J1728" si="287">IF(AND(F1665="yes",E1665= "yes"), G1665,0)</f>
        <v>0</v>
      </c>
      <c r="K1665" s="101">
        <f t="shared" ref="K1665:K1728" si="288">ROUND(((J1665*1.1*36)/15)/900,3)</f>
        <v>0</v>
      </c>
      <c r="L1665" s="102">
        <f>'District Data'!E$2</f>
        <v>72728</v>
      </c>
      <c r="M1665" s="102">
        <f>'District Data'!F$2</f>
        <v>78209</v>
      </c>
      <c r="N1665" s="33">
        <f t="shared" ref="N1665:N1728" si="289">ROUND(H1665*L1665*$K1665,2)</f>
        <v>0</v>
      </c>
      <c r="O1665" s="33">
        <f t="shared" ref="O1665:O1728" si="290">ROUND(I1665*M1665*$K1665-N1665,2)</f>
        <v>0</v>
      </c>
      <c r="P1665" s="33">
        <f t="shared" si="285"/>
        <v>14418.72</v>
      </c>
      <c r="Q1665" s="103">
        <v>0.18149999999999999</v>
      </c>
      <c r="R1665" s="103">
        <v>0.17510000000000001</v>
      </c>
      <c r="S1665" s="33">
        <f t="shared" ref="S1665:S1728" si="291">ROUND(N1665*Q1665+O1665*R1665+K1665*P1665,2)</f>
        <v>0</v>
      </c>
      <c r="T1665" s="33">
        <f t="shared" si="286"/>
        <v>0</v>
      </c>
      <c r="U1665" s="33">
        <f t="shared" ref="U1665:U1728" si="292">ROUND(T1665*R1665,2)</f>
        <v>0</v>
      </c>
      <c r="V1665" s="33">
        <f t="shared" ref="V1665:V1728" si="293">SUM(T1665:U1665)</f>
        <v>0</v>
      </c>
      <c r="W1665" s="33">
        <f t="shared" ref="W1665:W1728" si="294">SUM(S1665,N1665:O1665,V1665)</f>
        <v>0</v>
      </c>
      <c r="X1665" s="33">
        <f>IFERROR(VLOOKUP(C1665,'Adj to Match Apport'!$C:$F,4,FALSE),0)</f>
        <v>0</v>
      </c>
      <c r="Y1665" s="33">
        <f t="shared" si="284"/>
        <v>0</v>
      </c>
      <c r="Z1665" s="184">
        <f>VLOOKUP(C1665, '2023-24 School Level AAFTE'!$C$4:$C$2454, 1, 0)</f>
        <v>5260</v>
      </c>
    </row>
    <row r="1666" spans="1:26" s="20" customFormat="1" x14ac:dyDescent="0.25">
      <c r="A1666" s="136" t="s">
        <v>1713</v>
      </c>
      <c r="B1666" s="166" t="s">
        <v>1712</v>
      </c>
      <c r="C1666" s="167">
        <v>2138</v>
      </c>
      <c r="D1666" s="166" t="s">
        <v>1732</v>
      </c>
      <c r="E1666" s="146" t="str">
        <f>VLOOKUP($C1666,'2023-24 School Level AAFTE'!$C:$N,9,FALSE)</f>
        <v>No</v>
      </c>
      <c r="F1666" s="94" t="str">
        <f>IFERROR(VLOOKUP(C1666,'2023-24 School Level AAFTE'!$C:$N,11,FALSE),"")</f>
        <v>No</v>
      </c>
      <c r="G1666" s="20">
        <f>IFERROR(VLOOKUP(C1666,'2023-24 School Level AAFTE'!$C:$N,8,FALSE),0)</f>
        <v>301.70000000000005</v>
      </c>
      <c r="H1666" s="99">
        <f>VLOOKUP($A1666,'District Data'!$A:$F,3,FALSE)</f>
        <v>1.18</v>
      </c>
      <c r="I1666" s="99">
        <f>VLOOKUP($A1666,'District Data'!$A:$F,4,FALSE)</f>
        <v>1.18</v>
      </c>
      <c r="J1666" s="100">
        <f t="shared" si="287"/>
        <v>0</v>
      </c>
      <c r="K1666" s="101">
        <f t="shared" si="288"/>
        <v>0</v>
      </c>
      <c r="L1666" s="102">
        <f>'District Data'!E$2</f>
        <v>72728</v>
      </c>
      <c r="M1666" s="102">
        <f>'District Data'!F$2</f>
        <v>78209</v>
      </c>
      <c r="N1666" s="33">
        <f t="shared" si="289"/>
        <v>0</v>
      </c>
      <c r="O1666" s="33">
        <f t="shared" si="290"/>
        <v>0</v>
      </c>
      <c r="P1666" s="33">
        <f t="shared" si="285"/>
        <v>14418.72</v>
      </c>
      <c r="Q1666" s="103">
        <v>0.18149999999999999</v>
      </c>
      <c r="R1666" s="103">
        <v>0.17510000000000001</v>
      </c>
      <c r="S1666" s="33">
        <f t="shared" si="291"/>
        <v>0</v>
      </c>
      <c r="T1666" s="33">
        <f t="shared" si="286"/>
        <v>0</v>
      </c>
      <c r="U1666" s="33">
        <f t="shared" si="292"/>
        <v>0</v>
      </c>
      <c r="V1666" s="33">
        <f t="shared" si="293"/>
        <v>0</v>
      </c>
      <c r="W1666" s="33">
        <f t="shared" si="294"/>
        <v>0</v>
      </c>
      <c r="X1666" s="33">
        <f>IFERROR(VLOOKUP(C1666,'Adj to Match Apport'!$C:$F,4,FALSE),0)</f>
        <v>0</v>
      </c>
      <c r="Y1666" s="33">
        <f t="shared" ref="Y1666:Y1729" si="295">SUM(X1666,W1666)</f>
        <v>0</v>
      </c>
      <c r="Z1666" s="184">
        <f>VLOOKUP(C1666, '2023-24 School Level AAFTE'!$C$4:$C$2454, 1, 0)</f>
        <v>2138</v>
      </c>
    </row>
    <row r="1667" spans="1:26" s="20" customFormat="1" x14ac:dyDescent="0.25">
      <c r="A1667" s="136" t="s">
        <v>1713</v>
      </c>
      <c r="B1667" s="166" t="s">
        <v>1712</v>
      </c>
      <c r="C1667" s="167">
        <v>3774</v>
      </c>
      <c r="D1667" s="166" t="s">
        <v>1788</v>
      </c>
      <c r="E1667" s="146" t="str">
        <f>VLOOKUP($C1667,'2023-24 School Level AAFTE'!$C:$N,9,FALSE)</f>
        <v>Yes</v>
      </c>
      <c r="F1667" s="94" t="str">
        <f>IFERROR(VLOOKUP(C1667,'2023-24 School Level AAFTE'!$C:$N,11,FALSE),"")</f>
        <v>Yes</v>
      </c>
      <c r="G1667" s="20">
        <f>IFERROR(VLOOKUP(C1667,'2023-24 School Level AAFTE'!$C:$N,8,FALSE),0)</f>
        <v>796.69</v>
      </c>
      <c r="H1667" s="99">
        <f>VLOOKUP($A1667,'District Data'!$A:$F,3,FALSE)</f>
        <v>1.18</v>
      </c>
      <c r="I1667" s="99">
        <f>VLOOKUP($A1667,'District Data'!$A:$F,4,FALSE)</f>
        <v>1.18</v>
      </c>
      <c r="J1667" s="100">
        <f t="shared" si="287"/>
        <v>796.69</v>
      </c>
      <c r="K1667" s="101">
        <f t="shared" si="288"/>
        <v>2.3370000000000002</v>
      </c>
      <c r="L1667" s="102">
        <f>'District Data'!E$2</f>
        <v>72728</v>
      </c>
      <c r="M1667" s="102">
        <f>'District Data'!F$2</f>
        <v>78209</v>
      </c>
      <c r="N1667" s="33">
        <f t="shared" si="289"/>
        <v>200559.1</v>
      </c>
      <c r="O1667" s="33">
        <f t="shared" si="290"/>
        <v>15114.73</v>
      </c>
      <c r="P1667" s="33">
        <f t="shared" si="285"/>
        <v>14418.72</v>
      </c>
      <c r="Q1667" s="103">
        <v>0.18149999999999999</v>
      </c>
      <c r="R1667" s="103">
        <v>0.17510000000000001</v>
      </c>
      <c r="S1667" s="33">
        <f t="shared" si="291"/>
        <v>72744.61</v>
      </c>
      <c r="T1667" s="33">
        <f t="shared" si="286"/>
        <v>3594.56</v>
      </c>
      <c r="U1667" s="33">
        <f t="shared" si="292"/>
        <v>629.41</v>
      </c>
      <c r="V1667" s="33">
        <f t="shared" si="293"/>
        <v>4223.97</v>
      </c>
      <c r="W1667" s="33">
        <f t="shared" si="294"/>
        <v>292642.40999999997</v>
      </c>
      <c r="X1667" s="33" t="str">
        <f>IFERROR(VLOOKUP(C1667,'Adj to Match Apport'!$C:$F,4,FALSE),0)</f>
        <v/>
      </c>
      <c r="Y1667" s="33">
        <f t="shared" si="295"/>
        <v>292642.40999999997</v>
      </c>
      <c r="Z1667" s="184">
        <f>VLOOKUP(C1667, '2023-24 School Level AAFTE'!$C$4:$C$2454, 1, 0)</f>
        <v>3774</v>
      </c>
    </row>
    <row r="1668" spans="1:26" s="20" customFormat="1" x14ac:dyDescent="0.25">
      <c r="A1668" s="136" t="s">
        <v>1713</v>
      </c>
      <c r="B1668" s="166" t="s">
        <v>1712</v>
      </c>
      <c r="C1668" s="167">
        <v>2181</v>
      </c>
      <c r="D1668" s="166" t="s">
        <v>1737</v>
      </c>
      <c r="E1668" s="146" t="str">
        <f>VLOOKUP($C1668,'2023-24 School Level AAFTE'!$C:$N,9,FALSE)</f>
        <v>No</v>
      </c>
      <c r="F1668" s="94" t="str">
        <f>IFERROR(VLOOKUP(C1668,'2023-24 School Level AAFTE'!$C:$N,11,FALSE),"")</f>
        <v>No</v>
      </c>
      <c r="G1668" s="20">
        <f>IFERROR(VLOOKUP(C1668,'2023-24 School Level AAFTE'!$C:$N,8,FALSE),0)</f>
        <v>270.5</v>
      </c>
      <c r="H1668" s="99">
        <f>VLOOKUP($A1668,'District Data'!$A:$F,3,FALSE)</f>
        <v>1.18</v>
      </c>
      <c r="I1668" s="99">
        <f>VLOOKUP($A1668,'District Data'!$A:$F,4,FALSE)</f>
        <v>1.18</v>
      </c>
      <c r="J1668" s="100">
        <f t="shared" si="287"/>
        <v>0</v>
      </c>
      <c r="K1668" s="101">
        <f t="shared" si="288"/>
        <v>0</v>
      </c>
      <c r="L1668" s="102">
        <f>'District Data'!E$2</f>
        <v>72728</v>
      </c>
      <c r="M1668" s="102">
        <f>'District Data'!F$2</f>
        <v>78209</v>
      </c>
      <c r="N1668" s="33">
        <f t="shared" si="289"/>
        <v>0</v>
      </c>
      <c r="O1668" s="33">
        <f t="shared" si="290"/>
        <v>0</v>
      </c>
      <c r="P1668" s="33">
        <f t="shared" ref="P1668:P1731" si="296">ROUND(1178*12*1.02,2)</f>
        <v>14418.72</v>
      </c>
      <c r="Q1668" s="103">
        <v>0.18149999999999999</v>
      </c>
      <c r="R1668" s="103">
        <v>0.17510000000000001</v>
      </c>
      <c r="S1668" s="33">
        <f t="shared" si="291"/>
        <v>0</v>
      </c>
      <c r="T1668" s="33">
        <f t="shared" ref="T1668:T1731" si="297">ROUND(($M1668*$I1668*$K1668/180*3),2)</f>
        <v>0</v>
      </c>
      <c r="U1668" s="33">
        <f t="shared" si="292"/>
        <v>0</v>
      </c>
      <c r="V1668" s="33">
        <f t="shared" si="293"/>
        <v>0</v>
      </c>
      <c r="W1668" s="33">
        <f t="shared" si="294"/>
        <v>0</v>
      </c>
      <c r="X1668" s="33">
        <f>IFERROR(VLOOKUP(C1668,'Adj to Match Apport'!$C:$F,4,FALSE),0)</f>
        <v>0</v>
      </c>
      <c r="Y1668" s="33">
        <f t="shared" si="295"/>
        <v>0</v>
      </c>
      <c r="Z1668" s="184">
        <f>VLOOKUP(C1668, '2023-24 School Level AAFTE'!$C$4:$C$2454, 1, 0)</f>
        <v>2181</v>
      </c>
    </row>
    <row r="1669" spans="1:26" s="20" customFormat="1" x14ac:dyDescent="0.25">
      <c r="A1669" s="136" t="s">
        <v>1713</v>
      </c>
      <c r="B1669" s="166" t="s">
        <v>1712</v>
      </c>
      <c r="C1669" s="167">
        <v>2730</v>
      </c>
      <c r="D1669" s="166" t="s">
        <v>1762</v>
      </c>
      <c r="E1669" s="146" t="str">
        <f>VLOOKUP($C1669,'2023-24 School Level AAFTE'!$C:$N,9,FALSE)</f>
        <v>No</v>
      </c>
      <c r="F1669" s="94" t="str">
        <f>IFERROR(VLOOKUP(C1669,'2023-24 School Level AAFTE'!$C:$N,11,FALSE),"")</f>
        <v>No</v>
      </c>
      <c r="G1669" s="20">
        <f>IFERROR(VLOOKUP(C1669,'2023-24 School Level AAFTE'!$C:$N,8,FALSE),0)</f>
        <v>481.87</v>
      </c>
      <c r="H1669" s="99">
        <f>VLOOKUP($A1669,'District Data'!$A:$F,3,FALSE)</f>
        <v>1.18</v>
      </c>
      <c r="I1669" s="99">
        <f>VLOOKUP($A1669,'District Data'!$A:$F,4,FALSE)</f>
        <v>1.18</v>
      </c>
      <c r="J1669" s="100">
        <f t="shared" si="287"/>
        <v>0</v>
      </c>
      <c r="K1669" s="101">
        <f t="shared" si="288"/>
        <v>0</v>
      </c>
      <c r="L1669" s="102">
        <f>'District Data'!E$2</f>
        <v>72728</v>
      </c>
      <c r="M1669" s="102">
        <f>'District Data'!F$2</f>
        <v>78209</v>
      </c>
      <c r="N1669" s="33">
        <f t="shared" si="289"/>
        <v>0</v>
      </c>
      <c r="O1669" s="33">
        <f t="shared" si="290"/>
        <v>0</v>
      </c>
      <c r="P1669" s="33">
        <f t="shared" si="296"/>
        <v>14418.72</v>
      </c>
      <c r="Q1669" s="103">
        <v>0.18149999999999999</v>
      </c>
      <c r="R1669" s="103">
        <v>0.17510000000000001</v>
      </c>
      <c r="S1669" s="33">
        <f t="shared" si="291"/>
        <v>0</v>
      </c>
      <c r="T1669" s="33">
        <f t="shared" si="297"/>
        <v>0</v>
      </c>
      <c r="U1669" s="33">
        <f t="shared" si="292"/>
        <v>0</v>
      </c>
      <c r="V1669" s="33">
        <f t="shared" si="293"/>
        <v>0</v>
      </c>
      <c r="W1669" s="33">
        <f t="shared" si="294"/>
        <v>0</v>
      </c>
      <c r="X1669" s="33">
        <f>IFERROR(VLOOKUP(C1669,'Adj to Match Apport'!$C:$F,4,FALSE),0)</f>
        <v>0</v>
      </c>
      <c r="Y1669" s="33">
        <f t="shared" si="295"/>
        <v>0</v>
      </c>
      <c r="Z1669" s="184">
        <f>VLOOKUP(C1669, '2023-24 School Level AAFTE'!$C$4:$C$2454, 1, 0)</f>
        <v>2730</v>
      </c>
    </row>
    <row r="1670" spans="1:26" s="20" customFormat="1" x14ac:dyDescent="0.25">
      <c r="A1670" s="136" t="s">
        <v>1713</v>
      </c>
      <c r="B1670" s="166" t="s">
        <v>1712</v>
      </c>
      <c r="C1670" s="167">
        <v>3717</v>
      </c>
      <c r="D1670" s="166" t="s">
        <v>1787</v>
      </c>
      <c r="E1670" s="146" t="str">
        <f>VLOOKUP($C1670,'2023-24 School Level AAFTE'!$C:$N,9,FALSE)</f>
        <v>No</v>
      </c>
      <c r="F1670" s="94" t="str">
        <f>IFERROR(VLOOKUP(C1670,'2023-24 School Level AAFTE'!$C:$N,11,FALSE),"")</f>
        <v>No</v>
      </c>
      <c r="G1670" s="20">
        <f>IFERROR(VLOOKUP(C1670,'2023-24 School Level AAFTE'!$C:$N,8,FALSE),0)</f>
        <v>381.97</v>
      </c>
      <c r="H1670" s="99">
        <f>VLOOKUP($A1670,'District Data'!$A:$F,3,FALSE)</f>
        <v>1.18</v>
      </c>
      <c r="I1670" s="99">
        <f>VLOOKUP($A1670,'District Data'!$A:$F,4,FALSE)</f>
        <v>1.18</v>
      </c>
      <c r="J1670" s="100">
        <f t="shared" si="287"/>
        <v>0</v>
      </c>
      <c r="K1670" s="101">
        <f t="shared" si="288"/>
        <v>0</v>
      </c>
      <c r="L1670" s="102">
        <f>'District Data'!E$2</f>
        <v>72728</v>
      </c>
      <c r="M1670" s="102">
        <f>'District Data'!F$2</f>
        <v>78209</v>
      </c>
      <c r="N1670" s="33">
        <f t="shared" si="289"/>
        <v>0</v>
      </c>
      <c r="O1670" s="33">
        <f t="shared" si="290"/>
        <v>0</v>
      </c>
      <c r="P1670" s="33">
        <f t="shared" si="296"/>
        <v>14418.72</v>
      </c>
      <c r="Q1670" s="103">
        <v>0.18149999999999999</v>
      </c>
      <c r="R1670" s="103">
        <v>0.17510000000000001</v>
      </c>
      <c r="S1670" s="33">
        <f t="shared" si="291"/>
        <v>0</v>
      </c>
      <c r="T1670" s="33">
        <f t="shared" si="297"/>
        <v>0</v>
      </c>
      <c r="U1670" s="33">
        <f t="shared" si="292"/>
        <v>0</v>
      </c>
      <c r="V1670" s="33">
        <f t="shared" si="293"/>
        <v>0</v>
      </c>
      <c r="W1670" s="33">
        <f t="shared" si="294"/>
        <v>0</v>
      </c>
      <c r="X1670" s="33">
        <f>IFERROR(VLOOKUP(C1670,'Adj to Match Apport'!$C:$F,4,FALSE),0)</f>
        <v>0</v>
      </c>
      <c r="Y1670" s="33">
        <f t="shared" si="295"/>
        <v>0</v>
      </c>
      <c r="Z1670" s="184">
        <f>VLOOKUP(C1670, '2023-24 School Level AAFTE'!$C$4:$C$2454, 1, 0)</f>
        <v>3717</v>
      </c>
    </row>
    <row r="1671" spans="1:26" s="20" customFormat="1" x14ac:dyDescent="0.25">
      <c r="A1671" s="136" t="s">
        <v>1713</v>
      </c>
      <c r="B1671" s="166" t="s">
        <v>1712</v>
      </c>
      <c r="C1671" s="167">
        <v>2307</v>
      </c>
      <c r="D1671" s="166" t="s">
        <v>1748</v>
      </c>
      <c r="E1671" s="146" t="str">
        <f>VLOOKUP($C1671,'2023-24 School Level AAFTE'!$C:$N,9,FALSE)</f>
        <v>Yes</v>
      </c>
      <c r="F1671" s="94" t="str">
        <f>IFERROR(VLOOKUP(C1671,'2023-24 School Level AAFTE'!$C:$N,11,FALSE),"")</f>
        <v>Yes</v>
      </c>
      <c r="G1671" s="20">
        <f>IFERROR(VLOOKUP(C1671,'2023-24 School Level AAFTE'!$C:$N,8,FALSE),0)</f>
        <v>353.54</v>
      </c>
      <c r="H1671" s="99">
        <f>VLOOKUP($A1671,'District Data'!$A:$F,3,FALSE)</f>
        <v>1.18</v>
      </c>
      <c r="I1671" s="99">
        <f>VLOOKUP($A1671,'District Data'!$A:$F,4,FALSE)</f>
        <v>1.18</v>
      </c>
      <c r="J1671" s="100">
        <f t="shared" si="287"/>
        <v>353.54</v>
      </c>
      <c r="K1671" s="101">
        <f t="shared" si="288"/>
        <v>1.0369999999999999</v>
      </c>
      <c r="L1671" s="102">
        <f>'District Data'!E$2</f>
        <v>72728</v>
      </c>
      <c r="M1671" s="102">
        <f>'District Data'!F$2</f>
        <v>78209</v>
      </c>
      <c r="N1671" s="33">
        <f t="shared" si="289"/>
        <v>88994.34</v>
      </c>
      <c r="O1671" s="33">
        <f t="shared" si="290"/>
        <v>6706.88</v>
      </c>
      <c r="P1671" s="33">
        <f t="shared" si="296"/>
        <v>14418.72</v>
      </c>
      <c r="Q1671" s="103">
        <v>0.18149999999999999</v>
      </c>
      <c r="R1671" s="103">
        <v>0.17510000000000001</v>
      </c>
      <c r="S1671" s="33">
        <f t="shared" si="291"/>
        <v>32279.06</v>
      </c>
      <c r="T1671" s="33">
        <f t="shared" si="297"/>
        <v>1595.02</v>
      </c>
      <c r="U1671" s="33">
        <f t="shared" si="292"/>
        <v>279.29000000000002</v>
      </c>
      <c r="V1671" s="33">
        <f t="shared" si="293"/>
        <v>1874.31</v>
      </c>
      <c r="W1671" s="33">
        <f t="shared" si="294"/>
        <v>129854.59</v>
      </c>
      <c r="X1671" s="33" t="str">
        <f>IFERROR(VLOOKUP(C1671,'Adj to Match Apport'!$C:$F,4,FALSE),0)</f>
        <v/>
      </c>
      <c r="Y1671" s="33">
        <f t="shared" si="295"/>
        <v>129854.59</v>
      </c>
      <c r="Z1671" s="184">
        <f>VLOOKUP(C1671, '2023-24 School Level AAFTE'!$C$4:$C$2454, 1, 0)</f>
        <v>2307</v>
      </c>
    </row>
    <row r="1672" spans="1:26" s="20" customFormat="1" x14ac:dyDescent="0.25">
      <c r="A1672" s="136" t="s">
        <v>1713</v>
      </c>
      <c r="B1672" s="166" t="s">
        <v>1712</v>
      </c>
      <c r="C1672" s="92">
        <v>2220</v>
      </c>
      <c r="D1672" s="115" t="s">
        <v>1743</v>
      </c>
      <c r="E1672" s="146" t="str">
        <f>VLOOKUP($C1672,'2023-24 School Level AAFTE'!$C:$N,9,FALSE)</f>
        <v>No</v>
      </c>
      <c r="F1672" s="94" t="str">
        <f>IFERROR(VLOOKUP(C1672,'2023-24 School Level AAFTE'!$C:$N,11,FALSE),"")</f>
        <v>No</v>
      </c>
      <c r="G1672" s="20">
        <f>IFERROR(VLOOKUP(C1672,'2023-24 School Level AAFTE'!$C:$N,8,FALSE),0)</f>
        <v>1624.5500000000002</v>
      </c>
      <c r="H1672" s="99">
        <f>VLOOKUP($A1672,'District Data'!$A:$F,3,FALSE)</f>
        <v>1.18</v>
      </c>
      <c r="I1672" s="99">
        <f>VLOOKUP($A1672,'District Data'!$A:$F,4,FALSE)</f>
        <v>1.18</v>
      </c>
      <c r="J1672" s="100">
        <f t="shared" si="287"/>
        <v>0</v>
      </c>
      <c r="K1672" s="101">
        <f t="shared" si="288"/>
        <v>0</v>
      </c>
      <c r="L1672" s="102">
        <f>'District Data'!E$2</f>
        <v>72728</v>
      </c>
      <c r="M1672" s="102">
        <f>'District Data'!F$2</f>
        <v>78209</v>
      </c>
      <c r="N1672" s="33">
        <f t="shared" si="289"/>
        <v>0</v>
      </c>
      <c r="O1672" s="33">
        <f t="shared" si="290"/>
        <v>0</v>
      </c>
      <c r="P1672" s="33">
        <f t="shared" si="296"/>
        <v>14418.72</v>
      </c>
      <c r="Q1672" s="103">
        <v>0.18149999999999999</v>
      </c>
      <c r="R1672" s="103">
        <v>0.17510000000000001</v>
      </c>
      <c r="S1672" s="33">
        <f t="shared" si="291"/>
        <v>0</v>
      </c>
      <c r="T1672" s="33">
        <f t="shared" si="297"/>
        <v>0</v>
      </c>
      <c r="U1672" s="33">
        <f t="shared" si="292"/>
        <v>0</v>
      </c>
      <c r="V1672" s="33">
        <f t="shared" si="293"/>
        <v>0</v>
      </c>
      <c r="W1672" s="33">
        <f t="shared" si="294"/>
        <v>0</v>
      </c>
      <c r="X1672" s="33">
        <f>IFERROR(VLOOKUP(C1672,'Adj to Match Apport'!$C:$F,4,FALSE),0)</f>
        <v>0</v>
      </c>
      <c r="Y1672" s="33">
        <f t="shared" si="295"/>
        <v>0</v>
      </c>
      <c r="Z1672" s="184">
        <f>VLOOKUP(C1672, '2023-24 School Level AAFTE'!$C$4:$C$2454, 1, 0)</f>
        <v>2220</v>
      </c>
    </row>
    <row r="1673" spans="1:26" s="20" customFormat="1" x14ac:dyDescent="0.25">
      <c r="A1673" s="136" t="s">
        <v>1713</v>
      </c>
      <c r="B1673" s="166" t="s">
        <v>1712</v>
      </c>
      <c r="C1673" s="167">
        <v>2070</v>
      </c>
      <c r="D1673" s="166" t="s">
        <v>1725</v>
      </c>
      <c r="E1673" s="146" t="str">
        <f>VLOOKUP($C1673,'2023-24 School Level AAFTE'!$C:$N,9,FALSE)</f>
        <v>Yes</v>
      </c>
      <c r="F1673" s="94" t="str">
        <f>IFERROR(VLOOKUP(C1673,'2023-24 School Level AAFTE'!$C:$N,11,FALSE),"")</f>
        <v>Yes</v>
      </c>
      <c r="G1673" s="20">
        <f>IFERROR(VLOOKUP(C1673,'2023-24 School Level AAFTE'!$C:$N,8,FALSE),0)</f>
        <v>355.78</v>
      </c>
      <c r="H1673" s="99">
        <f>VLOOKUP($A1673,'District Data'!$A:$F,3,FALSE)</f>
        <v>1.18</v>
      </c>
      <c r="I1673" s="99">
        <f>VLOOKUP($A1673,'District Data'!$A:$F,4,FALSE)</f>
        <v>1.18</v>
      </c>
      <c r="J1673" s="100">
        <f t="shared" si="287"/>
        <v>355.78</v>
      </c>
      <c r="K1673" s="101">
        <f t="shared" si="288"/>
        <v>1.044</v>
      </c>
      <c r="L1673" s="102">
        <f>'District Data'!E$2</f>
        <v>72728</v>
      </c>
      <c r="M1673" s="102">
        <f>'District Data'!F$2</f>
        <v>78209</v>
      </c>
      <c r="N1673" s="33">
        <f t="shared" si="289"/>
        <v>89595.08</v>
      </c>
      <c r="O1673" s="33">
        <f t="shared" si="290"/>
        <v>6752.15</v>
      </c>
      <c r="P1673" s="33">
        <f t="shared" si="296"/>
        <v>14418.72</v>
      </c>
      <c r="Q1673" s="103">
        <v>0.18149999999999999</v>
      </c>
      <c r="R1673" s="103">
        <v>0.17510000000000001</v>
      </c>
      <c r="S1673" s="33">
        <f t="shared" si="291"/>
        <v>32496.95</v>
      </c>
      <c r="T1673" s="33">
        <f t="shared" si="297"/>
        <v>1605.79</v>
      </c>
      <c r="U1673" s="33">
        <f t="shared" si="292"/>
        <v>281.17</v>
      </c>
      <c r="V1673" s="33">
        <f t="shared" si="293"/>
        <v>1886.96</v>
      </c>
      <c r="W1673" s="33">
        <f t="shared" si="294"/>
        <v>130731.14</v>
      </c>
      <c r="X1673" s="33" t="str">
        <f>IFERROR(VLOOKUP(C1673,'Adj to Match Apport'!$C:$F,4,FALSE),0)</f>
        <v/>
      </c>
      <c r="Y1673" s="33">
        <f t="shared" si="295"/>
        <v>130731.14</v>
      </c>
      <c r="Z1673" s="184">
        <f>VLOOKUP(C1673, '2023-24 School Level AAFTE'!$C$4:$C$2454, 1, 0)</f>
        <v>2070</v>
      </c>
    </row>
    <row r="1674" spans="1:26" s="20" customFormat="1" x14ac:dyDescent="0.25">
      <c r="A1674" s="136" t="s">
        <v>1713</v>
      </c>
      <c r="B1674" s="166" t="s">
        <v>1712</v>
      </c>
      <c r="C1674" s="167">
        <v>5406</v>
      </c>
      <c r="D1674" s="166" t="s">
        <v>1806</v>
      </c>
      <c r="E1674" s="146" t="str">
        <f>VLOOKUP($C1674,'2023-24 School Level AAFTE'!$C:$N,9,FALSE)</f>
        <v>No</v>
      </c>
      <c r="F1674" s="94" t="str">
        <f>IFERROR(VLOOKUP(C1674,'2023-24 School Level AAFTE'!$C:$N,11,FALSE),"")</f>
        <v>No</v>
      </c>
      <c r="G1674" s="20">
        <f>IFERROR(VLOOKUP(C1674,'2023-24 School Level AAFTE'!$C:$N,8,FALSE),0)</f>
        <v>116.4</v>
      </c>
      <c r="H1674" s="99">
        <f>VLOOKUP($A1674,'District Data'!$A:$F,3,FALSE)</f>
        <v>1.18</v>
      </c>
      <c r="I1674" s="99">
        <f>VLOOKUP($A1674,'District Data'!$A:$F,4,FALSE)</f>
        <v>1.18</v>
      </c>
      <c r="J1674" s="100">
        <f t="shared" si="287"/>
        <v>0</v>
      </c>
      <c r="K1674" s="101">
        <f t="shared" si="288"/>
        <v>0</v>
      </c>
      <c r="L1674" s="102">
        <f>'District Data'!E$2</f>
        <v>72728</v>
      </c>
      <c r="M1674" s="102">
        <f>'District Data'!F$2</f>
        <v>78209</v>
      </c>
      <c r="N1674" s="33">
        <f t="shared" si="289"/>
        <v>0</v>
      </c>
      <c r="O1674" s="33">
        <f t="shared" si="290"/>
        <v>0</v>
      </c>
      <c r="P1674" s="33">
        <f t="shared" si="296"/>
        <v>14418.72</v>
      </c>
      <c r="Q1674" s="103">
        <v>0.18149999999999999</v>
      </c>
      <c r="R1674" s="103">
        <v>0.17510000000000001</v>
      </c>
      <c r="S1674" s="33">
        <f t="shared" si="291"/>
        <v>0</v>
      </c>
      <c r="T1674" s="33">
        <f t="shared" si="297"/>
        <v>0</v>
      </c>
      <c r="U1674" s="33">
        <f t="shared" si="292"/>
        <v>0</v>
      </c>
      <c r="V1674" s="33">
        <f t="shared" si="293"/>
        <v>0</v>
      </c>
      <c r="W1674" s="33">
        <f t="shared" si="294"/>
        <v>0</v>
      </c>
      <c r="X1674" s="33">
        <f>IFERROR(VLOOKUP(C1674,'Adj to Match Apport'!$C:$F,4,FALSE),0)</f>
        <v>0</v>
      </c>
      <c r="Y1674" s="33">
        <f t="shared" si="295"/>
        <v>0</v>
      </c>
      <c r="Z1674" s="184">
        <f>VLOOKUP(C1674, '2023-24 School Level AAFTE'!$C$4:$C$2454, 1, 0)</f>
        <v>5406</v>
      </c>
    </row>
    <row r="1675" spans="1:26" s="20" customFormat="1" x14ac:dyDescent="0.25">
      <c r="A1675" s="136" t="s">
        <v>1713</v>
      </c>
      <c r="B1675" s="166" t="s">
        <v>1712</v>
      </c>
      <c r="C1675" s="167">
        <v>2209</v>
      </c>
      <c r="D1675" s="166" t="s">
        <v>1742</v>
      </c>
      <c r="E1675" s="146" t="str">
        <f>VLOOKUP($C1675,'2023-24 School Level AAFTE'!$C:$N,9,FALSE)</f>
        <v>Yes</v>
      </c>
      <c r="F1675" s="94" t="str">
        <f>IFERROR(VLOOKUP(C1675,'2023-24 School Level AAFTE'!$C:$N,11,FALSE),"")</f>
        <v>Yes</v>
      </c>
      <c r="G1675" s="20">
        <f>IFERROR(VLOOKUP(C1675,'2023-24 School Level AAFTE'!$C:$N,8,FALSE),0)</f>
        <v>521.44000000000005</v>
      </c>
      <c r="H1675" s="99">
        <f>VLOOKUP($A1675,'District Data'!$A:$F,3,FALSE)</f>
        <v>1.18</v>
      </c>
      <c r="I1675" s="99">
        <f>VLOOKUP($A1675,'District Data'!$A:$F,4,FALSE)</f>
        <v>1.18</v>
      </c>
      <c r="J1675" s="100">
        <f t="shared" si="287"/>
        <v>521.44000000000005</v>
      </c>
      <c r="K1675" s="101">
        <f t="shared" si="288"/>
        <v>1.53</v>
      </c>
      <c r="L1675" s="102">
        <f>'District Data'!E$2</f>
        <v>72728</v>
      </c>
      <c r="M1675" s="102">
        <f>'District Data'!F$2</f>
        <v>78209</v>
      </c>
      <c r="N1675" s="33">
        <f t="shared" si="289"/>
        <v>131303.13</v>
      </c>
      <c r="O1675" s="33">
        <f t="shared" si="290"/>
        <v>9895.4</v>
      </c>
      <c r="P1675" s="33">
        <f t="shared" si="296"/>
        <v>14418.72</v>
      </c>
      <c r="Q1675" s="103">
        <v>0.18149999999999999</v>
      </c>
      <c r="R1675" s="103">
        <v>0.17510000000000001</v>
      </c>
      <c r="S1675" s="33">
        <f t="shared" si="291"/>
        <v>47624.84</v>
      </c>
      <c r="T1675" s="33">
        <f t="shared" si="297"/>
        <v>2353.31</v>
      </c>
      <c r="U1675" s="33">
        <f t="shared" si="292"/>
        <v>412.06</v>
      </c>
      <c r="V1675" s="33">
        <f t="shared" si="293"/>
        <v>2765.37</v>
      </c>
      <c r="W1675" s="33">
        <f t="shared" si="294"/>
        <v>191588.74</v>
      </c>
      <c r="X1675" s="33" t="str">
        <f>IFERROR(VLOOKUP(C1675,'Adj to Match Apport'!$C:$F,4,FALSE),0)</f>
        <v/>
      </c>
      <c r="Y1675" s="33">
        <f t="shared" si="295"/>
        <v>191588.74</v>
      </c>
      <c r="Z1675" s="184">
        <f>VLOOKUP(C1675, '2023-24 School Level AAFTE'!$C$4:$C$2454, 1, 0)</f>
        <v>2209</v>
      </c>
    </row>
    <row r="1676" spans="1:26" s="20" customFormat="1" x14ac:dyDescent="0.25">
      <c r="A1676" s="136" t="s">
        <v>1713</v>
      </c>
      <c r="B1676" s="166" t="s">
        <v>1712</v>
      </c>
      <c r="C1676" s="167">
        <v>2372</v>
      </c>
      <c r="D1676" s="166" t="s">
        <v>1753</v>
      </c>
      <c r="E1676" s="146" t="str">
        <f>VLOOKUP($C1676,'2023-24 School Level AAFTE'!$C:$N,9,FALSE)</f>
        <v>No</v>
      </c>
      <c r="F1676" s="94" t="str">
        <f>IFERROR(VLOOKUP(C1676,'2023-24 School Level AAFTE'!$C:$N,11,FALSE),"")</f>
        <v>No</v>
      </c>
      <c r="G1676" s="20">
        <f>IFERROR(VLOOKUP(C1676,'2023-24 School Level AAFTE'!$C:$N,8,FALSE),0)</f>
        <v>477.23</v>
      </c>
      <c r="H1676" s="99">
        <f>VLOOKUP($A1676,'District Data'!$A:$F,3,FALSE)</f>
        <v>1.18</v>
      </c>
      <c r="I1676" s="99">
        <f>VLOOKUP($A1676,'District Data'!$A:$F,4,FALSE)</f>
        <v>1.18</v>
      </c>
      <c r="J1676" s="100">
        <f t="shared" si="287"/>
        <v>0</v>
      </c>
      <c r="K1676" s="101">
        <f t="shared" si="288"/>
        <v>0</v>
      </c>
      <c r="L1676" s="102">
        <f>'District Data'!E$2</f>
        <v>72728</v>
      </c>
      <c r="M1676" s="102">
        <f>'District Data'!F$2</f>
        <v>78209</v>
      </c>
      <c r="N1676" s="33">
        <f t="shared" si="289"/>
        <v>0</v>
      </c>
      <c r="O1676" s="33">
        <f t="shared" si="290"/>
        <v>0</v>
      </c>
      <c r="P1676" s="33">
        <f t="shared" si="296"/>
        <v>14418.72</v>
      </c>
      <c r="Q1676" s="103">
        <v>0.18149999999999999</v>
      </c>
      <c r="R1676" s="103">
        <v>0.17510000000000001</v>
      </c>
      <c r="S1676" s="33">
        <f t="shared" si="291"/>
        <v>0</v>
      </c>
      <c r="T1676" s="33">
        <f t="shared" si="297"/>
        <v>0</v>
      </c>
      <c r="U1676" s="33">
        <f t="shared" si="292"/>
        <v>0</v>
      </c>
      <c r="V1676" s="33">
        <f t="shared" si="293"/>
        <v>0</v>
      </c>
      <c r="W1676" s="33">
        <f t="shared" si="294"/>
        <v>0</v>
      </c>
      <c r="X1676" s="33">
        <f>IFERROR(VLOOKUP(C1676,'Adj to Match Apport'!$C:$F,4,FALSE),0)</f>
        <v>0</v>
      </c>
      <c r="Y1676" s="33">
        <f t="shared" si="295"/>
        <v>0</v>
      </c>
      <c r="Z1676" s="184">
        <f>VLOOKUP(C1676, '2023-24 School Level AAFTE'!$C$4:$C$2454, 1, 0)</f>
        <v>2372</v>
      </c>
    </row>
    <row r="1677" spans="1:26" s="20" customFormat="1" x14ac:dyDescent="0.25">
      <c r="A1677" s="136" t="s">
        <v>1713</v>
      </c>
      <c r="B1677" s="166" t="s">
        <v>1712</v>
      </c>
      <c r="C1677" s="167">
        <v>5292</v>
      </c>
      <c r="D1677" s="166" t="s">
        <v>692</v>
      </c>
      <c r="E1677" s="146" t="str">
        <f>VLOOKUP($C1677,'2023-24 School Level AAFTE'!$C:$N,9,FALSE)</f>
        <v>No</v>
      </c>
      <c r="F1677" s="94" t="str">
        <f>IFERROR(VLOOKUP(C1677,'2023-24 School Level AAFTE'!$C:$N,11,FALSE),"")</f>
        <v>No</v>
      </c>
      <c r="G1677" s="20">
        <f>IFERROR(VLOOKUP(C1677,'2023-24 School Level AAFTE'!$C:$N,8,FALSE),0)</f>
        <v>451.5</v>
      </c>
      <c r="H1677" s="99">
        <f>VLOOKUP($A1677,'District Data'!$A:$F,3,FALSE)</f>
        <v>1.18</v>
      </c>
      <c r="I1677" s="99">
        <f>VLOOKUP($A1677,'District Data'!$A:$F,4,FALSE)</f>
        <v>1.18</v>
      </c>
      <c r="J1677" s="100">
        <f t="shared" si="287"/>
        <v>0</v>
      </c>
      <c r="K1677" s="101">
        <f t="shared" si="288"/>
        <v>0</v>
      </c>
      <c r="L1677" s="102">
        <f>'District Data'!E$2</f>
        <v>72728</v>
      </c>
      <c r="M1677" s="102">
        <f>'District Data'!F$2</f>
        <v>78209</v>
      </c>
      <c r="N1677" s="33">
        <f t="shared" si="289"/>
        <v>0</v>
      </c>
      <c r="O1677" s="33">
        <f t="shared" si="290"/>
        <v>0</v>
      </c>
      <c r="P1677" s="33">
        <f t="shared" si="296"/>
        <v>14418.72</v>
      </c>
      <c r="Q1677" s="103">
        <v>0.18149999999999999</v>
      </c>
      <c r="R1677" s="103">
        <v>0.17510000000000001</v>
      </c>
      <c r="S1677" s="33">
        <f t="shared" si="291"/>
        <v>0</v>
      </c>
      <c r="T1677" s="33">
        <f t="shared" si="297"/>
        <v>0</v>
      </c>
      <c r="U1677" s="33">
        <f t="shared" si="292"/>
        <v>0</v>
      </c>
      <c r="V1677" s="33">
        <f t="shared" si="293"/>
        <v>0</v>
      </c>
      <c r="W1677" s="33">
        <f t="shared" si="294"/>
        <v>0</v>
      </c>
      <c r="X1677" s="33">
        <f>IFERROR(VLOOKUP(C1677,'Adj to Match Apport'!$C:$F,4,FALSE),0)</f>
        <v>0</v>
      </c>
      <c r="Y1677" s="33">
        <f t="shared" si="295"/>
        <v>0</v>
      </c>
      <c r="Z1677" s="184">
        <f>VLOOKUP(C1677, '2023-24 School Level AAFTE'!$C$4:$C$2454, 1, 0)</f>
        <v>5292</v>
      </c>
    </row>
    <row r="1678" spans="1:26" s="20" customFormat="1" x14ac:dyDescent="0.25">
      <c r="A1678" s="136" t="s">
        <v>1713</v>
      </c>
      <c r="B1678" s="166" t="s">
        <v>1712</v>
      </c>
      <c r="C1678" s="167">
        <v>2838</v>
      </c>
      <c r="D1678" s="166" t="s">
        <v>1764</v>
      </c>
      <c r="E1678" s="146" t="str">
        <f>VLOOKUP($C1678,'2023-24 School Level AAFTE'!$C:$N,9,FALSE)</f>
        <v>No</v>
      </c>
      <c r="F1678" s="94" t="str">
        <f>IFERROR(VLOOKUP(C1678,'2023-24 School Level AAFTE'!$C:$N,11,FALSE),"")</f>
        <v>No</v>
      </c>
      <c r="G1678" s="20">
        <f>IFERROR(VLOOKUP(C1678,'2023-24 School Level AAFTE'!$C:$N,8,FALSE),0)</f>
        <v>439.24</v>
      </c>
      <c r="H1678" s="99">
        <f>VLOOKUP($A1678,'District Data'!$A:$F,3,FALSE)</f>
        <v>1.18</v>
      </c>
      <c r="I1678" s="99">
        <f>VLOOKUP($A1678,'District Data'!$A:$F,4,FALSE)</f>
        <v>1.18</v>
      </c>
      <c r="J1678" s="100">
        <f t="shared" si="287"/>
        <v>0</v>
      </c>
      <c r="K1678" s="101">
        <f t="shared" si="288"/>
        <v>0</v>
      </c>
      <c r="L1678" s="102">
        <f>'District Data'!E$2</f>
        <v>72728</v>
      </c>
      <c r="M1678" s="102">
        <f>'District Data'!F$2</f>
        <v>78209</v>
      </c>
      <c r="N1678" s="33">
        <f t="shared" si="289"/>
        <v>0</v>
      </c>
      <c r="O1678" s="33">
        <f t="shared" si="290"/>
        <v>0</v>
      </c>
      <c r="P1678" s="33">
        <f t="shared" si="296"/>
        <v>14418.72</v>
      </c>
      <c r="Q1678" s="103">
        <v>0.18149999999999999</v>
      </c>
      <c r="R1678" s="103">
        <v>0.17510000000000001</v>
      </c>
      <c r="S1678" s="33">
        <f t="shared" si="291"/>
        <v>0</v>
      </c>
      <c r="T1678" s="33">
        <f t="shared" si="297"/>
        <v>0</v>
      </c>
      <c r="U1678" s="33">
        <f t="shared" si="292"/>
        <v>0</v>
      </c>
      <c r="V1678" s="33">
        <f t="shared" si="293"/>
        <v>0</v>
      </c>
      <c r="W1678" s="33">
        <f t="shared" si="294"/>
        <v>0</v>
      </c>
      <c r="X1678" s="33">
        <f>IFERROR(VLOOKUP(C1678,'Adj to Match Apport'!$C:$F,4,FALSE),0)</f>
        <v>0</v>
      </c>
      <c r="Y1678" s="33">
        <f t="shared" si="295"/>
        <v>0</v>
      </c>
      <c r="Z1678" s="184">
        <f>VLOOKUP(C1678, '2023-24 School Level AAFTE'!$C$4:$C$2454, 1, 0)</f>
        <v>2838</v>
      </c>
    </row>
    <row r="1679" spans="1:26" s="20" customFormat="1" x14ac:dyDescent="0.25">
      <c r="A1679" s="136" t="s">
        <v>1713</v>
      </c>
      <c r="B1679" s="166" t="s">
        <v>1712</v>
      </c>
      <c r="C1679" s="167">
        <v>5487</v>
      </c>
      <c r="D1679" s="166" t="s">
        <v>1809</v>
      </c>
      <c r="E1679" s="146" t="str">
        <f>VLOOKUP($C1679,'2023-24 School Level AAFTE'!$C:$N,9,FALSE)</f>
        <v>No</v>
      </c>
      <c r="F1679" s="94" t="str">
        <f>IFERROR(VLOOKUP(C1679,'2023-24 School Level AAFTE'!$C:$N,11,FALSE),"")</f>
        <v>No</v>
      </c>
      <c r="G1679" s="20">
        <f>IFERROR(VLOOKUP(C1679,'2023-24 School Level AAFTE'!$C:$N,8,FALSE),0)</f>
        <v>233.3</v>
      </c>
      <c r="H1679" s="99">
        <f>VLOOKUP($A1679,'District Data'!$A:$F,3,FALSE)</f>
        <v>1.18</v>
      </c>
      <c r="I1679" s="99">
        <f>VLOOKUP($A1679,'District Data'!$A:$F,4,FALSE)</f>
        <v>1.18</v>
      </c>
      <c r="J1679" s="100">
        <f t="shared" si="287"/>
        <v>0</v>
      </c>
      <c r="K1679" s="101">
        <f t="shared" si="288"/>
        <v>0</v>
      </c>
      <c r="L1679" s="102">
        <f>'District Data'!E$2</f>
        <v>72728</v>
      </c>
      <c r="M1679" s="102">
        <f>'District Data'!F$2</f>
        <v>78209</v>
      </c>
      <c r="N1679" s="33">
        <f t="shared" si="289"/>
        <v>0</v>
      </c>
      <c r="O1679" s="33">
        <f t="shared" si="290"/>
        <v>0</v>
      </c>
      <c r="P1679" s="33">
        <f t="shared" si="296"/>
        <v>14418.72</v>
      </c>
      <c r="Q1679" s="103">
        <v>0.18149999999999999</v>
      </c>
      <c r="R1679" s="103">
        <v>0.17510000000000001</v>
      </c>
      <c r="S1679" s="33">
        <f t="shared" si="291"/>
        <v>0</v>
      </c>
      <c r="T1679" s="33">
        <f t="shared" si="297"/>
        <v>0</v>
      </c>
      <c r="U1679" s="33">
        <f t="shared" si="292"/>
        <v>0</v>
      </c>
      <c r="V1679" s="33">
        <f t="shared" si="293"/>
        <v>0</v>
      </c>
      <c r="W1679" s="33">
        <f t="shared" si="294"/>
        <v>0</v>
      </c>
      <c r="X1679" s="33">
        <f>IFERROR(VLOOKUP(C1679,'Adj to Match Apport'!$C:$F,4,FALSE),0)</f>
        <v>0</v>
      </c>
      <c r="Y1679" s="33">
        <f t="shared" si="295"/>
        <v>0</v>
      </c>
      <c r="Z1679" s="184">
        <f>VLOOKUP(C1679, '2023-24 School Level AAFTE'!$C$4:$C$2454, 1, 0)</f>
        <v>5487</v>
      </c>
    </row>
    <row r="1680" spans="1:26" s="20" customFormat="1" x14ac:dyDescent="0.25">
      <c r="A1680" s="136" t="s">
        <v>1713</v>
      </c>
      <c r="B1680" s="166" t="s">
        <v>1712</v>
      </c>
      <c r="C1680" s="167">
        <v>3096</v>
      </c>
      <c r="D1680" s="166" t="s">
        <v>1773</v>
      </c>
      <c r="E1680" s="146" t="str">
        <f>VLOOKUP($C1680,'2023-24 School Level AAFTE'!$C:$N,9,FALSE)</f>
        <v>Yes</v>
      </c>
      <c r="F1680" s="94" t="str">
        <f>IFERROR(VLOOKUP(C1680,'2023-24 School Level AAFTE'!$C:$N,11,FALSE),"")</f>
        <v>Yes</v>
      </c>
      <c r="G1680" s="20">
        <f>IFERROR(VLOOKUP(C1680,'2023-24 School Level AAFTE'!$C:$N,8,FALSE),0)</f>
        <v>1162.23</v>
      </c>
      <c r="H1680" s="99">
        <f>VLOOKUP($A1680,'District Data'!$A:$F,3,FALSE)</f>
        <v>1.18</v>
      </c>
      <c r="I1680" s="99">
        <f>VLOOKUP($A1680,'District Data'!$A:$F,4,FALSE)</f>
        <v>1.18</v>
      </c>
      <c r="J1680" s="100">
        <f t="shared" si="287"/>
        <v>1162.23</v>
      </c>
      <c r="K1680" s="101">
        <f t="shared" si="288"/>
        <v>3.4089999999999998</v>
      </c>
      <c r="L1680" s="102">
        <f>'District Data'!E$2</f>
        <v>72728</v>
      </c>
      <c r="M1680" s="102">
        <f>'District Data'!F$2</f>
        <v>78209</v>
      </c>
      <c r="N1680" s="33">
        <f t="shared" si="289"/>
        <v>292557.11</v>
      </c>
      <c r="O1680" s="33">
        <f t="shared" si="290"/>
        <v>22047.98</v>
      </c>
      <c r="P1680" s="33">
        <f t="shared" si="296"/>
        <v>14418.72</v>
      </c>
      <c r="Q1680" s="103">
        <v>0.18149999999999999</v>
      </c>
      <c r="R1680" s="103">
        <v>0.17510000000000001</v>
      </c>
      <c r="S1680" s="33">
        <f t="shared" si="291"/>
        <v>106113.13</v>
      </c>
      <c r="T1680" s="33">
        <f t="shared" si="297"/>
        <v>5243.42</v>
      </c>
      <c r="U1680" s="33">
        <f t="shared" si="292"/>
        <v>918.12</v>
      </c>
      <c r="V1680" s="33">
        <f t="shared" si="293"/>
        <v>6161.54</v>
      </c>
      <c r="W1680" s="33">
        <f t="shared" si="294"/>
        <v>426879.75999999995</v>
      </c>
      <c r="X1680" s="33" t="str">
        <f>IFERROR(VLOOKUP(C1680,'Adj to Match Apport'!$C:$F,4,FALSE),0)</f>
        <v/>
      </c>
      <c r="Y1680" s="33">
        <f t="shared" si="295"/>
        <v>426879.75999999995</v>
      </c>
      <c r="Z1680" s="184">
        <f>VLOOKUP(C1680, '2023-24 School Level AAFTE'!$C$4:$C$2454, 1, 0)</f>
        <v>3096</v>
      </c>
    </row>
    <row r="1681" spans="1:26" s="20" customFormat="1" x14ac:dyDescent="0.25">
      <c r="A1681" s="136" t="s">
        <v>1713</v>
      </c>
      <c r="B1681" s="166" t="s">
        <v>1712</v>
      </c>
      <c r="C1681" s="167">
        <v>2392</v>
      </c>
      <c r="D1681" s="166" t="s">
        <v>1754</v>
      </c>
      <c r="E1681" s="146" t="str">
        <f>VLOOKUP($C1681,'2023-24 School Level AAFTE'!$C:$N,9,FALSE)</f>
        <v>Yes</v>
      </c>
      <c r="F1681" s="94" t="str">
        <f>IFERROR(VLOOKUP(C1681,'2023-24 School Level AAFTE'!$C:$N,11,FALSE),"")</f>
        <v>Yes</v>
      </c>
      <c r="G1681" s="20">
        <f>IFERROR(VLOOKUP(C1681,'2023-24 School Level AAFTE'!$C:$N,8,FALSE),0)</f>
        <v>866.45</v>
      </c>
      <c r="H1681" s="99">
        <f>VLOOKUP($A1681,'District Data'!$A:$F,3,FALSE)</f>
        <v>1.18</v>
      </c>
      <c r="I1681" s="99">
        <f>VLOOKUP($A1681,'District Data'!$A:$F,4,FALSE)</f>
        <v>1.18</v>
      </c>
      <c r="J1681" s="100">
        <f t="shared" si="287"/>
        <v>866.45</v>
      </c>
      <c r="K1681" s="101">
        <f t="shared" si="288"/>
        <v>2.5419999999999998</v>
      </c>
      <c r="L1681" s="102">
        <f>'District Data'!E$2</f>
        <v>72728</v>
      </c>
      <c r="M1681" s="102">
        <f>'District Data'!F$2</f>
        <v>78209</v>
      </c>
      <c r="N1681" s="33">
        <f t="shared" si="289"/>
        <v>218152</v>
      </c>
      <c r="O1681" s="33">
        <f t="shared" si="290"/>
        <v>16440.59</v>
      </c>
      <c r="P1681" s="33">
        <f t="shared" si="296"/>
        <v>14418.72</v>
      </c>
      <c r="Q1681" s="103">
        <v>0.18149999999999999</v>
      </c>
      <c r="R1681" s="103">
        <v>0.17510000000000001</v>
      </c>
      <c r="S1681" s="33">
        <f t="shared" si="291"/>
        <v>79125.72</v>
      </c>
      <c r="T1681" s="33">
        <f t="shared" si="297"/>
        <v>3909.88</v>
      </c>
      <c r="U1681" s="33">
        <f t="shared" si="292"/>
        <v>684.62</v>
      </c>
      <c r="V1681" s="33">
        <f t="shared" si="293"/>
        <v>4594.5</v>
      </c>
      <c r="W1681" s="33">
        <f t="shared" si="294"/>
        <v>318312.81</v>
      </c>
      <c r="X1681" s="33" t="str">
        <f>IFERROR(VLOOKUP(C1681,'Adj to Match Apport'!$C:$F,4,FALSE),0)</f>
        <v/>
      </c>
      <c r="Y1681" s="33">
        <f t="shared" si="295"/>
        <v>318312.81</v>
      </c>
      <c r="Z1681" s="184">
        <f>VLOOKUP(C1681, '2023-24 School Level AAFTE'!$C$4:$C$2454, 1, 0)</f>
        <v>2392</v>
      </c>
    </row>
    <row r="1682" spans="1:26" s="20" customFormat="1" x14ac:dyDescent="0.25">
      <c r="A1682" s="136" t="s">
        <v>1713</v>
      </c>
      <c r="B1682" s="166" t="s">
        <v>1712</v>
      </c>
      <c r="C1682" s="167">
        <v>2199</v>
      </c>
      <c r="D1682" s="166" t="s">
        <v>1740</v>
      </c>
      <c r="E1682" s="146" t="str">
        <f>VLOOKUP($C1682,'2023-24 School Level AAFTE'!$C:$N,9,FALSE)</f>
        <v>Yes</v>
      </c>
      <c r="F1682" s="94" t="str">
        <f>IFERROR(VLOOKUP(C1682,'2023-24 School Level AAFTE'!$C:$N,11,FALSE),"")</f>
        <v>Yes</v>
      </c>
      <c r="G1682" s="20">
        <f>IFERROR(VLOOKUP(C1682,'2023-24 School Level AAFTE'!$C:$N,8,FALSE),0)</f>
        <v>271.89999999999998</v>
      </c>
      <c r="H1682" s="99">
        <f>VLOOKUP($A1682,'District Data'!$A:$F,3,FALSE)</f>
        <v>1.18</v>
      </c>
      <c r="I1682" s="99">
        <f>VLOOKUP($A1682,'District Data'!$A:$F,4,FALSE)</f>
        <v>1.18</v>
      </c>
      <c r="J1682" s="100">
        <f t="shared" si="287"/>
        <v>271.89999999999998</v>
      </c>
      <c r="K1682" s="101">
        <f t="shared" si="288"/>
        <v>0.79800000000000004</v>
      </c>
      <c r="L1682" s="102">
        <f>'District Data'!E$2</f>
        <v>72728</v>
      </c>
      <c r="M1682" s="102">
        <f>'District Data'!F$2</f>
        <v>78209</v>
      </c>
      <c r="N1682" s="33">
        <f t="shared" si="289"/>
        <v>68483.59</v>
      </c>
      <c r="O1682" s="33">
        <f t="shared" si="290"/>
        <v>5161.13</v>
      </c>
      <c r="P1682" s="33">
        <f t="shared" si="296"/>
        <v>14418.72</v>
      </c>
      <c r="Q1682" s="103">
        <v>0.18149999999999999</v>
      </c>
      <c r="R1682" s="103">
        <v>0.17510000000000001</v>
      </c>
      <c r="S1682" s="33">
        <f t="shared" si="291"/>
        <v>24839.62</v>
      </c>
      <c r="T1682" s="33">
        <f t="shared" si="297"/>
        <v>1227.4100000000001</v>
      </c>
      <c r="U1682" s="33">
        <f t="shared" si="292"/>
        <v>214.92</v>
      </c>
      <c r="V1682" s="33">
        <f t="shared" si="293"/>
        <v>1442.3300000000002</v>
      </c>
      <c r="W1682" s="33">
        <f t="shared" si="294"/>
        <v>99926.67</v>
      </c>
      <c r="X1682" s="33" t="str">
        <f>IFERROR(VLOOKUP(C1682,'Adj to Match Apport'!$C:$F,4,FALSE),0)</f>
        <v/>
      </c>
      <c r="Y1682" s="33">
        <f t="shared" si="295"/>
        <v>99926.67</v>
      </c>
      <c r="Z1682" s="184">
        <f>VLOOKUP(C1682, '2023-24 School Level AAFTE'!$C$4:$C$2454, 1, 0)</f>
        <v>2199</v>
      </c>
    </row>
    <row r="1683" spans="1:26" s="20" customFormat="1" x14ac:dyDescent="0.25">
      <c r="A1683" s="136" t="s">
        <v>1713</v>
      </c>
      <c r="B1683" s="166" t="s">
        <v>1712</v>
      </c>
      <c r="C1683" s="147">
        <v>2450</v>
      </c>
      <c r="D1683" s="139" t="s">
        <v>1757</v>
      </c>
      <c r="E1683" s="146" t="str">
        <f>VLOOKUP($C1683,'2023-24 School Level AAFTE'!$C:$N,9,FALSE)</f>
        <v>No</v>
      </c>
      <c r="F1683" s="94" t="str">
        <f>IFERROR(VLOOKUP(C1683,'2023-24 School Level AAFTE'!$C:$N,11,FALSE),"")</f>
        <v>No</v>
      </c>
      <c r="G1683" s="20">
        <f>IFERROR(VLOOKUP(C1683,'2023-24 School Level AAFTE'!$C:$N,8,FALSE),0)</f>
        <v>328.94</v>
      </c>
      <c r="H1683" s="99">
        <f>VLOOKUP($A1683,'District Data'!$A:$F,3,FALSE)</f>
        <v>1.18</v>
      </c>
      <c r="I1683" s="99">
        <f>VLOOKUP($A1683,'District Data'!$A:$F,4,FALSE)</f>
        <v>1.18</v>
      </c>
      <c r="J1683" s="100">
        <f t="shared" si="287"/>
        <v>0</v>
      </c>
      <c r="K1683" s="101">
        <f t="shared" si="288"/>
        <v>0</v>
      </c>
      <c r="L1683" s="102">
        <f>'District Data'!E$2</f>
        <v>72728</v>
      </c>
      <c r="M1683" s="102">
        <f>'District Data'!F$2</f>
        <v>78209</v>
      </c>
      <c r="N1683" s="33">
        <f t="shared" si="289"/>
        <v>0</v>
      </c>
      <c r="O1683" s="33">
        <f t="shared" si="290"/>
        <v>0</v>
      </c>
      <c r="P1683" s="33">
        <f t="shared" si="296"/>
        <v>14418.72</v>
      </c>
      <c r="Q1683" s="103">
        <v>0.18149999999999999</v>
      </c>
      <c r="R1683" s="103">
        <v>0.17510000000000001</v>
      </c>
      <c r="S1683" s="33">
        <f t="shared" si="291"/>
        <v>0</v>
      </c>
      <c r="T1683" s="33">
        <f t="shared" si="297"/>
        <v>0</v>
      </c>
      <c r="U1683" s="33">
        <f t="shared" si="292"/>
        <v>0</v>
      </c>
      <c r="V1683" s="33">
        <f t="shared" si="293"/>
        <v>0</v>
      </c>
      <c r="W1683" s="33">
        <f t="shared" si="294"/>
        <v>0</v>
      </c>
      <c r="X1683" s="33">
        <f>IFERROR(VLOOKUP(C1683,'Adj to Match Apport'!$C:$F,4,FALSE),0)</f>
        <v>0</v>
      </c>
      <c r="Y1683" s="33">
        <f t="shared" si="295"/>
        <v>0</v>
      </c>
      <c r="Z1683" s="184">
        <f>VLOOKUP(C1683, '2023-24 School Level AAFTE'!$C$4:$C$2454, 1, 0)</f>
        <v>2450</v>
      </c>
    </row>
    <row r="1684" spans="1:26" s="20" customFormat="1" x14ac:dyDescent="0.25">
      <c r="A1684" s="136" t="s">
        <v>1713</v>
      </c>
      <c r="B1684" s="166" t="s">
        <v>1712</v>
      </c>
      <c r="C1684" s="167">
        <v>2839</v>
      </c>
      <c r="D1684" s="166" t="s">
        <v>1765</v>
      </c>
      <c r="E1684" s="146" t="str">
        <f>VLOOKUP($C1684,'2023-24 School Level AAFTE'!$C:$N,9,FALSE)</f>
        <v>Yes</v>
      </c>
      <c r="F1684" s="94" t="str">
        <f>IFERROR(VLOOKUP(C1684,'2023-24 School Level AAFTE'!$C:$N,11,FALSE),"")</f>
        <v>Yes</v>
      </c>
      <c r="G1684" s="20">
        <f>IFERROR(VLOOKUP(C1684,'2023-24 School Level AAFTE'!$C:$N,8,FALSE),0)</f>
        <v>723.55</v>
      </c>
      <c r="H1684" s="99">
        <f>VLOOKUP($A1684,'District Data'!$A:$F,3,FALSE)</f>
        <v>1.18</v>
      </c>
      <c r="I1684" s="99">
        <f>VLOOKUP($A1684,'District Data'!$A:$F,4,FALSE)</f>
        <v>1.18</v>
      </c>
      <c r="J1684" s="100">
        <f t="shared" si="287"/>
        <v>723.55</v>
      </c>
      <c r="K1684" s="101">
        <f t="shared" si="288"/>
        <v>2.1219999999999999</v>
      </c>
      <c r="L1684" s="102">
        <f>'District Data'!E$2</f>
        <v>72728</v>
      </c>
      <c r="M1684" s="102">
        <f>'District Data'!F$2</f>
        <v>78209</v>
      </c>
      <c r="N1684" s="33">
        <f t="shared" si="289"/>
        <v>182108</v>
      </c>
      <c r="O1684" s="33">
        <f t="shared" si="290"/>
        <v>13724.21</v>
      </c>
      <c r="P1684" s="33">
        <f t="shared" si="296"/>
        <v>14418.72</v>
      </c>
      <c r="Q1684" s="103">
        <v>0.18149999999999999</v>
      </c>
      <c r="R1684" s="103">
        <v>0.17510000000000001</v>
      </c>
      <c r="S1684" s="33">
        <f t="shared" si="291"/>
        <v>66052.240000000005</v>
      </c>
      <c r="T1684" s="33">
        <f t="shared" si="297"/>
        <v>3263.87</v>
      </c>
      <c r="U1684" s="33">
        <f t="shared" si="292"/>
        <v>571.5</v>
      </c>
      <c r="V1684" s="33">
        <f t="shared" si="293"/>
        <v>3835.37</v>
      </c>
      <c r="W1684" s="33">
        <f t="shared" si="294"/>
        <v>265719.82</v>
      </c>
      <c r="X1684" s="33" t="str">
        <f>IFERROR(VLOOKUP(C1684,'Adj to Match Apport'!$C:$F,4,FALSE),0)</f>
        <v/>
      </c>
      <c r="Y1684" s="33">
        <f t="shared" si="295"/>
        <v>265719.82</v>
      </c>
      <c r="Z1684" s="184">
        <f>VLOOKUP(C1684, '2023-24 School Level AAFTE'!$C$4:$C$2454, 1, 0)</f>
        <v>2839</v>
      </c>
    </row>
    <row r="1685" spans="1:26" s="20" customFormat="1" x14ac:dyDescent="0.25">
      <c r="A1685" s="136" t="s">
        <v>1713</v>
      </c>
      <c r="B1685" s="166" t="s">
        <v>1712</v>
      </c>
      <c r="C1685" s="167">
        <v>3803</v>
      </c>
      <c r="D1685" s="166" t="s">
        <v>1790</v>
      </c>
      <c r="E1685" s="146" t="str">
        <f>VLOOKUP($C1685,'2023-24 School Level AAFTE'!$C:$N,9,FALSE)</f>
        <v>Yes</v>
      </c>
      <c r="F1685" s="94" t="str">
        <f>IFERROR(VLOOKUP(C1685,'2023-24 School Level AAFTE'!$C:$N,11,FALSE),"")</f>
        <v>Yes</v>
      </c>
      <c r="G1685" s="20">
        <f>IFERROR(VLOOKUP(C1685,'2023-24 School Level AAFTE'!$C:$N,8,FALSE),0)</f>
        <v>311.8</v>
      </c>
      <c r="H1685" s="99">
        <f>VLOOKUP($A1685,'District Data'!$A:$F,3,FALSE)</f>
        <v>1.18</v>
      </c>
      <c r="I1685" s="99">
        <f>VLOOKUP($A1685,'District Data'!$A:$F,4,FALSE)</f>
        <v>1.18</v>
      </c>
      <c r="J1685" s="100">
        <f t="shared" si="287"/>
        <v>311.8</v>
      </c>
      <c r="K1685" s="101">
        <f t="shared" si="288"/>
        <v>0.91500000000000004</v>
      </c>
      <c r="L1685" s="102">
        <f>'District Data'!E$2</f>
        <v>72728</v>
      </c>
      <c r="M1685" s="102">
        <f>'District Data'!F$2</f>
        <v>78209</v>
      </c>
      <c r="N1685" s="33">
        <f t="shared" si="289"/>
        <v>78524.42</v>
      </c>
      <c r="O1685" s="33">
        <f t="shared" si="290"/>
        <v>5917.84</v>
      </c>
      <c r="P1685" s="33">
        <f t="shared" si="296"/>
        <v>14418.72</v>
      </c>
      <c r="Q1685" s="103">
        <v>0.18149999999999999</v>
      </c>
      <c r="R1685" s="103">
        <v>0.17510000000000001</v>
      </c>
      <c r="S1685" s="33">
        <f t="shared" si="291"/>
        <v>28481.52</v>
      </c>
      <c r="T1685" s="33">
        <f t="shared" si="297"/>
        <v>1407.37</v>
      </c>
      <c r="U1685" s="33">
        <f t="shared" si="292"/>
        <v>246.43</v>
      </c>
      <c r="V1685" s="33">
        <f t="shared" si="293"/>
        <v>1653.8</v>
      </c>
      <c r="W1685" s="33">
        <f t="shared" si="294"/>
        <v>114577.58</v>
      </c>
      <c r="X1685" s="33" t="str">
        <f>IFERROR(VLOOKUP(C1685,'Adj to Match Apport'!$C:$F,4,FALSE),0)</f>
        <v/>
      </c>
      <c r="Y1685" s="33">
        <f t="shared" si="295"/>
        <v>114577.58</v>
      </c>
      <c r="Z1685" s="184">
        <f>VLOOKUP(C1685, '2023-24 School Level AAFTE'!$C$4:$C$2454, 1, 0)</f>
        <v>3803</v>
      </c>
    </row>
    <row r="1686" spans="1:26" s="20" customFormat="1" x14ac:dyDescent="0.25">
      <c r="A1686" s="136" t="s">
        <v>1713</v>
      </c>
      <c r="B1686" s="166" t="s">
        <v>1712</v>
      </c>
      <c r="C1686" s="167">
        <v>5488</v>
      </c>
      <c r="D1686" s="166" t="s">
        <v>1810</v>
      </c>
      <c r="E1686" s="146" t="str">
        <f>VLOOKUP($C1686,'2023-24 School Level AAFTE'!$C:$N,9,FALSE)</f>
        <v>No</v>
      </c>
      <c r="F1686" s="94" t="str">
        <f>IFERROR(VLOOKUP(C1686,'2023-24 School Level AAFTE'!$C:$N,11,FALSE),"")</f>
        <v>No</v>
      </c>
      <c r="G1686" s="20">
        <f>IFERROR(VLOOKUP(C1686,'2023-24 School Level AAFTE'!$C:$N,8,FALSE),0)</f>
        <v>187.8</v>
      </c>
      <c r="H1686" s="99">
        <f>VLOOKUP($A1686,'District Data'!$A:$F,3,FALSE)</f>
        <v>1.18</v>
      </c>
      <c r="I1686" s="99">
        <f>VLOOKUP($A1686,'District Data'!$A:$F,4,FALSE)</f>
        <v>1.18</v>
      </c>
      <c r="J1686" s="100">
        <f t="shared" si="287"/>
        <v>0</v>
      </c>
      <c r="K1686" s="101">
        <f t="shared" si="288"/>
        <v>0</v>
      </c>
      <c r="L1686" s="102">
        <f>'District Data'!E$2</f>
        <v>72728</v>
      </c>
      <c r="M1686" s="102">
        <f>'District Data'!F$2</f>
        <v>78209</v>
      </c>
      <c r="N1686" s="33">
        <f t="shared" si="289"/>
        <v>0</v>
      </c>
      <c r="O1686" s="33">
        <f t="shared" si="290"/>
        <v>0</v>
      </c>
      <c r="P1686" s="33">
        <f t="shared" si="296"/>
        <v>14418.72</v>
      </c>
      <c r="Q1686" s="103">
        <v>0.18149999999999999</v>
      </c>
      <c r="R1686" s="103">
        <v>0.17510000000000001</v>
      </c>
      <c r="S1686" s="33">
        <f t="shared" si="291"/>
        <v>0</v>
      </c>
      <c r="T1686" s="33">
        <f t="shared" si="297"/>
        <v>0</v>
      </c>
      <c r="U1686" s="33">
        <f t="shared" si="292"/>
        <v>0</v>
      </c>
      <c r="V1686" s="33">
        <f t="shared" si="293"/>
        <v>0</v>
      </c>
      <c r="W1686" s="33">
        <f t="shared" si="294"/>
        <v>0</v>
      </c>
      <c r="X1686" s="33">
        <f>IFERROR(VLOOKUP(C1686,'Adj to Match Apport'!$C:$F,4,FALSE),0)</f>
        <v>0</v>
      </c>
      <c r="Y1686" s="33">
        <f t="shared" si="295"/>
        <v>0</v>
      </c>
      <c r="Z1686" s="184">
        <f>VLOOKUP(C1686, '2023-24 School Level AAFTE'!$C$4:$C$2454, 1, 0)</f>
        <v>5488</v>
      </c>
    </row>
    <row r="1687" spans="1:26" s="20" customFormat="1" x14ac:dyDescent="0.25">
      <c r="A1687" s="136" t="s">
        <v>1713</v>
      </c>
      <c r="B1687" s="166" t="s">
        <v>1712</v>
      </c>
      <c r="C1687" s="167">
        <v>2321</v>
      </c>
      <c r="D1687" s="166" t="s">
        <v>1749</v>
      </c>
      <c r="E1687" s="146" t="str">
        <f>VLOOKUP($C1687,'2023-24 School Level AAFTE'!$C:$N,9,FALSE)</f>
        <v>Yes</v>
      </c>
      <c r="F1687" s="94" t="str">
        <f>IFERROR(VLOOKUP(C1687,'2023-24 School Level AAFTE'!$C:$N,11,FALSE),"")</f>
        <v>Yes</v>
      </c>
      <c r="G1687" s="20">
        <f>IFERROR(VLOOKUP(C1687,'2023-24 School Level AAFTE'!$C:$N,8,FALSE),0)</f>
        <v>230.55</v>
      </c>
      <c r="H1687" s="99">
        <f>VLOOKUP($A1687,'District Data'!$A:$F,3,FALSE)</f>
        <v>1.18</v>
      </c>
      <c r="I1687" s="99">
        <f>VLOOKUP($A1687,'District Data'!$A:$F,4,FALSE)</f>
        <v>1.18</v>
      </c>
      <c r="J1687" s="100">
        <f t="shared" si="287"/>
        <v>230.55</v>
      </c>
      <c r="K1687" s="101">
        <f t="shared" si="288"/>
        <v>0.67600000000000005</v>
      </c>
      <c r="L1687" s="102">
        <f>'District Data'!E$2</f>
        <v>72728</v>
      </c>
      <c r="M1687" s="102">
        <f>'District Data'!F$2</f>
        <v>78209</v>
      </c>
      <c r="N1687" s="33">
        <f t="shared" si="289"/>
        <v>58013.67</v>
      </c>
      <c r="O1687" s="33">
        <f t="shared" si="290"/>
        <v>4372.09</v>
      </c>
      <c r="P1687" s="33">
        <f t="shared" si="296"/>
        <v>14418.72</v>
      </c>
      <c r="Q1687" s="103">
        <v>0.18149999999999999</v>
      </c>
      <c r="R1687" s="103">
        <v>0.17510000000000001</v>
      </c>
      <c r="S1687" s="33">
        <f t="shared" si="291"/>
        <v>21042.09</v>
      </c>
      <c r="T1687" s="33">
        <f t="shared" si="297"/>
        <v>1039.76</v>
      </c>
      <c r="U1687" s="33">
        <f t="shared" si="292"/>
        <v>182.06</v>
      </c>
      <c r="V1687" s="33">
        <f t="shared" si="293"/>
        <v>1221.82</v>
      </c>
      <c r="W1687" s="33">
        <f t="shared" si="294"/>
        <v>84649.67</v>
      </c>
      <c r="X1687" s="33" t="str">
        <f>IFERROR(VLOOKUP(C1687,'Adj to Match Apport'!$C:$F,4,FALSE),0)</f>
        <v/>
      </c>
      <c r="Y1687" s="33">
        <f t="shared" si="295"/>
        <v>84649.67</v>
      </c>
      <c r="Z1687" s="184">
        <f>VLOOKUP(C1687, '2023-24 School Level AAFTE'!$C$4:$C$2454, 1, 0)</f>
        <v>2321</v>
      </c>
    </row>
    <row r="1688" spans="1:26" s="20" customFormat="1" x14ac:dyDescent="0.25">
      <c r="A1688" s="136" t="s">
        <v>1713</v>
      </c>
      <c r="B1688" s="166" t="s">
        <v>1712</v>
      </c>
      <c r="C1688" s="167">
        <v>2729</v>
      </c>
      <c r="D1688" s="166" t="s">
        <v>1761</v>
      </c>
      <c r="E1688" s="146" t="str">
        <f>VLOOKUP($C1688,'2023-24 School Level AAFTE'!$C:$N,9,FALSE)</f>
        <v>No</v>
      </c>
      <c r="F1688" s="94" t="str">
        <f>IFERROR(VLOOKUP(C1688,'2023-24 School Level AAFTE'!$C:$N,11,FALSE),"")</f>
        <v>No</v>
      </c>
      <c r="G1688" s="20">
        <f>IFERROR(VLOOKUP(C1688,'2023-24 School Level AAFTE'!$C:$N,8,FALSE),0)</f>
        <v>1025.93</v>
      </c>
      <c r="H1688" s="99">
        <f>VLOOKUP($A1688,'District Data'!$A:$F,3,FALSE)</f>
        <v>1.18</v>
      </c>
      <c r="I1688" s="99">
        <f>VLOOKUP($A1688,'District Data'!$A:$F,4,FALSE)</f>
        <v>1.18</v>
      </c>
      <c r="J1688" s="100">
        <f t="shared" si="287"/>
        <v>0</v>
      </c>
      <c r="K1688" s="101">
        <f t="shared" si="288"/>
        <v>0</v>
      </c>
      <c r="L1688" s="102">
        <f>'District Data'!E$2</f>
        <v>72728</v>
      </c>
      <c r="M1688" s="102">
        <f>'District Data'!F$2</f>
        <v>78209</v>
      </c>
      <c r="N1688" s="33">
        <f t="shared" si="289"/>
        <v>0</v>
      </c>
      <c r="O1688" s="33">
        <f t="shared" si="290"/>
        <v>0</v>
      </c>
      <c r="P1688" s="33">
        <f t="shared" si="296"/>
        <v>14418.72</v>
      </c>
      <c r="Q1688" s="103">
        <v>0.18149999999999999</v>
      </c>
      <c r="R1688" s="103">
        <v>0.17510000000000001</v>
      </c>
      <c r="S1688" s="33">
        <f t="shared" si="291"/>
        <v>0</v>
      </c>
      <c r="T1688" s="33">
        <f t="shared" si="297"/>
        <v>0</v>
      </c>
      <c r="U1688" s="33">
        <f t="shared" si="292"/>
        <v>0</v>
      </c>
      <c r="V1688" s="33">
        <f t="shared" si="293"/>
        <v>0</v>
      </c>
      <c r="W1688" s="33">
        <f t="shared" si="294"/>
        <v>0</v>
      </c>
      <c r="X1688" s="33">
        <f>IFERROR(VLOOKUP(C1688,'Adj to Match Apport'!$C:$F,4,FALSE),0)</f>
        <v>0</v>
      </c>
      <c r="Y1688" s="33">
        <f t="shared" si="295"/>
        <v>0</v>
      </c>
      <c r="Z1688" s="184">
        <f>VLOOKUP(C1688, '2023-24 School Level AAFTE'!$C$4:$C$2454, 1, 0)</f>
        <v>2729</v>
      </c>
    </row>
    <row r="1689" spans="1:26" s="20" customFormat="1" x14ac:dyDescent="0.25">
      <c r="A1689" s="136" t="s">
        <v>1713</v>
      </c>
      <c r="B1689" s="166" t="s">
        <v>1712</v>
      </c>
      <c r="C1689" s="167">
        <v>2118</v>
      </c>
      <c r="D1689" s="166" t="s">
        <v>585</v>
      </c>
      <c r="E1689" s="146" t="str">
        <f>VLOOKUP($C1689,'2023-24 School Level AAFTE'!$C:$N,9,FALSE)</f>
        <v>Yes</v>
      </c>
      <c r="F1689" s="94" t="str">
        <f>IFERROR(VLOOKUP(C1689,'2023-24 School Level AAFTE'!$C:$N,11,FALSE),"")</f>
        <v>Yes</v>
      </c>
      <c r="G1689" s="20">
        <f>IFERROR(VLOOKUP(C1689,'2023-24 School Level AAFTE'!$C:$N,8,FALSE),0)</f>
        <v>316.22000000000003</v>
      </c>
      <c r="H1689" s="99">
        <f>VLOOKUP($A1689,'District Data'!$A:$F,3,FALSE)</f>
        <v>1.18</v>
      </c>
      <c r="I1689" s="99">
        <f>VLOOKUP($A1689,'District Data'!$A:$F,4,FALSE)</f>
        <v>1.18</v>
      </c>
      <c r="J1689" s="100">
        <f t="shared" si="287"/>
        <v>316.22000000000003</v>
      </c>
      <c r="K1689" s="101">
        <f t="shared" si="288"/>
        <v>0.92800000000000005</v>
      </c>
      <c r="L1689" s="102">
        <f>'District Data'!E$2</f>
        <v>72728</v>
      </c>
      <c r="M1689" s="102">
        <f>'District Data'!F$2</f>
        <v>78209</v>
      </c>
      <c r="N1689" s="33">
        <f t="shared" si="289"/>
        <v>79640.070000000007</v>
      </c>
      <c r="O1689" s="33">
        <f t="shared" si="290"/>
        <v>6001.91</v>
      </c>
      <c r="P1689" s="33">
        <f t="shared" si="296"/>
        <v>14418.72</v>
      </c>
      <c r="Q1689" s="103">
        <v>0.18149999999999999</v>
      </c>
      <c r="R1689" s="103">
        <v>0.17510000000000001</v>
      </c>
      <c r="S1689" s="33">
        <f t="shared" si="291"/>
        <v>28886.18</v>
      </c>
      <c r="T1689" s="33">
        <f t="shared" si="297"/>
        <v>1427.37</v>
      </c>
      <c r="U1689" s="33">
        <f t="shared" si="292"/>
        <v>249.93</v>
      </c>
      <c r="V1689" s="33">
        <f t="shared" si="293"/>
        <v>1677.3</v>
      </c>
      <c r="W1689" s="33">
        <f t="shared" si="294"/>
        <v>116205.46</v>
      </c>
      <c r="X1689" s="33" t="str">
        <f>IFERROR(VLOOKUP(C1689,'Adj to Match Apport'!$C:$F,4,FALSE),0)</f>
        <v/>
      </c>
      <c r="Y1689" s="33">
        <f t="shared" si="295"/>
        <v>116205.46</v>
      </c>
      <c r="Z1689" s="184">
        <f>VLOOKUP(C1689, '2023-24 School Level AAFTE'!$C$4:$C$2454, 1, 0)</f>
        <v>2118</v>
      </c>
    </row>
    <row r="1690" spans="1:26" s="20" customFormat="1" x14ac:dyDescent="0.25">
      <c r="A1690" s="136" t="s">
        <v>1713</v>
      </c>
      <c r="B1690" s="166" t="s">
        <v>1712</v>
      </c>
      <c r="C1690" s="167">
        <v>3518</v>
      </c>
      <c r="D1690" s="166" t="s">
        <v>1784</v>
      </c>
      <c r="E1690" s="146" t="str">
        <f>VLOOKUP($C1690,'2023-24 School Level AAFTE'!$C:$N,9,FALSE)</f>
        <v>No</v>
      </c>
      <c r="F1690" s="94" t="str">
        <f>IFERROR(VLOOKUP(C1690,'2023-24 School Level AAFTE'!$C:$N,11,FALSE),"")</f>
        <v>No</v>
      </c>
      <c r="G1690" s="20">
        <f>IFERROR(VLOOKUP(C1690,'2023-24 School Level AAFTE'!$C:$N,8,FALSE),0)</f>
        <v>375.31</v>
      </c>
      <c r="H1690" s="99">
        <f>VLOOKUP($A1690,'District Data'!$A:$F,3,FALSE)</f>
        <v>1.18</v>
      </c>
      <c r="I1690" s="99">
        <f>VLOOKUP($A1690,'District Data'!$A:$F,4,FALSE)</f>
        <v>1.18</v>
      </c>
      <c r="J1690" s="100">
        <f t="shared" si="287"/>
        <v>0</v>
      </c>
      <c r="K1690" s="101">
        <f t="shared" si="288"/>
        <v>0</v>
      </c>
      <c r="L1690" s="102">
        <f>'District Data'!E$2</f>
        <v>72728</v>
      </c>
      <c r="M1690" s="102">
        <f>'District Data'!F$2</f>
        <v>78209</v>
      </c>
      <c r="N1690" s="33">
        <f t="shared" si="289"/>
        <v>0</v>
      </c>
      <c r="O1690" s="33">
        <f t="shared" si="290"/>
        <v>0</v>
      </c>
      <c r="P1690" s="33">
        <f t="shared" si="296"/>
        <v>14418.72</v>
      </c>
      <c r="Q1690" s="103">
        <v>0.18149999999999999</v>
      </c>
      <c r="R1690" s="103">
        <v>0.17510000000000001</v>
      </c>
      <c r="S1690" s="33">
        <f t="shared" si="291"/>
        <v>0</v>
      </c>
      <c r="T1690" s="33">
        <f t="shared" si="297"/>
        <v>0</v>
      </c>
      <c r="U1690" s="33">
        <f t="shared" si="292"/>
        <v>0</v>
      </c>
      <c r="V1690" s="33">
        <f t="shared" si="293"/>
        <v>0</v>
      </c>
      <c r="W1690" s="33">
        <f t="shared" si="294"/>
        <v>0</v>
      </c>
      <c r="X1690" s="33">
        <f>IFERROR(VLOOKUP(C1690,'Adj to Match Apport'!$C:$F,4,FALSE),0)</f>
        <v>0</v>
      </c>
      <c r="Y1690" s="33">
        <f t="shared" si="295"/>
        <v>0</v>
      </c>
      <c r="Z1690" s="184">
        <f>VLOOKUP(C1690, '2023-24 School Level AAFTE'!$C$4:$C$2454, 1, 0)</f>
        <v>3518</v>
      </c>
    </row>
    <row r="1691" spans="1:26" s="20" customFormat="1" x14ac:dyDescent="0.25">
      <c r="A1691" s="136" t="s">
        <v>1713</v>
      </c>
      <c r="B1691" s="166" t="s">
        <v>1712</v>
      </c>
      <c r="C1691" s="167">
        <v>2182</v>
      </c>
      <c r="D1691" s="166" t="s">
        <v>1738</v>
      </c>
      <c r="E1691" s="146" t="str">
        <f>VLOOKUP($C1691,'2023-24 School Level AAFTE'!$C:$N,9,FALSE)</f>
        <v>Yes</v>
      </c>
      <c r="F1691" s="94" t="str">
        <f>IFERROR(VLOOKUP(C1691,'2023-24 School Level AAFTE'!$C:$N,11,FALSE),"")</f>
        <v>Yes</v>
      </c>
      <c r="G1691" s="20">
        <f>IFERROR(VLOOKUP(C1691,'2023-24 School Level AAFTE'!$C:$N,8,FALSE),0)</f>
        <v>1201.4299999999998</v>
      </c>
      <c r="H1691" s="99">
        <f>VLOOKUP($A1691,'District Data'!$A:$F,3,FALSE)</f>
        <v>1.18</v>
      </c>
      <c r="I1691" s="99">
        <f>VLOOKUP($A1691,'District Data'!$A:$F,4,FALSE)</f>
        <v>1.18</v>
      </c>
      <c r="J1691" s="100">
        <f t="shared" si="287"/>
        <v>1201.4299999999998</v>
      </c>
      <c r="K1691" s="101">
        <f t="shared" si="288"/>
        <v>3.524</v>
      </c>
      <c r="L1691" s="102">
        <f>'District Data'!E$2</f>
        <v>72728</v>
      </c>
      <c r="M1691" s="102">
        <f>'District Data'!F$2</f>
        <v>78209</v>
      </c>
      <c r="N1691" s="33">
        <f t="shared" si="289"/>
        <v>302426.3</v>
      </c>
      <c r="O1691" s="33">
        <f t="shared" si="290"/>
        <v>22791.75</v>
      </c>
      <c r="P1691" s="33">
        <f t="shared" si="296"/>
        <v>14418.72</v>
      </c>
      <c r="Q1691" s="103">
        <v>0.18149999999999999</v>
      </c>
      <c r="R1691" s="103">
        <v>0.17510000000000001</v>
      </c>
      <c r="S1691" s="33">
        <f t="shared" si="291"/>
        <v>109692.78</v>
      </c>
      <c r="T1691" s="33">
        <f t="shared" si="297"/>
        <v>5420.3</v>
      </c>
      <c r="U1691" s="33">
        <f t="shared" si="292"/>
        <v>949.09</v>
      </c>
      <c r="V1691" s="33">
        <f t="shared" si="293"/>
        <v>6369.39</v>
      </c>
      <c r="W1691" s="33">
        <f t="shared" si="294"/>
        <v>441280.22</v>
      </c>
      <c r="X1691" s="33" t="str">
        <f>IFERROR(VLOOKUP(C1691,'Adj to Match Apport'!$C:$F,4,FALSE),0)</f>
        <v/>
      </c>
      <c r="Y1691" s="33">
        <f t="shared" si="295"/>
        <v>441280.22</v>
      </c>
      <c r="Z1691" s="184">
        <f>VLOOKUP(C1691, '2023-24 School Level AAFTE'!$C$4:$C$2454, 1, 0)</f>
        <v>2182</v>
      </c>
    </row>
    <row r="1692" spans="1:26" s="20" customFormat="1" x14ac:dyDescent="0.25">
      <c r="A1692" s="136" t="s">
        <v>1713</v>
      </c>
      <c r="B1692" s="166" t="s">
        <v>1712</v>
      </c>
      <c r="C1692" s="167">
        <v>2090</v>
      </c>
      <c r="D1692" s="166" t="s">
        <v>1728</v>
      </c>
      <c r="E1692" s="146" t="str">
        <f>VLOOKUP($C1692,'2023-24 School Level AAFTE'!$C:$N,9,FALSE)</f>
        <v>No</v>
      </c>
      <c r="F1692" s="94" t="str">
        <f>IFERROR(VLOOKUP(C1692,'2023-24 School Level AAFTE'!$C:$N,11,FALSE),"")</f>
        <v>No</v>
      </c>
      <c r="G1692" s="20">
        <f>IFERROR(VLOOKUP(C1692,'2023-24 School Level AAFTE'!$C:$N,8,FALSE),0)</f>
        <v>451.46</v>
      </c>
      <c r="H1692" s="99">
        <f>VLOOKUP($A1692,'District Data'!$A:$F,3,FALSE)</f>
        <v>1.18</v>
      </c>
      <c r="I1692" s="99">
        <f>VLOOKUP($A1692,'District Data'!$A:$F,4,FALSE)</f>
        <v>1.18</v>
      </c>
      <c r="J1692" s="100">
        <f t="shared" si="287"/>
        <v>0</v>
      </c>
      <c r="K1692" s="101">
        <f t="shared" si="288"/>
        <v>0</v>
      </c>
      <c r="L1692" s="102">
        <f>'District Data'!E$2</f>
        <v>72728</v>
      </c>
      <c r="M1692" s="102">
        <f>'District Data'!F$2</f>
        <v>78209</v>
      </c>
      <c r="N1692" s="33">
        <f t="shared" si="289"/>
        <v>0</v>
      </c>
      <c r="O1692" s="33">
        <f t="shared" si="290"/>
        <v>0</v>
      </c>
      <c r="P1692" s="33">
        <f t="shared" si="296"/>
        <v>14418.72</v>
      </c>
      <c r="Q1692" s="103">
        <v>0.18149999999999999</v>
      </c>
      <c r="R1692" s="103">
        <v>0.17510000000000001</v>
      </c>
      <c r="S1692" s="33">
        <f t="shared" si="291"/>
        <v>0</v>
      </c>
      <c r="T1692" s="33">
        <f t="shared" si="297"/>
        <v>0</v>
      </c>
      <c r="U1692" s="33">
        <f t="shared" si="292"/>
        <v>0</v>
      </c>
      <c r="V1692" s="33">
        <f t="shared" si="293"/>
        <v>0</v>
      </c>
      <c r="W1692" s="33">
        <f t="shared" si="294"/>
        <v>0</v>
      </c>
      <c r="X1692" s="33">
        <f>IFERROR(VLOOKUP(C1692,'Adj to Match Apport'!$C:$F,4,FALSE),0)</f>
        <v>0</v>
      </c>
      <c r="Y1692" s="33">
        <f t="shared" si="295"/>
        <v>0</v>
      </c>
      <c r="Z1692" s="184">
        <f>VLOOKUP(C1692, '2023-24 School Level AAFTE'!$C$4:$C$2454, 1, 0)</f>
        <v>2090</v>
      </c>
    </row>
    <row r="1693" spans="1:26" s="20" customFormat="1" x14ac:dyDescent="0.25">
      <c r="A1693" s="136" t="s">
        <v>1713</v>
      </c>
      <c r="B1693" s="166" t="s">
        <v>1712</v>
      </c>
      <c r="C1693" s="167">
        <v>2306</v>
      </c>
      <c r="D1693" s="166" t="s">
        <v>1747</v>
      </c>
      <c r="E1693" s="146" t="str">
        <f>VLOOKUP($C1693,'2023-24 School Level AAFTE'!$C:$N,9,FALSE)</f>
        <v>No</v>
      </c>
      <c r="F1693" s="94" t="str">
        <f>IFERROR(VLOOKUP(C1693,'2023-24 School Level AAFTE'!$C:$N,11,FALSE),"")</f>
        <v>No</v>
      </c>
      <c r="G1693" s="20">
        <f>IFERROR(VLOOKUP(C1693,'2023-24 School Level AAFTE'!$C:$N,8,FALSE),0)</f>
        <v>1599.6100000000001</v>
      </c>
      <c r="H1693" s="99">
        <f>VLOOKUP($A1693,'District Data'!$A:$F,3,FALSE)</f>
        <v>1.18</v>
      </c>
      <c r="I1693" s="99">
        <f>VLOOKUP($A1693,'District Data'!$A:$F,4,FALSE)</f>
        <v>1.18</v>
      </c>
      <c r="J1693" s="100">
        <f t="shared" si="287"/>
        <v>0</v>
      </c>
      <c r="K1693" s="101">
        <f t="shared" si="288"/>
        <v>0</v>
      </c>
      <c r="L1693" s="102">
        <f>'District Data'!E$2</f>
        <v>72728</v>
      </c>
      <c r="M1693" s="102">
        <f>'District Data'!F$2</f>
        <v>78209</v>
      </c>
      <c r="N1693" s="33">
        <f t="shared" si="289"/>
        <v>0</v>
      </c>
      <c r="O1693" s="33">
        <f t="shared" si="290"/>
        <v>0</v>
      </c>
      <c r="P1693" s="33">
        <f t="shared" si="296"/>
        <v>14418.72</v>
      </c>
      <c r="Q1693" s="103">
        <v>0.18149999999999999</v>
      </c>
      <c r="R1693" s="103">
        <v>0.17510000000000001</v>
      </c>
      <c r="S1693" s="33">
        <f t="shared" si="291"/>
        <v>0</v>
      </c>
      <c r="T1693" s="33">
        <f t="shared" si="297"/>
        <v>0</v>
      </c>
      <c r="U1693" s="33">
        <f t="shared" si="292"/>
        <v>0</v>
      </c>
      <c r="V1693" s="33">
        <f t="shared" si="293"/>
        <v>0</v>
      </c>
      <c r="W1693" s="33">
        <f t="shared" si="294"/>
        <v>0</v>
      </c>
      <c r="X1693" s="33">
        <f>IFERROR(VLOOKUP(C1693,'Adj to Match Apport'!$C:$F,4,FALSE),0)</f>
        <v>0</v>
      </c>
      <c r="Y1693" s="33">
        <f t="shared" si="295"/>
        <v>0</v>
      </c>
      <c r="Z1693" s="184">
        <f>VLOOKUP(C1693, '2023-24 School Level AAFTE'!$C$4:$C$2454, 1, 0)</f>
        <v>2306</v>
      </c>
    </row>
    <row r="1694" spans="1:26" s="20" customFormat="1" x14ac:dyDescent="0.25">
      <c r="A1694" s="136" t="s">
        <v>1713</v>
      </c>
      <c r="B1694" s="166" t="s">
        <v>1712</v>
      </c>
      <c r="C1694" s="167">
        <v>2139</v>
      </c>
      <c r="D1694" s="166" t="s">
        <v>1733</v>
      </c>
      <c r="E1694" s="146" t="str">
        <f>VLOOKUP($C1694,'2023-24 School Level AAFTE'!$C:$N,9,FALSE)</f>
        <v>No</v>
      </c>
      <c r="F1694" s="94" t="str">
        <f>IFERROR(VLOOKUP(C1694,'2023-24 School Level AAFTE'!$C:$N,11,FALSE),"")</f>
        <v>No</v>
      </c>
      <c r="G1694" s="20">
        <f>IFERROR(VLOOKUP(C1694,'2023-24 School Level AAFTE'!$C:$N,8,FALSE),0)</f>
        <v>377.2</v>
      </c>
      <c r="H1694" s="99">
        <f>VLOOKUP($A1694,'District Data'!$A:$F,3,FALSE)</f>
        <v>1.18</v>
      </c>
      <c r="I1694" s="99">
        <f>VLOOKUP($A1694,'District Data'!$A:$F,4,FALSE)</f>
        <v>1.18</v>
      </c>
      <c r="J1694" s="100">
        <f t="shared" si="287"/>
        <v>0</v>
      </c>
      <c r="K1694" s="101">
        <f t="shared" si="288"/>
        <v>0</v>
      </c>
      <c r="L1694" s="102">
        <f>'District Data'!E$2</f>
        <v>72728</v>
      </c>
      <c r="M1694" s="102">
        <f>'District Data'!F$2</f>
        <v>78209</v>
      </c>
      <c r="N1694" s="33">
        <f t="shared" si="289"/>
        <v>0</v>
      </c>
      <c r="O1694" s="33">
        <f t="shared" si="290"/>
        <v>0</v>
      </c>
      <c r="P1694" s="33">
        <f t="shared" si="296"/>
        <v>14418.72</v>
      </c>
      <c r="Q1694" s="103">
        <v>0.18149999999999999</v>
      </c>
      <c r="R1694" s="103">
        <v>0.17510000000000001</v>
      </c>
      <c r="S1694" s="33">
        <f t="shared" si="291"/>
        <v>0</v>
      </c>
      <c r="T1694" s="33">
        <f t="shared" si="297"/>
        <v>0</v>
      </c>
      <c r="U1694" s="33">
        <f t="shared" si="292"/>
        <v>0</v>
      </c>
      <c r="V1694" s="33">
        <f t="shared" si="293"/>
        <v>0</v>
      </c>
      <c r="W1694" s="33">
        <f t="shared" si="294"/>
        <v>0</v>
      </c>
      <c r="X1694" s="33">
        <f>IFERROR(VLOOKUP(C1694,'Adj to Match Apport'!$C:$F,4,FALSE),0)</f>
        <v>0</v>
      </c>
      <c r="Y1694" s="33">
        <f t="shared" si="295"/>
        <v>0</v>
      </c>
      <c r="Z1694" s="184">
        <f>VLOOKUP(C1694, '2023-24 School Level AAFTE'!$C$4:$C$2454, 1, 0)</f>
        <v>2139</v>
      </c>
    </row>
    <row r="1695" spans="1:26" s="20" customFormat="1" x14ac:dyDescent="0.25">
      <c r="A1695" s="136" t="s">
        <v>1713</v>
      </c>
      <c r="B1695" s="166" t="s">
        <v>1712</v>
      </c>
      <c r="C1695" s="167">
        <v>3429</v>
      </c>
      <c r="D1695" s="166" t="s">
        <v>1780</v>
      </c>
      <c r="E1695" s="146" t="str">
        <f>VLOOKUP($C1695,'2023-24 School Level AAFTE'!$C:$N,9,FALSE)</f>
        <v>No</v>
      </c>
      <c r="F1695" s="94" t="str">
        <f>IFERROR(VLOOKUP(C1695,'2023-24 School Level AAFTE'!$C:$N,11,FALSE),"")</f>
        <v>No</v>
      </c>
      <c r="G1695" s="20">
        <f>IFERROR(VLOOKUP(C1695,'2023-24 School Level AAFTE'!$C:$N,8,FALSE),0)</f>
        <v>485</v>
      </c>
      <c r="H1695" s="99">
        <f>VLOOKUP($A1695,'District Data'!$A:$F,3,FALSE)</f>
        <v>1.18</v>
      </c>
      <c r="I1695" s="99">
        <f>VLOOKUP($A1695,'District Data'!$A:$F,4,FALSE)</f>
        <v>1.18</v>
      </c>
      <c r="J1695" s="100">
        <f t="shared" si="287"/>
        <v>0</v>
      </c>
      <c r="K1695" s="101">
        <f t="shared" si="288"/>
        <v>0</v>
      </c>
      <c r="L1695" s="102">
        <f>'District Data'!E$2</f>
        <v>72728</v>
      </c>
      <c r="M1695" s="102">
        <f>'District Data'!F$2</f>
        <v>78209</v>
      </c>
      <c r="N1695" s="33">
        <f t="shared" si="289"/>
        <v>0</v>
      </c>
      <c r="O1695" s="33">
        <f t="shared" si="290"/>
        <v>0</v>
      </c>
      <c r="P1695" s="33">
        <f t="shared" si="296"/>
        <v>14418.72</v>
      </c>
      <c r="Q1695" s="103">
        <v>0.18149999999999999</v>
      </c>
      <c r="R1695" s="103">
        <v>0.17510000000000001</v>
      </c>
      <c r="S1695" s="33">
        <f t="shared" si="291"/>
        <v>0</v>
      </c>
      <c r="T1695" s="33">
        <f t="shared" si="297"/>
        <v>0</v>
      </c>
      <c r="U1695" s="33">
        <f t="shared" si="292"/>
        <v>0</v>
      </c>
      <c r="V1695" s="33">
        <f t="shared" si="293"/>
        <v>0</v>
      </c>
      <c r="W1695" s="33">
        <f t="shared" si="294"/>
        <v>0</v>
      </c>
      <c r="X1695" s="33">
        <f>IFERROR(VLOOKUP(C1695,'Adj to Match Apport'!$C:$F,4,FALSE),0)</f>
        <v>0</v>
      </c>
      <c r="Y1695" s="33">
        <f t="shared" si="295"/>
        <v>0</v>
      </c>
      <c r="Z1695" s="184">
        <f>VLOOKUP(C1695, '2023-24 School Level AAFTE'!$C$4:$C$2454, 1, 0)</f>
        <v>3429</v>
      </c>
    </row>
    <row r="1696" spans="1:26" s="20" customFormat="1" x14ac:dyDescent="0.25">
      <c r="A1696" s="136" t="s">
        <v>1713</v>
      </c>
      <c r="B1696" s="166" t="s">
        <v>1712</v>
      </c>
      <c r="C1696" s="167">
        <v>3378</v>
      </c>
      <c r="D1696" s="166" t="s">
        <v>1779</v>
      </c>
      <c r="E1696" s="146" t="str">
        <f>VLOOKUP($C1696,'2023-24 School Level AAFTE'!$C:$N,9,FALSE)</f>
        <v>Yes</v>
      </c>
      <c r="F1696" s="94" t="str">
        <f>IFERROR(VLOOKUP(C1696,'2023-24 School Level AAFTE'!$C:$N,11,FALSE),"")</f>
        <v>Yes</v>
      </c>
      <c r="G1696" s="20">
        <f>IFERROR(VLOOKUP(C1696,'2023-24 School Level AAFTE'!$C:$N,8,FALSE),0)</f>
        <v>248.29000000000002</v>
      </c>
      <c r="H1696" s="99">
        <f>VLOOKUP($A1696,'District Data'!$A:$F,3,FALSE)</f>
        <v>1.18</v>
      </c>
      <c r="I1696" s="99">
        <f>VLOOKUP($A1696,'District Data'!$A:$F,4,FALSE)</f>
        <v>1.18</v>
      </c>
      <c r="J1696" s="100">
        <f t="shared" si="287"/>
        <v>248.29000000000002</v>
      </c>
      <c r="K1696" s="101">
        <f t="shared" si="288"/>
        <v>0.72799999999999998</v>
      </c>
      <c r="L1696" s="102">
        <f>'District Data'!E$2</f>
        <v>72728</v>
      </c>
      <c r="M1696" s="102">
        <f>'District Data'!F$2</f>
        <v>78209</v>
      </c>
      <c r="N1696" s="33">
        <f t="shared" si="289"/>
        <v>62476.26</v>
      </c>
      <c r="O1696" s="33">
        <f t="shared" si="290"/>
        <v>4708.3999999999996</v>
      </c>
      <c r="P1696" s="33">
        <f t="shared" si="296"/>
        <v>14418.72</v>
      </c>
      <c r="Q1696" s="103">
        <v>0.18149999999999999</v>
      </c>
      <c r="R1696" s="103">
        <v>0.17510000000000001</v>
      </c>
      <c r="S1696" s="33">
        <f t="shared" si="291"/>
        <v>22660.71</v>
      </c>
      <c r="T1696" s="33">
        <f t="shared" si="297"/>
        <v>1119.74</v>
      </c>
      <c r="U1696" s="33">
        <f t="shared" si="292"/>
        <v>196.07</v>
      </c>
      <c r="V1696" s="33">
        <f t="shared" si="293"/>
        <v>1315.81</v>
      </c>
      <c r="W1696" s="33">
        <f t="shared" si="294"/>
        <v>91161.18</v>
      </c>
      <c r="X1696" s="33" t="str">
        <f>IFERROR(VLOOKUP(C1696,'Adj to Match Apport'!$C:$F,4,FALSE),0)</f>
        <v/>
      </c>
      <c r="Y1696" s="33">
        <f t="shared" si="295"/>
        <v>91161.18</v>
      </c>
      <c r="Z1696" s="184">
        <f>VLOOKUP(C1696, '2023-24 School Level AAFTE'!$C$4:$C$2454, 1, 0)</f>
        <v>3378</v>
      </c>
    </row>
    <row r="1697" spans="1:26" s="20" customFormat="1" x14ac:dyDescent="0.25">
      <c r="A1697" s="136" t="s">
        <v>1713</v>
      </c>
      <c r="B1697" s="166" t="s">
        <v>1712</v>
      </c>
      <c r="C1697" s="167">
        <v>2061</v>
      </c>
      <c r="D1697" s="166" t="s">
        <v>1722</v>
      </c>
      <c r="E1697" s="146" t="str">
        <f>VLOOKUP($C1697,'2023-24 School Level AAFTE'!$C:$N,9,FALSE)</f>
        <v>No</v>
      </c>
      <c r="F1697" s="94" t="str">
        <f>IFERROR(VLOOKUP(C1697,'2023-24 School Level AAFTE'!$C:$N,11,FALSE),"")</f>
        <v>No</v>
      </c>
      <c r="G1697" s="20">
        <f>IFERROR(VLOOKUP(C1697,'2023-24 School Level AAFTE'!$C:$N,8,FALSE),0)</f>
        <v>322.11</v>
      </c>
      <c r="H1697" s="99">
        <f>VLOOKUP($A1697,'District Data'!$A:$F,3,FALSE)</f>
        <v>1.18</v>
      </c>
      <c r="I1697" s="99">
        <f>VLOOKUP($A1697,'District Data'!$A:$F,4,FALSE)</f>
        <v>1.18</v>
      </c>
      <c r="J1697" s="100">
        <f t="shared" si="287"/>
        <v>0</v>
      </c>
      <c r="K1697" s="101">
        <f t="shared" si="288"/>
        <v>0</v>
      </c>
      <c r="L1697" s="102">
        <f>'District Data'!E$2</f>
        <v>72728</v>
      </c>
      <c r="M1697" s="102">
        <f>'District Data'!F$2</f>
        <v>78209</v>
      </c>
      <c r="N1697" s="33">
        <f t="shared" si="289"/>
        <v>0</v>
      </c>
      <c r="O1697" s="33">
        <f t="shared" si="290"/>
        <v>0</v>
      </c>
      <c r="P1697" s="33">
        <f t="shared" si="296"/>
        <v>14418.72</v>
      </c>
      <c r="Q1697" s="103">
        <v>0.18149999999999999</v>
      </c>
      <c r="R1697" s="103">
        <v>0.17510000000000001</v>
      </c>
      <c r="S1697" s="33">
        <f t="shared" si="291"/>
        <v>0</v>
      </c>
      <c r="T1697" s="33">
        <f t="shared" si="297"/>
        <v>0</v>
      </c>
      <c r="U1697" s="33">
        <f t="shared" si="292"/>
        <v>0</v>
      </c>
      <c r="V1697" s="33">
        <f t="shared" si="293"/>
        <v>0</v>
      </c>
      <c r="W1697" s="33">
        <f t="shared" si="294"/>
        <v>0</v>
      </c>
      <c r="X1697" s="33">
        <f>IFERROR(VLOOKUP(C1697,'Adj to Match Apport'!$C:$F,4,FALSE),0)</f>
        <v>0</v>
      </c>
      <c r="Y1697" s="33">
        <f t="shared" si="295"/>
        <v>0</v>
      </c>
      <c r="Z1697" s="184">
        <f>VLOOKUP(C1697, '2023-24 School Level AAFTE'!$C$4:$C$2454, 1, 0)</f>
        <v>2061</v>
      </c>
    </row>
    <row r="1698" spans="1:26" s="20" customFormat="1" x14ac:dyDescent="0.25">
      <c r="A1698" s="136" t="s">
        <v>1713</v>
      </c>
      <c r="B1698" s="166" t="s">
        <v>1712</v>
      </c>
      <c r="C1698" s="167">
        <v>2123</v>
      </c>
      <c r="D1698" s="166" t="s">
        <v>1731</v>
      </c>
      <c r="E1698" s="146" t="str">
        <f>VLOOKUP($C1698,'2023-24 School Level AAFTE'!$C:$N,9,FALSE)</f>
        <v>No</v>
      </c>
      <c r="F1698" s="94" t="str">
        <f>IFERROR(VLOOKUP(C1698,'2023-24 School Level AAFTE'!$C:$N,11,FALSE),"")</f>
        <v>No</v>
      </c>
      <c r="G1698" s="20">
        <f>IFERROR(VLOOKUP(C1698,'2023-24 School Level AAFTE'!$C:$N,8,FALSE),0)</f>
        <v>314.31</v>
      </c>
      <c r="H1698" s="99">
        <f>VLOOKUP($A1698,'District Data'!$A:$F,3,FALSE)</f>
        <v>1.18</v>
      </c>
      <c r="I1698" s="99">
        <f>VLOOKUP($A1698,'District Data'!$A:$F,4,FALSE)</f>
        <v>1.18</v>
      </c>
      <c r="J1698" s="100">
        <f t="shared" si="287"/>
        <v>0</v>
      </c>
      <c r="K1698" s="101">
        <f t="shared" si="288"/>
        <v>0</v>
      </c>
      <c r="L1698" s="102">
        <f>'District Data'!E$2</f>
        <v>72728</v>
      </c>
      <c r="M1698" s="102">
        <f>'District Data'!F$2</f>
        <v>78209</v>
      </c>
      <c r="N1698" s="33">
        <f t="shared" si="289"/>
        <v>0</v>
      </c>
      <c r="O1698" s="33">
        <f t="shared" si="290"/>
        <v>0</v>
      </c>
      <c r="P1698" s="33">
        <f t="shared" si="296"/>
        <v>14418.72</v>
      </c>
      <c r="Q1698" s="103">
        <v>0.18149999999999999</v>
      </c>
      <c r="R1698" s="103">
        <v>0.17510000000000001</v>
      </c>
      <c r="S1698" s="33">
        <f t="shared" si="291"/>
        <v>0</v>
      </c>
      <c r="T1698" s="33">
        <f t="shared" si="297"/>
        <v>0</v>
      </c>
      <c r="U1698" s="33">
        <f t="shared" si="292"/>
        <v>0</v>
      </c>
      <c r="V1698" s="33">
        <f t="shared" si="293"/>
        <v>0</v>
      </c>
      <c r="W1698" s="33">
        <f t="shared" si="294"/>
        <v>0</v>
      </c>
      <c r="X1698" s="33">
        <f>IFERROR(VLOOKUP(C1698,'Adj to Match Apport'!$C:$F,4,FALSE),0)</f>
        <v>0</v>
      </c>
      <c r="Y1698" s="33">
        <f t="shared" si="295"/>
        <v>0</v>
      </c>
      <c r="Z1698" s="184">
        <f>VLOOKUP(C1698, '2023-24 School Level AAFTE'!$C$4:$C$2454, 1, 0)</f>
        <v>2123</v>
      </c>
    </row>
    <row r="1699" spans="1:26" s="20" customFormat="1" x14ac:dyDescent="0.25">
      <c r="A1699" s="136" t="s">
        <v>1713</v>
      </c>
      <c r="B1699" s="166" t="s">
        <v>1712</v>
      </c>
      <c r="C1699" s="167">
        <v>2371</v>
      </c>
      <c r="D1699" s="166" t="s">
        <v>1752</v>
      </c>
      <c r="E1699" s="146" t="str">
        <f>VLOOKUP($C1699,'2023-24 School Level AAFTE'!$C:$N,9,FALSE)</f>
        <v>No</v>
      </c>
      <c r="F1699" s="94" t="str">
        <f>IFERROR(VLOOKUP(C1699,'2023-24 School Level AAFTE'!$C:$N,11,FALSE),"")</f>
        <v>No</v>
      </c>
      <c r="G1699" s="20">
        <f>IFERROR(VLOOKUP(C1699,'2023-24 School Level AAFTE'!$C:$N,8,FALSE),0)</f>
        <v>908.34</v>
      </c>
      <c r="H1699" s="99">
        <f>VLOOKUP($A1699,'District Data'!$A:$F,3,FALSE)</f>
        <v>1.18</v>
      </c>
      <c r="I1699" s="99">
        <f>VLOOKUP($A1699,'District Data'!$A:$F,4,FALSE)</f>
        <v>1.18</v>
      </c>
      <c r="J1699" s="100">
        <f t="shared" si="287"/>
        <v>0</v>
      </c>
      <c r="K1699" s="101">
        <f t="shared" si="288"/>
        <v>0</v>
      </c>
      <c r="L1699" s="102">
        <f>'District Data'!E$2</f>
        <v>72728</v>
      </c>
      <c r="M1699" s="102">
        <f>'District Data'!F$2</f>
        <v>78209</v>
      </c>
      <c r="N1699" s="33">
        <f t="shared" si="289"/>
        <v>0</v>
      </c>
      <c r="O1699" s="33">
        <f t="shared" si="290"/>
        <v>0</v>
      </c>
      <c r="P1699" s="33">
        <f t="shared" si="296"/>
        <v>14418.72</v>
      </c>
      <c r="Q1699" s="103">
        <v>0.18149999999999999</v>
      </c>
      <c r="R1699" s="103">
        <v>0.17510000000000001</v>
      </c>
      <c r="S1699" s="33">
        <f t="shared" si="291"/>
        <v>0</v>
      </c>
      <c r="T1699" s="33">
        <f t="shared" si="297"/>
        <v>0</v>
      </c>
      <c r="U1699" s="33">
        <f t="shared" si="292"/>
        <v>0</v>
      </c>
      <c r="V1699" s="33">
        <f t="shared" si="293"/>
        <v>0</v>
      </c>
      <c r="W1699" s="33">
        <f t="shared" si="294"/>
        <v>0</v>
      </c>
      <c r="X1699" s="33">
        <f>IFERROR(VLOOKUP(C1699,'Adj to Match Apport'!$C:$F,4,FALSE),0)</f>
        <v>0</v>
      </c>
      <c r="Y1699" s="33">
        <f t="shared" si="295"/>
        <v>0</v>
      </c>
      <c r="Z1699" s="184">
        <f>VLOOKUP(C1699, '2023-24 School Level AAFTE'!$C$4:$C$2454, 1, 0)</f>
        <v>2371</v>
      </c>
    </row>
    <row r="1700" spans="1:26" s="20" customFormat="1" x14ac:dyDescent="0.25">
      <c r="A1700" s="136" t="s">
        <v>1713</v>
      </c>
      <c r="B1700" s="166" t="s">
        <v>1712</v>
      </c>
      <c r="C1700" s="167">
        <v>4248</v>
      </c>
      <c r="D1700" s="166" t="s">
        <v>1796</v>
      </c>
      <c r="E1700" s="146" t="str">
        <f>VLOOKUP($C1700,'2023-24 School Level AAFTE'!$C:$N,9,FALSE)</f>
        <v>No</v>
      </c>
      <c r="F1700" s="94" t="str">
        <f>IFERROR(VLOOKUP(C1700,'2023-24 School Level AAFTE'!$C:$N,11,FALSE),"")</f>
        <v>No</v>
      </c>
      <c r="G1700" s="20">
        <f>IFERROR(VLOOKUP(C1700,'2023-24 School Level AAFTE'!$C:$N,8,FALSE),0)</f>
        <v>375.35</v>
      </c>
      <c r="H1700" s="99">
        <f>VLOOKUP($A1700,'District Data'!$A:$F,3,FALSE)</f>
        <v>1.18</v>
      </c>
      <c r="I1700" s="99">
        <f>VLOOKUP($A1700,'District Data'!$A:$F,4,FALSE)</f>
        <v>1.18</v>
      </c>
      <c r="J1700" s="100">
        <f t="shared" si="287"/>
        <v>0</v>
      </c>
      <c r="K1700" s="101">
        <f t="shared" si="288"/>
        <v>0</v>
      </c>
      <c r="L1700" s="102">
        <f>'District Data'!E$2</f>
        <v>72728</v>
      </c>
      <c r="M1700" s="102">
        <f>'District Data'!F$2</f>
        <v>78209</v>
      </c>
      <c r="N1700" s="33">
        <f t="shared" si="289"/>
        <v>0</v>
      </c>
      <c r="O1700" s="33">
        <f t="shared" si="290"/>
        <v>0</v>
      </c>
      <c r="P1700" s="33">
        <f t="shared" si="296"/>
        <v>14418.72</v>
      </c>
      <c r="Q1700" s="103">
        <v>0.18149999999999999</v>
      </c>
      <c r="R1700" s="103">
        <v>0.17510000000000001</v>
      </c>
      <c r="S1700" s="33">
        <f t="shared" si="291"/>
        <v>0</v>
      </c>
      <c r="T1700" s="33">
        <f t="shared" si="297"/>
        <v>0</v>
      </c>
      <c r="U1700" s="33">
        <f t="shared" si="292"/>
        <v>0</v>
      </c>
      <c r="V1700" s="33">
        <f t="shared" si="293"/>
        <v>0</v>
      </c>
      <c r="W1700" s="33">
        <f t="shared" si="294"/>
        <v>0</v>
      </c>
      <c r="X1700" s="33">
        <f>IFERROR(VLOOKUP(C1700,'Adj to Match Apport'!$C:$F,4,FALSE),0)</f>
        <v>0</v>
      </c>
      <c r="Y1700" s="33">
        <f t="shared" si="295"/>
        <v>0</v>
      </c>
      <c r="Z1700" s="184">
        <f>VLOOKUP(C1700, '2023-24 School Level AAFTE'!$C$4:$C$2454, 1, 0)</f>
        <v>4248</v>
      </c>
    </row>
    <row r="1701" spans="1:26" s="20" customFormat="1" x14ac:dyDescent="0.25">
      <c r="A1701" s="136" t="s">
        <v>1713</v>
      </c>
      <c r="B1701" s="166" t="s">
        <v>1712</v>
      </c>
      <c r="C1701" s="167">
        <v>5175</v>
      </c>
      <c r="D1701" s="166" t="s">
        <v>1798</v>
      </c>
      <c r="E1701" s="146" t="str">
        <f>VLOOKUP($C1701,'2023-24 School Level AAFTE'!$C:$N,9,FALSE)</f>
        <v>No</v>
      </c>
      <c r="F1701" s="94" t="str">
        <f>IFERROR(VLOOKUP(C1701,'2023-24 School Level AAFTE'!$C:$N,11,FALSE),"")</f>
        <v>No</v>
      </c>
      <c r="G1701" s="20">
        <f>IFERROR(VLOOKUP(C1701,'2023-24 School Level AAFTE'!$C:$N,8,FALSE),0)</f>
        <v>725.65</v>
      </c>
      <c r="H1701" s="99">
        <f>VLOOKUP($A1701,'District Data'!$A:$F,3,FALSE)</f>
        <v>1.18</v>
      </c>
      <c r="I1701" s="99">
        <f>VLOOKUP($A1701,'District Data'!$A:$F,4,FALSE)</f>
        <v>1.18</v>
      </c>
      <c r="J1701" s="100">
        <f t="shared" si="287"/>
        <v>0</v>
      </c>
      <c r="K1701" s="101">
        <f t="shared" si="288"/>
        <v>0</v>
      </c>
      <c r="L1701" s="102">
        <f>'District Data'!E$2</f>
        <v>72728</v>
      </c>
      <c r="M1701" s="102">
        <f>'District Data'!F$2</f>
        <v>78209</v>
      </c>
      <c r="N1701" s="33">
        <f t="shared" si="289"/>
        <v>0</v>
      </c>
      <c r="O1701" s="33">
        <f t="shared" si="290"/>
        <v>0</v>
      </c>
      <c r="P1701" s="33">
        <f t="shared" si="296"/>
        <v>14418.72</v>
      </c>
      <c r="Q1701" s="103">
        <v>0.18149999999999999</v>
      </c>
      <c r="R1701" s="103">
        <v>0.17510000000000001</v>
      </c>
      <c r="S1701" s="33">
        <f t="shared" si="291"/>
        <v>0</v>
      </c>
      <c r="T1701" s="33">
        <f t="shared" si="297"/>
        <v>0</v>
      </c>
      <c r="U1701" s="33">
        <f t="shared" si="292"/>
        <v>0</v>
      </c>
      <c r="V1701" s="33">
        <f t="shared" si="293"/>
        <v>0</v>
      </c>
      <c r="W1701" s="33">
        <f t="shared" si="294"/>
        <v>0</v>
      </c>
      <c r="X1701" s="33">
        <f>IFERROR(VLOOKUP(C1701,'Adj to Match Apport'!$C:$F,4,FALSE),0)</f>
        <v>0</v>
      </c>
      <c r="Y1701" s="33">
        <f t="shared" si="295"/>
        <v>0</v>
      </c>
      <c r="Z1701" s="184">
        <f>VLOOKUP(C1701, '2023-24 School Level AAFTE'!$C$4:$C$2454, 1, 0)</f>
        <v>5175</v>
      </c>
    </row>
    <row r="1702" spans="1:26" s="20" customFormat="1" x14ac:dyDescent="0.25">
      <c r="A1702" s="136" t="s">
        <v>1713</v>
      </c>
      <c r="B1702" s="166" t="s">
        <v>1712</v>
      </c>
      <c r="C1702" s="167">
        <v>2269</v>
      </c>
      <c r="D1702" s="166" t="s">
        <v>1745</v>
      </c>
      <c r="E1702" s="146" t="str">
        <f>VLOOKUP($C1702,'2023-24 School Level AAFTE'!$C:$N,9,FALSE)</f>
        <v>Yes</v>
      </c>
      <c r="F1702" s="94" t="str">
        <f>IFERROR(VLOOKUP(C1702,'2023-24 School Level AAFTE'!$C:$N,11,FALSE),"")</f>
        <v>Yes</v>
      </c>
      <c r="G1702" s="20">
        <f>IFERROR(VLOOKUP(C1702,'2023-24 School Level AAFTE'!$C:$N,8,FALSE),0)</f>
        <v>267.66999999999996</v>
      </c>
      <c r="H1702" s="99">
        <f>VLOOKUP($A1702,'District Data'!$A:$F,3,FALSE)</f>
        <v>1.18</v>
      </c>
      <c r="I1702" s="99">
        <f>VLOOKUP($A1702,'District Data'!$A:$F,4,FALSE)</f>
        <v>1.18</v>
      </c>
      <c r="J1702" s="100">
        <f t="shared" si="287"/>
        <v>267.66999999999996</v>
      </c>
      <c r="K1702" s="101">
        <f t="shared" si="288"/>
        <v>0.78500000000000003</v>
      </c>
      <c r="L1702" s="102">
        <f>'District Data'!E$2</f>
        <v>72728</v>
      </c>
      <c r="M1702" s="102">
        <f>'District Data'!F$2</f>
        <v>78209</v>
      </c>
      <c r="N1702" s="33">
        <f t="shared" si="289"/>
        <v>67367.95</v>
      </c>
      <c r="O1702" s="33">
        <f t="shared" si="290"/>
        <v>5077.05</v>
      </c>
      <c r="P1702" s="33">
        <f t="shared" si="296"/>
        <v>14418.72</v>
      </c>
      <c r="Q1702" s="103">
        <v>0.18149999999999999</v>
      </c>
      <c r="R1702" s="103">
        <v>0.17510000000000001</v>
      </c>
      <c r="S1702" s="33">
        <f t="shared" si="291"/>
        <v>24434.97</v>
      </c>
      <c r="T1702" s="33">
        <f t="shared" si="297"/>
        <v>1207.42</v>
      </c>
      <c r="U1702" s="33">
        <f t="shared" si="292"/>
        <v>211.42</v>
      </c>
      <c r="V1702" s="33">
        <f t="shared" si="293"/>
        <v>1418.8400000000001</v>
      </c>
      <c r="W1702" s="33">
        <f t="shared" si="294"/>
        <v>98298.81</v>
      </c>
      <c r="X1702" s="33" t="str">
        <f>IFERROR(VLOOKUP(C1702,'Adj to Match Apport'!$C:$F,4,FALSE),0)</f>
        <v/>
      </c>
      <c r="Y1702" s="33">
        <f t="shared" si="295"/>
        <v>98298.81</v>
      </c>
      <c r="Z1702" s="184">
        <f>VLOOKUP(C1702, '2023-24 School Level AAFTE'!$C$4:$C$2454, 1, 0)</f>
        <v>2269</v>
      </c>
    </row>
    <row r="1703" spans="1:26" s="20" customFormat="1" x14ac:dyDescent="0.25">
      <c r="A1703" s="136" t="s">
        <v>1713</v>
      </c>
      <c r="B1703" s="166" t="s">
        <v>1712</v>
      </c>
      <c r="C1703" s="167">
        <v>3276</v>
      </c>
      <c r="D1703" s="166" t="s">
        <v>1776</v>
      </c>
      <c r="E1703" s="146" t="str">
        <f>VLOOKUP($C1703,'2023-24 School Level AAFTE'!$C:$N,9,FALSE)</f>
        <v>No</v>
      </c>
      <c r="F1703" s="94" t="str">
        <f>IFERROR(VLOOKUP(C1703,'2023-24 School Level AAFTE'!$C:$N,11,FALSE),"")</f>
        <v>No</v>
      </c>
      <c r="G1703" s="20">
        <f>IFERROR(VLOOKUP(C1703,'2023-24 School Level AAFTE'!$C:$N,8,FALSE),0)</f>
        <v>1395.42</v>
      </c>
      <c r="H1703" s="99">
        <f>VLOOKUP($A1703,'District Data'!$A:$F,3,FALSE)</f>
        <v>1.18</v>
      </c>
      <c r="I1703" s="99">
        <f>VLOOKUP($A1703,'District Data'!$A:$F,4,FALSE)</f>
        <v>1.18</v>
      </c>
      <c r="J1703" s="100">
        <f t="shared" si="287"/>
        <v>0</v>
      </c>
      <c r="K1703" s="101">
        <f t="shared" si="288"/>
        <v>0</v>
      </c>
      <c r="L1703" s="102">
        <f>'District Data'!E$2</f>
        <v>72728</v>
      </c>
      <c r="M1703" s="102">
        <f>'District Data'!F$2</f>
        <v>78209</v>
      </c>
      <c r="N1703" s="33">
        <f t="shared" si="289"/>
        <v>0</v>
      </c>
      <c r="O1703" s="33">
        <f t="shared" si="290"/>
        <v>0</v>
      </c>
      <c r="P1703" s="33">
        <f t="shared" si="296"/>
        <v>14418.72</v>
      </c>
      <c r="Q1703" s="103">
        <v>0.18149999999999999</v>
      </c>
      <c r="R1703" s="103">
        <v>0.17510000000000001</v>
      </c>
      <c r="S1703" s="33">
        <f t="shared" si="291"/>
        <v>0</v>
      </c>
      <c r="T1703" s="33">
        <f t="shared" si="297"/>
        <v>0</v>
      </c>
      <c r="U1703" s="33">
        <f t="shared" si="292"/>
        <v>0</v>
      </c>
      <c r="V1703" s="33">
        <f t="shared" si="293"/>
        <v>0</v>
      </c>
      <c r="W1703" s="33">
        <f t="shared" si="294"/>
        <v>0</v>
      </c>
      <c r="X1703" s="33">
        <f>IFERROR(VLOOKUP(C1703,'Adj to Match Apport'!$C:$F,4,FALSE),0)</f>
        <v>0</v>
      </c>
      <c r="Y1703" s="33">
        <f t="shared" si="295"/>
        <v>0</v>
      </c>
      <c r="Z1703" s="184">
        <f>VLOOKUP(C1703, '2023-24 School Level AAFTE'!$C$4:$C$2454, 1, 0)</f>
        <v>3276</v>
      </c>
    </row>
    <row r="1704" spans="1:26" s="20" customFormat="1" x14ac:dyDescent="0.25">
      <c r="A1704" s="136" t="s">
        <v>1713</v>
      </c>
      <c r="B1704" s="166" t="s">
        <v>1712</v>
      </c>
      <c r="C1704" s="167">
        <v>5405</v>
      </c>
      <c r="D1704" s="166" t="s">
        <v>1805</v>
      </c>
      <c r="E1704" s="146" t="str">
        <f>VLOOKUP($C1704,'2023-24 School Level AAFTE'!$C:$N,9,FALSE)</f>
        <v>Yes</v>
      </c>
      <c r="F1704" s="94" t="str">
        <f>IFERROR(VLOOKUP(C1704,'2023-24 School Level AAFTE'!$C:$N,11,FALSE),"")</f>
        <v>Yes</v>
      </c>
      <c r="G1704" s="20">
        <f>IFERROR(VLOOKUP(C1704,'2023-24 School Level AAFTE'!$C:$N,8,FALSE),0)</f>
        <v>93.05</v>
      </c>
      <c r="H1704" s="99">
        <f>VLOOKUP($A1704,'District Data'!$A:$F,3,FALSE)</f>
        <v>1.18</v>
      </c>
      <c r="I1704" s="99">
        <f>VLOOKUP($A1704,'District Data'!$A:$F,4,FALSE)</f>
        <v>1.18</v>
      </c>
      <c r="J1704" s="100">
        <f t="shared" si="287"/>
        <v>93.05</v>
      </c>
      <c r="K1704" s="101">
        <f t="shared" si="288"/>
        <v>0.27300000000000002</v>
      </c>
      <c r="L1704" s="102">
        <f>'District Data'!E$2</f>
        <v>72728</v>
      </c>
      <c r="M1704" s="102">
        <f>'District Data'!F$2</f>
        <v>78209</v>
      </c>
      <c r="N1704" s="33">
        <f t="shared" si="289"/>
        <v>23428.6</v>
      </c>
      <c r="O1704" s="33">
        <f t="shared" si="290"/>
        <v>1765.65</v>
      </c>
      <c r="P1704" s="33">
        <f t="shared" si="296"/>
        <v>14418.72</v>
      </c>
      <c r="Q1704" s="103">
        <v>0.18149999999999999</v>
      </c>
      <c r="R1704" s="103">
        <v>0.17510000000000001</v>
      </c>
      <c r="S1704" s="33">
        <f t="shared" si="291"/>
        <v>8497.77</v>
      </c>
      <c r="T1704" s="33">
        <f t="shared" si="297"/>
        <v>419.9</v>
      </c>
      <c r="U1704" s="33">
        <f t="shared" si="292"/>
        <v>73.52</v>
      </c>
      <c r="V1704" s="33">
        <f t="shared" si="293"/>
        <v>493.41999999999996</v>
      </c>
      <c r="W1704" s="33">
        <f t="shared" si="294"/>
        <v>34185.439999999995</v>
      </c>
      <c r="X1704" s="33" t="str">
        <f>IFERROR(VLOOKUP(C1704,'Adj to Match Apport'!$C:$F,4,FALSE),0)</f>
        <v/>
      </c>
      <c r="Y1704" s="33">
        <f t="shared" si="295"/>
        <v>34185.439999999995</v>
      </c>
      <c r="Z1704" s="184">
        <f>VLOOKUP(C1704, '2023-24 School Level AAFTE'!$C$4:$C$2454, 1, 0)</f>
        <v>5405</v>
      </c>
    </row>
    <row r="1705" spans="1:26" s="20" customFormat="1" x14ac:dyDescent="0.25">
      <c r="A1705" s="136" t="s">
        <v>1713</v>
      </c>
      <c r="B1705" s="166" t="s">
        <v>1712</v>
      </c>
      <c r="C1705" s="167">
        <v>1635</v>
      </c>
      <c r="D1705" s="166" t="s">
        <v>1718</v>
      </c>
      <c r="E1705" s="146" t="str">
        <f>VLOOKUP($C1705,'2023-24 School Level AAFTE'!$C:$N,9,FALSE)</f>
        <v>Yes</v>
      </c>
      <c r="F1705" s="94" t="str">
        <f>IFERROR(VLOOKUP(C1705,'2023-24 School Level AAFTE'!$C:$N,11,FALSE),"")</f>
        <v>Yes</v>
      </c>
      <c r="G1705" s="20">
        <f>IFERROR(VLOOKUP(C1705,'2023-24 School Level AAFTE'!$C:$N,8,FALSE),0)</f>
        <v>258.25</v>
      </c>
      <c r="H1705" s="99">
        <f>VLOOKUP($A1705,'District Data'!$A:$F,3,FALSE)</f>
        <v>1.18</v>
      </c>
      <c r="I1705" s="99">
        <f>VLOOKUP($A1705,'District Data'!$A:$F,4,FALSE)</f>
        <v>1.18</v>
      </c>
      <c r="J1705" s="100">
        <f t="shared" si="287"/>
        <v>258.25</v>
      </c>
      <c r="K1705" s="101">
        <f t="shared" si="288"/>
        <v>0.75800000000000001</v>
      </c>
      <c r="L1705" s="102">
        <f>'District Data'!E$2</f>
        <v>72728</v>
      </c>
      <c r="M1705" s="102">
        <f>'District Data'!F$2</f>
        <v>78209</v>
      </c>
      <c r="N1705" s="33">
        <f t="shared" si="289"/>
        <v>65050.83</v>
      </c>
      <c r="O1705" s="33">
        <f t="shared" si="290"/>
        <v>4902.43</v>
      </c>
      <c r="P1705" s="33">
        <f t="shared" si="296"/>
        <v>14418.72</v>
      </c>
      <c r="Q1705" s="103">
        <v>0.18149999999999999</v>
      </c>
      <c r="R1705" s="103">
        <v>0.17510000000000001</v>
      </c>
      <c r="S1705" s="33">
        <f t="shared" si="291"/>
        <v>23594.53</v>
      </c>
      <c r="T1705" s="33">
        <f t="shared" si="297"/>
        <v>1165.8900000000001</v>
      </c>
      <c r="U1705" s="33">
        <f t="shared" si="292"/>
        <v>204.15</v>
      </c>
      <c r="V1705" s="33">
        <f t="shared" si="293"/>
        <v>1370.0400000000002</v>
      </c>
      <c r="W1705" s="33">
        <f t="shared" si="294"/>
        <v>94917.83</v>
      </c>
      <c r="X1705" s="33" t="str">
        <f>IFERROR(VLOOKUP(C1705,'Adj to Match Apport'!$C:$F,4,FALSE),0)</f>
        <v/>
      </c>
      <c r="Y1705" s="33">
        <f t="shared" si="295"/>
        <v>94917.83</v>
      </c>
      <c r="Z1705" s="184">
        <f>VLOOKUP(C1705, '2023-24 School Level AAFTE'!$C$4:$C$2454, 1, 0)</f>
        <v>1635</v>
      </c>
    </row>
    <row r="1706" spans="1:26" s="20" customFormat="1" x14ac:dyDescent="0.25">
      <c r="A1706" s="136" t="s">
        <v>1713</v>
      </c>
      <c r="B1706" s="166" t="s">
        <v>1712</v>
      </c>
      <c r="C1706" s="167">
        <v>5351</v>
      </c>
      <c r="D1706" s="166" t="s">
        <v>1804</v>
      </c>
      <c r="E1706" s="146" t="str">
        <f>VLOOKUP($C1706,'2023-24 School Level AAFTE'!$C:$N,9,FALSE)</f>
        <v>No</v>
      </c>
      <c r="F1706" s="94" t="str">
        <f>IFERROR(VLOOKUP(C1706,'2023-24 School Level AAFTE'!$C:$N,11,FALSE),"")</f>
        <v>No</v>
      </c>
      <c r="G1706" s="20">
        <f>IFERROR(VLOOKUP(C1706,'2023-24 School Level AAFTE'!$C:$N,8,FALSE),0)</f>
        <v>844.38</v>
      </c>
      <c r="H1706" s="99">
        <f>VLOOKUP($A1706,'District Data'!$A:$F,3,FALSE)</f>
        <v>1.18</v>
      </c>
      <c r="I1706" s="99">
        <f>VLOOKUP($A1706,'District Data'!$A:$F,4,FALSE)</f>
        <v>1.18</v>
      </c>
      <c r="J1706" s="100">
        <f t="shared" si="287"/>
        <v>0</v>
      </c>
      <c r="K1706" s="101">
        <f t="shared" si="288"/>
        <v>0</v>
      </c>
      <c r="L1706" s="102">
        <f>'District Data'!E$2</f>
        <v>72728</v>
      </c>
      <c r="M1706" s="102">
        <f>'District Data'!F$2</f>
        <v>78209</v>
      </c>
      <c r="N1706" s="33">
        <f t="shared" si="289"/>
        <v>0</v>
      </c>
      <c r="O1706" s="33">
        <f t="shared" si="290"/>
        <v>0</v>
      </c>
      <c r="P1706" s="33">
        <f t="shared" si="296"/>
        <v>14418.72</v>
      </c>
      <c r="Q1706" s="103">
        <v>0.18149999999999999</v>
      </c>
      <c r="R1706" s="103">
        <v>0.17510000000000001</v>
      </c>
      <c r="S1706" s="33">
        <f t="shared" si="291"/>
        <v>0</v>
      </c>
      <c r="T1706" s="33">
        <f t="shared" si="297"/>
        <v>0</v>
      </c>
      <c r="U1706" s="33">
        <f t="shared" si="292"/>
        <v>0</v>
      </c>
      <c r="V1706" s="33">
        <f t="shared" si="293"/>
        <v>0</v>
      </c>
      <c r="W1706" s="33">
        <f t="shared" si="294"/>
        <v>0</v>
      </c>
      <c r="X1706" s="33">
        <f>IFERROR(VLOOKUP(C1706,'Adj to Match Apport'!$C:$F,4,FALSE),0)</f>
        <v>0</v>
      </c>
      <c r="Y1706" s="33">
        <f t="shared" si="295"/>
        <v>0</v>
      </c>
      <c r="Z1706" s="184">
        <f>VLOOKUP(C1706, '2023-24 School Level AAFTE'!$C$4:$C$2454, 1, 0)</f>
        <v>5351</v>
      </c>
    </row>
    <row r="1707" spans="1:26" s="20" customFormat="1" x14ac:dyDescent="0.25">
      <c r="A1707" s="136" t="s">
        <v>1713</v>
      </c>
      <c r="B1707" s="166" t="s">
        <v>1712</v>
      </c>
      <c r="C1707" s="167">
        <v>2063</v>
      </c>
      <c r="D1707" s="166" t="s">
        <v>1723</v>
      </c>
      <c r="E1707" s="146" t="str">
        <f>VLOOKUP($C1707,'2023-24 School Level AAFTE'!$C:$N,9,FALSE)</f>
        <v>No</v>
      </c>
      <c r="F1707" s="94" t="str">
        <f>IFERROR(VLOOKUP(C1707,'2023-24 School Level AAFTE'!$C:$N,11,FALSE),"")</f>
        <v>No</v>
      </c>
      <c r="G1707" s="20">
        <f>IFERROR(VLOOKUP(C1707,'2023-24 School Level AAFTE'!$C:$N,8,FALSE),0)</f>
        <v>264.66000000000003</v>
      </c>
      <c r="H1707" s="99">
        <f>VLOOKUP($A1707,'District Data'!$A:$F,3,FALSE)</f>
        <v>1.18</v>
      </c>
      <c r="I1707" s="99">
        <f>VLOOKUP($A1707,'District Data'!$A:$F,4,FALSE)</f>
        <v>1.18</v>
      </c>
      <c r="J1707" s="100">
        <f t="shared" si="287"/>
        <v>0</v>
      </c>
      <c r="K1707" s="101">
        <f t="shared" si="288"/>
        <v>0</v>
      </c>
      <c r="L1707" s="102">
        <f>'District Data'!E$2</f>
        <v>72728</v>
      </c>
      <c r="M1707" s="102">
        <f>'District Data'!F$2</f>
        <v>78209</v>
      </c>
      <c r="N1707" s="33">
        <f t="shared" si="289"/>
        <v>0</v>
      </c>
      <c r="O1707" s="33">
        <f t="shared" si="290"/>
        <v>0</v>
      </c>
      <c r="P1707" s="33">
        <f t="shared" si="296"/>
        <v>14418.72</v>
      </c>
      <c r="Q1707" s="103">
        <v>0.18149999999999999</v>
      </c>
      <c r="R1707" s="103">
        <v>0.17510000000000001</v>
      </c>
      <c r="S1707" s="33">
        <f t="shared" si="291"/>
        <v>0</v>
      </c>
      <c r="T1707" s="33">
        <f t="shared" si="297"/>
        <v>0</v>
      </c>
      <c r="U1707" s="33">
        <f t="shared" si="292"/>
        <v>0</v>
      </c>
      <c r="V1707" s="33">
        <f t="shared" si="293"/>
        <v>0</v>
      </c>
      <c r="W1707" s="33">
        <f t="shared" si="294"/>
        <v>0</v>
      </c>
      <c r="X1707" s="33">
        <f>IFERROR(VLOOKUP(C1707,'Adj to Match Apport'!$C:$F,4,FALSE),0)</f>
        <v>0</v>
      </c>
      <c r="Y1707" s="33">
        <f t="shared" si="295"/>
        <v>0</v>
      </c>
      <c r="Z1707" s="184">
        <f>VLOOKUP(C1707, '2023-24 School Level AAFTE'!$C$4:$C$2454, 1, 0)</f>
        <v>2063</v>
      </c>
    </row>
    <row r="1708" spans="1:26" s="20" customFormat="1" x14ac:dyDescent="0.25">
      <c r="A1708" s="136" t="s">
        <v>1713</v>
      </c>
      <c r="B1708" s="166" t="s">
        <v>1712</v>
      </c>
      <c r="C1708" s="167">
        <v>2143</v>
      </c>
      <c r="D1708" s="166" t="s">
        <v>1736</v>
      </c>
      <c r="E1708" s="146" t="str">
        <f>VLOOKUP($C1708,'2023-24 School Level AAFTE'!$C:$N,9,FALSE)</f>
        <v>Yes</v>
      </c>
      <c r="F1708" s="94" t="str">
        <f>IFERROR(VLOOKUP(C1708,'2023-24 School Level AAFTE'!$C:$N,11,FALSE),"")</f>
        <v>Yes</v>
      </c>
      <c r="G1708" s="20">
        <f>IFERROR(VLOOKUP(C1708,'2023-24 School Level AAFTE'!$C:$N,8,FALSE),0)</f>
        <v>310.11</v>
      </c>
      <c r="H1708" s="99">
        <f>VLOOKUP($A1708,'District Data'!$A:$F,3,FALSE)</f>
        <v>1.18</v>
      </c>
      <c r="I1708" s="99">
        <f>VLOOKUP($A1708,'District Data'!$A:$F,4,FALSE)</f>
        <v>1.18</v>
      </c>
      <c r="J1708" s="100">
        <f t="shared" si="287"/>
        <v>310.11</v>
      </c>
      <c r="K1708" s="101">
        <f t="shared" si="288"/>
        <v>0.91</v>
      </c>
      <c r="L1708" s="102">
        <f>'District Data'!E$2</f>
        <v>72728</v>
      </c>
      <c r="M1708" s="102">
        <f>'District Data'!F$2</f>
        <v>78209</v>
      </c>
      <c r="N1708" s="33">
        <f t="shared" si="289"/>
        <v>78095.33</v>
      </c>
      <c r="O1708" s="33">
        <f t="shared" si="290"/>
        <v>5885.49</v>
      </c>
      <c r="P1708" s="33">
        <f t="shared" si="296"/>
        <v>14418.72</v>
      </c>
      <c r="Q1708" s="103">
        <v>0.18149999999999999</v>
      </c>
      <c r="R1708" s="103">
        <v>0.17510000000000001</v>
      </c>
      <c r="S1708" s="33">
        <f t="shared" si="291"/>
        <v>28325.89</v>
      </c>
      <c r="T1708" s="33">
        <f t="shared" si="297"/>
        <v>1399.68</v>
      </c>
      <c r="U1708" s="33">
        <f t="shared" si="292"/>
        <v>245.08</v>
      </c>
      <c r="V1708" s="33">
        <f t="shared" si="293"/>
        <v>1644.76</v>
      </c>
      <c r="W1708" s="33">
        <f t="shared" si="294"/>
        <v>113951.47</v>
      </c>
      <c r="X1708" s="33" t="str">
        <f>IFERROR(VLOOKUP(C1708,'Adj to Match Apport'!$C:$F,4,FALSE),0)</f>
        <v/>
      </c>
      <c r="Y1708" s="33">
        <f t="shared" si="295"/>
        <v>113951.47</v>
      </c>
      <c r="Z1708" s="184">
        <f>VLOOKUP(C1708, '2023-24 School Level AAFTE'!$C$4:$C$2454, 1, 0)</f>
        <v>2143</v>
      </c>
    </row>
    <row r="1709" spans="1:26" s="20" customFormat="1" x14ac:dyDescent="0.25">
      <c r="A1709" s="136" t="s">
        <v>1713</v>
      </c>
      <c r="B1709" s="166" t="s">
        <v>1712</v>
      </c>
      <c r="C1709" s="167">
        <v>2975</v>
      </c>
      <c r="D1709" s="166" t="s">
        <v>1766</v>
      </c>
      <c r="E1709" s="146" t="str">
        <f>VLOOKUP($C1709,'2023-24 School Level AAFTE'!$C:$N,9,FALSE)</f>
        <v>No</v>
      </c>
      <c r="F1709" s="94" t="str">
        <f>IFERROR(VLOOKUP(C1709,'2023-24 School Level AAFTE'!$C:$N,11,FALSE),"")</f>
        <v>No</v>
      </c>
      <c r="G1709" s="20">
        <f>IFERROR(VLOOKUP(C1709,'2023-24 School Level AAFTE'!$C:$N,8,FALSE),0)</f>
        <v>202.42</v>
      </c>
      <c r="H1709" s="99">
        <f>VLOOKUP($A1709,'District Data'!$A:$F,3,FALSE)</f>
        <v>1.18</v>
      </c>
      <c r="I1709" s="99">
        <f>VLOOKUP($A1709,'District Data'!$A:$F,4,FALSE)</f>
        <v>1.18</v>
      </c>
      <c r="J1709" s="100">
        <f t="shared" si="287"/>
        <v>0</v>
      </c>
      <c r="K1709" s="101">
        <f t="shared" si="288"/>
        <v>0</v>
      </c>
      <c r="L1709" s="102">
        <f>'District Data'!E$2</f>
        <v>72728</v>
      </c>
      <c r="M1709" s="102">
        <f>'District Data'!F$2</f>
        <v>78209</v>
      </c>
      <c r="N1709" s="33">
        <f t="shared" si="289"/>
        <v>0</v>
      </c>
      <c r="O1709" s="33">
        <f t="shared" si="290"/>
        <v>0</v>
      </c>
      <c r="P1709" s="33">
        <f t="shared" si="296"/>
        <v>14418.72</v>
      </c>
      <c r="Q1709" s="103">
        <v>0.18149999999999999</v>
      </c>
      <c r="R1709" s="103">
        <v>0.17510000000000001</v>
      </c>
      <c r="S1709" s="33">
        <f t="shared" si="291"/>
        <v>0</v>
      </c>
      <c r="T1709" s="33">
        <f t="shared" si="297"/>
        <v>0</v>
      </c>
      <c r="U1709" s="33">
        <f t="shared" si="292"/>
        <v>0</v>
      </c>
      <c r="V1709" s="33">
        <f t="shared" si="293"/>
        <v>0</v>
      </c>
      <c r="W1709" s="33">
        <f t="shared" si="294"/>
        <v>0</v>
      </c>
      <c r="X1709" s="33">
        <f>IFERROR(VLOOKUP(C1709,'Adj to Match Apport'!$C:$F,4,FALSE),0)</f>
        <v>0</v>
      </c>
      <c r="Y1709" s="33">
        <f t="shared" si="295"/>
        <v>0</v>
      </c>
      <c r="Z1709" s="184">
        <f>VLOOKUP(C1709, '2023-24 School Level AAFTE'!$C$4:$C$2454, 1, 0)</f>
        <v>2975</v>
      </c>
    </row>
    <row r="1710" spans="1:26" s="20" customFormat="1" x14ac:dyDescent="0.25">
      <c r="A1710" s="136" t="s">
        <v>1713</v>
      </c>
      <c r="B1710" s="166" t="s">
        <v>1712</v>
      </c>
      <c r="C1710" s="167">
        <v>2081</v>
      </c>
      <c r="D1710" s="166" t="s">
        <v>1726</v>
      </c>
      <c r="E1710" s="146" t="str">
        <f>VLOOKUP($C1710,'2023-24 School Level AAFTE'!$C:$N,9,FALSE)</f>
        <v>No</v>
      </c>
      <c r="F1710" s="94" t="str">
        <f>IFERROR(VLOOKUP(C1710,'2023-24 School Level AAFTE'!$C:$N,11,FALSE),"")</f>
        <v>No</v>
      </c>
      <c r="G1710" s="20">
        <f>IFERROR(VLOOKUP(C1710,'2023-24 School Level AAFTE'!$C:$N,8,FALSE),0)</f>
        <v>417.3</v>
      </c>
      <c r="H1710" s="99">
        <f>VLOOKUP($A1710,'District Data'!$A:$F,3,FALSE)</f>
        <v>1.18</v>
      </c>
      <c r="I1710" s="99">
        <f>VLOOKUP($A1710,'District Data'!$A:$F,4,FALSE)</f>
        <v>1.18</v>
      </c>
      <c r="J1710" s="100">
        <f t="shared" si="287"/>
        <v>0</v>
      </c>
      <c r="K1710" s="101">
        <f t="shared" si="288"/>
        <v>0</v>
      </c>
      <c r="L1710" s="102">
        <f>'District Data'!E$2</f>
        <v>72728</v>
      </c>
      <c r="M1710" s="102">
        <f>'District Data'!F$2</f>
        <v>78209</v>
      </c>
      <c r="N1710" s="33">
        <f t="shared" si="289"/>
        <v>0</v>
      </c>
      <c r="O1710" s="33">
        <f t="shared" si="290"/>
        <v>0</v>
      </c>
      <c r="P1710" s="33">
        <f t="shared" si="296"/>
        <v>14418.72</v>
      </c>
      <c r="Q1710" s="103">
        <v>0.18149999999999999</v>
      </c>
      <c r="R1710" s="103">
        <v>0.17510000000000001</v>
      </c>
      <c r="S1710" s="33">
        <f t="shared" si="291"/>
        <v>0</v>
      </c>
      <c r="T1710" s="33">
        <f t="shared" si="297"/>
        <v>0</v>
      </c>
      <c r="U1710" s="33">
        <f t="shared" si="292"/>
        <v>0</v>
      </c>
      <c r="V1710" s="33">
        <f t="shared" si="293"/>
        <v>0</v>
      </c>
      <c r="W1710" s="33">
        <f t="shared" si="294"/>
        <v>0</v>
      </c>
      <c r="X1710" s="33">
        <f>IFERROR(VLOOKUP(C1710,'Adj to Match Apport'!$C:$F,4,FALSE),0)</f>
        <v>0</v>
      </c>
      <c r="Y1710" s="33">
        <f t="shared" si="295"/>
        <v>0</v>
      </c>
      <c r="Z1710" s="184">
        <f>VLOOKUP(C1710, '2023-24 School Level AAFTE'!$C$4:$C$2454, 1, 0)</f>
        <v>2081</v>
      </c>
    </row>
    <row r="1711" spans="1:26" s="20" customFormat="1" x14ac:dyDescent="0.25">
      <c r="A1711" s="136" t="s">
        <v>1713</v>
      </c>
      <c r="B1711" s="166" t="s">
        <v>1712</v>
      </c>
      <c r="C1711" s="167">
        <v>3478</v>
      </c>
      <c r="D1711" s="166" t="s">
        <v>1781</v>
      </c>
      <c r="E1711" s="146" t="str">
        <f>VLOOKUP($C1711,'2023-24 School Level AAFTE'!$C:$N,9,FALSE)</f>
        <v>No</v>
      </c>
      <c r="F1711" s="94" t="str">
        <f>IFERROR(VLOOKUP(C1711,'2023-24 School Level AAFTE'!$C:$N,11,FALSE),"")</f>
        <v>No</v>
      </c>
      <c r="G1711" s="20">
        <f>IFERROR(VLOOKUP(C1711,'2023-24 School Level AAFTE'!$C:$N,8,FALSE),0)</f>
        <v>381.51</v>
      </c>
      <c r="H1711" s="99">
        <f>VLOOKUP($A1711,'District Data'!$A:$F,3,FALSE)</f>
        <v>1.18</v>
      </c>
      <c r="I1711" s="99">
        <f>VLOOKUP($A1711,'District Data'!$A:$F,4,FALSE)</f>
        <v>1.18</v>
      </c>
      <c r="J1711" s="100">
        <f t="shared" si="287"/>
        <v>0</v>
      </c>
      <c r="K1711" s="101">
        <f t="shared" si="288"/>
        <v>0</v>
      </c>
      <c r="L1711" s="102">
        <f>'District Data'!E$2</f>
        <v>72728</v>
      </c>
      <c r="M1711" s="102">
        <f>'District Data'!F$2</f>
        <v>78209</v>
      </c>
      <c r="N1711" s="33">
        <f t="shared" si="289"/>
        <v>0</v>
      </c>
      <c r="O1711" s="33">
        <f t="shared" si="290"/>
        <v>0</v>
      </c>
      <c r="P1711" s="33">
        <f t="shared" si="296"/>
        <v>14418.72</v>
      </c>
      <c r="Q1711" s="103">
        <v>0.18149999999999999</v>
      </c>
      <c r="R1711" s="103">
        <v>0.17510000000000001</v>
      </c>
      <c r="S1711" s="33">
        <f t="shared" si="291"/>
        <v>0</v>
      </c>
      <c r="T1711" s="33">
        <f t="shared" si="297"/>
        <v>0</v>
      </c>
      <c r="U1711" s="33">
        <f t="shared" si="292"/>
        <v>0</v>
      </c>
      <c r="V1711" s="33">
        <f t="shared" si="293"/>
        <v>0</v>
      </c>
      <c r="W1711" s="33">
        <f t="shared" si="294"/>
        <v>0</v>
      </c>
      <c r="X1711" s="33">
        <f>IFERROR(VLOOKUP(C1711,'Adj to Match Apport'!$C:$F,4,FALSE),0)</f>
        <v>0</v>
      </c>
      <c r="Y1711" s="33">
        <f t="shared" si="295"/>
        <v>0</v>
      </c>
      <c r="Z1711" s="184">
        <f>VLOOKUP(C1711, '2023-24 School Level AAFTE'!$C$4:$C$2454, 1, 0)</f>
        <v>3478</v>
      </c>
    </row>
    <row r="1712" spans="1:26" s="20" customFormat="1" x14ac:dyDescent="0.25">
      <c r="A1712" s="136" t="s">
        <v>1713</v>
      </c>
      <c r="B1712" s="166" t="s">
        <v>1712</v>
      </c>
      <c r="C1712" s="167">
        <v>2733</v>
      </c>
      <c r="D1712" s="166" t="s">
        <v>1763</v>
      </c>
      <c r="E1712" s="146" t="str">
        <f>VLOOKUP($C1712,'2023-24 School Level AAFTE'!$C:$N,9,FALSE)</f>
        <v>No</v>
      </c>
      <c r="F1712" s="94" t="str">
        <f>IFERROR(VLOOKUP(C1712,'2023-24 School Level AAFTE'!$C:$N,11,FALSE),"")</f>
        <v>No</v>
      </c>
      <c r="G1712" s="20">
        <f>IFERROR(VLOOKUP(C1712,'2023-24 School Level AAFTE'!$C:$N,8,FALSE),0)</f>
        <v>495.2</v>
      </c>
      <c r="H1712" s="99">
        <f>VLOOKUP($A1712,'District Data'!$A:$F,3,FALSE)</f>
        <v>1.18</v>
      </c>
      <c r="I1712" s="99">
        <f>VLOOKUP($A1712,'District Data'!$A:$F,4,FALSE)</f>
        <v>1.18</v>
      </c>
      <c r="J1712" s="100">
        <f t="shared" si="287"/>
        <v>0</v>
      </c>
      <c r="K1712" s="101">
        <f t="shared" si="288"/>
        <v>0</v>
      </c>
      <c r="L1712" s="102">
        <f>'District Data'!E$2</f>
        <v>72728</v>
      </c>
      <c r="M1712" s="102">
        <f>'District Data'!F$2</f>
        <v>78209</v>
      </c>
      <c r="N1712" s="33">
        <f t="shared" si="289"/>
        <v>0</v>
      </c>
      <c r="O1712" s="33">
        <f t="shared" si="290"/>
        <v>0</v>
      </c>
      <c r="P1712" s="33">
        <f t="shared" si="296"/>
        <v>14418.72</v>
      </c>
      <c r="Q1712" s="103">
        <v>0.18149999999999999</v>
      </c>
      <c r="R1712" s="103">
        <v>0.17510000000000001</v>
      </c>
      <c r="S1712" s="33">
        <f t="shared" si="291"/>
        <v>0</v>
      </c>
      <c r="T1712" s="33">
        <f t="shared" si="297"/>
        <v>0</v>
      </c>
      <c r="U1712" s="33">
        <f t="shared" si="292"/>
        <v>0</v>
      </c>
      <c r="V1712" s="33">
        <f t="shared" si="293"/>
        <v>0</v>
      </c>
      <c r="W1712" s="33">
        <f t="shared" si="294"/>
        <v>0</v>
      </c>
      <c r="X1712" s="33">
        <f>IFERROR(VLOOKUP(C1712,'Adj to Match Apport'!$C:$F,4,FALSE),0)</f>
        <v>0</v>
      </c>
      <c r="Y1712" s="33">
        <f t="shared" si="295"/>
        <v>0</v>
      </c>
      <c r="Z1712" s="184">
        <f>VLOOKUP(C1712, '2023-24 School Level AAFTE'!$C$4:$C$2454, 1, 0)</f>
        <v>2733</v>
      </c>
    </row>
    <row r="1713" spans="1:26" s="20" customFormat="1" x14ac:dyDescent="0.25">
      <c r="A1713" s="136" t="s">
        <v>1713</v>
      </c>
      <c r="B1713" s="166" t="s">
        <v>1712</v>
      </c>
      <c r="C1713" s="147">
        <v>2437</v>
      </c>
      <c r="D1713" s="139" t="s">
        <v>1756</v>
      </c>
      <c r="E1713" s="146" t="str">
        <f>VLOOKUP($C1713,'2023-24 School Level AAFTE'!$C:$N,9,FALSE)</f>
        <v>No</v>
      </c>
      <c r="F1713" s="94" t="str">
        <f>IFERROR(VLOOKUP(C1713,'2023-24 School Level AAFTE'!$C:$N,11,FALSE),"")</f>
        <v>No</v>
      </c>
      <c r="G1713" s="20">
        <f>IFERROR(VLOOKUP(C1713,'2023-24 School Level AAFTE'!$C:$N,8,FALSE),0)</f>
        <v>271.20999999999998</v>
      </c>
      <c r="H1713" s="99">
        <f>VLOOKUP($A1713,'District Data'!$A:$F,3,FALSE)</f>
        <v>1.18</v>
      </c>
      <c r="I1713" s="99">
        <f>VLOOKUP($A1713,'District Data'!$A:$F,4,FALSE)</f>
        <v>1.18</v>
      </c>
      <c r="J1713" s="100">
        <f t="shared" si="287"/>
        <v>0</v>
      </c>
      <c r="K1713" s="101">
        <f t="shared" si="288"/>
        <v>0</v>
      </c>
      <c r="L1713" s="102">
        <f>'District Data'!E$2</f>
        <v>72728</v>
      </c>
      <c r="M1713" s="102">
        <f>'District Data'!F$2</f>
        <v>78209</v>
      </c>
      <c r="N1713" s="33">
        <f t="shared" si="289"/>
        <v>0</v>
      </c>
      <c r="O1713" s="33">
        <f t="shared" si="290"/>
        <v>0</v>
      </c>
      <c r="P1713" s="33">
        <f t="shared" si="296"/>
        <v>14418.72</v>
      </c>
      <c r="Q1713" s="103">
        <v>0.18149999999999999</v>
      </c>
      <c r="R1713" s="103">
        <v>0.17510000000000001</v>
      </c>
      <c r="S1713" s="33">
        <f t="shared" si="291"/>
        <v>0</v>
      </c>
      <c r="T1713" s="33">
        <f t="shared" si="297"/>
        <v>0</v>
      </c>
      <c r="U1713" s="33">
        <f t="shared" si="292"/>
        <v>0</v>
      </c>
      <c r="V1713" s="33">
        <f t="shared" si="293"/>
        <v>0</v>
      </c>
      <c r="W1713" s="33">
        <f t="shared" si="294"/>
        <v>0</v>
      </c>
      <c r="X1713" s="33">
        <f>IFERROR(VLOOKUP(C1713,'Adj to Match Apport'!$C:$F,4,FALSE),0)</f>
        <v>0</v>
      </c>
      <c r="Y1713" s="33">
        <f t="shared" si="295"/>
        <v>0</v>
      </c>
      <c r="Z1713" s="184">
        <f>VLOOKUP(C1713, '2023-24 School Level AAFTE'!$C$4:$C$2454, 1, 0)</f>
        <v>2437</v>
      </c>
    </row>
    <row r="1714" spans="1:26" s="20" customFormat="1" x14ac:dyDescent="0.25">
      <c r="A1714" s="136" t="s">
        <v>1713</v>
      </c>
      <c r="B1714" s="166" t="s">
        <v>1712</v>
      </c>
      <c r="C1714" s="167">
        <v>2183</v>
      </c>
      <c r="D1714" s="166" t="s">
        <v>1739</v>
      </c>
      <c r="E1714" s="146" t="str">
        <f>VLOOKUP($C1714,'2023-24 School Level AAFTE'!$C:$N,9,FALSE)</f>
        <v>No</v>
      </c>
      <c r="F1714" s="94" t="str">
        <f>IFERROR(VLOOKUP(C1714,'2023-24 School Level AAFTE'!$C:$N,11,FALSE),"")</f>
        <v>No</v>
      </c>
      <c r="G1714" s="20">
        <f>IFERROR(VLOOKUP(C1714,'2023-24 School Level AAFTE'!$C:$N,8,FALSE),0)</f>
        <v>329.06</v>
      </c>
      <c r="H1714" s="99">
        <f>VLOOKUP($A1714,'District Data'!$A:$F,3,FALSE)</f>
        <v>1.18</v>
      </c>
      <c r="I1714" s="99">
        <f>VLOOKUP($A1714,'District Data'!$A:$F,4,FALSE)</f>
        <v>1.18</v>
      </c>
      <c r="J1714" s="100">
        <f t="shared" si="287"/>
        <v>0</v>
      </c>
      <c r="K1714" s="101">
        <f t="shared" si="288"/>
        <v>0</v>
      </c>
      <c r="L1714" s="102">
        <f>'District Data'!E$2</f>
        <v>72728</v>
      </c>
      <c r="M1714" s="102">
        <f>'District Data'!F$2</f>
        <v>78209</v>
      </c>
      <c r="N1714" s="33">
        <f t="shared" si="289"/>
        <v>0</v>
      </c>
      <c r="O1714" s="33">
        <f t="shared" si="290"/>
        <v>0</v>
      </c>
      <c r="P1714" s="33">
        <f t="shared" si="296"/>
        <v>14418.72</v>
      </c>
      <c r="Q1714" s="103">
        <v>0.18149999999999999</v>
      </c>
      <c r="R1714" s="103">
        <v>0.17510000000000001</v>
      </c>
      <c r="S1714" s="33">
        <f t="shared" si="291"/>
        <v>0</v>
      </c>
      <c r="T1714" s="33">
        <f t="shared" si="297"/>
        <v>0</v>
      </c>
      <c r="U1714" s="33">
        <f t="shared" si="292"/>
        <v>0</v>
      </c>
      <c r="V1714" s="33">
        <f t="shared" si="293"/>
        <v>0</v>
      </c>
      <c r="W1714" s="33">
        <f t="shared" si="294"/>
        <v>0</v>
      </c>
      <c r="X1714" s="33">
        <f>IFERROR(VLOOKUP(C1714,'Adj to Match Apport'!$C:$F,4,FALSE),0)</f>
        <v>0</v>
      </c>
      <c r="Y1714" s="33">
        <f t="shared" si="295"/>
        <v>0</v>
      </c>
      <c r="Z1714" s="184">
        <f>VLOOKUP(C1714, '2023-24 School Level AAFTE'!$C$4:$C$2454, 1, 0)</f>
        <v>2183</v>
      </c>
    </row>
    <row r="1715" spans="1:26" s="20" customFormat="1" x14ac:dyDescent="0.25">
      <c r="A1715" s="136" t="s">
        <v>1713</v>
      </c>
      <c r="B1715" s="166" t="s">
        <v>1712</v>
      </c>
      <c r="C1715" s="167">
        <v>2121</v>
      </c>
      <c r="D1715" s="166" t="s">
        <v>1730</v>
      </c>
      <c r="E1715" s="146" t="str">
        <f>VLOOKUP($C1715,'2023-24 School Level AAFTE'!$C:$N,9,FALSE)</f>
        <v>No</v>
      </c>
      <c r="F1715" s="94" t="str">
        <f>IFERROR(VLOOKUP(C1715,'2023-24 School Level AAFTE'!$C:$N,11,FALSE),"")</f>
        <v>No</v>
      </c>
      <c r="G1715" s="20">
        <f>IFERROR(VLOOKUP(C1715,'2023-24 School Level AAFTE'!$C:$N,8,FALSE),0)</f>
        <v>264.89999999999998</v>
      </c>
      <c r="H1715" s="99">
        <f>VLOOKUP($A1715,'District Data'!$A:$F,3,FALSE)</f>
        <v>1.18</v>
      </c>
      <c r="I1715" s="99">
        <f>VLOOKUP($A1715,'District Data'!$A:$F,4,FALSE)</f>
        <v>1.18</v>
      </c>
      <c r="J1715" s="100">
        <f t="shared" si="287"/>
        <v>0</v>
      </c>
      <c r="K1715" s="101">
        <f t="shared" si="288"/>
        <v>0</v>
      </c>
      <c r="L1715" s="102">
        <f>'District Data'!E$2</f>
        <v>72728</v>
      </c>
      <c r="M1715" s="102">
        <f>'District Data'!F$2</f>
        <v>78209</v>
      </c>
      <c r="N1715" s="33">
        <f t="shared" si="289"/>
        <v>0</v>
      </c>
      <c r="O1715" s="33">
        <f t="shared" si="290"/>
        <v>0</v>
      </c>
      <c r="P1715" s="33">
        <f t="shared" si="296"/>
        <v>14418.72</v>
      </c>
      <c r="Q1715" s="103">
        <v>0.18149999999999999</v>
      </c>
      <c r="R1715" s="103">
        <v>0.17510000000000001</v>
      </c>
      <c r="S1715" s="33">
        <f t="shared" si="291"/>
        <v>0</v>
      </c>
      <c r="T1715" s="33">
        <f t="shared" si="297"/>
        <v>0</v>
      </c>
      <c r="U1715" s="33">
        <f t="shared" si="292"/>
        <v>0</v>
      </c>
      <c r="V1715" s="33">
        <f t="shared" si="293"/>
        <v>0</v>
      </c>
      <c r="W1715" s="33">
        <f t="shared" si="294"/>
        <v>0</v>
      </c>
      <c r="X1715" s="33">
        <f>IFERROR(VLOOKUP(C1715,'Adj to Match Apport'!$C:$F,4,FALSE),0)</f>
        <v>0</v>
      </c>
      <c r="Y1715" s="33">
        <f t="shared" si="295"/>
        <v>0</v>
      </c>
      <c r="Z1715" s="184">
        <f>VLOOKUP(C1715, '2023-24 School Level AAFTE'!$C$4:$C$2454, 1, 0)</f>
        <v>2121</v>
      </c>
    </row>
    <row r="1716" spans="1:26" s="20" customFormat="1" x14ac:dyDescent="0.25">
      <c r="A1716" s="136" t="s">
        <v>1713</v>
      </c>
      <c r="B1716" s="166" t="s">
        <v>1712</v>
      </c>
      <c r="C1716" s="167">
        <v>3874</v>
      </c>
      <c r="D1716" s="166" t="s">
        <v>1792</v>
      </c>
      <c r="E1716" s="146" t="str">
        <f>VLOOKUP($C1716,'2023-24 School Level AAFTE'!$C:$N,9,FALSE)</f>
        <v>Yes</v>
      </c>
      <c r="F1716" s="94" t="str">
        <f>IFERROR(VLOOKUP(C1716,'2023-24 School Level AAFTE'!$C:$N,11,FALSE),"")</f>
        <v>Yes</v>
      </c>
      <c r="G1716" s="20">
        <f>IFERROR(VLOOKUP(C1716,'2023-24 School Level AAFTE'!$C:$N,8,FALSE),0)</f>
        <v>106.5</v>
      </c>
      <c r="H1716" s="99">
        <f>VLOOKUP($A1716,'District Data'!$A:$F,3,FALSE)</f>
        <v>1.18</v>
      </c>
      <c r="I1716" s="99">
        <f>VLOOKUP($A1716,'District Data'!$A:$F,4,FALSE)</f>
        <v>1.18</v>
      </c>
      <c r="J1716" s="100">
        <f t="shared" si="287"/>
        <v>106.5</v>
      </c>
      <c r="K1716" s="101">
        <f t="shared" si="288"/>
        <v>0.312</v>
      </c>
      <c r="L1716" s="102">
        <f>'District Data'!E$2</f>
        <v>72728</v>
      </c>
      <c r="M1716" s="102">
        <f>'District Data'!F$2</f>
        <v>78209</v>
      </c>
      <c r="N1716" s="33">
        <f t="shared" si="289"/>
        <v>26775.54</v>
      </c>
      <c r="O1716" s="33">
        <f t="shared" si="290"/>
        <v>2017.89</v>
      </c>
      <c r="P1716" s="33">
        <f t="shared" si="296"/>
        <v>14418.72</v>
      </c>
      <c r="Q1716" s="103">
        <v>0.18149999999999999</v>
      </c>
      <c r="R1716" s="103">
        <v>0.17510000000000001</v>
      </c>
      <c r="S1716" s="33">
        <f t="shared" si="291"/>
        <v>9711.73</v>
      </c>
      <c r="T1716" s="33">
        <f t="shared" si="297"/>
        <v>479.89</v>
      </c>
      <c r="U1716" s="33">
        <f t="shared" si="292"/>
        <v>84.03</v>
      </c>
      <c r="V1716" s="33">
        <f t="shared" si="293"/>
        <v>563.91999999999996</v>
      </c>
      <c r="W1716" s="33">
        <f t="shared" si="294"/>
        <v>39069.08</v>
      </c>
      <c r="X1716" s="33" t="str">
        <f>IFERROR(VLOOKUP(C1716,'Adj to Match Apport'!$C:$F,4,FALSE),0)</f>
        <v/>
      </c>
      <c r="Y1716" s="33">
        <f t="shared" si="295"/>
        <v>39069.08</v>
      </c>
      <c r="Z1716" s="184">
        <f>VLOOKUP(C1716, '2023-24 School Level AAFTE'!$C$4:$C$2454, 1, 0)</f>
        <v>3874</v>
      </c>
    </row>
    <row r="1717" spans="1:26" s="20" customFormat="1" x14ac:dyDescent="0.25">
      <c r="A1717" s="136" t="s">
        <v>1713</v>
      </c>
      <c r="B1717" s="166" t="s">
        <v>1712</v>
      </c>
      <c r="C1717" s="167">
        <v>5566</v>
      </c>
      <c r="D1717" s="166" t="s">
        <v>1544</v>
      </c>
      <c r="E1717" s="146" t="str">
        <f>VLOOKUP($C1717,'2023-24 School Level AAFTE'!$C:$N,9,FALSE)</f>
        <v>No</v>
      </c>
      <c r="F1717" s="94" t="str">
        <f>IFERROR(VLOOKUP(C1717,'2023-24 School Level AAFTE'!$C:$N,11,FALSE),"")</f>
        <v>No</v>
      </c>
      <c r="G1717" s="20">
        <f>IFERROR(VLOOKUP(C1717,'2023-24 School Level AAFTE'!$C:$N,8,FALSE),0)</f>
        <v>1689.5700000000002</v>
      </c>
      <c r="H1717" s="99">
        <f>VLOOKUP($A1717,'District Data'!$A:$F,3,FALSE)</f>
        <v>1.18</v>
      </c>
      <c r="I1717" s="99">
        <f>VLOOKUP($A1717,'District Data'!$A:$F,4,FALSE)</f>
        <v>1.18</v>
      </c>
      <c r="J1717" s="100">
        <f t="shared" si="287"/>
        <v>0</v>
      </c>
      <c r="K1717" s="101">
        <f t="shared" si="288"/>
        <v>0</v>
      </c>
      <c r="L1717" s="102">
        <f>'District Data'!E$2</f>
        <v>72728</v>
      </c>
      <c r="M1717" s="102">
        <f>'District Data'!F$2</f>
        <v>78209</v>
      </c>
      <c r="N1717" s="33">
        <f t="shared" si="289"/>
        <v>0</v>
      </c>
      <c r="O1717" s="33">
        <f t="shared" si="290"/>
        <v>0</v>
      </c>
      <c r="P1717" s="33">
        <f t="shared" si="296"/>
        <v>14418.72</v>
      </c>
      <c r="Q1717" s="103">
        <v>0.18149999999999999</v>
      </c>
      <c r="R1717" s="103">
        <v>0.17510000000000001</v>
      </c>
      <c r="S1717" s="33">
        <f t="shared" si="291"/>
        <v>0</v>
      </c>
      <c r="T1717" s="33">
        <f t="shared" si="297"/>
        <v>0</v>
      </c>
      <c r="U1717" s="33">
        <f t="shared" si="292"/>
        <v>0</v>
      </c>
      <c r="V1717" s="33">
        <f t="shared" si="293"/>
        <v>0</v>
      </c>
      <c r="W1717" s="33">
        <f t="shared" si="294"/>
        <v>0</v>
      </c>
      <c r="X1717" s="33">
        <f>IFERROR(VLOOKUP(C1717,'Adj to Match Apport'!$C:$F,4,FALSE),0)</f>
        <v>0</v>
      </c>
      <c r="Y1717" s="33">
        <f t="shared" si="295"/>
        <v>0</v>
      </c>
      <c r="Z1717" s="184">
        <f>VLOOKUP(C1717, '2023-24 School Level AAFTE'!$C$4:$C$2454, 1, 0)</f>
        <v>5566</v>
      </c>
    </row>
    <row r="1718" spans="1:26" s="20" customFormat="1" x14ac:dyDescent="0.25">
      <c r="A1718" s="136" t="s">
        <v>1713</v>
      </c>
      <c r="B1718" s="166" t="s">
        <v>1712</v>
      </c>
      <c r="C1718" s="167">
        <v>5276</v>
      </c>
      <c r="D1718" s="166" t="s">
        <v>1803</v>
      </c>
      <c r="E1718" s="146" t="str">
        <f>VLOOKUP($C1718,'2023-24 School Level AAFTE'!$C:$N,9,FALSE)</f>
        <v>No</v>
      </c>
      <c r="F1718" s="94" t="str">
        <f>IFERROR(VLOOKUP(C1718,'2023-24 School Level AAFTE'!$C:$N,11,FALSE),"")</f>
        <v>No</v>
      </c>
      <c r="G1718" s="20">
        <f>IFERROR(VLOOKUP(C1718,'2023-24 School Level AAFTE'!$C:$N,8,FALSE),0)</f>
        <v>440.72</v>
      </c>
      <c r="H1718" s="99">
        <f>VLOOKUP($A1718,'District Data'!$A:$F,3,FALSE)</f>
        <v>1.18</v>
      </c>
      <c r="I1718" s="99">
        <f>VLOOKUP($A1718,'District Data'!$A:$F,4,FALSE)</f>
        <v>1.18</v>
      </c>
      <c r="J1718" s="100">
        <f t="shared" si="287"/>
        <v>0</v>
      </c>
      <c r="K1718" s="101">
        <f t="shared" si="288"/>
        <v>0</v>
      </c>
      <c r="L1718" s="102">
        <f>'District Data'!E$2</f>
        <v>72728</v>
      </c>
      <c r="M1718" s="102">
        <f>'District Data'!F$2</f>
        <v>78209</v>
      </c>
      <c r="N1718" s="33">
        <f t="shared" si="289"/>
        <v>0</v>
      </c>
      <c r="O1718" s="33">
        <f t="shared" si="290"/>
        <v>0</v>
      </c>
      <c r="P1718" s="33">
        <f t="shared" si="296"/>
        <v>14418.72</v>
      </c>
      <c r="Q1718" s="103">
        <v>0.18149999999999999</v>
      </c>
      <c r="R1718" s="103">
        <v>0.17510000000000001</v>
      </c>
      <c r="S1718" s="33">
        <f t="shared" si="291"/>
        <v>0</v>
      </c>
      <c r="T1718" s="33">
        <f t="shared" si="297"/>
        <v>0</v>
      </c>
      <c r="U1718" s="33">
        <f t="shared" si="292"/>
        <v>0</v>
      </c>
      <c r="V1718" s="33">
        <f t="shared" si="293"/>
        <v>0</v>
      </c>
      <c r="W1718" s="33">
        <f t="shared" si="294"/>
        <v>0</v>
      </c>
      <c r="X1718" s="33">
        <f>IFERROR(VLOOKUP(C1718,'Adj to Match Apport'!$C:$F,4,FALSE),0)</f>
        <v>0</v>
      </c>
      <c r="Y1718" s="33">
        <f t="shared" si="295"/>
        <v>0</v>
      </c>
      <c r="Z1718" s="184">
        <f>VLOOKUP(C1718, '2023-24 School Level AAFTE'!$C$4:$C$2454, 1, 0)</f>
        <v>5276</v>
      </c>
    </row>
    <row r="1719" spans="1:26" s="20" customFormat="1" x14ac:dyDescent="0.25">
      <c r="A1719" s="136" t="s">
        <v>1713</v>
      </c>
      <c r="B1719" s="166" t="s">
        <v>1712</v>
      </c>
      <c r="C1719" s="167">
        <v>3714</v>
      </c>
      <c r="D1719" s="166" t="s">
        <v>130</v>
      </c>
      <c r="E1719" s="146" t="str">
        <f>VLOOKUP($C1719,'2023-24 School Level AAFTE'!$C:$N,9,FALSE)</f>
        <v>Yes</v>
      </c>
      <c r="F1719" s="94" t="str">
        <f>IFERROR(VLOOKUP(C1719,'2023-24 School Level AAFTE'!$C:$N,11,FALSE),"")</f>
        <v>Yes</v>
      </c>
      <c r="G1719" s="20">
        <f>IFERROR(VLOOKUP(C1719,'2023-24 School Level AAFTE'!$C:$N,8,FALSE),0)</f>
        <v>358.8</v>
      </c>
      <c r="H1719" s="99">
        <f>VLOOKUP($A1719,'District Data'!$A:$F,3,FALSE)</f>
        <v>1.18</v>
      </c>
      <c r="I1719" s="99">
        <f>VLOOKUP($A1719,'District Data'!$A:$F,4,FALSE)</f>
        <v>1.18</v>
      </c>
      <c r="J1719" s="100">
        <f t="shared" si="287"/>
        <v>358.8</v>
      </c>
      <c r="K1719" s="101">
        <f t="shared" si="288"/>
        <v>1.052</v>
      </c>
      <c r="L1719" s="102">
        <f>'District Data'!E$2</f>
        <v>72728</v>
      </c>
      <c r="M1719" s="102">
        <f>'District Data'!F$2</f>
        <v>78209</v>
      </c>
      <c r="N1719" s="33">
        <f t="shared" si="289"/>
        <v>90281.63</v>
      </c>
      <c r="O1719" s="33">
        <f t="shared" si="290"/>
        <v>6803.89</v>
      </c>
      <c r="P1719" s="33">
        <f t="shared" si="296"/>
        <v>14418.72</v>
      </c>
      <c r="Q1719" s="103">
        <v>0.18149999999999999</v>
      </c>
      <c r="R1719" s="103">
        <v>0.17510000000000001</v>
      </c>
      <c r="S1719" s="33">
        <f t="shared" si="291"/>
        <v>32745.97</v>
      </c>
      <c r="T1719" s="33">
        <f t="shared" si="297"/>
        <v>1618.09</v>
      </c>
      <c r="U1719" s="33">
        <f t="shared" si="292"/>
        <v>283.33</v>
      </c>
      <c r="V1719" s="33">
        <f t="shared" si="293"/>
        <v>1901.4199999999998</v>
      </c>
      <c r="W1719" s="33">
        <f t="shared" si="294"/>
        <v>131732.91</v>
      </c>
      <c r="X1719" s="33" t="str">
        <f>IFERROR(VLOOKUP(C1719,'Adj to Match Apport'!$C:$F,4,FALSE),0)</f>
        <v/>
      </c>
      <c r="Y1719" s="33">
        <f t="shared" si="295"/>
        <v>131732.91</v>
      </c>
      <c r="Z1719" s="184">
        <f>VLOOKUP(C1719, '2023-24 School Level AAFTE'!$C$4:$C$2454, 1, 0)</f>
        <v>3714</v>
      </c>
    </row>
    <row r="1720" spans="1:26" s="20" customFormat="1" x14ac:dyDescent="0.25">
      <c r="A1720" s="136" t="s">
        <v>1713</v>
      </c>
      <c r="B1720" s="166" t="s">
        <v>1712</v>
      </c>
      <c r="C1720" s="147">
        <v>2462</v>
      </c>
      <c r="D1720" s="139" t="s">
        <v>1758</v>
      </c>
      <c r="E1720" s="146" t="str">
        <f>VLOOKUP($C1720,'2023-24 School Level AAFTE'!$C:$N,9,FALSE)</f>
        <v>No</v>
      </c>
      <c r="F1720" s="94" t="str">
        <f>IFERROR(VLOOKUP(C1720,'2023-24 School Level AAFTE'!$C:$N,11,FALSE),"")</f>
        <v>No</v>
      </c>
      <c r="G1720" s="20">
        <f>IFERROR(VLOOKUP(C1720,'2023-24 School Level AAFTE'!$C:$N,8,FALSE),0)</f>
        <v>530.4</v>
      </c>
      <c r="H1720" s="99">
        <f>VLOOKUP($A1720,'District Data'!$A:$F,3,FALSE)</f>
        <v>1.18</v>
      </c>
      <c r="I1720" s="99">
        <f>VLOOKUP($A1720,'District Data'!$A:$F,4,FALSE)</f>
        <v>1.18</v>
      </c>
      <c r="J1720" s="100">
        <f t="shared" si="287"/>
        <v>0</v>
      </c>
      <c r="K1720" s="101">
        <f t="shared" si="288"/>
        <v>0</v>
      </c>
      <c r="L1720" s="102">
        <f>'District Data'!E$2</f>
        <v>72728</v>
      </c>
      <c r="M1720" s="102">
        <f>'District Data'!F$2</f>
        <v>78209</v>
      </c>
      <c r="N1720" s="33">
        <f t="shared" si="289"/>
        <v>0</v>
      </c>
      <c r="O1720" s="33">
        <f t="shared" si="290"/>
        <v>0</v>
      </c>
      <c r="P1720" s="33">
        <f t="shared" si="296"/>
        <v>14418.72</v>
      </c>
      <c r="Q1720" s="103">
        <v>0.18149999999999999</v>
      </c>
      <c r="R1720" s="103">
        <v>0.17510000000000001</v>
      </c>
      <c r="S1720" s="33">
        <f t="shared" si="291"/>
        <v>0</v>
      </c>
      <c r="T1720" s="33">
        <f t="shared" si="297"/>
        <v>0</v>
      </c>
      <c r="U1720" s="33">
        <f t="shared" si="292"/>
        <v>0</v>
      </c>
      <c r="V1720" s="33">
        <f t="shared" si="293"/>
        <v>0</v>
      </c>
      <c r="W1720" s="33">
        <f t="shared" si="294"/>
        <v>0</v>
      </c>
      <c r="X1720" s="33">
        <f>IFERROR(VLOOKUP(C1720,'Adj to Match Apport'!$C:$F,4,FALSE),0)</f>
        <v>0</v>
      </c>
      <c r="Y1720" s="33">
        <f t="shared" si="295"/>
        <v>0</v>
      </c>
      <c r="Z1720" s="184">
        <f>VLOOKUP(C1720, '2023-24 School Level AAFTE'!$C$4:$C$2454, 1, 0)</f>
        <v>2462</v>
      </c>
    </row>
    <row r="1721" spans="1:26" s="20" customFormat="1" x14ac:dyDescent="0.25">
      <c r="A1721" s="136" t="s">
        <v>1713</v>
      </c>
      <c r="B1721" s="166" t="s">
        <v>1712</v>
      </c>
      <c r="C1721" s="167">
        <v>2435</v>
      </c>
      <c r="D1721" s="166" t="s">
        <v>1755</v>
      </c>
      <c r="E1721" s="146" t="str">
        <f>VLOOKUP($C1721,'2023-24 School Level AAFTE'!$C:$N,9,FALSE)</f>
        <v>No</v>
      </c>
      <c r="F1721" s="94" t="str">
        <f>IFERROR(VLOOKUP(C1721,'2023-24 School Level AAFTE'!$C:$N,11,FALSE),"")</f>
        <v>No</v>
      </c>
      <c r="G1721" s="20">
        <f>IFERROR(VLOOKUP(C1721,'2023-24 School Level AAFTE'!$C:$N,8,FALSE),0)</f>
        <v>1026.4000000000001</v>
      </c>
      <c r="H1721" s="99">
        <f>VLOOKUP($A1721,'District Data'!$A:$F,3,FALSE)</f>
        <v>1.18</v>
      </c>
      <c r="I1721" s="99">
        <f>VLOOKUP($A1721,'District Data'!$A:$F,4,FALSE)</f>
        <v>1.18</v>
      </c>
      <c r="J1721" s="100">
        <f t="shared" si="287"/>
        <v>0</v>
      </c>
      <c r="K1721" s="101">
        <f t="shared" si="288"/>
        <v>0</v>
      </c>
      <c r="L1721" s="102">
        <f>'District Data'!E$2</f>
        <v>72728</v>
      </c>
      <c r="M1721" s="102">
        <f>'District Data'!F$2</f>
        <v>78209</v>
      </c>
      <c r="N1721" s="33">
        <f t="shared" si="289"/>
        <v>0</v>
      </c>
      <c r="O1721" s="33">
        <f t="shared" si="290"/>
        <v>0</v>
      </c>
      <c r="P1721" s="33">
        <f t="shared" si="296"/>
        <v>14418.72</v>
      </c>
      <c r="Q1721" s="103">
        <v>0.18149999999999999</v>
      </c>
      <c r="R1721" s="103">
        <v>0.17510000000000001</v>
      </c>
      <c r="S1721" s="33">
        <f t="shared" si="291"/>
        <v>0</v>
      </c>
      <c r="T1721" s="33">
        <f t="shared" si="297"/>
        <v>0</v>
      </c>
      <c r="U1721" s="33">
        <f t="shared" si="292"/>
        <v>0</v>
      </c>
      <c r="V1721" s="33">
        <f t="shared" si="293"/>
        <v>0</v>
      </c>
      <c r="W1721" s="33">
        <f t="shared" si="294"/>
        <v>0</v>
      </c>
      <c r="X1721" s="33">
        <f>IFERROR(VLOOKUP(C1721,'Adj to Match Apport'!$C:$F,4,FALSE),0)</f>
        <v>0</v>
      </c>
      <c r="Y1721" s="33">
        <f t="shared" si="295"/>
        <v>0</v>
      </c>
      <c r="Z1721" s="184">
        <f>VLOOKUP(C1721, '2023-24 School Level AAFTE'!$C$4:$C$2454, 1, 0)</f>
        <v>2435</v>
      </c>
    </row>
    <row r="1722" spans="1:26" s="20" customFormat="1" x14ac:dyDescent="0.25">
      <c r="A1722" s="136" t="s">
        <v>1713</v>
      </c>
      <c r="B1722" s="166" t="s">
        <v>1712</v>
      </c>
      <c r="C1722" s="167">
        <v>2069</v>
      </c>
      <c r="D1722" s="166" t="s">
        <v>1724</v>
      </c>
      <c r="E1722" s="146" t="str">
        <f>VLOOKUP($C1722,'2023-24 School Level AAFTE'!$C:$N,9,FALSE)</f>
        <v>No</v>
      </c>
      <c r="F1722" s="94" t="str">
        <f>IFERROR(VLOOKUP(C1722,'2023-24 School Level AAFTE'!$C:$N,11,FALSE),"")</f>
        <v>No</v>
      </c>
      <c r="G1722" s="20">
        <f>IFERROR(VLOOKUP(C1722,'2023-24 School Level AAFTE'!$C:$N,8,FALSE),0)</f>
        <v>205.84</v>
      </c>
      <c r="H1722" s="99">
        <f>VLOOKUP($A1722,'District Data'!$A:$F,3,FALSE)</f>
        <v>1.18</v>
      </c>
      <c r="I1722" s="99">
        <f>VLOOKUP($A1722,'District Data'!$A:$F,4,FALSE)</f>
        <v>1.18</v>
      </c>
      <c r="J1722" s="100">
        <f t="shared" si="287"/>
        <v>0</v>
      </c>
      <c r="K1722" s="101">
        <f t="shared" si="288"/>
        <v>0</v>
      </c>
      <c r="L1722" s="102">
        <f>'District Data'!E$2</f>
        <v>72728</v>
      </c>
      <c r="M1722" s="102">
        <f>'District Data'!F$2</f>
        <v>78209</v>
      </c>
      <c r="N1722" s="33">
        <f t="shared" si="289"/>
        <v>0</v>
      </c>
      <c r="O1722" s="33">
        <f t="shared" si="290"/>
        <v>0</v>
      </c>
      <c r="P1722" s="33">
        <f t="shared" si="296"/>
        <v>14418.72</v>
      </c>
      <c r="Q1722" s="103">
        <v>0.18149999999999999</v>
      </c>
      <c r="R1722" s="103">
        <v>0.17510000000000001</v>
      </c>
      <c r="S1722" s="33">
        <f t="shared" si="291"/>
        <v>0</v>
      </c>
      <c r="T1722" s="33">
        <f t="shared" si="297"/>
        <v>0</v>
      </c>
      <c r="U1722" s="33">
        <f t="shared" si="292"/>
        <v>0</v>
      </c>
      <c r="V1722" s="33">
        <f t="shared" si="293"/>
        <v>0</v>
      </c>
      <c r="W1722" s="33">
        <f t="shared" si="294"/>
        <v>0</v>
      </c>
      <c r="X1722" s="33">
        <f>IFERROR(VLOOKUP(C1722,'Adj to Match Apport'!$C:$F,4,FALSE),0)</f>
        <v>0</v>
      </c>
      <c r="Y1722" s="33">
        <f t="shared" si="295"/>
        <v>0</v>
      </c>
      <c r="Z1722" s="184">
        <f>VLOOKUP(C1722, '2023-24 School Level AAFTE'!$C$4:$C$2454, 1, 0)</f>
        <v>2069</v>
      </c>
    </row>
    <row r="1723" spans="1:26" s="20" customFormat="1" x14ac:dyDescent="0.25">
      <c r="A1723" s="136" t="s">
        <v>1713</v>
      </c>
      <c r="B1723" s="166" t="s">
        <v>1712</v>
      </c>
      <c r="C1723" s="167">
        <v>5565</v>
      </c>
      <c r="D1723" s="166" t="s">
        <v>2834</v>
      </c>
      <c r="E1723" s="146" t="str">
        <f>VLOOKUP($C1723,'2023-24 School Level AAFTE'!$C:$N,9,FALSE)</f>
        <v>No</v>
      </c>
      <c r="F1723" s="94" t="str">
        <f>IFERROR(VLOOKUP(C1723,'2023-24 School Level AAFTE'!$C:$N,11,FALSE),"")</f>
        <v>No</v>
      </c>
      <c r="G1723" s="20">
        <f>IFERROR(VLOOKUP(C1723,'2023-24 School Level AAFTE'!$C:$N,8,FALSE),0)</f>
        <v>308.39999999999998</v>
      </c>
      <c r="H1723" s="99">
        <f>VLOOKUP($A1723,'District Data'!$A:$F,3,FALSE)</f>
        <v>1.18</v>
      </c>
      <c r="I1723" s="99">
        <f>VLOOKUP($A1723,'District Data'!$A:$F,4,FALSE)</f>
        <v>1.18</v>
      </c>
      <c r="J1723" s="100">
        <f t="shared" si="287"/>
        <v>0</v>
      </c>
      <c r="K1723" s="101">
        <f t="shared" si="288"/>
        <v>0</v>
      </c>
      <c r="L1723" s="102">
        <f>'District Data'!E$2</f>
        <v>72728</v>
      </c>
      <c r="M1723" s="102">
        <f>'District Data'!F$2</f>
        <v>78209</v>
      </c>
      <c r="N1723" s="33">
        <f t="shared" si="289"/>
        <v>0</v>
      </c>
      <c r="O1723" s="33">
        <f t="shared" si="290"/>
        <v>0</v>
      </c>
      <c r="P1723" s="33">
        <f t="shared" si="296"/>
        <v>14418.72</v>
      </c>
      <c r="Q1723" s="103">
        <v>0.18149999999999999</v>
      </c>
      <c r="R1723" s="103">
        <v>0.17510000000000001</v>
      </c>
      <c r="S1723" s="33">
        <f t="shared" si="291"/>
        <v>0</v>
      </c>
      <c r="T1723" s="33">
        <f t="shared" si="297"/>
        <v>0</v>
      </c>
      <c r="U1723" s="33">
        <f t="shared" si="292"/>
        <v>0</v>
      </c>
      <c r="V1723" s="33">
        <f t="shared" si="293"/>
        <v>0</v>
      </c>
      <c r="W1723" s="33">
        <f t="shared" si="294"/>
        <v>0</v>
      </c>
      <c r="X1723" s="33">
        <f>IFERROR(VLOOKUP(C1723,'Adj to Match Apport'!$C:$F,4,FALSE),0)</f>
        <v>0</v>
      </c>
      <c r="Y1723" s="33">
        <f t="shared" si="295"/>
        <v>0</v>
      </c>
      <c r="Z1723" s="184">
        <f>VLOOKUP(C1723, '2023-24 School Level AAFTE'!$C$4:$C$2454, 1, 0)</f>
        <v>5565</v>
      </c>
    </row>
    <row r="1724" spans="1:26" s="20" customFormat="1" x14ac:dyDescent="0.25">
      <c r="A1724" s="136" t="s">
        <v>1713</v>
      </c>
      <c r="B1724" s="166" t="s">
        <v>1712</v>
      </c>
      <c r="C1724" s="167">
        <v>2353</v>
      </c>
      <c r="D1724" s="166" t="s">
        <v>1751</v>
      </c>
      <c r="E1724" s="146" t="str">
        <f>VLOOKUP($C1724,'2023-24 School Level AAFTE'!$C:$N,9,FALSE)</f>
        <v>No</v>
      </c>
      <c r="F1724" s="94" t="str">
        <f>IFERROR(VLOOKUP(C1724,'2023-24 School Level AAFTE'!$C:$N,11,FALSE),"")</f>
        <v>No</v>
      </c>
      <c r="G1724" s="20">
        <f>IFERROR(VLOOKUP(C1724,'2023-24 School Level AAFTE'!$C:$N,8,FALSE),0)</f>
        <v>409.4</v>
      </c>
      <c r="H1724" s="99">
        <f>VLOOKUP($A1724,'District Data'!$A:$F,3,FALSE)</f>
        <v>1.18</v>
      </c>
      <c r="I1724" s="99">
        <f>VLOOKUP($A1724,'District Data'!$A:$F,4,FALSE)</f>
        <v>1.18</v>
      </c>
      <c r="J1724" s="100">
        <f t="shared" si="287"/>
        <v>0</v>
      </c>
      <c r="K1724" s="101">
        <f t="shared" si="288"/>
        <v>0</v>
      </c>
      <c r="L1724" s="102">
        <f>'District Data'!E$2</f>
        <v>72728</v>
      </c>
      <c r="M1724" s="102">
        <f>'District Data'!F$2</f>
        <v>78209</v>
      </c>
      <c r="N1724" s="33">
        <f t="shared" si="289"/>
        <v>0</v>
      </c>
      <c r="O1724" s="33">
        <f t="shared" si="290"/>
        <v>0</v>
      </c>
      <c r="P1724" s="33">
        <f t="shared" si="296"/>
        <v>14418.72</v>
      </c>
      <c r="Q1724" s="103">
        <v>0.18149999999999999</v>
      </c>
      <c r="R1724" s="103">
        <v>0.17510000000000001</v>
      </c>
      <c r="S1724" s="33">
        <f t="shared" si="291"/>
        <v>0</v>
      </c>
      <c r="T1724" s="33">
        <f t="shared" si="297"/>
        <v>0</v>
      </c>
      <c r="U1724" s="33">
        <f t="shared" si="292"/>
        <v>0</v>
      </c>
      <c r="V1724" s="33">
        <f t="shared" si="293"/>
        <v>0</v>
      </c>
      <c r="W1724" s="33">
        <f t="shared" si="294"/>
        <v>0</v>
      </c>
      <c r="X1724" s="33">
        <f>IFERROR(VLOOKUP(C1724,'Adj to Match Apport'!$C:$F,4,FALSE),0)</f>
        <v>0</v>
      </c>
      <c r="Y1724" s="33">
        <f t="shared" si="295"/>
        <v>0</v>
      </c>
      <c r="Z1724" s="184">
        <f>VLOOKUP(C1724, '2023-24 School Level AAFTE'!$C$4:$C$2454, 1, 0)</f>
        <v>2353</v>
      </c>
    </row>
    <row r="1725" spans="1:26" s="20" customFormat="1" x14ac:dyDescent="0.25">
      <c r="A1725" s="136" t="s">
        <v>1713</v>
      </c>
      <c r="B1725" s="166" t="s">
        <v>1712</v>
      </c>
      <c r="C1725" s="167">
        <v>2089</v>
      </c>
      <c r="D1725" s="166" t="s">
        <v>1727</v>
      </c>
      <c r="E1725" s="146" t="str">
        <f>VLOOKUP($C1725,'2023-24 School Level AAFTE'!$C:$N,9,FALSE)</f>
        <v>Yes</v>
      </c>
      <c r="F1725" s="94" t="str">
        <f>IFERROR(VLOOKUP(C1725,'2023-24 School Level AAFTE'!$C:$N,11,FALSE),"")</f>
        <v>Yes</v>
      </c>
      <c r="G1725" s="20">
        <f>IFERROR(VLOOKUP(C1725,'2023-24 School Level AAFTE'!$C:$N,8,FALSE),0)</f>
        <v>251.19</v>
      </c>
      <c r="H1725" s="99">
        <f>VLOOKUP($A1725,'District Data'!$A:$F,3,FALSE)</f>
        <v>1.18</v>
      </c>
      <c r="I1725" s="99">
        <f>VLOOKUP($A1725,'District Data'!$A:$F,4,FALSE)</f>
        <v>1.18</v>
      </c>
      <c r="J1725" s="100">
        <f t="shared" si="287"/>
        <v>251.19</v>
      </c>
      <c r="K1725" s="101">
        <f t="shared" si="288"/>
        <v>0.73699999999999999</v>
      </c>
      <c r="L1725" s="102">
        <f>'District Data'!E$2</f>
        <v>72728</v>
      </c>
      <c r="M1725" s="102">
        <f>'District Data'!F$2</f>
        <v>78209</v>
      </c>
      <c r="N1725" s="33">
        <f t="shared" si="289"/>
        <v>63248.63</v>
      </c>
      <c r="O1725" s="33">
        <f t="shared" si="290"/>
        <v>4766.6099999999997</v>
      </c>
      <c r="P1725" s="33">
        <f t="shared" si="296"/>
        <v>14418.72</v>
      </c>
      <c r="Q1725" s="103">
        <v>0.18149999999999999</v>
      </c>
      <c r="R1725" s="103">
        <v>0.17510000000000001</v>
      </c>
      <c r="S1725" s="33">
        <f t="shared" si="291"/>
        <v>22940.86</v>
      </c>
      <c r="T1725" s="33">
        <f t="shared" si="297"/>
        <v>1133.5899999999999</v>
      </c>
      <c r="U1725" s="33">
        <f t="shared" si="292"/>
        <v>198.49</v>
      </c>
      <c r="V1725" s="33">
        <f t="shared" si="293"/>
        <v>1332.08</v>
      </c>
      <c r="W1725" s="33">
        <f t="shared" si="294"/>
        <v>92288.18</v>
      </c>
      <c r="X1725" s="33" t="str">
        <f>IFERROR(VLOOKUP(C1725,'Adj to Match Apport'!$C:$F,4,FALSE),0)</f>
        <v/>
      </c>
      <c r="Y1725" s="33">
        <f t="shared" si="295"/>
        <v>92288.18</v>
      </c>
      <c r="Z1725" s="184">
        <f>VLOOKUP(C1725, '2023-24 School Level AAFTE'!$C$4:$C$2454, 1, 0)</f>
        <v>2089</v>
      </c>
    </row>
    <row r="1726" spans="1:26" s="20" customFormat="1" x14ac:dyDescent="0.25">
      <c r="A1726" s="136" t="s">
        <v>1713</v>
      </c>
      <c r="B1726" s="166" t="s">
        <v>1712</v>
      </c>
      <c r="C1726" s="167">
        <v>3517</v>
      </c>
      <c r="D1726" s="166" t="s">
        <v>1783</v>
      </c>
      <c r="E1726" s="146" t="str">
        <f>VLOOKUP($C1726,'2023-24 School Level AAFTE'!$C:$N,9,FALSE)</f>
        <v>No</v>
      </c>
      <c r="F1726" s="94" t="str">
        <f>IFERROR(VLOOKUP(C1726,'2023-24 School Level AAFTE'!$C:$N,11,FALSE),"")</f>
        <v>No</v>
      </c>
      <c r="G1726" s="20">
        <f>IFERROR(VLOOKUP(C1726,'2023-24 School Level AAFTE'!$C:$N,8,FALSE),0)</f>
        <v>457.8</v>
      </c>
      <c r="H1726" s="99">
        <f>VLOOKUP($A1726,'District Data'!$A:$F,3,FALSE)</f>
        <v>1.18</v>
      </c>
      <c r="I1726" s="99">
        <f>VLOOKUP($A1726,'District Data'!$A:$F,4,FALSE)</f>
        <v>1.18</v>
      </c>
      <c r="J1726" s="100">
        <f t="shared" si="287"/>
        <v>0</v>
      </c>
      <c r="K1726" s="101">
        <f t="shared" si="288"/>
        <v>0</v>
      </c>
      <c r="L1726" s="102">
        <f>'District Data'!E$2</f>
        <v>72728</v>
      </c>
      <c r="M1726" s="102">
        <f>'District Data'!F$2</f>
        <v>78209</v>
      </c>
      <c r="N1726" s="33">
        <f t="shared" si="289"/>
        <v>0</v>
      </c>
      <c r="O1726" s="33">
        <f t="shared" si="290"/>
        <v>0</v>
      </c>
      <c r="P1726" s="33">
        <f t="shared" si="296"/>
        <v>14418.72</v>
      </c>
      <c r="Q1726" s="103">
        <v>0.18149999999999999</v>
      </c>
      <c r="R1726" s="103">
        <v>0.17510000000000001</v>
      </c>
      <c r="S1726" s="33">
        <f t="shared" si="291"/>
        <v>0</v>
      </c>
      <c r="T1726" s="33">
        <f t="shared" si="297"/>
        <v>0</v>
      </c>
      <c r="U1726" s="33">
        <f t="shared" si="292"/>
        <v>0</v>
      </c>
      <c r="V1726" s="33">
        <f t="shared" si="293"/>
        <v>0</v>
      </c>
      <c r="W1726" s="33">
        <f t="shared" si="294"/>
        <v>0</v>
      </c>
      <c r="X1726" s="33">
        <f>IFERROR(VLOOKUP(C1726,'Adj to Match Apport'!$C:$F,4,FALSE),0)</f>
        <v>0</v>
      </c>
      <c r="Y1726" s="33">
        <f t="shared" si="295"/>
        <v>0</v>
      </c>
      <c r="Z1726" s="184">
        <f>VLOOKUP(C1726, '2023-24 School Level AAFTE'!$C$4:$C$2454, 1, 0)</f>
        <v>3517</v>
      </c>
    </row>
    <row r="1727" spans="1:26" s="20" customFormat="1" x14ac:dyDescent="0.25">
      <c r="A1727" s="136" t="s">
        <v>1713</v>
      </c>
      <c r="B1727" s="166" t="s">
        <v>1712</v>
      </c>
      <c r="C1727" s="167">
        <v>5203</v>
      </c>
      <c r="D1727" s="166" t="s">
        <v>1799</v>
      </c>
      <c r="E1727" s="146" t="str">
        <f>VLOOKUP($C1727,'2023-24 School Level AAFTE'!$C:$N,9,FALSE)</f>
        <v>No</v>
      </c>
      <c r="F1727" s="94" t="str">
        <f>IFERROR(VLOOKUP(C1727,'2023-24 School Level AAFTE'!$C:$N,11,FALSE),"")</f>
        <v>No</v>
      </c>
      <c r="G1727" s="20">
        <f>IFERROR(VLOOKUP(C1727,'2023-24 School Level AAFTE'!$C:$N,8,FALSE),0)</f>
        <v>474.70000000000005</v>
      </c>
      <c r="H1727" s="99">
        <f>VLOOKUP($A1727,'District Data'!$A:$F,3,FALSE)</f>
        <v>1.18</v>
      </c>
      <c r="I1727" s="99">
        <f>VLOOKUP($A1727,'District Data'!$A:$F,4,FALSE)</f>
        <v>1.18</v>
      </c>
      <c r="J1727" s="100">
        <f t="shared" si="287"/>
        <v>0</v>
      </c>
      <c r="K1727" s="101">
        <f t="shared" si="288"/>
        <v>0</v>
      </c>
      <c r="L1727" s="102">
        <f>'District Data'!E$2</f>
        <v>72728</v>
      </c>
      <c r="M1727" s="102">
        <f>'District Data'!F$2</f>
        <v>78209</v>
      </c>
      <c r="N1727" s="33">
        <f t="shared" si="289"/>
        <v>0</v>
      </c>
      <c r="O1727" s="33">
        <f t="shared" si="290"/>
        <v>0</v>
      </c>
      <c r="P1727" s="33">
        <f t="shared" si="296"/>
        <v>14418.72</v>
      </c>
      <c r="Q1727" s="103">
        <v>0.18149999999999999</v>
      </c>
      <c r="R1727" s="103">
        <v>0.17510000000000001</v>
      </c>
      <c r="S1727" s="33">
        <f t="shared" si="291"/>
        <v>0</v>
      </c>
      <c r="T1727" s="33">
        <f t="shared" si="297"/>
        <v>0</v>
      </c>
      <c r="U1727" s="33">
        <f t="shared" si="292"/>
        <v>0</v>
      </c>
      <c r="V1727" s="33">
        <f t="shared" si="293"/>
        <v>0</v>
      </c>
      <c r="W1727" s="33">
        <f t="shared" si="294"/>
        <v>0</v>
      </c>
      <c r="X1727" s="33">
        <f>IFERROR(VLOOKUP(C1727,'Adj to Match Apport'!$C:$F,4,FALSE),0)</f>
        <v>0</v>
      </c>
      <c r="Y1727" s="33">
        <f t="shared" si="295"/>
        <v>0</v>
      </c>
      <c r="Z1727" s="184">
        <f>VLOOKUP(C1727, '2023-24 School Level AAFTE'!$C$4:$C$2454, 1, 0)</f>
        <v>5203</v>
      </c>
    </row>
    <row r="1728" spans="1:26" s="20" customFormat="1" x14ac:dyDescent="0.25">
      <c r="A1728" s="136" t="s">
        <v>1713</v>
      </c>
      <c r="B1728" s="166" t="s">
        <v>1712</v>
      </c>
      <c r="C1728" s="167">
        <v>2201</v>
      </c>
      <c r="D1728" s="166" t="s">
        <v>1741</v>
      </c>
      <c r="E1728" s="146" t="str">
        <f>VLOOKUP($C1728,'2023-24 School Level AAFTE'!$C:$N,9,FALSE)</f>
        <v>No</v>
      </c>
      <c r="F1728" s="94" t="str">
        <f>IFERROR(VLOOKUP(C1728,'2023-24 School Level AAFTE'!$C:$N,11,FALSE),"")</f>
        <v>No</v>
      </c>
      <c r="G1728" s="20">
        <f>IFERROR(VLOOKUP(C1728,'2023-24 School Level AAFTE'!$C:$N,8,FALSE),0)</f>
        <v>217.31</v>
      </c>
      <c r="H1728" s="99">
        <f>VLOOKUP($A1728,'District Data'!$A:$F,3,FALSE)</f>
        <v>1.18</v>
      </c>
      <c r="I1728" s="99">
        <f>VLOOKUP($A1728,'District Data'!$A:$F,4,FALSE)</f>
        <v>1.18</v>
      </c>
      <c r="J1728" s="100">
        <f t="shared" si="287"/>
        <v>0</v>
      </c>
      <c r="K1728" s="101">
        <f t="shared" si="288"/>
        <v>0</v>
      </c>
      <c r="L1728" s="102">
        <f>'District Data'!E$2</f>
        <v>72728</v>
      </c>
      <c r="M1728" s="102">
        <f>'District Data'!F$2</f>
        <v>78209</v>
      </c>
      <c r="N1728" s="33">
        <f t="shared" si="289"/>
        <v>0</v>
      </c>
      <c r="O1728" s="33">
        <f t="shared" si="290"/>
        <v>0</v>
      </c>
      <c r="P1728" s="33">
        <f t="shared" si="296"/>
        <v>14418.72</v>
      </c>
      <c r="Q1728" s="103">
        <v>0.18149999999999999</v>
      </c>
      <c r="R1728" s="103">
        <v>0.17510000000000001</v>
      </c>
      <c r="S1728" s="33">
        <f t="shared" si="291"/>
        <v>0</v>
      </c>
      <c r="T1728" s="33">
        <f t="shared" si="297"/>
        <v>0</v>
      </c>
      <c r="U1728" s="33">
        <f t="shared" si="292"/>
        <v>0</v>
      </c>
      <c r="V1728" s="33">
        <f t="shared" si="293"/>
        <v>0</v>
      </c>
      <c r="W1728" s="33">
        <f t="shared" si="294"/>
        <v>0</v>
      </c>
      <c r="X1728" s="33">
        <f>IFERROR(VLOOKUP(C1728,'Adj to Match Apport'!$C:$F,4,FALSE),0)</f>
        <v>0</v>
      </c>
      <c r="Y1728" s="33">
        <f t="shared" si="295"/>
        <v>0</v>
      </c>
      <c r="Z1728" s="184">
        <f>VLOOKUP(C1728, '2023-24 School Level AAFTE'!$C$4:$C$2454, 1, 0)</f>
        <v>2201</v>
      </c>
    </row>
    <row r="1729" spans="1:26" s="20" customFormat="1" x14ac:dyDescent="0.25">
      <c r="A1729" s="136" t="s">
        <v>1713</v>
      </c>
      <c r="B1729" s="166" t="s">
        <v>1712</v>
      </c>
      <c r="C1729" s="167">
        <v>5485</v>
      </c>
      <c r="D1729" s="166" t="s">
        <v>1807</v>
      </c>
      <c r="E1729" s="146" t="str">
        <f>VLOOKUP($C1729,'2023-24 School Level AAFTE'!$C:$N,9,FALSE)</f>
        <v>No</v>
      </c>
      <c r="F1729" s="94" t="str">
        <f>IFERROR(VLOOKUP(C1729,'2023-24 School Level AAFTE'!$C:$N,11,FALSE),"")</f>
        <v>No</v>
      </c>
      <c r="G1729" s="20">
        <f>IFERROR(VLOOKUP(C1729,'2023-24 School Level AAFTE'!$C:$N,8,FALSE),0)</f>
        <v>487.3</v>
      </c>
      <c r="H1729" s="99">
        <f>VLOOKUP($A1729,'District Data'!$A:$F,3,FALSE)</f>
        <v>1.18</v>
      </c>
      <c r="I1729" s="99">
        <f>VLOOKUP($A1729,'District Data'!$A:$F,4,FALSE)</f>
        <v>1.18</v>
      </c>
      <c r="J1729" s="100">
        <f t="shared" ref="J1729:J1792" si="298">IF(AND(F1729="yes",E1729= "yes"), G1729,0)</f>
        <v>0</v>
      </c>
      <c r="K1729" s="101">
        <f t="shared" ref="K1729:K1792" si="299">ROUND(((J1729*1.1*36)/15)/900,3)</f>
        <v>0</v>
      </c>
      <c r="L1729" s="102">
        <f>'District Data'!E$2</f>
        <v>72728</v>
      </c>
      <c r="M1729" s="102">
        <f>'District Data'!F$2</f>
        <v>78209</v>
      </c>
      <c r="N1729" s="33">
        <f t="shared" ref="N1729:N1792" si="300">ROUND(H1729*L1729*$K1729,2)</f>
        <v>0</v>
      </c>
      <c r="O1729" s="33">
        <f t="shared" ref="O1729:O1792" si="301">ROUND(I1729*M1729*$K1729-N1729,2)</f>
        <v>0</v>
      </c>
      <c r="P1729" s="33">
        <f t="shared" si="296"/>
        <v>14418.72</v>
      </c>
      <c r="Q1729" s="103">
        <v>0.18149999999999999</v>
      </c>
      <c r="R1729" s="103">
        <v>0.17510000000000001</v>
      </c>
      <c r="S1729" s="33">
        <f t="shared" ref="S1729:S1792" si="302">ROUND(N1729*Q1729+O1729*R1729+K1729*P1729,2)</f>
        <v>0</v>
      </c>
      <c r="T1729" s="33">
        <f t="shared" si="297"/>
        <v>0</v>
      </c>
      <c r="U1729" s="33">
        <f t="shared" ref="U1729:U1792" si="303">ROUND(T1729*R1729,2)</f>
        <v>0</v>
      </c>
      <c r="V1729" s="33">
        <f t="shared" ref="V1729:V1792" si="304">SUM(T1729:U1729)</f>
        <v>0</v>
      </c>
      <c r="W1729" s="33">
        <f t="shared" ref="W1729:W1792" si="305">SUM(S1729,N1729:O1729,V1729)</f>
        <v>0</v>
      </c>
      <c r="X1729" s="33">
        <f>IFERROR(VLOOKUP(C1729,'Adj to Match Apport'!$C:$F,4,FALSE),0)</f>
        <v>0</v>
      </c>
      <c r="Y1729" s="33">
        <f t="shared" si="295"/>
        <v>0</v>
      </c>
      <c r="Z1729" s="184">
        <f>VLOOKUP(C1729, '2023-24 School Level AAFTE'!$C$4:$C$2454, 1, 0)</f>
        <v>5485</v>
      </c>
    </row>
    <row r="1730" spans="1:26" s="20" customFormat="1" x14ac:dyDescent="0.25">
      <c r="A1730" s="136" t="s">
        <v>1713</v>
      </c>
      <c r="B1730" s="166" t="s">
        <v>1712</v>
      </c>
      <c r="C1730" s="167">
        <v>3095</v>
      </c>
      <c r="D1730" s="166" t="s">
        <v>1772</v>
      </c>
      <c r="E1730" s="146" t="str">
        <f>VLOOKUP($C1730,'2023-24 School Level AAFTE'!$C:$N,9,FALSE)</f>
        <v>Yes</v>
      </c>
      <c r="F1730" s="94" t="str">
        <f>IFERROR(VLOOKUP(C1730,'2023-24 School Level AAFTE'!$C:$N,11,FALSE),"")</f>
        <v>Yes</v>
      </c>
      <c r="G1730" s="20">
        <f>IFERROR(VLOOKUP(C1730,'2023-24 School Level AAFTE'!$C:$N,8,FALSE),0)</f>
        <v>748.01</v>
      </c>
      <c r="H1730" s="99">
        <f>VLOOKUP($A1730,'District Data'!$A:$F,3,FALSE)</f>
        <v>1.18</v>
      </c>
      <c r="I1730" s="99">
        <f>VLOOKUP($A1730,'District Data'!$A:$F,4,FALSE)</f>
        <v>1.18</v>
      </c>
      <c r="J1730" s="100">
        <f t="shared" si="298"/>
        <v>748.01</v>
      </c>
      <c r="K1730" s="101">
        <f t="shared" si="299"/>
        <v>2.194</v>
      </c>
      <c r="L1730" s="102">
        <f>'District Data'!E$2</f>
        <v>72728</v>
      </c>
      <c r="M1730" s="102">
        <f>'District Data'!F$2</f>
        <v>78209</v>
      </c>
      <c r="N1730" s="33">
        <f t="shared" si="300"/>
        <v>188286.97</v>
      </c>
      <c r="O1730" s="33">
        <f t="shared" si="301"/>
        <v>14189.87</v>
      </c>
      <c r="P1730" s="33">
        <f t="shared" si="296"/>
        <v>14418.72</v>
      </c>
      <c r="Q1730" s="103">
        <v>0.18149999999999999</v>
      </c>
      <c r="R1730" s="103">
        <v>0.17510000000000001</v>
      </c>
      <c r="S1730" s="33">
        <f t="shared" si="302"/>
        <v>68293.399999999994</v>
      </c>
      <c r="T1730" s="33">
        <f t="shared" si="297"/>
        <v>3374.61</v>
      </c>
      <c r="U1730" s="33">
        <f t="shared" si="303"/>
        <v>590.89</v>
      </c>
      <c r="V1730" s="33">
        <f t="shared" si="304"/>
        <v>3965.5</v>
      </c>
      <c r="W1730" s="33">
        <f t="shared" si="305"/>
        <v>274735.74</v>
      </c>
      <c r="X1730" s="33" t="str">
        <f>IFERROR(VLOOKUP(C1730,'Adj to Match Apport'!$C:$F,4,FALSE),0)</f>
        <v/>
      </c>
      <c r="Y1730" s="33">
        <f t="shared" ref="Y1730:Y1793" si="306">SUM(X1730,W1730)</f>
        <v>274735.74</v>
      </c>
      <c r="Z1730" s="184">
        <f>VLOOKUP(C1730, '2023-24 School Level AAFTE'!$C$4:$C$2454, 1, 0)</f>
        <v>3095</v>
      </c>
    </row>
    <row r="1731" spans="1:26" s="20" customFormat="1" x14ac:dyDescent="0.25">
      <c r="A1731" s="136" t="s">
        <v>1713</v>
      </c>
      <c r="B1731" s="166" t="s">
        <v>1712</v>
      </c>
      <c r="C1731" s="167">
        <v>1547</v>
      </c>
      <c r="D1731" s="166" t="s">
        <v>1714</v>
      </c>
      <c r="E1731" s="146" t="str">
        <f>VLOOKUP($C1731,'2023-24 School Level AAFTE'!$C:$N,9,FALSE)</f>
        <v>No</v>
      </c>
      <c r="F1731" s="94" t="str">
        <f>IFERROR(VLOOKUP(C1731,'2023-24 School Level AAFTE'!$C:$N,11,FALSE),"")</f>
        <v>No</v>
      </c>
      <c r="G1731" s="20">
        <f>IFERROR(VLOOKUP(C1731,'2023-24 School Level AAFTE'!$C:$N,8,FALSE),0)</f>
        <v>95.980000000000018</v>
      </c>
      <c r="H1731" s="99">
        <f>VLOOKUP($A1731,'District Data'!$A:$F,3,FALSE)</f>
        <v>1.18</v>
      </c>
      <c r="I1731" s="99">
        <f>VLOOKUP($A1731,'District Data'!$A:$F,4,FALSE)</f>
        <v>1.18</v>
      </c>
      <c r="J1731" s="100">
        <f t="shared" si="298"/>
        <v>0</v>
      </c>
      <c r="K1731" s="101">
        <f t="shared" si="299"/>
        <v>0</v>
      </c>
      <c r="L1731" s="102">
        <f>'District Data'!E$2</f>
        <v>72728</v>
      </c>
      <c r="M1731" s="102">
        <f>'District Data'!F$2</f>
        <v>78209</v>
      </c>
      <c r="N1731" s="33">
        <f t="shared" si="300"/>
        <v>0</v>
      </c>
      <c r="O1731" s="33">
        <f t="shared" si="301"/>
        <v>0</v>
      </c>
      <c r="P1731" s="33">
        <f t="shared" si="296"/>
        <v>14418.72</v>
      </c>
      <c r="Q1731" s="103">
        <v>0.18149999999999999</v>
      </c>
      <c r="R1731" s="103">
        <v>0.17510000000000001</v>
      </c>
      <c r="S1731" s="33">
        <f t="shared" si="302"/>
        <v>0</v>
      </c>
      <c r="T1731" s="33">
        <f t="shared" si="297"/>
        <v>0</v>
      </c>
      <c r="U1731" s="33">
        <f t="shared" si="303"/>
        <v>0</v>
      </c>
      <c r="V1731" s="33">
        <f t="shared" si="304"/>
        <v>0</v>
      </c>
      <c r="W1731" s="33">
        <f t="shared" si="305"/>
        <v>0</v>
      </c>
      <c r="X1731" s="33">
        <f>IFERROR(VLOOKUP(C1731,'Adj to Match Apport'!$C:$F,4,FALSE),0)</f>
        <v>0</v>
      </c>
      <c r="Y1731" s="33">
        <f t="shared" si="306"/>
        <v>0</v>
      </c>
      <c r="Z1731" s="184">
        <f>VLOOKUP(C1731, '2023-24 School Level AAFTE'!$C$4:$C$2454, 1, 0)</f>
        <v>1547</v>
      </c>
    </row>
    <row r="1732" spans="1:26" s="20" customFormat="1" x14ac:dyDescent="0.25">
      <c r="A1732" s="136" t="s">
        <v>1713</v>
      </c>
      <c r="B1732" s="166" t="s">
        <v>1712</v>
      </c>
      <c r="C1732" s="167">
        <v>2322</v>
      </c>
      <c r="D1732" s="166" t="s">
        <v>1750</v>
      </c>
      <c r="E1732" s="146" t="str">
        <f>VLOOKUP($C1732,'2023-24 School Level AAFTE'!$C:$N,9,FALSE)</f>
        <v>No</v>
      </c>
      <c r="F1732" s="94" t="str">
        <f>IFERROR(VLOOKUP(C1732,'2023-24 School Level AAFTE'!$C:$N,11,FALSE),"")</f>
        <v>No</v>
      </c>
      <c r="G1732" s="20">
        <f>IFERROR(VLOOKUP(C1732,'2023-24 School Level AAFTE'!$C:$N,8,FALSE),0)</f>
        <v>168.49</v>
      </c>
      <c r="H1732" s="99">
        <f>VLOOKUP($A1732,'District Data'!$A:$F,3,FALSE)</f>
        <v>1.18</v>
      </c>
      <c r="I1732" s="99">
        <f>VLOOKUP($A1732,'District Data'!$A:$F,4,FALSE)</f>
        <v>1.18</v>
      </c>
      <c r="J1732" s="100">
        <f t="shared" si="298"/>
        <v>0</v>
      </c>
      <c r="K1732" s="101">
        <f t="shared" si="299"/>
        <v>0</v>
      </c>
      <c r="L1732" s="102">
        <f>'District Data'!E$2</f>
        <v>72728</v>
      </c>
      <c r="M1732" s="102">
        <f>'District Data'!F$2</f>
        <v>78209</v>
      </c>
      <c r="N1732" s="33">
        <f t="shared" si="300"/>
        <v>0</v>
      </c>
      <c r="O1732" s="33">
        <f t="shared" si="301"/>
        <v>0</v>
      </c>
      <c r="P1732" s="33">
        <f t="shared" ref="P1732:P1795" si="307">ROUND(1178*12*1.02,2)</f>
        <v>14418.72</v>
      </c>
      <c r="Q1732" s="103">
        <v>0.18149999999999999</v>
      </c>
      <c r="R1732" s="103">
        <v>0.17510000000000001</v>
      </c>
      <c r="S1732" s="33">
        <f t="shared" si="302"/>
        <v>0</v>
      </c>
      <c r="T1732" s="33">
        <f t="shared" ref="T1732:T1795" si="308">ROUND(($M1732*$I1732*$K1732/180*3),2)</f>
        <v>0</v>
      </c>
      <c r="U1732" s="33">
        <f t="shared" si="303"/>
        <v>0</v>
      </c>
      <c r="V1732" s="33">
        <f t="shared" si="304"/>
        <v>0</v>
      </c>
      <c r="W1732" s="33">
        <f t="shared" si="305"/>
        <v>0</v>
      </c>
      <c r="X1732" s="33">
        <f>IFERROR(VLOOKUP(C1732,'Adj to Match Apport'!$C:$F,4,FALSE),0)</f>
        <v>0</v>
      </c>
      <c r="Y1732" s="33">
        <f t="shared" si="306"/>
        <v>0</v>
      </c>
      <c r="Z1732" s="184">
        <f>VLOOKUP(C1732, '2023-24 School Level AAFTE'!$C$4:$C$2454, 1, 0)</f>
        <v>2322</v>
      </c>
    </row>
    <row r="1733" spans="1:26" s="20" customFormat="1" x14ac:dyDescent="0.25">
      <c r="A1733" s="136" t="s">
        <v>1713</v>
      </c>
      <c r="B1733" s="166" t="s">
        <v>1712</v>
      </c>
      <c r="C1733" s="167">
        <v>3479</v>
      </c>
      <c r="D1733" s="166" t="s">
        <v>1782</v>
      </c>
      <c r="E1733" s="146" t="str">
        <f>VLOOKUP($C1733,'2023-24 School Level AAFTE'!$C:$N,9,FALSE)</f>
        <v>No</v>
      </c>
      <c r="F1733" s="94" t="str">
        <f>IFERROR(VLOOKUP(C1733,'2023-24 School Level AAFTE'!$C:$N,11,FALSE),"")</f>
        <v>No</v>
      </c>
      <c r="G1733" s="20">
        <f>IFERROR(VLOOKUP(C1733,'2023-24 School Level AAFTE'!$C:$N,8,FALSE),0)</f>
        <v>1082.3300000000002</v>
      </c>
      <c r="H1733" s="99">
        <f>VLOOKUP($A1733,'District Data'!$A:$F,3,FALSE)</f>
        <v>1.18</v>
      </c>
      <c r="I1733" s="99">
        <f>VLOOKUP($A1733,'District Data'!$A:$F,4,FALSE)</f>
        <v>1.18</v>
      </c>
      <c r="J1733" s="100">
        <f t="shared" si="298"/>
        <v>0</v>
      </c>
      <c r="K1733" s="101">
        <f t="shared" si="299"/>
        <v>0</v>
      </c>
      <c r="L1733" s="102">
        <f>'District Data'!E$2</f>
        <v>72728</v>
      </c>
      <c r="M1733" s="102">
        <f>'District Data'!F$2</f>
        <v>78209</v>
      </c>
      <c r="N1733" s="33">
        <f t="shared" si="300"/>
        <v>0</v>
      </c>
      <c r="O1733" s="33">
        <f t="shared" si="301"/>
        <v>0</v>
      </c>
      <c r="P1733" s="33">
        <f t="shared" si="307"/>
        <v>14418.72</v>
      </c>
      <c r="Q1733" s="103">
        <v>0.18149999999999999</v>
      </c>
      <c r="R1733" s="103">
        <v>0.17510000000000001</v>
      </c>
      <c r="S1733" s="33">
        <f t="shared" si="302"/>
        <v>0</v>
      </c>
      <c r="T1733" s="33">
        <f t="shared" si="308"/>
        <v>0</v>
      </c>
      <c r="U1733" s="33">
        <f t="shared" si="303"/>
        <v>0</v>
      </c>
      <c r="V1733" s="33">
        <f t="shared" si="304"/>
        <v>0</v>
      </c>
      <c r="W1733" s="33">
        <f t="shared" si="305"/>
        <v>0</v>
      </c>
      <c r="X1733" s="33">
        <f>IFERROR(VLOOKUP(C1733,'Adj to Match Apport'!$C:$F,4,FALSE),0)</f>
        <v>0</v>
      </c>
      <c r="Y1733" s="33">
        <f t="shared" si="306"/>
        <v>0</v>
      </c>
      <c r="Z1733" s="184">
        <f>VLOOKUP(C1733, '2023-24 School Level AAFTE'!$C$4:$C$2454, 1, 0)</f>
        <v>3479</v>
      </c>
    </row>
    <row r="1734" spans="1:26" s="20" customFormat="1" x14ac:dyDescent="0.25">
      <c r="A1734" s="136" t="s">
        <v>1713</v>
      </c>
      <c r="B1734" s="166" t="s">
        <v>1712</v>
      </c>
      <c r="C1734" s="167">
        <v>3218</v>
      </c>
      <c r="D1734" s="166" t="s">
        <v>1775</v>
      </c>
      <c r="E1734" s="146" t="str">
        <f>VLOOKUP($C1734,'2023-24 School Level AAFTE'!$C:$N,9,FALSE)</f>
        <v>No</v>
      </c>
      <c r="F1734" s="94" t="str">
        <f>IFERROR(VLOOKUP(C1734,'2023-24 School Level AAFTE'!$C:$N,11,FALSE),"")</f>
        <v>No</v>
      </c>
      <c r="G1734" s="20">
        <f>IFERROR(VLOOKUP(C1734,'2023-24 School Level AAFTE'!$C:$N,8,FALSE),0)</f>
        <v>350.2</v>
      </c>
      <c r="H1734" s="99">
        <f>VLOOKUP($A1734,'District Data'!$A:$F,3,FALSE)</f>
        <v>1.18</v>
      </c>
      <c r="I1734" s="99">
        <f>VLOOKUP($A1734,'District Data'!$A:$F,4,FALSE)</f>
        <v>1.18</v>
      </c>
      <c r="J1734" s="100">
        <f t="shared" si="298"/>
        <v>0</v>
      </c>
      <c r="K1734" s="101">
        <f t="shared" si="299"/>
        <v>0</v>
      </c>
      <c r="L1734" s="102">
        <f>'District Data'!E$2</f>
        <v>72728</v>
      </c>
      <c r="M1734" s="102">
        <f>'District Data'!F$2</f>
        <v>78209</v>
      </c>
      <c r="N1734" s="33">
        <f t="shared" si="300"/>
        <v>0</v>
      </c>
      <c r="O1734" s="33">
        <f t="shared" si="301"/>
        <v>0</v>
      </c>
      <c r="P1734" s="33">
        <f t="shared" si="307"/>
        <v>14418.72</v>
      </c>
      <c r="Q1734" s="103">
        <v>0.18149999999999999</v>
      </c>
      <c r="R1734" s="103">
        <v>0.17510000000000001</v>
      </c>
      <c r="S1734" s="33">
        <f t="shared" si="302"/>
        <v>0</v>
      </c>
      <c r="T1734" s="33">
        <f t="shared" si="308"/>
        <v>0</v>
      </c>
      <c r="U1734" s="33">
        <f t="shared" si="303"/>
        <v>0</v>
      </c>
      <c r="V1734" s="33">
        <f t="shared" si="304"/>
        <v>0</v>
      </c>
      <c r="W1734" s="33">
        <f t="shared" si="305"/>
        <v>0</v>
      </c>
      <c r="X1734" s="33">
        <f>IFERROR(VLOOKUP(C1734,'Adj to Match Apport'!$C:$F,4,FALSE),0)</f>
        <v>0</v>
      </c>
      <c r="Y1734" s="33">
        <f t="shared" si="306"/>
        <v>0</v>
      </c>
      <c r="Z1734" s="184">
        <f>VLOOKUP(C1734, '2023-24 School Level AAFTE'!$C$4:$C$2454, 1, 0)</f>
        <v>3218</v>
      </c>
    </row>
    <row r="1735" spans="1:26" s="20" customFormat="1" x14ac:dyDescent="0.25">
      <c r="A1735" s="136" t="s">
        <v>1713</v>
      </c>
      <c r="B1735" s="166" t="s">
        <v>1712</v>
      </c>
      <c r="C1735" s="167">
        <v>3027</v>
      </c>
      <c r="D1735" s="166" t="s">
        <v>1770</v>
      </c>
      <c r="E1735" s="146" t="str">
        <f>VLOOKUP($C1735,'2023-24 School Level AAFTE'!$C:$N,9,FALSE)</f>
        <v>Yes</v>
      </c>
      <c r="F1735" s="94" t="str">
        <f>IFERROR(VLOOKUP(C1735,'2023-24 School Level AAFTE'!$C:$N,11,FALSE),"")</f>
        <v>Yes</v>
      </c>
      <c r="G1735" s="20">
        <f>IFERROR(VLOOKUP(C1735,'2023-24 School Level AAFTE'!$C:$N,8,FALSE),0)</f>
        <v>212.13</v>
      </c>
      <c r="H1735" s="99">
        <f>VLOOKUP($A1735,'District Data'!$A:$F,3,FALSE)</f>
        <v>1.18</v>
      </c>
      <c r="I1735" s="99">
        <f>VLOOKUP($A1735,'District Data'!$A:$F,4,FALSE)</f>
        <v>1.18</v>
      </c>
      <c r="J1735" s="100">
        <f t="shared" si="298"/>
        <v>212.13</v>
      </c>
      <c r="K1735" s="101">
        <f t="shared" si="299"/>
        <v>0.622</v>
      </c>
      <c r="L1735" s="102">
        <f>'District Data'!E$2</f>
        <v>72728</v>
      </c>
      <c r="M1735" s="102">
        <f>'District Data'!F$2</f>
        <v>78209</v>
      </c>
      <c r="N1735" s="33">
        <f t="shared" si="300"/>
        <v>53379.44</v>
      </c>
      <c r="O1735" s="33">
        <f t="shared" si="301"/>
        <v>4022.84</v>
      </c>
      <c r="P1735" s="33">
        <f t="shared" si="307"/>
        <v>14418.72</v>
      </c>
      <c r="Q1735" s="103">
        <v>0.18149999999999999</v>
      </c>
      <c r="R1735" s="103">
        <v>0.17510000000000001</v>
      </c>
      <c r="S1735" s="33">
        <f t="shared" si="302"/>
        <v>19361.21</v>
      </c>
      <c r="T1735" s="33">
        <f t="shared" si="308"/>
        <v>956.7</v>
      </c>
      <c r="U1735" s="33">
        <f t="shared" si="303"/>
        <v>167.52</v>
      </c>
      <c r="V1735" s="33">
        <f t="shared" si="304"/>
        <v>1124.22</v>
      </c>
      <c r="W1735" s="33">
        <f t="shared" si="305"/>
        <v>77887.709999999992</v>
      </c>
      <c r="X1735" s="33" t="str">
        <f>IFERROR(VLOOKUP(C1735,'Adj to Match Apport'!$C:$F,4,FALSE),0)</f>
        <v/>
      </c>
      <c r="Y1735" s="33">
        <f t="shared" si="306"/>
        <v>77887.709999999992</v>
      </c>
      <c r="Z1735" s="184">
        <f>VLOOKUP(C1735, '2023-24 School Level AAFTE'!$C$4:$C$2454, 1, 0)</f>
        <v>3027</v>
      </c>
    </row>
    <row r="1736" spans="1:26" s="20" customFormat="1" x14ac:dyDescent="0.25">
      <c r="A1736" s="136" t="s">
        <v>1713</v>
      </c>
      <c r="B1736" s="166" t="s">
        <v>1712</v>
      </c>
      <c r="C1736" s="167">
        <v>3868</v>
      </c>
      <c r="D1736" s="166" t="s">
        <v>1791</v>
      </c>
      <c r="E1736" s="146" t="str">
        <f>VLOOKUP($C1736,'2023-24 School Level AAFTE'!$C:$N,9,FALSE)</f>
        <v>No</v>
      </c>
      <c r="F1736" s="94" t="str">
        <f>IFERROR(VLOOKUP(C1736,'2023-24 School Level AAFTE'!$C:$N,11,FALSE),"")</f>
        <v>No</v>
      </c>
      <c r="G1736" s="20">
        <f>IFERROR(VLOOKUP(C1736,'2023-24 School Level AAFTE'!$C:$N,8,FALSE),0)</f>
        <v>249.73</v>
      </c>
      <c r="H1736" s="99">
        <f>VLOOKUP($A1736,'District Data'!$A:$F,3,FALSE)</f>
        <v>1.18</v>
      </c>
      <c r="I1736" s="99">
        <f>VLOOKUP($A1736,'District Data'!$A:$F,4,FALSE)</f>
        <v>1.18</v>
      </c>
      <c r="J1736" s="100">
        <f t="shared" si="298"/>
        <v>0</v>
      </c>
      <c r="K1736" s="101">
        <f t="shared" si="299"/>
        <v>0</v>
      </c>
      <c r="L1736" s="102">
        <f>'District Data'!E$2</f>
        <v>72728</v>
      </c>
      <c r="M1736" s="102">
        <f>'District Data'!F$2</f>
        <v>78209</v>
      </c>
      <c r="N1736" s="33">
        <f t="shared" si="300"/>
        <v>0</v>
      </c>
      <c r="O1736" s="33">
        <f t="shared" si="301"/>
        <v>0</v>
      </c>
      <c r="P1736" s="33">
        <f t="shared" si="307"/>
        <v>14418.72</v>
      </c>
      <c r="Q1736" s="103">
        <v>0.18149999999999999</v>
      </c>
      <c r="R1736" s="103">
        <v>0.17510000000000001</v>
      </c>
      <c r="S1736" s="33">
        <f t="shared" si="302"/>
        <v>0</v>
      </c>
      <c r="T1736" s="33">
        <f t="shared" si="308"/>
        <v>0</v>
      </c>
      <c r="U1736" s="33">
        <f t="shared" si="303"/>
        <v>0</v>
      </c>
      <c r="V1736" s="33">
        <f t="shared" si="304"/>
        <v>0</v>
      </c>
      <c r="W1736" s="33">
        <f t="shared" si="305"/>
        <v>0</v>
      </c>
      <c r="X1736" s="33">
        <f>IFERROR(VLOOKUP(C1736,'Adj to Match Apport'!$C:$F,4,FALSE),0)</f>
        <v>0</v>
      </c>
      <c r="Y1736" s="33">
        <f t="shared" si="306"/>
        <v>0</v>
      </c>
      <c r="Z1736" s="184">
        <f>VLOOKUP(C1736, '2023-24 School Level AAFTE'!$C$4:$C$2454, 1, 0)</f>
        <v>3868</v>
      </c>
    </row>
    <row r="1737" spans="1:26" s="20" customFormat="1" x14ac:dyDescent="0.25">
      <c r="A1737" s="136" t="s">
        <v>1713</v>
      </c>
      <c r="B1737" s="166" t="s">
        <v>1712</v>
      </c>
      <c r="C1737" s="167">
        <v>2976</v>
      </c>
      <c r="D1737" s="166" t="s">
        <v>1767</v>
      </c>
      <c r="E1737" s="146" t="str">
        <f>VLOOKUP($C1737,'2023-24 School Level AAFTE'!$C:$N,9,FALSE)</f>
        <v>Yes</v>
      </c>
      <c r="F1737" s="94" t="str">
        <f>IFERROR(VLOOKUP(C1737,'2023-24 School Level AAFTE'!$C:$N,11,FALSE),"")</f>
        <v>Yes</v>
      </c>
      <c r="G1737" s="20">
        <f>IFERROR(VLOOKUP(C1737,'2023-24 School Level AAFTE'!$C:$N,8,FALSE),0)</f>
        <v>437.40000000000003</v>
      </c>
      <c r="H1737" s="99">
        <f>VLOOKUP($A1737,'District Data'!$A:$F,3,FALSE)</f>
        <v>1.18</v>
      </c>
      <c r="I1737" s="99">
        <f>VLOOKUP($A1737,'District Data'!$A:$F,4,FALSE)</f>
        <v>1.18</v>
      </c>
      <c r="J1737" s="100">
        <f t="shared" si="298"/>
        <v>437.40000000000003</v>
      </c>
      <c r="K1737" s="101">
        <f t="shared" si="299"/>
        <v>1.2829999999999999</v>
      </c>
      <c r="L1737" s="102">
        <f>'District Data'!E$2</f>
        <v>72728</v>
      </c>
      <c r="M1737" s="102">
        <f>'District Data'!F$2</f>
        <v>78209</v>
      </c>
      <c r="N1737" s="33">
        <f t="shared" si="300"/>
        <v>110105.83</v>
      </c>
      <c r="O1737" s="33">
        <f t="shared" si="301"/>
        <v>8297.9</v>
      </c>
      <c r="P1737" s="33">
        <f t="shared" si="307"/>
        <v>14418.72</v>
      </c>
      <c r="Q1737" s="103">
        <v>0.18149999999999999</v>
      </c>
      <c r="R1737" s="103">
        <v>0.17510000000000001</v>
      </c>
      <c r="S1737" s="33">
        <f t="shared" si="302"/>
        <v>39936.39</v>
      </c>
      <c r="T1737" s="33">
        <f t="shared" si="308"/>
        <v>1973.4</v>
      </c>
      <c r="U1737" s="33">
        <f t="shared" si="303"/>
        <v>345.54</v>
      </c>
      <c r="V1737" s="33">
        <f t="shared" si="304"/>
        <v>2318.94</v>
      </c>
      <c r="W1737" s="33">
        <f t="shared" si="305"/>
        <v>160659.06</v>
      </c>
      <c r="X1737" s="33" t="str">
        <f>IFERROR(VLOOKUP(C1737,'Adj to Match Apport'!$C:$F,4,FALSE),0)</f>
        <v/>
      </c>
      <c r="Y1737" s="33">
        <f t="shared" si="306"/>
        <v>160659.06</v>
      </c>
      <c r="Z1737" s="184">
        <f>VLOOKUP(C1737, '2023-24 School Level AAFTE'!$C$4:$C$2454, 1, 0)</f>
        <v>2976</v>
      </c>
    </row>
    <row r="1738" spans="1:26" s="20" customFormat="1" x14ac:dyDescent="0.25">
      <c r="A1738" s="136" t="s">
        <v>1713</v>
      </c>
      <c r="B1738" s="166" t="s">
        <v>1712</v>
      </c>
      <c r="C1738" s="167">
        <v>2256</v>
      </c>
      <c r="D1738" s="166" t="s">
        <v>651</v>
      </c>
      <c r="E1738" s="146" t="str">
        <f>VLOOKUP($C1738,'2023-24 School Level AAFTE'!$C:$N,9,FALSE)</f>
        <v>No</v>
      </c>
      <c r="F1738" s="94" t="str">
        <f>IFERROR(VLOOKUP(C1738,'2023-24 School Level AAFTE'!$C:$N,11,FALSE),"")</f>
        <v>No</v>
      </c>
      <c r="G1738" s="20">
        <f>IFERROR(VLOOKUP(C1738,'2023-24 School Level AAFTE'!$C:$N,8,FALSE),0)</f>
        <v>356.89</v>
      </c>
      <c r="H1738" s="99">
        <f>VLOOKUP($A1738,'District Data'!$A:$F,3,FALSE)</f>
        <v>1.18</v>
      </c>
      <c r="I1738" s="99">
        <f>VLOOKUP($A1738,'District Data'!$A:$F,4,FALSE)</f>
        <v>1.18</v>
      </c>
      <c r="J1738" s="100">
        <f t="shared" si="298"/>
        <v>0</v>
      </c>
      <c r="K1738" s="101">
        <f t="shared" si="299"/>
        <v>0</v>
      </c>
      <c r="L1738" s="102">
        <f>'District Data'!E$2</f>
        <v>72728</v>
      </c>
      <c r="M1738" s="102">
        <f>'District Data'!F$2</f>
        <v>78209</v>
      </c>
      <c r="N1738" s="33">
        <f t="shared" si="300"/>
        <v>0</v>
      </c>
      <c r="O1738" s="33">
        <f t="shared" si="301"/>
        <v>0</v>
      </c>
      <c r="P1738" s="33">
        <f t="shared" si="307"/>
        <v>14418.72</v>
      </c>
      <c r="Q1738" s="103">
        <v>0.18149999999999999</v>
      </c>
      <c r="R1738" s="103">
        <v>0.17510000000000001</v>
      </c>
      <c r="S1738" s="33">
        <f t="shared" si="302"/>
        <v>0</v>
      </c>
      <c r="T1738" s="33">
        <f t="shared" si="308"/>
        <v>0</v>
      </c>
      <c r="U1738" s="33">
        <f t="shared" si="303"/>
        <v>0</v>
      </c>
      <c r="V1738" s="33">
        <f t="shared" si="304"/>
        <v>0</v>
      </c>
      <c r="W1738" s="33">
        <f t="shared" si="305"/>
        <v>0</v>
      </c>
      <c r="X1738" s="33">
        <f>IFERROR(VLOOKUP(C1738,'Adj to Match Apport'!$C:$F,4,FALSE),0)</f>
        <v>0</v>
      </c>
      <c r="Y1738" s="33">
        <f t="shared" si="306"/>
        <v>0</v>
      </c>
      <c r="Z1738" s="184">
        <f>VLOOKUP(C1738, '2023-24 School Level AAFTE'!$C$4:$C$2454, 1, 0)</f>
        <v>2256</v>
      </c>
    </row>
    <row r="1739" spans="1:26" s="20" customFormat="1" x14ac:dyDescent="0.25">
      <c r="A1739" s="136" t="s">
        <v>1713</v>
      </c>
      <c r="B1739" s="166" t="s">
        <v>1712</v>
      </c>
      <c r="C1739" s="167">
        <v>4065</v>
      </c>
      <c r="D1739" s="166" t="s">
        <v>1794</v>
      </c>
      <c r="E1739" s="146" t="str">
        <f>VLOOKUP($C1739,'2023-24 School Level AAFTE'!$C:$N,9,FALSE)</f>
        <v>No</v>
      </c>
      <c r="F1739" s="94" t="str">
        <f>IFERROR(VLOOKUP(C1739,'2023-24 School Level AAFTE'!$C:$N,11,FALSE),"")</f>
        <v>No</v>
      </c>
      <c r="G1739" s="20">
        <f>IFERROR(VLOOKUP(C1739,'2023-24 School Level AAFTE'!$C:$N,8,FALSE),0)</f>
        <v>348.4</v>
      </c>
      <c r="H1739" s="99">
        <f>VLOOKUP($A1739,'District Data'!$A:$F,3,FALSE)</f>
        <v>1.18</v>
      </c>
      <c r="I1739" s="99">
        <f>VLOOKUP($A1739,'District Data'!$A:$F,4,FALSE)</f>
        <v>1.18</v>
      </c>
      <c r="J1739" s="100">
        <f t="shared" si="298"/>
        <v>0</v>
      </c>
      <c r="K1739" s="101">
        <f t="shared" si="299"/>
        <v>0</v>
      </c>
      <c r="L1739" s="102">
        <f>'District Data'!E$2</f>
        <v>72728</v>
      </c>
      <c r="M1739" s="102">
        <f>'District Data'!F$2</f>
        <v>78209</v>
      </c>
      <c r="N1739" s="33">
        <f t="shared" si="300"/>
        <v>0</v>
      </c>
      <c r="O1739" s="33">
        <f t="shared" si="301"/>
        <v>0</v>
      </c>
      <c r="P1739" s="33">
        <f t="shared" si="307"/>
        <v>14418.72</v>
      </c>
      <c r="Q1739" s="103">
        <v>0.18149999999999999</v>
      </c>
      <c r="R1739" s="103">
        <v>0.17510000000000001</v>
      </c>
      <c r="S1739" s="33">
        <f t="shared" si="302"/>
        <v>0</v>
      </c>
      <c r="T1739" s="33">
        <f t="shared" si="308"/>
        <v>0</v>
      </c>
      <c r="U1739" s="33">
        <f t="shared" si="303"/>
        <v>0</v>
      </c>
      <c r="V1739" s="33">
        <f t="shared" si="304"/>
        <v>0</v>
      </c>
      <c r="W1739" s="33">
        <f t="shared" si="305"/>
        <v>0</v>
      </c>
      <c r="X1739" s="33">
        <f>IFERROR(VLOOKUP(C1739,'Adj to Match Apport'!$C:$F,4,FALSE),0)</f>
        <v>0</v>
      </c>
      <c r="Y1739" s="33">
        <f t="shared" si="306"/>
        <v>0</v>
      </c>
      <c r="Z1739" s="184">
        <f>VLOOKUP(C1739, '2023-24 School Level AAFTE'!$C$4:$C$2454, 1, 0)</f>
        <v>4065</v>
      </c>
    </row>
    <row r="1740" spans="1:26" s="20" customFormat="1" x14ac:dyDescent="0.25">
      <c r="A1740" s="136" t="s">
        <v>1713</v>
      </c>
      <c r="B1740" s="166" t="s">
        <v>1712</v>
      </c>
      <c r="C1740" s="167">
        <v>1620</v>
      </c>
      <c r="D1740" s="166" t="s">
        <v>1717</v>
      </c>
      <c r="E1740" s="146" t="str">
        <f>VLOOKUP($C1740,'2023-24 School Level AAFTE'!$C:$N,9,FALSE)</f>
        <v>No</v>
      </c>
      <c r="F1740" s="94" t="str">
        <f>IFERROR(VLOOKUP(C1740,'2023-24 School Level AAFTE'!$C:$N,11,FALSE),"")</f>
        <v>No</v>
      </c>
      <c r="G1740" s="20">
        <f>IFERROR(VLOOKUP(C1740,'2023-24 School Level AAFTE'!$C:$N,8,FALSE),0)</f>
        <v>448.62</v>
      </c>
      <c r="H1740" s="99">
        <f>VLOOKUP($A1740,'District Data'!$A:$F,3,FALSE)</f>
        <v>1.18</v>
      </c>
      <c r="I1740" s="99">
        <f>VLOOKUP($A1740,'District Data'!$A:$F,4,FALSE)</f>
        <v>1.18</v>
      </c>
      <c r="J1740" s="100">
        <f t="shared" si="298"/>
        <v>0</v>
      </c>
      <c r="K1740" s="101">
        <f t="shared" si="299"/>
        <v>0</v>
      </c>
      <c r="L1740" s="102">
        <f>'District Data'!E$2</f>
        <v>72728</v>
      </c>
      <c r="M1740" s="102">
        <f>'District Data'!F$2</f>
        <v>78209</v>
      </c>
      <c r="N1740" s="33">
        <f t="shared" si="300"/>
        <v>0</v>
      </c>
      <c r="O1740" s="33">
        <f t="shared" si="301"/>
        <v>0</v>
      </c>
      <c r="P1740" s="33">
        <f t="shared" si="307"/>
        <v>14418.72</v>
      </c>
      <c r="Q1740" s="103">
        <v>0.18149999999999999</v>
      </c>
      <c r="R1740" s="103">
        <v>0.17510000000000001</v>
      </c>
      <c r="S1740" s="33">
        <f t="shared" si="302"/>
        <v>0</v>
      </c>
      <c r="T1740" s="33">
        <f t="shared" si="308"/>
        <v>0</v>
      </c>
      <c r="U1740" s="33">
        <f t="shared" si="303"/>
        <v>0</v>
      </c>
      <c r="V1740" s="33">
        <f t="shared" si="304"/>
        <v>0</v>
      </c>
      <c r="W1740" s="33">
        <f t="shared" si="305"/>
        <v>0</v>
      </c>
      <c r="X1740" s="33">
        <f>IFERROR(VLOOKUP(C1740,'Adj to Match Apport'!$C:$F,4,FALSE),0)</f>
        <v>0</v>
      </c>
      <c r="Y1740" s="33">
        <f t="shared" si="306"/>
        <v>0</v>
      </c>
      <c r="Z1740" s="184">
        <f>VLOOKUP(C1740, '2023-24 School Level AAFTE'!$C$4:$C$2454, 1, 0)</f>
        <v>1620</v>
      </c>
    </row>
    <row r="1741" spans="1:26" s="20" customFormat="1" x14ac:dyDescent="0.25">
      <c r="A1741" s="136" t="s">
        <v>1713</v>
      </c>
      <c r="B1741" s="166" t="s">
        <v>1712</v>
      </c>
      <c r="C1741" s="167">
        <v>5046</v>
      </c>
      <c r="D1741" s="166" t="s">
        <v>1797</v>
      </c>
      <c r="E1741" s="146" t="str">
        <f>VLOOKUP($C1741,'2023-24 School Level AAFTE'!$C:$N,9,FALSE)</f>
        <v>No</v>
      </c>
      <c r="F1741" s="94" t="str">
        <f>IFERROR(VLOOKUP(C1741,'2023-24 School Level AAFTE'!$C:$N,11,FALSE),"")</f>
        <v>No</v>
      </c>
      <c r="G1741" s="20">
        <f>IFERROR(VLOOKUP(C1741,'2023-24 School Level AAFTE'!$C:$N,8,FALSE),0)</f>
        <v>49.23</v>
      </c>
      <c r="H1741" s="99">
        <f>VLOOKUP($A1741,'District Data'!$A:$F,3,FALSE)</f>
        <v>1.18</v>
      </c>
      <c r="I1741" s="99">
        <f>VLOOKUP($A1741,'District Data'!$A:$F,4,FALSE)</f>
        <v>1.18</v>
      </c>
      <c r="J1741" s="100">
        <f t="shared" si="298"/>
        <v>0</v>
      </c>
      <c r="K1741" s="101">
        <f t="shared" si="299"/>
        <v>0</v>
      </c>
      <c r="L1741" s="102">
        <f>'District Data'!E$2</f>
        <v>72728</v>
      </c>
      <c r="M1741" s="102">
        <f>'District Data'!F$2</f>
        <v>78209</v>
      </c>
      <c r="N1741" s="33">
        <f t="shared" si="300"/>
        <v>0</v>
      </c>
      <c r="O1741" s="33">
        <f t="shared" si="301"/>
        <v>0</v>
      </c>
      <c r="P1741" s="33">
        <f t="shared" si="307"/>
        <v>14418.72</v>
      </c>
      <c r="Q1741" s="103">
        <v>0.18149999999999999</v>
      </c>
      <c r="R1741" s="103">
        <v>0.17510000000000001</v>
      </c>
      <c r="S1741" s="33">
        <f t="shared" si="302"/>
        <v>0</v>
      </c>
      <c r="T1741" s="33">
        <f t="shared" si="308"/>
        <v>0</v>
      </c>
      <c r="U1741" s="33">
        <f t="shared" si="303"/>
        <v>0</v>
      </c>
      <c r="V1741" s="33">
        <f t="shared" si="304"/>
        <v>0</v>
      </c>
      <c r="W1741" s="33">
        <f t="shared" si="305"/>
        <v>0</v>
      </c>
      <c r="X1741" s="33">
        <f>IFERROR(VLOOKUP(C1741,'Adj to Match Apport'!$C:$F,4,FALSE),0)</f>
        <v>0</v>
      </c>
      <c r="Y1741" s="33">
        <f t="shared" si="306"/>
        <v>0</v>
      </c>
      <c r="Z1741" s="184">
        <f>VLOOKUP(C1741, '2023-24 School Level AAFTE'!$C$4:$C$2454, 1, 0)</f>
        <v>5046</v>
      </c>
    </row>
    <row r="1742" spans="1:26" s="20" customFormat="1" x14ac:dyDescent="0.25">
      <c r="A1742" s="136" t="s">
        <v>1713</v>
      </c>
      <c r="B1742" s="166" t="s">
        <v>1712</v>
      </c>
      <c r="C1742" s="167">
        <v>5204</v>
      </c>
      <c r="D1742" s="166" t="s">
        <v>1800</v>
      </c>
      <c r="E1742" s="146" t="str">
        <f>VLOOKUP($C1742,'2023-24 School Level AAFTE'!$C:$N,9,FALSE)</f>
        <v>No</v>
      </c>
      <c r="F1742" s="94" t="str">
        <f>IFERROR(VLOOKUP(C1742,'2023-24 School Level AAFTE'!$C:$N,11,FALSE),"")</f>
        <v>No</v>
      </c>
      <c r="G1742" s="20">
        <f>IFERROR(VLOOKUP(C1742,'2023-24 School Level AAFTE'!$C:$N,8,FALSE),0)</f>
        <v>198.4</v>
      </c>
      <c r="H1742" s="99">
        <f>VLOOKUP($A1742,'District Data'!$A:$F,3,FALSE)</f>
        <v>1.18</v>
      </c>
      <c r="I1742" s="99">
        <f>VLOOKUP($A1742,'District Data'!$A:$F,4,FALSE)</f>
        <v>1.18</v>
      </c>
      <c r="J1742" s="100">
        <f t="shared" si="298"/>
        <v>0</v>
      </c>
      <c r="K1742" s="101">
        <f t="shared" si="299"/>
        <v>0</v>
      </c>
      <c r="L1742" s="102">
        <f>'District Data'!E$2</f>
        <v>72728</v>
      </c>
      <c r="M1742" s="102">
        <f>'District Data'!F$2</f>
        <v>78209</v>
      </c>
      <c r="N1742" s="33">
        <f t="shared" si="300"/>
        <v>0</v>
      </c>
      <c r="O1742" s="33">
        <f t="shared" si="301"/>
        <v>0</v>
      </c>
      <c r="P1742" s="33">
        <f t="shared" si="307"/>
        <v>14418.72</v>
      </c>
      <c r="Q1742" s="103">
        <v>0.18149999999999999</v>
      </c>
      <c r="R1742" s="103">
        <v>0.17510000000000001</v>
      </c>
      <c r="S1742" s="33">
        <f t="shared" si="302"/>
        <v>0</v>
      </c>
      <c r="T1742" s="33">
        <f t="shared" si="308"/>
        <v>0</v>
      </c>
      <c r="U1742" s="33">
        <f t="shared" si="303"/>
        <v>0</v>
      </c>
      <c r="V1742" s="33">
        <f t="shared" si="304"/>
        <v>0</v>
      </c>
      <c r="W1742" s="33">
        <f t="shared" si="305"/>
        <v>0</v>
      </c>
      <c r="X1742" s="33">
        <f>IFERROR(VLOOKUP(C1742,'Adj to Match Apport'!$C:$F,4,FALSE),0)</f>
        <v>0</v>
      </c>
      <c r="Y1742" s="33">
        <f t="shared" si="306"/>
        <v>0</v>
      </c>
      <c r="Z1742" s="184">
        <f>VLOOKUP(C1742, '2023-24 School Level AAFTE'!$C$4:$C$2454, 1, 0)</f>
        <v>5204</v>
      </c>
    </row>
    <row r="1743" spans="1:26" s="20" customFormat="1" x14ac:dyDescent="0.25">
      <c r="A1743" s="26" t="s">
        <v>1713</v>
      </c>
      <c r="B1743" s="166" t="s">
        <v>1712</v>
      </c>
      <c r="C1743" s="167">
        <v>3327</v>
      </c>
      <c r="D1743" s="166" t="s">
        <v>1778</v>
      </c>
      <c r="E1743" s="146" t="str">
        <f>VLOOKUP($C1743,'2023-24 School Level AAFTE'!$C:$N,9,FALSE)</f>
        <v>Yes</v>
      </c>
      <c r="F1743" s="94" t="str">
        <f>IFERROR(VLOOKUP(C1743,'2023-24 School Level AAFTE'!$C:$N,11,FALSE),"")</f>
        <v>Yes</v>
      </c>
      <c r="G1743" s="20">
        <f>IFERROR(VLOOKUP(C1743,'2023-24 School Level AAFTE'!$C:$N,8,FALSE),0)</f>
        <v>726.14</v>
      </c>
      <c r="H1743" s="99">
        <f>VLOOKUP($A1743,'District Data'!$A:$F,3,FALSE)</f>
        <v>1.18</v>
      </c>
      <c r="I1743" s="99">
        <f>VLOOKUP($A1743,'District Data'!$A:$F,4,FALSE)</f>
        <v>1.18</v>
      </c>
      <c r="J1743" s="100">
        <f t="shared" si="298"/>
        <v>726.14</v>
      </c>
      <c r="K1743" s="101">
        <f t="shared" si="299"/>
        <v>2.13</v>
      </c>
      <c r="L1743" s="102">
        <f>'District Data'!E$2</f>
        <v>72728</v>
      </c>
      <c r="M1743" s="102">
        <f>'District Data'!F$2</f>
        <v>78209</v>
      </c>
      <c r="N1743" s="33">
        <f t="shared" si="300"/>
        <v>182794.56</v>
      </c>
      <c r="O1743" s="33">
        <f t="shared" si="301"/>
        <v>13775.94</v>
      </c>
      <c r="P1743" s="33">
        <f t="shared" si="307"/>
        <v>14418.72</v>
      </c>
      <c r="Q1743" s="103">
        <v>0.18149999999999999</v>
      </c>
      <c r="R1743" s="103">
        <v>0.17510000000000001</v>
      </c>
      <c r="S1743" s="33">
        <f t="shared" si="302"/>
        <v>66301.25</v>
      </c>
      <c r="T1743" s="33">
        <f t="shared" si="308"/>
        <v>3276.18</v>
      </c>
      <c r="U1743" s="33">
        <f t="shared" si="303"/>
        <v>573.66</v>
      </c>
      <c r="V1743" s="33">
        <f t="shared" si="304"/>
        <v>3849.8399999999997</v>
      </c>
      <c r="W1743" s="33">
        <f t="shared" si="305"/>
        <v>266721.59000000003</v>
      </c>
      <c r="X1743" s="33" t="str">
        <f>IFERROR(VLOOKUP(C1743,'Adj to Match Apport'!$C:$F,4,FALSE),0)</f>
        <v/>
      </c>
      <c r="Y1743" s="33">
        <f t="shared" si="306"/>
        <v>266721.59000000003</v>
      </c>
      <c r="Z1743" s="184">
        <f>VLOOKUP(C1743, '2023-24 School Level AAFTE'!$C$4:$C$2454, 1, 0)</f>
        <v>3327</v>
      </c>
    </row>
    <row r="1744" spans="1:26" s="20" customFormat="1" x14ac:dyDescent="0.25">
      <c r="A1744" s="136" t="s">
        <v>1713</v>
      </c>
      <c r="B1744" s="166" t="s">
        <v>1712</v>
      </c>
      <c r="C1744" s="167">
        <v>3380</v>
      </c>
      <c r="D1744" s="166" t="s">
        <v>670</v>
      </c>
      <c r="E1744" s="146" t="str">
        <f>VLOOKUP($C1744,'2023-24 School Level AAFTE'!$C:$N,9,FALSE)</f>
        <v>Yes</v>
      </c>
      <c r="F1744" s="94" t="str">
        <f>IFERROR(VLOOKUP(C1744,'2023-24 School Level AAFTE'!$C:$N,11,FALSE),"")</f>
        <v>Yes</v>
      </c>
      <c r="G1744" s="20">
        <f>IFERROR(VLOOKUP(C1744,'2023-24 School Level AAFTE'!$C:$N,8,FALSE),0)</f>
        <v>195.91</v>
      </c>
      <c r="H1744" s="99">
        <f>VLOOKUP($A1744,'District Data'!$A:$F,3,FALSE)</f>
        <v>1.18</v>
      </c>
      <c r="I1744" s="99">
        <f>VLOOKUP($A1744,'District Data'!$A:$F,4,FALSE)</f>
        <v>1.18</v>
      </c>
      <c r="J1744" s="100">
        <f t="shared" si="298"/>
        <v>195.91</v>
      </c>
      <c r="K1744" s="101">
        <f t="shared" si="299"/>
        <v>0.57499999999999996</v>
      </c>
      <c r="L1744" s="102">
        <f>'District Data'!E$2</f>
        <v>72728</v>
      </c>
      <c r="M1744" s="102">
        <f>'District Data'!F$2</f>
        <v>78209</v>
      </c>
      <c r="N1744" s="33">
        <f t="shared" si="300"/>
        <v>49345.95</v>
      </c>
      <c r="O1744" s="33">
        <f t="shared" si="301"/>
        <v>3718.86</v>
      </c>
      <c r="P1744" s="33">
        <f t="shared" si="307"/>
        <v>14418.72</v>
      </c>
      <c r="Q1744" s="103">
        <v>0.18149999999999999</v>
      </c>
      <c r="R1744" s="103">
        <v>0.17510000000000001</v>
      </c>
      <c r="S1744" s="33">
        <f t="shared" si="302"/>
        <v>17898.23</v>
      </c>
      <c r="T1744" s="33">
        <f t="shared" si="308"/>
        <v>884.41</v>
      </c>
      <c r="U1744" s="33">
        <f t="shared" si="303"/>
        <v>154.86000000000001</v>
      </c>
      <c r="V1744" s="33">
        <f t="shared" si="304"/>
        <v>1039.27</v>
      </c>
      <c r="W1744" s="33">
        <f t="shared" si="305"/>
        <v>72002.31</v>
      </c>
      <c r="X1744" s="33" t="str">
        <f>IFERROR(VLOOKUP(C1744,'Adj to Match Apport'!$C:$F,4,FALSE),0)</f>
        <v/>
      </c>
      <c r="Y1744" s="33">
        <f t="shared" si="306"/>
        <v>72002.31</v>
      </c>
      <c r="Z1744" s="184">
        <f>VLOOKUP(C1744, '2023-24 School Level AAFTE'!$C$4:$C$2454, 1, 0)</f>
        <v>3380</v>
      </c>
    </row>
    <row r="1745" spans="1:26" s="20" customFormat="1" x14ac:dyDescent="0.25">
      <c r="A1745" s="136" t="s">
        <v>1713</v>
      </c>
      <c r="B1745" s="166" t="s">
        <v>1712</v>
      </c>
      <c r="C1745" s="167">
        <v>2120</v>
      </c>
      <c r="D1745" s="166" t="s">
        <v>2833</v>
      </c>
      <c r="E1745" s="146" t="str">
        <f>VLOOKUP($C1745,'2023-24 School Level AAFTE'!$C:$N,9,FALSE)</f>
        <v>Yes</v>
      </c>
      <c r="F1745" s="94" t="str">
        <f>IFERROR(VLOOKUP(C1745,'2023-24 School Level AAFTE'!$C:$N,11,FALSE),"")</f>
        <v>Yes</v>
      </c>
      <c r="G1745" s="20">
        <f>IFERROR(VLOOKUP(C1745,'2023-24 School Level AAFTE'!$C:$N,8,FALSE),0)</f>
        <v>301.91000000000003</v>
      </c>
      <c r="H1745" s="99">
        <f>VLOOKUP($A1745,'District Data'!$A:$F,3,FALSE)</f>
        <v>1.18</v>
      </c>
      <c r="I1745" s="99">
        <f>VLOOKUP($A1745,'District Data'!$A:$F,4,FALSE)</f>
        <v>1.18</v>
      </c>
      <c r="J1745" s="100">
        <f t="shared" si="298"/>
        <v>301.91000000000003</v>
      </c>
      <c r="K1745" s="101">
        <f t="shared" si="299"/>
        <v>0.88600000000000001</v>
      </c>
      <c r="L1745" s="102">
        <f>'District Data'!E$2</f>
        <v>72728</v>
      </c>
      <c r="M1745" s="102">
        <f>'District Data'!F$2</f>
        <v>78209</v>
      </c>
      <c r="N1745" s="33">
        <f t="shared" si="300"/>
        <v>76035.67</v>
      </c>
      <c r="O1745" s="33">
        <f t="shared" si="301"/>
        <v>5730.28</v>
      </c>
      <c r="P1745" s="33">
        <f t="shared" si="307"/>
        <v>14418.72</v>
      </c>
      <c r="Q1745" s="103">
        <v>0.18149999999999999</v>
      </c>
      <c r="R1745" s="103">
        <v>0.17510000000000001</v>
      </c>
      <c r="S1745" s="33">
        <f t="shared" si="302"/>
        <v>27578.83</v>
      </c>
      <c r="T1745" s="33">
        <f t="shared" si="308"/>
        <v>1362.77</v>
      </c>
      <c r="U1745" s="33">
        <f t="shared" si="303"/>
        <v>238.62</v>
      </c>
      <c r="V1745" s="33">
        <f t="shared" si="304"/>
        <v>1601.3899999999999</v>
      </c>
      <c r="W1745" s="33">
        <f t="shared" si="305"/>
        <v>110946.17</v>
      </c>
      <c r="X1745" s="33" t="str">
        <f>IFERROR(VLOOKUP(C1745,'Adj to Match Apport'!$C:$F,4,FALSE),0)</f>
        <v/>
      </c>
      <c r="Y1745" s="33">
        <f t="shared" si="306"/>
        <v>110946.17</v>
      </c>
      <c r="Z1745" s="184">
        <f>VLOOKUP(C1745, '2023-24 School Level AAFTE'!$C$4:$C$2454, 1, 0)</f>
        <v>2120</v>
      </c>
    </row>
    <row r="1746" spans="1:26" s="20" customFormat="1" x14ac:dyDescent="0.25">
      <c r="A1746" s="136" t="s">
        <v>1713</v>
      </c>
      <c r="B1746" s="166" t="s">
        <v>1712</v>
      </c>
      <c r="C1746" s="167">
        <v>5486</v>
      </c>
      <c r="D1746" s="166" t="s">
        <v>1808</v>
      </c>
      <c r="E1746" s="146" t="str">
        <f>VLOOKUP($C1746,'2023-24 School Level AAFTE'!$C:$N,9,FALSE)</f>
        <v>No</v>
      </c>
      <c r="F1746" s="94" t="str">
        <f>IFERROR(VLOOKUP(C1746,'2023-24 School Level AAFTE'!$C:$N,11,FALSE),"")</f>
        <v>No</v>
      </c>
      <c r="G1746" s="20">
        <f>IFERROR(VLOOKUP(C1746,'2023-24 School Level AAFTE'!$C:$N,8,FALSE),0)</f>
        <v>687.34</v>
      </c>
      <c r="H1746" s="99">
        <f>VLOOKUP($A1746,'District Data'!$A:$F,3,FALSE)</f>
        <v>1.18</v>
      </c>
      <c r="I1746" s="99">
        <f>VLOOKUP($A1746,'District Data'!$A:$F,4,FALSE)</f>
        <v>1.18</v>
      </c>
      <c r="J1746" s="100">
        <f t="shared" si="298"/>
        <v>0</v>
      </c>
      <c r="K1746" s="101">
        <f t="shared" si="299"/>
        <v>0</v>
      </c>
      <c r="L1746" s="102">
        <f>'District Data'!E$2</f>
        <v>72728</v>
      </c>
      <c r="M1746" s="102">
        <f>'District Data'!F$2</f>
        <v>78209</v>
      </c>
      <c r="N1746" s="33">
        <f t="shared" si="300"/>
        <v>0</v>
      </c>
      <c r="O1746" s="33">
        <f t="shared" si="301"/>
        <v>0</v>
      </c>
      <c r="P1746" s="33">
        <f t="shared" si="307"/>
        <v>14418.72</v>
      </c>
      <c r="Q1746" s="103">
        <v>0.18149999999999999</v>
      </c>
      <c r="R1746" s="103">
        <v>0.17510000000000001</v>
      </c>
      <c r="S1746" s="33">
        <f t="shared" si="302"/>
        <v>0</v>
      </c>
      <c r="T1746" s="33">
        <f t="shared" si="308"/>
        <v>0</v>
      </c>
      <c r="U1746" s="33">
        <f t="shared" si="303"/>
        <v>0</v>
      </c>
      <c r="V1746" s="33">
        <f t="shared" si="304"/>
        <v>0</v>
      </c>
      <c r="W1746" s="33">
        <f t="shared" si="305"/>
        <v>0</v>
      </c>
      <c r="X1746" s="33">
        <f>IFERROR(VLOOKUP(C1746,'Adj to Match Apport'!$C:$F,4,FALSE),0)</f>
        <v>0</v>
      </c>
      <c r="Y1746" s="33">
        <f t="shared" si="306"/>
        <v>0</v>
      </c>
      <c r="Z1746" s="184">
        <f>VLOOKUP(C1746, '2023-24 School Level AAFTE'!$C$4:$C$2454, 1, 0)</f>
        <v>5486</v>
      </c>
    </row>
    <row r="1747" spans="1:26" s="20" customFormat="1" x14ac:dyDescent="0.25">
      <c r="A1747" s="136" t="s">
        <v>1713</v>
      </c>
      <c r="B1747" s="166" t="s">
        <v>1712</v>
      </c>
      <c r="C1747" s="167">
        <v>2285</v>
      </c>
      <c r="D1747" s="166" t="s">
        <v>1746</v>
      </c>
      <c r="E1747" s="146" t="str">
        <f>VLOOKUP($C1747,'2023-24 School Level AAFTE'!$C:$N,9,FALSE)</f>
        <v>No</v>
      </c>
      <c r="F1747" s="94" t="str">
        <f>IFERROR(VLOOKUP(C1747,'2023-24 School Level AAFTE'!$C:$N,11,FALSE),"")</f>
        <v>No</v>
      </c>
      <c r="G1747" s="20">
        <f>IFERROR(VLOOKUP(C1747,'2023-24 School Level AAFTE'!$C:$N,8,FALSE),0)</f>
        <v>1510.0600000000002</v>
      </c>
      <c r="H1747" s="99">
        <f>VLOOKUP($A1747,'District Data'!$A:$F,3,FALSE)</f>
        <v>1.18</v>
      </c>
      <c r="I1747" s="99">
        <f>VLOOKUP($A1747,'District Data'!$A:$F,4,FALSE)</f>
        <v>1.18</v>
      </c>
      <c r="J1747" s="100">
        <f t="shared" si="298"/>
        <v>0</v>
      </c>
      <c r="K1747" s="101">
        <f t="shared" si="299"/>
        <v>0</v>
      </c>
      <c r="L1747" s="102">
        <f>'District Data'!E$2</f>
        <v>72728</v>
      </c>
      <c r="M1747" s="102">
        <f>'District Data'!F$2</f>
        <v>78209</v>
      </c>
      <c r="N1747" s="33">
        <f t="shared" si="300"/>
        <v>0</v>
      </c>
      <c r="O1747" s="33">
        <f t="shared" si="301"/>
        <v>0</v>
      </c>
      <c r="P1747" s="33">
        <f t="shared" si="307"/>
        <v>14418.72</v>
      </c>
      <c r="Q1747" s="103">
        <v>0.18149999999999999</v>
      </c>
      <c r="R1747" s="103">
        <v>0.17510000000000001</v>
      </c>
      <c r="S1747" s="33">
        <f t="shared" si="302"/>
        <v>0</v>
      </c>
      <c r="T1747" s="33">
        <f t="shared" si="308"/>
        <v>0</v>
      </c>
      <c r="U1747" s="33">
        <f t="shared" si="303"/>
        <v>0</v>
      </c>
      <c r="V1747" s="33">
        <f t="shared" si="304"/>
        <v>0</v>
      </c>
      <c r="W1747" s="33">
        <f t="shared" si="305"/>
        <v>0</v>
      </c>
      <c r="X1747" s="33">
        <f>IFERROR(VLOOKUP(C1747,'Adj to Match Apport'!$C:$F,4,FALSE),0)</f>
        <v>0</v>
      </c>
      <c r="Y1747" s="33">
        <f t="shared" si="306"/>
        <v>0</v>
      </c>
      <c r="Z1747" s="184">
        <f>VLOOKUP(C1747, '2023-24 School Level AAFTE'!$C$4:$C$2454, 1, 0)</f>
        <v>2285</v>
      </c>
    </row>
    <row r="1748" spans="1:26" s="20" customFormat="1" x14ac:dyDescent="0.25">
      <c r="A1748" s="136" t="s">
        <v>1713</v>
      </c>
      <c r="B1748" s="166" t="s">
        <v>1712</v>
      </c>
      <c r="C1748" s="167">
        <v>3157</v>
      </c>
      <c r="D1748" s="166" t="s">
        <v>1774</v>
      </c>
      <c r="E1748" s="146" t="str">
        <f>VLOOKUP($C1748,'2023-24 School Level AAFTE'!$C:$N,9,FALSE)</f>
        <v>Yes</v>
      </c>
      <c r="F1748" s="94" t="str">
        <f>IFERROR(VLOOKUP(C1748,'2023-24 School Level AAFTE'!$C:$N,11,FALSE),"")</f>
        <v>Yes</v>
      </c>
      <c r="G1748" s="20">
        <f>IFERROR(VLOOKUP(C1748,'2023-24 School Level AAFTE'!$C:$N,8,FALSE),0)</f>
        <v>240.49</v>
      </c>
      <c r="H1748" s="99">
        <f>VLOOKUP($A1748,'District Data'!$A:$F,3,FALSE)</f>
        <v>1.18</v>
      </c>
      <c r="I1748" s="99">
        <f>VLOOKUP($A1748,'District Data'!$A:$F,4,FALSE)</f>
        <v>1.18</v>
      </c>
      <c r="J1748" s="100">
        <f t="shared" si="298"/>
        <v>240.49</v>
      </c>
      <c r="K1748" s="101">
        <f t="shared" si="299"/>
        <v>0.70499999999999996</v>
      </c>
      <c r="L1748" s="102">
        <f>'District Data'!E$2</f>
        <v>72728</v>
      </c>
      <c r="M1748" s="102">
        <f>'District Data'!F$2</f>
        <v>78209</v>
      </c>
      <c r="N1748" s="33">
        <f t="shared" si="300"/>
        <v>60502.42</v>
      </c>
      <c r="O1748" s="33">
        <f t="shared" si="301"/>
        <v>4559.6499999999996</v>
      </c>
      <c r="P1748" s="33">
        <f t="shared" si="307"/>
        <v>14418.72</v>
      </c>
      <c r="Q1748" s="103">
        <v>0.18149999999999999</v>
      </c>
      <c r="R1748" s="103">
        <v>0.17510000000000001</v>
      </c>
      <c r="S1748" s="33">
        <f t="shared" si="302"/>
        <v>21944.78</v>
      </c>
      <c r="T1748" s="33">
        <f t="shared" si="308"/>
        <v>1084.3699999999999</v>
      </c>
      <c r="U1748" s="33">
        <f t="shared" si="303"/>
        <v>189.87</v>
      </c>
      <c r="V1748" s="33">
        <f t="shared" si="304"/>
        <v>1274.2399999999998</v>
      </c>
      <c r="W1748" s="33">
        <f t="shared" si="305"/>
        <v>88281.09</v>
      </c>
      <c r="X1748" s="33" t="str">
        <f>IFERROR(VLOOKUP(C1748,'Adj to Match Apport'!$C:$F,4,FALSE),0)</f>
        <v/>
      </c>
      <c r="Y1748" s="33">
        <f t="shared" si="306"/>
        <v>88281.09</v>
      </c>
      <c r="Z1748" s="184">
        <f>VLOOKUP(C1748, '2023-24 School Level AAFTE'!$C$4:$C$2454, 1, 0)</f>
        <v>3157</v>
      </c>
    </row>
    <row r="1749" spans="1:26" s="20" customFormat="1" x14ac:dyDescent="0.25">
      <c r="A1749" s="136" t="s">
        <v>1713</v>
      </c>
      <c r="B1749" s="166" t="s">
        <v>1712</v>
      </c>
      <c r="C1749" s="167">
        <v>3028</v>
      </c>
      <c r="D1749" s="166" t="s">
        <v>1771</v>
      </c>
      <c r="E1749" s="146" t="str">
        <f>VLOOKUP($C1749,'2023-24 School Level AAFTE'!$C:$N,9,FALSE)</f>
        <v>No</v>
      </c>
      <c r="F1749" s="94" t="str">
        <f>IFERROR(VLOOKUP(C1749,'2023-24 School Level AAFTE'!$C:$N,11,FALSE),"")</f>
        <v>No</v>
      </c>
      <c r="G1749" s="20">
        <f>IFERROR(VLOOKUP(C1749,'2023-24 School Level AAFTE'!$C:$N,8,FALSE),0)</f>
        <v>200.5</v>
      </c>
      <c r="H1749" s="99">
        <f>VLOOKUP($A1749,'District Data'!$A:$F,3,FALSE)</f>
        <v>1.18</v>
      </c>
      <c r="I1749" s="99">
        <f>VLOOKUP($A1749,'District Data'!$A:$F,4,FALSE)</f>
        <v>1.18</v>
      </c>
      <c r="J1749" s="100">
        <f t="shared" si="298"/>
        <v>0</v>
      </c>
      <c r="K1749" s="101">
        <f t="shared" si="299"/>
        <v>0</v>
      </c>
      <c r="L1749" s="102">
        <f>'District Data'!E$2</f>
        <v>72728</v>
      </c>
      <c r="M1749" s="102">
        <f>'District Data'!F$2</f>
        <v>78209</v>
      </c>
      <c r="N1749" s="33">
        <f t="shared" si="300"/>
        <v>0</v>
      </c>
      <c r="O1749" s="33">
        <f t="shared" si="301"/>
        <v>0</v>
      </c>
      <c r="P1749" s="33">
        <f t="shared" si="307"/>
        <v>14418.72</v>
      </c>
      <c r="Q1749" s="103">
        <v>0.18149999999999999</v>
      </c>
      <c r="R1749" s="103">
        <v>0.17510000000000001</v>
      </c>
      <c r="S1749" s="33">
        <f t="shared" si="302"/>
        <v>0</v>
      </c>
      <c r="T1749" s="33">
        <f t="shared" si="308"/>
        <v>0</v>
      </c>
      <c r="U1749" s="33">
        <f t="shared" si="303"/>
        <v>0</v>
      </c>
      <c r="V1749" s="33">
        <f t="shared" si="304"/>
        <v>0</v>
      </c>
      <c r="W1749" s="33">
        <f t="shared" si="305"/>
        <v>0</v>
      </c>
      <c r="X1749" s="33">
        <f>IFERROR(VLOOKUP(C1749,'Adj to Match Apport'!$C:$F,4,FALSE),0)</f>
        <v>0</v>
      </c>
      <c r="Y1749" s="33">
        <f t="shared" si="306"/>
        <v>0</v>
      </c>
      <c r="Z1749" s="184">
        <f>VLOOKUP(C1749, '2023-24 School Level AAFTE'!$C$4:$C$2454, 1, 0)</f>
        <v>3028</v>
      </c>
    </row>
    <row r="1750" spans="1:26" s="20" customFormat="1" x14ac:dyDescent="0.25">
      <c r="A1750" s="137" t="s">
        <v>1713</v>
      </c>
      <c r="B1750" s="166" t="s">
        <v>1712</v>
      </c>
      <c r="C1750" s="167">
        <v>1796</v>
      </c>
      <c r="D1750" s="166" t="s">
        <v>1720</v>
      </c>
      <c r="E1750" s="146" t="str">
        <f>VLOOKUP($C1750,'2023-24 School Level AAFTE'!$C:$N,9,FALSE)</f>
        <v>No</v>
      </c>
      <c r="F1750" s="94" t="str">
        <f>IFERROR(VLOOKUP(C1750,'2023-24 School Level AAFTE'!$C:$N,11,FALSE),"")</f>
        <v>No</v>
      </c>
      <c r="G1750" s="20">
        <f>IFERROR(VLOOKUP(C1750,'2023-24 School Level AAFTE'!$C:$N,8,FALSE),0)</f>
        <v>630.33000000000004</v>
      </c>
      <c r="H1750" s="99">
        <f>VLOOKUP($A1750,'District Data'!$A:$F,3,FALSE)</f>
        <v>1.18</v>
      </c>
      <c r="I1750" s="99">
        <f>VLOOKUP($A1750,'District Data'!$A:$F,4,FALSE)</f>
        <v>1.18</v>
      </c>
      <c r="J1750" s="100">
        <f t="shared" si="298"/>
        <v>0</v>
      </c>
      <c r="K1750" s="101">
        <f t="shared" si="299"/>
        <v>0</v>
      </c>
      <c r="L1750" s="102">
        <f>'District Data'!E$2</f>
        <v>72728</v>
      </c>
      <c r="M1750" s="102">
        <f>'District Data'!F$2</f>
        <v>78209</v>
      </c>
      <c r="N1750" s="33">
        <f t="shared" si="300"/>
        <v>0</v>
      </c>
      <c r="O1750" s="33">
        <f t="shared" si="301"/>
        <v>0</v>
      </c>
      <c r="P1750" s="33">
        <f t="shared" si="307"/>
        <v>14418.72</v>
      </c>
      <c r="Q1750" s="103">
        <v>0.18149999999999999</v>
      </c>
      <c r="R1750" s="103">
        <v>0.17510000000000001</v>
      </c>
      <c r="S1750" s="33">
        <f t="shared" si="302"/>
        <v>0</v>
      </c>
      <c r="T1750" s="33">
        <f t="shared" si="308"/>
        <v>0</v>
      </c>
      <c r="U1750" s="33">
        <f t="shared" si="303"/>
        <v>0</v>
      </c>
      <c r="V1750" s="33">
        <f t="shared" si="304"/>
        <v>0</v>
      </c>
      <c r="W1750" s="33">
        <f t="shared" si="305"/>
        <v>0</v>
      </c>
      <c r="X1750" s="33">
        <f>IFERROR(VLOOKUP(C1750,'Adj to Match Apport'!$C:$F,4,FALSE),0)</f>
        <v>0</v>
      </c>
      <c r="Y1750" s="33">
        <f t="shared" si="306"/>
        <v>0</v>
      </c>
      <c r="Z1750" s="184">
        <f>VLOOKUP(C1750, '2023-24 School Level AAFTE'!$C$4:$C$2454, 1, 0)</f>
        <v>1796</v>
      </c>
    </row>
    <row r="1751" spans="1:26" s="20" customFormat="1" x14ac:dyDescent="0.25">
      <c r="A1751" s="136" t="s">
        <v>1713</v>
      </c>
      <c r="B1751" s="166" t="s">
        <v>1712</v>
      </c>
      <c r="C1751" s="167">
        <v>5205</v>
      </c>
      <c r="D1751" s="166" t="s">
        <v>1801</v>
      </c>
      <c r="E1751" s="146" t="str">
        <f>VLOOKUP($C1751,'2023-24 School Level AAFTE'!$C:$N,9,FALSE)</f>
        <v>No</v>
      </c>
      <c r="F1751" s="94" t="str">
        <f>IFERROR(VLOOKUP(C1751,'2023-24 School Level AAFTE'!$C:$N,11,FALSE),"")</f>
        <v>No</v>
      </c>
      <c r="G1751" s="20">
        <f>IFERROR(VLOOKUP(C1751,'2023-24 School Level AAFTE'!$C:$N,8,FALSE),0)</f>
        <v>174.8</v>
      </c>
      <c r="H1751" s="99">
        <f>VLOOKUP($A1751,'District Data'!$A:$F,3,FALSE)</f>
        <v>1.18</v>
      </c>
      <c r="I1751" s="99">
        <f>VLOOKUP($A1751,'District Data'!$A:$F,4,FALSE)</f>
        <v>1.18</v>
      </c>
      <c r="J1751" s="100">
        <f t="shared" si="298"/>
        <v>0</v>
      </c>
      <c r="K1751" s="101">
        <f t="shared" si="299"/>
        <v>0</v>
      </c>
      <c r="L1751" s="102">
        <f>'District Data'!E$2</f>
        <v>72728</v>
      </c>
      <c r="M1751" s="102">
        <f>'District Data'!F$2</f>
        <v>78209</v>
      </c>
      <c r="N1751" s="33">
        <f t="shared" si="300"/>
        <v>0</v>
      </c>
      <c r="O1751" s="33">
        <f t="shared" si="301"/>
        <v>0</v>
      </c>
      <c r="P1751" s="33">
        <f t="shared" si="307"/>
        <v>14418.72</v>
      </c>
      <c r="Q1751" s="103">
        <v>0.18149999999999999</v>
      </c>
      <c r="R1751" s="103">
        <v>0.17510000000000001</v>
      </c>
      <c r="S1751" s="33">
        <f t="shared" si="302"/>
        <v>0</v>
      </c>
      <c r="T1751" s="33">
        <f t="shared" si="308"/>
        <v>0</v>
      </c>
      <c r="U1751" s="33">
        <f t="shared" si="303"/>
        <v>0</v>
      </c>
      <c r="V1751" s="33">
        <f t="shared" si="304"/>
        <v>0</v>
      </c>
      <c r="W1751" s="33">
        <f t="shared" si="305"/>
        <v>0</v>
      </c>
      <c r="X1751" s="33">
        <f>IFERROR(VLOOKUP(C1751,'Adj to Match Apport'!$C:$F,4,FALSE),0)</f>
        <v>0</v>
      </c>
      <c r="Y1751" s="33">
        <f t="shared" si="306"/>
        <v>0</v>
      </c>
      <c r="Z1751" s="184">
        <f>VLOOKUP(C1751, '2023-24 School Level AAFTE'!$C$4:$C$2454, 1, 0)</f>
        <v>5205</v>
      </c>
    </row>
    <row r="1752" spans="1:26" s="20" customFormat="1" x14ac:dyDescent="0.25">
      <c r="A1752" s="136" t="s">
        <v>1713</v>
      </c>
      <c r="B1752" s="166" t="s">
        <v>1712</v>
      </c>
      <c r="C1752" s="167">
        <v>3665</v>
      </c>
      <c r="D1752" s="166" t="s">
        <v>1786</v>
      </c>
      <c r="E1752" s="146" t="str">
        <f>VLOOKUP($C1752,'2023-24 School Level AAFTE'!$C:$N,9,FALSE)</f>
        <v>Yes</v>
      </c>
      <c r="F1752" s="94" t="str">
        <f>IFERROR(VLOOKUP(C1752,'2023-24 School Level AAFTE'!$C:$N,11,FALSE),"")</f>
        <v>Yes</v>
      </c>
      <c r="G1752" s="20">
        <f>IFERROR(VLOOKUP(C1752,'2023-24 School Level AAFTE'!$C:$N,8,FALSE),0)</f>
        <v>168.8</v>
      </c>
      <c r="H1752" s="99">
        <f>VLOOKUP($A1752,'District Data'!$A:$F,3,FALSE)</f>
        <v>1.18</v>
      </c>
      <c r="I1752" s="99">
        <f>VLOOKUP($A1752,'District Data'!$A:$F,4,FALSE)</f>
        <v>1.18</v>
      </c>
      <c r="J1752" s="100">
        <f t="shared" si="298"/>
        <v>168.8</v>
      </c>
      <c r="K1752" s="101">
        <f t="shared" si="299"/>
        <v>0.495</v>
      </c>
      <c r="L1752" s="102">
        <f>'District Data'!E$2</f>
        <v>72728</v>
      </c>
      <c r="M1752" s="102">
        <f>'District Data'!F$2</f>
        <v>78209</v>
      </c>
      <c r="N1752" s="33">
        <f t="shared" si="300"/>
        <v>42480.42</v>
      </c>
      <c r="O1752" s="33">
        <f t="shared" si="301"/>
        <v>3201.46</v>
      </c>
      <c r="P1752" s="33">
        <f t="shared" si="307"/>
        <v>14418.72</v>
      </c>
      <c r="Q1752" s="103">
        <v>0.18149999999999999</v>
      </c>
      <c r="R1752" s="103">
        <v>0.17510000000000001</v>
      </c>
      <c r="S1752" s="33">
        <f t="shared" si="302"/>
        <v>15408.04</v>
      </c>
      <c r="T1752" s="33">
        <f t="shared" si="308"/>
        <v>761.36</v>
      </c>
      <c r="U1752" s="33">
        <f t="shared" si="303"/>
        <v>133.31</v>
      </c>
      <c r="V1752" s="33">
        <f t="shared" si="304"/>
        <v>894.67000000000007</v>
      </c>
      <c r="W1752" s="33">
        <f t="shared" si="305"/>
        <v>61984.59</v>
      </c>
      <c r="X1752" s="33" t="str">
        <f>IFERROR(VLOOKUP(C1752,'Adj to Match Apport'!$C:$F,4,FALSE),0)</f>
        <v/>
      </c>
      <c r="Y1752" s="33">
        <f t="shared" si="306"/>
        <v>61984.59</v>
      </c>
      <c r="Z1752" s="184">
        <f>VLOOKUP(C1752, '2023-24 School Level AAFTE'!$C$4:$C$2454, 1, 0)</f>
        <v>3665</v>
      </c>
    </row>
    <row r="1753" spans="1:26" s="20" customFormat="1" x14ac:dyDescent="0.25">
      <c r="A1753" s="136" t="s">
        <v>1713</v>
      </c>
      <c r="B1753" s="166" t="s">
        <v>1712</v>
      </c>
      <c r="C1753" s="167">
        <v>1596</v>
      </c>
      <c r="D1753" s="166" t="s">
        <v>1716</v>
      </c>
      <c r="E1753" s="146" t="str">
        <f>VLOOKUP($C1753,'2023-24 School Level AAFTE'!$C:$N,9,FALSE)</f>
        <v>Yes</v>
      </c>
      <c r="F1753" s="94" t="str">
        <f>IFERROR(VLOOKUP(C1753,'2023-24 School Level AAFTE'!$C:$N,11,FALSE),"")</f>
        <v>Yes</v>
      </c>
      <c r="G1753" s="20">
        <f>IFERROR(VLOOKUP(C1753,'2023-24 School Level AAFTE'!$C:$N,8,FALSE),0)</f>
        <v>199.3</v>
      </c>
      <c r="H1753" s="99">
        <f>VLOOKUP($A1753,'District Data'!$A:$F,3,FALSE)</f>
        <v>1.18</v>
      </c>
      <c r="I1753" s="99">
        <f>VLOOKUP($A1753,'District Data'!$A:$F,4,FALSE)</f>
        <v>1.18</v>
      </c>
      <c r="J1753" s="100">
        <f t="shared" si="298"/>
        <v>199.3</v>
      </c>
      <c r="K1753" s="101">
        <f t="shared" si="299"/>
        <v>0.58499999999999996</v>
      </c>
      <c r="L1753" s="102">
        <f>'District Data'!E$2</f>
        <v>72728</v>
      </c>
      <c r="M1753" s="102">
        <f>'District Data'!F$2</f>
        <v>78209</v>
      </c>
      <c r="N1753" s="33">
        <f t="shared" si="300"/>
        <v>50204.14</v>
      </c>
      <c r="O1753" s="33">
        <f t="shared" si="301"/>
        <v>3783.53</v>
      </c>
      <c r="P1753" s="33">
        <f t="shared" si="307"/>
        <v>14418.72</v>
      </c>
      <c r="Q1753" s="103">
        <v>0.18149999999999999</v>
      </c>
      <c r="R1753" s="103">
        <v>0.17510000000000001</v>
      </c>
      <c r="S1753" s="33">
        <f t="shared" si="302"/>
        <v>18209.5</v>
      </c>
      <c r="T1753" s="33">
        <f t="shared" si="308"/>
        <v>899.79</v>
      </c>
      <c r="U1753" s="33">
        <f t="shared" si="303"/>
        <v>157.55000000000001</v>
      </c>
      <c r="V1753" s="33">
        <f t="shared" si="304"/>
        <v>1057.3399999999999</v>
      </c>
      <c r="W1753" s="33">
        <f t="shared" si="305"/>
        <v>73254.509999999995</v>
      </c>
      <c r="X1753" s="33">
        <f>IFERROR(VLOOKUP(C1753,'Adj to Match Apport'!$C:$F,4,FALSE),0)</f>
        <v>-250.38999999966472</v>
      </c>
      <c r="Y1753" s="33">
        <f t="shared" si="306"/>
        <v>73004.12000000033</v>
      </c>
      <c r="Z1753" s="184">
        <f>VLOOKUP(C1753, '2023-24 School Level AAFTE'!$C$4:$C$2454, 1, 0)</f>
        <v>1596</v>
      </c>
    </row>
    <row r="1754" spans="1:26" s="20" customFormat="1" x14ac:dyDescent="0.25">
      <c r="A1754" s="136" t="s">
        <v>1713</v>
      </c>
      <c r="B1754" s="166" t="s">
        <v>1712</v>
      </c>
      <c r="C1754" s="167">
        <v>3778</v>
      </c>
      <c r="D1754" s="166" t="s">
        <v>1789</v>
      </c>
      <c r="E1754" s="146" t="str">
        <f>VLOOKUP($C1754,'2023-24 School Level AAFTE'!$C:$N,9,FALSE)</f>
        <v>Yes</v>
      </c>
      <c r="F1754" s="94" t="str">
        <f>IFERROR(VLOOKUP(C1754,'2023-24 School Level AAFTE'!$C:$N,11,FALSE),"")</f>
        <v>Yes</v>
      </c>
      <c r="G1754" s="20">
        <f>IFERROR(VLOOKUP(C1754,'2023-24 School Level AAFTE'!$C:$N,8,FALSE),0)</f>
        <v>40.199999999999996</v>
      </c>
      <c r="H1754" s="99">
        <f>VLOOKUP($A1754,'District Data'!$A:$F,3,FALSE)</f>
        <v>1.18</v>
      </c>
      <c r="I1754" s="99">
        <f>VLOOKUP($A1754,'District Data'!$A:$F,4,FALSE)</f>
        <v>1.18</v>
      </c>
      <c r="J1754" s="100">
        <f t="shared" si="298"/>
        <v>40.199999999999996</v>
      </c>
      <c r="K1754" s="101">
        <f t="shared" si="299"/>
        <v>0.11799999999999999</v>
      </c>
      <c r="L1754" s="102">
        <f>'District Data'!E$2</f>
        <v>72728</v>
      </c>
      <c r="M1754" s="102">
        <f>'District Data'!F$2</f>
        <v>78209</v>
      </c>
      <c r="N1754" s="33">
        <f t="shared" si="300"/>
        <v>10126.65</v>
      </c>
      <c r="O1754" s="33">
        <f t="shared" si="301"/>
        <v>763.17</v>
      </c>
      <c r="P1754" s="33">
        <f t="shared" si="307"/>
        <v>14418.72</v>
      </c>
      <c r="Q1754" s="103">
        <v>0.18149999999999999</v>
      </c>
      <c r="R1754" s="103">
        <v>0.17510000000000001</v>
      </c>
      <c r="S1754" s="33">
        <f t="shared" si="302"/>
        <v>3673.03</v>
      </c>
      <c r="T1754" s="33">
        <f t="shared" si="308"/>
        <v>181.5</v>
      </c>
      <c r="U1754" s="33">
        <f t="shared" si="303"/>
        <v>31.78</v>
      </c>
      <c r="V1754" s="33">
        <f t="shared" si="304"/>
        <v>213.28</v>
      </c>
      <c r="W1754" s="33">
        <f t="shared" si="305"/>
        <v>14776.130000000001</v>
      </c>
      <c r="X1754" s="33" t="str">
        <f>IFERROR(VLOOKUP(C1754,'Adj to Match Apport'!$C:$F,4,FALSE),0)</f>
        <v/>
      </c>
      <c r="Y1754" s="33">
        <f t="shared" si="306"/>
        <v>14776.130000000001</v>
      </c>
      <c r="Z1754" s="184">
        <f>VLOOKUP(C1754, '2023-24 School Level AAFTE'!$C$4:$C$2454, 1, 0)</f>
        <v>3778</v>
      </c>
    </row>
    <row r="1755" spans="1:26" s="20" customFormat="1" x14ac:dyDescent="0.25">
      <c r="A1755" s="136" t="s">
        <v>1713</v>
      </c>
      <c r="B1755" s="166" t="s">
        <v>1712</v>
      </c>
      <c r="C1755" s="167">
        <v>4218</v>
      </c>
      <c r="D1755" s="166" t="s">
        <v>1795</v>
      </c>
      <c r="E1755" s="146" t="str">
        <f>VLOOKUP($C1755,'2023-24 School Level AAFTE'!$C:$N,9,FALSE)</f>
        <v>Yes</v>
      </c>
      <c r="F1755" s="94" t="str">
        <f>IFERROR(VLOOKUP(C1755,'2023-24 School Level AAFTE'!$C:$N,11,FALSE),"")</f>
        <v>Yes</v>
      </c>
      <c r="G1755" s="20">
        <f>IFERROR(VLOOKUP(C1755,'2023-24 School Level AAFTE'!$C:$N,8,FALSE),0)</f>
        <v>534.1</v>
      </c>
      <c r="H1755" s="99">
        <f>VLOOKUP($A1755,'District Data'!$A:$F,3,FALSE)</f>
        <v>1.18</v>
      </c>
      <c r="I1755" s="99">
        <f>VLOOKUP($A1755,'District Data'!$A:$F,4,FALSE)</f>
        <v>1.18</v>
      </c>
      <c r="J1755" s="100">
        <f t="shared" si="298"/>
        <v>534.1</v>
      </c>
      <c r="K1755" s="101">
        <f t="shared" si="299"/>
        <v>1.5669999999999999</v>
      </c>
      <c r="L1755" s="102">
        <f>'District Data'!E$2</f>
        <v>72728</v>
      </c>
      <c r="M1755" s="102">
        <f>'District Data'!F$2</f>
        <v>78209</v>
      </c>
      <c r="N1755" s="33">
        <f t="shared" si="300"/>
        <v>134478.44</v>
      </c>
      <c r="O1755" s="33">
        <f t="shared" si="301"/>
        <v>10134.69</v>
      </c>
      <c r="P1755" s="33">
        <f t="shared" si="307"/>
        <v>14418.72</v>
      </c>
      <c r="Q1755" s="103">
        <v>0.18149999999999999</v>
      </c>
      <c r="R1755" s="103">
        <v>0.17510000000000001</v>
      </c>
      <c r="S1755" s="33">
        <f t="shared" si="302"/>
        <v>48776.56</v>
      </c>
      <c r="T1755" s="33">
        <f t="shared" si="308"/>
        <v>2410.2199999999998</v>
      </c>
      <c r="U1755" s="33">
        <f t="shared" si="303"/>
        <v>422.03</v>
      </c>
      <c r="V1755" s="33">
        <f t="shared" si="304"/>
        <v>2832.25</v>
      </c>
      <c r="W1755" s="33">
        <f t="shared" si="305"/>
        <v>196221.94</v>
      </c>
      <c r="X1755" s="33" t="str">
        <f>IFERROR(VLOOKUP(C1755,'Adj to Match Apport'!$C:$F,4,FALSE),0)</f>
        <v/>
      </c>
      <c r="Y1755" s="33">
        <f t="shared" si="306"/>
        <v>196221.94</v>
      </c>
      <c r="Z1755" s="184">
        <f>VLOOKUP(C1755, '2023-24 School Level AAFTE'!$C$4:$C$2454, 1, 0)</f>
        <v>4218</v>
      </c>
    </row>
    <row r="1756" spans="1:26" s="20" customFormat="1" x14ac:dyDescent="0.25">
      <c r="A1756" s="136" t="s">
        <v>1713</v>
      </c>
      <c r="B1756" s="166" t="s">
        <v>1712</v>
      </c>
      <c r="C1756" s="167">
        <v>2080</v>
      </c>
      <c r="D1756" s="166" t="s">
        <v>9</v>
      </c>
      <c r="E1756" s="146" t="str">
        <f>VLOOKUP($C1756,'2023-24 School Level AAFTE'!$C:$N,9,FALSE)</f>
        <v>No</v>
      </c>
      <c r="F1756" s="94" t="str">
        <f>IFERROR(VLOOKUP(C1756,'2023-24 School Level AAFTE'!$C:$N,11,FALSE),"")</f>
        <v>No</v>
      </c>
      <c r="G1756" s="20">
        <f>IFERROR(VLOOKUP(C1756,'2023-24 School Level AAFTE'!$C:$N,8,FALSE),0)</f>
        <v>152.9</v>
      </c>
      <c r="H1756" s="99">
        <f>VLOOKUP($A1756,'District Data'!$A:$F,3,FALSE)</f>
        <v>1.18</v>
      </c>
      <c r="I1756" s="99">
        <f>VLOOKUP($A1756,'District Data'!$A:$F,4,FALSE)</f>
        <v>1.18</v>
      </c>
      <c r="J1756" s="100">
        <f t="shared" si="298"/>
        <v>0</v>
      </c>
      <c r="K1756" s="101">
        <f t="shared" si="299"/>
        <v>0</v>
      </c>
      <c r="L1756" s="102">
        <f>'District Data'!E$2</f>
        <v>72728</v>
      </c>
      <c r="M1756" s="102">
        <f>'District Data'!F$2</f>
        <v>78209</v>
      </c>
      <c r="N1756" s="33">
        <f t="shared" si="300"/>
        <v>0</v>
      </c>
      <c r="O1756" s="33">
        <f t="shared" si="301"/>
        <v>0</v>
      </c>
      <c r="P1756" s="33">
        <f t="shared" si="307"/>
        <v>14418.72</v>
      </c>
      <c r="Q1756" s="103">
        <v>0.18149999999999999</v>
      </c>
      <c r="R1756" s="103">
        <v>0.17510000000000001</v>
      </c>
      <c r="S1756" s="33">
        <f t="shared" si="302"/>
        <v>0</v>
      </c>
      <c r="T1756" s="33">
        <f t="shared" si="308"/>
        <v>0</v>
      </c>
      <c r="U1756" s="33">
        <f t="shared" si="303"/>
        <v>0</v>
      </c>
      <c r="V1756" s="33">
        <f t="shared" si="304"/>
        <v>0</v>
      </c>
      <c r="W1756" s="33">
        <f t="shared" si="305"/>
        <v>0</v>
      </c>
      <c r="X1756" s="33">
        <f>IFERROR(VLOOKUP(C1756,'Adj to Match Apport'!$C:$F,4,FALSE),0)</f>
        <v>0</v>
      </c>
      <c r="Y1756" s="33">
        <f t="shared" si="306"/>
        <v>0</v>
      </c>
      <c r="Z1756" s="184">
        <f>VLOOKUP(C1756, '2023-24 School Level AAFTE'!$C$4:$C$2454, 1, 0)</f>
        <v>2080</v>
      </c>
    </row>
    <row r="1757" spans="1:26" s="20" customFormat="1" x14ac:dyDescent="0.25">
      <c r="A1757" s="136" t="s">
        <v>1713</v>
      </c>
      <c r="B1757" s="166" t="s">
        <v>1712</v>
      </c>
      <c r="C1757" s="167">
        <v>1856</v>
      </c>
      <c r="D1757" s="166" t="s">
        <v>1721</v>
      </c>
      <c r="E1757" s="146" t="str">
        <f>VLOOKUP($C1757,'2023-24 School Level AAFTE'!$C:$N,9,FALSE)</f>
        <v>No</v>
      </c>
      <c r="F1757" s="94" t="str">
        <f>IFERROR(VLOOKUP(C1757,'2023-24 School Level AAFTE'!$C:$N,11,FALSE),"")</f>
        <v>No</v>
      </c>
      <c r="G1757" s="20">
        <f>IFERROR(VLOOKUP(C1757,'2023-24 School Level AAFTE'!$C:$N,8,FALSE),0)</f>
        <v>167.35999999999999</v>
      </c>
      <c r="H1757" s="99">
        <f>VLOOKUP($A1757,'District Data'!$A:$F,3,FALSE)</f>
        <v>1.18</v>
      </c>
      <c r="I1757" s="99">
        <f>VLOOKUP($A1757,'District Data'!$A:$F,4,FALSE)</f>
        <v>1.18</v>
      </c>
      <c r="J1757" s="100">
        <f t="shared" si="298"/>
        <v>0</v>
      </c>
      <c r="K1757" s="101">
        <f t="shared" si="299"/>
        <v>0</v>
      </c>
      <c r="L1757" s="102">
        <f>'District Data'!E$2</f>
        <v>72728</v>
      </c>
      <c r="M1757" s="102">
        <f>'District Data'!F$2</f>
        <v>78209</v>
      </c>
      <c r="N1757" s="33">
        <f t="shared" si="300"/>
        <v>0</v>
      </c>
      <c r="O1757" s="33">
        <f t="shared" si="301"/>
        <v>0</v>
      </c>
      <c r="P1757" s="33">
        <f t="shared" si="307"/>
        <v>14418.72</v>
      </c>
      <c r="Q1757" s="103">
        <v>0.18149999999999999</v>
      </c>
      <c r="R1757" s="103">
        <v>0.17510000000000001</v>
      </c>
      <c r="S1757" s="33">
        <f t="shared" si="302"/>
        <v>0</v>
      </c>
      <c r="T1757" s="33">
        <f t="shared" si="308"/>
        <v>0</v>
      </c>
      <c r="U1757" s="33">
        <f t="shared" si="303"/>
        <v>0</v>
      </c>
      <c r="V1757" s="33">
        <f t="shared" si="304"/>
        <v>0</v>
      </c>
      <c r="W1757" s="33">
        <f t="shared" si="305"/>
        <v>0</v>
      </c>
      <c r="X1757" s="33">
        <f>IFERROR(VLOOKUP(C1757,'Adj to Match Apport'!$C:$F,4,FALSE),0)</f>
        <v>0</v>
      </c>
      <c r="Y1757" s="33">
        <f t="shared" si="306"/>
        <v>0</v>
      </c>
      <c r="Z1757" s="184">
        <f>VLOOKUP(C1757, '2023-24 School Level AAFTE'!$C$4:$C$2454, 1, 0)</f>
        <v>1856</v>
      </c>
    </row>
    <row r="1758" spans="1:26" s="20" customFormat="1" x14ac:dyDescent="0.25">
      <c r="A1758" s="136" t="s">
        <v>1713</v>
      </c>
      <c r="B1758" s="166" t="s">
        <v>1712</v>
      </c>
      <c r="C1758" s="167">
        <v>3974</v>
      </c>
      <c r="D1758" s="166" t="s">
        <v>1793</v>
      </c>
      <c r="E1758" s="146" t="str">
        <f>VLOOKUP($C1758,'2023-24 School Level AAFTE'!$C:$N,9,FALSE)</f>
        <v>No</v>
      </c>
      <c r="F1758" s="94" t="str">
        <f>IFERROR(VLOOKUP(C1758,'2023-24 School Level AAFTE'!$C:$N,11,FALSE),"")</f>
        <v>No</v>
      </c>
      <c r="G1758" s="20">
        <f>IFERROR(VLOOKUP(C1758,'2023-24 School Level AAFTE'!$C:$N,8,FALSE),0)</f>
        <v>420</v>
      </c>
      <c r="H1758" s="99">
        <f>VLOOKUP($A1758,'District Data'!$A:$F,3,FALSE)</f>
        <v>1.18</v>
      </c>
      <c r="I1758" s="99">
        <f>VLOOKUP($A1758,'District Data'!$A:$F,4,FALSE)</f>
        <v>1.18</v>
      </c>
      <c r="J1758" s="100">
        <f t="shared" si="298"/>
        <v>0</v>
      </c>
      <c r="K1758" s="101">
        <f t="shared" si="299"/>
        <v>0</v>
      </c>
      <c r="L1758" s="102">
        <f>'District Data'!E$2</f>
        <v>72728</v>
      </c>
      <c r="M1758" s="102">
        <f>'District Data'!F$2</f>
        <v>78209</v>
      </c>
      <c r="N1758" s="33">
        <f t="shared" si="300"/>
        <v>0</v>
      </c>
      <c r="O1758" s="33">
        <f t="shared" si="301"/>
        <v>0</v>
      </c>
      <c r="P1758" s="33">
        <f t="shared" si="307"/>
        <v>14418.72</v>
      </c>
      <c r="Q1758" s="103">
        <v>0.18149999999999999</v>
      </c>
      <c r="R1758" s="103">
        <v>0.17510000000000001</v>
      </c>
      <c r="S1758" s="33">
        <f t="shared" si="302"/>
        <v>0</v>
      </c>
      <c r="T1758" s="33">
        <f t="shared" si="308"/>
        <v>0</v>
      </c>
      <c r="U1758" s="33">
        <f t="shared" si="303"/>
        <v>0</v>
      </c>
      <c r="V1758" s="33">
        <f t="shared" si="304"/>
        <v>0</v>
      </c>
      <c r="W1758" s="33">
        <f t="shared" si="305"/>
        <v>0</v>
      </c>
      <c r="X1758" s="33">
        <f>IFERROR(VLOOKUP(C1758,'Adj to Match Apport'!$C:$F,4,FALSE),0)</f>
        <v>0</v>
      </c>
      <c r="Y1758" s="33">
        <f t="shared" si="306"/>
        <v>0</v>
      </c>
      <c r="Z1758" s="184">
        <f>VLOOKUP(C1758, '2023-24 School Level AAFTE'!$C$4:$C$2454, 1, 0)</f>
        <v>3974</v>
      </c>
    </row>
    <row r="1759" spans="1:26" s="20" customFormat="1" x14ac:dyDescent="0.25">
      <c r="A1759" s="136" t="s">
        <v>1713</v>
      </c>
      <c r="B1759" s="166" t="s">
        <v>1712</v>
      </c>
      <c r="C1759" s="167">
        <v>2141</v>
      </c>
      <c r="D1759" s="166" t="s">
        <v>1734</v>
      </c>
      <c r="E1759" s="146" t="str">
        <f>VLOOKUP($C1759,'2023-24 School Level AAFTE'!$C:$N,9,FALSE)</f>
        <v>No</v>
      </c>
      <c r="F1759" s="94" t="str">
        <f>IFERROR(VLOOKUP(C1759,'2023-24 School Level AAFTE'!$C:$N,11,FALSE),"")</f>
        <v>No</v>
      </c>
      <c r="G1759" s="20">
        <f>IFERROR(VLOOKUP(C1759,'2023-24 School Level AAFTE'!$C:$N,8,FALSE),0)</f>
        <v>460.61</v>
      </c>
      <c r="H1759" s="99">
        <f>VLOOKUP($A1759,'District Data'!$A:$F,3,FALSE)</f>
        <v>1.18</v>
      </c>
      <c r="I1759" s="99">
        <f>VLOOKUP($A1759,'District Data'!$A:$F,4,FALSE)</f>
        <v>1.18</v>
      </c>
      <c r="J1759" s="100">
        <f t="shared" si="298"/>
        <v>0</v>
      </c>
      <c r="K1759" s="101">
        <f t="shared" si="299"/>
        <v>0</v>
      </c>
      <c r="L1759" s="102">
        <f>'District Data'!E$2</f>
        <v>72728</v>
      </c>
      <c r="M1759" s="102">
        <f>'District Data'!F$2</f>
        <v>78209</v>
      </c>
      <c r="N1759" s="33">
        <f t="shared" si="300"/>
        <v>0</v>
      </c>
      <c r="O1759" s="33">
        <f t="shared" si="301"/>
        <v>0</v>
      </c>
      <c r="P1759" s="33">
        <f t="shared" si="307"/>
        <v>14418.72</v>
      </c>
      <c r="Q1759" s="103">
        <v>0.18149999999999999</v>
      </c>
      <c r="R1759" s="103">
        <v>0.17510000000000001</v>
      </c>
      <c r="S1759" s="33">
        <f t="shared" si="302"/>
        <v>0</v>
      </c>
      <c r="T1759" s="33">
        <f t="shared" si="308"/>
        <v>0</v>
      </c>
      <c r="U1759" s="33">
        <f t="shared" si="303"/>
        <v>0</v>
      </c>
      <c r="V1759" s="33">
        <f t="shared" si="304"/>
        <v>0</v>
      </c>
      <c r="W1759" s="33">
        <f t="shared" si="305"/>
        <v>0</v>
      </c>
      <c r="X1759" s="33">
        <f>IFERROR(VLOOKUP(C1759,'Adj to Match Apport'!$C:$F,4,FALSE),0)</f>
        <v>0</v>
      </c>
      <c r="Y1759" s="33">
        <f t="shared" si="306"/>
        <v>0</v>
      </c>
      <c r="Z1759" s="184">
        <f>VLOOKUP(C1759, '2023-24 School Level AAFTE'!$C$4:$C$2454, 1, 0)</f>
        <v>2141</v>
      </c>
    </row>
    <row r="1760" spans="1:26" s="20" customFormat="1" x14ac:dyDescent="0.25">
      <c r="A1760" s="136" t="s">
        <v>1713</v>
      </c>
      <c r="B1760" s="166" t="s">
        <v>1712</v>
      </c>
      <c r="C1760" s="167">
        <v>1579</v>
      </c>
      <c r="D1760" s="166" t="s">
        <v>1715</v>
      </c>
      <c r="E1760" s="146" t="str">
        <f>VLOOKUP($C1760,'2023-24 School Level AAFTE'!$C:$N,9,FALSE)</f>
        <v>No</v>
      </c>
      <c r="F1760" s="94" t="str">
        <f>IFERROR(VLOOKUP(C1760,'2023-24 School Level AAFTE'!$C:$N,11,FALSE),"")</f>
        <v>No</v>
      </c>
      <c r="G1760" s="20">
        <f>IFERROR(VLOOKUP(C1760,'2023-24 School Level AAFTE'!$C:$N,8,FALSE),0)</f>
        <v>477.42</v>
      </c>
      <c r="H1760" s="99">
        <f>VLOOKUP($A1760,'District Data'!$A:$F,3,FALSE)</f>
        <v>1.18</v>
      </c>
      <c r="I1760" s="99">
        <f>VLOOKUP($A1760,'District Data'!$A:$F,4,FALSE)</f>
        <v>1.18</v>
      </c>
      <c r="J1760" s="100">
        <f t="shared" si="298"/>
        <v>0</v>
      </c>
      <c r="K1760" s="101">
        <f t="shared" si="299"/>
        <v>0</v>
      </c>
      <c r="L1760" s="102">
        <f>'District Data'!E$2</f>
        <v>72728</v>
      </c>
      <c r="M1760" s="102">
        <f>'District Data'!F$2</f>
        <v>78209</v>
      </c>
      <c r="N1760" s="33">
        <f t="shared" si="300"/>
        <v>0</v>
      </c>
      <c r="O1760" s="33">
        <f t="shared" si="301"/>
        <v>0</v>
      </c>
      <c r="P1760" s="33">
        <f t="shared" si="307"/>
        <v>14418.72</v>
      </c>
      <c r="Q1760" s="103">
        <v>0.18149999999999999</v>
      </c>
      <c r="R1760" s="103">
        <v>0.17510000000000001</v>
      </c>
      <c r="S1760" s="33">
        <f t="shared" si="302"/>
        <v>0</v>
      </c>
      <c r="T1760" s="33">
        <f t="shared" si="308"/>
        <v>0</v>
      </c>
      <c r="U1760" s="33">
        <f t="shared" si="303"/>
        <v>0</v>
      </c>
      <c r="V1760" s="33">
        <f t="shared" si="304"/>
        <v>0</v>
      </c>
      <c r="W1760" s="33">
        <f t="shared" si="305"/>
        <v>0</v>
      </c>
      <c r="X1760" s="33">
        <f>IFERROR(VLOOKUP(C1760,'Adj to Match Apport'!$C:$F,4,FALSE),0)</f>
        <v>0</v>
      </c>
      <c r="Y1760" s="33">
        <f t="shared" si="306"/>
        <v>0</v>
      </c>
      <c r="Z1760" s="184">
        <f>VLOOKUP(C1760, '2023-24 School Level AAFTE'!$C$4:$C$2454, 1, 0)</f>
        <v>1579</v>
      </c>
    </row>
    <row r="1761" spans="1:26" s="20" customFormat="1" x14ac:dyDescent="0.25">
      <c r="A1761" s="136" t="s">
        <v>1713</v>
      </c>
      <c r="B1761" s="166" t="s">
        <v>1712</v>
      </c>
      <c r="C1761" s="167">
        <v>2667</v>
      </c>
      <c r="D1761" s="166" t="s">
        <v>1760</v>
      </c>
      <c r="E1761" s="146" t="str">
        <f>VLOOKUP($C1761,'2023-24 School Level AAFTE'!$C:$N,9,FALSE)</f>
        <v>No</v>
      </c>
      <c r="F1761" s="94" t="str">
        <f>IFERROR(VLOOKUP(C1761,'2023-24 School Level AAFTE'!$C:$N,11,FALSE),"")</f>
        <v>No</v>
      </c>
      <c r="G1761" s="20">
        <f>IFERROR(VLOOKUP(C1761,'2023-24 School Level AAFTE'!$C:$N,8,FALSE),0)</f>
        <v>284.91000000000003</v>
      </c>
      <c r="H1761" s="99">
        <f>VLOOKUP($A1761,'District Data'!$A:$F,3,FALSE)</f>
        <v>1.18</v>
      </c>
      <c r="I1761" s="99">
        <f>VLOOKUP($A1761,'District Data'!$A:$F,4,FALSE)</f>
        <v>1.18</v>
      </c>
      <c r="J1761" s="100">
        <f t="shared" si="298"/>
        <v>0</v>
      </c>
      <c r="K1761" s="101">
        <f t="shared" si="299"/>
        <v>0</v>
      </c>
      <c r="L1761" s="102">
        <f>'District Data'!E$2</f>
        <v>72728</v>
      </c>
      <c r="M1761" s="102">
        <f>'District Data'!F$2</f>
        <v>78209</v>
      </c>
      <c r="N1761" s="33">
        <f t="shared" si="300"/>
        <v>0</v>
      </c>
      <c r="O1761" s="33">
        <f t="shared" si="301"/>
        <v>0</v>
      </c>
      <c r="P1761" s="33">
        <f t="shared" si="307"/>
        <v>14418.72</v>
      </c>
      <c r="Q1761" s="103">
        <v>0.18149999999999999</v>
      </c>
      <c r="R1761" s="103">
        <v>0.17510000000000001</v>
      </c>
      <c r="S1761" s="33">
        <f t="shared" si="302"/>
        <v>0</v>
      </c>
      <c r="T1761" s="33">
        <f t="shared" si="308"/>
        <v>0</v>
      </c>
      <c r="U1761" s="33">
        <f t="shared" si="303"/>
        <v>0</v>
      </c>
      <c r="V1761" s="33">
        <f t="shared" si="304"/>
        <v>0</v>
      </c>
      <c r="W1761" s="33">
        <f t="shared" si="305"/>
        <v>0</v>
      </c>
      <c r="X1761" s="33">
        <f>IFERROR(VLOOKUP(C1761,'Adj to Match Apport'!$C:$F,4,FALSE),0)</f>
        <v>0</v>
      </c>
      <c r="Y1761" s="33">
        <f t="shared" si="306"/>
        <v>0</v>
      </c>
      <c r="Z1761" s="184">
        <f>VLOOKUP(C1761, '2023-24 School Level AAFTE'!$C$4:$C$2454, 1, 0)</f>
        <v>2667</v>
      </c>
    </row>
    <row r="1762" spans="1:26" s="20" customFormat="1" x14ac:dyDescent="0.25">
      <c r="A1762" s="136" t="s">
        <v>1713</v>
      </c>
      <c r="B1762" s="166" t="s">
        <v>1712</v>
      </c>
      <c r="C1762" s="167">
        <v>2977</v>
      </c>
      <c r="D1762" s="166" t="s">
        <v>1768</v>
      </c>
      <c r="E1762" s="146" t="str">
        <f>VLOOKUP($C1762,'2023-24 School Level AAFTE'!$C:$N,9,FALSE)</f>
        <v>No</v>
      </c>
      <c r="F1762" s="94" t="str">
        <f>IFERROR(VLOOKUP(C1762,'2023-24 School Level AAFTE'!$C:$N,11,FALSE),"")</f>
        <v>No</v>
      </c>
      <c r="G1762" s="20">
        <f>IFERROR(VLOOKUP(C1762,'2023-24 School Level AAFTE'!$C:$N,8,FALSE),0)</f>
        <v>259.61</v>
      </c>
      <c r="H1762" s="99">
        <f>VLOOKUP($A1762,'District Data'!$A:$F,3,FALSE)</f>
        <v>1.18</v>
      </c>
      <c r="I1762" s="99">
        <f>VLOOKUP($A1762,'District Data'!$A:$F,4,FALSE)</f>
        <v>1.18</v>
      </c>
      <c r="J1762" s="100">
        <f t="shared" si="298"/>
        <v>0</v>
      </c>
      <c r="K1762" s="101">
        <f t="shared" si="299"/>
        <v>0</v>
      </c>
      <c r="L1762" s="102">
        <f>'District Data'!E$2</f>
        <v>72728</v>
      </c>
      <c r="M1762" s="102">
        <f>'District Data'!F$2</f>
        <v>78209</v>
      </c>
      <c r="N1762" s="33">
        <f t="shared" si="300"/>
        <v>0</v>
      </c>
      <c r="O1762" s="33">
        <f t="shared" si="301"/>
        <v>0</v>
      </c>
      <c r="P1762" s="33">
        <f t="shared" si="307"/>
        <v>14418.72</v>
      </c>
      <c r="Q1762" s="103">
        <v>0.18149999999999999</v>
      </c>
      <c r="R1762" s="103">
        <v>0.17510000000000001</v>
      </c>
      <c r="S1762" s="33">
        <f t="shared" si="302"/>
        <v>0</v>
      </c>
      <c r="T1762" s="33">
        <f t="shared" si="308"/>
        <v>0</v>
      </c>
      <c r="U1762" s="33">
        <f t="shared" si="303"/>
        <v>0</v>
      </c>
      <c r="V1762" s="33">
        <f t="shared" si="304"/>
        <v>0</v>
      </c>
      <c r="W1762" s="33">
        <f t="shared" si="305"/>
        <v>0</v>
      </c>
      <c r="X1762" s="33">
        <f>IFERROR(VLOOKUP(C1762,'Adj to Match Apport'!$C:$F,4,FALSE),0)</f>
        <v>0</v>
      </c>
      <c r="Y1762" s="33">
        <f t="shared" si="306"/>
        <v>0</v>
      </c>
      <c r="Z1762" s="184">
        <f>VLOOKUP(C1762, '2023-24 School Level AAFTE'!$C$4:$C$2454, 1, 0)</f>
        <v>2977</v>
      </c>
    </row>
    <row r="1763" spans="1:26" s="20" customFormat="1" x14ac:dyDescent="0.25">
      <c r="A1763" s="136" t="s">
        <v>1713</v>
      </c>
      <c r="B1763" s="166" t="s">
        <v>1712</v>
      </c>
      <c r="C1763" s="167">
        <v>4064</v>
      </c>
      <c r="D1763" s="166" t="s">
        <v>1431</v>
      </c>
      <c r="E1763" s="146" t="str">
        <f>VLOOKUP($C1763,'2023-24 School Level AAFTE'!$C:$N,9,FALSE)</f>
        <v>Yes</v>
      </c>
      <c r="F1763" s="94" t="str">
        <f>IFERROR(VLOOKUP(C1763,'2023-24 School Level AAFTE'!$C:$N,11,FALSE),"")</f>
        <v>Yes</v>
      </c>
      <c r="G1763" s="20">
        <f>IFERROR(VLOOKUP(C1763,'2023-24 School Level AAFTE'!$C:$N,8,FALSE),0)</f>
        <v>544.61</v>
      </c>
      <c r="H1763" s="99">
        <f>VLOOKUP($A1763,'District Data'!$A:$F,3,FALSE)</f>
        <v>1.18</v>
      </c>
      <c r="I1763" s="99">
        <f>VLOOKUP($A1763,'District Data'!$A:$F,4,FALSE)</f>
        <v>1.18</v>
      </c>
      <c r="J1763" s="100">
        <f t="shared" si="298"/>
        <v>544.61</v>
      </c>
      <c r="K1763" s="101">
        <f t="shared" si="299"/>
        <v>1.5980000000000001</v>
      </c>
      <c r="L1763" s="102">
        <f>'District Data'!E$2</f>
        <v>72728</v>
      </c>
      <c r="M1763" s="102">
        <f>'District Data'!F$2</f>
        <v>78209</v>
      </c>
      <c r="N1763" s="33">
        <f t="shared" si="300"/>
        <v>137138.82999999999</v>
      </c>
      <c r="O1763" s="33">
        <f t="shared" si="301"/>
        <v>10335.19</v>
      </c>
      <c r="P1763" s="33">
        <f t="shared" si="307"/>
        <v>14418.72</v>
      </c>
      <c r="Q1763" s="103">
        <v>0.18149999999999999</v>
      </c>
      <c r="R1763" s="103">
        <v>0.17510000000000001</v>
      </c>
      <c r="S1763" s="33">
        <f t="shared" si="302"/>
        <v>49741.5</v>
      </c>
      <c r="T1763" s="33">
        <f t="shared" si="308"/>
        <v>2457.9</v>
      </c>
      <c r="U1763" s="33">
        <f t="shared" si="303"/>
        <v>430.38</v>
      </c>
      <c r="V1763" s="33">
        <f t="shared" si="304"/>
        <v>2888.28</v>
      </c>
      <c r="W1763" s="33">
        <f t="shared" si="305"/>
        <v>200103.8</v>
      </c>
      <c r="X1763" s="33" t="str">
        <f>IFERROR(VLOOKUP(C1763,'Adj to Match Apport'!$C:$F,4,FALSE),0)</f>
        <v/>
      </c>
      <c r="Y1763" s="33">
        <f t="shared" si="306"/>
        <v>200103.8</v>
      </c>
      <c r="Z1763" s="184">
        <f>VLOOKUP(C1763, '2023-24 School Level AAFTE'!$C$4:$C$2454, 1, 0)</f>
        <v>4064</v>
      </c>
    </row>
    <row r="1764" spans="1:26" s="20" customFormat="1" x14ac:dyDescent="0.25">
      <c r="A1764" s="136" t="s">
        <v>1713</v>
      </c>
      <c r="B1764" s="166" t="s">
        <v>1712</v>
      </c>
      <c r="C1764" s="92">
        <v>3026</v>
      </c>
      <c r="D1764" s="115" t="s">
        <v>1769</v>
      </c>
      <c r="E1764" s="146" t="str">
        <f>VLOOKUP($C1764,'2023-24 School Level AAFTE'!$C:$N,9,FALSE)</f>
        <v>No</v>
      </c>
      <c r="F1764" s="94" t="str">
        <f>IFERROR(VLOOKUP(C1764,'2023-24 School Level AAFTE'!$C:$N,11,FALSE),"")</f>
        <v>No</v>
      </c>
      <c r="G1764" s="20">
        <f>IFERROR(VLOOKUP(C1764,'2023-24 School Level AAFTE'!$C:$N,8,FALSE),0)</f>
        <v>353.8</v>
      </c>
      <c r="H1764" s="99">
        <f>VLOOKUP($A1764,'District Data'!$A:$F,3,FALSE)</f>
        <v>1.18</v>
      </c>
      <c r="I1764" s="99">
        <f>VLOOKUP($A1764,'District Data'!$A:$F,4,FALSE)</f>
        <v>1.18</v>
      </c>
      <c r="J1764" s="100">
        <f t="shared" si="298"/>
        <v>0</v>
      </c>
      <c r="K1764" s="101">
        <f t="shared" si="299"/>
        <v>0</v>
      </c>
      <c r="L1764" s="102">
        <f>'District Data'!E$2</f>
        <v>72728</v>
      </c>
      <c r="M1764" s="102">
        <f>'District Data'!F$2</f>
        <v>78209</v>
      </c>
      <c r="N1764" s="33">
        <f t="shared" si="300"/>
        <v>0</v>
      </c>
      <c r="O1764" s="33">
        <f t="shared" si="301"/>
        <v>0</v>
      </c>
      <c r="P1764" s="33">
        <f t="shared" si="307"/>
        <v>14418.72</v>
      </c>
      <c r="Q1764" s="103">
        <v>0.18149999999999999</v>
      </c>
      <c r="R1764" s="103">
        <v>0.17510000000000001</v>
      </c>
      <c r="S1764" s="33">
        <f t="shared" si="302"/>
        <v>0</v>
      </c>
      <c r="T1764" s="33">
        <f t="shared" si="308"/>
        <v>0</v>
      </c>
      <c r="U1764" s="33">
        <f t="shared" si="303"/>
        <v>0</v>
      </c>
      <c r="V1764" s="33">
        <f t="shared" si="304"/>
        <v>0</v>
      </c>
      <c r="W1764" s="33">
        <f t="shared" si="305"/>
        <v>0</v>
      </c>
      <c r="X1764" s="33">
        <f>IFERROR(VLOOKUP(C1764,'Adj to Match Apport'!$C:$F,4,FALSE),0)</f>
        <v>0</v>
      </c>
      <c r="Y1764" s="33">
        <f t="shared" si="306"/>
        <v>0</v>
      </c>
      <c r="Z1764" s="184">
        <f>VLOOKUP(C1764, '2023-24 School Level AAFTE'!$C$4:$C$2454, 1, 0)</f>
        <v>3026</v>
      </c>
    </row>
    <row r="1765" spans="1:26" s="20" customFormat="1" x14ac:dyDescent="0.25">
      <c r="A1765" s="136" t="s">
        <v>1713</v>
      </c>
      <c r="B1765" s="166" t="s">
        <v>1712</v>
      </c>
      <c r="C1765" s="167">
        <v>2645</v>
      </c>
      <c r="D1765" s="166" t="s">
        <v>1759</v>
      </c>
      <c r="E1765" s="146" t="str">
        <f>VLOOKUP($C1765,'2023-24 School Level AAFTE'!$C:$N,9,FALSE)</f>
        <v>Yes</v>
      </c>
      <c r="F1765" s="94" t="str">
        <f>IFERROR(VLOOKUP(C1765,'2023-24 School Level AAFTE'!$C:$N,11,FALSE),"")</f>
        <v>Yes</v>
      </c>
      <c r="G1765" s="20">
        <f>IFERROR(VLOOKUP(C1765,'2023-24 School Level AAFTE'!$C:$N,8,FALSE),0)</f>
        <v>335.22</v>
      </c>
      <c r="H1765" s="99">
        <f>VLOOKUP($A1765,'District Data'!$A:$F,3,FALSE)</f>
        <v>1.18</v>
      </c>
      <c r="I1765" s="99">
        <f>VLOOKUP($A1765,'District Data'!$A:$F,4,FALSE)</f>
        <v>1.18</v>
      </c>
      <c r="J1765" s="100">
        <f t="shared" si="298"/>
        <v>335.22</v>
      </c>
      <c r="K1765" s="101">
        <f t="shared" si="299"/>
        <v>0.98299999999999998</v>
      </c>
      <c r="L1765" s="102">
        <f>'District Data'!E$2</f>
        <v>72728</v>
      </c>
      <c r="M1765" s="102">
        <f>'District Data'!F$2</f>
        <v>78209</v>
      </c>
      <c r="N1765" s="33">
        <f t="shared" si="300"/>
        <v>84360.12</v>
      </c>
      <c r="O1765" s="33">
        <f t="shared" si="301"/>
        <v>6357.63</v>
      </c>
      <c r="P1765" s="33">
        <f t="shared" si="307"/>
        <v>14418.72</v>
      </c>
      <c r="Q1765" s="103">
        <v>0.18149999999999999</v>
      </c>
      <c r="R1765" s="103">
        <v>0.17510000000000001</v>
      </c>
      <c r="S1765" s="33">
        <f t="shared" si="302"/>
        <v>30598.18</v>
      </c>
      <c r="T1765" s="33">
        <f t="shared" si="308"/>
        <v>1511.96</v>
      </c>
      <c r="U1765" s="33">
        <f t="shared" si="303"/>
        <v>264.74</v>
      </c>
      <c r="V1765" s="33">
        <f t="shared" si="304"/>
        <v>1776.7</v>
      </c>
      <c r="W1765" s="33">
        <f t="shared" si="305"/>
        <v>123092.62999999999</v>
      </c>
      <c r="X1765" s="33" t="str">
        <f>IFERROR(VLOOKUP(C1765,'Adj to Match Apport'!$C:$F,4,FALSE),0)</f>
        <v/>
      </c>
      <c r="Y1765" s="33">
        <f t="shared" si="306"/>
        <v>123092.62999999999</v>
      </c>
      <c r="Z1765" s="184">
        <f>VLOOKUP(C1765, '2023-24 School Level AAFTE'!$C$4:$C$2454, 1, 0)</f>
        <v>2645</v>
      </c>
    </row>
    <row r="1766" spans="1:26" s="20" customFormat="1" x14ac:dyDescent="0.25">
      <c r="A1766" s="136" t="s">
        <v>1713</v>
      </c>
      <c r="B1766" s="166" t="s">
        <v>1712</v>
      </c>
      <c r="C1766" s="167">
        <v>2234</v>
      </c>
      <c r="D1766" s="166" t="s">
        <v>1744</v>
      </c>
      <c r="E1766" s="146" t="str">
        <f>VLOOKUP($C1766,'2023-24 School Level AAFTE'!$C:$N,9,FALSE)</f>
        <v>No</v>
      </c>
      <c r="F1766" s="94" t="str">
        <f>IFERROR(VLOOKUP(C1766,'2023-24 School Level AAFTE'!$C:$N,11,FALSE),"")</f>
        <v>No</v>
      </c>
      <c r="G1766" s="20">
        <f>IFERROR(VLOOKUP(C1766,'2023-24 School Level AAFTE'!$C:$N,8,FALSE),0)</f>
        <v>1359.68</v>
      </c>
      <c r="H1766" s="99">
        <f>VLOOKUP($A1766,'District Data'!$A:$F,3,FALSE)</f>
        <v>1.18</v>
      </c>
      <c r="I1766" s="99">
        <f>VLOOKUP($A1766,'District Data'!$A:$F,4,FALSE)</f>
        <v>1.18</v>
      </c>
      <c r="J1766" s="100">
        <f t="shared" si="298"/>
        <v>0</v>
      </c>
      <c r="K1766" s="101">
        <f t="shared" si="299"/>
        <v>0</v>
      </c>
      <c r="L1766" s="102">
        <f>'District Data'!E$2</f>
        <v>72728</v>
      </c>
      <c r="M1766" s="102">
        <f>'District Data'!F$2</f>
        <v>78209</v>
      </c>
      <c r="N1766" s="33">
        <f t="shared" si="300"/>
        <v>0</v>
      </c>
      <c r="O1766" s="33">
        <f t="shared" si="301"/>
        <v>0</v>
      </c>
      <c r="P1766" s="33">
        <f t="shared" si="307"/>
        <v>14418.72</v>
      </c>
      <c r="Q1766" s="103">
        <v>0.18149999999999999</v>
      </c>
      <c r="R1766" s="103">
        <v>0.17510000000000001</v>
      </c>
      <c r="S1766" s="33">
        <f t="shared" si="302"/>
        <v>0</v>
      </c>
      <c r="T1766" s="33">
        <f t="shared" si="308"/>
        <v>0</v>
      </c>
      <c r="U1766" s="33">
        <f t="shared" si="303"/>
        <v>0</v>
      </c>
      <c r="V1766" s="33">
        <f t="shared" si="304"/>
        <v>0</v>
      </c>
      <c r="W1766" s="33">
        <f t="shared" si="305"/>
        <v>0</v>
      </c>
      <c r="X1766" s="33">
        <f>IFERROR(VLOOKUP(C1766,'Adj to Match Apport'!$C:$F,4,FALSE),0)</f>
        <v>0</v>
      </c>
      <c r="Y1766" s="33">
        <f t="shared" si="306"/>
        <v>0</v>
      </c>
      <c r="Z1766" s="184">
        <f>VLOOKUP(C1766, '2023-24 School Level AAFTE'!$C$4:$C$2454, 1, 0)</f>
        <v>2234</v>
      </c>
    </row>
    <row r="1767" spans="1:26" s="20" customFormat="1" x14ac:dyDescent="0.25">
      <c r="A1767" s="136" t="s">
        <v>1713</v>
      </c>
      <c r="B1767" s="166" t="s">
        <v>1712</v>
      </c>
      <c r="C1767" s="167">
        <v>2142</v>
      </c>
      <c r="D1767" s="166" t="s">
        <v>1735</v>
      </c>
      <c r="E1767" s="146" t="str">
        <f>VLOOKUP($C1767,'2023-24 School Level AAFTE'!$C:$N,9,FALSE)</f>
        <v>No</v>
      </c>
      <c r="F1767" s="94" t="str">
        <f>IFERROR(VLOOKUP(C1767,'2023-24 School Level AAFTE'!$C:$N,11,FALSE),"")</f>
        <v>No</v>
      </c>
      <c r="G1767" s="20">
        <f>IFERROR(VLOOKUP(C1767,'2023-24 School Level AAFTE'!$C:$N,8,FALSE),0)</f>
        <v>380.45</v>
      </c>
      <c r="H1767" s="99">
        <f>VLOOKUP($A1767,'District Data'!$A:$F,3,FALSE)</f>
        <v>1.18</v>
      </c>
      <c r="I1767" s="99">
        <f>VLOOKUP($A1767,'District Data'!$A:$F,4,FALSE)</f>
        <v>1.18</v>
      </c>
      <c r="J1767" s="100">
        <f t="shared" si="298"/>
        <v>0</v>
      </c>
      <c r="K1767" s="101">
        <f t="shared" si="299"/>
        <v>0</v>
      </c>
      <c r="L1767" s="102">
        <f>'District Data'!E$2</f>
        <v>72728</v>
      </c>
      <c r="M1767" s="102">
        <f>'District Data'!F$2</f>
        <v>78209</v>
      </c>
      <c r="N1767" s="33">
        <f t="shared" si="300"/>
        <v>0</v>
      </c>
      <c r="O1767" s="33">
        <f t="shared" si="301"/>
        <v>0</v>
      </c>
      <c r="P1767" s="33">
        <f t="shared" si="307"/>
        <v>14418.72</v>
      </c>
      <c r="Q1767" s="103">
        <v>0.18149999999999999</v>
      </c>
      <c r="R1767" s="103">
        <v>0.17510000000000001</v>
      </c>
      <c r="S1767" s="33">
        <f t="shared" si="302"/>
        <v>0</v>
      </c>
      <c r="T1767" s="33">
        <f t="shared" si="308"/>
        <v>0</v>
      </c>
      <c r="U1767" s="33">
        <f t="shared" si="303"/>
        <v>0</v>
      </c>
      <c r="V1767" s="33">
        <f t="shared" si="304"/>
        <v>0</v>
      </c>
      <c r="W1767" s="33">
        <f t="shared" si="305"/>
        <v>0</v>
      </c>
      <c r="X1767" s="33">
        <f>IFERROR(VLOOKUP(C1767,'Adj to Match Apport'!$C:$F,4,FALSE),0)</f>
        <v>0</v>
      </c>
      <c r="Y1767" s="33">
        <f t="shared" si="306"/>
        <v>0</v>
      </c>
      <c r="Z1767" s="184">
        <f>VLOOKUP(C1767, '2023-24 School Level AAFTE'!$C$4:$C$2454, 1, 0)</f>
        <v>2142</v>
      </c>
    </row>
    <row r="1768" spans="1:26" s="20" customFormat="1" x14ac:dyDescent="0.25">
      <c r="A1768" s="136" t="s">
        <v>1713</v>
      </c>
      <c r="B1768" s="166" t="s">
        <v>1712</v>
      </c>
      <c r="C1768" s="167">
        <v>3277</v>
      </c>
      <c r="D1768" s="166" t="s">
        <v>1777</v>
      </c>
      <c r="E1768" s="146" t="str">
        <f>VLOOKUP($C1768,'2023-24 School Level AAFTE'!$C:$N,9,FALSE)</f>
        <v>No</v>
      </c>
      <c r="F1768" s="94" t="str">
        <f>IFERROR(VLOOKUP(C1768,'2023-24 School Level AAFTE'!$C:$N,11,FALSE),"")</f>
        <v>No</v>
      </c>
      <c r="G1768" s="20">
        <f>IFERROR(VLOOKUP(C1768,'2023-24 School Level AAFTE'!$C:$N,8,FALSE),0)</f>
        <v>668.34</v>
      </c>
      <c r="H1768" s="99">
        <f>VLOOKUP($A1768,'District Data'!$A:$F,3,FALSE)</f>
        <v>1.18</v>
      </c>
      <c r="I1768" s="99">
        <f>VLOOKUP($A1768,'District Data'!$A:$F,4,FALSE)</f>
        <v>1.18</v>
      </c>
      <c r="J1768" s="100">
        <f t="shared" si="298"/>
        <v>0</v>
      </c>
      <c r="K1768" s="101">
        <f t="shared" si="299"/>
        <v>0</v>
      </c>
      <c r="L1768" s="102">
        <f>'District Data'!E$2</f>
        <v>72728</v>
      </c>
      <c r="M1768" s="102">
        <f>'District Data'!F$2</f>
        <v>78209</v>
      </c>
      <c r="N1768" s="33">
        <f t="shared" si="300"/>
        <v>0</v>
      </c>
      <c r="O1768" s="33">
        <f t="shared" si="301"/>
        <v>0</v>
      </c>
      <c r="P1768" s="33">
        <f t="shared" si="307"/>
        <v>14418.72</v>
      </c>
      <c r="Q1768" s="103">
        <v>0.18149999999999999</v>
      </c>
      <c r="R1768" s="103">
        <v>0.17510000000000001</v>
      </c>
      <c r="S1768" s="33">
        <f t="shared" si="302"/>
        <v>0</v>
      </c>
      <c r="T1768" s="33">
        <f t="shared" si="308"/>
        <v>0</v>
      </c>
      <c r="U1768" s="33">
        <f t="shared" si="303"/>
        <v>0</v>
      </c>
      <c r="V1768" s="33">
        <f t="shared" si="304"/>
        <v>0</v>
      </c>
      <c r="W1768" s="33">
        <f t="shared" si="305"/>
        <v>0</v>
      </c>
      <c r="X1768" s="33">
        <f>IFERROR(VLOOKUP(C1768,'Adj to Match Apport'!$C:$F,4,FALSE),0)</f>
        <v>0</v>
      </c>
      <c r="Y1768" s="33">
        <f t="shared" si="306"/>
        <v>0</v>
      </c>
      <c r="Z1768" s="184">
        <f>VLOOKUP(C1768, '2023-24 School Level AAFTE'!$C$4:$C$2454, 1, 0)</f>
        <v>3277</v>
      </c>
    </row>
    <row r="1769" spans="1:26" s="20" customFormat="1" x14ac:dyDescent="0.25">
      <c r="A1769" s="136" t="s">
        <v>1713</v>
      </c>
      <c r="B1769" s="166" t="s">
        <v>1712</v>
      </c>
      <c r="C1769" s="167">
        <v>2092</v>
      </c>
      <c r="D1769" s="166" t="s">
        <v>1729</v>
      </c>
      <c r="E1769" s="146" t="str">
        <f>VLOOKUP($C1769,'2023-24 School Level AAFTE'!$C:$N,9,FALSE)</f>
        <v>No</v>
      </c>
      <c r="F1769" s="94" t="str">
        <f>IFERROR(VLOOKUP(C1769,'2023-24 School Level AAFTE'!$C:$N,11,FALSE),"")</f>
        <v>No</v>
      </c>
      <c r="G1769" s="20">
        <f>IFERROR(VLOOKUP(C1769,'2023-24 School Level AAFTE'!$C:$N,8,FALSE),0)</f>
        <v>340.4</v>
      </c>
      <c r="H1769" s="99">
        <f>VLOOKUP($A1769,'District Data'!$A:$F,3,FALSE)</f>
        <v>1.18</v>
      </c>
      <c r="I1769" s="99">
        <f>VLOOKUP($A1769,'District Data'!$A:$F,4,FALSE)</f>
        <v>1.18</v>
      </c>
      <c r="J1769" s="100">
        <f t="shared" si="298"/>
        <v>0</v>
      </c>
      <c r="K1769" s="101">
        <f t="shared" si="299"/>
        <v>0</v>
      </c>
      <c r="L1769" s="102">
        <f>'District Data'!E$2</f>
        <v>72728</v>
      </c>
      <c r="M1769" s="102">
        <f>'District Data'!F$2</f>
        <v>78209</v>
      </c>
      <c r="N1769" s="33">
        <f t="shared" si="300"/>
        <v>0</v>
      </c>
      <c r="O1769" s="33">
        <f t="shared" si="301"/>
        <v>0</v>
      </c>
      <c r="P1769" s="33">
        <f t="shared" si="307"/>
        <v>14418.72</v>
      </c>
      <c r="Q1769" s="103">
        <v>0.18149999999999999</v>
      </c>
      <c r="R1769" s="103">
        <v>0.17510000000000001</v>
      </c>
      <c r="S1769" s="33">
        <f t="shared" si="302"/>
        <v>0</v>
      </c>
      <c r="T1769" s="33">
        <f t="shared" si="308"/>
        <v>0</v>
      </c>
      <c r="U1769" s="33">
        <f t="shared" si="303"/>
        <v>0</v>
      </c>
      <c r="V1769" s="33">
        <f t="shared" si="304"/>
        <v>0</v>
      </c>
      <c r="W1769" s="33">
        <f t="shared" si="305"/>
        <v>0</v>
      </c>
      <c r="X1769" s="33">
        <f>IFERROR(VLOOKUP(C1769,'Adj to Match Apport'!$C:$F,4,FALSE),0)</f>
        <v>0</v>
      </c>
      <c r="Y1769" s="33">
        <f t="shared" si="306"/>
        <v>0</v>
      </c>
      <c r="Z1769" s="184">
        <f>VLOOKUP(C1769, '2023-24 School Level AAFTE'!$C$4:$C$2454, 1, 0)</f>
        <v>2092</v>
      </c>
    </row>
    <row r="1770" spans="1:26" s="20" customFormat="1" x14ac:dyDescent="0.25">
      <c r="A1770" s="136" t="s">
        <v>1713</v>
      </c>
      <c r="B1770" s="166" t="s">
        <v>1712</v>
      </c>
      <c r="C1770" s="167">
        <v>3581</v>
      </c>
      <c r="D1770" s="166" t="s">
        <v>1785</v>
      </c>
      <c r="E1770" s="146" t="str">
        <f>VLOOKUP($C1770,'2023-24 School Level AAFTE'!$C:$N,9,FALSE)</f>
        <v>Yes</v>
      </c>
      <c r="F1770" s="94" t="str">
        <f>IFERROR(VLOOKUP(C1770,'2023-24 School Level AAFTE'!$C:$N,11,FALSE),"")</f>
        <v>Yes</v>
      </c>
      <c r="G1770" s="20">
        <f>IFERROR(VLOOKUP(C1770,'2023-24 School Level AAFTE'!$C:$N,8,FALSE),0)</f>
        <v>280.89999999999998</v>
      </c>
      <c r="H1770" s="99">
        <f>VLOOKUP($A1770,'District Data'!$A:$F,3,FALSE)</f>
        <v>1.18</v>
      </c>
      <c r="I1770" s="99">
        <f>VLOOKUP($A1770,'District Data'!$A:$F,4,FALSE)</f>
        <v>1.18</v>
      </c>
      <c r="J1770" s="100">
        <f t="shared" si="298"/>
        <v>280.89999999999998</v>
      </c>
      <c r="K1770" s="101">
        <f t="shared" si="299"/>
        <v>0.82399999999999995</v>
      </c>
      <c r="L1770" s="102">
        <f>'District Data'!E$2</f>
        <v>72728</v>
      </c>
      <c r="M1770" s="102">
        <f>'District Data'!F$2</f>
        <v>78209</v>
      </c>
      <c r="N1770" s="33">
        <f t="shared" si="300"/>
        <v>70714.89</v>
      </c>
      <c r="O1770" s="33">
        <f t="shared" si="301"/>
        <v>5329.28</v>
      </c>
      <c r="P1770" s="33">
        <f t="shared" si="307"/>
        <v>14418.72</v>
      </c>
      <c r="Q1770" s="103">
        <v>0.18149999999999999</v>
      </c>
      <c r="R1770" s="103">
        <v>0.17510000000000001</v>
      </c>
      <c r="S1770" s="33">
        <f t="shared" si="302"/>
        <v>25648.93</v>
      </c>
      <c r="T1770" s="33">
        <f t="shared" si="308"/>
        <v>1267.4000000000001</v>
      </c>
      <c r="U1770" s="33">
        <f t="shared" si="303"/>
        <v>221.92</v>
      </c>
      <c r="V1770" s="33">
        <f t="shared" si="304"/>
        <v>1489.3200000000002</v>
      </c>
      <c r="W1770" s="33">
        <f t="shared" si="305"/>
        <v>103182.42000000001</v>
      </c>
      <c r="X1770" s="33" t="str">
        <f>IFERROR(VLOOKUP(C1770,'Adj to Match Apport'!$C:$F,4,FALSE),0)</f>
        <v/>
      </c>
      <c r="Y1770" s="33">
        <f t="shared" si="306"/>
        <v>103182.42000000001</v>
      </c>
      <c r="Z1770" s="184">
        <f>VLOOKUP(C1770, '2023-24 School Level AAFTE'!$C$4:$C$2454, 1, 0)</f>
        <v>3581</v>
      </c>
    </row>
    <row r="1771" spans="1:26" s="20" customFormat="1" x14ac:dyDescent="0.25">
      <c r="A1771" s="136" t="s">
        <v>1812</v>
      </c>
      <c r="B1771" s="166" t="s">
        <v>1811</v>
      </c>
      <c r="C1771" s="167">
        <v>5058</v>
      </c>
      <c r="D1771" s="166" t="s">
        <v>3310</v>
      </c>
      <c r="E1771" s="146" t="str">
        <f>VLOOKUP($C1771,'2023-24 School Level AAFTE'!$C:$N,9,FALSE)</f>
        <v>Yes</v>
      </c>
      <c r="F1771" s="94" t="str">
        <f>IFERROR(VLOOKUP(C1771,'2023-24 School Level AAFTE'!$C:$N,11,FALSE),"")</f>
        <v>No</v>
      </c>
      <c r="G1771" s="20">
        <f>IFERROR(VLOOKUP(C1771,'2023-24 School Level AAFTE'!$C:$N,8,FALSE),0)</f>
        <v>0</v>
      </c>
      <c r="H1771" s="99">
        <f>VLOOKUP($A1771,'District Data'!$A:$F,3,FALSE)</f>
        <v>1.1200000000000001</v>
      </c>
      <c r="I1771" s="99">
        <f>VLOOKUP($A1771,'District Data'!$A:$F,4,FALSE)</f>
        <v>1.1200000000000001</v>
      </c>
      <c r="J1771" s="100">
        <f t="shared" si="298"/>
        <v>0</v>
      </c>
      <c r="K1771" s="101">
        <f t="shared" si="299"/>
        <v>0</v>
      </c>
      <c r="L1771" s="102">
        <f>'District Data'!E$2</f>
        <v>72728</v>
      </c>
      <c r="M1771" s="102">
        <f>'District Data'!F$2</f>
        <v>78209</v>
      </c>
      <c r="N1771" s="33">
        <f t="shared" si="300"/>
        <v>0</v>
      </c>
      <c r="O1771" s="33">
        <f t="shared" si="301"/>
        <v>0</v>
      </c>
      <c r="P1771" s="33">
        <f t="shared" si="307"/>
        <v>14418.72</v>
      </c>
      <c r="Q1771" s="103">
        <v>0.18149999999999999</v>
      </c>
      <c r="R1771" s="103">
        <v>0.17510000000000001</v>
      </c>
      <c r="S1771" s="33">
        <f t="shared" si="302"/>
        <v>0</v>
      </c>
      <c r="T1771" s="33">
        <f t="shared" si="308"/>
        <v>0</v>
      </c>
      <c r="U1771" s="33">
        <f t="shared" si="303"/>
        <v>0</v>
      </c>
      <c r="V1771" s="33">
        <f t="shared" si="304"/>
        <v>0</v>
      </c>
      <c r="W1771" s="33">
        <f t="shared" si="305"/>
        <v>0</v>
      </c>
      <c r="X1771" s="33">
        <f>IFERROR(VLOOKUP(C1771,'Adj to Match Apport'!$C:$F,4,FALSE),0)</f>
        <v>0</v>
      </c>
      <c r="Y1771" s="33">
        <f t="shared" si="306"/>
        <v>0</v>
      </c>
      <c r="Z1771" s="184">
        <f>VLOOKUP(C1771, '2023-24 School Level AAFTE'!$C$4:$C$2454, 1, 0)</f>
        <v>5058</v>
      </c>
    </row>
    <row r="1772" spans="1:26" s="20" customFormat="1" x14ac:dyDescent="0.25">
      <c r="A1772" s="136" t="s">
        <v>1812</v>
      </c>
      <c r="B1772" s="166" t="s">
        <v>1811</v>
      </c>
      <c r="C1772" s="167">
        <v>2521</v>
      </c>
      <c r="D1772" s="166" t="s">
        <v>1815</v>
      </c>
      <c r="E1772" s="146" t="str">
        <f>VLOOKUP($C1772,'2023-24 School Level AAFTE'!$C:$N,9,FALSE)</f>
        <v>No</v>
      </c>
      <c r="F1772" s="94" t="str">
        <f>IFERROR(VLOOKUP(C1772,'2023-24 School Level AAFTE'!$C:$N,11,FALSE),"")</f>
        <v>No</v>
      </c>
      <c r="G1772" s="20">
        <f>IFERROR(VLOOKUP(C1772,'2023-24 School Level AAFTE'!$C:$N,8,FALSE),0)</f>
        <v>276.95999999999998</v>
      </c>
      <c r="H1772" s="99">
        <f>VLOOKUP($A1772,'District Data'!$A:$F,3,FALSE)</f>
        <v>1.1200000000000001</v>
      </c>
      <c r="I1772" s="99">
        <f>VLOOKUP($A1772,'District Data'!$A:$F,4,FALSE)</f>
        <v>1.1200000000000001</v>
      </c>
      <c r="J1772" s="100">
        <f t="shared" si="298"/>
        <v>0</v>
      </c>
      <c r="K1772" s="101">
        <f t="shared" si="299"/>
        <v>0</v>
      </c>
      <c r="L1772" s="102">
        <f>'District Data'!E$2</f>
        <v>72728</v>
      </c>
      <c r="M1772" s="102">
        <f>'District Data'!F$2</f>
        <v>78209</v>
      </c>
      <c r="N1772" s="33">
        <f t="shared" si="300"/>
        <v>0</v>
      </c>
      <c r="O1772" s="33">
        <f t="shared" si="301"/>
        <v>0</v>
      </c>
      <c r="P1772" s="33">
        <f t="shared" si="307"/>
        <v>14418.72</v>
      </c>
      <c r="Q1772" s="103">
        <v>0.18149999999999999</v>
      </c>
      <c r="R1772" s="103">
        <v>0.17510000000000001</v>
      </c>
      <c r="S1772" s="33">
        <f t="shared" si="302"/>
        <v>0</v>
      </c>
      <c r="T1772" s="33">
        <f t="shared" si="308"/>
        <v>0</v>
      </c>
      <c r="U1772" s="33">
        <f t="shared" si="303"/>
        <v>0</v>
      </c>
      <c r="V1772" s="33">
        <f t="shared" si="304"/>
        <v>0</v>
      </c>
      <c r="W1772" s="33">
        <f t="shared" si="305"/>
        <v>0</v>
      </c>
      <c r="X1772" s="33">
        <f>IFERROR(VLOOKUP(C1772,'Adj to Match Apport'!$C:$F,4,FALSE),0)</f>
        <v>0</v>
      </c>
      <c r="Y1772" s="33">
        <f t="shared" si="306"/>
        <v>0</v>
      </c>
      <c r="Z1772" s="184">
        <f>VLOOKUP(C1772, '2023-24 School Level AAFTE'!$C$4:$C$2454, 1, 0)</f>
        <v>2521</v>
      </c>
    </row>
    <row r="1773" spans="1:26" s="20" customFormat="1" x14ac:dyDescent="0.25">
      <c r="A1773" s="136" t="s">
        <v>1812</v>
      </c>
      <c r="B1773" s="166" t="s">
        <v>1811</v>
      </c>
      <c r="C1773" s="167">
        <v>3181</v>
      </c>
      <c r="D1773" s="166" t="s">
        <v>46</v>
      </c>
      <c r="E1773" s="146" t="str">
        <f>VLOOKUP($C1773,'2023-24 School Level AAFTE'!$C:$N,9,FALSE)</f>
        <v>Yes</v>
      </c>
      <c r="F1773" s="94" t="str">
        <f>IFERROR(VLOOKUP(C1773,'2023-24 School Level AAFTE'!$C:$N,11,FALSE),"")</f>
        <v>Yes</v>
      </c>
      <c r="G1773" s="20">
        <f>IFERROR(VLOOKUP(C1773,'2023-24 School Level AAFTE'!$C:$N,8,FALSE),0)</f>
        <v>669.99</v>
      </c>
      <c r="H1773" s="99">
        <f>VLOOKUP($A1773,'District Data'!$A:$F,3,FALSE)</f>
        <v>1.1200000000000001</v>
      </c>
      <c r="I1773" s="99">
        <f>VLOOKUP($A1773,'District Data'!$A:$F,4,FALSE)</f>
        <v>1.1200000000000001</v>
      </c>
      <c r="J1773" s="100">
        <f t="shared" si="298"/>
        <v>669.99</v>
      </c>
      <c r="K1773" s="101">
        <f t="shared" si="299"/>
        <v>1.9650000000000001</v>
      </c>
      <c r="L1773" s="102">
        <f>'District Data'!E$2</f>
        <v>72728</v>
      </c>
      <c r="M1773" s="102">
        <f>'District Data'!F$2</f>
        <v>78209</v>
      </c>
      <c r="N1773" s="33">
        <f t="shared" si="300"/>
        <v>160059.78</v>
      </c>
      <c r="O1773" s="33">
        <f t="shared" si="301"/>
        <v>12062.59</v>
      </c>
      <c r="P1773" s="33">
        <f t="shared" si="307"/>
        <v>14418.72</v>
      </c>
      <c r="Q1773" s="103">
        <v>0.18149999999999999</v>
      </c>
      <c r="R1773" s="103">
        <v>0.17510000000000001</v>
      </c>
      <c r="S1773" s="33">
        <f t="shared" si="302"/>
        <v>59495.79</v>
      </c>
      <c r="T1773" s="33">
        <f t="shared" si="308"/>
        <v>2868.71</v>
      </c>
      <c r="U1773" s="33">
        <f t="shared" si="303"/>
        <v>502.31</v>
      </c>
      <c r="V1773" s="33">
        <f t="shared" si="304"/>
        <v>3371.02</v>
      </c>
      <c r="W1773" s="33">
        <f t="shared" si="305"/>
        <v>234989.18</v>
      </c>
      <c r="X1773" s="33" t="str">
        <f>IFERROR(VLOOKUP(C1773,'Adj to Match Apport'!$C:$F,4,FALSE),0)</f>
        <v/>
      </c>
      <c r="Y1773" s="33">
        <f t="shared" si="306"/>
        <v>234989.18</v>
      </c>
      <c r="Z1773" s="184">
        <f>VLOOKUP(C1773, '2023-24 School Level AAFTE'!$C$4:$C$2454, 1, 0)</f>
        <v>3181</v>
      </c>
    </row>
    <row r="1774" spans="1:26" s="20" customFormat="1" x14ac:dyDescent="0.25">
      <c r="A1774" s="136" t="s">
        <v>1812</v>
      </c>
      <c r="B1774" s="166" t="s">
        <v>1811</v>
      </c>
      <c r="C1774" s="167">
        <v>2380</v>
      </c>
      <c r="D1774" s="166" t="s">
        <v>825</v>
      </c>
      <c r="E1774" s="146" t="str">
        <f>VLOOKUP($C1774,'2023-24 School Level AAFTE'!$C:$N,9,FALSE)</f>
        <v>Yes</v>
      </c>
      <c r="F1774" s="94" t="str">
        <f>IFERROR(VLOOKUP(C1774,'2023-24 School Level AAFTE'!$C:$N,11,FALSE),"")</f>
        <v>Yes</v>
      </c>
      <c r="G1774" s="20">
        <f>IFERROR(VLOOKUP(C1774,'2023-24 School Level AAFTE'!$C:$N,8,FALSE),0)</f>
        <v>477.7</v>
      </c>
      <c r="H1774" s="99">
        <f>VLOOKUP($A1774,'District Data'!$A:$F,3,FALSE)</f>
        <v>1.1200000000000001</v>
      </c>
      <c r="I1774" s="99">
        <f>VLOOKUP($A1774,'District Data'!$A:$F,4,FALSE)</f>
        <v>1.1200000000000001</v>
      </c>
      <c r="J1774" s="100">
        <f t="shared" si="298"/>
        <v>477.7</v>
      </c>
      <c r="K1774" s="101">
        <f t="shared" si="299"/>
        <v>1.401</v>
      </c>
      <c r="L1774" s="102">
        <f>'District Data'!E$2</f>
        <v>72728</v>
      </c>
      <c r="M1774" s="102">
        <f>'District Data'!F$2</f>
        <v>78209</v>
      </c>
      <c r="N1774" s="33">
        <f t="shared" si="300"/>
        <v>114118.96</v>
      </c>
      <c r="O1774" s="33">
        <f t="shared" si="301"/>
        <v>8600.35</v>
      </c>
      <c r="P1774" s="33">
        <f t="shared" si="307"/>
        <v>14418.72</v>
      </c>
      <c r="Q1774" s="103">
        <v>0.18149999999999999</v>
      </c>
      <c r="R1774" s="103">
        <v>0.17510000000000001</v>
      </c>
      <c r="S1774" s="33">
        <f t="shared" si="302"/>
        <v>42419.14</v>
      </c>
      <c r="T1774" s="33">
        <f t="shared" si="308"/>
        <v>2045.32</v>
      </c>
      <c r="U1774" s="33">
        <f t="shared" si="303"/>
        <v>358.14</v>
      </c>
      <c r="V1774" s="33">
        <f t="shared" si="304"/>
        <v>2403.46</v>
      </c>
      <c r="W1774" s="33">
        <f t="shared" si="305"/>
        <v>167541.91</v>
      </c>
      <c r="X1774" s="33" t="str">
        <f>IFERROR(VLOOKUP(C1774,'Adj to Match Apport'!$C:$F,4,FALSE),0)</f>
        <v/>
      </c>
      <c r="Y1774" s="33">
        <f t="shared" si="306"/>
        <v>167541.91</v>
      </c>
      <c r="Z1774" s="184">
        <f>VLOOKUP(C1774, '2023-24 School Level AAFTE'!$C$4:$C$2454, 1, 0)</f>
        <v>2380</v>
      </c>
    </row>
    <row r="1775" spans="1:26" s="20" customFormat="1" x14ac:dyDescent="0.25">
      <c r="A1775" s="136" t="s">
        <v>1812</v>
      </c>
      <c r="B1775" s="166" t="s">
        <v>1811</v>
      </c>
      <c r="C1775" s="167">
        <v>3403</v>
      </c>
      <c r="D1775" s="166" t="s">
        <v>1819</v>
      </c>
      <c r="E1775" s="146" t="str">
        <f>VLOOKUP($C1775,'2023-24 School Level AAFTE'!$C:$N,9,FALSE)</f>
        <v>No</v>
      </c>
      <c r="F1775" s="94" t="str">
        <f>IFERROR(VLOOKUP(C1775,'2023-24 School Level AAFTE'!$C:$N,11,FALSE),"")</f>
        <v>No</v>
      </c>
      <c r="G1775" s="20">
        <f>IFERROR(VLOOKUP(C1775,'2023-24 School Level AAFTE'!$C:$N,8,FALSE),0)</f>
        <v>297.35000000000002</v>
      </c>
      <c r="H1775" s="99">
        <f>VLOOKUP($A1775,'District Data'!$A:$F,3,FALSE)</f>
        <v>1.1200000000000001</v>
      </c>
      <c r="I1775" s="99">
        <f>VLOOKUP($A1775,'District Data'!$A:$F,4,FALSE)</f>
        <v>1.1200000000000001</v>
      </c>
      <c r="J1775" s="100">
        <f t="shared" si="298"/>
        <v>0</v>
      </c>
      <c r="K1775" s="101">
        <f t="shared" si="299"/>
        <v>0</v>
      </c>
      <c r="L1775" s="102">
        <f>'District Data'!E$2</f>
        <v>72728</v>
      </c>
      <c r="M1775" s="102">
        <f>'District Data'!F$2</f>
        <v>78209</v>
      </c>
      <c r="N1775" s="33">
        <f t="shared" si="300"/>
        <v>0</v>
      </c>
      <c r="O1775" s="33">
        <f t="shared" si="301"/>
        <v>0</v>
      </c>
      <c r="P1775" s="33">
        <f t="shared" si="307"/>
        <v>14418.72</v>
      </c>
      <c r="Q1775" s="103">
        <v>0.18149999999999999</v>
      </c>
      <c r="R1775" s="103">
        <v>0.17510000000000001</v>
      </c>
      <c r="S1775" s="33">
        <f t="shared" si="302"/>
        <v>0</v>
      </c>
      <c r="T1775" s="33">
        <f t="shared" si="308"/>
        <v>0</v>
      </c>
      <c r="U1775" s="33">
        <f t="shared" si="303"/>
        <v>0</v>
      </c>
      <c r="V1775" s="33">
        <f t="shared" si="304"/>
        <v>0</v>
      </c>
      <c r="W1775" s="33">
        <f t="shared" si="305"/>
        <v>0</v>
      </c>
      <c r="X1775" s="33">
        <f>IFERROR(VLOOKUP(C1775,'Adj to Match Apport'!$C:$F,4,FALSE),0)</f>
        <v>0</v>
      </c>
      <c r="Y1775" s="33">
        <f t="shared" si="306"/>
        <v>0</v>
      </c>
      <c r="Z1775" s="184">
        <f>VLOOKUP(C1775, '2023-24 School Level AAFTE'!$C$4:$C$2454, 1, 0)</f>
        <v>3403</v>
      </c>
    </row>
    <row r="1776" spans="1:26" s="20" customFormat="1" x14ac:dyDescent="0.25">
      <c r="A1776" s="136" t="s">
        <v>1812</v>
      </c>
      <c r="B1776" s="166" t="s">
        <v>1811</v>
      </c>
      <c r="C1776" s="167">
        <v>3942</v>
      </c>
      <c r="D1776" s="166" t="s">
        <v>378</v>
      </c>
      <c r="E1776" s="146" t="str">
        <f>VLOOKUP($C1776,'2023-24 School Level AAFTE'!$C:$N,9,FALSE)</f>
        <v>Yes</v>
      </c>
      <c r="F1776" s="94" t="str">
        <f>IFERROR(VLOOKUP(C1776,'2023-24 School Level AAFTE'!$C:$N,11,FALSE),"")</f>
        <v>Yes</v>
      </c>
      <c r="G1776" s="20">
        <f>IFERROR(VLOOKUP(C1776,'2023-24 School Level AAFTE'!$C:$N,8,FALSE),0)</f>
        <v>543.95000000000005</v>
      </c>
      <c r="H1776" s="99">
        <f>VLOOKUP($A1776,'District Data'!$A:$F,3,FALSE)</f>
        <v>1.1200000000000001</v>
      </c>
      <c r="I1776" s="99">
        <f>VLOOKUP($A1776,'District Data'!$A:$F,4,FALSE)</f>
        <v>1.1200000000000001</v>
      </c>
      <c r="J1776" s="100">
        <f t="shared" si="298"/>
        <v>543.95000000000005</v>
      </c>
      <c r="K1776" s="101">
        <f t="shared" si="299"/>
        <v>1.5960000000000001</v>
      </c>
      <c r="L1776" s="102">
        <f>'District Data'!E$2</f>
        <v>72728</v>
      </c>
      <c r="M1776" s="102">
        <f>'District Data'!F$2</f>
        <v>78209</v>
      </c>
      <c r="N1776" s="33">
        <f t="shared" si="300"/>
        <v>130002.75</v>
      </c>
      <c r="O1776" s="33">
        <f t="shared" si="301"/>
        <v>9797.4</v>
      </c>
      <c r="P1776" s="33">
        <f t="shared" si="307"/>
        <v>14418.72</v>
      </c>
      <c r="Q1776" s="103">
        <v>0.18149999999999999</v>
      </c>
      <c r="R1776" s="103">
        <v>0.17510000000000001</v>
      </c>
      <c r="S1776" s="33">
        <f t="shared" si="302"/>
        <v>48323.3</v>
      </c>
      <c r="T1776" s="33">
        <f t="shared" si="308"/>
        <v>2330</v>
      </c>
      <c r="U1776" s="33">
        <f t="shared" si="303"/>
        <v>407.98</v>
      </c>
      <c r="V1776" s="33">
        <f t="shared" si="304"/>
        <v>2737.98</v>
      </c>
      <c r="W1776" s="33">
        <f t="shared" si="305"/>
        <v>190861.43</v>
      </c>
      <c r="X1776" s="33" t="str">
        <f>IFERROR(VLOOKUP(C1776,'Adj to Match Apport'!$C:$F,4,FALSE),0)</f>
        <v/>
      </c>
      <c r="Y1776" s="33">
        <f t="shared" si="306"/>
        <v>190861.43</v>
      </c>
      <c r="Z1776" s="184">
        <f>VLOOKUP(C1776, '2023-24 School Level AAFTE'!$C$4:$C$2454, 1, 0)</f>
        <v>3942</v>
      </c>
    </row>
    <row r="1777" spans="1:26" s="20" customFormat="1" x14ac:dyDescent="0.25">
      <c r="A1777" s="136" t="s">
        <v>1812</v>
      </c>
      <c r="B1777" s="166" t="s">
        <v>1811</v>
      </c>
      <c r="C1777" s="167">
        <v>2620</v>
      </c>
      <c r="D1777" s="166" t="s">
        <v>1816</v>
      </c>
      <c r="E1777" s="146" t="str">
        <f>VLOOKUP($C1777,'2023-24 School Level AAFTE'!$C:$N,9,FALSE)</f>
        <v>No</v>
      </c>
      <c r="F1777" s="94" t="str">
        <f>IFERROR(VLOOKUP(C1777,'2023-24 School Level AAFTE'!$C:$N,11,FALSE),"")</f>
        <v>No</v>
      </c>
      <c r="G1777" s="20">
        <f>IFERROR(VLOOKUP(C1777,'2023-24 School Level AAFTE'!$C:$N,8,FALSE),0)</f>
        <v>160.75</v>
      </c>
      <c r="H1777" s="99">
        <f>VLOOKUP($A1777,'District Data'!$A:$F,3,FALSE)</f>
        <v>1.1200000000000001</v>
      </c>
      <c r="I1777" s="99">
        <f>VLOOKUP($A1777,'District Data'!$A:$F,4,FALSE)</f>
        <v>1.1200000000000001</v>
      </c>
      <c r="J1777" s="100">
        <f t="shared" si="298"/>
        <v>0</v>
      </c>
      <c r="K1777" s="101">
        <f t="shared" si="299"/>
        <v>0</v>
      </c>
      <c r="L1777" s="102">
        <f>'District Data'!E$2</f>
        <v>72728</v>
      </c>
      <c r="M1777" s="102">
        <f>'District Data'!F$2</f>
        <v>78209</v>
      </c>
      <c r="N1777" s="33">
        <f t="shared" si="300"/>
        <v>0</v>
      </c>
      <c r="O1777" s="33">
        <f t="shared" si="301"/>
        <v>0</v>
      </c>
      <c r="P1777" s="33">
        <f t="shared" si="307"/>
        <v>14418.72</v>
      </c>
      <c r="Q1777" s="103">
        <v>0.18149999999999999</v>
      </c>
      <c r="R1777" s="103">
        <v>0.17510000000000001</v>
      </c>
      <c r="S1777" s="33">
        <f t="shared" si="302"/>
        <v>0</v>
      </c>
      <c r="T1777" s="33">
        <f t="shared" si="308"/>
        <v>0</v>
      </c>
      <c r="U1777" s="33">
        <f t="shared" si="303"/>
        <v>0</v>
      </c>
      <c r="V1777" s="33">
        <f t="shared" si="304"/>
        <v>0</v>
      </c>
      <c r="W1777" s="33">
        <f t="shared" si="305"/>
        <v>0</v>
      </c>
      <c r="X1777" s="33">
        <f>IFERROR(VLOOKUP(C1777,'Adj to Match Apport'!$C:$F,4,FALSE),0)</f>
        <v>0</v>
      </c>
      <c r="Y1777" s="33">
        <f t="shared" si="306"/>
        <v>0</v>
      </c>
      <c r="Z1777" s="184">
        <f>VLOOKUP(C1777, '2023-24 School Level AAFTE'!$C$4:$C$2454, 1, 0)</f>
        <v>2620</v>
      </c>
    </row>
    <row r="1778" spans="1:26" s="20" customFormat="1" x14ac:dyDescent="0.25">
      <c r="A1778" s="136" t="s">
        <v>1812</v>
      </c>
      <c r="B1778" s="166" t="s">
        <v>1811</v>
      </c>
      <c r="C1778" s="167">
        <v>2774</v>
      </c>
      <c r="D1778" s="166" t="s">
        <v>1817</v>
      </c>
      <c r="E1778" s="146" t="str">
        <f>VLOOKUP($C1778,'2023-24 School Level AAFTE'!$C:$N,9,FALSE)</f>
        <v>Yes</v>
      </c>
      <c r="F1778" s="94" t="str">
        <f>IFERROR(VLOOKUP(C1778,'2023-24 School Level AAFTE'!$C:$N,11,FALSE),"")</f>
        <v>Yes</v>
      </c>
      <c r="G1778" s="20">
        <f>IFERROR(VLOOKUP(C1778,'2023-24 School Level AAFTE'!$C:$N,8,FALSE),0)</f>
        <v>402</v>
      </c>
      <c r="H1778" s="99">
        <f>VLOOKUP($A1778,'District Data'!$A:$F,3,FALSE)</f>
        <v>1.1200000000000001</v>
      </c>
      <c r="I1778" s="99">
        <f>VLOOKUP($A1778,'District Data'!$A:$F,4,FALSE)</f>
        <v>1.1200000000000001</v>
      </c>
      <c r="J1778" s="100">
        <f t="shared" si="298"/>
        <v>402</v>
      </c>
      <c r="K1778" s="101">
        <f t="shared" si="299"/>
        <v>1.179</v>
      </c>
      <c r="L1778" s="102">
        <f>'District Data'!E$2</f>
        <v>72728</v>
      </c>
      <c r="M1778" s="102">
        <f>'District Data'!F$2</f>
        <v>78209</v>
      </c>
      <c r="N1778" s="33">
        <f t="shared" si="300"/>
        <v>96035.87</v>
      </c>
      <c r="O1778" s="33">
        <f t="shared" si="301"/>
        <v>7237.55</v>
      </c>
      <c r="P1778" s="33">
        <f t="shared" si="307"/>
        <v>14418.72</v>
      </c>
      <c r="Q1778" s="103">
        <v>0.18149999999999999</v>
      </c>
      <c r="R1778" s="103">
        <v>0.17510000000000001</v>
      </c>
      <c r="S1778" s="33">
        <f t="shared" si="302"/>
        <v>35697.480000000003</v>
      </c>
      <c r="T1778" s="33">
        <f t="shared" si="308"/>
        <v>1721.22</v>
      </c>
      <c r="U1778" s="33">
        <f t="shared" si="303"/>
        <v>301.39</v>
      </c>
      <c r="V1778" s="33">
        <f t="shared" si="304"/>
        <v>2022.6100000000001</v>
      </c>
      <c r="W1778" s="33">
        <f t="shared" si="305"/>
        <v>140993.50999999998</v>
      </c>
      <c r="X1778" s="33" t="str">
        <f>IFERROR(VLOOKUP(C1778,'Adj to Match Apport'!$C:$F,4,FALSE),0)</f>
        <v/>
      </c>
      <c r="Y1778" s="33">
        <f t="shared" si="306"/>
        <v>140993.50999999998</v>
      </c>
      <c r="Z1778" s="184">
        <f>VLOOKUP(C1778, '2023-24 School Level AAFTE'!$C$4:$C$2454, 1, 0)</f>
        <v>2774</v>
      </c>
    </row>
    <row r="1779" spans="1:26" s="20" customFormat="1" x14ac:dyDescent="0.25">
      <c r="A1779" s="136" t="s">
        <v>1812</v>
      </c>
      <c r="B1779" s="166" t="s">
        <v>1811</v>
      </c>
      <c r="C1779" s="167">
        <v>3402</v>
      </c>
      <c r="D1779" s="166" t="s">
        <v>1818</v>
      </c>
      <c r="E1779" s="146" t="str">
        <f>VLOOKUP($C1779,'2023-24 School Level AAFTE'!$C:$N,9,FALSE)</f>
        <v>No</v>
      </c>
      <c r="F1779" s="94" t="str">
        <f>IFERROR(VLOOKUP(C1779,'2023-24 School Level AAFTE'!$C:$N,11,FALSE),"")</f>
        <v>No</v>
      </c>
      <c r="G1779" s="20">
        <f>IFERROR(VLOOKUP(C1779,'2023-24 School Level AAFTE'!$C:$N,8,FALSE),0)</f>
        <v>167.72</v>
      </c>
      <c r="H1779" s="99">
        <f>VLOOKUP($A1779,'District Data'!$A:$F,3,FALSE)</f>
        <v>1.1200000000000001</v>
      </c>
      <c r="I1779" s="99">
        <f>VLOOKUP($A1779,'District Data'!$A:$F,4,FALSE)</f>
        <v>1.1200000000000001</v>
      </c>
      <c r="J1779" s="100">
        <f t="shared" si="298"/>
        <v>0</v>
      </c>
      <c r="K1779" s="101">
        <f t="shared" si="299"/>
        <v>0</v>
      </c>
      <c r="L1779" s="102">
        <f>'District Data'!E$2</f>
        <v>72728</v>
      </c>
      <c r="M1779" s="102">
        <f>'District Data'!F$2</f>
        <v>78209</v>
      </c>
      <c r="N1779" s="33">
        <f t="shared" si="300"/>
        <v>0</v>
      </c>
      <c r="O1779" s="33">
        <f t="shared" si="301"/>
        <v>0</v>
      </c>
      <c r="P1779" s="33">
        <f t="shared" si="307"/>
        <v>14418.72</v>
      </c>
      <c r="Q1779" s="103">
        <v>0.18149999999999999</v>
      </c>
      <c r="R1779" s="103">
        <v>0.17510000000000001</v>
      </c>
      <c r="S1779" s="33">
        <f t="shared" si="302"/>
        <v>0</v>
      </c>
      <c r="T1779" s="33">
        <f t="shared" si="308"/>
        <v>0</v>
      </c>
      <c r="U1779" s="33">
        <f t="shared" si="303"/>
        <v>0</v>
      </c>
      <c r="V1779" s="33">
        <f t="shared" si="304"/>
        <v>0</v>
      </c>
      <c r="W1779" s="33">
        <f t="shared" si="305"/>
        <v>0</v>
      </c>
      <c r="X1779" s="33">
        <f>IFERROR(VLOOKUP(C1779,'Adj to Match Apport'!$C:$F,4,FALSE),0)</f>
        <v>0</v>
      </c>
      <c r="Y1779" s="33">
        <f t="shared" si="306"/>
        <v>0</v>
      </c>
      <c r="Z1779" s="184">
        <f>VLOOKUP(C1779, '2023-24 School Level AAFTE'!$C$4:$C$2454, 1, 0)</f>
        <v>3402</v>
      </c>
    </row>
    <row r="1780" spans="1:26" s="20" customFormat="1" x14ac:dyDescent="0.25">
      <c r="A1780" s="136" t="s">
        <v>1812</v>
      </c>
      <c r="B1780" s="166" t="s">
        <v>1811</v>
      </c>
      <c r="C1780" s="167">
        <v>2150</v>
      </c>
      <c r="D1780" s="166" t="s">
        <v>1814</v>
      </c>
      <c r="E1780" s="146" t="str">
        <f>VLOOKUP($C1780,'2023-24 School Level AAFTE'!$C:$N,9,FALSE)</f>
        <v>No</v>
      </c>
      <c r="F1780" s="94" t="str">
        <f>IFERROR(VLOOKUP(C1780,'2023-24 School Level AAFTE'!$C:$N,11,FALSE),"")</f>
        <v>No</v>
      </c>
      <c r="G1780" s="20">
        <f>IFERROR(VLOOKUP(C1780,'2023-24 School Level AAFTE'!$C:$N,8,FALSE),0)</f>
        <v>1164.48</v>
      </c>
      <c r="H1780" s="99">
        <f>VLOOKUP($A1780,'District Data'!$A:$F,3,FALSE)</f>
        <v>1.1200000000000001</v>
      </c>
      <c r="I1780" s="99">
        <f>VLOOKUP($A1780,'District Data'!$A:$F,4,FALSE)</f>
        <v>1.1200000000000001</v>
      </c>
      <c r="J1780" s="100">
        <f t="shared" si="298"/>
        <v>0</v>
      </c>
      <c r="K1780" s="101">
        <f t="shared" si="299"/>
        <v>0</v>
      </c>
      <c r="L1780" s="102">
        <f>'District Data'!E$2</f>
        <v>72728</v>
      </c>
      <c r="M1780" s="102">
        <f>'District Data'!F$2</f>
        <v>78209</v>
      </c>
      <c r="N1780" s="33">
        <f t="shared" si="300"/>
        <v>0</v>
      </c>
      <c r="O1780" s="33">
        <f t="shared" si="301"/>
        <v>0</v>
      </c>
      <c r="P1780" s="33">
        <f t="shared" si="307"/>
        <v>14418.72</v>
      </c>
      <c r="Q1780" s="103">
        <v>0.18149999999999999</v>
      </c>
      <c r="R1780" s="103">
        <v>0.17510000000000001</v>
      </c>
      <c r="S1780" s="33">
        <f t="shared" si="302"/>
        <v>0</v>
      </c>
      <c r="T1780" s="33">
        <f t="shared" si="308"/>
        <v>0</v>
      </c>
      <c r="U1780" s="33">
        <f t="shared" si="303"/>
        <v>0</v>
      </c>
      <c r="V1780" s="33">
        <f t="shared" si="304"/>
        <v>0</v>
      </c>
      <c r="W1780" s="33">
        <f t="shared" si="305"/>
        <v>0</v>
      </c>
      <c r="X1780" s="33">
        <f>IFERROR(VLOOKUP(C1780,'Adj to Match Apport'!$C:$F,4,FALSE),0)</f>
        <v>0</v>
      </c>
      <c r="Y1780" s="33">
        <f t="shared" si="306"/>
        <v>0</v>
      </c>
      <c r="Z1780" s="184">
        <f>VLOOKUP(C1780, '2023-24 School Level AAFTE'!$C$4:$C$2454, 1, 0)</f>
        <v>2150</v>
      </c>
    </row>
    <row r="1781" spans="1:26" s="20" customFormat="1" x14ac:dyDescent="0.25">
      <c r="A1781" s="136" t="s">
        <v>1812</v>
      </c>
      <c r="B1781" s="166" t="s">
        <v>1811</v>
      </c>
      <c r="C1781" s="167">
        <v>1537</v>
      </c>
      <c r="D1781" s="166" t="s">
        <v>1813</v>
      </c>
      <c r="E1781" s="146" t="str">
        <f>VLOOKUP($C1781,'2023-24 School Level AAFTE'!$C:$N,9,FALSE)</f>
        <v>Yes</v>
      </c>
      <c r="F1781" s="94" t="str">
        <f>IFERROR(VLOOKUP(C1781,'2023-24 School Level AAFTE'!$C:$N,11,FALSE),"")</f>
        <v>Yes</v>
      </c>
      <c r="G1781" s="20">
        <f>IFERROR(VLOOKUP(C1781,'2023-24 School Level AAFTE'!$C:$N,8,FALSE),0)</f>
        <v>150.39999999999998</v>
      </c>
      <c r="H1781" s="99">
        <f>VLOOKUP($A1781,'District Data'!$A:$F,3,FALSE)</f>
        <v>1.1200000000000001</v>
      </c>
      <c r="I1781" s="99">
        <f>VLOOKUP($A1781,'District Data'!$A:$F,4,FALSE)</f>
        <v>1.1200000000000001</v>
      </c>
      <c r="J1781" s="100">
        <f t="shared" si="298"/>
        <v>150.39999999999998</v>
      </c>
      <c r="K1781" s="101">
        <f t="shared" si="299"/>
        <v>0.441</v>
      </c>
      <c r="L1781" s="102">
        <f>'District Data'!E$2</f>
        <v>72728</v>
      </c>
      <c r="M1781" s="102">
        <f>'District Data'!F$2</f>
        <v>78209</v>
      </c>
      <c r="N1781" s="33">
        <f t="shared" si="300"/>
        <v>35921.81</v>
      </c>
      <c r="O1781" s="33">
        <f t="shared" si="301"/>
        <v>2707.18</v>
      </c>
      <c r="P1781" s="33">
        <f t="shared" si="307"/>
        <v>14418.72</v>
      </c>
      <c r="Q1781" s="103">
        <v>0.18149999999999999</v>
      </c>
      <c r="R1781" s="103">
        <v>0.17510000000000001</v>
      </c>
      <c r="S1781" s="33">
        <f t="shared" si="302"/>
        <v>13352.49</v>
      </c>
      <c r="T1781" s="33">
        <f t="shared" si="308"/>
        <v>643.82000000000005</v>
      </c>
      <c r="U1781" s="33">
        <f t="shared" si="303"/>
        <v>112.73</v>
      </c>
      <c r="V1781" s="33">
        <f t="shared" si="304"/>
        <v>756.55000000000007</v>
      </c>
      <c r="W1781" s="33">
        <f t="shared" si="305"/>
        <v>52738.03</v>
      </c>
      <c r="X1781" s="33">
        <f>IFERROR(VLOOKUP(C1781,'Adj to Match Apport'!$C:$F,4,FALSE),0)</f>
        <v>119.56999999994878</v>
      </c>
      <c r="Y1781" s="33">
        <f t="shared" si="306"/>
        <v>52857.599999999948</v>
      </c>
      <c r="Z1781" s="184">
        <f>VLOOKUP(C1781, '2023-24 School Level AAFTE'!$C$4:$C$2454, 1, 0)</f>
        <v>1537</v>
      </c>
    </row>
    <row r="1782" spans="1:26" s="20" customFormat="1" x14ac:dyDescent="0.25">
      <c r="A1782" s="136" t="s">
        <v>1821</v>
      </c>
      <c r="B1782" s="166" t="s">
        <v>1820</v>
      </c>
      <c r="C1782" s="167">
        <v>5383</v>
      </c>
      <c r="D1782" s="166" t="s">
        <v>1822</v>
      </c>
      <c r="E1782" s="146" t="str">
        <f>VLOOKUP($C1782,'2023-24 School Level AAFTE'!$C:$N,9,FALSE)</f>
        <v>Yes</v>
      </c>
      <c r="F1782" s="94" t="str">
        <f>IFERROR(VLOOKUP(C1782,'2023-24 School Level AAFTE'!$C:$N,11,FALSE),"")</f>
        <v>Yes</v>
      </c>
      <c r="G1782" s="20">
        <f>IFERROR(VLOOKUP(C1782,'2023-24 School Level AAFTE'!$C:$N,8,FALSE),0)</f>
        <v>528.45000000000005</v>
      </c>
      <c r="H1782" s="99">
        <f>VLOOKUP($A1782,'District Data'!$A:$F,3,FALSE)</f>
        <v>1</v>
      </c>
      <c r="I1782" s="99">
        <f>VLOOKUP($A1782,'District Data'!$A:$F,4,FALSE)</f>
        <v>1</v>
      </c>
      <c r="J1782" s="100">
        <f t="shared" si="298"/>
        <v>528.45000000000005</v>
      </c>
      <c r="K1782" s="101">
        <f t="shared" si="299"/>
        <v>1.55</v>
      </c>
      <c r="L1782" s="102">
        <f>'District Data'!E$2</f>
        <v>72728</v>
      </c>
      <c r="M1782" s="102">
        <f>'District Data'!F$2</f>
        <v>78209</v>
      </c>
      <c r="N1782" s="33">
        <f t="shared" si="300"/>
        <v>112728.4</v>
      </c>
      <c r="O1782" s="33">
        <f t="shared" si="301"/>
        <v>8495.5499999999993</v>
      </c>
      <c r="P1782" s="33">
        <f t="shared" si="307"/>
        <v>14418.72</v>
      </c>
      <c r="Q1782" s="103">
        <v>0.18149999999999999</v>
      </c>
      <c r="R1782" s="103">
        <v>0.17510000000000001</v>
      </c>
      <c r="S1782" s="33">
        <f t="shared" si="302"/>
        <v>44296.79</v>
      </c>
      <c r="T1782" s="33">
        <f t="shared" si="308"/>
        <v>2020.4</v>
      </c>
      <c r="U1782" s="33">
        <f t="shared" si="303"/>
        <v>353.77</v>
      </c>
      <c r="V1782" s="33">
        <f t="shared" si="304"/>
        <v>2374.17</v>
      </c>
      <c r="W1782" s="33">
        <f t="shared" si="305"/>
        <v>167894.91</v>
      </c>
      <c r="X1782" s="33" t="str">
        <f>IFERROR(VLOOKUP(C1782,'Adj to Match Apport'!$C:$F,4,FALSE),0)</f>
        <v/>
      </c>
      <c r="Y1782" s="33">
        <f t="shared" si="306"/>
        <v>167894.91</v>
      </c>
      <c r="Z1782" s="184">
        <f>VLOOKUP(C1782, '2023-24 School Level AAFTE'!$C$4:$C$2454, 1, 0)</f>
        <v>5383</v>
      </c>
    </row>
    <row r="1783" spans="1:26" s="20" customFormat="1" x14ac:dyDescent="0.25">
      <c r="A1783" s="136" t="s">
        <v>1821</v>
      </c>
      <c r="B1783" s="166" t="s">
        <v>1820</v>
      </c>
      <c r="C1783" s="167">
        <v>5232</v>
      </c>
      <c r="D1783" s="166" t="s">
        <v>2836</v>
      </c>
      <c r="E1783" s="146" t="str">
        <f>VLOOKUP($C1783,'2023-24 School Level AAFTE'!$C:$N,9,FALSE)</f>
        <v>Yes</v>
      </c>
      <c r="F1783" s="94" t="str">
        <f>IFERROR(VLOOKUP(C1783,'2023-24 School Level AAFTE'!$C:$N,11,FALSE),"")</f>
        <v>Yes</v>
      </c>
      <c r="G1783" s="20">
        <f>IFERROR(VLOOKUP(C1783,'2023-24 School Level AAFTE'!$C:$N,8,FALSE),0)</f>
        <v>257.32</v>
      </c>
      <c r="H1783" s="99">
        <f>VLOOKUP($A1783,'District Data'!$A:$F,3,FALSE)</f>
        <v>1</v>
      </c>
      <c r="I1783" s="99">
        <f>VLOOKUP($A1783,'District Data'!$A:$F,4,FALSE)</f>
        <v>1</v>
      </c>
      <c r="J1783" s="100">
        <f t="shared" si="298"/>
        <v>257.32</v>
      </c>
      <c r="K1783" s="101">
        <f t="shared" si="299"/>
        <v>0.755</v>
      </c>
      <c r="L1783" s="102">
        <f>'District Data'!E$2</f>
        <v>72728</v>
      </c>
      <c r="M1783" s="102">
        <f>'District Data'!F$2</f>
        <v>78209</v>
      </c>
      <c r="N1783" s="33">
        <f t="shared" si="300"/>
        <v>54909.64</v>
      </c>
      <c r="O1783" s="33">
        <f t="shared" si="301"/>
        <v>4138.16</v>
      </c>
      <c r="P1783" s="33">
        <f t="shared" si="307"/>
        <v>14418.72</v>
      </c>
      <c r="Q1783" s="103">
        <v>0.18149999999999999</v>
      </c>
      <c r="R1783" s="103">
        <v>0.17510000000000001</v>
      </c>
      <c r="S1783" s="33">
        <f t="shared" si="302"/>
        <v>21576.83</v>
      </c>
      <c r="T1783" s="33">
        <f t="shared" si="308"/>
        <v>984.13</v>
      </c>
      <c r="U1783" s="33">
        <f t="shared" si="303"/>
        <v>172.32</v>
      </c>
      <c r="V1783" s="33">
        <f t="shared" si="304"/>
        <v>1156.45</v>
      </c>
      <c r="W1783" s="33">
        <f t="shared" si="305"/>
        <v>81781.08</v>
      </c>
      <c r="X1783" s="33" t="str">
        <f>IFERROR(VLOOKUP(C1783,'Adj to Match Apport'!$C:$F,4,FALSE),0)</f>
        <v/>
      </c>
      <c r="Y1783" s="33">
        <f t="shared" si="306"/>
        <v>81781.08</v>
      </c>
      <c r="Z1783" s="184">
        <f>VLOOKUP(C1783, '2023-24 School Level AAFTE'!$C$4:$C$2454, 1, 0)</f>
        <v>5232</v>
      </c>
    </row>
    <row r="1784" spans="1:26" s="20" customFormat="1" x14ac:dyDescent="0.25">
      <c r="A1784" s="136" t="s">
        <v>1821</v>
      </c>
      <c r="B1784" s="166" t="s">
        <v>1820</v>
      </c>
      <c r="C1784" s="167">
        <v>5560</v>
      </c>
      <c r="D1784" s="166" t="s">
        <v>2773</v>
      </c>
      <c r="E1784" s="146" t="str">
        <f>VLOOKUP($C1784,'2023-24 School Level AAFTE'!$C:$N,9,FALSE)</f>
        <v>Yes</v>
      </c>
      <c r="F1784" s="94" t="str">
        <f>IFERROR(VLOOKUP(C1784,'2023-24 School Level AAFTE'!$C:$N,11,FALSE),"")</f>
        <v>Yes</v>
      </c>
      <c r="G1784" s="20">
        <f>IFERROR(VLOOKUP(C1784,'2023-24 School Level AAFTE'!$C:$N,8,FALSE),0)</f>
        <v>10.9</v>
      </c>
      <c r="H1784" s="99">
        <f>VLOOKUP($A1784,'District Data'!$A:$F,3,FALSE)</f>
        <v>1</v>
      </c>
      <c r="I1784" s="99">
        <f>VLOOKUP($A1784,'District Data'!$A:$F,4,FALSE)</f>
        <v>1</v>
      </c>
      <c r="J1784" s="100">
        <f t="shared" si="298"/>
        <v>10.9</v>
      </c>
      <c r="K1784" s="101">
        <f t="shared" si="299"/>
        <v>3.2000000000000001E-2</v>
      </c>
      <c r="L1784" s="102">
        <f>'District Data'!E$2</f>
        <v>72728</v>
      </c>
      <c r="M1784" s="102">
        <f>'District Data'!F$2</f>
        <v>78209</v>
      </c>
      <c r="N1784" s="33">
        <f t="shared" si="300"/>
        <v>2327.3000000000002</v>
      </c>
      <c r="O1784" s="33">
        <f t="shared" si="301"/>
        <v>175.39</v>
      </c>
      <c r="P1784" s="33">
        <f t="shared" si="307"/>
        <v>14418.72</v>
      </c>
      <c r="Q1784" s="103">
        <v>0.18149999999999999</v>
      </c>
      <c r="R1784" s="103">
        <v>0.17510000000000001</v>
      </c>
      <c r="S1784" s="33">
        <f t="shared" si="302"/>
        <v>914.51</v>
      </c>
      <c r="T1784" s="33">
        <f t="shared" si="308"/>
        <v>41.71</v>
      </c>
      <c r="U1784" s="33">
        <f t="shared" si="303"/>
        <v>7.3</v>
      </c>
      <c r="V1784" s="33">
        <f t="shared" si="304"/>
        <v>49.01</v>
      </c>
      <c r="W1784" s="33">
        <f t="shared" si="305"/>
        <v>3466.2100000000005</v>
      </c>
      <c r="X1784" s="33" t="str">
        <f>IFERROR(VLOOKUP(C1784,'Adj to Match Apport'!$C:$F,4,FALSE),0)</f>
        <v/>
      </c>
      <c r="Y1784" s="33">
        <f t="shared" si="306"/>
        <v>3466.2100000000005</v>
      </c>
      <c r="Z1784" s="184">
        <f>VLOOKUP(C1784, '2023-24 School Level AAFTE'!$C$4:$C$2454, 1, 0)</f>
        <v>5560</v>
      </c>
    </row>
    <row r="1785" spans="1:26" s="20" customFormat="1" x14ac:dyDescent="0.25">
      <c r="A1785" s="136" t="s">
        <v>1821</v>
      </c>
      <c r="B1785" s="166" t="s">
        <v>1820</v>
      </c>
      <c r="C1785" s="167">
        <v>5561</v>
      </c>
      <c r="D1785" s="166" t="s">
        <v>2774</v>
      </c>
      <c r="E1785" s="146" t="str">
        <f>VLOOKUP($C1785,'2023-24 School Level AAFTE'!$C:$N,9,FALSE)</f>
        <v>Yes</v>
      </c>
      <c r="F1785" s="94" t="str">
        <f>IFERROR(VLOOKUP(C1785,'2023-24 School Level AAFTE'!$C:$N,11,FALSE),"")</f>
        <v>Yes</v>
      </c>
      <c r="G1785" s="20">
        <f>IFERROR(VLOOKUP(C1785,'2023-24 School Level AAFTE'!$C:$N,8,FALSE),0)</f>
        <v>16.850000000000001</v>
      </c>
      <c r="H1785" s="99">
        <f>VLOOKUP($A1785,'District Data'!$A:$F,3,FALSE)</f>
        <v>1</v>
      </c>
      <c r="I1785" s="99">
        <f>VLOOKUP($A1785,'District Data'!$A:$F,4,FALSE)</f>
        <v>1</v>
      </c>
      <c r="J1785" s="100">
        <f t="shared" si="298"/>
        <v>16.850000000000001</v>
      </c>
      <c r="K1785" s="101">
        <f t="shared" si="299"/>
        <v>4.9000000000000002E-2</v>
      </c>
      <c r="L1785" s="102">
        <f>'District Data'!E$2</f>
        <v>72728</v>
      </c>
      <c r="M1785" s="102">
        <f>'District Data'!F$2</f>
        <v>78209</v>
      </c>
      <c r="N1785" s="33">
        <f t="shared" si="300"/>
        <v>3563.67</v>
      </c>
      <c r="O1785" s="33">
        <f t="shared" si="301"/>
        <v>268.57</v>
      </c>
      <c r="P1785" s="33">
        <f t="shared" si="307"/>
        <v>14418.72</v>
      </c>
      <c r="Q1785" s="103">
        <v>0.18149999999999999</v>
      </c>
      <c r="R1785" s="103">
        <v>0.17510000000000001</v>
      </c>
      <c r="S1785" s="33">
        <f t="shared" si="302"/>
        <v>1400.35</v>
      </c>
      <c r="T1785" s="33">
        <f t="shared" si="308"/>
        <v>63.87</v>
      </c>
      <c r="U1785" s="33">
        <f t="shared" si="303"/>
        <v>11.18</v>
      </c>
      <c r="V1785" s="33">
        <f t="shared" si="304"/>
        <v>75.05</v>
      </c>
      <c r="W1785" s="33">
        <f t="shared" si="305"/>
        <v>5307.64</v>
      </c>
      <c r="X1785" s="33" t="str">
        <f>IFERROR(VLOOKUP(C1785,'Adj to Match Apport'!$C:$F,4,FALSE),0)</f>
        <v/>
      </c>
      <c r="Y1785" s="33">
        <f t="shared" si="306"/>
        <v>5307.64</v>
      </c>
      <c r="Z1785" s="184">
        <f>VLOOKUP(C1785, '2023-24 School Level AAFTE'!$C$4:$C$2454, 1, 0)</f>
        <v>5561</v>
      </c>
    </row>
    <row r="1786" spans="1:26" s="20" customFormat="1" x14ac:dyDescent="0.25">
      <c r="A1786" s="136" t="s">
        <v>1821</v>
      </c>
      <c r="B1786" s="166" t="s">
        <v>1820</v>
      </c>
      <c r="C1786" s="167">
        <v>4272</v>
      </c>
      <c r="D1786" s="166" t="s">
        <v>2835</v>
      </c>
      <c r="E1786" s="146" t="str">
        <f>VLOOKUP($C1786,'2023-24 School Level AAFTE'!$C:$N,9,FALSE)</f>
        <v>No</v>
      </c>
      <c r="F1786" s="94" t="str">
        <f>IFERROR(VLOOKUP(C1786,'2023-24 School Level AAFTE'!$C:$N,11,FALSE),"")</f>
        <v>No</v>
      </c>
      <c r="G1786" s="20">
        <f>IFERROR(VLOOKUP(C1786,'2023-24 School Level AAFTE'!$C:$N,8,FALSE),0)</f>
        <v>4.0599999999999996</v>
      </c>
      <c r="H1786" s="99">
        <f>VLOOKUP($A1786,'District Data'!$A:$F,3,FALSE)</f>
        <v>1</v>
      </c>
      <c r="I1786" s="99">
        <f>VLOOKUP($A1786,'District Data'!$A:$F,4,FALSE)</f>
        <v>1</v>
      </c>
      <c r="J1786" s="100">
        <f t="shared" si="298"/>
        <v>0</v>
      </c>
      <c r="K1786" s="101">
        <f t="shared" si="299"/>
        <v>0</v>
      </c>
      <c r="L1786" s="102">
        <f>'District Data'!E$2</f>
        <v>72728</v>
      </c>
      <c r="M1786" s="102">
        <f>'District Data'!F$2</f>
        <v>78209</v>
      </c>
      <c r="N1786" s="33">
        <f t="shared" si="300"/>
        <v>0</v>
      </c>
      <c r="O1786" s="33">
        <f t="shared" si="301"/>
        <v>0</v>
      </c>
      <c r="P1786" s="33">
        <f t="shared" si="307"/>
        <v>14418.72</v>
      </c>
      <c r="Q1786" s="103">
        <v>0.18149999999999999</v>
      </c>
      <c r="R1786" s="103">
        <v>0.17510000000000001</v>
      </c>
      <c r="S1786" s="33">
        <f t="shared" si="302"/>
        <v>0</v>
      </c>
      <c r="T1786" s="33">
        <f t="shared" si="308"/>
        <v>0</v>
      </c>
      <c r="U1786" s="33">
        <f t="shared" si="303"/>
        <v>0</v>
      </c>
      <c r="V1786" s="33">
        <f t="shared" si="304"/>
        <v>0</v>
      </c>
      <c r="W1786" s="33">
        <f t="shared" si="305"/>
        <v>0</v>
      </c>
      <c r="X1786" s="33">
        <f>IFERROR(VLOOKUP(C1786,'Adj to Match Apport'!$C:$F,4,FALSE),0)</f>
        <v>0</v>
      </c>
      <c r="Y1786" s="33">
        <f t="shared" si="306"/>
        <v>0</v>
      </c>
      <c r="Z1786" s="184">
        <f>VLOOKUP(C1786, '2023-24 School Level AAFTE'!$C$4:$C$2454, 1, 0)</f>
        <v>4272</v>
      </c>
    </row>
    <row r="1787" spans="1:26" s="20" customFormat="1" x14ac:dyDescent="0.25">
      <c r="A1787" s="136" t="s">
        <v>1821</v>
      </c>
      <c r="B1787" s="166" t="s">
        <v>1820</v>
      </c>
      <c r="C1787" s="167">
        <v>5334</v>
      </c>
      <c r="D1787" s="166" t="s">
        <v>3290</v>
      </c>
      <c r="E1787" s="146" t="str">
        <f>VLOOKUP($C1787,'2023-24 School Level AAFTE'!$C:$N,9,FALSE)</f>
        <v>No</v>
      </c>
      <c r="F1787" s="94" t="str">
        <f>IFERROR(VLOOKUP(C1787,'2023-24 School Level AAFTE'!$C:$N,11,FALSE),"")</f>
        <v>No</v>
      </c>
      <c r="G1787" s="20">
        <f>IFERROR(VLOOKUP(C1787,'2023-24 School Level AAFTE'!$C:$N,8,FALSE),0)</f>
        <v>34.5</v>
      </c>
      <c r="H1787" s="99">
        <f>VLOOKUP($A1787,'District Data'!$A:$F,3,FALSE)</f>
        <v>1</v>
      </c>
      <c r="I1787" s="99">
        <f>VLOOKUP($A1787,'District Data'!$A:$F,4,FALSE)</f>
        <v>1</v>
      </c>
      <c r="J1787" s="100">
        <f t="shared" si="298"/>
        <v>0</v>
      </c>
      <c r="K1787" s="101">
        <f t="shared" si="299"/>
        <v>0</v>
      </c>
      <c r="L1787" s="102">
        <f>'District Data'!E$2</f>
        <v>72728</v>
      </c>
      <c r="M1787" s="102">
        <f>'District Data'!F$2</f>
        <v>78209</v>
      </c>
      <c r="N1787" s="33">
        <f t="shared" si="300"/>
        <v>0</v>
      </c>
      <c r="O1787" s="33">
        <f t="shared" si="301"/>
        <v>0</v>
      </c>
      <c r="P1787" s="33">
        <f t="shared" si="307"/>
        <v>14418.72</v>
      </c>
      <c r="Q1787" s="103">
        <v>0.18149999999999999</v>
      </c>
      <c r="R1787" s="103">
        <v>0.17510000000000001</v>
      </c>
      <c r="S1787" s="33">
        <f t="shared" si="302"/>
        <v>0</v>
      </c>
      <c r="T1787" s="33">
        <f t="shared" si="308"/>
        <v>0</v>
      </c>
      <c r="U1787" s="33">
        <f t="shared" si="303"/>
        <v>0</v>
      </c>
      <c r="V1787" s="33">
        <f t="shared" si="304"/>
        <v>0</v>
      </c>
      <c r="W1787" s="33">
        <f t="shared" si="305"/>
        <v>0</v>
      </c>
      <c r="X1787" s="33">
        <f>IFERROR(VLOOKUP(C1787,'Adj to Match Apport'!$C:$F,4,FALSE),0)</f>
        <v>0</v>
      </c>
      <c r="Y1787" s="33">
        <f t="shared" si="306"/>
        <v>0</v>
      </c>
      <c r="Z1787" s="184">
        <f>VLOOKUP(C1787, '2023-24 School Level AAFTE'!$C$4:$C$2454, 1, 0)</f>
        <v>5334</v>
      </c>
    </row>
    <row r="1788" spans="1:26" s="20" customFormat="1" x14ac:dyDescent="0.25">
      <c r="A1788" s="136" t="s">
        <v>1821</v>
      </c>
      <c r="B1788" s="166" t="s">
        <v>1820</v>
      </c>
      <c r="C1788" s="167">
        <v>2388</v>
      </c>
      <c r="D1788" s="166" t="s">
        <v>2569</v>
      </c>
      <c r="E1788" s="146" t="str">
        <f>VLOOKUP($C1788,'2023-24 School Level AAFTE'!$C:$N,9,FALSE)</f>
        <v>Yes</v>
      </c>
      <c r="F1788" s="94" t="str">
        <f>IFERROR(VLOOKUP(C1788,'2023-24 School Level AAFTE'!$C:$N,11,FALSE),"")</f>
        <v>Yes</v>
      </c>
      <c r="G1788" s="20">
        <f>IFERROR(VLOOKUP(C1788,'2023-24 School Level AAFTE'!$C:$N,8,FALSE),0)</f>
        <v>1101.8400000000001</v>
      </c>
      <c r="H1788" s="99">
        <f>VLOOKUP($A1788,'District Data'!$A:$F,3,FALSE)</f>
        <v>1</v>
      </c>
      <c r="I1788" s="99">
        <f>VLOOKUP($A1788,'District Data'!$A:$F,4,FALSE)</f>
        <v>1</v>
      </c>
      <c r="J1788" s="100">
        <f t="shared" si="298"/>
        <v>1101.8400000000001</v>
      </c>
      <c r="K1788" s="101">
        <f t="shared" si="299"/>
        <v>3.2320000000000002</v>
      </c>
      <c r="L1788" s="102">
        <f>'District Data'!E$2</f>
        <v>72728</v>
      </c>
      <c r="M1788" s="102">
        <f>'District Data'!F$2</f>
        <v>78209</v>
      </c>
      <c r="N1788" s="33">
        <f t="shared" si="300"/>
        <v>235056.9</v>
      </c>
      <c r="O1788" s="33">
        <f t="shared" si="301"/>
        <v>17714.59</v>
      </c>
      <c r="P1788" s="33">
        <f t="shared" si="307"/>
        <v>14418.72</v>
      </c>
      <c r="Q1788" s="103">
        <v>0.18149999999999999</v>
      </c>
      <c r="R1788" s="103">
        <v>0.17510000000000001</v>
      </c>
      <c r="S1788" s="33">
        <f t="shared" si="302"/>
        <v>92365.96</v>
      </c>
      <c r="T1788" s="33">
        <f t="shared" si="308"/>
        <v>4212.8599999999997</v>
      </c>
      <c r="U1788" s="33">
        <f t="shared" si="303"/>
        <v>737.67</v>
      </c>
      <c r="V1788" s="33">
        <f t="shared" si="304"/>
        <v>4950.53</v>
      </c>
      <c r="W1788" s="33">
        <f t="shared" si="305"/>
        <v>350087.98000000004</v>
      </c>
      <c r="X1788" s="33">
        <f>IFERROR(VLOOKUP(C1788,'Adj to Match Apport'!$C:$F,4,FALSE),0)</f>
        <v>108.31000000005588</v>
      </c>
      <c r="Y1788" s="33">
        <f t="shared" si="306"/>
        <v>350196.2900000001</v>
      </c>
      <c r="Z1788" s="184">
        <f>VLOOKUP(C1788, '2023-24 School Level AAFTE'!$C$4:$C$2454, 1, 0)</f>
        <v>2388</v>
      </c>
    </row>
    <row r="1789" spans="1:26" s="20" customFormat="1" x14ac:dyDescent="0.25">
      <c r="A1789" s="136" t="s">
        <v>1821</v>
      </c>
      <c r="B1789" s="166" t="s">
        <v>1820</v>
      </c>
      <c r="C1789" s="167">
        <v>5231</v>
      </c>
      <c r="D1789" s="166" t="s">
        <v>2570</v>
      </c>
      <c r="E1789" s="146" t="str">
        <f>VLOOKUP($C1789,'2023-24 School Level AAFTE'!$C:$N,9,FALSE)</f>
        <v>Yes</v>
      </c>
      <c r="F1789" s="94" t="str">
        <f>IFERROR(VLOOKUP(C1789,'2023-24 School Level AAFTE'!$C:$N,11,FALSE),"")</f>
        <v>Yes</v>
      </c>
      <c r="G1789" s="20">
        <f>IFERROR(VLOOKUP(C1789,'2023-24 School Level AAFTE'!$C:$N,8,FALSE),0)</f>
        <v>28.8</v>
      </c>
      <c r="H1789" s="99">
        <f>VLOOKUP($A1789,'District Data'!$A:$F,3,FALSE)</f>
        <v>1</v>
      </c>
      <c r="I1789" s="99">
        <f>VLOOKUP($A1789,'District Data'!$A:$F,4,FALSE)</f>
        <v>1</v>
      </c>
      <c r="J1789" s="100">
        <f t="shared" si="298"/>
        <v>28.8</v>
      </c>
      <c r="K1789" s="101">
        <f t="shared" si="299"/>
        <v>8.4000000000000005E-2</v>
      </c>
      <c r="L1789" s="102">
        <f>'District Data'!E$2</f>
        <v>72728</v>
      </c>
      <c r="M1789" s="102">
        <f>'District Data'!F$2</f>
        <v>78209</v>
      </c>
      <c r="N1789" s="33">
        <f t="shared" si="300"/>
        <v>6109.15</v>
      </c>
      <c r="O1789" s="33">
        <f t="shared" si="301"/>
        <v>460.41</v>
      </c>
      <c r="P1789" s="33">
        <f t="shared" si="307"/>
        <v>14418.72</v>
      </c>
      <c r="Q1789" s="103">
        <v>0.18149999999999999</v>
      </c>
      <c r="R1789" s="103">
        <v>0.17510000000000001</v>
      </c>
      <c r="S1789" s="33">
        <f t="shared" si="302"/>
        <v>2400.6</v>
      </c>
      <c r="T1789" s="33">
        <f t="shared" si="308"/>
        <v>109.49</v>
      </c>
      <c r="U1789" s="33">
        <f t="shared" si="303"/>
        <v>19.170000000000002</v>
      </c>
      <c r="V1789" s="33">
        <f t="shared" si="304"/>
        <v>128.66</v>
      </c>
      <c r="W1789" s="33">
        <f t="shared" si="305"/>
        <v>9098.82</v>
      </c>
      <c r="X1789" s="33" t="str">
        <f>IFERROR(VLOOKUP(C1789,'Adj to Match Apport'!$C:$F,4,FALSE),0)</f>
        <v/>
      </c>
      <c r="Y1789" s="33">
        <f t="shared" si="306"/>
        <v>9098.82</v>
      </c>
      <c r="Z1789" s="184">
        <f>VLOOKUP(C1789, '2023-24 School Level AAFTE'!$C$4:$C$2454, 1, 0)</f>
        <v>5231</v>
      </c>
    </row>
    <row r="1790" spans="1:26" s="20" customFormat="1" x14ac:dyDescent="0.25">
      <c r="A1790" s="136" t="s">
        <v>1821</v>
      </c>
      <c r="B1790" s="166" t="s">
        <v>1820</v>
      </c>
      <c r="C1790" s="167">
        <v>5384</v>
      </c>
      <c r="D1790" s="166" t="s">
        <v>1823</v>
      </c>
      <c r="E1790" s="146" t="str">
        <f>VLOOKUP($C1790,'2023-24 School Level AAFTE'!$C:$N,9,FALSE)</f>
        <v>Yes</v>
      </c>
      <c r="F1790" s="94" t="str">
        <f>IFERROR(VLOOKUP(C1790,'2023-24 School Level AAFTE'!$C:$N,11,FALSE),"")</f>
        <v>Yes</v>
      </c>
      <c r="G1790" s="20">
        <f>IFERROR(VLOOKUP(C1790,'2023-24 School Level AAFTE'!$C:$N,8,FALSE),0)</f>
        <v>807.93</v>
      </c>
      <c r="H1790" s="99">
        <f>VLOOKUP($A1790,'District Data'!$A:$F,3,FALSE)</f>
        <v>1</v>
      </c>
      <c r="I1790" s="99">
        <f>VLOOKUP($A1790,'District Data'!$A:$F,4,FALSE)</f>
        <v>1</v>
      </c>
      <c r="J1790" s="100">
        <f t="shared" si="298"/>
        <v>807.93</v>
      </c>
      <c r="K1790" s="101">
        <f t="shared" si="299"/>
        <v>2.37</v>
      </c>
      <c r="L1790" s="102">
        <f>'District Data'!E$2</f>
        <v>72728</v>
      </c>
      <c r="M1790" s="102">
        <f>'District Data'!F$2</f>
        <v>78209</v>
      </c>
      <c r="N1790" s="33">
        <f t="shared" si="300"/>
        <v>172365.36</v>
      </c>
      <c r="O1790" s="33">
        <f t="shared" si="301"/>
        <v>12989.97</v>
      </c>
      <c r="P1790" s="33">
        <f t="shared" si="307"/>
        <v>14418.72</v>
      </c>
      <c r="Q1790" s="103">
        <v>0.18149999999999999</v>
      </c>
      <c r="R1790" s="103">
        <v>0.17510000000000001</v>
      </c>
      <c r="S1790" s="33">
        <f t="shared" si="302"/>
        <v>67731.22</v>
      </c>
      <c r="T1790" s="33">
        <f t="shared" si="308"/>
        <v>3089.26</v>
      </c>
      <c r="U1790" s="33">
        <f t="shared" si="303"/>
        <v>540.92999999999995</v>
      </c>
      <c r="V1790" s="33">
        <f t="shared" si="304"/>
        <v>3630.19</v>
      </c>
      <c r="W1790" s="33">
        <f t="shared" si="305"/>
        <v>256716.74</v>
      </c>
      <c r="X1790" s="33" t="str">
        <f>IFERROR(VLOOKUP(C1790,'Adj to Match Apport'!$C:$F,4,FALSE),0)</f>
        <v/>
      </c>
      <c r="Y1790" s="33">
        <f t="shared" si="306"/>
        <v>256716.74</v>
      </c>
      <c r="Z1790" s="184">
        <f>VLOOKUP(C1790, '2023-24 School Level AAFTE'!$C$4:$C$2454, 1, 0)</f>
        <v>5384</v>
      </c>
    </row>
    <row r="1791" spans="1:26" s="20" customFormat="1" x14ac:dyDescent="0.25">
      <c r="A1791" s="136" t="s">
        <v>1821</v>
      </c>
      <c r="B1791" s="166" t="s">
        <v>1820</v>
      </c>
      <c r="C1791" s="167">
        <v>5385</v>
      </c>
      <c r="D1791" s="166" t="s">
        <v>1824</v>
      </c>
      <c r="E1791" s="146" t="str">
        <f>VLOOKUP($C1791,'2023-24 School Level AAFTE'!$C:$N,9,FALSE)</f>
        <v>Yes</v>
      </c>
      <c r="F1791" s="94" t="str">
        <f>IFERROR(VLOOKUP(C1791,'2023-24 School Level AAFTE'!$C:$N,11,FALSE),"")</f>
        <v>Yes</v>
      </c>
      <c r="G1791" s="20">
        <f>IFERROR(VLOOKUP(C1791,'2023-24 School Level AAFTE'!$C:$N,8,FALSE),0)</f>
        <v>902.09</v>
      </c>
      <c r="H1791" s="99">
        <f>VLOOKUP($A1791,'District Data'!$A:$F,3,FALSE)</f>
        <v>1</v>
      </c>
      <c r="I1791" s="99">
        <f>VLOOKUP($A1791,'District Data'!$A:$F,4,FALSE)</f>
        <v>1</v>
      </c>
      <c r="J1791" s="100">
        <f t="shared" si="298"/>
        <v>902.09</v>
      </c>
      <c r="K1791" s="101">
        <f t="shared" si="299"/>
        <v>2.6459999999999999</v>
      </c>
      <c r="L1791" s="102">
        <f>'District Data'!E$2</f>
        <v>72728</v>
      </c>
      <c r="M1791" s="102">
        <f>'District Data'!F$2</f>
        <v>78209</v>
      </c>
      <c r="N1791" s="33">
        <f t="shared" si="300"/>
        <v>192438.29</v>
      </c>
      <c r="O1791" s="33">
        <f t="shared" si="301"/>
        <v>14502.72</v>
      </c>
      <c r="P1791" s="33">
        <f t="shared" si="307"/>
        <v>14418.72</v>
      </c>
      <c r="Q1791" s="103">
        <v>0.18149999999999999</v>
      </c>
      <c r="R1791" s="103">
        <v>0.17510000000000001</v>
      </c>
      <c r="S1791" s="33">
        <f t="shared" si="302"/>
        <v>75618.91</v>
      </c>
      <c r="T1791" s="33">
        <f t="shared" si="308"/>
        <v>3449.02</v>
      </c>
      <c r="U1791" s="33">
        <f t="shared" si="303"/>
        <v>603.91999999999996</v>
      </c>
      <c r="V1791" s="33">
        <f t="shared" si="304"/>
        <v>4052.94</v>
      </c>
      <c r="W1791" s="33">
        <f t="shared" si="305"/>
        <v>286612.86</v>
      </c>
      <c r="X1791" s="33" t="str">
        <f>IFERROR(VLOOKUP(C1791,'Adj to Match Apport'!$C:$F,4,FALSE),0)</f>
        <v/>
      </c>
      <c r="Y1791" s="33">
        <f t="shared" si="306"/>
        <v>286612.86</v>
      </c>
      <c r="Z1791" s="184">
        <f>VLOOKUP(C1791, '2023-24 School Level AAFTE'!$C$4:$C$2454, 1, 0)</f>
        <v>5385</v>
      </c>
    </row>
    <row r="1792" spans="1:26" s="20" customFormat="1" x14ac:dyDescent="0.25">
      <c r="A1792" s="136" t="s">
        <v>1826</v>
      </c>
      <c r="B1792" s="166" t="s">
        <v>1825</v>
      </c>
      <c r="C1792" s="167">
        <v>5075</v>
      </c>
      <c r="D1792" s="166" t="s">
        <v>1827</v>
      </c>
      <c r="E1792" s="146" t="str">
        <f>VLOOKUP($C1792,'2023-24 School Level AAFTE'!$C:$N,9,FALSE)</f>
        <v>Yes</v>
      </c>
      <c r="F1792" s="94" t="str">
        <f>IFERROR(VLOOKUP(C1792,'2023-24 School Level AAFTE'!$C:$N,11,FALSE),"")</f>
        <v>Yes</v>
      </c>
      <c r="G1792" s="20">
        <f>IFERROR(VLOOKUP(C1792,'2023-24 School Level AAFTE'!$C:$N,8,FALSE),0)</f>
        <v>120.15</v>
      </c>
      <c r="H1792" s="99">
        <f>VLOOKUP($A1792,'District Data'!$A:$F,3,FALSE)</f>
        <v>1</v>
      </c>
      <c r="I1792" s="99">
        <f>VLOOKUP($A1792,'District Data'!$A:$F,4,FALSE)</f>
        <v>1</v>
      </c>
      <c r="J1792" s="100">
        <f t="shared" si="298"/>
        <v>120.15</v>
      </c>
      <c r="K1792" s="101">
        <f t="shared" si="299"/>
        <v>0.35199999999999998</v>
      </c>
      <c r="L1792" s="102">
        <f>'District Data'!E$2</f>
        <v>72728</v>
      </c>
      <c r="M1792" s="102">
        <f>'District Data'!F$2</f>
        <v>78209</v>
      </c>
      <c r="N1792" s="33">
        <f t="shared" si="300"/>
        <v>25600.26</v>
      </c>
      <c r="O1792" s="33">
        <f t="shared" si="301"/>
        <v>1929.31</v>
      </c>
      <c r="P1792" s="33">
        <f t="shared" si="307"/>
        <v>14418.72</v>
      </c>
      <c r="Q1792" s="103">
        <v>0.18149999999999999</v>
      </c>
      <c r="R1792" s="103">
        <v>0.17510000000000001</v>
      </c>
      <c r="S1792" s="33">
        <f t="shared" si="302"/>
        <v>10059.66</v>
      </c>
      <c r="T1792" s="33">
        <f t="shared" si="308"/>
        <v>458.83</v>
      </c>
      <c r="U1792" s="33">
        <f t="shared" si="303"/>
        <v>80.34</v>
      </c>
      <c r="V1792" s="33">
        <f t="shared" si="304"/>
        <v>539.16999999999996</v>
      </c>
      <c r="W1792" s="33">
        <f t="shared" si="305"/>
        <v>38128.399999999994</v>
      </c>
      <c r="X1792" s="33">
        <f>IFERROR(VLOOKUP(C1792,'Adj to Match Apport'!$C:$F,4,FALSE),0)</f>
        <v>-9.9999999947613105E-3</v>
      </c>
      <c r="Y1792" s="33">
        <f t="shared" si="306"/>
        <v>38128.39</v>
      </c>
      <c r="Z1792" s="184">
        <f>VLOOKUP(C1792, '2023-24 School Level AAFTE'!$C$4:$C$2454, 1, 0)</f>
        <v>5075</v>
      </c>
    </row>
    <row r="1793" spans="1:26" s="20" customFormat="1" x14ac:dyDescent="0.25">
      <c r="A1793" s="136" t="s">
        <v>1826</v>
      </c>
      <c r="B1793" s="166" t="s">
        <v>1825</v>
      </c>
      <c r="C1793" s="167">
        <v>5226</v>
      </c>
      <c r="D1793" s="166" t="s">
        <v>1829</v>
      </c>
      <c r="E1793" s="146" t="str">
        <f>VLOOKUP($C1793,'2023-24 School Level AAFTE'!$C:$N,9,FALSE)</f>
        <v>Yes</v>
      </c>
      <c r="F1793" s="94" t="str">
        <f>IFERROR(VLOOKUP(C1793,'2023-24 School Level AAFTE'!$C:$N,11,FALSE),"")</f>
        <v>Yes</v>
      </c>
      <c r="G1793" s="20">
        <f>IFERROR(VLOOKUP(C1793,'2023-24 School Level AAFTE'!$C:$N,8,FALSE),0)</f>
        <v>74.440000000000012</v>
      </c>
      <c r="H1793" s="99">
        <f>VLOOKUP($A1793,'District Data'!$A:$F,3,FALSE)</f>
        <v>1</v>
      </c>
      <c r="I1793" s="99">
        <f>VLOOKUP($A1793,'District Data'!$A:$F,4,FALSE)</f>
        <v>1</v>
      </c>
      <c r="J1793" s="100">
        <f t="shared" ref="J1793:J1856" si="309">IF(AND(F1793="yes",E1793= "yes"), G1793,0)</f>
        <v>74.440000000000012</v>
      </c>
      <c r="K1793" s="101">
        <f t="shared" ref="K1793:K1856" si="310">ROUND(((J1793*1.1*36)/15)/900,3)</f>
        <v>0.218</v>
      </c>
      <c r="L1793" s="102">
        <f>'District Data'!E$2</f>
        <v>72728</v>
      </c>
      <c r="M1793" s="102">
        <f>'District Data'!F$2</f>
        <v>78209</v>
      </c>
      <c r="N1793" s="33">
        <f t="shared" ref="N1793:N1856" si="311">ROUND(H1793*L1793*$K1793,2)</f>
        <v>15854.7</v>
      </c>
      <c r="O1793" s="33">
        <f t="shared" ref="O1793:O1856" si="312">ROUND(I1793*M1793*$K1793-N1793,2)</f>
        <v>1194.8599999999999</v>
      </c>
      <c r="P1793" s="33">
        <f t="shared" si="307"/>
        <v>14418.72</v>
      </c>
      <c r="Q1793" s="103">
        <v>0.18149999999999999</v>
      </c>
      <c r="R1793" s="103">
        <v>0.17510000000000001</v>
      </c>
      <c r="S1793" s="33">
        <f t="shared" ref="S1793:S1856" si="313">ROUND(N1793*Q1793+O1793*R1793+K1793*P1793,2)</f>
        <v>6230.13</v>
      </c>
      <c r="T1793" s="33">
        <f t="shared" si="308"/>
        <v>284.16000000000003</v>
      </c>
      <c r="U1793" s="33">
        <f t="shared" ref="U1793:U1856" si="314">ROUND(T1793*R1793,2)</f>
        <v>49.76</v>
      </c>
      <c r="V1793" s="33">
        <f t="shared" ref="V1793:V1856" si="315">SUM(T1793:U1793)</f>
        <v>333.92</v>
      </c>
      <c r="W1793" s="33">
        <f t="shared" ref="W1793:W1856" si="316">SUM(S1793,N1793:O1793,V1793)</f>
        <v>23613.61</v>
      </c>
      <c r="X1793" s="33" t="str">
        <f>IFERROR(VLOOKUP(C1793,'Adj to Match Apport'!$C:$F,4,FALSE),0)</f>
        <v/>
      </c>
      <c r="Y1793" s="33">
        <f t="shared" si="306"/>
        <v>23613.61</v>
      </c>
      <c r="Z1793" s="184">
        <f>VLOOKUP(C1793, '2023-24 School Level AAFTE'!$C$4:$C$2454, 1, 0)</f>
        <v>5226</v>
      </c>
    </row>
    <row r="1794" spans="1:26" s="20" customFormat="1" x14ac:dyDescent="0.25">
      <c r="A1794" s="136" t="s">
        <v>1826</v>
      </c>
      <c r="B1794" s="166" t="s">
        <v>1825</v>
      </c>
      <c r="C1794" s="167">
        <v>5225</v>
      </c>
      <c r="D1794" s="166" t="s">
        <v>1828</v>
      </c>
      <c r="E1794" s="146" t="str">
        <f>VLOOKUP($C1794,'2023-24 School Level AAFTE'!$C:$N,9,FALSE)</f>
        <v>Yes</v>
      </c>
      <c r="F1794" s="94" t="str">
        <f>IFERROR(VLOOKUP(C1794,'2023-24 School Level AAFTE'!$C:$N,11,FALSE),"")</f>
        <v>Yes</v>
      </c>
      <c r="G1794" s="20">
        <f>IFERROR(VLOOKUP(C1794,'2023-24 School Level AAFTE'!$C:$N,8,FALSE),0)</f>
        <v>61.2</v>
      </c>
      <c r="H1794" s="99">
        <f>VLOOKUP($A1794,'District Data'!$A:$F,3,FALSE)</f>
        <v>1</v>
      </c>
      <c r="I1794" s="99">
        <f>VLOOKUP($A1794,'District Data'!$A:$F,4,FALSE)</f>
        <v>1</v>
      </c>
      <c r="J1794" s="100">
        <f t="shared" si="309"/>
        <v>61.2</v>
      </c>
      <c r="K1794" s="101">
        <f t="shared" si="310"/>
        <v>0.18</v>
      </c>
      <c r="L1794" s="102">
        <f>'District Data'!E$2</f>
        <v>72728</v>
      </c>
      <c r="M1794" s="102">
        <f>'District Data'!F$2</f>
        <v>78209</v>
      </c>
      <c r="N1794" s="33">
        <f t="shared" si="311"/>
        <v>13091.04</v>
      </c>
      <c r="O1794" s="33">
        <f t="shared" si="312"/>
        <v>986.58</v>
      </c>
      <c r="P1794" s="33">
        <f t="shared" si="307"/>
        <v>14418.72</v>
      </c>
      <c r="Q1794" s="103">
        <v>0.18149999999999999</v>
      </c>
      <c r="R1794" s="103">
        <v>0.17510000000000001</v>
      </c>
      <c r="S1794" s="33">
        <f t="shared" si="313"/>
        <v>5144.1400000000003</v>
      </c>
      <c r="T1794" s="33">
        <f t="shared" si="308"/>
        <v>234.63</v>
      </c>
      <c r="U1794" s="33">
        <f t="shared" si="314"/>
        <v>41.08</v>
      </c>
      <c r="V1794" s="33">
        <f t="shared" si="315"/>
        <v>275.70999999999998</v>
      </c>
      <c r="W1794" s="33">
        <f t="shared" si="316"/>
        <v>19497.47</v>
      </c>
      <c r="X1794" s="33" t="str">
        <f>IFERROR(VLOOKUP(C1794,'Adj to Match Apport'!$C:$F,4,FALSE),0)</f>
        <v/>
      </c>
      <c r="Y1794" s="33">
        <f t="shared" ref="Y1794:Y1857" si="317">SUM(X1794,W1794)</f>
        <v>19497.47</v>
      </c>
      <c r="Z1794" s="184">
        <f>VLOOKUP(C1794, '2023-24 School Level AAFTE'!$C$4:$C$2454, 1, 0)</f>
        <v>5225</v>
      </c>
    </row>
    <row r="1795" spans="1:26" s="20" customFormat="1" x14ac:dyDescent="0.25">
      <c r="A1795" s="136" t="s">
        <v>1831</v>
      </c>
      <c r="B1795" s="166" t="s">
        <v>1830</v>
      </c>
      <c r="C1795" s="167">
        <v>5613</v>
      </c>
      <c r="D1795" s="166" t="s">
        <v>2838</v>
      </c>
      <c r="E1795" s="146" t="str">
        <f>VLOOKUP($C1795,'2023-24 School Level AAFTE'!$C:$N,9,FALSE)</f>
        <v>Yes</v>
      </c>
      <c r="F1795" s="94" t="str">
        <f>IFERROR(VLOOKUP(C1795,'2023-24 School Level AAFTE'!$C:$N,11,FALSE),"")</f>
        <v>Yes</v>
      </c>
      <c r="G1795" s="20">
        <f>IFERROR(VLOOKUP(C1795,'2023-24 School Level AAFTE'!$C:$N,8,FALSE),0)</f>
        <v>123.22</v>
      </c>
      <c r="H1795" s="99">
        <f>VLOOKUP($A1795,'District Data'!$A:$F,3,FALSE)</f>
        <v>1.06</v>
      </c>
      <c r="I1795" s="99">
        <f>VLOOKUP($A1795,'District Data'!$A:$F,4,FALSE)</f>
        <v>1.06</v>
      </c>
      <c r="J1795" s="100">
        <f t="shared" si="309"/>
        <v>123.22</v>
      </c>
      <c r="K1795" s="101">
        <f t="shared" si="310"/>
        <v>0.36099999999999999</v>
      </c>
      <c r="L1795" s="102">
        <f>'District Data'!E$2</f>
        <v>72728</v>
      </c>
      <c r="M1795" s="102">
        <f>'District Data'!F$2</f>
        <v>78209</v>
      </c>
      <c r="N1795" s="33">
        <f t="shared" si="311"/>
        <v>27830.1</v>
      </c>
      <c r="O1795" s="33">
        <f t="shared" si="312"/>
        <v>2097.36</v>
      </c>
      <c r="P1795" s="33">
        <f t="shared" si="307"/>
        <v>14418.72</v>
      </c>
      <c r="Q1795" s="103">
        <v>0.18149999999999999</v>
      </c>
      <c r="R1795" s="103">
        <v>0.17510000000000001</v>
      </c>
      <c r="S1795" s="33">
        <f t="shared" si="313"/>
        <v>10623.57</v>
      </c>
      <c r="T1795" s="33">
        <f t="shared" si="308"/>
        <v>498.79</v>
      </c>
      <c r="U1795" s="33">
        <f t="shared" si="314"/>
        <v>87.34</v>
      </c>
      <c r="V1795" s="33">
        <f t="shared" si="315"/>
        <v>586.13</v>
      </c>
      <c r="W1795" s="33">
        <f t="shared" si="316"/>
        <v>41137.159999999996</v>
      </c>
      <c r="X1795" s="33" t="str">
        <f>IFERROR(VLOOKUP(C1795,'Adj to Match Apport'!$C:$F,4,FALSE),0)</f>
        <v/>
      </c>
      <c r="Y1795" s="33">
        <f t="shared" si="317"/>
        <v>41137.159999999996</v>
      </c>
      <c r="Z1795" s="184">
        <f>VLOOKUP(C1795, '2023-24 School Level AAFTE'!$C$4:$C$2454, 1, 0)</f>
        <v>5613</v>
      </c>
    </row>
    <row r="1796" spans="1:26" s="20" customFormat="1" x14ac:dyDescent="0.25">
      <c r="A1796" s="136" t="s">
        <v>1831</v>
      </c>
      <c r="B1796" s="166" t="s">
        <v>1830</v>
      </c>
      <c r="C1796" s="167">
        <v>4378</v>
      </c>
      <c r="D1796" s="166" t="s">
        <v>1834</v>
      </c>
      <c r="E1796" s="146" t="str">
        <f>VLOOKUP($C1796,'2023-24 School Level AAFTE'!$C:$N,9,FALSE)</f>
        <v>No</v>
      </c>
      <c r="F1796" s="94" t="str">
        <f>IFERROR(VLOOKUP(C1796,'2023-24 School Level AAFTE'!$C:$N,11,FALSE),"")</f>
        <v>No</v>
      </c>
      <c r="G1796" s="20">
        <f>IFERROR(VLOOKUP(C1796,'2023-24 School Level AAFTE'!$C:$N,8,FALSE),0)</f>
        <v>448.84</v>
      </c>
      <c r="H1796" s="99">
        <f>VLOOKUP($A1796,'District Data'!$A:$F,3,FALSE)</f>
        <v>1.06</v>
      </c>
      <c r="I1796" s="99">
        <f>VLOOKUP($A1796,'District Data'!$A:$F,4,FALSE)</f>
        <v>1.06</v>
      </c>
      <c r="J1796" s="100">
        <f t="shared" si="309"/>
        <v>0</v>
      </c>
      <c r="K1796" s="101">
        <f t="shared" si="310"/>
        <v>0</v>
      </c>
      <c r="L1796" s="102">
        <f>'District Data'!E$2</f>
        <v>72728</v>
      </c>
      <c r="M1796" s="102">
        <f>'District Data'!F$2</f>
        <v>78209</v>
      </c>
      <c r="N1796" s="33">
        <f t="shared" si="311"/>
        <v>0</v>
      </c>
      <c r="O1796" s="33">
        <f t="shared" si="312"/>
        <v>0</v>
      </c>
      <c r="P1796" s="33">
        <f t="shared" ref="P1796:P1859" si="318">ROUND(1178*12*1.02,2)</f>
        <v>14418.72</v>
      </c>
      <c r="Q1796" s="103">
        <v>0.18149999999999999</v>
      </c>
      <c r="R1796" s="103">
        <v>0.17510000000000001</v>
      </c>
      <c r="S1796" s="33">
        <f t="shared" si="313"/>
        <v>0</v>
      </c>
      <c r="T1796" s="33">
        <f t="shared" ref="T1796:T1859" si="319">ROUND(($M1796*$I1796*$K1796/180*3),2)</f>
        <v>0</v>
      </c>
      <c r="U1796" s="33">
        <f t="shared" si="314"/>
        <v>0</v>
      </c>
      <c r="V1796" s="33">
        <f t="shared" si="315"/>
        <v>0</v>
      </c>
      <c r="W1796" s="33">
        <f t="shared" si="316"/>
        <v>0</v>
      </c>
      <c r="X1796" s="33">
        <f>IFERROR(VLOOKUP(C1796,'Adj to Match Apport'!$C:$F,4,FALSE),0)</f>
        <v>0</v>
      </c>
      <c r="Y1796" s="33">
        <f t="shared" si="317"/>
        <v>0</v>
      </c>
      <c r="Z1796" s="184">
        <f>VLOOKUP(C1796, '2023-24 School Level AAFTE'!$C$4:$C$2454, 1, 0)</f>
        <v>4378</v>
      </c>
    </row>
    <row r="1797" spans="1:26" s="20" customFormat="1" x14ac:dyDescent="0.25">
      <c r="A1797" s="136" t="s">
        <v>1831</v>
      </c>
      <c r="B1797" s="166" t="s">
        <v>1830</v>
      </c>
      <c r="C1797" s="167">
        <v>2722</v>
      </c>
      <c r="D1797" s="166" t="s">
        <v>1833</v>
      </c>
      <c r="E1797" s="146" t="str">
        <f>VLOOKUP($C1797,'2023-24 School Level AAFTE'!$C:$N,9,FALSE)</f>
        <v>Yes</v>
      </c>
      <c r="F1797" s="94" t="str">
        <f>IFERROR(VLOOKUP(C1797,'2023-24 School Level AAFTE'!$C:$N,11,FALSE),"")</f>
        <v>Yes</v>
      </c>
      <c r="G1797" s="20">
        <f>IFERROR(VLOOKUP(C1797,'2023-24 School Level AAFTE'!$C:$N,8,FALSE),0)</f>
        <v>537.30999999999995</v>
      </c>
      <c r="H1797" s="99">
        <f>VLOOKUP($A1797,'District Data'!$A:$F,3,FALSE)</f>
        <v>1.06</v>
      </c>
      <c r="I1797" s="99">
        <f>VLOOKUP($A1797,'District Data'!$A:$F,4,FALSE)</f>
        <v>1.06</v>
      </c>
      <c r="J1797" s="100">
        <f t="shared" si="309"/>
        <v>537.30999999999995</v>
      </c>
      <c r="K1797" s="101">
        <f t="shared" si="310"/>
        <v>1.5760000000000001</v>
      </c>
      <c r="L1797" s="102">
        <f>'District Data'!E$2</f>
        <v>72728</v>
      </c>
      <c r="M1797" s="102">
        <f>'District Data'!F$2</f>
        <v>78209</v>
      </c>
      <c r="N1797" s="33">
        <f t="shared" si="311"/>
        <v>121496.49</v>
      </c>
      <c r="O1797" s="33">
        <f t="shared" si="312"/>
        <v>9156.34</v>
      </c>
      <c r="P1797" s="33">
        <f t="shared" si="318"/>
        <v>14418.72</v>
      </c>
      <c r="Q1797" s="103">
        <v>0.18149999999999999</v>
      </c>
      <c r="R1797" s="103">
        <v>0.17510000000000001</v>
      </c>
      <c r="S1797" s="33">
        <f t="shared" si="313"/>
        <v>46378.79</v>
      </c>
      <c r="T1797" s="33">
        <f t="shared" si="319"/>
        <v>2177.5500000000002</v>
      </c>
      <c r="U1797" s="33">
        <f t="shared" si="314"/>
        <v>381.29</v>
      </c>
      <c r="V1797" s="33">
        <f t="shared" si="315"/>
        <v>2558.84</v>
      </c>
      <c r="W1797" s="33">
        <f t="shared" si="316"/>
        <v>179590.46</v>
      </c>
      <c r="X1797" s="33">
        <f>IFERROR(VLOOKUP(C1797,'Adj to Match Apport'!$C:$F,4,FALSE),0)</f>
        <v>113.94000000000233</v>
      </c>
      <c r="Y1797" s="33">
        <f t="shared" si="317"/>
        <v>179704.4</v>
      </c>
      <c r="Z1797" s="184">
        <f>VLOOKUP(C1797, '2023-24 School Level AAFTE'!$C$4:$C$2454, 1, 0)</f>
        <v>2722</v>
      </c>
    </row>
    <row r="1798" spans="1:26" s="20" customFormat="1" x14ac:dyDescent="0.25">
      <c r="A1798" s="136" t="s">
        <v>1831</v>
      </c>
      <c r="B1798" s="166" t="s">
        <v>1830</v>
      </c>
      <c r="C1798" s="167">
        <v>1708</v>
      </c>
      <c r="D1798" s="165" t="s">
        <v>2837</v>
      </c>
      <c r="E1798" s="146" t="str">
        <f>VLOOKUP($C1798,'2023-24 School Level AAFTE'!$C:$N,9,FALSE)</f>
        <v>No</v>
      </c>
      <c r="F1798" s="94" t="str">
        <f>IFERROR(VLOOKUP(C1798,'2023-24 School Level AAFTE'!$C:$N,11,FALSE),"")</f>
        <v>No</v>
      </c>
      <c r="G1798" s="20">
        <f>IFERROR(VLOOKUP(C1798,'2023-24 School Level AAFTE'!$C:$N,8,FALSE),0)</f>
        <v>121.77</v>
      </c>
      <c r="H1798" s="99">
        <f>VLOOKUP($A1798,'District Data'!$A:$F,3,FALSE)</f>
        <v>1.06</v>
      </c>
      <c r="I1798" s="99">
        <f>VLOOKUP($A1798,'District Data'!$A:$F,4,FALSE)</f>
        <v>1.06</v>
      </c>
      <c r="J1798" s="100">
        <f t="shared" si="309"/>
        <v>0</v>
      </c>
      <c r="K1798" s="101">
        <f t="shared" si="310"/>
        <v>0</v>
      </c>
      <c r="L1798" s="102">
        <f>'District Data'!E$2</f>
        <v>72728</v>
      </c>
      <c r="M1798" s="102">
        <f>'District Data'!F$2</f>
        <v>78209</v>
      </c>
      <c r="N1798" s="33">
        <f t="shared" si="311"/>
        <v>0</v>
      </c>
      <c r="O1798" s="33">
        <f t="shared" si="312"/>
        <v>0</v>
      </c>
      <c r="P1798" s="33">
        <f t="shared" si="318"/>
        <v>14418.72</v>
      </c>
      <c r="Q1798" s="103">
        <v>0.18149999999999999</v>
      </c>
      <c r="R1798" s="103">
        <v>0.17510000000000001</v>
      </c>
      <c r="S1798" s="33">
        <f t="shared" si="313"/>
        <v>0</v>
      </c>
      <c r="T1798" s="33">
        <f t="shared" si="319"/>
        <v>0</v>
      </c>
      <c r="U1798" s="33">
        <f t="shared" si="314"/>
        <v>0</v>
      </c>
      <c r="V1798" s="33">
        <f t="shared" si="315"/>
        <v>0</v>
      </c>
      <c r="W1798" s="33">
        <f t="shared" si="316"/>
        <v>0</v>
      </c>
      <c r="X1798" s="33">
        <f>IFERROR(VLOOKUP(C1798,'Adj to Match Apport'!$C:$F,4,FALSE),0)</f>
        <v>0</v>
      </c>
      <c r="Y1798" s="33">
        <f t="shared" si="317"/>
        <v>0</v>
      </c>
      <c r="Z1798" s="184">
        <f>VLOOKUP(C1798, '2023-24 School Level AAFTE'!$C$4:$C$2454, 1, 0)</f>
        <v>1708</v>
      </c>
    </row>
    <row r="1799" spans="1:26" s="20" customFormat="1" x14ac:dyDescent="0.25">
      <c r="A1799" s="136" t="s">
        <v>1831</v>
      </c>
      <c r="B1799" s="166" t="s">
        <v>1830</v>
      </c>
      <c r="C1799" s="167">
        <v>4519</v>
      </c>
      <c r="D1799" s="166" t="s">
        <v>1835</v>
      </c>
      <c r="E1799" s="146" t="str">
        <f>VLOOKUP($C1799,'2023-24 School Level AAFTE'!$C:$N,9,FALSE)</f>
        <v>No</v>
      </c>
      <c r="F1799" s="94" t="str">
        <f>IFERROR(VLOOKUP(C1799,'2023-24 School Level AAFTE'!$C:$N,11,FALSE),"")</f>
        <v>No</v>
      </c>
      <c r="G1799" s="20">
        <f>IFERROR(VLOOKUP(C1799,'2023-24 School Level AAFTE'!$C:$N,8,FALSE),0)</f>
        <v>561.95000000000005</v>
      </c>
      <c r="H1799" s="99">
        <f>VLOOKUP($A1799,'District Data'!$A:$F,3,FALSE)</f>
        <v>1.06</v>
      </c>
      <c r="I1799" s="99">
        <f>VLOOKUP($A1799,'District Data'!$A:$F,4,FALSE)</f>
        <v>1.06</v>
      </c>
      <c r="J1799" s="100">
        <f t="shared" si="309"/>
        <v>0</v>
      </c>
      <c r="K1799" s="101">
        <f t="shared" si="310"/>
        <v>0</v>
      </c>
      <c r="L1799" s="102">
        <f>'District Data'!E$2</f>
        <v>72728</v>
      </c>
      <c r="M1799" s="102">
        <f>'District Data'!F$2</f>
        <v>78209</v>
      </c>
      <c r="N1799" s="33">
        <f t="shared" si="311"/>
        <v>0</v>
      </c>
      <c r="O1799" s="33">
        <f t="shared" si="312"/>
        <v>0</v>
      </c>
      <c r="P1799" s="33">
        <f t="shared" si="318"/>
        <v>14418.72</v>
      </c>
      <c r="Q1799" s="103">
        <v>0.18149999999999999</v>
      </c>
      <c r="R1799" s="103">
        <v>0.17510000000000001</v>
      </c>
      <c r="S1799" s="33">
        <f t="shared" si="313"/>
        <v>0</v>
      </c>
      <c r="T1799" s="33">
        <f t="shared" si="319"/>
        <v>0</v>
      </c>
      <c r="U1799" s="33">
        <f t="shared" si="314"/>
        <v>0</v>
      </c>
      <c r="V1799" s="33">
        <f t="shared" si="315"/>
        <v>0</v>
      </c>
      <c r="W1799" s="33">
        <f t="shared" si="316"/>
        <v>0</v>
      </c>
      <c r="X1799" s="33">
        <f>IFERROR(VLOOKUP(C1799,'Adj to Match Apport'!$C:$F,4,FALSE),0)</f>
        <v>0</v>
      </c>
      <c r="Y1799" s="33">
        <f t="shared" si="317"/>
        <v>0</v>
      </c>
      <c r="Z1799" s="184">
        <f>VLOOKUP(C1799, '2023-24 School Level AAFTE'!$C$4:$C$2454, 1, 0)</f>
        <v>4519</v>
      </c>
    </row>
    <row r="1800" spans="1:26" s="20" customFormat="1" x14ac:dyDescent="0.25">
      <c r="A1800" s="136" t="s">
        <v>1831</v>
      </c>
      <c r="B1800" s="166" t="s">
        <v>1830</v>
      </c>
      <c r="C1800" s="167">
        <v>2471</v>
      </c>
      <c r="D1800" s="166" t="s">
        <v>1832</v>
      </c>
      <c r="E1800" s="146" t="str">
        <f>VLOOKUP($C1800,'2023-24 School Level AAFTE'!$C:$N,9,FALSE)</f>
        <v>No</v>
      </c>
      <c r="F1800" s="94" t="str">
        <f>IFERROR(VLOOKUP(C1800,'2023-24 School Level AAFTE'!$C:$N,11,FALSE),"")</f>
        <v>No</v>
      </c>
      <c r="G1800" s="20">
        <f>IFERROR(VLOOKUP(C1800,'2023-24 School Level AAFTE'!$C:$N,8,FALSE),0)</f>
        <v>772.89</v>
      </c>
      <c r="H1800" s="99">
        <f>VLOOKUP($A1800,'District Data'!$A:$F,3,FALSE)</f>
        <v>1.06</v>
      </c>
      <c r="I1800" s="99">
        <f>VLOOKUP($A1800,'District Data'!$A:$F,4,FALSE)</f>
        <v>1.06</v>
      </c>
      <c r="J1800" s="100">
        <f t="shared" si="309"/>
        <v>0</v>
      </c>
      <c r="K1800" s="101">
        <f t="shared" si="310"/>
        <v>0</v>
      </c>
      <c r="L1800" s="102">
        <f>'District Data'!E$2</f>
        <v>72728</v>
      </c>
      <c r="M1800" s="102">
        <f>'District Data'!F$2</f>
        <v>78209</v>
      </c>
      <c r="N1800" s="33">
        <f t="shared" si="311"/>
        <v>0</v>
      </c>
      <c r="O1800" s="33">
        <f t="shared" si="312"/>
        <v>0</v>
      </c>
      <c r="P1800" s="33">
        <f t="shared" si="318"/>
        <v>14418.72</v>
      </c>
      <c r="Q1800" s="103">
        <v>0.18149999999999999</v>
      </c>
      <c r="R1800" s="103">
        <v>0.17510000000000001</v>
      </c>
      <c r="S1800" s="33">
        <f t="shared" si="313"/>
        <v>0</v>
      </c>
      <c r="T1800" s="33">
        <f t="shared" si="319"/>
        <v>0</v>
      </c>
      <c r="U1800" s="33">
        <f t="shared" si="314"/>
        <v>0</v>
      </c>
      <c r="V1800" s="33">
        <f t="shared" si="315"/>
        <v>0</v>
      </c>
      <c r="W1800" s="33">
        <f t="shared" si="316"/>
        <v>0</v>
      </c>
      <c r="X1800" s="33">
        <f>IFERROR(VLOOKUP(C1800,'Adj to Match Apport'!$C:$F,4,FALSE),0)</f>
        <v>0</v>
      </c>
      <c r="Y1800" s="33">
        <f t="shared" si="317"/>
        <v>0</v>
      </c>
      <c r="Z1800" s="184">
        <f>VLOOKUP(C1800, '2023-24 School Level AAFTE'!$C$4:$C$2454, 1, 0)</f>
        <v>2471</v>
      </c>
    </row>
    <row r="1801" spans="1:26" s="20" customFormat="1" x14ac:dyDescent="0.25">
      <c r="A1801" s="136" t="s">
        <v>2571</v>
      </c>
      <c r="B1801" s="166" t="s">
        <v>2572</v>
      </c>
      <c r="C1801" s="167">
        <v>3725</v>
      </c>
      <c r="D1801" s="166" t="s">
        <v>2573</v>
      </c>
      <c r="E1801" s="146" t="str">
        <f>VLOOKUP($C1801,'2023-24 School Level AAFTE'!$C:$N,9,FALSE)</f>
        <v>No</v>
      </c>
      <c r="F1801" s="94" t="str">
        <f>IFERROR(VLOOKUP(C1801,'2023-24 School Level AAFTE'!$C:$N,11,FALSE),"")</f>
        <v>No</v>
      </c>
      <c r="G1801" s="20">
        <f>IFERROR(VLOOKUP(C1801,'2023-24 School Level AAFTE'!$C:$N,8,FALSE),0)</f>
        <v>9.9700000000000006</v>
      </c>
      <c r="H1801" s="99">
        <f>VLOOKUP($A1801,'District Data'!$A:$F,3,FALSE)</f>
        <v>1.18</v>
      </c>
      <c r="I1801" s="99">
        <f>VLOOKUP($A1801,'District Data'!$A:$F,4,FALSE)</f>
        <v>1.18</v>
      </c>
      <c r="J1801" s="100">
        <f t="shared" si="309"/>
        <v>0</v>
      </c>
      <c r="K1801" s="101">
        <f t="shared" si="310"/>
        <v>0</v>
      </c>
      <c r="L1801" s="102">
        <f>'District Data'!E$2</f>
        <v>72728</v>
      </c>
      <c r="M1801" s="102">
        <f>'District Data'!F$2</f>
        <v>78209</v>
      </c>
      <c r="N1801" s="33">
        <f t="shared" si="311"/>
        <v>0</v>
      </c>
      <c r="O1801" s="33">
        <f t="shared" si="312"/>
        <v>0</v>
      </c>
      <c r="P1801" s="33">
        <f t="shared" si="318"/>
        <v>14418.72</v>
      </c>
      <c r="Q1801" s="103">
        <v>0.18149999999999999</v>
      </c>
      <c r="R1801" s="103">
        <v>0.17510000000000001</v>
      </c>
      <c r="S1801" s="33">
        <f t="shared" si="313"/>
        <v>0</v>
      </c>
      <c r="T1801" s="33">
        <f t="shared" si="319"/>
        <v>0</v>
      </c>
      <c r="U1801" s="33">
        <f t="shared" si="314"/>
        <v>0</v>
      </c>
      <c r="V1801" s="33">
        <f t="shared" si="315"/>
        <v>0</v>
      </c>
      <c r="W1801" s="33">
        <f t="shared" si="316"/>
        <v>0</v>
      </c>
      <c r="X1801" s="33">
        <f>IFERROR(VLOOKUP(C1801,'Adj to Match Apport'!$C:$F,4,FALSE),0)</f>
        <v>0</v>
      </c>
      <c r="Y1801" s="33">
        <f t="shared" si="317"/>
        <v>0</v>
      </c>
      <c r="Z1801" s="184">
        <f>VLOOKUP(C1801, '2023-24 School Level AAFTE'!$C$4:$C$2454, 1, 0)</f>
        <v>3725</v>
      </c>
    </row>
    <row r="1802" spans="1:26" s="20" customFormat="1" x14ac:dyDescent="0.25">
      <c r="A1802" s="136" t="s">
        <v>1837</v>
      </c>
      <c r="B1802" s="166" t="s">
        <v>1836</v>
      </c>
      <c r="C1802" s="167">
        <v>3291</v>
      </c>
      <c r="D1802" s="166" t="s">
        <v>1839</v>
      </c>
      <c r="E1802" s="146" t="str">
        <f>VLOOKUP($C1802,'2023-24 School Level AAFTE'!$C:$N,9,FALSE)</f>
        <v>Yes</v>
      </c>
      <c r="F1802" s="94" t="str">
        <f>IFERROR(VLOOKUP(C1802,'2023-24 School Level AAFTE'!$C:$N,11,FALSE),"")</f>
        <v>Yes</v>
      </c>
      <c r="G1802" s="20">
        <f>IFERROR(VLOOKUP(C1802,'2023-24 School Level AAFTE'!$C:$N,8,FALSE),0)</f>
        <v>512.61</v>
      </c>
      <c r="H1802" s="99">
        <f>VLOOKUP($A1802,'District Data'!$A:$F,3,FALSE)</f>
        <v>1</v>
      </c>
      <c r="I1802" s="99">
        <f>VLOOKUP($A1802,'District Data'!$A:$F,4,FALSE)</f>
        <v>1</v>
      </c>
      <c r="J1802" s="100">
        <f t="shared" si="309"/>
        <v>512.61</v>
      </c>
      <c r="K1802" s="101">
        <f t="shared" si="310"/>
        <v>1.504</v>
      </c>
      <c r="L1802" s="102">
        <f>'District Data'!E$2</f>
        <v>72728</v>
      </c>
      <c r="M1802" s="102">
        <f>'District Data'!F$2</f>
        <v>78209</v>
      </c>
      <c r="N1802" s="33">
        <f t="shared" si="311"/>
        <v>109382.91</v>
      </c>
      <c r="O1802" s="33">
        <f t="shared" si="312"/>
        <v>8243.43</v>
      </c>
      <c r="P1802" s="33">
        <f t="shared" si="318"/>
        <v>14418.72</v>
      </c>
      <c r="Q1802" s="103">
        <v>0.18149999999999999</v>
      </c>
      <c r="R1802" s="103">
        <v>0.17510000000000001</v>
      </c>
      <c r="S1802" s="33">
        <f t="shared" si="313"/>
        <v>42982.18</v>
      </c>
      <c r="T1802" s="33">
        <f t="shared" si="319"/>
        <v>1960.44</v>
      </c>
      <c r="U1802" s="33">
        <f t="shared" si="314"/>
        <v>343.27</v>
      </c>
      <c r="V1802" s="33">
        <f t="shared" si="315"/>
        <v>2303.71</v>
      </c>
      <c r="W1802" s="33">
        <f t="shared" si="316"/>
        <v>162912.22999999998</v>
      </c>
      <c r="X1802" s="33" t="str">
        <f>IFERROR(VLOOKUP(C1802,'Adj to Match Apport'!$C:$F,4,FALSE),0)</f>
        <v/>
      </c>
      <c r="Y1802" s="33">
        <f t="shared" si="317"/>
        <v>162912.22999999998</v>
      </c>
      <c r="Z1802" s="184">
        <f>VLOOKUP(C1802, '2023-24 School Level AAFTE'!$C$4:$C$2454, 1, 0)</f>
        <v>3291</v>
      </c>
    </row>
    <row r="1803" spans="1:26" s="20" customFormat="1" x14ac:dyDescent="0.25">
      <c r="A1803" s="136" t="s">
        <v>1837</v>
      </c>
      <c r="B1803" s="166" t="s">
        <v>1836</v>
      </c>
      <c r="C1803" s="92">
        <v>5621</v>
      </c>
      <c r="D1803" s="115" t="s">
        <v>2906</v>
      </c>
      <c r="E1803" s="146" t="str">
        <f>VLOOKUP($C1803,'2023-24 School Level AAFTE'!$C:$N,9,FALSE)</f>
        <v>Yes</v>
      </c>
      <c r="F1803" s="94" t="str">
        <f>IFERROR(VLOOKUP(C1803,'2023-24 School Level AAFTE'!$C:$N,11,FALSE),"")</f>
        <v>Yes</v>
      </c>
      <c r="G1803" s="20">
        <f>IFERROR(VLOOKUP(C1803,'2023-24 School Level AAFTE'!$C:$N,8,FALSE),0)</f>
        <v>83.43</v>
      </c>
      <c r="H1803" s="99">
        <f>VLOOKUP($A1803,'District Data'!$A:$F,3,FALSE)</f>
        <v>1</v>
      </c>
      <c r="I1803" s="99">
        <f>VLOOKUP($A1803,'District Data'!$A:$F,4,FALSE)</f>
        <v>1</v>
      </c>
      <c r="J1803" s="100">
        <f t="shared" si="309"/>
        <v>83.43</v>
      </c>
      <c r="K1803" s="101">
        <f t="shared" si="310"/>
        <v>0.245</v>
      </c>
      <c r="L1803" s="102">
        <f>'District Data'!E$2</f>
        <v>72728</v>
      </c>
      <c r="M1803" s="102">
        <f>'District Data'!F$2</f>
        <v>78209</v>
      </c>
      <c r="N1803" s="33">
        <f t="shared" si="311"/>
        <v>17818.36</v>
      </c>
      <c r="O1803" s="33">
        <f t="shared" si="312"/>
        <v>1342.85</v>
      </c>
      <c r="P1803" s="33">
        <f t="shared" si="318"/>
        <v>14418.72</v>
      </c>
      <c r="Q1803" s="103">
        <v>0.18149999999999999</v>
      </c>
      <c r="R1803" s="103">
        <v>0.17510000000000001</v>
      </c>
      <c r="S1803" s="33">
        <f t="shared" si="313"/>
        <v>7001.75</v>
      </c>
      <c r="T1803" s="33">
        <f t="shared" si="319"/>
        <v>319.35000000000002</v>
      </c>
      <c r="U1803" s="33">
        <f t="shared" si="314"/>
        <v>55.92</v>
      </c>
      <c r="V1803" s="33">
        <f t="shared" si="315"/>
        <v>375.27000000000004</v>
      </c>
      <c r="W1803" s="33">
        <f t="shared" si="316"/>
        <v>26538.23</v>
      </c>
      <c r="X1803" s="33" t="str">
        <f>IFERROR(VLOOKUP(C1803,'Adj to Match Apport'!$C:$F,4,FALSE),0)</f>
        <v/>
      </c>
      <c r="Y1803" s="33">
        <f t="shared" si="317"/>
        <v>26538.23</v>
      </c>
      <c r="Z1803" s="184">
        <f>VLOOKUP(C1803, '2023-24 School Level AAFTE'!$C$4:$C$2454, 1, 0)</f>
        <v>5621</v>
      </c>
    </row>
    <row r="1804" spans="1:26" s="20" customFormat="1" x14ac:dyDescent="0.25">
      <c r="A1804" s="136" t="s">
        <v>1837</v>
      </c>
      <c r="B1804" s="166" t="s">
        <v>1836</v>
      </c>
      <c r="C1804" s="167">
        <v>4288</v>
      </c>
      <c r="D1804" s="166" t="s">
        <v>2839</v>
      </c>
      <c r="E1804" s="146" t="str">
        <f>VLOOKUP($C1804,'2023-24 School Level AAFTE'!$C:$N,9,FALSE)</f>
        <v>Yes</v>
      </c>
      <c r="F1804" s="94" t="str">
        <f>IFERROR(VLOOKUP(C1804,'2023-24 School Level AAFTE'!$C:$N,11,FALSE),"")</f>
        <v>Yes</v>
      </c>
      <c r="G1804" s="20">
        <f>IFERROR(VLOOKUP(C1804,'2023-24 School Level AAFTE'!$C:$N,8,FALSE),0)</f>
        <v>152.32</v>
      </c>
      <c r="H1804" s="99">
        <f>VLOOKUP($A1804,'District Data'!$A:$F,3,FALSE)</f>
        <v>1</v>
      </c>
      <c r="I1804" s="99">
        <f>VLOOKUP($A1804,'District Data'!$A:$F,4,FALSE)</f>
        <v>1</v>
      </c>
      <c r="J1804" s="100">
        <f t="shared" si="309"/>
        <v>152.32</v>
      </c>
      <c r="K1804" s="101">
        <f t="shared" si="310"/>
        <v>0.44700000000000001</v>
      </c>
      <c r="L1804" s="102">
        <f>'District Data'!E$2</f>
        <v>72728</v>
      </c>
      <c r="M1804" s="102">
        <f>'District Data'!F$2</f>
        <v>78209</v>
      </c>
      <c r="N1804" s="33">
        <f t="shared" si="311"/>
        <v>32509.42</v>
      </c>
      <c r="O1804" s="33">
        <f t="shared" si="312"/>
        <v>2450</v>
      </c>
      <c r="P1804" s="33">
        <f t="shared" si="318"/>
        <v>14418.72</v>
      </c>
      <c r="Q1804" s="103">
        <v>0.18149999999999999</v>
      </c>
      <c r="R1804" s="103">
        <v>0.17510000000000001</v>
      </c>
      <c r="S1804" s="33">
        <f t="shared" si="313"/>
        <v>12774.62</v>
      </c>
      <c r="T1804" s="33">
        <f t="shared" si="319"/>
        <v>582.66</v>
      </c>
      <c r="U1804" s="33">
        <f t="shared" si="314"/>
        <v>102.02</v>
      </c>
      <c r="V1804" s="33">
        <f t="shared" si="315"/>
        <v>684.68</v>
      </c>
      <c r="W1804" s="33">
        <f t="shared" si="316"/>
        <v>48418.720000000001</v>
      </c>
      <c r="X1804" s="33" t="str">
        <f>IFERROR(VLOOKUP(C1804,'Adj to Match Apport'!$C:$F,4,FALSE),0)</f>
        <v/>
      </c>
      <c r="Y1804" s="33">
        <f t="shared" si="317"/>
        <v>48418.720000000001</v>
      </c>
      <c r="Z1804" s="184">
        <f>VLOOKUP(C1804, '2023-24 School Level AAFTE'!$C$4:$C$2454, 1, 0)</f>
        <v>4288</v>
      </c>
    </row>
    <row r="1805" spans="1:26" s="20" customFormat="1" x14ac:dyDescent="0.25">
      <c r="A1805" s="136" t="s">
        <v>1837</v>
      </c>
      <c r="B1805" s="166" t="s">
        <v>1836</v>
      </c>
      <c r="C1805" s="167">
        <v>2745</v>
      </c>
      <c r="D1805" s="166" t="s">
        <v>378</v>
      </c>
      <c r="E1805" s="146" t="str">
        <f>VLOOKUP($C1805,'2023-24 School Level AAFTE'!$C:$N,9,FALSE)</f>
        <v>Yes</v>
      </c>
      <c r="F1805" s="94" t="str">
        <f>IFERROR(VLOOKUP(C1805,'2023-24 School Level AAFTE'!$C:$N,11,FALSE),"")</f>
        <v>Yes</v>
      </c>
      <c r="G1805" s="20">
        <f>IFERROR(VLOOKUP(C1805,'2023-24 School Level AAFTE'!$C:$N,8,FALSE),0)</f>
        <v>437.07</v>
      </c>
      <c r="H1805" s="99">
        <f>VLOOKUP($A1805,'District Data'!$A:$F,3,FALSE)</f>
        <v>1</v>
      </c>
      <c r="I1805" s="99">
        <f>VLOOKUP($A1805,'District Data'!$A:$F,4,FALSE)</f>
        <v>1</v>
      </c>
      <c r="J1805" s="100">
        <f t="shared" si="309"/>
        <v>437.07</v>
      </c>
      <c r="K1805" s="101">
        <f t="shared" si="310"/>
        <v>1.282</v>
      </c>
      <c r="L1805" s="102">
        <f>'District Data'!E$2</f>
        <v>72728</v>
      </c>
      <c r="M1805" s="102">
        <f>'District Data'!F$2</f>
        <v>78209</v>
      </c>
      <c r="N1805" s="33">
        <f t="shared" si="311"/>
        <v>93237.3</v>
      </c>
      <c r="O1805" s="33">
        <f t="shared" si="312"/>
        <v>7026.64</v>
      </c>
      <c r="P1805" s="33">
        <f t="shared" si="318"/>
        <v>14418.72</v>
      </c>
      <c r="Q1805" s="103">
        <v>0.18149999999999999</v>
      </c>
      <c r="R1805" s="103">
        <v>0.17510000000000001</v>
      </c>
      <c r="S1805" s="33">
        <f t="shared" si="313"/>
        <v>36637.730000000003</v>
      </c>
      <c r="T1805" s="33">
        <f t="shared" si="319"/>
        <v>1671.07</v>
      </c>
      <c r="U1805" s="33">
        <f t="shared" si="314"/>
        <v>292.60000000000002</v>
      </c>
      <c r="V1805" s="33">
        <f t="shared" si="315"/>
        <v>1963.67</v>
      </c>
      <c r="W1805" s="33">
        <f t="shared" si="316"/>
        <v>138865.34000000003</v>
      </c>
      <c r="X1805" s="33">
        <f>IFERROR(VLOOKUP(C1805,'Adj to Match Apport'!$C:$F,4,FALSE),0)</f>
        <v>-2.0000000018626451E-2</v>
      </c>
      <c r="Y1805" s="33">
        <f t="shared" si="317"/>
        <v>138865.32</v>
      </c>
      <c r="Z1805" s="184">
        <f>VLOOKUP(C1805, '2023-24 School Level AAFTE'!$C$4:$C$2454, 1, 0)</f>
        <v>2745</v>
      </c>
    </row>
    <row r="1806" spans="1:26" s="20" customFormat="1" x14ac:dyDescent="0.25">
      <c r="A1806" s="136" t="s">
        <v>1837</v>
      </c>
      <c r="B1806" s="166" t="s">
        <v>1836</v>
      </c>
      <c r="C1806" s="167">
        <v>3292</v>
      </c>
      <c r="D1806" s="166" t="s">
        <v>1323</v>
      </c>
      <c r="E1806" s="146" t="str">
        <f>VLOOKUP($C1806,'2023-24 School Level AAFTE'!$C:$N,9,FALSE)</f>
        <v>Yes</v>
      </c>
      <c r="F1806" s="94" t="str">
        <f>IFERROR(VLOOKUP(C1806,'2023-24 School Level AAFTE'!$C:$N,11,FALSE),"")</f>
        <v>Yes</v>
      </c>
      <c r="G1806" s="20">
        <f>IFERROR(VLOOKUP(C1806,'2023-24 School Level AAFTE'!$C:$N,8,FALSE),0)</f>
        <v>531.79999999999995</v>
      </c>
      <c r="H1806" s="99">
        <f>VLOOKUP($A1806,'District Data'!$A:$F,3,FALSE)</f>
        <v>1</v>
      </c>
      <c r="I1806" s="99">
        <f>VLOOKUP($A1806,'District Data'!$A:$F,4,FALSE)</f>
        <v>1</v>
      </c>
      <c r="J1806" s="100">
        <f t="shared" si="309"/>
        <v>531.79999999999995</v>
      </c>
      <c r="K1806" s="101">
        <f t="shared" si="310"/>
        <v>1.56</v>
      </c>
      <c r="L1806" s="102">
        <f>'District Data'!E$2</f>
        <v>72728</v>
      </c>
      <c r="M1806" s="102">
        <f>'District Data'!F$2</f>
        <v>78209</v>
      </c>
      <c r="N1806" s="33">
        <f t="shared" si="311"/>
        <v>113455.67999999999</v>
      </c>
      <c r="O1806" s="33">
        <f t="shared" si="312"/>
        <v>8550.36</v>
      </c>
      <c r="P1806" s="33">
        <f t="shared" si="318"/>
        <v>14418.72</v>
      </c>
      <c r="Q1806" s="103">
        <v>0.18149999999999999</v>
      </c>
      <c r="R1806" s="103">
        <v>0.17510000000000001</v>
      </c>
      <c r="S1806" s="33">
        <f t="shared" si="313"/>
        <v>44582.58</v>
      </c>
      <c r="T1806" s="33">
        <f t="shared" si="319"/>
        <v>2033.43</v>
      </c>
      <c r="U1806" s="33">
        <f t="shared" si="314"/>
        <v>356.05</v>
      </c>
      <c r="V1806" s="33">
        <f t="shared" si="315"/>
        <v>2389.48</v>
      </c>
      <c r="W1806" s="33">
        <f t="shared" si="316"/>
        <v>168978.1</v>
      </c>
      <c r="X1806" s="33" t="str">
        <f>IFERROR(VLOOKUP(C1806,'Adj to Match Apport'!$C:$F,4,FALSE),0)</f>
        <v/>
      </c>
      <c r="Y1806" s="33">
        <f t="shared" si="317"/>
        <v>168978.1</v>
      </c>
      <c r="Z1806" s="184">
        <f>VLOOKUP(C1806, '2023-24 School Level AAFTE'!$C$4:$C$2454, 1, 0)</f>
        <v>3292</v>
      </c>
    </row>
    <row r="1807" spans="1:26" s="20" customFormat="1" x14ac:dyDescent="0.25">
      <c r="A1807" s="136" t="s">
        <v>1837</v>
      </c>
      <c r="B1807" s="166" t="s">
        <v>1836</v>
      </c>
      <c r="C1807" s="167">
        <v>4363</v>
      </c>
      <c r="D1807" s="166" t="s">
        <v>1840</v>
      </c>
      <c r="E1807" s="146" t="str">
        <f>VLOOKUP($C1807,'2023-24 School Level AAFTE'!$C:$N,9,FALSE)</f>
        <v>Yes</v>
      </c>
      <c r="F1807" s="94" t="str">
        <f>IFERROR(VLOOKUP(C1807,'2023-24 School Level AAFTE'!$C:$N,11,FALSE),"")</f>
        <v>Yes</v>
      </c>
      <c r="G1807" s="20">
        <f>IFERROR(VLOOKUP(C1807,'2023-24 School Level AAFTE'!$C:$N,8,FALSE),0)</f>
        <v>546.86</v>
      </c>
      <c r="H1807" s="99">
        <f>VLOOKUP($A1807,'District Data'!$A:$F,3,FALSE)</f>
        <v>1</v>
      </c>
      <c r="I1807" s="99">
        <f>VLOOKUP($A1807,'District Data'!$A:$F,4,FALSE)</f>
        <v>1</v>
      </c>
      <c r="J1807" s="100">
        <f t="shared" si="309"/>
        <v>546.86</v>
      </c>
      <c r="K1807" s="101">
        <f t="shared" si="310"/>
        <v>1.6040000000000001</v>
      </c>
      <c r="L1807" s="102">
        <f>'District Data'!E$2</f>
        <v>72728</v>
      </c>
      <c r="M1807" s="102">
        <f>'District Data'!F$2</f>
        <v>78209</v>
      </c>
      <c r="N1807" s="33">
        <f t="shared" si="311"/>
        <v>116655.71</v>
      </c>
      <c r="O1807" s="33">
        <f t="shared" si="312"/>
        <v>8791.5300000000007</v>
      </c>
      <c r="P1807" s="33">
        <f t="shared" si="318"/>
        <v>14418.72</v>
      </c>
      <c r="Q1807" s="103">
        <v>0.18149999999999999</v>
      </c>
      <c r="R1807" s="103">
        <v>0.17510000000000001</v>
      </c>
      <c r="S1807" s="33">
        <f t="shared" si="313"/>
        <v>45840.04</v>
      </c>
      <c r="T1807" s="33">
        <f t="shared" si="319"/>
        <v>2090.79</v>
      </c>
      <c r="U1807" s="33">
        <f t="shared" si="314"/>
        <v>366.1</v>
      </c>
      <c r="V1807" s="33">
        <f t="shared" si="315"/>
        <v>2456.89</v>
      </c>
      <c r="W1807" s="33">
        <f t="shared" si="316"/>
        <v>173744.17</v>
      </c>
      <c r="X1807" s="33" t="str">
        <f>IFERROR(VLOOKUP(C1807,'Adj to Match Apport'!$C:$F,4,FALSE),0)</f>
        <v/>
      </c>
      <c r="Y1807" s="33">
        <f t="shared" si="317"/>
        <v>173744.17</v>
      </c>
      <c r="Z1807" s="184">
        <f>VLOOKUP(C1807, '2023-24 School Level AAFTE'!$C$4:$C$2454, 1, 0)</f>
        <v>4363</v>
      </c>
    </row>
    <row r="1808" spans="1:26" s="20" customFormat="1" x14ac:dyDescent="0.25">
      <c r="A1808" s="136" t="s">
        <v>1837</v>
      </c>
      <c r="B1808" s="166" t="s">
        <v>1836</v>
      </c>
      <c r="C1808" s="167">
        <v>4586</v>
      </c>
      <c r="D1808" s="166" t="s">
        <v>51</v>
      </c>
      <c r="E1808" s="146" t="str">
        <f>VLOOKUP($C1808,'2023-24 School Level AAFTE'!$C:$N,9,FALSE)</f>
        <v>Yes</v>
      </c>
      <c r="F1808" s="94" t="str">
        <f>IFERROR(VLOOKUP(C1808,'2023-24 School Level AAFTE'!$C:$N,11,FALSE),"")</f>
        <v>Yes</v>
      </c>
      <c r="G1808" s="20">
        <f>IFERROR(VLOOKUP(C1808,'2023-24 School Level AAFTE'!$C:$N,8,FALSE),0)</f>
        <v>595.66999999999996</v>
      </c>
      <c r="H1808" s="99">
        <f>VLOOKUP($A1808,'District Data'!$A:$F,3,FALSE)</f>
        <v>1</v>
      </c>
      <c r="I1808" s="99">
        <f>VLOOKUP($A1808,'District Data'!$A:$F,4,FALSE)</f>
        <v>1</v>
      </c>
      <c r="J1808" s="100">
        <f t="shared" si="309"/>
        <v>595.66999999999996</v>
      </c>
      <c r="K1808" s="101">
        <f t="shared" si="310"/>
        <v>1.7470000000000001</v>
      </c>
      <c r="L1808" s="102">
        <f>'District Data'!E$2</f>
        <v>72728</v>
      </c>
      <c r="M1808" s="102">
        <f>'District Data'!F$2</f>
        <v>78209</v>
      </c>
      <c r="N1808" s="33">
        <f t="shared" si="311"/>
        <v>127055.82</v>
      </c>
      <c r="O1808" s="33">
        <f t="shared" si="312"/>
        <v>9575.2999999999993</v>
      </c>
      <c r="P1808" s="33">
        <f t="shared" si="318"/>
        <v>14418.72</v>
      </c>
      <c r="Q1808" s="103">
        <v>0.18149999999999999</v>
      </c>
      <c r="R1808" s="103">
        <v>0.17510000000000001</v>
      </c>
      <c r="S1808" s="33">
        <f t="shared" si="313"/>
        <v>49926.77</v>
      </c>
      <c r="T1808" s="33">
        <f t="shared" si="319"/>
        <v>2277.19</v>
      </c>
      <c r="U1808" s="33">
        <f t="shared" si="314"/>
        <v>398.74</v>
      </c>
      <c r="V1808" s="33">
        <f t="shared" si="315"/>
        <v>2675.9300000000003</v>
      </c>
      <c r="W1808" s="33">
        <f t="shared" si="316"/>
        <v>189233.81999999998</v>
      </c>
      <c r="X1808" s="33" t="str">
        <f>IFERROR(VLOOKUP(C1808,'Adj to Match Apport'!$C:$F,4,FALSE),0)</f>
        <v/>
      </c>
      <c r="Y1808" s="33">
        <f t="shared" si="317"/>
        <v>189233.81999999998</v>
      </c>
      <c r="Z1808" s="184">
        <f>VLOOKUP(C1808, '2023-24 School Level AAFTE'!$C$4:$C$2454, 1, 0)</f>
        <v>4586</v>
      </c>
    </row>
    <row r="1809" spans="1:26" s="20" customFormat="1" x14ac:dyDescent="0.25">
      <c r="A1809" s="136" t="s">
        <v>1837</v>
      </c>
      <c r="B1809" s="166" t="s">
        <v>1836</v>
      </c>
      <c r="C1809" s="167">
        <v>3241</v>
      </c>
      <c r="D1809" s="166" t="s">
        <v>1838</v>
      </c>
      <c r="E1809" s="146" t="str">
        <f>VLOOKUP($C1809,'2023-24 School Level AAFTE'!$C:$N,9,FALSE)</f>
        <v>Yes</v>
      </c>
      <c r="F1809" s="94" t="str">
        <f>IFERROR(VLOOKUP(C1809,'2023-24 School Level AAFTE'!$C:$N,11,FALSE),"")</f>
        <v>Yes</v>
      </c>
      <c r="G1809" s="20">
        <f>IFERROR(VLOOKUP(C1809,'2023-24 School Level AAFTE'!$C:$N,8,FALSE),0)</f>
        <v>1453.26</v>
      </c>
      <c r="H1809" s="99">
        <f>VLOOKUP($A1809,'District Data'!$A:$F,3,FALSE)</f>
        <v>1</v>
      </c>
      <c r="I1809" s="99">
        <f>VLOOKUP($A1809,'District Data'!$A:$F,4,FALSE)</f>
        <v>1</v>
      </c>
      <c r="J1809" s="100">
        <f t="shared" si="309"/>
        <v>1453.26</v>
      </c>
      <c r="K1809" s="101">
        <f t="shared" si="310"/>
        <v>4.2629999999999999</v>
      </c>
      <c r="L1809" s="102">
        <f>'District Data'!E$2</f>
        <v>72728</v>
      </c>
      <c r="M1809" s="102">
        <f>'District Data'!F$2</f>
        <v>78209</v>
      </c>
      <c r="N1809" s="33">
        <f t="shared" si="311"/>
        <v>310039.46000000002</v>
      </c>
      <c r="O1809" s="33">
        <f t="shared" si="312"/>
        <v>23365.51</v>
      </c>
      <c r="P1809" s="33">
        <f t="shared" si="318"/>
        <v>14418.72</v>
      </c>
      <c r="Q1809" s="103">
        <v>0.18149999999999999</v>
      </c>
      <c r="R1809" s="103">
        <v>0.17510000000000001</v>
      </c>
      <c r="S1809" s="33">
        <f t="shared" si="313"/>
        <v>121830.47</v>
      </c>
      <c r="T1809" s="33">
        <f t="shared" si="319"/>
        <v>5556.75</v>
      </c>
      <c r="U1809" s="33">
        <f t="shared" si="314"/>
        <v>972.99</v>
      </c>
      <c r="V1809" s="33">
        <f t="shared" si="315"/>
        <v>6529.74</v>
      </c>
      <c r="W1809" s="33">
        <f t="shared" si="316"/>
        <v>461765.18000000005</v>
      </c>
      <c r="X1809" s="33" t="str">
        <f>IFERROR(VLOOKUP(C1809,'Adj to Match Apport'!$C:$F,4,FALSE),0)</f>
        <v/>
      </c>
      <c r="Y1809" s="33">
        <f t="shared" si="317"/>
        <v>461765.18000000005</v>
      </c>
      <c r="Z1809" s="184">
        <f>VLOOKUP(C1809, '2023-24 School Level AAFTE'!$C$4:$C$2454, 1, 0)</f>
        <v>3241</v>
      </c>
    </row>
    <row r="1810" spans="1:26" s="20" customFormat="1" x14ac:dyDescent="0.25">
      <c r="A1810" s="136" t="s">
        <v>1837</v>
      </c>
      <c r="B1810" s="166" t="s">
        <v>1836</v>
      </c>
      <c r="C1810" s="167">
        <v>5548</v>
      </c>
      <c r="D1810" s="166" t="s">
        <v>2746</v>
      </c>
      <c r="E1810" s="146" t="str">
        <f>VLOOKUP($C1810,'2023-24 School Level AAFTE'!$C:$N,9,FALSE)</f>
        <v>No</v>
      </c>
      <c r="F1810" s="94" t="str">
        <f>IFERROR(VLOOKUP(C1810,'2023-24 School Level AAFTE'!$C:$N,11,FALSE),"")</f>
        <v>No</v>
      </c>
      <c r="G1810" s="20">
        <f>IFERROR(VLOOKUP(C1810,'2023-24 School Level AAFTE'!$C:$N,8,FALSE),0)</f>
        <v>102.26</v>
      </c>
      <c r="H1810" s="99">
        <f>VLOOKUP($A1810,'District Data'!$A:$F,3,FALSE)</f>
        <v>1</v>
      </c>
      <c r="I1810" s="99">
        <f>VLOOKUP($A1810,'District Data'!$A:$F,4,FALSE)</f>
        <v>1</v>
      </c>
      <c r="J1810" s="100">
        <f t="shared" si="309"/>
        <v>0</v>
      </c>
      <c r="K1810" s="101">
        <f t="shared" si="310"/>
        <v>0</v>
      </c>
      <c r="L1810" s="102">
        <f>'District Data'!E$2</f>
        <v>72728</v>
      </c>
      <c r="M1810" s="102">
        <f>'District Data'!F$2</f>
        <v>78209</v>
      </c>
      <c r="N1810" s="33">
        <f t="shared" si="311"/>
        <v>0</v>
      </c>
      <c r="O1810" s="33">
        <f t="shared" si="312"/>
        <v>0</v>
      </c>
      <c r="P1810" s="33">
        <f t="shared" si="318"/>
        <v>14418.72</v>
      </c>
      <c r="Q1810" s="103">
        <v>0.18149999999999999</v>
      </c>
      <c r="R1810" s="103">
        <v>0.17510000000000001</v>
      </c>
      <c r="S1810" s="33">
        <f t="shared" si="313"/>
        <v>0</v>
      </c>
      <c r="T1810" s="33">
        <f t="shared" si="319"/>
        <v>0</v>
      </c>
      <c r="U1810" s="33">
        <f t="shared" si="314"/>
        <v>0</v>
      </c>
      <c r="V1810" s="33">
        <f t="shared" si="315"/>
        <v>0</v>
      </c>
      <c r="W1810" s="33">
        <f t="shared" si="316"/>
        <v>0</v>
      </c>
      <c r="X1810" s="33">
        <f>IFERROR(VLOOKUP(C1810,'Adj to Match Apport'!$C:$F,4,FALSE),0)</f>
        <v>0</v>
      </c>
      <c r="Y1810" s="33">
        <f t="shared" si="317"/>
        <v>0</v>
      </c>
      <c r="Z1810" s="184">
        <f>VLOOKUP(C1810, '2023-24 School Level AAFTE'!$C$4:$C$2454, 1, 0)</f>
        <v>5548</v>
      </c>
    </row>
    <row r="1811" spans="1:26" s="20" customFormat="1" x14ac:dyDescent="0.25">
      <c r="A1811" s="136" t="s">
        <v>1842</v>
      </c>
      <c r="B1811" s="166" t="s">
        <v>1841</v>
      </c>
      <c r="C1811" s="167">
        <v>5593</v>
      </c>
      <c r="D1811" s="166" t="s">
        <v>3342</v>
      </c>
      <c r="E1811" s="146" t="str">
        <f>VLOOKUP($C1811,'2023-24 School Level AAFTE'!$C:$N,9,FALSE)</f>
        <v>No</v>
      </c>
      <c r="F1811" s="94" t="str">
        <f>IFERROR(VLOOKUP(C1811,'2023-24 School Level AAFTE'!$C:$N,11,FALSE),"")</f>
        <v>No</v>
      </c>
      <c r="G1811" s="20">
        <f>IFERROR(VLOOKUP(C1811,'2023-24 School Level AAFTE'!$C:$N,8,FALSE),0)</f>
        <v>0</v>
      </c>
      <c r="H1811" s="99">
        <f>VLOOKUP($A1811,'District Data'!$A:$F,3,FALSE)</f>
        <v>1.18</v>
      </c>
      <c r="I1811" s="99">
        <f>VLOOKUP($A1811,'District Data'!$A:$F,4,FALSE)</f>
        <v>1.18</v>
      </c>
      <c r="J1811" s="100">
        <f t="shared" si="309"/>
        <v>0</v>
      </c>
      <c r="K1811" s="101">
        <f t="shared" si="310"/>
        <v>0</v>
      </c>
      <c r="L1811" s="102">
        <f>'District Data'!E$2</f>
        <v>72728</v>
      </c>
      <c r="M1811" s="102">
        <f>'District Data'!F$2</f>
        <v>78209</v>
      </c>
      <c r="N1811" s="33">
        <f t="shared" si="311"/>
        <v>0</v>
      </c>
      <c r="O1811" s="33">
        <f t="shared" si="312"/>
        <v>0</v>
      </c>
      <c r="P1811" s="33">
        <f t="shared" si="318"/>
        <v>14418.72</v>
      </c>
      <c r="Q1811" s="103">
        <v>0.18149999999999999</v>
      </c>
      <c r="R1811" s="103">
        <v>0.17510000000000001</v>
      </c>
      <c r="S1811" s="33">
        <f t="shared" si="313"/>
        <v>0</v>
      </c>
      <c r="T1811" s="33">
        <f t="shared" si="319"/>
        <v>0</v>
      </c>
      <c r="U1811" s="33">
        <f t="shared" si="314"/>
        <v>0</v>
      </c>
      <c r="V1811" s="33">
        <f t="shared" si="315"/>
        <v>0</v>
      </c>
      <c r="W1811" s="33">
        <f t="shared" si="316"/>
        <v>0</v>
      </c>
      <c r="X1811" s="33">
        <f>IFERROR(VLOOKUP(C1811,'Adj to Match Apport'!$C:$F,4,FALSE),0)</f>
        <v>0</v>
      </c>
      <c r="Y1811" s="33">
        <f t="shared" si="317"/>
        <v>0</v>
      </c>
      <c r="Z1811" s="184">
        <f>VLOOKUP(C1811, '2023-24 School Level AAFTE'!$C$4:$C$2454, 1, 0)</f>
        <v>5593</v>
      </c>
    </row>
    <row r="1812" spans="1:26" s="20" customFormat="1" x14ac:dyDescent="0.25">
      <c r="A1812" s="136" t="s">
        <v>1842</v>
      </c>
      <c r="B1812" s="166" t="s">
        <v>1841</v>
      </c>
      <c r="C1812" s="167">
        <v>3674</v>
      </c>
      <c r="D1812" s="166" t="s">
        <v>1854</v>
      </c>
      <c r="E1812" s="146" t="str">
        <f>VLOOKUP($C1812,'2023-24 School Level AAFTE'!$C:$N,9,FALSE)</f>
        <v>No</v>
      </c>
      <c r="F1812" s="94" t="str">
        <f>IFERROR(VLOOKUP(C1812,'2023-24 School Level AAFTE'!$C:$N,11,FALSE),"")</f>
        <v>No</v>
      </c>
      <c r="G1812" s="20">
        <f>IFERROR(VLOOKUP(C1812,'2023-24 School Level AAFTE'!$C:$N,8,FALSE),0)</f>
        <v>997.73</v>
      </c>
      <c r="H1812" s="99">
        <f>VLOOKUP($A1812,'District Data'!$A:$F,3,FALSE)</f>
        <v>1.18</v>
      </c>
      <c r="I1812" s="99">
        <f>VLOOKUP($A1812,'District Data'!$A:$F,4,FALSE)</f>
        <v>1.18</v>
      </c>
      <c r="J1812" s="100">
        <f t="shared" si="309"/>
        <v>0</v>
      </c>
      <c r="K1812" s="101">
        <f t="shared" si="310"/>
        <v>0</v>
      </c>
      <c r="L1812" s="102">
        <f>'District Data'!E$2</f>
        <v>72728</v>
      </c>
      <c r="M1812" s="102">
        <f>'District Data'!F$2</f>
        <v>78209</v>
      </c>
      <c r="N1812" s="33">
        <f t="shared" si="311"/>
        <v>0</v>
      </c>
      <c r="O1812" s="33">
        <f t="shared" si="312"/>
        <v>0</v>
      </c>
      <c r="P1812" s="33">
        <f t="shared" si="318"/>
        <v>14418.72</v>
      </c>
      <c r="Q1812" s="103">
        <v>0.18149999999999999</v>
      </c>
      <c r="R1812" s="103">
        <v>0.17510000000000001</v>
      </c>
      <c r="S1812" s="33">
        <f t="shared" si="313"/>
        <v>0</v>
      </c>
      <c r="T1812" s="33">
        <f t="shared" si="319"/>
        <v>0</v>
      </c>
      <c r="U1812" s="33">
        <f t="shared" si="314"/>
        <v>0</v>
      </c>
      <c r="V1812" s="33">
        <f t="shared" si="315"/>
        <v>0</v>
      </c>
      <c r="W1812" s="33">
        <f t="shared" si="316"/>
        <v>0</v>
      </c>
      <c r="X1812" s="33">
        <f>IFERROR(VLOOKUP(C1812,'Adj to Match Apport'!$C:$F,4,FALSE),0)</f>
        <v>0</v>
      </c>
      <c r="Y1812" s="33">
        <f t="shared" si="317"/>
        <v>0</v>
      </c>
      <c r="Z1812" s="184">
        <f>VLOOKUP(C1812, '2023-24 School Level AAFTE'!$C$4:$C$2454, 1, 0)</f>
        <v>3674</v>
      </c>
    </row>
    <row r="1813" spans="1:26" s="20" customFormat="1" x14ac:dyDescent="0.25">
      <c r="A1813" s="136" t="s">
        <v>1842</v>
      </c>
      <c r="B1813" s="166" t="s">
        <v>1841</v>
      </c>
      <c r="C1813" s="167">
        <v>2990</v>
      </c>
      <c r="D1813" s="166" t="s">
        <v>1846</v>
      </c>
      <c r="E1813" s="146" t="str">
        <f>VLOOKUP($C1813,'2023-24 School Level AAFTE'!$C:$N,9,FALSE)</f>
        <v>No</v>
      </c>
      <c r="F1813" s="94" t="str">
        <f>IFERROR(VLOOKUP(C1813,'2023-24 School Level AAFTE'!$C:$N,11,FALSE),"")</f>
        <v>No</v>
      </c>
      <c r="G1813" s="20">
        <f>IFERROR(VLOOKUP(C1813,'2023-24 School Level AAFTE'!$C:$N,8,FALSE),0)</f>
        <v>466.51</v>
      </c>
      <c r="H1813" s="99">
        <f>VLOOKUP($A1813,'District Data'!$A:$F,3,FALSE)</f>
        <v>1.18</v>
      </c>
      <c r="I1813" s="99">
        <f>VLOOKUP($A1813,'District Data'!$A:$F,4,FALSE)</f>
        <v>1.18</v>
      </c>
      <c r="J1813" s="100">
        <f t="shared" si="309"/>
        <v>0</v>
      </c>
      <c r="K1813" s="101">
        <f t="shared" si="310"/>
        <v>0</v>
      </c>
      <c r="L1813" s="102">
        <f>'District Data'!E$2</f>
        <v>72728</v>
      </c>
      <c r="M1813" s="102">
        <f>'District Data'!F$2</f>
        <v>78209</v>
      </c>
      <c r="N1813" s="33">
        <f t="shared" si="311"/>
        <v>0</v>
      </c>
      <c r="O1813" s="33">
        <f t="shared" si="312"/>
        <v>0</v>
      </c>
      <c r="P1813" s="33">
        <f t="shared" si="318"/>
        <v>14418.72</v>
      </c>
      <c r="Q1813" s="103">
        <v>0.18149999999999999</v>
      </c>
      <c r="R1813" s="103">
        <v>0.17510000000000001</v>
      </c>
      <c r="S1813" s="33">
        <f t="shared" si="313"/>
        <v>0</v>
      </c>
      <c r="T1813" s="33">
        <f t="shared" si="319"/>
        <v>0</v>
      </c>
      <c r="U1813" s="33">
        <f t="shared" si="314"/>
        <v>0</v>
      </c>
      <c r="V1813" s="33">
        <f t="shared" si="315"/>
        <v>0</v>
      </c>
      <c r="W1813" s="33">
        <f t="shared" si="316"/>
        <v>0</v>
      </c>
      <c r="X1813" s="33">
        <f>IFERROR(VLOOKUP(C1813,'Adj to Match Apport'!$C:$F,4,FALSE),0)</f>
        <v>0</v>
      </c>
      <c r="Y1813" s="33">
        <f t="shared" si="317"/>
        <v>0</v>
      </c>
      <c r="Z1813" s="184">
        <f>VLOOKUP(C1813, '2023-24 School Level AAFTE'!$C$4:$C$2454, 1, 0)</f>
        <v>2990</v>
      </c>
    </row>
    <row r="1814" spans="1:26" s="20" customFormat="1" x14ac:dyDescent="0.25">
      <c r="A1814" s="136" t="s">
        <v>1842</v>
      </c>
      <c r="B1814" s="166" t="s">
        <v>1841</v>
      </c>
      <c r="C1814" s="167">
        <v>3230</v>
      </c>
      <c r="D1814" s="166" t="s">
        <v>1848</v>
      </c>
      <c r="E1814" s="146" t="str">
        <f>VLOOKUP($C1814,'2023-24 School Level AAFTE'!$C:$N,9,FALSE)</f>
        <v>No</v>
      </c>
      <c r="F1814" s="94" t="str">
        <f>IFERROR(VLOOKUP(C1814,'2023-24 School Level AAFTE'!$C:$N,11,FALSE),"")</f>
        <v>No</v>
      </c>
      <c r="G1814" s="20">
        <f>IFERROR(VLOOKUP(C1814,'2023-24 School Level AAFTE'!$C:$N,8,FALSE),0)</f>
        <v>361.29</v>
      </c>
      <c r="H1814" s="99">
        <f>VLOOKUP($A1814,'District Data'!$A:$F,3,FALSE)</f>
        <v>1.18</v>
      </c>
      <c r="I1814" s="99">
        <f>VLOOKUP($A1814,'District Data'!$A:$F,4,FALSE)</f>
        <v>1.18</v>
      </c>
      <c r="J1814" s="100">
        <f t="shared" si="309"/>
        <v>0</v>
      </c>
      <c r="K1814" s="101">
        <f t="shared" si="310"/>
        <v>0</v>
      </c>
      <c r="L1814" s="102">
        <f>'District Data'!E$2</f>
        <v>72728</v>
      </c>
      <c r="M1814" s="102">
        <f>'District Data'!F$2</f>
        <v>78209</v>
      </c>
      <c r="N1814" s="33">
        <f t="shared" si="311"/>
        <v>0</v>
      </c>
      <c r="O1814" s="33">
        <f t="shared" si="312"/>
        <v>0</v>
      </c>
      <c r="P1814" s="33">
        <f t="shared" si="318"/>
        <v>14418.72</v>
      </c>
      <c r="Q1814" s="103">
        <v>0.18149999999999999</v>
      </c>
      <c r="R1814" s="103">
        <v>0.17510000000000001</v>
      </c>
      <c r="S1814" s="33">
        <f t="shared" si="313"/>
        <v>0</v>
      </c>
      <c r="T1814" s="33">
        <f t="shared" si="319"/>
        <v>0</v>
      </c>
      <c r="U1814" s="33">
        <f t="shared" si="314"/>
        <v>0</v>
      </c>
      <c r="V1814" s="33">
        <f t="shared" si="315"/>
        <v>0</v>
      </c>
      <c r="W1814" s="33">
        <f t="shared" si="316"/>
        <v>0</v>
      </c>
      <c r="X1814" s="33">
        <f>IFERROR(VLOOKUP(C1814,'Adj to Match Apport'!$C:$F,4,FALSE),0)</f>
        <v>0</v>
      </c>
      <c r="Y1814" s="33">
        <f t="shared" si="317"/>
        <v>0</v>
      </c>
      <c r="Z1814" s="184">
        <f>VLOOKUP(C1814, '2023-24 School Level AAFTE'!$C$4:$C$2454, 1, 0)</f>
        <v>3230</v>
      </c>
    </row>
    <row r="1815" spans="1:26" s="20" customFormat="1" x14ac:dyDescent="0.25">
      <c r="A1815" s="136" t="s">
        <v>1842</v>
      </c>
      <c r="B1815" s="166" t="s">
        <v>1841</v>
      </c>
      <c r="C1815" s="167">
        <v>1942</v>
      </c>
      <c r="D1815" s="166" t="s">
        <v>1857</v>
      </c>
      <c r="E1815" s="146" t="str">
        <f>VLOOKUP($C1815,'2023-24 School Level AAFTE'!$C:$N,9,FALSE)</f>
        <v>No</v>
      </c>
      <c r="F1815" s="94" t="str">
        <f>IFERROR(VLOOKUP(C1815,'2023-24 School Level AAFTE'!$C:$N,11,FALSE),"")</f>
        <v>No</v>
      </c>
      <c r="G1815" s="20">
        <f>IFERROR(VLOOKUP(C1815,'2023-24 School Level AAFTE'!$C:$N,8,FALSE),0)</f>
        <v>180.36</v>
      </c>
      <c r="H1815" s="99">
        <f>VLOOKUP($A1815,'District Data'!$A:$F,3,FALSE)</f>
        <v>1.18</v>
      </c>
      <c r="I1815" s="99">
        <f>VLOOKUP($A1815,'District Data'!$A:$F,4,FALSE)</f>
        <v>1.18</v>
      </c>
      <c r="J1815" s="100">
        <f t="shared" si="309"/>
        <v>0</v>
      </c>
      <c r="K1815" s="101">
        <f t="shared" si="310"/>
        <v>0</v>
      </c>
      <c r="L1815" s="102">
        <f>'District Data'!E$2</f>
        <v>72728</v>
      </c>
      <c r="M1815" s="102">
        <f>'District Data'!F$2</f>
        <v>78209</v>
      </c>
      <c r="N1815" s="33">
        <f t="shared" si="311"/>
        <v>0</v>
      </c>
      <c r="O1815" s="33">
        <f t="shared" si="312"/>
        <v>0</v>
      </c>
      <c r="P1815" s="33">
        <f t="shared" si="318"/>
        <v>14418.72</v>
      </c>
      <c r="Q1815" s="103">
        <v>0.18149999999999999</v>
      </c>
      <c r="R1815" s="103">
        <v>0.17510000000000001</v>
      </c>
      <c r="S1815" s="33">
        <f t="shared" si="313"/>
        <v>0</v>
      </c>
      <c r="T1815" s="33">
        <f t="shared" si="319"/>
        <v>0</v>
      </c>
      <c r="U1815" s="33">
        <f t="shared" si="314"/>
        <v>0</v>
      </c>
      <c r="V1815" s="33">
        <f t="shared" si="315"/>
        <v>0</v>
      </c>
      <c r="W1815" s="33">
        <f t="shared" si="316"/>
        <v>0</v>
      </c>
      <c r="X1815" s="33">
        <f>IFERROR(VLOOKUP(C1815,'Adj to Match Apport'!$C:$F,4,FALSE),0)</f>
        <v>0</v>
      </c>
      <c r="Y1815" s="33">
        <f t="shared" si="317"/>
        <v>0</v>
      </c>
      <c r="Z1815" s="184">
        <f>VLOOKUP(C1815, '2023-24 School Level AAFTE'!$C$4:$C$2454, 1, 0)</f>
        <v>1942</v>
      </c>
    </row>
    <row r="1816" spans="1:26" s="20" customFormat="1" x14ac:dyDescent="0.25">
      <c r="A1816" s="136" t="s">
        <v>1842</v>
      </c>
      <c r="B1816" s="166" t="s">
        <v>1841</v>
      </c>
      <c r="C1816" s="167">
        <v>3104</v>
      </c>
      <c r="D1816" s="166" t="s">
        <v>1847</v>
      </c>
      <c r="E1816" s="146" t="str">
        <f>VLOOKUP($C1816,'2023-24 School Level AAFTE'!$C:$N,9,FALSE)</f>
        <v>No</v>
      </c>
      <c r="F1816" s="94" t="str">
        <f>IFERROR(VLOOKUP(C1816,'2023-24 School Level AAFTE'!$C:$N,11,FALSE),"")</f>
        <v>No</v>
      </c>
      <c r="G1816" s="20">
        <f>IFERROR(VLOOKUP(C1816,'2023-24 School Level AAFTE'!$C:$N,8,FALSE),0)</f>
        <v>401.78</v>
      </c>
      <c r="H1816" s="99">
        <f>VLOOKUP($A1816,'District Data'!$A:$F,3,FALSE)</f>
        <v>1.18</v>
      </c>
      <c r="I1816" s="99">
        <f>VLOOKUP($A1816,'District Data'!$A:$F,4,FALSE)</f>
        <v>1.18</v>
      </c>
      <c r="J1816" s="100">
        <f t="shared" si="309"/>
        <v>0</v>
      </c>
      <c r="K1816" s="101">
        <f t="shared" si="310"/>
        <v>0</v>
      </c>
      <c r="L1816" s="102">
        <f>'District Data'!E$2</f>
        <v>72728</v>
      </c>
      <c r="M1816" s="102">
        <f>'District Data'!F$2</f>
        <v>78209</v>
      </c>
      <c r="N1816" s="33">
        <f t="shared" si="311"/>
        <v>0</v>
      </c>
      <c r="O1816" s="33">
        <f t="shared" si="312"/>
        <v>0</v>
      </c>
      <c r="P1816" s="33">
        <f t="shared" si="318"/>
        <v>14418.72</v>
      </c>
      <c r="Q1816" s="103">
        <v>0.18149999999999999</v>
      </c>
      <c r="R1816" s="103">
        <v>0.17510000000000001</v>
      </c>
      <c r="S1816" s="33">
        <f t="shared" si="313"/>
        <v>0</v>
      </c>
      <c r="T1816" s="33">
        <f t="shared" si="319"/>
        <v>0</v>
      </c>
      <c r="U1816" s="33">
        <f t="shared" si="314"/>
        <v>0</v>
      </c>
      <c r="V1816" s="33">
        <f t="shared" si="315"/>
        <v>0</v>
      </c>
      <c r="W1816" s="33">
        <f t="shared" si="316"/>
        <v>0</v>
      </c>
      <c r="X1816" s="33">
        <f>IFERROR(VLOOKUP(C1816,'Adj to Match Apport'!$C:$F,4,FALSE),0)</f>
        <v>0</v>
      </c>
      <c r="Y1816" s="33">
        <f t="shared" si="317"/>
        <v>0</v>
      </c>
      <c r="Z1816" s="184">
        <f>VLOOKUP(C1816, '2023-24 School Level AAFTE'!$C$4:$C$2454, 1, 0)</f>
        <v>3104</v>
      </c>
    </row>
    <row r="1817" spans="1:26" s="20" customFormat="1" x14ac:dyDescent="0.25">
      <c r="A1817" s="136" t="s">
        <v>1842</v>
      </c>
      <c r="B1817" s="166" t="s">
        <v>1841</v>
      </c>
      <c r="C1817" s="167">
        <v>1667</v>
      </c>
      <c r="D1817" s="166" t="s">
        <v>1843</v>
      </c>
      <c r="E1817" s="146" t="str">
        <f>VLOOKUP($C1817,'2023-24 School Level AAFTE'!$C:$N,9,FALSE)</f>
        <v>No</v>
      </c>
      <c r="F1817" s="94" t="str">
        <f>IFERROR(VLOOKUP(C1817,'2023-24 School Level AAFTE'!$C:$N,11,FALSE),"")</f>
        <v>No</v>
      </c>
      <c r="G1817" s="20">
        <f>IFERROR(VLOOKUP(C1817,'2023-24 School Level AAFTE'!$C:$N,8,FALSE),0)</f>
        <v>11.43</v>
      </c>
      <c r="H1817" s="99">
        <f>VLOOKUP($A1817,'District Data'!$A:$F,3,FALSE)</f>
        <v>1.18</v>
      </c>
      <c r="I1817" s="99">
        <f>VLOOKUP($A1817,'District Data'!$A:$F,4,FALSE)</f>
        <v>1.18</v>
      </c>
      <c r="J1817" s="100">
        <f t="shared" si="309"/>
        <v>0</v>
      </c>
      <c r="K1817" s="101">
        <f t="shared" si="310"/>
        <v>0</v>
      </c>
      <c r="L1817" s="102">
        <f>'District Data'!E$2</f>
        <v>72728</v>
      </c>
      <c r="M1817" s="102">
        <f>'District Data'!F$2</f>
        <v>78209</v>
      </c>
      <c r="N1817" s="33">
        <f t="shared" si="311"/>
        <v>0</v>
      </c>
      <c r="O1817" s="33">
        <f t="shared" si="312"/>
        <v>0</v>
      </c>
      <c r="P1817" s="33">
        <f t="shared" si="318"/>
        <v>14418.72</v>
      </c>
      <c r="Q1817" s="103">
        <v>0.18149999999999999</v>
      </c>
      <c r="R1817" s="103">
        <v>0.17510000000000001</v>
      </c>
      <c r="S1817" s="33">
        <f t="shared" si="313"/>
        <v>0</v>
      </c>
      <c r="T1817" s="33">
        <f t="shared" si="319"/>
        <v>0</v>
      </c>
      <c r="U1817" s="33">
        <f t="shared" si="314"/>
        <v>0</v>
      </c>
      <c r="V1817" s="33">
        <f t="shared" si="315"/>
        <v>0</v>
      </c>
      <c r="W1817" s="33">
        <f t="shared" si="316"/>
        <v>0</v>
      </c>
      <c r="X1817" s="33">
        <f>IFERROR(VLOOKUP(C1817,'Adj to Match Apport'!$C:$F,4,FALSE),0)</f>
        <v>0</v>
      </c>
      <c r="Y1817" s="33">
        <f t="shared" si="317"/>
        <v>0</v>
      </c>
      <c r="Z1817" s="184">
        <f>VLOOKUP(C1817, '2023-24 School Level AAFTE'!$C$4:$C$2454, 1, 0)</f>
        <v>1667</v>
      </c>
    </row>
    <row r="1818" spans="1:26" s="20" customFormat="1" x14ac:dyDescent="0.25">
      <c r="A1818" s="136" t="s">
        <v>1842</v>
      </c>
      <c r="B1818" s="166" t="s">
        <v>1841</v>
      </c>
      <c r="C1818" s="167">
        <v>3231</v>
      </c>
      <c r="D1818" s="166" t="s">
        <v>1849</v>
      </c>
      <c r="E1818" s="146" t="str">
        <f>VLOOKUP($C1818,'2023-24 School Level AAFTE'!$C:$N,9,FALSE)</f>
        <v>No</v>
      </c>
      <c r="F1818" s="94" t="str">
        <f>IFERROR(VLOOKUP(C1818,'2023-24 School Level AAFTE'!$C:$N,11,FALSE),"")</f>
        <v>No</v>
      </c>
      <c r="G1818" s="20">
        <f>IFERROR(VLOOKUP(C1818,'2023-24 School Level AAFTE'!$C:$N,8,FALSE),0)</f>
        <v>330.09</v>
      </c>
      <c r="H1818" s="99">
        <f>VLOOKUP($A1818,'District Data'!$A:$F,3,FALSE)</f>
        <v>1.18</v>
      </c>
      <c r="I1818" s="99">
        <f>VLOOKUP($A1818,'District Data'!$A:$F,4,FALSE)</f>
        <v>1.18</v>
      </c>
      <c r="J1818" s="100">
        <f t="shared" si="309"/>
        <v>0</v>
      </c>
      <c r="K1818" s="101">
        <f t="shared" si="310"/>
        <v>0</v>
      </c>
      <c r="L1818" s="102">
        <f>'District Data'!E$2</f>
        <v>72728</v>
      </c>
      <c r="M1818" s="102">
        <f>'District Data'!F$2</f>
        <v>78209</v>
      </c>
      <c r="N1818" s="33">
        <f t="shared" si="311"/>
        <v>0</v>
      </c>
      <c r="O1818" s="33">
        <f t="shared" si="312"/>
        <v>0</v>
      </c>
      <c r="P1818" s="33">
        <f t="shared" si="318"/>
        <v>14418.72</v>
      </c>
      <c r="Q1818" s="103">
        <v>0.18149999999999999</v>
      </c>
      <c r="R1818" s="103">
        <v>0.17510000000000001</v>
      </c>
      <c r="S1818" s="33">
        <f t="shared" si="313"/>
        <v>0</v>
      </c>
      <c r="T1818" s="33">
        <f t="shared" si="319"/>
        <v>0</v>
      </c>
      <c r="U1818" s="33">
        <f t="shared" si="314"/>
        <v>0</v>
      </c>
      <c r="V1818" s="33">
        <f t="shared" si="315"/>
        <v>0</v>
      </c>
      <c r="W1818" s="33">
        <f t="shared" si="316"/>
        <v>0</v>
      </c>
      <c r="X1818" s="33">
        <f>IFERROR(VLOOKUP(C1818,'Adj to Match Apport'!$C:$F,4,FALSE),0)</f>
        <v>0</v>
      </c>
      <c r="Y1818" s="33">
        <f t="shared" si="317"/>
        <v>0</v>
      </c>
      <c r="Z1818" s="184">
        <f>VLOOKUP(C1818, '2023-24 School Level AAFTE'!$C$4:$C$2454, 1, 0)</f>
        <v>3231</v>
      </c>
    </row>
    <row r="1819" spans="1:26" s="20" customFormat="1" x14ac:dyDescent="0.25">
      <c r="A1819" s="136" t="s">
        <v>1842</v>
      </c>
      <c r="B1819" s="166" t="s">
        <v>1841</v>
      </c>
      <c r="C1819" s="167">
        <v>1771</v>
      </c>
      <c r="D1819" s="166" t="s">
        <v>1844</v>
      </c>
      <c r="E1819" s="146" t="str">
        <f>VLOOKUP($C1819,'2023-24 School Level AAFTE'!$C:$N,9,FALSE)</f>
        <v>No</v>
      </c>
      <c r="F1819" s="94" t="str">
        <f>IFERROR(VLOOKUP(C1819,'2023-24 School Level AAFTE'!$C:$N,11,FALSE),"")</f>
        <v>No</v>
      </c>
      <c r="G1819" s="20">
        <f>IFERROR(VLOOKUP(C1819,'2023-24 School Level AAFTE'!$C:$N,8,FALSE),0)</f>
        <v>121.91</v>
      </c>
      <c r="H1819" s="99">
        <f>VLOOKUP($A1819,'District Data'!$A:$F,3,FALSE)</f>
        <v>1.18</v>
      </c>
      <c r="I1819" s="99">
        <f>VLOOKUP($A1819,'District Data'!$A:$F,4,FALSE)</f>
        <v>1.18</v>
      </c>
      <c r="J1819" s="100">
        <f t="shared" si="309"/>
        <v>0</v>
      </c>
      <c r="K1819" s="101">
        <f t="shared" si="310"/>
        <v>0</v>
      </c>
      <c r="L1819" s="102">
        <f>'District Data'!E$2</f>
        <v>72728</v>
      </c>
      <c r="M1819" s="102">
        <f>'District Data'!F$2</f>
        <v>78209</v>
      </c>
      <c r="N1819" s="33">
        <f t="shared" si="311"/>
        <v>0</v>
      </c>
      <c r="O1819" s="33">
        <f t="shared" si="312"/>
        <v>0</v>
      </c>
      <c r="P1819" s="33">
        <f t="shared" si="318"/>
        <v>14418.72</v>
      </c>
      <c r="Q1819" s="103">
        <v>0.18149999999999999</v>
      </c>
      <c r="R1819" s="103">
        <v>0.17510000000000001</v>
      </c>
      <c r="S1819" s="33">
        <f t="shared" si="313"/>
        <v>0</v>
      </c>
      <c r="T1819" s="33">
        <f t="shared" si="319"/>
        <v>0</v>
      </c>
      <c r="U1819" s="33">
        <f t="shared" si="314"/>
        <v>0</v>
      </c>
      <c r="V1819" s="33">
        <f t="shared" si="315"/>
        <v>0</v>
      </c>
      <c r="W1819" s="33">
        <f t="shared" si="316"/>
        <v>0</v>
      </c>
      <c r="X1819" s="33">
        <f>IFERROR(VLOOKUP(C1819,'Adj to Match Apport'!$C:$F,4,FALSE),0)</f>
        <v>0</v>
      </c>
      <c r="Y1819" s="33">
        <f t="shared" si="317"/>
        <v>0</v>
      </c>
      <c r="Z1819" s="184">
        <f>VLOOKUP(C1819, '2023-24 School Level AAFTE'!$C$4:$C$2454, 1, 0)</f>
        <v>1771</v>
      </c>
    </row>
    <row r="1820" spans="1:26" s="20" customFormat="1" x14ac:dyDescent="0.25">
      <c r="A1820" s="136" t="s">
        <v>1842</v>
      </c>
      <c r="B1820" s="166" t="s">
        <v>1841</v>
      </c>
      <c r="C1820" s="167">
        <v>3387</v>
      </c>
      <c r="D1820" s="166" t="s">
        <v>1851</v>
      </c>
      <c r="E1820" s="146" t="str">
        <f>VLOOKUP($C1820,'2023-24 School Level AAFTE'!$C:$N,9,FALSE)</f>
        <v>No</v>
      </c>
      <c r="F1820" s="94" t="str">
        <f>IFERROR(VLOOKUP(C1820,'2023-24 School Level AAFTE'!$C:$N,11,FALSE),"")</f>
        <v>No</v>
      </c>
      <c r="G1820" s="20">
        <f>IFERROR(VLOOKUP(C1820,'2023-24 School Level AAFTE'!$C:$N,8,FALSE),0)</f>
        <v>1002.19</v>
      </c>
      <c r="H1820" s="99">
        <f>VLOOKUP($A1820,'District Data'!$A:$F,3,FALSE)</f>
        <v>1.18</v>
      </c>
      <c r="I1820" s="99">
        <f>VLOOKUP($A1820,'District Data'!$A:$F,4,FALSE)</f>
        <v>1.18</v>
      </c>
      <c r="J1820" s="100">
        <f t="shared" si="309"/>
        <v>0</v>
      </c>
      <c r="K1820" s="101">
        <f t="shared" si="310"/>
        <v>0</v>
      </c>
      <c r="L1820" s="102">
        <f>'District Data'!E$2</f>
        <v>72728</v>
      </c>
      <c r="M1820" s="102">
        <f>'District Data'!F$2</f>
        <v>78209</v>
      </c>
      <c r="N1820" s="33">
        <f t="shared" si="311"/>
        <v>0</v>
      </c>
      <c r="O1820" s="33">
        <f t="shared" si="312"/>
        <v>0</v>
      </c>
      <c r="P1820" s="33">
        <f t="shared" si="318"/>
        <v>14418.72</v>
      </c>
      <c r="Q1820" s="103">
        <v>0.18149999999999999</v>
      </c>
      <c r="R1820" s="103">
        <v>0.17510000000000001</v>
      </c>
      <c r="S1820" s="33">
        <f t="shared" si="313"/>
        <v>0</v>
      </c>
      <c r="T1820" s="33">
        <f t="shared" si="319"/>
        <v>0</v>
      </c>
      <c r="U1820" s="33">
        <f t="shared" si="314"/>
        <v>0</v>
      </c>
      <c r="V1820" s="33">
        <f t="shared" si="315"/>
        <v>0</v>
      </c>
      <c r="W1820" s="33">
        <f t="shared" si="316"/>
        <v>0</v>
      </c>
      <c r="X1820" s="33">
        <f>IFERROR(VLOOKUP(C1820,'Adj to Match Apport'!$C:$F,4,FALSE),0)</f>
        <v>0</v>
      </c>
      <c r="Y1820" s="33">
        <f t="shared" si="317"/>
        <v>0</v>
      </c>
      <c r="Z1820" s="184">
        <f>VLOOKUP(C1820, '2023-24 School Level AAFTE'!$C$4:$C$2454, 1, 0)</f>
        <v>3387</v>
      </c>
    </row>
    <row r="1821" spans="1:26" s="20" customFormat="1" x14ac:dyDescent="0.25">
      <c r="A1821" s="136" t="s">
        <v>1842</v>
      </c>
      <c r="B1821" s="166" t="s">
        <v>1841</v>
      </c>
      <c r="C1821" s="167">
        <v>2185</v>
      </c>
      <c r="D1821" s="166" t="s">
        <v>1845</v>
      </c>
      <c r="E1821" s="146" t="str">
        <f>VLOOKUP($C1821,'2023-24 School Level AAFTE'!$C:$N,9,FALSE)</f>
        <v>No</v>
      </c>
      <c r="F1821" s="94" t="str">
        <f>IFERROR(VLOOKUP(C1821,'2023-24 School Level AAFTE'!$C:$N,11,FALSE),"")</f>
        <v>No</v>
      </c>
      <c r="G1821" s="20">
        <f>IFERROR(VLOOKUP(C1821,'2023-24 School Level AAFTE'!$C:$N,8,FALSE),0)</f>
        <v>392.28</v>
      </c>
      <c r="H1821" s="99">
        <f>VLOOKUP($A1821,'District Data'!$A:$F,3,FALSE)</f>
        <v>1.18</v>
      </c>
      <c r="I1821" s="99">
        <f>VLOOKUP($A1821,'District Data'!$A:$F,4,FALSE)</f>
        <v>1.18</v>
      </c>
      <c r="J1821" s="100">
        <f t="shared" si="309"/>
        <v>0</v>
      </c>
      <c r="K1821" s="101">
        <f t="shared" si="310"/>
        <v>0</v>
      </c>
      <c r="L1821" s="102">
        <f>'District Data'!E$2</f>
        <v>72728</v>
      </c>
      <c r="M1821" s="102">
        <f>'District Data'!F$2</f>
        <v>78209</v>
      </c>
      <c r="N1821" s="33">
        <f t="shared" si="311"/>
        <v>0</v>
      </c>
      <c r="O1821" s="33">
        <f t="shared" si="312"/>
        <v>0</v>
      </c>
      <c r="P1821" s="33">
        <f t="shared" si="318"/>
        <v>14418.72</v>
      </c>
      <c r="Q1821" s="103">
        <v>0.18149999999999999</v>
      </c>
      <c r="R1821" s="103">
        <v>0.17510000000000001</v>
      </c>
      <c r="S1821" s="33">
        <f t="shared" si="313"/>
        <v>0</v>
      </c>
      <c r="T1821" s="33">
        <f t="shared" si="319"/>
        <v>0</v>
      </c>
      <c r="U1821" s="33">
        <f t="shared" si="314"/>
        <v>0</v>
      </c>
      <c r="V1821" s="33">
        <f t="shared" si="315"/>
        <v>0</v>
      </c>
      <c r="W1821" s="33">
        <f t="shared" si="316"/>
        <v>0</v>
      </c>
      <c r="X1821" s="33">
        <f>IFERROR(VLOOKUP(C1821,'Adj to Match Apport'!$C:$F,4,FALSE),0)</f>
        <v>0</v>
      </c>
      <c r="Y1821" s="33">
        <f t="shared" si="317"/>
        <v>0</v>
      </c>
      <c r="Z1821" s="184">
        <f>VLOOKUP(C1821, '2023-24 School Level AAFTE'!$C$4:$C$2454, 1, 0)</f>
        <v>2185</v>
      </c>
    </row>
    <row r="1822" spans="1:26" s="20" customFormat="1" x14ac:dyDescent="0.25">
      <c r="A1822" s="136" t="s">
        <v>1842</v>
      </c>
      <c r="B1822" s="166" t="s">
        <v>1841</v>
      </c>
      <c r="C1822" s="167">
        <v>3527</v>
      </c>
      <c r="D1822" s="166" t="s">
        <v>1853</v>
      </c>
      <c r="E1822" s="146" t="str">
        <f>VLOOKUP($C1822,'2023-24 School Level AAFTE'!$C:$N,9,FALSE)</f>
        <v>No</v>
      </c>
      <c r="F1822" s="94" t="str">
        <f>IFERROR(VLOOKUP(C1822,'2023-24 School Level AAFTE'!$C:$N,11,FALSE),"")</f>
        <v>No</v>
      </c>
      <c r="G1822" s="20">
        <f>IFERROR(VLOOKUP(C1822,'2023-24 School Level AAFTE'!$C:$N,8,FALSE),0)</f>
        <v>463.34</v>
      </c>
      <c r="H1822" s="99">
        <f>VLOOKUP($A1822,'District Data'!$A:$F,3,FALSE)</f>
        <v>1.18</v>
      </c>
      <c r="I1822" s="99">
        <f>VLOOKUP($A1822,'District Data'!$A:$F,4,FALSE)</f>
        <v>1.18</v>
      </c>
      <c r="J1822" s="100">
        <f t="shared" si="309"/>
        <v>0</v>
      </c>
      <c r="K1822" s="101">
        <f t="shared" si="310"/>
        <v>0</v>
      </c>
      <c r="L1822" s="102">
        <f>'District Data'!E$2</f>
        <v>72728</v>
      </c>
      <c r="M1822" s="102">
        <f>'District Data'!F$2</f>
        <v>78209</v>
      </c>
      <c r="N1822" s="33">
        <f t="shared" si="311"/>
        <v>0</v>
      </c>
      <c r="O1822" s="33">
        <f t="shared" si="312"/>
        <v>0</v>
      </c>
      <c r="P1822" s="33">
        <f t="shared" si="318"/>
        <v>14418.72</v>
      </c>
      <c r="Q1822" s="103">
        <v>0.18149999999999999</v>
      </c>
      <c r="R1822" s="103">
        <v>0.17510000000000001</v>
      </c>
      <c r="S1822" s="33">
        <f t="shared" si="313"/>
        <v>0</v>
      </c>
      <c r="T1822" s="33">
        <f t="shared" si="319"/>
        <v>0</v>
      </c>
      <c r="U1822" s="33">
        <f t="shared" si="314"/>
        <v>0</v>
      </c>
      <c r="V1822" s="33">
        <f t="shared" si="315"/>
        <v>0</v>
      </c>
      <c r="W1822" s="33">
        <f t="shared" si="316"/>
        <v>0</v>
      </c>
      <c r="X1822" s="33">
        <f>IFERROR(VLOOKUP(C1822,'Adj to Match Apport'!$C:$F,4,FALSE),0)</f>
        <v>0</v>
      </c>
      <c r="Y1822" s="33">
        <f t="shared" si="317"/>
        <v>0</v>
      </c>
      <c r="Z1822" s="184">
        <f>VLOOKUP(C1822, '2023-24 School Level AAFTE'!$C$4:$C$2454, 1, 0)</f>
        <v>3527</v>
      </c>
    </row>
    <row r="1823" spans="1:26" s="20" customFormat="1" x14ac:dyDescent="0.25">
      <c r="A1823" s="136" t="s">
        <v>1842</v>
      </c>
      <c r="B1823" s="166" t="s">
        <v>1841</v>
      </c>
      <c r="C1823" s="167">
        <v>3958</v>
      </c>
      <c r="D1823" s="165" t="s">
        <v>1856</v>
      </c>
      <c r="E1823" s="146" t="str">
        <f>VLOOKUP($C1823,'2023-24 School Level AAFTE'!$C:$N,9,FALSE)</f>
        <v>No</v>
      </c>
      <c r="F1823" s="94" t="str">
        <f>IFERROR(VLOOKUP(C1823,'2023-24 School Level AAFTE'!$C:$N,11,FALSE),"")</f>
        <v>No</v>
      </c>
      <c r="G1823" s="20">
        <f>IFERROR(VLOOKUP(C1823,'2023-24 School Level AAFTE'!$C:$N,8,FALSE),0)</f>
        <v>520.65</v>
      </c>
      <c r="H1823" s="99">
        <f>VLOOKUP($A1823,'District Data'!$A:$F,3,FALSE)</f>
        <v>1.18</v>
      </c>
      <c r="I1823" s="99">
        <f>VLOOKUP($A1823,'District Data'!$A:$F,4,FALSE)</f>
        <v>1.18</v>
      </c>
      <c r="J1823" s="100">
        <f t="shared" si="309"/>
        <v>0</v>
      </c>
      <c r="K1823" s="101">
        <f t="shared" si="310"/>
        <v>0</v>
      </c>
      <c r="L1823" s="102">
        <f>'District Data'!E$2</f>
        <v>72728</v>
      </c>
      <c r="M1823" s="102">
        <f>'District Data'!F$2</f>
        <v>78209</v>
      </c>
      <c r="N1823" s="33">
        <f t="shared" si="311"/>
        <v>0</v>
      </c>
      <c r="O1823" s="33">
        <f t="shared" si="312"/>
        <v>0</v>
      </c>
      <c r="P1823" s="33">
        <f t="shared" si="318"/>
        <v>14418.72</v>
      </c>
      <c r="Q1823" s="103">
        <v>0.18149999999999999</v>
      </c>
      <c r="R1823" s="103">
        <v>0.17510000000000001</v>
      </c>
      <c r="S1823" s="33">
        <f t="shared" si="313"/>
        <v>0</v>
      </c>
      <c r="T1823" s="33">
        <f t="shared" si="319"/>
        <v>0</v>
      </c>
      <c r="U1823" s="33">
        <f t="shared" si="314"/>
        <v>0</v>
      </c>
      <c r="V1823" s="33">
        <f t="shared" si="315"/>
        <v>0</v>
      </c>
      <c r="W1823" s="33">
        <f t="shared" si="316"/>
        <v>0</v>
      </c>
      <c r="X1823" s="33">
        <f>IFERROR(VLOOKUP(C1823,'Adj to Match Apport'!$C:$F,4,FALSE),0)</f>
        <v>0</v>
      </c>
      <c r="Y1823" s="33">
        <f t="shared" si="317"/>
        <v>0</v>
      </c>
      <c r="Z1823" s="184">
        <f>VLOOKUP(C1823, '2023-24 School Level AAFTE'!$C$4:$C$2454, 1, 0)</f>
        <v>3958</v>
      </c>
    </row>
    <row r="1824" spans="1:26" s="20" customFormat="1" x14ac:dyDescent="0.25">
      <c r="A1824" s="136" t="s">
        <v>1842</v>
      </c>
      <c r="B1824" s="166" t="s">
        <v>1841</v>
      </c>
      <c r="C1824" s="167">
        <v>3489</v>
      </c>
      <c r="D1824" s="166" t="s">
        <v>1852</v>
      </c>
      <c r="E1824" s="146" t="str">
        <f>VLOOKUP($C1824,'2023-24 School Level AAFTE'!$C:$N,9,FALSE)</f>
        <v>No</v>
      </c>
      <c r="F1824" s="94" t="str">
        <f>IFERROR(VLOOKUP(C1824,'2023-24 School Level AAFTE'!$C:$N,11,FALSE),"")</f>
        <v>No</v>
      </c>
      <c r="G1824" s="20">
        <f>IFERROR(VLOOKUP(C1824,'2023-24 School Level AAFTE'!$C:$N,8,FALSE),0)</f>
        <v>407.64</v>
      </c>
      <c r="H1824" s="99">
        <f>VLOOKUP($A1824,'District Data'!$A:$F,3,FALSE)</f>
        <v>1.18</v>
      </c>
      <c r="I1824" s="99">
        <f>VLOOKUP($A1824,'District Data'!$A:$F,4,FALSE)</f>
        <v>1.18</v>
      </c>
      <c r="J1824" s="100">
        <f t="shared" si="309"/>
        <v>0</v>
      </c>
      <c r="K1824" s="101">
        <f t="shared" si="310"/>
        <v>0</v>
      </c>
      <c r="L1824" s="102">
        <f>'District Data'!E$2</f>
        <v>72728</v>
      </c>
      <c r="M1824" s="102">
        <f>'District Data'!F$2</f>
        <v>78209</v>
      </c>
      <c r="N1824" s="33">
        <f t="shared" si="311"/>
        <v>0</v>
      </c>
      <c r="O1824" s="33">
        <f t="shared" si="312"/>
        <v>0</v>
      </c>
      <c r="P1824" s="33">
        <f t="shared" si="318"/>
        <v>14418.72</v>
      </c>
      <c r="Q1824" s="103">
        <v>0.18149999999999999</v>
      </c>
      <c r="R1824" s="103">
        <v>0.17510000000000001</v>
      </c>
      <c r="S1824" s="33">
        <f t="shared" si="313"/>
        <v>0</v>
      </c>
      <c r="T1824" s="33">
        <f t="shared" si="319"/>
        <v>0</v>
      </c>
      <c r="U1824" s="33">
        <f t="shared" si="314"/>
        <v>0</v>
      </c>
      <c r="V1824" s="33">
        <f t="shared" si="315"/>
        <v>0</v>
      </c>
      <c r="W1824" s="33">
        <f t="shared" si="316"/>
        <v>0</v>
      </c>
      <c r="X1824" s="33">
        <f>IFERROR(VLOOKUP(C1824,'Adj to Match Apport'!$C:$F,4,FALSE),0)</f>
        <v>0</v>
      </c>
      <c r="Y1824" s="33">
        <f t="shared" si="317"/>
        <v>0</v>
      </c>
      <c r="Z1824" s="184">
        <f>VLOOKUP(C1824, '2023-24 School Level AAFTE'!$C$4:$C$2454, 1, 0)</f>
        <v>3489</v>
      </c>
    </row>
    <row r="1825" spans="1:26" s="20" customFormat="1" x14ac:dyDescent="0.25">
      <c r="A1825" s="136" t="s">
        <v>1842</v>
      </c>
      <c r="B1825" s="166" t="s">
        <v>1841</v>
      </c>
      <c r="C1825" s="167">
        <v>2703</v>
      </c>
      <c r="D1825" s="166" t="s">
        <v>1580</v>
      </c>
      <c r="E1825" s="146" t="str">
        <f>VLOOKUP($C1825,'2023-24 School Level AAFTE'!$C:$N,9,FALSE)</f>
        <v>No</v>
      </c>
      <c r="F1825" s="94" t="str">
        <f>IFERROR(VLOOKUP(C1825,'2023-24 School Level AAFTE'!$C:$N,11,FALSE),"")</f>
        <v>No</v>
      </c>
      <c r="G1825" s="20">
        <f>IFERROR(VLOOKUP(C1825,'2023-24 School Level AAFTE'!$C:$N,8,FALSE),0)</f>
        <v>449.77</v>
      </c>
      <c r="H1825" s="99">
        <f>VLOOKUP($A1825,'District Data'!$A:$F,3,FALSE)</f>
        <v>1.18</v>
      </c>
      <c r="I1825" s="99">
        <f>VLOOKUP($A1825,'District Data'!$A:$F,4,FALSE)</f>
        <v>1.18</v>
      </c>
      <c r="J1825" s="100">
        <f t="shared" si="309"/>
        <v>0</v>
      </c>
      <c r="K1825" s="101">
        <f t="shared" si="310"/>
        <v>0</v>
      </c>
      <c r="L1825" s="102">
        <f>'District Data'!E$2</f>
        <v>72728</v>
      </c>
      <c r="M1825" s="102">
        <f>'District Data'!F$2</f>
        <v>78209</v>
      </c>
      <c r="N1825" s="33">
        <f t="shared" si="311"/>
        <v>0</v>
      </c>
      <c r="O1825" s="33">
        <f t="shared" si="312"/>
        <v>0</v>
      </c>
      <c r="P1825" s="33">
        <f t="shared" si="318"/>
        <v>14418.72</v>
      </c>
      <c r="Q1825" s="103">
        <v>0.18149999999999999</v>
      </c>
      <c r="R1825" s="103">
        <v>0.17510000000000001</v>
      </c>
      <c r="S1825" s="33">
        <f t="shared" si="313"/>
        <v>0</v>
      </c>
      <c r="T1825" s="33">
        <f t="shared" si="319"/>
        <v>0</v>
      </c>
      <c r="U1825" s="33">
        <f t="shared" si="314"/>
        <v>0</v>
      </c>
      <c r="V1825" s="33">
        <f t="shared" si="315"/>
        <v>0</v>
      </c>
      <c r="W1825" s="33">
        <f t="shared" si="316"/>
        <v>0</v>
      </c>
      <c r="X1825" s="33">
        <f>IFERROR(VLOOKUP(C1825,'Adj to Match Apport'!$C:$F,4,FALSE),0)</f>
        <v>0</v>
      </c>
      <c r="Y1825" s="33">
        <f t="shared" si="317"/>
        <v>0</v>
      </c>
      <c r="Z1825" s="184">
        <f>VLOOKUP(C1825, '2023-24 School Level AAFTE'!$C$4:$C$2454, 1, 0)</f>
        <v>2703</v>
      </c>
    </row>
    <row r="1826" spans="1:26" s="20" customFormat="1" x14ac:dyDescent="0.25">
      <c r="A1826" s="136" t="s">
        <v>1842</v>
      </c>
      <c r="B1826" s="166" t="s">
        <v>1841</v>
      </c>
      <c r="C1826" s="167">
        <v>3343</v>
      </c>
      <c r="D1826" s="166" t="s">
        <v>1850</v>
      </c>
      <c r="E1826" s="146" t="str">
        <f>VLOOKUP($C1826,'2023-24 School Level AAFTE'!$C:$N,9,FALSE)</f>
        <v>No</v>
      </c>
      <c r="F1826" s="94" t="str">
        <f>IFERROR(VLOOKUP(C1826,'2023-24 School Level AAFTE'!$C:$N,11,FALSE),"")</f>
        <v>No</v>
      </c>
      <c r="G1826" s="20">
        <f>IFERROR(VLOOKUP(C1826,'2023-24 School Level AAFTE'!$C:$N,8,FALSE),0)</f>
        <v>1480.87</v>
      </c>
      <c r="H1826" s="99">
        <f>VLOOKUP($A1826,'District Data'!$A:$F,3,FALSE)</f>
        <v>1.18</v>
      </c>
      <c r="I1826" s="99">
        <f>VLOOKUP($A1826,'District Data'!$A:$F,4,FALSE)</f>
        <v>1.18</v>
      </c>
      <c r="J1826" s="100">
        <f t="shared" si="309"/>
        <v>0</v>
      </c>
      <c r="K1826" s="101">
        <f t="shared" si="310"/>
        <v>0</v>
      </c>
      <c r="L1826" s="102">
        <f>'District Data'!E$2</f>
        <v>72728</v>
      </c>
      <c r="M1826" s="102">
        <f>'District Data'!F$2</f>
        <v>78209</v>
      </c>
      <c r="N1826" s="33">
        <f t="shared" si="311"/>
        <v>0</v>
      </c>
      <c r="O1826" s="33">
        <f t="shared" si="312"/>
        <v>0</v>
      </c>
      <c r="P1826" s="33">
        <f t="shared" si="318"/>
        <v>14418.72</v>
      </c>
      <c r="Q1826" s="103">
        <v>0.18149999999999999</v>
      </c>
      <c r="R1826" s="103">
        <v>0.17510000000000001</v>
      </c>
      <c r="S1826" s="33">
        <f t="shared" si="313"/>
        <v>0</v>
      </c>
      <c r="T1826" s="33">
        <f t="shared" si="319"/>
        <v>0</v>
      </c>
      <c r="U1826" s="33">
        <f t="shared" si="314"/>
        <v>0</v>
      </c>
      <c r="V1826" s="33">
        <f t="shared" si="315"/>
        <v>0</v>
      </c>
      <c r="W1826" s="33">
        <f t="shared" si="316"/>
        <v>0</v>
      </c>
      <c r="X1826" s="33">
        <f>IFERROR(VLOOKUP(C1826,'Adj to Match Apport'!$C:$F,4,FALSE),0)</f>
        <v>0</v>
      </c>
      <c r="Y1826" s="33">
        <f t="shared" si="317"/>
        <v>0</v>
      </c>
      <c r="Z1826" s="184">
        <f>VLOOKUP(C1826, '2023-24 School Level AAFTE'!$C$4:$C$2454, 1, 0)</f>
        <v>3343</v>
      </c>
    </row>
    <row r="1827" spans="1:26" s="20" customFormat="1" x14ac:dyDescent="0.25">
      <c r="A1827" s="136" t="s">
        <v>1842</v>
      </c>
      <c r="B1827" s="166" t="s">
        <v>1841</v>
      </c>
      <c r="C1827" s="167">
        <v>3921</v>
      </c>
      <c r="D1827" s="166" t="s">
        <v>1855</v>
      </c>
      <c r="E1827" s="146" t="str">
        <f>VLOOKUP($C1827,'2023-24 School Level AAFTE'!$C:$N,9,FALSE)</f>
        <v>No</v>
      </c>
      <c r="F1827" s="94" t="str">
        <f>IFERROR(VLOOKUP(C1827,'2023-24 School Level AAFTE'!$C:$N,11,FALSE),"")</f>
        <v>No</v>
      </c>
      <c r="G1827" s="20">
        <f>IFERROR(VLOOKUP(C1827,'2023-24 School Level AAFTE'!$C:$N,8,FALSE),0)</f>
        <v>1558.48</v>
      </c>
      <c r="H1827" s="99">
        <f>VLOOKUP($A1827,'District Data'!$A:$F,3,FALSE)</f>
        <v>1.18</v>
      </c>
      <c r="I1827" s="99">
        <f>VLOOKUP($A1827,'District Data'!$A:$F,4,FALSE)</f>
        <v>1.18</v>
      </c>
      <c r="J1827" s="100">
        <f t="shared" si="309"/>
        <v>0</v>
      </c>
      <c r="K1827" s="101">
        <f t="shared" si="310"/>
        <v>0</v>
      </c>
      <c r="L1827" s="102">
        <f>'District Data'!E$2</f>
        <v>72728</v>
      </c>
      <c r="M1827" s="102">
        <f>'District Data'!F$2</f>
        <v>78209</v>
      </c>
      <c r="N1827" s="33">
        <f t="shared" si="311"/>
        <v>0</v>
      </c>
      <c r="O1827" s="33">
        <f t="shared" si="312"/>
        <v>0</v>
      </c>
      <c r="P1827" s="33">
        <f t="shared" si="318"/>
        <v>14418.72</v>
      </c>
      <c r="Q1827" s="103">
        <v>0.18149999999999999</v>
      </c>
      <c r="R1827" s="103">
        <v>0.17510000000000001</v>
      </c>
      <c r="S1827" s="33">
        <f t="shared" si="313"/>
        <v>0</v>
      </c>
      <c r="T1827" s="33">
        <f t="shared" si="319"/>
        <v>0</v>
      </c>
      <c r="U1827" s="33">
        <f t="shared" si="314"/>
        <v>0</v>
      </c>
      <c r="V1827" s="33">
        <f t="shared" si="315"/>
        <v>0</v>
      </c>
      <c r="W1827" s="33">
        <f t="shared" si="316"/>
        <v>0</v>
      </c>
      <c r="X1827" s="33">
        <f>IFERROR(VLOOKUP(C1827,'Adj to Match Apport'!$C:$F,4,FALSE),0)</f>
        <v>0</v>
      </c>
      <c r="Y1827" s="33">
        <f t="shared" si="317"/>
        <v>0</v>
      </c>
      <c r="Z1827" s="184">
        <f>VLOOKUP(C1827, '2023-24 School Level AAFTE'!$C$4:$C$2454, 1, 0)</f>
        <v>3921</v>
      </c>
    </row>
    <row r="1828" spans="1:26" s="20" customFormat="1" x14ac:dyDescent="0.25">
      <c r="A1828" s="136" t="s">
        <v>1859</v>
      </c>
      <c r="B1828" s="166" t="s">
        <v>1858</v>
      </c>
      <c r="C1828" s="167">
        <v>3405</v>
      </c>
      <c r="D1828" s="166" t="s">
        <v>1860</v>
      </c>
      <c r="E1828" s="146" t="str">
        <f>VLOOKUP($C1828,'2023-24 School Level AAFTE'!$C:$N,9,FALSE)</f>
        <v>Yes</v>
      </c>
      <c r="F1828" s="94" t="str">
        <f>IFERROR(VLOOKUP(C1828,'2023-24 School Level AAFTE'!$C:$N,11,FALSE),"")</f>
        <v>Yes</v>
      </c>
      <c r="G1828" s="20">
        <f>IFERROR(VLOOKUP(C1828,'2023-24 School Level AAFTE'!$C:$N,8,FALSE),0)</f>
        <v>82.14</v>
      </c>
      <c r="H1828" s="99">
        <f>VLOOKUP($A1828,'District Data'!$A:$F,3,FALSE)</f>
        <v>1.06</v>
      </c>
      <c r="I1828" s="99">
        <f>VLOOKUP($A1828,'District Data'!$A:$F,4,FALSE)</f>
        <v>1.06</v>
      </c>
      <c r="J1828" s="100">
        <f t="shared" si="309"/>
        <v>82.14</v>
      </c>
      <c r="K1828" s="101">
        <f t="shared" si="310"/>
        <v>0.24099999999999999</v>
      </c>
      <c r="L1828" s="102">
        <f>'District Data'!E$2</f>
        <v>72728</v>
      </c>
      <c r="M1828" s="102">
        <f>'District Data'!F$2</f>
        <v>78209</v>
      </c>
      <c r="N1828" s="33">
        <f t="shared" si="311"/>
        <v>18579.09</v>
      </c>
      <c r="O1828" s="33">
        <f t="shared" si="312"/>
        <v>1400.18</v>
      </c>
      <c r="P1828" s="33">
        <f t="shared" si="318"/>
        <v>14418.72</v>
      </c>
      <c r="Q1828" s="103">
        <v>0.18149999999999999</v>
      </c>
      <c r="R1828" s="103">
        <v>0.17510000000000001</v>
      </c>
      <c r="S1828" s="33">
        <f t="shared" si="313"/>
        <v>7092.19</v>
      </c>
      <c r="T1828" s="33">
        <f t="shared" si="319"/>
        <v>332.99</v>
      </c>
      <c r="U1828" s="33">
        <f t="shared" si="314"/>
        <v>58.31</v>
      </c>
      <c r="V1828" s="33">
        <f t="shared" si="315"/>
        <v>391.3</v>
      </c>
      <c r="W1828" s="33">
        <f t="shared" si="316"/>
        <v>27462.76</v>
      </c>
      <c r="X1828" s="33">
        <f>IFERROR(VLOOKUP(C1828,'Adj to Match Apport'!$C:$F,4,FALSE),0)</f>
        <v>-9.9999999983992893E-3</v>
      </c>
      <c r="Y1828" s="33">
        <f t="shared" si="317"/>
        <v>27462.75</v>
      </c>
      <c r="Z1828" s="184">
        <f>VLOOKUP(C1828, '2023-24 School Level AAFTE'!$C$4:$C$2454, 1, 0)</f>
        <v>3405</v>
      </c>
    </row>
    <row r="1829" spans="1:26" s="20" customFormat="1" x14ac:dyDescent="0.25">
      <c r="A1829" s="136" t="s">
        <v>1862</v>
      </c>
      <c r="B1829" s="166" t="s">
        <v>1861</v>
      </c>
      <c r="C1829" s="167">
        <v>2512</v>
      </c>
      <c r="D1829" s="166" t="s">
        <v>1863</v>
      </c>
      <c r="E1829" s="146" t="str">
        <f>VLOOKUP($C1829,'2023-24 School Level AAFTE'!$C:$N,9,FALSE)</f>
        <v>Yes</v>
      </c>
      <c r="F1829" s="94" t="str">
        <f>IFERROR(VLOOKUP(C1829,'2023-24 School Level AAFTE'!$C:$N,11,FALSE),"")</f>
        <v>Yes</v>
      </c>
      <c r="G1829" s="20">
        <f>IFERROR(VLOOKUP(C1829,'2023-24 School Level AAFTE'!$C:$N,8,FALSE),0)</f>
        <v>31.1</v>
      </c>
      <c r="H1829" s="99">
        <f>VLOOKUP($A1829,'District Data'!$A:$F,3,FALSE)</f>
        <v>1.18</v>
      </c>
      <c r="I1829" s="99">
        <f>VLOOKUP($A1829,'District Data'!$A:$F,4,FALSE)</f>
        <v>1.18</v>
      </c>
      <c r="J1829" s="100">
        <f t="shared" si="309"/>
        <v>31.1</v>
      </c>
      <c r="K1829" s="101">
        <f t="shared" si="310"/>
        <v>9.0999999999999998E-2</v>
      </c>
      <c r="L1829" s="102">
        <f>'District Data'!E$2</f>
        <v>72728</v>
      </c>
      <c r="M1829" s="102">
        <f>'District Data'!F$2</f>
        <v>78209</v>
      </c>
      <c r="N1829" s="33">
        <f t="shared" si="311"/>
        <v>7809.53</v>
      </c>
      <c r="O1829" s="33">
        <f t="shared" si="312"/>
        <v>588.54999999999995</v>
      </c>
      <c r="P1829" s="33">
        <f t="shared" si="318"/>
        <v>14418.72</v>
      </c>
      <c r="Q1829" s="103">
        <v>0.18149999999999999</v>
      </c>
      <c r="R1829" s="103">
        <v>0.17510000000000001</v>
      </c>
      <c r="S1829" s="33">
        <f t="shared" si="313"/>
        <v>2832.59</v>
      </c>
      <c r="T1829" s="33">
        <f t="shared" si="319"/>
        <v>139.97</v>
      </c>
      <c r="U1829" s="33">
        <f t="shared" si="314"/>
        <v>24.51</v>
      </c>
      <c r="V1829" s="33">
        <f t="shared" si="315"/>
        <v>164.48</v>
      </c>
      <c r="W1829" s="33">
        <f t="shared" si="316"/>
        <v>11395.149999999998</v>
      </c>
      <c r="X1829" s="33">
        <f>IFERROR(VLOOKUP(C1829,'Adj to Match Apport'!$C:$F,4,FALSE),0)</f>
        <v>-9.9999999983992893E-3</v>
      </c>
      <c r="Y1829" s="33">
        <f t="shared" si="317"/>
        <v>11395.14</v>
      </c>
      <c r="Z1829" s="184">
        <f>VLOOKUP(C1829, '2023-24 School Level AAFTE'!$C$4:$C$2454, 1, 0)</f>
        <v>2512</v>
      </c>
    </row>
    <row r="1830" spans="1:26" s="20" customFormat="1" x14ac:dyDescent="0.25">
      <c r="A1830" s="136" t="s">
        <v>1862</v>
      </c>
      <c r="B1830" s="166" t="s">
        <v>1861</v>
      </c>
      <c r="C1830" s="167">
        <v>2513</v>
      </c>
      <c r="D1830" s="166" t="s">
        <v>1864</v>
      </c>
      <c r="E1830" s="146" t="str">
        <f>VLOOKUP($C1830,'2023-24 School Level AAFTE'!$C:$N,9,FALSE)</f>
        <v>Yes</v>
      </c>
      <c r="F1830" s="94" t="str">
        <f>IFERROR(VLOOKUP(C1830,'2023-24 School Level AAFTE'!$C:$N,11,FALSE),"")</f>
        <v>Yes</v>
      </c>
      <c r="G1830" s="20">
        <f>IFERROR(VLOOKUP(C1830,'2023-24 School Level AAFTE'!$C:$N,8,FALSE),0)</f>
        <v>11.81</v>
      </c>
      <c r="H1830" s="99">
        <f>VLOOKUP($A1830,'District Data'!$A:$F,3,FALSE)</f>
        <v>1.18</v>
      </c>
      <c r="I1830" s="99">
        <f>VLOOKUP($A1830,'District Data'!$A:$F,4,FALSE)</f>
        <v>1.18</v>
      </c>
      <c r="J1830" s="100">
        <f t="shared" si="309"/>
        <v>11.81</v>
      </c>
      <c r="K1830" s="101">
        <f t="shared" si="310"/>
        <v>3.5000000000000003E-2</v>
      </c>
      <c r="L1830" s="102">
        <f>'District Data'!E$2</f>
        <v>72728</v>
      </c>
      <c r="M1830" s="102">
        <f>'District Data'!F$2</f>
        <v>78209</v>
      </c>
      <c r="N1830" s="33">
        <f t="shared" si="311"/>
        <v>3003.67</v>
      </c>
      <c r="O1830" s="33">
        <f t="shared" si="312"/>
        <v>226.36</v>
      </c>
      <c r="P1830" s="33">
        <f t="shared" si="318"/>
        <v>14418.72</v>
      </c>
      <c r="Q1830" s="103">
        <v>0.18149999999999999</v>
      </c>
      <c r="R1830" s="103">
        <v>0.17510000000000001</v>
      </c>
      <c r="S1830" s="33">
        <f t="shared" si="313"/>
        <v>1089.46</v>
      </c>
      <c r="T1830" s="33">
        <f t="shared" si="319"/>
        <v>53.83</v>
      </c>
      <c r="U1830" s="33">
        <f t="shared" si="314"/>
        <v>9.43</v>
      </c>
      <c r="V1830" s="33">
        <f t="shared" si="315"/>
        <v>63.26</v>
      </c>
      <c r="W1830" s="33">
        <f t="shared" si="316"/>
        <v>4382.75</v>
      </c>
      <c r="X1830" s="33" t="str">
        <f>IFERROR(VLOOKUP(C1830,'Adj to Match Apport'!$C:$F,4,FALSE),0)</f>
        <v/>
      </c>
      <c r="Y1830" s="33">
        <f t="shared" si="317"/>
        <v>4382.75</v>
      </c>
      <c r="Z1830" s="184">
        <f>VLOOKUP(C1830, '2023-24 School Level AAFTE'!$C$4:$C$2454, 1, 0)</f>
        <v>2513</v>
      </c>
    </row>
    <row r="1831" spans="1:26" s="20" customFormat="1" x14ac:dyDescent="0.25">
      <c r="A1831" s="136" t="s">
        <v>1866</v>
      </c>
      <c r="B1831" s="166" t="s">
        <v>1865</v>
      </c>
      <c r="C1831" s="167">
        <v>5712</v>
      </c>
      <c r="D1831" s="166" t="s">
        <v>3343</v>
      </c>
      <c r="E1831" s="146" t="str">
        <f>VLOOKUP($C1831,'2023-24 School Level AAFTE'!$C:$N,9,FALSE)</f>
        <v>Yes</v>
      </c>
      <c r="F1831" s="94" t="str">
        <f>IFERROR(VLOOKUP(C1831,'2023-24 School Level AAFTE'!$C:$N,11,FALSE),"")</f>
        <v>Yes</v>
      </c>
      <c r="G1831" s="20">
        <f>IFERROR(VLOOKUP(C1831,'2023-24 School Level AAFTE'!$C:$N,8,FALSE),0)</f>
        <v>32.1</v>
      </c>
      <c r="H1831" s="99">
        <f>VLOOKUP($A1831,'District Data'!$A:$F,3,FALSE)</f>
        <v>1.18</v>
      </c>
      <c r="I1831" s="99">
        <f>VLOOKUP($A1831,'District Data'!$A:$F,4,FALSE)</f>
        <v>1.22</v>
      </c>
      <c r="J1831" s="100">
        <f t="shared" si="309"/>
        <v>32.1</v>
      </c>
      <c r="K1831" s="101">
        <f t="shared" si="310"/>
        <v>9.4E-2</v>
      </c>
      <c r="L1831" s="102">
        <f>'District Data'!E$2</f>
        <v>72728</v>
      </c>
      <c r="M1831" s="102">
        <f>'District Data'!F$2</f>
        <v>78209</v>
      </c>
      <c r="N1831" s="33">
        <f t="shared" si="311"/>
        <v>8066.99</v>
      </c>
      <c r="O1831" s="33">
        <f t="shared" si="312"/>
        <v>902.02</v>
      </c>
      <c r="P1831" s="33">
        <f t="shared" si="318"/>
        <v>14418.72</v>
      </c>
      <c r="Q1831" s="103">
        <v>0.18149999999999999</v>
      </c>
      <c r="R1831" s="103">
        <v>0.17510000000000001</v>
      </c>
      <c r="S1831" s="33">
        <f t="shared" si="313"/>
        <v>2977.46</v>
      </c>
      <c r="T1831" s="33">
        <f t="shared" si="319"/>
        <v>149.47999999999999</v>
      </c>
      <c r="U1831" s="33">
        <f t="shared" si="314"/>
        <v>26.17</v>
      </c>
      <c r="V1831" s="33">
        <f t="shared" si="315"/>
        <v>175.64999999999998</v>
      </c>
      <c r="W1831" s="33">
        <f t="shared" si="316"/>
        <v>12122.12</v>
      </c>
      <c r="X1831" s="33">
        <f>IFERROR(VLOOKUP(C1831,'Adj to Match Apport'!$C:$F,4,FALSE),0)</f>
        <v>0</v>
      </c>
      <c r="Y1831" s="33">
        <f t="shared" si="317"/>
        <v>12122.12</v>
      </c>
      <c r="Z1831" s="184">
        <f>VLOOKUP(C1831, '2023-24 School Level AAFTE'!$C$4:$C$2454, 1, 0)</f>
        <v>5712</v>
      </c>
    </row>
    <row r="1832" spans="1:26" s="20" customFormat="1" x14ac:dyDescent="0.25">
      <c r="A1832" s="136" t="s">
        <v>1866</v>
      </c>
      <c r="B1832" s="166" t="s">
        <v>1865</v>
      </c>
      <c r="C1832" s="167">
        <v>4265</v>
      </c>
      <c r="D1832" s="166" t="s">
        <v>1876</v>
      </c>
      <c r="E1832" s="146" t="str">
        <f>VLOOKUP($C1832,'2023-24 School Level AAFTE'!$C:$N,9,FALSE)</f>
        <v>No</v>
      </c>
      <c r="F1832" s="94" t="str">
        <f>IFERROR(VLOOKUP(C1832,'2023-24 School Level AAFTE'!$C:$N,11,FALSE),"")</f>
        <v>No</v>
      </c>
      <c r="G1832" s="20">
        <f>IFERROR(VLOOKUP(C1832,'2023-24 School Level AAFTE'!$C:$N,8,FALSE),0)</f>
        <v>162.29000000000002</v>
      </c>
      <c r="H1832" s="99">
        <f>VLOOKUP($A1832,'District Data'!$A:$F,3,FALSE)</f>
        <v>1.18</v>
      </c>
      <c r="I1832" s="99">
        <f>VLOOKUP($A1832,'District Data'!$A:$F,4,FALSE)</f>
        <v>1.22</v>
      </c>
      <c r="J1832" s="100">
        <f t="shared" si="309"/>
        <v>0</v>
      </c>
      <c r="K1832" s="101">
        <f t="shared" si="310"/>
        <v>0</v>
      </c>
      <c r="L1832" s="102">
        <f>'District Data'!E$2</f>
        <v>72728</v>
      </c>
      <c r="M1832" s="102">
        <f>'District Data'!F$2</f>
        <v>78209</v>
      </c>
      <c r="N1832" s="33">
        <f t="shared" si="311"/>
        <v>0</v>
      </c>
      <c r="O1832" s="33">
        <f t="shared" si="312"/>
        <v>0</v>
      </c>
      <c r="P1832" s="33">
        <f t="shared" si="318"/>
        <v>14418.72</v>
      </c>
      <c r="Q1832" s="103">
        <v>0.18149999999999999</v>
      </c>
      <c r="R1832" s="103">
        <v>0.17510000000000001</v>
      </c>
      <c r="S1832" s="33">
        <f t="shared" si="313"/>
        <v>0</v>
      </c>
      <c r="T1832" s="33">
        <f t="shared" si="319"/>
        <v>0</v>
      </c>
      <c r="U1832" s="33">
        <f t="shared" si="314"/>
        <v>0</v>
      </c>
      <c r="V1832" s="33">
        <f t="shared" si="315"/>
        <v>0</v>
      </c>
      <c r="W1832" s="33">
        <f t="shared" si="316"/>
        <v>0</v>
      </c>
      <c r="X1832" s="33">
        <f>IFERROR(VLOOKUP(C1832,'Adj to Match Apport'!$C:$F,4,FALSE),0)</f>
        <v>0</v>
      </c>
      <c r="Y1832" s="33">
        <f t="shared" si="317"/>
        <v>0</v>
      </c>
      <c r="Z1832" s="184">
        <f>VLOOKUP(C1832, '2023-24 School Level AAFTE'!$C$4:$C$2454, 1, 0)</f>
        <v>4265</v>
      </c>
    </row>
    <row r="1833" spans="1:26" s="20" customFormat="1" x14ac:dyDescent="0.25">
      <c r="A1833" s="136" t="s">
        <v>1866</v>
      </c>
      <c r="B1833" s="166" t="s">
        <v>1865</v>
      </c>
      <c r="C1833" s="167">
        <v>4366</v>
      </c>
      <c r="D1833" s="166" t="s">
        <v>1877</v>
      </c>
      <c r="E1833" s="146" t="str">
        <f>VLOOKUP($C1833,'2023-24 School Level AAFTE'!$C:$N,9,FALSE)</f>
        <v>No</v>
      </c>
      <c r="F1833" s="94" t="str">
        <f>IFERROR(VLOOKUP(C1833,'2023-24 School Level AAFTE'!$C:$N,11,FALSE),"")</f>
        <v>No</v>
      </c>
      <c r="G1833" s="20">
        <f>IFERROR(VLOOKUP(C1833,'2023-24 School Level AAFTE'!$C:$N,8,FALSE),0)</f>
        <v>373.46</v>
      </c>
      <c r="H1833" s="99">
        <f>VLOOKUP($A1833,'District Data'!$A:$F,3,FALSE)</f>
        <v>1.18</v>
      </c>
      <c r="I1833" s="99">
        <f>VLOOKUP($A1833,'District Data'!$A:$F,4,FALSE)</f>
        <v>1.22</v>
      </c>
      <c r="J1833" s="100">
        <f t="shared" si="309"/>
        <v>0</v>
      </c>
      <c r="K1833" s="101">
        <f t="shared" si="310"/>
        <v>0</v>
      </c>
      <c r="L1833" s="102">
        <f>'District Data'!E$2</f>
        <v>72728</v>
      </c>
      <c r="M1833" s="102">
        <f>'District Data'!F$2</f>
        <v>78209</v>
      </c>
      <c r="N1833" s="33">
        <f t="shared" si="311"/>
        <v>0</v>
      </c>
      <c r="O1833" s="33">
        <f t="shared" si="312"/>
        <v>0</v>
      </c>
      <c r="P1833" s="33">
        <f t="shared" si="318"/>
        <v>14418.72</v>
      </c>
      <c r="Q1833" s="103">
        <v>0.18149999999999999</v>
      </c>
      <c r="R1833" s="103">
        <v>0.17510000000000001</v>
      </c>
      <c r="S1833" s="33">
        <f t="shared" si="313"/>
        <v>0</v>
      </c>
      <c r="T1833" s="33">
        <f t="shared" si="319"/>
        <v>0</v>
      </c>
      <c r="U1833" s="33">
        <f t="shared" si="314"/>
        <v>0</v>
      </c>
      <c r="V1833" s="33">
        <f t="shared" si="315"/>
        <v>0</v>
      </c>
      <c r="W1833" s="33">
        <f t="shared" si="316"/>
        <v>0</v>
      </c>
      <c r="X1833" s="33">
        <f>IFERROR(VLOOKUP(C1833,'Adj to Match Apport'!$C:$F,4,FALSE),0)</f>
        <v>0</v>
      </c>
      <c r="Y1833" s="33">
        <f t="shared" si="317"/>
        <v>0</v>
      </c>
      <c r="Z1833" s="184">
        <f>VLOOKUP(C1833, '2023-24 School Level AAFTE'!$C$4:$C$2454, 1, 0)</f>
        <v>4366</v>
      </c>
    </row>
    <row r="1834" spans="1:26" s="20" customFormat="1" x14ac:dyDescent="0.25">
      <c r="A1834" s="136" t="s">
        <v>1866</v>
      </c>
      <c r="B1834" s="166" t="s">
        <v>1865</v>
      </c>
      <c r="C1834" s="167">
        <v>3305</v>
      </c>
      <c r="D1834" s="166" t="s">
        <v>1870</v>
      </c>
      <c r="E1834" s="146" t="str">
        <f>VLOOKUP($C1834,'2023-24 School Level AAFTE'!$C:$N,9,FALSE)</f>
        <v>No</v>
      </c>
      <c r="F1834" s="94" t="str">
        <f>IFERROR(VLOOKUP(C1834,'2023-24 School Level AAFTE'!$C:$N,11,FALSE),"")</f>
        <v>No</v>
      </c>
      <c r="G1834" s="20">
        <f>IFERROR(VLOOKUP(C1834,'2023-24 School Level AAFTE'!$C:$N,8,FALSE),0)</f>
        <v>435.26</v>
      </c>
      <c r="H1834" s="99">
        <f>VLOOKUP($A1834,'District Data'!$A:$F,3,FALSE)</f>
        <v>1.18</v>
      </c>
      <c r="I1834" s="99">
        <f>VLOOKUP($A1834,'District Data'!$A:$F,4,FALSE)</f>
        <v>1.22</v>
      </c>
      <c r="J1834" s="100">
        <f t="shared" si="309"/>
        <v>0</v>
      </c>
      <c r="K1834" s="101">
        <f t="shared" si="310"/>
        <v>0</v>
      </c>
      <c r="L1834" s="102">
        <f>'District Data'!E$2</f>
        <v>72728</v>
      </c>
      <c r="M1834" s="102">
        <f>'District Data'!F$2</f>
        <v>78209</v>
      </c>
      <c r="N1834" s="33">
        <f t="shared" si="311"/>
        <v>0</v>
      </c>
      <c r="O1834" s="33">
        <f t="shared" si="312"/>
        <v>0</v>
      </c>
      <c r="P1834" s="33">
        <f t="shared" si="318"/>
        <v>14418.72</v>
      </c>
      <c r="Q1834" s="103">
        <v>0.18149999999999999</v>
      </c>
      <c r="R1834" s="103">
        <v>0.17510000000000001</v>
      </c>
      <c r="S1834" s="33">
        <f t="shared" si="313"/>
        <v>0</v>
      </c>
      <c r="T1834" s="33">
        <f t="shared" si="319"/>
        <v>0</v>
      </c>
      <c r="U1834" s="33">
        <f t="shared" si="314"/>
        <v>0</v>
      </c>
      <c r="V1834" s="33">
        <f t="shared" si="315"/>
        <v>0</v>
      </c>
      <c r="W1834" s="33">
        <f t="shared" si="316"/>
        <v>0</v>
      </c>
      <c r="X1834" s="33">
        <f>IFERROR(VLOOKUP(C1834,'Adj to Match Apport'!$C:$F,4,FALSE),0)</f>
        <v>0</v>
      </c>
      <c r="Y1834" s="33">
        <f t="shared" si="317"/>
        <v>0</v>
      </c>
      <c r="Z1834" s="184">
        <f>VLOOKUP(C1834, '2023-24 School Level AAFTE'!$C$4:$C$2454, 1, 0)</f>
        <v>3305</v>
      </c>
    </row>
    <row r="1835" spans="1:26" s="20" customFormat="1" x14ac:dyDescent="0.25">
      <c r="A1835" s="136" t="s">
        <v>1866</v>
      </c>
      <c r="B1835" s="166" t="s">
        <v>1865</v>
      </c>
      <c r="C1835" s="167">
        <v>4395</v>
      </c>
      <c r="D1835" s="166" t="s">
        <v>1879</v>
      </c>
      <c r="E1835" s="146" t="str">
        <f>VLOOKUP($C1835,'2023-24 School Level AAFTE'!$C:$N,9,FALSE)</f>
        <v>No</v>
      </c>
      <c r="F1835" s="94" t="str">
        <f>IFERROR(VLOOKUP(C1835,'2023-24 School Level AAFTE'!$C:$N,11,FALSE),"")</f>
        <v>No</v>
      </c>
      <c r="G1835" s="20">
        <f>IFERROR(VLOOKUP(C1835,'2023-24 School Level AAFTE'!$C:$N,8,FALSE),0)</f>
        <v>727.1</v>
      </c>
      <c r="H1835" s="99">
        <f>VLOOKUP($A1835,'District Data'!$A:$F,3,FALSE)</f>
        <v>1.18</v>
      </c>
      <c r="I1835" s="99">
        <f>VLOOKUP($A1835,'District Data'!$A:$F,4,FALSE)</f>
        <v>1.22</v>
      </c>
      <c r="J1835" s="100">
        <f t="shared" si="309"/>
        <v>0</v>
      </c>
      <c r="K1835" s="101">
        <f t="shared" si="310"/>
        <v>0</v>
      </c>
      <c r="L1835" s="102">
        <f>'District Data'!E$2</f>
        <v>72728</v>
      </c>
      <c r="M1835" s="102">
        <f>'District Data'!F$2</f>
        <v>78209</v>
      </c>
      <c r="N1835" s="33">
        <f t="shared" si="311"/>
        <v>0</v>
      </c>
      <c r="O1835" s="33">
        <f t="shared" si="312"/>
        <v>0</v>
      </c>
      <c r="P1835" s="33">
        <f t="shared" si="318"/>
        <v>14418.72</v>
      </c>
      <c r="Q1835" s="103">
        <v>0.18149999999999999</v>
      </c>
      <c r="R1835" s="103">
        <v>0.17510000000000001</v>
      </c>
      <c r="S1835" s="33">
        <f t="shared" si="313"/>
        <v>0</v>
      </c>
      <c r="T1835" s="33">
        <f t="shared" si="319"/>
        <v>0</v>
      </c>
      <c r="U1835" s="33">
        <f t="shared" si="314"/>
        <v>0</v>
      </c>
      <c r="V1835" s="33">
        <f t="shared" si="315"/>
        <v>0</v>
      </c>
      <c r="W1835" s="33">
        <f t="shared" si="316"/>
        <v>0</v>
      </c>
      <c r="X1835" s="33">
        <f>IFERROR(VLOOKUP(C1835,'Adj to Match Apport'!$C:$F,4,FALSE),0)</f>
        <v>0</v>
      </c>
      <c r="Y1835" s="33">
        <f t="shared" si="317"/>
        <v>0</v>
      </c>
      <c r="Z1835" s="184">
        <f>VLOOKUP(C1835, '2023-24 School Level AAFTE'!$C$4:$C$2454, 1, 0)</f>
        <v>4395</v>
      </c>
    </row>
    <row r="1836" spans="1:26" s="20" customFormat="1" x14ac:dyDescent="0.25">
      <c r="A1836" s="136" t="s">
        <v>1866</v>
      </c>
      <c r="B1836" s="166" t="s">
        <v>1865</v>
      </c>
      <c r="C1836" s="167">
        <v>4241</v>
      </c>
      <c r="D1836" s="166" t="s">
        <v>1875</v>
      </c>
      <c r="E1836" s="146" t="str">
        <f>VLOOKUP($C1836,'2023-24 School Level AAFTE'!$C:$N,9,FALSE)</f>
        <v>No</v>
      </c>
      <c r="F1836" s="94" t="str">
        <f>IFERROR(VLOOKUP(C1836,'2023-24 School Level AAFTE'!$C:$N,11,FALSE),"")</f>
        <v>No</v>
      </c>
      <c r="G1836" s="20">
        <f>IFERROR(VLOOKUP(C1836,'2023-24 School Level AAFTE'!$C:$N,8,FALSE),0)</f>
        <v>685.64</v>
      </c>
      <c r="H1836" s="99">
        <f>VLOOKUP($A1836,'District Data'!$A:$F,3,FALSE)</f>
        <v>1.18</v>
      </c>
      <c r="I1836" s="99">
        <f>VLOOKUP($A1836,'District Data'!$A:$F,4,FALSE)</f>
        <v>1.22</v>
      </c>
      <c r="J1836" s="100">
        <f t="shared" si="309"/>
        <v>0</v>
      </c>
      <c r="K1836" s="101">
        <f t="shared" si="310"/>
        <v>0</v>
      </c>
      <c r="L1836" s="102">
        <f>'District Data'!E$2</f>
        <v>72728</v>
      </c>
      <c r="M1836" s="102">
        <f>'District Data'!F$2</f>
        <v>78209</v>
      </c>
      <c r="N1836" s="33">
        <f t="shared" si="311"/>
        <v>0</v>
      </c>
      <c r="O1836" s="33">
        <f t="shared" si="312"/>
        <v>0</v>
      </c>
      <c r="P1836" s="33">
        <f t="shared" si="318"/>
        <v>14418.72</v>
      </c>
      <c r="Q1836" s="103">
        <v>0.18149999999999999</v>
      </c>
      <c r="R1836" s="103">
        <v>0.17510000000000001</v>
      </c>
      <c r="S1836" s="33">
        <f t="shared" si="313"/>
        <v>0</v>
      </c>
      <c r="T1836" s="33">
        <f t="shared" si="319"/>
        <v>0</v>
      </c>
      <c r="U1836" s="33">
        <f t="shared" si="314"/>
        <v>0</v>
      </c>
      <c r="V1836" s="33">
        <f t="shared" si="315"/>
        <v>0</v>
      </c>
      <c r="W1836" s="33">
        <f t="shared" si="316"/>
        <v>0</v>
      </c>
      <c r="X1836" s="33">
        <f>IFERROR(VLOOKUP(C1836,'Adj to Match Apport'!$C:$F,4,FALSE),0)</f>
        <v>0</v>
      </c>
      <c r="Y1836" s="33">
        <f t="shared" si="317"/>
        <v>0</v>
      </c>
      <c r="Z1836" s="184">
        <f>VLOOKUP(C1836, '2023-24 School Level AAFTE'!$C$4:$C$2454, 1, 0)</f>
        <v>4241</v>
      </c>
    </row>
    <row r="1837" spans="1:26" s="20" customFormat="1" x14ac:dyDescent="0.25">
      <c r="A1837" s="136" t="s">
        <v>1866</v>
      </c>
      <c r="B1837" s="166" t="s">
        <v>1865</v>
      </c>
      <c r="C1837" s="167">
        <v>3005</v>
      </c>
      <c r="D1837" s="166" t="s">
        <v>823</v>
      </c>
      <c r="E1837" s="146" t="str">
        <f>VLOOKUP($C1837,'2023-24 School Level AAFTE'!$C:$N,9,FALSE)</f>
        <v>No</v>
      </c>
      <c r="F1837" s="94" t="str">
        <f>IFERROR(VLOOKUP(C1837,'2023-24 School Level AAFTE'!$C:$N,11,FALSE),"")</f>
        <v>No</v>
      </c>
      <c r="G1837" s="20">
        <f>IFERROR(VLOOKUP(C1837,'2023-24 School Level AAFTE'!$C:$N,8,FALSE),0)</f>
        <v>470.08</v>
      </c>
      <c r="H1837" s="99">
        <f>VLOOKUP($A1837,'District Data'!$A:$F,3,FALSE)</f>
        <v>1.18</v>
      </c>
      <c r="I1837" s="99">
        <f>VLOOKUP($A1837,'District Data'!$A:$F,4,FALSE)</f>
        <v>1.22</v>
      </c>
      <c r="J1837" s="100">
        <f t="shared" si="309"/>
        <v>0</v>
      </c>
      <c r="K1837" s="101">
        <f t="shared" si="310"/>
        <v>0</v>
      </c>
      <c r="L1837" s="102">
        <f>'District Data'!E$2</f>
        <v>72728</v>
      </c>
      <c r="M1837" s="102">
        <f>'District Data'!F$2</f>
        <v>78209</v>
      </c>
      <c r="N1837" s="33">
        <f t="shared" si="311"/>
        <v>0</v>
      </c>
      <c r="O1837" s="33">
        <f t="shared" si="312"/>
        <v>0</v>
      </c>
      <c r="P1837" s="33">
        <f t="shared" si="318"/>
        <v>14418.72</v>
      </c>
      <c r="Q1837" s="103">
        <v>0.18149999999999999</v>
      </c>
      <c r="R1837" s="103">
        <v>0.17510000000000001</v>
      </c>
      <c r="S1837" s="33">
        <f t="shared" si="313"/>
        <v>0</v>
      </c>
      <c r="T1837" s="33">
        <f t="shared" si="319"/>
        <v>0</v>
      </c>
      <c r="U1837" s="33">
        <f t="shared" si="314"/>
        <v>0</v>
      </c>
      <c r="V1837" s="33">
        <f t="shared" si="315"/>
        <v>0</v>
      </c>
      <c r="W1837" s="33">
        <f t="shared" si="316"/>
        <v>0</v>
      </c>
      <c r="X1837" s="33">
        <f>IFERROR(VLOOKUP(C1837,'Adj to Match Apport'!$C:$F,4,FALSE),0)</f>
        <v>0</v>
      </c>
      <c r="Y1837" s="33">
        <f t="shared" si="317"/>
        <v>0</v>
      </c>
      <c r="Z1837" s="184">
        <f>VLOOKUP(C1837, '2023-24 School Level AAFTE'!$C$4:$C$2454, 1, 0)</f>
        <v>3005</v>
      </c>
    </row>
    <row r="1838" spans="1:26" s="20" customFormat="1" x14ac:dyDescent="0.25">
      <c r="A1838" s="136" t="s">
        <v>1866</v>
      </c>
      <c r="B1838" s="166" t="s">
        <v>1865</v>
      </c>
      <c r="C1838" s="167">
        <v>5128</v>
      </c>
      <c r="D1838" s="166" t="s">
        <v>1881</v>
      </c>
      <c r="E1838" s="146" t="str">
        <f>VLOOKUP($C1838,'2023-24 School Level AAFTE'!$C:$N,9,FALSE)</f>
        <v>No</v>
      </c>
      <c r="F1838" s="94" t="str">
        <f>IFERROR(VLOOKUP(C1838,'2023-24 School Level AAFTE'!$C:$N,11,FALSE),"")</f>
        <v>No</v>
      </c>
      <c r="G1838" s="20">
        <f>IFERROR(VLOOKUP(C1838,'2023-24 School Level AAFTE'!$C:$N,8,FALSE),0)</f>
        <v>1589.6100000000001</v>
      </c>
      <c r="H1838" s="99">
        <f>VLOOKUP($A1838,'District Data'!$A:$F,3,FALSE)</f>
        <v>1.18</v>
      </c>
      <c r="I1838" s="99">
        <f>VLOOKUP($A1838,'District Data'!$A:$F,4,FALSE)</f>
        <v>1.22</v>
      </c>
      <c r="J1838" s="100">
        <f t="shared" si="309"/>
        <v>0</v>
      </c>
      <c r="K1838" s="101">
        <f t="shared" si="310"/>
        <v>0</v>
      </c>
      <c r="L1838" s="102">
        <f>'District Data'!E$2</f>
        <v>72728</v>
      </c>
      <c r="M1838" s="102">
        <f>'District Data'!F$2</f>
        <v>78209</v>
      </c>
      <c r="N1838" s="33">
        <f t="shared" si="311"/>
        <v>0</v>
      </c>
      <c r="O1838" s="33">
        <f t="shared" si="312"/>
        <v>0</v>
      </c>
      <c r="P1838" s="33">
        <f t="shared" si="318"/>
        <v>14418.72</v>
      </c>
      <c r="Q1838" s="103">
        <v>0.18149999999999999</v>
      </c>
      <c r="R1838" s="103">
        <v>0.17510000000000001</v>
      </c>
      <c r="S1838" s="33">
        <f t="shared" si="313"/>
        <v>0</v>
      </c>
      <c r="T1838" s="33">
        <f t="shared" si="319"/>
        <v>0</v>
      </c>
      <c r="U1838" s="33">
        <f t="shared" si="314"/>
        <v>0</v>
      </c>
      <c r="V1838" s="33">
        <f t="shared" si="315"/>
        <v>0</v>
      </c>
      <c r="W1838" s="33">
        <f t="shared" si="316"/>
        <v>0</v>
      </c>
      <c r="X1838" s="33">
        <f>IFERROR(VLOOKUP(C1838,'Adj to Match Apport'!$C:$F,4,FALSE),0)</f>
        <v>0</v>
      </c>
      <c r="Y1838" s="33">
        <f t="shared" si="317"/>
        <v>0</v>
      </c>
      <c r="Z1838" s="184">
        <f>VLOOKUP(C1838, '2023-24 School Level AAFTE'!$C$4:$C$2454, 1, 0)</f>
        <v>5128</v>
      </c>
    </row>
    <row r="1839" spans="1:26" s="20" customFormat="1" x14ac:dyDescent="0.25">
      <c r="A1839" s="136" t="s">
        <v>1866</v>
      </c>
      <c r="B1839" s="166" t="s">
        <v>1865</v>
      </c>
      <c r="C1839" s="167">
        <v>3981</v>
      </c>
      <c r="D1839" s="166" t="s">
        <v>1872</v>
      </c>
      <c r="E1839" s="146" t="str">
        <f>VLOOKUP($C1839,'2023-24 School Level AAFTE'!$C:$N,9,FALSE)</f>
        <v>No</v>
      </c>
      <c r="F1839" s="94" t="str">
        <f>IFERROR(VLOOKUP(C1839,'2023-24 School Level AAFTE'!$C:$N,11,FALSE),"")</f>
        <v>No</v>
      </c>
      <c r="G1839" s="20">
        <f>IFERROR(VLOOKUP(C1839,'2023-24 School Level AAFTE'!$C:$N,8,FALSE),0)</f>
        <v>40.9</v>
      </c>
      <c r="H1839" s="99">
        <f>VLOOKUP($A1839,'District Data'!$A:$F,3,FALSE)</f>
        <v>1.18</v>
      </c>
      <c r="I1839" s="99">
        <f>VLOOKUP($A1839,'District Data'!$A:$F,4,FALSE)</f>
        <v>1.22</v>
      </c>
      <c r="J1839" s="100">
        <f t="shared" si="309"/>
        <v>0</v>
      </c>
      <c r="K1839" s="101">
        <f t="shared" si="310"/>
        <v>0</v>
      </c>
      <c r="L1839" s="102">
        <f>'District Data'!E$2</f>
        <v>72728</v>
      </c>
      <c r="M1839" s="102">
        <f>'District Data'!F$2</f>
        <v>78209</v>
      </c>
      <c r="N1839" s="33">
        <f t="shared" si="311"/>
        <v>0</v>
      </c>
      <c r="O1839" s="33">
        <f t="shared" si="312"/>
        <v>0</v>
      </c>
      <c r="P1839" s="33">
        <f t="shared" si="318"/>
        <v>14418.72</v>
      </c>
      <c r="Q1839" s="103">
        <v>0.18149999999999999</v>
      </c>
      <c r="R1839" s="103">
        <v>0.17510000000000001</v>
      </c>
      <c r="S1839" s="33">
        <f t="shared" si="313"/>
        <v>0</v>
      </c>
      <c r="T1839" s="33">
        <f t="shared" si="319"/>
        <v>0</v>
      </c>
      <c r="U1839" s="33">
        <f t="shared" si="314"/>
        <v>0</v>
      </c>
      <c r="V1839" s="33">
        <f t="shared" si="315"/>
        <v>0</v>
      </c>
      <c r="W1839" s="33">
        <f t="shared" si="316"/>
        <v>0</v>
      </c>
      <c r="X1839" s="33">
        <f>IFERROR(VLOOKUP(C1839,'Adj to Match Apport'!$C:$F,4,FALSE),0)</f>
        <v>0</v>
      </c>
      <c r="Y1839" s="33">
        <f t="shared" si="317"/>
        <v>0</v>
      </c>
      <c r="Z1839" s="184">
        <f>VLOOKUP(C1839, '2023-24 School Level AAFTE'!$C$4:$C$2454, 1, 0)</f>
        <v>3981</v>
      </c>
    </row>
    <row r="1840" spans="1:26" s="20" customFormat="1" x14ac:dyDescent="0.25">
      <c r="A1840" s="136" t="s">
        <v>1866</v>
      </c>
      <c r="B1840" s="166" t="s">
        <v>1865</v>
      </c>
      <c r="C1840" s="167">
        <v>5100</v>
      </c>
      <c r="D1840" s="166" t="s">
        <v>1880</v>
      </c>
      <c r="E1840" s="146" t="str">
        <f>VLOOKUP($C1840,'2023-24 School Level AAFTE'!$C:$N,9,FALSE)</f>
        <v>No</v>
      </c>
      <c r="F1840" s="94" t="str">
        <f>IFERROR(VLOOKUP(C1840,'2023-24 School Level AAFTE'!$C:$N,11,FALSE),"")</f>
        <v>No</v>
      </c>
      <c r="G1840" s="20">
        <f>IFERROR(VLOOKUP(C1840,'2023-24 School Level AAFTE'!$C:$N,8,FALSE),0)</f>
        <v>652.51</v>
      </c>
      <c r="H1840" s="99">
        <f>VLOOKUP($A1840,'District Data'!$A:$F,3,FALSE)</f>
        <v>1.18</v>
      </c>
      <c r="I1840" s="99">
        <f>VLOOKUP($A1840,'District Data'!$A:$F,4,FALSE)</f>
        <v>1.22</v>
      </c>
      <c r="J1840" s="100">
        <f t="shared" si="309"/>
        <v>0</v>
      </c>
      <c r="K1840" s="101">
        <f t="shared" si="310"/>
        <v>0</v>
      </c>
      <c r="L1840" s="102">
        <f>'District Data'!E$2</f>
        <v>72728</v>
      </c>
      <c r="M1840" s="102">
        <f>'District Data'!F$2</f>
        <v>78209</v>
      </c>
      <c r="N1840" s="33">
        <f t="shared" si="311"/>
        <v>0</v>
      </c>
      <c r="O1840" s="33">
        <f t="shared" si="312"/>
        <v>0</v>
      </c>
      <c r="P1840" s="33">
        <f t="shared" si="318"/>
        <v>14418.72</v>
      </c>
      <c r="Q1840" s="103">
        <v>0.18149999999999999</v>
      </c>
      <c r="R1840" s="103">
        <v>0.17510000000000001</v>
      </c>
      <c r="S1840" s="33">
        <f t="shared" si="313"/>
        <v>0</v>
      </c>
      <c r="T1840" s="33">
        <f t="shared" si="319"/>
        <v>0</v>
      </c>
      <c r="U1840" s="33">
        <f t="shared" si="314"/>
        <v>0</v>
      </c>
      <c r="V1840" s="33">
        <f t="shared" si="315"/>
        <v>0</v>
      </c>
      <c r="W1840" s="33">
        <f t="shared" si="316"/>
        <v>0</v>
      </c>
      <c r="X1840" s="33">
        <f>IFERROR(VLOOKUP(C1840,'Adj to Match Apport'!$C:$F,4,FALSE),0)</f>
        <v>0</v>
      </c>
      <c r="Y1840" s="33">
        <f t="shared" si="317"/>
        <v>0</v>
      </c>
      <c r="Z1840" s="184">
        <f>VLOOKUP(C1840, '2023-24 School Level AAFTE'!$C$4:$C$2454, 1, 0)</f>
        <v>5100</v>
      </c>
    </row>
    <row r="1841" spans="1:26" s="20" customFormat="1" x14ac:dyDescent="0.25">
      <c r="A1841" s="136" t="s">
        <v>1866</v>
      </c>
      <c r="B1841" s="166" t="s">
        <v>1865</v>
      </c>
      <c r="C1841" s="167">
        <v>2073</v>
      </c>
      <c r="D1841" s="166" t="s">
        <v>1868</v>
      </c>
      <c r="E1841" s="146" t="str">
        <f>VLOOKUP($C1841,'2023-24 School Level AAFTE'!$C:$N,9,FALSE)</f>
        <v>No</v>
      </c>
      <c r="F1841" s="94" t="str">
        <f>IFERROR(VLOOKUP(C1841,'2023-24 School Level AAFTE'!$C:$N,11,FALSE),"")</f>
        <v>No</v>
      </c>
      <c r="G1841" s="20">
        <f>IFERROR(VLOOKUP(C1841,'2023-24 School Level AAFTE'!$C:$N,8,FALSE),0)</f>
        <v>615.80999999999995</v>
      </c>
      <c r="H1841" s="99">
        <f>VLOOKUP($A1841,'District Data'!$A:$F,3,FALSE)</f>
        <v>1.18</v>
      </c>
      <c r="I1841" s="99">
        <f>VLOOKUP($A1841,'District Data'!$A:$F,4,FALSE)</f>
        <v>1.22</v>
      </c>
      <c r="J1841" s="100">
        <f t="shared" si="309"/>
        <v>0</v>
      </c>
      <c r="K1841" s="101">
        <f t="shared" si="310"/>
        <v>0</v>
      </c>
      <c r="L1841" s="102">
        <f>'District Data'!E$2</f>
        <v>72728</v>
      </c>
      <c r="M1841" s="102">
        <f>'District Data'!F$2</f>
        <v>78209</v>
      </c>
      <c r="N1841" s="33">
        <f t="shared" si="311"/>
        <v>0</v>
      </c>
      <c r="O1841" s="33">
        <f t="shared" si="312"/>
        <v>0</v>
      </c>
      <c r="P1841" s="33">
        <f t="shared" si="318"/>
        <v>14418.72</v>
      </c>
      <c r="Q1841" s="103">
        <v>0.18149999999999999</v>
      </c>
      <c r="R1841" s="103">
        <v>0.17510000000000001</v>
      </c>
      <c r="S1841" s="33">
        <f t="shared" si="313"/>
        <v>0</v>
      </c>
      <c r="T1841" s="33">
        <f t="shared" si="319"/>
        <v>0</v>
      </c>
      <c r="U1841" s="33">
        <f t="shared" si="314"/>
        <v>0</v>
      </c>
      <c r="V1841" s="33">
        <f t="shared" si="315"/>
        <v>0</v>
      </c>
      <c r="W1841" s="33">
        <f t="shared" si="316"/>
        <v>0</v>
      </c>
      <c r="X1841" s="33">
        <f>IFERROR(VLOOKUP(C1841,'Adj to Match Apport'!$C:$F,4,FALSE),0)</f>
        <v>0</v>
      </c>
      <c r="Y1841" s="33">
        <f t="shared" si="317"/>
        <v>0</v>
      </c>
      <c r="Z1841" s="184">
        <f>VLOOKUP(C1841, '2023-24 School Level AAFTE'!$C$4:$C$2454, 1, 0)</f>
        <v>2073</v>
      </c>
    </row>
    <row r="1842" spans="1:26" s="20" customFormat="1" x14ac:dyDescent="0.25">
      <c r="A1842" s="136" t="s">
        <v>1866</v>
      </c>
      <c r="B1842" s="166" t="s">
        <v>1865</v>
      </c>
      <c r="C1842" s="167">
        <v>1904</v>
      </c>
      <c r="D1842" s="166" t="s">
        <v>2840</v>
      </c>
      <c r="E1842" s="146" t="str">
        <f>VLOOKUP($C1842,'2023-24 School Level AAFTE'!$C:$N,9,FALSE)</f>
        <v>No</v>
      </c>
      <c r="F1842" s="94" t="str">
        <f>IFERROR(VLOOKUP(C1842,'2023-24 School Level AAFTE'!$C:$N,11,FALSE),"")</f>
        <v>No</v>
      </c>
      <c r="G1842" s="20">
        <f>IFERROR(VLOOKUP(C1842,'2023-24 School Level AAFTE'!$C:$N,8,FALSE),0)</f>
        <v>97.03</v>
      </c>
      <c r="H1842" s="99">
        <f>VLOOKUP($A1842,'District Data'!$A:$F,3,FALSE)</f>
        <v>1.18</v>
      </c>
      <c r="I1842" s="99">
        <f>VLOOKUP($A1842,'District Data'!$A:$F,4,FALSE)</f>
        <v>1.22</v>
      </c>
      <c r="J1842" s="100">
        <f t="shared" si="309"/>
        <v>0</v>
      </c>
      <c r="K1842" s="101">
        <f t="shared" si="310"/>
        <v>0</v>
      </c>
      <c r="L1842" s="102">
        <f>'District Data'!E$2</f>
        <v>72728</v>
      </c>
      <c r="M1842" s="102">
        <f>'District Data'!F$2</f>
        <v>78209</v>
      </c>
      <c r="N1842" s="33">
        <f t="shared" si="311"/>
        <v>0</v>
      </c>
      <c r="O1842" s="33">
        <f t="shared" si="312"/>
        <v>0</v>
      </c>
      <c r="P1842" s="33">
        <f t="shared" si="318"/>
        <v>14418.72</v>
      </c>
      <c r="Q1842" s="103">
        <v>0.18149999999999999</v>
      </c>
      <c r="R1842" s="103">
        <v>0.17510000000000001</v>
      </c>
      <c r="S1842" s="33">
        <f t="shared" si="313"/>
        <v>0</v>
      </c>
      <c r="T1842" s="33">
        <f t="shared" si="319"/>
        <v>0</v>
      </c>
      <c r="U1842" s="33">
        <f t="shared" si="314"/>
        <v>0</v>
      </c>
      <c r="V1842" s="33">
        <f t="shared" si="315"/>
        <v>0</v>
      </c>
      <c r="W1842" s="33">
        <f t="shared" si="316"/>
        <v>0</v>
      </c>
      <c r="X1842" s="33">
        <f>IFERROR(VLOOKUP(C1842,'Adj to Match Apport'!$C:$F,4,FALSE),0)</f>
        <v>0</v>
      </c>
      <c r="Y1842" s="33">
        <f t="shared" si="317"/>
        <v>0</v>
      </c>
      <c r="Z1842" s="184">
        <f>VLOOKUP(C1842, '2023-24 School Level AAFTE'!$C$4:$C$2454, 1, 0)</f>
        <v>1904</v>
      </c>
    </row>
    <row r="1843" spans="1:26" s="20" customFormat="1" x14ac:dyDescent="0.25">
      <c r="A1843" s="136" t="s">
        <v>1866</v>
      </c>
      <c r="B1843" s="166" t="s">
        <v>1865</v>
      </c>
      <c r="C1843" s="167">
        <v>3561</v>
      </c>
      <c r="D1843" s="166" t="s">
        <v>1871</v>
      </c>
      <c r="E1843" s="146" t="str">
        <f>VLOOKUP($C1843,'2023-24 School Level AAFTE'!$C:$N,9,FALSE)</f>
        <v>No</v>
      </c>
      <c r="F1843" s="94" t="str">
        <f>IFERROR(VLOOKUP(C1843,'2023-24 School Level AAFTE'!$C:$N,11,FALSE),"")</f>
        <v>No</v>
      </c>
      <c r="G1843" s="20">
        <f>IFERROR(VLOOKUP(C1843,'2023-24 School Level AAFTE'!$C:$N,8,FALSE),0)</f>
        <v>460.37</v>
      </c>
      <c r="H1843" s="99">
        <f>VLOOKUP($A1843,'District Data'!$A:$F,3,FALSE)</f>
        <v>1.18</v>
      </c>
      <c r="I1843" s="99">
        <f>VLOOKUP($A1843,'District Data'!$A:$F,4,FALSE)</f>
        <v>1.22</v>
      </c>
      <c r="J1843" s="100">
        <f t="shared" si="309"/>
        <v>0</v>
      </c>
      <c r="K1843" s="101">
        <f t="shared" si="310"/>
        <v>0</v>
      </c>
      <c r="L1843" s="102">
        <f>'District Data'!E$2</f>
        <v>72728</v>
      </c>
      <c r="M1843" s="102">
        <f>'District Data'!F$2</f>
        <v>78209</v>
      </c>
      <c r="N1843" s="33">
        <f t="shared" si="311"/>
        <v>0</v>
      </c>
      <c r="O1843" s="33">
        <f t="shared" si="312"/>
        <v>0</v>
      </c>
      <c r="P1843" s="33">
        <f t="shared" si="318"/>
        <v>14418.72</v>
      </c>
      <c r="Q1843" s="103">
        <v>0.18149999999999999</v>
      </c>
      <c r="R1843" s="103">
        <v>0.17510000000000001</v>
      </c>
      <c r="S1843" s="33">
        <f t="shared" si="313"/>
        <v>0</v>
      </c>
      <c r="T1843" s="33">
        <f t="shared" si="319"/>
        <v>0</v>
      </c>
      <c r="U1843" s="33">
        <f t="shared" si="314"/>
        <v>0</v>
      </c>
      <c r="V1843" s="33">
        <f t="shared" si="315"/>
        <v>0</v>
      </c>
      <c r="W1843" s="33">
        <f t="shared" si="316"/>
        <v>0</v>
      </c>
      <c r="X1843" s="33">
        <f>IFERROR(VLOOKUP(C1843,'Adj to Match Apport'!$C:$F,4,FALSE),0)</f>
        <v>0</v>
      </c>
      <c r="Y1843" s="33">
        <f t="shared" si="317"/>
        <v>0</v>
      </c>
      <c r="Z1843" s="184">
        <f>VLOOKUP(C1843, '2023-24 School Level AAFTE'!$C$4:$C$2454, 1, 0)</f>
        <v>3561</v>
      </c>
    </row>
    <row r="1844" spans="1:26" s="20" customFormat="1" x14ac:dyDescent="0.25">
      <c r="A1844" s="136" t="s">
        <v>1866</v>
      </c>
      <c r="B1844" s="166" t="s">
        <v>1865</v>
      </c>
      <c r="C1844" s="167">
        <v>4184</v>
      </c>
      <c r="D1844" s="166" t="s">
        <v>1874</v>
      </c>
      <c r="E1844" s="146" t="str">
        <f>VLOOKUP($C1844,'2023-24 School Level AAFTE'!$C:$N,9,FALSE)</f>
        <v>No</v>
      </c>
      <c r="F1844" s="94" t="str">
        <f>IFERROR(VLOOKUP(C1844,'2023-24 School Level AAFTE'!$C:$N,11,FALSE),"")</f>
        <v>No</v>
      </c>
      <c r="G1844" s="20">
        <f>IFERROR(VLOOKUP(C1844,'2023-24 School Level AAFTE'!$C:$N,8,FALSE),0)</f>
        <v>575.46</v>
      </c>
      <c r="H1844" s="99">
        <f>VLOOKUP($A1844,'District Data'!$A:$F,3,FALSE)</f>
        <v>1.18</v>
      </c>
      <c r="I1844" s="99">
        <f>VLOOKUP($A1844,'District Data'!$A:$F,4,FALSE)</f>
        <v>1.22</v>
      </c>
      <c r="J1844" s="100">
        <f t="shared" si="309"/>
        <v>0</v>
      </c>
      <c r="K1844" s="101">
        <f t="shared" si="310"/>
        <v>0</v>
      </c>
      <c r="L1844" s="102">
        <f>'District Data'!E$2</f>
        <v>72728</v>
      </c>
      <c r="M1844" s="102">
        <f>'District Data'!F$2</f>
        <v>78209</v>
      </c>
      <c r="N1844" s="33">
        <f t="shared" si="311"/>
        <v>0</v>
      </c>
      <c r="O1844" s="33">
        <f t="shared" si="312"/>
        <v>0</v>
      </c>
      <c r="P1844" s="33">
        <f t="shared" si="318"/>
        <v>14418.72</v>
      </c>
      <c r="Q1844" s="103">
        <v>0.18149999999999999</v>
      </c>
      <c r="R1844" s="103">
        <v>0.17510000000000001</v>
      </c>
      <c r="S1844" s="33">
        <f t="shared" si="313"/>
        <v>0</v>
      </c>
      <c r="T1844" s="33">
        <f t="shared" si="319"/>
        <v>0</v>
      </c>
      <c r="U1844" s="33">
        <f t="shared" si="314"/>
        <v>0</v>
      </c>
      <c r="V1844" s="33">
        <f t="shared" si="315"/>
        <v>0</v>
      </c>
      <c r="W1844" s="33">
        <f t="shared" si="316"/>
        <v>0</v>
      </c>
      <c r="X1844" s="33">
        <f>IFERROR(VLOOKUP(C1844,'Adj to Match Apport'!$C:$F,4,FALSE),0)</f>
        <v>0</v>
      </c>
      <c r="Y1844" s="33">
        <f t="shared" si="317"/>
        <v>0</v>
      </c>
      <c r="Z1844" s="184">
        <f>VLOOKUP(C1844, '2023-24 School Level AAFTE'!$C$4:$C$2454, 1, 0)</f>
        <v>4184</v>
      </c>
    </row>
    <row r="1845" spans="1:26" s="20" customFormat="1" x14ac:dyDescent="0.25">
      <c r="A1845" s="136" t="s">
        <v>1866</v>
      </c>
      <c r="B1845" s="166" t="s">
        <v>1865</v>
      </c>
      <c r="C1845" s="167">
        <v>1730</v>
      </c>
      <c r="D1845" s="166" t="s">
        <v>1867</v>
      </c>
      <c r="E1845" s="146" t="str">
        <f>VLOOKUP($C1845,'2023-24 School Level AAFTE'!$C:$N,9,FALSE)</f>
        <v>No</v>
      </c>
      <c r="F1845" s="94" t="str">
        <f>IFERROR(VLOOKUP(C1845,'2023-24 School Level AAFTE'!$C:$N,11,FALSE),"")</f>
        <v>No</v>
      </c>
      <c r="G1845" s="20">
        <f>IFERROR(VLOOKUP(C1845,'2023-24 School Level AAFTE'!$C:$N,8,FALSE),0)</f>
        <v>5.95</v>
      </c>
      <c r="H1845" s="99">
        <f>VLOOKUP($A1845,'District Data'!$A:$F,3,FALSE)</f>
        <v>1.18</v>
      </c>
      <c r="I1845" s="99">
        <f>VLOOKUP($A1845,'District Data'!$A:$F,4,FALSE)</f>
        <v>1.22</v>
      </c>
      <c r="J1845" s="100">
        <f t="shared" si="309"/>
        <v>0</v>
      </c>
      <c r="K1845" s="101">
        <f t="shared" si="310"/>
        <v>0</v>
      </c>
      <c r="L1845" s="102">
        <f>'District Data'!E$2</f>
        <v>72728</v>
      </c>
      <c r="M1845" s="102">
        <f>'District Data'!F$2</f>
        <v>78209</v>
      </c>
      <c r="N1845" s="33">
        <f t="shared" si="311"/>
        <v>0</v>
      </c>
      <c r="O1845" s="33">
        <f t="shared" si="312"/>
        <v>0</v>
      </c>
      <c r="P1845" s="33">
        <f t="shared" si="318"/>
        <v>14418.72</v>
      </c>
      <c r="Q1845" s="103">
        <v>0.18149999999999999</v>
      </c>
      <c r="R1845" s="103">
        <v>0.17510000000000001</v>
      </c>
      <c r="S1845" s="33">
        <f t="shared" si="313"/>
        <v>0</v>
      </c>
      <c r="T1845" s="33">
        <f t="shared" si="319"/>
        <v>0</v>
      </c>
      <c r="U1845" s="33">
        <f t="shared" si="314"/>
        <v>0</v>
      </c>
      <c r="V1845" s="33">
        <f t="shared" si="315"/>
        <v>0</v>
      </c>
      <c r="W1845" s="33">
        <f t="shared" si="316"/>
        <v>0</v>
      </c>
      <c r="X1845" s="33">
        <f>IFERROR(VLOOKUP(C1845,'Adj to Match Apport'!$C:$F,4,FALSE),0)</f>
        <v>0</v>
      </c>
      <c r="Y1845" s="33">
        <f t="shared" si="317"/>
        <v>0</v>
      </c>
      <c r="Z1845" s="184">
        <f>VLOOKUP(C1845, '2023-24 School Level AAFTE'!$C$4:$C$2454, 1, 0)</f>
        <v>1730</v>
      </c>
    </row>
    <row r="1846" spans="1:26" s="20" customFormat="1" x14ac:dyDescent="0.25">
      <c r="A1846" s="136" t="s">
        <v>1866</v>
      </c>
      <c r="B1846" s="166" t="s">
        <v>1865</v>
      </c>
      <c r="C1846" s="167">
        <v>2428</v>
      </c>
      <c r="D1846" s="166" t="s">
        <v>1869</v>
      </c>
      <c r="E1846" s="146" t="str">
        <f>VLOOKUP($C1846,'2023-24 School Level AAFTE'!$C:$N,9,FALSE)</f>
        <v>No</v>
      </c>
      <c r="F1846" s="94" t="str">
        <f>IFERROR(VLOOKUP(C1846,'2023-24 School Level AAFTE'!$C:$N,11,FALSE),"")</f>
        <v>No</v>
      </c>
      <c r="G1846" s="20">
        <f>IFERROR(VLOOKUP(C1846,'2023-24 School Level AAFTE'!$C:$N,8,FALSE),0)</f>
        <v>1477.9499999999998</v>
      </c>
      <c r="H1846" s="99">
        <f>VLOOKUP($A1846,'District Data'!$A:$F,3,FALSE)</f>
        <v>1.18</v>
      </c>
      <c r="I1846" s="99">
        <f>VLOOKUP($A1846,'District Data'!$A:$F,4,FALSE)</f>
        <v>1.22</v>
      </c>
      <c r="J1846" s="100">
        <f t="shared" si="309"/>
        <v>0</v>
      </c>
      <c r="K1846" s="101">
        <f t="shared" si="310"/>
        <v>0</v>
      </c>
      <c r="L1846" s="102">
        <f>'District Data'!E$2</f>
        <v>72728</v>
      </c>
      <c r="M1846" s="102">
        <f>'District Data'!F$2</f>
        <v>78209</v>
      </c>
      <c r="N1846" s="33">
        <f t="shared" si="311"/>
        <v>0</v>
      </c>
      <c r="O1846" s="33">
        <f t="shared" si="312"/>
        <v>0</v>
      </c>
      <c r="P1846" s="33">
        <f t="shared" si="318"/>
        <v>14418.72</v>
      </c>
      <c r="Q1846" s="103">
        <v>0.18149999999999999</v>
      </c>
      <c r="R1846" s="103">
        <v>0.17510000000000001</v>
      </c>
      <c r="S1846" s="33">
        <f t="shared" si="313"/>
        <v>0</v>
      </c>
      <c r="T1846" s="33">
        <f t="shared" si="319"/>
        <v>0</v>
      </c>
      <c r="U1846" s="33">
        <f t="shared" si="314"/>
        <v>0</v>
      </c>
      <c r="V1846" s="33">
        <f t="shared" si="315"/>
        <v>0</v>
      </c>
      <c r="W1846" s="33">
        <f t="shared" si="316"/>
        <v>0</v>
      </c>
      <c r="X1846" s="33">
        <f>IFERROR(VLOOKUP(C1846,'Adj to Match Apport'!$C:$F,4,FALSE),0)</f>
        <v>0</v>
      </c>
      <c r="Y1846" s="33">
        <f t="shared" si="317"/>
        <v>0</v>
      </c>
      <c r="Z1846" s="184">
        <f>VLOOKUP(C1846, '2023-24 School Level AAFTE'!$C$4:$C$2454, 1, 0)</f>
        <v>2428</v>
      </c>
    </row>
    <row r="1847" spans="1:26" s="20" customFormat="1" x14ac:dyDescent="0.25">
      <c r="A1847" s="136" t="s">
        <v>1866</v>
      </c>
      <c r="B1847" s="166" t="s">
        <v>1865</v>
      </c>
      <c r="C1847" s="167">
        <v>4383</v>
      </c>
      <c r="D1847" s="166" t="s">
        <v>1878</v>
      </c>
      <c r="E1847" s="146" t="str">
        <f>VLOOKUP($C1847,'2023-24 School Level AAFTE'!$C:$N,9,FALSE)</f>
        <v>No</v>
      </c>
      <c r="F1847" s="94" t="str">
        <f>IFERROR(VLOOKUP(C1847,'2023-24 School Level AAFTE'!$C:$N,11,FALSE),"")</f>
        <v>No</v>
      </c>
      <c r="G1847" s="20">
        <f>IFERROR(VLOOKUP(C1847,'2023-24 School Level AAFTE'!$C:$N,8,FALSE),0)</f>
        <v>395.21</v>
      </c>
      <c r="H1847" s="99">
        <f>VLOOKUP($A1847,'District Data'!$A:$F,3,FALSE)</f>
        <v>1.18</v>
      </c>
      <c r="I1847" s="99">
        <f>VLOOKUP($A1847,'District Data'!$A:$F,4,FALSE)</f>
        <v>1.22</v>
      </c>
      <c r="J1847" s="100">
        <f t="shared" si="309"/>
        <v>0</v>
      </c>
      <c r="K1847" s="101">
        <f t="shared" si="310"/>
        <v>0</v>
      </c>
      <c r="L1847" s="102">
        <f>'District Data'!E$2</f>
        <v>72728</v>
      </c>
      <c r="M1847" s="102">
        <f>'District Data'!F$2</f>
        <v>78209</v>
      </c>
      <c r="N1847" s="33">
        <f t="shared" si="311"/>
        <v>0</v>
      </c>
      <c r="O1847" s="33">
        <f t="shared" si="312"/>
        <v>0</v>
      </c>
      <c r="P1847" s="33">
        <f t="shared" si="318"/>
        <v>14418.72</v>
      </c>
      <c r="Q1847" s="103">
        <v>0.18149999999999999</v>
      </c>
      <c r="R1847" s="103">
        <v>0.17510000000000001</v>
      </c>
      <c r="S1847" s="33">
        <f t="shared" si="313"/>
        <v>0</v>
      </c>
      <c r="T1847" s="33">
        <f t="shared" si="319"/>
        <v>0</v>
      </c>
      <c r="U1847" s="33">
        <f t="shared" si="314"/>
        <v>0</v>
      </c>
      <c r="V1847" s="33">
        <f t="shared" si="315"/>
        <v>0</v>
      </c>
      <c r="W1847" s="33">
        <f t="shared" si="316"/>
        <v>0</v>
      </c>
      <c r="X1847" s="33">
        <f>IFERROR(VLOOKUP(C1847,'Adj to Match Apport'!$C:$F,4,FALSE),0)</f>
        <v>0</v>
      </c>
      <c r="Y1847" s="33">
        <f t="shared" si="317"/>
        <v>0</v>
      </c>
      <c r="Z1847" s="184">
        <f>VLOOKUP(C1847, '2023-24 School Level AAFTE'!$C$4:$C$2454, 1, 0)</f>
        <v>4383</v>
      </c>
    </row>
    <row r="1848" spans="1:26" s="20" customFormat="1" x14ac:dyDescent="0.25">
      <c r="A1848" s="136" t="s">
        <v>1866</v>
      </c>
      <c r="B1848" s="166" t="s">
        <v>1865</v>
      </c>
      <c r="C1848" s="167">
        <v>4145</v>
      </c>
      <c r="D1848" s="166" t="s">
        <v>1873</v>
      </c>
      <c r="E1848" s="146" t="str">
        <f>VLOOKUP($C1848,'2023-24 School Level AAFTE'!$C:$N,9,FALSE)</f>
        <v>No</v>
      </c>
      <c r="F1848" s="94" t="str">
        <f>IFERROR(VLOOKUP(C1848,'2023-24 School Level AAFTE'!$C:$N,11,FALSE),"")</f>
        <v>No</v>
      </c>
      <c r="G1848" s="20">
        <f>IFERROR(VLOOKUP(C1848,'2023-24 School Level AAFTE'!$C:$N,8,FALSE),0)</f>
        <v>623.29</v>
      </c>
      <c r="H1848" s="99">
        <f>VLOOKUP($A1848,'District Data'!$A:$F,3,FALSE)</f>
        <v>1.18</v>
      </c>
      <c r="I1848" s="99">
        <f>VLOOKUP($A1848,'District Data'!$A:$F,4,FALSE)</f>
        <v>1.22</v>
      </c>
      <c r="J1848" s="100">
        <f t="shared" si="309"/>
        <v>0</v>
      </c>
      <c r="K1848" s="101">
        <f t="shared" si="310"/>
        <v>0</v>
      </c>
      <c r="L1848" s="102">
        <f>'District Data'!E$2</f>
        <v>72728</v>
      </c>
      <c r="M1848" s="102">
        <f>'District Data'!F$2</f>
        <v>78209</v>
      </c>
      <c r="N1848" s="33">
        <f t="shared" si="311"/>
        <v>0</v>
      </c>
      <c r="O1848" s="33">
        <f t="shared" si="312"/>
        <v>0</v>
      </c>
      <c r="P1848" s="33">
        <f t="shared" si="318"/>
        <v>14418.72</v>
      </c>
      <c r="Q1848" s="103">
        <v>0.18149999999999999</v>
      </c>
      <c r="R1848" s="103">
        <v>0.17510000000000001</v>
      </c>
      <c r="S1848" s="33">
        <f t="shared" si="313"/>
        <v>0</v>
      </c>
      <c r="T1848" s="33">
        <f t="shared" si="319"/>
        <v>0</v>
      </c>
      <c r="U1848" s="33">
        <f t="shared" si="314"/>
        <v>0</v>
      </c>
      <c r="V1848" s="33">
        <f t="shared" si="315"/>
        <v>0</v>
      </c>
      <c r="W1848" s="33">
        <f t="shared" si="316"/>
        <v>0</v>
      </c>
      <c r="X1848" s="33">
        <f>IFERROR(VLOOKUP(C1848,'Adj to Match Apport'!$C:$F,4,FALSE),0)</f>
        <v>0</v>
      </c>
      <c r="Y1848" s="33">
        <f t="shared" si="317"/>
        <v>0</v>
      </c>
      <c r="Z1848" s="184">
        <f>VLOOKUP(C1848, '2023-24 School Level AAFTE'!$C$4:$C$2454, 1, 0)</f>
        <v>4145</v>
      </c>
    </row>
    <row r="1849" spans="1:26" s="20" customFormat="1" x14ac:dyDescent="0.25">
      <c r="A1849" s="136" t="s">
        <v>1883</v>
      </c>
      <c r="B1849" s="166" t="s">
        <v>1882</v>
      </c>
      <c r="C1849" s="167">
        <v>5015</v>
      </c>
      <c r="D1849" s="166" t="s">
        <v>1888</v>
      </c>
      <c r="E1849" s="146" t="str">
        <f>VLOOKUP($C1849,'2023-24 School Level AAFTE'!$C:$N,9,FALSE)</f>
        <v>No</v>
      </c>
      <c r="F1849" s="94" t="str">
        <f>IFERROR(VLOOKUP(C1849,'2023-24 School Level AAFTE'!$C:$N,11,FALSE),"")</f>
        <v>No</v>
      </c>
      <c r="G1849" s="20">
        <f>IFERROR(VLOOKUP(C1849,'2023-24 School Level AAFTE'!$C:$N,8,FALSE),0)</f>
        <v>521.45000000000005</v>
      </c>
      <c r="H1849" s="99">
        <f>VLOOKUP($A1849,'District Data'!$A:$F,3,FALSE)</f>
        <v>1.18</v>
      </c>
      <c r="I1849" s="99">
        <f>VLOOKUP($A1849,'District Data'!$A:$F,4,FALSE)</f>
        <v>1.18</v>
      </c>
      <c r="J1849" s="100">
        <f t="shared" si="309"/>
        <v>0</v>
      </c>
      <c r="K1849" s="101">
        <f t="shared" si="310"/>
        <v>0</v>
      </c>
      <c r="L1849" s="102">
        <f>'District Data'!E$2</f>
        <v>72728</v>
      </c>
      <c r="M1849" s="102">
        <f>'District Data'!F$2</f>
        <v>78209</v>
      </c>
      <c r="N1849" s="33">
        <f t="shared" si="311"/>
        <v>0</v>
      </c>
      <c r="O1849" s="33">
        <f t="shared" si="312"/>
        <v>0</v>
      </c>
      <c r="P1849" s="33">
        <f t="shared" si="318"/>
        <v>14418.72</v>
      </c>
      <c r="Q1849" s="103">
        <v>0.18149999999999999</v>
      </c>
      <c r="R1849" s="103">
        <v>0.17510000000000001</v>
      </c>
      <c r="S1849" s="33">
        <f t="shared" si="313"/>
        <v>0</v>
      </c>
      <c r="T1849" s="33">
        <f t="shared" si="319"/>
        <v>0</v>
      </c>
      <c r="U1849" s="33">
        <f t="shared" si="314"/>
        <v>0</v>
      </c>
      <c r="V1849" s="33">
        <f t="shared" si="315"/>
        <v>0</v>
      </c>
      <c r="W1849" s="33">
        <f t="shared" si="316"/>
        <v>0</v>
      </c>
      <c r="X1849" s="33">
        <f>IFERROR(VLOOKUP(C1849,'Adj to Match Apport'!$C:$F,4,FALSE),0)</f>
        <v>0</v>
      </c>
      <c r="Y1849" s="33">
        <f t="shared" si="317"/>
        <v>0</v>
      </c>
      <c r="Z1849" s="184">
        <f>VLOOKUP(C1849, '2023-24 School Level AAFTE'!$C$4:$C$2454, 1, 0)</f>
        <v>5015</v>
      </c>
    </row>
    <row r="1850" spans="1:26" s="20" customFormat="1" x14ac:dyDescent="0.25">
      <c r="A1850" s="136" t="s">
        <v>1883</v>
      </c>
      <c r="B1850" s="166" t="s">
        <v>1882</v>
      </c>
      <c r="C1850" s="167">
        <v>4397</v>
      </c>
      <c r="D1850" s="166" t="s">
        <v>2574</v>
      </c>
      <c r="E1850" s="146" t="str">
        <f>VLOOKUP($C1850,'2023-24 School Level AAFTE'!$C:$N,9,FALSE)</f>
        <v>No</v>
      </c>
      <c r="F1850" s="94" t="str">
        <f>IFERROR(VLOOKUP(C1850,'2023-24 School Level AAFTE'!$C:$N,11,FALSE),"")</f>
        <v>No</v>
      </c>
      <c r="G1850" s="20">
        <f>IFERROR(VLOOKUP(C1850,'2023-24 School Level AAFTE'!$C:$N,8,FALSE),0)</f>
        <v>531.26</v>
      </c>
      <c r="H1850" s="99">
        <f>VLOOKUP($A1850,'District Data'!$A:$F,3,FALSE)</f>
        <v>1.18</v>
      </c>
      <c r="I1850" s="99">
        <f>VLOOKUP($A1850,'District Data'!$A:$F,4,FALSE)</f>
        <v>1.18</v>
      </c>
      <c r="J1850" s="100">
        <f t="shared" si="309"/>
        <v>0</v>
      </c>
      <c r="K1850" s="101">
        <f t="shared" si="310"/>
        <v>0</v>
      </c>
      <c r="L1850" s="102">
        <f>'District Data'!E$2</f>
        <v>72728</v>
      </c>
      <c r="M1850" s="102">
        <f>'District Data'!F$2</f>
        <v>78209</v>
      </c>
      <c r="N1850" s="33">
        <f t="shared" si="311"/>
        <v>0</v>
      </c>
      <c r="O1850" s="33">
        <f t="shared" si="312"/>
        <v>0</v>
      </c>
      <c r="P1850" s="33">
        <f t="shared" si="318"/>
        <v>14418.72</v>
      </c>
      <c r="Q1850" s="103">
        <v>0.18149999999999999</v>
      </c>
      <c r="R1850" s="103">
        <v>0.17510000000000001</v>
      </c>
      <c r="S1850" s="33">
        <f t="shared" si="313"/>
        <v>0</v>
      </c>
      <c r="T1850" s="33">
        <f t="shared" si="319"/>
        <v>0</v>
      </c>
      <c r="U1850" s="33">
        <f t="shared" si="314"/>
        <v>0</v>
      </c>
      <c r="V1850" s="33">
        <f t="shared" si="315"/>
        <v>0</v>
      </c>
      <c r="W1850" s="33">
        <f t="shared" si="316"/>
        <v>0</v>
      </c>
      <c r="X1850" s="33">
        <f>IFERROR(VLOOKUP(C1850,'Adj to Match Apport'!$C:$F,4,FALSE),0)</f>
        <v>0</v>
      </c>
      <c r="Y1850" s="33">
        <f t="shared" si="317"/>
        <v>0</v>
      </c>
      <c r="Z1850" s="184">
        <f>VLOOKUP(C1850, '2023-24 School Level AAFTE'!$C$4:$C$2454, 1, 0)</f>
        <v>4397</v>
      </c>
    </row>
    <row r="1851" spans="1:26" s="20" customFormat="1" x14ac:dyDescent="0.25">
      <c r="A1851" s="136" t="s">
        <v>1883</v>
      </c>
      <c r="B1851" s="166" t="s">
        <v>1882</v>
      </c>
      <c r="C1851" s="167">
        <v>4308</v>
      </c>
      <c r="D1851" s="166" t="s">
        <v>1887</v>
      </c>
      <c r="E1851" s="146" t="str">
        <f>VLOOKUP($C1851,'2023-24 School Level AAFTE'!$C:$N,9,FALSE)</f>
        <v>No</v>
      </c>
      <c r="F1851" s="94" t="str">
        <f>IFERROR(VLOOKUP(C1851,'2023-24 School Level AAFTE'!$C:$N,11,FALSE),"")</f>
        <v>No</v>
      </c>
      <c r="G1851" s="20">
        <f>IFERROR(VLOOKUP(C1851,'2023-24 School Level AAFTE'!$C:$N,8,FALSE),0)</f>
        <v>559.91999999999996</v>
      </c>
      <c r="H1851" s="99">
        <f>VLOOKUP($A1851,'District Data'!$A:$F,3,FALSE)</f>
        <v>1.18</v>
      </c>
      <c r="I1851" s="99">
        <f>VLOOKUP($A1851,'District Data'!$A:$F,4,FALSE)</f>
        <v>1.18</v>
      </c>
      <c r="J1851" s="100">
        <f t="shared" si="309"/>
        <v>0</v>
      </c>
      <c r="K1851" s="101">
        <f t="shared" si="310"/>
        <v>0</v>
      </c>
      <c r="L1851" s="102">
        <f>'District Data'!E$2</f>
        <v>72728</v>
      </c>
      <c r="M1851" s="102">
        <f>'District Data'!F$2</f>
        <v>78209</v>
      </c>
      <c r="N1851" s="33">
        <f t="shared" si="311"/>
        <v>0</v>
      </c>
      <c r="O1851" s="33">
        <f t="shared" si="312"/>
        <v>0</v>
      </c>
      <c r="P1851" s="33">
        <f t="shared" si="318"/>
        <v>14418.72</v>
      </c>
      <c r="Q1851" s="103">
        <v>0.18149999999999999</v>
      </c>
      <c r="R1851" s="103">
        <v>0.17510000000000001</v>
      </c>
      <c r="S1851" s="33">
        <f t="shared" si="313"/>
        <v>0</v>
      </c>
      <c r="T1851" s="33">
        <f t="shared" si="319"/>
        <v>0</v>
      </c>
      <c r="U1851" s="33">
        <f t="shared" si="314"/>
        <v>0</v>
      </c>
      <c r="V1851" s="33">
        <f t="shared" si="315"/>
        <v>0</v>
      </c>
      <c r="W1851" s="33">
        <f t="shared" si="316"/>
        <v>0</v>
      </c>
      <c r="X1851" s="33">
        <f>IFERROR(VLOOKUP(C1851,'Adj to Match Apport'!$C:$F,4,FALSE),0)</f>
        <v>0</v>
      </c>
      <c r="Y1851" s="33">
        <f t="shared" si="317"/>
        <v>0</v>
      </c>
      <c r="Z1851" s="184">
        <f>VLOOKUP(C1851, '2023-24 School Level AAFTE'!$C$4:$C$2454, 1, 0)</f>
        <v>4308</v>
      </c>
    </row>
    <row r="1852" spans="1:26" s="20" customFormat="1" x14ac:dyDescent="0.25">
      <c r="A1852" s="136" t="s">
        <v>1883</v>
      </c>
      <c r="B1852" s="166" t="s">
        <v>1882</v>
      </c>
      <c r="C1852" s="167">
        <v>2222</v>
      </c>
      <c r="D1852" s="166" t="s">
        <v>1884</v>
      </c>
      <c r="E1852" s="146" t="str">
        <f>VLOOKUP($C1852,'2023-24 School Level AAFTE'!$C:$N,9,FALSE)</f>
        <v>No</v>
      </c>
      <c r="F1852" s="94" t="str">
        <f>IFERROR(VLOOKUP(C1852,'2023-24 School Level AAFTE'!$C:$N,11,FALSE),"")</f>
        <v>No</v>
      </c>
      <c r="G1852" s="20">
        <f>IFERROR(VLOOKUP(C1852,'2023-24 School Level AAFTE'!$C:$N,8,FALSE),0)</f>
        <v>473.02</v>
      </c>
      <c r="H1852" s="99">
        <f>VLOOKUP($A1852,'District Data'!$A:$F,3,FALSE)</f>
        <v>1.18</v>
      </c>
      <c r="I1852" s="99">
        <f>VLOOKUP($A1852,'District Data'!$A:$F,4,FALSE)</f>
        <v>1.18</v>
      </c>
      <c r="J1852" s="100">
        <f t="shared" si="309"/>
        <v>0</v>
      </c>
      <c r="K1852" s="101">
        <f t="shared" si="310"/>
        <v>0</v>
      </c>
      <c r="L1852" s="102">
        <f>'District Data'!E$2</f>
        <v>72728</v>
      </c>
      <c r="M1852" s="102">
        <f>'District Data'!F$2</f>
        <v>78209</v>
      </c>
      <c r="N1852" s="33">
        <f t="shared" si="311"/>
        <v>0</v>
      </c>
      <c r="O1852" s="33">
        <f t="shared" si="312"/>
        <v>0</v>
      </c>
      <c r="P1852" s="33">
        <f t="shared" si="318"/>
        <v>14418.72</v>
      </c>
      <c r="Q1852" s="103">
        <v>0.18149999999999999</v>
      </c>
      <c r="R1852" s="103">
        <v>0.17510000000000001</v>
      </c>
      <c r="S1852" s="33">
        <f t="shared" si="313"/>
        <v>0</v>
      </c>
      <c r="T1852" s="33">
        <f t="shared" si="319"/>
        <v>0</v>
      </c>
      <c r="U1852" s="33">
        <f t="shared" si="314"/>
        <v>0</v>
      </c>
      <c r="V1852" s="33">
        <f t="shared" si="315"/>
        <v>0</v>
      </c>
      <c r="W1852" s="33">
        <f t="shared" si="316"/>
        <v>0</v>
      </c>
      <c r="X1852" s="33">
        <f>IFERROR(VLOOKUP(C1852,'Adj to Match Apport'!$C:$F,4,FALSE),0)</f>
        <v>0</v>
      </c>
      <c r="Y1852" s="33">
        <f t="shared" si="317"/>
        <v>0</v>
      </c>
      <c r="Z1852" s="184">
        <f>VLOOKUP(C1852, '2023-24 School Level AAFTE'!$C$4:$C$2454, 1, 0)</f>
        <v>2222</v>
      </c>
    </row>
    <row r="1853" spans="1:26" s="20" customFormat="1" x14ac:dyDescent="0.25">
      <c r="A1853" s="136" t="s">
        <v>1883</v>
      </c>
      <c r="B1853" s="166" t="s">
        <v>1882</v>
      </c>
      <c r="C1853" s="167">
        <v>2850</v>
      </c>
      <c r="D1853" s="166" t="s">
        <v>2575</v>
      </c>
      <c r="E1853" s="146" t="str">
        <f>VLOOKUP($C1853,'2023-24 School Level AAFTE'!$C:$N,9,FALSE)</f>
        <v>No</v>
      </c>
      <c r="F1853" s="94" t="str">
        <f>IFERROR(VLOOKUP(C1853,'2023-24 School Level AAFTE'!$C:$N,11,FALSE),"")</f>
        <v>No</v>
      </c>
      <c r="G1853" s="20">
        <f>IFERROR(VLOOKUP(C1853,'2023-24 School Level AAFTE'!$C:$N,8,FALSE),0)</f>
        <v>2154.08</v>
      </c>
      <c r="H1853" s="99">
        <f>VLOOKUP($A1853,'District Data'!$A:$F,3,FALSE)</f>
        <v>1.18</v>
      </c>
      <c r="I1853" s="99">
        <f>VLOOKUP($A1853,'District Data'!$A:$F,4,FALSE)</f>
        <v>1.18</v>
      </c>
      <c r="J1853" s="100">
        <f t="shared" si="309"/>
        <v>0</v>
      </c>
      <c r="K1853" s="101">
        <f t="shared" si="310"/>
        <v>0</v>
      </c>
      <c r="L1853" s="102">
        <f>'District Data'!E$2</f>
        <v>72728</v>
      </c>
      <c r="M1853" s="102">
        <f>'District Data'!F$2</f>
        <v>78209</v>
      </c>
      <c r="N1853" s="33">
        <f t="shared" si="311"/>
        <v>0</v>
      </c>
      <c r="O1853" s="33">
        <f t="shared" si="312"/>
        <v>0</v>
      </c>
      <c r="P1853" s="33">
        <f t="shared" si="318"/>
        <v>14418.72</v>
      </c>
      <c r="Q1853" s="103">
        <v>0.18149999999999999</v>
      </c>
      <c r="R1853" s="103">
        <v>0.17510000000000001</v>
      </c>
      <c r="S1853" s="33">
        <f t="shared" si="313"/>
        <v>0</v>
      </c>
      <c r="T1853" s="33">
        <f t="shared" si="319"/>
        <v>0</v>
      </c>
      <c r="U1853" s="33">
        <f t="shared" si="314"/>
        <v>0</v>
      </c>
      <c r="V1853" s="33">
        <f t="shared" si="315"/>
        <v>0</v>
      </c>
      <c r="W1853" s="33">
        <f t="shared" si="316"/>
        <v>0</v>
      </c>
      <c r="X1853" s="33">
        <f>IFERROR(VLOOKUP(C1853,'Adj to Match Apport'!$C:$F,4,FALSE),0)</f>
        <v>0</v>
      </c>
      <c r="Y1853" s="33">
        <f t="shared" si="317"/>
        <v>0</v>
      </c>
      <c r="Z1853" s="184">
        <f>VLOOKUP(C1853, '2023-24 School Level AAFTE'!$C$4:$C$2454, 1, 0)</f>
        <v>2850</v>
      </c>
    </row>
    <row r="1854" spans="1:26" s="20" customFormat="1" x14ac:dyDescent="0.25">
      <c r="A1854" s="136" t="s">
        <v>1883</v>
      </c>
      <c r="B1854" s="166" t="s">
        <v>1882</v>
      </c>
      <c r="C1854" s="167">
        <v>2287</v>
      </c>
      <c r="D1854" s="166" t="s">
        <v>1885</v>
      </c>
      <c r="E1854" s="146" t="str">
        <f>VLOOKUP($C1854,'2023-24 School Level AAFTE'!$C:$N,9,FALSE)</f>
        <v>No</v>
      </c>
      <c r="F1854" s="94" t="str">
        <f>IFERROR(VLOOKUP(C1854,'2023-24 School Level AAFTE'!$C:$N,11,FALSE),"")</f>
        <v>No</v>
      </c>
      <c r="G1854" s="20">
        <f>IFERROR(VLOOKUP(C1854,'2023-24 School Level AAFTE'!$C:$N,8,FALSE),0)</f>
        <v>458</v>
      </c>
      <c r="H1854" s="99">
        <f>VLOOKUP($A1854,'District Data'!$A:$F,3,FALSE)</f>
        <v>1.18</v>
      </c>
      <c r="I1854" s="99">
        <f>VLOOKUP($A1854,'District Data'!$A:$F,4,FALSE)</f>
        <v>1.18</v>
      </c>
      <c r="J1854" s="100">
        <f t="shared" si="309"/>
        <v>0</v>
      </c>
      <c r="K1854" s="101">
        <f t="shared" si="310"/>
        <v>0</v>
      </c>
      <c r="L1854" s="102">
        <f>'District Data'!E$2</f>
        <v>72728</v>
      </c>
      <c r="M1854" s="102">
        <f>'District Data'!F$2</f>
        <v>78209</v>
      </c>
      <c r="N1854" s="33">
        <f t="shared" si="311"/>
        <v>0</v>
      </c>
      <c r="O1854" s="33">
        <f t="shared" si="312"/>
        <v>0</v>
      </c>
      <c r="P1854" s="33">
        <f t="shared" si="318"/>
        <v>14418.72</v>
      </c>
      <c r="Q1854" s="103">
        <v>0.18149999999999999</v>
      </c>
      <c r="R1854" s="103">
        <v>0.17510000000000001</v>
      </c>
      <c r="S1854" s="33">
        <f t="shared" si="313"/>
        <v>0</v>
      </c>
      <c r="T1854" s="33">
        <f t="shared" si="319"/>
        <v>0</v>
      </c>
      <c r="U1854" s="33">
        <f t="shared" si="314"/>
        <v>0</v>
      </c>
      <c r="V1854" s="33">
        <f t="shared" si="315"/>
        <v>0</v>
      </c>
      <c r="W1854" s="33">
        <f t="shared" si="316"/>
        <v>0</v>
      </c>
      <c r="X1854" s="33">
        <f>IFERROR(VLOOKUP(C1854,'Adj to Match Apport'!$C:$F,4,FALSE),0)</f>
        <v>0</v>
      </c>
      <c r="Y1854" s="33">
        <f t="shared" si="317"/>
        <v>0</v>
      </c>
      <c r="Z1854" s="184">
        <f>VLOOKUP(C1854, '2023-24 School Level AAFTE'!$C$4:$C$2454, 1, 0)</f>
        <v>2287</v>
      </c>
    </row>
    <row r="1855" spans="1:26" s="20" customFormat="1" x14ac:dyDescent="0.25">
      <c r="A1855" s="136" t="s">
        <v>1883</v>
      </c>
      <c r="B1855" s="166" t="s">
        <v>1882</v>
      </c>
      <c r="C1855" s="167">
        <v>5181</v>
      </c>
      <c r="D1855" s="166" t="s">
        <v>2576</v>
      </c>
      <c r="E1855" s="146" t="str">
        <f>VLOOKUP($C1855,'2023-24 School Level AAFTE'!$C:$N,9,FALSE)</f>
        <v>No</v>
      </c>
      <c r="F1855" s="94" t="str">
        <f>IFERROR(VLOOKUP(C1855,'2023-24 School Level AAFTE'!$C:$N,11,FALSE),"")</f>
        <v>No</v>
      </c>
      <c r="G1855" s="20">
        <f>IFERROR(VLOOKUP(C1855,'2023-24 School Level AAFTE'!$C:$N,8,FALSE),0)</f>
        <v>16.3</v>
      </c>
      <c r="H1855" s="99">
        <f>VLOOKUP($A1855,'District Data'!$A:$F,3,FALSE)</f>
        <v>1.18</v>
      </c>
      <c r="I1855" s="99">
        <f>VLOOKUP($A1855,'District Data'!$A:$F,4,FALSE)</f>
        <v>1.18</v>
      </c>
      <c r="J1855" s="100">
        <f t="shared" si="309"/>
        <v>0</v>
      </c>
      <c r="K1855" s="101">
        <f t="shared" si="310"/>
        <v>0</v>
      </c>
      <c r="L1855" s="102">
        <f>'District Data'!E$2</f>
        <v>72728</v>
      </c>
      <c r="M1855" s="102">
        <f>'District Data'!F$2</f>
        <v>78209</v>
      </c>
      <c r="N1855" s="33">
        <f t="shared" si="311"/>
        <v>0</v>
      </c>
      <c r="O1855" s="33">
        <f t="shared" si="312"/>
        <v>0</v>
      </c>
      <c r="P1855" s="33">
        <f t="shared" si="318"/>
        <v>14418.72</v>
      </c>
      <c r="Q1855" s="103">
        <v>0.18149999999999999</v>
      </c>
      <c r="R1855" s="103">
        <v>0.17510000000000001</v>
      </c>
      <c r="S1855" s="33">
        <f t="shared" si="313"/>
        <v>0</v>
      </c>
      <c r="T1855" s="33">
        <f t="shared" si="319"/>
        <v>0</v>
      </c>
      <c r="U1855" s="33">
        <f t="shared" si="314"/>
        <v>0</v>
      </c>
      <c r="V1855" s="33">
        <f t="shared" si="315"/>
        <v>0</v>
      </c>
      <c r="W1855" s="33">
        <f t="shared" si="316"/>
        <v>0</v>
      </c>
      <c r="X1855" s="33">
        <f>IFERROR(VLOOKUP(C1855,'Adj to Match Apport'!$C:$F,4,FALSE),0)</f>
        <v>0</v>
      </c>
      <c r="Y1855" s="33">
        <f t="shared" si="317"/>
        <v>0</v>
      </c>
      <c r="Z1855" s="184">
        <f>VLOOKUP(C1855, '2023-24 School Level AAFTE'!$C$4:$C$2454, 1, 0)</f>
        <v>5181</v>
      </c>
    </row>
    <row r="1856" spans="1:26" s="20" customFormat="1" x14ac:dyDescent="0.25">
      <c r="A1856" s="136" t="s">
        <v>1883</v>
      </c>
      <c r="B1856" s="166" t="s">
        <v>1882</v>
      </c>
      <c r="C1856" s="167">
        <v>2288</v>
      </c>
      <c r="D1856" s="166" t="s">
        <v>1886</v>
      </c>
      <c r="E1856" s="146" t="str">
        <f>VLOOKUP($C1856,'2023-24 School Level AAFTE'!$C:$N,9,FALSE)</f>
        <v>No</v>
      </c>
      <c r="F1856" s="94" t="str">
        <f>IFERROR(VLOOKUP(C1856,'2023-24 School Level AAFTE'!$C:$N,11,FALSE),"")</f>
        <v>No</v>
      </c>
      <c r="G1856" s="20">
        <f>IFERROR(VLOOKUP(C1856,'2023-24 School Level AAFTE'!$C:$N,8,FALSE),0)</f>
        <v>438.1</v>
      </c>
      <c r="H1856" s="99">
        <f>VLOOKUP($A1856,'District Data'!$A:$F,3,FALSE)</f>
        <v>1.18</v>
      </c>
      <c r="I1856" s="99">
        <f>VLOOKUP($A1856,'District Data'!$A:$F,4,FALSE)</f>
        <v>1.18</v>
      </c>
      <c r="J1856" s="100">
        <f t="shared" si="309"/>
        <v>0</v>
      </c>
      <c r="K1856" s="101">
        <f t="shared" si="310"/>
        <v>0</v>
      </c>
      <c r="L1856" s="102">
        <f>'District Data'!E$2</f>
        <v>72728</v>
      </c>
      <c r="M1856" s="102">
        <f>'District Data'!F$2</f>
        <v>78209</v>
      </c>
      <c r="N1856" s="33">
        <f t="shared" si="311"/>
        <v>0</v>
      </c>
      <c r="O1856" s="33">
        <f t="shared" si="312"/>
        <v>0</v>
      </c>
      <c r="P1856" s="33">
        <f t="shared" si="318"/>
        <v>14418.72</v>
      </c>
      <c r="Q1856" s="103">
        <v>0.18149999999999999</v>
      </c>
      <c r="R1856" s="103">
        <v>0.17510000000000001</v>
      </c>
      <c r="S1856" s="33">
        <f t="shared" si="313"/>
        <v>0</v>
      </c>
      <c r="T1856" s="33">
        <f t="shared" si="319"/>
        <v>0</v>
      </c>
      <c r="U1856" s="33">
        <f t="shared" si="314"/>
        <v>0</v>
      </c>
      <c r="V1856" s="33">
        <f t="shared" si="315"/>
        <v>0</v>
      </c>
      <c r="W1856" s="33">
        <f t="shared" si="316"/>
        <v>0</v>
      </c>
      <c r="X1856" s="33">
        <f>IFERROR(VLOOKUP(C1856,'Adj to Match Apport'!$C:$F,4,FALSE),0)</f>
        <v>0</v>
      </c>
      <c r="Y1856" s="33">
        <f t="shared" si="317"/>
        <v>0</v>
      </c>
      <c r="Z1856" s="184">
        <f>VLOOKUP(C1856, '2023-24 School Level AAFTE'!$C$4:$C$2454, 1, 0)</f>
        <v>2288</v>
      </c>
    </row>
    <row r="1857" spans="1:26" s="20" customFormat="1" x14ac:dyDescent="0.25">
      <c r="A1857" s="136" t="s">
        <v>1883</v>
      </c>
      <c r="B1857" s="166" t="s">
        <v>1882</v>
      </c>
      <c r="C1857" s="167">
        <v>2124</v>
      </c>
      <c r="D1857" s="166" t="s">
        <v>2775</v>
      </c>
      <c r="E1857" s="146" t="str">
        <f>VLOOKUP($C1857,'2023-24 School Level AAFTE'!$C:$N,9,FALSE)</f>
        <v>No</v>
      </c>
      <c r="F1857" s="94" t="str">
        <f>IFERROR(VLOOKUP(C1857,'2023-24 School Level AAFTE'!$C:$N,11,FALSE),"")</f>
        <v>No</v>
      </c>
      <c r="G1857" s="20">
        <f>IFERROR(VLOOKUP(C1857,'2023-24 School Level AAFTE'!$C:$N,8,FALSE),0)</f>
        <v>492.35</v>
      </c>
      <c r="H1857" s="99">
        <f>VLOOKUP($A1857,'District Data'!$A:$F,3,FALSE)</f>
        <v>1.18</v>
      </c>
      <c r="I1857" s="99">
        <f>VLOOKUP($A1857,'District Data'!$A:$F,4,FALSE)</f>
        <v>1.18</v>
      </c>
      <c r="J1857" s="100">
        <f t="shared" ref="J1857:J1920" si="320">IF(AND(F1857="yes",E1857= "yes"), G1857,0)</f>
        <v>0</v>
      </c>
      <c r="K1857" s="101">
        <f t="shared" ref="K1857:K1920" si="321">ROUND(((J1857*1.1*36)/15)/900,3)</f>
        <v>0</v>
      </c>
      <c r="L1857" s="102">
        <f>'District Data'!E$2</f>
        <v>72728</v>
      </c>
      <c r="M1857" s="102">
        <f>'District Data'!F$2</f>
        <v>78209</v>
      </c>
      <c r="N1857" s="33">
        <f t="shared" ref="N1857:N1920" si="322">ROUND(H1857*L1857*$K1857,2)</f>
        <v>0</v>
      </c>
      <c r="O1857" s="33">
        <f t="shared" ref="O1857:O1920" si="323">ROUND(I1857*M1857*$K1857-N1857,2)</f>
        <v>0</v>
      </c>
      <c r="P1857" s="33">
        <f t="shared" si="318"/>
        <v>14418.72</v>
      </c>
      <c r="Q1857" s="103">
        <v>0.18149999999999999</v>
      </c>
      <c r="R1857" s="103">
        <v>0.17510000000000001</v>
      </c>
      <c r="S1857" s="33">
        <f t="shared" ref="S1857:S1920" si="324">ROUND(N1857*Q1857+O1857*R1857+K1857*P1857,2)</f>
        <v>0</v>
      </c>
      <c r="T1857" s="33">
        <f t="shared" si="319"/>
        <v>0</v>
      </c>
      <c r="U1857" s="33">
        <f t="shared" ref="U1857:U1920" si="325">ROUND(T1857*R1857,2)</f>
        <v>0</v>
      </c>
      <c r="V1857" s="33">
        <f t="shared" ref="V1857:V1920" si="326">SUM(T1857:U1857)</f>
        <v>0</v>
      </c>
      <c r="W1857" s="33">
        <f t="shared" ref="W1857:W1920" si="327">SUM(S1857,N1857:O1857,V1857)</f>
        <v>0</v>
      </c>
      <c r="X1857" s="33">
        <f>IFERROR(VLOOKUP(C1857,'Adj to Match Apport'!$C:$F,4,FALSE),0)</f>
        <v>0</v>
      </c>
      <c r="Y1857" s="33">
        <f t="shared" si="317"/>
        <v>0</v>
      </c>
      <c r="Z1857" s="184">
        <f>VLOOKUP(C1857, '2023-24 School Level AAFTE'!$C$4:$C$2454, 1, 0)</f>
        <v>2124</v>
      </c>
    </row>
    <row r="1858" spans="1:26" s="20" customFormat="1" x14ac:dyDescent="0.25">
      <c r="A1858" s="136" t="s">
        <v>1883</v>
      </c>
      <c r="B1858" s="166" t="s">
        <v>1882</v>
      </c>
      <c r="C1858" s="167">
        <v>5296</v>
      </c>
      <c r="D1858" s="166" t="s">
        <v>2577</v>
      </c>
      <c r="E1858" s="146" t="str">
        <f>VLOOKUP($C1858,'2023-24 School Level AAFTE'!$C:$N,9,FALSE)</f>
        <v>No</v>
      </c>
      <c r="F1858" s="94" t="str">
        <f>IFERROR(VLOOKUP(C1858,'2023-24 School Level AAFTE'!$C:$N,11,FALSE),"")</f>
        <v>No</v>
      </c>
      <c r="G1858" s="20">
        <f>IFERROR(VLOOKUP(C1858,'2023-24 School Level AAFTE'!$C:$N,8,FALSE),0)</f>
        <v>206.5</v>
      </c>
      <c r="H1858" s="99">
        <f>VLOOKUP($A1858,'District Data'!$A:$F,3,FALSE)</f>
        <v>1.18</v>
      </c>
      <c r="I1858" s="99">
        <f>VLOOKUP($A1858,'District Data'!$A:$F,4,FALSE)</f>
        <v>1.18</v>
      </c>
      <c r="J1858" s="100">
        <f t="shared" si="320"/>
        <v>0</v>
      </c>
      <c r="K1858" s="101">
        <f t="shared" si="321"/>
        <v>0</v>
      </c>
      <c r="L1858" s="102">
        <f>'District Data'!E$2</f>
        <v>72728</v>
      </c>
      <c r="M1858" s="102">
        <f>'District Data'!F$2</f>
        <v>78209</v>
      </c>
      <c r="N1858" s="33">
        <f t="shared" si="322"/>
        <v>0</v>
      </c>
      <c r="O1858" s="33">
        <f t="shared" si="323"/>
        <v>0</v>
      </c>
      <c r="P1858" s="33">
        <f t="shared" si="318"/>
        <v>14418.72</v>
      </c>
      <c r="Q1858" s="103">
        <v>0.18149999999999999</v>
      </c>
      <c r="R1858" s="103">
        <v>0.17510000000000001</v>
      </c>
      <c r="S1858" s="33">
        <f t="shared" si="324"/>
        <v>0</v>
      </c>
      <c r="T1858" s="33">
        <f t="shared" si="319"/>
        <v>0</v>
      </c>
      <c r="U1858" s="33">
        <f t="shared" si="325"/>
        <v>0</v>
      </c>
      <c r="V1858" s="33">
        <f t="shared" si="326"/>
        <v>0</v>
      </c>
      <c r="W1858" s="33">
        <f t="shared" si="327"/>
        <v>0</v>
      </c>
      <c r="X1858" s="33">
        <f>IFERROR(VLOOKUP(C1858,'Adj to Match Apport'!$C:$F,4,FALSE),0)</f>
        <v>0</v>
      </c>
      <c r="Y1858" s="33">
        <f t="shared" ref="Y1858:Y1921" si="328">SUM(X1858,W1858)</f>
        <v>0</v>
      </c>
      <c r="Z1858" s="184">
        <f>VLOOKUP(C1858, '2023-24 School Level AAFTE'!$C$4:$C$2454, 1, 0)</f>
        <v>5296</v>
      </c>
    </row>
    <row r="1859" spans="1:26" s="20" customFormat="1" x14ac:dyDescent="0.25">
      <c r="A1859" s="136" t="s">
        <v>1883</v>
      </c>
      <c r="B1859" s="166" t="s">
        <v>1882</v>
      </c>
      <c r="C1859" s="167">
        <v>5457</v>
      </c>
      <c r="D1859" s="166" t="s">
        <v>1889</v>
      </c>
      <c r="E1859" s="146" t="str">
        <f>VLOOKUP($C1859,'2023-24 School Level AAFTE'!$C:$N,9,FALSE)</f>
        <v>No</v>
      </c>
      <c r="F1859" s="94" t="str">
        <f>IFERROR(VLOOKUP(C1859,'2023-24 School Level AAFTE'!$C:$N,11,FALSE),"")</f>
        <v>No</v>
      </c>
      <c r="G1859" s="20">
        <f>IFERROR(VLOOKUP(C1859,'2023-24 School Level AAFTE'!$C:$N,8,FALSE),0)</f>
        <v>620.1</v>
      </c>
      <c r="H1859" s="99">
        <f>VLOOKUP($A1859,'District Data'!$A:$F,3,FALSE)</f>
        <v>1.18</v>
      </c>
      <c r="I1859" s="99">
        <f>VLOOKUP($A1859,'District Data'!$A:$F,4,FALSE)</f>
        <v>1.18</v>
      </c>
      <c r="J1859" s="100">
        <f t="shared" si="320"/>
        <v>0</v>
      </c>
      <c r="K1859" s="101">
        <f t="shared" si="321"/>
        <v>0</v>
      </c>
      <c r="L1859" s="102">
        <f>'District Data'!E$2</f>
        <v>72728</v>
      </c>
      <c r="M1859" s="102">
        <f>'District Data'!F$2</f>
        <v>78209</v>
      </c>
      <c r="N1859" s="33">
        <f t="shared" si="322"/>
        <v>0</v>
      </c>
      <c r="O1859" s="33">
        <f t="shared" si="323"/>
        <v>0</v>
      </c>
      <c r="P1859" s="33">
        <f t="shared" si="318"/>
        <v>14418.72</v>
      </c>
      <c r="Q1859" s="103">
        <v>0.18149999999999999</v>
      </c>
      <c r="R1859" s="103">
        <v>0.17510000000000001</v>
      </c>
      <c r="S1859" s="33">
        <f t="shared" si="324"/>
        <v>0</v>
      </c>
      <c r="T1859" s="33">
        <f t="shared" si="319"/>
        <v>0</v>
      </c>
      <c r="U1859" s="33">
        <f t="shared" si="325"/>
        <v>0</v>
      </c>
      <c r="V1859" s="33">
        <f t="shared" si="326"/>
        <v>0</v>
      </c>
      <c r="W1859" s="33">
        <f t="shared" si="327"/>
        <v>0</v>
      </c>
      <c r="X1859" s="33">
        <f>IFERROR(VLOOKUP(C1859,'Adj to Match Apport'!$C:$F,4,FALSE),0)</f>
        <v>0</v>
      </c>
      <c r="Y1859" s="33">
        <f t="shared" si="328"/>
        <v>0</v>
      </c>
      <c r="Z1859" s="184">
        <f>VLOOKUP(C1859, '2023-24 School Level AAFTE'!$C$4:$C$2454, 1, 0)</f>
        <v>5457</v>
      </c>
    </row>
    <row r="1860" spans="1:26" s="20" customFormat="1" x14ac:dyDescent="0.25">
      <c r="A1860" s="136" t="s">
        <v>1883</v>
      </c>
      <c r="B1860" s="166" t="s">
        <v>1882</v>
      </c>
      <c r="C1860" s="92">
        <v>5135</v>
      </c>
      <c r="D1860" s="115" t="s">
        <v>2578</v>
      </c>
      <c r="E1860" s="146" t="str">
        <f>VLOOKUP($C1860,'2023-24 School Level AAFTE'!$C:$N,9,FALSE)</f>
        <v>No</v>
      </c>
      <c r="F1860" s="94" t="str">
        <f>IFERROR(VLOOKUP(C1860,'2023-24 School Level AAFTE'!$C:$N,11,FALSE),"")</f>
        <v>No</v>
      </c>
      <c r="G1860" s="20">
        <f>IFERROR(VLOOKUP(C1860,'2023-24 School Level AAFTE'!$C:$N,8,FALSE),0)</f>
        <v>539.73</v>
      </c>
      <c r="H1860" s="99">
        <f>VLOOKUP($A1860,'District Data'!$A:$F,3,FALSE)</f>
        <v>1.18</v>
      </c>
      <c r="I1860" s="99">
        <f>VLOOKUP($A1860,'District Data'!$A:$F,4,FALSE)</f>
        <v>1.18</v>
      </c>
      <c r="J1860" s="100">
        <f t="shared" si="320"/>
        <v>0</v>
      </c>
      <c r="K1860" s="101">
        <f t="shared" si="321"/>
        <v>0</v>
      </c>
      <c r="L1860" s="102">
        <f>'District Data'!E$2</f>
        <v>72728</v>
      </c>
      <c r="M1860" s="102">
        <f>'District Data'!F$2</f>
        <v>78209</v>
      </c>
      <c r="N1860" s="33">
        <f t="shared" si="322"/>
        <v>0</v>
      </c>
      <c r="O1860" s="33">
        <f t="shared" si="323"/>
        <v>0</v>
      </c>
      <c r="P1860" s="33">
        <f t="shared" ref="P1860:P1923" si="329">ROUND(1178*12*1.02,2)</f>
        <v>14418.72</v>
      </c>
      <c r="Q1860" s="103">
        <v>0.18149999999999999</v>
      </c>
      <c r="R1860" s="103">
        <v>0.17510000000000001</v>
      </c>
      <c r="S1860" s="33">
        <f t="shared" si="324"/>
        <v>0</v>
      </c>
      <c r="T1860" s="33">
        <f t="shared" ref="T1860:T1923" si="330">ROUND(($M1860*$I1860*$K1860/180*3),2)</f>
        <v>0</v>
      </c>
      <c r="U1860" s="33">
        <f t="shared" si="325"/>
        <v>0</v>
      </c>
      <c r="V1860" s="33">
        <f t="shared" si="326"/>
        <v>0</v>
      </c>
      <c r="W1860" s="33">
        <f t="shared" si="327"/>
        <v>0</v>
      </c>
      <c r="X1860" s="33">
        <f>IFERROR(VLOOKUP(C1860,'Adj to Match Apport'!$C:$F,4,FALSE),0)</f>
        <v>0</v>
      </c>
      <c r="Y1860" s="33">
        <f t="shared" si="328"/>
        <v>0</v>
      </c>
      <c r="Z1860" s="184">
        <f>VLOOKUP(C1860, '2023-24 School Level AAFTE'!$C$4:$C$2454, 1, 0)</f>
        <v>5135</v>
      </c>
    </row>
    <row r="1861" spans="1:26" s="20" customFormat="1" x14ac:dyDescent="0.25">
      <c r="A1861" s="136" t="s">
        <v>1883</v>
      </c>
      <c r="B1861" s="166" t="s">
        <v>1882</v>
      </c>
      <c r="C1861" s="167">
        <v>1502</v>
      </c>
      <c r="D1861" s="166" t="s">
        <v>2579</v>
      </c>
      <c r="E1861" s="146" t="str">
        <f>VLOOKUP($C1861,'2023-24 School Level AAFTE'!$C:$N,9,FALSE)</f>
        <v>No</v>
      </c>
      <c r="F1861" s="94" t="str">
        <f>IFERROR(VLOOKUP(C1861,'2023-24 School Level AAFTE'!$C:$N,11,FALSE),"")</f>
        <v>No</v>
      </c>
      <c r="G1861" s="20">
        <f>IFERROR(VLOOKUP(C1861,'2023-24 School Level AAFTE'!$C:$N,8,FALSE),0)</f>
        <v>55.43</v>
      </c>
      <c r="H1861" s="99">
        <f>VLOOKUP($A1861,'District Data'!$A:$F,3,FALSE)</f>
        <v>1.18</v>
      </c>
      <c r="I1861" s="99">
        <f>VLOOKUP($A1861,'District Data'!$A:$F,4,FALSE)</f>
        <v>1.18</v>
      </c>
      <c r="J1861" s="100">
        <f t="shared" si="320"/>
        <v>0</v>
      </c>
      <c r="K1861" s="101">
        <f t="shared" si="321"/>
        <v>0</v>
      </c>
      <c r="L1861" s="102">
        <f>'District Data'!E$2</f>
        <v>72728</v>
      </c>
      <c r="M1861" s="102">
        <f>'District Data'!F$2</f>
        <v>78209</v>
      </c>
      <c r="N1861" s="33">
        <f t="shared" si="322"/>
        <v>0</v>
      </c>
      <c r="O1861" s="33">
        <f t="shared" si="323"/>
        <v>0</v>
      </c>
      <c r="P1861" s="33">
        <f t="shared" si="329"/>
        <v>14418.72</v>
      </c>
      <c r="Q1861" s="103">
        <v>0.18149999999999999</v>
      </c>
      <c r="R1861" s="103">
        <v>0.17510000000000001</v>
      </c>
      <c r="S1861" s="33">
        <f t="shared" si="324"/>
        <v>0</v>
      </c>
      <c r="T1861" s="33">
        <f t="shared" si="330"/>
        <v>0</v>
      </c>
      <c r="U1861" s="33">
        <f t="shared" si="325"/>
        <v>0</v>
      </c>
      <c r="V1861" s="33">
        <f t="shared" si="326"/>
        <v>0</v>
      </c>
      <c r="W1861" s="33">
        <f t="shared" si="327"/>
        <v>0</v>
      </c>
      <c r="X1861" s="33">
        <f>IFERROR(VLOOKUP(C1861,'Adj to Match Apport'!$C:$F,4,FALSE),0)</f>
        <v>0</v>
      </c>
      <c r="Y1861" s="33">
        <f t="shared" si="328"/>
        <v>0</v>
      </c>
      <c r="Z1861" s="184">
        <f>VLOOKUP(C1861, '2023-24 School Level AAFTE'!$C$4:$C$2454, 1, 0)</f>
        <v>1502</v>
      </c>
    </row>
    <row r="1862" spans="1:26" s="20" customFormat="1" x14ac:dyDescent="0.25">
      <c r="A1862" s="136" t="s">
        <v>1891</v>
      </c>
      <c r="B1862" s="166" t="s">
        <v>1890</v>
      </c>
      <c r="C1862" s="147">
        <v>2694</v>
      </c>
      <c r="D1862" s="148" t="s">
        <v>1892</v>
      </c>
      <c r="E1862" s="146" t="str">
        <f>VLOOKUP($C1862,'2023-24 School Level AAFTE'!$C:$N,9,FALSE)</f>
        <v>Yes</v>
      </c>
      <c r="F1862" s="94" t="str">
        <f>IFERROR(VLOOKUP(C1862,'2023-24 School Level AAFTE'!$C:$N,11,FALSE),"")</f>
        <v>Yes</v>
      </c>
      <c r="G1862" s="20">
        <f>IFERROR(VLOOKUP(C1862,'2023-24 School Level AAFTE'!$C:$N,8,FALSE),0)</f>
        <v>303.75</v>
      </c>
      <c r="H1862" s="99">
        <f>VLOOKUP($A1862,'District Data'!$A:$F,3,FALSE)</f>
        <v>1</v>
      </c>
      <c r="I1862" s="99">
        <f>VLOOKUP($A1862,'District Data'!$A:$F,4,FALSE)</f>
        <v>1</v>
      </c>
      <c r="J1862" s="100">
        <f t="shared" si="320"/>
        <v>303.75</v>
      </c>
      <c r="K1862" s="101">
        <f t="shared" si="321"/>
        <v>0.89100000000000001</v>
      </c>
      <c r="L1862" s="102">
        <f>'District Data'!E$2</f>
        <v>72728</v>
      </c>
      <c r="M1862" s="102">
        <f>'District Data'!F$2</f>
        <v>78209</v>
      </c>
      <c r="N1862" s="33">
        <f t="shared" si="322"/>
        <v>64800.65</v>
      </c>
      <c r="O1862" s="33">
        <f t="shared" si="323"/>
        <v>4883.57</v>
      </c>
      <c r="P1862" s="33">
        <f t="shared" si="329"/>
        <v>14418.72</v>
      </c>
      <c r="Q1862" s="103">
        <v>0.18149999999999999</v>
      </c>
      <c r="R1862" s="103">
        <v>0.17510000000000001</v>
      </c>
      <c r="S1862" s="33">
        <f t="shared" si="324"/>
        <v>25463.51</v>
      </c>
      <c r="T1862" s="33">
        <f t="shared" si="330"/>
        <v>1161.4000000000001</v>
      </c>
      <c r="U1862" s="33">
        <f t="shared" si="325"/>
        <v>203.36</v>
      </c>
      <c r="V1862" s="33">
        <f t="shared" si="326"/>
        <v>1364.7600000000002</v>
      </c>
      <c r="W1862" s="33">
        <f t="shared" si="327"/>
        <v>96512.49</v>
      </c>
      <c r="X1862" s="33">
        <f>IFERROR(VLOOKUP(C1862,'Adj to Match Apport'!$C:$F,4,FALSE),0)</f>
        <v>1.0000000009313226E-2</v>
      </c>
      <c r="Y1862" s="33">
        <f t="shared" si="328"/>
        <v>96512.500000000015</v>
      </c>
      <c r="Z1862" s="184">
        <f>VLOOKUP(C1862, '2023-24 School Level AAFTE'!$C$4:$C$2454, 1, 0)</f>
        <v>2694</v>
      </c>
    </row>
    <row r="1863" spans="1:26" s="20" customFormat="1" x14ac:dyDescent="0.25">
      <c r="A1863" s="136" t="s">
        <v>1891</v>
      </c>
      <c r="B1863" s="166" t="s">
        <v>1890</v>
      </c>
      <c r="C1863" s="167">
        <v>3089</v>
      </c>
      <c r="D1863" s="166" t="s">
        <v>1893</v>
      </c>
      <c r="E1863" s="146" t="str">
        <f>VLOOKUP($C1863,'2023-24 School Level AAFTE'!$C:$N,9,FALSE)</f>
        <v>Yes</v>
      </c>
      <c r="F1863" s="94" t="str">
        <f>IFERROR(VLOOKUP(C1863,'2023-24 School Level AAFTE'!$C:$N,11,FALSE),"")</f>
        <v>Yes</v>
      </c>
      <c r="G1863" s="20">
        <f>IFERROR(VLOOKUP(C1863,'2023-24 School Level AAFTE'!$C:$N,8,FALSE),0)</f>
        <v>232.13000000000002</v>
      </c>
      <c r="H1863" s="99">
        <f>VLOOKUP($A1863,'District Data'!$A:$F,3,FALSE)</f>
        <v>1</v>
      </c>
      <c r="I1863" s="99">
        <f>VLOOKUP($A1863,'District Data'!$A:$F,4,FALSE)</f>
        <v>1</v>
      </c>
      <c r="J1863" s="100">
        <f t="shared" si="320"/>
        <v>232.13000000000002</v>
      </c>
      <c r="K1863" s="101">
        <f t="shared" si="321"/>
        <v>0.68100000000000005</v>
      </c>
      <c r="L1863" s="102">
        <f>'District Data'!E$2</f>
        <v>72728</v>
      </c>
      <c r="M1863" s="102">
        <f>'District Data'!F$2</f>
        <v>78209</v>
      </c>
      <c r="N1863" s="33">
        <f t="shared" si="322"/>
        <v>49527.77</v>
      </c>
      <c r="O1863" s="33">
        <f t="shared" si="323"/>
        <v>3732.56</v>
      </c>
      <c r="P1863" s="33">
        <f t="shared" si="329"/>
        <v>14418.72</v>
      </c>
      <c r="Q1863" s="103">
        <v>0.18149999999999999</v>
      </c>
      <c r="R1863" s="103">
        <v>0.17510000000000001</v>
      </c>
      <c r="S1863" s="33">
        <f t="shared" si="324"/>
        <v>19462.009999999998</v>
      </c>
      <c r="T1863" s="33">
        <f t="shared" si="330"/>
        <v>887.67</v>
      </c>
      <c r="U1863" s="33">
        <f t="shared" si="325"/>
        <v>155.43</v>
      </c>
      <c r="V1863" s="33">
        <f t="shared" si="326"/>
        <v>1043.0999999999999</v>
      </c>
      <c r="W1863" s="33">
        <f t="shared" si="327"/>
        <v>73765.440000000002</v>
      </c>
      <c r="X1863" s="33" t="str">
        <f>IFERROR(VLOOKUP(C1863,'Adj to Match Apport'!$C:$F,4,FALSE),0)</f>
        <v/>
      </c>
      <c r="Y1863" s="33">
        <f t="shared" si="328"/>
        <v>73765.440000000002</v>
      </c>
      <c r="Z1863" s="184">
        <f>VLOOKUP(C1863, '2023-24 School Level AAFTE'!$C$4:$C$2454, 1, 0)</f>
        <v>3089</v>
      </c>
    </row>
    <row r="1864" spans="1:26" s="20" customFormat="1" x14ac:dyDescent="0.25">
      <c r="A1864" s="136" t="s">
        <v>1895</v>
      </c>
      <c r="B1864" s="166" t="s">
        <v>1894</v>
      </c>
      <c r="C1864" s="167">
        <v>2804</v>
      </c>
      <c r="D1864" s="166" t="s">
        <v>2841</v>
      </c>
      <c r="E1864" s="146" t="str">
        <f>VLOOKUP($C1864,'2023-24 School Level AAFTE'!$C:$N,9,FALSE)</f>
        <v>Yes</v>
      </c>
      <c r="F1864" s="94" t="str">
        <f>IFERROR(VLOOKUP(C1864,'2023-24 School Level AAFTE'!$C:$N,11,FALSE),"")</f>
        <v>Yes</v>
      </c>
      <c r="G1864" s="20">
        <f>IFERROR(VLOOKUP(C1864,'2023-24 School Level AAFTE'!$C:$N,8,FALSE),0)</f>
        <v>282.99</v>
      </c>
      <c r="H1864" s="99">
        <f>VLOOKUP($A1864,'District Data'!$A:$F,3,FALSE)</f>
        <v>1</v>
      </c>
      <c r="I1864" s="99">
        <f>VLOOKUP($A1864,'District Data'!$A:$F,4,FALSE)</f>
        <v>1</v>
      </c>
      <c r="J1864" s="100">
        <f t="shared" si="320"/>
        <v>282.99</v>
      </c>
      <c r="K1864" s="101">
        <f t="shared" si="321"/>
        <v>0.83</v>
      </c>
      <c r="L1864" s="102">
        <f>'District Data'!E$2</f>
        <v>72728</v>
      </c>
      <c r="M1864" s="102">
        <f>'District Data'!F$2</f>
        <v>78209</v>
      </c>
      <c r="N1864" s="33">
        <f t="shared" si="322"/>
        <v>60364.24</v>
      </c>
      <c r="O1864" s="33">
        <f t="shared" si="323"/>
        <v>4549.2299999999996</v>
      </c>
      <c r="P1864" s="33">
        <f t="shared" si="329"/>
        <v>14418.72</v>
      </c>
      <c r="Q1864" s="103">
        <v>0.18149999999999999</v>
      </c>
      <c r="R1864" s="103">
        <v>0.17510000000000001</v>
      </c>
      <c r="S1864" s="33">
        <f t="shared" si="324"/>
        <v>23720.22</v>
      </c>
      <c r="T1864" s="33">
        <f t="shared" si="330"/>
        <v>1081.8900000000001</v>
      </c>
      <c r="U1864" s="33">
        <f t="shared" si="325"/>
        <v>189.44</v>
      </c>
      <c r="V1864" s="33">
        <f t="shared" si="326"/>
        <v>1271.3300000000002</v>
      </c>
      <c r="W1864" s="33">
        <f t="shared" si="327"/>
        <v>89905.01999999999</v>
      </c>
      <c r="X1864" s="33" t="str">
        <f>IFERROR(VLOOKUP(C1864,'Adj to Match Apport'!$C:$F,4,FALSE),0)</f>
        <v/>
      </c>
      <c r="Y1864" s="33">
        <f t="shared" si="328"/>
        <v>89905.01999999999</v>
      </c>
      <c r="Z1864" s="184">
        <f>VLOOKUP(C1864, '2023-24 School Level AAFTE'!$C$4:$C$2454, 1, 0)</f>
        <v>2804</v>
      </c>
    </row>
    <row r="1865" spans="1:26" s="20" customFormat="1" x14ac:dyDescent="0.25">
      <c r="A1865" s="136" t="s">
        <v>1895</v>
      </c>
      <c r="B1865" s="166" t="s">
        <v>1894</v>
      </c>
      <c r="C1865" s="167">
        <v>5243</v>
      </c>
      <c r="D1865" s="166" t="s">
        <v>2842</v>
      </c>
      <c r="E1865" s="146" t="str">
        <f>VLOOKUP($C1865,'2023-24 School Level AAFTE'!$C:$N,9,FALSE)</f>
        <v>No</v>
      </c>
      <c r="F1865" s="94" t="str">
        <f>IFERROR(VLOOKUP(C1865,'2023-24 School Level AAFTE'!$C:$N,11,FALSE),"")</f>
        <v>No</v>
      </c>
      <c r="G1865" s="20">
        <f>IFERROR(VLOOKUP(C1865,'2023-24 School Level AAFTE'!$C:$N,8,FALSE),0)</f>
        <v>7.34</v>
      </c>
      <c r="H1865" s="99">
        <f>VLOOKUP($A1865,'District Data'!$A:$F,3,FALSE)</f>
        <v>1</v>
      </c>
      <c r="I1865" s="99">
        <f>VLOOKUP($A1865,'District Data'!$A:$F,4,FALSE)</f>
        <v>1</v>
      </c>
      <c r="J1865" s="100">
        <f t="shared" si="320"/>
        <v>0</v>
      </c>
      <c r="K1865" s="101">
        <f t="shared" si="321"/>
        <v>0</v>
      </c>
      <c r="L1865" s="102">
        <f>'District Data'!E$2</f>
        <v>72728</v>
      </c>
      <c r="M1865" s="102">
        <f>'District Data'!F$2</f>
        <v>78209</v>
      </c>
      <c r="N1865" s="33">
        <f t="shared" si="322"/>
        <v>0</v>
      </c>
      <c r="O1865" s="33">
        <f t="shared" si="323"/>
        <v>0</v>
      </c>
      <c r="P1865" s="33">
        <f t="shared" si="329"/>
        <v>14418.72</v>
      </c>
      <c r="Q1865" s="103">
        <v>0.18149999999999999</v>
      </c>
      <c r="R1865" s="103">
        <v>0.17510000000000001</v>
      </c>
      <c r="S1865" s="33">
        <f t="shared" si="324"/>
        <v>0</v>
      </c>
      <c r="T1865" s="33">
        <f t="shared" si="330"/>
        <v>0</v>
      </c>
      <c r="U1865" s="33">
        <f t="shared" si="325"/>
        <v>0</v>
      </c>
      <c r="V1865" s="33">
        <f t="shared" si="326"/>
        <v>0</v>
      </c>
      <c r="W1865" s="33">
        <f t="shared" si="327"/>
        <v>0</v>
      </c>
      <c r="X1865" s="33">
        <f>IFERROR(VLOOKUP(C1865,'Adj to Match Apport'!$C:$F,4,FALSE),0)</f>
        <v>0</v>
      </c>
      <c r="Y1865" s="33">
        <f t="shared" si="328"/>
        <v>0</v>
      </c>
      <c r="Z1865" s="184">
        <f>VLOOKUP(C1865, '2023-24 School Level AAFTE'!$C$4:$C$2454, 1, 0)</f>
        <v>5243</v>
      </c>
    </row>
    <row r="1866" spans="1:26" s="20" customFormat="1" x14ac:dyDescent="0.25">
      <c r="A1866" s="136" t="s">
        <v>1895</v>
      </c>
      <c r="B1866" s="166" t="s">
        <v>1894</v>
      </c>
      <c r="C1866" s="92">
        <v>2214</v>
      </c>
      <c r="D1866" s="115" t="s">
        <v>1896</v>
      </c>
      <c r="E1866" s="146" t="str">
        <f>VLOOKUP($C1866,'2023-24 School Level AAFTE'!$C:$N,9,FALSE)</f>
        <v>Yes</v>
      </c>
      <c r="F1866" s="94" t="str">
        <f>IFERROR(VLOOKUP(C1866,'2023-24 School Level AAFTE'!$C:$N,11,FALSE),"")</f>
        <v>Yes</v>
      </c>
      <c r="G1866" s="20">
        <f>IFERROR(VLOOKUP(C1866,'2023-24 School Level AAFTE'!$C:$N,8,FALSE),0)</f>
        <v>249.17000000000002</v>
      </c>
      <c r="H1866" s="99">
        <f>VLOOKUP($A1866,'District Data'!$A:$F,3,FALSE)</f>
        <v>1</v>
      </c>
      <c r="I1866" s="99">
        <f>VLOOKUP($A1866,'District Data'!$A:$F,4,FALSE)</f>
        <v>1</v>
      </c>
      <c r="J1866" s="100">
        <f t="shared" si="320"/>
        <v>249.17000000000002</v>
      </c>
      <c r="K1866" s="101">
        <f t="shared" si="321"/>
        <v>0.73099999999999998</v>
      </c>
      <c r="L1866" s="102">
        <f>'District Data'!E$2</f>
        <v>72728</v>
      </c>
      <c r="M1866" s="102">
        <f>'District Data'!F$2</f>
        <v>78209</v>
      </c>
      <c r="N1866" s="33">
        <f t="shared" si="322"/>
        <v>53164.17</v>
      </c>
      <c r="O1866" s="33">
        <f t="shared" si="323"/>
        <v>4006.61</v>
      </c>
      <c r="P1866" s="33">
        <f t="shared" si="329"/>
        <v>14418.72</v>
      </c>
      <c r="Q1866" s="103">
        <v>0.18149999999999999</v>
      </c>
      <c r="R1866" s="103">
        <v>0.17510000000000001</v>
      </c>
      <c r="S1866" s="33">
        <f t="shared" si="324"/>
        <v>20890.939999999999</v>
      </c>
      <c r="T1866" s="33">
        <f t="shared" si="330"/>
        <v>952.85</v>
      </c>
      <c r="U1866" s="33">
        <f t="shared" si="325"/>
        <v>166.84</v>
      </c>
      <c r="V1866" s="33">
        <f t="shared" si="326"/>
        <v>1119.69</v>
      </c>
      <c r="W1866" s="33">
        <f t="shared" si="327"/>
        <v>79181.41</v>
      </c>
      <c r="X1866" s="33">
        <f>IFERROR(VLOOKUP(C1866,'Adj to Match Apport'!$C:$F,4,FALSE),0)</f>
        <v>0</v>
      </c>
      <c r="Y1866" s="33">
        <f t="shared" si="328"/>
        <v>79181.41</v>
      </c>
      <c r="Z1866" s="184">
        <f>VLOOKUP(C1866, '2023-24 School Level AAFTE'!$C$4:$C$2454, 1, 0)</f>
        <v>2214</v>
      </c>
    </row>
    <row r="1867" spans="1:26" s="20" customFormat="1" x14ac:dyDescent="0.25">
      <c r="A1867" s="136" t="s">
        <v>1904</v>
      </c>
      <c r="B1867" s="166" t="s">
        <v>1903</v>
      </c>
      <c r="C1867" s="167">
        <v>4029</v>
      </c>
      <c r="D1867" s="166" t="s">
        <v>1911</v>
      </c>
      <c r="E1867" s="146" t="str">
        <f>VLOOKUP($C1867,'2023-24 School Level AAFTE'!$C:$N,9,FALSE)</f>
        <v>No</v>
      </c>
      <c r="F1867" s="94" t="str">
        <f>IFERROR(VLOOKUP(C1867,'2023-24 School Level AAFTE'!$C:$N,11,FALSE),"")</f>
        <v>No</v>
      </c>
      <c r="G1867" s="20">
        <f>IFERROR(VLOOKUP(C1867,'2023-24 School Level AAFTE'!$C:$N,8,FALSE),0)</f>
        <v>465.48</v>
      </c>
      <c r="H1867" s="99">
        <f>VLOOKUP($A1867,'District Data'!$A:$F,3,FALSE)</f>
        <v>1.18</v>
      </c>
      <c r="I1867" s="99">
        <f>VLOOKUP($A1867,'District Data'!$A:$F,4,FALSE)</f>
        <v>1.18</v>
      </c>
      <c r="J1867" s="100">
        <f t="shared" si="320"/>
        <v>0</v>
      </c>
      <c r="K1867" s="101">
        <f t="shared" si="321"/>
        <v>0</v>
      </c>
      <c r="L1867" s="102">
        <f>'District Data'!E$2</f>
        <v>72728</v>
      </c>
      <c r="M1867" s="102">
        <f>'District Data'!F$2</f>
        <v>78209</v>
      </c>
      <c r="N1867" s="33">
        <f t="shared" si="322"/>
        <v>0</v>
      </c>
      <c r="O1867" s="33">
        <f t="shared" si="323"/>
        <v>0</v>
      </c>
      <c r="P1867" s="33">
        <f t="shared" si="329"/>
        <v>14418.72</v>
      </c>
      <c r="Q1867" s="103">
        <v>0.18149999999999999</v>
      </c>
      <c r="R1867" s="103">
        <v>0.17510000000000001</v>
      </c>
      <c r="S1867" s="33">
        <f t="shared" si="324"/>
        <v>0</v>
      </c>
      <c r="T1867" s="33">
        <f t="shared" si="330"/>
        <v>0</v>
      </c>
      <c r="U1867" s="33">
        <f t="shared" si="325"/>
        <v>0</v>
      </c>
      <c r="V1867" s="33">
        <f t="shared" si="326"/>
        <v>0</v>
      </c>
      <c r="W1867" s="33">
        <f t="shared" si="327"/>
        <v>0</v>
      </c>
      <c r="X1867" s="33">
        <f>IFERROR(VLOOKUP(C1867,'Adj to Match Apport'!$C:$F,4,FALSE),0)</f>
        <v>0</v>
      </c>
      <c r="Y1867" s="33">
        <f t="shared" si="328"/>
        <v>0</v>
      </c>
      <c r="Z1867" s="184">
        <f>VLOOKUP(C1867, '2023-24 School Level AAFTE'!$C$4:$C$2454, 1, 0)</f>
        <v>4029</v>
      </c>
    </row>
    <row r="1868" spans="1:26" s="20" customFormat="1" x14ac:dyDescent="0.25">
      <c r="A1868" s="136" t="s">
        <v>1904</v>
      </c>
      <c r="B1868" s="166" t="s">
        <v>1903</v>
      </c>
      <c r="C1868" s="167">
        <v>3680</v>
      </c>
      <c r="D1868" s="166" t="s">
        <v>938</v>
      </c>
      <c r="E1868" s="146" t="str">
        <f>VLOOKUP($C1868,'2023-24 School Level AAFTE'!$C:$N,9,FALSE)</f>
        <v>No</v>
      </c>
      <c r="F1868" s="94" t="str">
        <f>IFERROR(VLOOKUP(C1868,'2023-24 School Level AAFTE'!$C:$N,11,FALSE),"")</f>
        <v>No</v>
      </c>
      <c r="G1868" s="20">
        <f>IFERROR(VLOOKUP(C1868,'2023-24 School Level AAFTE'!$C:$N,8,FALSE),0)</f>
        <v>660.15</v>
      </c>
      <c r="H1868" s="99">
        <f>VLOOKUP($A1868,'District Data'!$A:$F,3,FALSE)</f>
        <v>1.18</v>
      </c>
      <c r="I1868" s="99">
        <f>VLOOKUP($A1868,'District Data'!$A:$F,4,FALSE)</f>
        <v>1.18</v>
      </c>
      <c r="J1868" s="100">
        <f t="shared" si="320"/>
        <v>0</v>
      </c>
      <c r="K1868" s="101">
        <f t="shared" si="321"/>
        <v>0</v>
      </c>
      <c r="L1868" s="102">
        <f>'District Data'!E$2</f>
        <v>72728</v>
      </c>
      <c r="M1868" s="102">
        <f>'District Data'!F$2</f>
        <v>78209</v>
      </c>
      <c r="N1868" s="33">
        <f t="shared" si="322"/>
        <v>0</v>
      </c>
      <c r="O1868" s="33">
        <f t="shared" si="323"/>
        <v>0</v>
      </c>
      <c r="P1868" s="33">
        <f t="shared" si="329"/>
        <v>14418.72</v>
      </c>
      <c r="Q1868" s="103">
        <v>0.18149999999999999</v>
      </c>
      <c r="R1868" s="103">
        <v>0.17510000000000001</v>
      </c>
      <c r="S1868" s="33">
        <f t="shared" si="324"/>
        <v>0</v>
      </c>
      <c r="T1868" s="33">
        <f t="shared" si="330"/>
        <v>0</v>
      </c>
      <c r="U1868" s="33">
        <f t="shared" si="325"/>
        <v>0</v>
      </c>
      <c r="V1868" s="33">
        <f t="shared" si="326"/>
        <v>0</v>
      </c>
      <c r="W1868" s="33">
        <f t="shared" si="327"/>
        <v>0</v>
      </c>
      <c r="X1868" s="33">
        <f>IFERROR(VLOOKUP(C1868,'Adj to Match Apport'!$C:$F,4,FALSE),0)</f>
        <v>0</v>
      </c>
      <c r="Y1868" s="33">
        <f t="shared" si="328"/>
        <v>0</v>
      </c>
      <c r="Z1868" s="184">
        <f>VLOOKUP(C1868, '2023-24 School Level AAFTE'!$C$4:$C$2454, 1, 0)</f>
        <v>3680</v>
      </c>
    </row>
    <row r="1869" spans="1:26" s="20" customFormat="1" x14ac:dyDescent="0.25">
      <c r="A1869" s="136" t="s">
        <v>1904</v>
      </c>
      <c r="B1869" s="166" t="s">
        <v>1903</v>
      </c>
      <c r="C1869" s="167">
        <v>3899</v>
      </c>
      <c r="D1869" s="166" t="s">
        <v>1910</v>
      </c>
      <c r="E1869" s="146" t="str">
        <f>VLOOKUP($C1869,'2023-24 School Level AAFTE'!$C:$N,9,FALSE)</f>
        <v>Yes</v>
      </c>
      <c r="F1869" s="94" t="str">
        <f>IFERROR(VLOOKUP(C1869,'2023-24 School Level AAFTE'!$C:$N,11,FALSE),"")</f>
        <v>Yes</v>
      </c>
      <c r="G1869" s="20">
        <f>IFERROR(VLOOKUP(C1869,'2023-24 School Level AAFTE'!$C:$N,8,FALSE),0)</f>
        <v>216.39999999999998</v>
      </c>
      <c r="H1869" s="99">
        <f>VLOOKUP($A1869,'District Data'!$A:$F,3,FALSE)</f>
        <v>1.18</v>
      </c>
      <c r="I1869" s="99">
        <f>VLOOKUP($A1869,'District Data'!$A:$F,4,FALSE)</f>
        <v>1.18</v>
      </c>
      <c r="J1869" s="100">
        <f t="shared" si="320"/>
        <v>216.39999999999998</v>
      </c>
      <c r="K1869" s="101">
        <f t="shared" si="321"/>
        <v>0.63500000000000001</v>
      </c>
      <c r="L1869" s="102">
        <f>'District Data'!E$2</f>
        <v>72728</v>
      </c>
      <c r="M1869" s="102">
        <f>'District Data'!F$2</f>
        <v>78209</v>
      </c>
      <c r="N1869" s="33">
        <f t="shared" si="322"/>
        <v>54495.09</v>
      </c>
      <c r="O1869" s="33">
        <f t="shared" si="323"/>
        <v>4106.91</v>
      </c>
      <c r="P1869" s="33">
        <f t="shared" si="329"/>
        <v>14418.72</v>
      </c>
      <c r="Q1869" s="103">
        <v>0.18149999999999999</v>
      </c>
      <c r="R1869" s="103">
        <v>0.17510000000000001</v>
      </c>
      <c r="S1869" s="33">
        <f t="shared" si="324"/>
        <v>19765.87</v>
      </c>
      <c r="T1869" s="33">
        <f t="shared" si="330"/>
        <v>976.7</v>
      </c>
      <c r="U1869" s="33">
        <f t="shared" si="325"/>
        <v>171.02</v>
      </c>
      <c r="V1869" s="33">
        <f t="shared" si="326"/>
        <v>1147.72</v>
      </c>
      <c r="W1869" s="33">
        <f t="shared" si="327"/>
        <v>79515.59</v>
      </c>
      <c r="X1869" s="33" t="str">
        <f>IFERROR(VLOOKUP(C1869,'Adj to Match Apport'!$C:$F,4,FALSE),0)</f>
        <v/>
      </c>
      <c r="Y1869" s="33">
        <f t="shared" si="328"/>
        <v>79515.59</v>
      </c>
      <c r="Z1869" s="184">
        <f>VLOOKUP(C1869, '2023-24 School Level AAFTE'!$C$4:$C$2454, 1, 0)</f>
        <v>3899</v>
      </c>
    </row>
    <row r="1870" spans="1:26" s="20" customFormat="1" x14ac:dyDescent="0.25">
      <c r="A1870" s="136" t="s">
        <v>1904</v>
      </c>
      <c r="B1870" s="166" t="s">
        <v>1903</v>
      </c>
      <c r="C1870" s="167">
        <v>2641</v>
      </c>
      <c r="D1870" s="166" t="s">
        <v>1906</v>
      </c>
      <c r="E1870" s="146" t="str">
        <f>VLOOKUP($C1870,'2023-24 School Level AAFTE'!$C:$N,9,FALSE)</f>
        <v>Yes</v>
      </c>
      <c r="F1870" s="94" t="str">
        <f>IFERROR(VLOOKUP(C1870,'2023-24 School Level AAFTE'!$C:$N,11,FALSE),"")</f>
        <v>Yes</v>
      </c>
      <c r="G1870" s="20">
        <f>IFERROR(VLOOKUP(C1870,'2023-24 School Level AAFTE'!$C:$N,8,FALSE),0)</f>
        <v>420.34</v>
      </c>
      <c r="H1870" s="99">
        <f>VLOOKUP($A1870,'District Data'!$A:$F,3,FALSE)</f>
        <v>1.18</v>
      </c>
      <c r="I1870" s="99">
        <f>VLOOKUP($A1870,'District Data'!$A:$F,4,FALSE)</f>
        <v>1.18</v>
      </c>
      <c r="J1870" s="100">
        <f t="shared" si="320"/>
        <v>420.34</v>
      </c>
      <c r="K1870" s="101">
        <f t="shared" si="321"/>
        <v>1.2330000000000001</v>
      </c>
      <c r="L1870" s="102">
        <f>'District Data'!E$2</f>
        <v>72728</v>
      </c>
      <c r="M1870" s="102">
        <f>'District Data'!F$2</f>
        <v>78209</v>
      </c>
      <c r="N1870" s="33">
        <f t="shared" si="322"/>
        <v>105814.88</v>
      </c>
      <c r="O1870" s="33">
        <f t="shared" si="323"/>
        <v>7974.52</v>
      </c>
      <c r="P1870" s="33">
        <f t="shared" si="329"/>
        <v>14418.72</v>
      </c>
      <c r="Q1870" s="103">
        <v>0.18149999999999999</v>
      </c>
      <c r="R1870" s="103">
        <v>0.17510000000000001</v>
      </c>
      <c r="S1870" s="33">
        <f t="shared" si="324"/>
        <v>38380.019999999997</v>
      </c>
      <c r="T1870" s="33">
        <f t="shared" si="330"/>
        <v>1896.49</v>
      </c>
      <c r="U1870" s="33">
        <f t="shared" si="325"/>
        <v>332.08</v>
      </c>
      <c r="V1870" s="33">
        <f t="shared" si="326"/>
        <v>2228.5700000000002</v>
      </c>
      <c r="W1870" s="33">
        <f t="shared" si="327"/>
        <v>154397.99</v>
      </c>
      <c r="X1870" s="33">
        <f>IFERROR(VLOOKUP(C1870,'Adj to Match Apport'!$C:$F,4,FALSE),0)</f>
        <v>1.0000000009313226E-2</v>
      </c>
      <c r="Y1870" s="33">
        <f t="shared" si="328"/>
        <v>154398</v>
      </c>
      <c r="Z1870" s="184">
        <f>VLOOKUP(C1870, '2023-24 School Level AAFTE'!$C$4:$C$2454, 1, 0)</f>
        <v>2641</v>
      </c>
    </row>
    <row r="1871" spans="1:26" s="20" customFormat="1" x14ac:dyDescent="0.25">
      <c r="A1871" s="136" t="s">
        <v>1904</v>
      </c>
      <c r="B1871" s="166" t="s">
        <v>1903</v>
      </c>
      <c r="C1871" s="167">
        <v>1718</v>
      </c>
      <c r="D1871" s="166" t="s">
        <v>2580</v>
      </c>
      <c r="E1871" s="146" t="str">
        <f>VLOOKUP($C1871,'2023-24 School Level AAFTE'!$C:$N,9,FALSE)</f>
        <v>No</v>
      </c>
      <c r="F1871" s="94" t="str">
        <f>IFERROR(VLOOKUP(C1871,'2023-24 School Level AAFTE'!$C:$N,11,FALSE),"")</f>
        <v>No</v>
      </c>
      <c r="G1871" s="20">
        <f>IFERROR(VLOOKUP(C1871,'2023-24 School Level AAFTE'!$C:$N,8,FALSE),0)</f>
        <v>303.63</v>
      </c>
      <c r="H1871" s="99">
        <f>VLOOKUP($A1871,'District Data'!$A:$F,3,FALSE)</f>
        <v>1.18</v>
      </c>
      <c r="I1871" s="99">
        <f>VLOOKUP($A1871,'District Data'!$A:$F,4,FALSE)</f>
        <v>1.18</v>
      </c>
      <c r="J1871" s="100">
        <f t="shared" si="320"/>
        <v>0</v>
      </c>
      <c r="K1871" s="101">
        <f t="shared" si="321"/>
        <v>0</v>
      </c>
      <c r="L1871" s="102">
        <f>'District Data'!E$2</f>
        <v>72728</v>
      </c>
      <c r="M1871" s="102">
        <f>'District Data'!F$2</f>
        <v>78209</v>
      </c>
      <c r="N1871" s="33">
        <f t="shared" si="322"/>
        <v>0</v>
      </c>
      <c r="O1871" s="33">
        <f t="shared" si="323"/>
        <v>0</v>
      </c>
      <c r="P1871" s="33">
        <f t="shared" si="329"/>
        <v>14418.72</v>
      </c>
      <c r="Q1871" s="103">
        <v>0.18149999999999999</v>
      </c>
      <c r="R1871" s="103">
        <v>0.17510000000000001</v>
      </c>
      <c r="S1871" s="33">
        <f t="shared" si="324"/>
        <v>0</v>
      </c>
      <c r="T1871" s="33">
        <f t="shared" si="330"/>
        <v>0</v>
      </c>
      <c r="U1871" s="33">
        <f t="shared" si="325"/>
        <v>0</v>
      </c>
      <c r="V1871" s="33">
        <f t="shared" si="326"/>
        <v>0</v>
      </c>
      <c r="W1871" s="33">
        <f t="shared" si="327"/>
        <v>0</v>
      </c>
      <c r="X1871" s="33">
        <f>IFERROR(VLOOKUP(C1871,'Adj to Match Apport'!$C:$F,4,FALSE),0)</f>
        <v>0</v>
      </c>
      <c r="Y1871" s="33">
        <f t="shared" si="328"/>
        <v>0</v>
      </c>
      <c r="Z1871" s="184">
        <f>VLOOKUP(C1871, '2023-24 School Level AAFTE'!$C$4:$C$2454, 1, 0)</f>
        <v>1718</v>
      </c>
    </row>
    <row r="1872" spans="1:26" s="20" customFormat="1" x14ac:dyDescent="0.25">
      <c r="A1872" s="136" t="s">
        <v>1904</v>
      </c>
      <c r="B1872" s="166" t="s">
        <v>1903</v>
      </c>
      <c r="C1872" s="167">
        <v>4348</v>
      </c>
      <c r="D1872" s="166" t="s">
        <v>1914</v>
      </c>
      <c r="E1872" s="146" t="str">
        <f>VLOOKUP($C1872,'2023-24 School Level AAFTE'!$C:$N,9,FALSE)</f>
        <v>No</v>
      </c>
      <c r="F1872" s="94" t="str">
        <f>IFERROR(VLOOKUP(C1872,'2023-24 School Level AAFTE'!$C:$N,11,FALSE),"")</f>
        <v>No</v>
      </c>
      <c r="G1872" s="20">
        <f>IFERROR(VLOOKUP(C1872,'2023-24 School Level AAFTE'!$C:$N,8,FALSE),0)</f>
        <v>406.88</v>
      </c>
      <c r="H1872" s="99">
        <f>VLOOKUP($A1872,'District Data'!$A:$F,3,FALSE)</f>
        <v>1.18</v>
      </c>
      <c r="I1872" s="99">
        <f>VLOOKUP($A1872,'District Data'!$A:$F,4,FALSE)</f>
        <v>1.18</v>
      </c>
      <c r="J1872" s="100">
        <f t="shared" si="320"/>
        <v>0</v>
      </c>
      <c r="K1872" s="101">
        <f t="shared" si="321"/>
        <v>0</v>
      </c>
      <c r="L1872" s="102">
        <f>'District Data'!E$2</f>
        <v>72728</v>
      </c>
      <c r="M1872" s="102">
        <f>'District Data'!F$2</f>
        <v>78209</v>
      </c>
      <c r="N1872" s="33">
        <f t="shared" si="322"/>
        <v>0</v>
      </c>
      <c r="O1872" s="33">
        <f t="shared" si="323"/>
        <v>0</v>
      </c>
      <c r="P1872" s="33">
        <f t="shared" si="329"/>
        <v>14418.72</v>
      </c>
      <c r="Q1872" s="103">
        <v>0.18149999999999999</v>
      </c>
      <c r="R1872" s="103">
        <v>0.17510000000000001</v>
      </c>
      <c r="S1872" s="33">
        <f t="shared" si="324"/>
        <v>0</v>
      </c>
      <c r="T1872" s="33">
        <f t="shared" si="330"/>
        <v>0</v>
      </c>
      <c r="U1872" s="33">
        <f t="shared" si="325"/>
        <v>0</v>
      </c>
      <c r="V1872" s="33">
        <f t="shared" si="326"/>
        <v>0</v>
      </c>
      <c r="W1872" s="33">
        <f t="shared" si="327"/>
        <v>0</v>
      </c>
      <c r="X1872" s="33">
        <f>IFERROR(VLOOKUP(C1872,'Adj to Match Apport'!$C:$F,4,FALSE),0)</f>
        <v>0</v>
      </c>
      <c r="Y1872" s="33">
        <f t="shared" si="328"/>
        <v>0</v>
      </c>
      <c r="Z1872" s="184">
        <f>VLOOKUP(C1872, '2023-24 School Level AAFTE'!$C$4:$C$2454, 1, 0)</f>
        <v>4348</v>
      </c>
    </row>
    <row r="1873" spans="1:26" s="20" customFormat="1" x14ac:dyDescent="0.25">
      <c r="A1873" s="136" t="s">
        <v>1904</v>
      </c>
      <c r="B1873" s="166" t="s">
        <v>1903</v>
      </c>
      <c r="C1873" s="167">
        <v>4142</v>
      </c>
      <c r="D1873" s="166" t="s">
        <v>3167</v>
      </c>
      <c r="E1873" s="146" t="str">
        <f>VLOOKUP($C1873,'2023-24 School Level AAFTE'!$C:$N,9,FALSE)</f>
        <v>No</v>
      </c>
      <c r="F1873" s="94" t="str">
        <f>IFERROR(VLOOKUP(C1873,'2023-24 School Level AAFTE'!$C:$N,11,FALSE),"")</f>
        <v>No</v>
      </c>
      <c r="G1873" s="20">
        <f>IFERROR(VLOOKUP(C1873,'2023-24 School Level AAFTE'!$C:$N,8,FALSE),0)</f>
        <v>709.54</v>
      </c>
      <c r="H1873" s="99">
        <f>VLOOKUP($A1873,'District Data'!$A:$F,3,FALSE)</f>
        <v>1.18</v>
      </c>
      <c r="I1873" s="99">
        <f>VLOOKUP($A1873,'District Data'!$A:$F,4,FALSE)</f>
        <v>1.18</v>
      </c>
      <c r="J1873" s="100">
        <f t="shared" si="320"/>
        <v>0</v>
      </c>
      <c r="K1873" s="101">
        <f t="shared" si="321"/>
        <v>0</v>
      </c>
      <c r="L1873" s="102">
        <f>'District Data'!E$2</f>
        <v>72728</v>
      </c>
      <c r="M1873" s="102">
        <f>'District Data'!F$2</f>
        <v>78209</v>
      </c>
      <c r="N1873" s="33">
        <f t="shared" si="322"/>
        <v>0</v>
      </c>
      <c r="O1873" s="33">
        <f t="shared" si="323"/>
        <v>0</v>
      </c>
      <c r="P1873" s="33">
        <f t="shared" si="329"/>
        <v>14418.72</v>
      </c>
      <c r="Q1873" s="103">
        <v>0.18149999999999999</v>
      </c>
      <c r="R1873" s="103">
        <v>0.17510000000000001</v>
      </c>
      <c r="S1873" s="33">
        <f t="shared" si="324"/>
        <v>0</v>
      </c>
      <c r="T1873" s="33">
        <f t="shared" si="330"/>
        <v>0</v>
      </c>
      <c r="U1873" s="33">
        <f t="shared" si="325"/>
        <v>0</v>
      </c>
      <c r="V1873" s="33">
        <f t="shared" si="326"/>
        <v>0</v>
      </c>
      <c r="W1873" s="33">
        <f t="shared" si="327"/>
        <v>0</v>
      </c>
      <c r="X1873" s="33">
        <f>IFERROR(VLOOKUP(C1873,'Adj to Match Apport'!$C:$F,4,FALSE),0)</f>
        <v>0</v>
      </c>
      <c r="Y1873" s="33">
        <f t="shared" si="328"/>
        <v>0</v>
      </c>
      <c r="Z1873" s="184">
        <f>VLOOKUP(C1873, '2023-24 School Level AAFTE'!$C$4:$C$2454, 1, 0)</f>
        <v>4142</v>
      </c>
    </row>
    <row r="1874" spans="1:26" s="20" customFormat="1" x14ac:dyDescent="0.25">
      <c r="A1874" s="136" t="s">
        <v>1904</v>
      </c>
      <c r="B1874" s="166" t="s">
        <v>1903</v>
      </c>
      <c r="C1874" s="147">
        <v>4079</v>
      </c>
      <c r="D1874" s="148" t="s">
        <v>1912</v>
      </c>
      <c r="E1874" s="146" t="str">
        <f>VLOOKUP($C1874,'2023-24 School Level AAFTE'!$C:$N,9,FALSE)</f>
        <v>No</v>
      </c>
      <c r="F1874" s="94" t="str">
        <f>IFERROR(VLOOKUP(C1874,'2023-24 School Level AAFTE'!$C:$N,11,FALSE),"")</f>
        <v>No</v>
      </c>
      <c r="G1874" s="20">
        <f>IFERROR(VLOOKUP(C1874,'2023-24 School Level AAFTE'!$C:$N,8,FALSE),0)</f>
        <v>466.58</v>
      </c>
      <c r="H1874" s="99">
        <f>VLOOKUP($A1874,'District Data'!$A:$F,3,FALSE)</f>
        <v>1.18</v>
      </c>
      <c r="I1874" s="99">
        <f>VLOOKUP($A1874,'District Data'!$A:$F,4,FALSE)</f>
        <v>1.18</v>
      </c>
      <c r="J1874" s="100">
        <f t="shared" si="320"/>
        <v>0</v>
      </c>
      <c r="K1874" s="101">
        <f t="shared" si="321"/>
        <v>0</v>
      </c>
      <c r="L1874" s="102">
        <f>'District Data'!E$2</f>
        <v>72728</v>
      </c>
      <c r="M1874" s="102">
        <f>'District Data'!F$2</f>
        <v>78209</v>
      </c>
      <c r="N1874" s="33">
        <f t="shared" si="322"/>
        <v>0</v>
      </c>
      <c r="O1874" s="33">
        <f t="shared" si="323"/>
        <v>0</v>
      </c>
      <c r="P1874" s="33">
        <f t="shared" si="329"/>
        <v>14418.72</v>
      </c>
      <c r="Q1874" s="103">
        <v>0.18149999999999999</v>
      </c>
      <c r="R1874" s="103">
        <v>0.17510000000000001</v>
      </c>
      <c r="S1874" s="33">
        <f t="shared" si="324"/>
        <v>0</v>
      </c>
      <c r="T1874" s="33">
        <f t="shared" si="330"/>
        <v>0</v>
      </c>
      <c r="U1874" s="33">
        <f t="shared" si="325"/>
        <v>0</v>
      </c>
      <c r="V1874" s="33">
        <f t="shared" si="326"/>
        <v>0</v>
      </c>
      <c r="W1874" s="33">
        <f t="shared" si="327"/>
        <v>0</v>
      </c>
      <c r="X1874" s="33">
        <f>IFERROR(VLOOKUP(C1874,'Adj to Match Apport'!$C:$F,4,FALSE),0)</f>
        <v>0</v>
      </c>
      <c r="Y1874" s="33">
        <f t="shared" si="328"/>
        <v>0</v>
      </c>
      <c r="Z1874" s="184">
        <f>VLOOKUP(C1874, '2023-24 School Level AAFTE'!$C$4:$C$2454, 1, 0)</f>
        <v>4079</v>
      </c>
    </row>
    <row r="1875" spans="1:26" s="20" customFormat="1" x14ac:dyDescent="0.25">
      <c r="A1875" s="136" t="s">
        <v>1904</v>
      </c>
      <c r="B1875" s="166" t="s">
        <v>1903</v>
      </c>
      <c r="C1875" s="167">
        <v>3046</v>
      </c>
      <c r="D1875" s="166" t="s">
        <v>3168</v>
      </c>
      <c r="E1875" s="146" t="str">
        <f>VLOOKUP($C1875,'2023-24 School Level AAFTE'!$C:$N,9,FALSE)</f>
        <v>Yes</v>
      </c>
      <c r="F1875" s="94" t="str">
        <f>IFERROR(VLOOKUP(C1875,'2023-24 School Level AAFTE'!$C:$N,11,FALSE),"")</f>
        <v>Yes</v>
      </c>
      <c r="G1875" s="20">
        <f>IFERROR(VLOOKUP(C1875,'2023-24 School Level AAFTE'!$C:$N,8,FALSE),0)</f>
        <v>659.73</v>
      </c>
      <c r="H1875" s="99">
        <f>VLOOKUP($A1875,'District Data'!$A:$F,3,FALSE)</f>
        <v>1.18</v>
      </c>
      <c r="I1875" s="99">
        <f>VLOOKUP($A1875,'District Data'!$A:$F,4,FALSE)</f>
        <v>1.18</v>
      </c>
      <c r="J1875" s="100">
        <f t="shared" si="320"/>
        <v>659.73</v>
      </c>
      <c r="K1875" s="101">
        <f t="shared" si="321"/>
        <v>1.9350000000000001</v>
      </c>
      <c r="L1875" s="102">
        <f>'District Data'!E$2</f>
        <v>72728</v>
      </c>
      <c r="M1875" s="102">
        <f>'District Data'!F$2</f>
        <v>78209</v>
      </c>
      <c r="N1875" s="33">
        <f t="shared" si="322"/>
        <v>166059.84</v>
      </c>
      <c r="O1875" s="33">
        <f t="shared" si="323"/>
        <v>12514.77</v>
      </c>
      <c r="P1875" s="33">
        <f t="shared" si="329"/>
        <v>14418.72</v>
      </c>
      <c r="Q1875" s="103">
        <v>0.18149999999999999</v>
      </c>
      <c r="R1875" s="103">
        <v>0.17510000000000001</v>
      </c>
      <c r="S1875" s="33">
        <f t="shared" si="324"/>
        <v>60231.42</v>
      </c>
      <c r="T1875" s="33">
        <f t="shared" si="330"/>
        <v>2976.24</v>
      </c>
      <c r="U1875" s="33">
        <f t="shared" si="325"/>
        <v>521.14</v>
      </c>
      <c r="V1875" s="33">
        <f t="shared" si="326"/>
        <v>3497.3799999999997</v>
      </c>
      <c r="W1875" s="33">
        <f t="shared" si="327"/>
        <v>242303.41</v>
      </c>
      <c r="X1875" s="33" t="str">
        <f>IFERROR(VLOOKUP(C1875,'Adj to Match Apport'!$C:$F,4,FALSE),0)</f>
        <v/>
      </c>
      <c r="Y1875" s="33">
        <f t="shared" si="328"/>
        <v>242303.41</v>
      </c>
      <c r="Z1875" s="184">
        <f>VLOOKUP(C1875, '2023-24 School Level AAFTE'!$C$4:$C$2454, 1, 0)</f>
        <v>3046</v>
      </c>
    </row>
    <row r="1876" spans="1:26" s="20" customFormat="1" x14ac:dyDescent="0.25">
      <c r="A1876" s="136" t="s">
        <v>1904</v>
      </c>
      <c r="B1876" s="166" t="s">
        <v>1903</v>
      </c>
      <c r="C1876" s="167">
        <v>4350</v>
      </c>
      <c r="D1876" s="166" t="s">
        <v>1916</v>
      </c>
      <c r="E1876" s="146" t="str">
        <f>VLOOKUP($C1876,'2023-24 School Level AAFTE'!$C:$N,9,FALSE)</f>
        <v>No</v>
      </c>
      <c r="F1876" s="94" t="str">
        <f>IFERROR(VLOOKUP(C1876,'2023-24 School Level AAFTE'!$C:$N,11,FALSE),"")</f>
        <v>No</v>
      </c>
      <c r="G1876" s="20">
        <f>IFERROR(VLOOKUP(C1876,'2023-24 School Level AAFTE'!$C:$N,8,FALSE),0)</f>
        <v>378.08</v>
      </c>
      <c r="H1876" s="99">
        <f>VLOOKUP($A1876,'District Data'!$A:$F,3,FALSE)</f>
        <v>1.18</v>
      </c>
      <c r="I1876" s="99">
        <f>VLOOKUP($A1876,'District Data'!$A:$F,4,FALSE)</f>
        <v>1.18</v>
      </c>
      <c r="J1876" s="100">
        <f t="shared" si="320"/>
        <v>0</v>
      </c>
      <c r="K1876" s="101">
        <f t="shared" si="321"/>
        <v>0</v>
      </c>
      <c r="L1876" s="102">
        <f>'District Data'!E$2</f>
        <v>72728</v>
      </c>
      <c r="M1876" s="102">
        <f>'District Data'!F$2</f>
        <v>78209</v>
      </c>
      <c r="N1876" s="33">
        <f t="shared" si="322"/>
        <v>0</v>
      </c>
      <c r="O1876" s="33">
        <f t="shared" si="323"/>
        <v>0</v>
      </c>
      <c r="P1876" s="33">
        <f t="shared" si="329"/>
        <v>14418.72</v>
      </c>
      <c r="Q1876" s="103">
        <v>0.18149999999999999</v>
      </c>
      <c r="R1876" s="103">
        <v>0.17510000000000001</v>
      </c>
      <c r="S1876" s="33">
        <f t="shared" si="324"/>
        <v>0</v>
      </c>
      <c r="T1876" s="33">
        <f t="shared" si="330"/>
        <v>0</v>
      </c>
      <c r="U1876" s="33">
        <f t="shared" si="325"/>
        <v>0</v>
      </c>
      <c r="V1876" s="33">
        <f t="shared" si="326"/>
        <v>0</v>
      </c>
      <c r="W1876" s="33">
        <f t="shared" si="327"/>
        <v>0</v>
      </c>
      <c r="X1876" s="33">
        <f>IFERROR(VLOOKUP(C1876,'Adj to Match Apport'!$C:$F,4,FALSE),0)</f>
        <v>0</v>
      </c>
      <c r="Y1876" s="33">
        <f t="shared" si="328"/>
        <v>0</v>
      </c>
      <c r="Z1876" s="184">
        <f>VLOOKUP(C1876, '2023-24 School Level AAFTE'!$C$4:$C$2454, 1, 0)</f>
        <v>4350</v>
      </c>
    </row>
    <row r="1877" spans="1:26" s="20" customFormat="1" x14ac:dyDescent="0.25">
      <c r="A1877" s="136" t="s">
        <v>1904</v>
      </c>
      <c r="B1877" s="166" t="s">
        <v>1903</v>
      </c>
      <c r="C1877" s="167">
        <v>2995</v>
      </c>
      <c r="D1877" s="166" t="s">
        <v>1908</v>
      </c>
      <c r="E1877" s="146" t="str">
        <f>VLOOKUP($C1877,'2023-24 School Level AAFTE'!$C:$N,9,FALSE)</f>
        <v>No</v>
      </c>
      <c r="F1877" s="94" t="str">
        <f>IFERROR(VLOOKUP(C1877,'2023-24 School Level AAFTE'!$C:$N,11,FALSE),"")</f>
        <v>No</v>
      </c>
      <c r="G1877" s="20">
        <f>IFERROR(VLOOKUP(C1877,'2023-24 School Level AAFTE'!$C:$N,8,FALSE),0)</f>
        <v>267.45999999999998</v>
      </c>
      <c r="H1877" s="99">
        <f>VLOOKUP($A1877,'District Data'!$A:$F,3,FALSE)</f>
        <v>1.18</v>
      </c>
      <c r="I1877" s="99">
        <f>VLOOKUP($A1877,'District Data'!$A:$F,4,FALSE)</f>
        <v>1.18</v>
      </c>
      <c r="J1877" s="100">
        <f t="shared" si="320"/>
        <v>0</v>
      </c>
      <c r="K1877" s="101">
        <f t="shared" si="321"/>
        <v>0</v>
      </c>
      <c r="L1877" s="102">
        <f>'District Data'!E$2</f>
        <v>72728</v>
      </c>
      <c r="M1877" s="102">
        <f>'District Data'!F$2</f>
        <v>78209</v>
      </c>
      <c r="N1877" s="33">
        <f t="shared" si="322"/>
        <v>0</v>
      </c>
      <c r="O1877" s="33">
        <f t="shared" si="323"/>
        <v>0</v>
      </c>
      <c r="P1877" s="33">
        <f t="shared" si="329"/>
        <v>14418.72</v>
      </c>
      <c r="Q1877" s="103">
        <v>0.18149999999999999</v>
      </c>
      <c r="R1877" s="103">
        <v>0.17510000000000001</v>
      </c>
      <c r="S1877" s="33">
        <f t="shared" si="324"/>
        <v>0</v>
      </c>
      <c r="T1877" s="33">
        <f t="shared" si="330"/>
        <v>0</v>
      </c>
      <c r="U1877" s="33">
        <f t="shared" si="325"/>
        <v>0</v>
      </c>
      <c r="V1877" s="33">
        <f t="shared" si="326"/>
        <v>0</v>
      </c>
      <c r="W1877" s="33">
        <f t="shared" si="327"/>
        <v>0</v>
      </c>
      <c r="X1877" s="33">
        <f>IFERROR(VLOOKUP(C1877,'Adj to Match Apport'!$C:$F,4,FALSE),0)</f>
        <v>0</v>
      </c>
      <c r="Y1877" s="33">
        <f t="shared" si="328"/>
        <v>0</v>
      </c>
      <c r="Z1877" s="184">
        <f>VLOOKUP(C1877, '2023-24 School Level AAFTE'!$C$4:$C$2454, 1, 0)</f>
        <v>2995</v>
      </c>
    </row>
    <row r="1878" spans="1:26" s="20" customFormat="1" x14ac:dyDescent="0.25">
      <c r="A1878" s="136" t="s">
        <v>1904</v>
      </c>
      <c r="B1878" s="166" t="s">
        <v>1903</v>
      </c>
      <c r="C1878" s="167">
        <v>2650</v>
      </c>
      <c r="D1878" s="166" t="s">
        <v>1907</v>
      </c>
      <c r="E1878" s="146" t="str">
        <f>VLOOKUP($C1878,'2023-24 School Level AAFTE'!$C:$N,9,FALSE)</f>
        <v>No</v>
      </c>
      <c r="F1878" s="94" t="str">
        <f>IFERROR(VLOOKUP(C1878,'2023-24 School Level AAFTE'!$C:$N,11,FALSE),"")</f>
        <v>No</v>
      </c>
      <c r="G1878" s="20">
        <f>IFERROR(VLOOKUP(C1878,'2023-24 School Level AAFTE'!$C:$N,8,FALSE),0)</f>
        <v>553.55999999999995</v>
      </c>
      <c r="H1878" s="99">
        <f>VLOOKUP($A1878,'District Data'!$A:$F,3,FALSE)</f>
        <v>1.18</v>
      </c>
      <c r="I1878" s="99">
        <f>VLOOKUP($A1878,'District Data'!$A:$F,4,FALSE)</f>
        <v>1.18</v>
      </c>
      <c r="J1878" s="100">
        <f t="shared" si="320"/>
        <v>0</v>
      </c>
      <c r="K1878" s="101">
        <f t="shared" si="321"/>
        <v>0</v>
      </c>
      <c r="L1878" s="102">
        <f>'District Data'!E$2</f>
        <v>72728</v>
      </c>
      <c r="M1878" s="102">
        <f>'District Data'!F$2</f>
        <v>78209</v>
      </c>
      <c r="N1878" s="33">
        <f t="shared" si="322"/>
        <v>0</v>
      </c>
      <c r="O1878" s="33">
        <f t="shared" si="323"/>
        <v>0</v>
      </c>
      <c r="P1878" s="33">
        <f t="shared" si="329"/>
        <v>14418.72</v>
      </c>
      <c r="Q1878" s="103">
        <v>0.18149999999999999</v>
      </c>
      <c r="R1878" s="103">
        <v>0.17510000000000001</v>
      </c>
      <c r="S1878" s="33">
        <f t="shared" si="324"/>
        <v>0</v>
      </c>
      <c r="T1878" s="33">
        <f t="shared" si="330"/>
        <v>0</v>
      </c>
      <c r="U1878" s="33">
        <f t="shared" si="325"/>
        <v>0</v>
      </c>
      <c r="V1878" s="33">
        <f t="shared" si="326"/>
        <v>0</v>
      </c>
      <c r="W1878" s="33">
        <f t="shared" si="327"/>
        <v>0</v>
      </c>
      <c r="X1878" s="33">
        <f>IFERROR(VLOOKUP(C1878,'Adj to Match Apport'!$C:$F,4,FALSE),0)</f>
        <v>0</v>
      </c>
      <c r="Y1878" s="33">
        <f t="shared" si="328"/>
        <v>0</v>
      </c>
      <c r="Z1878" s="184">
        <f>VLOOKUP(C1878, '2023-24 School Level AAFTE'!$C$4:$C$2454, 1, 0)</f>
        <v>2650</v>
      </c>
    </row>
    <row r="1879" spans="1:26" s="20" customFormat="1" x14ac:dyDescent="0.25">
      <c r="A1879" s="136" t="s">
        <v>1904</v>
      </c>
      <c r="B1879" s="166" t="s">
        <v>1903</v>
      </c>
      <c r="C1879" s="167">
        <v>4349</v>
      </c>
      <c r="D1879" s="166" t="s">
        <v>1915</v>
      </c>
      <c r="E1879" s="146" t="str">
        <f>VLOOKUP($C1879,'2023-24 School Level AAFTE'!$C:$N,9,FALSE)</f>
        <v>No</v>
      </c>
      <c r="F1879" s="94" t="str">
        <f>IFERROR(VLOOKUP(C1879,'2023-24 School Level AAFTE'!$C:$N,11,FALSE),"")</f>
        <v>No</v>
      </c>
      <c r="G1879" s="20">
        <f>IFERROR(VLOOKUP(C1879,'2023-24 School Level AAFTE'!$C:$N,8,FALSE),0)</f>
        <v>491.54</v>
      </c>
      <c r="H1879" s="99">
        <f>VLOOKUP($A1879,'District Data'!$A:$F,3,FALSE)</f>
        <v>1.18</v>
      </c>
      <c r="I1879" s="99">
        <f>VLOOKUP($A1879,'District Data'!$A:$F,4,FALSE)</f>
        <v>1.18</v>
      </c>
      <c r="J1879" s="100">
        <f t="shared" si="320"/>
        <v>0</v>
      </c>
      <c r="K1879" s="101">
        <f t="shared" si="321"/>
        <v>0</v>
      </c>
      <c r="L1879" s="102">
        <f>'District Data'!E$2</f>
        <v>72728</v>
      </c>
      <c r="M1879" s="102">
        <f>'District Data'!F$2</f>
        <v>78209</v>
      </c>
      <c r="N1879" s="33">
        <f t="shared" si="322"/>
        <v>0</v>
      </c>
      <c r="O1879" s="33">
        <f t="shared" si="323"/>
        <v>0</v>
      </c>
      <c r="P1879" s="33">
        <f t="shared" si="329"/>
        <v>14418.72</v>
      </c>
      <c r="Q1879" s="103">
        <v>0.18149999999999999</v>
      </c>
      <c r="R1879" s="103">
        <v>0.17510000000000001</v>
      </c>
      <c r="S1879" s="33">
        <f t="shared" si="324"/>
        <v>0</v>
      </c>
      <c r="T1879" s="33">
        <f t="shared" si="330"/>
        <v>0</v>
      </c>
      <c r="U1879" s="33">
        <f t="shared" si="325"/>
        <v>0</v>
      </c>
      <c r="V1879" s="33">
        <f t="shared" si="326"/>
        <v>0</v>
      </c>
      <c r="W1879" s="33">
        <f t="shared" si="327"/>
        <v>0</v>
      </c>
      <c r="X1879" s="33">
        <f>IFERROR(VLOOKUP(C1879,'Adj to Match Apport'!$C:$F,4,FALSE),0)</f>
        <v>0</v>
      </c>
      <c r="Y1879" s="33">
        <f t="shared" si="328"/>
        <v>0</v>
      </c>
      <c r="Z1879" s="184">
        <f>VLOOKUP(C1879, '2023-24 School Level AAFTE'!$C$4:$C$2454, 1, 0)</f>
        <v>4349</v>
      </c>
    </row>
    <row r="1880" spans="1:26" s="20" customFormat="1" x14ac:dyDescent="0.25">
      <c r="A1880" s="136" t="s">
        <v>1904</v>
      </c>
      <c r="B1880" s="166" t="s">
        <v>1903</v>
      </c>
      <c r="C1880" s="167">
        <v>3110</v>
      </c>
      <c r="D1880" s="166" t="s">
        <v>1909</v>
      </c>
      <c r="E1880" s="146" t="str">
        <f>VLOOKUP($C1880,'2023-24 School Level AAFTE'!$C:$N,9,FALSE)</f>
        <v>No</v>
      </c>
      <c r="F1880" s="94" t="str">
        <f>IFERROR(VLOOKUP(C1880,'2023-24 School Level AAFTE'!$C:$N,11,FALSE),"")</f>
        <v>No</v>
      </c>
      <c r="G1880" s="20">
        <f>IFERROR(VLOOKUP(C1880,'2023-24 School Level AAFTE'!$C:$N,8,FALSE),0)</f>
        <v>295.73</v>
      </c>
      <c r="H1880" s="99">
        <f>VLOOKUP($A1880,'District Data'!$A:$F,3,FALSE)</f>
        <v>1.18</v>
      </c>
      <c r="I1880" s="99">
        <f>VLOOKUP($A1880,'District Data'!$A:$F,4,FALSE)</f>
        <v>1.18</v>
      </c>
      <c r="J1880" s="100">
        <f t="shared" si="320"/>
        <v>0</v>
      </c>
      <c r="K1880" s="101">
        <f t="shared" si="321"/>
        <v>0</v>
      </c>
      <c r="L1880" s="102">
        <f>'District Data'!E$2</f>
        <v>72728</v>
      </c>
      <c r="M1880" s="102">
        <f>'District Data'!F$2</f>
        <v>78209</v>
      </c>
      <c r="N1880" s="33">
        <f t="shared" si="322"/>
        <v>0</v>
      </c>
      <c r="O1880" s="33">
        <f t="shared" si="323"/>
        <v>0</v>
      </c>
      <c r="P1880" s="33">
        <f t="shared" si="329"/>
        <v>14418.72</v>
      </c>
      <c r="Q1880" s="103">
        <v>0.18149999999999999</v>
      </c>
      <c r="R1880" s="103">
        <v>0.17510000000000001</v>
      </c>
      <c r="S1880" s="33">
        <f t="shared" si="324"/>
        <v>0</v>
      </c>
      <c r="T1880" s="33">
        <f t="shared" si="330"/>
        <v>0</v>
      </c>
      <c r="U1880" s="33">
        <f t="shared" si="325"/>
        <v>0</v>
      </c>
      <c r="V1880" s="33">
        <f t="shared" si="326"/>
        <v>0</v>
      </c>
      <c r="W1880" s="33">
        <f t="shared" si="327"/>
        <v>0</v>
      </c>
      <c r="X1880" s="33">
        <f>IFERROR(VLOOKUP(C1880,'Adj to Match Apport'!$C:$F,4,FALSE),0)</f>
        <v>0</v>
      </c>
      <c r="Y1880" s="33">
        <f t="shared" si="328"/>
        <v>0</v>
      </c>
      <c r="Z1880" s="184">
        <f>VLOOKUP(C1880, '2023-24 School Level AAFTE'!$C$4:$C$2454, 1, 0)</f>
        <v>3110</v>
      </c>
    </row>
    <row r="1881" spans="1:26" s="20" customFormat="1" x14ac:dyDescent="0.25">
      <c r="A1881" s="136" t="s">
        <v>1904</v>
      </c>
      <c r="B1881" s="166" t="s">
        <v>1903</v>
      </c>
      <c r="C1881" s="167">
        <v>2272</v>
      </c>
      <c r="D1881" s="166" t="s">
        <v>1905</v>
      </c>
      <c r="E1881" s="146" t="str">
        <f>VLOOKUP($C1881,'2023-24 School Level AAFTE'!$C:$N,9,FALSE)</f>
        <v>No</v>
      </c>
      <c r="F1881" s="94" t="str">
        <f>IFERROR(VLOOKUP(C1881,'2023-24 School Level AAFTE'!$C:$N,11,FALSE),"")</f>
        <v>No</v>
      </c>
      <c r="G1881" s="20">
        <f>IFERROR(VLOOKUP(C1881,'2023-24 School Level AAFTE'!$C:$N,8,FALSE),0)</f>
        <v>2371.2900000000004</v>
      </c>
      <c r="H1881" s="99">
        <f>VLOOKUP($A1881,'District Data'!$A:$F,3,FALSE)</f>
        <v>1.18</v>
      </c>
      <c r="I1881" s="99">
        <f>VLOOKUP($A1881,'District Data'!$A:$F,4,FALSE)</f>
        <v>1.18</v>
      </c>
      <c r="J1881" s="100">
        <f t="shared" si="320"/>
        <v>0</v>
      </c>
      <c r="K1881" s="101">
        <f t="shared" si="321"/>
        <v>0</v>
      </c>
      <c r="L1881" s="102">
        <f>'District Data'!E$2</f>
        <v>72728</v>
      </c>
      <c r="M1881" s="102">
        <f>'District Data'!F$2</f>
        <v>78209</v>
      </c>
      <c r="N1881" s="33">
        <f t="shared" si="322"/>
        <v>0</v>
      </c>
      <c r="O1881" s="33">
        <f t="shared" si="323"/>
        <v>0</v>
      </c>
      <c r="P1881" s="33">
        <f t="shared" si="329"/>
        <v>14418.72</v>
      </c>
      <c r="Q1881" s="103">
        <v>0.18149999999999999</v>
      </c>
      <c r="R1881" s="103">
        <v>0.17510000000000001</v>
      </c>
      <c r="S1881" s="33">
        <f t="shared" si="324"/>
        <v>0</v>
      </c>
      <c r="T1881" s="33">
        <f t="shared" si="330"/>
        <v>0</v>
      </c>
      <c r="U1881" s="33">
        <f t="shared" si="325"/>
        <v>0</v>
      </c>
      <c r="V1881" s="33">
        <f t="shared" si="326"/>
        <v>0</v>
      </c>
      <c r="W1881" s="33">
        <f t="shared" si="327"/>
        <v>0</v>
      </c>
      <c r="X1881" s="33">
        <f>IFERROR(VLOOKUP(C1881,'Adj to Match Apport'!$C:$F,4,FALSE),0)</f>
        <v>0</v>
      </c>
      <c r="Y1881" s="33">
        <f t="shared" si="328"/>
        <v>0</v>
      </c>
      <c r="Z1881" s="184">
        <f>VLOOKUP(C1881, '2023-24 School Level AAFTE'!$C$4:$C$2454, 1, 0)</f>
        <v>2272</v>
      </c>
    </row>
    <row r="1882" spans="1:26" s="20" customFormat="1" x14ac:dyDescent="0.25">
      <c r="A1882" s="136" t="s">
        <v>1904</v>
      </c>
      <c r="B1882" s="166" t="s">
        <v>1903</v>
      </c>
      <c r="C1882" s="167">
        <v>4141</v>
      </c>
      <c r="D1882" s="166" t="s">
        <v>1913</v>
      </c>
      <c r="E1882" s="146" t="str">
        <f>VLOOKUP($C1882,'2023-24 School Level AAFTE'!$C:$N,9,FALSE)</f>
        <v>No</v>
      </c>
      <c r="F1882" s="94" t="str">
        <f>IFERROR(VLOOKUP(C1882,'2023-24 School Level AAFTE'!$C:$N,11,FALSE),"")</f>
        <v>No</v>
      </c>
      <c r="G1882" s="20">
        <f>IFERROR(VLOOKUP(C1882,'2023-24 School Level AAFTE'!$C:$N,8,FALSE),0)</f>
        <v>499.43</v>
      </c>
      <c r="H1882" s="99">
        <f>VLOOKUP($A1882,'District Data'!$A:$F,3,FALSE)</f>
        <v>1.18</v>
      </c>
      <c r="I1882" s="99">
        <f>VLOOKUP($A1882,'District Data'!$A:$F,4,FALSE)</f>
        <v>1.18</v>
      </c>
      <c r="J1882" s="100">
        <f t="shared" si="320"/>
        <v>0</v>
      </c>
      <c r="K1882" s="101">
        <f t="shared" si="321"/>
        <v>0</v>
      </c>
      <c r="L1882" s="102">
        <f>'District Data'!E$2</f>
        <v>72728</v>
      </c>
      <c r="M1882" s="102">
        <f>'District Data'!F$2</f>
        <v>78209</v>
      </c>
      <c r="N1882" s="33">
        <f t="shared" si="322"/>
        <v>0</v>
      </c>
      <c r="O1882" s="33">
        <f t="shared" si="323"/>
        <v>0</v>
      </c>
      <c r="P1882" s="33">
        <f t="shared" si="329"/>
        <v>14418.72</v>
      </c>
      <c r="Q1882" s="103">
        <v>0.18149999999999999</v>
      </c>
      <c r="R1882" s="103">
        <v>0.17510000000000001</v>
      </c>
      <c r="S1882" s="33">
        <f t="shared" si="324"/>
        <v>0</v>
      </c>
      <c r="T1882" s="33">
        <f t="shared" si="330"/>
        <v>0</v>
      </c>
      <c r="U1882" s="33">
        <f t="shared" si="325"/>
        <v>0</v>
      </c>
      <c r="V1882" s="33">
        <f t="shared" si="326"/>
        <v>0</v>
      </c>
      <c r="W1882" s="33">
        <f t="shared" si="327"/>
        <v>0</v>
      </c>
      <c r="X1882" s="33">
        <f>IFERROR(VLOOKUP(C1882,'Adj to Match Apport'!$C:$F,4,FALSE),0)</f>
        <v>0</v>
      </c>
      <c r="Y1882" s="33">
        <f t="shared" si="328"/>
        <v>0</v>
      </c>
      <c r="Z1882" s="184">
        <f>VLOOKUP(C1882, '2023-24 School Level AAFTE'!$C$4:$C$2454, 1, 0)</f>
        <v>4141</v>
      </c>
    </row>
    <row r="1883" spans="1:26" s="20" customFormat="1" x14ac:dyDescent="0.25">
      <c r="A1883" s="136" t="s">
        <v>1918</v>
      </c>
      <c r="B1883" s="166" t="s">
        <v>1917</v>
      </c>
      <c r="C1883" s="167">
        <v>1683</v>
      </c>
      <c r="D1883" s="166" t="s">
        <v>1920</v>
      </c>
      <c r="E1883" s="146" t="str">
        <f>VLOOKUP($C1883,'2023-24 School Level AAFTE'!$C:$N,9,FALSE)</f>
        <v>No</v>
      </c>
      <c r="F1883" s="94" t="str">
        <f>IFERROR(VLOOKUP(C1883,'2023-24 School Level AAFTE'!$C:$N,11,FALSE),"")</f>
        <v>No</v>
      </c>
      <c r="G1883" s="20">
        <f>IFERROR(VLOOKUP(C1883,'2023-24 School Level AAFTE'!$C:$N,8,FALSE),0)</f>
        <v>2.9299999999999997</v>
      </c>
      <c r="H1883" s="99">
        <f>VLOOKUP($A1883,'District Data'!$A:$F,3,FALSE)</f>
        <v>1.19</v>
      </c>
      <c r="I1883" s="99">
        <f>VLOOKUP($A1883,'District Data'!$A:$F,4,FALSE)</f>
        <v>1.19</v>
      </c>
      <c r="J1883" s="100">
        <f t="shared" si="320"/>
        <v>0</v>
      </c>
      <c r="K1883" s="101">
        <f t="shared" si="321"/>
        <v>0</v>
      </c>
      <c r="L1883" s="102">
        <f>'District Data'!E$2</f>
        <v>72728</v>
      </c>
      <c r="M1883" s="102">
        <f>'District Data'!F$2</f>
        <v>78209</v>
      </c>
      <c r="N1883" s="33">
        <f t="shared" si="322"/>
        <v>0</v>
      </c>
      <c r="O1883" s="33">
        <f t="shared" si="323"/>
        <v>0</v>
      </c>
      <c r="P1883" s="33">
        <f t="shared" si="329"/>
        <v>14418.72</v>
      </c>
      <c r="Q1883" s="103">
        <v>0.18149999999999999</v>
      </c>
      <c r="R1883" s="103">
        <v>0.17510000000000001</v>
      </c>
      <c r="S1883" s="33">
        <f t="shared" si="324"/>
        <v>0</v>
      </c>
      <c r="T1883" s="33">
        <f t="shared" si="330"/>
        <v>0</v>
      </c>
      <c r="U1883" s="33">
        <f t="shared" si="325"/>
        <v>0</v>
      </c>
      <c r="V1883" s="33">
        <f t="shared" si="326"/>
        <v>0</v>
      </c>
      <c r="W1883" s="33">
        <f t="shared" si="327"/>
        <v>0</v>
      </c>
      <c r="X1883" s="33">
        <f>IFERROR(VLOOKUP(C1883,'Adj to Match Apport'!$C:$F,4,FALSE),0)</f>
        <v>0</v>
      </c>
      <c r="Y1883" s="33">
        <f t="shared" si="328"/>
        <v>0</v>
      </c>
      <c r="Z1883" s="184">
        <f>VLOOKUP(C1883, '2023-24 School Level AAFTE'!$C$4:$C$2454, 1, 0)</f>
        <v>1683</v>
      </c>
    </row>
    <row r="1884" spans="1:26" s="20" customFormat="1" x14ac:dyDescent="0.25">
      <c r="A1884" s="136" t="s">
        <v>1918</v>
      </c>
      <c r="B1884" s="166" t="s">
        <v>1917</v>
      </c>
      <c r="C1884" s="167">
        <v>1682</v>
      </c>
      <c r="D1884" s="166" t="s">
        <v>1919</v>
      </c>
      <c r="E1884" s="146" t="str">
        <f>VLOOKUP($C1884,'2023-24 School Level AAFTE'!$C:$N,9,FALSE)</f>
        <v>Yes</v>
      </c>
      <c r="F1884" s="94" t="str">
        <f>IFERROR(VLOOKUP(C1884,'2023-24 School Level AAFTE'!$C:$N,11,FALSE),"")</f>
        <v>Yes</v>
      </c>
      <c r="G1884" s="20">
        <f>IFERROR(VLOOKUP(C1884,'2023-24 School Level AAFTE'!$C:$N,8,FALSE),0)</f>
        <v>24.419999999999998</v>
      </c>
      <c r="H1884" s="99">
        <f>VLOOKUP($A1884,'District Data'!$A:$F,3,FALSE)</f>
        <v>1.19</v>
      </c>
      <c r="I1884" s="99">
        <f>VLOOKUP($A1884,'District Data'!$A:$F,4,FALSE)</f>
        <v>1.19</v>
      </c>
      <c r="J1884" s="100">
        <f t="shared" si="320"/>
        <v>24.419999999999998</v>
      </c>
      <c r="K1884" s="101">
        <f t="shared" si="321"/>
        <v>7.1999999999999995E-2</v>
      </c>
      <c r="L1884" s="102">
        <f>'District Data'!E$2</f>
        <v>72728</v>
      </c>
      <c r="M1884" s="102">
        <f>'District Data'!F$2</f>
        <v>78209</v>
      </c>
      <c r="N1884" s="33">
        <f t="shared" si="322"/>
        <v>6231.34</v>
      </c>
      <c r="O1884" s="33">
        <f t="shared" si="323"/>
        <v>469.61</v>
      </c>
      <c r="P1884" s="33">
        <f t="shared" si="329"/>
        <v>14418.72</v>
      </c>
      <c r="Q1884" s="103">
        <v>0.18149999999999999</v>
      </c>
      <c r="R1884" s="103">
        <v>0.17510000000000001</v>
      </c>
      <c r="S1884" s="33">
        <f t="shared" si="324"/>
        <v>2251.36</v>
      </c>
      <c r="T1884" s="33">
        <f t="shared" si="330"/>
        <v>111.68</v>
      </c>
      <c r="U1884" s="33">
        <f t="shared" si="325"/>
        <v>19.559999999999999</v>
      </c>
      <c r="V1884" s="33">
        <f t="shared" si="326"/>
        <v>131.24</v>
      </c>
      <c r="W1884" s="33">
        <f t="shared" si="327"/>
        <v>9083.5500000000011</v>
      </c>
      <c r="X1884" s="33">
        <f>IFERROR(VLOOKUP(C1884,'Adj to Match Apport'!$C:$F,4,FALSE),0)</f>
        <v>-0.33000000000174623</v>
      </c>
      <c r="Y1884" s="33">
        <f t="shared" si="328"/>
        <v>9083.2199999999993</v>
      </c>
      <c r="Z1884" s="184">
        <f>VLOOKUP(C1884, '2023-24 School Level AAFTE'!$C$4:$C$2454, 1, 0)</f>
        <v>1682</v>
      </c>
    </row>
    <row r="1885" spans="1:26" s="20" customFormat="1" x14ac:dyDescent="0.25">
      <c r="A1885" s="136" t="s">
        <v>1918</v>
      </c>
      <c r="B1885" s="166" t="s">
        <v>1917</v>
      </c>
      <c r="C1885" s="167">
        <v>4321</v>
      </c>
      <c r="D1885" s="166" t="s">
        <v>1923</v>
      </c>
      <c r="E1885" s="146" t="str">
        <f>VLOOKUP($C1885,'2023-24 School Level AAFTE'!$C:$N,9,FALSE)</f>
        <v>No</v>
      </c>
      <c r="F1885" s="94" t="str">
        <f>IFERROR(VLOOKUP(C1885,'2023-24 School Level AAFTE'!$C:$N,11,FALSE),"")</f>
        <v>No</v>
      </c>
      <c r="G1885" s="20">
        <f>IFERROR(VLOOKUP(C1885,'2023-24 School Level AAFTE'!$C:$N,8,FALSE),0)</f>
        <v>479.78999999999996</v>
      </c>
      <c r="H1885" s="99">
        <f>VLOOKUP($A1885,'District Data'!$A:$F,3,FALSE)</f>
        <v>1.19</v>
      </c>
      <c r="I1885" s="99">
        <f>VLOOKUP($A1885,'District Data'!$A:$F,4,FALSE)</f>
        <v>1.19</v>
      </c>
      <c r="J1885" s="100">
        <f t="shared" si="320"/>
        <v>0</v>
      </c>
      <c r="K1885" s="101">
        <f t="shared" si="321"/>
        <v>0</v>
      </c>
      <c r="L1885" s="102">
        <f>'District Data'!E$2</f>
        <v>72728</v>
      </c>
      <c r="M1885" s="102">
        <f>'District Data'!F$2</f>
        <v>78209</v>
      </c>
      <c r="N1885" s="33">
        <f t="shared" si="322"/>
        <v>0</v>
      </c>
      <c r="O1885" s="33">
        <f t="shared" si="323"/>
        <v>0</v>
      </c>
      <c r="P1885" s="33">
        <f t="shared" si="329"/>
        <v>14418.72</v>
      </c>
      <c r="Q1885" s="103">
        <v>0.18149999999999999</v>
      </c>
      <c r="R1885" s="103">
        <v>0.17510000000000001</v>
      </c>
      <c r="S1885" s="33">
        <f t="shared" si="324"/>
        <v>0</v>
      </c>
      <c r="T1885" s="33">
        <f t="shared" si="330"/>
        <v>0</v>
      </c>
      <c r="U1885" s="33">
        <f t="shared" si="325"/>
        <v>0</v>
      </c>
      <c r="V1885" s="33">
        <f t="shared" si="326"/>
        <v>0</v>
      </c>
      <c r="W1885" s="33">
        <f t="shared" si="327"/>
        <v>0</v>
      </c>
      <c r="X1885" s="33">
        <f>IFERROR(VLOOKUP(C1885,'Adj to Match Apport'!$C:$F,4,FALSE),0)</f>
        <v>0</v>
      </c>
      <c r="Y1885" s="33">
        <f t="shared" si="328"/>
        <v>0</v>
      </c>
      <c r="Z1885" s="184">
        <f>VLOOKUP(C1885, '2023-24 School Level AAFTE'!$C$4:$C$2454, 1, 0)</f>
        <v>4321</v>
      </c>
    </row>
    <row r="1886" spans="1:26" s="20" customFormat="1" x14ac:dyDescent="0.25">
      <c r="A1886" s="136" t="s">
        <v>1918</v>
      </c>
      <c r="B1886" s="166" t="s">
        <v>1917</v>
      </c>
      <c r="C1886" s="167">
        <v>4149</v>
      </c>
      <c r="D1886" s="166" t="s">
        <v>1922</v>
      </c>
      <c r="E1886" s="146" t="str">
        <f>VLOOKUP($C1886,'2023-24 School Level AAFTE'!$C:$N,9,FALSE)</f>
        <v>No</v>
      </c>
      <c r="F1886" s="94" t="str">
        <f>IFERROR(VLOOKUP(C1886,'2023-24 School Level AAFTE'!$C:$N,11,FALSE),"")</f>
        <v>No</v>
      </c>
      <c r="G1886" s="20">
        <f>IFERROR(VLOOKUP(C1886,'2023-24 School Level AAFTE'!$C:$N,8,FALSE),0)</f>
        <v>368.58</v>
      </c>
      <c r="H1886" s="99">
        <f>VLOOKUP($A1886,'District Data'!$A:$F,3,FALSE)</f>
        <v>1.19</v>
      </c>
      <c r="I1886" s="99">
        <f>VLOOKUP($A1886,'District Data'!$A:$F,4,FALSE)</f>
        <v>1.19</v>
      </c>
      <c r="J1886" s="100">
        <f t="shared" si="320"/>
        <v>0</v>
      </c>
      <c r="K1886" s="101">
        <f t="shared" si="321"/>
        <v>0</v>
      </c>
      <c r="L1886" s="102">
        <f>'District Data'!E$2</f>
        <v>72728</v>
      </c>
      <c r="M1886" s="102">
        <f>'District Data'!F$2</f>
        <v>78209</v>
      </c>
      <c r="N1886" s="33">
        <f t="shared" si="322"/>
        <v>0</v>
      </c>
      <c r="O1886" s="33">
        <f t="shared" si="323"/>
        <v>0</v>
      </c>
      <c r="P1886" s="33">
        <f t="shared" si="329"/>
        <v>14418.72</v>
      </c>
      <c r="Q1886" s="103">
        <v>0.18149999999999999</v>
      </c>
      <c r="R1886" s="103">
        <v>0.17510000000000001</v>
      </c>
      <c r="S1886" s="33">
        <f t="shared" si="324"/>
        <v>0</v>
      </c>
      <c r="T1886" s="33">
        <f t="shared" si="330"/>
        <v>0</v>
      </c>
      <c r="U1886" s="33">
        <f t="shared" si="325"/>
        <v>0</v>
      </c>
      <c r="V1886" s="33">
        <f t="shared" si="326"/>
        <v>0</v>
      </c>
      <c r="W1886" s="33">
        <f t="shared" si="327"/>
        <v>0</v>
      </c>
      <c r="X1886" s="33">
        <f>IFERROR(VLOOKUP(C1886,'Adj to Match Apport'!$C:$F,4,FALSE),0)</f>
        <v>0</v>
      </c>
      <c r="Y1886" s="33">
        <f t="shared" si="328"/>
        <v>0</v>
      </c>
      <c r="Z1886" s="184">
        <f>VLOOKUP(C1886, '2023-24 School Level AAFTE'!$C$4:$C$2454, 1, 0)</f>
        <v>4149</v>
      </c>
    </row>
    <row r="1887" spans="1:26" s="20" customFormat="1" x14ac:dyDescent="0.25">
      <c r="A1887" s="136" t="s">
        <v>1918</v>
      </c>
      <c r="B1887" s="166" t="s">
        <v>1917</v>
      </c>
      <c r="C1887" s="167">
        <v>2511</v>
      </c>
      <c r="D1887" s="166" t="s">
        <v>1921</v>
      </c>
      <c r="E1887" s="146" t="str">
        <f>VLOOKUP($C1887,'2023-24 School Level AAFTE'!$C:$N,9,FALSE)</f>
        <v>No</v>
      </c>
      <c r="F1887" s="94" t="str">
        <f>IFERROR(VLOOKUP(C1887,'2023-24 School Level AAFTE'!$C:$N,11,FALSE),"")</f>
        <v>No</v>
      </c>
      <c r="G1887" s="20">
        <f>IFERROR(VLOOKUP(C1887,'2023-24 School Level AAFTE'!$C:$N,8,FALSE),0)</f>
        <v>279.79000000000002</v>
      </c>
      <c r="H1887" s="99">
        <f>VLOOKUP($A1887,'District Data'!$A:$F,3,FALSE)</f>
        <v>1.19</v>
      </c>
      <c r="I1887" s="99">
        <f>VLOOKUP($A1887,'District Data'!$A:$F,4,FALSE)</f>
        <v>1.19</v>
      </c>
      <c r="J1887" s="100">
        <f t="shared" si="320"/>
        <v>0</v>
      </c>
      <c r="K1887" s="101">
        <f t="shared" si="321"/>
        <v>0</v>
      </c>
      <c r="L1887" s="102">
        <f>'District Data'!E$2</f>
        <v>72728</v>
      </c>
      <c r="M1887" s="102">
        <f>'District Data'!F$2</f>
        <v>78209</v>
      </c>
      <c r="N1887" s="33">
        <f t="shared" si="322"/>
        <v>0</v>
      </c>
      <c r="O1887" s="33">
        <f t="shared" si="323"/>
        <v>0</v>
      </c>
      <c r="P1887" s="33">
        <f t="shared" si="329"/>
        <v>14418.72</v>
      </c>
      <c r="Q1887" s="103">
        <v>0.18149999999999999</v>
      </c>
      <c r="R1887" s="103">
        <v>0.17510000000000001</v>
      </c>
      <c r="S1887" s="33">
        <f t="shared" si="324"/>
        <v>0</v>
      </c>
      <c r="T1887" s="33">
        <f t="shared" si="330"/>
        <v>0</v>
      </c>
      <c r="U1887" s="33">
        <f t="shared" si="325"/>
        <v>0</v>
      </c>
      <c r="V1887" s="33">
        <f t="shared" si="326"/>
        <v>0</v>
      </c>
      <c r="W1887" s="33">
        <f t="shared" si="327"/>
        <v>0</v>
      </c>
      <c r="X1887" s="33">
        <f>IFERROR(VLOOKUP(C1887,'Adj to Match Apport'!$C:$F,4,FALSE),0)</f>
        <v>0</v>
      </c>
      <c r="Y1887" s="33">
        <f t="shared" si="328"/>
        <v>0</v>
      </c>
      <c r="Z1887" s="184">
        <f>VLOOKUP(C1887, '2023-24 School Level AAFTE'!$C$4:$C$2454, 1, 0)</f>
        <v>2511</v>
      </c>
    </row>
    <row r="1888" spans="1:26" s="20" customFormat="1" x14ac:dyDescent="0.25">
      <c r="A1888" s="136" t="s">
        <v>1925</v>
      </c>
      <c r="B1888" s="166" t="s">
        <v>1924</v>
      </c>
      <c r="C1888" s="167">
        <v>2744</v>
      </c>
      <c r="D1888" s="166" t="s">
        <v>1926</v>
      </c>
      <c r="E1888" s="146" t="str">
        <f>VLOOKUP($C1888,'2023-24 School Level AAFTE'!$C:$N,9,FALSE)</f>
        <v>No</v>
      </c>
      <c r="F1888" s="94" t="str">
        <f>IFERROR(VLOOKUP(C1888,'2023-24 School Level AAFTE'!$C:$N,11,FALSE),"")</f>
        <v>No</v>
      </c>
      <c r="G1888" s="20">
        <f>IFERROR(VLOOKUP(C1888,'2023-24 School Level AAFTE'!$C:$N,8,FALSE),0)</f>
        <v>213.4</v>
      </c>
      <c r="H1888" s="99">
        <f>VLOOKUP($A1888,'District Data'!$A:$F,3,FALSE)</f>
        <v>1</v>
      </c>
      <c r="I1888" s="99">
        <f>VLOOKUP($A1888,'District Data'!$A:$F,4,FALSE)</f>
        <v>1</v>
      </c>
      <c r="J1888" s="100">
        <f t="shared" si="320"/>
        <v>0</v>
      </c>
      <c r="K1888" s="101">
        <f t="shared" si="321"/>
        <v>0</v>
      </c>
      <c r="L1888" s="102">
        <f>'District Data'!E$2</f>
        <v>72728</v>
      </c>
      <c r="M1888" s="102">
        <f>'District Data'!F$2</f>
        <v>78209</v>
      </c>
      <c r="N1888" s="33">
        <f t="shared" si="322"/>
        <v>0</v>
      </c>
      <c r="O1888" s="33">
        <f t="shared" si="323"/>
        <v>0</v>
      </c>
      <c r="P1888" s="33">
        <f t="shared" si="329"/>
        <v>14418.72</v>
      </c>
      <c r="Q1888" s="103">
        <v>0.18149999999999999</v>
      </c>
      <c r="R1888" s="103">
        <v>0.17510000000000001</v>
      </c>
      <c r="S1888" s="33">
        <f t="shared" si="324"/>
        <v>0</v>
      </c>
      <c r="T1888" s="33">
        <f t="shared" si="330"/>
        <v>0</v>
      </c>
      <c r="U1888" s="33">
        <f t="shared" si="325"/>
        <v>0</v>
      </c>
      <c r="V1888" s="33">
        <f t="shared" si="326"/>
        <v>0</v>
      </c>
      <c r="W1888" s="33">
        <f t="shared" si="327"/>
        <v>0</v>
      </c>
      <c r="X1888" s="33">
        <f>IFERROR(VLOOKUP(C1888,'Adj to Match Apport'!$C:$F,4,FALSE),0)</f>
        <v>0</v>
      </c>
      <c r="Y1888" s="33">
        <f t="shared" si="328"/>
        <v>0</v>
      </c>
      <c r="Z1888" s="184">
        <f>VLOOKUP(C1888, '2023-24 School Level AAFTE'!$C$4:$C$2454, 1, 0)</f>
        <v>2744</v>
      </c>
    </row>
    <row r="1889" spans="1:26" s="20" customFormat="1" x14ac:dyDescent="0.25">
      <c r="A1889" s="136" t="s">
        <v>2403</v>
      </c>
      <c r="B1889" s="166" t="s">
        <v>2402</v>
      </c>
      <c r="C1889" s="167">
        <v>5381</v>
      </c>
      <c r="D1889" s="166" t="s">
        <v>2402</v>
      </c>
      <c r="E1889" s="146" t="str">
        <f>VLOOKUP($C1889,'2023-24 School Level AAFTE'!$C:$N,9,FALSE)</f>
        <v>No</v>
      </c>
      <c r="F1889" s="94" t="str">
        <f>IFERROR(VLOOKUP(C1889,'2023-24 School Level AAFTE'!$C:$N,11,FALSE),"")</f>
        <v>No</v>
      </c>
      <c r="G1889" s="20">
        <f>IFERROR(VLOOKUP(C1889,'2023-24 School Level AAFTE'!$C:$N,8,FALSE),0)</f>
        <v>761.33</v>
      </c>
      <c r="H1889" s="99">
        <f>VLOOKUP($A1889,'District Data'!$A:$F,3,FALSE)</f>
        <v>1</v>
      </c>
      <c r="I1889" s="99">
        <f>VLOOKUP($A1889,'District Data'!$A:$F,4,FALSE)</f>
        <v>1</v>
      </c>
      <c r="J1889" s="100">
        <f t="shared" si="320"/>
        <v>0</v>
      </c>
      <c r="K1889" s="101">
        <f t="shared" si="321"/>
        <v>0</v>
      </c>
      <c r="L1889" s="102">
        <f>'District Data'!E$2</f>
        <v>72728</v>
      </c>
      <c r="M1889" s="102">
        <f>'District Data'!F$2</f>
        <v>78209</v>
      </c>
      <c r="N1889" s="33">
        <f t="shared" si="322"/>
        <v>0</v>
      </c>
      <c r="O1889" s="33">
        <f t="shared" si="323"/>
        <v>0</v>
      </c>
      <c r="P1889" s="33">
        <f t="shared" si="329"/>
        <v>14418.72</v>
      </c>
      <c r="Q1889" s="103">
        <v>0.18149999999999999</v>
      </c>
      <c r="R1889" s="103">
        <v>0.17510000000000001</v>
      </c>
      <c r="S1889" s="33">
        <f t="shared" si="324"/>
        <v>0</v>
      </c>
      <c r="T1889" s="33">
        <f t="shared" si="330"/>
        <v>0</v>
      </c>
      <c r="U1889" s="33">
        <f t="shared" si="325"/>
        <v>0</v>
      </c>
      <c r="V1889" s="33">
        <f t="shared" si="326"/>
        <v>0</v>
      </c>
      <c r="W1889" s="33">
        <f t="shared" si="327"/>
        <v>0</v>
      </c>
      <c r="X1889" s="33">
        <f>IFERROR(VLOOKUP(C1889,'Adj to Match Apport'!$C:$F,4,FALSE),0)</f>
        <v>0</v>
      </c>
      <c r="Y1889" s="33">
        <f t="shared" si="328"/>
        <v>0</v>
      </c>
      <c r="Z1889" s="184">
        <f>VLOOKUP(C1889, '2023-24 School Level AAFTE'!$C$4:$C$2454, 1, 0)</f>
        <v>5381</v>
      </c>
    </row>
    <row r="1890" spans="1:26" s="20" customFormat="1" x14ac:dyDescent="0.25">
      <c r="A1890" s="136" t="s">
        <v>1928</v>
      </c>
      <c r="B1890" s="166" t="s">
        <v>1927</v>
      </c>
      <c r="C1890" s="167">
        <v>5730</v>
      </c>
      <c r="D1890" s="166" t="s">
        <v>3344</v>
      </c>
      <c r="E1890" s="146" t="str">
        <f>VLOOKUP($C1890,'2023-24 School Level AAFTE'!$C:$N,9,FALSE)</f>
        <v>No</v>
      </c>
      <c r="F1890" s="94" t="str">
        <f>IFERROR(VLOOKUP(C1890,'2023-24 School Level AAFTE'!$C:$N,11,FALSE),"")</f>
        <v>No</v>
      </c>
      <c r="G1890" s="20">
        <f>IFERROR(VLOOKUP(C1890,'2023-24 School Level AAFTE'!$C:$N,8,FALSE),0)</f>
        <v>494.48</v>
      </c>
      <c r="H1890" s="99">
        <f>VLOOKUP($A1890,'District Data'!$A:$F,3,FALSE)</f>
        <v>1</v>
      </c>
      <c r="I1890" s="99">
        <f>VLOOKUP($A1890,'District Data'!$A:$F,4,FALSE)</f>
        <v>1</v>
      </c>
      <c r="J1890" s="100">
        <f t="shared" si="320"/>
        <v>0</v>
      </c>
      <c r="K1890" s="101">
        <f t="shared" si="321"/>
        <v>0</v>
      </c>
      <c r="L1890" s="102">
        <f>'District Data'!E$2</f>
        <v>72728</v>
      </c>
      <c r="M1890" s="102">
        <f>'District Data'!F$2</f>
        <v>78209</v>
      </c>
      <c r="N1890" s="33">
        <f t="shared" si="322"/>
        <v>0</v>
      </c>
      <c r="O1890" s="33">
        <f t="shared" si="323"/>
        <v>0</v>
      </c>
      <c r="P1890" s="33">
        <f t="shared" si="329"/>
        <v>14418.72</v>
      </c>
      <c r="Q1890" s="103">
        <v>0.18149999999999999</v>
      </c>
      <c r="R1890" s="103">
        <v>0.17510000000000001</v>
      </c>
      <c r="S1890" s="33">
        <f t="shared" si="324"/>
        <v>0</v>
      </c>
      <c r="T1890" s="33">
        <f t="shared" si="330"/>
        <v>0</v>
      </c>
      <c r="U1890" s="33">
        <f t="shared" si="325"/>
        <v>0</v>
      </c>
      <c r="V1890" s="33">
        <f t="shared" si="326"/>
        <v>0</v>
      </c>
      <c r="W1890" s="33">
        <f t="shared" si="327"/>
        <v>0</v>
      </c>
      <c r="X1890" s="33">
        <f>IFERROR(VLOOKUP(C1890,'Adj to Match Apport'!$C:$F,4,FALSE),0)</f>
        <v>0</v>
      </c>
      <c r="Y1890" s="33">
        <f t="shared" si="328"/>
        <v>0</v>
      </c>
      <c r="Z1890" s="184">
        <f>VLOOKUP(C1890, '2023-24 School Level AAFTE'!$C$4:$C$2454, 1, 0)</f>
        <v>5730</v>
      </c>
    </row>
    <row r="1891" spans="1:26" s="20" customFormat="1" x14ac:dyDescent="0.25">
      <c r="A1891" s="136" t="s">
        <v>1928</v>
      </c>
      <c r="B1891" s="166" t="s">
        <v>1927</v>
      </c>
      <c r="C1891" s="167">
        <v>5743</v>
      </c>
      <c r="D1891" s="166" t="s">
        <v>3345</v>
      </c>
      <c r="E1891" s="146" t="str">
        <f>VLOOKUP($C1891,'2023-24 School Level AAFTE'!$C:$N,9,FALSE)</f>
        <v>No</v>
      </c>
      <c r="F1891" s="94" t="str">
        <f>IFERROR(VLOOKUP(C1891,'2023-24 School Level AAFTE'!$C:$N,11,FALSE),"")</f>
        <v>No</v>
      </c>
      <c r="G1891" s="20">
        <f>IFERROR(VLOOKUP(C1891,'2023-24 School Level AAFTE'!$C:$N,8,FALSE),0)</f>
        <v>269.89999999999998</v>
      </c>
      <c r="H1891" s="99">
        <f>VLOOKUP($A1891,'District Data'!$A:$F,3,FALSE)</f>
        <v>1</v>
      </c>
      <c r="I1891" s="99">
        <f>VLOOKUP($A1891,'District Data'!$A:$F,4,FALSE)</f>
        <v>1</v>
      </c>
      <c r="J1891" s="100">
        <f t="shared" si="320"/>
        <v>0</v>
      </c>
      <c r="K1891" s="101">
        <f t="shared" si="321"/>
        <v>0</v>
      </c>
      <c r="L1891" s="102">
        <f>'District Data'!E$2</f>
        <v>72728</v>
      </c>
      <c r="M1891" s="102">
        <f>'District Data'!F$2</f>
        <v>78209</v>
      </c>
      <c r="N1891" s="33">
        <f t="shared" si="322"/>
        <v>0</v>
      </c>
      <c r="O1891" s="33">
        <f t="shared" si="323"/>
        <v>0</v>
      </c>
      <c r="P1891" s="33">
        <f t="shared" si="329"/>
        <v>14418.72</v>
      </c>
      <c r="Q1891" s="103">
        <v>0.18149999999999999</v>
      </c>
      <c r="R1891" s="103">
        <v>0.17510000000000001</v>
      </c>
      <c r="S1891" s="33">
        <f t="shared" si="324"/>
        <v>0</v>
      </c>
      <c r="T1891" s="33">
        <f t="shared" si="330"/>
        <v>0</v>
      </c>
      <c r="U1891" s="33">
        <f t="shared" si="325"/>
        <v>0</v>
      </c>
      <c r="V1891" s="33">
        <f t="shared" si="326"/>
        <v>0</v>
      </c>
      <c r="W1891" s="33">
        <f t="shared" si="327"/>
        <v>0</v>
      </c>
      <c r="X1891" s="33">
        <f>IFERROR(VLOOKUP(C1891,'Adj to Match Apport'!$C:$F,4,FALSE),0)</f>
        <v>0</v>
      </c>
      <c r="Y1891" s="33">
        <f t="shared" si="328"/>
        <v>0</v>
      </c>
      <c r="Z1891" s="184">
        <f>VLOOKUP(C1891, '2023-24 School Level AAFTE'!$C$4:$C$2454, 1, 0)</f>
        <v>5743</v>
      </c>
    </row>
    <row r="1892" spans="1:26" s="20" customFormat="1" x14ac:dyDescent="0.25">
      <c r="A1892" s="136" t="s">
        <v>1928</v>
      </c>
      <c r="B1892" s="166" t="s">
        <v>1927</v>
      </c>
      <c r="C1892" s="167">
        <v>1533</v>
      </c>
      <c r="D1892" s="166" t="s">
        <v>2581</v>
      </c>
      <c r="E1892" s="146" t="str">
        <f>VLOOKUP($C1892,'2023-24 School Level AAFTE'!$C:$N,9,FALSE)</f>
        <v>Yes</v>
      </c>
      <c r="F1892" s="94" t="str">
        <f>IFERROR(VLOOKUP(C1892,'2023-24 School Level AAFTE'!$C:$N,11,FALSE),"")</f>
        <v>No</v>
      </c>
      <c r="G1892" s="20">
        <f>IFERROR(VLOOKUP(C1892,'2023-24 School Level AAFTE'!$C:$N,8,FALSE),0)</f>
        <v>29.94</v>
      </c>
      <c r="H1892" s="99">
        <f>VLOOKUP($A1892,'District Data'!$A:$F,3,FALSE)</f>
        <v>1</v>
      </c>
      <c r="I1892" s="99">
        <f>VLOOKUP($A1892,'District Data'!$A:$F,4,FALSE)</f>
        <v>1</v>
      </c>
      <c r="J1892" s="100">
        <f t="shared" si="320"/>
        <v>0</v>
      </c>
      <c r="K1892" s="101">
        <f t="shared" si="321"/>
        <v>0</v>
      </c>
      <c r="L1892" s="102">
        <f>'District Data'!E$2</f>
        <v>72728</v>
      </c>
      <c r="M1892" s="102">
        <f>'District Data'!F$2</f>
        <v>78209</v>
      </c>
      <c r="N1892" s="33">
        <f t="shared" si="322"/>
        <v>0</v>
      </c>
      <c r="O1892" s="33">
        <f t="shared" si="323"/>
        <v>0</v>
      </c>
      <c r="P1892" s="33">
        <f t="shared" si="329"/>
        <v>14418.72</v>
      </c>
      <c r="Q1892" s="103">
        <v>0.18149999999999999</v>
      </c>
      <c r="R1892" s="103">
        <v>0.17510000000000001</v>
      </c>
      <c r="S1892" s="33">
        <f t="shared" si="324"/>
        <v>0</v>
      </c>
      <c r="T1892" s="33">
        <f t="shared" si="330"/>
        <v>0</v>
      </c>
      <c r="U1892" s="33">
        <f t="shared" si="325"/>
        <v>0</v>
      </c>
      <c r="V1892" s="33">
        <f t="shared" si="326"/>
        <v>0</v>
      </c>
      <c r="W1892" s="33">
        <f t="shared" si="327"/>
        <v>0</v>
      </c>
      <c r="X1892" s="33">
        <f>IFERROR(VLOOKUP(C1892,'Adj to Match Apport'!$C:$F,4,FALSE),0)</f>
        <v>0</v>
      </c>
      <c r="Y1892" s="33">
        <f t="shared" si="328"/>
        <v>0</v>
      </c>
      <c r="Z1892" s="184">
        <f>VLOOKUP(C1892, '2023-24 School Level AAFTE'!$C$4:$C$2454, 1, 0)</f>
        <v>1533</v>
      </c>
    </row>
    <row r="1893" spans="1:26" s="20" customFormat="1" x14ac:dyDescent="0.25">
      <c r="A1893" s="136" t="s">
        <v>1928</v>
      </c>
      <c r="B1893" s="166" t="s">
        <v>1927</v>
      </c>
      <c r="C1893" s="167">
        <v>2156</v>
      </c>
      <c r="D1893" s="166" t="s">
        <v>292</v>
      </c>
      <c r="E1893" s="146" t="str">
        <f>VLOOKUP($C1893,'2023-24 School Level AAFTE'!$C:$N,9,FALSE)</f>
        <v>Yes</v>
      </c>
      <c r="F1893" s="94" t="str">
        <f>IFERROR(VLOOKUP(C1893,'2023-24 School Level AAFTE'!$C:$N,11,FALSE),"")</f>
        <v>Yes</v>
      </c>
      <c r="G1893" s="20">
        <f>IFERROR(VLOOKUP(C1893,'2023-24 School Level AAFTE'!$C:$N,8,FALSE),0)</f>
        <v>303.2</v>
      </c>
      <c r="H1893" s="99">
        <f>VLOOKUP($A1893,'District Data'!$A:$F,3,FALSE)</f>
        <v>1</v>
      </c>
      <c r="I1893" s="99">
        <f>VLOOKUP($A1893,'District Data'!$A:$F,4,FALSE)</f>
        <v>1</v>
      </c>
      <c r="J1893" s="100">
        <f t="shared" si="320"/>
        <v>303.2</v>
      </c>
      <c r="K1893" s="101">
        <f t="shared" si="321"/>
        <v>0.88900000000000001</v>
      </c>
      <c r="L1893" s="102">
        <f>'District Data'!E$2</f>
        <v>72728</v>
      </c>
      <c r="M1893" s="102">
        <f>'District Data'!F$2</f>
        <v>78209</v>
      </c>
      <c r="N1893" s="33">
        <f t="shared" si="322"/>
        <v>64655.19</v>
      </c>
      <c r="O1893" s="33">
        <f t="shared" si="323"/>
        <v>4872.6099999999997</v>
      </c>
      <c r="P1893" s="33">
        <f t="shared" si="329"/>
        <v>14418.72</v>
      </c>
      <c r="Q1893" s="103">
        <v>0.18149999999999999</v>
      </c>
      <c r="R1893" s="103">
        <v>0.17510000000000001</v>
      </c>
      <c r="S1893" s="33">
        <f t="shared" si="324"/>
        <v>25406.35</v>
      </c>
      <c r="T1893" s="33">
        <f t="shared" si="330"/>
        <v>1158.8</v>
      </c>
      <c r="U1893" s="33">
        <f t="shared" si="325"/>
        <v>202.91</v>
      </c>
      <c r="V1893" s="33">
        <f t="shared" si="326"/>
        <v>1361.71</v>
      </c>
      <c r="W1893" s="33">
        <f t="shared" si="327"/>
        <v>96295.860000000015</v>
      </c>
      <c r="X1893" s="33" t="str">
        <f>IFERROR(VLOOKUP(C1893,'Adj to Match Apport'!$C:$F,4,FALSE),0)</f>
        <v/>
      </c>
      <c r="Y1893" s="33">
        <f t="shared" si="328"/>
        <v>96295.860000000015</v>
      </c>
      <c r="Z1893" s="184">
        <f>VLOOKUP(C1893, '2023-24 School Level AAFTE'!$C$4:$C$2454, 1, 0)</f>
        <v>2156</v>
      </c>
    </row>
    <row r="1894" spans="1:26" s="20" customFormat="1" x14ac:dyDescent="0.25">
      <c r="A1894" s="136" t="s">
        <v>1928</v>
      </c>
      <c r="B1894" s="166" t="s">
        <v>1927</v>
      </c>
      <c r="C1894" s="167">
        <v>1604</v>
      </c>
      <c r="D1894" s="166" t="s">
        <v>2582</v>
      </c>
      <c r="E1894" s="146" t="str">
        <f>VLOOKUP($C1894,'2023-24 School Level AAFTE'!$C:$N,9,FALSE)</f>
        <v>No</v>
      </c>
      <c r="F1894" s="94" t="str">
        <f>IFERROR(VLOOKUP(C1894,'2023-24 School Level AAFTE'!$C:$N,11,FALSE),"")</f>
        <v>No</v>
      </c>
      <c r="G1894" s="20">
        <f>IFERROR(VLOOKUP(C1894,'2023-24 School Level AAFTE'!$C:$N,8,FALSE),0)</f>
        <v>12.7</v>
      </c>
      <c r="H1894" s="99">
        <f>VLOOKUP($A1894,'District Data'!$A:$F,3,FALSE)</f>
        <v>1</v>
      </c>
      <c r="I1894" s="99">
        <f>VLOOKUP($A1894,'District Data'!$A:$F,4,FALSE)</f>
        <v>1</v>
      </c>
      <c r="J1894" s="100">
        <f t="shared" si="320"/>
        <v>0</v>
      </c>
      <c r="K1894" s="101">
        <f t="shared" si="321"/>
        <v>0</v>
      </c>
      <c r="L1894" s="102">
        <f>'District Data'!E$2</f>
        <v>72728</v>
      </c>
      <c r="M1894" s="102">
        <f>'District Data'!F$2</f>
        <v>78209</v>
      </c>
      <c r="N1894" s="33">
        <f t="shared" si="322"/>
        <v>0</v>
      </c>
      <c r="O1894" s="33">
        <f t="shared" si="323"/>
        <v>0</v>
      </c>
      <c r="P1894" s="33">
        <f t="shared" si="329"/>
        <v>14418.72</v>
      </c>
      <c r="Q1894" s="103">
        <v>0.18149999999999999</v>
      </c>
      <c r="R1894" s="103">
        <v>0.17510000000000001</v>
      </c>
      <c r="S1894" s="33">
        <f t="shared" si="324"/>
        <v>0</v>
      </c>
      <c r="T1894" s="33">
        <f t="shared" si="330"/>
        <v>0</v>
      </c>
      <c r="U1894" s="33">
        <f t="shared" si="325"/>
        <v>0</v>
      </c>
      <c r="V1894" s="33">
        <f t="shared" si="326"/>
        <v>0</v>
      </c>
      <c r="W1894" s="33">
        <f t="shared" si="327"/>
        <v>0</v>
      </c>
      <c r="X1894" s="33">
        <f>IFERROR(VLOOKUP(C1894,'Adj to Match Apport'!$C:$F,4,FALSE),0)</f>
        <v>0</v>
      </c>
      <c r="Y1894" s="33">
        <f t="shared" si="328"/>
        <v>0</v>
      </c>
      <c r="Z1894" s="184">
        <f>VLOOKUP(C1894, '2023-24 School Level AAFTE'!$C$4:$C$2454, 1, 0)</f>
        <v>1604</v>
      </c>
    </row>
    <row r="1895" spans="1:26" s="20" customFormat="1" x14ac:dyDescent="0.25">
      <c r="A1895" s="136" t="s">
        <v>1928</v>
      </c>
      <c r="B1895" s="166" t="s">
        <v>1927</v>
      </c>
      <c r="C1895" s="167">
        <v>2381</v>
      </c>
      <c r="D1895" s="166" t="s">
        <v>1944</v>
      </c>
      <c r="E1895" s="146" t="str">
        <f>VLOOKUP($C1895,'2023-24 School Level AAFTE'!$C:$N,9,FALSE)</f>
        <v>Yes</v>
      </c>
      <c r="F1895" s="94" t="str">
        <f>IFERROR(VLOOKUP(C1895,'2023-24 School Level AAFTE'!$C:$N,11,FALSE),"")</f>
        <v>Yes</v>
      </c>
      <c r="G1895" s="20">
        <f>IFERROR(VLOOKUP(C1895,'2023-24 School Level AAFTE'!$C:$N,8,FALSE),0)</f>
        <v>363.9</v>
      </c>
      <c r="H1895" s="99">
        <f>VLOOKUP($A1895,'District Data'!$A:$F,3,FALSE)</f>
        <v>1</v>
      </c>
      <c r="I1895" s="99">
        <f>VLOOKUP($A1895,'District Data'!$A:$F,4,FALSE)</f>
        <v>1</v>
      </c>
      <c r="J1895" s="100">
        <f t="shared" si="320"/>
        <v>363.9</v>
      </c>
      <c r="K1895" s="101">
        <f t="shared" si="321"/>
        <v>1.0669999999999999</v>
      </c>
      <c r="L1895" s="102">
        <f>'District Data'!E$2</f>
        <v>72728</v>
      </c>
      <c r="M1895" s="102">
        <f>'District Data'!F$2</f>
        <v>78209</v>
      </c>
      <c r="N1895" s="33">
        <f t="shared" si="322"/>
        <v>77600.78</v>
      </c>
      <c r="O1895" s="33">
        <f t="shared" si="323"/>
        <v>5848.22</v>
      </c>
      <c r="P1895" s="33">
        <f t="shared" si="329"/>
        <v>14418.72</v>
      </c>
      <c r="Q1895" s="103">
        <v>0.18149999999999999</v>
      </c>
      <c r="R1895" s="103">
        <v>0.17510000000000001</v>
      </c>
      <c r="S1895" s="33">
        <f t="shared" si="324"/>
        <v>30493.34</v>
      </c>
      <c r="T1895" s="33">
        <f t="shared" si="330"/>
        <v>1390.82</v>
      </c>
      <c r="U1895" s="33">
        <f t="shared" si="325"/>
        <v>243.53</v>
      </c>
      <c r="V1895" s="33">
        <f t="shared" si="326"/>
        <v>1634.35</v>
      </c>
      <c r="W1895" s="33">
        <f t="shared" si="327"/>
        <v>115576.69</v>
      </c>
      <c r="X1895" s="33" t="str">
        <f>IFERROR(VLOOKUP(C1895,'Adj to Match Apport'!$C:$F,4,FALSE),0)</f>
        <v/>
      </c>
      <c r="Y1895" s="33">
        <f t="shared" si="328"/>
        <v>115576.69</v>
      </c>
      <c r="Z1895" s="184">
        <f>VLOOKUP(C1895, '2023-24 School Level AAFTE'!$C$4:$C$2454, 1, 0)</f>
        <v>2381</v>
      </c>
    </row>
    <row r="1896" spans="1:26" s="20" customFormat="1" x14ac:dyDescent="0.25">
      <c r="A1896" s="136" t="s">
        <v>1928</v>
      </c>
      <c r="B1896" s="166" t="s">
        <v>1927</v>
      </c>
      <c r="C1896" s="167">
        <v>2128</v>
      </c>
      <c r="D1896" s="166" t="s">
        <v>1004</v>
      </c>
      <c r="E1896" s="146" t="str">
        <f>VLOOKUP($C1896,'2023-24 School Level AAFTE'!$C:$N,9,FALSE)</f>
        <v>Yes</v>
      </c>
      <c r="F1896" s="94" t="str">
        <f>IFERROR(VLOOKUP(C1896,'2023-24 School Level AAFTE'!$C:$N,11,FALSE),"")</f>
        <v>Yes</v>
      </c>
      <c r="G1896" s="20">
        <f>IFERROR(VLOOKUP(C1896,'2023-24 School Level AAFTE'!$C:$N,8,FALSE),0)</f>
        <v>392.48</v>
      </c>
      <c r="H1896" s="99">
        <f>VLOOKUP($A1896,'District Data'!$A:$F,3,FALSE)</f>
        <v>1</v>
      </c>
      <c r="I1896" s="99">
        <f>VLOOKUP($A1896,'District Data'!$A:$F,4,FALSE)</f>
        <v>1</v>
      </c>
      <c r="J1896" s="100">
        <f t="shared" si="320"/>
        <v>392.48</v>
      </c>
      <c r="K1896" s="101">
        <f t="shared" si="321"/>
        <v>1.151</v>
      </c>
      <c r="L1896" s="102">
        <f>'District Data'!E$2</f>
        <v>72728</v>
      </c>
      <c r="M1896" s="102">
        <f>'District Data'!F$2</f>
        <v>78209</v>
      </c>
      <c r="N1896" s="33">
        <f t="shared" si="322"/>
        <v>83709.929999999993</v>
      </c>
      <c r="O1896" s="33">
        <f t="shared" si="323"/>
        <v>6308.63</v>
      </c>
      <c r="P1896" s="33">
        <f t="shared" si="329"/>
        <v>14418.72</v>
      </c>
      <c r="Q1896" s="103">
        <v>0.18149999999999999</v>
      </c>
      <c r="R1896" s="103">
        <v>0.17510000000000001</v>
      </c>
      <c r="S1896" s="33">
        <f t="shared" si="324"/>
        <v>32893.94</v>
      </c>
      <c r="T1896" s="33">
        <f t="shared" si="330"/>
        <v>1500.31</v>
      </c>
      <c r="U1896" s="33">
        <f t="shared" si="325"/>
        <v>262.7</v>
      </c>
      <c r="V1896" s="33">
        <f t="shared" si="326"/>
        <v>1763.01</v>
      </c>
      <c r="W1896" s="33">
        <f t="shared" si="327"/>
        <v>124675.51</v>
      </c>
      <c r="X1896" s="33" t="str">
        <f>IFERROR(VLOOKUP(C1896,'Adj to Match Apport'!$C:$F,4,FALSE),0)</f>
        <v/>
      </c>
      <c r="Y1896" s="33">
        <f t="shared" si="328"/>
        <v>124675.51</v>
      </c>
      <c r="Z1896" s="184">
        <f>VLOOKUP(C1896, '2023-24 School Level AAFTE'!$C$4:$C$2454, 1, 0)</f>
        <v>2128</v>
      </c>
    </row>
    <row r="1897" spans="1:26" s="20" customFormat="1" x14ac:dyDescent="0.25">
      <c r="A1897" s="136" t="s">
        <v>1928</v>
      </c>
      <c r="B1897" s="166" t="s">
        <v>1927</v>
      </c>
      <c r="C1897" s="167">
        <v>3357</v>
      </c>
      <c r="D1897" s="166" t="s">
        <v>1957</v>
      </c>
      <c r="E1897" s="146" t="str">
        <f>VLOOKUP($C1897,'2023-24 School Level AAFTE'!$C:$N,9,FALSE)</f>
        <v>No</v>
      </c>
      <c r="F1897" s="94" t="str">
        <f>IFERROR(VLOOKUP(C1897,'2023-24 School Level AAFTE'!$C:$N,11,FALSE),"")</f>
        <v>No</v>
      </c>
      <c r="G1897" s="20">
        <f>IFERROR(VLOOKUP(C1897,'2023-24 School Level AAFTE'!$C:$N,8,FALSE),0)</f>
        <v>237.95999999999998</v>
      </c>
      <c r="H1897" s="99">
        <f>VLOOKUP($A1897,'District Data'!$A:$F,3,FALSE)</f>
        <v>1</v>
      </c>
      <c r="I1897" s="99">
        <f>VLOOKUP($A1897,'District Data'!$A:$F,4,FALSE)</f>
        <v>1</v>
      </c>
      <c r="J1897" s="100">
        <f t="shared" si="320"/>
        <v>0</v>
      </c>
      <c r="K1897" s="101">
        <f t="shared" si="321"/>
        <v>0</v>
      </c>
      <c r="L1897" s="102">
        <f>'District Data'!E$2</f>
        <v>72728</v>
      </c>
      <c r="M1897" s="102">
        <f>'District Data'!F$2</f>
        <v>78209</v>
      </c>
      <c r="N1897" s="33">
        <f t="shared" si="322"/>
        <v>0</v>
      </c>
      <c r="O1897" s="33">
        <f t="shared" si="323"/>
        <v>0</v>
      </c>
      <c r="P1897" s="33">
        <f t="shared" si="329"/>
        <v>14418.72</v>
      </c>
      <c r="Q1897" s="103">
        <v>0.18149999999999999</v>
      </c>
      <c r="R1897" s="103">
        <v>0.17510000000000001</v>
      </c>
      <c r="S1897" s="33">
        <f t="shared" si="324"/>
        <v>0</v>
      </c>
      <c r="T1897" s="33">
        <f t="shared" si="330"/>
        <v>0</v>
      </c>
      <c r="U1897" s="33">
        <f t="shared" si="325"/>
        <v>0</v>
      </c>
      <c r="V1897" s="33">
        <f t="shared" si="326"/>
        <v>0</v>
      </c>
      <c r="W1897" s="33">
        <f t="shared" si="327"/>
        <v>0</v>
      </c>
      <c r="X1897" s="33">
        <f>IFERROR(VLOOKUP(C1897,'Adj to Match Apport'!$C:$F,4,FALSE),0)</f>
        <v>0</v>
      </c>
      <c r="Y1897" s="33">
        <f t="shared" si="328"/>
        <v>0</v>
      </c>
      <c r="Z1897" s="184">
        <f>VLOOKUP(C1897, '2023-24 School Level AAFTE'!$C$4:$C$2454, 1, 0)</f>
        <v>3357</v>
      </c>
    </row>
    <row r="1898" spans="1:26" s="20" customFormat="1" x14ac:dyDescent="0.25">
      <c r="A1898" s="136" t="s">
        <v>1928</v>
      </c>
      <c r="B1898" s="166" t="s">
        <v>1927</v>
      </c>
      <c r="C1898" s="167">
        <v>2155</v>
      </c>
      <c r="D1898" s="166" t="s">
        <v>1937</v>
      </c>
      <c r="E1898" s="146" t="str">
        <f>VLOOKUP($C1898,'2023-24 School Level AAFTE'!$C:$N,9,FALSE)</f>
        <v>Yes</v>
      </c>
      <c r="F1898" s="94" t="str">
        <f>IFERROR(VLOOKUP(C1898,'2023-24 School Level AAFTE'!$C:$N,11,FALSE),"")</f>
        <v>Yes</v>
      </c>
      <c r="G1898" s="20">
        <f>IFERROR(VLOOKUP(C1898,'2023-24 School Level AAFTE'!$C:$N,8,FALSE),0)</f>
        <v>356.9</v>
      </c>
      <c r="H1898" s="99">
        <f>VLOOKUP($A1898,'District Data'!$A:$F,3,FALSE)</f>
        <v>1</v>
      </c>
      <c r="I1898" s="99">
        <f>VLOOKUP($A1898,'District Data'!$A:$F,4,FALSE)</f>
        <v>1</v>
      </c>
      <c r="J1898" s="100">
        <f t="shared" si="320"/>
        <v>356.9</v>
      </c>
      <c r="K1898" s="101">
        <f t="shared" si="321"/>
        <v>1.0469999999999999</v>
      </c>
      <c r="L1898" s="102">
        <f>'District Data'!E$2</f>
        <v>72728</v>
      </c>
      <c r="M1898" s="102">
        <f>'District Data'!F$2</f>
        <v>78209</v>
      </c>
      <c r="N1898" s="33">
        <f t="shared" si="322"/>
        <v>76146.22</v>
      </c>
      <c r="O1898" s="33">
        <f t="shared" si="323"/>
        <v>5738.6</v>
      </c>
      <c r="P1898" s="33">
        <f t="shared" si="329"/>
        <v>14418.72</v>
      </c>
      <c r="Q1898" s="103">
        <v>0.18149999999999999</v>
      </c>
      <c r="R1898" s="103">
        <v>0.17510000000000001</v>
      </c>
      <c r="S1898" s="33">
        <f t="shared" si="324"/>
        <v>29921.77</v>
      </c>
      <c r="T1898" s="33">
        <f t="shared" si="330"/>
        <v>1364.75</v>
      </c>
      <c r="U1898" s="33">
        <f t="shared" si="325"/>
        <v>238.97</v>
      </c>
      <c r="V1898" s="33">
        <f t="shared" si="326"/>
        <v>1603.72</v>
      </c>
      <c r="W1898" s="33">
        <f t="shared" si="327"/>
        <v>113410.31000000001</v>
      </c>
      <c r="X1898" s="33" t="str">
        <f>IFERROR(VLOOKUP(C1898,'Adj to Match Apport'!$C:$F,4,FALSE),0)</f>
        <v/>
      </c>
      <c r="Y1898" s="33">
        <f t="shared" si="328"/>
        <v>113410.31000000001</v>
      </c>
      <c r="Z1898" s="184">
        <f>VLOOKUP(C1898, '2023-24 School Level AAFTE'!$C$4:$C$2454, 1, 0)</f>
        <v>2155</v>
      </c>
    </row>
    <row r="1899" spans="1:26" s="20" customFormat="1" x14ac:dyDescent="0.25">
      <c r="A1899" s="136" t="s">
        <v>1928</v>
      </c>
      <c r="B1899" s="166" t="s">
        <v>1927</v>
      </c>
      <c r="C1899" s="167">
        <v>2218</v>
      </c>
      <c r="D1899" s="166" t="s">
        <v>1940</v>
      </c>
      <c r="E1899" s="146" t="str">
        <f>VLOOKUP($C1899,'2023-24 School Level AAFTE'!$C:$N,9,FALSE)</f>
        <v>Yes</v>
      </c>
      <c r="F1899" s="94" t="str">
        <f>IFERROR(VLOOKUP(C1899,'2023-24 School Level AAFTE'!$C:$N,11,FALSE),"")</f>
        <v>Yes</v>
      </c>
      <c r="G1899" s="20">
        <f>IFERROR(VLOOKUP(C1899,'2023-24 School Level AAFTE'!$C:$N,8,FALSE),0)</f>
        <v>302.27999999999997</v>
      </c>
      <c r="H1899" s="99">
        <f>VLOOKUP($A1899,'District Data'!$A:$F,3,FALSE)</f>
        <v>1</v>
      </c>
      <c r="I1899" s="99">
        <f>VLOOKUP($A1899,'District Data'!$A:$F,4,FALSE)</f>
        <v>1</v>
      </c>
      <c r="J1899" s="100">
        <f t="shared" si="320"/>
        <v>302.27999999999997</v>
      </c>
      <c r="K1899" s="101">
        <f t="shared" si="321"/>
        <v>0.88700000000000001</v>
      </c>
      <c r="L1899" s="102">
        <f>'District Data'!E$2</f>
        <v>72728</v>
      </c>
      <c r="M1899" s="102">
        <f>'District Data'!F$2</f>
        <v>78209</v>
      </c>
      <c r="N1899" s="33">
        <f t="shared" si="322"/>
        <v>64509.74</v>
      </c>
      <c r="O1899" s="33">
        <f t="shared" si="323"/>
        <v>4861.6400000000003</v>
      </c>
      <c r="P1899" s="33">
        <f t="shared" si="329"/>
        <v>14418.72</v>
      </c>
      <c r="Q1899" s="103">
        <v>0.18149999999999999</v>
      </c>
      <c r="R1899" s="103">
        <v>0.17510000000000001</v>
      </c>
      <c r="S1899" s="33">
        <f t="shared" si="324"/>
        <v>25349.200000000001</v>
      </c>
      <c r="T1899" s="33">
        <f t="shared" si="330"/>
        <v>1156.19</v>
      </c>
      <c r="U1899" s="33">
        <f t="shared" si="325"/>
        <v>202.45</v>
      </c>
      <c r="V1899" s="33">
        <f t="shared" si="326"/>
        <v>1358.64</v>
      </c>
      <c r="W1899" s="33">
        <f t="shared" si="327"/>
        <v>96079.22</v>
      </c>
      <c r="X1899" s="33" t="str">
        <f>IFERROR(VLOOKUP(C1899,'Adj to Match Apport'!$C:$F,4,FALSE),0)</f>
        <v/>
      </c>
      <c r="Y1899" s="33">
        <f t="shared" si="328"/>
        <v>96079.22</v>
      </c>
      <c r="Z1899" s="184">
        <f>VLOOKUP(C1899, '2023-24 School Level AAFTE'!$C$4:$C$2454, 1, 0)</f>
        <v>2218</v>
      </c>
    </row>
    <row r="1900" spans="1:26" s="20" customFormat="1" x14ac:dyDescent="0.25">
      <c r="A1900" s="136" t="s">
        <v>1928</v>
      </c>
      <c r="B1900" s="166" t="s">
        <v>1927</v>
      </c>
      <c r="C1900" s="167">
        <v>3008</v>
      </c>
      <c r="D1900" s="166" t="s">
        <v>1951</v>
      </c>
      <c r="E1900" s="146" t="str">
        <f>VLOOKUP($C1900,'2023-24 School Level AAFTE'!$C:$N,9,FALSE)</f>
        <v>No</v>
      </c>
      <c r="F1900" s="94" t="str">
        <f>IFERROR(VLOOKUP(C1900,'2023-24 School Level AAFTE'!$C:$N,11,FALSE),"")</f>
        <v>No</v>
      </c>
      <c r="G1900" s="20">
        <f>IFERROR(VLOOKUP(C1900,'2023-24 School Level AAFTE'!$C:$N,8,FALSE),0)</f>
        <v>340.40000000000003</v>
      </c>
      <c r="H1900" s="99">
        <f>VLOOKUP($A1900,'District Data'!$A:$F,3,FALSE)</f>
        <v>1</v>
      </c>
      <c r="I1900" s="99">
        <f>VLOOKUP($A1900,'District Data'!$A:$F,4,FALSE)</f>
        <v>1</v>
      </c>
      <c r="J1900" s="100">
        <f t="shared" si="320"/>
        <v>0</v>
      </c>
      <c r="K1900" s="101">
        <f t="shared" si="321"/>
        <v>0</v>
      </c>
      <c r="L1900" s="102">
        <f>'District Data'!E$2</f>
        <v>72728</v>
      </c>
      <c r="M1900" s="102">
        <f>'District Data'!F$2</f>
        <v>78209</v>
      </c>
      <c r="N1900" s="33">
        <f t="shared" si="322"/>
        <v>0</v>
      </c>
      <c r="O1900" s="33">
        <f t="shared" si="323"/>
        <v>0</v>
      </c>
      <c r="P1900" s="33">
        <f t="shared" si="329"/>
        <v>14418.72</v>
      </c>
      <c r="Q1900" s="103">
        <v>0.18149999999999999</v>
      </c>
      <c r="R1900" s="103">
        <v>0.17510000000000001</v>
      </c>
      <c r="S1900" s="33">
        <f t="shared" si="324"/>
        <v>0</v>
      </c>
      <c r="T1900" s="33">
        <f t="shared" si="330"/>
        <v>0</v>
      </c>
      <c r="U1900" s="33">
        <f t="shared" si="325"/>
        <v>0</v>
      </c>
      <c r="V1900" s="33">
        <f t="shared" si="326"/>
        <v>0</v>
      </c>
      <c r="W1900" s="33">
        <f t="shared" si="327"/>
        <v>0</v>
      </c>
      <c r="X1900" s="33">
        <f>IFERROR(VLOOKUP(C1900,'Adj to Match Apport'!$C:$F,4,FALSE),0)</f>
        <v>0</v>
      </c>
      <c r="Y1900" s="33">
        <f t="shared" si="328"/>
        <v>0</v>
      </c>
      <c r="Z1900" s="184">
        <f>VLOOKUP(C1900, '2023-24 School Level AAFTE'!$C$4:$C$2454, 1, 0)</f>
        <v>3008</v>
      </c>
    </row>
    <row r="1901" spans="1:26" s="20" customFormat="1" x14ac:dyDescent="0.25">
      <c r="A1901" s="136" t="s">
        <v>1928</v>
      </c>
      <c r="B1901" s="166" t="s">
        <v>1927</v>
      </c>
      <c r="C1901" s="167">
        <v>4457</v>
      </c>
      <c r="D1901" s="166" t="s">
        <v>1966</v>
      </c>
      <c r="E1901" s="146" t="str">
        <f>VLOOKUP($C1901,'2023-24 School Level AAFTE'!$C:$N,9,FALSE)</f>
        <v>Yes</v>
      </c>
      <c r="F1901" s="94" t="str">
        <f>IFERROR(VLOOKUP(C1901,'2023-24 School Level AAFTE'!$C:$N,11,FALSE),"")</f>
        <v>Yes</v>
      </c>
      <c r="G1901" s="20">
        <f>IFERROR(VLOOKUP(C1901,'2023-24 School Level AAFTE'!$C:$N,8,FALSE),0)</f>
        <v>809.92</v>
      </c>
      <c r="H1901" s="99">
        <f>VLOOKUP($A1901,'District Data'!$A:$F,3,FALSE)</f>
        <v>1</v>
      </c>
      <c r="I1901" s="99">
        <f>VLOOKUP($A1901,'District Data'!$A:$F,4,FALSE)</f>
        <v>1</v>
      </c>
      <c r="J1901" s="100">
        <f t="shared" si="320"/>
        <v>809.92</v>
      </c>
      <c r="K1901" s="101">
        <f t="shared" si="321"/>
        <v>2.3759999999999999</v>
      </c>
      <c r="L1901" s="102">
        <f>'District Data'!E$2</f>
        <v>72728</v>
      </c>
      <c r="M1901" s="102">
        <f>'District Data'!F$2</f>
        <v>78209</v>
      </c>
      <c r="N1901" s="33">
        <f t="shared" si="322"/>
        <v>172801.73</v>
      </c>
      <c r="O1901" s="33">
        <f t="shared" si="323"/>
        <v>13022.85</v>
      </c>
      <c r="P1901" s="33">
        <f t="shared" si="329"/>
        <v>14418.72</v>
      </c>
      <c r="Q1901" s="103">
        <v>0.18149999999999999</v>
      </c>
      <c r="R1901" s="103">
        <v>0.17510000000000001</v>
      </c>
      <c r="S1901" s="33">
        <f t="shared" si="324"/>
        <v>67902.69</v>
      </c>
      <c r="T1901" s="33">
        <f t="shared" si="330"/>
        <v>3097.08</v>
      </c>
      <c r="U1901" s="33">
        <f t="shared" si="325"/>
        <v>542.29999999999995</v>
      </c>
      <c r="V1901" s="33">
        <f t="shared" si="326"/>
        <v>3639.38</v>
      </c>
      <c r="W1901" s="33">
        <f t="shared" si="327"/>
        <v>257366.65000000002</v>
      </c>
      <c r="X1901" s="33" t="str">
        <f>IFERROR(VLOOKUP(C1901,'Adj to Match Apport'!$C:$F,4,FALSE),0)</f>
        <v/>
      </c>
      <c r="Y1901" s="33">
        <f t="shared" si="328"/>
        <v>257366.65000000002</v>
      </c>
      <c r="Z1901" s="184">
        <f>VLOOKUP(C1901, '2023-24 School Level AAFTE'!$C$4:$C$2454, 1, 0)</f>
        <v>4457</v>
      </c>
    </row>
    <row r="1902" spans="1:26" s="20" customFormat="1" x14ac:dyDescent="0.25">
      <c r="A1902" s="136" t="s">
        <v>1928</v>
      </c>
      <c r="B1902" s="166" t="s">
        <v>1927</v>
      </c>
      <c r="C1902" s="167">
        <v>2129</v>
      </c>
      <c r="D1902" s="166" t="s">
        <v>1936</v>
      </c>
      <c r="E1902" s="146" t="str">
        <f>VLOOKUP($C1902,'2023-24 School Level AAFTE'!$C:$N,9,FALSE)</f>
        <v>Yes</v>
      </c>
      <c r="F1902" s="94" t="str">
        <f>IFERROR(VLOOKUP(C1902,'2023-24 School Level AAFTE'!$C:$N,11,FALSE),"")</f>
        <v>Yes</v>
      </c>
      <c r="G1902" s="20">
        <f>IFERROR(VLOOKUP(C1902,'2023-24 School Level AAFTE'!$C:$N,8,FALSE),0)</f>
        <v>385.2</v>
      </c>
      <c r="H1902" s="99">
        <f>VLOOKUP($A1902,'District Data'!$A:$F,3,FALSE)</f>
        <v>1</v>
      </c>
      <c r="I1902" s="99">
        <f>VLOOKUP($A1902,'District Data'!$A:$F,4,FALSE)</f>
        <v>1</v>
      </c>
      <c r="J1902" s="100">
        <f t="shared" si="320"/>
        <v>385.2</v>
      </c>
      <c r="K1902" s="101">
        <f t="shared" si="321"/>
        <v>1.1299999999999999</v>
      </c>
      <c r="L1902" s="102">
        <f>'District Data'!E$2</f>
        <v>72728</v>
      </c>
      <c r="M1902" s="102">
        <f>'District Data'!F$2</f>
        <v>78209</v>
      </c>
      <c r="N1902" s="33">
        <f t="shared" si="322"/>
        <v>82182.64</v>
      </c>
      <c r="O1902" s="33">
        <f t="shared" si="323"/>
        <v>6193.53</v>
      </c>
      <c r="P1902" s="33">
        <f t="shared" si="329"/>
        <v>14418.72</v>
      </c>
      <c r="Q1902" s="103">
        <v>0.18149999999999999</v>
      </c>
      <c r="R1902" s="103">
        <v>0.17510000000000001</v>
      </c>
      <c r="S1902" s="33">
        <f t="shared" si="324"/>
        <v>32293.79</v>
      </c>
      <c r="T1902" s="33">
        <f t="shared" si="330"/>
        <v>1472.94</v>
      </c>
      <c r="U1902" s="33">
        <f t="shared" si="325"/>
        <v>257.91000000000003</v>
      </c>
      <c r="V1902" s="33">
        <f t="shared" si="326"/>
        <v>1730.8500000000001</v>
      </c>
      <c r="W1902" s="33">
        <f t="shared" si="327"/>
        <v>122400.81</v>
      </c>
      <c r="X1902" s="33" t="str">
        <f>IFERROR(VLOOKUP(C1902,'Adj to Match Apport'!$C:$F,4,FALSE),0)</f>
        <v/>
      </c>
      <c r="Y1902" s="33">
        <f t="shared" si="328"/>
        <v>122400.81</v>
      </c>
      <c r="Z1902" s="184">
        <f>VLOOKUP(C1902, '2023-24 School Level AAFTE'!$C$4:$C$2454, 1, 0)</f>
        <v>2129</v>
      </c>
    </row>
    <row r="1903" spans="1:26" s="20" customFormat="1" x14ac:dyDescent="0.25">
      <c r="A1903" s="136" t="s">
        <v>1928</v>
      </c>
      <c r="B1903" s="166" t="s">
        <v>1927</v>
      </c>
      <c r="C1903" s="167">
        <v>3412</v>
      </c>
      <c r="D1903" s="166" t="s">
        <v>1958</v>
      </c>
      <c r="E1903" s="146" t="str">
        <f>VLOOKUP($C1903,'2023-24 School Level AAFTE'!$C:$N,9,FALSE)</f>
        <v>No</v>
      </c>
      <c r="F1903" s="94" t="str">
        <f>IFERROR(VLOOKUP(C1903,'2023-24 School Level AAFTE'!$C:$N,11,FALSE),"")</f>
        <v>No</v>
      </c>
      <c r="G1903" s="20">
        <f>IFERROR(VLOOKUP(C1903,'2023-24 School Level AAFTE'!$C:$N,8,FALSE),0)</f>
        <v>1633.3</v>
      </c>
      <c r="H1903" s="99">
        <f>VLOOKUP($A1903,'District Data'!$A:$F,3,FALSE)</f>
        <v>1</v>
      </c>
      <c r="I1903" s="99">
        <f>VLOOKUP($A1903,'District Data'!$A:$F,4,FALSE)</f>
        <v>1</v>
      </c>
      <c r="J1903" s="100">
        <f t="shared" si="320"/>
        <v>0</v>
      </c>
      <c r="K1903" s="101">
        <f t="shared" si="321"/>
        <v>0</v>
      </c>
      <c r="L1903" s="102">
        <f>'District Data'!E$2</f>
        <v>72728</v>
      </c>
      <c r="M1903" s="102">
        <f>'District Data'!F$2</f>
        <v>78209</v>
      </c>
      <c r="N1903" s="33">
        <f t="shared" si="322"/>
        <v>0</v>
      </c>
      <c r="O1903" s="33">
        <f t="shared" si="323"/>
        <v>0</v>
      </c>
      <c r="P1903" s="33">
        <f t="shared" si="329"/>
        <v>14418.72</v>
      </c>
      <c r="Q1903" s="103">
        <v>0.18149999999999999</v>
      </c>
      <c r="R1903" s="103">
        <v>0.17510000000000001</v>
      </c>
      <c r="S1903" s="33">
        <f t="shared" si="324"/>
        <v>0</v>
      </c>
      <c r="T1903" s="33">
        <f t="shared" si="330"/>
        <v>0</v>
      </c>
      <c r="U1903" s="33">
        <f t="shared" si="325"/>
        <v>0</v>
      </c>
      <c r="V1903" s="33">
        <f t="shared" si="326"/>
        <v>0</v>
      </c>
      <c r="W1903" s="33">
        <f t="shared" si="327"/>
        <v>0</v>
      </c>
      <c r="X1903" s="33">
        <f>IFERROR(VLOOKUP(C1903,'Adj to Match Apport'!$C:$F,4,FALSE),0)</f>
        <v>0</v>
      </c>
      <c r="Y1903" s="33">
        <f t="shared" si="328"/>
        <v>0</v>
      </c>
      <c r="Z1903" s="184">
        <f>VLOOKUP(C1903, '2023-24 School Level AAFTE'!$C$4:$C$2454, 1, 0)</f>
        <v>3412</v>
      </c>
    </row>
    <row r="1904" spans="1:26" s="20" customFormat="1" x14ac:dyDescent="0.25">
      <c r="A1904" s="136" t="s">
        <v>1928</v>
      </c>
      <c r="B1904" s="166" t="s">
        <v>1927</v>
      </c>
      <c r="C1904" s="167">
        <v>2312</v>
      </c>
      <c r="D1904" s="166" t="s">
        <v>1943</v>
      </c>
      <c r="E1904" s="146" t="str">
        <f>VLOOKUP($C1904,'2023-24 School Level AAFTE'!$C:$N,9,FALSE)</f>
        <v>Yes</v>
      </c>
      <c r="F1904" s="94" t="str">
        <f>IFERROR(VLOOKUP(C1904,'2023-24 School Level AAFTE'!$C:$N,11,FALSE),"")</f>
        <v>Yes</v>
      </c>
      <c r="G1904" s="20">
        <f>IFERROR(VLOOKUP(C1904,'2023-24 School Level AAFTE'!$C:$N,8,FALSE),0)</f>
        <v>348.79</v>
      </c>
      <c r="H1904" s="99">
        <f>VLOOKUP($A1904,'District Data'!$A:$F,3,FALSE)</f>
        <v>1</v>
      </c>
      <c r="I1904" s="99">
        <f>VLOOKUP($A1904,'District Data'!$A:$F,4,FALSE)</f>
        <v>1</v>
      </c>
      <c r="J1904" s="100">
        <f t="shared" si="320"/>
        <v>348.79</v>
      </c>
      <c r="K1904" s="101">
        <f t="shared" si="321"/>
        <v>1.0229999999999999</v>
      </c>
      <c r="L1904" s="102">
        <f>'District Data'!E$2</f>
        <v>72728</v>
      </c>
      <c r="M1904" s="102">
        <f>'District Data'!F$2</f>
        <v>78209</v>
      </c>
      <c r="N1904" s="33">
        <f t="shared" si="322"/>
        <v>74400.740000000005</v>
      </c>
      <c r="O1904" s="33">
        <f t="shared" si="323"/>
        <v>5607.07</v>
      </c>
      <c r="P1904" s="33">
        <f t="shared" si="329"/>
        <v>14418.72</v>
      </c>
      <c r="Q1904" s="103">
        <v>0.18149999999999999</v>
      </c>
      <c r="R1904" s="103">
        <v>0.17510000000000001</v>
      </c>
      <c r="S1904" s="33">
        <f t="shared" si="324"/>
        <v>29235.88</v>
      </c>
      <c r="T1904" s="33">
        <f t="shared" si="330"/>
        <v>1333.46</v>
      </c>
      <c r="U1904" s="33">
        <f t="shared" si="325"/>
        <v>233.49</v>
      </c>
      <c r="V1904" s="33">
        <f t="shared" si="326"/>
        <v>1566.95</v>
      </c>
      <c r="W1904" s="33">
        <f t="shared" si="327"/>
        <v>110810.64</v>
      </c>
      <c r="X1904" s="33" t="str">
        <f>IFERROR(VLOOKUP(C1904,'Adj to Match Apport'!$C:$F,4,FALSE),0)</f>
        <v/>
      </c>
      <c r="Y1904" s="33">
        <f t="shared" si="328"/>
        <v>110810.64</v>
      </c>
      <c r="Z1904" s="184">
        <f>VLOOKUP(C1904, '2023-24 School Level AAFTE'!$C$4:$C$2454, 1, 0)</f>
        <v>2312</v>
      </c>
    </row>
    <row r="1905" spans="1:26" s="20" customFormat="1" x14ac:dyDescent="0.25">
      <c r="A1905" s="136" t="s">
        <v>1928</v>
      </c>
      <c r="B1905" s="166" t="s">
        <v>1927</v>
      </c>
      <c r="C1905" s="167">
        <v>5693</v>
      </c>
      <c r="D1905" s="166" t="s">
        <v>2909</v>
      </c>
      <c r="E1905" s="146" t="str">
        <f>VLOOKUP($C1905,'2023-24 School Level AAFTE'!$C:$N,9,FALSE)</f>
        <v>Yes</v>
      </c>
      <c r="F1905" s="94" t="str">
        <f>IFERROR(VLOOKUP(C1905,'2023-24 School Level AAFTE'!$C:$N,11,FALSE),"")</f>
        <v>Yes</v>
      </c>
      <c r="G1905" s="20">
        <f>IFERROR(VLOOKUP(C1905,'2023-24 School Level AAFTE'!$C:$N,8,FALSE),0)</f>
        <v>582.07000000000005</v>
      </c>
      <c r="H1905" s="99">
        <f>VLOOKUP($A1905,'District Data'!$A:$F,3,FALSE)</f>
        <v>1</v>
      </c>
      <c r="I1905" s="99">
        <f>VLOOKUP($A1905,'District Data'!$A:$F,4,FALSE)</f>
        <v>1</v>
      </c>
      <c r="J1905" s="100">
        <f t="shared" si="320"/>
        <v>582.07000000000005</v>
      </c>
      <c r="K1905" s="101">
        <f t="shared" si="321"/>
        <v>1.7070000000000001</v>
      </c>
      <c r="L1905" s="102">
        <f>'District Data'!E$2</f>
        <v>72728</v>
      </c>
      <c r="M1905" s="102">
        <f>'District Data'!F$2</f>
        <v>78209</v>
      </c>
      <c r="N1905" s="33">
        <f t="shared" si="322"/>
        <v>124146.7</v>
      </c>
      <c r="O1905" s="33">
        <f t="shared" si="323"/>
        <v>9356.06</v>
      </c>
      <c r="P1905" s="33">
        <f t="shared" si="329"/>
        <v>14418.72</v>
      </c>
      <c r="Q1905" s="103">
        <v>0.18149999999999999</v>
      </c>
      <c r="R1905" s="103">
        <v>0.17510000000000001</v>
      </c>
      <c r="S1905" s="33">
        <f t="shared" si="324"/>
        <v>48783.63</v>
      </c>
      <c r="T1905" s="33">
        <f t="shared" si="330"/>
        <v>2225.0500000000002</v>
      </c>
      <c r="U1905" s="33">
        <f t="shared" si="325"/>
        <v>389.61</v>
      </c>
      <c r="V1905" s="33">
        <f t="shared" si="326"/>
        <v>2614.6600000000003</v>
      </c>
      <c r="W1905" s="33">
        <f t="shared" si="327"/>
        <v>184901.05</v>
      </c>
      <c r="X1905" s="33" t="str">
        <f>IFERROR(VLOOKUP(C1905,'Adj to Match Apport'!$C:$F,4,FALSE),0)</f>
        <v/>
      </c>
      <c r="Y1905" s="33">
        <f t="shared" si="328"/>
        <v>184901.05</v>
      </c>
      <c r="Z1905" s="184">
        <f>VLOOKUP(C1905, '2023-24 School Level AAFTE'!$C$4:$C$2454, 1, 0)</f>
        <v>5693</v>
      </c>
    </row>
    <row r="1906" spans="1:26" s="20" customFormat="1" x14ac:dyDescent="0.25">
      <c r="A1906" s="136" t="s">
        <v>1928</v>
      </c>
      <c r="B1906" s="166" t="s">
        <v>1927</v>
      </c>
      <c r="C1906" s="167">
        <v>2127</v>
      </c>
      <c r="D1906" s="166" t="s">
        <v>1005</v>
      </c>
      <c r="E1906" s="146" t="str">
        <f>VLOOKUP($C1906,'2023-24 School Level AAFTE'!$C:$N,9,FALSE)</f>
        <v>No</v>
      </c>
      <c r="F1906" s="94" t="str">
        <f>IFERROR(VLOOKUP(C1906,'2023-24 School Level AAFTE'!$C:$N,11,FALSE),"")</f>
        <v>No</v>
      </c>
      <c r="G1906" s="20">
        <f>IFERROR(VLOOKUP(C1906,'2023-24 School Level AAFTE'!$C:$N,8,FALSE),0)</f>
        <v>407.62</v>
      </c>
      <c r="H1906" s="99">
        <f>VLOOKUP($A1906,'District Data'!$A:$F,3,FALSE)</f>
        <v>1</v>
      </c>
      <c r="I1906" s="99">
        <f>VLOOKUP($A1906,'District Data'!$A:$F,4,FALSE)</f>
        <v>1</v>
      </c>
      <c r="J1906" s="100">
        <f t="shared" si="320"/>
        <v>0</v>
      </c>
      <c r="K1906" s="101">
        <f t="shared" si="321"/>
        <v>0</v>
      </c>
      <c r="L1906" s="102">
        <f>'District Data'!E$2</f>
        <v>72728</v>
      </c>
      <c r="M1906" s="102">
        <f>'District Data'!F$2</f>
        <v>78209</v>
      </c>
      <c r="N1906" s="33">
        <f t="shared" si="322"/>
        <v>0</v>
      </c>
      <c r="O1906" s="33">
        <f t="shared" si="323"/>
        <v>0</v>
      </c>
      <c r="P1906" s="33">
        <f t="shared" si="329"/>
        <v>14418.72</v>
      </c>
      <c r="Q1906" s="103">
        <v>0.18149999999999999</v>
      </c>
      <c r="R1906" s="103">
        <v>0.17510000000000001</v>
      </c>
      <c r="S1906" s="33">
        <f t="shared" si="324"/>
        <v>0</v>
      </c>
      <c r="T1906" s="33">
        <f t="shared" si="330"/>
        <v>0</v>
      </c>
      <c r="U1906" s="33">
        <f t="shared" si="325"/>
        <v>0</v>
      </c>
      <c r="V1906" s="33">
        <f t="shared" si="326"/>
        <v>0</v>
      </c>
      <c r="W1906" s="33">
        <f t="shared" si="327"/>
        <v>0</v>
      </c>
      <c r="X1906" s="33">
        <f>IFERROR(VLOOKUP(C1906,'Adj to Match Apport'!$C:$F,4,FALSE),0)</f>
        <v>0</v>
      </c>
      <c r="Y1906" s="33">
        <f t="shared" si="328"/>
        <v>0</v>
      </c>
      <c r="Z1906" s="184">
        <f>VLOOKUP(C1906, '2023-24 School Level AAFTE'!$C$4:$C$2454, 1, 0)</f>
        <v>2127</v>
      </c>
    </row>
    <row r="1907" spans="1:26" s="20" customFormat="1" x14ac:dyDescent="0.25">
      <c r="A1907" s="136" t="s">
        <v>1928</v>
      </c>
      <c r="B1907" s="166" t="s">
        <v>1927</v>
      </c>
      <c r="C1907" s="167">
        <v>3727</v>
      </c>
      <c r="D1907" s="166" t="s">
        <v>1962</v>
      </c>
      <c r="E1907" s="146" t="str">
        <f>VLOOKUP($C1907,'2023-24 School Level AAFTE'!$C:$N,9,FALSE)</f>
        <v>Yes</v>
      </c>
      <c r="F1907" s="94" t="str">
        <f>IFERROR(VLOOKUP(C1907,'2023-24 School Level AAFTE'!$C:$N,11,FALSE),"")</f>
        <v>Yes</v>
      </c>
      <c r="G1907" s="20">
        <f>IFERROR(VLOOKUP(C1907,'2023-24 School Level AAFTE'!$C:$N,8,FALSE),0)</f>
        <v>325</v>
      </c>
      <c r="H1907" s="99">
        <f>VLOOKUP($A1907,'District Data'!$A:$F,3,FALSE)</f>
        <v>1</v>
      </c>
      <c r="I1907" s="99">
        <f>VLOOKUP($A1907,'District Data'!$A:$F,4,FALSE)</f>
        <v>1</v>
      </c>
      <c r="J1907" s="100">
        <f t="shared" si="320"/>
        <v>325</v>
      </c>
      <c r="K1907" s="101">
        <f t="shared" si="321"/>
        <v>0.95299999999999996</v>
      </c>
      <c r="L1907" s="102">
        <f>'District Data'!E$2</f>
        <v>72728</v>
      </c>
      <c r="M1907" s="102">
        <f>'District Data'!F$2</f>
        <v>78209</v>
      </c>
      <c r="N1907" s="33">
        <f t="shared" si="322"/>
        <v>69309.78</v>
      </c>
      <c r="O1907" s="33">
        <f t="shared" si="323"/>
        <v>5223.3999999999996</v>
      </c>
      <c r="P1907" s="33">
        <f t="shared" si="329"/>
        <v>14418.72</v>
      </c>
      <c r="Q1907" s="103">
        <v>0.18149999999999999</v>
      </c>
      <c r="R1907" s="103">
        <v>0.17510000000000001</v>
      </c>
      <c r="S1907" s="33">
        <f t="shared" si="324"/>
        <v>27235.38</v>
      </c>
      <c r="T1907" s="33">
        <f t="shared" si="330"/>
        <v>1242.22</v>
      </c>
      <c r="U1907" s="33">
        <f t="shared" si="325"/>
        <v>217.51</v>
      </c>
      <c r="V1907" s="33">
        <f t="shared" si="326"/>
        <v>1459.73</v>
      </c>
      <c r="W1907" s="33">
        <f t="shared" si="327"/>
        <v>103228.29</v>
      </c>
      <c r="X1907" s="33" t="str">
        <f>IFERROR(VLOOKUP(C1907,'Adj to Match Apport'!$C:$F,4,FALSE),0)</f>
        <v/>
      </c>
      <c r="Y1907" s="33">
        <f t="shared" si="328"/>
        <v>103228.29</v>
      </c>
      <c r="Z1907" s="184">
        <f>VLOOKUP(C1907, '2023-24 School Level AAFTE'!$C$4:$C$2454, 1, 0)</f>
        <v>3727</v>
      </c>
    </row>
    <row r="1908" spans="1:26" s="20" customFormat="1" x14ac:dyDescent="0.25">
      <c r="A1908" s="136" t="s">
        <v>1928</v>
      </c>
      <c r="B1908" s="166" t="s">
        <v>1927</v>
      </c>
      <c r="C1908" s="167">
        <v>3758</v>
      </c>
      <c r="D1908" s="166" t="s">
        <v>1963</v>
      </c>
      <c r="E1908" s="146" t="str">
        <f>VLOOKUP($C1908,'2023-24 School Level AAFTE'!$C:$N,9,FALSE)</f>
        <v>Yes</v>
      </c>
      <c r="F1908" s="94" t="str">
        <f>IFERROR(VLOOKUP(C1908,'2023-24 School Level AAFTE'!$C:$N,11,FALSE),"")</f>
        <v>Yes</v>
      </c>
      <c r="G1908" s="20">
        <f>IFERROR(VLOOKUP(C1908,'2023-24 School Level AAFTE'!$C:$N,8,FALSE),0)</f>
        <v>407.19</v>
      </c>
      <c r="H1908" s="99">
        <f>VLOOKUP($A1908,'District Data'!$A:$F,3,FALSE)</f>
        <v>1</v>
      </c>
      <c r="I1908" s="99">
        <f>VLOOKUP($A1908,'District Data'!$A:$F,4,FALSE)</f>
        <v>1</v>
      </c>
      <c r="J1908" s="100">
        <f t="shared" si="320"/>
        <v>407.19</v>
      </c>
      <c r="K1908" s="101">
        <f t="shared" si="321"/>
        <v>1.194</v>
      </c>
      <c r="L1908" s="102">
        <f>'District Data'!E$2</f>
        <v>72728</v>
      </c>
      <c r="M1908" s="102">
        <f>'District Data'!F$2</f>
        <v>78209</v>
      </c>
      <c r="N1908" s="33">
        <f t="shared" si="322"/>
        <v>86837.23</v>
      </c>
      <c r="O1908" s="33">
        <f t="shared" si="323"/>
        <v>6544.32</v>
      </c>
      <c r="P1908" s="33">
        <f t="shared" si="329"/>
        <v>14418.72</v>
      </c>
      <c r="Q1908" s="103">
        <v>0.18149999999999999</v>
      </c>
      <c r="R1908" s="103">
        <v>0.17510000000000001</v>
      </c>
      <c r="S1908" s="33">
        <f t="shared" si="324"/>
        <v>34122.82</v>
      </c>
      <c r="T1908" s="33">
        <f t="shared" si="330"/>
        <v>1556.36</v>
      </c>
      <c r="U1908" s="33">
        <f t="shared" si="325"/>
        <v>272.52</v>
      </c>
      <c r="V1908" s="33">
        <f t="shared" si="326"/>
        <v>1828.8799999999999</v>
      </c>
      <c r="W1908" s="33">
        <f t="shared" si="327"/>
        <v>129333.25</v>
      </c>
      <c r="X1908" s="33" t="str">
        <f>IFERROR(VLOOKUP(C1908,'Adj to Match Apport'!$C:$F,4,FALSE),0)</f>
        <v/>
      </c>
      <c r="Y1908" s="33">
        <f t="shared" si="328"/>
        <v>129333.25</v>
      </c>
      <c r="Z1908" s="184">
        <f>VLOOKUP(C1908, '2023-24 School Level AAFTE'!$C$4:$C$2454, 1, 0)</f>
        <v>3758</v>
      </c>
    </row>
    <row r="1909" spans="1:26" s="20" customFormat="1" x14ac:dyDescent="0.25">
      <c r="A1909" s="136" t="s">
        <v>1928</v>
      </c>
      <c r="B1909" s="166" t="s">
        <v>1927</v>
      </c>
      <c r="C1909" s="167">
        <v>3258</v>
      </c>
      <c r="D1909" s="166" t="s">
        <v>1956</v>
      </c>
      <c r="E1909" s="146" t="str">
        <f>VLOOKUP($C1909,'2023-24 School Level AAFTE'!$C:$N,9,FALSE)</f>
        <v>Yes</v>
      </c>
      <c r="F1909" s="94" t="str">
        <f>IFERROR(VLOOKUP(C1909,'2023-24 School Level AAFTE'!$C:$N,11,FALSE),"")</f>
        <v>Yes</v>
      </c>
      <c r="G1909" s="20">
        <f>IFERROR(VLOOKUP(C1909,'2023-24 School Level AAFTE'!$C:$N,8,FALSE),0)</f>
        <v>487.62</v>
      </c>
      <c r="H1909" s="99">
        <f>VLOOKUP($A1909,'District Data'!$A:$F,3,FALSE)</f>
        <v>1</v>
      </c>
      <c r="I1909" s="99">
        <f>VLOOKUP($A1909,'District Data'!$A:$F,4,FALSE)</f>
        <v>1</v>
      </c>
      <c r="J1909" s="100">
        <f t="shared" si="320"/>
        <v>487.62</v>
      </c>
      <c r="K1909" s="101">
        <f t="shared" si="321"/>
        <v>1.43</v>
      </c>
      <c r="L1909" s="102">
        <f>'District Data'!E$2</f>
        <v>72728</v>
      </c>
      <c r="M1909" s="102">
        <f>'District Data'!F$2</f>
        <v>78209</v>
      </c>
      <c r="N1909" s="33">
        <f t="shared" si="322"/>
        <v>104001.04</v>
      </c>
      <c r="O1909" s="33">
        <f t="shared" si="323"/>
        <v>7837.83</v>
      </c>
      <c r="P1909" s="33">
        <f t="shared" si="329"/>
        <v>14418.72</v>
      </c>
      <c r="Q1909" s="103">
        <v>0.18149999999999999</v>
      </c>
      <c r="R1909" s="103">
        <v>0.17510000000000001</v>
      </c>
      <c r="S1909" s="33">
        <f t="shared" si="324"/>
        <v>40867.360000000001</v>
      </c>
      <c r="T1909" s="33">
        <f t="shared" si="330"/>
        <v>1863.98</v>
      </c>
      <c r="U1909" s="33">
        <f t="shared" si="325"/>
        <v>326.38</v>
      </c>
      <c r="V1909" s="33">
        <f t="shared" si="326"/>
        <v>2190.36</v>
      </c>
      <c r="W1909" s="33">
        <f t="shared" si="327"/>
        <v>154896.58999999997</v>
      </c>
      <c r="X1909" s="33" t="str">
        <f>IFERROR(VLOOKUP(C1909,'Adj to Match Apport'!$C:$F,4,FALSE),0)</f>
        <v/>
      </c>
      <c r="Y1909" s="33">
        <f t="shared" si="328"/>
        <v>154896.58999999997</v>
      </c>
      <c r="Z1909" s="184">
        <f>VLOOKUP(C1909, '2023-24 School Level AAFTE'!$C$4:$C$2454, 1, 0)</f>
        <v>3258</v>
      </c>
    </row>
    <row r="1910" spans="1:26" s="20" customFormat="1" x14ac:dyDescent="0.25">
      <c r="A1910" s="136" t="s">
        <v>1928</v>
      </c>
      <c r="B1910" s="166" t="s">
        <v>1927</v>
      </c>
      <c r="C1910" s="167">
        <v>3729</v>
      </c>
      <c r="D1910" s="166" t="s">
        <v>566</v>
      </c>
      <c r="E1910" s="146" t="str">
        <f>VLOOKUP($C1910,'2023-24 School Level AAFTE'!$C:$N,9,FALSE)</f>
        <v>Yes</v>
      </c>
      <c r="F1910" s="94" t="str">
        <f>IFERROR(VLOOKUP(C1910,'2023-24 School Level AAFTE'!$C:$N,11,FALSE),"")</f>
        <v>Yes</v>
      </c>
      <c r="G1910" s="20">
        <f>IFERROR(VLOOKUP(C1910,'2023-24 School Level AAFTE'!$C:$N,8,FALSE),0)</f>
        <v>271.5</v>
      </c>
      <c r="H1910" s="99">
        <f>VLOOKUP($A1910,'District Data'!$A:$F,3,FALSE)</f>
        <v>1</v>
      </c>
      <c r="I1910" s="99">
        <f>VLOOKUP($A1910,'District Data'!$A:$F,4,FALSE)</f>
        <v>1</v>
      </c>
      <c r="J1910" s="100">
        <f t="shared" si="320"/>
        <v>271.5</v>
      </c>
      <c r="K1910" s="101">
        <f t="shared" si="321"/>
        <v>0.79600000000000004</v>
      </c>
      <c r="L1910" s="102">
        <f>'District Data'!E$2</f>
        <v>72728</v>
      </c>
      <c r="M1910" s="102">
        <f>'District Data'!F$2</f>
        <v>78209</v>
      </c>
      <c r="N1910" s="33">
        <f t="shared" si="322"/>
        <v>57891.49</v>
      </c>
      <c r="O1910" s="33">
        <f t="shared" si="323"/>
        <v>4362.87</v>
      </c>
      <c r="P1910" s="33">
        <f t="shared" si="329"/>
        <v>14418.72</v>
      </c>
      <c r="Q1910" s="103">
        <v>0.18149999999999999</v>
      </c>
      <c r="R1910" s="103">
        <v>0.17510000000000001</v>
      </c>
      <c r="S1910" s="33">
        <f t="shared" si="324"/>
        <v>22748.55</v>
      </c>
      <c r="T1910" s="33">
        <f t="shared" si="330"/>
        <v>1037.57</v>
      </c>
      <c r="U1910" s="33">
        <f t="shared" si="325"/>
        <v>181.68</v>
      </c>
      <c r="V1910" s="33">
        <f t="shared" si="326"/>
        <v>1219.25</v>
      </c>
      <c r="W1910" s="33">
        <f t="shared" si="327"/>
        <v>86222.159999999989</v>
      </c>
      <c r="X1910" s="33" t="str">
        <f>IFERROR(VLOOKUP(C1910,'Adj to Match Apport'!$C:$F,4,FALSE),0)</f>
        <v/>
      </c>
      <c r="Y1910" s="33">
        <f t="shared" si="328"/>
        <v>86222.159999999989</v>
      </c>
      <c r="Z1910" s="184">
        <f>VLOOKUP(C1910, '2023-24 School Level AAFTE'!$C$4:$C$2454, 1, 0)</f>
        <v>3729</v>
      </c>
    </row>
    <row r="1911" spans="1:26" s="20" customFormat="1" x14ac:dyDescent="0.25">
      <c r="A1911" s="136" t="s">
        <v>1928</v>
      </c>
      <c r="B1911" s="166" t="s">
        <v>1927</v>
      </c>
      <c r="C1911" s="167">
        <v>3007</v>
      </c>
      <c r="D1911" s="166" t="s">
        <v>1950</v>
      </c>
      <c r="E1911" s="146" t="str">
        <f>VLOOKUP($C1911,'2023-24 School Level AAFTE'!$C:$N,9,FALSE)</f>
        <v>No</v>
      </c>
      <c r="F1911" s="94" t="str">
        <f>IFERROR(VLOOKUP(C1911,'2023-24 School Level AAFTE'!$C:$N,11,FALSE),"")</f>
        <v>No</v>
      </c>
      <c r="G1911" s="20">
        <f>IFERROR(VLOOKUP(C1911,'2023-24 School Level AAFTE'!$C:$N,8,FALSE),0)</f>
        <v>463.34</v>
      </c>
      <c r="H1911" s="99">
        <f>VLOOKUP($A1911,'District Data'!$A:$F,3,FALSE)</f>
        <v>1</v>
      </c>
      <c r="I1911" s="99">
        <f>VLOOKUP($A1911,'District Data'!$A:$F,4,FALSE)</f>
        <v>1</v>
      </c>
      <c r="J1911" s="100">
        <f t="shared" si="320"/>
        <v>0</v>
      </c>
      <c r="K1911" s="101">
        <f t="shared" si="321"/>
        <v>0</v>
      </c>
      <c r="L1911" s="102">
        <f>'District Data'!E$2</f>
        <v>72728</v>
      </c>
      <c r="M1911" s="102">
        <f>'District Data'!F$2</f>
        <v>78209</v>
      </c>
      <c r="N1911" s="33">
        <f t="shared" si="322"/>
        <v>0</v>
      </c>
      <c r="O1911" s="33">
        <f t="shared" si="323"/>
        <v>0</v>
      </c>
      <c r="P1911" s="33">
        <f t="shared" si="329"/>
        <v>14418.72</v>
      </c>
      <c r="Q1911" s="103">
        <v>0.18149999999999999</v>
      </c>
      <c r="R1911" s="103">
        <v>0.17510000000000001</v>
      </c>
      <c r="S1911" s="33">
        <f t="shared" si="324"/>
        <v>0</v>
      </c>
      <c r="T1911" s="33">
        <f t="shared" si="330"/>
        <v>0</v>
      </c>
      <c r="U1911" s="33">
        <f t="shared" si="325"/>
        <v>0</v>
      </c>
      <c r="V1911" s="33">
        <f t="shared" si="326"/>
        <v>0</v>
      </c>
      <c r="W1911" s="33">
        <f t="shared" si="327"/>
        <v>0</v>
      </c>
      <c r="X1911" s="33">
        <f>IFERROR(VLOOKUP(C1911,'Adj to Match Apport'!$C:$F,4,FALSE),0)</f>
        <v>0</v>
      </c>
      <c r="Y1911" s="33">
        <f t="shared" si="328"/>
        <v>0</v>
      </c>
      <c r="Z1911" s="184">
        <f>VLOOKUP(C1911, '2023-24 School Level AAFTE'!$C$4:$C$2454, 1, 0)</f>
        <v>3007</v>
      </c>
    </row>
    <row r="1912" spans="1:26" s="20" customFormat="1" x14ac:dyDescent="0.25">
      <c r="A1912" s="136" t="s">
        <v>1928</v>
      </c>
      <c r="B1912" s="166" t="s">
        <v>1927</v>
      </c>
      <c r="C1912" s="167">
        <v>2056</v>
      </c>
      <c r="D1912" s="166" t="s">
        <v>1930</v>
      </c>
      <c r="E1912" s="146" t="str">
        <f>VLOOKUP($C1912,'2023-24 School Level AAFTE'!$C:$N,9,FALSE)</f>
        <v>Yes</v>
      </c>
      <c r="F1912" s="94" t="str">
        <f>IFERROR(VLOOKUP(C1912,'2023-24 School Level AAFTE'!$C:$N,11,FALSE),"")</f>
        <v>Yes</v>
      </c>
      <c r="G1912" s="20">
        <f>IFERROR(VLOOKUP(C1912,'2023-24 School Level AAFTE'!$C:$N,8,FALSE),0)</f>
        <v>335.6</v>
      </c>
      <c r="H1912" s="99">
        <f>VLOOKUP($A1912,'District Data'!$A:$F,3,FALSE)</f>
        <v>1</v>
      </c>
      <c r="I1912" s="99">
        <f>VLOOKUP($A1912,'District Data'!$A:$F,4,FALSE)</f>
        <v>1</v>
      </c>
      <c r="J1912" s="100">
        <f t="shared" si="320"/>
        <v>335.6</v>
      </c>
      <c r="K1912" s="101">
        <f t="shared" si="321"/>
        <v>0.98399999999999999</v>
      </c>
      <c r="L1912" s="102">
        <f>'District Data'!E$2</f>
        <v>72728</v>
      </c>
      <c r="M1912" s="102">
        <f>'District Data'!F$2</f>
        <v>78209</v>
      </c>
      <c r="N1912" s="33">
        <f t="shared" si="322"/>
        <v>71564.350000000006</v>
      </c>
      <c r="O1912" s="33">
        <f t="shared" si="323"/>
        <v>5393.31</v>
      </c>
      <c r="P1912" s="33">
        <f t="shared" si="329"/>
        <v>14418.72</v>
      </c>
      <c r="Q1912" s="103">
        <v>0.18149999999999999</v>
      </c>
      <c r="R1912" s="103">
        <v>0.17510000000000001</v>
      </c>
      <c r="S1912" s="33">
        <f t="shared" si="324"/>
        <v>28121.32</v>
      </c>
      <c r="T1912" s="33">
        <f t="shared" si="330"/>
        <v>1282.6300000000001</v>
      </c>
      <c r="U1912" s="33">
        <f t="shared" si="325"/>
        <v>224.59</v>
      </c>
      <c r="V1912" s="33">
        <f t="shared" si="326"/>
        <v>1507.22</v>
      </c>
      <c r="W1912" s="33">
        <f t="shared" si="327"/>
        <v>106586.20000000001</v>
      </c>
      <c r="X1912" s="33" t="str">
        <f>IFERROR(VLOOKUP(C1912,'Adj to Match Apport'!$C:$F,4,FALSE),0)</f>
        <v/>
      </c>
      <c r="Y1912" s="33">
        <f t="shared" si="328"/>
        <v>106586.20000000001</v>
      </c>
      <c r="Z1912" s="184">
        <f>VLOOKUP(C1912, '2023-24 School Level AAFTE'!$C$4:$C$2454, 1, 0)</f>
        <v>2056</v>
      </c>
    </row>
    <row r="1913" spans="1:26" s="20" customFormat="1" x14ac:dyDescent="0.25">
      <c r="A1913" s="136" t="s">
        <v>1928</v>
      </c>
      <c r="B1913" s="166" t="s">
        <v>1927</v>
      </c>
      <c r="C1913" s="167">
        <v>2258</v>
      </c>
      <c r="D1913" s="166" t="s">
        <v>1941</v>
      </c>
      <c r="E1913" s="146" t="str">
        <f>VLOOKUP($C1913,'2023-24 School Level AAFTE'!$C:$N,9,FALSE)</f>
        <v>No</v>
      </c>
      <c r="F1913" s="94" t="str">
        <f>IFERROR(VLOOKUP(C1913,'2023-24 School Level AAFTE'!$C:$N,11,FALSE),"")</f>
        <v>No</v>
      </c>
      <c r="G1913" s="20">
        <f>IFERROR(VLOOKUP(C1913,'2023-24 School Level AAFTE'!$C:$N,8,FALSE),0)</f>
        <v>479.23</v>
      </c>
      <c r="H1913" s="99">
        <f>VLOOKUP($A1913,'District Data'!$A:$F,3,FALSE)</f>
        <v>1</v>
      </c>
      <c r="I1913" s="99">
        <f>VLOOKUP($A1913,'District Data'!$A:$F,4,FALSE)</f>
        <v>1</v>
      </c>
      <c r="J1913" s="100">
        <f t="shared" si="320"/>
        <v>0</v>
      </c>
      <c r="K1913" s="101">
        <f t="shared" si="321"/>
        <v>0</v>
      </c>
      <c r="L1913" s="102">
        <f>'District Data'!E$2</f>
        <v>72728</v>
      </c>
      <c r="M1913" s="102">
        <f>'District Data'!F$2</f>
        <v>78209</v>
      </c>
      <c r="N1913" s="33">
        <f t="shared" si="322"/>
        <v>0</v>
      </c>
      <c r="O1913" s="33">
        <f t="shared" si="323"/>
        <v>0</v>
      </c>
      <c r="P1913" s="33">
        <f t="shared" si="329"/>
        <v>14418.72</v>
      </c>
      <c r="Q1913" s="103">
        <v>0.18149999999999999</v>
      </c>
      <c r="R1913" s="103">
        <v>0.17510000000000001</v>
      </c>
      <c r="S1913" s="33">
        <f t="shared" si="324"/>
        <v>0</v>
      </c>
      <c r="T1913" s="33">
        <f t="shared" si="330"/>
        <v>0</v>
      </c>
      <c r="U1913" s="33">
        <f t="shared" si="325"/>
        <v>0</v>
      </c>
      <c r="V1913" s="33">
        <f t="shared" si="326"/>
        <v>0</v>
      </c>
      <c r="W1913" s="33">
        <f t="shared" si="327"/>
        <v>0</v>
      </c>
      <c r="X1913" s="33">
        <f>IFERROR(VLOOKUP(C1913,'Adj to Match Apport'!$C:$F,4,FALSE),0)</f>
        <v>0</v>
      </c>
      <c r="Y1913" s="33">
        <f t="shared" si="328"/>
        <v>0</v>
      </c>
      <c r="Z1913" s="184">
        <f>VLOOKUP(C1913, '2023-24 School Level AAFTE'!$C$4:$C$2454, 1, 0)</f>
        <v>2258</v>
      </c>
    </row>
    <row r="1914" spans="1:26" s="20" customFormat="1" x14ac:dyDescent="0.25">
      <c r="A1914" s="136" t="s">
        <v>1928</v>
      </c>
      <c r="B1914" s="166" t="s">
        <v>1927</v>
      </c>
      <c r="C1914" s="167">
        <v>3506</v>
      </c>
      <c r="D1914" s="166" t="s">
        <v>1960</v>
      </c>
      <c r="E1914" s="146" t="str">
        <f>VLOOKUP($C1914,'2023-24 School Level AAFTE'!$C:$N,9,FALSE)</f>
        <v>No</v>
      </c>
      <c r="F1914" s="94" t="str">
        <f>IFERROR(VLOOKUP(C1914,'2023-24 School Level AAFTE'!$C:$N,11,FALSE),"")</f>
        <v>No</v>
      </c>
      <c r="G1914" s="20">
        <f>IFERROR(VLOOKUP(C1914,'2023-24 School Level AAFTE'!$C:$N,8,FALSE),0)</f>
        <v>283.94</v>
      </c>
      <c r="H1914" s="99">
        <f>VLOOKUP($A1914,'District Data'!$A:$F,3,FALSE)</f>
        <v>1</v>
      </c>
      <c r="I1914" s="99">
        <f>VLOOKUP($A1914,'District Data'!$A:$F,4,FALSE)</f>
        <v>1</v>
      </c>
      <c r="J1914" s="100">
        <f t="shared" si="320"/>
        <v>0</v>
      </c>
      <c r="K1914" s="101">
        <f t="shared" si="321"/>
        <v>0</v>
      </c>
      <c r="L1914" s="102">
        <f>'District Data'!E$2</f>
        <v>72728</v>
      </c>
      <c r="M1914" s="102">
        <f>'District Data'!F$2</f>
        <v>78209</v>
      </c>
      <c r="N1914" s="33">
        <f t="shared" si="322"/>
        <v>0</v>
      </c>
      <c r="O1914" s="33">
        <f t="shared" si="323"/>
        <v>0</v>
      </c>
      <c r="P1914" s="33">
        <f t="shared" si="329"/>
        <v>14418.72</v>
      </c>
      <c r="Q1914" s="103">
        <v>0.18149999999999999</v>
      </c>
      <c r="R1914" s="103">
        <v>0.17510000000000001</v>
      </c>
      <c r="S1914" s="33">
        <f t="shared" si="324"/>
        <v>0</v>
      </c>
      <c r="T1914" s="33">
        <f t="shared" si="330"/>
        <v>0</v>
      </c>
      <c r="U1914" s="33">
        <f t="shared" si="325"/>
        <v>0</v>
      </c>
      <c r="V1914" s="33">
        <f t="shared" si="326"/>
        <v>0</v>
      </c>
      <c r="W1914" s="33">
        <f t="shared" si="327"/>
        <v>0</v>
      </c>
      <c r="X1914" s="33">
        <f>IFERROR(VLOOKUP(C1914,'Adj to Match Apport'!$C:$F,4,FALSE),0)</f>
        <v>0</v>
      </c>
      <c r="Y1914" s="33">
        <f t="shared" si="328"/>
        <v>0</v>
      </c>
      <c r="Z1914" s="184">
        <f>VLOOKUP(C1914, '2023-24 School Level AAFTE'!$C$4:$C$2454, 1, 0)</f>
        <v>3506</v>
      </c>
    </row>
    <row r="1915" spans="1:26" s="20" customFormat="1" x14ac:dyDescent="0.25">
      <c r="A1915" s="136" t="s">
        <v>1928</v>
      </c>
      <c r="B1915" s="166" t="s">
        <v>1927</v>
      </c>
      <c r="C1915" s="167">
        <v>2111</v>
      </c>
      <c r="D1915" s="166" t="s">
        <v>586</v>
      </c>
      <c r="E1915" s="146" t="str">
        <f>VLOOKUP($C1915,'2023-24 School Level AAFTE'!$C:$N,9,FALSE)</f>
        <v>No</v>
      </c>
      <c r="F1915" s="94" t="str">
        <f>IFERROR(VLOOKUP(C1915,'2023-24 School Level AAFTE'!$C:$N,11,FALSE),"")</f>
        <v>No</v>
      </c>
      <c r="G1915" s="20">
        <f>IFERROR(VLOOKUP(C1915,'2023-24 School Level AAFTE'!$C:$N,8,FALSE),0)</f>
        <v>337.4</v>
      </c>
      <c r="H1915" s="99">
        <f>VLOOKUP($A1915,'District Data'!$A:$F,3,FALSE)</f>
        <v>1</v>
      </c>
      <c r="I1915" s="99">
        <f>VLOOKUP($A1915,'District Data'!$A:$F,4,FALSE)</f>
        <v>1</v>
      </c>
      <c r="J1915" s="100">
        <f t="shared" si="320"/>
        <v>0</v>
      </c>
      <c r="K1915" s="101">
        <f t="shared" si="321"/>
        <v>0</v>
      </c>
      <c r="L1915" s="102">
        <f>'District Data'!E$2</f>
        <v>72728</v>
      </c>
      <c r="M1915" s="102">
        <f>'District Data'!F$2</f>
        <v>78209</v>
      </c>
      <c r="N1915" s="33">
        <f t="shared" si="322"/>
        <v>0</v>
      </c>
      <c r="O1915" s="33">
        <f t="shared" si="323"/>
        <v>0</v>
      </c>
      <c r="P1915" s="33">
        <f t="shared" si="329"/>
        <v>14418.72</v>
      </c>
      <c r="Q1915" s="103">
        <v>0.18149999999999999</v>
      </c>
      <c r="R1915" s="103">
        <v>0.17510000000000001</v>
      </c>
      <c r="S1915" s="33">
        <f t="shared" si="324"/>
        <v>0</v>
      </c>
      <c r="T1915" s="33">
        <f t="shared" si="330"/>
        <v>0</v>
      </c>
      <c r="U1915" s="33">
        <f t="shared" si="325"/>
        <v>0</v>
      </c>
      <c r="V1915" s="33">
        <f t="shared" si="326"/>
        <v>0</v>
      </c>
      <c r="W1915" s="33">
        <f t="shared" si="327"/>
        <v>0</v>
      </c>
      <c r="X1915" s="33">
        <f>IFERROR(VLOOKUP(C1915,'Adj to Match Apport'!$C:$F,4,FALSE),0)</f>
        <v>0</v>
      </c>
      <c r="Y1915" s="33">
        <f t="shared" si="328"/>
        <v>0</v>
      </c>
      <c r="Z1915" s="184">
        <f>VLOOKUP(C1915, '2023-24 School Level AAFTE'!$C$4:$C$2454, 1, 0)</f>
        <v>2111</v>
      </c>
    </row>
    <row r="1916" spans="1:26" s="20" customFormat="1" x14ac:dyDescent="0.25">
      <c r="A1916" s="136" t="s">
        <v>1928</v>
      </c>
      <c r="B1916" s="166" t="s">
        <v>1927</v>
      </c>
      <c r="C1916" s="147">
        <v>2172</v>
      </c>
      <c r="D1916" s="139" t="s">
        <v>1938</v>
      </c>
      <c r="E1916" s="146" t="str">
        <f>VLOOKUP($C1916,'2023-24 School Level AAFTE'!$C:$N,9,FALSE)</f>
        <v>No</v>
      </c>
      <c r="F1916" s="94" t="str">
        <f>IFERROR(VLOOKUP(C1916,'2023-24 School Level AAFTE'!$C:$N,11,FALSE),"")</f>
        <v>No</v>
      </c>
      <c r="G1916" s="20">
        <f>IFERROR(VLOOKUP(C1916,'2023-24 School Level AAFTE'!$C:$N,8,FALSE),0)</f>
        <v>1621.68</v>
      </c>
      <c r="H1916" s="99">
        <f>VLOOKUP($A1916,'District Data'!$A:$F,3,FALSE)</f>
        <v>1</v>
      </c>
      <c r="I1916" s="99">
        <f>VLOOKUP($A1916,'District Data'!$A:$F,4,FALSE)</f>
        <v>1</v>
      </c>
      <c r="J1916" s="100">
        <f t="shared" si="320"/>
        <v>0</v>
      </c>
      <c r="K1916" s="101">
        <f t="shared" si="321"/>
        <v>0</v>
      </c>
      <c r="L1916" s="102">
        <f>'District Data'!E$2</f>
        <v>72728</v>
      </c>
      <c r="M1916" s="102">
        <f>'District Data'!F$2</f>
        <v>78209</v>
      </c>
      <c r="N1916" s="33">
        <f t="shared" si="322"/>
        <v>0</v>
      </c>
      <c r="O1916" s="33">
        <f t="shared" si="323"/>
        <v>0</v>
      </c>
      <c r="P1916" s="33">
        <f t="shared" si="329"/>
        <v>14418.72</v>
      </c>
      <c r="Q1916" s="103">
        <v>0.18149999999999999</v>
      </c>
      <c r="R1916" s="103">
        <v>0.17510000000000001</v>
      </c>
      <c r="S1916" s="33">
        <f t="shared" si="324"/>
        <v>0</v>
      </c>
      <c r="T1916" s="33">
        <f t="shared" si="330"/>
        <v>0</v>
      </c>
      <c r="U1916" s="33">
        <f t="shared" si="325"/>
        <v>0</v>
      </c>
      <c r="V1916" s="33">
        <f t="shared" si="326"/>
        <v>0</v>
      </c>
      <c r="W1916" s="33">
        <f t="shared" si="327"/>
        <v>0</v>
      </c>
      <c r="X1916" s="33">
        <f>IFERROR(VLOOKUP(C1916,'Adj to Match Apport'!$C:$F,4,FALSE),0)</f>
        <v>0</v>
      </c>
      <c r="Y1916" s="33">
        <f t="shared" si="328"/>
        <v>0</v>
      </c>
      <c r="Z1916" s="184">
        <f>VLOOKUP(C1916, '2023-24 School Level AAFTE'!$C$4:$C$2454, 1, 0)</f>
        <v>2172</v>
      </c>
    </row>
    <row r="1917" spans="1:26" s="20" customFormat="1" x14ac:dyDescent="0.25">
      <c r="A1917" s="136" t="s">
        <v>1928</v>
      </c>
      <c r="B1917" s="166" t="s">
        <v>1927</v>
      </c>
      <c r="C1917" s="167">
        <v>2401</v>
      </c>
      <c r="D1917" s="166" t="s">
        <v>1945</v>
      </c>
      <c r="E1917" s="146" t="str">
        <f>VLOOKUP($C1917,'2023-24 School Level AAFTE'!$C:$N,9,FALSE)</f>
        <v>No</v>
      </c>
      <c r="F1917" s="94" t="str">
        <f>IFERROR(VLOOKUP(C1917,'2023-24 School Level AAFTE'!$C:$N,11,FALSE),"")</f>
        <v>No</v>
      </c>
      <c r="G1917" s="20">
        <f>IFERROR(VLOOKUP(C1917,'2023-24 School Level AAFTE'!$C:$N,8,FALSE),0)</f>
        <v>292.04000000000002</v>
      </c>
      <c r="H1917" s="99">
        <f>VLOOKUP($A1917,'District Data'!$A:$F,3,FALSE)</f>
        <v>1</v>
      </c>
      <c r="I1917" s="99">
        <f>VLOOKUP($A1917,'District Data'!$A:$F,4,FALSE)</f>
        <v>1</v>
      </c>
      <c r="J1917" s="100">
        <f t="shared" si="320"/>
        <v>0</v>
      </c>
      <c r="K1917" s="101">
        <f t="shared" si="321"/>
        <v>0</v>
      </c>
      <c r="L1917" s="102">
        <f>'District Data'!E$2</f>
        <v>72728</v>
      </c>
      <c r="M1917" s="102">
        <f>'District Data'!F$2</f>
        <v>78209</v>
      </c>
      <c r="N1917" s="33">
        <f t="shared" si="322"/>
        <v>0</v>
      </c>
      <c r="O1917" s="33">
        <f t="shared" si="323"/>
        <v>0</v>
      </c>
      <c r="P1917" s="33">
        <f t="shared" si="329"/>
        <v>14418.72</v>
      </c>
      <c r="Q1917" s="103">
        <v>0.18149999999999999</v>
      </c>
      <c r="R1917" s="103">
        <v>0.17510000000000001</v>
      </c>
      <c r="S1917" s="33">
        <f t="shared" si="324"/>
        <v>0</v>
      </c>
      <c r="T1917" s="33">
        <f t="shared" si="330"/>
        <v>0</v>
      </c>
      <c r="U1917" s="33">
        <f t="shared" si="325"/>
        <v>0</v>
      </c>
      <c r="V1917" s="33">
        <f t="shared" si="326"/>
        <v>0</v>
      </c>
      <c r="W1917" s="33">
        <f t="shared" si="327"/>
        <v>0</v>
      </c>
      <c r="X1917" s="33">
        <f>IFERROR(VLOOKUP(C1917,'Adj to Match Apport'!$C:$F,4,FALSE),0)</f>
        <v>0</v>
      </c>
      <c r="Y1917" s="33">
        <f t="shared" si="328"/>
        <v>0</v>
      </c>
      <c r="Z1917" s="184">
        <f>VLOOKUP(C1917, '2023-24 School Level AAFTE'!$C$4:$C$2454, 1, 0)</f>
        <v>2401</v>
      </c>
    </row>
    <row r="1918" spans="1:26" s="20" customFormat="1" x14ac:dyDescent="0.25">
      <c r="A1918" s="136" t="s">
        <v>1928</v>
      </c>
      <c r="B1918" s="166" t="s">
        <v>1927</v>
      </c>
      <c r="C1918" s="167">
        <v>2952</v>
      </c>
      <c r="D1918" s="166" t="s">
        <v>1949</v>
      </c>
      <c r="E1918" s="146" t="str">
        <f>VLOOKUP($C1918,'2023-24 School Level AAFTE'!$C:$N,9,FALSE)</f>
        <v>Yes</v>
      </c>
      <c r="F1918" s="94" t="str">
        <f>IFERROR(VLOOKUP(C1918,'2023-24 School Level AAFTE'!$C:$N,11,FALSE),"")</f>
        <v>Yes</v>
      </c>
      <c r="G1918" s="20">
        <f>IFERROR(VLOOKUP(C1918,'2023-24 School Level AAFTE'!$C:$N,8,FALSE),0)</f>
        <v>298.89999999999998</v>
      </c>
      <c r="H1918" s="99">
        <f>VLOOKUP($A1918,'District Data'!$A:$F,3,FALSE)</f>
        <v>1</v>
      </c>
      <c r="I1918" s="99">
        <f>VLOOKUP($A1918,'District Data'!$A:$F,4,FALSE)</f>
        <v>1</v>
      </c>
      <c r="J1918" s="100">
        <f t="shared" si="320"/>
        <v>298.89999999999998</v>
      </c>
      <c r="K1918" s="101">
        <f t="shared" si="321"/>
        <v>0.877</v>
      </c>
      <c r="L1918" s="102">
        <f>'District Data'!E$2</f>
        <v>72728</v>
      </c>
      <c r="M1918" s="102">
        <f>'District Data'!F$2</f>
        <v>78209</v>
      </c>
      <c r="N1918" s="33">
        <f t="shared" si="322"/>
        <v>63782.46</v>
      </c>
      <c r="O1918" s="33">
        <f t="shared" si="323"/>
        <v>4806.83</v>
      </c>
      <c r="P1918" s="33">
        <f t="shared" si="329"/>
        <v>14418.72</v>
      </c>
      <c r="Q1918" s="103">
        <v>0.18149999999999999</v>
      </c>
      <c r="R1918" s="103">
        <v>0.17510000000000001</v>
      </c>
      <c r="S1918" s="33">
        <f t="shared" si="324"/>
        <v>25063.41</v>
      </c>
      <c r="T1918" s="33">
        <f t="shared" si="330"/>
        <v>1143.1500000000001</v>
      </c>
      <c r="U1918" s="33">
        <f t="shared" si="325"/>
        <v>200.17</v>
      </c>
      <c r="V1918" s="33">
        <f t="shared" si="326"/>
        <v>1343.3200000000002</v>
      </c>
      <c r="W1918" s="33">
        <f t="shared" si="327"/>
        <v>94996.02</v>
      </c>
      <c r="X1918" s="33" t="str">
        <f>IFERROR(VLOOKUP(C1918,'Adj to Match Apport'!$C:$F,4,FALSE),0)</f>
        <v/>
      </c>
      <c r="Y1918" s="33">
        <f t="shared" si="328"/>
        <v>94996.02</v>
      </c>
      <c r="Z1918" s="184">
        <f>VLOOKUP(C1918, '2023-24 School Level AAFTE'!$C$4:$C$2454, 1, 0)</f>
        <v>2952</v>
      </c>
    </row>
    <row r="1919" spans="1:26" s="20" customFormat="1" x14ac:dyDescent="0.25">
      <c r="A1919" s="136" t="s">
        <v>1928</v>
      </c>
      <c r="B1919" s="166" t="s">
        <v>1927</v>
      </c>
      <c r="C1919" s="167">
        <v>2951</v>
      </c>
      <c r="D1919" s="166" t="s">
        <v>1948</v>
      </c>
      <c r="E1919" s="146" t="str">
        <f>VLOOKUP($C1919,'2023-24 School Level AAFTE'!$C:$N,9,FALSE)</f>
        <v>Yes</v>
      </c>
      <c r="F1919" s="94" t="str">
        <f>IFERROR(VLOOKUP(C1919,'2023-24 School Level AAFTE'!$C:$N,11,FALSE),"")</f>
        <v>Yes</v>
      </c>
      <c r="G1919" s="20">
        <f>IFERROR(VLOOKUP(C1919,'2023-24 School Level AAFTE'!$C:$N,8,FALSE),0)</f>
        <v>406.31</v>
      </c>
      <c r="H1919" s="99">
        <f>VLOOKUP($A1919,'District Data'!$A:$F,3,FALSE)</f>
        <v>1</v>
      </c>
      <c r="I1919" s="99">
        <f>VLOOKUP($A1919,'District Data'!$A:$F,4,FALSE)</f>
        <v>1</v>
      </c>
      <c r="J1919" s="100">
        <f t="shared" si="320"/>
        <v>406.31</v>
      </c>
      <c r="K1919" s="101">
        <f t="shared" si="321"/>
        <v>1.1919999999999999</v>
      </c>
      <c r="L1919" s="102">
        <f>'District Data'!E$2</f>
        <v>72728</v>
      </c>
      <c r="M1919" s="102">
        <f>'District Data'!F$2</f>
        <v>78209</v>
      </c>
      <c r="N1919" s="33">
        <f t="shared" si="322"/>
        <v>86691.78</v>
      </c>
      <c r="O1919" s="33">
        <f t="shared" si="323"/>
        <v>6533.35</v>
      </c>
      <c r="P1919" s="33">
        <f t="shared" si="329"/>
        <v>14418.72</v>
      </c>
      <c r="Q1919" s="103">
        <v>0.18149999999999999</v>
      </c>
      <c r="R1919" s="103">
        <v>0.17510000000000001</v>
      </c>
      <c r="S1919" s="33">
        <f t="shared" si="324"/>
        <v>34065.660000000003</v>
      </c>
      <c r="T1919" s="33">
        <f t="shared" si="330"/>
        <v>1553.75</v>
      </c>
      <c r="U1919" s="33">
        <f t="shared" si="325"/>
        <v>272.06</v>
      </c>
      <c r="V1919" s="33">
        <f t="shared" si="326"/>
        <v>1825.81</v>
      </c>
      <c r="W1919" s="33">
        <f t="shared" si="327"/>
        <v>129116.6</v>
      </c>
      <c r="X1919" s="33" t="str">
        <f>IFERROR(VLOOKUP(C1919,'Adj to Match Apport'!$C:$F,4,FALSE),0)</f>
        <v/>
      </c>
      <c r="Y1919" s="33">
        <f t="shared" si="328"/>
        <v>129116.6</v>
      </c>
      <c r="Z1919" s="184">
        <f>VLOOKUP(C1919, '2023-24 School Level AAFTE'!$C$4:$C$2454, 1, 0)</f>
        <v>2951</v>
      </c>
    </row>
    <row r="1920" spans="1:26" s="20" customFormat="1" x14ac:dyDescent="0.25">
      <c r="A1920" s="136" t="s">
        <v>1928</v>
      </c>
      <c r="B1920" s="166" t="s">
        <v>1927</v>
      </c>
      <c r="C1920" s="167">
        <v>3190</v>
      </c>
      <c r="D1920" s="166" t="s">
        <v>1954</v>
      </c>
      <c r="E1920" s="146" t="str">
        <f>VLOOKUP($C1920,'2023-24 School Level AAFTE'!$C:$N,9,FALSE)</f>
        <v>Yes</v>
      </c>
      <c r="F1920" s="94" t="str">
        <f>IFERROR(VLOOKUP(C1920,'2023-24 School Level AAFTE'!$C:$N,11,FALSE),"")</f>
        <v>Yes</v>
      </c>
      <c r="G1920" s="20">
        <f>IFERROR(VLOOKUP(C1920,'2023-24 School Level AAFTE'!$C:$N,8,FALSE),0)</f>
        <v>439.87</v>
      </c>
      <c r="H1920" s="99">
        <f>VLOOKUP($A1920,'District Data'!$A:$F,3,FALSE)</f>
        <v>1</v>
      </c>
      <c r="I1920" s="99">
        <f>VLOOKUP($A1920,'District Data'!$A:$F,4,FALSE)</f>
        <v>1</v>
      </c>
      <c r="J1920" s="100">
        <f t="shared" si="320"/>
        <v>439.87</v>
      </c>
      <c r="K1920" s="101">
        <f t="shared" si="321"/>
        <v>1.29</v>
      </c>
      <c r="L1920" s="102">
        <f>'District Data'!E$2</f>
        <v>72728</v>
      </c>
      <c r="M1920" s="102">
        <f>'District Data'!F$2</f>
        <v>78209</v>
      </c>
      <c r="N1920" s="33">
        <f t="shared" si="322"/>
        <v>93819.12</v>
      </c>
      <c r="O1920" s="33">
        <f t="shared" si="323"/>
        <v>7070.49</v>
      </c>
      <c r="P1920" s="33">
        <f t="shared" si="329"/>
        <v>14418.72</v>
      </c>
      <c r="Q1920" s="103">
        <v>0.18149999999999999</v>
      </c>
      <c r="R1920" s="103">
        <v>0.17510000000000001</v>
      </c>
      <c r="S1920" s="33">
        <f t="shared" si="324"/>
        <v>36866.36</v>
      </c>
      <c r="T1920" s="33">
        <f t="shared" si="330"/>
        <v>1681.49</v>
      </c>
      <c r="U1920" s="33">
        <f t="shared" si="325"/>
        <v>294.43</v>
      </c>
      <c r="V1920" s="33">
        <f t="shared" si="326"/>
        <v>1975.92</v>
      </c>
      <c r="W1920" s="33">
        <f t="shared" si="327"/>
        <v>139731.89000000001</v>
      </c>
      <c r="X1920" s="33" t="str">
        <f>IFERROR(VLOOKUP(C1920,'Adj to Match Apport'!$C:$F,4,FALSE),0)</f>
        <v/>
      </c>
      <c r="Y1920" s="33">
        <f t="shared" si="328"/>
        <v>139731.89000000001</v>
      </c>
      <c r="Z1920" s="184">
        <f>VLOOKUP(C1920, '2023-24 School Level AAFTE'!$C$4:$C$2454, 1, 0)</f>
        <v>3190</v>
      </c>
    </row>
    <row r="1921" spans="1:26" s="20" customFormat="1" x14ac:dyDescent="0.25">
      <c r="A1921" s="136" t="s">
        <v>1928</v>
      </c>
      <c r="B1921" s="166" t="s">
        <v>1927</v>
      </c>
      <c r="C1921" s="167">
        <v>3719</v>
      </c>
      <c r="D1921" s="166" t="s">
        <v>1961</v>
      </c>
      <c r="E1921" s="146" t="str">
        <f>VLOOKUP($C1921,'2023-24 School Level AAFTE'!$C:$N,9,FALSE)</f>
        <v>Yes</v>
      </c>
      <c r="F1921" s="94" t="str">
        <f>IFERROR(VLOOKUP(C1921,'2023-24 School Level AAFTE'!$C:$N,11,FALSE),"")</f>
        <v>Yes</v>
      </c>
      <c r="G1921" s="20">
        <f>IFERROR(VLOOKUP(C1921,'2023-24 School Level AAFTE'!$C:$N,8,FALSE),0)</f>
        <v>279.8</v>
      </c>
      <c r="H1921" s="99">
        <f>VLOOKUP($A1921,'District Data'!$A:$F,3,FALSE)</f>
        <v>1</v>
      </c>
      <c r="I1921" s="99">
        <f>VLOOKUP($A1921,'District Data'!$A:$F,4,FALSE)</f>
        <v>1</v>
      </c>
      <c r="J1921" s="100">
        <f t="shared" ref="J1921:J1984" si="331">IF(AND(F1921="yes",E1921= "yes"), G1921,0)</f>
        <v>279.8</v>
      </c>
      <c r="K1921" s="101">
        <f t="shared" ref="K1921:K1984" si="332">ROUND(((J1921*1.1*36)/15)/900,3)</f>
        <v>0.82099999999999995</v>
      </c>
      <c r="L1921" s="102">
        <f>'District Data'!E$2</f>
        <v>72728</v>
      </c>
      <c r="M1921" s="102">
        <f>'District Data'!F$2</f>
        <v>78209</v>
      </c>
      <c r="N1921" s="33">
        <f t="shared" ref="N1921:N1984" si="333">ROUND(H1921*L1921*$K1921,2)</f>
        <v>59709.69</v>
      </c>
      <c r="O1921" s="33">
        <f t="shared" ref="O1921:O1984" si="334">ROUND(I1921*M1921*$K1921-N1921,2)</f>
        <v>4499.8999999999996</v>
      </c>
      <c r="P1921" s="33">
        <f t="shared" si="329"/>
        <v>14418.72</v>
      </c>
      <c r="Q1921" s="103">
        <v>0.18149999999999999</v>
      </c>
      <c r="R1921" s="103">
        <v>0.17510000000000001</v>
      </c>
      <c r="S1921" s="33">
        <f t="shared" ref="S1921:S1984" si="335">ROUND(N1921*Q1921+O1921*R1921+K1921*P1921,2)</f>
        <v>23463.01</v>
      </c>
      <c r="T1921" s="33">
        <f t="shared" si="330"/>
        <v>1070.1600000000001</v>
      </c>
      <c r="U1921" s="33">
        <f t="shared" ref="U1921:U1984" si="336">ROUND(T1921*R1921,2)</f>
        <v>187.39</v>
      </c>
      <c r="V1921" s="33">
        <f t="shared" ref="V1921:V1984" si="337">SUM(T1921:U1921)</f>
        <v>1257.5500000000002</v>
      </c>
      <c r="W1921" s="33">
        <f t="shared" ref="W1921:W1984" si="338">SUM(S1921,N1921:O1921,V1921)</f>
        <v>88930.15</v>
      </c>
      <c r="X1921" s="33" t="str">
        <f>IFERROR(VLOOKUP(C1921,'Adj to Match Apport'!$C:$F,4,FALSE),0)</f>
        <v/>
      </c>
      <c r="Y1921" s="33">
        <f t="shared" si="328"/>
        <v>88930.15</v>
      </c>
      <c r="Z1921" s="184">
        <f>VLOOKUP(C1921, '2023-24 School Level AAFTE'!$C$4:$C$2454, 1, 0)</f>
        <v>3719</v>
      </c>
    </row>
    <row r="1922" spans="1:26" s="20" customFormat="1" x14ac:dyDescent="0.25">
      <c r="A1922" s="136" t="s">
        <v>1928</v>
      </c>
      <c r="B1922" s="166" t="s">
        <v>1927</v>
      </c>
      <c r="C1922" s="167">
        <v>3718</v>
      </c>
      <c r="D1922" s="166" t="s">
        <v>1492</v>
      </c>
      <c r="E1922" s="146" t="str">
        <f>VLOOKUP($C1922,'2023-24 School Level AAFTE'!$C:$N,9,FALSE)</f>
        <v>Yes</v>
      </c>
      <c r="F1922" s="94" t="str">
        <f>IFERROR(VLOOKUP(C1922,'2023-24 School Level AAFTE'!$C:$N,11,FALSE),"")</f>
        <v>Yes</v>
      </c>
      <c r="G1922" s="20">
        <f>IFERROR(VLOOKUP(C1922,'2023-24 School Level AAFTE'!$C:$N,8,FALSE),0)</f>
        <v>415.5</v>
      </c>
      <c r="H1922" s="99">
        <f>VLOOKUP($A1922,'District Data'!$A:$F,3,FALSE)</f>
        <v>1</v>
      </c>
      <c r="I1922" s="99">
        <f>VLOOKUP($A1922,'District Data'!$A:$F,4,FALSE)</f>
        <v>1</v>
      </c>
      <c r="J1922" s="100">
        <f t="shared" si="331"/>
        <v>415.5</v>
      </c>
      <c r="K1922" s="101">
        <f t="shared" si="332"/>
        <v>1.2190000000000001</v>
      </c>
      <c r="L1922" s="102">
        <f>'District Data'!E$2</f>
        <v>72728</v>
      </c>
      <c r="M1922" s="102">
        <f>'District Data'!F$2</f>
        <v>78209</v>
      </c>
      <c r="N1922" s="33">
        <f t="shared" si="333"/>
        <v>88655.43</v>
      </c>
      <c r="O1922" s="33">
        <f t="shared" si="334"/>
        <v>6681.34</v>
      </c>
      <c r="P1922" s="33">
        <f t="shared" si="329"/>
        <v>14418.72</v>
      </c>
      <c r="Q1922" s="103">
        <v>0.18149999999999999</v>
      </c>
      <c r="R1922" s="103">
        <v>0.17510000000000001</v>
      </c>
      <c r="S1922" s="33">
        <f t="shared" si="335"/>
        <v>34837.279999999999</v>
      </c>
      <c r="T1922" s="33">
        <f t="shared" si="330"/>
        <v>1588.95</v>
      </c>
      <c r="U1922" s="33">
        <f t="shared" si="336"/>
        <v>278.23</v>
      </c>
      <c r="V1922" s="33">
        <f t="shared" si="337"/>
        <v>1867.18</v>
      </c>
      <c r="W1922" s="33">
        <f t="shared" si="338"/>
        <v>132041.22999999998</v>
      </c>
      <c r="X1922" s="33" t="str">
        <f>IFERROR(VLOOKUP(C1922,'Adj to Match Apport'!$C:$F,4,FALSE),0)</f>
        <v/>
      </c>
      <c r="Y1922" s="33">
        <f t="shared" ref="Y1922:Y1985" si="339">SUM(X1922,W1922)</f>
        <v>132041.22999999998</v>
      </c>
      <c r="Z1922" s="184">
        <f>VLOOKUP(C1922, '2023-24 School Level AAFTE'!$C$4:$C$2454, 1, 0)</f>
        <v>3718</v>
      </c>
    </row>
    <row r="1923" spans="1:26" s="20" customFormat="1" x14ac:dyDescent="0.25">
      <c r="A1923" s="136" t="s">
        <v>1928</v>
      </c>
      <c r="B1923" s="166" t="s">
        <v>1927</v>
      </c>
      <c r="C1923" s="167">
        <v>2708</v>
      </c>
      <c r="D1923" s="166" t="s">
        <v>579</v>
      </c>
      <c r="E1923" s="146" t="str">
        <f>VLOOKUP($C1923,'2023-24 School Level AAFTE'!$C:$N,9,FALSE)</f>
        <v>Yes</v>
      </c>
      <c r="F1923" s="94" t="str">
        <f>IFERROR(VLOOKUP(C1923,'2023-24 School Level AAFTE'!$C:$N,11,FALSE),"")</f>
        <v>Yes</v>
      </c>
      <c r="G1923" s="20">
        <f>IFERROR(VLOOKUP(C1923,'2023-24 School Level AAFTE'!$C:$N,8,FALSE),0)</f>
        <v>250.9</v>
      </c>
      <c r="H1923" s="99">
        <f>VLOOKUP($A1923,'District Data'!$A:$F,3,FALSE)</f>
        <v>1</v>
      </c>
      <c r="I1923" s="99">
        <f>VLOOKUP($A1923,'District Data'!$A:$F,4,FALSE)</f>
        <v>1</v>
      </c>
      <c r="J1923" s="100">
        <f t="shared" si="331"/>
        <v>250.9</v>
      </c>
      <c r="K1923" s="101">
        <f t="shared" si="332"/>
        <v>0.73599999999999999</v>
      </c>
      <c r="L1923" s="102">
        <f>'District Data'!E$2</f>
        <v>72728</v>
      </c>
      <c r="M1923" s="102">
        <f>'District Data'!F$2</f>
        <v>78209</v>
      </c>
      <c r="N1923" s="33">
        <f t="shared" si="333"/>
        <v>53527.81</v>
      </c>
      <c r="O1923" s="33">
        <f t="shared" si="334"/>
        <v>4034.01</v>
      </c>
      <c r="P1923" s="33">
        <f t="shared" si="329"/>
        <v>14418.72</v>
      </c>
      <c r="Q1923" s="103">
        <v>0.18149999999999999</v>
      </c>
      <c r="R1923" s="103">
        <v>0.17510000000000001</v>
      </c>
      <c r="S1923" s="33">
        <f t="shared" si="335"/>
        <v>21033.83</v>
      </c>
      <c r="T1923" s="33">
        <f t="shared" si="330"/>
        <v>959.36</v>
      </c>
      <c r="U1923" s="33">
        <f t="shared" si="336"/>
        <v>167.98</v>
      </c>
      <c r="V1923" s="33">
        <f t="shared" si="337"/>
        <v>1127.3399999999999</v>
      </c>
      <c r="W1923" s="33">
        <f t="shared" si="338"/>
        <v>79722.989999999991</v>
      </c>
      <c r="X1923" s="33" t="str">
        <f>IFERROR(VLOOKUP(C1923,'Adj to Match Apport'!$C:$F,4,FALSE),0)</f>
        <v/>
      </c>
      <c r="Y1923" s="33">
        <f t="shared" si="339"/>
        <v>79722.989999999991</v>
      </c>
      <c r="Z1923" s="184">
        <f>VLOOKUP(C1923, '2023-24 School Level AAFTE'!$C$4:$C$2454, 1, 0)</f>
        <v>2708</v>
      </c>
    </row>
    <row r="1924" spans="1:26" s="20" customFormat="1" x14ac:dyDescent="0.25">
      <c r="A1924" s="136" t="s">
        <v>1928</v>
      </c>
      <c r="B1924" s="166" t="s">
        <v>1927</v>
      </c>
      <c r="C1924" s="167">
        <v>4389</v>
      </c>
      <c r="D1924" s="166" t="s">
        <v>1965</v>
      </c>
      <c r="E1924" s="146" t="str">
        <f>VLOOKUP($C1924,'2023-24 School Level AAFTE'!$C:$N,9,FALSE)</f>
        <v>No</v>
      </c>
      <c r="F1924" s="94" t="str">
        <f>IFERROR(VLOOKUP(C1924,'2023-24 School Level AAFTE'!$C:$N,11,FALSE),"")</f>
        <v>No</v>
      </c>
      <c r="G1924" s="20">
        <f>IFERROR(VLOOKUP(C1924,'2023-24 School Level AAFTE'!$C:$N,8,FALSE),0)</f>
        <v>449.9</v>
      </c>
      <c r="H1924" s="99">
        <f>VLOOKUP($A1924,'District Data'!$A:$F,3,FALSE)</f>
        <v>1</v>
      </c>
      <c r="I1924" s="99">
        <f>VLOOKUP($A1924,'District Data'!$A:$F,4,FALSE)</f>
        <v>1</v>
      </c>
      <c r="J1924" s="100">
        <f t="shared" si="331"/>
        <v>0</v>
      </c>
      <c r="K1924" s="101">
        <f t="shared" si="332"/>
        <v>0</v>
      </c>
      <c r="L1924" s="102">
        <f>'District Data'!E$2</f>
        <v>72728</v>
      </c>
      <c r="M1924" s="102">
        <f>'District Data'!F$2</f>
        <v>78209</v>
      </c>
      <c r="N1924" s="33">
        <f t="shared" si="333"/>
        <v>0</v>
      </c>
      <c r="O1924" s="33">
        <f t="shared" si="334"/>
        <v>0</v>
      </c>
      <c r="P1924" s="33">
        <f t="shared" ref="P1924:P1987" si="340">ROUND(1178*12*1.02,2)</f>
        <v>14418.72</v>
      </c>
      <c r="Q1924" s="103">
        <v>0.18149999999999999</v>
      </c>
      <c r="R1924" s="103">
        <v>0.17510000000000001</v>
      </c>
      <c r="S1924" s="33">
        <f t="shared" si="335"/>
        <v>0</v>
      </c>
      <c r="T1924" s="33">
        <f t="shared" ref="T1924:T1987" si="341">ROUND(($M1924*$I1924*$K1924/180*3),2)</f>
        <v>0</v>
      </c>
      <c r="U1924" s="33">
        <f t="shared" si="336"/>
        <v>0</v>
      </c>
      <c r="V1924" s="33">
        <f t="shared" si="337"/>
        <v>0</v>
      </c>
      <c r="W1924" s="33">
        <f t="shared" si="338"/>
        <v>0</v>
      </c>
      <c r="X1924" s="33">
        <f>IFERROR(VLOOKUP(C1924,'Adj to Match Apport'!$C:$F,4,FALSE),0)</f>
        <v>0</v>
      </c>
      <c r="Y1924" s="33">
        <f t="shared" si="339"/>
        <v>0</v>
      </c>
      <c r="Z1924" s="184">
        <f>VLOOKUP(C1924, '2023-24 School Level AAFTE'!$C$4:$C$2454, 1, 0)</f>
        <v>4389</v>
      </c>
    </row>
    <row r="1925" spans="1:26" s="20" customFormat="1" x14ac:dyDescent="0.25">
      <c r="A1925" s="136" t="s">
        <v>1928</v>
      </c>
      <c r="B1925" s="166" t="s">
        <v>1927</v>
      </c>
      <c r="C1925" s="167">
        <v>4035</v>
      </c>
      <c r="D1925" s="166" t="s">
        <v>1964</v>
      </c>
      <c r="E1925" s="146" t="str">
        <f>VLOOKUP($C1925,'2023-24 School Level AAFTE'!$C:$N,9,FALSE)</f>
        <v>No</v>
      </c>
      <c r="F1925" s="94" t="str">
        <f>IFERROR(VLOOKUP(C1925,'2023-24 School Level AAFTE'!$C:$N,11,FALSE),"")</f>
        <v>No</v>
      </c>
      <c r="G1925" s="20">
        <f>IFERROR(VLOOKUP(C1925,'2023-24 School Level AAFTE'!$C:$N,8,FALSE),0)</f>
        <v>474.28000000000003</v>
      </c>
      <c r="H1925" s="99">
        <f>VLOOKUP($A1925,'District Data'!$A:$F,3,FALSE)</f>
        <v>1</v>
      </c>
      <c r="I1925" s="99">
        <f>VLOOKUP($A1925,'District Data'!$A:$F,4,FALSE)</f>
        <v>1</v>
      </c>
      <c r="J1925" s="100">
        <f t="shared" si="331"/>
        <v>0</v>
      </c>
      <c r="K1925" s="101">
        <f t="shared" si="332"/>
        <v>0</v>
      </c>
      <c r="L1925" s="102">
        <f>'District Data'!E$2</f>
        <v>72728</v>
      </c>
      <c r="M1925" s="102">
        <f>'District Data'!F$2</f>
        <v>78209</v>
      </c>
      <c r="N1925" s="33">
        <f t="shared" si="333"/>
        <v>0</v>
      </c>
      <c r="O1925" s="33">
        <f t="shared" si="334"/>
        <v>0</v>
      </c>
      <c r="P1925" s="33">
        <f t="shared" si="340"/>
        <v>14418.72</v>
      </c>
      <c r="Q1925" s="103">
        <v>0.18149999999999999</v>
      </c>
      <c r="R1925" s="103">
        <v>0.17510000000000001</v>
      </c>
      <c r="S1925" s="33">
        <f t="shared" si="335"/>
        <v>0</v>
      </c>
      <c r="T1925" s="33">
        <f t="shared" si="341"/>
        <v>0</v>
      </c>
      <c r="U1925" s="33">
        <f t="shared" si="336"/>
        <v>0</v>
      </c>
      <c r="V1925" s="33">
        <f t="shared" si="337"/>
        <v>0</v>
      </c>
      <c r="W1925" s="33">
        <f t="shared" si="338"/>
        <v>0</v>
      </c>
      <c r="X1925" s="33">
        <f>IFERROR(VLOOKUP(C1925,'Adj to Match Apport'!$C:$F,4,FALSE),0)</f>
        <v>0</v>
      </c>
      <c r="Y1925" s="33">
        <f t="shared" si="339"/>
        <v>0</v>
      </c>
      <c r="Z1925" s="184">
        <f>VLOOKUP(C1925, '2023-24 School Level AAFTE'!$C$4:$C$2454, 1, 0)</f>
        <v>4035</v>
      </c>
    </row>
    <row r="1926" spans="1:26" s="20" customFormat="1" x14ac:dyDescent="0.25">
      <c r="A1926" s="136" t="s">
        <v>1928</v>
      </c>
      <c r="B1926" s="166" t="s">
        <v>1927</v>
      </c>
      <c r="C1926" s="167">
        <v>2106</v>
      </c>
      <c r="D1926" s="166" t="s">
        <v>1932</v>
      </c>
      <c r="E1926" s="146" t="str">
        <f>VLOOKUP($C1926,'2023-24 School Level AAFTE'!$C:$N,9,FALSE)</f>
        <v>Yes</v>
      </c>
      <c r="F1926" s="94" t="str">
        <f>IFERROR(VLOOKUP(C1926,'2023-24 School Level AAFTE'!$C:$N,11,FALSE),"")</f>
        <v>Yes</v>
      </c>
      <c r="G1926" s="20">
        <f>IFERROR(VLOOKUP(C1926,'2023-24 School Level AAFTE'!$C:$N,8,FALSE),0)</f>
        <v>1573.42</v>
      </c>
      <c r="H1926" s="99">
        <f>VLOOKUP($A1926,'District Data'!$A:$F,3,FALSE)</f>
        <v>1</v>
      </c>
      <c r="I1926" s="99">
        <f>VLOOKUP($A1926,'District Data'!$A:$F,4,FALSE)</f>
        <v>1</v>
      </c>
      <c r="J1926" s="100">
        <f t="shared" si="331"/>
        <v>1573.42</v>
      </c>
      <c r="K1926" s="101">
        <f t="shared" si="332"/>
        <v>4.6150000000000002</v>
      </c>
      <c r="L1926" s="102">
        <f>'District Data'!E$2</f>
        <v>72728</v>
      </c>
      <c r="M1926" s="102">
        <f>'District Data'!F$2</f>
        <v>78209</v>
      </c>
      <c r="N1926" s="33">
        <f t="shared" si="333"/>
        <v>335639.72</v>
      </c>
      <c r="O1926" s="33">
        <f t="shared" si="334"/>
        <v>25294.82</v>
      </c>
      <c r="P1926" s="33">
        <f t="shared" si="340"/>
        <v>14418.72</v>
      </c>
      <c r="Q1926" s="103">
        <v>0.18149999999999999</v>
      </c>
      <c r="R1926" s="103">
        <v>0.17510000000000001</v>
      </c>
      <c r="S1926" s="33">
        <f t="shared" si="335"/>
        <v>131890.12</v>
      </c>
      <c r="T1926" s="33">
        <f t="shared" si="341"/>
        <v>6015.58</v>
      </c>
      <c r="U1926" s="33">
        <f t="shared" si="336"/>
        <v>1053.33</v>
      </c>
      <c r="V1926" s="33">
        <f t="shared" si="337"/>
        <v>7068.91</v>
      </c>
      <c r="W1926" s="33">
        <f t="shared" si="338"/>
        <v>499893.56999999995</v>
      </c>
      <c r="X1926" s="33" t="str">
        <f>IFERROR(VLOOKUP(C1926,'Adj to Match Apport'!$C:$F,4,FALSE),0)</f>
        <v/>
      </c>
      <c r="Y1926" s="33">
        <f t="shared" si="339"/>
        <v>499893.56999999995</v>
      </c>
      <c r="Z1926" s="184">
        <f>VLOOKUP(C1926, '2023-24 School Level AAFTE'!$C$4:$C$2454, 1, 0)</f>
        <v>2106</v>
      </c>
    </row>
    <row r="1927" spans="1:26" s="20" customFormat="1" x14ac:dyDescent="0.25">
      <c r="A1927" s="136" t="s">
        <v>1928</v>
      </c>
      <c r="B1927" s="166" t="s">
        <v>1927</v>
      </c>
      <c r="C1927" s="167">
        <v>5250</v>
      </c>
      <c r="D1927" s="166" t="s">
        <v>1967</v>
      </c>
      <c r="E1927" s="146" t="str">
        <f>VLOOKUP($C1927,'2023-24 School Level AAFTE'!$C:$N,9,FALSE)</f>
        <v>Yes</v>
      </c>
      <c r="F1927" s="94" t="str">
        <f>IFERROR(VLOOKUP(C1927,'2023-24 School Level AAFTE'!$C:$N,11,FALSE),"")</f>
        <v>Yes</v>
      </c>
      <c r="G1927" s="20">
        <f>IFERROR(VLOOKUP(C1927,'2023-24 School Level AAFTE'!$C:$N,8,FALSE),0)</f>
        <v>439.15999999999997</v>
      </c>
      <c r="H1927" s="99">
        <f>VLOOKUP($A1927,'District Data'!$A:$F,3,FALSE)</f>
        <v>1</v>
      </c>
      <c r="I1927" s="99">
        <f>VLOOKUP($A1927,'District Data'!$A:$F,4,FALSE)</f>
        <v>1</v>
      </c>
      <c r="J1927" s="100">
        <f t="shared" si="331"/>
        <v>439.15999999999997</v>
      </c>
      <c r="K1927" s="101">
        <f t="shared" si="332"/>
        <v>1.288</v>
      </c>
      <c r="L1927" s="102">
        <f>'District Data'!E$2</f>
        <v>72728</v>
      </c>
      <c r="M1927" s="102">
        <f>'District Data'!F$2</f>
        <v>78209</v>
      </c>
      <c r="N1927" s="33">
        <f t="shared" si="333"/>
        <v>93673.66</v>
      </c>
      <c r="O1927" s="33">
        <f t="shared" si="334"/>
        <v>7059.53</v>
      </c>
      <c r="P1927" s="33">
        <f t="shared" si="340"/>
        <v>14418.72</v>
      </c>
      <c r="Q1927" s="103">
        <v>0.18149999999999999</v>
      </c>
      <c r="R1927" s="103">
        <v>0.17510000000000001</v>
      </c>
      <c r="S1927" s="33">
        <f t="shared" si="335"/>
        <v>36809.199999999997</v>
      </c>
      <c r="T1927" s="33">
        <f t="shared" si="341"/>
        <v>1678.89</v>
      </c>
      <c r="U1927" s="33">
        <f t="shared" si="336"/>
        <v>293.97000000000003</v>
      </c>
      <c r="V1927" s="33">
        <f t="shared" si="337"/>
        <v>1972.8600000000001</v>
      </c>
      <c r="W1927" s="33">
        <f t="shared" si="338"/>
        <v>139515.25</v>
      </c>
      <c r="X1927" s="33" t="str">
        <f>IFERROR(VLOOKUP(C1927,'Adj to Match Apport'!$C:$F,4,FALSE),0)</f>
        <v/>
      </c>
      <c r="Y1927" s="33">
        <f t="shared" si="339"/>
        <v>139515.25</v>
      </c>
      <c r="Z1927" s="184">
        <f>VLOOKUP(C1927, '2023-24 School Level AAFTE'!$C$4:$C$2454, 1, 0)</f>
        <v>5250</v>
      </c>
    </row>
    <row r="1928" spans="1:26" s="20" customFormat="1" x14ac:dyDescent="0.25">
      <c r="A1928" s="136" t="s">
        <v>1928</v>
      </c>
      <c r="B1928" s="166" t="s">
        <v>1927</v>
      </c>
      <c r="C1928" s="167">
        <v>5344</v>
      </c>
      <c r="D1928" s="166" t="s">
        <v>1969</v>
      </c>
      <c r="E1928" s="146" t="str">
        <f>VLOOKUP($C1928,'2023-24 School Level AAFTE'!$C:$N,9,FALSE)</f>
        <v>Yes</v>
      </c>
      <c r="F1928" s="94" t="str">
        <f>IFERROR(VLOOKUP(C1928,'2023-24 School Level AAFTE'!$C:$N,11,FALSE),"")</f>
        <v>Yes</v>
      </c>
      <c r="G1928" s="20">
        <f>IFERROR(VLOOKUP(C1928,'2023-24 School Level AAFTE'!$C:$N,8,FALSE),0)</f>
        <v>184.56</v>
      </c>
      <c r="H1928" s="99">
        <f>VLOOKUP($A1928,'District Data'!$A:$F,3,FALSE)</f>
        <v>1</v>
      </c>
      <c r="I1928" s="99">
        <f>VLOOKUP($A1928,'District Data'!$A:$F,4,FALSE)</f>
        <v>1</v>
      </c>
      <c r="J1928" s="100">
        <f t="shared" si="331"/>
        <v>184.56</v>
      </c>
      <c r="K1928" s="101">
        <f t="shared" si="332"/>
        <v>0.54100000000000004</v>
      </c>
      <c r="L1928" s="102">
        <f>'District Data'!E$2</f>
        <v>72728</v>
      </c>
      <c r="M1928" s="102">
        <f>'District Data'!F$2</f>
        <v>78209</v>
      </c>
      <c r="N1928" s="33">
        <f t="shared" si="333"/>
        <v>39345.85</v>
      </c>
      <c r="O1928" s="33">
        <f t="shared" si="334"/>
        <v>2965.22</v>
      </c>
      <c r="P1928" s="33">
        <f t="shared" si="340"/>
        <v>14418.72</v>
      </c>
      <c r="Q1928" s="103">
        <v>0.18149999999999999</v>
      </c>
      <c r="R1928" s="103">
        <v>0.17510000000000001</v>
      </c>
      <c r="S1928" s="33">
        <f t="shared" si="335"/>
        <v>15461.01</v>
      </c>
      <c r="T1928" s="33">
        <f t="shared" si="341"/>
        <v>705.18</v>
      </c>
      <c r="U1928" s="33">
        <f t="shared" si="336"/>
        <v>123.48</v>
      </c>
      <c r="V1928" s="33">
        <f t="shared" si="337"/>
        <v>828.66</v>
      </c>
      <c r="W1928" s="33">
        <f t="shared" si="338"/>
        <v>58600.740000000005</v>
      </c>
      <c r="X1928" s="33" t="str">
        <f>IFERROR(VLOOKUP(C1928,'Adj to Match Apport'!$C:$F,4,FALSE),0)</f>
        <v/>
      </c>
      <c r="Y1928" s="33">
        <f t="shared" si="339"/>
        <v>58600.740000000005</v>
      </c>
      <c r="Z1928" s="184">
        <f>VLOOKUP(C1928, '2023-24 School Level AAFTE'!$C$4:$C$2454, 1, 0)</f>
        <v>5344</v>
      </c>
    </row>
    <row r="1929" spans="1:26" s="20" customFormat="1" x14ac:dyDescent="0.25">
      <c r="A1929" s="136" t="s">
        <v>1928</v>
      </c>
      <c r="B1929" s="166" t="s">
        <v>1927</v>
      </c>
      <c r="C1929" s="167">
        <v>1567</v>
      </c>
      <c r="D1929" s="166" t="s">
        <v>2843</v>
      </c>
      <c r="E1929" s="146" t="str">
        <f>VLOOKUP($C1929,'2023-24 School Level AAFTE'!$C:$N,9,FALSE)</f>
        <v>Yes</v>
      </c>
      <c r="F1929" s="94" t="str">
        <f>IFERROR(VLOOKUP(C1929,'2023-24 School Level AAFTE'!$C:$N,11,FALSE),"")</f>
        <v>Yes</v>
      </c>
      <c r="G1929" s="20">
        <f>IFERROR(VLOOKUP(C1929,'2023-24 School Level AAFTE'!$C:$N,8,FALSE),0)</f>
        <v>106.4</v>
      </c>
      <c r="H1929" s="99">
        <f>VLOOKUP($A1929,'District Data'!$A:$F,3,FALSE)</f>
        <v>1</v>
      </c>
      <c r="I1929" s="99">
        <f>VLOOKUP($A1929,'District Data'!$A:$F,4,FALSE)</f>
        <v>1</v>
      </c>
      <c r="J1929" s="100">
        <f t="shared" si="331"/>
        <v>106.4</v>
      </c>
      <c r="K1929" s="101">
        <f t="shared" si="332"/>
        <v>0.312</v>
      </c>
      <c r="L1929" s="102">
        <f>'District Data'!E$2</f>
        <v>72728</v>
      </c>
      <c r="M1929" s="102">
        <f>'District Data'!F$2</f>
        <v>78209</v>
      </c>
      <c r="N1929" s="33">
        <f t="shared" si="333"/>
        <v>22691.14</v>
      </c>
      <c r="O1929" s="33">
        <f t="shared" si="334"/>
        <v>1710.07</v>
      </c>
      <c r="P1929" s="33">
        <f t="shared" si="340"/>
        <v>14418.72</v>
      </c>
      <c r="Q1929" s="103">
        <v>0.18149999999999999</v>
      </c>
      <c r="R1929" s="103">
        <v>0.17510000000000001</v>
      </c>
      <c r="S1929" s="33">
        <f t="shared" si="335"/>
        <v>8916.52</v>
      </c>
      <c r="T1929" s="33">
        <f t="shared" si="341"/>
        <v>406.69</v>
      </c>
      <c r="U1929" s="33">
        <f t="shared" si="336"/>
        <v>71.209999999999994</v>
      </c>
      <c r="V1929" s="33">
        <f t="shared" si="337"/>
        <v>477.9</v>
      </c>
      <c r="W1929" s="33">
        <f t="shared" si="338"/>
        <v>33795.630000000005</v>
      </c>
      <c r="X1929" s="33">
        <f>IFERROR(VLOOKUP(C1929,'Adj to Match Apport'!$C:$F,4,FALSE),0)</f>
        <v>541.54999999981374</v>
      </c>
      <c r="Y1929" s="33">
        <f t="shared" si="339"/>
        <v>34337.179999999818</v>
      </c>
      <c r="Z1929" s="184">
        <f>VLOOKUP(C1929, '2023-24 School Level AAFTE'!$C$4:$C$2454, 1, 0)</f>
        <v>1567</v>
      </c>
    </row>
    <row r="1930" spans="1:26" s="20" customFormat="1" x14ac:dyDescent="0.25">
      <c r="A1930" s="136" t="s">
        <v>1928</v>
      </c>
      <c r="B1930" s="166" t="s">
        <v>1927</v>
      </c>
      <c r="C1930" s="147">
        <v>2096</v>
      </c>
      <c r="D1930" s="139" t="s">
        <v>1931</v>
      </c>
      <c r="E1930" s="146" t="str">
        <f>VLOOKUP($C1930,'2023-24 School Level AAFTE'!$C:$N,9,FALSE)</f>
        <v>Yes</v>
      </c>
      <c r="F1930" s="94" t="str">
        <f>IFERROR(VLOOKUP(C1930,'2023-24 School Level AAFTE'!$C:$N,11,FALSE),"")</f>
        <v>Yes</v>
      </c>
      <c r="G1930" s="20">
        <f>IFERROR(VLOOKUP(C1930,'2023-24 School Level AAFTE'!$C:$N,8,FALSE),0)</f>
        <v>369.7</v>
      </c>
      <c r="H1930" s="99">
        <f>VLOOKUP($A1930,'District Data'!$A:$F,3,FALSE)</f>
        <v>1</v>
      </c>
      <c r="I1930" s="99">
        <f>VLOOKUP($A1930,'District Data'!$A:$F,4,FALSE)</f>
        <v>1</v>
      </c>
      <c r="J1930" s="100">
        <f t="shared" si="331"/>
        <v>369.7</v>
      </c>
      <c r="K1930" s="101">
        <f t="shared" si="332"/>
        <v>1.0840000000000001</v>
      </c>
      <c r="L1930" s="102">
        <f>'District Data'!E$2</f>
        <v>72728</v>
      </c>
      <c r="M1930" s="102">
        <f>'District Data'!F$2</f>
        <v>78209</v>
      </c>
      <c r="N1930" s="33">
        <f t="shared" si="333"/>
        <v>78837.149999999994</v>
      </c>
      <c r="O1930" s="33">
        <f t="shared" si="334"/>
        <v>5941.41</v>
      </c>
      <c r="P1930" s="33">
        <f t="shared" si="340"/>
        <v>14418.72</v>
      </c>
      <c r="Q1930" s="103">
        <v>0.18149999999999999</v>
      </c>
      <c r="R1930" s="103">
        <v>0.17510000000000001</v>
      </c>
      <c r="S1930" s="33">
        <f t="shared" si="335"/>
        <v>30979.18</v>
      </c>
      <c r="T1930" s="33">
        <f t="shared" si="341"/>
        <v>1412.98</v>
      </c>
      <c r="U1930" s="33">
        <f t="shared" si="336"/>
        <v>247.41</v>
      </c>
      <c r="V1930" s="33">
        <f t="shared" si="337"/>
        <v>1660.39</v>
      </c>
      <c r="W1930" s="33">
        <f t="shared" si="338"/>
        <v>117418.12999999999</v>
      </c>
      <c r="X1930" s="33" t="str">
        <f>IFERROR(VLOOKUP(C1930,'Adj to Match Apport'!$C:$F,4,FALSE),0)</f>
        <v/>
      </c>
      <c r="Y1930" s="33">
        <f t="shared" si="339"/>
        <v>117418.12999999999</v>
      </c>
      <c r="Z1930" s="184">
        <f>VLOOKUP(C1930, '2023-24 School Level AAFTE'!$C$4:$C$2454, 1, 0)</f>
        <v>2096</v>
      </c>
    </row>
    <row r="1931" spans="1:26" s="20" customFormat="1" x14ac:dyDescent="0.25">
      <c r="A1931" s="136" t="s">
        <v>1928</v>
      </c>
      <c r="B1931" s="166" t="s">
        <v>1927</v>
      </c>
      <c r="C1931" s="167">
        <v>2950</v>
      </c>
      <c r="D1931" s="166" t="s">
        <v>1947</v>
      </c>
      <c r="E1931" s="146" t="str">
        <f>VLOOKUP($C1931,'2023-24 School Level AAFTE'!$C:$N,9,FALSE)</f>
        <v>Yes</v>
      </c>
      <c r="F1931" s="94" t="str">
        <f>IFERROR(VLOOKUP(C1931,'2023-24 School Level AAFTE'!$C:$N,11,FALSE),"")</f>
        <v>Yes</v>
      </c>
      <c r="G1931" s="20">
        <f>IFERROR(VLOOKUP(C1931,'2023-24 School Level AAFTE'!$C:$N,8,FALSE),0)</f>
        <v>283.87</v>
      </c>
      <c r="H1931" s="99">
        <f>VLOOKUP($A1931,'District Data'!$A:$F,3,FALSE)</f>
        <v>1</v>
      </c>
      <c r="I1931" s="99">
        <f>VLOOKUP($A1931,'District Data'!$A:$F,4,FALSE)</f>
        <v>1</v>
      </c>
      <c r="J1931" s="100">
        <f t="shared" si="331"/>
        <v>283.87</v>
      </c>
      <c r="K1931" s="101">
        <f t="shared" si="332"/>
        <v>0.83299999999999996</v>
      </c>
      <c r="L1931" s="102">
        <f>'District Data'!E$2</f>
        <v>72728</v>
      </c>
      <c r="M1931" s="102">
        <f>'District Data'!F$2</f>
        <v>78209</v>
      </c>
      <c r="N1931" s="33">
        <f t="shared" si="333"/>
        <v>60582.42</v>
      </c>
      <c r="O1931" s="33">
        <f t="shared" si="334"/>
        <v>4565.68</v>
      </c>
      <c r="P1931" s="33">
        <f t="shared" si="340"/>
        <v>14418.72</v>
      </c>
      <c r="Q1931" s="103">
        <v>0.18149999999999999</v>
      </c>
      <c r="R1931" s="103">
        <v>0.17510000000000001</v>
      </c>
      <c r="S1931" s="33">
        <f t="shared" si="335"/>
        <v>23805.95</v>
      </c>
      <c r="T1931" s="33">
        <f t="shared" si="341"/>
        <v>1085.8</v>
      </c>
      <c r="U1931" s="33">
        <f t="shared" si="336"/>
        <v>190.12</v>
      </c>
      <c r="V1931" s="33">
        <f t="shared" si="337"/>
        <v>1275.92</v>
      </c>
      <c r="W1931" s="33">
        <f t="shared" si="338"/>
        <v>90229.969999999987</v>
      </c>
      <c r="X1931" s="33" t="str">
        <f>IFERROR(VLOOKUP(C1931,'Adj to Match Apport'!$C:$F,4,FALSE),0)</f>
        <v/>
      </c>
      <c r="Y1931" s="33">
        <f t="shared" si="339"/>
        <v>90229.969999999987</v>
      </c>
      <c r="Z1931" s="184">
        <f>VLOOKUP(C1931, '2023-24 School Level AAFTE'!$C$4:$C$2454, 1, 0)</f>
        <v>2950</v>
      </c>
    </row>
    <row r="1932" spans="1:26" s="20" customFormat="1" x14ac:dyDescent="0.25">
      <c r="A1932" s="136" t="s">
        <v>1928</v>
      </c>
      <c r="B1932" s="166" t="s">
        <v>1927</v>
      </c>
      <c r="C1932" s="167">
        <v>2479</v>
      </c>
      <c r="D1932" s="166" t="s">
        <v>1946</v>
      </c>
      <c r="E1932" s="146" t="str">
        <f>VLOOKUP($C1932,'2023-24 School Level AAFTE'!$C:$N,9,FALSE)</f>
        <v>Yes</v>
      </c>
      <c r="F1932" s="94" t="str">
        <f>IFERROR(VLOOKUP(C1932,'2023-24 School Level AAFTE'!$C:$N,11,FALSE),"")</f>
        <v>Yes</v>
      </c>
      <c r="G1932" s="20">
        <f>IFERROR(VLOOKUP(C1932,'2023-24 School Level AAFTE'!$C:$N,8,FALSE),0)</f>
        <v>1454.39</v>
      </c>
      <c r="H1932" s="99">
        <f>VLOOKUP($A1932,'District Data'!$A:$F,3,FALSE)</f>
        <v>1</v>
      </c>
      <c r="I1932" s="99">
        <f>VLOOKUP($A1932,'District Data'!$A:$F,4,FALSE)</f>
        <v>1</v>
      </c>
      <c r="J1932" s="100">
        <f t="shared" si="331"/>
        <v>1454.39</v>
      </c>
      <c r="K1932" s="101">
        <f t="shared" si="332"/>
        <v>4.266</v>
      </c>
      <c r="L1932" s="102">
        <f>'District Data'!E$2</f>
        <v>72728</v>
      </c>
      <c r="M1932" s="102">
        <f>'District Data'!F$2</f>
        <v>78209</v>
      </c>
      <c r="N1932" s="33">
        <f t="shared" si="333"/>
        <v>310257.65000000002</v>
      </c>
      <c r="O1932" s="33">
        <f t="shared" si="334"/>
        <v>23381.94</v>
      </c>
      <c r="P1932" s="33">
        <f t="shared" si="340"/>
        <v>14418.72</v>
      </c>
      <c r="Q1932" s="103">
        <v>0.18149999999999999</v>
      </c>
      <c r="R1932" s="103">
        <v>0.17510000000000001</v>
      </c>
      <c r="S1932" s="33">
        <f t="shared" si="335"/>
        <v>121916.2</v>
      </c>
      <c r="T1932" s="33">
        <f t="shared" si="341"/>
        <v>5560.66</v>
      </c>
      <c r="U1932" s="33">
        <f t="shared" si="336"/>
        <v>973.67</v>
      </c>
      <c r="V1932" s="33">
        <f t="shared" si="337"/>
        <v>6534.33</v>
      </c>
      <c r="W1932" s="33">
        <f t="shared" si="338"/>
        <v>462090.12000000005</v>
      </c>
      <c r="X1932" s="33" t="str">
        <f>IFERROR(VLOOKUP(C1932,'Adj to Match Apport'!$C:$F,4,FALSE),0)</f>
        <v/>
      </c>
      <c r="Y1932" s="33">
        <f t="shared" si="339"/>
        <v>462090.12000000005</v>
      </c>
      <c r="Z1932" s="184">
        <f>VLOOKUP(C1932, '2023-24 School Level AAFTE'!$C$4:$C$2454, 1, 0)</f>
        <v>2479</v>
      </c>
    </row>
    <row r="1933" spans="1:26" s="20" customFormat="1" x14ac:dyDescent="0.25">
      <c r="A1933" s="136" t="s">
        <v>1928</v>
      </c>
      <c r="B1933" s="166" t="s">
        <v>1927</v>
      </c>
      <c r="C1933" s="167">
        <v>2086</v>
      </c>
      <c r="D1933" s="166" t="s">
        <v>752</v>
      </c>
      <c r="E1933" s="146" t="str">
        <f>VLOOKUP($C1933,'2023-24 School Level AAFTE'!$C:$N,9,FALSE)</f>
        <v>Yes</v>
      </c>
      <c r="F1933" s="94" t="str">
        <f>IFERROR(VLOOKUP(C1933,'2023-24 School Level AAFTE'!$C:$N,11,FALSE),"")</f>
        <v>Yes</v>
      </c>
      <c r="G1933" s="20">
        <f>IFERROR(VLOOKUP(C1933,'2023-24 School Level AAFTE'!$C:$N,8,FALSE),0)</f>
        <v>415.64</v>
      </c>
      <c r="H1933" s="99">
        <f>VLOOKUP($A1933,'District Data'!$A:$F,3,FALSE)</f>
        <v>1</v>
      </c>
      <c r="I1933" s="99">
        <f>VLOOKUP($A1933,'District Data'!$A:$F,4,FALSE)</f>
        <v>1</v>
      </c>
      <c r="J1933" s="100">
        <f t="shared" si="331"/>
        <v>415.64</v>
      </c>
      <c r="K1933" s="101">
        <f t="shared" si="332"/>
        <v>1.2190000000000001</v>
      </c>
      <c r="L1933" s="102">
        <f>'District Data'!E$2</f>
        <v>72728</v>
      </c>
      <c r="M1933" s="102">
        <f>'District Data'!F$2</f>
        <v>78209</v>
      </c>
      <c r="N1933" s="33">
        <f t="shared" si="333"/>
        <v>88655.43</v>
      </c>
      <c r="O1933" s="33">
        <f t="shared" si="334"/>
        <v>6681.34</v>
      </c>
      <c r="P1933" s="33">
        <f t="shared" si="340"/>
        <v>14418.72</v>
      </c>
      <c r="Q1933" s="103">
        <v>0.18149999999999999</v>
      </c>
      <c r="R1933" s="103">
        <v>0.17510000000000001</v>
      </c>
      <c r="S1933" s="33">
        <f t="shared" si="335"/>
        <v>34837.279999999999</v>
      </c>
      <c r="T1933" s="33">
        <f t="shared" si="341"/>
        <v>1588.95</v>
      </c>
      <c r="U1933" s="33">
        <f t="shared" si="336"/>
        <v>278.23</v>
      </c>
      <c r="V1933" s="33">
        <f t="shared" si="337"/>
        <v>1867.18</v>
      </c>
      <c r="W1933" s="33">
        <f t="shared" si="338"/>
        <v>132041.22999999998</v>
      </c>
      <c r="X1933" s="33" t="str">
        <f>IFERROR(VLOOKUP(C1933,'Adj to Match Apport'!$C:$F,4,FALSE),0)</f>
        <v/>
      </c>
      <c r="Y1933" s="33">
        <f t="shared" si="339"/>
        <v>132041.22999999998</v>
      </c>
      <c r="Z1933" s="184">
        <f>VLOOKUP(C1933, '2023-24 School Level AAFTE'!$C$4:$C$2454, 1, 0)</f>
        <v>2086</v>
      </c>
    </row>
    <row r="1934" spans="1:26" s="20" customFormat="1" x14ac:dyDescent="0.25">
      <c r="A1934" s="136" t="s">
        <v>1928</v>
      </c>
      <c r="B1934" s="166" t="s">
        <v>1927</v>
      </c>
      <c r="C1934" s="167">
        <v>3356</v>
      </c>
      <c r="D1934" s="166" t="s">
        <v>660</v>
      </c>
      <c r="E1934" s="146" t="str">
        <f>VLOOKUP($C1934,'2023-24 School Level AAFTE'!$C:$N,9,FALSE)</f>
        <v>No</v>
      </c>
      <c r="F1934" s="94" t="str">
        <f>IFERROR(VLOOKUP(C1934,'2023-24 School Level AAFTE'!$C:$N,11,FALSE),"")</f>
        <v>No</v>
      </c>
      <c r="G1934" s="20">
        <f>IFERROR(VLOOKUP(C1934,'2023-24 School Level AAFTE'!$C:$N,8,FALSE),0)</f>
        <v>974.01</v>
      </c>
      <c r="H1934" s="99">
        <f>VLOOKUP($A1934,'District Data'!$A:$F,3,FALSE)</f>
        <v>1</v>
      </c>
      <c r="I1934" s="99">
        <f>VLOOKUP($A1934,'District Data'!$A:$F,4,FALSE)</f>
        <v>1</v>
      </c>
      <c r="J1934" s="100">
        <f t="shared" si="331"/>
        <v>0</v>
      </c>
      <c r="K1934" s="101">
        <f t="shared" si="332"/>
        <v>0</v>
      </c>
      <c r="L1934" s="102">
        <f>'District Data'!E$2</f>
        <v>72728</v>
      </c>
      <c r="M1934" s="102">
        <f>'District Data'!F$2</f>
        <v>78209</v>
      </c>
      <c r="N1934" s="33">
        <f t="shared" si="333"/>
        <v>0</v>
      </c>
      <c r="O1934" s="33">
        <f t="shared" si="334"/>
        <v>0</v>
      </c>
      <c r="P1934" s="33">
        <f t="shared" si="340"/>
        <v>14418.72</v>
      </c>
      <c r="Q1934" s="103">
        <v>0.18149999999999999</v>
      </c>
      <c r="R1934" s="103">
        <v>0.17510000000000001</v>
      </c>
      <c r="S1934" s="33">
        <f t="shared" si="335"/>
        <v>0</v>
      </c>
      <c r="T1934" s="33">
        <f t="shared" si="341"/>
        <v>0</v>
      </c>
      <c r="U1934" s="33">
        <f t="shared" si="336"/>
        <v>0</v>
      </c>
      <c r="V1934" s="33">
        <f t="shared" si="337"/>
        <v>0</v>
      </c>
      <c r="W1934" s="33">
        <f t="shared" si="338"/>
        <v>0</v>
      </c>
      <c r="X1934" s="33">
        <f>IFERROR(VLOOKUP(C1934,'Adj to Match Apport'!$C:$F,4,FALSE),0)</f>
        <v>0</v>
      </c>
      <c r="Y1934" s="33">
        <f t="shared" si="339"/>
        <v>0</v>
      </c>
      <c r="Z1934" s="184">
        <f>VLOOKUP(C1934, '2023-24 School Level AAFTE'!$C$4:$C$2454, 1, 0)</f>
        <v>3356</v>
      </c>
    </row>
    <row r="1935" spans="1:26" s="20" customFormat="1" x14ac:dyDescent="0.25">
      <c r="A1935" s="136" t="s">
        <v>1928</v>
      </c>
      <c r="B1935" s="166" t="s">
        <v>1927</v>
      </c>
      <c r="C1935" s="147">
        <v>3413</v>
      </c>
      <c r="D1935" s="139" t="s">
        <v>1959</v>
      </c>
      <c r="E1935" s="146" t="str">
        <f>VLOOKUP($C1935,'2023-24 School Level AAFTE'!$C:$N,9,FALSE)</f>
        <v>Yes</v>
      </c>
      <c r="F1935" s="94" t="str">
        <f>IFERROR(VLOOKUP(C1935,'2023-24 School Level AAFTE'!$C:$N,11,FALSE),"")</f>
        <v>Yes</v>
      </c>
      <c r="G1935" s="20">
        <f>IFERROR(VLOOKUP(C1935,'2023-24 School Level AAFTE'!$C:$N,8,FALSE),0)</f>
        <v>614.08000000000004</v>
      </c>
      <c r="H1935" s="99">
        <f>VLOOKUP($A1935,'District Data'!$A:$F,3,FALSE)</f>
        <v>1</v>
      </c>
      <c r="I1935" s="99">
        <f>VLOOKUP($A1935,'District Data'!$A:$F,4,FALSE)</f>
        <v>1</v>
      </c>
      <c r="J1935" s="100">
        <f t="shared" si="331"/>
        <v>614.08000000000004</v>
      </c>
      <c r="K1935" s="101">
        <f t="shared" si="332"/>
        <v>1.8009999999999999</v>
      </c>
      <c r="L1935" s="102">
        <f>'District Data'!E$2</f>
        <v>72728</v>
      </c>
      <c r="M1935" s="102">
        <f>'District Data'!F$2</f>
        <v>78209</v>
      </c>
      <c r="N1935" s="33">
        <f t="shared" si="333"/>
        <v>130983.13</v>
      </c>
      <c r="O1935" s="33">
        <f t="shared" si="334"/>
        <v>9871.2800000000007</v>
      </c>
      <c r="P1935" s="33">
        <f t="shared" si="340"/>
        <v>14418.72</v>
      </c>
      <c r="Q1935" s="103">
        <v>0.18149999999999999</v>
      </c>
      <c r="R1935" s="103">
        <v>0.17510000000000001</v>
      </c>
      <c r="S1935" s="33">
        <f t="shared" si="335"/>
        <v>51470.01</v>
      </c>
      <c r="T1935" s="33">
        <f t="shared" si="341"/>
        <v>2347.5700000000002</v>
      </c>
      <c r="U1935" s="33">
        <f t="shared" si="336"/>
        <v>411.06</v>
      </c>
      <c r="V1935" s="33">
        <f t="shared" si="337"/>
        <v>2758.63</v>
      </c>
      <c r="W1935" s="33">
        <f t="shared" si="338"/>
        <v>195083.05000000002</v>
      </c>
      <c r="X1935" s="33" t="str">
        <f>IFERROR(VLOOKUP(C1935,'Adj to Match Apport'!$C:$F,4,FALSE),0)</f>
        <v/>
      </c>
      <c r="Y1935" s="33">
        <f t="shared" si="339"/>
        <v>195083.05000000002</v>
      </c>
      <c r="Z1935" s="184">
        <f>VLOOKUP(C1935, '2023-24 School Level AAFTE'!$C$4:$C$2454, 1, 0)</f>
        <v>3413</v>
      </c>
    </row>
    <row r="1936" spans="1:26" s="20" customFormat="1" x14ac:dyDescent="0.25">
      <c r="A1936" s="136" t="s">
        <v>1928</v>
      </c>
      <c r="B1936" s="166" t="s">
        <v>1927</v>
      </c>
      <c r="C1936" s="167">
        <v>1698</v>
      </c>
      <c r="D1936" s="165" t="s">
        <v>1929</v>
      </c>
      <c r="E1936" s="146" t="str">
        <f>VLOOKUP($C1936,'2023-24 School Level AAFTE'!$C:$N,9,FALSE)</f>
        <v>Yes</v>
      </c>
      <c r="F1936" s="94" t="str">
        <f>IFERROR(VLOOKUP(C1936,'2023-24 School Level AAFTE'!$C:$N,11,FALSE),"")</f>
        <v>No</v>
      </c>
      <c r="G1936" s="20">
        <f>IFERROR(VLOOKUP(C1936,'2023-24 School Level AAFTE'!$C:$N,8,FALSE),0)</f>
        <v>60.4</v>
      </c>
      <c r="H1936" s="99">
        <f>VLOOKUP($A1936,'District Data'!$A:$F,3,FALSE)</f>
        <v>1</v>
      </c>
      <c r="I1936" s="99">
        <f>VLOOKUP($A1936,'District Data'!$A:$F,4,FALSE)</f>
        <v>1</v>
      </c>
      <c r="J1936" s="100">
        <f t="shared" si="331"/>
        <v>0</v>
      </c>
      <c r="K1936" s="101">
        <f t="shared" si="332"/>
        <v>0</v>
      </c>
      <c r="L1936" s="102">
        <f>'District Data'!E$2</f>
        <v>72728</v>
      </c>
      <c r="M1936" s="102">
        <f>'District Data'!F$2</f>
        <v>78209</v>
      </c>
      <c r="N1936" s="33">
        <f t="shared" si="333"/>
        <v>0</v>
      </c>
      <c r="O1936" s="33">
        <f t="shared" si="334"/>
        <v>0</v>
      </c>
      <c r="P1936" s="33">
        <f t="shared" si="340"/>
        <v>14418.72</v>
      </c>
      <c r="Q1936" s="103">
        <v>0.18149999999999999</v>
      </c>
      <c r="R1936" s="103">
        <v>0.17510000000000001</v>
      </c>
      <c r="S1936" s="33">
        <f t="shared" si="335"/>
        <v>0</v>
      </c>
      <c r="T1936" s="33">
        <f t="shared" si="341"/>
        <v>0</v>
      </c>
      <c r="U1936" s="33">
        <f t="shared" si="336"/>
        <v>0</v>
      </c>
      <c r="V1936" s="33">
        <f t="shared" si="337"/>
        <v>0</v>
      </c>
      <c r="W1936" s="33">
        <f t="shared" si="338"/>
        <v>0</v>
      </c>
      <c r="X1936" s="33">
        <f>IFERROR(VLOOKUP(C1936,'Adj to Match Apport'!$C:$F,4,FALSE),0)</f>
        <v>0</v>
      </c>
      <c r="Y1936" s="33">
        <f t="shared" si="339"/>
        <v>0</v>
      </c>
      <c r="Z1936" s="184">
        <f>VLOOKUP(C1936, '2023-24 School Level AAFTE'!$C$4:$C$2454, 1, 0)</f>
        <v>1698</v>
      </c>
    </row>
    <row r="1937" spans="1:26" s="20" customFormat="1" x14ac:dyDescent="0.25">
      <c r="A1937" s="136" t="s">
        <v>1928</v>
      </c>
      <c r="B1937" s="166" t="s">
        <v>1927</v>
      </c>
      <c r="C1937" s="167">
        <v>3189</v>
      </c>
      <c r="D1937" s="166" t="s">
        <v>1953</v>
      </c>
      <c r="E1937" s="146" t="str">
        <f>VLOOKUP($C1937,'2023-24 School Level AAFTE'!$C:$N,9,FALSE)</f>
        <v>Yes</v>
      </c>
      <c r="F1937" s="94" t="str">
        <f>IFERROR(VLOOKUP(C1937,'2023-24 School Level AAFTE'!$C:$N,11,FALSE),"")</f>
        <v>Yes</v>
      </c>
      <c r="G1937" s="20">
        <f>IFERROR(VLOOKUP(C1937,'2023-24 School Level AAFTE'!$C:$N,8,FALSE),0)</f>
        <v>1378.6299999999999</v>
      </c>
      <c r="H1937" s="99">
        <f>VLOOKUP($A1937,'District Data'!$A:$F,3,FALSE)</f>
        <v>1</v>
      </c>
      <c r="I1937" s="99">
        <f>VLOOKUP($A1937,'District Data'!$A:$F,4,FALSE)</f>
        <v>1</v>
      </c>
      <c r="J1937" s="100">
        <f t="shared" si="331"/>
        <v>1378.6299999999999</v>
      </c>
      <c r="K1937" s="101">
        <f t="shared" si="332"/>
        <v>4.0439999999999996</v>
      </c>
      <c r="L1937" s="102">
        <f>'District Data'!E$2</f>
        <v>72728</v>
      </c>
      <c r="M1937" s="102">
        <f>'District Data'!F$2</f>
        <v>78209</v>
      </c>
      <c r="N1937" s="33">
        <f t="shared" si="333"/>
        <v>294112.03000000003</v>
      </c>
      <c r="O1937" s="33">
        <f t="shared" si="334"/>
        <v>22165.17</v>
      </c>
      <c r="P1937" s="33">
        <f t="shared" si="340"/>
        <v>14418.72</v>
      </c>
      <c r="Q1937" s="103">
        <v>0.18149999999999999</v>
      </c>
      <c r="R1937" s="103">
        <v>0.17510000000000001</v>
      </c>
      <c r="S1937" s="33">
        <f t="shared" si="335"/>
        <v>115571.76</v>
      </c>
      <c r="T1937" s="33">
        <f t="shared" si="341"/>
        <v>5271.29</v>
      </c>
      <c r="U1937" s="33">
        <f t="shared" si="336"/>
        <v>923</v>
      </c>
      <c r="V1937" s="33">
        <f t="shared" si="337"/>
        <v>6194.29</v>
      </c>
      <c r="W1937" s="33">
        <f t="shared" si="338"/>
        <v>438043.25</v>
      </c>
      <c r="X1937" s="33" t="str">
        <f>IFERROR(VLOOKUP(C1937,'Adj to Match Apport'!$C:$F,4,FALSE),0)</f>
        <v/>
      </c>
      <c r="Y1937" s="33">
        <f t="shared" si="339"/>
        <v>438043.25</v>
      </c>
      <c r="Z1937" s="184">
        <f>VLOOKUP(C1937, '2023-24 School Level AAFTE'!$C$4:$C$2454, 1, 0)</f>
        <v>3189</v>
      </c>
    </row>
    <row r="1938" spans="1:26" s="20" customFormat="1" x14ac:dyDescent="0.25">
      <c r="A1938" s="136" t="s">
        <v>1928</v>
      </c>
      <c r="B1938" s="166" t="s">
        <v>1927</v>
      </c>
      <c r="C1938" s="167">
        <v>3257</v>
      </c>
      <c r="D1938" s="166" t="s">
        <v>1955</v>
      </c>
      <c r="E1938" s="146" t="str">
        <f>VLOOKUP($C1938,'2023-24 School Level AAFTE'!$C:$N,9,FALSE)</f>
        <v>Yes</v>
      </c>
      <c r="F1938" s="94" t="str">
        <f>IFERROR(VLOOKUP(C1938,'2023-24 School Level AAFTE'!$C:$N,11,FALSE),"")</f>
        <v>Yes</v>
      </c>
      <c r="G1938" s="20">
        <f>IFERROR(VLOOKUP(C1938,'2023-24 School Level AAFTE'!$C:$N,8,FALSE),0)</f>
        <v>670.31</v>
      </c>
      <c r="H1938" s="99">
        <f>VLOOKUP($A1938,'District Data'!$A:$F,3,FALSE)</f>
        <v>1</v>
      </c>
      <c r="I1938" s="99">
        <f>VLOOKUP($A1938,'District Data'!$A:$F,4,FALSE)</f>
        <v>1</v>
      </c>
      <c r="J1938" s="100">
        <f t="shared" si="331"/>
        <v>670.31</v>
      </c>
      <c r="K1938" s="101">
        <f t="shared" si="332"/>
        <v>1.966</v>
      </c>
      <c r="L1938" s="102">
        <f>'District Data'!E$2</f>
        <v>72728</v>
      </c>
      <c r="M1938" s="102">
        <f>'District Data'!F$2</f>
        <v>78209</v>
      </c>
      <c r="N1938" s="33">
        <f t="shared" si="333"/>
        <v>142983.25</v>
      </c>
      <c r="O1938" s="33">
        <f t="shared" si="334"/>
        <v>10775.64</v>
      </c>
      <c r="P1938" s="33">
        <f t="shared" si="340"/>
        <v>14418.72</v>
      </c>
      <c r="Q1938" s="103">
        <v>0.18149999999999999</v>
      </c>
      <c r="R1938" s="103">
        <v>0.17510000000000001</v>
      </c>
      <c r="S1938" s="33">
        <f t="shared" si="335"/>
        <v>56185.48</v>
      </c>
      <c r="T1938" s="33">
        <f t="shared" si="341"/>
        <v>2562.65</v>
      </c>
      <c r="U1938" s="33">
        <f t="shared" si="336"/>
        <v>448.72</v>
      </c>
      <c r="V1938" s="33">
        <f t="shared" si="337"/>
        <v>3011.37</v>
      </c>
      <c r="W1938" s="33">
        <f t="shared" si="338"/>
        <v>212955.74</v>
      </c>
      <c r="X1938" s="33" t="str">
        <f>IFERROR(VLOOKUP(C1938,'Adj to Match Apport'!$C:$F,4,FALSE),0)</f>
        <v/>
      </c>
      <c r="Y1938" s="33">
        <f t="shared" si="339"/>
        <v>212955.74</v>
      </c>
      <c r="Z1938" s="184">
        <f>VLOOKUP(C1938, '2023-24 School Level AAFTE'!$C$4:$C$2454, 1, 0)</f>
        <v>3257</v>
      </c>
    </row>
    <row r="1939" spans="1:26" s="20" customFormat="1" x14ac:dyDescent="0.25">
      <c r="A1939" s="136" t="s">
        <v>1928</v>
      </c>
      <c r="B1939" s="166" t="s">
        <v>1927</v>
      </c>
      <c r="C1939" s="167">
        <v>2110</v>
      </c>
      <c r="D1939" s="166" t="s">
        <v>1935</v>
      </c>
      <c r="E1939" s="146" t="str">
        <f>VLOOKUP($C1939,'2023-24 School Level AAFTE'!$C:$N,9,FALSE)</f>
        <v>Yes</v>
      </c>
      <c r="F1939" s="94" t="str">
        <f>IFERROR(VLOOKUP(C1939,'2023-24 School Level AAFTE'!$C:$N,11,FALSE),"")</f>
        <v>Yes</v>
      </c>
      <c r="G1939" s="20">
        <f>IFERROR(VLOOKUP(C1939,'2023-24 School Level AAFTE'!$C:$N,8,FALSE),0)</f>
        <v>349.99</v>
      </c>
      <c r="H1939" s="99">
        <f>VLOOKUP($A1939,'District Data'!$A:$F,3,FALSE)</f>
        <v>1</v>
      </c>
      <c r="I1939" s="99">
        <f>VLOOKUP($A1939,'District Data'!$A:$F,4,FALSE)</f>
        <v>1</v>
      </c>
      <c r="J1939" s="100">
        <f t="shared" si="331"/>
        <v>349.99</v>
      </c>
      <c r="K1939" s="101">
        <f t="shared" si="332"/>
        <v>1.0269999999999999</v>
      </c>
      <c r="L1939" s="102">
        <f>'District Data'!E$2</f>
        <v>72728</v>
      </c>
      <c r="M1939" s="102">
        <f>'District Data'!F$2</f>
        <v>78209</v>
      </c>
      <c r="N1939" s="33">
        <f t="shared" si="333"/>
        <v>74691.66</v>
      </c>
      <c r="O1939" s="33">
        <f t="shared" si="334"/>
        <v>5628.98</v>
      </c>
      <c r="P1939" s="33">
        <f t="shared" si="340"/>
        <v>14418.72</v>
      </c>
      <c r="Q1939" s="103">
        <v>0.18149999999999999</v>
      </c>
      <c r="R1939" s="103">
        <v>0.17510000000000001</v>
      </c>
      <c r="S1939" s="33">
        <f t="shared" si="335"/>
        <v>29350.2</v>
      </c>
      <c r="T1939" s="33">
        <f t="shared" si="341"/>
        <v>1338.68</v>
      </c>
      <c r="U1939" s="33">
        <f t="shared" si="336"/>
        <v>234.4</v>
      </c>
      <c r="V1939" s="33">
        <f t="shared" si="337"/>
        <v>1573.0800000000002</v>
      </c>
      <c r="W1939" s="33">
        <f t="shared" si="338"/>
        <v>111243.92</v>
      </c>
      <c r="X1939" s="33" t="str">
        <f>IFERROR(VLOOKUP(C1939,'Adj to Match Apport'!$C:$F,4,FALSE),0)</f>
        <v/>
      </c>
      <c r="Y1939" s="33">
        <f t="shared" si="339"/>
        <v>111243.92</v>
      </c>
      <c r="Z1939" s="184">
        <f>VLOOKUP(C1939, '2023-24 School Level AAFTE'!$C$4:$C$2454, 1, 0)</f>
        <v>2110</v>
      </c>
    </row>
    <row r="1940" spans="1:26" s="20" customFormat="1" x14ac:dyDescent="0.25">
      <c r="A1940" s="136" t="s">
        <v>1928</v>
      </c>
      <c r="B1940" s="166" t="s">
        <v>1927</v>
      </c>
      <c r="C1940" s="167">
        <v>4191</v>
      </c>
      <c r="D1940" s="166" t="s">
        <v>2637</v>
      </c>
      <c r="E1940" s="146" t="str">
        <f>VLOOKUP($C1940,'2023-24 School Level AAFTE'!$C:$N,9,FALSE)</f>
        <v>No</v>
      </c>
      <c r="F1940" s="94" t="str">
        <f>IFERROR(VLOOKUP(C1940,'2023-24 School Level AAFTE'!$C:$N,11,FALSE),"")</f>
        <v>No</v>
      </c>
      <c r="G1940" s="20">
        <f>IFERROR(VLOOKUP(C1940,'2023-24 School Level AAFTE'!$C:$N,8,FALSE),0)</f>
        <v>461.62</v>
      </c>
      <c r="H1940" s="99">
        <f>VLOOKUP($A1940,'District Data'!$A:$F,3,FALSE)</f>
        <v>1</v>
      </c>
      <c r="I1940" s="99">
        <f>VLOOKUP($A1940,'District Data'!$A:$F,4,FALSE)</f>
        <v>1</v>
      </c>
      <c r="J1940" s="100">
        <f t="shared" si="331"/>
        <v>0</v>
      </c>
      <c r="K1940" s="101">
        <f t="shared" si="332"/>
        <v>0</v>
      </c>
      <c r="L1940" s="102">
        <f>'District Data'!E$2</f>
        <v>72728</v>
      </c>
      <c r="M1940" s="102">
        <f>'District Data'!F$2</f>
        <v>78209</v>
      </c>
      <c r="N1940" s="33">
        <f t="shared" si="333"/>
        <v>0</v>
      </c>
      <c r="O1940" s="33">
        <f t="shared" si="334"/>
        <v>0</v>
      </c>
      <c r="P1940" s="33">
        <f t="shared" si="340"/>
        <v>14418.72</v>
      </c>
      <c r="Q1940" s="103">
        <v>0.18149999999999999</v>
      </c>
      <c r="R1940" s="103">
        <v>0.17510000000000001</v>
      </c>
      <c r="S1940" s="33">
        <f t="shared" si="335"/>
        <v>0</v>
      </c>
      <c r="T1940" s="33">
        <f t="shared" si="341"/>
        <v>0</v>
      </c>
      <c r="U1940" s="33">
        <f t="shared" si="336"/>
        <v>0</v>
      </c>
      <c r="V1940" s="33">
        <f t="shared" si="337"/>
        <v>0</v>
      </c>
      <c r="W1940" s="33">
        <f t="shared" si="338"/>
        <v>0</v>
      </c>
      <c r="X1940" s="33">
        <f>IFERROR(VLOOKUP(C1940,'Adj to Match Apport'!$C:$F,4,FALSE),0)</f>
        <v>0</v>
      </c>
      <c r="Y1940" s="33">
        <f t="shared" si="339"/>
        <v>0</v>
      </c>
      <c r="Z1940" s="184">
        <f>VLOOKUP(C1940, '2023-24 School Level AAFTE'!$C$4:$C$2454, 1, 0)</f>
        <v>4191</v>
      </c>
    </row>
    <row r="1941" spans="1:26" s="20" customFormat="1" x14ac:dyDescent="0.25">
      <c r="A1941" s="136" t="s">
        <v>1928</v>
      </c>
      <c r="B1941" s="166" t="s">
        <v>1927</v>
      </c>
      <c r="C1941" s="167">
        <v>5361</v>
      </c>
      <c r="D1941" s="166" t="s">
        <v>1970</v>
      </c>
      <c r="E1941" s="146" t="str">
        <f>VLOOKUP($C1941,'2023-24 School Level AAFTE'!$C:$N,9,FALSE)</f>
        <v>No</v>
      </c>
      <c r="F1941" s="94" t="str">
        <f>IFERROR(VLOOKUP(C1941,'2023-24 School Level AAFTE'!$C:$N,11,FALSE),"")</f>
        <v>No</v>
      </c>
      <c r="G1941" s="20">
        <f>IFERROR(VLOOKUP(C1941,'2023-24 School Level AAFTE'!$C:$N,8,FALSE),0)</f>
        <v>384.2</v>
      </c>
      <c r="H1941" s="99">
        <f>VLOOKUP($A1941,'District Data'!$A:$F,3,FALSE)</f>
        <v>1</v>
      </c>
      <c r="I1941" s="99">
        <f>VLOOKUP($A1941,'District Data'!$A:$F,4,FALSE)</f>
        <v>1</v>
      </c>
      <c r="J1941" s="100">
        <f t="shared" si="331"/>
        <v>0</v>
      </c>
      <c r="K1941" s="101">
        <f t="shared" si="332"/>
        <v>0</v>
      </c>
      <c r="L1941" s="102">
        <f>'District Data'!E$2</f>
        <v>72728</v>
      </c>
      <c r="M1941" s="102">
        <f>'District Data'!F$2</f>
        <v>78209</v>
      </c>
      <c r="N1941" s="33">
        <f t="shared" si="333"/>
        <v>0</v>
      </c>
      <c r="O1941" s="33">
        <f t="shared" si="334"/>
        <v>0</v>
      </c>
      <c r="P1941" s="33">
        <f t="shared" si="340"/>
        <v>14418.72</v>
      </c>
      <c r="Q1941" s="103">
        <v>0.18149999999999999</v>
      </c>
      <c r="R1941" s="103">
        <v>0.17510000000000001</v>
      </c>
      <c r="S1941" s="33">
        <f t="shared" si="335"/>
        <v>0</v>
      </c>
      <c r="T1941" s="33">
        <f t="shared" si="341"/>
        <v>0</v>
      </c>
      <c r="U1941" s="33">
        <f t="shared" si="336"/>
        <v>0</v>
      </c>
      <c r="V1941" s="33">
        <f t="shared" si="337"/>
        <v>0</v>
      </c>
      <c r="W1941" s="33">
        <f t="shared" si="338"/>
        <v>0</v>
      </c>
      <c r="X1941" s="33">
        <f>IFERROR(VLOOKUP(C1941,'Adj to Match Apport'!$C:$F,4,FALSE),0)</f>
        <v>0</v>
      </c>
      <c r="Y1941" s="33">
        <f t="shared" si="339"/>
        <v>0</v>
      </c>
      <c r="Z1941" s="184">
        <f>VLOOKUP(C1941, '2023-24 School Level AAFTE'!$C$4:$C$2454, 1, 0)</f>
        <v>5361</v>
      </c>
    </row>
    <row r="1942" spans="1:26" s="20" customFormat="1" x14ac:dyDescent="0.25">
      <c r="A1942" s="136" t="s">
        <v>1928</v>
      </c>
      <c r="B1942" s="166" t="s">
        <v>1927</v>
      </c>
      <c r="C1942" s="92">
        <v>5694</v>
      </c>
      <c r="D1942" s="115" t="s">
        <v>2908</v>
      </c>
      <c r="E1942" s="146" t="str">
        <f>VLOOKUP($C1942,'2023-24 School Level AAFTE'!$C:$N,9,FALSE)</f>
        <v>No</v>
      </c>
      <c r="F1942" s="94" t="str">
        <f>IFERROR(VLOOKUP(C1942,'2023-24 School Level AAFTE'!$C:$N,11,FALSE),"")</f>
        <v>No</v>
      </c>
      <c r="G1942" s="20">
        <f>IFERROR(VLOOKUP(C1942,'2023-24 School Level AAFTE'!$C:$N,8,FALSE),0)</f>
        <v>447.19</v>
      </c>
      <c r="H1942" s="99">
        <f>VLOOKUP($A1942,'District Data'!$A:$F,3,FALSE)</f>
        <v>1</v>
      </c>
      <c r="I1942" s="99">
        <f>VLOOKUP($A1942,'District Data'!$A:$F,4,FALSE)</f>
        <v>1</v>
      </c>
      <c r="J1942" s="100">
        <f t="shared" si="331"/>
        <v>0</v>
      </c>
      <c r="K1942" s="101">
        <f t="shared" si="332"/>
        <v>0</v>
      </c>
      <c r="L1942" s="102">
        <f>'District Data'!E$2</f>
        <v>72728</v>
      </c>
      <c r="M1942" s="102">
        <f>'District Data'!F$2</f>
        <v>78209</v>
      </c>
      <c r="N1942" s="33">
        <f t="shared" si="333"/>
        <v>0</v>
      </c>
      <c r="O1942" s="33">
        <f t="shared" si="334"/>
        <v>0</v>
      </c>
      <c r="P1942" s="33">
        <f t="shared" si="340"/>
        <v>14418.72</v>
      </c>
      <c r="Q1942" s="103">
        <v>0.18149999999999999</v>
      </c>
      <c r="R1942" s="103">
        <v>0.17510000000000001</v>
      </c>
      <c r="S1942" s="33">
        <f t="shared" si="335"/>
        <v>0</v>
      </c>
      <c r="T1942" s="33">
        <f t="shared" si="341"/>
        <v>0</v>
      </c>
      <c r="U1942" s="33">
        <f t="shared" si="336"/>
        <v>0</v>
      </c>
      <c r="V1942" s="33">
        <f t="shared" si="337"/>
        <v>0</v>
      </c>
      <c r="W1942" s="33">
        <f t="shared" si="338"/>
        <v>0</v>
      </c>
      <c r="X1942" s="33">
        <f>IFERROR(VLOOKUP(C1942,'Adj to Match Apport'!$C:$F,4,FALSE),0)</f>
        <v>0</v>
      </c>
      <c r="Y1942" s="33">
        <f t="shared" si="339"/>
        <v>0</v>
      </c>
      <c r="Z1942" s="184">
        <f>VLOOKUP(C1942, '2023-24 School Level AAFTE'!$C$4:$C$2454, 1, 0)</f>
        <v>5694</v>
      </c>
    </row>
    <row r="1943" spans="1:26" s="20" customFormat="1" x14ac:dyDescent="0.25">
      <c r="A1943" s="136" t="s">
        <v>1928</v>
      </c>
      <c r="B1943" s="166" t="s">
        <v>1927</v>
      </c>
      <c r="C1943" s="167">
        <v>2108</v>
      </c>
      <c r="D1943" s="166" t="s">
        <v>1933</v>
      </c>
      <c r="E1943" s="146" t="str">
        <f>VLOOKUP($C1943,'2023-24 School Level AAFTE'!$C:$N,9,FALSE)</f>
        <v>Yes</v>
      </c>
      <c r="F1943" s="94" t="str">
        <f>IFERROR(VLOOKUP(C1943,'2023-24 School Level AAFTE'!$C:$N,11,FALSE),"")</f>
        <v>Yes</v>
      </c>
      <c r="G1943" s="20">
        <f>IFERROR(VLOOKUP(C1943,'2023-24 School Level AAFTE'!$C:$N,8,FALSE),0)</f>
        <v>395.8</v>
      </c>
      <c r="H1943" s="99">
        <f>VLOOKUP($A1943,'District Data'!$A:$F,3,FALSE)</f>
        <v>1</v>
      </c>
      <c r="I1943" s="99">
        <f>VLOOKUP($A1943,'District Data'!$A:$F,4,FALSE)</f>
        <v>1</v>
      </c>
      <c r="J1943" s="100">
        <f t="shared" si="331"/>
        <v>395.8</v>
      </c>
      <c r="K1943" s="101">
        <f t="shared" si="332"/>
        <v>1.161</v>
      </c>
      <c r="L1943" s="102">
        <f>'District Data'!E$2</f>
        <v>72728</v>
      </c>
      <c r="M1943" s="102">
        <f>'District Data'!F$2</f>
        <v>78209</v>
      </c>
      <c r="N1943" s="33">
        <f t="shared" si="333"/>
        <v>84437.21</v>
      </c>
      <c r="O1943" s="33">
        <f t="shared" si="334"/>
        <v>6363.44</v>
      </c>
      <c r="P1943" s="33">
        <f t="shared" si="340"/>
        <v>14418.72</v>
      </c>
      <c r="Q1943" s="103">
        <v>0.18149999999999999</v>
      </c>
      <c r="R1943" s="103">
        <v>0.17510000000000001</v>
      </c>
      <c r="S1943" s="33">
        <f t="shared" si="335"/>
        <v>33179.730000000003</v>
      </c>
      <c r="T1943" s="33">
        <f t="shared" si="341"/>
        <v>1513.34</v>
      </c>
      <c r="U1943" s="33">
        <f t="shared" si="336"/>
        <v>264.99</v>
      </c>
      <c r="V1943" s="33">
        <f t="shared" si="337"/>
        <v>1778.33</v>
      </c>
      <c r="W1943" s="33">
        <f t="shared" si="338"/>
        <v>125758.71</v>
      </c>
      <c r="X1943" s="33" t="str">
        <f>IFERROR(VLOOKUP(C1943,'Adj to Match Apport'!$C:$F,4,FALSE),0)</f>
        <v/>
      </c>
      <c r="Y1943" s="33">
        <f t="shared" si="339"/>
        <v>125758.71</v>
      </c>
      <c r="Z1943" s="184">
        <f>VLOOKUP(C1943, '2023-24 School Level AAFTE'!$C$4:$C$2454, 1, 0)</f>
        <v>2108</v>
      </c>
    </row>
    <row r="1944" spans="1:26" s="20" customFormat="1" x14ac:dyDescent="0.25">
      <c r="A1944" s="136" t="s">
        <v>1928</v>
      </c>
      <c r="B1944" s="166" t="s">
        <v>1927</v>
      </c>
      <c r="C1944" s="167">
        <v>5301</v>
      </c>
      <c r="D1944" s="166" t="s">
        <v>1968</v>
      </c>
      <c r="E1944" s="146" t="str">
        <f>VLOOKUP($C1944,'2023-24 School Level AAFTE'!$C:$N,9,FALSE)</f>
        <v>Yes</v>
      </c>
      <c r="F1944" s="94" t="str">
        <f>IFERROR(VLOOKUP(C1944,'2023-24 School Level AAFTE'!$C:$N,11,FALSE),"")</f>
        <v>Yes</v>
      </c>
      <c r="G1944" s="20">
        <f>IFERROR(VLOOKUP(C1944,'2023-24 School Level AAFTE'!$C:$N,8,FALSE),0)</f>
        <v>154.72999999999999</v>
      </c>
      <c r="H1944" s="99">
        <f>VLOOKUP($A1944,'District Data'!$A:$F,3,FALSE)</f>
        <v>1</v>
      </c>
      <c r="I1944" s="99">
        <f>VLOOKUP($A1944,'District Data'!$A:$F,4,FALSE)</f>
        <v>1</v>
      </c>
      <c r="J1944" s="100">
        <f t="shared" si="331"/>
        <v>154.72999999999999</v>
      </c>
      <c r="K1944" s="101">
        <f t="shared" si="332"/>
        <v>0.45400000000000001</v>
      </c>
      <c r="L1944" s="102">
        <f>'District Data'!E$2</f>
        <v>72728</v>
      </c>
      <c r="M1944" s="102">
        <f>'District Data'!F$2</f>
        <v>78209</v>
      </c>
      <c r="N1944" s="33">
        <f t="shared" si="333"/>
        <v>33018.51</v>
      </c>
      <c r="O1944" s="33">
        <f t="shared" si="334"/>
        <v>2488.38</v>
      </c>
      <c r="P1944" s="33">
        <f t="shared" si="340"/>
        <v>14418.72</v>
      </c>
      <c r="Q1944" s="103">
        <v>0.18149999999999999</v>
      </c>
      <c r="R1944" s="103">
        <v>0.17510000000000001</v>
      </c>
      <c r="S1944" s="33">
        <f t="shared" si="335"/>
        <v>12974.67</v>
      </c>
      <c r="T1944" s="33">
        <f t="shared" si="341"/>
        <v>591.78</v>
      </c>
      <c r="U1944" s="33">
        <f t="shared" si="336"/>
        <v>103.62</v>
      </c>
      <c r="V1944" s="33">
        <f t="shared" si="337"/>
        <v>695.4</v>
      </c>
      <c r="W1944" s="33">
        <f t="shared" si="338"/>
        <v>49176.959999999999</v>
      </c>
      <c r="X1944" s="33" t="str">
        <f>IFERROR(VLOOKUP(C1944,'Adj to Match Apport'!$C:$F,4,FALSE),0)</f>
        <v/>
      </c>
      <c r="Y1944" s="33">
        <f t="shared" si="339"/>
        <v>49176.959999999999</v>
      </c>
      <c r="Z1944" s="184">
        <f>VLOOKUP(C1944, '2023-24 School Level AAFTE'!$C$4:$C$2454, 1, 0)</f>
        <v>5301</v>
      </c>
    </row>
    <row r="1945" spans="1:26" s="20" customFormat="1" x14ac:dyDescent="0.25">
      <c r="A1945" s="136" t="s">
        <v>1928</v>
      </c>
      <c r="B1945" s="166" t="s">
        <v>1927</v>
      </c>
      <c r="C1945" s="167">
        <v>1767</v>
      </c>
      <c r="D1945" s="166" t="s">
        <v>2583</v>
      </c>
      <c r="E1945" s="146" t="str">
        <f>VLOOKUP($C1945,'2023-24 School Level AAFTE'!$C:$N,9,FALSE)</f>
        <v>No</v>
      </c>
      <c r="F1945" s="94" t="str">
        <f>IFERROR(VLOOKUP(C1945,'2023-24 School Level AAFTE'!$C:$N,11,FALSE),"")</f>
        <v>No</v>
      </c>
      <c r="G1945" s="20">
        <f>IFERROR(VLOOKUP(C1945,'2023-24 School Level AAFTE'!$C:$N,8,FALSE),0)</f>
        <v>21.8</v>
      </c>
      <c r="H1945" s="99">
        <f>VLOOKUP($A1945,'District Data'!$A:$F,3,FALSE)</f>
        <v>1</v>
      </c>
      <c r="I1945" s="99">
        <f>VLOOKUP($A1945,'District Data'!$A:$F,4,FALSE)</f>
        <v>1</v>
      </c>
      <c r="J1945" s="100">
        <f t="shared" si="331"/>
        <v>0</v>
      </c>
      <c r="K1945" s="101">
        <f t="shared" si="332"/>
        <v>0</v>
      </c>
      <c r="L1945" s="102">
        <f>'District Data'!E$2</f>
        <v>72728</v>
      </c>
      <c r="M1945" s="102">
        <f>'District Data'!F$2</f>
        <v>78209</v>
      </c>
      <c r="N1945" s="33">
        <f t="shared" si="333"/>
        <v>0</v>
      </c>
      <c r="O1945" s="33">
        <f t="shared" si="334"/>
        <v>0</v>
      </c>
      <c r="P1945" s="33">
        <f t="shared" si="340"/>
        <v>14418.72</v>
      </c>
      <c r="Q1945" s="103">
        <v>0.18149999999999999</v>
      </c>
      <c r="R1945" s="103">
        <v>0.17510000000000001</v>
      </c>
      <c r="S1945" s="33">
        <f t="shared" si="335"/>
        <v>0</v>
      </c>
      <c r="T1945" s="33">
        <f t="shared" si="341"/>
        <v>0</v>
      </c>
      <c r="U1945" s="33">
        <f t="shared" si="336"/>
        <v>0</v>
      </c>
      <c r="V1945" s="33">
        <f t="shared" si="337"/>
        <v>0</v>
      </c>
      <c r="W1945" s="33">
        <f t="shared" si="338"/>
        <v>0</v>
      </c>
      <c r="X1945" s="33">
        <f>IFERROR(VLOOKUP(C1945,'Adj to Match Apport'!$C:$F,4,FALSE),0)</f>
        <v>0</v>
      </c>
      <c r="Y1945" s="33">
        <f t="shared" si="339"/>
        <v>0</v>
      </c>
      <c r="Z1945" s="184">
        <f>VLOOKUP(C1945, '2023-24 School Level AAFTE'!$C$4:$C$2454, 1, 0)</f>
        <v>1767</v>
      </c>
    </row>
    <row r="1946" spans="1:26" s="20" customFormat="1" x14ac:dyDescent="0.25">
      <c r="A1946" s="136" t="s">
        <v>1928</v>
      </c>
      <c r="B1946" s="166" t="s">
        <v>1927</v>
      </c>
      <c r="C1946" s="167">
        <v>3063</v>
      </c>
      <c r="D1946" s="166" t="s">
        <v>1952</v>
      </c>
      <c r="E1946" s="146" t="str">
        <f>VLOOKUP($C1946,'2023-24 School Level AAFTE'!$C:$N,9,FALSE)</f>
        <v>Yes</v>
      </c>
      <c r="F1946" s="94" t="str">
        <f>IFERROR(VLOOKUP(C1946,'2023-24 School Level AAFTE'!$C:$N,11,FALSE),"")</f>
        <v>Yes</v>
      </c>
      <c r="G1946" s="20">
        <f>IFERROR(VLOOKUP(C1946,'2023-24 School Level AAFTE'!$C:$N,8,FALSE),0)</f>
        <v>333.55</v>
      </c>
      <c r="H1946" s="99">
        <f>VLOOKUP($A1946,'District Data'!$A:$F,3,FALSE)</f>
        <v>1</v>
      </c>
      <c r="I1946" s="99">
        <f>VLOOKUP($A1946,'District Data'!$A:$F,4,FALSE)</f>
        <v>1</v>
      </c>
      <c r="J1946" s="100">
        <f t="shared" si="331"/>
        <v>333.55</v>
      </c>
      <c r="K1946" s="101">
        <f t="shared" si="332"/>
        <v>0.97799999999999998</v>
      </c>
      <c r="L1946" s="102">
        <f>'District Data'!E$2</f>
        <v>72728</v>
      </c>
      <c r="M1946" s="102">
        <f>'District Data'!F$2</f>
        <v>78209</v>
      </c>
      <c r="N1946" s="33">
        <f t="shared" si="333"/>
        <v>71127.98</v>
      </c>
      <c r="O1946" s="33">
        <f t="shared" si="334"/>
        <v>5360.42</v>
      </c>
      <c r="P1946" s="33">
        <f t="shared" si="340"/>
        <v>14418.72</v>
      </c>
      <c r="Q1946" s="103">
        <v>0.18149999999999999</v>
      </c>
      <c r="R1946" s="103">
        <v>0.17510000000000001</v>
      </c>
      <c r="S1946" s="33">
        <f t="shared" si="335"/>
        <v>27949.85</v>
      </c>
      <c r="T1946" s="33">
        <f t="shared" si="341"/>
        <v>1274.81</v>
      </c>
      <c r="U1946" s="33">
        <f t="shared" si="336"/>
        <v>223.22</v>
      </c>
      <c r="V1946" s="33">
        <f t="shared" si="337"/>
        <v>1498.03</v>
      </c>
      <c r="W1946" s="33">
        <f t="shared" si="338"/>
        <v>105936.27999999998</v>
      </c>
      <c r="X1946" s="33" t="str">
        <f>IFERROR(VLOOKUP(C1946,'Adj to Match Apport'!$C:$F,4,FALSE),0)</f>
        <v/>
      </c>
      <c r="Y1946" s="33">
        <f t="shared" si="339"/>
        <v>105936.27999999998</v>
      </c>
      <c r="Z1946" s="184">
        <f>VLOOKUP(C1946, '2023-24 School Level AAFTE'!$C$4:$C$2454, 1, 0)</f>
        <v>3063</v>
      </c>
    </row>
    <row r="1947" spans="1:26" s="20" customFormat="1" x14ac:dyDescent="0.25">
      <c r="A1947" s="136" t="s">
        <v>1928</v>
      </c>
      <c r="B1947" s="166" t="s">
        <v>1927</v>
      </c>
      <c r="C1947" s="167">
        <v>2191</v>
      </c>
      <c r="D1947" s="166" t="s">
        <v>1939</v>
      </c>
      <c r="E1947" s="146" t="str">
        <f>VLOOKUP($C1947,'2023-24 School Level AAFTE'!$C:$N,9,FALSE)</f>
        <v>Yes</v>
      </c>
      <c r="F1947" s="94" t="str">
        <f>IFERROR(VLOOKUP(C1947,'2023-24 School Level AAFTE'!$C:$N,11,FALSE),"")</f>
        <v>Yes</v>
      </c>
      <c r="G1947" s="20">
        <f>IFERROR(VLOOKUP(C1947,'2023-24 School Level AAFTE'!$C:$N,8,FALSE),0)</f>
        <v>362.5</v>
      </c>
      <c r="H1947" s="99">
        <f>VLOOKUP($A1947,'District Data'!$A:$F,3,FALSE)</f>
        <v>1</v>
      </c>
      <c r="I1947" s="99">
        <f>VLOOKUP($A1947,'District Data'!$A:$F,4,FALSE)</f>
        <v>1</v>
      </c>
      <c r="J1947" s="100">
        <f t="shared" si="331"/>
        <v>362.5</v>
      </c>
      <c r="K1947" s="101">
        <f t="shared" si="332"/>
        <v>1.0629999999999999</v>
      </c>
      <c r="L1947" s="102">
        <f>'District Data'!E$2</f>
        <v>72728</v>
      </c>
      <c r="M1947" s="102">
        <f>'District Data'!F$2</f>
        <v>78209</v>
      </c>
      <c r="N1947" s="33">
        <f t="shared" si="333"/>
        <v>77309.86</v>
      </c>
      <c r="O1947" s="33">
        <f t="shared" si="334"/>
        <v>5826.31</v>
      </c>
      <c r="P1947" s="33">
        <f t="shared" si="340"/>
        <v>14418.72</v>
      </c>
      <c r="Q1947" s="103">
        <v>0.18149999999999999</v>
      </c>
      <c r="R1947" s="103">
        <v>0.17510000000000001</v>
      </c>
      <c r="S1947" s="33">
        <f t="shared" si="335"/>
        <v>30379.03</v>
      </c>
      <c r="T1947" s="33">
        <f t="shared" si="341"/>
        <v>1385.6</v>
      </c>
      <c r="U1947" s="33">
        <f t="shared" si="336"/>
        <v>242.62</v>
      </c>
      <c r="V1947" s="33">
        <f t="shared" si="337"/>
        <v>1628.2199999999998</v>
      </c>
      <c r="W1947" s="33">
        <f t="shared" si="338"/>
        <v>115143.42</v>
      </c>
      <c r="X1947" s="33" t="str">
        <f>IFERROR(VLOOKUP(C1947,'Adj to Match Apport'!$C:$F,4,FALSE),0)</f>
        <v/>
      </c>
      <c r="Y1947" s="33">
        <f t="shared" si="339"/>
        <v>115143.42</v>
      </c>
      <c r="Z1947" s="184">
        <f>VLOOKUP(C1947, '2023-24 School Level AAFTE'!$C$4:$C$2454, 1, 0)</f>
        <v>2191</v>
      </c>
    </row>
    <row r="1948" spans="1:26" s="20" customFormat="1" x14ac:dyDescent="0.25">
      <c r="A1948" s="136" t="s">
        <v>1928</v>
      </c>
      <c r="B1948" s="166" t="s">
        <v>1927</v>
      </c>
      <c r="C1948" s="167">
        <v>2109</v>
      </c>
      <c r="D1948" s="166" t="s">
        <v>1934</v>
      </c>
      <c r="E1948" s="146" t="str">
        <f>VLOOKUP($C1948,'2023-24 School Level AAFTE'!$C:$N,9,FALSE)</f>
        <v>Yes</v>
      </c>
      <c r="F1948" s="94" t="str">
        <f>IFERROR(VLOOKUP(C1948,'2023-24 School Level AAFTE'!$C:$N,11,FALSE),"")</f>
        <v>Yes</v>
      </c>
      <c r="G1948" s="20">
        <f>IFERROR(VLOOKUP(C1948,'2023-24 School Level AAFTE'!$C:$N,8,FALSE),0)</f>
        <v>390.42</v>
      </c>
      <c r="H1948" s="99">
        <f>VLOOKUP($A1948,'District Data'!$A:$F,3,FALSE)</f>
        <v>1</v>
      </c>
      <c r="I1948" s="99">
        <f>VLOOKUP($A1948,'District Data'!$A:$F,4,FALSE)</f>
        <v>1</v>
      </c>
      <c r="J1948" s="100">
        <f t="shared" si="331"/>
        <v>390.42</v>
      </c>
      <c r="K1948" s="101">
        <f t="shared" si="332"/>
        <v>1.145</v>
      </c>
      <c r="L1948" s="102">
        <f>'District Data'!E$2</f>
        <v>72728</v>
      </c>
      <c r="M1948" s="102">
        <f>'District Data'!F$2</f>
        <v>78209</v>
      </c>
      <c r="N1948" s="33">
        <f t="shared" si="333"/>
        <v>83273.56</v>
      </c>
      <c r="O1948" s="33">
        <f t="shared" si="334"/>
        <v>6275.75</v>
      </c>
      <c r="P1948" s="33">
        <f t="shared" si="340"/>
        <v>14418.72</v>
      </c>
      <c r="Q1948" s="103">
        <v>0.18149999999999999</v>
      </c>
      <c r="R1948" s="103">
        <v>0.17510000000000001</v>
      </c>
      <c r="S1948" s="33">
        <f t="shared" si="335"/>
        <v>32722.47</v>
      </c>
      <c r="T1948" s="33">
        <f t="shared" si="341"/>
        <v>1492.49</v>
      </c>
      <c r="U1948" s="33">
        <f t="shared" si="336"/>
        <v>261.33</v>
      </c>
      <c r="V1948" s="33">
        <f t="shared" si="337"/>
        <v>1753.82</v>
      </c>
      <c r="W1948" s="33">
        <f t="shared" si="338"/>
        <v>124025.60000000001</v>
      </c>
      <c r="X1948" s="33" t="str">
        <f>IFERROR(VLOOKUP(C1948,'Adj to Match Apport'!$C:$F,4,FALSE),0)</f>
        <v/>
      </c>
      <c r="Y1948" s="33">
        <f t="shared" si="339"/>
        <v>124025.60000000001</v>
      </c>
      <c r="Z1948" s="184">
        <f>VLOOKUP(C1948, '2023-24 School Level AAFTE'!$C$4:$C$2454, 1, 0)</f>
        <v>2109</v>
      </c>
    </row>
    <row r="1949" spans="1:26" s="20" customFormat="1" x14ac:dyDescent="0.25">
      <c r="A1949" s="136" t="s">
        <v>1928</v>
      </c>
      <c r="B1949" s="166" t="s">
        <v>1927</v>
      </c>
      <c r="C1949" s="167">
        <v>2296</v>
      </c>
      <c r="D1949" s="166" t="s">
        <v>1942</v>
      </c>
      <c r="E1949" s="146" t="str">
        <f>VLOOKUP($C1949,'2023-24 School Level AAFTE'!$C:$N,9,FALSE)</f>
        <v>No</v>
      </c>
      <c r="F1949" s="94" t="str">
        <f>IFERROR(VLOOKUP(C1949,'2023-24 School Level AAFTE'!$C:$N,11,FALSE),"")</f>
        <v>No</v>
      </c>
      <c r="G1949" s="20">
        <f>IFERROR(VLOOKUP(C1949,'2023-24 School Level AAFTE'!$C:$N,8,FALSE),0)</f>
        <v>303.89999999999998</v>
      </c>
      <c r="H1949" s="99">
        <f>VLOOKUP($A1949,'District Data'!$A:$F,3,FALSE)</f>
        <v>1</v>
      </c>
      <c r="I1949" s="99">
        <f>VLOOKUP($A1949,'District Data'!$A:$F,4,FALSE)</f>
        <v>1</v>
      </c>
      <c r="J1949" s="100">
        <f t="shared" si="331"/>
        <v>0</v>
      </c>
      <c r="K1949" s="101">
        <f t="shared" si="332"/>
        <v>0</v>
      </c>
      <c r="L1949" s="102">
        <f>'District Data'!E$2</f>
        <v>72728</v>
      </c>
      <c r="M1949" s="102">
        <f>'District Data'!F$2</f>
        <v>78209</v>
      </c>
      <c r="N1949" s="33">
        <f t="shared" si="333"/>
        <v>0</v>
      </c>
      <c r="O1949" s="33">
        <f t="shared" si="334"/>
        <v>0</v>
      </c>
      <c r="P1949" s="33">
        <f t="shared" si="340"/>
        <v>14418.72</v>
      </c>
      <c r="Q1949" s="103">
        <v>0.18149999999999999</v>
      </c>
      <c r="R1949" s="103">
        <v>0.17510000000000001</v>
      </c>
      <c r="S1949" s="33">
        <f t="shared" si="335"/>
        <v>0</v>
      </c>
      <c r="T1949" s="33">
        <f t="shared" si="341"/>
        <v>0</v>
      </c>
      <c r="U1949" s="33">
        <f t="shared" si="336"/>
        <v>0</v>
      </c>
      <c r="V1949" s="33">
        <f t="shared" si="337"/>
        <v>0</v>
      </c>
      <c r="W1949" s="33">
        <f t="shared" si="338"/>
        <v>0</v>
      </c>
      <c r="X1949" s="33">
        <f>IFERROR(VLOOKUP(C1949,'Adj to Match Apport'!$C:$F,4,FALSE),0)</f>
        <v>0</v>
      </c>
      <c r="Y1949" s="33">
        <f t="shared" si="339"/>
        <v>0</v>
      </c>
      <c r="Z1949" s="184">
        <f>VLOOKUP(C1949, '2023-24 School Level AAFTE'!$C$4:$C$2454, 1, 0)</f>
        <v>2296</v>
      </c>
    </row>
    <row r="1950" spans="1:26" s="20" customFormat="1" x14ac:dyDescent="0.25">
      <c r="A1950" s="136" t="s">
        <v>1928</v>
      </c>
      <c r="B1950" s="166" t="s">
        <v>1927</v>
      </c>
      <c r="C1950" s="149">
        <v>4192</v>
      </c>
      <c r="D1950" s="148" t="s">
        <v>98</v>
      </c>
      <c r="E1950" s="146" t="str">
        <f>VLOOKUP($C1950,'2023-24 School Level AAFTE'!$C:$N,9,FALSE)</f>
        <v>No</v>
      </c>
      <c r="F1950" s="94" t="str">
        <f>IFERROR(VLOOKUP(C1950,'2023-24 School Level AAFTE'!$C:$N,11,FALSE),"")</f>
        <v>No</v>
      </c>
      <c r="G1950" s="20">
        <f>IFERROR(VLOOKUP(C1950,'2023-24 School Level AAFTE'!$C:$N,8,FALSE),0)</f>
        <v>353.41</v>
      </c>
      <c r="H1950" s="99">
        <f>VLOOKUP($A1950,'District Data'!$A:$F,3,FALSE)</f>
        <v>1</v>
      </c>
      <c r="I1950" s="99">
        <f>VLOOKUP($A1950,'District Data'!$A:$F,4,FALSE)</f>
        <v>1</v>
      </c>
      <c r="J1950" s="100">
        <f t="shared" si="331"/>
        <v>0</v>
      </c>
      <c r="K1950" s="101">
        <f t="shared" si="332"/>
        <v>0</v>
      </c>
      <c r="L1950" s="102">
        <f>'District Data'!E$2</f>
        <v>72728</v>
      </c>
      <c r="M1950" s="102">
        <f>'District Data'!F$2</f>
        <v>78209</v>
      </c>
      <c r="N1950" s="33">
        <f t="shared" si="333"/>
        <v>0</v>
      </c>
      <c r="O1950" s="33">
        <f t="shared" si="334"/>
        <v>0</v>
      </c>
      <c r="P1950" s="33">
        <f t="shared" si="340"/>
        <v>14418.72</v>
      </c>
      <c r="Q1950" s="103">
        <v>0.18149999999999999</v>
      </c>
      <c r="R1950" s="103">
        <v>0.17510000000000001</v>
      </c>
      <c r="S1950" s="33">
        <f t="shared" si="335"/>
        <v>0</v>
      </c>
      <c r="T1950" s="33">
        <f t="shared" si="341"/>
        <v>0</v>
      </c>
      <c r="U1950" s="33">
        <f t="shared" si="336"/>
        <v>0</v>
      </c>
      <c r="V1950" s="33">
        <f t="shared" si="337"/>
        <v>0</v>
      </c>
      <c r="W1950" s="33">
        <f t="shared" si="338"/>
        <v>0</v>
      </c>
      <c r="X1950" s="33">
        <f>IFERROR(VLOOKUP(C1950,'Adj to Match Apport'!$C:$F,4,FALSE),0)</f>
        <v>0</v>
      </c>
      <c r="Y1950" s="33">
        <f t="shared" si="339"/>
        <v>0</v>
      </c>
      <c r="Z1950" s="184">
        <f>VLOOKUP(C1950, '2023-24 School Level AAFTE'!$C$4:$C$2454, 1, 0)</f>
        <v>4192</v>
      </c>
    </row>
    <row r="1951" spans="1:26" s="20" customFormat="1" x14ac:dyDescent="0.25">
      <c r="A1951" s="136" t="s">
        <v>1928</v>
      </c>
      <c r="B1951" s="166" t="s">
        <v>1927</v>
      </c>
      <c r="C1951" s="167">
        <v>5695</v>
      </c>
      <c r="D1951" s="166" t="s">
        <v>2907</v>
      </c>
      <c r="E1951" s="146" t="str">
        <f>VLOOKUP($C1951,'2023-24 School Level AAFTE'!$C:$N,9,FALSE)</f>
        <v>Yes</v>
      </c>
      <c r="F1951" s="94" t="str">
        <f>IFERROR(VLOOKUP(C1951,'2023-24 School Level AAFTE'!$C:$N,11,FALSE),"")</f>
        <v>Yes</v>
      </c>
      <c r="G1951" s="20">
        <f>IFERROR(VLOOKUP(C1951,'2023-24 School Level AAFTE'!$C:$N,8,FALSE),0)</f>
        <v>552.6</v>
      </c>
      <c r="H1951" s="99">
        <f>VLOOKUP($A1951,'District Data'!$A:$F,3,FALSE)</f>
        <v>1</v>
      </c>
      <c r="I1951" s="99">
        <f>VLOOKUP($A1951,'District Data'!$A:$F,4,FALSE)</f>
        <v>1</v>
      </c>
      <c r="J1951" s="100">
        <f t="shared" si="331"/>
        <v>552.6</v>
      </c>
      <c r="K1951" s="101">
        <f t="shared" si="332"/>
        <v>1.621</v>
      </c>
      <c r="L1951" s="102">
        <f>'District Data'!E$2</f>
        <v>72728</v>
      </c>
      <c r="M1951" s="102">
        <f>'District Data'!F$2</f>
        <v>78209</v>
      </c>
      <c r="N1951" s="33">
        <f t="shared" si="333"/>
        <v>117892.09</v>
      </c>
      <c r="O1951" s="33">
        <f t="shared" si="334"/>
        <v>8884.7000000000007</v>
      </c>
      <c r="P1951" s="33">
        <f t="shared" si="340"/>
        <v>14418.72</v>
      </c>
      <c r="Q1951" s="103">
        <v>0.18149999999999999</v>
      </c>
      <c r="R1951" s="103">
        <v>0.17510000000000001</v>
      </c>
      <c r="S1951" s="33">
        <f t="shared" si="335"/>
        <v>46325.87</v>
      </c>
      <c r="T1951" s="33">
        <f t="shared" si="341"/>
        <v>2112.9499999999998</v>
      </c>
      <c r="U1951" s="33">
        <f t="shared" si="336"/>
        <v>369.98</v>
      </c>
      <c r="V1951" s="33">
        <f t="shared" si="337"/>
        <v>2482.9299999999998</v>
      </c>
      <c r="W1951" s="33">
        <f t="shared" si="338"/>
        <v>175585.59</v>
      </c>
      <c r="X1951" s="33" t="str">
        <f>IFERROR(VLOOKUP(C1951,'Adj to Match Apport'!$C:$F,4,FALSE),0)</f>
        <v/>
      </c>
      <c r="Y1951" s="33">
        <f t="shared" si="339"/>
        <v>175585.59</v>
      </c>
      <c r="Z1951" s="184">
        <f>VLOOKUP(C1951, '2023-24 School Level AAFTE'!$C$4:$C$2454, 1, 0)</f>
        <v>5695</v>
      </c>
    </row>
    <row r="1952" spans="1:26" s="20" customFormat="1" x14ac:dyDescent="0.25">
      <c r="A1952" s="136" t="s">
        <v>1972</v>
      </c>
      <c r="B1952" s="166" t="s">
        <v>1971</v>
      </c>
      <c r="C1952" s="167">
        <v>3050</v>
      </c>
      <c r="D1952" s="166" t="s">
        <v>1974</v>
      </c>
      <c r="E1952" s="146" t="str">
        <f>VLOOKUP($C1952,'2023-24 School Level AAFTE'!$C:$N,9,FALSE)</f>
        <v>Yes</v>
      </c>
      <c r="F1952" s="94" t="str">
        <f>IFERROR(VLOOKUP(C1952,'2023-24 School Level AAFTE'!$C:$N,11,FALSE),"")</f>
        <v>Yes</v>
      </c>
      <c r="G1952" s="20">
        <f>IFERROR(VLOOKUP(C1952,'2023-24 School Level AAFTE'!$C:$N,8,FALSE),0)</f>
        <v>35.9</v>
      </c>
      <c r="H1952" s="99">
        <f>VLOOKUP($A1952,'District Data'!$A:$F,3,FALSE)</f>
        <v>1</v>
      </c>
      <c r="I1952" s="99">
        <f>VLOOKUP($A1952,'District Data'!$A:$F,4,FALSE)</f>
        <v>1</v>
      </c>
      <c r="J1952" s="100">
        <f t="shared" si="331"/>
        <v>35.9</v>
      </c>
      <c r="K1952" s="101">
        <f t="shared" si="332"/>
        <v>0.105</v>
      </c>
      <c r="L1952" s="102">
        <f>'District Data'!E$2</f>
        <v>72728</v>
      </c>
      <c r="M1952" s="102">
        <f>'District Data'!F$2</f>
        <v>78209</v>
      </c>
      <c r="N1952" s="33">
        <f t="shared" si="333"/>
        <v>7636.44</v>
      </c>
      <c r="O1952" s="33">
        <f t="shared" si="334"/>
        <v>575.51</v>
      </c>
      <c r="P1952" s="33">
        <f t="shared" si="340"/>
        <v>14418.72</v>
      </c>
      <c r="Q1952" s="103">
        <v>0.18149999999999999</v>
      </c>
      <c r="R1952" s="103">
        <v>0.17510000000000001</v>
      </c>
      <c r="S1952" s="33">
        <f t="shared" si="335"/>
        <v>3000.75</v>
      </c>
      <c r="T1952" s="33">
        <f t="shared" si="341"/>
        <v>136.87</v>
      </c>
      <c r="U1952" s="33">
        <f t="shared" si="336"/>
        <v>23.97</v>
      </c>
      <c r="V1952" s="33">
        <f t="shared" si="337"/>
        <v>160.84</v>
      </c>
      <c r="W1952" s="33">
        <f t="shared" si="338"/>
        <v>11373.539999999999</v>
      </c>
      <c r="X1952" s="33">
        <f>IFERROR(VLOOKUP(C1952,'Adj to Match Apport'!$C:$F,4,FALSE),0)</f>
        <v>0</v>
      </c>
      <c r="Y1952" s="33">
        <f t="shared" si="339"/>
        <v>11373.539999999999</v>
      </c>
      <c r="Z1952" s="184">
        <f>VLOOKUP(C1952, '2023-24 School Level AAFTE'!$C$4:$C$2454, 1, 0)</f>
        <v>3050</v>
      </c>
    </row>
    <row r="1953" spans="1:26" s="20" customFormat="1" x14ac:dyDescent="0.25">
      <c r="A1953" s="136" t="s">
        <v>1972</v>
      </c>
      <c r="B1953" s="166" t="s">
        <v>1971</v>
      </c>
      <c r="C1953" s="167">
        <v>2186</v>
      </c>
      <c r="D1953" s="166" t="s">
        <v>1973</v>
      </c>
      <c r="E1953" s="146" t="str">
        <f>VLOOKUP($C1953,'2023-24 School Level AAFTE'!$C:$N,9,FALSE)</f>
        <v>Yes</v>
      </c>
      <c r="F1953" s="94" t="str">
        <f>IFERROR(VLOOKUP(C1953,'2023-24 School Level AAFTE'!$C:$N,11,FALSE),"")</f>
        <v>No</v>
      </c>
      <c r="G1953" s="20">
        <f>IFERROR(VLOOKUP(C1953,'2023-24 School Level AAFTE'!$C:$N,8,FALSE),0)</f>
        <v>25.400000000000002</v>
      </c>
      <c r="H1953" s="99">
        <f>VLOOKUP($A1953,'District Data'!$A:$F,3,FALSE)</f>
        <v>1</v>
      </c>
      <c r="I1953" s="99">
        <f>VLOOKUP($A1953,'District Data'!$A:$F,4,FALSE)</f>
        <v>1</v>
      </c>
      <c r="J1953" s="100">
        <f t="shared" si="331"/>
        <v>0</v>
      </c>
      <c r="K1953" s="101">
        <f t="shared" si="332"/>
        <v>0</v>
      </c>
      <c r="L1953" s="102">
        <f>'District Data'!E$2</f>
        <v>72728</v>
      </c>
      <c r="M1953" s="102">
        <f>'District Data'!F$2</f>
        <v>78209</v>
      </c>
      <c r="N1953" s="33">
        <f t="shared" si="333"/>
        <v>0</v>
      </c>
      <c r="O1953" s="33">
        <f t="shared" si="334"/>
        <v>0</v>
      </c>
      <c r="P1953" s="33">
        <f t="shared" si="340"/>
        <v>14418.72</v>
      </c>
      <c r="Q1953" s="103">
        <v>0.18149999999999999</v>
      </c>
      <c r="R1953" s="103">
        <v>0.17510000000000001</v>
      </c>
      <c r="S1953" s="33">
        <f t="shared" si="335"/>
        <v>0</v>
      </c>
      <c r="T1953" s="33">
        <f t="shared" si="341"/>
        <v>0</v>
      </c>
      <c r="U1953" s="33">
        <f t="shared" si="336"/>
        <v>0</v>
      </c>
      <c r="V1953" s="33">
        <f t="shared" si="337"/>
        <v>0</v>
      </c>
      <c r="W1953" s="33">
        <f t="shared" si="338"/>
        <v>0</v>
      </c>
      <c r="X1953" s="33">
        <f>IFERROR(VLOOKUP(C1953,'Adj to Match Apport'!$C:$F,4,FALSE),0)</f>
        <v>0</v>
      </c>
      <c r="Y1953" s="33">
        <f t="shared" si="339"/>
        <v>0</v>
      </c>
      <c r="Z1953" s="184">
        <f>VLOOKUP(C1953, '2023-24 School Level AAFTE'!$C$4:$C$2454, 1, 0)</f>
        <v>2186</v>
      </c>
    </row>
    <row r="1954" spans="1:26" s="20" customFormat="1" x14ac:dyDescent="0.25">
      <c r="A1954" s="136" t="s">
        <v>1976</v>
      </c>
      <c r="B1954" s="166" t="s">
        <v>1975</v>
      </c>
      <c r="C1954" s="167">
        <v>3069</v>
      </c>
      <c r="D1954" s="166" t="s">
        <v>1977</v>
      </c>
      <c r="E1954" s="146" t="str">
        <f>VLOOKUP($C1954,'2023-24 School Level AAFTE'!$C:$N,9,FALSE)</f>
        <v>No</v>
      </c>
      <c r="F1954" s="94" t="str">
        <f>IFERROR(VLOOKUP(C1954,'2023-24 School Level AAFTE'!$C:$N,11,FALSE),"")</f>
        <v>No</v>
      </c>
      <c r="G1954" s="20">
        <f>IFERROR(VLOOKUP(C1954,'2023-24 School Level AAFTE'!$C:$N,8,FALSE),0)</f>
        <v>91.1</v>
      </c>
      <c r="H1954" s="99">
        <f>VLOOKUP($A1954,'District Data'!$A:$F,3,FALSE)</f>
        <v>1</v>
      </c>
      <c r="I1954" s="99">
        <f>VLOOKUP($A1954,'District Data'!$A:$F,4,FALSE)</f>
        <v>1</v>
      </c>
      <c r="J1954" s="100">
        <f t="shared" si="331"/>
        <v>0</v>
      </c>
      <c r="K1954" s="101">
        <f t="shared" si="332"/>
        <v>0</v>
      </c>
      <c r="L1954" s="102">
        <f>'District Data'!E$2</f>
        <v>72728</v>
      </c>
      <c r="M1954" s="102">
        <f>'District Data'!F$2</f>
        <v>78209</v>
      </c>
      <c r="N1954" s="33">
        <f t="shared" si="333"/>
        <v>0</v>
      </c>
      <c r="O1954" s="33">
        <f t="shared" si="334"/>
        <v>0</v>
      </c>
      <c r="P1954" s="33">
        <f t="shared" si="340"/>
        <v>14418.72</v>
      </c>
      <c r="Q1954" s="103">
        <v>0.18149999999999999</v>
      </c>
      <c r="R1954" s="103">
        <v>0.17510000000000001</v>
      </c>
      <c r="S1954" s="33">
        <f t="shared" si="335"/>
        <v>0</v>
      </c>
      <c r="T1954" s="33">
        <f t="shared" si="341"/>
        <v>0</v>
      </c>
      <c r="U1954" s="33">
        <f t="shared" si="336"/>
        <v>0</v>
      </c>
      <c r="V1954" s="33">
        <f t="shared" si="337"/>
        <v>0</v>
      </c>
      <c r="W1954" s="33">
        <f t="shared" si="338"/>
        <v>0</v>
      </c>
      <c r="X1954" s="33">
        <f>IFERROR(VLOOKUP(C1954,'Adj to Match Apport'!$C:$F,4,FALSE),0)</f>
        <v>0</v>
      </c>
      <c r="Y1954" s="33">
        <f t="shared" si="339"/>
        <v>0</v>
      </c>
      <c r="Z1954" s="184">
        <f>VLOOKUP(C1954, '2023-24 School Level AAFTE'!$C$4:$C$2454, 1, 0)</f>
        <v>3069</v>
      </c>
    </row>
    <row r="1955" spans="1:26" s="20" customFormat="1" x14ac:dyDescent="0.25">
      <c r="A1955" s="136" t="s">
        <v>1976</v>
      </c>
      <c r="B1955" s="166" t="s">
        <v>1975</v>
      </c>
      <c r="C1955" s="167">
        <v>3068</v>
      </c>
      <c r="D1955" s="166" t="s">
        <v>2584</v>
      </c>
      <c r="E1955" s="146" t="str">
        <f>VLOOKUP($C1955,'2023-24 School Level AAFTE'!$C:$N,9,FALSE)</f>
        <v>Yes</v>
      </c>
      <c r="F1955" s="94" t="str">
        <f>IFERROR(VLOOKUP(C1955,'2023-24 School Level AAFTE'!$C:$N,11,FALSE),"")</f>
        <v>Yes</v>
      </c>
      <c r="G1955" s="20">
        <f>IFERROR(VLOOKUP(C1955,'2023-24 School Level AAFTE'!$C:$N,8,FALSE),0)</f>
        <v>41.319999999999993</v>
      </c>
      <c r="H1955" s="99">
        <f>VLOOKUP($A1955,'District Data'!$A:$F,3,FALSE)</f>
        <v>1</v>
      </c>
      <c r="I1955" s="99">
        <f>VLOOKUP($A1955,'District Data'!$A:$F,4,FALSE)</f>
        <v>1</v>
      </c>
      <c r="J1955" s="100">
        <f t="shared" si="331"/>
        <v>41.319999999999993</v>
      </c>
      <c r="K1955" s="101">
        <f t="shared" si="332"/>
        <v>0.121</v>
      </c>
      <c r="L1955" s="102">
        <f>'District Data'!E$2</f>
        <v>72728</v>
      </c>
      <c r="M1955" s="102">
        <f>'District Data'!F$2</f>
        <v>78209</v>
      </c>
      <c r="N1955" s="33">
        <f t="shared" si="333"/>
        <v>8800.09</v>
      </c>
      <c r="O1955" s="33">
        <f t="shared" si="334"/>
        <v>663.2</v>
      </c>
      <c r="P1955" s="33">
        <f t="shared" si="340"/>
        <v>14418.72</v>
      </c>
      <c r="Q1955" s="103">
        <v>0.18149999999999999</v>
      </c>
      <c r="R1955" s="103">
        <v>0.17510000000000001</v>
      </c>
      <c r="S1955" s="33">
        <f t="shared" si="335"/>
        <v>3458.01</v>
      </c>
      <c r="T1955" s="33">
        <f t="shared" si="341"/>
        <v>157.72</v>
      </c>
      <c r="U1955" s="33">
        <f t="shared" si="336"/>
        <v>27.62</v>
      </c>
      <c r="V1955" s="33">
        <f t="shared" si="337"/>
        <v>185.34</v>
      </c>
      <c r="W1955" s="33">
        <f t="shared" si="338"/>
        <v>13106.640000000001</v>
      </c>
      <c r="X1955" s="33">
        <f>IFERROR(VLOOKUP(C1955,'Adj to Match Apport'!$C:$F,4,FALSE),0)</f>
        <v>9.9999999983992893E-3</v>
      </c>
      <c r="Y1955" s="33">
        <f t="shared" si="339"/>
        <v>13106.65</v>
      </c>
      <c r="Z1955" s="184">
        <f>VLOOKUP(C1955, '2023-24 School Level AAFTE'!$C$4:$C$2454, 1, 0)</f>
        <v>3068</v>
      </c>
    </row>
    <row r="1956" spans="1:26" s="20" customFormat="1" x14ac:dyDescent="0.25">
      <c r="A1956" s="136" t="s">
        <v>1979</v>
      </c>
      <c r="B1956" s="166" t="s">
        <v>1978</v>
      </c>
      <c r="C1956" s="167">
        <v>4513</v>
      </c>
      <c r="D1956" s="166" t="s">
        <v>1986</v>
      </c>
      <c r="E1956" s="146" t="str">
        <f>VLOOKUP($C1956,'2023-24 School Level AAFTE'!$C:$N,9,FALSE)</f>
        <v>No</v>
      </c>
      <c r="F1956" s="94" t="str">
        <f>IFERROR(VLOOKUP(C1956,'2023-24 School Level AAFTE'!$C:$N,11,FALSE),"")</f>
        <v>No</v>
      </c>
      <c r="G1956" s="20">
        <f>IFERROR(VLOOKUP(C1956,'2023-24 School Level AAFTE'!$C:$N,8,FALSE),0)</f>
        <v>449.13</v>
      </c>
      <c r="H1956" s="99">
        <f>VLOOKUP($A1956,'District Data'!$A:$F,3,FALSE)</f>
        <v>1.1200000000000001</v>
      </c>
      <c r="I1956" s="99">
        <f>VLOOKUP($A1956,'District Data'!$A:$F,4,FALSE)</f>
        <v>1.1600000000000001</v>
      </c>
      <c r="J1956" s="100">
        <f t="shared" si="331"/>
        <v>0</v>
      </c>
      <c r="K1956" s="101">
        <f t="shared" si="332"/>
        <v>0</v>
      </c>
      <c r="L1956" s="102">
        <f>'District Data'!E$2</f>
        <v>72728</v>
      </c>
      <c r="M1956" s="102">
        <f>'District Data'!F$2</f>
        <v>78209</v>
      </c>
      <c r="N1956" s="33">
        <f t="shared" si="333"/>
        <v>0</v>
      </c>
      <c r="O1956" s="33">
        <f t="shared" si="334"/>
        <v>0</v>
      </c>
      <c r="P1956" s="33">
        <f t="shared" si="340"/>
        <v>14418.72</v>
      </c>
      <c r="Q1956" s="103">
        <v>0.18149999999999999</v>
      </c>
      <c r="R1956" s="103">
        <v>0.17510000000000001</v>
      </c>
      <c r="S1956" s="33">
        <f t="shared" si="335"/>
        <v>0</v>
      </c>
      <c r="T1956" s="33">
        <f t="shared" si="341"/>
        <v>0</v>
      </c>
      <c r="U1956" s="33">
        <f t="shared" si="336"/>
        <v>0</v>
      </c>
      <c r="V1956" s="33">
        <f t="shared" si="337"/>
        <v>0</v>
      </c>
      <c r="W1956" s="33">
        <f t="shared" si="338"/>
        <v>0</v>
      </c>
      <c r="X1956" s="33">
        <f>IFERROR(VLOOKUP(C1956,'Adj to Match Apport'!$C:$F,4,FALSE),0)</f>
        <v>0</v>
      </c>
      <c r="Y1956" s="33">
        <f t="shared" si="339"/>
        <v>0</v>
      </c>
      <c r="Z1956" s="184">
        <f>VLOOKUP(C1956, '2023-24 School Level AAFTE'!$C$4:$C$2454, 1, 0)</f>
        <v>4513</v>
      </c>
    </row>
    <row r="1957" spans="1:26" s="20" customFormat="1" x14ac:dyDescent="0.25">
      <c r="A1957" s="136" t="s">
        <v>1979</v>
      </c>
      <c r="B1957" s="166" t="s">
        <v>1978</v>
      </c>
      <c r="C1957" s="167">
        <v>4553</v>
      </c>
      <c r="D1957" s="166" t="s">
        <v>1988</v>
      </c>
      <c r="E1957" s="146" t="str">
        <f>VLOOKUP($C1957,'2023-24 School Level AAFTE'!$C:$N,9,FALSE)</f>
        <v>No</v>
      </c>
      <c r="F1957" s="94" t="str">
        <f>IFERROR(VLOOKUP(C1957,'2023-24 School Level AAFTE'!$C:$N,11,FALSE),"")</f>
        <v>No</v>
      </c>
      <c r="G1957" s="20">
        <f>IFERROR(VLOOKUP(C1957,'2023-24 School Level AAFTE'!$C:$N,8,FALSE),0)</f>
        <v>387.04</v>
      </c>
      <c r="H1957" s="99">
        <f>VLOOKUP($A1957,'District Data'!$A:$F,3,FALSE)</f>
        <v>1.1200000000000001</v>
      </c>
      <c r="I1957" s="99">
        <f>VLOOKUP($A1957,'District Data'!$A:$F,4,FALSE)</f>
        <v>1.1600000000000001</v>
      </c>
      <c r="J1957" s="100">
        <f t="shared" si="331"/>
        <v>0</v>
      </c>
      <c r="K1957" s="101">
        <f t="shared" si="332"/>
        <v>0</v>
      </c>
      <c r="L1957" s="102">
        <f>'District Data'!E$2</f>
        <v>72728</v>
      </c>
      <c r="M1957" s="102">
        <f>'District Data'!F$2</f>
        <v>78209</v>
      </c>
      <c r="N1957" s="33">
        <f t="shared" si="333"/>
        <v>0</v>
      </c>
      <c r="O1957" s="33">
        <f t="shared" si="334"/>
        <v>0</v>
      </c>
      <c r="P1957" s="33">
        <f t="shared" si="340"/>
        <v>14418.72</v>
      </c>
      <c r="Q1957" s="103">
        <v>0.18149999999999999</v>
      </c>
      <c r="R1957" s="103">
        <v>0.17510000000000001</v>
      </c>
      <c r="S1957" s="33">
        <f t="shared" si="335"/>
        <v>0</v>
      </c>
      <c r="T1957" s="33">
        <f t="shared" si="341"/>
        <v>0</v>
      </c>
      <c r="U1957" s="33">
        <f t="shared" si="336"/>
        <v>0</v>
      </c>
      <c r="V1957" s="33">
        <f t="shared" si="337"/>
        <v>0</v>
      </c>
      <c r="W1957" s="33">
        <f t="shared" si="338"/>
        <v>0</v>
      </c>
      <c r="X1957" s="33">
        <f>IFERROR(VLOOKUP(C1957,'Adj to Match Apport'!$C:$F,4,FALSE),0)</f>
        <v>0</v>
      </c>
      <c r="Y1957" s="33">
        <f t="shared" si="339"/>
        <v>0</v>
      </c>
      <c r="Z1957" s="184">
        <f>VLOOKUP(C1957, '2023-24 School Level AAFTE'!$C$4:$C$2454, 1, 0)</f>
        <v>4553</v>
      </c>
    </row>
    <row r="1958" spans="1:26" s="20" customFormat="1" x14ac:dyDescent="0.25">
      <c r="A1958" s="136" t="s">
        <v>1979</v>
      </c>
      <c r="B1958" s="166" t="s">
        <v>1978</v>
      </c>
      <c r="C1958" s="167">
        <v>5108</v>
      </c>
      <c r="D1958" s="166" t="s">
        <v>1990</v>
      </c>
      <c r="E1958" s="146" t="str">
        <f>VLOOKUP($C1958,'2023-24 School Level AAFTE'!$C:$N,9,FALSE)</f>
        <v>Yes</v>
      </c>
      <c r="F1958" s="94" t="str">
        <f>IFERROR(VLOOKUP(C1958,'2023-24 School Level AAFTE'!$C:$N,11,FALSE),"")</f>
        <v>No</v>
      </c>
      <c r="G1958" s="20">
        <f>IFERROR(VLOOKUP(C1958,'2023-24 School Level AAFTE'!$C:$N,8,FALSE),0)</f>
        <v>15.73</v>
      </c>
      <c r="H1958" s="99">
        <f>VLOOKUP($A1958,'District Data'!$A:$F,3,FALSE)</f>
        <v>1.1200000000000001</v>
      </c>
      <c r="I1958" s="99">
        <f>VLOOKUP($A1958,'District Data'!$A:$F,4,FALSE)</f>
        <v>1.1600000000000001</v>
      </c>
      <c r="J1958" s="100">
        <f t="shared" si="331"/>
        <v>0</v>
      </c>
      <c r="K1958" s="101">
        <f t="shared" si="332"/>
        <v>0</v>
      </c>
      <c r="L1958" s="102">
        <f>'District Data'!E$2</f>
        <v>72728</v>
      </c>
      <c r="M1958" s="102">
        <f>'District Data'!F$2</f>
        <v>78209</v>
      </c>
      <c r="N1958" s="33">
        <f t="shared" si="333"/>
        <v>0</v>
      </c>
      <c r="O1958" s="33">
        <f t="shared" si="334"/>
        <v>0</v>
      </c>
      <c r="P1958" s="33">
        <f t="shared" si="340"/>
        <v>14418.72</v>
      </c>
      <c r="Q1958" s="103">
        <v>0.18149999999999999</v>
      </c>
      <c r="R1958" s="103">
        <v>0.17510000000000001</v>
      </c>
      <c r="S1958" s="33">
        <f t="shared" si="335"/>
        <v>0</v>
      </c>
      <c r="T1958" s="33">
        <f t="shared" si="341"/>
        <v>0</v>
      </c>
      <c r="U1958" s="33">
        <f t="shared" si="336"/>
        <v>0</v>
      </c>
      <c r="V1958" s="33">
        <f t="shared" si="337"/>
        <v>0</v>
      </c>
      <c r="W1958" s="33">
        <f t="shared" si="338"/>
        <v>0</v>
      </c>
      <c r="X1958" s="33">
        <f>IFERROR(VLOOKUP(C1958,'Adj to Match Apport'!$C:$F,4,FALSE),0)</f>
        <v>0</v>
      </c>
      <c r="Y1958" s="33">
        <f t="shared" si="339"/>
        <v>0</v>
      </c>
      <c r="Z1958" s="184">
        <f>VLOOKUP(C1958, '2023-24 School Level AAFTE'!$C$4:$C$2454, 1, 0)</f>
        <v>5108</v>
      </c>
    </row>
    <row r="1959" spans="1:26" s="20" customFormat="1" x14ac:dyDescent="0.25">
      <c r="A1959" s="136" t="s">
        <v>1979</v>
      </c>
      <c r="B1959" s="166" t="s">
        <v>1978</v>
      </c>
      <c r="C1959" s="167">
        <v>1707</v>
      </c>
      <c r="D1959" s="166" t="s">
        <v>1980</v>
      </c>
      <c r="E1959" s="146" t="str">
        <f>VLOOKUP($C1959,'2023-24 School Level AAFTE'!$C:$N,9,FALSE)</f>
        <v>No</v>
      </c>
      <c r="F1959" s="94" t="str">
        <f>IFERROR(VLOOKUP(C1959,'2023-24 School Level AAFTE'!$C:$N,11,FALSE),"")</f>
        <v>No</v>
      </c>
      <c r="G1959" s="20">
        <f>IFERROR(VLOOKUP(C1959,'2023-24 School Level AAFTE'!$C:$N,8,FALSE),0)</f>
        <v>123.21000000000001</v>
      </c>
      <c r="H1959" s="99">
        <f>VLOOKUP($A1959,'District Data'!$A:$F,3,FALSE)</f>
        <v>1.1200000000000001</v>
      </c>
      <c r="I1959" s="99">
        <f>VLOOKUP($A1959,'District Data'!$A:$F,4,FALSE)</f>
        <v>1.1600000000000001</v>
      </c>
      <c r="J1959" s="100">
        <f t="shared" si="331"/>
        <v>0</v>
      </c>
      <c r="K1959" s="101">
        <f t="shared" si="332"/>
        <v>0</v>
      </c>
      <c r="L1959" s="102">
        <f>'District Data'!E$2</f>
        <v>72728</v>
      </c>
      <c r="M1959" s="102">
        <f>'District Data'!F$2</f>
        <v>78209</v>
      </c>
      <c r="N1959" s="33">
        <f t="shared" si="333"/>
        <v>0</v>
      </c>
      <c r="O1959" s="33">
        <f t="shared" si="334"/>
        <v>0</v>
      </c>
      <c r="P1959" s="33">
        <f t="shared" si="340"/>
        <v>14418.72</v>
      </c>
      <c r="Q1959" s="103">
        <v>0.18149999999999999</v>
      </c>
      <c r="R1959" s="103">
        <v>0.17510000000000001</v>
      </c>
      <c r="S1959" s="33">
        <f t="shared" si="335"/>
        <v>0</v>
      </c>
      <c r="T1959" s="33">
        <f t="shared" si="341"/>
        <v>0</v>
      </c>
      <c r="U1959" s="33">
        <f t="shared" si="336"/>
        <v>0</v>
      </c>
      <c r="V1959" s="33">
        <f t="shared" si="337"/>
        <v>0</v>
      </c>
      <c r="W1959" s="33">
        <f t="shared" si="338"/>
        <v>0</v>
      </c>
      <c r="X1959" s="33">
        <f>IFERROR(VLOOKUP(C1959,'Adj to Match Apport'!$C:$F,4,FALSE),0)</f>
        <v>0</v>
      </c>
      <c r="Y1959" s="33">
        <f t="shared" si="339"/>
        <v>0</v>
      </c>
      <c r="Z1959" s="184">
        <f>VLOOKUP(C1959, '2023-24 School Level AAFTE'!$C$4:$C$2454, 1, 0)</f>
        <v>1707</v>
      </c>
    </row>
    <row r="1960" spans="1:26" s="20" customFormat="1" x14ac:dyDescent="0.25">
      <c r="A1960" s="136" t="s">
        <v>1979</v>
      </c>
      <c r="B1960" s="166" t="s">
        <v>1978</v>
      </c>
      <c r="C1960" s="167">
        <v>4512</v>
      </c>
      <c r="D1960" s="166" t="s">
        <v>1985</v>
      </c>
      <c r="E1960" s="146" t="str">
        <f>VLOOKUP($C1960,'2023-24 School Level AAFTE'!$C:$N,9,FALSE)</f>
        <v>No</v>
      </c>
      <c r="F1960" s="94" t="str">
        <f>IFERROR(VLOOKUP(C1960,'2023-24 School Level AAFTE'!$C:$N,11,FALSE),"")</f>
        <v>No</v>
      </c>
      <c r="G1960" s="20">
        <f>IFERROR(VLOOKUP(C1960,'2023-24 School Level AAFTE'!$C:$N,8,FALSE),0)</f>
        <v>518.61</v>
      </c>
      <c r="H1960" s="99">
        <f>VLOOKUP($A1960,'District Data'!$A:$F,3,FALSE)</f>
        <v>1.1200000000000001</v>
      </c>
      <c r="I1960" s="99">
        <f>VLOOKUP($A1960,'District Data'!$A:$F,4,FALSE)</f>
        <v>1.1600000000000001</v>
      </c>
      <c r="J1960" s="100">
        <f t="shared" si="331"/>
        <v>0</v>
      </c>
      <c r="K1960" s="101">
        <f t="shared" si="332"/>
        <v>0</v>
      </c>
      <c r="L1960" s="102">
        <f>'District Data'!E$2</f>
        <v>72728</v>
      </c>
      <c r="M1960" s="102">
        <f>'District Data'!F$2</f>
        <v>78209</v>
      </c>
      <c r="N1960" s="33">
        <f t="shared" si="333"/>
        <v>0</v>
      </c>
      <c r="O1960" s="33">
        <f t="shared" si="334"/>
        <v>0</v>
      </c>
      <c r="P1960" s="33">
        <f t="shared" si="340"/>
        <v>14418.72</v>
      </c>
      <c r="Q1960" s="103">
        <v>0.18149999999999999</v>
      </c>
      <c r="R1960" s="103">
        <v>0.17510000000000001</v>
      </c>
      <c r="S1960" s="33">
        <f t="shared" si="335"/>
        <v>0</v>
      </c>
      <c r="T1960" s="33">
        <f t="shared" si="341"/>
        <v>0</v>
      </c>
      <c r="U1960" s="33">
        <f t="shared" si="336"/>
        <v>0</v>
      </c>
      <c r="V1960" s="33">
        <f t="shared" si="337"/>
        <v>0</v>
      </c>
      <c r="W1960" s="33">
        <f t="shared" si="338"/>
        <v>0</v>
      </c>
      <c r="X1960" s="33">
        <f>IFERROR(VLOOKUP(C1960,'Adj to Match Apport'!$C:$F,4,FALSE),0)</f>
        <v>0</v>
      </c>
      <c r="Y1960" s="33">
        <f t="shared" si="339"/>
        <v>0</v>
      </c>
      <c r="Z1960" s="184">
        <f>VLOOKUP(C1960, '2023-24 School Level AAFTE'!$C$4:$C$2454, 1, 0)</f>
        <v>4512</v>
      </c>
    </row>
    <row r="1961" spans="1:26" s="20" customFormat="1" x14ac:dyDescent="0.25">
      <c r="A1961" s="136" t="s">
        <v>1979</v>
      </c>
      <c r="B1961" s="166" t="s">
        <v>1978</v>
      </c>
      <c r="C1961" s="167">
        <v>5004</v>
      </c>
      <c r="D1961" s="166" t="s">
        <v>1989</v>
      </c>
      <c r="E1961" s="146" t="str">
        <f>VLOOKUP($C1961,'2023-24 School Level AAFTE'!$C:$N,9,FALSE)</f>
        <v>No</v>
      </c>
      <c r="F1961" s="94" t="str">
        <f>IFERROR(VLOOKUP(C1961,'2023-24 School Level AAFTE'!$C:$N,11,FALSE),"")</f>
        <v>No</v>
      </c>
      <c r="G1961" s="20">
        <f>IFERROR(VLOOKUP(C1961,'2023-24 School Level AAFTE'!$C:$N,8,FALSE),0)</f>
        <v>199.32</v>
      </c>
      <c r="H1961" s="99">
        <f>VLOOKUP($A1961,'District Data'!$A:$F,3,FALSE)</f>
        <v>1.1200000000000001</v>
      </c>
      <c r="I1961" s="99">
        <f>VLOOKUP($A1961,'District Data'!$A:$F,4,FALSE)</f>
        <v>1.1600000000000001</v>
      </c>
      <c r="J1961" s="100">
        <f t="shared" si="331"/>
        <v>0</v>
      </c>
      <c r="K1961" s="101">
        <f t="shared" si="332"/>
        <v>0</v>
      </c>
      <c r="L1961" s="102">
        <f>'District Data'!E$2</f>
        <v>72728</v>
      </c>
      <c r="M1961" s="102">
        <f>'District Data'!F$2</f>
        <v>78209</v>
      </c>
      <c r="N1961" s="33">
        <f t="shared" si="333"/>
        <v>0</v>
      </c>
      <c r="O1961" s="33">
        <f t="shared" si="334"/>
        <v>0</v>
      </c>
      <c r="P1961" s="33">
        <f t="shared" si="340"/>
        <v>14418.72</v>
      </c>
      <c r="Q1961" s="103">
        <v>0.18149999999999999</v>
      </c>
      <c r="R1961" s="103">
        <v>0.17510000000000001</v>
      </c>
      <c r="S1961" s="33">
        <f t="shared" si="335"/>
        <v>0</v>
      </c>
      <c r="T1961" s="33">
        <f t="shared" si="341"/>
        <v>0</v>
      </c>
      <c r="U1961" s="33">
        <f t="shared" si="336"/>
        <v>0</v>
      </c>
      <c r="V1961" s="33">
        <f t="shared" si="337"/>
        <v>0</v>
      </c>
      <c r="W1961" s="33">
        <f t="shared" si="338"/>
        <v>0</v>
      </c>
      <c r="X1961" s="33">
        <f>IFERROR(VLOOKUP(C1961,'Adj to Match Apport'!$C:$F,4,FALSE),0)</f>
        <v>0</v>
      </c>
      <c r="Y1961" s="33">
        <f t="shared" si="339"/>
        <v>0</v>
      </c>
      <c r="Z1961" s="184">
        <f>VLOOKUP(C1961, '2023-24 School Level AAFTE'!$C$4:$C$2454, 1, 0)</f>
        <v>5004</v>
      </c>
    </row>
    <row r="1962" spans="1:26" s="20" customFormat="1" x14ac:dyDescent="0.25">
      <c r="A1962" s="136" t="s">
        <v>1979</v>
      </c>
      <c r="B1962" s="166" t="s">
        <v>1978</v>
      </c>
      <c r="C1962" s="167">
        <v>3125</v>
      </c>
      <c r="D1962" s="166" t="s">
        <v>1983</v>
      </c>
      <c r="E1962" s="146" t="str">
        <f>VLOOKUP($C1962,'2023-24 School Level AAFTE'!$C:$N,9,FALSE)</f>
        <v>No</v>
      </c>
      <c r="F1962" s="94" t="str">
        <f>IFERROR(VLOOKUP(C1962,'2023-24 School Level AAFTE'!$C:$N,11,FALSE),"")</f>
        <v>No</v>
      </c>
      <c r="G1962" s="20">
        <f>IFERROR(VLOOKUP(C1962,'2023-24 School Level AAFTE'!$C:$N,8,FALSE),0)</f>
        <v>423.47</v>
      </c>
      <c r="H1962" s="99">
        <f>VLOOKUP($A1962,'District Data'!$A:$F,3,FALSE)</f>
        <v>1.1200000000000001</v>
      </c>
      <c r="I1962" s="99">
        <f>VLOOKUP($A1962,'District Data'!$A:$F,4,FALSE)</f>
        <v>1.1600000000000001</v>
      </c>
      <c r="J1962" s="100">
        <f t="shared" si="331"/>
        <v>0</v>
      </c>
      <c r="K1962" s="101">
        <f t="shared" si="332"/>
        <v>0</v>
      </c>
      <c r="L1962" s="102">
        <f>'District Data'!E$2</f>
        <v>72728</v>
      </c>
      <c r="M1962" s="102">
        <f>'District Data'!F$2</f>
        <v>78209</v>
      </c>
      <c r="N1962" s="33">
        <f t="shared" si="333"/>
        <v>0</v>
      </c>
      <c r="O1962" s="33">
        <f t="shared" si="334"/>
        <v>0</v>
      </c>
      <c r="P1962" s="33">
        <f t="shared" si="340"/>
        <v>14418.72</v>
      </c>
      <c r="Q1962" s="103">
        <v>0.18149999999999999</v>
      </c>
      <c r="R1962" s="103">
        <v>0.17510000000000001</v>
      </c>
      <c r="S1962" s="33">
        <f t="shared" si="335"/>
        <v>0</v>
      </c>
      <c r="T1962" s="33">
        <f t="shared" si="341"/>
        <v>0</v>
      </c>
      <c r="U1962" s="33">
        <f t="shared" si="336"/>
        <v>0</v>
      </c>
      <c r="V1962" s="33">
        <f t="shared" si="337"/>
        <v>0</v>
      </c>
      <c r="W1962" s="33">
        <f t="shared" si="338"/>
        <v>0</v>
      </c>
      <c r="X1962" s="33">
        <f>IFERROR(VLOOKUP(C1962,'Adj to Match Apport'!$C:$F,4,FALSE),0)</f>
        <v>0</v>
      </c>
      <c r="Y1962" s="33">
        <f t="shared" si="339"/>
        <v>0</v>
      </c>
      <c r="Z1962" s="184">
        <f>VLOOKUP(C1962, '2023-24 School Level AAFTE'!$C$4:$C$2454, 1, 0)</f>
        <v>3125</v>
      </c>
    </row>
    <row r="1963" spans="1:26" s="20" customFormat="1" x14ac:dyDescent="0.25">
      <c r="A1963" s="136" t="s">
        <v>1979</v>
      </c>
      <c r="B1963" s="166" t="s">
        <v>1978</v>
      </c>
      <c r="C1963" s="167">
        <v>2581</v>
      </c>
      <c r="D1963" s="166" t="s">
        <v>1982</v>
      </c>
      <c r="E1963" s="146" t="str">
        <f>VLOOKUP($C1963,'2023-24 School Level AAFTE'!$C:$N,9,FALSE)</f>
        <v>No</v>
      </c>
      <c r="F1963" s="94" t="str">
        <f>IFERROR(VLOOKUP(C1963,'2023-24 School Level AAFTE'!$C:$N,11,FALSE),"")</f>
        <v>No</v>
      </c>
      <c r="G1963" s="20">
        <f>IFERROR(VLOOKUP(C1963,'2023-24 School Level AAFTE'!$C:$N,8,FALSE),0)</f>
        <v>1317.37</v>
      </c>
      <c r="H1963" s="99">
        <f>VLOOKUP($A1963,'District Data'!$A:$F,3,FALSE)</f>
        <v>1.1200000000000001</v>
      </c>
      <c r="I1963" s="99">
        <f>VLOOKUP($A1963,'District Data'!$A:$F,4,FALSE)</f>
        <v>1.1600000000000001</v>
      </c>
      <c r="J1963" s="100">
        <f t="shared" si="331"/>
        <v>0</v>
      </c>
      <c r="K1963" s="101">
        <f t="shared" si="332"/>
        <v>0</v>
      </c>
      <c r="L1963" s="102">
        <f>'District Data'!E$2</f>
        <v>72728</v>
      </c>
      <c r="M1963" s="102">
        <f>'District Data'!F$2</f>
        <v>78209</v>
      </c>
      <c r="N1963" s="33">
        <f t="shared" si="333"/>
        <v>0</v>
      </c>
      <c r="O1963" s="33">
        <f t="shared" si="334"/>
        <v>0</v>
      </c>
      <c r="P1963" s="33">
        <f t="shared" si="340"/>
        <v>14418.72</v>
      </c>
      <c r="Q1963" s="103">
        <v>0.18149999999999999</v>
      </c>
      <c r="R1963" s="103">
        <v>0.17510000000000001</v>
      </c>
      <c r="S1963" s="33">
        <f t="shared" si="335"/>
        <v>0</v>
      </c>
      <c r="T1963" s="33">
        <f t="shared" si="341"/>
        <v>0</v>
      </c>
      <c r="U1963" s="33">
        <f t="shared" si="336"/>
        <v>0</v>
      </c>
      <c r="V1963" s="33">
        <f t="shared" si="337"/>
        <v>0</v>
      </c>
      <c r="W1963" s="33">
        <f t="shared" si="338"/>
        <v>0</v>
      </c>
      <c r="X1963" s="33">
        <f>IFERROR(VLOOKUP(C1963,'Adj to Match Apport'!$C:$F,4,FALSE),0)</f>
        <v>0</v>
      </c>
      <c r="Y1963" s="33">
        <f t="shared" si="339"/>
        <v>0</v>
      </c>
      <c r="Z1963" s="184">
        <f>VLOOKUP(C1963, '2023-24 School Level AAFTE'!$C$4:$C$2454, 1, 0)</f>
        <v>2581</v>
      </c>
    </row>
    <row r="1964" spans="1:26" s="20" customFormat="1" x14ac:dyDescent="0.25">
      <c r="A1964" s="136" t="s">
        <v>1979</v>
      </c>
      <c r="B1964" s="166" t="s">
        <v>1978</v>
      </c>
      <c r="C1964" s="167">
        <v>2400</v>
      </c>
      <c r="D1964" s="166" t="s">
        <v>1981</v>
      </c>
      <c r="E1964" s="146" t="str">
        <f>VLOOKUP($C1964,'2023-24 School Level AAFTE'!$C:$N,9,FALSE)</f>
        <v>No</v>
      </c>
      <c r="F1964" s="94" t="str">
        <f>IFERROR(VLOOKUP(C1964,'2023-24 School Level AAFTE'!$C:$N,11,FALSE),"")</f>
        <v>No</v>
      </c>
      <c r="G1964" s="20">
        <f>IFERROR(VLOOKUP(C1964,'2023-24 School Level AAFTE'!$C:$N,8,FALSE),0)</f>
        <v>474.86</v>
      </c>
      <c r="H1964" s="99">
        <f>VLOOKUP($A1964,'District Data'!$A:$F,3,FALSE)</f>
        <v>1.1200000000000001</v>
      </c>
      <c r="I1964" s="99">
        <f>VLOOKUP($A1964,'District Data'!$A:$F,4,FALSE)</f>
        <v>1.1600000000000001</v>
      </c>
      <c r="J1964" s="100">
        <f t="shared" si="331"/>
        <v>0</v>
      </c>
      <c r="K1964" s="101">
        <f t="shared" si="332"/>
        <v>0</v>
      </c>
      <c r="L1964" s="102">
        <f>'District Data'!E$2</f>
        <v>72728</v>
      </c>
      <c r="M1964" s="102">
        <f>'District Data'!F$2</f>
        <v>78209</v>
      </c>
      <c r="N1964" s="33">
        <f t="shared" si="333"/>
        <v>0</v>
      </c>
      <c r="O1964" s="33">
        <f t="shared" si="334"/>
        <v>0</v>
      </c>
      <c r="P1964" s="33">
        <f t="shared" si="340"/>
        <v>14418.72</v>
      </c>
      <c r="Q1964" s="103">
        <v>0.18149999999999999</v>
      </c>
      <c r="R1964" s="103">
        <v>0.17510000000000001</v>
      </c>
      <c r="S1964" s="33">
        <f t="shared" si="335"/>
        <v>0</v>
      </c>
      <c r="T1964" s="33">
        <f t="shared" si="341"/>
        <v>0</v>
      </c>
      <c r="U1964" s="33">
        <f t="shared" si="336"/>
        <v>0</v>
      </c>
      <c r="V1964" s="33">
        <f t="shared" si="337"/>
        <v>0</v>
      </c>
      <c r="W1964" s="33">
        <f t="shared" si="338"/>
        <v>0</v>
      </c>
      <c r="X1964" s="33">
        <f>IFERROR(VLOOKUP(C1964,'Adj to Match Apport'!$C:$F,4,FALSE),0)</f>
        <v>0</v>
      </c>
      <c r="Y1964" s="33">
        <f t="shared" si="339"/>
        <v>0</v>
      </c>
      <c r="Z1964" s="184">
        <f>VLOOKUP(C1964, '2023-24 School Level AAFTE'!$C$4:$C$2454, 1, 0)</f>
        <v>2400</v>
      </c>
    </row>
    <row r="1965" spans="1:26" s="20" customFormat="1" x14ac:dyDescent="0.25">
      <c r="A1965" s="136" t="s">
        <v>1979</v>
      </c>
      <c r="B1965" s="166" t="s">
        <v>1978</v>
      </c>
      <c r="C1965" s="167">
        <v>4364</v>
      </c>
      <c r="D1965" s="166" t="s">
        <v>1984</v>
      </c>
      <c r="E1965" s="146" t="str">
        <f>VLOOKUP($C1965,'2023-24 School Level AAFTE'!$C:$N,9,FALSE)</f>
        <v>No</v>
      </c>
      <c r="F1965" s="94" t="str">
        <f>IFERROR(VLOOKUP(C1965,'2023-24 School Level AAFTE'!$C:$N,11,FALSE),"")</f>
        <v>No</v>
      </c>
      <c r="G1965" s="20">
        <f>IFERROR(VLOOKUP(C1965,'2023-24 School Level AAFTE'!$C:$N,8,FALSE),0)</f>
        <v>433.63</v>
      </c>
      <c r="H1965" s="99">
        <f>VLOOKUP($A1965,'District Data'!$A:$F,3,FALSE)</f>
        <v>1.1200000000000001</v>
      </c>
      <c r="I1965" s="99">
        <f>VLOOKUP($A1965,'District Data'!$A:$F,4,FALSE)</f>
        <v>1.1600000000000001</v>
      </c>
      <c r="J1965" s="100">
        <f t="shared" si="331"/>
        <v>0</v>
      </c>
      <c r="K1965" s="101">
        <f t="shared" si="332"/>
        <v>0</v>
      </c>
      <c r="L1965" s="102">
        <f>'District Data'!E$2</f>
        <v>72728</v>
      </c>
      <c r="M1965" s="102">
        <f>'District Data'!F$2</f>
        <v>78209</v>
      </c>
      <c r="N1965" s="33">
        <f t="shared" si="333"/>
        <v>0</v>
      </c>
      <c r="O1965" s="33">
        <f t="shared" si="334"/>
        <v>0</v>
      </c>
      <c r="P1965" s="33">
        <f t="shared" si="340"/>
        <v>14418.72</v>
      </c>
      <c r="Q1965" s="103">
        <v>0.18149999999999999</v>
      </c>
      <c r="R1965" s="103">
        <v>0.17510000000000001</v>
      </c>
      <c r="S1965" s="33">
        <f t="shared" si="335"/>
        <v>0</v>
      </c>
      <c r="T1965" s="33">
        <f t="shared" si="341"/>
        <v>0</v>
      </c>
      <c r="U1965" s="33">
        <f t="shared" si="336"/>
        <v>0</v>
      </c>
      <c r="V1965" s="33">
        <f t="shared" si="337"/>
        <v>0</v>
      </c>
      <c r="W1965" s="33">
        <f t="shared" si="338"/>
        <v>0</v>
      </c>
      <c r="X1965" s="33">
        <f>IFERROR(VLOOKUP(C1965,'Adj to Match Apport'!$C:$F,4,FALSE),0)</f>
        <v>0</v>
      </c>
      <c r="Y1965" s="33">
        <f t="shared" si="339"/>
        <v>0</v>
      </c>
      <c r="Z1965" s="184">
        <f>VLOOKUP(C1965, '2023-24 School Level AAFTE'!$C$4:$C$2454, 1, 0)</f>
        <v>4364</v>
      </c>
    </row>
    <row r="1966" spans="1:26" s="20" customFormat="1" x14ac:dyDescent="0.25">
      <c r="A1966" s="136" t="s">
        <v>1979</v>
      </c>
      <c r="B1966" s="166" t="s">
        <v>1978</v>
      </c>
      <c r="C1966" s="167">
        <v>4551</v>
      </c>
      <c r="D1966" s="166" t="s">
        <v>1987</v>
      </c>
      <c r="E1966" s="146" t="str">
        <f>VLOOKUP($C1966,'2023-24 School Level AAFTE'!$C:$N,9,FALSE)</f>
        <v>No</v>
      </c>
      <c r="F1966" s="94" t="str">
        <f>IFERROR(VLOOKUP(C1966,'2023-24 School Level AAFTE'!$C:$N,11,FALSE),"")</f>
        <v>No</v>
      </c>
      <c r="G1966" s="20">
        <f>IFERROR(VLOOKUP(C1966,'2023-24 School Level AAFTE'!$C:$N,8,FALSE),0)</f>
        <v>396.7</v>
      </c>
      <c r="H1966" s="99">
        <f>VLOOKUP($A1966,'District Data'!$A:$F,3,FALSE)</f>
        <v>1.1200000000000001</v>
      </c>
      <c r="I1966" s="99">
        <f>VLOOKUP($A1966,'District Data'!$A:$F,4,FALSE)</f>
        <v>1.1600000000000001</v>
      </c>
      <c r="J1966" s="100">
        <f t="shared" si="331"/>
        <v>0</v>
      </c>
      <c r="K1966" s="101">
        <f t="shared" si="332"/>
        <v>0</v>
      </c>
      <c r="L1966" s="102">
        <f>'District Data'!E$2</f>
        <v>72728</v>
      </c>
      <c r="M1966" s="102">
        <f>'District Data'!F$2</f>
        <v>78209</v>
      </c>
      <c r="N1966" s="33">
        <f t="shared" si="333"/>
        <v>0</v>
      </c>
      <c r="O1966" s="33">
        <f t="shared" si="334"/>
        <v>0</v>
      </c>
      <c r="P1966" s="33">
        <f t="shared" si="340"/>
        <v>14418.72</v>
      </c>
      <c r="Q1966" s="103">
        <v>0.18149999999999999</v>
      </c>
      <c r="R1966" s="103">
        <v>0.17510000000000001</v>
      </c>
      <c r="S1966" s="33">
        <f t="shared" si="335"/>
        <v>0</v>
      </c>
      <c r="T1966" s="33">
        <f t="shared" si="341"/>
        <v>0</v>
      </c>
      <c r="U1966" s="33">
        <f t="shared" si="336"/>
        <v>0</v>
      </c>
      <c r="V1966" s="33">
        <f t="shared" si="337"/>
        <v>0</v>
      </c>
      <c r="W1966" s="33">
        <f t="shared" si="338"/>
        <v>0</v>
      </c>
      <c r="X1966" s="33">
        <f>IFERROR(VLOOKUP(C1966,'Adj to Match Apport'!$C:$F,4,FALSE),0)</f>
        <v>0</v>
      </c>
      <c r="Y1966" s="33">
        <f t="shared" si="339"/>
        <v>0</v>
      </c>
      <c r="Z1966" s="184">
        <f>VLOOKUP(C1966, '2023-24 School Level AAFTE'!$C$4:$C$2454, 1, 0)</f>
        <v>4551</v>
      </c>
    </row>
    <row r="1967" spans="1:26" s="20" customFormat="1" x14ac:dyDescent="0.25">
      <c r="A1967" s="136" t="s">
        <v>2585</v>
      </c>
      <c r="B1967" s="166" t="s">
        <v>2586</v>
      </c>
      <c r="C1967" s="167">
        <v>2007</v>
      </c>
      <c r="D1967" s="166" t="s">
        <v>2587</v>
      </c>
      <c r="E1967" s="146" t="str">
        <f>VLOOKUP($C1967,'2023-24 School Level AAFTE'!$C:$N,9,FALSE)</f>
        <v>No</v>
      </c>
      <c r="F1967" s="94" t="str">
        <f>IFERROR(VLOOKUP(C1967,'2023-24 School Level AAFTE'!$C:$N,11,FALSE),"")</f>
        <v>No</v>
      </c>
      <c r="G1967" s="20">
        <f>IFERROR(VLOOKUP(C1967,'2023-24 School Level AAFTE'!$C:$N,8,FALSE),0)</f>
        <v>10.4</v>
      </c>
      <c r="H1967" s="99">
        <f>VLOOKUP($A1967,'District Data'!$A:$F,3,FALSE)</f>
        <v>1</v>
      </c>
      <c r="I1967" s="99">
        <f>VLOOKUP($A1967,'District Data'!$A:$F,4,FALSE)</f>
        <v>1</v>
      </c>
      <c r="J1967" s="100">
        <f t="shared" si="331"/>
        <v>0</v>
      </c>
      <c r="K1967" s="101">
        <f t="shared" si="332"/>
        <v>0</v>
      </c>
      <c r="L1967" s="102">
        <f>'District Data'!E$2</f>
        <v>72728</v>
      </c>
      <c r="M1967" s="102">
        <f>'District Data'!F$2</f>
        <v>78209</v>
      </c>
      <c r="N1967" s="33">
        <f t="shared" si="333"/>
        <v>0</v>
      </c>
      <c r="O1967" s="33">
        <f t="shared" si="334"/>
        <v>0</v>
      </c>
      <c r="P1967" s="33">
        <f t="shared" si="340"/>
        <v>14418.72</v>
      </c>
      <c r="Q1967" s="103">
        <v>0.18149999999999999</v>
      </c>
      <c r="R1967" s="103">
        <v>0.17510000000000001</v>
      </c>
      <c r="S1967" s="33">
        <f t="shared" si="335"/>
        <v>0</v>
      </c>
      <c r="T1967" s="33">
        <f t="shared" si="341"/>
        <v>0</v>
      </c>
      <c r="U1967" s="33">
        <f t="shared" si="336"/>
        <v>0</v>
      </c>
      <c r="V1967" s="33">
        <f t="shared" si="337"/>
        <v>0</v>
      </c>
      <c r="W1967" s="33">
        <f t="shared" si="338"/>
        <v>0</v>
      </c>
      <c r="X1967" s="33">
        <f>IFERROR(VLOOKUP(C1967,'Adj to Match Apport'!$C:$F,4,FALSE),0)</f>
        <v>0</v>
      </c>
      <c r="Y1967" s="33">
        <f t="shared" si="339"/>
        <v>0</v>
      </c>
      <c r="Z1967" s="184">
        <f>VLOOKUP(C1967, '2023-24 School Level AAFTE'!$C$4:$C$2454, 1, 0)</f>
        <v>2007</v>
      </c>
    </row>
    <row r="1968" spans="1:26" s="20" customFormat="1" x14ac:dyDescent="0.25">
      <c r="A1968" s="136" t="s">
        <v>2588</v>
      </c>
      <c r="B1968" s="166" t="s">
        <v>2589</v>
      </c>
      <c r="C1968" s="167">
        <v>2135</v>
      </c>
      <c r="D1968" s="166" t="s">
        <v>2590</v>
      </c>
      <c r="E1968" s="146" t="str">
        <f>VLOOKUP($C1968,'2023-24 School Level AAFTE'!$C:$N,9,FALSE)</f>
        <v>Yes</v>
      </c>
      <c r="F1968" s="94" t="str">
        <f>IFERROR(VLOOKUP(C1968,'2023-24 School Level AAFTE'!$C:$N,11,FALSE),"")</f>
        <v>Yes</v>
      </c>
      <c r="G1968" s="20">
        <f>IFERROR(VLOOKUP(C1968,'2023-24 School Level AAFTE'!$C:$N,8,FALSE),0)</f>
        <v>24.5</v>
      </c>
      <c r="H1968" s="99">
        <f>VLOOKUP($A1968,'District Data'!$A:$F,3,FALSE)</f>
        <v>1</v>
      </c>
      <c r="I1968" s="99">
        <f>VLOOKUP($A1968,'District Data'!$A:$F,4,FALSE)</f>
        <v>1</v>
      </c>
      <c r="J1968" s="100">
        <f t="shared" si="331"/>
        <v>24.5</v>
      </c>
      <c r="K1968" s="101">
        <f t="shared" si="332"/>
        <v>7.1999999999999995E-2</v>
      </c>
      <c r="L1968" s="102">
        <f>'District Data'!E$2</f>
        <v>72728</v>
      </c>
      <c r="M1968" s="102">
        <f>'District Data'!F$2</f>
        <v>78209</v>
      </c>
      <c r="N1968" s="33">
        <f t="shared" si="333"/>
        <v>5236.42</v>
      </c>
      <c r="O1968" s="33">
        <f t="shared" si="334"/>
        <v>394.63</v>
      </c>
      <c r="P1968" s="33">
        <f t="shared" si="340"/>
        <v>14418.72</v>
      </c>
      <c r="Q1968" s="103">
        <v>0.18149999999999999</v>
      </c>
      <c r="R1968" s="103">
        <v>0.17510000000000001</v>
      </c>
      <c r="S1968" s="33">
        <f t="shared" si="335"/>
        <v>2057.66</v>
      </c>
      <c r="T1968" s="33">
        <f t="shared" si="341"/>
        <v>93.85</v>
      </c>
      <c r="U1968" s="33">
        <f t="shared" si="336"/>
        <v>16.43</v>
      </c>
      <c r="V1968" s="33">
        <f t="shared" si="337"/>
        <v>110.28</v>
      </c>
      <c r="W1968" s="33">
        <f t="shared" si="338"/>
        <v>7798.99</v>
      </c>
      <c r="X1968" s="33">
        <f>IFERROR(VLOOKUP(C1968,'Adj to Match Apport'!$C:$F,4,FALSE),0)</f>
        <v>0</v>
      </c>
      <c r="Y1968" s="33">
        <f t="shared" si="339"/>
        <v>7798.99</v>
      </c>
      <c r="Z1968" s="184">
        <f>VLOOKUP(C1968, '2023-24 School Level AAFTE'!$C$4:$C$2454, 1, 0)</f>
        <v>2135</v>
      </c>
    </row>
    <row r="1969" spans="1:26" s="20" customFormat="1" x14ac:dyDescent="0.25">
      <c r="A1969" s="136" t="s">
        <v>2588</v>
      </c>
      <c r="B1969" s="166" t="s">
        <v>2589</v>
      </c>
      <c r="C1969" s="167">
        <v>5696</v>
      </c>
      <c r="D1969" s="166" t="s">
        <v>3291</v>
      </c>
      <c r="E1969" s="146" t="str">
        <f>VLOOKUP($C1969,'2023-24 School Level AAFTE'!$C:$N,9,FALSE)</f>
        <v>No</v>
      </c>
      <c r="F1969" s="94" t="str">
        <f>IFERROR(VLOOKUP(C1969,'2023-24 School Level AAFTE'!$C:$N,11,FALSE),"")</f>
        <v>No</v>
      </c>
      <c r="G1969" s="20">
        <f>IFERROR(VLOOKUP(C1969,'2023-24 School Level AAFTE'!$C:$N,8,FALSE),0)</f>
        <v>726.87</v>
      </c>
      <c r="H1969" s="99">
        <f>VLOOKUP($A1969,'District Data'!$A:$F,3,FALSE)</f>
        <v>1</v>
      </c>
      <c r="I1969" s="99">
        <f>VLOOKUP($A1969,'District Data'!$A:$F,4,FALSE)</f>
        <v>1</v>
      </c>
      <c r="J1969" s="100">
        <f t="shared" si="331"/>
        <v>0</v>
      </c>
      <c r="K1969" s="101">
        <f t="shared" si="332"/>
        <v>0</v>
      </c>
      <c r="L1969" s="102">
        <f>'District Data'!E$2</f>
        <v>72728</v>
      </c>
      <c r="M1969" s="102">
        <f>'District Data'!F$2</f>
        <v>78209</v>
      </c>
      <c r="N1969" s="33">
        <f t="shared" si="333"/>
        <v>0</v>
      </c>
      <c r="O1969" s="33">
        <f t="shared" si="334"/>
        <v>0</v>
      </c>
      <c r="P1969" s="33">
        <f t="shared" si="340"/>
        <v>14418.72</v>
      </c>
      <c r="Q1969" s="103">
        <v>0.18149999999999999</v>
      </c>
      <c r="R1969" s="103">
        <v>0.17510000000000001</v>
      </c>
      <c r="S1969" s="33">
        <f t="shared" si="335"/>
        <v>0</v>
      </c>
      <c r="T1969" s="33">
        <f t="shared" si="341"/>
        <v>0</v>
      </c>
      <c r="U1969" s="33">
        <f t="shared" si="336"/>
        <v>0</v>
      </c>
      <c r="V1969" s="33">
        <f t="shared" si="337"/>
        <v>0</v>
      </c>
      <c r="W1969" s="33">
        <f t="shared" si="338"/>
        <v>0</v>
      </c>
      <c r="X1969" s="33">
        <f>IFERROR(VLOOKUP(C1969,'Adj to Match Apport'!$C:$F,4,FALSE),0)</f>
        <v>0</v>
      </c>
      <c r="Y1969" s="33">
        <f t="shared" si="339"/>
        <v>0</v>
      </c>
      <c r="Z1969" s="184">
        <f>VLOOKUP(C1969, '2023-24 School Level AAFTE'!$C$4:$C$2454, 1, 0)</f>
        <v>5696</v>
      </c>
    </row>
    <row r="1970" spans="1:26" s="20" customFormat="1" x14ac:dyDescent="0.25">
      <c r="A1970" s="136" t="s">
        <v>2591</v>
      </c>
      <c r="B1970" s="166" t="s">
        <v>2592</v>
      </c>
      <c r="C1970" s="167">
        <v>2265</v>
      </c>
      <c r="D1970" s="166" t="s">
        <v>2593</v>
      </c>
      <c r="E1970" s="146" t="str">
        <f>VLOOKUP($C1970,'2023-24 School Level AAFTE'!$C:$N,9,FALSE)</f>
        <v>No</v>
      </c>
      <c r="F1970" s="94" t="str">
        <f>IFERROR(VLOOKUP(C1970,'2023-24 School Level AAFTE'!$C:$N,11,FALSE),"")</f>
        <v>No</v>
      </c>
      <c r="G1970" s="20">
        <f>IFERROR(VLOOKUP(C1970,'2023-24 School Level AAFTE'!$C:$N,8,FALSE),0)</f>
        <v>10.36</v>
      </c>
      <c r="H1970" s="99">
        <f>VLOOKUP($A1970,'District Data'!$A:$F,3,FALSE)</f>
        <v>1</v>
      </c>
      <c r="I1970" s="99">
        <f>VLOOKUP($A1970,'District Data'!$A:$F,4,FALSE)</f>
        <v>1</v>
      </c>
      <c r="J1970" s="100">
        <f t="shared" si="331"/>
        <v>0</v>
      </c>
      <c r="K1970" s="101">
        <f t="shared" si="332"/>
        <v>0</v>
      </c>
      <c r="L1970" s="102">
        <f>'District Data'!E$2</f>
        <v>72728</v>
      </c>
      <c r="M1970" s="102">
        <f>'District Data'!F$2</f>
        <v>78209</v>
      </c>
      <c r="N1970" s="33">
        <f t="shared" si="333"/>
        <v>0</v>
      </c>
      <c r="O1970" s="33">
        <f t="shared" si="334"/>
        <v>0</v>
      </c>
      <c r="P1970" s="33">
        <f t="shared" si="340"/>
        <v>14418.72</v>
      </c>
      <c r="Q1970" s="103">
        <v>0.18149999999999999</v>
      </c>
      <c r="R1970" s="103">
        <v>0.17510000000000001</v>
      </c>
      <c r="S1970" s="33">
        <f t="shared" si="335"/>
        <v>0</v>
      </c>
      <c r="T1970" s="33">
        <f t="shared" si="341"/>
        <v>0</v>
      </c>
      <c r="U1970" s="33">
        <f t="shared" si="336"/>
        <v>0</v>
      </c>
      <c r="V1970" s="33">
        <f t="shared" si="337"/>
        <v>0</v>
      </c>
      <c r="W1970" s="33">
        <f t="shared" si="338"/>
        <v>0</v>
      </c>
      <c r="X1970" s="33">
        <f>IFERROR(VLOOKUP(C1970,'Adj to Match Apport'!$C:$F,4,FALSE),0)</f>
        <v>0</v>
      </c>
      <c r="Y1970" s="33">
        <f t="shared" si="339"/>
        <v>0</v>
      </c>
      <c r="Z1970" s="184">
        <f>VLOOKUP(C1970, '2023-24 School Level AAFTE'!$C$4:$C$2454, 1, 0)</f>
        <v>2265</v>
      </c>
    </row>
    <row r="1971" spans="1:26" s="20" customFormat="1" x14ac:dyDescent="0.25">
      <c r="A1971" s="136" t="s">
        <v>1992</v>
      </c>
      <c r="B1971" s="166" t="s">
        <v>1991</v>
      </c>
      <c r="C1971" s="167">
        <v>2040</v>
      </c>
      <c r="D1971" s="166" t="s">
        <v>1993</v>
      </c>
      <c r="E1971" s="146" t="str">
        <f>VLOOKUP($C1971,'2023-24 School Level AAFTE'!$C:$N,9,FALSE)</f>
        <v>Yes</v>
      </c>
      <c r="F1971" s="94" t="str">
        <f>IFERROR(VLOOKUP(C1971,'2023-24 School Level AAFTE'!$C:$N,11,FALSE),"")</f>
        <v>Yes</v>
      </c>
      <c r="G1971" s="20">
        <f>IFERROR(VLOOKUP(C1971,'2023-24 School Level AAFTE'!$C:$N,8,FALSE),0)</f>
        <v>17.100000000000001</v>
      </c>
      <c r="H1971" s="99">
        <f>VLOOKUP($A1971,'District Data'!$A:$F,3,FALSE)</f>
        <v>1.06</v>
      </c>
      <c r="I1971" s="99">
        <f>VLOOKUP($A1971,'District Data'!$A:$F,4,FALSE)</f>
        <v>1.06</v>
      </c>
      <c r="J1971" s="100">
        <f t="shared" si="331"/>
        <v>17.100000000000001</v>
      </c>
      <c r="K1971" s="101">
        <f t="shared" si="332"/>
        <v>0.05</v>
      </c>
      <c r="L1971" s="102">
        <f>'District Data'!E$2</f>
        <v>72728</v>
      </c>
      <c r="M1971" s="102">
        <f>'District Data'!F$2</f>
        <v>78209</v>
      </c>
      <c r="N1971" s="33">
        <f t="shared" si="333"/>
        <v>3854.58</v>
      </c>
      <c r="O1971" s="33">
        <f t="shared" si="334"/>
        <v>290.5</v>
      </c>
      <c r="P1971" s="33">
        <f t="shared" si="340"/>
        <v>14418.72</v>
      </c>
      <c r="Q1971" s="103">
        <v>0.18149999999999999</v>
      </c>
      <c r="R1971" s="103">
        <v>0.17510000000000001</v>
      </c>
      <c r="S1971" s="33">
        <f t="shared" si="335"/>
        <v>1471.41</v>
      </c>
      <c r="T1971" s="33">
        <f t="shared" si="341"/>
        <v>69.08</v>
      </c>
      <c r="U1971" s="33">
        <f t="shared" si="336"/>
        <v>12.1</v>
      </c>
      <c r="V1971" s="33">
        <f t="shared" si="337"/>
        <v>81.179999999999993</v>
      </c>
      <c r="W1971" s="33">
        <f t="shared" si="338"/>
        <v>5697.67</v>
      </c>
      <c r="X1971" s="33">
        <f>IFERROR(VLOOKUP(C1971,'Adj to Match Apport'!$C:$F,4,FALSE),0)</f>
        <v>1.0000000000218279E-2</v>
      </c>
      <c r="Y1971" s="33">
        <f t="shared" si="339"/>
        <v>5697.68</v>
      </c>
      <c r="Z1971" s="184">
        <f>VLOOKUP(C1971, '2023-24 School Level AAFTE'!$C$4:$C$2454, 1, 0)</f>
        <v>2040</v>
      </c>
    </row>
    <row r="1972" spans="1:26" s="20" customFormat="1" x14ac:dyDescent="0.25">
      <c r="A1972" s="136" t="s">
        <v>1992</v>
      </c>
      <c r="B1972" s="166" t="s">
        <v>1991</v>
      </c>
      <c r="C1972" s="167">
        <v>3446</v>
      </c>
      <c r="D1972" s="166" t="s">
        <v>1994</v>
      </c>
      <c r="E1972" s="146" t="str">
        <f>VLOOKUP($C1972,'2023-24 School Level AAFTE'!$C:$N,9,FALSE)</f>
        <v>No</v>
      </c>
      <c r="F1972" s="94" t="str">
        <f>IFERROR(VLOOKUP(C1972,'2023-24 School Level AAFTE'!$C:$N,11,FALSE),"")</f>
        <v>No</v>
      </c>
      <c r="G1972" s="20">
        <f>IFERROR(VLOOKUP(C1972,'2023-24 School Level AAFTE'!$C:$N,8,FALSE),0)</f>
        <v>343.49</v>
      </c>
      <c r="H1972" s="99">
        <f>VLOOKUP($A1972,'District Data'!$A:$F,3,FALSE)</f>
        <v>1.06</v>
      </c>
      <c r="I1972" s="99">
        <f>VLOOKUP($A1972,'District Data'!$A:$F,4,FALSE)</f>
        <v>1.06</v>
      </c>
      <c r="J1972" s="100">
        <f t="shared" si="331"/>
        <v>0</v>
      </c>
      <c r="K1972" s="101">
        <f t="shared" si="332"/>
        <v>0</v>
      </c>
      <c r="L1972" s="102">
        <f>'District Data'!E$2</f>
        <v>72728</v>
      </c>
      <c r="M1972" s="102">
        <f>'District Data'!F$2</f>
        <v>78209</v>
      </c>
      <c r="N1972" s="33">
        <f t="shared" si="333"/>
        <v>0</v>
      </c>
      <c r="O1972" s="33">
        <f t="shared" si="334"/>
        <v>0</v>
      </c>
      <c r="P1972" s="33">
        <f t="shared" si="340"/>
        <v>14418.72</v>
      </c>
      <c r="Q1972" s="103">
        <v>0.18149999999999999</v>
      </c>
      <c r="R1972" s="103">
        <v>0.17510000000000001</v>
      </c>
      <c r="S1972" s="33">
        <f t="shared" si="335"/>
        <v>0</v>
      </c>
      <c r="T1972" s="33">
        <f t="shared" si="341"/>
        <v>0</v>
      </c>
      <c r="U1972" s="33">
        <f t="shared" si="336"/>
        <v>0</v>
      </c>
      <c r="V1972" s="33">
        <f t="shared" si="337"/>
        <v>0</v>
      </c>
      <c r="W1972" s="33">
        <f t="shared" si="338"/>
        <v>0</v>
      </c>
      <c r="X1972" s="33">
        <f>IFERROR(VLOOKUP(C1972,'Adj to Match Apport'!$C:$F,4,FALSE),0)</f>
        <v>0</v>
      </c>
      <c r="Y1972" s="33">
        <f t="shared" si="339"/>
        <v>0</v>
      </c>
      <c r="Z1972" s="184">
        <f>VLOOKUP(C1972, '2023-24 School Level AAFTE'!$C$4:$C$2454, 1, 0)</f>
        <v>3446</v>
      </c>
    </row>
    <row r="1973" spans="1:26" s="20" customFormat="1" x14ac:dyDescent="0.25">
      <c r="A1973" s="136" t="s">
        <v>1992</v>
      </c>
      <c r="B1973" s="166" t="s">
        <v>1991</v>
      </c>
      <c r="C1973" s="167">
        <v>4562</v>
      </c>
      <c r="D1973" s="166" t="s">
        <v>1997</v>
      </c>
      <c r="E1973" s="146" t="str">
        <f>VLOOKUP($C1973,'2023-24 School Level AAFTE'!$C:$N,9,FALSE)</f>
        <v>No</v>
      </c>
      <c r="F1973" s="94" t="str">
        <f>IFERROR(VLOOKUP(C1973,'2023-24 School Level AAFTE'!$C:$N,11,FALSE),"")</f>
        <v>No</v>
      </c>
      <c r="G1973" s="20">
        <f>IFERROR(VLOOKUP(C1973,'2023-24 School Level AAFTE'!$C:$N,8,FALSE),0)</f>
        <v>475.86</v>
      </c>
      <c r="H1973" s="99">
        <f>VLOOKUP($A1973,'District Data'!$A:$F,3,FALSE)</f>
        <v>1.06</v>
      </c>
      <c r="I1973" s="99">
        <f>VLOOKUP($A1973,'District Data'!$A:$F,4,FALSE)</f>
        <v>1.06</v>
      </c>
      <c r="J1973" s="100">
        <f t="shared" si="331"/>
        <v>0</v>
      </c>
      <c r="K1973" s="101">
        <f t="shared" si="332"/>
        <v>0</v>
      </c>
      <c r="L1973" s="102">
        <f>'District Data'!E$2</f>
        <v>72728</v>
      </c>
      <c r="M1973" s="102">
        <f>'District Data'!F$2</f>
        <v>78209</v>
      </c>
      <c r="N1973" s="33">
        <f t="shared" si="333"/>
        <v>0</v>
      </c>
      <c r="O1973" s="33">
        <f t="shared" si="334"/>
        <v>0</v>
      </c>
      <c r="P1973" s="33">
        <f t="shared" si="340"/>
        <v>14418.72</v>
      </c>
      <c r="Q1973" s="103">
        <v>0.18149999999999999</v>
      </c>
      <c r="R1973" s="103">
        <v>0.17510000000000001</v>
      </c>
      <c r="S1973" s="33">
        <f t="shared" si="335"/>
        <v>0</v>
      </c>
      <c r="T1973" s="33">
        <f t="shared" si="341"/>
        <v>0</v>
      </c>
      <c r="U1973" s="33">
        <f t="shared" si="336"/>
        <v>0</v>
      </c>
      <c r="V1973" s="33">
        <f t="shared" si="337"/>
        <v>0</v>
      </c>
      <c r="W1973" s="33">
        <f t="shared" si="338"/>
        <v>0</v>
      </c>
      <c r="X1973" s="33">
        <f>IFERROR(VLOOKUP(C1973,'Adj to Match Apport'!$C:$F,4,FALSE),0)</f>
        <v>0</v>
      </c>
      <c r="Y1973" s="33">
        <f t="shared" si="339"/>
        <v>0</v>
      </c>
      <c r="Z1973" s="184">
        <f>VLOOKUP(C1973, '2023-24 School Level AAFTE'!$C$4:$C$2454, 1, 0)</f>
        <v>4562</v>
      </c>
    </row>
    <row r="1974" spans="1:26" s="20" customFormat="1" x14ac:dyDescent="0.25">
      <c r="A1974" s="136" t="s">
        <v>1992</v>
      </c>
      <c r="B1974" s="166" t="s">
        <v>1991</v>
      </c>
      <c r="C1974" s="167">
        <v>2237</v>
      </c>
      <c r="D1974" s="166" t="s">
        <v>2594</v>
      </c>
      <c r="E1974" s="146" t="str">
        <f>VLOOKUP($C1974,'2023-24 School Level AAFTE'!$C:$N,9,FALSE)</f>
        <v>No</v>
      </c>
      <c r="F1974" s="94" t="str">
        <f>IFERROR(VLOOKUP(C1974,'2023-24 School Level AAFTE'!$C:$N,11,FALSE),"")</f>
        <v>No</v>
      </c>
      <c r="G1974" s="20">
        <f>IFERROR(VLOOKUP(C1974,'2023-24 School Level AAFTE'!$C:$N,8,FALSE),0)</f>
        <v>736.94</v>
      </c>
      <c r="H1974" s="99">
        <f>VLOOKUP($A1974,'District Data'!$A:$F,3,FALSE)</f>
        <v>1.06</v>
      </c>
      <c r="I1974" s="99">
        <f>VLOOKUP($A1974,'District Data'!$A:$F,4,FALSE)</f>
        <v>1.06</v>
      </c>
      <c r="J1974" s="100">
        <f t="shared" si="331"/>
        <v>0</v>
      </c>
      <c r="K1974" s="101">
        <f t="shared" si="332"/>
        <v>0</v>
      </c>
      <c r="L1974" s="102">
        <f>'District Data'!E$2</f>
        <v>72728</v>
      </c>
      <c r="M1974" s="102">
        <f>'District Data'!F$2</f>
        <v>78209</v>
      </c>
      <c r="N1974" s="33">
        <f t="shared" si="333"/>
        <v>0</v>
      </c>
      <c r="O1974" s="33">
        <f t="shared" si="334"/>
        <v>0</v>
      </c>
      <c r="P1974" s="33">
        <f t="shared" si="340"/>
        <v>14418.72</v>
      </c>
      <c r="Q1974" s="103">
        <v>0.18149999999999999</v>
      </c>
      <c r="R1974" s="103">
        <v>0.17510000000000001</v>
      </c>
      <c r="S1974" s="33">
        <f t="shared" si="335"/>
        <v>0</v>
      </c>
      <c r="T1974" s="33">
        <f t="shared" si="341"/>
        <v>0</v>
      </c>
      <c r="U1974" s="33">
        <f t="shared" si="336"/>
        <v>0</v>
      </c>
      <c r="V1974" s="33">
        <f t="shared" si="337"/>
        <v>0</v>
      </c>
      <c r="W1974" s="33">
        <f t="shared" si="338"/>
        <v>0</v>
      </c>
      <c r="X1974" s="33">
        <f>IFERROR(VLOOKUP(C1974,'Adj to Match Apport'!$C:$F,4,FALSE),0)</f>
        <v>0</v>
      </c>
      <c r="Y1974" s="33">
        <f t="shared" si="339"/>
        <v>0</v>
      </c>
      <c r="Z1974" s="184">
        <f>VLOOKUP(C1974, '2023-24 School Level AAFTE'!$C$4:$C$2454, 1, 0)</f>
        <v>2237</v>
      </c>
    </row>
    <row r="1975" spans="1:26" s="20" customFormat="1" x14ac:dyDescent="0.25">
      <c r="A1975" s="136" t="s">
        <v>1992</v>
      </c>
      <c r="B1975" s="166" t="s">
        <v>1991</v>
      </c>
      <c r="C1975" s="167">
        <v>3827</v>
      </c>
      <c r="D1975" s="166" t="s">
        <v>1995</v>
      </c>
      <c r="E1975" s="146" t="str">
        <f>VLOOKUP($C1975,'2023-24 School Level AAFTE'!$C:$N,9,FALSE)</f>
        <v>No</v>
      </c>
      <c r="F1975" s="94" t="str">
        <f>IFERROR(VLOOKUP(C1975,'2023-24 School Level AAFTE'!$C:$N,11,FALSE),"")</f>
        <v>No</v>
      </c>
      <c r="G1975" s="20">
        <f>IFERROR(VLOOKUP(C1975,'2023-24 School Level AAFTE'!$C:$N,8,FALSE),0)</f>
        <v>454.79</v>
      </c>
      <c r="H1975" s="99">
        <f>VLOOKUP($A1975,'District Data'!$A:$F,3,FALSE)</f>
        <v>1.06</v>
      </c>
      <c r="I1975" s="99">
        <f>VLOOKUP($A1975,'District Data'!$A:$F,4,FALSE)</f>
        <v>1.06</v>
      </c>
      <c r="J1975" s="100">
        <f t="shared" si="331"/>
        <v>0</v>
      </c>
      <c r="K1975" s="101">
        <f t="shared" si="332"/>
        <v>0</v>
      </c>
      <c r="L1975" s="102">
        <f>'District Data'!E$2</f>
        <v>72728</v>
      </c>
      <c r="M1975" s="102">
        <f>'District Data'!F$2</f>
        <v>78209</v>
      </c>
      <c r="N1975" s="33">
        <f t="shared" si="333"/>
        <v>0</v>
      </c>
      <c r="O1975" s="33">
        <f t="shared" si="334"/>
        <v>0</v>
      </c>
      <c r="P1975" s="33">
        <f t="shared" si="340"/>
        <v>14418.72</v>
      </c>
      <c r="Q1975" s="103">
        <v>0.18149999999999999</v>
      </c>
      <c r="R1975" s="103">
        <v>0.17510000000000001</v>
      </c>
      <c r="S1975" s="33">
        <f t="shared" si="335"/>
        <v>0</v>
      </c>
      <c r="T1975" s="33">
        <f t="shared" si="341"/>
        <v>0</v>
      </c>
      <c r="U1975" s="33">
        <f t="shared" si="336"/>
        <v>0</v>
      </c>
      <c r="V1975" s="33">
        <f t="shared" si="337"/>
        <v>0</v>
      </c>
      <c r="W1975" s="33">
        <f t="shared" si="338"/>
        <v>0</v>
      </c>
      <c r="X1975" s="33">
        <f>IFERROR(VLOOKUP(C1975,'Adj to Match Apport'!$C:$F,4,FALSE),0)</f>
        <v>0</v>
      </c>
      <c r="Y1975" s="33">
        <f t="shared" si="339"/>
        <v>0</v>
      </c>
      <c r="Z1975" s="184">
        <f>VLOOKUP(C1975, '2023-24 School Level AAFTE'!$C$4:$C$2454, 1, 0)</f>
        <v>3827</v>
      </c>
    </row>
    <row r="1976" spans="1:26" s="20" customFormat="1" x14ac:dyDescent="0.25">
      <c r="A1976" s="136" t="s">
        <v>1992</v>
      </c>
      <c r="B1976" s="166" t="s">
        <v>1991</v>
      </c>
      <c r="C1976" s="167">
        <v>4131</v>
      </c>
      <c r="D1976" s="166" t="s">
        <v>1996</v>
      </c>
      <c r="E1976" s="146" t="str">
        <f>VLOOKUP($C1976,'2023-24 School Level AAFTE'!$C:$N,9,FALSE)</f>
        <v>No</v>
      </c>
      <c r="F1976" s="94" t="str">
        <f>IFERROR(VLOOKUP(C1976,'2023-24 School Level AAFTE'!$C:$N,11,FALSE),"")</f>
        <v>No</v>
      </c>
      <c r="G1976" s="20">
        <f>IFERROR(VLOOKUP(C1976,'2023-24 School Level AAFTE'!$C:$N,8,FALSE),0)</f>
        <v>973.45999999999992</v>
      </c>
      <c r="H1976" s="99">
        <f>VLOOKUP($A1976,'District Data'!$A:$F,3,FALSE)</f>
        <v>1.06</v>
      </c>
      <c r="I1976" s="99">
        <f>VLOOKUP($A1976,'District Data'!$A:$F,4,FALSE)</f>
        <v>1.06</v>
      </c>
      <c r="J1976" s="100">
        <f t="shared" si="331"/>
        <v>0</v>
      </c>
      <c r="K1976" s="101">
        <f t="shared" si="332"/>
        <v>0</v>
      </c>
      <c r="L1976" s="102">
        <f>'District Data'!E$2</f>
        <v>72728</v>
      </c>
      <c r="M1976" s="102">
        <f>'District Data'!F$2</f>
        <v>78209</v>
      </c>
      <c r="N1976" s="33">
        <f t="shared" si="333"/>
        <v>0</v>
      </c>
      <c r="O1976" s="33">
        <f t="shared" si="334"/>
        <v>0</v>
      </c>
      <c r="P1976" s="33">
        <f t="shared" si="340"/>
        <v>14418.72</v>
      </c>
      <c r="Q1976" s="103">
        <v>0.18149999999999999</v>
      </c>
      <c r="R1976" s="103">
        <v>0.17510000000000001</v>
      </c>
      <c r="S1976" s="33">
        <f t="shared" si="335"/>
        <v>0</v>
      </c>
      <c r="T1976" s="33">
        <f t="shared" si="341"/>
        <v>0</v>
      </c>
      <c r="U1976" s="33">
        <f t="shared" si="336"/>
        <v>0</v>
      </c>
      <c r="V1976" s="33">
        <f t="shared" si="337"/>
        <v>0</v>
      </c>
      <c r="W1976" s="33">
        <f t="shared" si="338"/>
        <v>0</v>
      </c>
      <c r="X1976" s="33">
        <f>IFERROR(VLOOKUP(C1976,'Adj to Match Apport'!$C:$F,4,FALSE),0)</f>
        <v>0</v>
      </c>
      <c r="Y1976" s="33">
        <f t="shared" si="339"/>
        <v>0</v>
      </c>
      <c r="Z1976" s="184">
        <f>VLOOKUP(C1976, '2023-24 School Level AAFTE'!$C$4:$C$2454, 1, 0)</f>
        <v>4131</v>
      </c>
    </row>
    <row r="1977" spans="1:26" s="20" customFormat="1" x14ac:dyDescent="0.25">
      <c r="A1977" s="136" t="s">
        <v>2595</v>
      </c>
      <c r="B1977" s="166" t="s">
        <v>2596</v>
      </c>
      <c r="C1977" s="167">
        <v>2115</v>
      </c>
      <c r="D1977" s="166" t="s">
        <v>2597</v>
      </c>
      <c r="E1977" s="146" t="str">
        <f>VLOOKUP($C1977,'2023-24 School Level AAFTE'!$C:$N,9,FALSE)</f>
        <v>No</v>
      </c>
      <c r="F1977" s="94" t="str">
        <f>IFERROR(VLOOKUP(C1977,'2023-24 School Level AAFTE'!$C:$N,11,FALSE),"")</f>
        <v>No</v>
      </c>
      <c r="G1977" s="20">
        <f>IFERROR(VLOOKUP(C1977,'2023-24 School Level AAFTE'!$C:$N,8,FALSE),0)</f>
        <v>30.3</v>
      </c>
      <c r="H1977" s="99">
        <f>VLOOKUP($A1977,'District Data'!$A:$F,3,FALSE)</f>
        <v>1</v>
      </c>
      <c r="I1977" s="99">
        <f>VLOOKUP($A1977,'District Data'!$A:$F,4,FALSE)</f>
        <v>1.04</v>
      </c>
      <c r="J1977" s="100">
        <f t="shared" si="331"/>
        <v>0</v>
      </c>
      <c r="K1977" s="101">
        <f t="shared" si="332"/>
        <v>0</v>
      </c>
      <c r="L1977" s="102">
        <f>'District Data'!E$2</f>
        <v>72728</v>
      </c>
      <c r="M1977" s="102">
        <f>'District Data'!F$2</f>
        <v>78209</v>
      </c>
      <c r="N1977" s="33">
        <f t="shared" si="333"/>
        <v>0</v>
      </c>
      <c r="O1977" s="33">
        <f t="shared" si="334"/>
        <v>0</v>
      </c>
      <c r="P1977" s="33">
        <f t="shared" si="340"/>
        <v>14418.72</v>
      </c>
      <c r="Q1977" s="103">
        <v>0.18149999999999999</v>
      </c>
      <c r="R1977" s="103">
        <v>0.17510000000000001</v>
      </c>
      <c r="S1977" s="33">
        <f t="shared" si="335"/>
        <v>0</v>
      </c>
      <c r="T1977" s="33">
        <f t="shared" si="341"/>
        <v>0</v>
      </c>
      <c r="U1977" s="33">
        <f t="shared" si="336"/>
        <v>0</v>
      </c>
      <c r="V1977" s="33">
        <f t="shared" si="337"/>
        <v>0</v>
      </c>
      <c r="W1977" s="33">
        <f t="shared" si="338"/>
        <v>0</v>
      </c>
      <c r="X1977" s="33">
        <f>IFERROR(VLOOKUP(C1977,'Adj to Match Apport'!$C:$F,4,FALSE),0)</f>
        <v>0</v>
      </c>
      <c r="Y1977" s="33">
        <f t="shared" si="339"/>
        <v>0</v>
      </c>
      <c r="Z1977" s="184">
        <f>VLOOKUP(C1977, '2023-24 School Level AAFTE'!$C$4:$C$2454, 1, 0)</f>
        <v>2115</v>
      </c>
    </row>
    <row r="1978" spans="1:26" s="20" customFormat="1" x14ac:dyDescent="0.25">
      <c r="A1978" s="136" t="s">
        <v>1999</v>
      </c>
      <c r="B1978" s="166" t="s">
        <v>3181</v>
      </c>
      <c r="C1978" s="167">
        <v>5581</v>
      </c>
      <c r="D1978" s="166" t="s">
        <v>3346</v>
      </c>
      <c r="E1978" s="146" t="str">
        <f>VLOOKUP($C1978,'2023-24 School Level AAFTE'!$C:$N,9,FALSE)</f>
        <v>No</v>
      </c>
      <c r="F1978" s="94" t="str">
        <f>IFERROR(VLOOKUP(C1978,'2023-24 School Level AAFTE'!$C:$N,11,FALSE),"")</f>
        <v>No</v>
      </c>
      <c r="G1978" s="20">
        <f>IFERROR(VLOOKUP(C1978,'2023-24 School Level AAFTE'!$C:$N,8,FALSE),0)</f>
        <v>8.6999999999999993</v>
      </c>
      <c r="H1978" s="99">
        <f>VLOOKUP($A1978,'District Data'!$A:$F,3,FALSE)</f>
        <v>1</v>
      </c>
      <c r="I1978" s="99">
        <f>VLOOKUP($A1978,'District Data'!$A:$F,4,FALSE)</f>
        <v>1</v>
      </c>
      <c r="J1978" s="100">
        <f t="shared" si="331"/>
        <v>0</v>
      </c>
      <c r="K1978" s="101">
        <f t="shared" si="332"/>
        <v>0</v>
      </c>
      <c r="L1978" s="102">
        <f>'District Data'!E$2</f>
        <v>72728</v>
      </c>
      <c r="M1978" s="102">
        <f>'District Data'!F$2</f>
        <v>78209</v>
      </c>
      <c r="N1978" s="33">
        <f t="shared" si="333"/>
        <v>0</v>
      </c>
      <c r="O1978" s="33">
        <f t="shared" si="334"/>
        <v>0</v>
      </c>
      <c r="P1978" s="33">
        <f t="shared" si="340"/>
        <v>14418.72</v>
      </c>
      <c r="Q1978" s="103">
        <v>0.18149999999999999</v>
      </c>
      <c r="R1978" s="103">
        <v>0.17510000000000001</v>
      </c>
      <c r="S1978" s="33">
        <f t="shared" si="335"/>
        <v>0</v>
      </c>
      <c r="T1978" s="33">
        <f t="shared" si="341"/>
        <v>0</v>
      </c>
      <c r="U1978" s="33">
        <f t="shared" si="336"/>
        <v>0</v>
      </c>
      <c r="V1978" s="33">
        <f t="shared" si="337"/>
        <v>0</v>
      </c>
      <c r="W1978" s="33">
        <f t="shared" si="338"/>
        <v>0</v>
      </c>
      <c r="X1978" s="33">
        <f>IFERROR(VLOOKUP(C1978,'Adj to Match Apport'!$C:$F,4,FALSE),0)</f>
        <v>0</v>
      </c>
      <c r="Y1978" s="33">
        <f t="shared" si="339"/>
        <v>0</v>
      </c>
      <c r="Z1978" s="184">
        <f>VLOOKUP(C1978, '2023-24 School Level AAFTE'!$C$4:$C$2454, 1, 0)</f>
        <v>5581</v>
      </c>
    </row>
    <row r="1979" spans="1:26" s="20" customFormat="1" x14ac:dyDescent="0.25">
      <c r="A1979" s="136" t="s">
        <v>1999</v>
      </c>
      <c r="B1979" s="166" t="s">
        <v>1998</v>
      </c>
      <c r="C1979" s="167">
        <v>2882</v>
      </c>
      <c r="D1979" s="166" t="s">
        <v>1023</v>
      </c>
      <c r="E1979" s="146" t="str">
        <f>VLOOKUP($C1979,'2023-24 School Level AAFTE'!$C:$N,9,FALSE)</f>
        <v>Yes</v>
      </c>
      <c r="F1979" s="94" t="str">
        <f>IFERROR(VLOOKUP(C1979,'2023-24 School Level AAFTE'!$C:$N,11,FALSE),"")</f>
        <v>Yes</v>
      </c>
      <c r="G1979" s="20">
        <f>IFERROR(VLOOKUP(C1979,'2023-24 School Level AAFTE'!$C:$N,8,FALSE),0)</f>
        <v>172.33</v>
      </c>
      <c r="H1979" s="99">
        <f>VLOOKUP($A1979,'District Data'!$A:$F,3,FALSE)</f>
        <v>1</v>
      </c>
      <c r="I1979" s="99">
        <f>VLOOKUP($A1979,'District Data'!$A:$F,4,FALSE)</f>
        <v>1</v>
      </c>
      <c r="J1979" s="100">
        <f t="shared" si="331"/>
        <v>172.33</v>
      </c>
      <c r="K1979" s="101">
        <f t="shared" si="332"/>
        <v>0.50600000000000001</v>
      </c>
      <c r="L1979" s="102">
        <f>'District Data'!E$2</f>
        <v>72728</v>
      </c>
      <c r="M1979" s="102">
        <f>'District Data'!F$2</f>
        <v>78209</v>
      </c>
      <c r="N1979" s="33">
        <f t="shared" si="333"/>
        <v>36800.370000000003</v>
      </c>
      <c r="O1979" s="33">
        <f t="shared" si="334"/>
        <v>2773.38</v>
      </c>
      <c r="P1979" s="33">
        <f t="shared" si="340"/>
        <v>14418.72</v>
      </c>
      <c r="Q1979" s="103">
        <v>0.18149999999999999</v>
      </c>
      <c r="R1979" s="103">
        <v>0.17510000000000001</v>
      </c>
      <c r="S1979" s="33">
        <f t="shared" si="335"/>
        <v>14460.76</v>
      </c>
      <c r="T1979" s="33">
        <f t="shared" si="341"/>
        <v>659.56</v>
      </c>
      <c r="U1979" s="33">
        <f t="shared" si="336"/>
        <v>115.49</v>
      </c>
      <c r="V1979" s="33">
        <f t="shared" si="337"/>
        <v>775.05</v>
      </c>
      <c r="W1979" s="33">
        <f t="shared" si="338"/>
        <v>54809.560000000005</v>
      </c>
      <c r="X1979" s="33" t="str">
        <f>IFERROR(VLOOKUP(C1979,'Adj to Match Apport'!$C:$F,4,FALSE),0)</f>
        <v/>
      </c>
      <c r="Y1979" s="33">
        <f t="shared" si="339"/>
        <v>54809.560000000005</v>
      </c>
      <c r="Z1979" s="184">
        <f>VLOOKUP(C1979, '2023-24 School Level AAFTE'!$C$4:$C$2454, 1, 0)</f>
        <v>2882</v>
      </c>
    </row>
    <row r="1980" spans="1:26" s="20" customFormat="1" x14ac:dyDescent="0.25">
      <c r="A1980" s="136" t="s">
        <v>1999</v>
      </c>
      <c r="B1980" s="166" t="s">
        <v>1998</v>
      </c>
      <c r="C1980" s="167">
        <v>2682</v>
      </c>
      <c r="D1980" s="166" t="s">
        <v>96</v>
      </c>
      <c r="E1980" s="146" t="str">
        <f>VLOOKUP($C1980,'2023-24 School Level AAFTE'!$C:$N,9,FALSE)</f>
        <v>Yes</v>
      </c>
      <c r="F1980" s="94" t="str">
        <f>IFERROR(VLOOKUP(C1980,'2023-24 School Level AAFTE'!$C:$N,11,FALSE),"")</f>
        <v>Yes</v>
      </c>
      <c r="G1980" s="20">
        <f>IFERROR(VLOOKUP(C1980,'2023-24 School Level AAFTE'!$C:$N,8,FALSE),0)</f>
        <v>172.86</v>
      </c>
      <c r="H1980" s="99">
        <f>VLOOKUP($A1980,'District Data'!$A:$F,3,FALSE)</f>
        <v>1</v>
      </c>
      <c r="I1980" s="99">
        <f>VLOOKUP($A1980,'District Data'!$A:$F,4,FALSE)</f>
        <v>1</v>
      </c>
      <c r="J1980" s="100">
        <f t="shared" si="331"/>
        <v>172.86</v>
      </c>
      <c r="K1980" s="101">
        <f t="shared" si="332"/>
        <v>0.50700000000000001</v>
      </c>
      <c r="L1980" s="102">
        <f>'District Data'!E$2</f>
        <v>72728</v>
      </c>
      <c r="M1980" s="102">
        <f>'District Data'!F$2</f>
        <v>78209</v>
      </c>
      <c r="N1980" s="33">
        <f t="shared" si="333"/>
        <v>36873.1</v>
      </c>
      <c r="O1980" s="33">
        <f t="shared" si="334"/>
        <v>2778.86</v>
      </c>
      <c r="P1980" s="33">
        <f t="shared" si="340"/>
        <v>14418.72</v>
      </c>
      <c r="Q1980" s="103">
        <v>0.18149999999999999</v>
      </c>
      <c r="R1980" s="103">
        <v>0.17510000000000001</v>
      </c>
      <c r="S1980" s="33">
        <f t="shared" si="335"/>
        <v>14489.34</v>
      </c>
      <c r="T1980" s="33">
        <f t="shared" si="341"/>
        <v>660.87</v>
      </c>
      <c r="U1980" s="33">
        <f t="shared" si="336"/>
        <v>115.72</v>
      </c>
      <c r="V1980" s="33">
        <f t="shared" si="337"/>
        <v>776.59</v>
      </c>
      <c r="W1980" s="33">
        <f t="shared" si="338"/>
        <v>54917.89</v>
      </c>
      <c r="X1980" s="33">
        <f>IFERROR(VLOOKUP(C1980,'Adj to Match Apport'!$C:$F,4,FALSE),0)</f>
        <v>-108.3300000000163</v>
      </c>
      <c r="Y1980" s="33">
        <f t="shared" si="339"/>
        <v>54809.559999999983</v>
      </c>
      <c r="Z1980" s="184">
        <f>VLOOKUP(C1980, '2023-24 School Level AAFTE'!$C$4:$C$2454, 1, 0)</f>
        <v>2682</v>
      </c>
    </row>
    <row r="1981" spans="1:26" s="20" customFormat="1" x14ac:dyDescent="0.25">
      <c r="A1981" s="136" t="s">
        <v>1999</v>
      </c>
      <c r="B1981" s="166" t="s">
        <v>1998</v>
      </c>
      <c r="C1981" s="167">
        <v>3119</v>
      </c>
      <c r="D1981" s="166" t="s">
        <v>2000</v>
      </c>
      <c r="E1981" s="146" t="str">
        <f>VLOOKUP($C1981,'2023-24 School Level AAFTE'!$C:$N,9,FALSE)</f>
        <v>Yes</v>
      </c>
      <c r="F1981" s="94" t="str">
        <f>IFERROR(VLOOKUP(C1981,'2023-24 School Level AAFTE'!$C:$N,11,FALSE),"")</f>
        <v>Yes</v>
      </c>
      <c r="G1981" s="20">
        <f>IFERROR(VLOOKUP(C1981,'2023-24 School Level AAFTE'!$C:$N,8,FALSE),0)</f>
        <v>260.78000000000003</v>
      </c>
      <c r="H1981" s="99">
        <f>VLOOKUP($A1981,'District Data'!$A:$F,3,FALSE)</f>
        <v>1</v>
      </c>
      <c r="I1981" s="99">
        <f>VLOOKUP($A1981,'District Data'!$A:$F,4,FALSE)</f>
        <v>1</v>
      </c>
      <c r="J1981" s="100">
        <f t="shared" si="331"/>
        <v>260.78000000000003</v>
      </c>
      <c r="K1981" s="101">
        <f t="shared" si="332"/>
        <v>0.76500000000000001</v>
      </c>
      <c r="L1981" s="102">
        <f>'District Data'!E$2</f>
        <v>72728</v>
      </c>
      <c r="M1981" s="102">
        <f>'District Data'!F$2</f>
        <v>78209</v>
      </c>
      <c r="N1981" s="33">
        <f t="shared" si="333"/>
        <v>55636.92</v>
      </c>
      <c r="O1981" s="33">
        <f t="shared" si="334"/>
        <v>4192.97</v>
      </c>
      <c r="P1981" s="33">
        <f t="shared" si="340"/>
        <v>14418.72</v>
      </c>
      <c r="Q1981" s="103">
        <v>0.18149999999999999</v>
      </c>
      <c r="R1981" s="103">
        <v>0.17510000000000001</v>
      </c>
      <c r="S1981" s="33">
        <f t="shared" si="335"/>
        <v>21862.61</v>
      </c>
      <c r="T1981" s="33">
        <f t="shared" si="341"/>
        <v>997.16</v>
      </c>
      <c r="U1981" s="33">
        <f t="shared" si="336"/>
        <v>174.6</v>
      </c>
      <c r="V1981" s="33">
        <f t="shared" si="337"/>
        <v>1171.76</v>
      </c>
      <c r="W1981" s="33">
        <f t="shared" si="338"/>
        <v>82864.259999999995</v>
      </c>
      <c r="X1981" s="33" t="str">
        <f>IFERROR(VLOOKUP(C1981,'Adj to Match Apport'!$C:$F,4,FALSE),0)</f>
        <v/>
      </c>
      <c r="Y1981" s="33">
        <f t="shared" si="339"/>
        <v>82864.259999999995</v>
      </c>
      <c r="Z1981" s="184">
        <f>VLOOKUP(C1981, '2023-24 School Level AAFTE'!$C$4:$C$2454, 1, 0)</f>
        <v>3119</v>
      </c>
    </row>
    <row r="1982" spans="1:26" s="20" customFormat="1" x14ac:dyDescent="0.25">
      <c r="A1982" s="136" t="s">
        <v>1999</v>
      </c>
      <c r="B1982" s="166" t="s">
        <v>1998</v>
      </c>
      <c r="C1982" s="167">
        <v>3800</v>
      </c>
      <c r="D1982" s="166" t="s">
        <v>2001</v>
      </c>
      <c r="E1982" s="146" t="str">
        <f>VLOOKUP($C1982,'2023-24 School Level AAFTE'!$C:$N,9,FALSE)</f>
        <v>Yes</v>
      </c>
      <c r="F1982" s="94" t="str">
        <f>IFERROR(VLOOKUP(C1982,'2023-24 School Level AAFTE'!$C:$N,11,FALSE),"")</f>
        <v>Yes</v>
      </c>
      <c r="G1982" s="20">
        <f>IFERROR(VLOOKUP(C1982,'2023-24 School Level AAFTE'!$C:$N,8,FALSE),0)</f>
        <v>180.32</v>
      </c>
      <c r="H1982" s="99">
        <f>VLOOKUP($A1982,'District Data'!$A:$F,3,FALSE)</f>
        <v>1</v>
      </c>
      <c r="I1982" s="99">
        <f>VLOOKUP($A1982,'District Data'!$A:$F,4,FALSE)</f>
        <v>1</v>
      </c>
      <c r="J1982" s="100">
        <f t="shared" si="331"/>
        <v>180.32</v>
      </c>
      <c r="K1982" s="101">
        <f t="shared" si="332"/>
        <v>0.52900000000000003</v>
      </c>
      <c r="L1982" s="102">
        <f>'District Data'!E$2</f>
        <v>72728</v>
      </c>
      <c r="M1982" s="102">
        <f>'District Data'!F$2</f>
        <v>78209</v>
      </c>
      <c r="N1982" s="33">
        <f t="shared" si="333"/>
        <v>38473.11</v>
      </c>
      <c r="O1982" s="33">
        <f t="shared" si="334"/>
        <v>2899.45</v>
      </c>
      <c r="P1982" s="33">
        <f t="shared" si="340"/>
        <v>14418.72</v>
      </c>
      <c r="Q1982" s="103">
        <v>0.18149999999999999</v>
      </c>
      <c r="R1982" s="103">
        <v>0.17510000000000001</v>
      </c>
      <c r="S1982" s="33">
        <f t="shared" si="335"/>
        <v>15118.07</v>
      </c>
      <c r="T1982" s="33">
        <f t="shared" si="341"/>
        <v>689.54</v>
      </c>
      <c r="U1982" s="33">
        <f t="shared" si="336"/>
        <v>120.74</v>
      </c>
      <c r="V1982" s="33">
        <f t="shared" si="337"/>
        <v>810.28</v>
      </c>
      <c r="W1982" s="33">
        <f t="shared" si="338"/>
        <v>57300.909999999996</v>
      </c>
      <c r="X1982" s="33" t="str">
        <f>IFERROR(VLOOKUP(C1982,'Adj to Match Apport'!$C:$F,4,FALSE),0)</f>
        <v/>
      </c>
      <c r="Y1982" s="33">
        <f t="shared" si="339"/>
        <v>57300.909999999996</v>
      </c>
      <c r="Z1982" s="184">
        <f>VLOOKUP(C1982, '2023-24 School Level AAFTE'!$C$4:$C$2454, 1, 0)</f>
        <v>3800</v>
      </c>
    </row>
    <row r="1983" spans="1:26" s="20" customFormat="1" x14ac:dyDescent="0.25">
      <c r="A1983" s="136" t="s">
        <v>2003</v>
      </c>
      <c r="B1983" s="166" t="s">
        <v>2002</v>
      </c>
      <c r="C1983" s="147">
        <v>4399</v>
      </c>
      <c r="D1983" s="139" t="s">
        <v>2007</v>
      </c>
      <c r="E1983" s="146" t="str">
        <f>VLOOKUP($C1983,'2023-24 School Level AAFTE'!$C:$N,9,FALSE)</f>
        <v>Yes</v>
      </c>
      <c r="F1983" s="94" t="str">
        <f>IFERROR(VLOOKUP(C1983,'2023-24 School Level AAFTE'!$C:$N,11,FALSE),"")</f>
        <v>Yes</v>
      </c>
      <c r="G1983" s="20">
        <f>IFERROR(VLOOKUP(C1983,'2023-24 School Level AAFTE'!$C:$N,8,FALSE),0)</f>
        <v>343.14</v>
      </c>
      <c r="H1983" s="99">
        <f>VLOOKUP($A1983,'District Data'!$A:$F,3,FALSE)</f>
        <v>1.18</v>
      </c>
      <c r="I1983" s="99">
        <f>VLOOKUP($A1983,'District Data'!$A:$F,4,FALSE)</f>
        <v>1.18</v>
      </c>
      <c r="J1983" s="100">
        <f t="shared" si="331"/>
        <v>343.14</v>
      </c>
      <c r="K1983" s="101">
        <f t="shared" si="332"/>
        <v>1.0069999999999999</v>
      </c>
      <c r="L1983" s="102">
        <f>'District Data'!E$2</f>
        <v>72728</v>
      </c>
      <c r="M1983" s="102">
        <f>'District Data'!F$2</f>
        <v>78209</v>
      </c>
      <c r="N1983" s="33">
        <f t="shared" si="333"/>
        <v>86419.77</v>
      </c>
      <c r="O1983" s="33">
        <f t="shared" si="334"/>
        <v>6512.86</v>
      </c>
      <c r="P1983" s="33">
        <f t="shared" si="340"/>
        <v>14418.72</v>
      </c>
      <c r="Q1983" s="103">
        <v>0.18149999999999999</v>
      </c>
      <c r="R1983" s="103">
        <v>0.17510000000000001</v>
      </c>
      <c r="S1983" s="33">
        <f t="shared" si="335"/>
        <v>31345.24</v>
      </c>
      <c r="T1983" s="33">
        <f t="shared" si="341"/>
        <v>1548.88</v>
      </c>
      <c r="U1983" s="33">
        <f t="shared" si="336"/>
        <v>271.20999999999998</v>
      </c>
      <c r="V1983" s="33">
        <f t="shared" si="337"/>
        <v>1820.0900000000001</v>
      </c>
      <c r="W1983" s="33">
        <f t="shared" si="338"/>
        <v>126097.96</v>
      </c>
      <c r="X1983" s="33" t="str">
        <f>IFERROR(VLOOKUP(C1983,'Adj to Match Apport'!$C:$F,4,FALSE),0)</f>
        <v/>
      </c>
      <c r="Y1983" s="33">
        <f t="shared" si="339"/>
        <v>126097.96</v>
      </c>
      <c r="Z1983" s="184">
        <f>VLOOKUP(C1983, '2023-24 School Level AAFTE'!$C$4:$C$2454, 1, 0)</f>
        <v>4399</v>
      </c>
    </row>
    <row r="1984" spans="1:26" s="20" customFormat="1" x14ac:dyDescent="0.25">
      <c r="A1984" s="136" t="s">
        <v>2003</v>
      </c>
      <c r="B1984" s="166" t="s">
        <v>2002</v>
      </c>
      <c r="C1984" s="167">
        <v>5329</v>
      </c>
      <c r="D1984" s="166" t="s">
        <v>2598</v>
      </c>
      <c r="E1984" s="146" t="str">
        <f>VLOOKUP($C1984,'2023-24 School Level AAFTE'!$C:$N,9,FALSE)</f>
        <v>No</v>
      </c>
      <c r="F1984" s="94" t="str">
        <f>IFERROR(VLOOKUP(C1984,'2023-24 School Level AAFTE'!$C:$N,11,FALSE),"")</f>
        <v>No</v>
      </c>
      <c r="G1984" s="20">
        <f>IFERROR(VLOOKUP(C1984,'2023-24 School Level AAFTE'!$C:$N,8,FALSE),0)</f>
        <v>10.3</v>
      </c>
      <c r="H1984" s="99">
        <f>VLOOKUP($A1984,'District Data'!$A:$F,3,FALSE)</f>
        <v>1.18</v>
      </c>
      <c r="I1984" s="99">
        <f>VLOOKUP($A1984,'District Data'!$A:$F,4,FALSE)</f>
        <v>1.18</v>
      </c>
      <c r="J1984" s="100">
        <f t="shared" si="331"/>
        <v>0</v>
      </c>
      <c r="K1984" s="101">
        <f t="shared" si="332"/>
        <v>0</v>
      </c>
      <c r="L1984" s="102">
        <f>'District Data'!E$2</f>
        <v>72728</v>
      </c>
      <c r="M1984" s="102">
        <f>'District Data'!F$2</f>
        <v>78209</v>
      </c>
      <c r="N1984" s="33">
        <f t="shared" si="333"/>
        <v>0</v>
      </c>
      <c r="O1984" s="33">
        <f t="shared" si="334"/>
        <v>0</v>
      </c>
      <c r="P1984" s="33">
        <f t="shared" si="340"/>
        <v>14418.72</v>
      </c>
      <c r="Q1984" s="103">
        <v>0.18149999999999999</v>
      </c>
      <c r="R1984" s="103">
        <v>0.17510000000000001</v>
      </c>
      <c r="S1984" s="33">
        <f t="shared" si="335"/>
        <v>0</v>
      </c>
      <c r="T1984" s="33">
        <f t="shared" si="341"/>
        <v>0</v>
      </c>
      <c r="U1984" s="33">
        <f t="shared" si="336"/>
        <v>0</v>
      </c>
      <c r="V1984" s="33">
        <f t="shared" si="337"/>
        <v>0</v>
      </c>
      <c r="W1984" s="33">
        <f t="shared" si="338"/>
        <v>0</v>
      </c>
      <c r="X1984" s="33">
        <f>IFERROR(VLOOKUP(C1984,'Adj to Match Apport'!$C:$F,4,FALSE),0)</f>
        <v>0</v>
      </c>
      <c r="Y1984" s="33">
        <f t="shared" si="339"/>
        <v>0</v>
      </c>
      <c r="Z1984" s="184">
        <f>VLOOKUP(C1984, '2023-24 School Level AAFTE'!$C$4:$C$2454, 1, 0)</f>
        <v>5329</v>
      </c>
    </row>
    <row r="1985" spans="1:26" s="20" customFormat="1" x14ac:dyDescent="0.25">
      <c r="A1985" s="136" t="s">
        <v>2003</v>
      </c>
      <c r="B1985" s="166" t="s">
        <v>2002</v>
      </c>
      <c r="C1985" s="167">
        <v>5114</v>
      </c>
      <c r="D1985" s="166" t="s">
        <v>2599</v>
      </c>
      <c r="E1985" s="146" t="str">
        <f>VLOOKUP($C1985,'2023-24 School Level AAFTE'!$C:$N,9,FALSE)</f>
        <v>No</v>
      </c>
      <c r="F1985" s="94" t="str">
        <f>IFERROR(VLOOKUP(C1985,'2023-24 School Level AAFTE'!$C:$N,11,FALSE),"")</f>
        <v>No</v>
      </c>
      <c r="G1985" s="20">
        <f>IFERROR(VLOOKUP(C1985,'2023-24 School Level AAFTE'!$C:$N,8,FALSE),0)</f>
        <v>32.75</v>
      </c>
      <c r="H1985" s="99">
        <f>VLOOKUP($A1985,'District Data'!$A:$F,3,FALSE)</f>
        <v>1.18</v>
      </c>
      <c r="I1985" s="99">
        <f>VLOOKUP($A1985,'District Data'!$A:$F,4,FALSE)</f>
        <v>1.18</v>
      </c>
      <c r="J1985" s="100">
        <f t="shared" ref="J1985:J2048" si="342">IF(AND(F1985="yes",E1985= "yes"), G1985,0)</f>
        <v>0</v>
      </c>
      <c r="K1985" s="101">
        <f t="shared" ref="K1985:K2048" si="343">ROUND(((J1985*1.1*36)/15)/900,3)</f>
        <v>0</v>
      </c>
      <c r="L1985" s="102">
        <f>'District Data'!E$2</f>
        <v>72728</v>
      </c>
      <c r="M1985" s="102">
        <f>'District Data'!F$2</f>
        <v>78209</v>
      </c>
      <c r="N1985" s="33">
        <f t="shared" ref="N1985:N2048" si="344">ROUND(H1985*L1985*$K1985,2)</f>
        <v>0</v>
      </c>
      <c r="O1985" s="33">
        <f t="shared" ref="O1985:O2048" si="345">ROUND(I1985*M1985*$K1985-N1985,2)</f>
        <v>0</v>
      </c>
      <c r="P1985" s="33">
        <f t="shared" si="340"/>
        <v>14418.72</v>
      </c>
      <c r="Q1985" s="103">
        <v>0.18149999999999999</v>
      </c>
      <c r="R1985" s="103">
        <v>0.17510000000000001</v>
      </c>
      <c r="S1985" s="33">
        <f t="shared" ref="S1985:S2048" si="346">ROUND(N1985*Q1985+O1985*R1985+K1985*P1985,2)</f>
        <v>0</v>
      </c>
      <c r="T1985" s="33">
        <f t="shared" si="341"/>
        <v>0</v>
      </c>
      <c r="U1985" s="33">
        <f t="shared" ref="U1985:U2048" si="347">ROUND(T1985*R1985,2)</f>
        <v>0</v>
      </c>
      <c r="V1985" s="33">
        <f t="shared" ref="V1985:V2048" si="348">SUM(T1985:U1985)</f>
        <v>0</v>
      </c>
      <c r="W1985" s="33">
        <f t="shared" ref="W1985:W2048" si="349">SUM(S1985,N1985:O1985,V1985)</f>
        <v>0</v>
      </c>
      <c r="X1985" s="33">
        <f>IFERROR(VLOOKUP(C1985,'Adj to Match Apport'!$C:$F,4,FALSE),0)</f>
        <v>0</v>
      </c>
      <c r="Y1985" s="33">
        <f t="shared" si="339"/>
        <v>0</v>
      </c>
      <c r="Z1985" s="184">
        <f>VLOOKUP(C1985, '2023-24 School Level AAFTE'!$C$4:$C$2454, 1, 0)</f>
        <v>5114</v>
      </c>
    </row>
    <row r="1986" spans="1:26" s="20" customFormat="1" x14ac:dyDescent="0.25">
      <c r="A1986" s="136" t="s">
        <v>2003</v>
      </c>
      <c r="B1986" s="166" t="s">
        <v>2002</v>
      </c>
      <c r="C1986" s="167">
        <v>2229</v>
      </c>
      <c r="D1986" s="166" t="s">
        <v>2005</v>
      </c>
      <c r="E1986" s="146" t="str">
        <f>VLOOKUP($C1986,'2023-24 School Level AAFTE'!$C:$N,9,FALSE)</f>
        <v>Yes</v>
      </c>
      <c r="F1986" s="94" t="str">
        <f>IFERROR(VLOOKUP(C1986,'2023-24 School Level AAFTE'!$C:$N,11,FALSE),"")</f>
        <v>Yes</v>
      </c>
      <c r="G1986" s="20">
        <f>IFERROR(VLOOKUP(C1986,'2023-24 School Level AAFTE'!$C:$N,8,FALSE),0)</f>
        <v>630.22</v>
      </c>
      <c r="H1986" s="99">
        <f>VLOOKUP($A1986,'District Data'!$A:$F,3,FALSE)</f>
        <v>1.18</v>
      </c>
      <c r="I1986" s="99">
        <f>VLOOKUP($A1986,'District Data'!$A:$F,4,FALSE)</f>
        <v>1.18</v>
      </c>
      <c r="J1986" s="100">
        <f t="shared" si="342"/>
        <v>630.22</v>
      </c>
      <c r="K1986" s="101">
        <f t="shared" si="343"/>
        <v>1.849</v>
      </c>
      <c r="L1986" s="102">
        <f>'District Data'!E$2</f>
        <v>72728</v>
      </c>
      <c r="M1986" s="102">
        <f>'District Data'!F$2</f>
        <v>78209</v>
      </c>
      <c r="N1986" s="33">
        <f t="shared" si="344"/>
        <v>158679.4</v>
      </c>
      <c r="O1986" s="33">
        <f t="shared" si="345"/>
        <v>11958.56</v>
      </c>
      <c r="P1986" s="33">
        <f t="shared" si="340"/>
        <v>14418.72</v>
      </c>
      <c r="Q1986" s="103">
        <v>0.18149999999999999</v>
      </c>
      <c r="R1986" s="103">
        <v>0.17510000000000001</v>
      </c>
      <c r="S1986" s="33">
        <f t="shared" si="346"/>
        <v>57554.47</v>
      </c>
      <c r="T1986" s="33">
        <f t="shared" si="341"/>
        <v>2843.97</v>
      </c>
      <c r="U1986" s="33">
        <f t="shared" si="347"/>
        <v>497.98</v>
      </c>
      <c r="V1986" s="33">
        <f t="shared" si="348"/>
        <v>3341.95</v>
      </c>
      <c r="W1986" s="33">
        <f t="shared" si="349"/>
        <v>231534.38</v>
      </c>
      <c r="X1986" s="33" t="str">
        <f>IFERROR(VLOOKUP(C1986,'Adj to Match Apport'!$C:$F,4,FALSE),0)</f>
        <v/>
      </c>
      <c r="Y1986" s="33">
        <f t="shared" ref="Y1986:Y2049" si="350">SUM(X1986,W1986)</f>
        <v>231534.38</v>
      </c>
      <c r="Z1986" s="184">
        <f>VLOOKUP(C1986, '2023-24 School Level AAFTE'!$C$4:$C$2454, 1, 0)</f>
        <v>2229</v>
      </c>
    </row>
    <row r="1987" spans="1:26" s="20" customFormat="1" x14ac:dyDescent="0.25">
      <c r="A1987" s="136" t="s">
        <v>2003</v>
      </c>
      <c r="B1987" s="166" t="s">
        <v>2002</v>
      </c>
      <c r="C1987" s="167">
        <v>2105</v>
      </c>
      <c r="D1987" s="166" t="s">
        <v>2004</v>
      </c>
      <c r="E1987" s="146" t="str">
        <f>VLOOKUP($C1987,'2023-24 School Level AAFTE'!$C:$N,9,FALSE)</f>
        <v>Yes</v>
      </c>
      <c r="F1987" s="94" t="str">
        <f>IFERROR(VLOOKUP(C1987,'2023-24 School Level AAFTE'!$C:$N,11,FALSE),"")</f>
        <v>Yes</v>
      </c>
      <c r="G1987" s="20">
        <f>IFERROR(VLOOKUP(C1987,'2023-24 School Level AAFTE'!$C:$N,8,FALSE),0)</f>
        <v>427.14</v>
      </c>
      <c r="H1987" s="99">
        <f>VLOOKUP($A1987,'District Data'!$A:$F,3,FALSE)</f>
        <v>1.18</v>
      </c>
      <c r="I1987" s="99">
        <f>VLOOKUP($A1987,'District Data'!$A:$F,4,FALSE)</f>
        <v>1.18</v>
      </c>
      <c r="J1987" s="100">
        <f t="shared" si="342"/>
        <v>427.14</v>
      </c>
      <c r="K1987" s="101">
        <f t="shared" si="343"/>
        <v>1.2529999999999999</v>
      </c>
      <c r="L1987" s="102">
        <f>'District Data'!E$2</f>
        <v>72728</v>
      </c>
      <c r="M1987" s="102">
        <f>'District Data'!F$2</f>
        <v>78209</v>
      </c>
      <c r="N1987" s="33">
        <f t="shared" si="344"/>
        <v>107531.26</v>
      </c>
      <c r="O1987" s="33">
        <f t="shared" si="345"/>
        <v>8103.87</v>
      </c>
      <c r="P1987" s="33">
        <f t="shared" si="340"/>
        <v>14418.72</v>
      </c>
      <c r="Q1987" s="103">
        <v>0.18149999999999999</v>
      </c>
      <c r="R1987" s="103">
        <v>0.17510000000000001</v>
      </c>
      <c r="S1987" s="33">
        <f t="shared" si="346"/>
        <v>39002.57</v>
      </c>
      <c r="T1987" s="33">
        <f t="shared" si="341"/>
        <v>1927.25</v>
      </c>
      <c r="U1987" s="33">
        <f t="shared" si="347"/>
        <v>337.46</v>
      </c>
      <c r="V1987" s="33">
        <f t="shared" si="348"/>
        <v>2264.71</v>
      </c>
      <c r="W1987" s="33">
        <f t="shared" si="349"/>
        <v>156902.40999999997</v>
      </c>
      <c r="X1987" s="33">
        <f>IFERROR(VLOOKUP(C1987,'Adj to Match Apport'!$C:$F,4,FALSE),0)</f>
        <v>-125.25</v>
      </c>
      <c r="Y1987" s="33">
        <f t="shared" si="350"/>
        <v>156777.15999999997</v>
      </c>
      <c r="Z1987" s="184">
        <f>VLOOKUP(C1987, '2023-24 School Level AAFTE'!$C$4:$C$2454, 1, 0)</f>
        <v>2105</v>
      </c>
    </row>
    <row r="1988" spans="1:26" s="20" customFormat="1" x14ac:dyDescent="0.25">
      <c r="A1988" s="136" t="s">
        <v>2003</v>
      </c>
      <c r="B1988" s="166" t="s">
        <v>2002</v>
      </c>
      <c r="C1988" s="167">
        <v>4274</v>
      </c>
      <c r="D1988" s="166" t="s">
        <v>2006</v>
      </c>
      <c r="E1988" s="146" t="str">
        <f>VLOOKUP($C1988,'2023-24 School Level AAFTE'!$C:$N,9,FALSE)</f>
        <v>Yes</v>
      </c>
      <c r="F1988" s="94" t="str">
        <f>IFERROR(VLOOKUP(C1988,'2023-24 School Level AAFTE'!$C:$N,11,FALSE),"")</f>
        <v>Yes</v>
      </c>
      <c r="G1988" s="20">
        <f>IFERROR(VLOOKUP(C1988,'2023-24 School Level AAFTE'!$C:$N,8,FALSE),0)</f>
        <v>566.79</v>
      </c>
      <c r="H1988" s="99">
        <f>VLOOKUP($A1988,'District Data'!$A:$F,3,FALSE)</f>
        <v>1.18</v>
      </c>
      <c r="I1988" s="99">
        <f>VLOOKUP($A1988,'District Data'!$A:$F,4,FALSE)</f>
        <v>1.18</v>
      </c>
      <c r="J1988" s="100">
        <f t="shared" si="342"/>
        <v>566.79</v>
      </c>
      <c r="K1988" s="101">
        <f t="shared" si="343"/>
        <v>1.663</v>
      </c>
      <c r="L1988" s="102">
        <f>'District Data'!E$2</f>
        <v>72728</v>
      </c>
      <c r="M1988" s="102">
        <f>'District Data'!F$2</f>
        <v>78209</v>
      </c>
      <c r="N1988" s="33">
        <f t="shared" si="344"/>
        <v>142717.06</v>
      </c>
      <c r="O1988" s="33">
        <f t="shared" si="345"/>
        <v>10755.59</v>
      </c>
      <c r="P1988" s="33">
        <f t="shared" ref="P1988:P2051" si="351">ROUND(1178*12*1.02,2)</f>
        <v>14418.72</v>
      </c>
      <c r="Q1988" s="103">
        <v>0.18149999999999999</v>
      </c>
      <c r="R1988" s="103">
        <v>0.17510000000000001</v>
      </c>
      <c r="S1988" s="33">
        <f t="shared" si="346"/>
        <v>51764.78</v>
      </c>
      <c r="T1988" s="33">
        <f t="shared" ref="T1988:T2051" si="352">ROUND(($M1988*$I1988*$K1988/180*3),2)</f>
        <v>2557.88</v>
      </c>
      <c r="U1988" s="33">
        <f t="shared" si="347"/>
        <v>447.88</v>
      </c>
      <c r="V1988" s="33">
        <f t="shared" si="348"/>
        <v>3005.76</v>
      </c>
      <c r="W1988" s="33">
        <f t="shared" si="349"/>
        <v>208243.19</v>
      </c>
      <c r="X1988" s="33" t="str">
        <f>IFERROR(VLOOKUP(C1988,'Adj to Match Apport'!$C:$F,4,FALSE),0)</f>
        <v/>
      </c>
      <c r="Y1988" s="33">
        <f t="shared" si="350"/>
        <v>208243.19</v>
      </c>
      <c r="Z1988" s="184">
        <f>VLOOKUP(C1988, '2023-24 School Level AAFTE'!$C$4:$C$2454, 1, 0)</f>
        <v>4274</v>
      </c>
    </row>
    <row r="1989" spans="1:26" s="20" customFormat="1" x14ac:dyDescent="0.25">
      <c r="A1989" s="136" t="s">
        <v>2003</v>
      </c>
      <c r="B1989" s="166" t="s">
        <v>2002</v>
      </c>
      <c r="C1989" s="167">
        <v>5642</v>
      </c>
      <c r="D1989" s="166" t="s">
        <v>2844</v>
      </c>
      <c r="E1989" s="146" t="str">
        <f>VLOOKUP($C1989,'2023-24 School Level AAFTE'!$C:$N,9,FALSE)</f>
        <v>No</v>
      </c>
      <c r="F1989" s="94" t="str">
        <f>IFERROR(VLOOKUP(C1989,'2023-24 School Level AAFTE'!$C:$N,11,FALSE),"")</f>
        <v>No</v>
      </c>
      <c r="G1989" s="20">
        <f>IFERROR(VLOOKUP(C1989,'2023-24 School Level AAFTE'!$C:$N,8,FALSE),0)</f>
        <v>34.159999999999997</v>
      </c>
      <c r="H1989" s="99">
        <f>VLOOKUP($A1989,'District Data'!$A:$F,3,FALSE)</f>
        <v>1.18</v>
      </c>
      <c r="I1989" s="99">
        <f>VLOOKUP($A1989,'District Data'!$A:$F,4,FALSE)</f>
        <v>1.18</v>
      </c>
      <c r="J1989" s="100">
        <f t="shared" si="342"/>
        <v>0</v>
      </c>
      <c r="K1989" s="101">
        <f t="shared" si="343"/>
        <v>0</v>
      </c>
      <c r="L1989" s="102">
        <f>'District Data'!E$2</f>
        <v>72728</v>
      </c>
      <c r="M1989" s="102">
        <f>'District Data'!F$2</f>
        <v>78209</v>
      </c>
      <c r="N1989" s="33">
        <f t="shared" si="344"/>
        <v>0</v>
      </c>
      <c r="O1989" s="33">
        <f t="shared" si="345"/>
        <v>0</v>
      </c>
      <c r="P1989" s="33">
        <f t="shared" si="351"/>
        <v>14418.72</v>
      </c>
      <c r="Q1989" s="103">
        <v>0.18149999999999999</v>
      </c>
      <c r="R1989" s="103">
        <v>0.17510000000000001</v>
      </c>
      <c r="S1989" s="33">
        <f t="shared" si="346"/>
        <v>0</v>
      </c>
      <c r="T1989" s="33">
        <f t="shared" si="352"/>
        <v>0</v>
      </c>
      <c r="U1989" s="33">
        <f t="shared" si="347"/>
        <v>0</v>
      </c>
      <c r="V1989" s="33">
        <f t="shared" si="348"/>
        <v>0</v>
      </c>
      <c r="W1989" s="33">
        <f t="shared" si="349"/>
        <v>0</v>
      </c>
      <c r="X1989" s="33">
        <f>IFERROR(VLOOKUP(C1989,'Adj to Match Apport'!$C:$F,4,FALSE),0)</f>
        <v>0</v>
      </c>
      <c r="Y1989" s="33">
        <f t="shared" si="350"/>
        <v>0</v>
      </c>
      <c r="Z1989" s="184">
        <f>VLOOKUP(C1989, '2023-24 School Level AAFTE'!$C$4:$C$2454, 1, 0)</f>
        <v>5642</v>
      </c>
    </row>
    <row r="1990" spans="1:26" s="20" customFormat="1" x14ac:dyDescent="0.25">
      <c r="A1990" s="136" t="s">
        <v>2408</v>
      </c>
      <c r="B1990" s="166" t="s">
        <v>2407</v>
      </c>
      <c r="C1990" s="167">
        <v>5469</v>
      </c>
      <c r="D1990" s="166" t="s">
        <v>2407</v>
      </c>
      <c r="E1990" s="146" t="str">
        <f>VLOOKUP($C1990,'2023-24 School Level AAFTE'!$C:$N,9,FALSE)</f>
        <v>No</v>
      </c>
      <c r="F1990" s="94" t="str">
        <f>IFERROR(VLOOKUP(C1990,'2023-24 School Level AAFTE'!$C:$N,11,FALSE),"")</f>
        <v>No</v>
      </c>
      <c r="G1990" s="20">
        <f>IFERROR(VLOOKUP(C1990,'2023-24 School Level AAFTE'!$C:$N,8,FALSE),0)</f>
        <v>534.36</v>
      </c>
      <c r="H1990" s="99">
        <f>VLOOKUP($A1990,'District Data'!$A:$F,3,FALSE)</f>
        <v>1.18</v>
      </c>
      <c r="I1990" s="99">
        <f>VLOOKUP($A1990,'District Data'!$A:$F,4,FALSE)</f>
        <v>1.18</v>
      </c>
      <c r="J1990" s="100">
        <f t="shared" si="342"/>
        <v>0</v>
      </c>
      <c r="K1990" s="101">
        <f t="shared" si="343"/>
        <v>0</v>
      </c>
      <c r="L1990" s="102">
        <f>'District Data'!E$2</f>
        <v>72728</v>
      </c>
      <c r="M1990" s="102">
        <f>'District Data'!F$2</f>
        <v>78209</v>
      </c>
      <c r="N1990" s="33">
        <f t="shared" si="344"/>
        <v>0</v>
      </c>
      <c r="O1990" s="33">
        <f t="shared" si="345"/>
        <v>0</v>
      </c>
      <c r="P1990" s="33">
        <f t="shared" si="351"/>
        <v>14418.72</v>
      </c>
      <c r="Q1990" s="103">
        <v>0.18149999999999999</v>
      </c>
      <c r="R1990" s="103">
        <v>0.17510000000000001</v>
      </c>
      <c r="S1990" s="33">
        <f t="shared" si="346"/>
        <v>0</v>
      </c>
      <c r="T1990" s="33">
        <f t="shared" si="352"/>
        <v>0</v>
      </c>
      <c r="U1990" s="33">
        <f t="shared" si="347"/>
        <v>0</v>
      </c>
      <c r="V1990" s="33">
        <f t="shared" si="348"/>
        <v>0</v>
      </c>
      <c r="W1990" s="33">
        <f t="shared" si="349"/>
        <v>0</v>
      </c>
      <c r="X1990" s="33">
        <f>IFERROR(VLOOKUP(C1990,'Adj to Match Apport'!$C:$F,4,FALSE),0)</f>
        <v>0</v>
      </c>
      <c r="Y1990" s="33">
        <f t="shared" si="350"/>
        <v>0</v>
      </c>
      <c r="Z1990" s="184">
        <f>VLOOKUP(C1990, '2023-24 School Level AAFTE'!$C$4:$C$2454, 1, 0)</f>
        <v>5469</v>
      </c>
    </row>
    <row r="1991" spans="1:26" s="20" customFormat="1" x14ac:dyDescent="0.25">
      <c r="A1991" s="136" t="s">
        <v>2401</v>
      </c>
      <c r="B1991" s="166" t="s">
        <v>2400</v>
      </c>
      <c r="C1991" s="167">
        <v>5376</v>
      </c>
      <c r="D1991" s="166" t="s">
        <v>2400</v>
      </c>
      <c r="E1991" s="146" t="str">
        <f>VLOOKUP($C1991,'2023-24 School Level AAFTE'!$C:$N,9,FALSE)</f>
        <v>Yes</v>
      </c>
      <c r="F1991" s="94" t="str">
        <f>IFERROR(VLOOKUP(C1991,'2023-24 School Level AAFTE'!$C:$N,11,FALSE),"")</f>
        <v>Yes</v>
      </c>
      <c r="G1991" s="20">
        <f>IFERROR(VLOOKUP(C1991,'2023-24 School Level AAFTE'!$C:$N,8,FALSE),0)</f>
        <v>153.19999999999999</v>
      </c>
      <c r="H1991" s="99">
        <f>VLOOKUP($A1991,'District Data'!$A:$F,3,FALSE)</f>
        <v>1.1200000000000001</v>
      </c>
      <c r="I1991" s="99">
        <f>VLOOKUP($A1991,'District Data'!$A:$F,4,FALSE)</f>
        <v>1.1200000000000001</v>
      </c>
      <c r="J1991" s="100">
        <f t="shared" si="342"/>
        <v>153.19999999999999</v>
      </c>
      <c r="K1991" s="101">
        <f t="shared" si="343"/>
        <v>0.44900000000000001</v>
      </c>
      <c r="L1991" s="102">
        <f>'District Data'!E$2</f>
        <v>72728</v>
      </c>
      <c r="M1991" s="102">
        <f>'District Data'!F$2</f>
        <v>78209</v>
      </c>
      <c r="N1991" s="33">
        <f t="shared" si="344"/>
        <v>36573.46</v>
      </c>
      <c r="O1991" s="33">
        <f t="shared" si="345"/>
        <v>2756.28</v>
      </c>
      <c r="P1991" s="33">
        <f t="shared" si="351"/>
        <v>14418.72</v>
      </c>
      <c r="Q1991" s="103">
        <v>0.18149999999999999</v>
      </c>
      <c r="R1991" s="103">
        <v>0.17510000000000001</v>
      </c>
      <c r="S1991" s="33">
        <f t="shared" si="346"/>
        <v>13594.71</v>
      </c>
      <c r="T1991" s="33">
        <f t="shared" si="352"/>
        <v>655.5</v>
      </c>
      <c r="U1991" s="33">
        <f t="shared" si="347"/>
        <v>114.78</v>
      </c>
      <c r="V1991" s="33">
        <f t="shared" si="348"/>
        <v>770.28</v>
      </c>
      <c r="W1991" s="33">
        <f t="shared" si="349"/>
        <v>53694.729999999996</v>
      </c>
      <c r="X1991" s="33">
        <f>IFERROR(VLOOKUP(C1991,'Adj to Match Apport'!$C:$F,4,FALSE),0)</f>
        <v>0</v>
      </c>
      <c r="Y1991" s="33">
        <f t="shared" si="350"/>
        <v>53694.729999999996</v>
      </c>
      <c r="Z1991" s="184">
        <f>VLOOKUP(C1991, '2023-24 School Level AAFTE'!$C$4:$C$2454, 1, 0)</f>
        <v>5376</v>
      </c>
    </row>
    <row r="1992" spans="1:26" s="20" customFormat="1" x14ac:dyDescent="0.25">
      <c r="A1992" s="136" t="s">
        <v>2399</v>
      </c>
      <c r="B1992" s="166" t="s">
        <v>2398</v>
      </c>
      <c r="C1992" s="167">
        <v>5375</v>
      </c>
      <c r="D1992" s="166" t="s">
        <v>2398</v>
      </c>
      <c r="E1992" s="146" t="str">
        <f>VLOOKUP($C1992,'2023-24 School Level AAFTE'!$C:$N,9,FALSE)</f>
        <v>No</v>
      </c>
      <c r="F1992" s="94" t="str">
        <f>IFERROR(VLOOKUP(C1992,'2023-24 School Level AAFTE'!$C:$N,11,FALSE),"")</f>
        <v>No</v>
      </c>
      <c r="G1992" s="20">
        <f>IFERROR(VLOOKUP(C1992,'2023-24 School Level AAFTE'!$C:$N,8,FALSE),0)</f>
        <v>221.85000000000002</v>
      </c>
      <c r="H1992" s="99">
        <f>VLOOKUP($A1992,'District Data'!$A:$F,3,FALSE)</f>
        <v>1.18</v>
      </c>
      <c r="I1992" s="99">
        <f>VLOOKUP($A1992,'District Data'!$A:$F,4,FALSE)</f>
        <v>1.18</v>
      </c>
      <c r="J1992" s="100">
        <f t="shared" si="342"/>
        <v>0</v>
      </c>
      <c r="K1992" s="101">
        <f t="shared" si="343"/>
        <v>0</v>
      </c>
      <c r="L1992" s="102">
        <f>'District Data'!E$2</f>
        <v>72728</v>
      </c>
      <c r="M1992" s="102">
        <f>'District Data'!F$2</f>
        <v>78209</v>
      </c>
      <c r="N1992" s="33">
        <f t="shared" si="344"/>
        <v>0</v>
      </c>
      <c r="O1992" s="33">
        <f t="shared" si="345"/>
        <v>0</v>
      </c>
      <c r="P1992" s="33">
        <f t="shared" si="351"/>
        <v>14418.72</v>
      </c>
      <c r="Q1992" s="103">
        <v>0.18149999999999999</v>
      </c>
      <c r="R1992" s="103">
        <v>0.17510000000000001</v>
      </c>
      <c r="S1992" s="33">
        <f t="shared" si="346"/>
        <v>0</v>
      </c>
      <c r="T1992" s="33">
        <f t="shared" si="352"/>
        <v>0</v>
      </c>
      <c r="U1992" s="33">
        <f t="shared" si="347"/>
        <v>0</v>
      </c>
      <c r="V1992" s="33">
        <f t="shared" si="348"/>
        <v>0</v>
      </c>
      <c r="W1992" s="33">
        <f t="shared" si="349"/>
        <v>0</v>
      </c>
      <c r="X1992" s="33">
        <f>IFERROR(VLOOKUP(C1992,'Adj to Match Apport'!$C:$F,4,FALSE),0)</f>
        <v>0</v>
      </c>
      <c r="Y1992" s="33">
        <f t="shared" si="350"/>
        <v>0</v>
      </c>
      <c r="Z1992" s="184">
        <f>VLOOKUP(C1992, '2023-24 School Level AAFTE'!$C$4:$C$2454, 1, 0)</f>
        <v>5375</v>
      </c>
    </row>
    <row r="1993" spans="1:26" s="20" customFormat="1" x14ac:dyDescent="0.25">
      <c r="A1993" s="136" t="s">
        <v>2009</v>
      </c>
      <c r="B1993" s="166" t="s">
        <v>2008</v>
      </c>
      <c r="C1993" s="167">
        <v>4394</v>
      </c>
      <c r="D1993" s="166" t="s">
        <v>2010</v>
      </c>
      <c r="E1993" s="146" t="str">
        <f>VLOOKUP($C1993,'2023-24 School Level AAFTE'!$C:$N,9,FALSE)</f>
        <v>Yes</v>
      </c>
      <c r="F1993" s="94" t="str">
        <f>IFERROR(VLOOKUP(C1993,'2023-24 School Level AAFTE'!$C:$N,11,FALSE),"")</f>
        <v>Yes</v>
      </c>
      <c r="G1993" s="20">
        <f>IFERROR(VLOOKUP(C1993,'2023-24 School Level AAFTE'!$C:$N,8,FALSE),0)</f>
        <v>82</v>
      </c>
      <c r="H1993" s="99">
        <f>VLOOKUP($A1993,'District Data'!$A:$F,3,FALSE)</f>
        <v>1</v>
      </c>
      <c r="I1993" s="99">
        <f>VLOOKUP($A1993,'District Data'!$A:$F,4,FALSE)</f>
        <v>1</v>
      </c>
      <c r="J1993" s="100">
        <f t="shared" si="342"/>
        <v>82</v>
      </c>
      <c r="K1993" s="101">
        <f t="shared" si="343"/>
        <v>0.24099999999999999</v>
      </c>
      <c r="L1993" s="102">
        <f>'District Data'!E$2</f>
        <v>72728</v>
      </c>
      <c r="M1993" s="102">
        <f>'District Data'!F$2</f>
        <v>78209</v>
      </c>
      <c r="N1993" s="33">
        <f t="shared" si="344"/>
        <v>17527.45</v>
      </c>
      <c r="O1993" s="33">
        <f t="shared" si="345"/>
        <v>1320.92</v>
      </c>
      <c r="P1993" s="33">
        <f t="shared" si="351"/>
        <v>14418.72</v>
      </c>
      <c r="Q1993" s="103">
        <v>0.18149999999999999</v>
      </c>
      <c r="R1993" s="103">
        <v>0.17510000000000001</v>
      </c>
      <c r="S1993" s="33">
        <f t="shared" si="346"/>
        <v>6887.44</v>
      </c>
      <c r="T1993" s="33">
        <f t="shared" si="352"/>
        <v>314.14</v>
      </c>
      <c r="U1993" s="33">
        <f t="shared" si="347"/>
        <v>55.01</v>
      </c>
      <c r="V1993" s="33">
        <f t="shared" si="348"/>
        <v>369.15</v>
      </c>
      <c r="W1993" s="33">
        <f t="shared" si="349"/>
        <v>26104.959999999999</v>
      </c>
      <c r="X1993" s="33">
        <f>IFERROR(VLOOKUP(C1993,'Adj to Match Apport'!$C:$F,4,FALSE),0)</f>
        <v>-9.9999999983992893E-3</v>
      </c>
      <c r="Y1993" s="33">
        <f t="shared" si="350"/>
        <v>26104.95</v>
      </c>
      <c r="Z1993" s="184">
        <f>VLOOKUP(C1993, '2023-24 School Level AAFTE'!$C$4:$C$2454, 1, 0)</f>
        <v>4394</v>
      </c>
    </row>
    <row r="1994" spans="1:26" s="20" customFormat="1" x14ac:dyDescent="0.25">
      <c r="A1994" s="136" t="s">
        <v>2012</v>
      </c>
      <c r="B1994" s="166" t="s">
        <v>2011</v>
      </c>
      <c r="C1994" s="167">
        <v>3349</v>
      </c>
      <c r="D1994" s="166" t="s">
        <v>2015</v>
      </c>
      <c r="E1994" s="146" t="str">
        <f>VLOOKUP($C1994,'2023-24 School Level AAFTE'!$C:$N,9,FALSE)</f>
        <v>No</v>
      </c>
      <c r="F1994" s="94" t="str">
        <f>IFERROR(VLOOKUP(C1994,'2023-24 School Level AAFTE'!$C:$N,11,FALSE),"")</f>
        <v>No</v>
      </c>
      <c r="G1994" s="20">
        <f>IFERROR(VLOOKUP(C1994,'2023-24 School Level AAFTE'!$C:$N,8,FALSE),0)</f>
        <v>428.34</v>
      </c>
      <c r="H1994" s="99">
        <f>VLOOKUP($A1994,'District Data'!$A:$F,3,FALSE)</f>
        <v>1.1200000000000001</v>
      </c>
      <c r="I1994" s="99">
        <f>VLOOKUP($A1994,'District Data'!$A:$F,4,FALSE)</f>
        <v>1.1200000000000001</v>
      </c>
      <c r="J1994" s="100">
        <f t="shared" si="342"/>
        <v>0</v>
      </c>
      <c r="K1994" s="101">
        <f t="shared" si="343"/>
        <v>0</v>
      </c>
      <c r="L1994" s="102">
        <f>'District Data'!E$2</f>
        <v>72728</v>
      </c>
      <c r="M1994" s="102">
        <f>'District Data'!F$2</f>
        <v>78209</v>
      </c>
      <c r="N1994" s="33">
        <f t="shared" si="344"/>
        <v>0</v>
      </c>
      <c r="O1994" s="33">
        <f t="shared" si="345"/>
        <v>0</v>
      </c>
      <c r="P1994" s="33">
        <f t="shared" si="351"/>
        <v>14418.72</v>
      </c>
      <c r="Q1994" s="103">
        <v>0.18149999999999999</v>
      </c>
      <c r="R1994" s="103">
        <v>0.17510000000000001</v>
      </c>
      <c r="S1994" s="33">
        <f t="shared" si="346"/>
        <v>0</v>
      </c>
      <c r="T1994" s="33">
        <f t="shared" si="352"/>
        <v>0</v>
      </c>
      <c r="U1994" s="33">
        <f t="shared" si="347"/>
        <v>0</v>
      </c>
      <c r="V1994" s="33">
        <f t="shared" si="348"/>
        <v>0</v>
      </c>
      <c r="W1994" s="33">
        <f t="shared" si="349"/>
        <v>0</v>
      </c>
      <c r="X1994" s="33">
        <f>IFERROR(VLOOKUP(C1994,'Adj to Match Apport'!$C:$F,4,FALSE),0)</f>
        <v>0</v>
      </c>
      <c r="Y1994" s="33">
        <f t="shared" si="350"/>
        <v>0</v>
      </c>
      <c r="Z1994" s="184">
        <f>VLOOKUP(C1994, '2023-24 School Level AAFTE'!$C$4:$C$2454, 1, 0)</f>
        <v>3349</v>
      </c>
    </row>
    <row r="1995" spans="1:26" s="20" customFormat="1" x14ac:dyDescent="0.25">
      <c r="A1995" s="136" t="s">
        <v>2012</v>
      </c>
      <c r="B1995" s="166" t="s">
        <v>2011</v>
      </c>
      <c r="C1995" s="167">
        <v>4585</v>
      </c>
      <c r="D1995" s="166" t="s">
        <v>2024</v>
      </c>
      <c r="E1995" s="146" t="str">
        <f>VLOOKUP($C1995,'2023-24 School Level AAFTE'!$C:$N,9,FALSE)</f>
        <v>No</v>
      </c>
      <c r="F1995" s="94" t="str">
        <f>IFERROR(VLOOKUP(C1995,'2023-24 School Level AAFTE'!$C:$N,11,FALSE),"")</f>
        <v>No</v>
      </c>
      <c r="G1995" s="20">
        <f>IFERROR(VLOOKUP(C1995,'2023-24 School Level AAFTE'!$C:$N,8,FALSE),0)</f>
        <v>1656.38</v>
      </c>
      <c r="H1995" s="99">
        <f>VLOOKUP($A1995,'District Data'!$A:$F,3,FALSE)</f>
        <v>1.1200000000000001</v>
      </c>
      <c r="I1995" s="99">
        <f>VLOOKUP($A1995,'District Data'!$A:$F,4,FALSE)</f>
        <v>1.1200000000000001</v>
      </c>
      <c r="J1995" s="100">
        <f t="shared" si="342"/>
        <v>0</v>
      </c>
      <c r="K1995" s="101">
        <f t="shared" si="343"/>
        <v>0</v>
      </c>
      <c r="L1995" s="102">
        <f>'District Data'!E$2</f>
        <v>72728</v>
      </c>
      <c r="M1995" s="102">
        <f>'District Data'!F$2</f>
        <v>78209</v>
      </c>
      <c r="N1995" s="33">
        <f t="shared" si="344"/>
        <v>0</v>
      </c>
      <c r="O1995" s="33">
        <f t="shared" si="345"/>
        <v>0</v>
      </c>
      <c r="P1995" s="33">
        <f t="shared" si="351"/>
        <v>14418.72</v>
      </c>
      <c r="Q1995" s="103">
        <v>0.18149999999999999</v>
      </c>
      <c r="R1995" s="103">
        <v>0.17510000000000001</v>
      </c>
      <c r="S1995" s="33">
        <f t="shared" si="346"/>
        <v>0</v>
      </c>
      <c r="T1995" s="33">
        <f t="shared" si="352"/>
        <v>0</v>
      </c>
      <c r="U1995" s="33">
        <f t="shared" si="347"/>
        <v>0</v>
      </c>
      <c r="V1995" s="33">
        <f t="shared" si="348"/>
        <v>0</v>
      </c>
      <c r="W1995" s="33">
        <f t="shared" si="349"/>
        <v>0</v>
      </c>
      <c r="X1995" s="33">
        <f>IFERROR(VLOOKUP(C1995,'Adj to Match Apport'!$C:$F,4,FALSE),0)</f>
        <v>0</v>
      </c>
      <c r="Y1995" s="33">
        <f t="shared" si="350"/>
        <v>0</v>
      </c>
      <c r="Z1995" s="184">
        <f>VLOOKUP(C1995, '2023-24 School Level AAFTE'!$C$4:$C$2454, 1, 0)</f>
        <v>4585</v>
      </c>
    </row>
    <row r="1996" spans="1:26" s="20" customFormat="1" x14ac:dyDescent="0.25">
      <c r="A1996" s="136" t="s">
        <v>2012</v>
      </c>
      <c r="B1996" s="166" t="s">
        <v>2011</v>
      </c>
      <c r="C1996" s="92">
        <v>4435</v>
      </c>
      <c r="D1996" s="115" t="s">
        <v>2022</v>
      </c>
      <c r="E1996" s="146" t="str">
        <f>VLOOKUP($C1996,'2023-24 School Level AAFTE'!$C:$N,9,FALSE)</f>
        <v>No</v>
      </c>
      <c r="F1996" s="94" t="str">
        <f>IFERROR(VLOOKUP(C1996,'2023-24 School Level AAFTE'!$C:$N,11,FALSE),"")</f>
        <v>No</v>
      </c>
      <c r="G1996" s="20">
        <f>IFERROR(VLOOKUP(C1996,'2023-24 School Level AAFTE'!$C:$N,8,FALSE),0)</f>
        <v>367.2</v>
      </c>
      <c r="H1996" s="99">
        <f>VLOOKUP($A1996,'District Data'!$A:$F,3,FALSE)</f>
        <v>1.1200000000000001</v>
      </c>
      <c r="I1996" s="99">
        <f>VLOOKUP($A1996,'District Data'!$A:$F,4,FALSE)</f>
        <v>1.1200000000000001</v>
      </c>
      <c r="J1996" s="100">
        <f t="shared" si="342"/>
        <v>0</v>
      </c>
      <c r="K1996" s="101">
        <f t="shared" si="343"/>
        <v>0</v>
      </c>
      <c r="L1996" s="102">
        <f>'District Data'!E$2</f>
        <v>72728</v>
      </c>
      <c r="M1996" s="102">
        <f>'District Data'!F$2</f>
        <v>78209</v>
      </c>
      <c r="N1996" s="33">
        <f t="shared" si="344"/>
        <v>0</v>
      </c>
      <c r="O1996" s="33">
        <f t="shared" si="345"/>
        <v>0</v>
      </c>
      <c r="P1996" s="33">
        <f t="shared" si="351"/>
        <v>14418.72</v>
      </c>
      <c r="Q1996" s="103">
        <v>0.18149999999999999</v>
      </c>
      <c r="R1996" s="103">
        <v>0.17510000000000001</v>
      </c>
      <c r="S1996" s="33">
        <f t="shared" si="346"/>
        <v>0</v>
      </c>
      <c r="T1996" s="33">
        <f t="shared" si="352"/>
        <v>0</v>
      </c>
      <c r="U1996" s="33">
        <f t="shared" si="347"/>
        <v>0</v>
      </c>
      <c r="V1996" s="33">
        <f t="shared" si="348"/>
        <v>0</v>
      </c>
      <c r="W1996" s="33">
        <f t="shared" si="349"/>
        <v>0</v>
      </c>
      <c r="X1996" s="33">
        <f>IFERROR(VLOOKUP(C1996,'Adj to Match Apport'!$C:$F,4,FALSE),0)</f>
        <v>0</v>
      </c>
      <c r="Y1996" s="33">
        <f t="shared" si="350"/>
        <v>0</v>
      </c>
      <c r="Z1996" s="184">
        <f>VLOOKUP(C1996, '2023-24 School Level AAFTE'!$C$4:$C$2454, 1, 0)</f>
        <v>4435</v>
      </c>
    </row>
    <row r="1997" spans="1:26" s="20" customFormat="1" x14ac:dyDescent="0.25">
      <c r="A1997" s="136" t="s">
        <v>2012</v>
      </c>
      <c r="B1997" s="166" t="s">
        <v>2011</v>
      </c>
      <c r="C1997" s="167">
        <v>4541</v>
      </c>
      <c r="D1997" s="166" t="s">
        <v>2023</v>
      </c>
      <c r="E1997" s="146" t="str">
        <f>VLOOKUP($C1997,'2023-24 School Level AAFTE'!$C:$N,9,FALSE)</f>
        <v>Yes</v>
      </c>
      <c r="F1997" s="94" t="str">
        <f>IFERROR(VLOOKUP(C1997,'2023-24 School Level AAFTE'!$C:$N,11,FALSE),"")</f>
        <v>Yes</v>
      </c>
      <c r="G1997" s="20">
        <f>IFERROR(VLOOKUP(C1997,'2023-24 School Level AAFTE'!$C:$N,8,FALSE),0)</f>
        <v>428.77</v>
      </c>
      <c r="H1997" s="99">
        <f>VLOOKUP($A1997,'District Data'!$A:$F,3,FALSE)</f>
        <v>1.1200000000000001</v>
      </c>
      <c r="I1997" s="99">
        <f>VLOOKUP($A1997,'District Data'!$A:$F,4,FALSE)</f>
        <v>1.1200000000000001</v>
      </c>
      <c r="J1997" s="100">
        <f t="shared" si="342"/>
        <v>428.77</v>
      </c>
      <c r="K1997" s="101">
        <f t="shared" si="343"/>
        <v>1.258</v>
      </c>
      <c r="L1997" s="102">
        <f>'District Data'!E$2</f>
        <v>72728</v>
      </c>
      <c r="M1997" s="102">
        <f>'District Data'!F$2</f>
        <v>78209</v>
      </c>
      <c r="N1997" s="33">
        <f t="shared" si="344"/>
        <v>102470.84</v>
      </c>
      <c r="O1997" s="33">
        <f t="shared" si="345"/>
        <v>7722.51</v>
      </c>
      <c r="P1997" s="33">
        <f t="shared" si="351"/>
        <v>14418.72</v>
      </c>
      <c r="Q1997" s="103">
        <v>0.18149999999999999</v>
      </c>
      <c r="R1997" s="103">
        <v>0.17510000000000001</v>
      </c>
      <c r="S1997" s="33">
        <f t="shared" si="346"/>
        <v>38089.42</v>
      </c>
      <c r="T1997" s="33">
        <f t="shared" si="352"/>
        <v>1836.56</v>
      </c>
      <c r="U1997" s="33">
        <f t="shared" si="347"/>
        <v>321.58</v>
      </c>
      <c r="V1997" s="33">
        <f t="shared" si="348"/>
        <v>2158.14</v>
      </c>
      <c r="W1997" s="33">
        <f t="shared" si="349"/>
        <v>150440.91000000003</v>
      </c>
      <c r="X1997" s="33" t="str">
        <f>IFERROR(VLOOKUP(C1997,'Adj to Match Apport'!$C:$F,4,FALSE),0)</f>
        <v/>
      </c>
      <c r="Y1997" s="33">
        <f t="shared" si="350"/>
        <v>150440.91000000003</v>
      </c>
      <c r="Z1997" s="184">
        <f>VLOOKUP(C1997, '2023-24 School Level AAFTE'!$C$4:$C$2454, 1, 0)</f>
        <v>4541</v>
      </c>
    </row>
    <row r="1998" spans="1:26" s="20" customFormat="1" x14ac:dyDescent="0.25">
      <c r="A1998" s="136" t="s">
        <v>2012</v>
      </c>
      <c r="B1998" s="166" t="s">
        <v>2011</v>
      </c>
      <c r="C1998" s="92">
        <v>3399</v>
      </c>
      <c r="D1998" s="115" t="s">
        <v>2016</v>
      </c>
      <c r="E1998" s="146" t="str">
        <f>VLOOKUP($C1998,'2023-24 School Level AAFTE'!$C:$N,9,FALSE)</f>
        <v>No</v>
      </c>
      <c r="F1998" s="94" t="str">
        <f>IFERROR(VLOOKUP(C1998,'2023-24 School Level AAFTE'!$C:$N,11,FALSE),"")</f>
        <v>No</v>
      </c>
      <c r="G1998" s="20">
        <f>IFERROR(VLOOKUP(C1998,'2023-24 School Level AAFTE'!$C:$N,8,FALSE),0)</f>
        <v>711.82</v>
      </c>
      <c r="H1998" s="99">
        <f>VLOOKUP($A1998,'District Data'!$A:$F,3,FALSE)</f>
        <v>1.1200000000000001</v>
      </c>
      <c r="I1998" s="99">
        <f>VLOOKUP($A1998,'District Data'!$A:$F,4,FALSE)</f>
        <v>1.1200000000000001</v>
      </c>
      <c r="J1998" s="100">
        <f t="shared" si="342"/>
        <v>0</v>
      </c>
      <c r="K1998" s="101">
        <f t="shared" si="343"/>
        <v>0</v>
      </c>
      <c r="L1998" s="102">
        <f>'District Data'!E$2</f>
        <v>72728</v>
      </c>
      <c r="M1998" s="102">
        <f>'District Data'!F$2</f>
        <v>78209</v>
      </c>
      <c r="N1998" s="33">
        <f t="shared" si="344"/>
        <v>0</v>
      </c>
      <c r="O1998" s="33">
        <f t="shared" si="345"/>
        <v>0</v>
      </c>
      <c r="P1998" s="33">
        <f t="shared" si="351"/>
        <v>14418.72</v>
      </c>
      <c r="Q1998" s="103">
        <v>0.18149999999999999</v>
      </c>
      <c r="R1998" s="103">
        <v>0.17510000000000001</v>
      </c>
      <c r="S1998" s="33">
        <f t="shared" si="346"/>
        <v>0</v>
      </c>
      <c r="T1998" s="33">
        <f t="shared" si="352"/>
        <v>0</v>
      </c>
      <c r="U1998" s="33">
        <f t="shared" si="347"/>
        <v>0</v>
      </c>
      <c r="V1998" s="33">
        <f t="shared" si="348"/>
        <v>0</v>
      </c>
      <c r="W1998" s="33">
        <f t="shared" si="349"/>
        <v>0</v>
      </c>
      <c r="X1998" s="33">
        <f>IFERROR(VLOOKUP(C1998,'Adj to Match Apport'!$C:$F,4,FALSE),0)</f>
        <v>0</v>
      </c>
      <c r="Y1998" s="33">
        <f t="shared" si="350"/>
        <v>0</v>
      </c>
      <c r="Z1998" s="184">
        <f>VLOOKUP(C1998, '2023-24 School Level AAFTE'!$C$4:$C$2454, 1, 0)</f>
        <v>3399</v>
      </c>
    </row>
    <row r="1999" spans="1:26" s="20" customFormat="1" x14ac:dyDescent="0.25">
      <c r="A1999" s="136" t="s">
        <v>2012</v>
      </c>
      <c r="B1999" s="166" t="s">
        <v>2011</v>
      </c>
      <c r="C1999" s="167">
        <v>4250</v>
      </c>
      <c r="D1999" s="166" t="s">
        <v>2020</v>
      </c>
      <c r="E1999" s="146" t="str">
        <f>VLOOKUP($C1999,'2023-24 School Level AAFTE'!$C:$N,9,FALSE)</f>
        <v>No</v>
      </c>
      <c r="F1999" s="94" t="str">
        <f>IFERROR(VLOOKUP(C1999,'2023-24 School Level AAFTE'!$C:$N,11,FALSE),"")</f>
        <v>No</v>
      </c>
      <c r="G1999" s="20">
        <f>IFERROR(VLOOKUP(C1999,'2023-24 School Level AAFTE'!$C:$N,8,FALSE),0)</f>
        <v>543.62</v>
      </c>
      <c r="H1999" s="99">
        <f>VLOOKUP($A1999,'District Data'!$A:$F,3,FALSE)</f>
        <v>1.1200000000000001</v>
      </c>
      <c r="I1999" s="99">
        <f>VLOOKUP($A1999,'District Data'!$A:$F,4,FALSE)</f>
        <v>1.1200000000000001</v>
      </c>
      <c r="J1999" s="100">
        <f t="shared" si="342"/>
        <v>0</v>
      </c>
      <c r="K1999" s="101">
        <f t="shared" si="343"/>
        <v>0</v>
      </c>
      <c r="L1999" s="102">
        <f>'District Data'!E$2</f>
        <v>72728</v>
      </c>
      <c r="M1999" s="102">
        <f>'District Data'!F$2</f>
        <v>78209</v>
      </c>
      <c r="N1999" s="33">
        <f t="shared" si="344"/>
        <v>0</v>
      </c>
      <c r="O1999" s="33">
        <f t="shared" si="345"/>
        <v>0</v>
      </c>
      <c r="P1999" s="33">
        <f t="shared" si="351"/>
        <v>14418.72</v>
      </c>
      <c r="Q1999" s="103">
        <v>0.18149999999999999</v>
      </c>
      <c r="R1999" s="103">
        <v>0.17510000000000001</v>
      </c>
      <c r="S1999" s="33">
        <f t="shared" si="346"/>
        <v>0</v>
      </c>
      <c r="T1999" s="33">
        <f t="shared" si="352"/>
        <v>0</v>
      </c>
      <c r="U1999" s="33">
        <f t="shared" si="347"/>
        <v>0</v>
      </c>
      <c r="V1999" s="33">
        <f t="shared" si="348"/>
        <v>0</v>
      </c>
      <c r="W1999" s="33">
        <f t="shared" si="349"/>
        <v>0</v>
      </c>
      <c r="X1999" s="33">
        <f>IFERROR(VLOOKUP(C1999,'Adj to Match Apport'!$C:$F,4,FALSE),0)</f>
        <v>0</v>
      </c>
      <c r="Y1999" s="33">
        <f t="shared" si="350"/>
        <v>0</v>
      </c>
      <c r="Z1999" s="184">
        <f>VLOOKUP(C1999, '2023-24 School Level AAFTE'!$C$4:$C$2454, 1, 0)</f>
        <v>4250</v>
      </c>
    </row>
    <row r="2000" spans="1:26" s="20" customFormat="1" x14ac:dyDescent="0.25">
      <c r="A2000" s="136" t="s">
        <v>2012</v>
      </c>
      <c r="B2000" s="166" t="s">
        <v>2011</v>
      </c>
      <c r="C2000" s="167">
        <v>4132</v>
      </c>
      <c r="D2000" s="166" t="s">
        <v>2018</v>
      </c>
      <c r="E2000" s="146" t="str">
        <f>VLOOKUP($C2000,'2023-24 School Level AAFTE'!$C:$N,9,FALSE)</f>
        <v>No</v>
      </c>
      <c r="F2000" s="94" t="str">
        <f>IFERROR(VLOOKUP(C2000,'2023-24 School Level AAFTE'!$C:$N,11,FALSE),"")</f>
        <v>No</v>
      </c>
      <c r="G2000" s="20">
        <f>IFERROR(VLOOKUP(C2000,'2023-24 School Level AAFTE'!$C:$N,8,FALSE),0)</f>
        <v>739.79</v>
      </c>
      <c r="H2000" s="99">
        <f>VLOOKUP($A2000,'District Data'!$A:$F,3,FALSE)</f>
        <v>1.1200000000000001</v>
      </c>
      <c r="I2000" s="99">
        <f>VLOOKUP($A2000,'District Data'!$A:$F,4,FALSE)</f>
        <v>1.1200000000000001</v>
      </c>
      <c r="J2000" s="100">
        <f t="shared" si="342"/>
        <v>0</v>
      </c>
      <c r="K2000" s="101">
        <f t="shared" si="343"/>
        <v>0</v>
      </c>
      <c r="L2000" s="102">
        <f>'District Data'!E$2</f>
        <v>72728</v>
      </c>
      <c r="M2000" s="102">
        <f>'District Data'!F$2</f>
        <v>78209</v>
      </c>
      <c r="N2000" s="33">
        <f t="shared" si="344"/>
        <v>0</v>
      </c>
      <c r="O2000" s="33">
        <f t="shared" si="345"/>
        <v>0</v>
      </c>
      <c r="P2000" s="33">
        <f t="shared" si="351"/>
        <v>14418.72</v>
      </c>
      <c r="Q2000" s="103">
        <v>0.18149999999999999</v>
      </c>
      <c r="R2000" s="103">
        <v>0.17510000000000001</v>
      </c>
      <c r="S2000" s="33">
        <f t="shared" si="346"/>
        <v>0</v>
      </c>
      <c r="T2000" s="33">
        <f t="shared" si="352"/>
        <v>0</v>
      </c>
      <c r="U2000" s="33">
        <f t="shared" si="347"/>
        <v>0</v>
      </c>
      <c r="V2000" s="33">
        <f t="shared" si="348"/>
        <v>0</v>
      </c>
      <c r="W2000" s="33">
        <f t="shared" si="349"/>
        <v>0</v>
      </c>
      <c r="X2000" s="33">
        <f>IFERROR(VLOOKUP(C2000,'Adj to Match Apport'!$C:$F,4,FALSE),0)</f>
        <v>0</v>
      </c>
      <c r="Y2000" s="33">
        <f t="shared" si="350"/>
        <v>0</v>
      </c>
      <c r="Z2000" s="184">
        <f>VLOOKUP(C2000, '2023-24 School Level AAFTE'!$C$4:$C$2454, 1, 0)</f>
        <v>4132</v>
      </c>
    </row>
    <row r="2001" spans="1:26" s="20" customFormat="1" x14ac:dyDescent="0.25">
      <c r="A2001" s="136" t="s">
        <v>2012</v>
      </c>
      <c r="B2001" s="166" t="s">
        <v>2011</v>
      </c>
      <c r="C2001" s="167">
        <v>4402</v>
      </c>
      <c r="D2001" s="166" t="s">
        <v>2021</v>
      </c>
      <c r="E2001" s="146" t="str">
        <f>VLOOKUP($C2001,'2023-24 School Level AAFTE'!$C:$N,9,FALSE)</f>
        <v>Yes</v>
      </c>
      <c r="F2001" s="94" t="str">
        <f>IFERROR(VLOOKUP(C2001,'2023-24 School Level AAFTE'!$C:$N,11,FALSE),"")</f>
        <v>Yes</v>
      </c>
      <c r="G2001" s="20">
        <f>IFERROR(VLOOKUP(C2001,'2023-24 School Level AAFTE'!$C:$N,8,FALSE),0)</f>
        <v>442.71</v>
      </c>
      <c r="H2001" s="99">
        <f>VLOOKUP($A2001,'District Data'!$A:$F,3,FALSE)</f>
        <v>1.1200000000000001</v>
      </c>
      <c r="I2001" s="99">
        <f>VLOOKUP($A2001,'District Data'!$A:$F,4,FALSE)</f>
        <v>1.1200000000000001</v>
      </c>
      <c r="J2001" s="100">
        <f t="shared" si="342"/>
        <v>442.71</v>
      </c>
      <c r="K2001" s="101">
        <f t="shared" si="343"/>
        <v>1.2989999999999999</v>
      </c>
      <c r="L2001" s="102">
        <f>'District Data'!E$2</f>
        <v>72728</v>
      </c>
      <c r="M2001" s="102">
        <f>'District Data'!F$2</f>
        <v>78209</v>
      </c>
      <c r="N2001" s="33">
        <f t="shared" si="344"/>
        <v>105810.51</v>
      </c>
      <c r="O2001" s="33">
        <f t="shared" si="345"/>
        <v>7974.2</v>
      </c>
      <c r="P2001" s="33">
        <f t="shared" si="351"/>
        <v>14418.72</v>
      </c>
      <c r="Q2001" s="103">
        <v>0.18149999999999999</v>
      </c>
      <c r="R2001" s="103">
        <v>0.17510000000000001</v>
      </c>
      <c r="S2001" s="33">
        <f t="shared" si="346"/>
        <v>39330.81</v>
      </c>
      <c r="T2001" s="33">
        <f t="shared" si="352"/>
        <v>1896.41</v>
      </c>
      <c r="U2001" s="33">
        <f t="shared" si="347"/>
        <v>332.06</v>
      </c>
      <c r="V2001" s="33">
        <f t="shared" si="348"/>
        <v>2228.4700000000003</v>
      </c>
      <c r="W2001" s="33">
        <f t="shared" si="349"/>
        <v>155343.99000000002</v>
      </c>
      <c r="X2001" s="33">
        <f>IFERROR(VLOOKUP(C2001,'Adj to Match Apport'!$C:$F,4,FALSE),0)</f>
        <v>-119.5800000000163</v>
      </c>
      <c r="Y2001" s="33">
        <f t="shared" si="350"/>
        <v>155224.41</v>
      </c>
      <c r="Z2001" s="184">
        <f>VLOOKUP(C2001, '2023-24 School Level AAFTE'!$C$4:$C$2454, 1, 0)</f>
        <v>4402</v>
      </c>
    </row>
    <row r="2002" spans="1:26" s="20" customFormat="1" x14ac:dyDescent="0.25">
      <c r="A2002" s="136" t="s">
        <v>2012</v>
      </c>
      <c r="B2002" s="166" t="s">
        <v>2011</v>
      </c>
      <c r="C2002" s="167">
        <v>2875</v>
      </c>
      <c r="D2002" s="166" t="s">
        <v>2013</v>
      </c>
      <c r="E2002" s="146" t="str">
        <f>VLOOKUP($C2002,'2023-24 School Level AAFTE'!$C:$N,9,FALSE)</f>
        <v>No</v>
      </c>
      <c r="F2002" s="94" t="str">
        <f>IFERROR(VLOOKUP(C2002,'2023-24 School Level AAFTE'!$C:$N,11,FALSE),"")</f>
        <v>No</v>
      </c>
      <c r="G2002" s="20">
        <f>IFERROR(VLOOKUP(C2002,'2023-24 School Level AAFTE'!$C:$N,8,FALSE),0)</f>
        <v>584.36</v>
      </c>
      <c r="H2002" s="99">
        <f>VLOOKUP($A2002,'District Data'!$A:$F,3,FALSE)</f>
        <v>1.1200000000000001</v>
      </c>
      <c r="I2002" s="99">
        <f>VLOOKUP($A2002,'District Data'!$A:$F,4,FALSE)</f>
        <v>1.1200000000000001</v>
      </c>
      <c r="J2002" s="100">
        <f t="shared" si="342"/>
        <v>0</v>
      </c>
      <c r="K2002" s="101">
        <f t="shared" si="343"/>
        <v>0</v>
      </c>
      <c r="L2002" s="102">
        <f>'District Data'!E$2</f>
        <v>72728</v>
      </c>
      <c r="M2002" s="102">
        <f>'District Data'!F$2</f>
        <v>78209</v>
      </c>
      <c r="N2002" s="33">
        <f t="shared" si="344"/>
        <v>0</v>
      </c>
      <c r="O2002" s="33">
        <f t="shared" si="345"/>
        <v>0</v>
      </c>
      <c r="P2002" s="33">
        <f t="shared" si="351"/>
        <v>14418.72</v>
      </c>
      <c r="Q2002" s="103">
        <v>0.18149999999999999</v>
      </c>
      <c r="R2002" s="103">
        <v>0.17510000000000001</v>
      </c>
      <c r="S2002" s="33">
        <f t="shared" si="346"/>
        <v>0</v>
      </c>
      <c r="T2002" s="33">
        <f t="shared" si="352"/>
        <v>0</v>
      </c>
      <c r="U2002" s="33">
        <f t="shared" si="347"/>
        <v>0</v>
      </c>
      <c r="V2002" s="33">
        <f t="shared" si="348"/>
        <v>0</v>
      </c>
      <c r="W2002" s="33">
        <f t="shared" si="349"/>
        <v>0</v>
      </c>
      <c r="X2002" s="33">
        <f>IFERROR(VLOOKUP(C2002,'Adj to Match Apport'!$C:$F,4,FALSE),0)</f>
        <v>0</v>
      </c>
      <c r="Y2002" s="33">
        <f t="shared" si="350"/>
        <v>0</v>
      </c>
      <c r="Z2002" s="184">
        <f>VLOOKUP(C2002, '2023-24 School Level AAFTE'!$C$4:$C$2454, 1, 0)</f>
        <v>2875</v>
      </c>
    </row>
    <row r="2003" spans="1:26" s="20" customFormat="1" x14ac:dyDescent="0.25">
      <c r="A2003" s="136" t="s">
        <v>2012</v>
      </c>
      <c r="B2003" s="166" t="s">
        <v>2011</v>
      </c>
      <c r="C2003" s="167">
        <v>4502</v>
      </c>
      <c r="D2003" s="166" t="s">
        <v>204</v>
      </c>
      <c r="E2003" s="146" t="str">
        <f>VLOOKUP($C2003,'2023-24 School Level AAFTE'!$C:$N,9,FALSE)</f>
        <v>No</v>
      </c>
      <c r="F2003" s="94" t="str">
        <f>IFERROR(VLOOKUP(C2003,'2023-24 School Level AAFTE'!$C:$N,11,FALSE),"")</f>
        <v>No</v>
      </c>
      <c r="G2003" s="20">
        <f>IFERROR(VLOOKUP(C2003,'2023-24 School Level AAFTE'!$C:$N,8,FALSE),0)</f>
        <v>862.02</v>
      </c>
      <c r="H2003" s="99">
        <f>VLOOKUP($A2003,'District Data'!$A:$F,3,FALSE)</f>
        <v>1.1200000000000001</v>
      </c>
      <c r="I2003" s="99">
        <f>VLOOKUP($A2003,'District Data'!$A:$F,4,FALSE)</f>
        <v>1.1200000000000001</v>
      </c>
      <c r="J2003" s="100">
        <f t="shared" si="342"/>
        <v>0</v>
      </c>
      <c r="K2003" s="101">
        <f t="shared" si="343"/>
        <v>0</v>
      </c>
      <c r="L2003" s="102">
        <f>'District Data'!E$2</f>
        <v>72728</v>
      </c>
      <c r="M2003" s="102">
        <f>'District Data'!F$2</f>
        <v>78209</v>
      </c>
      <c r="N2003" s="33">
        <f t="shared" si="344"/>
        <v>0</v>
      </c>
      <c r="O2003" s="33">
        <f t="shared" si="345"/>
        <v>0</v>
      </c>
      <c r="P2003" s="33">
        <f t="shared" si="351"/>
        <v>14418.72</v>
      </c>
      <c r="Q2003" s="103">
        <v>0.18149999999999999</v>
      </c>
      <c r="R2003" s="103">
        <v>0.17510000000000001</v>
      </c>
      <c r="S2003" s="33">
        <f t="shared" si="346"/>
        <v>0</v>
      </c>
      <c r="T2003" s="33">
        <f t="shared" si="352"/>
        <v>0</v>
      </c>
      <c r="U2003" s="33">
        <f t="shared" si="347"/>
        <v>0</v>
      </c>
      <c r="V2003" s="33">
        <f t="shared" si="348"/>
        <v>0</v>
      </c>
      <c r="W2003" s="33">
        <f t="shared" si="349"/>
        <v>0</v>
      </c>
      <c r="X2003" s="33">
        <f>IFERROR(VLOOKUP(C2003,'Adj to Match Apport'!$C:$F,4,FALSE),0)</f>
        <v>0</v>
      </c>
      <c r="Y2003" s="33">
        <f t="shared" si="350"/>
        <v>0</v>
      </c>
      <c r="Z2003" s="184">
        <f>VLOOKUP(C2003, '2023-24 School Level AAFTE'!$C$4:$C$2454, 1, 0)</f>
        <v>4502</v>
      </c>
    </row>
    <row r="2004" spans="1:26" s="20" customFormat="1" x14ac:dyDescent="0.25">
      <c r="A2004" s="136" t="s">
        <v>2012</v>
      </c>
      <c r="B2004" s="166" t="s">
        <v>2011</v>
      </c>
      <c r="C2004" s="167">
        <v>3247</v>
      </c>
      <c r="D2004" s="166" t="s">
        <v>2014</v>
      </c>
      <c r="E2004" s="146" t="str">
        <f>VLOOKUP($C2004,'2023-24 School Level AAFTE'!$C:$N,9,FALSE)</f>
        <v>No</v>
      </c>
      <c r="F2004" s="94" t="str">
        <f>IFERROR(VLOOKUP(C2004,'2023-24 School Level AAFTE'!$C:$N,11,FALSE),"")</f>
        <v>No</v>
      </c>
      <c r="G2004" s="20">
        <f>IFERROR(VLOOKUP(C2004,'2023-24 School Level AAFTE'!$C:$N,8,FALSE),0)</f>
        <v>1887.5000000000002</v>
      </c>
      <c r="H2004" s="99">
        <f>VLOOKUP($A2004,'District Data'!$A:$F,3,FALSE)</f>
        <v>1.1200000000000001</v>
      </c>
      <c r="I2004" s="99">
        <f>VLOOKUP($A2004,'District Data'!$A:$F,4,FALSE)</f>
        <v>1.1200000000000001</v>
      </c>
      <c r="J2004" s="100">
        <f t="shared" si="342"/>
        <v>0</v>
      </c>
      <c r="K2004" s="101">
        <f t="shared" si="343"/>
        <v>0</v>
      </c>
      <c r="L2004" s="102">
        <f>'District Data'!E$2</f>
        <v>72728</v>
      </c>
      <c r="M2004" s="102">
        <f>'District Data'!F$2</f>
        <v>78209</v>
      </c>
      <c r="N2004" s="33">
        <f t="shared" si="344"/>
        <v>0</v>
      </c>
      <c r="O2004" s="33">
        <f t="shared" si="345"/>
        <v>0</v>
      </c>
      <c r="P2004" s="33">
        <f t="shared" si="351"/>
        <v>14418.72</v>
      </c>
      <c r="Q2004" s="103">
        <v>0.18149999999999999</v>
      </c>
      <c r="R2004" s="103">
        <v>0.17510000000000001</v>
      </c>
      <c r="S2004" s="33">
        <f t="shared" si="346"/>
        <v>0</v>
      </c>
      <c r="T2004" s="33">
        <f t="shared" si="352"/>
        <v>0</v>
      </c>
      <c r="U2004" s="33">
        <f t="shared" si="347"/>
        <v>0</v>
      </c>
      <c r="V2004" s="33">
        <f t="shared" si="348"/>
        <v>0</v>
      </c>
      <c r="W2004" s="33">
        <f t="shared" si="349"/>
        <v>0</v>
      </c>
      <c r="X2004" s="33">
        <f>IFERROR(VLOOKUP(C2004,'Adj to Match Apport'!$C:$F,4,FALSE),0)</f>
        <v>0</v>
      </c>
      <c r="Y2004" s="33">
        <f t="shared" si="350"/>
        <v>0</v>
      </c>
      <c r="Z2004" s="184">
        <f>VLOOKUP(C2004, '2023-24 School Level AAFTE'!$C$4:$C$2454, 1, 0)</f>
        <v>3247</v>
      </c>
    </row>
    <row r="2005" spans="1:26" s="20" customFormat="1" x14ac:dyDescent="0.25">
      <c r="A2005" s="136" t="s">
        <v>2012</v>
      </c>
      <c r="B2005" s="166" t="s">
        <v>2011</v>
      </c>
      <c r="C2005" s="167">
        <v>3499</v>
      </c>
      <c r="D2005" s="166" t="s">
        <v>2017</v>
      </c>
      <c r="E2005" s="146" t="str">
        <f>VLOOKUP($C2005,'2023-24 School Level AAFTE'!$C:$N,9,FALSE)</f>
        <v>No</v>
      </c>
      <c r="F2005" s="94" t="str">
        <f>IFERROR(VLOOKUP(C2005,'2023-24 School Level AAFTE'!$C:$N,11,FALSE),"")</f>
        <v>No</v>
      </c>
      <c r="G2005" s="20">
        <f>IFERROR(VLOOKUP(C2005,'2023-24 School Level AAFTE'!$C:$N,8,FALSE),0)</f>
        <v>697.99</v>
      </c>
      <c r="H2005" s="99">
        <f>VLOOKUP($A2005,'District Data'!$A:$F,3,FALSE)</f>
        <v>1.1200000000000001</v>
      </c>
      <c r="I2005" s="99">
        <f>VLOOKUP($A2005,'District Data'!$A:$F,4,FALSE)</f>
        <v>1.1200000000000001</v>
      </c>
      <c r="J2005" s="100">
        <f t="shared" si="342"/>
        <v>0</v>
      </c>
      <c r="K2005" s="101">
        <f t="shared" si="343"/>
        <v>0</v>
      </c>
      <c r="L2005" s="102">
        <f>'District Data'!E$2</f>
        <v>72728</v>
      </c>
      <c r="M2005" s="102">
        <f>'District Data'!F$2</f>
        <v>78209</v>
      </c>
      <c r="N2005" s="33">
        <f t="shared" si="344"/>
        <v>0</v>
      </c>
      <c r="O2005" s="33">
        <f t="shared" si="345"/>
        <v>0</v>
      </c>
      <c r="P2005" s="33">
        <f t="shared" si="351"/>
        <v>14418.72</v>
      </c>
      <c r="Q2005" s="103">
        <v>0.18149999999999999</v>
      </c>
      <c r="R2005" s="103">
        <v>0.17510000000000001</v>
      </c>
      <c r="S2005" s="33">
        <f t="shared" si="346"/>
        <v>0</v>
      </c>
      <c r="T2005" s="33">
        <f t="shared" si="352"/>
        <v>0</v>
      </c>
      <c r="U2005" s="33">
        <f t="shared" si="347"/>
        <v>0</v>
      </c>
      <c r="V2005" s="33">
        <f t="shared" si="348"/>
        <v>0</v>
      </c>
      <c r="W2005" s="33">
        <f t="shared" si="349"/>
        <v>0</v>
      </c>
      <c r="X2005" s="33">
        <f>IFERROR(VLOOKUP(C2005,'Adj to Match Apport'!$C:$F,4,FALSE),0)</f>
        <v>0</v>
      </c>
      <c r="Y2005" s="33">
        <f t="shared" si="350"/>
        <v>0</v>
      </c>
      <c r="Z2005" s="184">
        <f>VLOOKUP(C2005, '2023-24 School Level AAFTE'!$C$4:$C$2454, 1, 0)</f>
        <v>3499</v>
      </c>
    </row>
    <row r="2006" spans="1:26" s="20" customFormat="1" x14ac:dyDescent="0.25">
      <c r="A2006" s="136" t="s">
        <v>2012</v>
      </c>
      <c r="B2006" s="166" t="s">
        <v>2011</v>
      </c>
      <c r="C2006" s="167">
        <v>5524</v>
      </c>
      <c r="D2006" s="166" t="s">
        <v>2846</v>
      </c>
      <c r="E2006" s="146" t="str">
        <f>VLOOKUP($C2006,'2023-24 School Level AAFTE'!$C:$N,9,FALSE)</f>
        <v>No</v>
      </c>
      <c r="F2006" s="94" t="str">
        <f>IFERROR(VLOOKUP(C2006,'2023-24 School Level AAFTE'!$C:$N,11,FALSE),"")</f>
        <v>No</v>
      </c>
      <c r="G2006" s="20">
        <f>IFERROR(VLOOKUP(C2006,'2023-24 School Level AAFTE'!$C:$N,8,FALSE),0)</f>
        <v>448.16</v>
      </c>
      <c r="H2006" s="99">
        <f>VLOOKUP($A2006,'District Data'!$A:$F,3,FALSE)</f>
        <v>1.1200000000000001</v>
      </c>
      <c r="I2006" s="99">
        <f>VLOOKUP($A2006,'District Data'!$A:$F,4,FALSE)</f>
        <v>1.1200000000000001</v>
      </c>
      <c r="J2006" s="100">
        <f t="shared" si="342"/>
        <v>0</v>
      </c>
      <c r="K2006" s="101">
        <f t="shared" si="343"/>
        <v>0</v>
      </c>
      <c r="L2006" s="102">
        <f>'District Data'!E$2</f>
        <v>72728</v>
      </c>
      <c r="M2006" s="102">
        <f>'District Data'!F$2</f>
        <v>78209</v>
      </c>
      <c r="N2006" s="33">
        <f t="shared" si="344"/>
        <v>0</v>
      </c>
      <c r="O2006" s="33">
        <f t="shared" si="345"/>
        <v>0</v>
      </c>
      <c r="P2006" s="33">
        <f t="shared" si="351"/>
        <v>14418.72</v>
      </c>
      <c r="Q2006" s="103">
        <v>0.18149999999999999</v>
      </c>
      <c r="R2006" s="103">
        <v>0.17510000000000001</v>
      </c>
      <c r="S2006" s="33">
        <f t="shared" si="346"/>
        <v>0</v>
      </c>
      <c r="T2006" s="33">
        <f t="shared" si="352"/>
        <v>0</v>
      </c>
      <c r="U2006" s="33">
        <f t="shared" si="347"/>
        <v>0</v>
      </c>
      <c r="V2006" s="33">
        <f t="shared" si="348"/>
        <v>0</v>
      </c>
      <c r="W2006" s="33">
        <f t="shared" si="349"/>
        <v>0</v>
      </c>
      <c r="X2006" s="33">
        <f>IFERROR(VLOOKUP(C2006,'Adj to Match Apport'!$C:$F,4,FALSE),0)</f>
        <v>0</v>
      </c>
      <c r="Y2006" s="33">
        <f t="shared" si="350"/>
        <v>0</v>
      </c>
      <c r="Z2006" s="184">
        <f>VLOOKUP(C2006, '2023-24 School Level AAFTE'!$C$4:$C$2454, 1, 0)</f>
        <v>5524</v>
      </c>
    </row>
    <row r="2007" spans="1:26" s="20" customFormat="1" x14ac:dyDescent="0.25">
      <c r="A2007" s="136" t="s">
        <v>2012</v>
      </c>
      <c r="B2007" s="166" t="s">
        <v>2011</v>
      </c>
      <c r="C2007" s="167">
        <v>4166</v>
      </c>
      <c r="D2007" s="166" t="s">
        <v>2019</v>
      </c>
      <c r="E2007" s="146" t="str">
        <f>VLOOKUP($C2007,'2023-24 School Level AAFTE'!$C:$N,9,FALSE)</f>
        <v>No</v>
      </c>
      <c r="F2007" s="94" t="str">
        <f>IFERROR(VLOOKUP(C2007,'2023-24 School Level AAFTE'!$C:$N,11,FALSE),"")</f>
        <v>No</v>
      </c>
      <c r="G2007" s="20">
        <f>IFERROR(VLOOKUP(C2007,'2023-24 School Level AAFTE'!$C:$N,8,FALSE),0)</f>
        <v>513.33000000000004</v>
      </c>
      <c r="H2007" s="99">
        <f>VLOOKUP($A2007,'District Data'!$A:$F,3,FALSE)</f>
        <v>1.1200000000000001</v>
      </c>
      <c r="I2007" s="99">
        <f>VLOOKUP($A2007,'District Data'!$A:$F,4,FALSE)</f>
        <v>1.1200000000000001</v>
      </c>
      <c r="J2007" s="100">
        <f t="shared" si="342"/>
        <v>0</v>
      </c>
      <c r="K2007" s="101">
        <f t="shared" si="343"/>
        <v>0</v>
      </c>
      <c r="L2007" s="102">
        <f>'District Data'!E$2</f>
        <v>72728</v>
      </c>
      <c r="M2007" s="102">
        <f>'District Data'!F$2</f>
        <v>78209</v>
      </c>
      <c r="N2007" s="33">
        <f t="shared" si="344"/>
        <v>0</v>
      </c>
      <c r="O2007" s="33">
        <f t="shared" si="345"/>
        <v>0</v>
      </c>
      <c r="P2007" s="33">
        <f t="shared" si="351"/>
        <v>14418.72</v>
      </c>
      <c r="Q2007" s="103">
        <v>0.18149999999999999</v>
      </c>
      <c r="R2007" s="103">
        <v>0.17510000000000001</v>
      </c>
      <c r="S2007" s="33">
        <f t="shared" si="346"/>
        <v>0</v>
      </c>
      <c r="T2007" s="33">
        <f t="shared" si="352"/>
        <v>0</v>
      </c>
      <c r="U2007" s="33">
        <f t="shared" si="347"/>
        <v>0</v>
      </c>
      <c r="V2007" s="33">
        <f t="shared" si="348"/>
        <v>0</v>
      </c>
      <c r="W2007" s="33">
        <f t="shared" si="349"/>
        <v>0</v>
      </c>
      <c r="X2007" s="33">
        <f>IFERROR(VLOOKUP(C2007,'Adj to Match Apport'!$C:$F,4,FALSE),0)</f>
        <v>0</v>
      </c>
      <c r="Y2007" s="33">
        <f t="shared" si="350"/>
        <v>0</v>
      </c>
      <c r="Z2007" s="184">
        <f>VLOOKUP(C2007, '2023-24 School Level AAFTE'!$C$4:$C$2454, 1, 0)</f>
        <v>4166</v>
      </c>
    </row>
    <row r="2008" spans="1:26" s="20" customFormat="1" x14ac:dyDescent="0.25">
      <c r="A2008" s="136" t="s">
        <v>2026</v>
      </c>
      <c r="B2008" s="166" t="s">
        <v>2025</v>
      </c>
      <c r="C2008" s="167">
        <v>4000</v>
      </c>
      <c r="D2008" s="166" t="s">
        <v>2031</v>
      </c>
      <c r="E2008" s="146" t="str">
        <f>VLOOKUP($C2008,'2023-24 School Level AAFTE'!$C:$N,9,FALSE)</f>
        <v>Yes</v>
      </c>
      <c r="F2008" s="94" t="str">
        <f>IFERROR(VLOOKUP(C2008,'2023-24 School Level AAFTE'!$C:$N,11,FALSE),"")</f>
        <v>Yes</v>
      </c>
      <c r="G2008" s="20">
        <f>IFERROR(VLOOKUP(C2008,'2023-24 School Level AAFTE'!$C:$N,8,FALSE),0)</f>
        <v>573.9</v>
      </c>
      <c r="H2008" s="99">
        <f>VLOOKUP($A2008,'District Data'!$A:$F,3,FALSE)</f>
        <v>1</v>
      </c>
      <c r="I2008" s="99">
        <f>VLOOKUP($A2008,'District Data'!$A:$F,4,FALSE)</f>
        <v>1</v>
      </c>
      <c r="J2008" s="100">
        <f t="shared" si="342"/>
        <v>573.9</v>
      </c>
      <c r="K2008" s="101">
        <f t="shared" si="343"/>
        <v>1.6830000000000001</v>
      </c>
      <c r="L2008" s="102">
        <f>'District Data'!E$2</f>
        <v>72728</v>
      </c>
      <c r="M2008" s="102">
        <f>'District Data'!F$2</f>
        <v>78209</v>
      </c>
      <c r="N2008" s="33">
        <f t="shared" si="344"/>
        <v>122401.22</v>
      </c>
      <c r="O2008" s="33">
        <f t="shared" si="345"/>
        <v>9224.5300000000007</v>
      </c>
      <c r="P2008" s="33">
        <f t="shared" si="351"/>
        <v>14418.72</v>
      </c>
      <c r="Q2008" s="103">
        <v>0.18149999999999999</v>
      </c>
      <c r="R2008" s="103">
        <v>0.17510000000000001</v>
      </c>
      <c r="S2008" s="33">
        <f t="shared" si="346"/>
        <v>48097.74</v>
      </c>
      <c r="T2008" s="33">
        <f t="shared" si="352"/>
        <v>2193.7600000000002</v>
      </c>
      <c r="U2008" s="33">
        <f t="shared" si="347"/>
        <v>384.13</v>
      </c>
      <c r="V2008" s="33">
        <f t="shared" si="348"/>
        <v>2577.8900000000003</v>
      </c>
      <c r="W2008" s="33">
        <f t="shared" si="349"/>
        <v>182301.38</v>
      </c>
      <c r="X2008" s="33" t="str">
        <f>IFERROR(VLOOKUP(C2008,'Adj to Match Apport'!$C:$F,4,FALSE),0)</f>
        <v/>
      </c>
      <c r="Y2008" s="33">
        <f t="shared" si="350"/>
        <v>182301.38</v>
      </c>
      <c r="Z2008" s="184">
        <f>VLOOKUP(C2008, '2023-24 School Level AAFTE'!$C$4:$C$2454, 1, 0)</f>
        <v>4000</v>
      </c>
    </row>
    <row r="2009" spans="1:26" s="20" customFormat="1" x14ac:dyDescent="0.25">
      <c r="A2009" s="136" t="s">
        <v>2026</v>
      </c>
      <c r="B2009" s="166" t="s">
        <v>2025</v>
      </c>
      <c r="C2009" s="167">
        <v>3313</v>
      </c>
      <c r="D2009" s="166" t="s">
        <v>2030</v>
      </c>
      <c r="E2009" s="146" t="str">
        <f>VLOOKUP($C2009,'2023-24 School Level AAFTE'!$C:$N,9,FALSE)</f>
        <v>Yes</v>
      </c>
      <c r="F2009" s="94" t="str">
        <f>IFERROR(VLOOKUP(C2009,'2023-24 School Level AAFTE'!$C:$N,11,FALSE),"")</f>
        <v>Yes</v>
      </c>
      <c r="G2009" s="20">
        <f>IFERROR(VLOOKUP(C2009,'2023-24 School Level AAFTE'!$C:$N,8,FALSE),0)</f>
        <v>816.47</v>
      </c>
      <c r="H2009" s="99">
        <f>VLOOKUP($A2009,'District Data'!$A:$F,3,FALSE)</f>
        <v>1</v>
      </c>
      <c r="I2009" s="99">
        <f>VLOOKUP($A2009,'District Data'!$A:$F,4,FALSE)</f>
        <v>1</v>
      </c>
      <c r="J2009" s="100">
        <f t="shared" si="342"/>
        <v>816.47</v>
      </c>
      <c r="K2009" s="101">
        <f t="shared" si="343"/>
        <v>2.395</v>
      </c>
      <c r="L2009" s="102">
        <f>'District Data'!E$2</f>
        <v>72728</v>
      </c>
      <c r="M2009" s="102">
        <f>'District Data'!F$2</f>
        <v>78209</v>
      </c>
      <c r="N2009" s="33">
        <f t="shared" si="344"/>
        <v>174183.56</v>
      </c>
      <c r="O2009" s="33">
        <f t="shared" si="345"/>
        <v>13127</v>
      </c>
      <c r="P2009" s="33">
        <f t="shared" si="351"/>
        <v>14418.72</v>
      </c>
      <c r="Q2009" s="103">
        <v>0.18149999999999999</v>
      </c>
      <c r="R2009" s="103">
        <v>0.17510000000000001</v>
      </c>
      <c r="S2009" s="33">
        <f t="shared" si="346"/>
        <v>68445.69</v>
      </c>
      <c r="T2009" s="33">
        <f t="shared" si="352"/>
        <v>3121.84</v>
      </c>
      <c r="U2009" s="33">
        <f t="shared" si="347"/>
        <v>546.63</v>
      </c>
      <c r="V2009" s="33">
        <f t="shared" si="348"/>
        <v>3668.4700000000003</v>
      </c>
      <c r="W2009" s="33">
        <f t="shared" si="349"/>
        <v>259424.72</v>
      </c>
      <c r="X2009" s="33" t="str">
        <f>IFERROR(VLOOKUP(C2009,'Adj to Match Apport'!$C:$F,4,FALSE),0)</f>
        <v/>
      </c>
      <c r="Y2009" s="33">
        <f t="shared" si="350"/>
        <v>259424.72</v>
      </c>
      <c r="Z2009" s="184">
        <f>VLOOKUP(C2009, '2023-24 School Level AAFTE'!$C$4:$C$2454, 1, 0)</f>
        <v>3313</v>
      </c>
    </row>
    <row r="2010" spans="1:26" s="20" customFormat="1" x14ac:dyDescent="0.25">
      <c r="A2010" s="136" t="s">
        <v>2026</v>
      </c>
      <c r="B2010" s="166" t="s">
        <v>2025</v>
      </c>
      <c r="C2010" s="167">
        <v>2469</v>
      </c>
      <c r="D2010" s="165" t="s">
        <v>2027</v>
      </c>
      <c r="E2010" s="146" t="str">
        <f>VLOOKUP($C2010,'2023-24 School Level AAFTE'!$C:$N,9,FALSE)</f>
        <v>Yes</v>
      </c>
      <c r="F2010" s="94" t="str">
        <f>IFERROR(VLOOKUP(C2010,'2023-24 School Level AAFTE'!$C:$N,11,FALSE),"")</f>
        <v>Yes</v>
      </c>
      <c r="G2010" s="20">
        <f>IFERROR(VLOOKUP(C2010,'2023-24 School Level AAFTE'!$C:$N,8,FALSE),0)</f>
        <v>434.7</v>
      </c>
      <c r="H2010" s="99">
        <f>VLOOKUP($A2010,'District Data'!$A:$F,3,FALSE)</f>
        <v>1</v>
      </c>
      <c r="I2010" s="99">
        <f>VLOOKUP($A2010,'District Data'!$A:$F,4,FALSE)</f>
        <v>1</v>
      </c>
      <c r="J2010" s="100">
        <f t="shared" si="342"/>
        <v>434.7</v>
      </c>
      <c r="K2010" s="101">
        <f t="shared" si="343"/>
        <v>1.2749999999999999</v>
      </c>
      <c r="L2010" s="102">
        <f>'District Data'!E$2</f>
        <v>72728</v>
      </c>
      <c r="M2010" s="102">
        <f>'District Data'!F$2</f>
        <v>78209</v>
      </c>
      <c r="N2010" s="33">
        <f t="shared" si="344"/>
        <v>92728.2</v>
      </c>
      <c r="O2010" s="33">
        <f t="shared" si="345"/>
        <v>6988.27</v>
      </c>
      <c r="P2010" s="33">
        <f t="shared" si="351"/>
        <v>14418.72</v>
      </c>
      <c r="Q2010" s="103">
        <v>0.18149999999999999</v>
      </c>
      <c r="R2010" s="103">
        <v>0.17510000000000001</v>
      </c>
      <c r="S2010" s="33">
        <f t="shared" si="346"/>
        <v>36437.68</v>
      </c>
      <c r="T2010" s="33">
        <f t="shared" si="352"/>
        <v>1661.94</v>
      </c>
      <c r="U2010" s="33">
        <f t="shared" si="347"/>
        <v>291.01</v>
      </c>
      <c r="V2010" s="33">
        <f t="shared" si="348"/>
        <v>1952.95</v>
      </c>
      <c r="W2010" s="33">
        <f t="shared" si="349"/>
        <v>138107.1</v>
      </c>
      <c r="X2010" s="33">
        <f>IFERROR(VLOOKUP(C2010,'Adj to Match Apport'!$C:$F,4,FALSE),0)</f>
        <v>1.0000000242143869E-2</v>
      </c>
      <c r="Y2010" s="33">
        <f t="shared" si="350"/>
        <v>138107.11000000025</v>
      </c>
      <c r="Z2010" s="184">
        <f>VLOOKUP(C2010, '2023-24 School Level AAFTE'!$C$4:$C$2454, 1, 0)</f>
        <v>2469</v>
      </c>
    </row>
    <row r="2011" spans="1:26" s="20" customFormat="1" x14ac:dyDescent="0.25">
      <c r="A2011" s="136" t="s">
        <v>2026</v>
      </c>
      <c r="B2011" s="166" t="s">
        <v>2025</v>
      </c>
      <c r="C2011" s="167">
        <v>4497</v>
      </c>
      <c r="D2011" s="166" t="s">
        <v>52</v>
      </c>
      <c r="E2011" s="146" t="str">
        <f>VLOOKUP($C2011,'2023-24 School Level AAFTE'!$C:$N,9,FALSE)</f>
        <v>Yes</v>
      </c>
      <c r="F2011" s="94" t="str">
        <f>IFERROR(VLOOKUP(C2011,'2023-24 School Level AAFTE'!$C:$N,11,FALSE),"")</f>
        <v>Yes</v>
      </c>
      <c r="G2011" s="20">
        <f>IFERROR(VLOOKUP(C2011,'2023-24 School Level AAFTE'!$C:$N,8,FALSE),0)</f>
        <v>590</v>
      </c>
      <c r="H2011" s="99">
        <f>VLOOKUP($A2011,'District Data'!$A:$F,3,FALSE)</f>
        <v>1</v>
      </c>
      <c r="I2011" s="99">
        <f>VLOOKUP($A2011,'District Data'!$A:$F,4,FALSE)</f>
        <v>1</v>
      </c>
      <c r="J2011" s="100">
        <f t="shared" si="342"/>
        <v>590</v>
      </c>
      <c r="K2011" s="101">
        <f t="shared" si="343"/>
        <v>1.7310000000000001</v>
      </c>
      <c r="L2011" s="102">
        <f>'District Data'!E$2</f>
        <v>72728</v>
      </c>
      <c r="M2011" s="102">
        <f>'District Data'!F$2</f>
        <v>78209</v>
      </c>
      <c r="N2011" s="33">
        <f t="shared" si="344"/>
        <v>125892.17</v>
      </c>
      <c r="O2011" s="33">
        <f t="shared" si="345"/>
        <v>9487.61</v>
      </c>
      <c r="P2011" s="33">
        <f t="shared" si="351"/>
        <v>14418.72</v>
      </c>
      <c r="Q2011" s="103">
        <v>0.18149999999999999</v>
      </c>
      <c r="R2011" s="103">
        <v>0.17510000000000001</v>
      </c>
      <c r="S2011" s="33">
        <f t="shared" si="346"/>
        <v>49469.51</v>
      </c>
      <c r="T2011" s="33">
        <f t="shared" si="352"/>
        <v>2256.33</v>
      </c>
      <c r="U2011" s="33">
        <f t="shared" si="347"/>
        <v>395.08</v>
      </c>
      <c r="V2011" s="33">
        <f t="shared" si="348"/>
        <v>2651.41</v>
      </c>
      <c r="W2011" s="33">
        <f t="shared" si="349"/>
        <v>187500.69999999998</v>
      </c>
      <c r="X2011" s="33" t="str">
        <f>IFERROR(VLOOKUP(C2011,'Adj to Match Apport'!$C:$F,4,FALSE),0)</f>
        <v/>
      </c>
      <c r="Y2011" s="33">
        <f t="shared" si="350"/>
        <v>187500.69999999998</v>
      </c>
      <c r="Z2011" s="184">
        <f>VLOOKUP(C2011, '2023-24 School Level AAFTE'!$C$4:$C$2454, 1, 0)</f>
        <v>4497</v>
      </c>
    </row>
    <row r="2012" spans="1:26" s="20" customFormat="1" x14ac:dyDescent="0.25">
      <c r="A2012" s="136" t="s">
        <v>2026</v>
      </c>
      <c r="B2012" s="166" t="s">
        <v>2025</v>
      </c>
      <c r="C2012" s="167">
        <v>5352</v>
      </c>
      <c r="D2012" s="166" t="s">
        <v>2034</v>
      </c>
      <c r="E2012" s="146" t="str">
        <f>VLOOKUP($C2012,'2023-24 School Level AAFTE'!$C:$N,9,FALSE)</f>
        <v>Yes</v>
      </c>
      <c r="F2012" s="94" t="str">
        <f>IFERROR(VLOOKUP(C2012,'2023-24 School Level AAFTE'!$C:$N,11,FALSE),"")</f>
        <v>No</v>
      </c>
      <c r="G2012" s="20">
        <f>IFERROR(VLOOKUP(C2012,'2023-24 School Level AAFTE'!$C:$N,8,FALSE),0)</f>
        <v>3.4</v>
      </c>
      <c r="H2012" s="99">
        <f>VLOOKUP($A2012,'District Data'!$A:$F,3,FALSE)</f>
        <v>1</v>
      </c>
      <c r="I2012" s="99">
        <f>VLOOKUP($A2012,'District Data'!$A:$F,4,FALSE)</f>
        <v>1</v>
      </c>
      <c r="J2012" s="100">
        <f t="shared" si="342"/>
        <v>0</v>
      </c>
      <c r="K2012" s="101">
        <f t="shared" si="343"/>
        <v>0</v>
      </c>
      <c r="L2012" s="102">
        <f>'District Data'!E$2</f>
        <v>72728</v>
      </c>
      <c r="M2012" s="102">
        <f>'District Data'!F$2</f>
        <v>78209</v>
      </c>
      <c r="N2012" s="33">
        <f t="shared" si="344"/>
        <v>0</v>
      </c>
      <c r="O2012" s="33">
        <f t="shared" si="345"/>
        <v>0</v>
      </c>
      <c r="P2012" s="33">
        <f t="shared" si="351"/>
        <v>14418.72</v>
      </c>
      <c r="Q2012" s="103">
        <v>0.18149999999999999</v>
      </c>
      <c r="R2012" s="103">
        <v>0.17510000000000001</v>
      </c>
      <c r="S2012" s="33">
        <f t="shared" si="346"/>
        <v>0</v>
      </c>
      <c r="T2012" s="33">
        <f t="shared" si="352"/>
        <v>0</v>
      </c>
      <c r="U2012" s="33">
        <f t="shared" si="347"/>
        <v>0</v>
      </c>
      <c r="V2012" s="33">
        <f t="shared" si="348"/>
        <v>0</v>
      </c>
      <c r="W2012" s="33">
        <f t="shared" si="349"/>
        <v>0</v>
      </c>
      <c r="X2012" s="33">
        <f>IFERROR(VLOOKUP(C2012,'Adj to Match Apport'!$C:$F,4,FALSE),0)</f>
        <v>0</v>
      </c>
      <c r="Y2012" s="33">
        <f t="shared" si="350"/>
        <v>0</v>
      </c>
      <c r="Z2012" s="184">
        <f>VLOOKUP(C2012, '2023-24 School Level AAFTE'!$C$4:$C$2454, 1, 0)</f>
        <v>5352</v>
      </c>
    </row>
    <row r="2013" spans="1:26" s="20" customFormat="1" x14ac:dyDescent="0.25">
      <c r="A2013" s="136" t="s">
        <v>2026</v>
      </c>
      <c r="B2013" s="166" t="s">
        <v>2025</v>
      </c>
      <c r="C2013" s="167">
        <v>5049</v>
      </c>
      <c r="D2013" s="166" t="s">
        <v>2032</v>
      </c>
      <c r="E2013" s="146" t="str">
        <f>VLOOKUP($C2013,'2023-24 School Level AAFTE'!$C:$N,9,FALSE)</f>
        <v>Yes</v>
      </c>
      <c r="F2013" s="94" t="str">
        <f>IFERROR(VLOOKUP(C2013,'2023-24 School Level AAFTE'!$C:$N,11,FALSE),"")</f>
        <v>Yes</v>
      </c>
      <c r="G2013" s="20">
        <f>IFERROR(VLOOKUP(C2013,'2023-24 School Level AAFTE'!$C:$N,8,FALSE),0)</f>
        <v>589.67999999999995</v>
      </c>
      <c r="H2013" s="99">
        <f>VLOOKUP($A2013,'District Data'!$A:$F,3,FALSE)</f>
        <v>1</v>
      </c>
      <c r="I2013" s="99">
        <f>VLOOKUP($A2013,'District Data'!$A:$F,4,FALSE)</f>
        <v>1</v>
      </c>
      <c r="J2013" s="100">
        <f t="shared" si="342"/>
        <v>589.67999999999995</v>
      </c>
      <c r="K2013" s="101">
        <f t="shared" si="343"/>
        <v>1.73</v>
      </c>
      <c r="L2013" s="102">
        <f>'District Data'!E$2</f>
        <v>72728</v>
      </c>
      <c r="M2013" s="102">
        <f>'District Data'!F$2</f>
        <v>78209</v>
      </c>
      <c r="N2013" s="33">
        <f t="shared" si="344"/>
        <v>125819.44</v>
      </c>
      <c r="O2013" s="33">
        <f t="shared" si="345"/>
        <v>9482.1299999999992</v>
      </c>
      <c r="P2013" s="33">
        <f t="shared" si="351"/>
        <v>14418.72</v>
      </c>
      <c r="Q2013" s="103">
        <v>0.18149999999999999</v>
      </c>
      <c r="R2013" s="103">
        <v>0.17510000000000001</v>
      </c>
      <c r="S2013" s="33">
        <f t="shared" si="346"/>
        <v>49440.93</v>
      </c>
      <c r="T2013" s="33">
        <f t="shared" si="352"/>
        <v>2255.0300000000002</v>
      </c>
      <c r="U2013" s="33">
        <f t="shared" si="347"/>
        <v>394.86</v>
      </c>
      <c r="V2013" s="33">
        <f t="shared" si="348"/>
        <v>2649.8900000000003</v>
      </c>
      <c r="W2013" s="33">
        <f t="shared" si="349"/>
        <v>187392.39</v>
      </c>
      <c r="X2013" s="33" t="str">
        <f>IFERROR(VLOOKUP(C2013,'Adj to Match Apport'!$C:$F,4,FALSE),0)</f>
        <v/>
      </c>
      <c r="Y2013" s="33">
        <f t="shared" si="350"/>
        <v>187392.39</v>
      </c>
      <c r="Z2013" s="184">
        <f>VLOOKUP(C2013, '2023-24 School Level AAFTE'!$C$4:$C$2454, 1, 0)</f>
        <v>5049</v>
      </c>
    </row>
    <row r="2014" spans="1:26" s="20" customFormat="1" x14ac:dyDescent="0.25">
      <c r="A2014" s="136" t="s">
        <v>2026</v>
      </c>
      <c r="B2014" s="166" t="s">
        <v>2025</v>
      </c>
      <c r="C2014" s="167">
        <v>5137</v>
      </c>
      <c r="D2014" s="166" t="s">
        <v>2033</v>
      </c>
      <c r="E2014" s="146" t="str">
        <f>VLOOKUP($C2014,'2023-24 School Level AAFTE'!$C:$N,9,FALSE)</f>
        <v>Yes</v>
      </c>
      <c r="F2014" s="94" t="str">
        <f>IFERROR(VLOOKUP(C2014,'2023-24 School Level AAFTE'!$C:$N,11,FALSE),"")</f>
        <v>Yes</v>
      </c>
      <c r="G2014" s="20">
        <f>IFERROR(VLOOKUP(C2014,'2023-24 School Level AAFTE'!$C:$N,8,FALSE),0)</f>
        <v>412.2</v>
      </c>
      <c r="H2014" s="99">
        <f>VLOOKUP($A2014,'District Data'!$A:$F,3,FALSE)</f>
        <v>1</v>
      </c>
      <c r="I2014" s="99">
        <f>VLOOKUP($A2014,'District Data'!$A:$F,4,FALSE)</f>
        <v>1</v>
      </c>
      <c r="J2014" s="100">
        <f t="shared" si="342"/>
        <v>412.2</v>
      </c>
      <c r="K2014" s="101">
        <f t="shared" si="343"/>
        <v>1.2090000000000001</v>
      </c>
      <c r="L2014" s="102">
        <f>'District Data'!E$2</f>
        <v>72728</v>
      </c>
      <c r="M2014" s="102">
        <f>'District Data'!F$2</f>
        <v>78209</v>
      </c>
      <c r="N2014" s="33">
        <f t="shared" si="344"/>
        <v>87928.15</v>
      </c>
      <c r="O2014" s="33">
        <f t="shared" si="345"/>
        <v>6626.53</v>
      </c>
      <c r="P2014" s="33">
        <f t="shared" si="351"/>
        <v>14418.72</v>
      </c>
      <c r="Q2014" s="103">
        <v>0.18149999999999999</v>
      </c>
      <c r="R2014" s="103">
        <v>0.17510000000000001</v>
      </c>
      <c r="S2014" s="33">
        <f t="shared" si="346"/>
        <v>34551.5</v>
      </c>
      <c r="T2014" s="33">
        <f t="shared" si="352"/>
        <v>1575.91</v>
      </c>
      <c r="U2014" s="33">
        <f t="shared" si="347"/>
        <v>275.94</v>
      </c>
      <c r="V2014" s="33">
        <f t="shared" si="348"/>
        <v>1851.8500000000001</v>
      </c>
      <c r="W2014" s="33">
        <f t="shared" si="349"/>
        <v>130958.03</v>
      </c>
      <c r="X2014" s="33" t="str">
        <f>IFERROR(VLOOKUP(C2014,'Adj to Match Apport'!$C:$F,4,FALSE),0)</f>
        <v/>
      </c>
      <c r="Y2014" s="33">
        <f t="shared" si="350"/>
        <v>130958.03</v>
      </c>
      <c r="Z2014" s="184">
        <f>VLOOKUP(C2014, '2023-24 School Level AAFTE'!$C$4:$C$2454, 1, 0)</f>
        <v>5137</v>
      </c>
    </row>
    <row r="2015" spans="1:26" s="20" customFormat="1" x14ac:dyDescent="0.25">
      <c r="A2015" s="136" t="s">
        <v>2026</v>
      </c>
      <c r="B2015" s="166" t="s">
        <v>2025</v>
      </c>
      <c r="C2015" s="167">
        <v>2959</v>
      </c>
      <c r="D2015" s="166" t="s">
        <v>2029</v>
      </c>
      <c r="E2015" s="146" t="str">
        <f>VLOOKUP($C2015,'2023-24 School Level AAFTE'!$C:$N,9,FALSE)</f>
        <v>Yes</v>
      </c>
      <c r="F2015" s="94" t="str">
        <f>IFERROR(VLOOKUP(C2015,'2023-24 School Level AAFTE'!$C:$N,11,FALSE),"")</f>
        <v>Yes</v>
      </c>
      <c r="G2015" s="20">
        <f>IFERROR(VLOOKUP(C2015,'2023-24 School Level AAFTE'!$C:$N,8,FALSE),0)</f>
        <v>2104.0500000000002</v>
      </c>
      <c r="H2015" s="99">
        <f>VLOOKUP($A2015,'District Data'!$A:$F,3,FALSE)</f>
        <v>1</v>
      </c>
      <c r="I2015" s="99">
        <f>VLOOKUP($A2015,'District Data'!$A:$F,4,FALSE)</f>
        <v>1</v>
      </c>
      <c r="J2015" s="100">
        <f t="shared" si="342"/>
        <v>2104.0500000000002</v>
      </c>
      <c r="K2015" s="101">
        <f t="shared" si="343"/>
        <v>6.1719999999999997</v>
      </c>
      <c r="L2015" s="102">
        <f>'District Data'!E$2</f>
        <v>72728</v>
      </c>
      <c r="M2015" s="102">
        <f>'District Data'!F$2</f>
        <v>78209</v>
      </c>
      <c r="N2015" s="33">
        <f t="shared" si="344"/>
        <v>448877.22</v>
      </c>
      <c r="O2015" s="33">
        <f t="shared" si="345"/>
        <v>33828.730000000003</v>
      </c>
      <c r="P2015" s="33">
        <f t="shared" si="351"/>
        <v>14418.72</v>
      </c>
      <c r="Q2015" s="103">
        <v>0.18149999999999999</v>
      </c>
      <c r="R2015" s="103">
        <v>0.17510000000000001</v>
      </c>
      <c r="S2015" s="33">
        <f t="shared" si="346"/>
        <v>176386.97</v>
      </c>
      <c r="T2015" s="33">
        <f t="shared" si="352"/>
        <v>8045.1</v>
      </c>
      <c r="U2015" s="33">
        <f t="shared" si="347"/>
        <v>1408.7</v>
      </c>
      <c r="V2015" s="33">
        <f t="shared" si="348"/>
        <v>9453.8000000000011</v>
      </c>
      <c r="W2015" s="33">
        <f t="shared" si="349"/>
        <v>668546.72</v>
      </c>
      <c r="X2015" s="33" t="str">
        <f>IFERROR(VLOOKUP(C2015,'Adj to Match Apport'!$C:$F,4,FALSE),0)</f>
        <v/>
      </c>
      <c r="Y2015" s="33">
        <f t="shared" si="350"/>
        <v>668546.72</v>
      </c>
      <c r="Z2015" s="184">
        <f>VLOOKUP(C2015, '2023-24 School Level AAFTE'!$C$4:$C$2454, 1, 0)</f>
        <v>2959</v>
      </c>
    </row>
    <row r="2016" spans="1:26" s="20" customFormat="1" x14ac:dyDescent="0.25">
      <c r="A2016" s="136" t="s">
        <v>2026</v>
      </c>
      <c r="B2016" s="166" t="s">
        <v>2025</v>
      </c>
      <c r="C2016" s="167">
        <v>2717</v>
      </c>
      <c r="D2016" s="166" t="s">
        <v>2028</v>
      </c>
      <c r="E2016" s="146" t="str">
        <f>VLOOKUP($C2016,'2023-24 School Level AAFTE'!$C:$N,9,FALSE)</f>
        <v>Yes</v>
      </c>
      <c r="F2016" s="94" t="str">
        <f>IFERROR(VLOOKUP(C2016,'2023-24 School Level AAFTE'!$C:$N,11,FALSE),"")</f>
        <v>Yes</v>
      </c>
      <c r="G2016" s="20">
        <f>IFERROR(VLOOKUP(C2016,'2023-24 School Level AAFTE'!$C:$N,8,FALSE),0)</f>
        <v>602</v>
      </c>
      <c r="H2016" s="99">
        <f>VLOOKUP($A2016,'District Data'!$A:$F,3,FALSE)</f>
        <v>1</v>
      </c>
      <c r="I2016" s="99">
        <f>VLOOKUP($A2016,'District Data'!$A:$F,4,FALSE)</f>
        <v>1</v>
      </c>
      <c r="J2016" s="100">
        <f t="shared" si="342"/>
        <v>602</v>
      </c>
      <c r="K2016" s="101">
        <f t="shared" si="343"/>
        <v>1.766</v>
      </c>
      <c r="L2016" s="102">
        <f>'District Data'!E$2</f>
        <v>72728</v>
      </c>
      <c r="M2016" s="102">
        <f>'District Data'!F$2</f>
        <v>78209</v>
      </c>
      <c r="N2016" s="33">
        <f t="shared" si="344"/>
        <v>128437.65</v>
      </c>
      <c r="O2016" s="33">
        <f t="shared" si="345"/>
        <v>9679.44</v>
      </c>
      <c r="P2016" s="33">
        <f t="shared" si="351"/>
        <v>14418.72</v>
      </c>
      <c r="Q2016" s="103">
        <v>0.18149999999999999</v>
      </c>
      <c r="R2016" s="103">
        <v>0.17510000000000001</v>
      </c>
      <c r="S2016" s="33">
        <f t="shared" si="346"/>
        <v>50469.760000000002</v>
      </c>
      <c r="T2016" s="33">
        <f t="shared" si="352"/>
        <v>2301.9499999999998</v>
      </c>
      <c r="U2016" s="33">
        <f t="shared" si="347"/>
        <v>403.07</v>
      </c>
      <c r="V2016" s="33">
        <f t="shared" si="348"/>
        <v>2705.02</v>
      </c>
      <c r="W2016" s="33">
        <f t="shared" si="349"/>
        <v>191291.87</v>
      </c>
      <c r="X2016" s="33" t="str">
        <f>IFERROR(VLOOKUP(C2016,'Adj to Match Apport'!$C:$F,4,FALSE),0)</f>
        <v/>
      </c>
      <c r="Y2016" s="33">
        <f t="shared" si="350"/>
        <v>191291.87</v>
      </c>
      <c r="Z2016" s="184">
        <f>VLOOKUP(C2016, '2023-24 School Level AAFTE'!$C$4:$C$2454, 1, 0)</f>
        <v>2717</v>
      </c>
    </row>
    <row r="2017" spans="1:26" s="20" customFormat="1" x14ac:dyDescent="0.25">
      <c r="A2017" s="136" t="s">
        <v>2393</v>
      </c>
      <c r="B2017" s="166" t="s">
        <v>2392</v>
      </c>
      <c r="C2017" s="167">
        <v>5319</v>
      </c>
      <c r="D2017" s="166" t="s">
        <v>2394</v>
      </c>
      <c r="E2017" s="146" t="str">
        <f>VLOOKUP($C2017,'2023-24 School Level AAFTE'!$C:$N,9,FALSE)</f>
        <v>Yes</v>
      </c>
      <c r="F2017" s="94" t="str">
        <f>IFERROR(VLOOKUP(C2017,'2023-24 School Level AAFTE'!$C:$N,11,FALSE),"")</f>
        <v>Yes</v>
      </c>
      <c r="G2017" s="20">
        <f>IFERROR(VLOOKUP(C2017,'2023-24 School Level AAFTE'!$C:$N,8,FALSE),0)</f>
        <v>74.759999999999991</v>
      </c>
      <c r="H2017" s="99">
        <f>VLOOKUP($A2017,'District Data'!$A:$F,3,FALSE)</f>
        <v>1.18</v>
      </c>
      <c r="I2017" s="99">
        <f>VLOOKUP($A2017,'District Data'!$A:$F,4,FALSE)</f>
        <v>1.18</v>
      </c>
      <c r="J2017" s="100">
        <f t="shared" si="342"/>
        <v>74.759999999999991</v>
      </c>
      <c r="K2017" s="101">
        <f t="shared" si="343"/>
        <v>0.219</v>
      </c>
      <c r="L2017" s="102">
        <f>'District Data'!E$2</f>
        <v>72728</v>
      </c>
      <c r="M2017" s="102">
        <f>'District Data'!F$2</f>
        <v>78209</v>
      </c>
      <c r="N2017" s="33">
        <f t="shared" si="344"/>
        <v>18794.37</v>
      </c>
      <c r="O2017" s="33">
        <f t="shared" si="345"/>
        <v>1416.4</v>
      </c>
      <c r="P2017" s="33">
        <f t="shared" si="351"/>
        <v>14418.72</v>
      </c>
      <c r="Q2017" s="103">
        <v>0.18149999999999999</v>
      </c>
      <c r="R2017" s="103">
        <v>0.17510000000000001</v>
      </c>
      <c r="S2017" s="33">
        <f t="shared" si="346"/>
        <v>6816.89</v>
      </c>
      <c r="T2017" s="33">
        <f t="shared" si="352"/>
        <v>336.85</v>
      </c>
      <c r="U2017" s="33">
        <f t="shared" si="347"/>
        <v>58.98</v>
      </c>
      <c r="V2017" s="33">
        <f t="shared" si="348"/>
        <v>395.83000000000004</v>
      </c>
      <c r="W2017" s="33">
        <f t="shared" si="349"/>
        <v>27423.49</v>
      </c>
      <c r="X2017" s="33">
        <f>IFERROR(VLOOKUP(C2017,'Adj to Match Apport'!$C:$F,4,FALSE),0)</f>
        <v>0</v>
      </c>
      <c r="Y2017" s="33">
        <f t="shared" si="350"/>
        <v>27423.49</v>
      </c>
      <c r="Z2017" s="184">
        <f>VLOOKUP(C2017, '2023-24 School Level AAFTE'!$C$4:$C$2454, 1, 0)</f>
        <v>5319</v>
      </c>
    </row>
    <row r="2018" spans="1:26" s="20" customFormat="1" x14ac:dyDescent="0.25">
      <c r="A2018" s="136" t="s">
        <v>2036</v>
      </c>
      <c r="B2018" s="166" t="s">
        <v>2035</v>
      </c>
      <c r="C2018" s="167">
        <v>5192</v>
      </c>
      <c r="D2018" s="166" t="s">
        <v>205</v>
      </c>
      <c r="E2018" s="146" t="str">
        <f>VLOOKUP($C2018,'2023-24 School Level AAFTE'!$C:$N,9,FALSE)</f>
        <v>No</v>
      </c>
      <c r="F2018" s="94" t="str">
        <f>IFERROR(VLOOKUP(C2018,'2023-24 School Level AAFTE'!$C:$N,11,FALSE),"")</f>
        <v>No</v>
      </c>
      <c r="G2018" s="20">
        <f>IFERROR(VLOOKUP(C2018,'2023-24 School Level AAFTE'!$C:$N,8,FALSE),0)</f>
        <v>0</v>
      </c>
      <c r="H2018" s="99">
        <f>VLOOKUP($A2018,'District Data'!$A:$F,3,FALSE)</f>
        <v>1.1200000000000001</v>
      </c>
      <c r="I2018" s="99">
        <f>VLOOKUP($A2018,'District Data'!$A:$F,4,FALSE)</f>
        <v>1.1200000000000001</v>
      </c>
      <c r="J2018" s="100">
        <f t="shared" si="342"/>
        <v>0</v>
      </c>
      <c r="K2018" s="101">
        <f t="shared" si="343"/>
        <v>0</v>
      </c>
      <c r="L2018" s="102">
        <f>'District Data'!E$2</f>
        <v>72728</v>
      </c>
      <c r="M2018" s="102">
        <f>'District Data'!F$2</f>
        <v>78209</v>
      </c>
      <c r="N2018" s="33">
        <f t="shared" si="344"/>
        <v>0</v>
      </c>
      <c r="O2018" s="33">
        <f t="shared" si="345"/>
        <v>0</v>
      </c>
      <c r="P2018" s="33">
        <f t="shared" si="351"/>
        <v>14418.72</v>
      </c>
      <c r="Q2018" s="103">
        <v>0.18149999999999999</v>
      </c>
      <c r="R2018" s="103">
        <v>0.17510000000000001</v>
      </c>
      <c r="S2018" s="33">
        <f t="shared" si="346"/>
        <v>0</v>
      </c>
      <c r="T2018" s="33">
        <f t="shared" si="352"/>
        <v>0</v>
      </c>
      <c r="U2018" s="33">
        <f t="shared" si="347"/>
        <v>0</v>
      </c>
      <c r="V2018" s="33">
        <f t="shared" si="348"/>
        <v>0</v>
      </c>
      <c r="W2018" s="33">
        <f t="shared" si="349"/>
        <v>0</v>
      </c>
      <c r="X2018" s="33">
        <f>IFERROR(VLOOKUP(C2018,'Adj to Match Apport'!$C:$F,4,FALSE),0)</f>
        <v>0</v>
      </c>
      <c r="Y2018" s="33">
        <f t="shared" si="350"/>
        <v>0</v>
      </c>
      <c r="Z2018" s="184">
        <f>VLOOKUP(C2018, '2023-24 School Level AAFTE'!$C$4:$C$2454, 1, 0)</f>
        <v>5192</v>
      </c>
    </row>
    <row r="2019" spans="1:26" s="20" customFormat="1" x14ac:dyDescent="0.25">
      <c r="A2019" s="136" t="s">
        <v>2036</v>
      </c>
      <c r="B2019" s="166" t="s">
        <v>2035</v>
      </c>
      <c r="C2019" s="167">
        <v>1514</v>
      </c>
      <c r="D2019" s="166" t="s">
        <v>3292</v>
      </c>
      <c r="E2019" s="146" t="str">
        <f>VLOOKUP($C2019,'2023-24 School Level AAFTE'!$C:$N,9,FALSE)</f>
        <v>No</v>
      </c>
      <c r="F2019" s="94" t="str">
        <f>IFERROR(VLOOKUP(C2019,'2023-24 School Level AAFTE'!$C:$N,11,FALSE),"")</f>
        <v>No</v>
      </c>
      <c r="G2019" s="20">
        <f>IFERROR(VLOOKUP(C2019,'2023-24 School Level AAFTE'!$C:$N,8,FALSE),0)</f>
        <v>7.56</v>
      </c>
      <c r="H2019" s="99">
        <f>VLOOKUP($A2019,'District Data'!$A:$F,3,FALSE)</f>
        <v>1.1200000000000001</v>
      </c>
      <c r="I2019" s="99">
        <f>VLOOKUP($A2019,'District Data'!$A:$F,4,FALSE)</f>
        <v>1.1200000000000001</v>
      </c>
      <c r="J2019" s="100">
        <f t="shared" si="342"/>
        <v>0</v>
      </c>
      <c r="K2019" s="101">
        <f t="shared" si="343"/>
        <v>0</v>
      </c>
      <c r="L2019" s="102">
        <f>'District Data'!E$2</f>
        <v>72728</v>
      </c>
      <c r="M2019" s="102">
        <f>'District Data'!F$2</f>
        <v>78209</v>
      </c>
      <c r="N2019" s="33">
        <f t="shared" si="344"/>
        <v>0</v>
      </c>
      <c r="O2019" s="33">
        <f t="shared" si="345"/>
        <v>0</v>
      </c>
      <c r="P2019" s="33">
        <f t="shared" si="351"/>
        <v>14418.72</v>
      </c>
      <c r="Q2019" s="103">
        <v>0.18149999999999999</v>
      </c>
      <c r="R2019" s="103">
        <v>0.17510000000000001</v>
      </c>
      <c r="S2019" s="33">
        <f t="shared" si="346"/>
        <v>0</v>
      </c>
      <c r="T2019" s="33">
        <f t="shared" si="352"/>
        <v>0</v>
      </c>
      <c r="U2019" s="33">
        <f t="shared" si="347"/>
        <v>0</v>
      </c>
      <c r="V2019" s="33">
        <f t="shared" si="348"/>
        <v>0</v>
      </c>
      <c r="W2019" s="33">
        <f t="shared" si="349"/>
        <v>0</v>
      </c>
      <c r="X2019" s="33">
        <f>IFERROR(VLOOKUP(C2019,'Adj to Match Apport'!$C:$F,4,FALSE),0)</f>
        <v>0</v>
      </c>
      <c r="Y2019" s="33">
        <f t="shared" si="350"/>
        <v>0</v>
      </c>
      <c r="Z2019" s="184">
        <f>VLOOKUP(C2019, '2023-24 School Level AAFTE'!$C$4:$C$2454, 1, 0)</f>
        <v>1514</v>
      </c>
    </row>
    <row r="2020" spans="1:26" s="20" customFormat="1" x14ac:dyDescent="0.25">
      <c r="A2020" s="136" t="s">
        <v>2036</v>
      </c>
      <c r="B2020" s="166" t="s">
        <v>2035</v>
      </c>
      <c r="C2020" s="167">
        <v>4575</v>
      </c>
      <c r="D2020" s="166" t="s">
        <v>2081</v>
      </c>
      <c r="E2020" s="146" t="str">
        <f>VLOOKUP($C2020,'2023-24 School Level AAFTE'!$C:$N,9,FALSE)</f>
        <v>Yes</v>
      </c>
      <c r="F2020" s="94" t="str">
        <f>IFERROR(VLOOKUP(C2020,'2023-24 School Level AAFTE'!$C:$N,11,FALSE),"")</f>
        <v>Yes</v>
      </c>
      <c r="G2020" s="20">
        <f>IFERROR(VLOOKUP(C2020,'2023-24 School Level AAFTE'!$C:$N,8,FALSE),0)</f>
        <v>432.95</v>
      </c>
      <c r="H2020" s="99">
        <f>VLOOKUP($A2020,'District Data'!$A:$F,3,FALSE)</f>
        <v>1.1200000000000001</v>
      </c>
      <c r="I2020" s="99">
        <f>VLOOKUP($A2020,'District Data'!$A:$F,4,FALSE)</f>
        <v>1.1200000000000001</v>
      </c>
      <c r="J2020" s="100">
        <f t="shared" si="342"/>
        <v>432.95</v>
      </c>
      <c r="K2020" s="101">
        <f t="shared" si="343"/>
        <v>1.27</v>
      </c>
      <c r="L2020" s="102">
        <f>'District Data'!E$2</f>
        <v>72728</v>
      </c>
      <c r="M2020" s="102">
        <f>'District Data'!F$2</f>
        <v>78209</v>
      </c>
      <c r="N2020" s="33">
        <f t="shared" si="344"/>
        <v>103448.31</v>
      </c>
      <c r="O2020" s="33">
        <f t="shared" si="345"/>
        <v>7796.17</v>
      </c>
      <c r="P2020" s="33">
        <f t="shared" si="351"/>
        <v>14418.72</v>
      </c>
      <c r="Q2020" s="103">
        <v>0.18149999999999999</v>
      </c>
      <c r="R2020" s="103">
        <v>0.17510000000000001</v>
      </c>
      <c r="S2020" s="33">
        <f t="shared" si="346"/>
        <v>38452.75</v>
      </c>
      <c r="T2020" s="33">
        <f t="shared" si="352"/>
        <v>1854.07</v>
      </c>
      <c r="U2020" s="33">
        <f t="shared" si="347"/>
        <v>324.64999999999998</v>
      </c>
      <c r="V2020" s="33">
        <f t="shared" si="348"/>
        <v>2178.7199999999998</v>
      </c>
      <c r="W2020" s="33">
        <f t="shared" si="349"/>
        <v>151875.95000000001</v>
      </c>
      <c r="X2020" s="33" t="str">
        <f>IFERROR(VLOOKUP(C2020,'Adj to Match Apport'!$C:$F,4,FALSE),0)</f>
        <v/>
      </c>
      <c r="Y2020" s="33">
        <f t="shared" si="350"/>
        <v>151875.95000000001</v>
      </c>
      <c r="Z2020" s="184">
        <f>VLOOKUP(C2020, '2023-24 School Level AAFTE'!$C$4:$C$2454, 1, 0)</f>
        <v>4575</v>
      </c>
    </row>
    <row r="2021" spans="1:26" s="20" customFormat="1" x14ac:dyDescent="0.25">
      <c r="A2021" s="136" t="s">
        <v>2036</v>
      </c>
      <c r="B2021" s="166" t="s">
        <v>2035</v>
      </c>
      <c r="C2021" s="167">
        <v>2940</v>
      </c>
      <c r="D2021" s="166" t="s">
        <v>2064</v>
      </c>
      <c r="E2021" s="146" t="str">
        <f>VLOOKUP($C2021,'2023-24 School Level AAFTE'!$C:$N,9,FALSE)</f>
        <v>Yes</v>
      </c>
      <c r="F2021" s="94" t="str">
        <f>IFERROR(VLOOKUP(C2021,'2023-24 School Level AAFTE'!$C:$N,11,FALSE),"")</f>
        <v>Yes</v>
      </c>
      <c r="G2021" s="20">
        <f>IFERROR(VLOOKUP(C2021,'2023-24 School Level AAFTE'!$C:$N,8,FALSE),0)</f>
        <v>346.9</v>
      </c>
      <c r="H2021" s="99">
        <f>VLOOKUP($A2021,'District Data'!$A:$F,3,FALSE)</f>
        <v>1.1200000000000001</v>
      </c>
      <c r="I2021" s="99">
        <f>VLOOKUP($A2021,'District Data'!$A:$F,4,FALSE)</f>
        <v>1.1200000000000001</v>
      </c>
      <c r="J2021" s="100">
        <f t="shared" si="342"/>
        <v>346.9</v>
      </c>
      <c r="K2021" s="101">
        <f t="shared" si="343"/>
        <v>1.018</v>
      </c>
      <c r="L2021" s="102">
        <f>'District Data'!E$2</f>
        <v>72728</v>
      </c>
      <c r="M2021" s="102">
        <f>'District Data'!F$2</f>
        <v>78209</v>
      </c>
      <c r="N2021" s="33">
        <f t="shared" si="344"/>
        <v>82921.56</v>
      </c>
      <c r="O2021" s="33">
        <f t="shared" si="345"/>
        <v>6249.21</v>
      </c>
      <c r="P2021" s="33">
        <f t="shared" si="351"/>
        <v>14418.72</v>
      </c>
      <c r="Q2021" s="103">
        <v>0.18149999999999999</v>
      </c>
      <c r="R2021" s="103">
        <v>0.17510000000000001</v>
      </c>
      <c r="S2021" s="33">
        <f t="shared" si="346"/>
        <v>30822.76</v>
      </c>
      <c r="T2021" s="33">
        <f t="shared" si="352"/>
        <v>1486.18</v>
      </c>
      <c r="U2021" s="33">
        <f t="shared" si="347"/>
        <v>260.23</v>
      </c>
      <c r="V2021" s="33">
        <f t="shared" si="348"/>
        <v>1746.41</v>
      </c>
      <c r="W2021" s="33">
        <f t="shared" si="349"/>
        <v>121739.94</v>
      </c>
      <c r="X2021" s="33" t="str">
        <f>IFERROR(VLOOKUP(C2021,'Adj to Match Apport'!$C:$F,4,FALSE),0)</f>
        <v/>
      </c>
      <c r="Y2021" s="33">
        <f t="shared" si="350"/>
        <v>121739.94</v>
      </c>
      <c r="Z2021" s="184">
        <f>VLOOKUP(C2021, '2023-24 School Level AAFTE'!$C$4:$C$2454, 1, 0)</f>
        <v>2940</v>
      </c>
    </row>
    <row r="2022" spans="1:26" s="20" customFormat="1" x14ac:dyDescent="0.25">
      <c r="A2022" s="136" t="s">
        <v>2036</v>
      </c>
      <c r="B2022" s="166" t="s">
        <v>2035</v>
      </c>
      <c r="C2022" s="167">
        <v>3054</v>
      </c>
      <c r="D2022" s="166" t="s">
        <v>2067</v>
      </c>
      <c r="E2022" s="146" t="str">
        <f>VLOOKUP($C2022,'2023-24 School Level AAFTE'!$C:$N,9,FALSE)</f>
        <v>Yes</v>
      </c>
      <c r="F2022" s="94" t="str">
        <f>IFERROR(VLOOKUP(C2022,'2023-24 School Level AAFTE'!$C:$N,11,FALSE),"")</f>
        <v>Yes</v>
      </c>
      <c r="G2022" s="20">
        <f>IFERROR(VLOOKUP(C2022,'2023-24 School Level AAFTE'!$C:$N,8,FALSE),0)</f>
        <v>655.22</v>
      </c>
      <c r="H2022" s="99">
        <f>VLOOKUP($A2022,'District Data'!$A:$F,3,FALSE)</f>
        <v>1.1200000000000001</v>
      </c>
      <c r="I2022" s="99">
        <f>VLOOKUP($A2022,'District Data'!$A:$F,4,FALSE)</f>
        <v>1.1200000000000001</v>
      </c>
      <c r="J2022" s="100">
        <f t="shared" si="342"/>
        <v>655.22</v>
      </c>
      <c r="K2022" s="101">
        <f t="shared" si="343"/>
        <v>1.9219999999999999</v>
      </c>
      <c r="L2022" s="102">
        <f>'District Data'!E$2</f>
        <v>72728</v>
      </c>
      <c r="M2022" s="102">
        <f>'District Data'!F$2</f>
        <v>78209</v>
      </c>
      <c r="N2022" s="33">
        <f t="shared" si="344"/>
        <v>156557.20000000001</v>
      </c>
      <c r="O2022" s="33">
        <f t="shared" si="345"/>
        <v>11798.62</v>
      </c>
      <c r="P2022" s="33">
        <f t="shared" si="351"/>
        <v>14418.72</v>
      </c>
      <c r="Q2022" s="103">
        <v>0.18149999999999999</v>
      </c>
      <c r="R2022" s="103">
        <v>0.17510000000000001</v>
      </c>
      <c r="S2022" s="33">
        <f t="shared" si="346"/>
        <v>58193.85</v>
      </c>
      <c r="T2022" s="33">
        <f t="shared" si="352"/>
        <v>2805.93</v>
      </c>
      <c r="U2022" s="33">
        <f t="shared" si="347"/>
        <v>491.32</v>
      </c>
      <c r="V2022" s="33">
        <f t="shared" si="348"/>
        <v>3297.25</v>
      </c>
      <c r="W2022" s="33">
        <f t="shared" si="349"/>
        <v>229846.92</v>
      </c>
      <c r="X2022" s="33" t="str">
        <f>IFERROR(VLOOKUP(C2022,'Adj to Match Apport'!$C:$F,4,FALSE),0)</f>
        <v/>
      </c>
      <c r="Y2022" s="33">
        <f t="shared" si="350"/>
        <v>229846.92</v>
      </c>
      <c r="Z2022" s="184">
        <f>VLOOKUP(C2022, '2023-24 School Level AAFTE'!$C$4:$C$2454, 1, 0)</f>
        <v>3054</v>
      </c>
    </row>
    <row r="2023" spans="1:26" s="20" customFormat="1" x14ac:dyDescent="0.25">
      <c r="A2023" s="136" t="s">
        <v>2036</v>
      </c>
      <c r="B2023" s="166" t="s">
        <v>2035</v>
      </c>
      <c r="C2023" s="167">
        <v>3449</v>
      </c>
      <c r="D2023" s="166" t="s">
        <v>2072</v>
      </c>
      <c r="E2023" s="146" t="str">
        <f>VLOOKUP($C2023,'2023-24 School Level AAFTE'!$C:$N,9,FALSE)</f>
        <v>Yes</v>
      </c>
      <c r="F2023" s="94" t="str">
        <f>IFERROR(VLOOKUP(C2023,'2023-24 School Level AAFTE'!$C:$N,11,FALSE),"")</f>
        <v>Yes</v>
      </c>
      <c r="G2023" s="20">
        <f>IFERROR(VLOOKUP(C2023,'2023-24 School Level AAFTE'!$C:$N,8,FALSE),0)</f>
        <v>445.5</v>
      </c>
      <c r="H2023" s="99">
        <f>VLOOKUP($A2023,'District Data'!$A:$F,3,FALSE)</f>
        <v>1.1200000000000001</v>
      </c>
      <c r="I2023" s="99">
        <f>VLOOKUP($A2023,'District Data'!$A:$F,4,FALSE)</f>
        <v>1.1200000000000001</v>
      </c>
      <c r="J2023" s="100">
        <f t="shared" si="342"/>
        <v>445.5</v>
      </c>
      <c r="K2023" s="101">
        <f t="shared" si="343"/>
        <v>1.3069999999999999</v>
      </c>
      <c r="L2023" s="102">
        <f>'District Data'!E$2</f>
        <v>72728</v>
      </c>
      <c r="M2023" s="102">
        <f>'District Data'!F$2</f>
        <v>78209</v>
      </c>
      <c r="N2023" s="33">
        <f t="shared" si="344"/>
        <v>106462.16</v>
      </c>
      <c r="O2023" s="33">
        <f t="shared" si="345"/>
        <v>8023.3</v>
      </c>
      <c r="P2023" s="33">
        <f t="shared" si="351"/>
        <v>14418.72</v>
      </c>
      <c r="Q2023" s="103">
        <v>0.18149999999999999</v>
      </c>
      <c r="R2023" s="103">
        <v>0.17510000000000001</v>
      </c>
      <c r="S2023" s="33">
        <f t="shared" si="346"/>
        <v>39573.03</v>
      </c>
      <c r="T2023" s="33">
        <f t="shared" si="352"/>
        <v>1908.09</v>
      </c>
      <c r="U2023" s="33">
        <f t="shared" si="347"/>
        <v>334.11</v>
      </c>
      <c r="V2023" s="33">
        <f t="shared" si="348"/>
        <v>2242.1999999999998</v>
      </c>
      <c r="W2023" s="33">
        <f t="shared" si="349"/>
        <v>156300.69</v>
      </c>
      <c r="X2023" s="33" t="str">
        <f>IFERROR(VLOOKUP(C2023,'Adj to Match Apport'!$C:$F,4,FALSE),0)</f>
        <v/>
      </c>
      <c r="Y2023" s="33">
        <f t="shared" si="350"/>
        <v>156300.69</v>
      </c>
      <c r="Z2023" s="184">
        <f>VLOOKUP(C2023, '2023-24 School Level AAFTE'!$C$4:$C$2454, 1, 0)</f>
        <v>3449</v>
      </c>
    </row>
    <row r="2024" spans="1:26" s="20" customFormat="1" x14ac:dyDescent="0.25">
      <c r="A2024" s="136" t="s">
        <v>2036</v>
      </c>
      <c r="B2024" s="166" t="s">
        <v>2035</v>
      </c>
      <c r="C2024" s="167">
        <v>2094</v>
      </c>
      <c r="D2024" s="166" t="s">
        <v>2038</v>
      </c>
      <c r="E2024" s="146" t="str">
        <f>VLOOKUP($C2024,'2023-24 School Level AAFTE'!$C:$N,9,FALSE)</f>
        <v>Yes</v>
      </c>
      <c r="F2024" s="94" t="str">
        <f>IFERROR(VLOOKUP(C2024,'2023-24 School Level AAFTE'!$C:$N,11,FALSE),"")</f>
        <v>Yes</v>
      </c>
      <c r="G2024" s="20">
        <f>IFERROR(VLOOKUP(C2024,'2023-24 School Level AAFTE'!$C:$N,8,FALSE),0)</f>
        <v>410.23</v>
      </c>
      <c r="H2024" s="99">
        <f>VLOOKUP($A2024,'District Data'!$A:$F,3,FALSE)</f>
        <v>1.1200000000000001</v>
      </c>
      <c r="I2024" s="99">
        <f>VLOOKUP($A2024,'District Data'!$A:$F,4,FALSE)</f>
        <v>1.1200000000000001</v>
      </c>
      <c r="J2024" s="100">
        <f t="shared" si="342"/>
        <v>410.23</v>
      </c>
      <c r="K2024" s="101">
        <f t="shared" si="343"/>
        <v>1.2030000000000001</v>
      </c>
      <c r="L2024" s="102">
        <f>'District Data'!E$2</f>
        <v>72728</v>
      </c>
      <c r="M2024" s="102">
        <f>'District Data'!F$2</f>
        <v>78209</v>
      </c>
      <c r="N2024" s="33">
        <f t="shared" si="344"/>
        <v>97990.8</v>
      </c>
      <c r="O2024" s="33">
        <f t="shared" si="345"/>
        <v>7384.88</v>
      </c>
      <c r="P2024" s="33">
        <f t="shared" si="351"/>
        <v>14418.72</v>
      </c>
      <c r="Q2024" s="103">
        <v>0.18149999999999999</v>
      </c>
      <c r="R2024" s="103">
        <v>0.17510000000000001</v>
      </c>
      <c r="S2024" s="33">
        <f t="shared" si="346"/>
        <v>36424.14</v>
      </c>
      <c r="T2024" s="33">
        <f t="shared" si="352"/>
        <v>1756.26</v>
      </c>
      <c r="U2024" s="33">
        <f t="shared" si="347"/>
        <v>307.52</v>
      </c>
      <c r="V2024" s="33">
        <f t="shared" si="348"/>
        <v>2063.7799999999997</v>
      </c>
      <c r="W2024" s="33">
        <f t="shared" si="349"/>
        <v>143863.6</v>
      </c>
      <c r="X2024" s="33" t="str">
        <f>IFERROR(VLOOKUP(C2024,'Adj to Match Apport'!$C:$F,4,FALSE),0)</f>
        <v/>
      </c>
      <c r="Y2024" s="33">
        <f t="shared" si="350"/>
        <v>143863.6</v>
      </c>
      <c r="Z2024" s="184">
        <f>VLOOKUP(C2024, '2023-24 School Level AAFTE'!$C$4:$C$2454, 1, 0)</f>
        <v>2094</v>
      </c>
    </row>
    <row r="2025" spans="1:26" s="20" customFormat="1" x14ac:dyDescent="0.25">
      <c r="A2025" s="136" t="s">
        <v>2036</v>
      </c>
      <c r="B2025" s="166" t="s">
        <v>2035</v>
      </c>
      <c r="C2025" s="167">
        <v>3646</v>
      </c>
      <c r="D2025" s="166" t="s">
        <v>2076</v>
      </c>
      <c r="E2025" s="146" t="str">
        <f>VLOOKUP($C2025,'2023-24 School Level AAFTE'!$C:$N,9,FALSE)</f>
        <v>Yes</v>
      </c>
      <c r="F2025" s="94" t="str">
        <f>IFERROR(VLOOKUP(C2025,'2023-24 School Level AAFTE'!$C:$N,11,FALSE),"")</f>
        <v>Yes</v>
      </c>
      <c r="G2025" s="20">
        <f>IFERROR(VLOOKUP(C2025,'2023-24 School Level AAFTE'!$C:$N,8,FALSE),0)</f>
        <v>404.4</v>
      </c>
      <c r="H2025" s="99">
        <f>VLOOKUP($A2025,'District Data'!$A:$F,3,FALSE)</f>
        <v>1.1200000000000001</v>
      </c>
      <c r="I2025" s="99">
        <f>VLOOKUP($A2025,'District Data'!$A:$F,4,FALSE)</f>
        <v>1.1200000000000001</v>
      </c>
      <c r="J2025" s="100">
        <f t="shared" si="342"/>
        <v>404.4</v>
      </c>
      <c r="K2025" s="101">
        <f t="shared" si="343"/>
        <v>1.1859999999999999</v>
      </c>
      <c r="L2025" s="102">
        <f>'District Data'!E$2</f>
        <v>72728</v>
      </c>
      <c r="M2025" s="102">
        <f>'District Data'!F$2</f>
        <v>78209</v>
      </c>
      <c r="N2025" s="33">
        <f t="shared" si="344"/>
        <v>96606.06</v>
      </c>
      <c r="O2025" s="33">
        <f t="shared" si="345"/>
        <v>7280.52</v>
      </c>
      <c r="P2025" s="33">
        <f t="shared" si="351"/>
        <v>14418.72</v>
      </c>
      <c r="Q2025" s="103">
        <v>0.18149999999999999</v>
      </c>
      <c r="R2025" s="103">
        <v>0.17510000000000001</v>
      </c>
      <c r="S2025" s="33">
        <f t="shared" si="346"/>
        <v>35909.42</v>
      </c>
      <c r="T2025" s="33">
        <f t="shared" si="352"/>
        <v>1731.44</v>
      </c>
      <c r="U2025" s="33">
        <f t="shared" si="347"/>
        <v>303.18</v>
      </c>
      <c r="V2025" s="33">
        <f t="shared" si="348"/>
        <v>2034.6200000000001</v>
      </c>
      <c r="W2025" s="33">
        <f t="shared" si="349"/>
        <v>141830.61999999997</v>
      </c>
      <c r="X2025" s="33" t="str">
        <f>IFERROR(VLOOKUP(C2025,'Adj to Match Apport'!$C:$F,4,FALSE),0)</f>
        <v/>
      </c>
      <c r="Y2025" s="33">
        <f t="shared" si="350"/>
        <v>141830.61999999997</v>
      </c>
      <c r="Z2025" s="184">
        <f>VLOOKUP(C2025, '2023-24 School Level AAFTE'!$C$4:$C$2454, 1, 0)</f>
        <v>3646</v>
      </c>
    </row>
    <row r="2026" spans="1:26" s="20" customFormat="1" x14ac:dyDescent="0.25">
      <c r="A2026" s="136" t="s">
        <v>2036</v>
      </c>
      <c r="B2026" s="166" t="s">
        <v>2035</v>
      </c>
      <c r="C2026" s="167">
        <v>2872</v>
      </c>
      <c r="D2026" s="166" t="s">
        <v>2060</v>
      </c>
      <c r="E2026" s="146" t="str">
        <f>VLOOKUP($C2026,'2023-24 School Level AAFTE'!$C:$N,9,FALSE)</f>
        <v>No</v>
      </c>
      <c r="F2026" s="94" t="str">
        <f>IFERROR(VLOOKUP(C2026,'2023-24 School Level AAFTE'!$C:$N,11,FALSE),"")</f>
        <v>No</v>
      </c>
      <c r="G2026" s="20">
        <f>IFERROR(VLOOKUP(C2026,'2023-24 School Level AAFTE'!$C:$N,8,FALSE),0)</f>
        <v>414.13</v>
      </c>
      <c r="H2026" s="99">
        <f>VLOOKUP($A2026,'District Data'!$A:$F,3,FALSE)</f>
        <v>1.1200000000000001</v>
      </c>
      <c r="I2026" s="99">
        <f>VLOOKUP($A2026,'District Data'!$A:$F,4,FALSE)</f>
        <v>1.1200000000000001</v>
      </c>
      <c r="J2026" s="100">
        <f t="shared" si="342"/>
        <v>0</v>
      </c>
      <c r="K2026" s="101">
        <f t="shared" si="343"/>
        <v>0</v>
      </c>
      <c r="L2026" s="102">
        <f>'District Data'!E$2</f>
        <v>72728</v>
      </c>
      <c r="M2026" s="102">
        <f>'District Data'!F$2</f>
        <v>78209</v>
      </c>
      <c r="N2026" s="33">
        <f t="shared" si="344"/>
        <v>0</v>
      </c>
      <c r="O2026" s="33">
        <f t="shared" si="345"/>
        <v>0</v>
      </c>
      <c r="P2026" s="33">
        <f t="shared" si="351"/>
        <v>14418.72</v>
      </c>
      <c r="Q2026" s="103">
        <v>0.18149999999999999</v>
      </c>
      <c r="R2026" s="103">
        <v>0.17510000000000001</v>
      </c>
      <c r="S2026" s="33">
        <f t="shared" si="346"/>
        <v>0</v>
      </c>
      <c r="T2026" s="33">
        <f t="shared" si="352"/>
        <v>0</v>
      </c>
      <c r="U2026" s="33">
        <f t="shared" si="347"/>
        <v>0</v>
      </c>
      <c r="V2026" s="33">
        <f t="shared" si="348"/>
        <v>0</v>
      </c>
      <c r="W2026" s="33">
        <f t="shared" si="349"/>
        <v>0</v>
      </c>
      <c r="X2026" s="33">
        <f>IFERROR(VLOOKUP(C2026,'Adj to Match Apport'!$C:$F,4,FALSE),0)</f>
        <v>0</v>
      </c>
      <c r="Y2026" s="33">
        <f t="shared" si="350"/>
        <v>0</v>
      </c>
      <c r="Z2026" s="184">
        <f>VLOOKUP(C2026, '2023-24 School Level AAFTE'!$C$4:$C$2454, 1, 0)</f>
        <v>2872</v>
      </c>
    </row>
    <row r="2027" spans="1:26" s="20" customFormat="1" x14ac:dyDescent="0.25">
      <c r="A2027" s="136" t="s">
        <v>2036</v>
      </c>
      <c r="B2027" s="166" t="s">
        <v>2035</v>
      </c>
      <c r="C2027" s="167">
        <v>3397</v>
      </c>
      <c r="D2027" s="166" t="s">
        <v>2069</v>
      </c>
      <c r="E2027" s="146" t="str">
        <f>VLOOKUP($C2027,'2023-24 School Level AAFTE'!$C:$N,9,FALSE)</f>
        <v>No</v>
      </c>
      <c r="F2027" s="94" t="str">
        <f>IFERROR(VLOOKUP(C2027,'2023-24 School Level AAFTE'!$C:$N,11,FALSE),"")</f>
        <v>No</v>
      </c>
      <c r="G2027" s="20">
        <f>IFERROR(VLOOKUP(C2027,'2023-24 School Level AAFTE'!$C:$N,8,FALSE),0)</f>
        <v>249.94</v>
      </c>
      <c r="H2027" s="99">
        <f>VLOOKUP($A2027,'District Data'!$A:$F,3,FALSE)</f>
        <v>1.1200000000000001</v>
      </c>
      <c r="I2027" s="99">
        <f>VLOOKUP($A2027,'District Data'!$A:$F,4,FALSE)</f>
        <v>1.1200000000000001</v>
      </c>
      <c r="J2027" s="100">
        <f t="shared" si="342"/>
        <v>0</v>
      </c>
      <c r="K2027" s="101">
        <f t="shared" si="343"/>
        <v>0</v>
      </c>
      <c r="L2027" s="102">
        <f>'District Data'!E$2</f>
        <v>72728</v>
      </c>
      <c r="M2027" s="102">
        <f>'District Data'!F$2</f>
        <v>78209</v>
      </c>
      <c r="N2027" s="33">
        <f t="shared" si="344"/>
        <v>0</v>
      </c>
      <c r="O2027" s="33">
        <f t="shared" si="345"/>
        <v>0</v>
      </c>
      <c r="P2027" s="33">
        <f t="shared" si="351"/>
        <v>14418.72</v>
      </c>
      <c r="Q2027" s="103">
        <v>0.18149999999999999</v>
      </c>
      <c r="R2027" s="103">
        <v>0.17510000000000001</v>
      </c>
      <c r="S2027" s="33">
        <f t="shared" si="346"/>
        <v>0</v>
      </c>
      <c r="T2027" s="33">
        <f t="shared" si="352"/>
        <v>0</v>
      </c>
      <c r="U2027" s="33">
        <f t="shared" si="347"/>
        <v>0</v>
      </c>
      <c r="V2027" s="33">
        <f t="shared" si="348"/>
        <v>0</v>
      </c>
      <c r="W2027" s="33">
        <f t="shared" si="349"/>
        <v>0</v>
      </c>
      <c r="X2027" s="33">
        <f>IFERROR(VLOOKUP(C2027,'Adj to Match Apport'!$C:$F,4,FALSE),0)</f>
        <v>0</v>
      </c>
      <c r="Y2027" s="33">
        <f t="shared" si="350"/>
        <v>0</v>
      </c>
      <c r="Z2027" s="184">
        <f>VLOOKUP(C2027, '2023-24 School Level AAFTE'!$C$4:$C$2454, 1, 0)</f>
        <v>3397</v>
      </c>
    </row>
    <row r="2028" spans="1:26" s="20" customFormat="1" x14ac:dyDescent="0.25">
      <c r="A2028" s="136" t="s">
        <v>2036</v>
      </c>
      <c r="B2028" s="166" t="s">
        <v>2035</v>
      </c>
      <c r="C2028" s="167">
        <v>5627</v>
      </c>
      <c r="D2028" s="166" t="s">
        <v>2910</v>
      </c>
      <c r="E2028" s="146" t="str">
        <f>VLOOKUP($C2028,'2023-24 School Level AAFTE'!$C:$N,9,FALSE)</f>
        <v>No</v>
      </c>
      <c r="F2028" s="94" t="str">
        <f>IFERROR(VLOOKUP(C2028,'2023-24 School Level AAFTE'!$C:$N,11,FALSE),"")</f>
        <v>No</v>
      </c>
      <c r="G2028" s="20">
        <f>IFERROR(VLOOKUP(C2028,'2023-24 School Level AAFTE'!$C:$N,8,FALSE),0)</f>
        <v>130.68</v>
      </c>
      <c r="H2028" s="99">
        <f>VLOOKUP($A2028,'District Data'!$A:$F,3,FALSE)</f>
        <v>1.1200000000000001</v>
      </c>
      <c r="I2028" s="99">
        <f>VLOOKUP($A2028,'District Data'!$A:$F,4,FALSE)</f>
        <v>1.1200000000000001</v>
      </c>
      <c r="J2028" s="100">
        <f t="shared" si="342"/>
        <v>0</v>
      </c>
      <c r="K2028" s="101">
        <f t="shared" si="343"/>
        <v>0</v>
      </c>
      <c r="L2028" s="102">
        <f>'District Data'!E$2</f>
        <v>72728</v>
      </c>
      <c r="M2028" s="102">
        <f>'District Data'!F$2</f>
        <v>78209</v>
      </c>
      <c r="N2028" s="33">
        <f t="shared" si="344"/>
        <v>0</v>
      </c>
      <c r="O2028" s="33">
        <f t="shared" si="345"/>
        <v>0</v>
      </c>
      <c r="P2028" s="33">
        <f t="shared" si="351"/>
        <v>14418.72</v>
      </c>
      <c r="Q2028" s="103">
        <v>0.18149999999999999</v>
      </c>
      <c r="R2028" s="103">
        <v>0.17510000000000001</v>
      </c>
      <c r="S2028" s="33">
        <f t="shared" si="346"/>
        <v>0</v>
      </c>
      <c r="T2028" s="33">
        <f t="shared" si="352"/>
        <v>0</v>
      </c>
      <c r="U2028" s="33">
        <f t="shared" si="347"/>
        <v>0</v>
      </c>
      <c r="V2028" s="33">
        <f t="shared" si="348"/>
        <v>0</v>
      </c>
      <c r="W2028" s="33">
        <f t="shared" si="349"/>
        <v>0</v>
      </c>
      <c r="X2028" s="33">
        <f>IFERROR(VLOOKUP(C2028,'Adj to Match Apport'!$C:$F,4,FALSE),0)</f>
        <v>0</v>
      </c>
      <c r="Y2028" s="33">
        <f t="shared" si="350"/>
        <v>0</v>
      </c>
      <c r="Z2028" s="184">
        <f>VLOOKUP(C2028, '2023-24 School Level AAFTE'!$C$4:$C$2454, 1, 0)</f>
        <v>5627</v>
      </c>
    </row>
    <row r="2029" spans="1:26" s="20" customFormat="1" x14ac:dyDescent="0.25">
      <c r="A2029" s="136" t="s">
        <v>2036</v>
      </c>
      <c r="B2029" s="166" t="s">
        <v>2035</v>
      </c>
      <c r="C2029" s="167">
        <v>1585</v>
      </c>
      <c r="D2029" s="166" t="s">
        <v>2600</v>
      </c>
      <c r="E2029" s="146" t="str">
        <f>VLOOKUP($C2029,'2023-24 School Level AAFTE'!$C:$N,9,FALSE)</f>
        <v>Yes</v>
      </c>
      <c r="F2029" s="94" t="str">
        <f>IFERROR(VLOOKUP(C2029,'2023-24 School Level AAFTE'!$C:$N,11,FALSE),"")</f>
        <v>Yes</v>
      </c>
      <c r="G2029" s="20">
        <f>IFERROR(VLOOKUP(C2029,'2023-24 School Level AAFTE'!$C:$N,8,FALSE),0)</f>
        <v>44.46</v>
      </c>
      <c r="H2029" s="99">
        <f>VLOOKUP($A2029,'District Data'!$A:$F,3,FALSE)</f>
        <v>1.1200000000000001</v>
      </c>
      <c r="I2029" s="99">
        <f>VLOOKUP($A2029,'District Data'!$A:$F,4,FALSE)</f>
        <v>1.1200000000000001</v>
      </c>
      <c r="J2029" s="100">
        <f t="shared" si="342"/>
        <v>44.46</v>
      </c>
      <c r="K2029" s="101">
        <f t="shared" si="343"/>
        <v>0.13</v>
      </c>
      <c r="L2029" s="102">
        <f>'District Data'!E$2</f>
        <v>72728</v>
      </c>
      <c r="M2029" s="102">
        <f>'District Data'!F$2</f>
        <v>78209</v>
      </c>
      <c r="N2029" s="33">
        <f t="shared" si="344"/>
        <v>10589.2</v>
      </c>
      <c r="O2029" s="33">
        <f t="shared" si="345"/>
        <v>798.03</v>
      </c>
      <c r="P2029" s="33">
        <f t="shared" si="351"/>
        <v>14418.72</v>
      </c>
      <c r="Q2029" s="103">
        <v>0.18149999999999999</v>
      </c>
      <c r="R2029" s="103">
        <v>0.17510000000000001</v>
      </c>
      <c r="S2029" s="33">
        <f t="shared" si="346"/>
        <v>3936.11</v>
      </c>
      <c r="T2029" s="33">
        <f t="shared" si="352"/>
        <v>189.79</v>
      </c>
      <c r="U2029" s="33">
        <f t="shared" si="347"/>
        <v>33.229999999999997</v>
      </c>
      <c r="V2029" s="33">
        <f t="shared" si="348"/>
        <v>223.01999999999998</v>
      </c>
      <c r="W2029" s="33">
        <f t="shared" si="349"/>
        <v>15546.360000000002</v>
      </c>
      <c r="X2029" s="33">
        <f>IFERROR(VLOOKUP(C2029,'Adj to Match Apport'!$C:$F,4,FALSE),0)</f>
        <v>-478.29000000003725</v>
      </c>
      <c r="Y2029" s="33">
        <f t="shared" si="350"/>
        <v>15068.069999999965</v>
      </c>
      <c r="Z2029" s="184">
        <f>VLOOKUP(C2029, '2023-24 School Level AAFTE'!$C$4:$C$2454, 1, 0)</f>
        <v>1585</v>
      </c>
    </row>
    <row r="2030" spans="1:26" s="20" customFormat="1" x14ac:dyDescent="0.25">
      <c r="A2030" s="136" t="s">
        <v>2036</v>
      </c>
      <c r="B2030" s="166" t="s">
        <v>2035</v>
      </c>
      <c r="C2030" s="167">
        <v>4537</v>
      </c>
      <c r="D2030" s="166" t="s">
        <v>2080</v>
      </c>
      <c r="E2030" s="146" t="str">
        <f>VLOOKUP($C2030,'2023-24 School Level AAFTE'!$C:$N,9,FALSE)</f>
        <v>No</v>
      </c>
      <c r="F2030" s="94" t="str">
        <f>IFERROR(VLOOKUP(C2030,'2023-24 School Level AAFTE'!$C:$N,11,FALSE),"")</f>
        <v>No</v>
      </c>
      <c r="G2030" s="20">
        <f>IFERROR(VLOOKUP(C2030,'2023-24 School Level AAFTE'!$C:$N,8,FALSE),0)</f>
        <v>451</v>
      </c>
      <c r="H2030" s="99">
        <f>VLOOKUP($A2030,'District Data'!$A:$F,3,FALSE)</f>
        <v>1.1200000000000001</v>
      </c>
      <c r="I2030" s="99">
        <f>VLOOKUP($A2030,'District Data'!$A:$F,4,FALSE)</f>
        <v>1.1200000000000001</v>
      </c>
      <c r="J2030" s="100">
        <f t="shared" si="342"/>
        <v>0</v>
      </c>
      <c r="K2030" s="101">
        <f t="shared" si="343"/>
        <v>0</v>
      </c>
      <c r="L2030" s="102">
        <f>'District Data'!E$2</f>
        <v>72728</v>
      </c>
      <c r="M2030" s="102">
        <f>'District Data'!F$2</f>
        <v>78209</v>
      </c>
      <c r="N2030" s="33">
        <f t="shared" si="344"/>
        <v>0</v>
      </c>
      <c r="O2030" s="33">
        <f t="shared" si="345"/>
        <v>0</v>
      </c>
      <c r="P2030" s="33">
        <f t="shared" si="351"/>
        <v>14418.72</v>
      </c>
      <c r="Q2030" s="103">
        <v>0.18149999999999999</v>
      </c>
      <c r="R2030" s="103">
        <v>0.17510000000000001</v>
      </c>
      <c r="S2030" s="33">
        <f t="shared" si="346"/>
        <v>0</v>
      </c>
      <c r="T2030" s="33">
        <f t="shared" si="352"/>
        <v>0</v>
      </c>
      <c r="U2030" s="33">
        <f t="shared" si="347"/>
        <v>0</v>
      </c>
      <c r="V2030" s="33">
        <f t="shared" si="348"/>
        <v>0</v>
      </c>
      <c r="W2030" s="33">
        <f t="shared" si="349"/>
        <v>0</v>
      </c>
      <c r="X2030" s="33">
        <f>IFERROR(VLOOKUP(C2030,'Adj to Match Apport'!$C:$F,4,FALSE),0)</f>
        <v>0</v>
      </c>
      <c r="Y2030" s="33">
        <f t="shared" si="350"/>
        <v>0</v>
      </c>
      <c r="Z2030" s="184">
        <f>VLOOKUP(C2030, '2023-24 School Level AAFTE'!$C$4:$C$2454, 1, 0)</f>
        <v>4537</v>
      </c>
    </row>
    <row r="2031" spans="1:26" s="20" customFormat="1" x14ac:dyDescent="0.25">
      <c r="A2031" s="136" t="s">
        <v>2036</v>
      </c>
      <c r="B2031" s="166" t="s">
        <v>2035</v>
      </c>
      <c r="C2031" s="167">
        <v>2939</v>
      </c>
      <c r="D2031" s="166" t="s">
        <v>2063</v>
      </c>
      <c r="E2031" s="146" t="str">
        <f>VLOOKUP($C2031,'2023-24 School Level AAFTE'!$C:$N,9,FALSE)</f>
        <v>Yes</v>
      </c>
      <c r="F2031" s="94" t="str">
        <f>IFERROR(VLOOKUP(C2031,'2023-24 School Level AAFTE'!$C:$N,11,FALSE),"")</f>
        <v>Yes</v>
      </c>
      <c r="G2031" s="20">
        <f>IFERROR(VLOOKUP(C2031,'2023-24 School Level AAFTE'!$C:$N,8,FALSE),0)</f>
        <v>349.78000000000003</v>
      </c>
      <c r="H2031" s="99">
        <f>VLOOKUP($A2031,'District Data'!$A:$F,3,FALSE)</f>
        <v>1.1200000000000001</v>
      </c>
      <c r="I2031" s="99">
        <f>VLOOKUP($A2031,'District Data'!$A:$F,4,FALSE)</f>
        <v>1.1200000000000001</v>
      </c>
      <c r="J2031" s="100">
        <f t="shared" si="342"/>
        <v>349.78000000000003</v>
      </c>
      <c r="K2031" s="101">
        <f t="shared" si="343"/>
        <v>1.026</v>
      </c>
      <c r="L2031" s="102">
        <f>'District Data'!E$2</f>
        <v>72728</v>
      </c>
      <c r="M2031" s="102">
        <f>'District Data'!F$2</f>
        <v>78209</v>
      </c>
      <c r="N2031" s="33">
        <f t="shared" si="344"/>
        <v>83573.2</v>
      </c>
      <c r="O2031" s="33">
        <f t="shared" si="345"/>
        <v>6298.33</v>
      </c>
      <c r="P2031" s="33">
        <f t="shared" si="351"/>
        <v>14418.72</v>
      </c>
      <c r="Q2031" s="103">
        <v>0.18149999999999999</v>
      </c>
      <c r="R2031" s="103">
        <v>0.17510000000000001</v>
      </c>
      <c r="S2031" s="33">
        <f t="shared" si="346"/>
        <v>31064.98</v>
      </c>
      <c r="T2031" s="33">
        <f t="shared" si="352"/>
        <v>1497.86</v>
      </c>
      <c r="U2031" s="33">
        <f t="shared" si="347"/>
        <v>262.27999999999997</v>
      </c>
      <c r="V2031" s="33">
        <f t="shared" si="348"/>
        <v>1760.1399999999999</v>
      </c>
      <c r="W2031" s="33">
        <f t="shared" si="349"/>
        <v>122696.65</v>
      </c>
      <c r="X2031" s="33" t="str">
        <f>IFERROR(VLOOKUP(C2031,'Adj to Match Apport'!$C:$F,4,FALSE),0)</f>
        <v/>
      </c>
      <c r="Y2031" s="33">
        <f t="shared" si="350"/>
        <v>122696.65</v>
      </c>
      <c r="Z2031" s="184">
        <f>VLOOKUP(C2031, '2023-24 School Level AAFTE'!$C$4:$C$2454, 1, 0)</f>
        <v>2939</v>
      </c>
    </row>
    <row r="2032" spans="1:26" s="20" customFormat="1" x14ac:dyDescent="0.25">
      <c r="A2032" s="136" t="s">
        <v>2036</v>
      </c>
      <c r="B2032" s="166" t="s">
        <v>2035</v>
      </c>
      <c r="C2032" s="167">
        <v>2747</v>
      </c>
      <c r="D2032" s="166" t="s">
        <v>2054</v>
      </c>
      <c r="E2032" s="146" t="str">
        <f>VLOOKUP($C2032,'2023-24 School Level AAFTE'!$C:$N,9,FALSE)</f>
        <v>No</v>
      </c>
      <c r="F2032" s="94" t="str">
        <f>IFERROR(VLOOKUP(C2032,'2023-24 School Level AAFTE'!$C:$N,11,FALSE),"")</f>
        <v>No</v>
      </c>
      <c r="G2032" s="20">
        <f>IFERROR(VLOOKUP(C2032,'2023-24 School Level AAFTE'!$C:$N,8,FALSE),0)</f>
        <v>267.3</v>
      </c>
      <c r="H2032" s="99">
        <f>VLOOKUP($A2032,'District Data'!$A:$F,3,FALSE)</f>
        <v>1.1200000000000001</v>
      </c>
      <c r="I2032" s="99">
        <f>VLOOKUP($A2032,'District Data'!$A:$F,4,FALSE)</f>
        <v>1.1200000000000001</v>
      </c>
      <c r="J2032" s="100">
        <f t="shared" si="342"/>
        <v>0</v>
      </c>
      <c r="K2032" s="101">
        <f t="shared" si="343"/>
        <v>0</v>
      </c>
      <c r="L2032" s="102">
        <f>'District Data'!E$2</f>
        <v>72728</v>
      </c>
      <c r="M2032" s="102">
        <f>'District Data'!F$2</f>
        <v>78209</v>
      </c>
      <c r="N2032" s="33">
        <f t="shared" si="344"/>
        <v>0</v>
      </c>
      <c r="O2032" s="33">
        <f t="shared" si="345"/>
        <v>0</v>
      </c>
      <c r="P2032" s="33">
        <f t="shared" si="351"/>
        <v>14418.72</v>
      </c>
      <c r="Q2032" s="103">
        <v>0.18149999999999999</v>
      </c>
      <c r="R2032" s="103">
        <v>0.17510000000000001</v>
      </c>
      <c r="S2032" s="33">
        <f t="shared" si="346"/>
        <v>0</v>
      </c>
      <c r="T2032" s="33">
        <f t="shared" si="352"/>
        <v>0</v>
      </c>
      <c r="U2032" s="33">
        <f t="shared" si="347"/>
        <v>0</v>
      </c>
      <c r="V2032" s="33">
        <f t="shared" si="348"/>
        <v>0</v>
      </c>
      <c r="W2032" s="33">
        <f t="shared" si="349"/>
        <v>0</v>
      </c>
      <c r="X2032" s="33">
        <f>IFERROR(VLOOKUP(C2032,'Adj to Match Apport'!$C:$F,4,FALSE),0)</f>
        <v>0</v>
      </c>
      <c r="Y2032" s="33">
        <f t="shared" si="350"/>
        <v>0</v>
      </c>
      <c r="Z2032" s="184">
        <f>VLOOKUP(C2032, '2023-24 School Level AAFTE'!$C$4:$C$2454, 1, 0)</f>
        <v>2747</v>
      </c>
    </row>
    <row r="2033" spans="1:26" s="20" customFormat="1" x14ac:dyDescent="0.25">
      <c r="A2033" s="136" t="s">
        <v>2036</v>
      </c>
      <c r="B2033" s="166" t="s">
        <v>2035</v>
      </c>
      <c r="C2033" s="167">
        <v>2871</v>
      </c>
      <c r="D2033" s="166" t="s">
        <v>2059</v>
      </c>
      <c r="E2033" s="146" t="str">
        <f>VLOOKUP($C2033,'2023-24 School Level AAFTE'!$C:$N,9,FALSE)</f>
        <v>Yes</v>
      </c>
      <c r="F2033" s="94" t="str">
        <f>IFERROR(VLOOKUP(C2033,'2023-24 School Level AAFTE'!$C:$N,11,FALSE),"")</f>
        <v>Yes</v>
      </c>
      <c r="G2033" s="20">
        <f>IFERROR(VLOOKUP(C2033,'2023-24 School Level AAFTE'!$C:$N,8,FALSE),0)</f>
        <v>373.9</v>
      </c>
      <c r="H2033" s="99">
        <f>VLOOKUP($A2033,'District Data'!$A:$F,3,FALSE)</f>
        <v>1.1200000000000001</v>
      </c>
      <c r="I2033" s="99">
        <f>VLOOKUP($A2033,'District Data'!$A:$F,4,FALSE)</f>
        <v>1.1200000000000001</v>
      </c>
      <c r="J2033" s="100">
        <f t="shared" si="342"/>
        <v>373.9</v>
      </c>
      <c r="K2033" s="101">
        <f t="shared" si="343"/>
        <v>1.097</v>
      </c>
      <c r="L2033" s="102">
        <f>'District Data'!E$2</f>
        <v>72728</v>
      </c>
      <c r="M2033" s="102">
        <f>'District Data'!F$2</f>
        <v>78209</v>
      </c>
      <c r="N2033" s="33">
        <f t="shared" si="344"/>
        <v>89356.53</v>
      </c>
      <c r="O2033" s="33">
        <f t="shared" si="345"/>
        <v>6734.18</v>
      </c>
      <c r="P2033" s="33">
        <f t="shared" si="351"/>
        <v>14418.72</v>
      </c>
      <c r="Q2033" s="103">
        <v>0.18149999999999999</v>
      </c>
      <c r="R2033" s="103">
        <v>0.17510000000000001</v>
      </c>
      <c r="S2033" s="33">
        <f t="shared" si="346"/>
        <v>33214.699999999997</v>
      </c>
      <c r="T2033" s="33">
        <f t="shared" si="352"/>
        <v>1601.51</v>
      </c>
      <c r="U2033" s="33">
        <f t="shared" si="347"/>
        <v>280.42</v>
      </c>
      <c r="V2033" s="33">
        <f t="shared" si="348"/>
        <v>1881.93</v>
      </c>
      <c r="W2033" s="33">
        <f t="shared" si="349"/>
        <v>131187.34</v>
      </c>
      <c r="X2033" s="33" t="str">
        <f>IFERROR(VLOOKUP(C2033,'Adj to Match Apport'!$C:$F,4,FALSE),0)</f>
        <v/>
      </c>
      <c r="Y2033" s="33">
        <f t="shared" si="350"/>
        <v>131187.34</v>
      </c>
      <c r="Z2033" s="184">
        <f>VLOOKUP(C2033, '2023-24 School Level AAFTE'!$C$4:$C$2454, 1, 0)</f>
        <v>2871</v>
      </c>
    </row>
    <row r="2034" spans="1:26" s="20" customFormat="1" x14ac:dyDescent="0.25">
      <c r="A2034" s="136" t="s">
        <v>2036</v>
      </c>
      <c r="B2034" s="166" t="s">
        <v>2035</v>
      </c>
      <c r="C2034" s="167">
        <v>2772</v>
      </c>
      <c r="D2034" s="166" t="s">
        <v>2056</v>
      </c>
      <c r="E2034" s="146" t="str">
        <f>VLOOKUP($C2034,'2023-24 School Level AAFTE'!$C:$N,9,FALSE)</f>
        <v>Yes</v>
      </c>
      <c r="F2034" s="94" t="str">
        <f>IFERROR(VLOOKUP(C2034,'2023-24 School Level AAFTE'!$C:$N,11,FALSE),"")</f>
        <v>Yes</v>
      </c>
      <c r="G2034" s="20">
        <f>IFERROR(VLOOKUP(C2034,'2023-24 School Level AAFTE'!$C:$N,8,FALSE),0)</f>
        <v>391.63</v>
      </c>
      <c r="H2034" s="99">
        <f>VLOOKUP($A2034,'District Data'!$A:$F,3,FALSE)</f>
        <v>1.1200000000000001</v>
      </c>
      <c r="I2034" s="99">
        <f>VLOOKUP($A2034,'District Data'!$A:$F,4,FALSE)</f>
        <v>1.1200000000000001</v>
      </c>
      <c r="J2034" s="100">
        <f t="shared" si="342"/>
        <v>391.63</v>
      </c>
      <c r="K2034" s="101">
        <f t="shared" si="343"/>
        <v>1.149</v>
      </c>
      <c r="L2034" s="102">
        <f>'District Data'!E$2</f>
        <v>72728</v>
      </c>
      <c r="M2034" s="102">
        <f>'District Data'!F$2</f>
        <v>78209</v>
      </c>
      <c r="N2034" s="33">
        <f t="shared" si="344"/>
        <v>93592.21</v>
      </c>
      <c r="O2034" s="33">
        <f t="shared" si="345"/>
        <v>7053.39</v>
      </c>
      <c r="P2034" s="33">
        <f t="shared" si="351"/>
        <v>14418.72</v>
      </c>
      <c r="Q2034" s="103">
        <v>0.18149999999999999</v>
      </c>
      <c r="R2034" s="103">
        <v>0.17510000000000001</v>
      </c>
      <c r="S2034" s="33">
        <f t="shared" si="346"/>
        <v>34789.14</v>
      </c>
      <c r="T2034" s="33">
        <f t="shared" si="352"/>
        <v>1677.43</v>
      </c>
      <c r="U2034" s="33">
        <f t="shared" si="347"/>
        <v>293.72000000000003</v>
      </c>
      <c r="V2034" s="33">
        <f t="shared" si="348"/>
        <v>1971.15</v>
      </c>
      <c r="W2034" s="33">
        <f t="shared" si="349"/>
        <v>137405.89000000001</v>
      </c>
      <c r="X2034" s="33" t="str">
        <f>IFERROR(VLOOKUP(C2034,'Adj to Match Apport'!$C:$F,4,FALSE),0)</f>
        <v/>
      </c>
      <c r="Y2034" s="33">
        <f t="shared" si="350"/>
        <v>137405.89000000001</v>
      </c>
      <c r="Z2034" s="184">
        <f>VLOOKUP(C2034, '2023-24 School Level AAFTE'!$C$4:$C$2454, 1, 0)</f>
        <v>2772</v>
      </c>
    </row>
    <row r="2035" spans="1:26" s="20" customFormat="1" x14ac:dyDescent="0.25">
      <c r="A2035" s="136" t="s">
        <v>2036</v>
      </c>
      <c r="B2035" s="166" t="s">
        <v>2035</v>
      </c>
      <c r="C2035" s="167">
        <v>2167</v>
      </c>
      <c r="D2035" s="166" t="s">
        <v>2041</v>
      </c>
      <c r="E2035" s="146" t="str">
        <f>VLOOKUP($C2035,'2023-24 School Level AAFTE'!$C:$N,9,FALSE)</f>
        <v>Yes</v>
      </c>
      <c r="F2035" s="94" t="str">
        <f>IFERROR(VLOOKUP(C2035,'2023-24 School Level AAFTE'!$C:$N,11,FALSE),"")</f>
        <v>Yes</v>
      </c>
      <c r="G2035" s="20">
        <f>IFERROR(VLOOKUP(C2035,'2023-24 School Level AAFTE'!$C:$N,8,FALSE),0)</f>
        <v>262.09999999999997</v>
      </c>
      <c r="H2035" s="99">
        <f>VLOOKUP($A2035,'District Data'!$A:$F,3,FALSE)</f>
        <v>1.1200000000000001</v>
      </c>
      <c r="I2035" s="99">
        <f>VLOOKUP($A2035,'District Data'!$A:$F,4,FALSE)</f>
        <v>1.1200000000000001</v>
      </c>
      <c r="J2035" s="100">
        <f t="shared" si="342"/>
        <v>262.09999999999997</v>
      </c>
      <c r="K2035" s="101">
        <f t="shared" si="343"/>
        <v>0.76900000000000002</v>
      </c>
      <c r="L2035" s="102">
        <f>'District Data'!E$2</f>
        <v>72728</v>
      </c>
      <c r="M2035" s="102">
        <f>'District Data'!F$2</f>
        <v>78209</v>
      </c>
      <c r="N2035" s="33">
        <f t="shared" si="344"/>
        <v>62639.17</v>
      </c>
      <c r="O2035" s="33">
        <f t="shared" si="345"/>
        <v>4720.68</v>
      </c>
      <c r="P2035" s="33">
        <f t="shared" si="351"/>
        <v>14418.72</v>
      </c>
      <c r="Q2035" s="103">
        <v>0.18149999999999999</v>
      </c>
      <c r="R2035" s="103">
        <v>0.17510000000000001</v>
      </c>
      <c r="S2035" s="33">
        <f t="shared" si="346"/>
        <v>23283.599999999999</v>
      </c>
      <c r="T2035" s="33">
        <f t="shared" si="352"/>
        <v>1122.6600000000001</v>
      </c>
      <c r="U2035" s="33">
        <f t="shared" si="347"/>
        <v>196.58</v>
      </c>
      <c r="V2035" s="33">
        <f t="shared" si="348"/>
        <v>1319.24</v>
      </c>
      <c r="W2035" s="33">
        <f t="shared" si="349"/>
        <v>91962.689999999988</v>
      </c>
      <c r="X2035" s="33" t="str">
        <f>IFERROR(VLOOKUP(C2035,'Adj to Match Apport'!$C:$F,4,FALSE),0)</f>
        <v/>
      </c>
      <c r="Y2035" s="33">
        <f t="shared" si="350"/>
        <v>91962.689999999988</v>
      </c>
      <c r="Z2035" s="184">
        <f>VLOOKUP(C2035, '2023-24 School Level AAFTE'!$C$4:$C$2454, 1, 0)</f>
        <v>2167</v>
      </c>
    </row>
    <row r="2036" spans="1:26" s="20" customFormat="1" x14ac:dyDescent="0.25">
      <c r="A2036" s="136" t="s">
        <v>2036</v>
      </c>
      <c r="B2036" s="166" t="s">
        <v>2035</v>
      </c>
      <c r="C2036" s="167">
        <v>5170</v>
      </c>
      <c r="D2036" s="166" t="s">
        <v>2083</v>
      </c>
      <c r="E2036" s="146" t="str">
        <f>VLOOKUP($C2036,'2023-24 School Level AAFTE'!$C:$N,9,FALSE)</f>
        <v>Yes</v>
      </c>
      <c r="F2036" s="94" t="str">
        <f>IFERROR(VLOOKUP(C2036,'2023-24 School Level AAFTE'!$C:$N,11,FALSE),"")</f>
        <v>Yes</v>
      </c>
      <c r="G2036" s="20">
        <f>IFERROR(VLOOKUP(C2036,'2023-24 School Level AAFTE'!$C:$N,8,FALSE),0)</f>
        <v>555.04</v>
      </c>
      <c r="H2036" s="99">
        <f>VLOOKUP($A2036,'District Data'!$A:$F,3,FALSE)</f>
        <v>1.1200000000000001</v>
      </c>
      <c r="I2036" s="99">
        <f>VLOOKUP($A2036,'District Data'!$A:$F,4,FALSE)</f>
        <v>1.1200000000000001</v>
      </c>
      <c r="J2036" s="100">
        <f t="shared" si="342"/>
        <v>555.04</v>
      </c>
      <c r="K2036" s="101">
        <f t="shared" si="343"/>
        <v>1.6279999999999999</v>
      </c>
      <c r="L2036" s="102">
        <f>'District Data'!E$2</f>
        <v>72728</v>
      </c>
      <c r="M2036" s="102">
        <f>'District Data'!F$2</f>
        <v>78209</v>
      </c>
      <c r="N2036" s="33">
        <f t="shared" si="344"/>
        <v>132609.32999999999</v>
      </c>
      <c r="O2036" s="33">
        <f t="shared" si="345"/>
        <v>9993.83</v>
      </c>
      <c r="P2036" s="33">
        <f t="shared" si="351"/>
        <v>14418.72</v>
      </c>
      <c r="Q2036" s="103">
        <v>0.18149999999999999</v>
      </c>
      <c r="R2036" s="103">
        <v>0.17510000000000001</v>
      </c>
      <c r="S2036" s="33">
        <f t="shared" si="346"/>
        <v>49292.19</v>
      </c>
      <c r="T2036" s="33">
        <f t="shared" si="352"/>
        <v>2376.7199999999998</v>
      </c>
      <c r="U2036" s="33">
        <f t="shared" si="347"/>
        <v>416.16</v>
      </c>
      <c r="V2036" s="33">
        <f t="shared" si="348"/>
        <v>2792.8799999999997</v>
      </c>
      <c r="W2036" s="33">
        <f t="shared" si="349"/>
        <v>194688.22999999998</v>
      </c>
      <c r="X2036" s="33" t="str">
        <f>IFERROR(VLOOKUP(C2036,'Adj to Match Apport'!$C:$F,4,FALSE),0)</f>
        <v/>
      </c>
      <c r="Y2036" s="33">
        <f t="shared" si="350"/>
        <v>194688.22999999998</v>
      </c>
      <c r="Z2036" s="184">
        <f>VLOOKUP(C2036, '2023-24 School Level AAFTE'!$C$4:$C$2454, 1, 0)</f>
        <v>5170</v>
      </c>
    </row>
    <row r="2037" spans="1:26" s="20" customFormat="1" x14ac:dyDescent="0.25">
      <c r="A2037" s="136" t="s">
        <v>2036</v>
      </c>
      <c r="B2037" s="166" t="s">
        <v>2035</v>
      </c>
      <c r="C2037" s="167">
        <v>3880</v>
      </c>
      <c r="D2037" s="166" t="s">
        <v>2077</v>
      </c>
      <c r="E2037" s="146" t="str">
        <f>VLOOKUP($C2037,'2023-24 School Level AAFTE'!$C:$N,9,FALSE)</f>
        <v>Yes</v>
      </c>
      <c r="F2037" s="94" t="str">
        <f>IFERROR(VLOOKUP(C2037,'2023-24 School Level AAFTE'!$C:$N,11,FALSE),"")</f>
        <v>Yes</v>
      </c>
      <c r="G2037" s="20">
        <f>IFERROR(VLOOKUP(C2037,'2023-24 School Level AAFTE'!$C:$N,8,FALSE),0)</f>
        <v>552.47</v>
      </c>
      <c r="H2037" s="99">
        <f>VLOOKUP($A2037,'District Data'!$A:$F,3,FALSE)</f>
        <v>1.1200000000000001</v>
      </c>
      <c r="I2037" s="99">
        <f>VLOOKUP($A2037,'District Data'!$A:$F,4,FALSE)</f>
        <v>1.1200000000000001</v>
      </c>
      <c r="J2037" s="100">
        <f t="shared" si="342"/>
        <v>552.47</v>
      </c>
      <c r="K2037" s="101">
        <f t="shared" si="343"/>
        <v>1.621</v>
      </c>
      <c r="L2037" s="102">
        <f>'District Data'!E$2</f>
        <v>72728</v>
      </c>
      <c r="M2037" s="102">
        <f>'District Data'!F$2</f>
        <v>78209</v>
      </c>
      <c r="N2037" s="33">
        <f t="shared" si="344"/>
        <v>132039.14000000001</v>
      </c>
      <c r="O2037" s="33">
        <f t="shared" si="345"/>
        <v>9950.86</v>
      </c>
      <c r="P2037" s="33">
        <f t="shared" si="351"/>
        <v>14418.72</v>
      </c>
      <c r="Q2037" s="103">
        <v>0.18149999999999999</v>
      </c>
      <c r="R2037" s="103">
        <v>0.17510000000000001</v>
      </c>
      <c r="S2037" s="33">
        <f t="shared" si="346"/>
        <v>49080.24</v>
      </c>
      <c r="T2037" s="33">
        <f t="shared" si="352"/>
        <v>2366.5</v>
      </c>
      <c r="U2037" s="33">
        <f t="shared" si="347"/>
        <v>414.37</v>
      </c>
      <c r="V2037" s="33">
        <f t="shared" si="348"/>
        <v>2780.87</v>
      </c>
      <c r="W2037" s="33">
        <f t="shared" si="349"/>
        <v>193851.11</v>
      </c>
      <c r="X2037" s="33" t="str">
        <f>IFERROR(VLOOKUP(C2037,'Adj to Match Apport'!$C:$F,4,FALSE),0)</f>
        <v/>
      </c>
      <c r="Y2037" s="33">
        <f t="shared" si="350"/>
        <v>193851.11</v>
      </c>
      <c r="Z2037" s="184">
        <f>VLOOKUP(C2037, '2023-24 School Level AAFTE'!$C$4:$C$2454, 1, 0)</f>
        <v>3880</v>
      </c>
    </row>
    <row r="2038" spans="1:26" s="20" customFormat="1" x14ac:dyDescent="0.25">
      <c r="A2038" s="136" t="s">
        <v>2036</v>
      </c>
      <c r="B2038" s="166" t="s">
        <v>2035</v>
      </c>
      <c r="C2038" s="167">
        <v>2148</v>
      </c>
      <c r="D2038" s="166" t="s">
        <v>2040</v>
      </c>
      <c r="E2038" s="146" t="str">
        <f>VLOOKUP($C2038,'2023-24 School Level AAFTE'!$C:$N,9,FALSE)</f>
        <v>Yes</v>
      </c>
      <c r="F2038" s="94" t="str">
        <f>IFERROR(VLOOKUP(C2038,'2023-24 School Level AAFTE'!$C:$N,11,FALSE),"")</f>
        <v>Yes</v>
      </c>
      <c r="G2038" s="20">
        <f>IFERROR(VLOOKUP(C2038,'2023-24 School Level AAFTE'!$C:$N,8,FALSE),0)</f>
        <v>233.4</v>
      </c>
      <c r="H2038" s="99">
        <f>VLOOKUP($A2038,'District Data'!$A:$F,3,FALSE)</f>
        <v>1.1200000000000001</v>
      </c>
      <c r="I2038" s="99">
        <f>VLOOKUP($A2038,'District Data'!$A:$F,4,FALSE)</f>
        <v>1.1200000000000001</v>
      </c>
      <c r="J2038" s="100">
        <f t="shared" si="342"/>
        <v>233.4</v>
      </c>
      <c r="K2038" s="101">
        <f t="shared" si="343"/>
        <v>0.68500000000000005</v>
      </c>
      <c r="L2038" s="102">
        <f>'District Data'!E$2</f>
        <v>72728</v>
      </c>
      <c r="M2038" s="102">
        <f>'District Data'!F$2</f>
        <v>78209</v>
      </c>
      <c r="N2038" s="33">
        <f t="shared" si="344"/>
        <v>55796.92</v>
      </c>
      <c r="O2038" s="33">
        <f t="shared" si="345"/>
        <v>4205.0200000000004</v>
      </c>
      <c r="P2038" s="33">
        <f t="shared" si="351"/>
        <v>14418.72</v>
      </c>
      <c r="Q2038" s="103">
        <v>0.18149999999999999</v>
      </c>
      <c r="R2038" s="103">
        <v>0.17510000000000001</v>
      </c>
      <c r="S2038" s="33">
        <f t="shared" si="346"/>
        <v>20740.259999999998</v>
      </c>
      <c r="T2038" s="33">
        <f t="shared" si="352"/>
        <v>1000.03</v>
      </c>
      <c r="U2038" s="33">
        <f t="shared" si="347"/>
        <v>175.11</v>
      </c>
      <c r="V2038" s="33">
        <f t="shared" si="348"/>
        <v>1175.1399999999999</v>
      </c>
      <c r="W2038" s="33">
        <f t="shared" si="349"/>
        <v>81917.34</v>
      </c>
      <c r="X2038" s="33" t="str">
        <f>IFERROR(VLOOKUP(C2038,'Adj to Match Apport'!$C:$F,4,FALSE),0)</f>
        <v/>
      </c>
      <c r="Y2038" s="33">
        <f t="shared" si="350"/>
        <v>81917.34</v>
      </c>
      <c r="Z2038" s="184">
        <f>VLOOKUP(C2038, '2023-24 School Level AAFTE'!$C$4:$C$2454, 1, 0)</f>
        <v>2148</v>
      </c>
    </row>
    <row r="2039" spans="1:26" s="20" customFormat="1" x14ac:dyDescent="0.25">
      <c r="A2039" s="136" t="s">
        <v>2036</v>
      </c>
      <c r="B2039" s="166" t="s">
        <v>2035</v>
      </c>
      <c r="C2039" s="167">
        <v>2746</v>
      </c>
      <c r="D2039" s="166" t="s">
        <v>2053</v>
      </c>
      <c r="E2039" s="146" t="str">
        <f>VLOOKUP($C2039,'2023-24 School Level AAFTE'!$C:$N,9,FALSE)</f>
        <v>No</v>
      </c>
      <c r="F2039" s="94" t="str">
        <f>IFERROR(VLOOKUP(C2039,'2023-24 School Level AAFTE'!$C:$N,11,FALSE),"")</f>
        <v>No</v>
      </c>
      <c r="G2039" s="20">
        <f>IFERROR(VLOOKUP(C2039,'2023-24 School Level AAFTE'!$C:$N,8,FALSE),0)</f>
        <v>508.38</v>
      </c>
      <c r="H2039" s="99">
        <f>VLOOKUP($A2039,'District Data'!$A:$F,3,FALSE)</f>
        <v>1.1200000000000001</v>
      </c>
      <c r="I2039" s="99">
        <f>VLOOKUP($A2039,'District Data'!$A:$F,4,FALSE)</f>
        <v>1.1200000000000001</v>
      </c>
      <c r="J2039" s="100">
        <f t="shared" si="342"/>
        <v>0</v>
      </c>
      <c r="K2039" s="101">
        <f t="shared" si="343"/>
        <v>0</v>
      </c>
      <c r="L2039" s="102">
        <f>'District Data'!E$2</f>
        <v>72728</v>
      </c>
      <c r="M2039" s="102">
        <f>'District Data'!F$2</f>
        <v>78209</v>
      </c>
      <c r="N2039" s="33">
        <f t="shared" si="344"/>
        <v>0</v>
      </c>
      <c r="O2039" s="33">
        <f t="shared" si="345"/>
        <v>0</v>
      </c>
      <c r="P2039" s="33">
        <f t="shared" si="351"/>
        <v>14418.72</v>
      </c>
      <c r="Q2039" s="103">
        <v>0.18149999999999999</v>
      </c>
      <c r="R2039" s="103">
        <v>0.17510000000000001</v>
      </c>
      <c r="S2039" s="33">
        <f t="shared" si="346"/>
        <v>0</v>
      </c>
      <c r="T2039" s="33">
        <f t="shared" si="352"/>
        <v>0</v>
      </c>
      <c r="U2039" s="33">
        <f t="shared" si="347"/>
        <v>0</v>
      </c>
      <c r="V2039" s="33">
        <f t="shared" si="348"/>
        <v>0</v>
      </c>
      <c r="W2039" s="33">
        <f t="shared" si="349"/>
        <v>0</v>
      </c>
      <c r="X2039" s="33">
        <f>IFERROR(VLOOKUP(C2039,'Adj to Match Apport'!$C:$F,4,FALSE),0)</f>
        <v>0</v>
      </c>
      <c r="Y2039" s="33">
        <f t="shared" si="350"/>
        <v>0</v>
      </c>
      <c r="Z2039" s="184">
        <f>VLOOKUP(C2039, '2023-24 School Level AAFTE'!$C$4:$C$2454, 1, 0)</f>
        <v>2746</v>
      </c>
    </row>
    <row r="2040" spans="1:26" s="20" customFormat="1" x14ac:dyDescent="0.25">
      <c r="A2040" s="136" t="s">
        <v>2036</v>
      </c>
      <c r="B2040" s="166" t="s">
        <v>2035</v>
      </c>
      <c r="C2040" s="167">
        <v>3053</v>
      </c>
      <c r="D2040" s="166" t="s">
        <v>2066</v>
      </c>
      <c r="E2040" s="146" t="str">
        <f>VLOOKUP($C2040,'2023-24 School Level AAFTE'!$C:$N,9,FALSE)</f>
        <v>No</v>
      </c>
      <c r="F2040" s="94" t="str">
        <f>IFERROR(VLOOKUP(C2040,'2023-24 School Level AAFTE'!$C:$N,11,FALSE),"")</f>
        <v>No</v>
      </c>
      <c r="G2040" s="20">
        <f>IFERROR(VLOOKUP(C2040,'2023-24 School Level AAFTE'!$C:$N,8,FALSE),0)</f>
        <v>368.5</v>
      </c>
      <c r="H2040" s="99">
        <f>VLOOKUP($A2040,'District Data'!$A:$F,3,FALSE)</f>
        <v>1.1200000000000001</v>
      </c>
      <c r="I2040" s="99">
        <f>VLOOKUP($A2040,'District Data'!$A:$F,4,FALSE)</f>
        <v>1.1200000000000001</v>
      </c>
      <c r="J2040" s="100">
        <f t="shared" si="342"/>
        <v>0</v>
      </c>
      <c r="K2040" s="101">
        <f t="shared" si="343"/>
        <v>0</v>
      </c>
      <c r="L2040" s="102">
        <f>'District Data'!E$2</f>
        <v>72728</v>
      </c>
      <c r="M2040" s="102">
        <f>'District Data'!F$2</f>
        <v>78209</v>
      </c>
      <c r="N2040" s="33">
        <f t="shared" si="344"/>
        <v>0</v>
      </c>
      <c r="O2040" s="33">
        <f t="shared" si="345"/>
        <v>0</v>
      </c>
      <c r="P2040" s="33">
        <f t="shared" si="351"/>
        <v>14418.72</v>
      </c>
      <c r="Q2040" s="103">
        <v>0.18149999999999999</v>
      </c>
      <c r="R2040" s="103">
        <v>0.17510000000000001</v>
      </c>
      <c r="S2040" s="33">
        <f t="shared" si="346"/>
        <v>0</v>
      </c>
      <c r="T2040" s="33">
        <f t="shared" si="352"/>
        <v>0</v>
      </c>
      <c r="U2040" s="33">
        <f t="shared" si="347"/>
        <v>0</v>
      </c>
      <c r="V2040" s="33">
        <f t="shared" si="348"/>
        <v>0</v>
      </c>
      <c r="W2040" s="33">
        <f t="shared" si="349"/>
        <v>0</v>
      </c>
      <c r="X2040" s="33">
        <f>IFERROR(VLOOKUP(C2040,'Adj to Match Apport'!$C:$F,4,FALSE),0)</f>
        <v>0</v>
      </c>
      <c r="Y2040" s="33">
        <f t="shared" si="350"/>
        <v>0</v>
      </c>
      <c r="Z2040" s="184">
        <f>VLOOKUP(C2040, '2023-24 School Level AAFTE'!$C$4:$C$2454, 1, 0)</f>
        <v>3053</v>
      </c>
    </row>
    <row r="2041" spans="1:26" s="20" customFormat="1" x14ac:dyDescent="0.25">
      <c r="A2041" s="136" t="s">
        <v>2036</v>
      </c>
      <c r="B2041" s="166" t="s">
        <v>2035</v>
      </c>
      <c r="C2041" s="167">
        <v>2377</v>
      </c>
      <c r="D2041" s="166" t="s">
        <v>2052</v>
      </c>
      <c r="E2041" s="146" t="str">
        <f>VLOOKUP($C2041,'2023-24 School Level AAFTE'!$C:$N,9,FALSE)</f>
        <v>Yes</v>
      </c>
      <c r="F2041" s="94" t="str">
        <f>IFERROR(VLOOKUP(C2041,'2023-24 School Level AAFTE'!$C:$N,11,FALSE),"")</f>
        <v>Yes</v>
      </c>
      <c r="G2041" s="20">
        <f>IFERROR(VLOOKUP(C2041,'2023-24 School Level AAFTE'!$C:$N,8,FALSE),0)</f>
        <v>518.48</v>
      </c>
      <c r="H2041" s="99">
        <f>VLOOKUP($A2041,'District Data'!$A:$F,3,FALSE)</f>
        <v>1.1200000000000001</v>
      </c>
      <c r="I2041" s="99">
        <f>VLOOKUP($A2041,'District Data'!$A:$F,4,FALSE)</f>
        <v>1.1200000000000001</v>
      </c>
      <c r="J2041" s="100">
        <f t="shared" si="342"/>
        <v>518.48</v>
      </c>
      <c r="K2041" s="101">
        <f t="shared" si="343"/>
        <v>1.5209999999999999</v>
      </c>
      <c r="L2041" s="102">
        <f>'District Data'!E$2</f>
        <v>72728</v>
      </c>
      <c r="M2041" s="102">
        <f>'District Data'!F$2</f>
        <v>78209</v>
      </c>
      <c r="N2041" s="33">
        <f t="shared" si="344"/>
        <v>123893.6</v>
      </c>
      <c r="O2041" s="33">
        <f t="shared" si="345"/>
        <v>9337</v>
      </c>
      <c r="P2041" s="33">
        <f t="shared" si="351"/>
        <v>14418.72</v>
      </c>
      <c r="Q2041" s="103">
        <v>0.18149999999999999</v>
      </c>
      <c r="R2041" s="103">
        <v>0.17510000000000001</v>
      </c>
      <c r="S2041" s="33">
        <f t="shared" si="346"/>
        <v>46052.47</v>
      </c>
      <c r="T2041" s="33">
        <f t="shared" si="352"/>
        <v>2220.5100000000002</v>
      </c>
      <c r="U2041" s="33">
        <f t="shared" si="347"/>
        <v>388.81</v>
      </c>
      <c r="V2041" s="33">
        <f t="shared" si="348"/>
        <v>2609.3200000000002</v>
      </c>
      <c r="W2041" s="33">
        <f t="shared" si="349"/>
        <v>181892.39</v>
      </c>
      <c r="X2041" s="33" t="str">
        <f>IFERROR(VLOOKUP(C2041,'Adj to Match Apport'!$C:$F,4,FALSE),0)</f>
        <v/>
      </c>
      <c r="Y2041" s="33">
        <f t="shared" si="350"/>
        <v>181892.39</v>
      </c>
      <c r="Z2041" s="184">
        <f>VLOOKUP(C2041, '2023-24 School Level AAFTE'!$C$4:$C$2454, 1, 0)</f>
        <v>2377</v>
      </c>
    </row>
    <row r="2042" spans="1:26" s="20" customFormat="1" x14ac:dyDescent="0.25">
      <c r="A2042" s="136" t="s">
        <v>2036</v>
      </c>
      <c r="B2042" s="166" t="s">
        <v>2035</v>
      </c>
      <c r="C2042" s="167">
        <v>5066</v>
      </c>
      <c r="D2042" s="166" t="s">
        <v>2082</v>
      </c>
      <c r="E2042" s="146" t="str">
        <f>VLOOKUP($C2042,'2023-24 School Level AAFTE'!$C:$N,9,FALSE)</f>
        <v>Yes</v>
      </c>
      <c r="F2042" s="94" t="str">
        <f>IFERROR(VLOOKUP(C2042,'2023-24 School Level AAFTE'!$C:$N,11,FALSE),"")</f>
        <v>Yes</v>
      </c>
      <c r="G2042" s="20">
        <f>IFERROR(VLOOKUP(C2042,'2023-24 School Level AAFTE'!$C:$N,8,FALSE),0)</f>
        <v>411.4</v>
      </c>
      <c r="H2042" s="99">
        <f>VLOOKUP($A2042,'District Data'!$A:$F,3,FALSE)</f>
        <v>1.1200000000000001</v>
      </c>
      <c r="I2042" s="99">
        <f>VLOOKUP($A2042,'District Data'!$A:$F,4,FALSE)</f>
        <v>1.1200000000000001</v>
      </c>
      <c r="J2042" s="100">
        <f t="shared" si="342"/>
        <v>411.4</v>
      </c>
      <c r="K2042" s="101">
        <f t="shared" si="343"/>
        <v>1.2070000000000001</v>
      </c>
      <c r="L2042" s="102">
        <f>'District Data'!E$2</f>
        <v>72728</v>
      </c>
      <c r="M2042" s="102">
        <f>'District Data'!F$2</f>
        <v>78209</v>
      </c>
      <c r="N2042" s="33">
        <f t="shared" si="344"/>
        <v>98316.62</v>
      </c>
      <c r="O2042" s="33">
        <f t="shared" si="345"/>
        <v>7409.43</v>
      </c>
      <c r="P2042" s="33">
        <f t="shared" si="351"/>
        <v>14418.72</v>
      </c>
      <c r="Q2042" s="103">
        <v>0.18149999999999999</v>
      </c>
      <c r="R2042" s="103">
        <v>0.17510000000000001</v>
      </c>
      <c r="S2042" s="33">
        <f t="shared" si="346"/>
        <v>36545.25</v>
      </c>
      <c r="T2042" s="33">
        <f t="shared" si="352"/>
        <v>1762.1</v>
      </c>
      <c r="U2042" s="33">
        <f t="shared" si="347"/>
        <v>308.54000000000002</v>
      </c>
      <c r="V2042" s="33">
        <f t="shared" si="348"/>
        <v>2070.64</v>
      </c>
      <c r="W2042" s="33">
        <f t="shared" si="349"/>
        <v>144341.94</v>
      </c>
      <c r="X2042" s="33" t="str">
        <f>IFERROR(VLOOKUP(C2042,'Adj to Match Apport'!$C:$F,4,FALSE),0)</f>
        <v/>
      </c>
      <c r="Y2042" s="33">
        <f t="shared" si="350"/>
        <v>144341.94</v>
      </c>
      <c r="Z2042" s="184">
        <f>VLOOKUP(C2042, '2023-24 School Level AAFTE'!$C$4:$C$2454, 1, 0)</f>
        <v>5066</v>
      </c>
    </row>
    <row r="2043" spans="1:26" s="20" customFormat="1" x14ac:dyDescent="0.25">
      <c r="A2043" s="136" t="s">
        <v>2036</v>
      </c>
      <c r="B2043" s="166" t="s">
        <v>2035</v>
      </c>
      <c r="C2043" s="167">
        <v>5697</v>
      </c>
      <c r="D2043" s="166" t="s">
        <v>3293</v>
      </c>
      <c r="E2043" s="146" t="str">
        <f>VLOOKUP($C2043,'2023-24 School Level AAFTE'!$C:$N,9,FALSE)</f>
        <v>Yes</v>
      </c>
      <c r="F2043" s="94" t="str">
        <f>IFERROR(VLOOKUP(C2043,'2023-24 School Level AAFTE'!$C:$N,11,FALSE),"")</f>
        <v>Yes</v>
      </c>
      <c r="G2043" s="20">
        <f>IFERROR(VLOOKUP(C2043,'2023-24 School Level AAFTE'!$C:$N,8,FALSE),0)</f>
        <v>473.71</v>
      </c>
      <c r="H2043" s="99">
        <f>VLOOKUP($A2043,'District Data'!$A:$F,3,FALSE)</f>
        <v>1.1200000000000001</v>
      </c>
      <c r="I2043" s="99">
        <f>VLOOKUP($A2043,'District Data'!$A:$F,4,FALSE)</f>
        <v>1.1200000000000001</v>
      </c>
      <c r="J2043" s="100">
        <f t="shared" si="342"/>
        <v>473.71</v>
      </c>
      <c r="K2043" s="101">
        <f t="shared" si="343"/>
        <v>1.39</v>
      </c>
      <c r="L2043" s="102">
        <f>'District Data'!E$2</f>
        <v>72728</v>
      </c>
      <c r="M2043" s="102">
        <f>'District Data'!F$2</f>
        <v>78209</v>
      </c>
      <c r="N2043" s="33">
        <f t="shared" si="344"/>
        <v>113222.95</v>
      </c>
      <c r="O2043" s="33">
        <f t="shared" si="345"/>
        <v>8532.82</v>
      </c>
      <c r="P2043" s="33">
        <f t="shared" si="351"/>
        <v>14418.72</v>
      </c>
      <c r="Q2043" s="103">
        <v>0.18149999999999999</v>
      </c>
      <c r="R2043" s="103">
        <v>0.17510000000000001</v>
      </c>
      <c r="S2043" s="33">
        <f t="shared" si="346"/>
        <v>42086.080000000002</v>
      </c>
      <c r="T2043" s="33">
        <f t="shared" si="352"/>
        <v>2029.26</v>
      </c>
      <c r="U2043" s="33">
        <f t="shared" si="347"/>
        <v>355.32</v>
      </c>
      <c r="V2043" s="33">
        <f t="shared" si="348"/>
        <v>2384.58</v>
      </c>
      <c r="W2043" s="33">
        <f t="shared" si="349"/>
        <v>166226.43</v>
      </c>
      <c r="X2043" s="33" t="str">
        <f>IFERROR(VLOOKUP(C2043,'Adj to Match Apport'!$C:$F,4,FALSE),0)</f>
        <v/>
      </c>
      <c r="Y2043" s="33">
        <f t="shared" si="350"/>
        <v>166226.43</v>
      </c>
      <c r="Z2043" s="184">
        <f>VLOOKUP(C2043, '2023-24 School Level AAFTE'!$C$4:$C$2454, 1, 0)</f>
        <v>5697</v>
      </c>
    </row>
    <row r="2044" spans="1:26" s="20" customFormat="1" x14ac:dyDescent="0.25">
      <c r="A2044" s="136" t="s">
        <v>2036</v>
      </c>
      <c r="B2044" s="166" t="s">
        <v>2035</v>
      </c>
      <c r="C2044" s="167">
        <v>5458</v>
      </c>
      <c r="D2044" s="166" t="s">
        <v>2601</v>
      </c>
      <c r="E2044" s="146" t="str">
        <f>VLOOKUP($C2044,'2023-24 School Level AAFTE'!$C:$N,9,FALSE)</f>
        <v>No</v>
      </c>
      <c r="F2044" s="94" t="str">
        <f>IFERROR(VLOOKUP(C2044,'2023-24 School Level AAFTE'!$C:$N,11,FALSE),"")</f>
        <v>No</v>
      </c>
      <c r="G2044" s="20">
        <f>IFERROR(VLOOKUP(C2044,'2023-24 School Level AAFTE'!$C:$N,8,FALSE),0)</f>
        <v>366.11</v>
      </c>
      <c r="H2044" s="99">
        <f>VLOOKUP($A2044,'District Data'!$A:$F,3,FALSE)</f>
        <v>1.1200000000000001</v>
      </c>
      <c r="I2044" s="99">
        <f>VLOOKUP($A2044,'District Data'!$A:$F,4,FALSE)</f>
        <v>1.1200000000000001</v>
      </c>
      <c r="J2044" s="100">
        <f t="shared" si="342"/>
        <v>0</v>
      </c>
      <c r="K2044" s="101">
        <f t="shared" si="343"/>
        <v>0</v>
      </c>
      <c r="L2044" s="102">
        <f>'District Data'!E$2</f>
        <v>72728</v>
      </c>
      <c r="M2044" s="102">
        <f>'District Data'!F$2</f>
        <v>78209</v>
      </c>
      <c r="N2044" s="33">
        <f t="shared" si="344"/>
        <v>0</v>
      </c>
      <c r="O2044" s="33">
        <f t="shared" si="345"/>
        <v>0</v>
      </c>
      <c r="P2044" s="33">
        <f t="shared" si="351"/>
        <v>14418.72</v>
      </c>
      <c r="Q2044" s="103">
        <v>0.18149999999999999</v>
      </c>
      <c r="R2044" s="103">
        <v>0.17510000000000001</v>
      </c>
      <c r="S2044" s="33">
        <f t="shared" si="346"/>
        <v>0</v>
      </c>
      <c r="T2044" s="33">
        <f t="shared" si="352"/>
        <v>0</v>
      </c>
      <c r="U2044" s="33">
        <f t="shared" si="347"/>
        <v>0</v>
      </c>
      <c r="V2044" s="33">
        <f t="shared" si="348"/>
        <v>0</v>
      </c>
      <c r="W2044" s="33">
        <f t="shared" si="349"/>
        <v>0</v>
      </c>
      <c r="X2044" s="33">
        <f>IFERROR(VLOOKUP(C2044,'Adj to Match Apport'!$C:$F,4,FALSE),0)</f>
        <v>0</v>
      </c>
      <c r="Y2044" s="33">
        <f t="shared" si="350"/>
        <v>0</v>
      </c>
      <c r="Z2044" s="184">
        <f>VLOOKUP(C2044, '2023-24 School Level AAFTE'!$C$4:$C$2454, 1, 0)</f>
        <v>5458</v>
      </c>
    </row>
    <row r="2045" spans="1:26" s="20" customFormat="1" x14ac:dyDescent="0.25">
      <c r="A2045" s="136" t="s">
        <v>2036</v>
      </c>
      <c r="B2045" s="166" t="s">
        <v>2035</v>
      </c>
      <c r="C2045" s="167">
        <v>2338</v>
      </c>
      <c r="D2045" s="166" t="s">
        <v>2049</v>
      </c>
      <c r="E2045" s="146" t="str">
        <f>VLOOKUP($C2045,'2023-24 School Level AAFTE'!$C:$N,9,FALSE)</f>
        <v>Yes</v>
      </c>
      <c r="F2045" s="94" t="str">
        <f>IFERROR(VLOOKUP(C2045,'2023-24 School Level AAFTE'!$C:$N,11,FALSE),"")</f>
        <v>Yes</v>
      </c>
      <c r="G2045" s="20">
        <f>IFERROR(VLOOKUP(C2045,'2023-24 School Level AAFTE'!$C:$N,8,FALSE),0)</f>
        <v>472.06</v>
      </c>
      <c r="H2045" s="99">
        <f>VLOOKUP($A2045,'District Data'!$A:$F,3,FALSE)</f>
        <v>1.1200000000000001</v>
      </c>
      <c r="I2045" s="99">
        <f>VLOOKUP($A2045,'District Data'!$A:$F,4,FALSE)</f>
        <v>1.1200000000000001</v>
      </c>
      <c r="J2045" s="100">
        <f t="shared" si="342"/>
        <v>472.06</v>
      </c>
      <c r="K2045" s="101">
        <f t="shared" si="343"/>
        <v>1.385</v>
      </c>
      <c r="L2045" s="102">
        <f>'District Data'!E$2</f>
        <v>72728</v>
      </c>
      <c r="M2045" s="102">
        <f>'District Data'!F$2</f>
        <v>78209</v>
      </c>
      <c r="N2045" s="33">
        <f t="shared" si="344"/>
        <v>112815.67</v>
      </c>
      <c r="O2045" s="33">
        <f t="shared" si="345"/>
        <v>8502.1299999999992</v>
      </c>
      <c r="P2045" s="33">
        <f t="shared" si="351"/>
        <v>14418.72</v>
      </c>
      <c r="Q2045" s="103">
        <v>0.18149999999999999</v>
      </c>
      <c r="R2045" s="103">
        <v>0.17510000000000001</v>
      </c>
      <c r="S2045" s="33">
        <f t="shared" si="346"/>
        <v>41934.69</v>
      </c>
      <c r="T2045" s="33">
        <f t="shared" si="352"/>
        <v>2021.96</v>
      </c>
      <c r="U2045" s="33">
        <f t="shared" si="347"/>
        <v>354.05</v>
      </c>
      <c r="V2045" s="33">
        <f t="shared" si="348"/>
        <v>2376.0100000000002</v>
      </c>
      <c r="W2045" s="33">
        <f t="shared" si="349"/>
        <v>165628.5</v>
      </c>
      <c r="X2045" s="33" t="str">
        <f>IFERROR(VLOOKUP(C2045,'Adj to Match Apport'!$C:$F,4,FALSE),0)</f>
        <v/>
      </c>
      <c r="Y2045" s="33">
        <f t="shared" si="350"/>
        <v>165628.5</v>
      </c>
      <c r="Z2045" s="184">
        <f>VLOOKUP(C2045, '2023-24 School Level AAFTE'!$C$4:$C$2454, 1, 0)</f>
        <v>2338</v>
      </c>
    </row>
    <row r="2046" spans="1:26" s="20" customFormat="1" x14ac:dyDescent="0.25">
      <c r="A2046" s="136" t="s">
        <v>2036</v>
      </c>
      <c r="B2046" s="166" t="s">
        <v>2035</v>
      </c>
      <c r="C2046" s="167">
        <v>2103</v>
      </c>
      <c r="D2046" s="166" t="s">
        <v>2039</v>
      </c>
      <c r="E2046" s="146" t="str">
        <f>VLOOKUP($C2046,'2023-24 School Level AAFTE'!$C:$N,9,FALSE)</f>
        <v>No</v>
      </c>
      <c r="F2046" s="94" t="str">
        <f>IFERROR(VLOOKUP(C2046,'2023-24 School Level AAFTE'!$C:$N,11,FALSE),"")</f>
        <v>No</v>
      </c>
      <c r="G2046" s="20">
        <f>IFERROR(VLOOKUP(C2046,'2023-24 School Level AAFTE'!$C:$N,8,FALSE),0)</f>
        <v>294.64</v>
      </c>
      <c r="H2046" s="99">
        <f>VLOOKUP($A2046,'District Data'!$A:$F,3,FALSE)</f>
        <v>1.1200000000000001</v>
      </c>
      <c r="I2046" s="99">
        <f>VLOOKUP($A2046,'District Data'!$A:$F,4,FALSE)</f>
        <v>1.1200000000000001</v>
      </c>
      <c r="J2046" s="100">
        <f t="shared" si="342"/>
        <v>0</v>
      </c>
      <c r="K2046" s="101">
        <f t="shared" si="343"/>
        <v>0</v>
      </c>
      <c r="L2046" s="102">
        <f>'District Data'!E$2</f>
        <v>72728</v>
      </c>
      <c r="M2046" s="102">
        <f>'District Data'!F$2</f>
        <v>78209</v>
      </c>
      <c r="N2046" s="33">
        <f t="shared" si="344"/>
        <v>0</v>
      </c>
      <c r="O2046" s="33">
        <f t="shared" si="345"/>
        <v>0</v>
      </c>
      <c r="P2046" s="33">
        <f t="shared" si="351"/>
        <v>14418.72</v>
      </c>
      <c r="Q2046" s="103">
        <v>0.18149999999999999</v>
      </c>
      <c r="R2046" s="103">
        <v>0.17510000000000001</v>
      </c>
      <c r="S2046" s="33">
        <f t="shared" si="346"/>
        <v>0</v>
      </c>
      <c r="T2046" s="33">
        <f t="shared" si="352"/>
        <v>0</v>
      </c>
      <c r="U2046" s="33">
        <f t="shared" si="347"/>
        <v>0</v>
      </c>
      <c r="V2046" s="33">
        <f t="shared" si="348"/>
        <v>0</v>
      </c>
      <c r="W2046" s="33">
        <f t="shared" si="349"/>
        <v>0</v>
      </c>
      <c r="X2046" s="33">
        <f>IFERROR(VLOOKUP(C2046,'Adj to Match Apport'!$C:$F,4,FALSE),0)</f>
        <v>0</v>
      </c>
      <c r="Y2046" s="33">
        <f t="shared" si="350"/>
        <v>0</v>
      </c>
      <c r="Z2046" s="184">
        <f>VLOOKUP(C2046, '2023-24 School Level AAFTE'!$C$4:$C$2454, 1, 0)</f>
        <v>2103</v>
      </c>
    </row>
    <row r="2047" spans="1:26" s="20" customFormat="1" x14ac:dyDescent="0.25">
      <c r="A2047" s="136" t="s">
        <v>2036</v>
      </c>
      <c r="B2047" s="166" t="s">
        <v>2035</v>
      </c>
      <c r="C2047" s="167">
        <v>2036</v>
      </c>
      <c r="D2047" s="166" t="s">
        <v>2037</v>
      </c>
      <c r="E2047" s="146" t="str">
        <f>VLOOKUP($C2047,'2023-24 School Level AAFTE'!$C:$N,9,FALSE)</f>
        <v>Yes</v>
      </c>
      <c r="F2047" s="94" t="str">
        <f>IFERROR(VLOOKUP(C2047,'2023-24 School Level AAFTE'!$C:$N,11,FALSE),"")</f>
        <v>Yes</v>
      </c>
      <c r="G2047" s="20">
        <f>IFERROR(VLOOKUP(C2047,'2023-24 School Level AAFTE'!$C:$N,8,FALSE),0)</f>
        <v>261.5</v>
      </c>
      <c r="H2047" s="99">
        <f>VLOOKUP($A2047,'District Data'!$A:$F,3,FALSE)</f>
        <v>1.1200000000000001</v>
      </c>
      <c r="I2047" s="99">
        <f>VLOOKUP($A2047,'District Data'!$A:$F,4,FALSE)</f>
        <v>1.1200000000000001</v>
      </c>
      <c r="J2047" s="100">
        <f t="shared" si="342"/>
        <v>261.5</v>
      </c>
      <c r="K2047" s="101">
        <f t="shared" si="343"/>
        <v>0.76700000000000002</v>
      </c>
      <c r="L2047" s="102">
        <f>'District Data'!E$2</f>
        <v>72728</v>
      </c>
      <c r="M2047" s="102">
        <f>'District Data'!F$2</f>
        <v>78209</v>
      </c>
      <c r="N2047" s="33">
        <f t="shared" si="344"/>
        <v>62476.26</v>
      </c>
      <c r="O2047" s="33">
        <f t="shared" si="345"/>
        <v>4708.3999999999996</v>
      </c>
      <c r="P2047" s="33">
        <f t="shared" si="351"/>
        <v>14418.72</v>
      </c>
      <c r="Q2047" s="103">
        <v>0.18149999999999999</v>
      </c>
      <c r="R2047" s="103">
        <v>0.17510000000000001</v>
      </c>
      <c r="S2047" s="33">
        <f t="shared" si="346"/>
        <v>23223.040000000001</v>
      </c>
      <c r="T2047" s="33">
        <f t="shared" si="352"/>
        <v>1119.74</v>
      </c>
      <c r="U2047" s="33">
        <f t="shared" si="347"/>
        <v>196.07</v>
      </c>
      <c r="V2047" s="33">
        <f t="shared" si="348"/>
        <v>1315.81</v>
      </c>
      <c r="W2047" s="33">
        <f t="shared" si="349"/>
        <v>91723.51</v>
      </c>
      <c r="X2047" s="33" t="str">
        <f>IFERROR(VLOOKUP(C2047,'Adj to Match Apport'!$C:$F,4,FALSE),0)</f>
        <v/>
      </c>
      <c r="Y2047" s="33">
        <f t="shared" si="350"/>
        <v>91723.51</v>
      </c>
      <c r="Z2047" s="184">
        <f>VLOOKUP(C2047, '2023-24 School Level AAFTE'!$C$4:$C$2454, 1, 0)</f>
        <v>2036</v>
      </c>
    </row>
    <row r="2048" spans="1:26" s="20" customFormat="1" x14ac:dyDescent="0.25">
      <c r="A2048" s="136" t="s">
        <v>2036</v>
      </c>
      <c r="B2048" s="166" t="s">
        <v>2035</v>
      </c>
      <c r="C2048" s="167">
        <v>2215</v>
      </c>
      <c r="D2048" s="166" t="s">
        <v>2044</v>
      </c>
      <c r="E2048" s="146" t="str">
        <f>VLOOKUP($C2048,'2023-24 School Level AAFTE'!$C:$N,9,FALSE)</f>
        <v>Yes</v>
      </c>
      <c r="F2048" s="94" t="str">
        <f>IFERROR(VLOOKUP(C2048,'2023-24 School Level AAFTE'!$C:$N,11,FALSE),"")</f>
        <v>Yes</v>
      </c>
      <c r="G2048" s="20">
        <f>IFERROR(VLOOKUP(C2048,'2023-24 School Level AAFTE'!$C:$N,8,FALSE),0)</f>
        <v>1475.39</v>
      </c>
      <c r="H2048" s="99">
        <f>VLOOKUP($A2048,'District Data'!$A:$F,3,FALSE)</f>
        <v>1.1200000000000001</v>
      </c>
      <c r="I2048" s="99">
        <f>VLOOKUP($A2048,'District Data'!$A:$F,4,FALSE)</f>
        <v>1.1200000000000001</v>
      </c>
      <c r="J2048" s="100">
        <f t="shared" si="342"/>
        <v>1475.39</v>
      </c>
      <c r="K2048" s="101">
        <f t="shared" si="343"/>
        <v>4.3280000000000003</v>
      </c>
      <c r="L2048" s="102">
        <f>'District Data'!E$2</f>
        <v>72728</v>
      </c>
      <c r="M2048" s="102">
        <f>'District Data'!F$2</f>
        <v>78209</v>
      </c>
      <c r="N2048" s="33">
        <f t="shared" si="344"/>
        <v>352538.8</v>
      </c>
      <c r="O2048" s="33">
        <f t="shared" si="345"/>
        <v>26568.38</v>
      </c>
      <c r="P2048" s="33">
        <f t="shared" si="351"/>
        <v>14418.72</v>
      </c>
      <c r="Q2048" s="103">
        <v>0.18149999999999999</v>
      </c>
      <c r="R2048" s="103">
        <v>0.17510000000000001</v>
      </c>
      <c r="S2048" s="33">
        <f t="shared" si="346"/>
        <v>131042.14</v>
      </c>
      <c r="T2048" s="33">
        <f t="shared" si="352"/>
        <v>6318.45</v>
      </c>
      <c r="U2048" s="33">
        <f t="shared" si="347"/>
        <v>1106.3599999999999</v>
      </c>
      <c r="V2048" s="33">
        <f t="shared" si="348"/>
        <v>7424.8099999999995</v>
      </c>
      <c r="W2048" s="33">
        <f t="shared" si="349"/>
        <v>517574.13</v>
      </c>
      <c r="X2048" s="33" t="str">
        <f>IFERROR(VLOOKUP(C2048,'Adj to Match Apport'!$C:$F,4,FALSE),0)</f>
        <v/>
      </c>
      <c r="Y2048" s="33">
        <f t="shared" si="350"/>
        <v>517574.13</v>
      </c>
      <c r="Z2048" s="184">
        <f>VLOOKUP(C2048, '2023-24 School Level AAFTE'!$C$4:$C$2454, 1, 0)</f>
        <v>2215</v>
      </c>
    </row>
    <row r="2049" spans="1:26" s="20" customFormat="1" x14ac:dyDescent="0.25">
      <c r="A2049" s="136" t="s">
        <v>2036</v>
      </c>
      <c r="B2049" s="166" t="s">
        <v>2035</v>
      </c>
      <c r="C2049" s="167">
        <v>2771</v>
      </c>
      <c r="D2049" s="166" t="s">
        <v>2055</v>
      </c>
      <c r="E2049" s="146" t="str">
        <f>VLOOKUP($C2049,'2023-24 School Level AAFTE'!$C:$N,9,FALSE)</f>
        <v>Yes</v>
      </c>
      <c r="F2049" s="94" t="str">
        <f>IFERROR(VLOOKUP(C2049,'2023-24 School Level AAFTE'!$C:$N,11,FALSE),"")</f>
        <v>Yes</v>
      </c>
      <c r="G2049" s="20">
        <f>IFERROR(VLOOKUP(C2049,'2023-24 School Level AAFTE'!$C:$N,8,FALSE),0)</f>
        <v>349.2</v>
      </c>
      <c r="H2049" s="99">
        <f>VLOOKUP($A2049,'District Data'!$A:$F,3,FALSE)</f>
        <v>1.1200000000000001</v>
      </c>
      <c r="I2049" s="99">
        <f>VLOOKUP($A2049,'District Data'!$A:$F,4,FALSE)</f>
        <v>1.1200000000000001</v>
      </c>
      <c r="J2049" s="100">
        <f t="shared" ref="J2049:J2112" si="353">IF(AND(F2049="yes",E2049= "yes"), G2049,0)</f>
        <v>349.2</v>
      </c>
      <c r="K2049" s="101">
        <f t="shared" ref="K2049:K2112" si="354">ROUND(((J2049*1.1*36)/15)/900,3)</f>
        <v>1.024</v>
      </c>
      <c r="L2049" s="102">
        <f>'District Data'!E$2</f>
        <v>72728</v>
      </c>
      <c r="M2049" s="102">
        <f>'District Data'!F$2</f>
        <v>78209</v>
      </c>
      <c r="N2049" s="33">
        <f t="shared" ref="N2049:N2112" si="355">ROUND(H2049*L2049*$K2049,2)</f>
        <v>83410.289999999994</v>
      </c>
      <c r="O2049" s="33">
        <f t="shared" ref="O2049:O2112" si="356">ROUND(I2049*M2049*$K2049-N2049,2)</f>
        <v>6286.05</v>
      </c>
      <c r="P2049" s="33">
        <f t="shared" si="351"/>
        <v>14418.72</v>
      </c>
      <c r="Q2049" s="103">
        <v>0.18149999999999999</v>
      </c>
      <c r="R2049" s="103">
        <v>0.17510000000000001</v>
      </c>
      <c r="S2049" s="33">
        <f t="shared" ref="S2049:S2112" si="357">ROUND(N2049*Q2049+O2049*R2049+K2049*P2049,2)</f>
        <v>31004.42</v>
      </c>
      <c r="T2049" s="33">
        <f t="shared" si="352"/>
        <v>1494.94</v>
      </c>
      <c r="U2049" s="33">
        <f t="shared" ref="U2049:U2112" si="358">ROUND(T2049*R2049,2)</f>
        <v>261.76</v>
      </c>
      <c r="V2049" s="33">
        <f t="shared" ref="V2049:V2112" si="359">SUM(T2049:U2049)</f>
        <v>1756.7</v>
      </c>
      <c r="W2049" s="33">
        <f t="shared" ref="W2049:W2112" si="360">SUM(S2049,N2049:O2049,V2049)</f>
        <v>122457.45999999999</v>
      </c>
      <c r="X2049" s="33" t="str">
        <f>IFERROR(VLOOKUP(C2049,'Adj to Match Apport'!$C:$F,4,FALSE),0)</f>
        <v/>
      </c>
      <c r="Y2049" s="33">
        <f t="shared" si="350"/>
        <v>122457.45999999999</v>
      </c>
      <c r="Z2049" s="184">
        <f>VLOOKUP(C2049, '2023-24 School Level AAFTE'!$C$4:$C$2454, 1, 0)</f>
        <v>2771</v>
      </c>
    </row>
    <row r="2050" spans="1:26" s="20" customFormat="1" x14ac:dyDescent="0.25">
      <c r="A2050" s="136" t="s">
        <v>2036</v>
      </c>
      <c r="B2050" s="166" t="s">
        <v>2035</v>
      </c>
      <c r="C2050" s="167">
        <v>2805</v>
      </c>
      <c r="D2050" s="166" t="s">
        <v>2057</v>
      </c>
      <c r="E2050" s="146" t="str">
        <f>VLOOKUP($C2050,'2023-24 School Level AAFTE'!$C:$N,9,FALSE)</f>
        <v>No</v>
      </c>
      <c r="F2050" s="94" t="str">
        <f>IFERROR(VLOOKUP(C2050,'2023-24 School Level AAFTE'!$C:$N,11,FALSE),"")</f>
        <v>No</v>
      </c>
      <c r="G2050" s="20">
        <f>IFERROR(VLOOKUP(C2050,'2023-24 School Level AAFTE'!$C:$N,8,FALSE),0)</f>
        <v>322.60000000000002</v>
      </c>
      <c r="H2050" s="99">
        <f>VLOOKUP($A2050,'District Data'!$A:$F,3,FALSE)</f>
        <v>1.1200000000000001</v>
      </c>
      <c r="I2050" s="99">
        <f>VLOOKUP($A2050,'District Data'!$A:$F,4,FALSE)</f>
        <v>1.1200000000000001</v>
      </c>
      <c r="J2050" s="100">
        <f t="shared" si="353"/>
        <v>0</v>
      </c>
      <c r="K2050" s="101">
        <f t="shared" si="354"/>
        <v>0</v>
      </c>
      <c r="L2050" s="102">
        <f>'District Data'!E$2</f>
        <v>72728</v>
      </c>
      <c r="M2050" s="102">
        <f>'District Data'!F$2</f>
        <v>78209</v>
      </c>
      <c r="N2050" s="33">
        <f t="shared" si="355"/>
        <v>0</v>
      </c>
      <c r="O2050" s="33">
        <f t="shared" si="356"/>
        <v>0</v>
      </c>
      <c r="P2050" s="33">
        <f t="shared" si="351"/>
        <v>14418.72</v>
      </c>
      <c r="Q2050" s="103">
        <v>0.18149999999999999</v>
      </c>
      <c r="R2050" s="103">
        <v>0.17510000000000001</v>
      </c>
      <c r="S2050" s="33">
        <f t="shared" si="357"/>
        <v>0</v>
      </c>
      <c r="T2050" s="33">
        <f t="shared" si="352"/>
        <v>0</v>
      </c>
      <c r="U2050" s="33">
        <f t="shared" si="358"/>
        <v>0</v>
      </c>
      <c r="V2050" s="33">
        <f t="shared" si="359"/>
        <v>0</v>
      </c>
      <c r="W2050" s="33">
        <f t="shared" si="360"/>
        <v>0</v>
      </c>
      <c r="X2050" s="33">
        <f>IFERROR(VLOOKUP(C2050,'Adj to Match Apport'!$C:$F,4,FALSE),0)</f>
        <v>0</v>
      </c>
      <c r="Y2050" s="33">
        <f t="shared" ref="Y2050:Y2113" si="361">SUM(X2050,W2050)</f>
        <v>0</v>
      </c>
      <c r="Z2050" s="184">
        <f>VLOOKUP(C2050, '2023-24 School Level AAFTE'!$C$4:$C$2454, 1, 0)</f>
        <v>2805</v>
      </c>
    </row>
    <row r="2051" spans="1:26" s="20" customFormat="1" x14ac:dyDescent="0.25">
      <c r="A2051" s="136" t="s">
        <v>2036</v>
      </c>
      <c r="B2051" s="166" t="s">
        <v>2035</v>
      </c>
      <c r="C2051" s="167">
        <v>2336</v>
      </c>
      <c r="D2051" s="166" t="s">
        <v>2048</v>
      </c>
      <c r="E2051" s="146" t="str">
        <f>VLOOKUP($C2051,'2023-24 School Level AAFTE'!$C:$N,9,FALSE)</f>
        <v>Yes</v>
      </c>
      <c r="F2051" s="94" t="str">
        <f>IFERROR(VLOOKUP(C2051,'2023-24 School Level AAFTE'!$C:$N,11,FALSE),"")</f>
        <v>Yes</v>
      </c>
      <c r="G2051" s="20">
        <f>IFERROR(VLOOKUP(C2051,'2023-24 School Level AAFTE'!$C:$N,8,FALSE),0)</f>
        <v>336.9</v>
      </c>
      <c r="H2051" s="99">
        <f>VLOOKUP($A2051,'District Data'!$A:$F,3,FALSE)</f>
        <v>1.1200000000000001</v>
      </c>
      <c r="I2051" s="99">
        <f>VLOOKUP($A2051,'District Data'!$A:$F,4,FALSE)</f>
        <v>1.1200000000000001</v>
      </c>
      <c r="J2051" s="100">
        <f t="shared" si="353"/>
        <v>336.9</v>
      </c>
      <c r="K2051" s="101">
        <f t="shared" si="354"/>
        <v>0.98799999999999999</v>
      </c>
      <c r="L2051" s="102">
        <f>'District Data'!E$2</f>
        <v>72728</v>
      </c>
      <c r="M2051" s="102">
        <f>'District Data'!F$2</f>
        <v>78209</v>
      </c>
      <c r="N2051" s="33">
        <f t="shared" si="355"/>
        <v>80477.899999999994</v>
      </c>
      <c r="O2051" s="33">
        <f t="shared" si="356"/>
        <v>6065.05</v>
      </c>
      <c r="P2051" s="33">
        <f t="shared" si="351"/>
        <v>14418.72</v>
      </c>
      <c r="Q2051" s="103">
        <v>0.18149999999999999</v>
      </c>
      <c r="R2051" s="103">
        <v>0.17510000000000001</v>
      </c>
      <c r="S2051" s="33">
        <f t="shared" si="357"/>
        <v>29914.42</v>
      </c>
      <c r="T2051" s="33">
        <f t="shared" si="352"/>
        <v>1442.38</v>
      </c>
      <c r="U2051" s="33">
        <f t="shared" si="358"/>
        <v>252.56</v>
      </c>
      <c r="V2051" s="33">
        <f t="shared" si="359"/>
        <v>1694.94</v>
      </c>
      <c r="W2051" s="33">
        <f t="shared" si="360"/>
        <v>118152.31</v>
      </c>
      <c r="X2051" s="33" t="str">
        <f>IFERROR(VLOOKUP(C2051,'Adj to Match Apport'!$C:$F,4,FALSE),0)</f>
        <v/>
      </c>
      <c r="Y2051" s="33">
        <f t="shared" si="361"/>
        <v>118152.31</v>
      </c>
      <c r="Z2051" s="184">
        <f>VLOOKUP(C2051, '2023-24 School Level AAFTE'!$C$4:$C$2454, 1, 0)</f>
        <v>2336</v>
      </c>
    </row>
    <row r="2052" spans="1:26" s="20" customFormat="1" x14ac:dyDescent="0.25">
      <c r="A2052" s="136" t="s">
        <v>2036</v>
      </c>
      <c r="B2052" s="166" t="s">
        <v>2035</v>
      </c>
      <c r="C2052" s="167">
        <v>2252</v>
      </c>
      <c r="D2052" s="166" t="s">
        <v>2046</v>
      </c>
      <c r="E2052" s="146" t="str">
        <f>VLOOKUP($C2052,'2023-24 School Level AAFTE'!$C:$N,9,FALSE)</f>
        <v>Yes</v>
      </c>
      <c r="F2052" s="94" t="str">
        <f>IFERROR(VLOOKUP(C2052,'2023-24 School Level AAFTE'!$C:$N,11,FALSE),"")</f>
        <v>Yes</v>
      </c>
      <c r="G2052" s="20">
        <f>IFERROR(VLOOKUP(C2052,'2023-24 School Level AAFTE'!$C:$N,8,FALSE),0)</f>
        <v>411.1</v>
      </c>
      <c r="H2052" s="99">
        <f>VLOOKUP($A2052,'District Data'!$A:$F,3,FALSE)</f>
        <v>1.1200000000000001</v>
      </c>
      <c r="I2052" s="99">
        <f>VLOOKUP($A2052,'District Data'!$A:$F,4,FALSE)</f>
        <v>1.1200000000000001</v>
      </c>
      <c r="J2052" s="100">
        <f t="shared" si="353"/>
        <v>411.1</v>
      </c>
      <c r="K2052" s="101">
        <f t="shared" si="354"/>
        <v>1.206</v>
      </c>
      <c r="L2052" s="102">
        <f>'District Data'!E$2</f>
        <v>72728</v>
      </c>
      <c r="M2052" s="102">
        <f>'District Data'!F$2</f>
        <v>78209</v>
      </c>
      <c r="N2052" s="33">
        <f t="shared" si="355"/>
        <v>98235.16</v>
      </c>
      <c r="O2052" s="33">
        <f t="shared" si="356"/>
        <v>7403.3</v>
      </c>
      <c r="P2052" s="33">
        <f t="shared" ref="P2052:P2115" si="362">ROUND(1178*12*1.02,2)</f>
        <v>14418.72</v>
      </c>
      <c r="Q2052" s="103">
        <v>0.18149999999999999</v>
      </c>
      <c r="R2052" s="103">
        <v>0.17510000000000001</v>
      </c>
      <c r="S2052" s="33">
        <f t="shared" si="357"/>
        <v>36514.980000000003</v>
      </c>
      <c r="T2052" s="33">
        <f t="shared" ref="T2052:T2115" si="363">ROUND(($M2052*$I2052*$K2052/180*3),2)</f>
        <v>1760.64</v>
      </c>
      <c r="U2052" s="33">
        <f t="shared" si="358"/>
        <v>308.29000000000002</v>
      </c>
      <c r="V2052" s="33">
        <f t="shared" si="359"/>
        <v>2068.9300000000003</v>
      </c>
      <c r="W2052" s="33">
        <f t="shared" si="360"/>
        <v>144222.37</v>
      </c>
      <c r="X2052" s="33" t="str">
        <f>IFERROR(VLOOKUP(C2052,'Adj to Match Apport'!$C:$F,4,FALSE),0)</f>
        <v/>
      </c>
      <c r="Y2052" s="33">
        <f t="shared" si="361"/>
        <v>144222.37</v>
      </c>
      <c r="Z2052" s="184">
        <f>VLOOKUP(C2052, '2023-24 School Level AAFTE'!$C$4:$C$2454, 1, 0)</f>
        <v>2252</v>
      </c>
    </row>
    <row r="2053" spans="1:26" s="20" customFormat="1" x14ac:dyDescent="0.25">
      <c r="A2053" s="136" t="s">
        <v>2036</v>
      </c>
      <c r="B2053" s="166" t="s">
        <v>2035</v>
      </c>
      <c r="C2053" s="167">
        <v>2941</v>
      </c>
      <c r="D2053" s="166" t="s">
        <v>2065</v>
      </c>
      <c r="E2053" s="146" t="str">
        <f>VLOOKUP($C2053,'2023-24 School Level AAFTE'!$C:$N,9,FALSE)</f>
        <v>Yes</v>
      </c>
      <c r="F2053" s="94" t="str">
        <f>IFERROR(VLOOKUP(C2053,'2023-24 School Level AAFTE'!$C:$N,11,FALSE),"")</f>
        <v>Yes</v>
      </c>
      <c r="G2053" s="20">
        <f>IFERROR(VLOOKUP(C2053,'2023-24 School Level AAFTE'!$C:$N,8,FALSE),0)</f>
        <v>289.10000000000002</v>
      </c>
      <c r="H2053" s="99">
        <f>VLOOKUP($A2053,'District Data'!$A:$F,3,FALSE)</f>
        <v>1.1200000000000001</v>
      </c>
      <c r="I2053" s="99">
        <f>VLOOKUP($A2053,'District Data'!$A:$F,4,FALSE)</f>
        <v>1.1200000000000001</v>
      </c>
      <c r="J2053" s="100">
        <f t="shared" si="353"/>
        <v>289.10000000000002</v>
      </c>
      <c r="K2053" s="101">
        <f t="shared" si="354"/>
        <v>0.84799999999999998</v>
      </c>
      <c r="L2053" s="102">
        <f>'District Data'!E$2</f>
        <v>72728</v>
      </c>
      <c r="M2053" s="102">
        <f>'District Data'!F$2</f>
        <v>78209</v>
      </c>
      <c r="N2053" s="33">
        <f t="shared" si="355"/>
        <v>69074.149999999994</v>
      </c>
      <c r="O2053" s="33">
        <f t="shared" si="356"/>
        <v>5205.63</v>
      </c>
      <c r="P2053" s="33">
        <f t="shared" si="362"/>
        <v>14418.72</v>
      </c>
      <c r="Q2053" s="103">
        <v>0.18149999999999999</v>
      </c>
      <c r="R2053" s="103">
        <v>0.17510000000000001</v>
      </c>
      <c r="S2053" s="33">
        <f t="shared" si="357"/>
        <v>25675.54</v>
      </c>
      <c r="T2053" s="33">
        <f t="shared" si="363"/>
        <v>1238</v>
      </c>
      <c r="U2053" s="33">
        <f t="shared" si="358"/>
        <v>216.77</v>
      </c>
      <c r="V2053" s="33">
        <f t="shared" si="359"/>
        <v>1454.77</v>
      </c>
      <c r="W2053" s="33">
        <f t="shared" si="360"/>
        <v>101410.09000000001</v>
      </c>
      <c r="X2053" s="33" t="str">
        <f>IFERROR(VLOOKUP(C2053,'Adj to Match Apport'!$C:$F,4,FALSE),0)</f>
        <v/>
      </c>
      <c r="Y2053" s="33">
        <f t="shared" si="361"/>
        <v>101410.09000000001</v>
      </c>
      <c r="Z2053" s="184">
        <f>VLOOKUP(C2053, '2023-24 School Level AAFTE'!$C$4:$C$2454, 1, 0)</f>
        <v>2941</v>
      </c>
    </row>
    <row r="2054" spans="1:26" s="20" customFormat="1" x14ac:dyDescent="0.25">
      <c r="A2054" s="136" t="s">
        <v>2036</v>
      </c>
      <c r="B2054" s="166" t="s">
        <v>2035</v>
      </c>
      <c r="C2054" s="167">
        <v>2376</v>
      </c>
      <c r="D2054" s="166" t="s">
        <v>2602</v>
      </c>
      <c r="E2054" s="146" t="str">
        <f>VLOOKUP($C2054,'2023-24 School Level AAFTE'!$C:$N,9,FALSE)</f>
        <v>No</v>
      </c>
      <c r="F2054" s="94" t="str">
        <f>IFERROR(VLOOKUP(C2054,'2023-24 School Level AAFTE'!$C:$N,11,FALSE),"")</f>
        <v>No</v>
      </c>
      <c r="G2054" s="20">
        <f>IFERROR(VLOOKUP(C2054,'2023-24 School Level AAFTE'!$C:$N,8,FALSE),0)</f>
        <v>606.62</v>
      </c>
      <c r="H2054" s="99">
        <f>VLOOKUP($A2054,'District Data'!$A:$F,3,FALSE)</f>
        <v>1.1200000000000001</v>
      </c>
      <c r="I2054" s="99">
        <f>VLOOKUP($A2054,'District Data'!$A:$F,4,FALSE)</f>
        <v>1.1200000000000001</v>
      </c>
      <c r="J2054" s="100">
        <f t="shared" si="353"/>
        <v>0</v>
      </c>
      <c r="K2054" s="101">
        <f t="shared" si="354"/>
        <v>0</v>
      </c>
      <c r="L2054" s="102">
        <f>'District Data'!E$2</f>
        <v>72728</v>
      </c>
      <c r="M2054" s="102">
        <f>'District Data'!F$2</f>
        <v>78209</v>
      </c>
      <c r="N2054" s="33">
        <f t="shared" si="355"/>
        <v>0</v>
      </c>
      <c r="O2054" s="33">
        <f t="shared" si="356"/>
        <v>0</v>
      </c>
      <c r="P2054" s="33">
        <f t="shared" si="362"/>
        <v>14418.72</v>
      </c>
      <c r="Q2054" s="103">
        <v>0.18149999999999999</v>
      </c>
      <c r="R2054" s="103">
        <v>0.17510000000000001</v>
      </c>
      <c r="S2054" s="33">
        <f t="shared" si="357"/>
        <v>0</v>
      </c>
      <c r="T2054" s="33">
        <f t="shared" si="363"/>
        <v>0</v>
      </c>
      <c r="U2054" s="33">
        <f t="shared" si="358"/>
        <v>0</v>
      </c>
      <c r="V2054" s="33">
        <f t="shared" si="359"/>
        <v>0</v>
      </c>
      <c r="W2054" s="33">
        <f t="shared" si="360"/>
        <v>0</v>
      </c>
      <c r="X2054" s="33">
        <f>IFERROR(VLOOKUP(C2054,'Adj to Match Apport'!$C:$F,4,FALSE),0)</f>
        <v>0</v>
      </c>
      <c r="Y2054" s="33">
        <f t="shared" si="361"/>
        <v>0</v>
      </c>
      <c r="Z2054" s="184">
        <f>VLOOKUP(C2054, '2023-24 School Level AAFTE'!$C$4:$C$2454, 1, 0)</f>
        <v>2376</v>
      </c>
    </row>
    <row r="2055" spans="1:26" s="20" customFormat="1" x14ac:dyDescent="0.25">
      <c r="A2055" s="136" t="s">
        <v>2036</v>
      </c>
      <c r="B2055" s="166" t="s">
        <v>2035</v>
      </c>
      <c r="C2055" s="167">
        <v>3453</v>
      </c>
      <c r="D2055" s="166" t="s">
        <v>2074</v>
      </c>
      <c r="E2055" s="146" t="str">
        <f>VLOOKUP($C2055,'2023-24 School Level AAFTE'!$C:$N,9,FALSE)</f>
        <v>Yes</v>
      </c>
      <c r="F2055" s="94" t="str">
        <f>IFERROR(VLOOKUP(C2055,'2023-24 School Level AAFTE'!$C:$N,11,FALSE),"")</f>
        <v>Yes</v>
      </c>
      <c r="G2055" s="20">
        <f>IFERROR(VLOOKUP(C2055,'2023-24 School Level AAFTE'!$C:$N,8,FALSE),0)</f>
        <v>328.6</v>
      </c>
      <c r="H2055" s="99">
        <f>VLOOKUP($A2055,'District Data'!$A:$F,3,FALSE)</f>
        <v>1.1200000000000001</v>
      </c>
      <c r="I2055" s="99">
        <f>VLOOKUP($A2055,'District Data'!$A:$F,4,FALSE)</f>
        <v>1.1200000000000001</v>
      </c>
      <c r="J2055" s="100">
        <f t="shared" si="353"/>
        <v>328.6</v>
      </c>
      <c r="K2055" s="101">
        <f t="shared" si="354"/>
        <v>0.96399999999999997</v>
      </c>
      <c r="L2055" s="102">
        <f>'District Data'!E$2</f>
        <v>72728</v>
      </c>
      <c r="M2055" s="102">
        <f>'District Data'!F$2</f>
        <v>78209</v>
      </c>
      <c r="N2055" s="33">
        <f t="shared" si="355"/>
        <v>78522.97</v>
      </c>
      <c r="O2055" s="33">
        <f t="shared" si="356"/>
        <v>5917.72</v>
      </c>
      <c r="P2055" s="33">
        <f t="shared" si="362"/>
        <v>14418.72</v>
      </c>
      <c r="Q2055" s="103">
        <v>0.18149999999999999</v>
      </c>
      <c r="R2055" s="103">
        <v>0.17510000000000001</v>
      </c>
      <c r="S2055" s="33">
        <f t="shared" si="357"/>
        <v>29187.759999999998</v>
      </c>
      <c r="T2055" s="33">
        <f t="shared" si="363"/>
        <v>1407.34</v>
      </c>
      <c r="U2055" s="33">
        <f t="shared" si="358"/>
        <v>246.43</v>
      </c>
      <c r="V2055" s="33">
        <f t="shared" si="359"/>
        <v>1653.77</v>
      </c>
      <c r="W2055" s="33">
        <f t="shared" si="360"/>
        <v>115282.22</v>
      </c>
      <c r="X2055" s="33" t="str">
        <f>IFERROR(VLOOKUP(C2055,'Adj to Match Apport'!$C:$F,4,FALSE),0)</f>
        <v/>
      </c>
      <c r="Y2055" s="33">
        <f t="shared" si="361"/>
        <v>115282.22</v>
      </c>
      <c r="Z2055" s="184">
        <f>VLOOKUP(C2055, '2023-24 School Level AAFTE'!$C$4:$C$2454, 1, 0)</f>
        <v>3453</v>
      </c>
    </row>
    <row r="2056" spans="1:26" s="20" customFormat="1" x14ac:dyDescent="0.25">
      <c r="A2056" s="26" t="s">
        <v>2036</v>
      </c>
      <c r="B2056" s="166" t="s">
        <v>2035</v>
      </c>
      <c r="C2056" s="167">
        <v>3244</v>
      </c>
      <c r="D2056" s="166" t="s">
        <v>2603</v>
      </c>
      <c r="E2056" s="146" t="str">
        <f>VLOOKUP($C2056,'2023-24 School Level AAFTE'!$C:$N,9,FALSE)</f>
        <v>No</v>
      </c>
      <c r="F2056" s="94" t="str">
        <f>IFERROR(VLOOKUP(C2056,'2023-24 School Level AAFTE'!$C:$N,11,FALSE),"")</f>
        <v>No</v>
      </c>
      <c r="G2056" s="20">
        <f>IFERROR(VLOOKUP(C2056,'2023-24 School Level AAFTE'!$C:$N,8,FALSE),0)</f>
        <v>581.98</v>
      </c>
      <c r="H2056" s="99">
        <f>VLOOKUP($A2056,'District Data'!$A:$F,3,FALSE)</f>
        <v>1.1200000000000001</v>
      </c>
      <c r="I2056" s="99">
        <f>VLOOKUP($A2056,'District Data'!$A:$F,4,FALSE)</f>
        <v>1.1200000000000001</v>
      </c>
      <c r="J2056" s="100">
        <f t="shared" si="353"/>
        <v>0</v>
      </c>
      <c r="K2056" s="101">
        <f t="shared" si="354"/>
        <v>0</v>
      </c>
      <c r="L2056" s="102">
        <f>'District Data'!E$2</f>
        <v>72728</v>
      </c>
      <c r="M2056" s="102">
        <f>'District Data'!F$2</f>
        <v>78209</v>
      </c>
      <c r="N2056" s="33">
        <f t="shared" si="355"/>
        <v>0</v>
      </c>
      <c r="O2056" s="33">
        <f t="shared" si="356"/>
        <v>0</v>
      </c>
      <c r="P2056" s="33">
        <f t="shared" si="362"/>
        <v>14418.72</v>
      </c>
      <c r="Q2056" s="103">
        <v>0.18149999999999999</v>
      </c>
      <c r="R2056" s="103">
        <v>0.17510000000000001</v>
      </c>
      <c r="S2056" s="33">
        <f t="shared" si="357"/>
        <v>0</v>
      </c>
      <c r="T2056" s="33">
        <f t="shared" si="363"/>
        <v>0</v>
      </c>
      <c r="U2056" s="33">
        <f t="shared" si="358"/>
        <v>0</v>
      </c>
      <c r="V2056" s="33">
        <f t="shared" si="359"/>
        <v>0</v>
      </c>
      <c r="W2056" s="33">
        <f t="shared" si="360"/>
        <v>0</v>
      </c>
      <c r="X2056" s="33">
        <f>IFERROR(VLOOKUP(C2056,'Adj to Match Apport'!$C:$F,4,FALSE),0)</f>
        <v>0</v>
      </c>
      <c r="Y2056" s="33">
        <f t="shared" si="361"/>
        <v>0</v>
      </c>
      <c r="Z2056" s="184">
        <f>VLOOKUP(C2056, '2023-24 School Level AAFTE'!$C$4:$C$2454, 1, 0)</f>
        <v>3244</v>
      </c>
    </row>
    <row r="2057" spans="1:26" s="20" customFormat="1" x14ac:dyDescent="0.25">
      <c r="A2057" s="136" t="s">
        <v>2036</v>
      </c>
      <c r="B2057" s="166" t="s">
        <v>2035</v>
      </c>
      <c r="C2057" s="167">
        <v>3398</v>
      </c>
      <c r="D2057" s="166" t="s">
        <v>2070</v>
      </c>
      <c r="E2057" s="146" t="str">
        <f>VLOOKUP($C2057,'2023-24 School Level AAFTE'!$C:$N,9,FALSE)</f>
        <v>Yes</v>
      </c>
      <c r="F2057" s="94" t="str">
        <f>IFERROR(VLOOKUP(C2057,'2023-24 School Level AAFTE'!$C:$N,11,FALSE),"")</f>
        <v>Yes</v>
      </c>
      <c r="G2057" s="20">
        <f>IFERROR(VLOOKUP(C2057,'2023-24 School Level AAFTE'!$C:$N,8,FALSE),0)</f>
        <v>1360.6699999999998</v>
      </c>
      <c r="H2057" s="99">
        <f>VLOOKUP($A2057,'District Data'!$A:$F,3,FALSE)</f>
        <v>1.1200000000000001</v>
      </c>
      <c r="I2057" s="99">
        <f>VLOOKUP($A2057,'District Data'!$A:$F,4,FALSE)</f>
        <v>1.1200000000000001</v>
      </c>
      <c r="J2057" s="100">
        <f t="shared" si="353"/>
        <v>1360.6699999999998</v>
      </c>
      <c r="K2057" s="101">
        <f t="shared" si="354"/>
        <v>3.9910000000000001</v>
      </c>
      <c r="L2057" s="102">
        <f>'District Data'!E$2</f>
        <v>72728</v>
      </c>
      <c r="M2057" s="102">
        <f>'District Data'!F$2</f>
        <v>78209</v>
      </c>
      <c r="N2057" s="33">
        <f t="shared" si="355"/>
        <v>325088.34000000003</v>
      </c>
      <c r="O2057" s="33">
        <f t="shared" si="356"/>
        <v>24499.63</v>
      </c>
      <c r="P2057" s="33">
        <f t="shared" si="362"/>
        <v>14418.72</v>
      </c>
      <c r="Q2057" s="103">
        <v>0.18149999999999999</v>
      </c>
      <c r="R2057" s="103">
        <v>0.17510000000000001</v>
      </c>
      <c r="S2057" s="33">
        <f t="shared" si="357"/>
        <v>120838.53</v>
      </c>
      <c r="T2057" s="33">
        <f t="shared" si="363"/>
        <v>5826.47</v>
      </c>
      <c r="U2057" s="33">
        <f t="shared" si="358"/>
        <v>1020.21</v>
      </c>
      <c r="V2057" s="33">
        <f t="shared" si="359"/>
        <v>6846.68</v>
      </c>
      <c r="W2057" s="33">
        <f t="shared" si="360"/>
        <v>477273.18</v>
      </c>
      <c r="X2057" s="33" t="str">
        <f>IFERROR(VLOOKUP(C2057,'Adj to Match Apport'!$C:$F,4,FALSE),0)</f>
        <v/>
      </c>
      <c r="Y2057" s="33">
        <f t="shared" si="361"/>
        <v>477273.18</v>
      </c>
      <c r="Z2057" s="184">
        <f>VLOOKUP(C2057, '2023-24 School Level AAFTE'!$C$4:$C$2454, 1, 0)</f>
        <v>3398</v>
      </c>
    </row>
    <row r="2058" spans="1:26" s="20" customFormat="1" x14ac:dyDescent="0.25">
      <c r="A2058" s="136" t="s">
        <v>2036</v>
      </c>
      <c r="B2058" s="166" t="s">
        <v>2035</v>
      </c>
      <c r="C2058" s="167">
        <v>2247</v>
      </c>
      <c r="D2058" s="166" t="s">
        <v>2045</v>
      </c>
      <c r="E2058" s="146" t="str">
        <f>VLOOKUP($C2058,'2023-24 School Level AAFTE'!$C:$N,9,FALSE)</f>
        <v>Yes</v>
      </c>
      <c r="F2058" s="94" t="str">
        <f>IFERROR(VLOOKUP(C2058,'2023-24 School Level AAFTE'!$C:$N,11,FALSE),"")</f>
        <v>Yes</v>
      </c>
      <c r="G2058" s="20">
        <f>IFERROR(VLOOKUP(C2058,'2023-24 School Level AAFTE'!$C:$N,8,FALSE),0)</f>
        <v>376.45000000000005</v>
      </c>
      <c r="H2058" s="99">
        <f>VLOOKUP($A2058,'District Data'!$A:$F,3,FALSE)</f>
        <v>1.1200000000000001</v>
      </c>
      <c r="I2058" s="99">
        <f>VLOOKUP($A2058,'District Data'!$A:$F,4,FALSE)</f>
        <v>1.1200000000000001</v>
      </c>
      <c r="J2058" s="100">
        <f t="shared" si="353"/>
        <v>376.45000000000005</v>
      </c>
      <c r="K2058" s="101">
        <f t="shared" si="354"/>
        <v>1.1040000000000001</v>
      </c>
      <c r="L2058" s="102">
        <f>'District Data'!E$2</f>
        <v>72728</v>
      </c>
      <c r="M2058" s="102">
        <f>'District Data'!F$2</f>
        <v>78209</v>
      </c>
      <c r="N2058" s="33">
        <f t="shared" si="355"/>
        <v>89926.720000000001</v>
      </c>
      <c r="O2058" s="33">
        <f t="shared" si="356"/>
        <v>6777.14</v>
      </c>
      <c r="P2058" s="33">
        <f t="shared" si="362"/>
        <v>14418.72</v>
      </c>
      <c r="Q2058" s="103">
        <v>0.18149999999999999</v>
      </c>
      <c r="R2058" s="103">
        <v>0.17510000000000001</v>
      </c>
      <c r="S2058" s="33">
        <f t="shared" si="357"/>
        <v>33426.639999999999</v>
      </c>
      <c r="T2058" s="33">
        <f t="shared" si="363"/>
        <v>1611.73</v>
      </c>
      <c r="U2058" s="33">
        <f t="shared" si="358"/>
        <v>282.20999999999998</v>
      </c>
      <c r="V2058" s="33">
        <f t="shared" si="359"/>
        <v>1893.94</v>
      </c>
      <c r="W2058" s="33">
        <f t="shared" si="360"/>
        <v>132024.44</v>
      </c>
      <c r="X2058" s="33" t="str">
        <f>IFERROR(VLOOKUP(C2058,'Adj to Match Apport'!$C:$F,4,FALSE),0)</f>
        <v/>
      </c>
      <c r="Y2058" s="33">
        <f t="shared" si="361"/>
        <v>132024.44</v>
      </c>
      <c r="Z2058" s="184">
        <f>VLOOKUP(C2058, '2023-24 School Level AAFTE'!$C$4:$C$2454, 1, 0)</f>
        <v>2247</v>
      </c>
    </row>
    <row r="2059" spans="1:26" s="20" customFormat="1" x14ac:dyDescent="0.25">
      <c r="A2059" s="136" t="s">
        <v>2036</v>
      </c>
      <c r="B2059" s="166" t="s">
        <v>2035</v>
      </c>
      <c r="C2059" s="167">
        <v>4109</v>
      </c>
      <c r="D2059" s="166" t="s">
        <v>2078</v>
      </c>
      <c r="E2059" s="146" t="str">
        <f>VLOOKUP($C2059,'2023-24 School Level AAFTE'!$C:$N,9,FALSE)</f>
        <v>Yes</v>
      </c>
      <c r="F2059" s="94" t="str">
        <f>IFERROR(VLOOKUP(C2059,'2023-24 School Level AAFTE'!$C:$N,11,FALSE),"")</f>
        <v>Yes</v>
      </c>
      <c r="G2059" s="20">
        <f>IFERROR(VLOOKUP(C2059,'2023-24 School Level AAFTE'!$C:$N,8,FALSE),0)</f>
        <v>102.5</v>
      </c>
      <c r="H2059" s="99">
        <f>VLOOKUP($A2059,'District Data'!$A:$F,3,FALSE)</f>
        <v>1.1200000000000001</v>
      </c>
      <c r="I2059" s="99">
        <f>VLOOKUP($A2059,'District Data'!$A:$F,4,FALSE)</f>
        <v>1.1200000000000001</v>
      </c>
      <c r="J2059" s="100">
        <f t="shared" si="353"/>
        <v>102.5</v>
      </c>
      <c r="K2059" s="101">
        <f t="shared" si="354"/>
        <v>0.30099999999999999</v>
      </c>
      <c r="L2059" s="102">
        <f>'District Data'!E$2</f>
        <v>72728</v>
      </c>
      <c r="M2059" s="102">
        <f>'District Data'!F$2</f>
        <v>78209</v>
      </c>
      <c r="N2059" s="33">
        <f t="shared" si="355"/>
        <v>24518.06</v>
      </c>
      <c r="O2059" s="33">
        <f t="shared" si="356"/>
        <v>1847.76</v>
      </c>
      <c r="P2059" s="33">
        <f t="shared" si="362"/>
        <v>14418.72</v>
      </c>
      <c r="Q2059" s="103">
        <v>0.18149999999999999</v>
      </c>
      <c r="R2059" s="103">
        <v>0.17510000000000001</v>
      </c>
      <c r="S2059" s="33">
        <f t="shared" si="357"/>
        <v>9113.61</v>
      </c>
      <c r="T2059" s="33">
        <f t="shared" si="363"/>
        <v>439.43</v>
      </c>
      <c r="U2059" s="33">
        <f t="shared" si="358"/>
        <v>76.94</v>
      </c>
      <c r="V2059" s="33">
        <f t="shared" si="359"/>
        <v>516.37</v>
      </c>
      <c r="W2059" s="33">
        <f t="shared" si="360"/>
        <v>35995.800000000003</v>
      </c>
      <c r="X2059" s="33" t="str">
        <f>IFERROR(VLOOKUP(C2059,'Adj to Match Apport'!$C:$F,4,FALSE),0)</f>
        <v/>
      </c>
      <c r="Y2059" s="33">
        <f t="shared" si="361"/>
        <v>35995.800000000003</v>
      </c>
      <c r="Z2059" s="184">
        <f>VLOOKUP(C2059, '2023-24 School Level AAFTE'!$C$4:$C$2454, 1, 0)</f>
        <v>4109</v>
      </c>
    </row>
    <row r="2060" spans="1:26" s="20" customFormat="1" x14ac:dyDescent="0.25">
      <c r="A2060" s="136" t="s">
        <v>2036</v>
      </c>
      <c r="B2060" s="166" t="s">
        <v>2035</v>
      </c>
      <c r="C2060" s="167">
        <v>4283</v>
      </c>
      <c r="D2060" s="166" t="s">
        <v>2079</v>
      </c>
      <c r="E2060" s="146" t="str">
        <f>VLOOKUP($C2060,'2023-24 School Level AAFTE'!$C:$N,9,FALSE)</f>
        <v>Yes</v>
      </c>
      <c r="F2060" s="94" t="str">
        <f>IFERROR(VLOOKUP(C2060,'2023-24 School Level AAFTE'!$C:$N,11,FALSE),"")</f>
        <v>Yes</v>
      </c>
      <c r="G2060" s="20">
        <f>IFERROR(VLOOKUP(C2060,'2023-24 School Level AAFTE'!$C:$N,8,FALSE),0)</f>
        <v>15.92</v>
      </c>
      <c r="H2060" s="99">
        <f>VLOOKUP($A2060,'District Data'!$A:$F,3,FALSE)</f>
        <v>1.1200000000000001</v>
      </c>
      <c r="I2060" s="99">
        <f>VLOOKUP($A2060,'District Data'!$A:$F,4,FALSE)</f>
        <v>1.1200000000000001</v>
      </c>
      <c r="J2060" s="100">
        <f t="shared" si="353"/>
        <v>15.92</v>
      </c>
      <c r="K2060" s="101">
        <f t="shared" si="354"/>
        <v>4.7E-2</v>
      </c>
      <c r="L2060" s="102">
        <f>'District Data'!E$2</f>
        <v>72728</v>
      </c>
      <c r="M2060" s="102">
        <f>'District Data'!F$2</f>
        <v>78209</v>
      </c>
      <c r="N2060" s="33">
        <f t="shared" si="355"/>
        <v>3828.4</v>
      </c>
      <c r="O2060" s="33">
        <f t="shared" si="356"/>
        <v>288.52</v>
      </c>
      <c r="P2060" s="33">
        <f t="shared" si="362"/>
        <v>14418.72</v>
      </c>
      <c r="Q2060" s="103">
        <v>0.18149999999999999</v>
      </c>
      <c r="R2060" s="103">
        <v>0.17510000000000001</v>
      </c>
      <c r="S2060" s="33">
        <f t="shared" si="357"/>
        <v>1423.05</v>
      </c>
      <c r="T2060" s="33">
        <f t="shared" si="363"/>
        <v>68.62</v>
      </c>
      <c r="U2060" s="33">
        <f t="shared" si="358"/>
        <v>12.02</v>
      </c>
      <c r="V2060" s="33">
        <f t="shared" si="359"/>
        <v>80.64</v>
      </c>
      <c r="W2060" s="33">
        <f t="shared" si="360"/>
        <v>5620.61</v>
      </c>
      <c r="X2060" s="33" t="str">
        <f>IFERROR(VLOOKUP(C2060,'Adj to Match Apport'!$C:$F,4,FALSE),0)</f>
        <v/>
      </c>
      <c r="Y2060" s="33">
        <f t="shared" si="361"/>
        <v>5620.61</v>
      </c>
      <c r="Z2060" s="184">
        <f>VLOOKUP(C2060, '2023-24 School Level AAFTE'!$C$4:$C$2454, 1, 0)</f>
        <v>4283</v>
      </c>
    </row>
    <row r="2061" spans="1:26" s="20" customFormat="1" x14ac:dyDescent="0.25">
      <c r="A2061" s="136" t="s">
        <v>2036</v>
      </c>
      <c r="B2061" s="166" t="s">
        <v>2035</v>
      </c>
      <c r="C2061" s="167">
        <v>2169</v>
      </c>
      <c r="D2061" s="166" t="s">
        <v>2043</v>
      </c>
      <c r="E2061" s="146" t="str">
        <f>VLOOKUP($C2061,'2023-24 School Level AAFTE'!$C:$N,9,FALSE)</f>
        <v>No</v>
      </c>
      <c r="F2061" s="94" t="str">
        <f>IFERROR(VLOOKUP(C2061,'2023-24 School Level AAFTE'!$C:$N,11,FALSE),"")</f>
        <v>No</v>
      </c>
      <c r="G2061" s="20">
        <f>IFERROR(VLOOKUP(C2061,'2023-24 School Level AAFTE'!$C:$N,8,FALSE),0)</f>
        <v>299.89999999999998</v>
      </c>
      <c r="H2061" s="99">
        <f>VLOOKUP($A2061,'District Data'!$A:$F,3,FALSE)</f>
        <v>1.1200000000000001</v>
      </c>
      <c r="I2061" s="99">
        <f>VLOOKUP($A2061,'District Data'!$A:$F,4,FALSE)</f>
        <v>1.1200000000000001</v>
      </c>
      <c r="J2061" s="100">
        <f t="shared" si="353"/>
        <v>0</v>
      </c>
      <c r="K2061" s="101">
        <f t="shared" si="354"/>
        <v>0</v>
      </c>
      <c r="L2061" s="102">
        <f>'District Data'!E$2</f>
        <v>72728</v>
      </c>
      <c r="M2061" s="102">
        <f>'District Data'!F$2</f>
        <v>78209</v>
      </c>
      <c r="N2061" s="33">
        <f t="shared" si="355"/>
        <v>0</v>
      </c>
      <c r="O2061" s="33">
        <f t="shared" si="356"/>
        <v>0</v>
      </c>
      <c r="P2061" s="33">
        <f t="shared" si="362"/>
        <v>14418.72</v>
      </c>
      <c r="Q2061" s="103">
        <v>0.18149999999999999</v>
      </c>
      <c r="R2061" s="103">
        <v>0.17510000000000001</v>
      </c>
      <c r="S2061" s="33">
        <f t="shared" si="357"/>
        <v>0</v>
      </c>
      <c r="T2061" s="33">
        <f t="shared" si="363"/>
        <v>0</v>
      </c>
      <c r="U2061" s="33">
        <f t="shared" si="358"/>
        <v>0</v>
      </c>
      <c r="V2061" s="33">
        <f t="shared" si="359"/>
        <v>0</v>
      </c>
      <c r="W2061" s="33">
        <f t="shared" si="360"/>
        <v>0</v>
      </c>
      <c r="X2061" s="33">
        <f>IFERROR(VLOOKUP(C2061,'Adj to Match Apport'!$C:$F,4,FALSE),0)</f>
        <v>0</v>
      </c>
      <c r="Y2061" s="33">
        <f t="shared" si="361"/>
        <v>0</v>
      </c>
      <c r="Z2061" s="184">
        <f>VLOOKUP(C2061, '2023-24 School Level AAFTE'!$C$4:$C$2454, 1, 0)</f>
        <v>2169</v>
      </c>
    </row>
    <row r="2062" spans="1:26" s="20" customFormat="1" x14ac:dyDescent="0.25">
      <c r="A2062" s="136" t="s">
        <v>2036</v>
      </c>
      <c r="B2062" s="166" t="s">
        <v>2035</v>
      </c>
      <c r="C2062" s="167">
        <v>2806</v>
      </c>
      <c r="D2062" s="166" t="s">
        <v>2058</v>
      </c>
      <c r="E2062" s="146" t="str">
        <f>VLOOKUP($C2062,'2023-24 School Level AAFTE'!$C:$N,9,FALSE)</f>
        <v>Yes</v>
      </c>
      <c r="F2062" s="94" t="str">
        <f>IFERROR(VLOOKUP(C2062,'2023-24 School Level AAFTE'!$C:$N,11,FALSE),"")</f>
        <v>Yes</v>
      </c>
      <c r="G2062" s="20">
        <f>IFERROR(VLOOKUP(C2062,'2023-24 School Level AAFTE'!$C:$N,8,FALSE),0)</f>
        <v>351.1</v>
      </c>
      <c r="H2062" s="99">
        <f>VLOOKUP($A2062,'District Data'!$A:$F,3,FALSE)</f>
        <v>1.1200000000000001</v>
      </c>
      <c r="I2062" s="99">
        <f>VLOOKUP($A2062,'District Data'!$A:$F,4,FALSE)</f>
        <v>1.1200000000000001</v>
      </c>
      <c r="J2062" s="100">
        <f t="shared" si="353"/>
        <v>351.1</v>
      </c>
      <c r="K2062" s="101">
        <f t="shared" si="354"/>
        <v>1.03</v>
      </c>
      <c r="L2062" s="102">
        <f>'District Data'!E$2</f>
        <v>72728</v>
      </c>
      <c r="M2062" s="102">
        <f>'District Data'!F$2</f>
        <v>78209</v>
      </c>
      <c r="N2062" s="33">
        <f t="shared" si="355"/>
        <v>83899.02</v>
      </c>
      <c r="O2062" s="33">
        <f t="shared" si="356"/>
        <v>6322.88</v>
      </c>
      <c r="P2062" s="33">
        <f t="shared" si="362"/>
        <v>14418.72</v>
      </c>
      <c r="Q2062" s="103">
        <v>0.18149999999999999</v>
      </c>
      <c r="R2062" s="103">
        <v>0.17510000000000001</v>
      </c>
      <c r="S2062" s="33">
        <f t="shared" si="357"/>
        <v>31186.09</v>
      </c>
      <c r="T2062" s="33">
        <f t="shared" si="363"/>
        <v>1503.7</v>
      </c>
      <c r="U2062" s="33">
        <f t="shared" si="358"/>
        <v>263.3</v>
      </c>
      <c r="V2062" s="33">
        <f t="shared" si="359"/>
        <v>1767</v>
      </c>
      <c r="W2062" s="33">
        <f t="shared" si="360"/>
        <v>123174.99</v>
      </c>
      <c r="X2062" s="33" t="str">
        <f>IFERROR(VLOOKUP(C2062,'Adj to Match Apport'!$C:$F,4,FALSE),0)</f>
        <v/>
      </c>
      <c r="Y2062" s="33">
        <f t="shared" si="361"/>
        <v>123174.99</v>
      </c>
      <c r="Z2062" s="184">
        <f>VLOOKUP(C2062, '2023-24 School Level AAFTE'!$C$4:$C$2454, 1, 0)</f>
        <v>2806</v>
      </c>
    </row>
    <row r="2063" spans="1:26" s="20" customFormat="1" x14ac:dyDescent="0.25">
      <c r="A2063" s="136" t="s">
        <v>2036</v>
      </c>
      <c r="B2063" s="166" t="s">
        <v>2035</v>
      </c>
      <c r="C2063" s="167">
        <v>2275</v>
      </c>
      <c r="D2063" s="166" t="s">
        <v>2047</v>
      </c>
      <c r="E2063" s="146" t="str">
        <f>VLOOKUP($C2063,'2023-24 School Level AAFTE'!$C:$N,9,FALSE)</f>
        <v>Yes</v>
      </c>
      <c r="F2063" s="94" t="str">
        <f>IFERROR(VLOOKUP(C2063,'2023-24 School Level AAFTE'!$C:$N,11,FALSE),"")</f>
        <v>Yes</v>
      </c>
      <c r="G2063" s="20">
        <f>IFERROR(VLOOKUP(C2063,'2023-24 School Level AAFTE'!$C:$N,8,FALSE),0)</f>
        <v>220.8</v>
      </c>
      <c r="H2063" s="99">
        <f>VLOOKUP($A2063,'District Data'!$A:$F,3,FALSE)</f>
        <v>1.1200000000000001</v>
      </c>
      <c r="I2063" s="99">
        <f>VLOOKUP($A2063,'District Data'!$A:$F,4,FALSE)</f>
        <v>1.1200000000000001</v>
      </c>
      <c r="J2063" s="100">
        <f t="shared" si="353"/>
        <v>220.8</v>
      </c>
      <c r="K2063" s="101">
        <f t="shared" si="354"/>
        <v>0.64800000000000002</v>
      </c>
      <c r="L2063" s="102">
        <f>'District Data'!E$2</f>
        <v>72728</v>
      </c>
      <c r="M2063" s="102">
        <f>'District Data'!F$2</f>
        <v>78209</v>
      </c>
      <c r="N2063" s="33">
        <f t="shared" si="355"/>
        <v>52783.07</v>
      </c>
      <c r="O2063" s="33">
        <f t="shared" si="356"/>
        <v>3977.89</v>
      </c>
      <c r="P2063" s="33">
        <f t="shared" si="362"/>
        <v>14418.72</v>
      </c>
      <c r="Q2063" s="103">
        <v>0.18149999999999999</v>
      </c>
      <c r="R2063" s="103">
        <v>0.17510000000000001</v>
      </c>
      <c r="S2063" s="33">
        <f t="shared" si="357"/>
        <v>19619.990000000002</v>
      </c>
      <c r="T2063" s="33">
        <f t="shared" si="363"/>
        <v>946.02</v>
      </c>
      <c r="U2063" s="33">
        <f t="shared" si="358"/>
        <v>165.65</v>
      </c>
      <c r="V2063" s="33">
        <f t="shared" si="359"/>
        <v>1111.67</v>
      </c>
      <c r="W2063" s="33">
        <f t="shared" si="360"/>
        <v>77492.62</v>
      </c>
      <c r="X2063" s="33" t="str">
        <f>IFERROR(VLOOKUP(C2063,'Adj to Match Apport'!$C:$F,4,FALSE),0)</f>
        <v/>
      </c>
      <c r="Y2063" s="33">
        <f t="shared" si="361"/>
        <v>77492.62</v>
      </c>
      <c r="Z2063" s="184">
        <f>VLOOKUP(C2063, '2023-24 School Level AAFTE'!$C$4:$C$2454, 1, 0)</f>
        <v>2275</v>
      </c>
    </row>
    <row r="2064" spans="1:26" s="20" customFormat="1" x14ac:dyDescent="0.25">
      <c r="A2064" s="136" t="s">
        <v>2036</v>
      </c>
      <c r="B2064" s="166" t="s">
        <v>2035</v>
      </c>
      <c r="C2064" s="167">
        <v>5169</v>
      </c>
      <c r="D2064" s="166" t="s">
        <v>2604</v>
      </c>
      <c r="E2064" s="146" t="str">
        <f>VLOOKUP($C2064,'2023-24 School Level AAFTE'!$C:$N,9,FALSE)</f>
        <v>No</v>
      </c>
      <c r="F2064" s="94" t="str">
        <f>IFERROR(VLOOKUP(C2064,'2023-24 School Level AAFTE'!$C:$N,11,FALSE),"")</f>
        <v>No</v>
      </c>
      <c r="G2064" s="20">
        <f>IFERROR(VLOOKUP(C2064,'2023-24 School Level AAFTE'!$C:$N,8,FALSE),0)</f>
        <v>560.19000000000005</v>
      </c>
      <c r="H2064" s="99">
        <f>VLOOKUP($A2064,'District Data'!$A:$F,3,FALSE)</f>
        <v>1.1200000000000001</v>
      </c>
      <c r="I2064" s="99">
        <f>VLOOKUP($A2064,'District Data'!$A:$F,4,FALSE)</f>
        <v>1.1200000000000001</v>
      </c>
      <c r="J2064" s="100">
        <f t="shared" si="353"/>
        <v>0</v>
      </c>
      <c r="K2064" s="101">
        <f t="shared" si="354"/>
        <v>0</v>
      </c>
      <c r="L2064" s="102">
        <f>'District Data'!E$2</f>
        <v>72728</v>
      </c>
      <c r="M2064" s="102">
        <f>'District Data'!F$2</f>
        <v>78209</v>
      </c>
      <c r="N2064" s="33">
        <f t="shared" si="355"/>
        <v>0</v>
      </c>
      <c r="O2064" s="33">
        <f t="shared" si="356"/>
        <v>0</v>
      </c>
      <c r="P2064" s="33">
        <f t="shared" si="362"/>
        <v>14418.72</v>
      </c>
      <c r="Q2064" s="103">
        <v>0.18149999999999999</v>
      </c>
      <c r="R2064" s="103">
        <v>0.17510000000000001</v>
      </c>
      <c r="S2064" s="33">
        <f t="shared" si="357"/>
        <v>0</v>
      </c>
      <c r="T2064" s="33">
        <f t="shared" si="363"/>
        <v>0</v>
      </c>
      <c r="U2064" s="33">
        <f t="shared" si="358"/>
        <v>0</v>
      </c>
      <c r="V2064" s="33">
        <f t="shared" si="359"/>
        <v>0</v>
      </c>
      <c r="W2064" s="33">
        <f t="shared" si="360"/>
        <v>0</v>
      </c>
      <c r="X2064" s="33">
        <f>IFERROR(VLOOKUP(C2064,'Adj to Match Apport'!$C:$F,4,FALSE),0)</f>
        <v>0</v>
      </c>
      <c r="Y2064" s="33">
        <f t="shared" si="361"/>
        <v>0</v>
      </c>
      <c r="Z2064" s="184">
        <f>VLOOKUP(C2064, '2023-24 School Level AAFTE'!$C$4:$C$2454, 1, 0)</f>
        <v>5169</v>
      </c>
    </row>
    <row r="2065" spans="1:26" s="20" customFormat="1" x14ac:dyDescent="0.25">
      <c r="A2065" s="136" t="s">
        <v>2036</v>
      </c>
      <c r="B2065" s="166" t="s">
        <v>2035</v>
      </c>
      <c r="C2065" s="167">
        <v>2168</v>
      </c>
      <c r="D2065" s="166" t="s">
        <v>2042</v>
      </c>
      <c r="E2065" s="146" t="str">
        <f>VLOOKUP($C2065,'2023-24 School Level AAFTE'!$C:$N,9,FALSE)</f>
        <v>Yes</v>
      </c>
      <c r="F2065" s="94" t="str">
        <f>IFERROR(VLOOKUP(C2065,'2023-24 School Level AAFTE'!$C:$N,11,FALSE),"")</f>
        <v>Yes</v>
      </c>
      <c r="G2065" s="20">
        <f>IFERROR(VLOOKUP(C2065,'2023-24 School Level AAFTE'!$C:$N,8,FALSE),0)</f>
        <v>437.9</v>
      </c>
      <c r="H2065" s="99">
        <f>VLOOKUP($A2065,'District Data'!$A:$F,3,FALSE)</f>
        <v>1.1200000000000001</v>
      </c>
      <c r="I2065" s="99">
        <f>VLOOKUP($A2065,'District Data'!$A:$F,4,FALSE)</f>
        <v>1.1200000000000001</v>
      </c>
      <c r="J2065" s="100">
        <f t="shared" si="353"/>
        <v>437.9</v>
      </c>
      <c r="K2065" s="101">
        <f t="shared" si="354"/>
        <v>1.2849999999999999</v>
      </c>
      <c r="L2065" s="102">
        <f>'District Data'!E$2</f>
        <v>72728</v>
      </c>
      <c r="M2065" s="102">
        <f>'District Data'!F$2</f>
        <v>78209</v>
      </c>
      <c r="N2065" s="33">
        <f t="shared" si="355"/>
        <v>104670.14</v>
      </c>
      <c r="O2065" s="33">
        <f t="shared" si="356"/>
        <v>7888.25</v>
      </c>
      <c r="P2065" s="33">
        <f t="shared" si="362"/>
        <v>14418.72</v>
      </c>
      <c r="Q2065" s="103">
        <v>0.18149999999999999</v>
      </c>
      <c r="R2065" s="103">
        <v>0.17510000000000001</v>
      </c>
      <c r="S2065" s="33">
        <f t="shared" si="357"/>
        <v>38906.92</v>
      </c>
      <c r="T2065" s="33">
        <f t="shared" si="363"/>
        <v>1875.97</v>
      </c>
      <c r="U2065" s="33">
        <f t="shared" si="358"/>
        <v>328.48</v>
      </c>
      <c r="V2065" s="33">
        <f t="shared" si="359"/>
        <v>2204.4499999999998</v>
      </c>
      <c r="W2065" s="33">
        <f t="shared" si="360"/>
        <v>153669.76000000001</v>
      </c>
      <c r="X2065" s="33" t="str">
        <f>IFERROR(VLOOKUP(C2065,'Adj to Match Apport'!$C:$F,4,FALSE),0)</f>
        <v/>
      </c>
      <c r="Y2065" s="33">
        <f t="shared" si="361"/>
        <v>153669.76000000001</v>
      </c>
      <c r="Z2065" s="184">
        <f>VLOOKUP(C2065, '2023-24 School Level AAFTE'!$C$4:$C$2454, 1, 0)</f>
        <v>2168</v>
      </c>
    </row>
    <row r="2066" spans="1:26" s="20" customFormat="1" x14ac:dyDescent="0.25">
      <c r="A2066" s="136" t="s">
        <v>2036</v>
      </c>
      <c r="B2066" s="166" t="s">
        <v>2035</v>
      </c>
      <c r="C2066" s="167">
        <v>2938</v>
      </c>
      <c r="D2066" s="166" t="s">
        <v>2062</v>
      </c>
      <c r="E2066" s="146" t="str">
        <f>VLOOKUP($C2066,'2023-24 School Level AAFTE'!$C:$N,9,FALSE)</f>
        <v>No</v>
      </c>
      <c r="F2066" s="94" t="str">
        <f>IFERROR(VLOOKUP(C2066,'2023-24 School Level AAFTE'!$C:$N,11,FALSE),"")</f>
        <v>No</v>
      </c>
      <c r="G2066" s="20">
        <f>IFERROR(VLOOKUP(C2066,'2023-24 School Level AAFTE'!$C:$N,8,FALSE),0)</f>
        <v>421.8</v>
      </c>
      <c r="H2066" s="99">
        <f>VLOOKUP($A2066,'District Data'!$A:$F,3,FALSE)</f>
        <v>1.1200000000000001</v>
      </c>
      <c r="I2066" s="99">
        <f>VLOOKUP($A2066,'District Data'!$A:$F,4,FALSE)</f>
        <v>1.1200000000000001</v>
      </c>
      <c r="J2066" s="100">
        <f t="shared" si="353"/>
        <v>0</v>
      </c>
      <c r="K2066" s="101">
        <f t="shared" si="354"/>
        <v>0</v>
      </c>
      <c r="L2066" s="102">
        <f>'District Data'!E$2</f>
        <v>72728</v>
      </c>
      <c r="M2066" s="102">
        <f>'District Data'!F$2</f>
        <v>78209</v>
      </c>
      <c r="N2066" s="33">
        <f t="shared" si="355"/>
        <v>0</v>
      </c>
      <c r="O2066" s="33">
        <f t="shared" si="356"/>
        <v>0</v>
      </c>
      <c r="P2066" s="33">
        <f t="shared" si="362"/>
        <v>14418.72</v>
      </c>
      <c r="Q2066" s="103">
        <v>0.18149999999999999</v>
      </c>
      <c r="R2066" s="103">
        <v>0.17510000000000001</v>
      </c>
      <c r="S2066" s="33">
        <f t="shared" si="357"/>
        <v>0</v>
      </c>
      <c r="T2066" s="33">
        <f t="shared" si="363"/>
        <v>0</v>
      </c>
      <c r="U2066" s="33">
        <f t="shared" si="358"/>
        <v>0</v>
      </c>
      <c r="V2066" s="33">
        <f t="shared" si="359"/>
        <v>0</v>
      </c>
      <c r="W2066" s="33">
        <f t="shared" si="360"/>
        <v>0</v>
      </c>
      <c r="X2066" s="33">
        <f>IFERROR(VLOOKUP(C2066,'Adj to Match Apport'!$C:$F,4,FALSE),0)</f>
        <v>0</v>
      </c>
      <c r="Y2066" s="33">
        <f t="shared" si="361"/>
        <v>0</v>
      </c>
      <c r="Z2066" s="184">
        <f>VLOOKUP(C2066, '2023-24 School Level AAFTE'!$C$4:$C$2454, 1, 0)</f>
        <v>2938</v>
      </c>
    </row>
    <row r="2067" spans="1:26" s="20" customFormat="1" x14ac:dyDescent="0.25">
      <c r="A2067" s="136" t="s">
        <v>2036</v>
      </c>
      <c r="B2067" s="166" t="s">
        <v>2035</v>
      </c>
      <c r="C2067" s="167">
        <v>3498</v>
      </c>
      <c r="D2067" s="166" t="s">
        <v>2075</v>
      </c>
      <c r="E2067" s="146" t="str">
        <f>VLOOKUP($C2067,'2023-24 School Level AAFTE'!$C:$N,9,FALSE)</f>
        <v>Yes</v>
      </c>
      <c r="F2067" s="94" t="str">
        <f>IFERROR(VLOOKUP(C2067,'2023-24 School Level AAFTE'!$C:$N,11,FALSE),"")</f>
        <v>Yes</v>
      </c>
      <c r="G2067" s="20">
        <f>IFERROR(VLOOKUP(C2067,'2023-24 School Level AAFTE'!$C:$N,8,FALSE),0)</f>
        <v>339.20000000000005</v>
      </c>
      <c r="H2067" s="99">
        <f>VLOOKUP($A2067,'District Data'!$A:$F,3,FALSE)</f>
        <v>1.1200000000000001</v>
      </c>
      <c r="I2067" s="99">
        <f>VLOOKUP($A2067,'District Data'!$A:$F,4,FALSE)</f>
        <v>1.1200000000000001</v>
      </c>
      <c r="J2067" s="100">
        <f t="shared" si="353"/>
        <v>339.20000000000005</v>
      </c>
      <c r="K2067" s="101">
        <f t="shared" si="354"/>
        <v>0.995</v>
      </c>
      <c r="L2067" s="102">
        <f>'District Data'!E$2</f>
        <v>72728</v>
      </c>
      <c r="M2067" s="102">
        <f>'District Data'!F$2</f>
        <v>78209</v>
      </c>
      <c r="N2067" s="33">
        <f t="shared" si="355"/>
        <v>81048.08</v>
      </c>
      <c r="O2067" s="33">
        <f t="shared" si="356"/>
        <v>6108.03</v>
      </c>
      <c r="P2067" s="33">
        <f t="shared" si="362"/>
        <v>14418.72</v>
      </c>
      <c r="Q2067" s="103">
        <v>0.18149999999999999</v>
      </c>
      <c r="R2067" s="103">
        <v>0.17510000000000001</v>
      </c>
      <c r="S2067" s="33">
        <f t="shared" si="357"/>
        <v>30126.37</v>
      </c>
      <c r="T2067" s="33">
        <f t="shared" si="363"/>
        <v>1452.6</v>
      </c>
      <c r="U2067" s="33">
        <f t="shared" si="358"/>
        <v>254.35</v>
      </c>
      <c r="V2067" s="33">
        <f t="shared" si="359"/>
        <v>1706.9499999999998</v>
      </c>
      <c r="W2067" s="33">
        <f t="shared" si="360"/>
        <v>118989.43</v>
      </c>
      <c r="X2067" s="33" t="str">
        <f>IFERROR(VLOOKUP(C2067,'Adj to Match Apport'!$C:$F,4,FALSE),0)</f>
        <v/>
      </c>
      <c r="Y2067" s="33">
        <f t="shared" si="361"/>
        <v>118989.43</v>
      </c>
      <c r="Z2067" s="184">
        <f>VLOOKUP(C2067, '2023-24 School Level AAFTE'!$C$4:$C$2454, 1, 0)</f>
        <v>3498</v>
      </c>
    </row>
    <row r="2068" spans="1:26" s="20" customFormat="1" x14ac:dyDescent="0.25">
      <c r="A2068" s="136" t="s">
        <v>2036</v>
      </c>
      <c r="B2068" s="166" t="s">
        <v>2035</v>
      </c>
      <c r="C2068" s="167">
        <v>2084</v>
      </c>
      <c r="D2068" s="166" t="s">
        <v>2605</v>
      </c>
      <c r="E2068" s="146" t="str">
        <f>VLOOKUP($C2068,'2023-24 School Level AAFTE'!$C:$N,9,FALSE)</f>
        <v>No</v>
      </c>
      <c r="F2068" s="94" t="str">
        <f>IFERROR(VLOOKUP(C2068,'2023-24 School Level AAFTE'!$C:$N,11,FALSE),"")</f>
        <v>No</v>
      </c>
      <c r="G2068" s="20">
        <f>IFERROR(VLOOKUP(C2068,'2023-24 School Level AAFTE'!$C:$N,8,FALSE),0)</f>
        <v>1544.75</v>
      </c>
      <c r="H2068" s="99">
        <f>VLOOKUP($A2068,'District Data'!$A:$F,3,FALSE)</f>
        <v>1.1200000000000001</v>
      </c>
      <c r="I2068" s="99">
        <f>VLOOKUP($A2068,'District Data'!$A:$F,4,FALSE)</f>
        <v>1.1200000000000001</v>
      </c>
      <c r="J2068" s="100">
        <f t="shared" si="353"/>
        <v>0</v>
      </c>
      <c r="K2068" s="101">
        <f t="shared" si="354"/>
        <v>0</v>
      </c>
      <c r="L2068" s="102">
        <f>'District Data'!E$2</f>
        <v>72728</v>
      </c>
      <c r="M2068" s="102">
        <f>'District Data'!F$2</f>
        <v>78209</v>
      </c>
      <c r="N2068" s="33">
        <f t="shared" si="355"/>
        <v>0</v>
      </c>
      <c r="O2068" s="33">
        <f t="shared" si="356"/>
        <v>0</v>
      </c>
      <c r="P2068" s="33">
        <f t="shared" si="362"/>
        <v>14418.72</v>
      </c>
      <c r="Q2068" s="103">
        <v>0.18149999999999999</v>
      </c>
      <c r="R2068" s="103">
        <v>0.17510000000000001</v>
      </c>
      <c r="S2068" s="33">
        <f t="shared" si="357"/>
        <v>0</v>
      </c>
      <c r="T2068" s="33">
        <f t="shared" si="363"/>
        <v>0</v>
      </c>
      <c r="U2068" s="33">
        <f t="shared" si="358"/>
        <v>0</v>
      </c>
      <c r="V2068" s="33">
        <f t="shared" si="359"/>
        <v>0</v>
      </c>
      <c r="W2068" s="33">
        <f t="shared" si="360"/>
        <v>0</v>
      </c>
      <c r="X2068" s="33">
        <f>IFERROR(VLOOKUP(C2068,'Adj to Match Apport'!$C:$F,4,FALSE),0)</f>
        <v>0</v>
      </c>
      <c r="Y2068" s="33">
        <f t="shared" si="361"/>
        <v>0</v>
      </c>
      <c r="Z2068" s="184">
        <f>VLOOKUP(C2068, '2023-24 School Level AAFTE'!$C$4:$C$2454, 1, 0)</f>
        <v>2084</v>
      </c>
    </row>
    <row r="2069" spans="1:26" s="20" customFormat="1" x14ac:dyDescent="0.25">
      <c r="A2069" s="136" t="s">
        <v>2036</v>
      </c>
      <c r="B2069" s="166" t="s">
        <v>2035</v>
      </c>
      <c r="C2069" s="167">
        <v>2358</v>
      </c>
      <c r="D2069" s="166" t="s">
        <v>2050</v>
      </c>
      <c r="E2069" s="146" t="str">
        <f>VLOOKUP($C2069,'2023-24 School Level AAFTE'!$C:$N,9,FALSE)</f>
        <v>Yes</v>
      </c>
      <c r="F2069" s="94" t="str">
        <f>IFERROR(VLOOKUP(C2069,'2023-24 School Level AAFTE'!$C:$N,11,FALSE),"")</f>
        <v>Yes</v>
      </c>
      <c r="G2069" s="20">
        <f>IFERROR(VLOOKUP(C2069,'2023-24 School Level AAFTE'!$C:$N,8,FALSE),0)</f>
        <v>284.89999999999998</v>
      </c>
      <c r="H2069" s="99">
        <f>VLOOKUP($A2069,'District Data'!$A:$F,3,FALSE)</f>
        <v>1.1200000000000001</v>
      </c>
      <c r="I2069" s="99">
        <f>VLOOKUP($A2069,'District Data'!$A:$F,4,FALSE)</f>
        <v>1.1200000000000001</v>
      </c>
      <c r="J2069" s="100">
        <f t="shared" si="353"/>
        <v>284.89999999999998</v>
      </c>
      <c r="K2069" s="101">
        <f t="shared" si="354"/>
        <v>0.83599999999999997</v>
      </c>
      <c r="L2069" s="102">
        <f>'District Data'!E$2</f>
        <v>72728</v>
      </c>
      <c r="M2069" s="102">
        <f>'District Data'!F$2</f>
        <v>78209</v>
      </c>
      <c r="N2069" s="33">
        <f t="shared" si="355"/>
        <v>68096.679999999993</v>
      </c>
      <c r="O2069" s="33">
        <f t="shared" si="356"/>
        <v>5131.97</v>
      </c>
      <c r="P2069" s="33">
        <f t="shared" si="362"/>
        <v>14418.72</v>
      </c>
      <c r="Q2069" s="103">
        <v>0.18149999999999999</v>
      </c>
      <c r="R2069" s="103">
        <v>0.17510000000000001</v>
      </c>
      <c r="S2069" s="33">
        <f t="shared" si="357"/>
        <v>25312.21</v>
      </c>
      <c r="T2069" s="33">
        <f t="shared" si="363"/>
        <v>1220.48</v>
      </c>
      <c r="U2069" s="33">
        <f t="shared" si="358"/>
        <v>213.71</v>
      </c>
      <c r="V2069" s="33">
        <f t="shared" si="359"/>
        <v>1434.19</v>
      </c>
      <c r="W2069" s="33">
        <f t="shared" si="360"/>
        <v>99975.049999999988</v>
      </c>
      <c r="X2069" s="33" t="str">
        <f>IFERROR(VLOOKUP(C2069,'Adj to Match Apport'!$C:$F,4,FALSE),0)</f>
        <v/>
      </c>
      <c r="Y2069" s="33">
        <f t="shared" si="361"/>
        <v>99975.049999999988</v>
      </c>
      <c r="Z2069" s="184">
        <f>VLOOKUP(C2069, '2023-24 School Level AAFTE'!$C$4:$C$2454, 1, 0)</f>
        <v>2358</v>
      </c>
    </row>
    <row r="2070" spans="1:26" s="20" customFormat="1" x14ac:dyDescent="0.25">
      <c r="A2070" s="136" t="s">
        <v>2036</v>
      </c>
      <c r="B2070" s="166" t="s">
        <v>2035</v>
      </c>
      <c r="C2070" s="167">
        <v>2359</v>
      </c>
      <c r="D2070" s="166" t="s">
        <v>2051</v>
      </c>
      <c r="E2070" s="146" t="str">
        <f>VLOOKUP($C2070,'2023-24 School Level AAFTE'!$C:$N,9,FALSE)</f>
        <v>Yes</v>
      </c>
      <c r="F2070" s="94" t="str">
        <f>IFERROR(VLOOKUP(C2070,'2023-24 School Level AAFTE'!$C:$N,11,FALSE),"")</f>
        <v>Yes</v>
      </c>
      <c r="G2070" s="20">
        <f>IFERROR(VLOOKUP(C2070,'2023-24 School Level AAFTE'!$C:$N,8,FALSE),0)</f>
        <v>607.95000000000005</v>
      </c>
      <c r="H2070" s="99">
        <f>VLOOKUP($A2070,'District Data'!$A:$F,3,FALSE)</f>
        <v>1.1200000000000001</v>
      </c>
      <c r="I2070" s="99">
        <f>VLOOKUP($A2070,'District Data'!$A:$F,4,FALSE)</f>
        <v>1.1200000000000001</v>
      </c>
      <c r="J2070" s="100">
        <f t="shared" si="353"/>
        <v>607.95000000000005</v>
      </c>
      <c r="K2070" s="101">
        <f t="shared" si="354"/>
        <v>1.7829999999999999</v>
      </c>
      <c r="L2070" s="102">
        <f>'District Data'!E$2</f>
        <v>72728</v>
      </c>
      <c r="M2070" s="102">
        <f>'District Data'!F$2</f>
        <v>78209</v>
      </c>
      <c r="N2070" s="33">
        <f t="shared" si="355"/>
        <v>145234.91</v>
      </c>
      <c r="O2070" s="33">
        <f t="shared" si="356"/>
        <v>10945.33</v>
      </c>
      <c r="P2070" s="33">
        <f t="shared" si="362"/>
        <v>14418.72</v>
      </c>
      <c r="Q2070" s="103">
        <v>0.18149999999999999</v>
      </c>
      <c r="R2070" s="103">
        <v>0.17510000000000001</v>
      </c>
      <c r="S2070" s="33">
        <f t="shared" si="357"/>
        <v>53985.24</v>
      </c>
      <c r="T2070" s="33">
        <f t="shared" si="363"/>
        <v>2603</v>
      </c>
      <c r="U2070" s="33">
        <f t="shared" si="358"/>
        <v>455.79</v>
      </c>
      <c r="V2070" s="33">
        <f t="shared" si="359"/>
        <v>3058.79</v>
      </c>
      <c r="W2070" s="33">
        <f t="shared" si="360"/>
        <v>213224.27</v>
      </c>
      <c r="X2070" s="33" t="str">
        <f>IFERROR(VLOOKUP(C2070,'Adj to Match Apport'!$C:$F,4,FALSE),0)</f>
        <v/>
      </c>
      <c r="Y2070" s="33">
        <f t="shared" si="361"/>
        <v>213224.27</v>
      </c>
      <c r="Z2070" s="184">
        <f>VLOOKUP(C2070, '2023-24 School Level AAFTE'!$C$4:$C$2454, 1, 0)</f>
        <v>2359</v>
      </c>
    </row>
    <row r="2071" spans="1:26" s="20" customFormat="1" x14ac:dyDescent="0.25">
      <c r="A2071" s="136" t="s">
        <v>2036</v>
      </c>
      <c r="B2071" s="166" t="s">
        <v>2035</v>
      </c>
      <c r="C2071" s="167">
        <v>5720</v>
      </c>
      <c r="D2071" s="166" t="s">
        <v>3294</v>
      </c>
      <c r="E2071" s="146" t="str">
        <f>VLOOKUP($C2071,'2023-24 School Level AAFTE'!$C:$N,9,FALSE)</f>
        <v>Yes</v>
      </c>
      <c r="F2071" s="94" t="str">
        <f>IFERROR(VLOOKUP(C2071,'2023-24 School Level AAFTE'!$C:$N,11,FALSE),"")</f>
        <v>Yes</v>
      </c>
      <c r="G2071" s="20">
        <f>IFERROR(VLOOKUP(C2071,'2023-24 School Level AAFTE'!$C:$N,8,FALSE),0)</f>
        <v>178.6</v>
      </c>
      <c r="H2071" s="99">
        <f>VLOOKUP($A2071,'District Data'!$A:$F,3,FALSE)</f>
        <v>1.1200000000000001</v>
      </c>
      <c r="I2071" s="99">
        <f>VLOOKUP($A2071,'District Data'!$A:$F,4,FALSE)</f>
        <v>1.1200000000000001</v>
      </c>
      <c r="J2071" s="100">
        <f t="shared" si="353"/>
        <v>178.6</v>
      </c>
      <c r="K2071" s="101">
        <f t="shared" si="354"/>
        <v>0.52400000000000002</v>
      </c>
      <c r="L2071" s="102">
        <f>'District Data'!E$2</f>
        <v>72728</v>
      </c>
      <c r="M2071" s="102">
        <f>'District Data'!F$2</f>
        <v>78209</v>
      </c>
      <c r="N2071" s="33">
        <f t="shared" si="355"/>
        <v>42682.61</v>
      </c>
      <c r="O2071" s="33">
        <f t="shared" si="356"/>
        <v>3216.69</v>
      </c>
      <c r="P2071" s="33">
        <f t="shared" si="362"/>
        <v>14418.72</v>
      </c>
      <c r="Q2071" s="103">
        <v>0.18149999999999999</v>
      </c>
      <c r="R2071" s="103">
        <v>0.17510000000000001</v>
      </c>
      <c r="S2071" s="33">
        <f t="shared" si="357"/>
        <v>15865.55</v>
      </c>
      <c r="T2071" s="33">
        <f t="shared" si="363"/>
        <v>764.99</v>
      </c>
      <c r="U2071" s="33">
        <f t="shared" si="358"/>
        <v>133.94999999999999</v>
      </c>
      <c r="V2071" s="33">
        <f t="shared" si="359"/>
        <v>898.94</v>
      </c>
      <c r="W2071" s="33">
        <f t="shared" si="360"/>
        <v>62663.790000000008</v>
      </c>
      <c r="X2071" s="33" t="str">
        <f>IFERROR(VLOOKUP(C2071,'Adj to Match Apport'!$C:$F,4,FALSE),0)</f>
        <v/>
      </c>
      <c r="Y2071" s="33">
        <f t="shared" si="361"/>
        <v>62663.790000000008</v>
      </c>
      <c r="Z2071" s="184">
        <f>VLOOKUP(C2071, '2023-24 School Level AAFTE'!$C$4:$C$2454, 1, 0)</f>
        <v>5720</v>
      </c>
    </row>
    <row r="2072" spans="1:26" s="20" customFormat="1" x14ac:dyDescent="0.25">
      <c r="A2072" s="136" t="s">
        <v>2036</v>
      </c>
      <c r="B2072" s="166" t="s">
        <v>2035</v>
      </c>
      <c r="C2072" s="167">
        <v>5722</v>
      </c>
      <c r="D2072" s="166" t="s">
        <v>3295</v>
      </c>
      <c r="E2072" s="146" t="str">
        <f>VLOOKUP($C2072,'2023-24 School Level AAFTE'!$C:$N,9,FALSE)</f>
        <v>Yes</v>
      </c>
      <c r="F2072" s="94" t="str">
        <f>IFERROR(VLOOKUP(C2072,'2023-24 School Level AAFTE'!$C:$N,11,FALSE),"")</f>
        <v>Yes</v>
      </c>
      <c r="G2072" s="20">
        <f>IFERROR(VLOOKUP(C2072,'2023-24 School Level AAFTE'!$C:$N,8,FALSE),0)</f>
        <v>642.58999999999992</v>
      </c>
      <c r="H2072" s="99">
        <f>VLOOKUP($A2072,'District Data'!$A:$F,3,FALSE)</f>
        <v>1.1200000000000001</v>
      </c>
      <c r="I2072" s="99">
        <f>VLOOKUP($A2072,'District Data'!$A:$F,4,FALSE)</f>
        <v>1.1200000000000001</v>
      </c>
      <c r="J2072" s="100">
        <f t="shared" si="353"/>
        <v>642.58999999999992</v>
      </c>
      <c r="K2072" s="101">
        <f t="shared" si="354"/>
        <v>1.885</v>
      </c>
      <c r="L2072" s="102">
        <f>'District Data'!E$2</f>
        <v>72728</v>
      </c>
      <c r="M2072" s="102">
        <f>'District Data'!F$2</f>
        <v>78209</v>
      </c>
      <c r="N2072" s="33">
        <f t="shared" si="355"/>
        <v>153543.35</v>
      </c>
      <c r="O2072" s="33">
        <f t="shared" si="356"/>
        <v>11571.49</v>
      </c>
      <c r="P2072" s="33">
        <f t="shared" si="362"/>
        <v>14418.72</v>
      </c>
      <c r="Q2072" s="103">
        <v>0.18149999999999999</v>
      </c>
      <c r="R2072" s="103">
        <v>0.17510000000000001</v>
      </c>
      <c r="S2072" s="33">
        <f t="shared" si="357"/>
        <v>57073.57</v>
      </c>
      <c r="T2072" s="33">
        <f t="shared" si="363"/>
        <v>2751.91</v>
      </c>
      <c r="U2072" s="33">
        <f t="shared" si="358"/>
        <v>481.86</v>
      </c>
      <c r="V2072" s="33">
        <f t="shared" si="359"/>
        <v>3233.77</v>
      </c>
      <c r="W2072" s="33">
        <f t="shared" si="360"/>
        <v>225422.18</v>
      </c>
      <c r="X2072" s="33" t="str">
        <f>IFERROR(VLOOKUP(C2072,'Adj to Match Apport'!$C:$F,4,FALSE),0)</f>
        <v/>
      </c>
      <c r="Y2072" s="33">
        <f t="shared" si="361"/>
        <v>225422.18</v>
      </c>
      <c r="Z2072" s="184">
        <f>VLOOKUP(C2072, '2023-24 School Level AAFTE'!$C$4:$C$2454, 1, 0)</f>
        <v>5722</v>
      </c>
    </row>
    <row r="2073" spans="1:26" s="20" customFormat="1" x14ac:dyDescent="0.25">
      <c r="A2073" s="136" t="s">
        <v>2036</v>
      </c>
      <c r="B2073" s="166" t="s">
        <v>2035</v>
      </c>
      <c r="C2073" s="167">
        <v>5721</v>
      </c>
      <c r="D2073" s="166" t="s">
        <v>3296</v>
      </c>
      <c r="E2073" s="146" t="str">
        <f>VLOOKUP($C2073,'2023-24 School Level AAFTE'!$C:$N,9,FALSE)</f>
        <v>Yes</v>
      </c>
      <c r="F2073" s="94" t="str">
        <f>IFERROR(VLOOKUP(C2073,'2023-24 School Level AAFTE'!$C:$N,11,FALSE),"")</f>
        <v>Yes</v>
      </c>
      <c r="G2073" s="20">
        <f>IFERROR(VLOOKUP(C2073,'2023-24 School Level AAFTE'!$C:$N,8,FALSE),0)</f>
        <v>234.91</v>
      </c>
      <c r="H2073" s="99">
        <f>VLOOKUP($A2073,'District Data'!$A:$F,3,FALSE)</f>
        <v>1.1200000000000001</v>
      </c>
      <c r="I2073" s="99">
        <f>VLOOKUP($A2073,'District Data'!$A:$F,4,FALSE)</f>
        <v>1.1200000000000001</v>
      </c>
      <c r="J2073" s="100">
        <f t="shared" si="353"/>
        <v>234.91</v>
      </c>
      <c r="K2073" s="101">
        <f t="shared" si="354"/>
        <v>0.68899999999999995</v>
      </c>
      <c r="L2073" s="102">
        <f>'District Data'!E$2</f>
        <v>72728</v>
      </c>
      <c r="M2073" s="102">
        <f>'District Data'!F$2</f>
        <v>78209</v>
      </c>
      <c r="N2073" s="33">
        <f t="shared" si="355"/>
        <v>56122.74</v>
      </c>
      <c r="O2073" s="33">
        <f t="shared" si="356"/>
        <v>4229.58</v>
      </c>
      <c r="P2073" s="33">
        <f t="shared" si="362"/>
        <v>14418.72</v>
      </c>
      <c r="Q2073" s="103">
        <v>0.18149999999999999</v>
      </c>
      <c r="R2073" s="103">
        <v>0.17510000000000001</v>
      </c>
      <c r="S2073" s="33">
        <f t="shared" si="357"/>
        <v>20861.37</v>
      </c>
      <c r="T2073" s="33">
        <f t="shared" si="363"/>
        <v>1005.87</v>
      </c>
      <c r="U2073" s="33">
        <f t="shared" si="358"/>
        <v>176.13</v>
      </c>
      <c r="V2073" s="33">
        <f t="shared" si="359"/>
        <v>1182</v>
      </c>
      <c r="W2073" s="33">
        <f t="shared" si="360"/>
        <v>82395.69</v>
      </c>
      <c r="X2073" s="33" t="str">
        <f>IFERROR(VLOOKUP(C2073,'Adj to Match Apport'!$C:$F,4,FALSE),0)</f>
        <v/>
      </c>
      <c r="Y2073" s="33">
        <f t="shared" si="361"/>
        <v>82395.69</v>
      </c>
      <c r="Z2073" s="184">
        <f>VLOOKUP(C2073, '2023-24 School Level AAFTE'!$C$4:$C$2454, 1, 0)</f>
        <v>5721</v>
      </c>
    </row>
    <row r="2074" spans="1:26" s="20" customFormat="1" x14ac:dyDescent="0.25">
      <c r="A2074" s="136" t="s">
        <v>2036</v>
      </c>
      <c r="B2074" s="166" t="s">
        <v>2035</v>
      </c>
      <c r="C2074" s="167">
        <v>5307</v>
      </c>
      <c r="D2074" s="166" t="s">
        <v>3188</v>
      </c>
      <c r="E2074" s="146" t="str">
        <f>VLOOKUP($C2074,'2023-24 School Level AAFTE'!$C:$N,9,FALSE)</f>
        <v>No</v>
      </c>
      <c r="F2074" s="94" t="str">
        <f>IFERROR(VLOOKUP(C2074,'2023-24 School Level AAFTE'!$C:$N,11,FALSE),"")</f>
        <v>No</v>
      </c>
      <c r="G2074" s="20">
        <f>IFERROR(VLOOKUP(C2074,'2023-24 School Level AAFTE'!$C:$N,8,FALSE),0)</f>
        <v>334.6</v>
      </c>
      <c r="H2074" s="99">
        <f>VLOOKUP($A2074,'District Data'!$A:$F,3,FALSE)</f>
        <v>1.1200000000000001</v>
      </c>
      <c r="I2074" s="99">
        <f>VLOOKUP($A2074,'District Data'!$A:$F,4,FALSE)</f>
        <v>1.1200000000000001</v>
      </c>
      <c r="J2074" s="100">
        <f t="shared" si="353"/>
        <v>0</v>
      </c>
      <c r="K2074" s="101">
        <f t="shared" si="354"/>
        <v>0</v>
      </c>
      <c r="L2074" s="102">
        <f>'District Data'!E$2</f>
        <v>72728</v>
      </c>
      <c r="M2074" s="102">
        <f>'District Data'!F$2</f>
        <v>78209</v>
      </c>
      <c r="N2074" s="33">
        <f t="shared" si="355"/>
        <v>0</v>
      </c>
      <c r="O2074" s="33">
        <f t="shared" si="356"/>
        <v>0</v>
      </c>
      <c r="P2074" s="33">
        <f t="shared" si="362"/>
        <v>14418.72</v>
      </c>
      <c r="Q2074" s="103">
        <v>0.18149999999999999</v>
      </c>
      <c r="R2074" s="103">
        <v>0.17510000000000001</v>
      </c>
      <c r="S2074" s="33">
        <f t="shared" si="357"/>
        <v>0</v>
      </c>
      <c r="T2074" s="33">
        <f t="shared" si="363"/>
        <v>0</v>
      </c>
      <c r="U2074" s="33">
        <f t="shared" si="358"/>
        <v>0</v>
      </c>
      <c r="V2074" s="33">
        <f t="shared" si="359"/>
        <v>0</v>
      </c>
      <c r="W2074" s="33">
        <f t="shared" si="360"/>
        <v>0</v>
      </c>
      <c r="X2074" s="33">
        <f>IFERROR(VLOOKUP(C2074,'Adj to Match Apport'!$C:$F,4,FALSE),0)</f>
        <v>0</v>
      </c>
      <c r="Y2074" s="33">
        <f t="shared" si="361"/>
        <v>0</v>
      </c>
      <c r="Z2074" s="184">
        <f>VLOOKUP(C2074, '2023-24 School Level AAFTE'!$C$4:$C$2454, 1, 0)</f>
        <v>5307</v>
      </c>
    </row>
    <row r="2075" spans="1:26" s="20" customFormat="1" x14ac:dyDescent="0.25">
      <c r="A2075" s="136" t="s">
        <v>2036</v>
      </c>
      <c r="B2075" s="166" t="s">
        <v>2035</v>
      </c>
      <c r="C2075" s="167">
        <v>1860</v>
      </c>
      <c r="D2075" s="166" t="s">
        <v>2606</v>
      </c>
      <c r="E2075" s="146" t="str">
        <f>VLOOKUP($C2075,'2023-24 School Level AAFTE'!$C:$N,9,FALSE)</f>
        <v>No</v>
      </c>
      <c r="F2075" s="94" t="str">
        <f>IFERROR(VLOOKUP(C2075,'2023-24 School Level AAFTE'!$C:$N,11,FALSE),"")</f>
        <v>No</v>
      </c>
      <c r="G2075" s="20">
        <f>IFERROR(VLOOKUP(C2075,'2023-24 School Level AAFTE'!$C:$N,8,FALSE),0)</f>
        <v>615.75</v>
      </c>
      <c r="H2075" s="99">
        <f>VLOOKUP($A2075,'District Data'!$A:$F,3,FALSE)</f>
        <v>1.1200000000000001</v>
      </c>
      <c r="I2075" s="99">
        <f>VLOOKUP($A2075,'District Data'!$A:$F,4,FALSE)</f>
        <v>1.1200000000000001</v>
      </c>
      <c r="J2075" s="100">
        <f t="shared" si="353"/>
        <v>0</v>
      </c>
      <c r="K2075" s="101">
        <f t="shared" si="354"/>
        <v>0</v>
      </c>
      <c r="L2075" s="102">
        <f>'District Data'!E$2</f>
        <v>72728</v>
      </c>
      <c r="M2075" s="102">
        <f>'District Data'!F$2</f>
        <v>78209</v>
      </c>
      <c r="N2075" s="33">
        <f t="shared" si="355"/>
        <v>0</v>
      </c>
      <c r="O2075" s="33">
        <f t="shared" si="356"/>
        <v>0</v>
      </c>
      <c r="P2075" s="33">
        <f t="shared" si="362"/>
        <v>14418.72</v>
      </c>
      <c r="Q2075" s="103">
        <v>0.18149999999999999</v>
      </c>
      <c r="R2075" s="103">
        <v>0.17510000000000001</v>
      </c>
      <c r="S2075" s="33">
        <f t="shared" si="357"/>
        <v>0</v>
      </c>
      <c r="T2075" s="33">
        <f t="shared" si="363"/>
        <v>0</v>
      </c>
      <c r="U2075" s="33">
        <f t="shared" si="358"/>
        <v>0</v>
      </c>
      <c r="V2075" s="33">
        <f t="shared" si="359"/>
        <v>0</v>
      </c>
      <c r="W2075" s="33">
        <f t="shared" si="360"/>
        <v>0</v>
      </c>
      <c r="X2075" s="33">
        <f>IFERROR(VLOOKUP(C2075,'Adj to Match Apport'!$C:$F,4,FALSE),0)</f>
        <v>0</v>
      </c>
      <c r="Y2075" s="33">
        <f t="shared" si="361"/>
        <v>0</v>
      </c>
      <c r="Z2075" s="184">
        <f>VLOOKUP(C2075, '2023-24 School Level AAFTE'!$C$4:$C$2454, 1, 0)</f>
        <v>1860</v>
      </c>
    </row>
    <row r="2076" spans="1:26" s="20" customFormat="1" x14ac:dyDescent="0.25">
      <c r="A2076" s="136" t="s">
        <v>2036</v>
      </c>
      <c r="B2076" s="166" t="s">
        <v>2035</v>
      </c>
      <c r="C2076" s="167">
        <v>3448</v>
      </c>
      <c r="D2076" s="166" t="s">
        <v>2071</v>
      </c>
      <c r="E2076" s="146" t="str">
        <f>VLOOKUP($C2076,'2023-24 School Level AAFTE'!$C:$N,9,FALSE)</f>
        <v>Yes</v>
      </c>
      <c r="F2076" s="94" t="str">
        <f>IFERROR(VLOOKUP(C2076,'2023-24 School Level AAFTE'!$C:$N,11,FALSE),"")</f>
        <v>Yes</v>
      </c>
      <c r="G2076" s="20">
        <f>IFERROR(VLOOKUP(C2076,'2023-24 School Level AAFTE'!$C:$N,8,FALSE),0)</f>
        <v>420.2</v>
      </c>
      <c r="H2076" s="99">
        <f>VLOOKUP($A2076,'District Data'!$A:$F,3,FALSE)</f>
        <v>1.1200000000000001</v>
      </c>
      <c r="I2076" s="99">
        <f>VLOOKUP($A2076,'District Data'!$A:$F,4,FALSE)</f>
        <v>1.1200000000000001</v>
      </c>
      <c r="J2076" s="100">
        <f t="shared" si="353"/>
        <v>420.2</v>
      </c>
      <c r="K2076" s="101">
        <f t="shared" si="354"/>
        <v>1.2330000000000001</v>
      </c>
      <c r="L2076" s="102">
        <f>'District Data'!E$2</f>
        <v>72728</v>
      </c>
      <c r="M2076" s="102">
        <f>'District Data'!F$2</f>
        <v>78209</v>
      </c>
      <c r="N2076" s="33">
        <f t="shared" si="355"/>
        <v>100434.46</v>
      </c>
      <c r="O2076" s="33">
        <f t="shared" si="356"/>
        <v>7569.04</v>
      </c>
      <c r="P2076" s="33">
        <f t="shared" si="362"/>
        <v>14418.72</v>
      </c>
      <c r="Q2076" s="103">
        <v>0.18149999999999999</v>
      </c>
      <c r="R2076" s="103">
        <v>0.17510000000000001</v>
      </c>
      <c r="S2076" s="33">
        <f t="shared" si="357"/>
        <v>37332.480000000003</v>
      </c>
      <c r="T2076" s="33">
        <f t="shared" si="363"/>
        <v>1800.06</v>
      </c>
      <c r="U2076" s="33">
        <f t="shared" si="358"/>
        <v>315.19</v>
      </c>
      <c r="V2076" s="33">
        <f t="shared" si="359"/>
        <v>2115.25</v>
      </c>
      <c r="W2076" s="33">
        <f t="shared" si="360"/>
        <v>147451.23000000001</v>
      </c>
      <c r="X2076" s="33" t="str">
        <f>IFERROR(VLOOKUP(C2076,'Adj to Match Apport'!$C:$F,4,FALSE),0)</f>
        <v/>
      </c>
      <c r="Y2076" s="33">
        <f t="shared" si="361"/>
        <v>147451.23000000001</v>
      </c>
      <c r="Z2076" s="184">
        <f>VLOOKUP(C2076, '2023-24 School Level AAFTE'!$C$4:$C$2454, 1, 0)</f>
        <v>3448</v>
      </c>
    </row>
    <row r="2077" spans="1:26" s="20" customFormat="1" x14ac:dyDescent="0.25">
      <c r="A2077" s="136" t="s">
        <v>2036</v>
      </c>
      <c r="B2077" s="166" t="s">
        <v>2035</v>
      </c>
      <c r="C2077" s="167">
        <v>3116</v>
      </c>
      <c r="D2077" s="166" t="s">
        <v>2068</v>
      </c>
      <c r="E2077" s="146" t="str">
        <f>VLOOKUP($C2077,'2023-24 School Level AAFTE'!$C:$N,9,FALSE)</f>
        <v>Yes</v>
      </c>
      <c r="F2077" s="94" t="str">
        <f>IFERROR(VLOOKUP(C2077,'2023-24 School Level AAFTE'!$C:$N,11,FALSE),"")</f>
        <v>Yes</v>
      </c>
      <c r="G2077" s="20">
        <f>IFERROR(VLOOKUP(C2077,'2023-24 School Level AAFTE'!$C:$N,8,FALSE),0)</f>
        <v>356.77</v>
      </c>
      <c r="H2077" s="99">
        <f>VLOOKUP($A2077,'District Data'!$A:$F,3,FALSE)</f>
        <v>1.1200000000000001</v>
      </c>
      <c r="I2077" s="99">
        <f>VLOOKUP($A2077,'District Data'!$A:$F,4,FALSE)</f>
        <v>1.1200000000000001</v>
      </c>
      <c r="J2077" s="100">
        <f t="shared" si="353"/>
        <v>356.77</v>
      </c>
      <c r="K2077" s="101">
        <f t="shared" si="354"/>
        <v>1.0469999999999999</v>
      </c>
      <c r="L2077" s="102">
        <f>'District Data'!E$2</f>
        <v>72728</v>
      </c>
      <c r="M2077" s="102">
        <f>'District Data'!F$2</f>
        <v>78209</v>
      </c>
      <c r="N2077" s="33">
        <f t="shared" si="355"/>
        <v>85283.76</v>
      </c>
      <c r="O2077" s="33">
        <f t="shared" si="356"/>
        <v>6427.24</v>
      </c>
      <c r="P2077" s="33">
        <f t="shared" si="362"/>
        <v>14418.72</v>
      </c>
      <c r="Q2077" s="103">
        <v>0.18149999999999999</v>
      </c>
      <c r="R2077" s="103">
        <v>0.17510000000000001</v>
      </c>
      <c r="S2077" s="33">
        <f t="shared" si="357"/>
        <v>31700.81</v>
      </c>
      <c r="T2077" s="33">
        <f t="shared" si="363"/>
        <v>1528.52</v>
      </c>
      <c r="U2077" s="33">
        <f t="shared" si="358"/>
        <v>267.64</v>
      </c>
      <c r="V2077" s="33">
        <f t="shared" si="359"/>
        <v>1796.1599999999999</v>
      </c>
      <c r="W2077" s="33">
        <f t="shared" si="360"/>
        <v>125207.97</v>
      </c>
      <c r="X2077" s="33" t="str">
        <f>IFERROR(VLOOKUP(C2077,'Adj to Match Apport'!$C:$F,4,FALSE),0)</f>
        <v/>
      </c>
      <c r="Y2077" s="33">
        <f t="shared" si="361"/>
        <v>125207.97</v>
      </c>
      <c r="Z2077" s="184">
        <f>VLOOKUP(C2077, '2023-24 School Level AAFTE'!$C$4:$C$2454, 1, 0)</f>
        <v>3116</v>
      </c>
    </row>
    <row r="2078" spans="1:26" s="20" customFormat="1" x14ac:dyDescent="0.25">
      <c r="A2078" s="136" t="s">
        <v>2036</v>
      </c>
      <c r="B2078" s="166" t="s">
        <v>2035</v>
      </c>
      <c r="C2078" s="167">
        <v>2083</v>
      </c>
      <c r="D2078" s="166" t="s">
        <v>2028</v>
      </c>
      <c r="E2078" s="146" t="str">
        <f>VLOOKUP($C2078,'2023-24 School Level AAFTE'!$C:$N,9,FALSE)</f>
        <v>No</v>
      </c>
      <c r="F2078" s="94" t="str">
        <f>IFERROR(VLOOKUP(C2078,'2023-24 School Level AAFTE'!$C:$N,11,FALSE),"")</f>
        <v>No</v>
      </c>
      <c r="G2078" s="20">
        <f>IFERROR(VLOOKUP(C2078,'2023-24 School Level AAFTE'!$C:$N,8,FALSE),0)</f>
        <v>334.3</v>
      </c>
      <c r="H2078" s="99">
        <f>VLOOKUP($A2078,'District Data'!$A:$F,3,FALSE)</f>
        <v>1.1200000000000001</v>
      </c>
      <c r="I2078" s="99">
        <f>VLOOKUP($A2078,'District Data'!$A:$F,4,FALSE)</f>
        <v>1.1200000000000001</v>
      </c>
      <c r="J2078" s="100">
        <f t="shared" si="353"/>
        <v>0</v>
      </c>
      <c r="K2078" s="101">
        <f t="shared" si="354"/>
        <v>0</v>
      </c>
      <c r="L2078" s="102">
        <f>'District Data'!E$2</f>
        <v>72728</v>
      </c>
      <c r="M2078" s="102">
        <f>'District Data'!F$2</f>
        <v>78209</v>
      </c>
      <c r="N2078" s="33">
        <f t="shared" si="355"/>
        <v>0</v>
      </c>
      <c r="O2078" s="33">
        <f t="shared" si="356"/>
        <v>0</v>
      </c>
      <c r="P2078" s="33">
        <f t="shared" si="362"/>
        <v>14418.72</v>
      </c>
      <c r="Q2078" s="103">
        <v>0.18149999999999999</v>
      </c>
      <c r="R2078" s="103">
        <v>0.17510000000000001</v>
      </c>
      <c r="S2078" s="33">
        <f t="shared" si="357"/>
        <v>0</v>
      </c>
      <c r="T2078" s="33">
        <f t="shared" si="363"/>
        <v>0</v>
      </c>
      <c r="U2078" s="33">
        <f t="shared" si="358"/>
        <v>0</v>
      </c>
      <c r="V2078" s="33">
        <f t="shared" si="359"/>
        <v>0</v>
      </c>
      <c r="W2078" s="33">
        <f t="shared" si="360"/>
        <v>0</v>
      </c>
      <c r="X2078" s="33">
        <f>IFERROR(VLOOKUP(C2078,'Adj to Match Apport'!$C:$F,4,FALSE),0)</f>
        <v>0</v>
      </c>
      <c r="Y2078" s="33">
        <f t="shared" si="361"/>
        <v>0</v>
      </c>
      <c r="Z2078" s="184">
        <f>VLOOKUP(C2078, '2023-24 School Level AAFTE'!$C$4:$C$2454, 1, 0)</f>
        <v>2083</v>
      </c>
    </row>
    <row r="2079" spans="1:26" s="20" customFormat="1" x14ac:dyDescent="0.25">
      <c r="A2079" s="136" t="s">
        <v>2036</v>
      </c>
      <c r="B2079" s="166" t="s">
        <v>2035</v>
      </c>
      <c r="C2079" s="167">
        <v>2874</v>
      </c>
      <c r="D2079" s="166" t="s">
        <v>2061</v>
      </c>
      <c r="E2079" s="146" t="str">
        <f>VLOOKUP($C2079,'2023-24 School Level AAFTE'!$C:$N,9,FALSE)</f>
        <v>Yes</v>
      </c>
      <c r="F2079" s="94" t="str">
        <f>IFERROR(VLOOKUP(C2079,'2023-24 School Level AAFTE'!$C:$N,11,FALSE),"")</f>
        <v>Yes</v>
      </c>
      <c r="G2079" s="20">
        <f>IFERROR(VLOOKUP(C2079,'2023-24 School Level AAFTE'!$C:$N,8,FALSE),0)</f>
        <v>315.39999999999998</v>
      </c>
      <c r="H2079" s="99">
        <f>VLOOKUP($A2079,'District Data'!$A:$F,3,FALSE)</f>
        <v>1.1200000000000001</v>
      </c>
      <c r="I2079" s="99">
        <f>VLOOKUP($A2079,'District Data'!$A:$F,4,FALSE)</f>
        <v>1.1200000000000001</v>
      </c>
      <c r="J2079" s="100">
        <f t="shared" si="353"/>
        <v>315.39999999999998</v>
      </c>
      <c r="K2079" s="101">
        <f t="shared" si="354"/>
        <v>0.92500000000000004</v>
      </c>
      <c r="L2079" s="102">
        <f>'District Data'!E$2</f>
        <v>72728</v>
      </c>
      <c r="M2079" s="102">
        <f>'District Data'!F$2</f>
        <v>78209</v>
      </c>
      <c r="N2079" s="33">
        <f t="shared" si="355"/>
        <v>75346.210000000006</v>
      </c>
      <c r="O2079" s="33">
        <f t="shared" si="356"/>
        <v>5678.31</v>
      </c>
      <c r="P2079" s="33">
        <f t="shared" si="362"/>
        <v>14418.72</v>
      </c>
      <c r="Q2079" s="103">
        <v>0.18149999999999999</v>
      </c>
      <c r="R2079" s="103">
        <v>0.17510000000000001</v>
      </c>
      <c r="S2079" s="33">
        <f t="shared" si="357"/>
        <v>28006.93</v>
      </c>
      <c r="T2079" s="33">
        <f t="shared" si="363"/>
        <v>1350.41</v>
      </c>
      <c r="U2079" s="33">
        <f t="shared" si="358"/>
        <v>236.46</v>
      </c>
      <c r="V2079" s="33">
        <f t="shared" si="359"/>
        <v>1586.8700000000001</v>
      </c>
      <c r="W2079" s="33">
        <f t="shared" si="360"/>
        <v>110618.32</v>
      </c>
      <c r="X2079" s="33" t="str">
        <f>IFERROR(VLOOKUP(C2079,'Adj to Match Apport'!$C:$F,4,FALSE),0)</f>
        <v/>
      </c>
      <c r="Y2079" s="33">
        <f t="shared" si="361"/>
        <v>110618.32</v>
      </c>
      <c r="Z2079" s="184">
        <f>VLOOKUP(C2079, '2023-24 School Level AAFTE'!$C$4:$C$2454, 1, 0)</f>
        <v>2874</v>
      </c>
    </row>
    <row r="2080" spans="1:26" s="20" customFormat="1" x14ac:dyDescent="0.25">
      <c r="A2080" s="136" t="s">
        <v>2036</v>
      </c>
      <c r="B2080" s="166" t="s">
        <v>2035</v>
      </c>
      <c r="C2080" s="167">
        <v>3452</v>
      </c>
      <c r="D2080" s="166" t="s">
        <v>2073</v>
      </c>
      <c r="E2080" s="146" t="str">
        <f>VLOOKUP($C2080,'2023-24 School Level AAFTE'!$C:$N,9,FALSE)</f>
        <v>No</v>
      </c>
      <c r="F2080" s="94" t="str">
        <f>IFERROR(VLOOKUP(C2080,'2023-24 School Level AAFTE'!$C:$N,11,FALSE),"")</f>
        <v>No</v>
      </c>
      <c r="G2080" s="20">
        <f>IFERROR(VLOOKUP(C2080,'2023-24 School Level AAFTE'!$C:$N,8,FALSE),0)</f>
        <v>282.14999999999998</v>
      </c>
      <c r="H2080" s="99">
        <f>VLOOKUP($A2080,'District Data'!$A:$F,3,FALSE)</f>
        <v>1.1200000000000001</v>
      </c>
      <c r="I2080" s="99">
        <f>VLOOKUP($A2080,'District Data'!$A:$F,4,FALSE)</f>
        <v>1.1200000000000001</v>
      </c>
      <c r="J2080" s="100">
        <f t="shared" si="353"/>
        <v>0</v>
      </c>
      <c r="K2080" s="101">
        <f t="shared" si="354"/>
        <v>0</v>
      </c>
      <c r="L2080" s="102">
        <f>'District Data'!E$2</f>
        <v>72728</v>
      </c>
      <c r="M2080" s="102">
        <f>'District Data'!F$2</f>
        <v>78209</v>
      </c>
      <c r="N2080" s="33">
        <f t="shared" si="355"/>
        <v>0</v>
      </c>
      <c r="O2080" s="33">
        <f t="shared" si="356"/>
        <v>0</v>
      </c>
      <c r="P2080" s="33">
        <f t="shared" si="362"/>
        <v>14418.72</v>
      </c>
      <c r="Q2080" s="103">
        <v>0.18149999999999999</v>
      </c>
      <c r="R2080" s="103">
        <v>0.17510000000000001</v>
      </c>
      <c r="S2080" s="33">
        <f t="shared" si="357"/>
        <v>0</v>
      </c>
      <c r="T2080" s="33">
        <f t="shared" si="363"/>
        <v>0</v>
      </c>
      <c r="U2080" s="33">
        <f t="shared" si="358"/>
        <v>0</v>
      </c>
      <c r="V2080" s="33">
        <f t="shared" si="359"/>
        <v>0</v>
      </c>
      <c r="W2080" s="33">
        <f t="shared" si="360"/>
        <v>0</v>
      </c>
      <c r="X2080" s="33">
        <f>IFERROR(VLOOKUP(C2080,'Adj to Match Apport'!$C:$F,4,FALSE),0)</f>
        <v>0</v>
      </c>
      <c r="Y2080" s="33">
        <f t="shared" si="361"/>
        <v>0</v>
      </c>
      <c r="Z2080" s="184">
        <f>VLOOKUP(C2080, '2023-24 School Level AAFTE'!$C$4:$C$2454, 1, 0)</f>
        <v>3452</v>
      </c>
    </row>
    <row r="2081" spans="1:26" s="20" customFormat="1" x14ac:dyDescent="0.25">
      <c r="A2081" s="136" t="s">
        <v>2036</v>
      </c>
      <c r="B2081" s="166" t="s">
        <v>2035</v>
      </c>
      <c r="C2081" s="167">
        <v>3246</v>
      </c>
      <c r="D2081" s="166" t="s">
        <v>2607</v>
      </c>
      <c r="E2081" s="146" t="str">
        <f>VLOOKUP($C2081,'2023-24 School Level AAFTE'!$C:$N,9,FALSE)</f>
        <v>No</v>
      </c>
      <c r="F2081" s="94" t="str">
        <f>IFERROR(VLOOKUP(C2081,'2023-24 School Level AAFTE'!$C:$N,11,FALSE),"")</f>
        <v>No</v>
      </c>
      <c r="G2081" s="20">
        <f>IFERROR(VLOOKUP(C2081,'2023-24 School Level AAFTE'!$C:$N,8,FALSE),0)</f>
        <v>1091.1600000000001</v>
      </c>
      <c r="H2081" s="99">
        <f>VLOOKUP($A2081,'District Data'!$A:$F,3,FALSE)</f>
        <v>1.1200000000000001</v>
      </c>
      <c r="I2081" s="99">
        <f>VLOOKUP($A2081,'District Data'!$A:$F,4,FALSE)</f>
        <v>1.1200000000000001</v>
      </c>
      <c r="J2081" s="100">
        <f t="shared" si="353"/>
        <v>0</v>
      </c>
      <c r="K2081" s="101">
        <f t="shared" si="354"/>
        <v>0</v>
      </c>
      <c r="L2081" s="102">
        <f>'District Data'!E$2</f>
        <v>72728</v>
      </c>
      <c r="M2081" s="102">
        <f>'District Data'!F$2</f>
        <v>78209</v>
      </c>
      <c r="N2081" s="33">
        <f t="shared" si="355"/>
        <v>0</v>
      </c>
      <c r="O2081" s="33">
        <f t="shared" si="356"/>
        <v>0</v>
      </c>
      <c r="P2081" s="33">
        <f t="shared" si="362"/>
        <v>14418.72</v>
      </c>
      <c r="Q2081" s="103">
        <v>0.18149999999999999</v>
      </c>
      <c r="R2081" s="103">
        <v>0.17510000000000001</v>
      </c>
      <c r="S2081" s="33">
        <f t="shared" si="357"/>
        <v>0</v>
      </c>
      <c r="T2081" s="33">
        <f t="shared" si="363"/>
        <v>0</v>
      </c>
      <c r="U2081" s="33">
        <f t="shared" si="358"/>
        <v>0</v>
      </c>
      <c r="V2081" s="33">
        <f t="shared" si="359"/>
        <v>0</v>
      </c>
      <c r="W2081" s="33">
        <f t="shared" si="360"/>
        <v>0</v>
      </c>
      <c r="X2081" s="33">
        <f>IFERROR(VLOOKUP(C2081,'Adj to Match Apport'!$C:$F,4,FALSE),0)</f>
        <v>0</v>
      </c>
      <c r="Y2081" s="33">
        <f t="shared" si="361"/>
        <v>0</v>
      </c>
      <c r="Z2081" s="184">
        <f>VLOOKUP(C2081, '2023-24 School Level AAFTE'!$C$4:$C$2454, 1, 0)</f>
        <v>3246</v>
      </c>
    </row>
    <row r="2082" spans="1:26" s="20" customFormat="1" x14ac:dyDescent="0.25">
      <c r="A2082" s="136" t="s">
        <v>2085</v>
      </c>
      <c r="B2082" s="166" t="s">
        <v>2084</v>
      </c>
      <c r="C2082" s="167">
        <v>5032</v>
      </c>
      <c r="D2082" s="166" t="s">
        <v>2087</v>
      </c>
      <c r="E2082" s="146" t="str">
        <f>VLOOKUP($C2082,'2023-24 School Level AAFTE'!$C:$N,9,FALSE)</f>
        <v>Yes</v>
      </c>
      <c r="F2082" s="94" t="str">
        <f>IFERROR(VLOOKUP(C2082,'2023-24 School Level AAFTE'!$C:$N,11,FALSE),"")</f>
        <v>Yes</v>
      </c>
      <c r="G2082" s="20">
        <f>IFERROR(VLOOKUP(C2082,'2023-24 School Level AAFTE'!$C:$N,8,FALSE),0)</f>
        <v>119.5</v>
      </c>
      <c r="H2082" s="99">
        <f>VLOOKUP($A2082,'District Data'!$A:$F,3,FALSE)</f>
        <v>1</v>
      </c>
      <c r="I2082" s="99">
        <f>VLOOKUP($A2082,'District Data'!$A:$F,4,FALSE)</f>
        <v>1</v>
      </c>
      <c r="J2082" s="100">
        <f t="shared" si="353"/>
        <v>119.5</v>
      </c>
      <c r="K2082" s="101">
        <f t="shared" si="354"/>
        <v>0.35099999999999998</v>
      </c>
      <c r="L2082" s="102">
        <f>'District Data'!E$2</f>
        <v>72728</v>
      </c>
      <c r="M2082" s="102">
        <f>'District Data'!F$2</f>
        <v>78209</v>
      </c>
      <c r="N2082" s="33">
        <f t="shared" si="355"/>
        <v>25527.53</v>
      </c>
      <c r="O2082" s="33">
        <f t="shared" si="356"/>
        <v>1923.83</v>
      </c>
      <c r="P2082" s="33">
        <f t="shared" si="362"/>
        <v>14418.72</v>
      </c>
      <c r="Q2082" s="103">
        <v>0.18149999999999999</v>
      </c>
      <c r="R2082" s="103">
        <v>0.17510000000000001</v>
      </c>
      <c r="S2082" s="33">
        <f t="shared" si="357"/>
        <v>10031.08</v>
      </c>
      <c r="T2082" s="33">
        <f t="shared" si="363"/>
        <v>457.52</v>
      </c>
      <c r="U2082" s="33">
        <f t="shared" si="358"/>
        <v>80.11</v>
      </c>
      <c r="V2082" s="33">
        <f t="shared" si="359"/>
        <v>537.63</v>
      </c>
      <c r="W2082" s="33">
        <f t="shared" si="360"/>
        <v>38020.07</v>
      </c>
      <c r="X2082" s="33" t="str">
        <f>IFERROR(VLOOKUP(C2082,'Adj to Match Apport'!$C:$F,4,FALSE),0)</f>
        <v/>
      </c>
      <c r="Y2082" s="33">
        <f t="shared" si="361"/>
        <v>38020.07</v>
      </c>
      <c r="Z2082" s="184">
        <f>VLOOKUP(C2082, '2023-24 School Level AAFTE'!$C$4:$C$2454, 1, 0)</f>
        <v>5032</v>
      </c>
    </row>
    <row r="2083" spans="1:26" s="20" customFormat="1" x14ac:dyDescent="0.25">
      <c r="A2083" s="136" t="s">
        <v>2085</v>
      </c>
      <c r="B2083" s="166" t="s">
        <v>2084</v>
      </c>
      <c r="C2083" s="167">
        <v>3580</v>
      </c>
      <c r="D2083" s="166" t="s">
        <v>2086</v>
      </c>
      <c r="E2083" s="146" t="str">
        <f>VLOOKUP($C2083,'2023-24 School Level AAFTE'!$C:$N,9,FALSE)</f>
        <v>Yes</v>
      </c>
      <c r="F2083" s="94" t="str">
        <f>IFERROR(VLOOKUP(C2083,'2023-24 School Level AAFTE'!$C:$N,11,FALSE),"")</f>
        <v>Yes</v>
      </c>
      <c r="G2083" s="20">
        <f>IFERROR(VLOOKUP(C2083,'2023-24 School Level AAFTE'!$C:$N,8,FALSE),0)</f>
        <v>64.989999999999995</v>
      </c>
      <c r="H2083" s="99">
        <f>VLOOKUP($A2083,'District Data'!$A:$F,3,FALSE)</f>
        <v>1</v>
      </c>
      <c r="I2083" s="99">
        <f>VLOOKUP($A2083,'District Data'!$A:$F,4,FALSE)</f>
        <v>1</v>
      </c>
      <c r="J2083" s="100">
        <f t="shared" si="353"/>
        <v>64.989999999999995</v>
      </c>
      <c r="K2083" s="101">
        <f t="shared" si="354"/>
        <v>0.191</v>
      </c>
      <c r="L2083" s="102">
        <f>'District Data'!E$2</f>
        <v>72728</v>
      </c>
      <c r="M2083" s="102">
        <f>'District Data'!F$2</f>
        <v>78209</v>
      </c>
      <c r="N2083" s="33">
        <f t="shared" si="355"/>
        <v>13891.05</v>
      </c>
      <c r="O2083" s="33">
        <f t="shared" si="356"/>
        <v>1046.8699999999999</v>
      </c>
      <c r="P2083" s="33">
        <f t="shared" si="362"/>
        <v>14418.72</v>
      </c>
      <c r="Q2083" s="103">
        <v>0.18149999999999999</v>
      </c>
      <c r="R2083" s="103">
        <v>0.17510000000000001</v>
      </c>
      <c r="S2083" s="33">
        <f t="shared" si="357"/>
        <v>5458.51</v>
      </c>
      <c r="T2083" s="33">
        <f t="shared" si="363"/>
        <v>248.97</v>
      </c>
      <c r="U2083" s="33">
        <f t="shared" si="358"/>
        <v>43.59</v>
      </c>
      <c r="V2083" s="33">
        <f t="shared" si="359"/>
        <v>292.56</v>
      </c>
      <c r="W2083" s="33">
        <f t="shared" si="360"/>
        <v>20688.989999999998</v>
      </c>
      <c r="X2083" s="33">
        <f>IFERROR(VLOOKUP(C2083,'Adj to Match Apport'!$C:$F,4,FALSE),0)</f>
        <v>-108.31999999999971</v>
      </c>
      <c r="Y2083" s="33">
        <f t="shared" si="361"/>
        <v>20580.669999999998</v>
      </c>
      <c r="Z2083" s="184">
        <f>VLOOKUP(C2083, '2023-24 School Level AAFTE'!$C$4:$C$2454, 1, 0)</f>
        <v>3580</v>
      </c>
    </row>
    <row r="2084" spans="1:26" s="20" customFormat="1" x14ac:dyDescent="0.25">
      <c r="A2084" s="136" t="s">
        <v>2089</v>
      </c>
      <c r="B2084" s="166" t="s">
        <v>2088</v>
      </c>
      <c r="C2084" s="147">
        <v>5489</v>
      </c>
      <c r="D2084" s="139" t="s">
        <v>2097</v>
      </c>
      <c r="E2084" s="146" t="str">
        <f>VLOOKUP($C2084,'2023-24 School Level AAFTE'!$C:$N,9,FALSE)</f>
        <v>No</v>
      </c>
      <c r="F2084" s="94" t="str">
        <f>IFERROR(VLOOKUP(C2084,'2023-24 School Level AAFTE'!$C:$N,11,FALSE),"")</f>
        <v>No</v>
      </c>
      <c r="G2084" s="20">
        <f>IFERROR(VLOOKUP(C2084,'2023-24 School Level AAFTE'!$C:$N,8,FALSE),0)</f>
        <v>613.84</v>
      </c>
      <c r="H2084" s="99">
        <f>VLOOKUP($A2084,'District Data'!$A:$F,3,FALSE)</f>
        <v>1.18</v>
      </c>
      <c r="I2084" s="99">
        <f>VLOOKUP($A2084,'District Data'!$A:$F,4,FALSE)</f>
        <v>1.22</v>
      </c>
      <c r="J2084" s="100">
        <f t="shared" si="353"/>
        <v>0</v>
      </c>
      <c r="K2084" s="101">
        <f t="shared" si="354"/>
        <v>0</v>
      </c>
      <c r="L2084" s="102">
        <f>'District Data'!E$2</f>
        <v>72728</v>
      </c>
      <c r="M2084" s="102">
        <f>'District Data'!F$2</f>
        <v>78209</v>
      </c>
      <c r="N2084" s="33">
        <f t="shared" si="355"/>
        <v>0</v>
      </c>
      <c r="O2084" s="33">
        <f t="shared" si="356"/>
        <v>0</v>
      </c>
      <c r="P2084" s="33">
        <f t="shared" si="362"/>
        <v>14418.72</v>
      </c>
      <c r="Q2084" s="103">
        <v>0.18149999999999999</v>
      </c>
      <c r="R2084" s="103">
        <v>0.17510000000000001</v>
      </c>
      <c r="S2084" s="33">
        <f t="shared" si="357"/>
        <v>0</v>
      </c>
      <c r="T2084" s="33">
        <f t="shared" si="363"/>
        <v>0</v>
      </c>
      <c r="U2084" s="33">
        <f t="shared" si="358"/>
        <v>0</v>
      </c>
      <c r="V2084" s="33">
        <f t="shared" si="359"/>
        <v>0</v>
      </c>
      <c r="W2084" s="33">
        <f t="shared" si="360"/>
        <v>0</v>
      </c>
      <c r="X2084" s="33">
        <f>IFERROR(VLOOKUP(C2084,'Adj to Match Apport'!$C:$F,4,FALSE),0)</f>
        <v>0</v>
      </c>
      <c r="Y2084" s="33">
        <f t="shared" si="361"/>
        <v>0</v>
      </c>
      <c r="Z2084" s="184">
        <f>VLOOKUP(C2084, '2023-24 School Level AAFTE'!$C$4:$C$2454, 1, 0)</f>
        <v>5489</v>
      </c>
    </row>
    <row r="2085" spans="1:26" s="20" customFormat="1" x14ac:dyDescent="0.25">
      <c r="A2085" s="136" t="s">
        <v>2089</v>
      </c>
      <c r="B2085" s="166" t="s">
        <v>2088</v>
      </c>
      <c r="C2085" s="167">
        <v>4453</v>
      </c>
      <c r="D2085" s="166" t="s">
        <v>2096</v>
      </c>
      <c r="E2085" s="146" t="str">
        <f>VLOOKUP($C2085,'2023-24 School Level AAFTE'!$C:$N,9,FALSE)</f>
        <v>No</v>
      </c>
      <c r="F2085" s="94" t="str">
        <f>IFERROR(VLOOKUP(C2085,'2023-24 School Level AAFTE'!$C:$N,11,FALSE),"")</f>
        <v>No</v>
      </c>
      <c r="G2085" s="20">
        <f>IFERROR(VLOOKUP(C2085,'2023-24 School Level AAFTE'!$C:$N,8,FALSE),0)</f>
        <v>797.48</v>
      </c>
      <c r="H2085" s="99">
        <f>VLOOKUP($A2085,'District Data'!$A:$F,3,FALSE)</f>
        <v>1.18</v>
      </c>
      <c r="I2085" s="99">
        <f>VLOOKUP($A2085,'District Data'!$A:$F,4,FALSE)</f>
        <v>1.22</v>
      </c>
      <c r="J2085" s="100">
        <f t="shared" si="353"/>
        <v>0</v>
      </c>
      <c r="K2085" s="101">
        <f t="shared" si="354"/>
        <v>0</v>
      </c>
      <c r="L2085" s="102">
        <f>'District Data'!E$2</f>
        <v>72728</v>
      </c>
      <c r="M2085" s="102">
        <f>'District Data'!F$2</f>
        <v>78209</v>
      </c>
      <c r="N2085" s="33">
        <f t="shared" si="355"/>
        <v>0</v>
      </c>
      <c r="O2085" s="33">
        <f t="shared" si="356"/>
        <v>0</v>
      </c>
      <c r="P2085" s="33">
        <f t="shared" si="362"/>
        <v>14418.72</v>
      </c>
      <c r="Q2085" s="103">
        <v>0.18149999999999999</v>
      </c>
      <c r="R2085" s="103">
        <v>0.17510000000000001</v>
      </c>
      <c r="S2085" s="33">
        <f t="shared" si="357"/>
        <v>0</v>
      </c>
      <c r="T2085" s="33">
        <f t="shared" si="363"/>
        <v>0</v>
      </c>
      <c r="U2085" s="33">
        <f t="shared" si="358"/>
        <v>0</v>
      </c>
      <c r="V2085" s="33">
        <f t="shared" si="359"/>
        <v>0</v>
      </c>
      <c r="W2085" s="33">
        <f t="shared" si="360"/>
        <v>0</v>
      </c>
      <c r="X2085" s="33">
        <f>IFERROR(VLOOKUP(C2085,'Adj to Match Apport'!$C:$F,4,FALSE),0)</f>
        <v>0</v>
      </c>
      <c r="Y2085" s="33">
        <f t="shared" si="361"/>
        <v>0</v>
      </c>
      <c r="Z2085" s="184">
        <f>VLOOKUP(C2085, '2023-24 School Level AAFTE'!$C$4:$C$2454, 1, 0)</f>
        <v>4453</v>
      </c>
    </row>
    <row r="2086" spans="1:26" s="20" customFormat="1" x14ac:dyDescent="0.25">
      <c r="A2086" s="136" t="s">
        <v>2089</v>
      </c>
      <c r="B2086" s="166" t="s">
        <v>2088</v>
      </c>
      <c r="C2086" s="168">
        <v>3286</v>
      </c>
      <c r="D2086" s="165" t="s">
        <v>2091</v>
      </c>
      <c r="E2086" s="146" t="str">
        <f>VLOOKUP($C2086,'2023-24 School Level AAFTE'!$C:$N,9,FALSE)</f>
        <v>No</v>
      </c>
      <c r="F2086" s="94" t="str">
        <f>IFERROR(VLOOKUP(C2086,'2023-24 School Level AAFTE'!$C:$N,11,FALSE),"")</f>
        <v>No</v>
      </c>
      <c r="G2086" s="20">
        <f>IFERROR(VLOOKUP(C2086,'2023-24 School Level AAFTE'!$C:$N,8,FALSE),0)</f>
        <v>733.65</v>
      </c>
      <c r="H2086" s="99">
        <f>VLOOKUP($A2086,'District Data'!$A:$F,3,FALSE)</f>
        <v>1.18</v>
      </c>
      <c r="I2086" s="99">
        <f>VLOOKUP($A2086,'District Data'!$A:$F,4,FALSE)</f>
        <v>1.22</v>
      </c>
      <c r="J2086" s="100">
        <f t="shared" si="353"/>
        <v>0</v>
      </c>
      <c r="K2086" s="101">
        <f t="shared" si="354"/>
        <v>0</v>
      </c>
      <c r="L2086" s="102">
        <f>'District Data'!E$2</f>
        <v>72728</v>
      </c>
      <c r="M2086" s="102">
        <f>'District Data'!F$2</f>
        <v>78209</v>
      </c>
      <c r="N2086" s="33">
        <f t="shared" si="355"/>
        <v>0</v>
      </c>
      <c r="O2086" s="33">
        <f t="shared" si="356"/>
        <v>0</v>
      </c>
      <c r="P2086" s="33">
        <f t="shared" si="362"/>
        <v>14418.72</v>
      </c>
      <c r="Q2086" s="103">
        <v>0.18149999999999999</v>
      </c>
      <c r="R2086" s="103">
        <v>0.17510000000000001</v>
      </c>
      <c r="S2086" s="33">
        <f t="shared" si="357"/>
        <v>0</v>
      </c>
      <c r="T2086" s="33">
        <f t="shared" si="363"/>
        <v>0</v>
      </c>
      <c r="U2086" s="33">
        <f t="shared" si="358"/>
        <v>0</v>
      </c>
      <c r="V2086" s="33">
        <f t="shared" si="359"/>
        <v>0</v>
      </c>
      <c r="W2086" s="33">
        <f t="shared" si="360"/>
        <v>0</v>
      </c>
      <c r="X2086" s="33">
        <f>IFERROR(VLOOKUP(C2086,'Adj to Match Apport'!$C:$F,4,FALSE),0)</f>
        <v>0</v>
      </c>
      <c r="Y2086" s="33">
        <f t="shared" si="361"/>
        <v>0</v>
      </c>
      <c r="Z2086" s="184">
        <f>VLOOKUP(C2086, '2023-24 School Level AAFTE'!$C$4:$C$2454, 1, 0)</f>
        <v>3286</v>
      </c>
    </row>
    <row r="2087" spans="1:26" s="20" customFormat="1" x14ac:dyDescent="0.25">
      <c r="A2087" s="136" t="s">
        <v>2089</v>
      </c>
      <c r="B2087" s="166" t="s">
        <v>2088</v>
      </c>
      <c r="C2087" s="167">
        <v>3937</v>
      </c>
      <c r="D2087" s="166" t="s">
        <v>2094</v>
      </c>
      <c r="E2087" s="146" t="str">
        <f>VLOOKUP($C2087,'2023-24 School Level AAFTE'!$C:$N,9,FALSE)</f>
        <v>No</v>
      </c>
      <c r="F2087" s="94" t="str">
        <f>IFERROR(VLOOKUP(C2087,'2023-24 School Level AAFTE'!$C:$N,11,FALSE),"")</f>
        <v>No</v>
      </c>
      <c r="G2087" s="20">
        <f>IFERROR(VLOOKUP(C2087,'2023-24 School Level AAFTE'!$C:$N,8,FALSE),0)</f>
        <v>976.59</v>
      </c>
      <c r="H2087" s="99">
        <f>VLOOKUP($A2087,'District Data'!$A:$F,3,FALSE)</f>
        <v>1.18</v>
      </c>
      <c r="I2087" s="99">
        <f>VLOOKUP($A2087,'District Data'!$A:$F,4,FALSE)</f>
        <v>1.22</v>
      </c>
      <c r="J2087" s="100">
        <f t="shared" si="353"/>
        <v>0</v>
      </c>
      <c r="K2087" s="101">
        <f t="shared" si="354"/>
        <v>0</v>
      </c>
      <c r="L2087" s="102">
        <f>'District Data'!E$2</f>
        <v>72728</v>
      </c>
      <c r="M2087" s="102">
        <f>'District Data'!F$2</f>
        <v>78209</v>
      </c>
      <c r="N2087" s="33">
        <f t="shared" si="355"/>
        <v>0</v>
      </c>
      <c r="O2087" s="33">
        <f t="shared" si="356"/>
        <v>0</v>
      </c>
      <c r="P2087" s="33">
        <f t="shared" si="362"/>
        <v>14418.72</v>
      </c>
      <c r="Q2087" s="103">
        <v>0.18149999999999999</v>
      </c>
      <c r="R2087" s="103">
        <v>0.17510000000000001</v>
      </c>
      <c r="S2087" s="33">
        <f t="shared" si="357"/>
        <v>0</v>
      </c>
      <c r="T2087" s="33">
        <f t="shared" si="363"/>
        <v>0</v>
      </c>
      <c r="U2087" s="33">
        <f t="shared" si="358"/>
        <v>0</v>
      </c>
      <c r="V2087" s="33">
        <f t="shared" si="359"/>
        <v>0</v>
      </c>
      <c r="W2087" s="33">
        <f t="shared" si="360"/>
        <v>0</v>
      </c>
      <c r="X2087" s="33">
        <f>IFERROR(VLOOKUP(C2087,'Adj to Match Apport'!$C:$F,4,FALSE),0)</f>
        <v>0</v>
      </c>
      <c r="Y2087" s="33">
        <f t="shared" si="361"/>
        <v>0</v>
      </c>
      <c r="Z2087" s="184">
        <f>VLOOKUP(C2087, '2023-24 School Level AAFTE'!$C$4:$C$2454, 1, 0)</f>
        <v>3937</v>
      </c>
    </row>
    <row r="2088" spans="1:26" s="20" customFormat="1" x14ac:dyDescent="0.25">
      <c r="A2088" s="136" t="s">
        <v>2089</v>
      </c>
      <c r="B2088" s="166" t="s">
        <v>2088</v>
      </c>
      <c r="C2088" s="167">
        <v>4415</v>
      </c>
      <c r="D2088" s="166" t="s">
        <v>2095</v>
      </c>
      <c r="E2088" s="146" t="str">
        <f>VLOOKUP($C2088,'2023-24 School Level AAFTE'!$C:$N,9,FALSE)</f>
        <v>No</v>
      </c>
      <c r="F2088" s="94" t="str">
        <f>IFERROR(VLOOKUP(C2088,'2023-24 School Level AAFTE'!$C:$N,11,FALSE),"")</f>
        <v>No</v>
      </c>
      <c r="G2088" s="20">
        <f>IFERROR(VLOOKUP(C2088,'2023-24 School Level AAFTE'!$C:$N,8,FALSE),0)</f>
        <v>698.81</v>
      </c>
      <c r="H2088" s="99">
        <f>VLOOKUP($A2088,'District Data'!$A:$F,3,FALSE)</f>
        <v>1.18</v>
      </c>
      <c r="I2088" s="99">
        <f>VLOOKUP($A2088,'District Data'!$A:$F,4,FALSE)</f>
        <v>1.22</v>
      </c>
      <c r="J2088" s="100">
        <f t="shared" si="353"/>
        <v>0</v>
      </c>
      <c r="K2088" s="101">
        <f t="shared" si="354"/>
        <v>0</v>
      </c>
      <c r="L2088" s="102">
        <f>'District Data'!E$2</f>
        <v>72728</v>
      </c>
      <c r="M2088" s="102">
        <f>'District Data'!F$2</f>
        <v>78209</v>
      </c>
      <c r="N2088" s="33">
        <f t="shared" si="355"/>
        <v>0</v>
      </c>
      <c r="O2088" s="33">
        <f t="shared" si="356"/>
        <v>0</v>
      </c>
      <c r="P2088" s="33">
        <f t="shared" si="362"/>
        <v>14418.72</v>
      </c>
      <c r="Q2088" s="103">
        <v>0.18149999999999999</v>
      </c>
      <c r="R2088" s="103">
        <v>0.17510000000000001</v>
      </c>
      <c r="S2088" s="33">
        <f t="shared" si="357"/>
        <v>0</v>
      </c>
      <c r="T2088" s="33">
        <f t="shared" si="363"/>
        <v>0</v>
      </c>
      <c r="U2088" s="33">
        <f t="shared" si="358"/>
        <v>0</v>
      </c>
      <c r="V2088" s="33">
        <f t="shared" si="359"/>
        <v>0</v>
      </c>
      <c r="W2088" s="33">
        <f t="shared" si="360"/>
        <v>0</v>
      </c>
      <c r="X2088" s="33">
        <f>IFERROR(VLOOKUP(C2088,'Adj to Match Apport'!$C:$F,4,FALSE),0)</f>
        <v>0</v>
      </c>
      <c r="Y2088" s="33">
        <f t="shared" si="361"/>
        <v>0</v>
      </c>
      <c r="Z2088" s="184">
        <f>VLOOKUP(C2088, '2023-24 School Level AAFTE'!$C$4:$C$2454, 1, 0)</f>
        <v>4415</v>
      </c>
    </row>
    <row r="2089" spans="1:26" s="20" customFormat="1" x14ac:dyDescent="0.25">
      <c r="A2089" s="136" t="s">
        <v>2089</v>
      </c>
      <c r="B2089" s="166" t="s">
        <v>2088</v>
      </c>
      <c r="C2089" s="167">
        <v>3589</v>
      </c>
      <c r="D2089" s="166" t="s">
        <v>2093</v>
      </c>
      <c r="E2089" s="146" t="str">
        <f>VLOOKUP($C2089,'2023-24 School Level AAFTE'!$C:$N,9,FALSE)</f>
        <v>No</v>
      </c>
      <c r="F2089" s="94" t="str">
        <f>IFERROR(VLOOKUP(C2089,'2023-24 School Level AAFTE'!$C:$N,11,FALSE),"")</f>
        <v>No</v>
      </c>
      <c r="G2089" s="20">
        <f>IFERROR(VLOOKUP(C2089,'2023-24 School Level AAFTE'!$C:$N,8,FALSE),0)</f>
        <v>491.54</v>
      </c>
      <c r="H2089" s="99">
        <f>VLOOKUP($A2089,'District Data'!$A:$F,3,FALSE)</f>
        <v>1.18</v>
      </c>
      <c r="I2089" s="99">
        <f>VLOOKUP($A2089,'District Data'!$A:$F,4,FALSE)</f>
        <v>1.22</v>
      </c>
      <c r="J2089" s="100">
        <f t="shared" si="353"/>
        <v>0</v>
      </c>
      <c r="K2089" s="101">
        <f t="shared" si="354"/>
        <v>0</v>
      </c>
      <c r="L2089" s="102">
        <f>'District Data'!E$2</f>
        <v>72728</v>
      </c>
      <c r="M2089" s="102">
        <f>'District Data'!F$2</f>
        <v>78209</v>
      </c>
      <c r="N2089" s="33">
        <f t="shared" si="355"/>
        <v>0</v>
      </c>
      <c r="O2089" s="33">
        <f t="shared" si="356"/>
        <v>0</v>
      </c>
      <c r="P2089" s="33">
        <f t="shared" si="362"/>
        <v>14418.72</v>
      </c>
      <c r="Q2089" s="103">
        <v>0.18149999999999999</v>
      </c>
      <c r="R2089" s="103">
        <v>0.17510000000000001</v>
      </c>
      <c r="S2089" s="33">
        <f t="shared" si="357"/>
        <v>0</v>
      </c>
      <c r="T2089" s="33">
        <f t="shared" si="363"/>
        <v>0</v>
      </c>
      <c r="U2089" s="33">
        <f t="shared" si="358"/>
        <v>0</v>
      </c>
      <c r="V2089" s="33">
        <f t="shared" si="359"/>
        <v>0</v>
      </c>
      <c r="W2089" s="33">
        <f t="shared" si="360"/>
        <v>0</v>
      </c>
      <c r="X2089" s="33">
        <f>IFERROR(VLOOKUP(C2089,'Adj to Match Apport'!$C:$F,4,FALSE),0)</f>
        <v>0</v>
      </c>
      <c r="Y2089" s="33">
        <f t="shared" si="361"/>
        <v>0</v>
      </c>
      <c r="Z2089" s="184">
        <f>VLOOKUP(C2089, '2023-24 School Level AAFTE'!$C$4:$C$2454, 1, 0)</f>
        <v>3589</v>
      </c>
    </row>
    <row r="2090" spans="1:26" s="20" customFormat="1" x14ac:dyDescent="0.25">
      <c r="A2090" s="136" t="s">
        <v>2089</v>
      </c>
      <c r="B2090" s="166" t="s">
        <v>2088</v>
      </c>
      <c r="C2090" s="167">
        <v>3341</v>
      </c>
      <c r="D2090" s="166" t="s">
        <v>2092</v>
      </c>
      <c r="E2090" s="146" t="str">
        <f>VLOOKUP($C2090,'2023-24 School Level AAFTE'!$C:$N,9,FALSE)</f>
        <v>No</v>
      </c>
      <c r="F2090" s="94" t="str">
        <f>IFERROR(VLOOKUP(C2090,'2023-24 School Level AAFTE'!$C:$N,11,FALSE),"")</f>
        <v>No</v>
      </c>
      <c r="G2090" s="20">
        <f>IFERROR(VLOOKUP(C2090,'2023-24 School Level AAFTE'!$C:$N,8,FALSE),0)</f>
        <v>1116.52</v>
      </c>
      <c r="H2090" s="99">
        <f>VLOOKUP($A2090,'District Data'!$A:$F,3,FALSE)</f>
        <v>1.18</v>
      </c>
      <c r="I2090" s="99">
        <f>VLOOKUP($A2090,'District Data'!$A:$F,4,FALSE)</f>
        <v>1.22</v>
      </c>
      <c r="J2090" s="100">
        <f t="shared" si="353"/>
        <v>0</v>
      </c>
      <c r="K2090" s="101">
        <f t="shared" si="354"/>
        <v>0</v>
      </c>
      <c r="L2090" s="102">
        <f>'District Data'!E$2</f>
        <v>72728</v>
      </c>
      <c r="M2090" s="102">
        <f>'District Data'!F$2</f>
        <v>78209</v>
      </c>
      <c r="N2090" s="33">
        <f t="shared" si="355"/>
        <v>0</v>
      </c>
      <c r="O2090" s="33">
        <f t="shared" si="356"/>
        <v>0</v>
      </c>
      <c r="P2090" s="33">
        <f t="shared" si="362"/>
        <v>14418.72</v>
      </c>
      <c r="Q2090" s="103">
        <v>0.18149999999999999</v>
      </c>
      <c r="R2090" s="103">
        <v>0.17510000000000001</v>
      </c>
      <c r="S2090" s="33">
        <f t="shared" si="357"/>
        <v>0</v>
      </c>
      <c r="T2090" s="33">
        <f t="shared" si="363"/>
        <v>0</v>
      </c>
      <c r="U2090" s="33">
        <f t="shared" si="358"/>
        <v>0</v>
      </c>
      <c r="V2090" s="33">
        <f t="shared" si="359"/>
        <v>0</v>
      </c>
      <c r="W2090" s="33">
        <f t="shared" si="360"/>
        <v>0</v>
      </c>
      <c r="X2090" s="33">
        <f>IFERROR(VLOOKUP(C2090,'Adj to Match Apport'!$C:$F,4,FALSE),0)</f>
        <v>0</v>
      </c>
      <c r="Y2090" s="33">
        <f t="shared" si="361"/>
        <v>0</v>
      </c>
      <c r="Z2090" s="184">
        <f>VLOOKUP(C2090, '2023-24 School Level AAFTE'!$C$4:$C$2454, 1, 0)</f>
        <v>3341</v>
      </c>
    </row>
    <row r="2091" spans="1:26" s="20" customFormat="1" x14ac:dyDescent="0.25">
      <c r="A2091" s="136" t="s">
        <v>2089</v>
      </c>
      <c r="B2091" s="166" t="s">
        <v>2088</v>
      </c>
      <c r="C2091" s="167">
        <v>5490</v>
      </c>
      <c r="D2091" s="166" t="s">
        <v>2098</v>
      </c>
      <c r="E2091" s="146" t="str">
        <f>VLOOKUP($C2091,'2023-24 School Level AAFTE'!$C:$N,9,FALSE)</f>
        <v>No</v>
      </c>
      <c r="F2091" s="94" t="str">
        <f>IFERROR(VLOOKUP(C2091,'2023-24 School Level AAFTE'!$C:$N,11,FALSE),"")</f>
        <v>No</v>
      </c>
      <c r="G2091" s="20">
        <f>IFERROR(VLOOKUP(C2091,'2023-24 School Level AAFTE'!$C:$N,8,FALSE),0)</f>
        <v>680.84</v>
      </c>
      <c r="H2091" s="99">
        <f>VLOOKUP($A2091,'District Data'!$A:$F,3,FALSE)</f>
        <v>1.18</v>
      </c>
      <c r="I2091" s="99">
        <f>VLOOKUP($A2091,'District Data'!$A:$F,4,FALSE)</f>
        <v>1.22</v>
      </c>
      <c r="J2091" s="100">
        <f t="shared" si="353"/>
        <v>0</v>
      </c>
      <c r="K2091" s="101">
        <f t="shared" si="354"/>
        <v>0</v>
      </c>
      <c r="L2091" s="102">
        <f>'District Data'!E$2</f>
        <v>72728</v>
      </c>
      <c r="M2091" s="102">
        <f>'District Data'!F$2</f>
        <v>78209</v>
      </c>
      <c r="N2091" s="33">
        <f t="shared" si="355"/>
        <v>0</v>
      </c>
      <c r="O2091" s="33">
        <f t="shared" si="356"/>
        <v>0</v>
      </c>
      <c r="P2091" s="33">
        <f t="shared" si="362"/>
        <v>14418.72</v>
      </c>
      <c r="Q2091" s="103">
        <v>0.18149999999999999</v>
      </c>
      <c r="R2091" s="103">
        <v>0.17510000000000001</v>
      </c>
      <c r="S2091" s="33">
        <f t="shared" si="357"/>
        <v>0</v>
      </c>
      <c r="T2091" s="33">
        <f t="shared" si="363"/>
        <v>0</v>
      </c>
      <c r="U2091" s="33">
        <f t="shared" si="358"/>
        <v>0</v>
      </c>
      <c r="V2091" s="33">
        <f t="shared" si="359"/>
        <v>0</v>
      </c>
      <c r="W2091" s="33">
        <f t="shared" si="360"/>
        <v>0</v>
      </c>
      <c r="X2091" s="33">
        <f>IFERROR(VLOOKUP(C2091,'Adj to Match Apport'!$C:$F,4,FALSE),0)</f>
        <v>0</v>
      </c>
      <c r="Y2091" s="33">
        <f t="shared" si="361"/>
        <v>0</v>
      </c>
      <c r="Z2091" s="184">
        <f>VLOOKUP(C2091, '2023-24 School Level AAFTE'!$C$4:$C$2454, 1, 0)</f>
        <v>5490</v>
      </c>
    </row>
    <row r="2092" spans="1:26" s="20" customFormat="1" x14ac:dyDescent="0.25">
      <c r="A2092" s="136" t="s">
        <v>2089</v>
      </c>
      <c r="B2092" s="166" t="s">
        <v>2088</v>
      </c>
      <c r="C2092" s="167">
        <v>5563</v>
      </c>
      <c r="D2092" s="166" t="s">
        <v>2776</v>
      </c>
      <c r="E2092" s="146" t="str">
        <f>VLOOKUP($C2092,'2023-24 School Level AAFTE'!$C:$N,9,FALSE)</f>
        <v>No</v>
      </c>
      <c r="F2092" s="94" t="str">
        <f>IFERROR(VLOOKUP(C2092,'2023-24 School Level AAFTE'!$C:$N,11,FALSE),"")</f>
        <v>No</v>
      </c>
      <c r="G2092" s="20">
        <f>IFERROR(VLOOKUP(C2092,'2023-24 School Level AAFTE'!$C:$N,8,FALSE),0)</f>
        <v>56.98</v>
      </c>
      <c r="H2092" s="99">
        <f>VLOOKUP($A2092,'District Data'!$A:$F,3,FALSE)</f>
        <v>1.18</v>
      </c>
      <c r="I2092" s="99">
        <f>VLOOKUP($A2092,'District Data'!$A:$F,4,FALSE)</f>
        <v>1.22</v>
      </c>
      <c r="J2092" s="100">
        <f t="shared" si="353"/>
        <v>0</v>
      </c>
      <c r="K2092" s="101">
        <f t="shared" si="354"/>
        <v>0</v>
      </c>
      <c r="L2092" s="102">
        <f>'District Data'!E$2</f>
        <v>72728</v>
      </c>
      <c r="M2092" s="102">
        <f>'District Data'!F$2</f>
        <v>78209</v>
      </c>
      <c r="N2092" s="33">
        <f t="shared" si="355"/>
        <v>0</v>
      </c>
      <c r="O2092" s="33">
        <f t="shared" si="356"/>
        <v>0</v>
      </c>
      <c r="P2092" s="33">
        <f t="shared" si="362"/>
        <v>14418.72</v>
      </c>
      <c r="Q2092" s="103">
        <v>0.18149999999999999</v>
      </c>
      <c r="R2092" s="103">
        <v>0.17510000000000001</v>
      </c>
      <c r="S2092" s="33">
        <f t="shared" si="357"/>
        <v>0</v>
      </c>
      <c r="T2092" s="33">
        <f t="shared" si="363"/>
        <v>0</v>
      </c>
      <c r="U2092" s="33">
        <f t="shared" si="358"/>
        <v>0</v>
      </c>
      <c r="V2092" s="33">
        <f t="shared" si="359"/>
        <v>0</v>
      </c>
      <c r="W2092" s="33">
        <f t="shared" si="360"/>
        <v>0</v>
      </c>
      <c r="X2092" s="33">
        <f>IFERROR(VLOOKUP(C2092,'Adj to Match Apport'!$C:$F,4,FALSE),0)</f>
        <v>0</v>
      </c>
      <c r="Y2092" s="33">
        <f t="shared" si="361"/>
        <v>0</v>
      </c>
      <c r="Z2092" s="184">
        <f>VLOOKUP(C2092, '2023-24 School Level AAFTE'!$C$4:$C$2454, 1, 0)</f>
        <v>5563</v>
      </c>
    </row>
    <row r="2093" spans="1:26" s="20" customFormat="1" x14ac:dyDescent="0.25">
      <c r="A2093" s="136" t="s">
        <v>2089</v>
      </c>
      <c r="B2093" s="166" t="s">
        <v>2088</v>
      </c>
      <c r="C2093" s="167">
        <v>2849</v>
      </c>
      <c r="D2093" s="166" t="s">
        <v>2090</v>
      </c>
      <c r="E2093" s="146" t="str">
        <f>VLOOKUP($C2093,'2023-24 School Level AAFTE'!$C:$N,9,FALSE)</f>
        <v>No</v>
      </c>
      <c r="F2093" s="94" t="str">
        <f>IFERROR(VLOOKUP(C2093,'2023-24 School Level AAFTE'!$C:$N,11,FALSE),"")</f>
        <v>No</v>
      </c>
      <c r="G2093" s="20">
        <f>IFERROR(VLOOKUP(C2093,'2023-24 School Level AAFTE'!$C:$N,8,FALSE),0)</f>
        <v>2783.88</v>
      </c>
      <c r="H2093" s="99">
        <f>VLOOKUP($A2093,'District Data'!$A:$F,3,FALSE)</f>
        <v>1.18</v>
      </c>
      <c r="I2093" s="99">
        <f>VLOOKUP($A2093,'District Data'!$A:$F,4,FALSE)</f>
        <v>1.22</v>
      </c>
      <c r="J2093" s="100">
        <f t="shared" si="353"/>
        <v>0</v>
      </c>
      <c r="K2093" s="101">
        <f t="shared" si="354"/>
        <v>0</v>
      </c>
      <c r="L2093" s="102">
        <f>'District Data'!E$2</f>
        <v>72728</v>
      </c>
      <c r="M2093" s="102">
        <f>'District Data'!F$2</f>
        <v>78209</v>
      </c>
      <c r="N2093" s="33">
        <f t="shared" si="355"/>
        <v>0</v>
      </c>
      <c r="O2093" s="33">
        <f t="shared" si="356"/>
        <v>0</v>
      </c>
      <c r="P2093" s="33">
        <f t="shared" si="362"/>
        <v>14418.72</v>
      </c>
      <c r="Q2093" s="103">
        <v>0.18149999999999999</v>
      </c>
      <c r="R2093" s="103">
        <v>0.17510000000000001</v>
      </c>
      <c r="S2093" s="33">
        <f t="shared" si="357"/>
        <v>0</v>
      </c>
      <c r="T2093" s="33">
        <f t="shared" si="363"/>
        <v>0</v>
      </c>
      <c r="U2093" s="33">
        <f t="shared" si="358"/>
        <v>0</v>
      </c>
      <c r="V2093" s="33">
        <f t="shared" si="359"/>
        <v>0</v>
      </c>
      <c r="W2093" s="33">
        <f t="shared" si="360"/>
        <v>0</v>
      </c>
      <c r="X2093" s="33">
        <f>IFERROR(VLOOKUP(C2093,'Adj to Match Apport'!$C:$F,4,FALSE),0)</f>
        <v>0</v>
      </c>
      <c r="Y2093" s="33">
        <f t="shared" si="361"/>
        <v>0</v>
      </c>
      <c r="Z2093" s="184">
        <f>VLOOKUP(C2093, '2023-24 School Level AAFTE'!$C$4:$C$2454, 1, 0)</f>
        <v>2849</v>
      </c>
    </row>
    <row r="2094" spans="1:26" s="20" customFormat="1" x14ac:dyDescent="0.25">
      <c r="A2094" s="136" t="s">
        <v>2100</v>
      </c>
      <c r="B2094" s="166" t="s">
        <v>2099</v>
      </c>
      <c r="C2094" s="92">
        <v>2052</v>
      </c>
      <c r="D2094" s="115" t="s">
        <v>2101</v>
      </c>
      <c r="E2094" s="146" t="str">
        <f>VLOOKUP($C2094,'2023-24 School Level AAFTE'!$C:$N,9,FALSE)</f>
        <v>Yes</v>
      </c>
      <c r="F2094" s="94" t="str">
        <f>IFERROR(VLOOKUP(C2094,'2023-24 School Level AAFTE'!$C:$N,11,FALSE),"")</f>
        <v>Yes</v>
      </c>
      <c r="G2094" s="20">
        <f>IFERROR(VLOOKUP(C2094,'2023-24 School Level AAFTE'!$C:$N,8,FALSE),0)</f>
        <v>103.60000000000001</v>
      </c>
      <c r="H2094" s="99">
        <f>VLOOKUP($A2094,'District Data'!$A:$F,3,FALSE)</f>
        <v>1.01</v>
      </c>
      <c r="I2094" s="99">
        <f>VLOOKUP($A2094,'District Data'!$A:$F,4,FALSE)</f>
        <v>1.01</v>
      </c>
      <c r="J2094" s="100">
        <f t="shared" si="353"/>
        <v>103.60000000000001</v>
      </c>
      <c r="K2094" s="101">
        <f t="shared" si="354"/>
        <v>0.30399999999999999</v>
      </c>
      <c r="L2094" s="102">
        <f>'District Data'!E$2</f>
        <v>72728</v>
      </c>
      <c r="M2094" s="102">
        <f>'District Data'!F$2</f>
        <v>78209</v>
      </c>
      <c r="N2094" s="33">
        <f t="shared" si="355"/>
        <v>22330.41</v>
      </c>
      <c r="O2094" s="33">
        <f t="shared" si="356"/>
        <v>1682.88</v>
      </c>
      <c r="P2094" s="33">
        <f t="shared" si="362"/>
        <v>14418.72</v>
      </c>
      <c r="Q2094" s="103">
        <v>0.18149999999999999</v>
      </c>
      <c r="R2094" s="103">
        <v>0.17510000000000001</v>
      </c>
      <c r="S2094" s="33">
        <f t="shared" si="357"/>
        <v>8730.93</v>
      </c>
      <c r="T2094" s="33">
        <f t="shared" si="363"/>
        <v>400.22</v>
      </c>
      <c r="U2094" s="33">
        <f t="shared" si="358"/>
        <v>70.08</v>
      </c>
      <c r="V2094" s="33">
        <f t="shared" si="359"/>
        <v>470.3</v>
      </c>
      <c r="W2094" s="33">
        <f t="shared" si="360"/>
        <v>33214.520000000004</v>
      </c>
      <c r="X2094" s="33">
        <f>IFERROR(VLOOKUP(C2094,'Adj to Match Apport'!$C:$F,4,FALSE),0)</f>
        <v>-2.6900000000023283</v>
      </c>
      <c r="Y2094" s="33">
        <f t="shared" si="361"/>
        <v>33211.83</v>
      </c>
      <c r="Z2094" s="184">
        <f>VLOOKUP(C2094, '2023-24 School Level AAFTE'!$C$4:$C$2454, 1, 0)</f>
        <v>2052</v>
      </c>
    </row>
    <row r="2095" spans="1:26" s="20" customFormat="1" x14ac:dyDescent="0.25">
      <c r="A2095" s="136" t="s">
        <v>2100</v>
      </c>
      <c r="B2095" s="166" t="s">
        <v>2099</v>
      </c>
      <c r="C2095" s="167">
        <v>3418</v>
      </c>
      <c r="D2095" s="166" t="s">
        <v>2102</v>
      </c>
      <c r="E2095" s="146" t="str">
        <f>VLOOKUP($C2095,'2023-24 School Level AAFTE'!$C:$N,9,FALSE)</f>
        <v>Yes</v>
      </c>
      <c r="F2095" s="94" t="str">
        <f>IFERROR(VLOOKUP(C2095,'2023-24 School Level AAFTE'!$C:$N,11,FALSE),"")</f>
        <v>Yes</v>
      </c>
      <c r="G2095" s="20">
        <f>IFERROR(VLOOKUP(C2095,'2023-24 School Level AAFTE'!$C:$N,8,FALSE),0)</f>
        <v>93.34</v>
      </c>
      <c r="H2095" s="99">
        <f>VLOOKUP($A2095,'District Data'!$A:$F,3,FALSE)</f>
        <v>1.01</v>
      </c>
      <c r="I2095" s="99">
        <f>VLOOKUP($A2095,'District Data'!$A:$F,4,FALSE)</f>
        <v>1.01</v>
      </c>
      <c r="J2095" s="100">
        <f t="shared" si="353"/>
        <v>93.34</v>
      </c>
      <c r="K2095" s="101">
        <f t="shared" si="354"/>
        <v>0.27400000000000002</v>
      </c>
      <c r="L2095" s="102">
        <f>'District Data'!E$2</f>
        <v>72728</v>
      </c>
      <c r="M2095" s="102">
        <f>'District Data'!F$2</f>
        <v>78209</v>
      </c>
      <c r="N2095" s="33">
        <f t="shared" si="355"/>
        <v>20126.75</v>
      </c>
      <c r="O2095" s="33">
        <f t="shared" si="356"/>
        <v>1516.81</v>
      </c>
      <c r="P2095" s="33">
        <f t="shared" si="362"/>
        <v>14418.72</v>
      </c>
      <c r="Q2095" s="103">
        <v>0.18149999999999999</v>
      </c>
      <c r="R2095" s="103">
        <v>0.17510000000000001</v>
      </c>
      <c r="S2095" s="33">
        <f t="shared" si="357"/>
        <v>7869.33</v>
      </c>
      <c r="T2095" s="33">
        <f t="shared" si="363"/>
        <v>360.73</v>
      </c>
      <c r="U2095" s="33">
        <f t="shared" si="358"/>
        <v>63.16</v>
      </c>
      <c r="V2095" s="33">
        <f t="shared" si="359"/>
        <v>423.89</v>
      </c>
      <c r="W2095" s="33">
        <f t="shared" si="360"/>
        <v>29936.780000000002</v>
      </c>
      <c r="X2095" s="33" t="str">
        <f>IFERROR(VLOOKUP(C2095,'Adj to Match Apport'!$C:$F,4,FALSE),0)</f>
        <v/>
      </c>
      <c r="Y2095" s="33">
        <f t="shared" si="361"/>
        <v>29936.780000000002</v>
      </c>
      <c r="Z2095" s="184">
        <f>VLOOKUP(C2095, '2023-24 School Level AAFTE'!$C$4:$C$2454, 1, 0)</f>
        <v>3418</v>
      </c>
    </row>
    <row r="2096" spans="1:26" s="20" customFormat="1" x14ac:dyDescent="0.25">
      <c r="A2096" s="136" t="s">
        <v>2104</v>
      </c>
      <c r="B2096" s="166" t="s">
        <v>2103</v>
      </c>
      <c r="C2096" s="167">
        <v>2457</v>
      </c>
      <c r="D2096" s="166" t="s">
        <v>804</v>
      </c>
      <c r="E2096" s="146" t="str">
        <f>VLOOKUP($C2096,'2023-24 School Level AAFTE'!$C:$N,9,FALSE)</f>
        <v>Yes</v>
      </c>
      <c r="F2096" s="94" t="str">
        <f>IFERROR(VLOOKUP(C2096,'2023-24 School Level AAFTE'!$C:$N,11,FALSE),"")</f>
        <v>Yes</v>
      </c>
      <c r="G2096" s="20">
        <f>IFERROR(VLOOKUP(C2096,'2023-24 School Level AAFTE'!$C:$N,8,FALSE),0)</f>
        <v>292.41000000000003</v>
      </c>
      <c r="H2096" s="99">
        <f>VLOOKUP($A2096,'District Data'!$A:$F,3,FALSE)</f>
        <v>1</v>
      </c>
      <c r="I2096" s="99">
        <f>VLOOKUP($A2096,'District Data'!$A:$F,4,FALSE)</f>
        <v>1</v>
      </c>
      <c r="J2096" s="100">
        <f t="shared" si="353"/>
        <v>292.41000000000003</v>
      </c>
      <c r="K2096" s="101">
        <f t="shared" si="354"/>
        <v>0.85799999999999998</v>
      </c>
      <c r="L2096" s="102">
        <f>'District Data'!E$2</f>
        <v>72728</v>
      </c>
      <c r="M2096" s="102">
        <f>'District Data'!F$2</f>
        <v>78209</v>
      </c>
      <c r="N2096" s="33">
        <f t="shared" si="355"/>
        <v>62400.62</v>
      </c>
      <c r="O2096" s="33">
        <f t="shared" si="356"/>
        <v>4702.7</v>
      </c>
      <c r="P2096" s="33">
        <f t="shared" si="362"/>
        <v>14418.72</v>
      </c>
      <c r="Q2096" s="103">
        <v>0.18149999999999999</v>
      </c>
      <c r="R2096" s="103">
        <v>0.17510000000000001</v>
      </c>
      <c r="S2096" s="33">
        <f t="shared" si="357"/>
        <v>24520.42</v>
      </c>
      <c r="T2096" s="33">
        <f t="shared" si="363"/>
        <v>1118.3900000000001</v>
      </c>
      <c r="U2096" s="33">
        <f t="shared" si="358"/>
        <v>195.83</v>
      </c>
      <c r="V2096" s="33">
        <f t="shared" si="359"/>
        <v>1314.22</v>
      </c>
      <c r="W2096" s="33">
        <f t="shared" si="360"/>
        <v>92937.96</v>
      </c>
      <c r="X2096" s="33">
        <f>IFERROR(VLOOKUP(C2096,'Adj to Match Apport'!$C:$F,4,FALSE),0)</f>
        <v>0</v>
      </c>
      <c r="Y2096" s="33">
        <f t="shared" si="361"/>
        <v>92937.96</v>
      </c>
      <c r="Z2096" s="184">
        <f>VLOOKUP(C2096, '2023-24 School Level AAFTE'!$C$4:$C$2454, 1, 0)</f>
        <v>2457</v>
      </c>
    </row>
    <row r="2097" spans="1:26" s="20" customFormat="1" x14ac:dyDescent="0.25">
      <c r="A2097" s="136" t="s">
        <v>2104</v>
      </c>
      <c r="B2097" s="166" t="s">
        <v>2103</v>
      </c>
      <c r="C2097" s="167">
        <v>4238</v>
      </c>
      <c r="D2097" s="166" t="s">
        <v>2107</v>
      </c>
      <c r="E2097" s="146" t="str">
        <f>VLOOKUP($C2097,'2023-24 School Level AAFTE'!$C:$N,9,FALSE)</f>
        <v>Yes</v>
      </c>
      <c r="F2097" s="94" t="str">
        <f>IFERROR(VLOOKUP(C2097,'2023-24 School Level AAFTE'!$C:$N,11,FALSE),"")</f>
        <v>Yes</v>
      </c>
      <c r="G2097" s="20">
        <f>IFERROR(VLOOKUP(C2097,'2023-24 School Level AAFTE'!$C:$N,8,FALSE),0)</f>
        <v>277.39</v>
      </c>
      <c r="H2097" s="99">
        <f>VLOOKUP($A2097,'District Data'!$A:$F,3,FALSE)</f>
        <v>1</v>
      </c>
      <c r="I2097" s="99">
        <f>VLOOKUP($A2097,'District Data'!$A:$F,4,FALSE)</f>
        <v>1</v>
      </c>
      <c r="J2097" s="100">
        <f t="shared" si="353"/>
        <v>277.39</v>
      </c>
      <c r="K2097" s="101">
        <f t="shared" si="354"/>
        <v>0.81399999999999995</v>
      </c>
      <c r="L2097" s="102">
        <f>'District Data'!E$2</f>
        <v>72728</v>
      </c>
      <c r="M2097" s="102">
        <f>'District Data'!F$2</f>
        <v>78209</v>
      </c>
      <c r="N2097" s="33">
        <f t="shared" si="355"/>
        <v>59200.59</v>
      </c>
      <c r="O2097" s="33">
        <f t="shared" si="356"/>
        <v>4461.54</v>
      </c>
      <c r="P2097" s="33">
        <f t="shared" si="362"/>
        <v>14418.72</v>
      </c>
      <c r="Q2097" s="103">
        <v>0.18149999999999999</v>
      </c>
      <c r="R2097" s="103">
        <v>0.17510000000000001</v>
      </c>
      <c r="S2097" s="33">
        <f t="shared" si="357"/>
        <v>23262.959999999999</v>
      </c>
      <c r="T2097" s="33">
        <f t="shared" si="363"/>
        <v>1061.04</v>
      </c>
      <c r="U2097" s="33">
        <f t="shared" si="358"/>
        <v>185.79</v>
      </c>
      <c r="V2097" s="33">
        <f t="shared" si="359"/>
        <v>1246.83</v>
      </c>
      <c r="W2097" s="33">
        <f t="shared" si="360"/>
        <v>88171.919999999984</v>
      </c>
      <c r="X2097" s="33" t="str">
        <f>IFERROR(VLOOKUP(C2097,'Adj to Match Apport'!$C:$F,4,FALSE),0)</f>
        <v/>
      </c>
      <c r="Y2097" s="33">
        <f t="shared" si="361"/>
        <v>88171.919999999984</v>
      </c>
      <c r="Z2097" s="184">
        <f>VLOOKUP(C2097, '2023-24 School Level AAFTE'!$C$4:$C$2454, 1, 0)</f>
        <v>4238</v>
      </c>
    </row>
    <row r="2098" spans="1:26" s="20" customFormat="1" x14ac:dyDescent="0.25">
      <c r="A2098" s="136" t="s">
        <v>2104</v>
      </c>
      <c r="B2098" s="166" t="s">
        <v>2103</v>
      </c>
      <c r="C2098" s="167">
        <v>3509</v>
      </c>
      <c r="D2098" s="166" t="s">
        <v>2105</v>
      </c>
      <c r="E2098" s="146" t="str">
        <f>VLOOKUP($C2098,'2023-24 School Level AAFTE'!$C:$N,9,FALSE)</f>
        <v>No</v>
      </c>
      <c r="F2098" s="94" t="str">
        <f>IFERROR(VLOOKUP(C2098,'2023-24 School Level AAFTE'!$C:$N,11,FALSE),"")</f>
        <v>No</v>
      </c>
      <c r="G2098" s="20">
        <f>IFERROR(VLOOKUP(C2098,'2023-24 School Level AAFTE'!$C:$N,8,FALSE),0)</f>
        <v>375.12</v>
      </c>
      <c r="H2098" s="99">
        <f>VLOOKUP($A2098,'District Data'!$A:$F,3,FALSE)</f>
        <v>1</v>
      </c>
      <c r="I2098" s="99">
        <f>VLOOKUP($A2098,'District Data'!$A:$F,4,FALSE)</f>
        <v>1</v>
      </c>
      <c r="J2098" s="100">
        <f t="shared" si="353"/>
        <v>0</v>
      </c>
      <c r="K2098" s="101">
        <f t="shared" si="354"/>
        <v>0</v>
      </c>
      <c r="L2098" s="102">
        <f>'District Data'!E$2</f>
        <v>72728</v>
      </c>
      <c r="M2098" s="102">
        <f>'District Data'!F$2</f>
        <v>78209</v>
      </c>
      <c r="N2098" s="33">
        <f t="shared" si="355"/>
        <v>0</v>
      </c>
      <c r="O2098" s="33">
        <f t="shared" si="356"/>
        <v>0</v>
      </c>
      <c r="P2098" s="33">
        <f t="shared" si="362"/>
        <v>14418.72</v>
      </c>
      <c r="Q2098" s="103">
        <v>0.18149999999999999</v>
      </c>
      <c r="R2098" s="103">
        <v>0.17510000000000001</v>
      </c>
      <c r="S2098" s="33">
        <f t="shared" si="357"/>
        <v>0</v>
      </c>
      <c r="T2098" s="33">
        <f t="shared" si="363"/>
        <v>0</v>
      </c>
      <c r="U2098" s="33">
        <f t="shared" si="358"/>
        <v>0</v>
      </c>
      <c r="V2098" s="33">
        <f t="shared" si="359"/>
        <v>0</v>
      </c>
      <c r="W2098" s="33">
        <f t="shared" si="360"/>
        <v>0</v>
      </c>
      <c r="X2098" s="33">
        <f>IFERROR(VLOOKUP(C2098,'Adj to Match Apport'!$C:$F,4,FALSE),0)</f>
        <v>0</v>
      </c>
      <c r="Y2098" s="33">
        <f t="shared" si="361"/>
        <v>0</v>
      </c>
      <c r="Z2098" s="184">
        <f>VLOOKUP(C2098, '2023-24 School Level AAFTE'!$C$4:$C$2454, 1, 0)</f>
        <v>3509</v>
      </c>
    </row>
    <row r="2099" spans="1:26" s="20" customFormat="1" x14ac:dyDescent="0.25">
      <c r="A2099" s="136" t="s">
        <v>2104</v>
      </c>
      <c r="B2099" s="166" t="s">
        <v>2103</v>
      </c>
      <c r="C2099" s="167">
        <v>3795</v>
      </c>
      <c r="D2099" s="166" t="s">
        <v>2106</v>
      </c>
      <c r="E2099" s="146" t="str">
        <f>VLOOKUP($C2099,'2023-24 School Level AAFTE'!$C:$N,9,FALSE)</f>
        <v>Yes</v>
      </c>
      <c r="F2099" s="94" t="str">
        <f>IFERROR(VLOOKUP(C2099,'2023-24 School Level AAFTE'!$C:$N,11,FALSE),"")</f>
        <v>Yes</v>
      </c>
      <c r="G2099" s="20">
        <f>IFERROR(VLOOKUP(C2099,'2023-24 School Level AAFTE'!$C:$N,8,FALSE),0)</f>
        <v>305.51</v>
      </c>
      <c r="H2099" s="99">
        <f>VLOOKUP($A2099,'District Data'!$A:$F,3,FALSE)</f>
        <v>1</v>
      </c>
      <c r="I2099" s="99">
        <f>VLOOKUP($A2099,'District Data'!$A:$F,4,FALSE)</f>
        <v>1</v>
      </c>
      <c r="J2099" s="100">
        <f t="shared" si="353"/>
        <v>305.51</v>
      </c>
      <c r="K2099" s="101">
        <f t="shared" si="354"/>
        <v>0.89600000000000002</v>
      </c>
      <c r="L2099" s="102">
        <f>'District Data'!E$2</f>
        <v>72728</v>
      </c>
      <c r="M2099" s="102">
        <f>'District Data'!F$2</f>
        <v>78209</v>
      </c>
      <c r="N2099" s="33">
        <f t="shared" si="355"/>
        <v>65164.29</v>
      </c>
      <c r="O2099" s="33">
        <f t="shared" si="356"/>
        <v>4910.97</v>
      </c>
      <c r="P2099" s="33">
        <f t="shared" si="362"/>
        <v>14418.72</v>
      </c>
      <c r="Q2099" s="103">
        <v>0.18149999999999999</v>
      </c>
      <c r="R2099" s="103">
        <v>0.17510000000000001</v>
      </c>
      <c r="S2099" s="33">
        <f t="shared" si="357"/>
        <v>25606.400000000001</v>
      </c>
      <c r="T2099" s="33">
        <f t="shared" si="363"/>
        <v>1167.92</v>
      </c>
      <c r="U2099" s="33">
        <f t="shared" si="358"/>
        <v>204.5</v>
      </c>
      <c r="V2099" s="33">
        <f t="shared" si="359"/>
        <v>1372.42</v>
      </c>
      <c r="W2099" s="33">
        <f t="shared" si="360"/>
        <v>97054.080000000002</v>
      </c>
      <c r="X2099" s="33" t="str">
        <f>IFERROR(VLOOKUP(C2099,'Adj to Match Apport'!$C:$F,4,FALSE),0)</f>
        <v/>
      </c>
      <c r="Y2099" s="33">
        <f t="shared" si="361"/>
        <v>97054.080000000002</v>
      </c>
      <c r="Z2099" s="184">
        <f>VLOOKUP(C2099, '2023-24 School Level AAFTE'!$C$4:$C$2454, 1, 0)</f>
        <v>3795</v>
      </c>
    </row>
    <row r="2100" spans="1:26" s="20" customFormat="1" x14ac:dyDescent="0.25">
      <c r="A2100" s="136" t="s">
        <v>2109</v>
      </c>
      <c r="B2100" s="166" t="s">
        <v>2108</v>
      </c>
      <c r="C2100" s="167">
        <v>2514</v>
      </c>
      <c r="D2100" s="166" t="s">
        <v>2110</v>
      </c>
      <c r="E2100" s="146" t="str">
        <f>VLOOKUP($C2100,'2023-24 School Level AAFTE'!$C:$N,9,FALSE)</f>
        <v>No</v>
      </c>
      <c r="F2100" s="94" t="str">
        <f>IFERROR(VLOOKUP(C2100,'2023-24 School Level AAFTE'!$C:$N,11,FALSE),"")</f>
        <v>No</v>
      </c>
      <c r="G2100" s="20">
        <f>IFERROR(VLOOKUP(C2100,'2023-24 School Level AAFTE'!$C:$N,8,FALSE),0)</f>
        <v>257.3</v>
      </c>
      <c r="H2100" s="99">
        <f>VLOOKUP($A2100,'District Data'!$A:$F,3,FALSE)</f>
        <v>1.06</v>
      </c>
      <c r="I2100" s="99">
        <f>VLOOKUP($A2100,'District Data'!$A:$F,4,FALSE)</f>
        <v>1.06</v>
      </c>
      <c r="J2100" s="100">
        <f t="shared" si="353"/>
        <v>0</v>
      </c>
      <c r="K2100" s="101">
        <f t="shared" si="354"/>
        <v>0</v>
      </c>
      <c r="L2100" s="102">
        <f>'District Data'!E$2</f>
        <v>72728</v>
      </c>
      <c r="M2100" s="102">
        <f>'District Data'!F$2</f>
        <v>78209</v>
      </c>
      <c r="N2100" s="33">
        <f t="shared" si="355"/>
        <v>0</v>
      </c>
      <c r="O2100" s="33">
        <f t="shared" si="356"/>
        <v>0</v>
      </c>
      <c r="P2100" s="33">
        <f t="shared" si="362"/>
        <v>14418.72</v>
      </c>
      <c r="Q2100" s="103">
        <v>0.18149999999999999</v>
      </c>
      <c r="R2100" s="103">
        <v>0.17510000000000001</v>
      </c>
      <c r="S2100" s="33">
        <f t="shared" si="357"/>
        <v>0</v>
      </c>
      <c r="T2100" s="33">
        <f t="shared" si="363"/>
        <v>0</v>
      </c>
      <c r="U2100" s="33">
        <f t="shared" si="358"/>
        <v>0</v>
      </c>
      <c r="V2100" s="33">
        <f t="shared" si="359"/>
        <v>0</v>
      </c>
      <c r="W2100" s="33">
        <f t="shared" si="360"/>
        <v>0</v>
      </c>
      <c r="X2100" s="33">
        <f>IFERROR(VLOOKUP(C2100,'Adj to Match Apport'!$C:$F,4,FALSE),0)</f>
        <v>0</v>
      </c>
      <c r="Y2100" s="33">
        <f t="shared" si="361"/>
        <v>0</v>
      </c>
      <c r="Z2100" s="184">
        <f>VLOOKUP(C2100, '2023-24 School Level AAFTE'!$C$4:$C$2454, 1, 0)</f>
        <v>2514</v>
      </c>
    </row>
    <row r="2101" spans="1:26" s="20" customFormat="1" x14ac:dyDescent="0.25">
      <c r="A2101" s="26" t="s">
        <v>2112</v>
      </c>
      <c r="B2101" s="166" t="s">
        <v>2111</v>
      </c>
      <c r="C2101" s="167">
        <v>5190</v>
      </c>
      <c r="D2101" s="166" t="s">
        <v>2608</v>
      </c>
      <c r="E2101" s="146" t="str">
        <f>VLOOKUP($C2101,'2023-24 School Level AAFTE'!$C:$N,9,FALSE)</f>
        <v>Yes</v>
      </c>
      <c r="F2101" s="94" t="str">
        <f>IFERROR(VLOOKUP(C2101,'2023-24 School Level AAFTE'!$C:$N,11,FALSE),"")</f>
        <v>Yes</v>
      </c>
      <c r="G2101" s="20">
        <f>IFERROR(VLOOKUP(C2101,'2023-24 School Level AAFTE'!$C:$N,8,FALSE),0)</f>
        <v>46.53</v>
      </c>
      <c r="H2101" s="99">
        <f>VLOOKUP($A2101,'District Data'!$A:$F,3,FALSE)</f>
        <v>1.01</v>
      </c>
      <c r="I2101" s="99">
        <f>VLOOKUP($A2101,'District Data'!$A:$F,4,FALSE)</f>
        <v>1.01</v>
      </c>
      <c r="J2101" s="100">
        <f t="shared" si="353"/>
        <v>46.53</v>
      </c>
      <c r="K2101" s="101">
        <f t="shared" si="354"/>
        <v>0.13600000000000001</v>
      </c>
      <c r="L2101" s="102">
        <f>'District Data'!E$2</f>
        <v>72728</v>
      </c>
      <c r="M2101" s="102">
        <f>'District Data'!F$2</f>
        <v>78209</v>
      </c>
      <c r="N2101" s="33">
        <f t="shared" si="355"/>
        <v>9989.92</v>
      </c>
      <c r="O2101" s="33">
        <f t="shared" si="356"/>
        <v>752.87</v>
      </c>
      <c r="P2101" s="33">
        <f t="shared" si="362"/>
        <v>14418.72</v>
      </c>
      <c r="Q2101" s="103">
        <v>0.18149999999999999</v>
      </c>
      <c r="R2101" s="103">
        <v>0.17510000000000001</v>
      </c>
      <c r="S2101" s="33">
        <f t="shared" si="357"/>
        <v>3905.94</v>
      </c>
      <c r="T2101" s="33">
        <f t="shared" si="363"/>
        <v>179.05</v>
      </c>
      <c r="U2101" s="33">
        <f t="shared" si="358"/>
        <v>31.35</v>
      </c>
      <c r="V2101" s="33">
        <f t="shared" si="359"/>
        <v>210.4</v>
      </c>
      <c r="W2101" s="33">
        <f t="shared" si="360"/>
        <v>14859.130000000001</v>
      </c>
      <c r="X2101" s="33" t="str">
        <f>IFERROR(VLOOKUP(C2101,'Adj to Match Apport'!$C:$F,4,FALSE),0)</f>
        <v/>
      </c>
      <c r="Y2101" s="33">
        <f t="shared" si="361"/>
        <v>14859.130000000001</v>
      </c>
      <c r="Z2101" s="184">
        <f>VLOOKUP(C2101, '2023-24 School Level AAFTE'!$C$4:$C$2454, 1, 0)</f>
        <v>5190</v>
      </c>
    </row>
    <row r="2102" spans="1:26" s="20" customFormat="1" x14ac:dyDescent="0.25">
      <c r="A2102" s="136" t="s">
        <v>2112</v>
      </c>
      <c r="B2102" s="166" t="s">
        <v>2111</v>
      </c>
      <c r="C2102" s="167">
        <v>2998</v>
      </c>
      <c r="D2102" s="166" t="s">
        <v>2113</v>
      </c>
      <c r="E2102" s="146" t="str">
        <f>VLOOKUP($C2102,'2023-24 School Level AAFTE'!$C:$N,9,FALSE)</f>
        <v>Yes</v>
      </c>
      <c r="F2102" s="94" t="str">
        <f>IFERROR(VLOOKUP(C2102,'2023-24 School Level AAFTE'!$C:$N,11,FALSE),"")</f>
        <v>Yes</v>
      </c>
      <c r="G2102" s="20">
        <f>IFERROR(VLOOKUP(C2102,'2023-24 School Level AAFTE'!$C:$N,8,FALSE),0)</f>
        <v>395.8</v>
      </c>
      <c r="H2102" s="99">
        <f>VLOOKUP($A2102,'District Data'!$A:$F,3,FALSE)</f>
        <v>1.01</v>
      </c>
      <c r="I2102" s="99">
        <f>VLOOKUP($A2102,'District Data'!$A:$F,4,FALSE)</f>
        <v>1.01</v>
      </c>
      <c r="J2102" s="100">
        <f t="shared" si="353"/>
        <v>395.8</v>
      </c>
      <c r="K2102" s="101">
        <f t="shared" si="354"/>
        <v>1.161</v>
      </c>
      <c r="L2102" s="102">
        <f>'District Data'!E$2</f>
        <v>72728</v>
      </c>
      <c r="M2102" s="102">
        <f>'District Data'!F$2</f>
        <v>78209</v>
      </c>
      <c r="N2102" s="33">
        <f t="shared" si="355"/>
        <v>85281.58</v>
      </c>
      <c r="O2102" s="33">
        <f t="shared" si="356"/>
        <v>6427.08</v>
      </c>
      <c r="P2102" s="33">
        <f t="shared" si="362"/>
        <v>14418.72</v>
      </c>
      <c r="Q2102" s="103">
        <v>0.18149999999999999</v>
      </c>
      <c r="R2102" s="103">
        <v>0.17510000000000001</v>
      </c>
      <c r="S2102" s="33">
        <f t="shared" si="357"/>
        <v>33344.120000000003</v>
      </c>
      <c r="T2102" s="33">
        <f t="shared" si="363"/>
        <v>1528.48</v>
      </c>
      <c r="U2102" s="33">
        <f t="shared" si="358"/>
        <v>267.64</v>
      </c>
      <c r="V2102" s="33">
        <f t="shared" si="359"/>
        <v>1796.12</v>
      </c>
      <c r="W2102" s="33">
        <f t="shared" si="360"/>
        <v>126848.90000000001</v>
      </c>
      <c r="X2102" s="33">
        <f>IFERROR(VLOOKUP(C2102,'Adj to Match Apport'!$C:$F,4,FALSE),0)</f>
        <v>100.81000000002678</v>
      </c>
      <c r="Y2102" s="33">
        <f t="shared" si="361"/>
        <v>126949.71000000004</v>
      </c>
      <c r="Z2102" s="184">
        <f>VLOOKUP(C2102, '2023-24 School Level AAFTE'!$C$4:$C$2454, 1, 0)</f>
        <v>2998</v>
      </c>
    </row>
    <row r="2103" spans="1:26" s="20" customFormat="1" x14ac:dyDescent="0.25">
      <c r="A2103" s="136" t="s">
        <v>2112</v>
      </c>
      <c r="B2103" s="166" t="s">
        <v>2111</v>
      </c>
      <c r="C2103" s="167">
        <v>2616</v>
      </c>
      <c r="D2103" s="166" t="s">
        <v>2609</v>
      </c>
      <c r="E2103" s="146" t="str">
        <f>VLOOKUP($C2103,'2023-24 School Level AAFTE'!$C:$N,9,FALSE)</f>
        <v>No</v>
      </c>
      <c r="F2103" s="94" t="str">
        <f>IFERROR(VLOOKUP(C2103,'2023-24 School Level AAFTE'!$C:$N,11,FALSE),"")</f>
        <v>No</v>
      </c>
      <c r="G2103" s="20">
        <f>IFERROR(VLOOKUP(C2103,'2023-24 School Level AAFTE'!$C:$N,8,FALSE),0)</f>
        <v>234.07</v>
      </c>
      <c r="H2103" s="99">
        <f>VLOOKUP($A2103,'District Data'!$A:$F,3,FALSE)</f>
        <v>1.01</v>
      </c>
      <c r="I2103" s="99">
        <f>VLOOKUP($A2103,'District Data'!$A:$F,4,FALSE)</f>
        <v>1.01</v>
      </c>
      <c r="J2103" s="100">
        <f t="shared" si="353"/>
        <v>0</v>
      </c>
      <c r="K2103" s="101">
        <f t="shared" si="354"/>
        <v>0</v>
      </c>
      <c r="L2103" s="102">
        <f>'District Data'!E$2</f>
        <v>72728</v>
      </c>
      <c r="M2103" s="102">
        <f>'District Data'!F$2</f>
        <v>78209</v>
      </c>
      <c r="N2103" s="33">
        <f t="shared" si="355"/>
        <v>0</v>
      </c>
      <c r="O2103" s="33">
        <f t="shared" si="356"/>
        <v>0</v>
      </c>
      <c r="P2103" s="33">
        <f t="shared" si="362"/>
        <v>14418.72</v>
      </c>
      <c r="Q2103" s="103">
        <v>0.18149999999999999</v>
      </c>
      <c r="R2103" s="103">
        <v>0.17510000000000001</v>
      </c>
      <c r="S2103" s="33">
        <f t="shared" si="357"/>
        <v>0</v>
      </c>
      <c r="T2103" s="33">
        <f t="shared" si="363"/>
        <v>0</v>
      </c>
      <c r="U2103" s="33">
        <f t="shared" si="358"/>
        <v>0</v>
      </c>
      <c r="V2103" s="33">
        <f t="shared" si="359"/>
        <v>0</v>
      </c>
      <c r="W2103" s="33">
        <f t="shared" si="360"/>
        <v>0</v>
      </c>
      <c r="X2103" s="33">
        <f>IFERROR(VLOOKUP(C2103,'Adj to Match Apport'!$C:$F,4,FALSE),0)</f>
        <v>0</v>
      </c>
      <c r="Y2103" s="33">
        <f t="shared" si="361"/>
        <v>0</v>
      </c>
      <c r="Z2103" s="184">
        <f>VLOOKUP(C2103, '2023-24 School Level AAFTE'!$C$4:$C$2454, 1, 0)</f>
        <v>2616</v>
      </c>
    </row>
    <row r="2104" spans="1:26" s="20" customFormat="1" x14ac:dyDescent="0.25">
      <c r="A2104" s="136" t="s">
        <v>2112</v>
      </c>
      <c r="B2104" s="166" t="s">
        <v>2111</v>
      </c>
      <c r="C2104" s="167">
        <v>3977</v>
      </c>
      <c r="D2104" s="166" t="s">
        <v>2114</v>
      </c>
      <c r="E2104" s="146" t="str">
        <f>VLOOKUP($C2104,'2023-24 School Level AAFTE'!$C:$N,9,FALSE)</f>
        <v>Yes</v>
      </c>
      <c r="F2104" s="94" t="str">
        <f>IFERROR(VLOOKUP(C2104,'2023-24 School Level AAFTE'!$C:$N,11,FALSE),"")</f>
        <v>Yes</v>
      </c>
      <c r="G2104" s="20">
        <f>IFERROR(VLOOKUP(C2104,'2023-24 School Level AAFTE'!$C:$N,8,FALSE),0)</f>
        <v>174.93</v>
      </c>
      <c r="H2104" s="99">
        <f>VLOOKUP($A2104,'District Data'!$A:$F,3,FALSE)</f>
        <v>1.01</v>
      </c>
      <c r="I2104" s="99">
        <f>VLOOKUP($A2104,'District Data'!$A:$F,4,FALSE)</f>
        <v>1.01</v>
      </c>
      <c r="J2104" s="100">
        <f t="shared" si="353"/>
        <v>174.93</v>
      </c>
      <c r="K2104" s="101">
        <f t="shared" si="354"/>
        <v>0.51300000000000001</v>
      </c>
      <c r="L2104" s="102">
        <f>'District Data'!E$2</f>
        <v>72728</v>
      </c>
      <c r="M2104" s="102">
        <f>'District Data'!F$2</f>
        <v>78209</v>
      </c>
      <c r="N2104" s="33">
        <f t="shared" si="355"/>
        <v>37682.559999999998</v>
      </c>
      <c r="O2104" s="33">
        <f t="shared" si="356"/>
        <v>2839.87</v>
      </c>
      <c r="P2104" s="33">
        <f t="shared" si="362"/>
        <v>14418.72</v>
      </c>
      <c r="Q2104" s="103">
        <v>0.18149999999999999</v>
      </c>
      <c r="R2104" s="103">
        <v>0.17510000000000001</v>
      </c>
      <c r="S2104" s="33">
        <f t="shared" si="357"/>
        <v>14733.45</v>
      </c>
      <c r="T2104" s="33">
        <f t="shared" si="363"/>
        <v>675.37</v>
      </c>
      <c r="U2104" s="33">
        <f t="shared" si="358"/>
        <v>118.26</v>
      </c>
      <c r="V2104" s="33">
        <f t="shared" si="359"/>
        <v>793.63</v>
      </c>
      <c r="W2104" s="33">
        <f t="shared" si="360"/>
        <v>56049.509999999995</v>
      </c>
      <c r="X2104" s="33" t="str">
        <f>IFERROR(VLOOKUP(C2104,'Adj to Match Apport'!$C:$F,4,FALSE),0)</f>
        <v/>
      </c>
      <c r="Y2104" s="33">
        <f t="shared" si="361"/>
        <v>56049.509999999995</v>
      </c>
      <c r="Z2104" s="184">
        <f>VLOOKUP(C2104, '2023-24 School Level AAFTE'!$C$4:$C$2454, 1, 0)</f>
        <v>3977</v>
      </c>
    </row>
    <row r="2105" spans="1:26" s="20" customFormat="1" x14ac:dyDescent="0.25">
      <c r="A2105" s="136" t="s">
        <v>2116</v>
      </c>
      <c r="B2105" s="166" t="s">
        <v>2115</v>
      </c>
      <c r="C2105" s="167">
        <v>5586</v>
      </c>
      <c r="D2105" s="166" t="s">
        <v>2777</v>
      </c>
      <c r="E2105" s="146" t="str">
        <f>VLOOKUP($C2105,'2023-24 School Level AAFTE'!$C:$N,9,FALSE)</f>
        <v>Yes</v>
      </c>
      <c r="F2105" s="94" t="str">
        <f>IFERROR(VLOOKUP(C2105,'2023-24 School Level AAFTE'!$C:$N,11,FALSE),"")</f>
        <v>Yes</v>
      </c>
      <c r="G2105" s="20">
        <f>IFERROR(VLOOKUP(C2105,'2023-24 School Level AAFTE'!$C:$N,8,FALSE),0)</f>
        <v>20.77</v>
      </c>
      <c r="H2105" s="99">
        <f>VLOOKUP($A2105,'District Data'!$A:$F,3,FALSE)</f>
        <v>1</v>
      </c>
      <c r="I2105" s="99">
        <f>VLOOKUP($A2105,'District Data'!$A:$F,4,FALSE)</f>
        <v>1</v>
      </c>
      <c r="J2105" s="100">
        <f t="shared" si="353"/>
        <v>20.77</v>
      </c>
      <c r="K2105" s="101">
        <f t="shared" si="354"/>
        <v>6.0999999999999999E-2</v>
      </c>
      <c r="L2105" s="102">
        <f>'District Data'!E$2</f>
        <v>72728</v>
      </c>
      <c r="M2105" s="102">
        <f>'District Data'!F$2</f>
        <v>78209</v>
      </c>
      <c r="N2105" s="33">
        <f t="shared" si="355"/>
        <v>4436.41</v>
      </c>
      <c r="O2105" s="33">
        <f t="shared" si="356"/>
        <v>334.34</v>
      </c>
      <c r="P2105" s="33">
        <f t="shared" si="362"/>
        <v>14418.72</v>
      </c>
      <c r="Q2105" s="103">
        <v>0.18149999999999999</v>
      </c>
      <c r="R2105" s="103">
        <v>0.17510000000000001</v>
      </c>
      <c r="S2105" s="33">
        <f t="shared" si="357"/>
        <v>1743.29</v>
      </c>
      <c r="T2105" s="33">
        <f t="shared" si="363"/>
        <v>79.510000000000005</v>
      </c>
      <c r="U2105" s="33">
        <f t="shared" si="358"/>
        <v>13.92</v>
      </c>
      <c r="V2105" s="33">
        <f t="shared" si="359"/>
        <v>93.43</v>
      </c>
      <c r="W2105" s="33">
        <f t="shared" si="360"/>
        <v>6607.47</v>
      </c>
      <c r="X2105" s="33" t="str">
        <f>IFERROR(VLOOKUP(C2105,'Adj to Match Apport'!$C:$F,4,FALSE),0)</f>
        <v/>
      </c>
      <c r="Y2105" s="33">
        <f t="shared" si="361"/>
        <v>6607.47</v>
      </c>
      <c r="Z2105" s="184">
        <f>VLOOKUP(C2105, '2023-24 School Level AAFTE'!$C$4:$C$2454, 1, 0)</f>
        <v>5586</v>
      </c>
    </row>
    <row r="2106" spans="1:26" s="20" customFormat="1" x14ac:dyDescent="0.25">
      <c r="A2106" s="136" t="s">
        <v>2116</v>
      </c>
      <c r="B2106" s="166" t="s">
        <v>2115</v>
      </c>
      <c r="C2106" s="167">
        <v>3176</v>
      </c>
      <c r="D2106" s="166" t="s">
        <v>2118</v>
      </c>
      <c r="E2106" s="146" t="str">
        <f>VLOOKUP($C2106,'2023-24 School Level AAFTE'!$C:$N,9,FALSE)</f>
        <v>Yes</v>
      </c>
      <c r="F2106" s="94" t="str">
        <f>IFERROR(VLOOKUP(C2106,'2023-24 School Level AAFTE'!$C:$N,11,FALSE),"")</f>
        <v>Yes</v>
      </c>
      <c r="G2106" s="20">
        <f>IFERROR(VLOOKUP(C2106,'2023-24 School Level AAFTE'!$C:$N,8,FALSE),0)</f>
        <v>446.61</v>
      </c>
      <c r="H2106" s="99">
        <f>VLOOKUP($A2106,'District Data'!$A:$F,3,FALSE)</f>
        <v>1</v>
      </c>
      <c r="I2106" s="99">
        <f>VLOOKUP($A2106,'District Data'!$A:$F,4,FALSE)</f>
        <v>1</v>
      </c>
      <c r="J2106" s="100">
        <f t="shared" si="353"/>
        <v>446.61</v>
      </c>
      <c r="K2106" s="101">
        <f t="shared" si="354"/>
        <v>1.31</v>
      </c>
      <c r="L2106" s="102">
        <f>'District Data'!E$2</f>
        <v>72728</v>
      </c>
      <c r="M2106" s="102">
        <f>'District Data'!F$2</f>
        <v>78209</v>
      </c>
      <c r="N2106" s="33">
        <f t="shared" si="355"/>
        <v>95273.68</v>
      </c>
      <c r="O2106" s="33">
        <f t="shared" si="356"/>
        <v>7180.11</v>
      </c>
      <c r="P2106" s="33">
        <f t="shared" si="362"/>
        <v>14418.72</v>
      </c>
      <c r="Q2106" s="103">
        <v>0.18149999999999999</v>
      </c>
      <c r="R2106" s="103">
        <v>0.17510000000000001</v>
      </c>
      <c r="S2106" s="33">
        <f t="shared" si="357"/>
        <v>37437.93</v>
      </c>
      <c r="T2106" s="33">
        <f t="shared" si="363"/>
        <v>1707.56</v>
      </c>
      <c r="U2106" s="33">
        <f t="shared" si="358"/>
        <v>298.99</v>
      </c>
      <c r="V2106" s="33">
        <f t="shared" si="359"/>
        <v>2006.55</v>
      </c>
      <c r="W2106" s="33">
        <f t="shared" si="360"/>
        <v>141898.26999999996</v>
      </c>
      <c r="X2106" s="33" t="str">
        <f>IFERROR(VLOOKUP(C2106,'Adj to Match Apport'!$C:$F,4,FALSE),0)</f>
        <v/>
      </c>
      <c r="Y2106" s="33">
        <f t="shared" si="361"/>
        <v>141898.26999999996</v>
      </c>
      <c r="Z2106" s="184">
        <f>VLOOKUP(C2106, '2023-24 School Level AAFTE'!$C$4:$C$2454, 1, 0)</f>
        <v>3176</v>
      </c>
    </row>
    <row r="2107" spans="1:26" s="20" customFormat="1" x14ac:dyDescent="0.25">
      <c r="A2107" s="136" t="s">
        <v>2116</v>
      </c>
      <c r="B2107" s="166" t="s">
        <v>2115</v>
      </c>
      <c r="C2107" s="167">
        <v>2679</v>
      </c>
      <c r="D2107" s="166" t="s">
        <v>2117</v>
      </c>
      <c r="E2107" s="146" t="str">
        <f>VLOOKUP($C2107,'2023-24 School Level AAFTE'!$C:$N,9,FALSE)</f>
        <v>Yes</v>
      </c>
      <c r="F2107" s="94" t="str">
        <f>IFERROR(VLOOKUP(C2107,'2023-24 School Level AAFTE'!$C:$N,11,FALSE),"")</f>
        <v>Yes</v>
      </c>
      <c r="G2107" s="20">
        <f>IFERROR(VLOOKUP(C2107,'2023-24 School Level AAFTE'!$C:$N,8,FALSE),0)</f>
        <v>311.06</v>
      </c>
      <c r="H2107" s="99">
        <f>VLOOKUP($A2107,'District Data'!$A:$F,3,FALSE)</f>
        <v>1</v>
      </c>
      <c r="I2107" s="99">
        <f>VLOOKUP($A2107,'District Data'!$A:$F,4,FALSE)</f>
        <v>1</v>
      </c>
      <c r="J2107" s="100">
        <f t="shared" si="353"/>
        <v>311.06</v>
      </c>
      <c r="K2107" s="101">
        <f t="shared" si="354"/>
        <v>0.91200000000000003</v>
      </c>
      <c r="L2107" s="102">
        <f>'District Data'!E$2</f>
        <v>72728</v>
      </c>
      <c r="M2107" s="102">
        <f>'District Data'!F$2</f>
        <v>78209</v>
      </c>
      <c r="N2107" s="33">
        <f t="shared" si="355"/>
        <v>66327.94</v>
      </c>
      <c r="O2107" s="33">
        <f t="shared" si="356"/>
        <v>4998.67</v>
      </c>
      <c r="P2107" s="33">
        <f t="shared" si="362"/>
        <v>14418.72</v>
      </c>
      <c r="Q2107" s="103">
        <v>0.18149999999999999</v>
      </c>
      <c r="R2107" s="103">
        <v>0.17510000000000001</v>
      </c>
      <c r="S2107" s="33">
        <f t="shared" si="357"/>
        <v>26063.66</v>
      </c>
      <c r="T2107" s="33">
        <f t="shared" si="363"/>
        <v>1188.78</v>
      </c>
      <c r="U2107" s="33">
        <f t="shared" si="358"/>
        <v>208.16</v>
      </c>
      <c r="V2107" s="33">
        <f t="shared" si="359"/>
        <v>1396.94</v>
      </c>
      <c r="W2107" s="33">
        <f t="shared" si="360"/>
        <v>98787.21</v>
      </c>
      <c r="X2107" s="33">
        <f>IFERROR(VLOOKUP(C2107,'Adj to Match Apport'!$C:$F,4,FALSE),0)</f>
        <v>-1.0000000009313226E-2</v>
      </c>
      <c r="Y2107" s="33">
        <f t="shared" si="361"/>
        <v>98787.199999999997</v>
      </c>
      <c r="Z2107" s="184">
        <f>VLOOKUP(C2107, '2023-24 School Level AAFTE'!$C$4:$C$2454, 1, 0)</f>
        <v>2679</v>
      </c>
    </row>
    <row r="2108" spans="1:26" s="20" customFormat="1" x14ac:dyDescent="0.25">
      <c r="A2108" s="136" t="s">
        <v>2116</v>
      </c>
      <c r="B2108" s="166" t="s">
        <v>2115</v>
      </c>
      <c r="C2108" s="167">
        <v>4196</v>
      </c>
      <c r="D2108" s="166" t="s">
        <v>2119</v>
      </c>
      <c r="E2108" s="146" t="str">
        <f>VLOOKUP($C2108,'2023-24 School Level AAFTE'!$C:$N,9,FALSE)</f>
        <v>Yes</v>
      </c>
      <c r="F2108" s="94" t="str">
        <f>IFERROR(VLOOKUP(C2108,'2023-24 School Level AAFTE'!$C:$N,11,FALSE),"")</f>
        <v>Yes</v>
      </c>
      <c r="G2108" s="20">
        <f>IFERROR(VLOOKUP(C2108,'2023-24 School Level AAFTE'!$C:$N,8,FALSE),0)</f>
        <v>217.6</v>
      </c>
      <c r="H2108" s="99">
        <f>VLOOKUP($A2108,'District Data'!$A:$F,3,FALSE)</f>
        <v>1</v>
      </c>
      <c r="I2108" s="99">
        <f>VLOOKUP($A2108,'District Data'!$A:$F,4,FALSE)</f>
        <v>1</v>
      </c>
      <c r="J2108" s="100">
        <f t="shared" si="353"/>
        <v>217.6</v>
      </c>
      <c r="K2108" s="101">
        <f t="shared" si="354"/>
        <v>0.63800000000000001</v>
      </c>
      <c r="L2108" s="102">
        <f>'District Data'!E$2</f>
        <v>72728</v>
      </c>
      <c r="M2108" s="102">
        <f>'District Data'!F$2</f>
        <v>78209</v>
      </c>
      <c r="N2108" s="33">
        <f t="shared" si="355"/>
        <v>46400.46</v>
      </c>
      <c r="O2108" s="33">
        <f t="shared" si="356"/>
        <v>3496.88</v>
      </c>
      <c r="P2108" s="33">
        <f t="shared" si="362"/>
        <v>14418.72</v>
      </c>
      <c r="Q2108" s="103">
        <v>0.18149999999999999</v>
      </c>
      <c r="R2108" s="103">
        <v>0.17510000000000001</v>
      </c>
      <c r="S2108" s="33">
        <f t="shared" si="357"/>
        <v>18233.13</v>
      </c>
      <c r="T2108" s="33">
        <f t="shared" si="363"/>
        <v>831.62</v>
      </c>
      <c r="U2108" s="33">
        <f t="shared" si="358"/>
        <v>145.62</v>
      </c>
      <c r="V2108" s="33">
        <f t="shared" si="359"/>
        <v>977.24</v>
      </c>
      <c r="W2108" s="33">
        <f t="shared" si="360"/>
        <v>69107.710000000006</v>
      </c>
      <c r="X2108" s="33" t="str">
        <f>IFERROR(VLOOKUP(C2108,'Adj to Match Apport'!$C:$F,4,FALSE),0)</f>
        <v/>
      </c>
      <c r="Y2108" s="33">
        <f t="shared" si="361"/>
        <v>69107.710000000006</v>
      </c>
      <c r="Z2108" s="184">
        <f>VLOOKUP(C2108, '2023-24 School Level AAFTE'!$C$4:$C$2454, 1, 0)</f>
        <v>4196</v>
      </c>
    </row>
    <row r="2109" spans="1:26" s="20" customFormat="1" x14ac:dyDescent="0.25">
      <c r="A2109" s="136" t="s">
        <v>2116</v>
      </c>
      <c r="B2109" s="166" t="s">
        <v>2115</v>
      </c>
      <c r="C2109" s="167">
        <v>5587</v>
      </c>
      <c r="D2109" s="166" t="s">
        <v>2778</v>
      </c>
      <c r="E2109" s="146" t="str">
        <f>VLOOKUP($C2109,'2023-24 School Level AAFTE'!$C:$N,9,FALSE)</f>
        <v>Yes</v>
      </c>
      <c r="F2109" s="94" t="str">
        <f>IFERROR(VLOOKUP(C2109,'2023-24 School Level AAFTE'!$C:$N,11,FALSE),"")</f>
        <v>Yes</v>
      </c>
      <c r="G2109" s="20">
        <f>IFERROR(VLOOKUP(C2109,'2023-24 School Level AAFTE'!$C:$N,8,FALSE),0)</f>
        <v>100.42</v>
      </c>
      <c r="H2109" s="99">
        <f>VLOOKUP($A2109,'District Data'!$A:$F,3,FALSE)</f>
        <v>1</v>
      </c>
      <c r="I2109" s="99">
        <f>VLOOKUP($A2109,'District Data'!$A:$F,4,FALSE)</f>
        <v>1</v>
      </c>
      <c r="J2109" s="100">
        <f t="shared" si="353"/>
        <v>100.42</v>
      </c>
      <c r="K2109" s="101">
        <f t="shared" si="354"/>
        <v>0.29499999999999998</v>
      </c>
      <c r="L2109" s="102">
        <f>'District Data'!E$2</f>
        <v>72728</v>
      </c>
      <c r="M2109" s="102">
        <f>'District Data'!F$2</f>
        <v>78209</v>
      </c>
      <c r="N2109" s="33">
        <f t="shared" si="355"/>
        <v>21454.76</v>
      </c>
      <c r="O2109" s="33">
        <f t="shared" si="356"/>
        <v>1616.9</v>
      </c>
      <c r="P2109" s="33">
        <f t="shared" si="362"/>
        <v>14418.72</v>
      </c>
      <c r="Q2109" s="103">
        <v>0.18149999999999999</v>
      </c>
      <c r="R2109" s="103">
        <v>0.17510000000000001</v>
      </c>
      <c r="S2109" s="33">
        <f t="shared" si="357"/>
        <v>8430.68</v>
      </c>
      <c r="T2109" s="33">
        <f t="shared" si="363"/>
        <v>384.53</v>
      </c>
      <c r="U2109" s="33">
        <f t="shared" si="358"/>
        <v>67.33</v>
      </c>
      <c r="V2109" s="33">
        <f t="shared" si="359"/>
        <v>451.85999999999996</v>
      </c>
      <c r="W2109" s="33">
        <f t="shared" si="360"/>
        <v>31954.2</v>
      </c>
      <c r="X2109" s="33" t="str">
        <f>IFERROR(VLOOKUP(C2109,'Adj to Match Apport'!$C:$F,4,FALSE),0)</f>
        <v/>
      </c>
      <c r="Y2109" s="33">
        <f t="shared" si="361"/>
        <v>31954.2</v>
      </c>
      <c r="Z2109" s="184">
        <f>VLOOKUP(C2109, '2023-24 School Level AAFTE'!$C$4:$C$2454, 1, 0)</f>
        <v>5587</v>
      </c>
    </row>
    <row r="2110" spans="1:26" s="20" customFormat="1" x14ac:dyDescent="0.25">
      <c r="A2110" s="136" t="s">
        <v>2121</v>
      </c>
      <c r="B2110" s="166" t="s">
        <v>2120</v>
      </c>
      <c r="C2110" s="167">
        <v>1508</v>
      </c>
      <c r="D2110" s="166" t="s">
        <v>2122</v>
      </c>
      <c r="E2110" s="146" t="str">
        <f>VLOOKUP($C2110,'2023-24 School Level AAFTE'!$C:$N,9,FALSE)</f>
        <v>Yes</v>
      </c>
      <c r="F2110" s="94" t="str">
        <f>IFERROR(VLOOKUP(C2110,'2023-24 School Level AAFTE'!$C:$N,11,FALSE),"")</f>
        <v>Yes</v>
      </c>
      <c r="G2110" s="20">
        <f>IFERROR(VLOOKUP(C2110,'2023-24 School Level AAFTE'!$C:$N,8,FALSE),0)</f>
        <v>235.9</v>
      </c>
      <c r="H2110" s="99">
        <f>VLOOKUP($A2110,'District Data'!$A:$F,3,FALSE)</f>
        <v>1</v>
      </c>
      <c r="I2110" s="99">
        <f>VLOOKUP($A2110,'District Data'!$A:$F,4,FALSE)</f>
        <v>1</v>
      </c>
      <c r="J2110" s="100">
        <f t="shared" si="353"/>
        <v>235.9</v>
      </c>
      <c r="K2110" s="101">
        <f t="shared" si="354"/>
        <v>0.69199999999999995</v>
      </c>
      <c r="L2110" s="102">
        <f>'District Data'!E$2</f>
        <v>72728</v>
      </c>
      <c r="M2110" s="102">
        <f>'District Data'!F$2</f>
        <v>78209</v>
      </c>
      <c r="N2110" s="33">
        <f t="shared" si="355"/>
        <v>50327.78</v>
      </c>
      <c r="O2110" s="33">
        <f t="shared" si="356"/>
        <v>3792.85</v>
      </c>
      <c r="P2110" s="33">
        <f t="shared" si="362"/>
        <v>14418.72</v>
      </c>
      <c r="Q2110" s="103">
        <v>0.18149999999999999</v>
      </c>
      <c r="R2110" s="103">
        <v>0.17510000000000001</v>
      </c>
      <c r="S2110" s="33">
        <f t="shared" si="357"/>
        <v>19776.37</v>
      </c>
      <c r="T2110" s="33">
        <f t="shared" si="363"/>
        <v>902.01</v>
      </c>
      <c r="U2110" s="33">
        <f t="shared" si="358"/>
        <v>157.94</v>
      </c>
      <c r="V2110" s="33">
        <f t="shared" si="359"/>
        <v>1059.95</v>
      </c>
      <c r="W2110" s="33">
        <f t="shared" si="360"/>
        <v>74956.95</v>
      </c>
      <c r="X2110" s="33">
        <f>IFERROR(VLOOKUP(C2110,'Adj to Match Apport'!$C:$F,4,FALSE),0)</f>
        <v>-1.0000000009313226E-2</v>
      </c>
      <c r="Y2110" s="33">
        <f t="shared" si="361"/>
        <v>74956.939999999988</v>
      </c>
      <c r="Z2110" s="184">
        <f>VLOOKUP(C2110, '2023-24 School Level AAFTE'!$C$4:$C$2454, 1, 0)</f>
        <v>1508</v>
      </c>
    </row>
    <row r="2111" spans="1:26" s="20" customFormat="1" x14ac:dyDescent="0.25">
      <c r="A2111" s="136" t="s">
        <v>2121</v>
      </c>
      <c r="B2111" s="166" t="s">
        <v>2120</v>
      </c>
      <c r="C2111" s="167">
        <v>2608</v>
      </c>
      <c r="D2111" s="166" t="s">
        <v>575</v>
      </c>
      <c r="E2111" s="146" t="str">
        <f>VLOOKUP($C2111,'2023-24 School Level AAFTE'!$C:$N,9,FALSE)</f>
        <v>Yes</v>
      </c>
      <c r="F2111" s="94" t="str">
        <f>IFERROR(VLOOKUP(C2111,'2023-24 School Level AAFTE'!$C:$N,11,FALSE),"")</f>
        <v>Yes</v>
      </c>
      <c r="G2111" s="20">
        <f>IFERROR(VLOOKUP(C2111,'2023-24 School Level AAFTE'!$C:$N,8,FALSE),0)</f>
        <v>342.8</v>
      </c>
      <c r="H2111" s="99">
        <f>VLOOKUP($A2111,'District Data'!$A:$F,3,FALSE)</f>
        <v>1</v>
      </c>
      <c r="I2111" s="99">
        <f>VLOOKUP($A2111,'District Data'!$A:$F,4,FALSE)</f>
        <v>1</v>
      </c>
      <c r="J2111" s="100">
        <f t="shared" si="353"/>
        <v>342.8</v>
      </c>
      <c r="K2111" s="101">
        <f t="shared" si="354"/>
        <v>1.006</v>
      </c>
      <c r="L2111" s="102">
        <f>'District Data'!E$2</f>
        <v>72728</v>
      </c>
      <c r="M2111" s="102">
        <f>'District Data'!F$2</f>
        <v>78209</v>
      </c>
      <c r="N2111" s="33">
        <f t="shared" si="355"/>
        <v>73164.37</v>
      </c>
      <c r="O2111" s="33">
        <f t="shared" si="356"/>
        <v>5513.88</v>
      </c>
      <c r="P2111" s="33">
        <f t="shared" si="362"/>
        <v>14418.72</v>
      </c>
      <c r="Q2111" s="103">
        <v>0.18149999999999999</v>
      </c>
      <c r="R2111" s="103">
        <v>0.17510000000000001</v>
      </c>
      <c r="S2111" s="33">
        <f t="shared" si="357"/>
        <v>28750.05</v>
      </c>
      <c r="T2111" s="33">
        <f t="shared" si="363"/>
        <v>1311.3</v>
      </c>
      <c r="U2111" s="33">
        <f t="shared" si="358"/>
        <v>229.61</v>
      </c>
      <c r="V2111" s="33">
        <f t="shared" si="359"/>
        <v>1540.9099999999999</v>
      </c>
      <c r="W2111" s="33">
        <f t="shared" si="360"/>
        <v>108969.21</v>
      </c>
      <c r="X2111" s="33" t="str">
        <f>IFERROR(VLOOKUP(C2111,'Adj to Match Apport'!$C:$F,4,FALSE),0)</f>
        <v/>
      </c>
      <c r="Y2111" s="33">
        <f t="shared" si="361"/>
        <v>108969.21</v>
      </c>
      <c r="Z2111" s="184">
        <f>VLOOKUP(C2111, '2023-24 School Level AAFTE'!$C$4:$C$2454, 1, 0)</f>
        <v>2608</v>
      </c>
    </row>
    <row r="2112" spans="1:26" s="20" customFormat="1" x14ac:dyDescent="0.25">
      <c r="A2112" s="136" t="s">
        <v>2121</v>
      </c>
      <c r="B2112" s="166" t="s">
        <v>2120</v>
      </c>
      <c r="C2112" s="168">
        <v>4106</v>
      </c>
      <c r="D2112" s="165" t="s">
        <v>2125</v>
      </c>
      <c r="E2112" s="146" t="str">
        <f>VLOOKUP($C2112,'2023-24 School Level AAFTE'!$C:$N,9,FALSE)</f>
        <v>Yes</v>
      </c>
      <c r="F2112" s="94" t="str">
        <f>IFERROR(VLOOKUP(C2112,'2023-24 School Level AAFTE'!$C:$N,11,FALSE),"")</f>
        <v>Yes</v>
      </c>
      <c r="G2112" s="20">
        <f>IFERROR(VLOOKUP(C2112,'2023-24 School Level AAFTE'!$C:$N,8,FALSE),0)</f>
        <v>402.9</v>
      </c>
      <c r="H2112" s="99">
        <f>VLOOKUP($A2112,'District Data'!$A:$F,3,FALSE)</f>
        <v>1</v>
      </c>
      <c r="I2112" s="99">
        <f>VLOOKUP($A2112,'District Data'!$A:$F,4,FALSE)</f>
        <v>1</v>
      </c>
      <c r="J2112" s="100">
        <f t="shared" si="353"/>
        <v>402.9</v>
      </c>
      <c r="K2112" s="101">
        <f t="shared" si="354"/>
        <v>1.1819999999999999</v>
      </c>
      <c r="L2112" s="102">
        <f>'District Data'!E$2</f>
        <v>72728</v>
      </c>
      <c r="M2112" s="102">
        <f>'District Data'!F$2</f>
        <v>78209</v>
      </c>
      <c r="N2112" s="33">
        <f t="shared" si="355"/>
        <v>85964.5</v>
      </c>
      <c r="O2112" s="33">
        <f t="shared" si="356"/>
        <v>6478.54</v>
      </c>
      <c r="P2112" s="33">
        <f t="shared" si="362"/>
        <v>14418.72</v>
      </c>
      <c r="Q2112" s="103">
        <v>0.18149999999999999</v>
      </c>
      <c r="R2112" s="103">
        <v>0.17510000000000001</v>
      </c>
      <c r="S2112" s="33">
        <f t="shared" si="357"/>
        <v>33779.879999999997</v>
      </c>
      <c r="T2112" s="33">
        <f t="shared" si="363"/>
        <v>1540.72</v>
      </c>
      <c r="U2112" s="33">
        <f t="shared" si="358"/>
        <v>269.77999999999997</v>
      </c>
      <c r="V2112" s="33">
        <f t="shared" si="359"/>
        <v>1810.5</v>
      </c>
      <c r="W2112" s="33">
        <f t="shared" si="360"/>
        <v>128033.42</v>
      </c>
      <c r="X2112" s="33" t="str">
        <f>IFERROR(VLOOKUP(C2112,'Adj to Match Apport'!$C:$F,4,FALSE),0)</f>
        <v/>
      </c>
      <c r="Y2112" s="33">
        <f t="shared" si="361"/>
        <v>128033.42</v>
      </c>
      <c r="Z2112" s="184">
        <f>VLOOKUP(C2112, '2023-24 School Level AAFTE'!$C$4:$C$2454, 1, 0)</f>
        <v>4106</v>
      </c>
    </row>
    <row r="2113" spans="1:26" s="20" customFormat="1" x14ac:dyDescent="0.25">
      <c r="A2113" s="136" t="s">
        <v>2121</v>
      </c>
      <c r="B2113" s="166" t="s">
        <v>2120</v>
      </c>
      <c r="C2113" s="147">
        <v>2635</v>
      </c>
      <c r="D2113" s="34" t="s">
        <v>897</v>
      </c>
      <c r="E2113" s="146" t="str">
        <f>VLOOKUP($C2113,'2023-24 School Level AAFTE'!$C:$N,9,FALSE)</f>
        <v>Yes</v>
      </c>
      <c r="F2113" s="94" t="str">
        <f>IFERROR(VLOOKUP(C2113,'2023-24 School Level AAFTE'!$C:$N,11,FALSE),"")</f>
        <v>Yes</v>
      </c>
      <c r="G2113" s="20">
        <f>IFERROR(VLOOKUP(C2113,'2023-24 School Level AAFTE'!$C:$N,8,FALSE),0)</f>
        <v>277.94</v>
      </c>
      <c r="H2113" s="99">
        <f>VLOOKUP($A2113,'District Data'!$A:$F,3,FALSE)</f>
        <v>1</v>
      </c>
      <c r="I2113" s="99">
        <f>VLOOKUP($A2113,'District Data'!$A:$F,4,FALSE)</f>
        <v>1</v>
      </c>
      <c r="J2113" s="100">
        <f t="shared" ref="J2113:J2176" si="364">IF(AND(F2113="yes",E2113= "yes"), G2113,0)</f>
        <v>277.94</v>
      </c>
      <c r="K2113" s="101">
        <f t="shared" ref="K2113:K2176" si="365">ROUND(((J2113*1.1*36)/15)/900,3)</f>
        <v>0.81499999999999995</v>
      </c>
      <c r="L2113" s="102">
        <f>'District Data'!E$2</f>
        <v>72728</v>
      </c>
      <c r="M2113" s="102">
        <f>'District Data'!F$2</f>
        <v>78209</v>
      </c>
      <c r="N2113" s="33">
        <f t="shared" ref="N2113:N2176" si="366">ROUND(H2113*L2113*$K2113,2)</f>
        <v>59273.32</v>
      </c>
      <c r="O2113" s="33">
        <f t="shared" ref="O2113:O2176" si="367">ROUND(I2113*M2113*$K2113-N2113,2)</f>
        <v>4467.0200000000004</v>
      </c>
      <c r="P2113" s="33">
        <f t="shared" si="362"/>
        <v>14418.72</v>
      </c>
      <c r="Q2113" s="103">
        <v>0.18149999999999999</v>
      </c>
      <c r="R2113" s="103">
        <v>0.17510000000000001</v>
      </c>
      <c r="S2113" s="33">
        <f t="shared" ref="S2113:S2176" si="368">ROUND(N2113*Q2113+O2113*R2113+K2113*P2113,2)</f>
        <v>23291.54</v>
      </c>
      <c r="T2113" s="33">
        <f t="shared" si="363"/>
        <v>1062.3399999999999</v>
      </c>
      <c r="U2113" s="33">
        <f t="shared" ref="U2113:U2176" si="369">ROUND(T2113*R2113,2)</f>
        <v>186.02</v>
      </c>
      <c r="V2113" s="33">
        <f t="shared" ref="V2113:V2176" si="370">SUM(T2113:U2113)</f>
        <v>1248.3599999999999</v>
      </c>
      <c r="W2113" s="33">
        <f t="shared" ref="W2113:W2176" si="371">SUM(S2113,N2113:O2113,V2113)</f>
        <v>88280.24</v>
      </c>
      <c r="X2113" s="33" t="str">
        <f>IFERROR(VLOOKUP(C2113,'Adj to Match Apport'!$C:$F,4,FALSE),0)</f>
        <v/>
      </c>
      <c r="Y2113" s="33">
        <f t="shared" si="361"/>
        <v>88280.24</v>
      </c>
      <c r="Z2113" s="184">
        <f>VLOOKUP(C2113, '2023-24 School Level AAFTE'!$C$4:$C$2454, 1, 0)</f>
        <v>2635</v>
      </c>
    </row>
    <row r="2114" spans="1:26" s="20" customFormat="1" x14ac:dyDescent="0.25">
      <c r="A2114" s="136" t="s">
        <v>2121</v>
      </c>
      <c r="B2114" s="166" t="s">
        <v>2120</v>
      </c>
      <c r="C2114" s="167">
        <v>5262</v>
      </c>
      <c r="D2114" s="166" t="s">
        <v>2127</v>
      </c>
      <c r="E2114" s="146" t="str">
        <f>VLOOKUP($C2114,'2023-24 School Level AAFTE'!$C:$N,9,FALSE)</f>
        <v>No</v>
      </c>
      <c r="F2114" s="94" t="str">
        <f>IFERROR(VLOOKUP(C2114,'2023-24 School Level AAFTE'!$C:$N,11,FALSE),"")</f>
        <v>No</v>
      </c>
      <c r="G2114" s="20">
        <f>IFERROR(VLOOKUP(C2114,'2023-24 School Level AAFTE'!$C:$N,8,FALSE),0)</f>
        <v>512.74</v>
      </c>
      <c r="H2114" s="99">
        <f>VLOOKUP($A2114,'District Data'!$A:$F,3,FALSE)</f>
        <v>1</v>
      </c>
      <c r="I2114" s="99">
        <f>VLOOKUP($A2114,'District Data'!$A:$F,4,FALSE)</f>
        <v>1</v>
      </c>
      <c r="J2114" s="100">
        <f t="shared" si="364"/>
        <v>0</v>
      </c>
      <c r="K2114" s="101">
        <f t="shared" si="365"/>
        <v>0</v>
      </c>
      <c r="L2114" s="102">
        <f>'District Data'!E$2</f>
        <v>72728</v>
      </c>
      <c r="M2114" s="102">
        <f>'District Data'!F$2</f>
        <v>78209</v>
      </c>
      <c r="N2114" s="33">
        <f t="shared" si="366"/>
        <v>0</v>
      </c>
      <c r="O2114" s="33">
        <f t="shared" si="367"/>
        <v>0</v>
      </c>
      <c r="P2114" s="33">
        <f t="shared" si="362"/>
        <v>14418.72</v>
      </c>
      <c r="Q2114" s="103">
        <v>0.18149999999999999</v>
      </c>
      <c r="R2114" s="103">
        <v>0.17510000000000001</v>
      </c>
      <c r="S2114" s="33">
        <f t="shared" si="368"/>
        <v>0</v>
      </c>
      <c r="T2114" s="33">
        <f t="shared" si="363"/>
        <v>0</v>
      </c>
      <c r="U2114" s="33">
        <f t="shared" si="369"/>
        <v>0</v>
      </c>
      <c r="V2114" s="33">
        <f t="shared" si="370"/>
        <v>0</v>
      </c>
      <c r="W2114" s="33">
        <f t="shared" si="371"/>
        <v>0</v>
      </c>
      <c r="X2114" s="33">
        <f>IFERROR(VLOOKUP(C2114,'Adj to Match Apport'!$C:$F,4,FALSE),0)</f>
        <v>0</v>
      </c>
      <c r="Y2114" s="33">
        <f t="shared" ref="Y2114:Y2177" si="372">SUM(X2114,W2114)</f>
        <v>0</v>
      </c>
      <c r="Z2114" s="184">
        <f>VLOOKUP(C2114, '2023-24 School Level AAFTE'!$C$4:$C$2454, 1, 0)</f>
        <v>5262</v>
      </c>
    </row>
    <row r="2115" spans="1:26" s="20" customFormat="1" x14ac:dyDescent="0.25">
      <c r="A2115" s="136" t="s">
        <v>2121</v>
      </c>
      <c r="B2115" s="166" t="s">
        <v>2120</v>
      </c>
      <c r="C2115" s="167">
        <v>2900</v>
      </c>
      <c r="D2115" s="166" t="s">
        <v>2124</v>
      </c>
      <c r="E2115" s="146" t="str">
        <f>VLOOKUP($C2115,'2023-24 School Level AAFTE'!$C:$N,9,FALSE)</f>
        <v>Yes</v>
      </c>
      <c r="F2115" s="94" t="str">
        <f>IFERROR(VLOOKUP(C2115,'2023-24 School Level AAFTE'!$C:$N,11,FALSE),"")</f>
        <v>Yes</v>
      </c>
      <c r="G2115" s="20">
        <f>IFERROR(VLOOKUP(C2115,'2023-24 School Level AAFTE'!$C:$N,8,FALSE),0)</f>
        <v>939.54000000000008</v>
      </c>
      <c r="H2115" s="99">
        <f>VLOOKUP($A2115,'District Data'!$A:$F,3,FALSE)</f>
        <v>1</v>
      </c>
      <c r="I2115" s="99">
        <f>VLOOKUP($A2115,'District Data'!$A:$F,4,FALSE)</f>
        <v>1</v>
      </c>
      <c r="J2115" s="100">
        <f t="shared" si="364"/>
        <v>939.54000000000008</v>
      </c>
      <c r="K2115" s="101">
        <f t="shared" si="365"/>
        <v>2.7559999999999998</v>
      </c>
      <c r="L2115" s="102">
        <f>'District Data'!E$2</f>
        <v>72728</v>
      </c>
      <c r="M2115" s="102">
        <f>'District Data'!F$2</f>
        <v>78209</v>
      </c>
      <c r="N2115" s="33">
        <f t="shared" si="366"/>
        <v>200438.37</v>
      </c>
      <c r="O2115" s="33">
        <f t="shared" si="367"/>
        <v>15105.63</v>
      </c>
      <c r="P2115" s="33">
        <f t="shared" si="362"/>
        <v>14418.72</v>
      </c>
      <c r="Q2115" s="103">
        <v>0.18149999999999999</v>
      </c>
      <c r="R2115" s="103">
        <v>0.17510000000000001</v>
      </c>
      <c r="S2115" s="33">
        <f t="shared" si="368"/>
        <v>78762.55</v>
      </c>
      <c r="T2115" s="33">
        <f t="shared" si="363"/>
        <v>3592.4</v>
      </c>
      <c r="U2115" s="33">
        <f t="shared" si="369"/>
        <v>629.03</v>
      </c>
      <c r="V2115" s="33">
        <f t="shared" si="370"/>
        <v>4221.43</v>
      </c>
      <c r="W2115" s="33">
        <f t="shared" si="371"/>
        <v>298527.98</v>
      </c>
      <c r="X2115" s="33" t="str">
        <f>IFERROR(VLOOKUP(C2115,'Adj to Match Apport'!$C:$F,4,FALSE),0)</f>
        <v/>
      </c>
      <c r="Y2115" s="33">
        <f t="shared" si="372"/>
        <v>298527.98</v>
      </c>
      <c r="Z2115" s="184">
        <f>VLOOKUP(C2115, '2023-24 School Level AAFTE'!$C$4:$C$2454, 1, 0)</f>
        <v>2900</v>
      </c>
    </row>
    <row r="2116" spans="1:26" s="20" customFormat="1" x14ac:dyDescent="0.25">
      <c r="A2116" s="136" t="s">
        <v>2121</v>
      </c>
      <c r="B2116" s="166" t="s">
        <v>2120</v>
      </c>
      <c r="C2116" s="167">
        <v>2264</v>
      </c>
      <c r="D2116" s="166" t="s">
        <v>2123</v>
      </c>
      <c r="E2116" s="146" t="str">
        <f>VLOOKUP($C2116,'2023-24 School Level AAFTE'!$C:$N,9,FALSE)</f>
        <v>Yes</v>
      </c>
      <c r="F2116" s="94" t="str">
        <f>IFERROR(VLOOKUP(C2116,'2023-24 School Level AAFTE'!$C:$N,11,FALSE),"")</f>
        <v>Yes</v>
      </c>
      <c r="G2116" s="20">
        <f>IFERROR(VLOOKUP(C2116,'2023-24 School Level AAFTE'!$C:$N,8,FALSE),0)</f>
        <v>767.88</v>
      </c>
      <c r="H2116" s="99">
        <f>VLOOKUP($A2116,'District Data'!$A:$F,3,FALSE)</f>
        <v>1</v>
      </c>
      <c r="I2116" s="99">
        <f>VLOOKUP($A2116,'District Data'!$A:$F,4,FALSE)</f>
        <v>1</v>
      </c>
      <c r="J2116" s="100">
        <f t="shared" si="364"/>
        <v>767.88</v>
      </c>
      <c r="K2116" s="101">
        <f t="shared" si="365"/>
        <v>2.2519999999999998</v>
      </c>
      <c r="L2116" s="102">
        <f>'District Data'!E$2</f>
        <v>72728</v>
      </c>
      <c r="M2116" s="102">
        <f>'District Data'!F$2</f>
        <v>78209</v>
      </c>
      <c r="N2116" s="33">
        <f t="shared" si="366"/>
        <v>163783.46</v>
      </c>
      <c r="O2116" s="33">
        <f t="shared" si="367"/>
        <v>12343.21</v>
      </c>
      <c r="P2116" s="33">
        <f t="shared" ref="P2116:P2179" si="373">ROUND(1178*12*1.02,2)</f>
        <v>14418.72</v>
      </c>
      <c r="Q2116" s="103">
        <v>0.18149999999999999</v>
      </c>
      <c r="R2116" s="103">
        <v>0.17510000000000001</v>
      </c>
      <c r="S2116" s="33">
        <f t="shared" si="368"/>
        <v>64358.95</v>
      </c>
      <c r="T2116" s="33">
        <f t="shared" ref="T2116:T2179" si="374">ROUND(($M2116*$I2116*$K2116/180*3),2)</f>
        <v>2935.44</v>
      </c>
      <c r="U2116" s="33">
        <f t="shared" si="369"/>
        <v>514</v>
      </c>
      <c r="V2116" s="33">
        <f t="shared" si="370"/>
        <v>3449.44</v>
      </c>
      <c r="W2116" s="33">
        <f t="shared" si="371"/>
        <v>243935.05999999997</v>
      </c>
      <c r="X2116" s="33" t="str">
        <f>IFERROR(VLOOKUP(C2116,'Adj to Match Apport'!$C:$F,4,FALSE),0)</f>
        <v/>
      </c>
      <c r="Y2116" s="33">
        <f t="shared" si="372"/>
        <v>243935.05999999997</v>
      </c>
      <c r="Z2116" s="184">
        <f>VLOOKUP(C2116, '2023-24 School Level AAFTE'!$C$4:$C$2454, 1, 0)</f>
        <v>2264</v>
      </c>
    </row>
    <row r="2117" spans="1:26" s="20" customFormat="1" x14ac:dyDescent="0.25">
      <c r="A2117" s="136" t="s">
        <v>2121</v>
      </c>
      <c r="B2117" s="166" t="s">
        <v>2120</v>
      </c>
      <c r="C2117" s="167">
        <v>4588</v>
      </c>
      <c r="D2117" s="166" t="s">
        <v>2126</v>
      </c>
      <c r="E2117" s="146" t="str">
        <f>VLOOKUP($C2117,'2023-24 School Level AAFTE'!$C:$N,9,FALSE)</f>
        <v>Yes</v>
      </c>
      <c r="F2117" s="94" t="str">
        <f>IFERROR(VLOOKUP(C2117,'2023-24 School Level AAFTE'!$C:$N,11,FALSE),"")</f>
        <v>Yes</v>
      </c>
      <c r="G2117" s="20">
        <f>IFERROR(VLOOKUP(C2117,'2023-24 School Level AAFTE'!$C:$N,8,FALSE),0)</f>
        <v>460.5</v>
      </c>
      <c r="H2117" s="99">
        <f>VLOOKUP($A2117,'District Data'!$A:$F,3,FALSE)</f>
        <v>1</v>
      </c>
      <c r="I2117" s="99">
        <f>VLOOKUP($A2117,'District Data'!$A:$F,4,FALSE)</f>
        <v>1</v>
      </c>
      <c r="J2117" s="100">
        <f t="shared" si="364"/>
        <v>460.5</v>
      </c>
      <c r="K2117" s="101">
        <f t="shared" si="365"/>
        <v>1.351</v>
      </c>
      <c r="L2117" s="102">
        <f>'District Data'!E$2</f>
        <v>72728</v>
      </c>
      <c r="M2117" s="102">
        <f>'District Data'!F$2</f>
        <v>78209</v>
      </c>
      <c r="N2117" s="33">
        <f t="shared" si="366"/>
        <v>98255.53</v>
      </c>
      <c r="O2117" s="33">
        <f t="shared" si="367"/>
        <v>7404.83</v>
      </c>
      <c r="P2117" s="33">
        <f t="shared" si="373"/>
        <v>14418.72</v>
      </c>
      <c r="Q2117" s="103">
        <v>0.18149999999999999</v>
      </c>
      <c r="R2117" s="103">
        <v>0.17510000000000001</v>
      </c>
      <c r="S2117" s="33">
        <f t="shared" si="368"/>
        <v>38609.660000000003</v>
      </c>
      <c r="T2117" s="33">
        <f t="shared" si="374"/>
        <v>1761.01</v>
      </c>
      <c r="U2117" s="33">
        <f t="shared" si="369"/>
        <v>308.35000000000002</v>
      </c>
      <c r="V2117" s="33">
        <f t="shared" si="370"/>
        <v>2069.36</v>
      </c>
      <c r="W2117" s="33">
        <f t="shared" si="371"/>
        <v>146339.37999999998</v>
      </c>
      <c r="X2117" s="33" t="str">
        <f>IFERROR(VLOOKUP(C2117,'Adj to Match Apport'!$C:$F,4,FALSE),0)</f>
        <v/>
      </c>
      <c r="Y2117" s="33">
        <f t="shared" si="372"/>
        <v>146339.37999999998</v>
      </c>
      <c r="Z2117" s="184">
        <f>VLOOKUP(C2117, '2023-24 School Level AAFTE'!$C$4:$C$2454, 1, 0)</f>
        <v>4588</v>
      </c>
    </row>
    <row r="2118" spans="1:26" s="20" customFormat="1" x14ac:dyDescent="0.25">
      <c r="A2118" s="136" t="s">
        <v>2129</v>
      </c>
      <c r="B2118" s="166" t="s">
        <v>2128</v>
      </c>
      <c r="C2118" s="167">
        <v>2160</v>
      </c>
      <c r="D2118" s="166" t="s">
        <v>2130</v>
      </c>
      <c r="E2118" s="146" t="str">
        <f>VLOOKUP($C2118,'2023-24 School Level AAFTE'!$C:$N,9,FALSE)</f>
        <v>Yes</v>
      </c>
      <c r="F2118" s="94" t="str">
        <f>IFERROR(VLOOKUP(C2118,'2023-24 School Level AAFTE'!$C:$N,11,FALSE),"")</f>
        <v>Yes</v>
      </c>
      <c r="G2118" s="20">
        <f>IFERROR(VLOOKUP(C2118,'2023-24 School Level AAFTE'!$C:$N,8,FALSE),0)</f>
        <v>235.85999999999999</v>
      </c>
      <c r="H2118" s="99">
        <f>VLOOKUP($A2118,'District Data'!$A:$F,3,FALSE)</f>
        <v>1</v>
      </c>
      <c r="I2118" s="99">
        <f>VLOOKUP($A2118,'District Data'!$A:$F,4,FALSE)</f>
        <v>1</v>
      </c>
      <c r="J2118" s="100">
        <f t="shared" si="364"/>
        <v>235.85999999999999</v>
      </c>
      <c r="K2118" s="101">
        <f t="shared" si="365"/>
        <v>0.69199999999999995</v>
      </c>
      <c r="L2118" s="102">
        <f>'District Data'!E$2</f>
        <v>72728</v>
      </c>
      <c r="M2118" s="102">
        <f>'District Data'!F$2</f>
        <v>78209</v>
      </c>
      <c r="N2118" s="33">
        <f t="shared" si="366"/>
        <v>50327.78</v>
      </c>
      <c r="O2118" s="33">
        <f t="shared" si="367"/>
        <v>3792.85</v>
      </c>
      <c r="P2118" s="33">
        <f t="shared" si="373"/>
        <v>14418.72</v>
      </c>
      <c r="Q2118" s="103">
        <v>0.18149999999999999</v>
      </c>
      <c r="R2118" s="103">
        <v>0.17510000000000001</v>
      </c>
      <c r="S2118" s="33">
        <f t="shared" si="368"/>
        <v>19776.37</v>
      </c>
      <c r="T2118" s="33">
        <f t="shared" si="374"/>
        <v>902.01</v>
      </c>
      <c r="U2118" s="33">
        <f t="shared" si="369"/>
        <v>157.94</v>
      </c>
      <c r="V2118" s="33">
        <f t="shared" si="370"/>
        <v>1059.95</v>
      </c>
      <c r="W2118" s="33">
        <f t="shared" si="371"/>
        <v>74956.95</v>
      </c>
      <c r="X2118" s="33">
        <f>IFERROR(VLOOKUP(C2118,'Adj to Match Apport'!$C:$F,4,FALSE),0)</f>
        <v>0</v>
      </c>
      <c r="Y2118" s="33">
        <f t="shared" si="372"/>
        <v>74956.95</v>
      </c>
      <c r="Z2118" s="184">
        <f>VLOOKUP(C2118, '2023-24 School Level AAFTE'!$C$4:$C$2454, 1, 0)</f>
        <v>2160</v>
      </c>
    </row>
    <row r="2119" spans="1:26" s="20" customFormat="1" x14ac:dyDescent="0.25">
      <c r="A2119" s="136" t="s">
        <v>2132</v>
      </c>
      <c r="B2119" s="166" t="s">
        <v>2131</v>
      </c>
      <c r="C2119" s="167">
        <v>4264</v>
      </c>
      <c r="D2119" s="166" t="s">
        <v>2134</v>
      </c>
      <c r="E2119" s="146" t="str">
        <f>VLOOKUP($C2119,'2023-24 School Level AAFTE'!$C:$N,9,FALSE)</f>
        <v>No</v>
      </c>
      <c r="F2119" s="94" t="str">
        <f>IFERROR(VLOOKUP(C2119,'2023-24 School Level AAFTE'!$C:$N,11,FALSE),"")</f>
        <v>No</v>
      </c>
      <c r="G2119" s="20">
        <f>IFERROR(VLOOKUP(C2119,'2023-24 School Level AAFTE'!$C:$N,8,FALSE),0)</f>
        <v>378.12</v>
      </c>
      <c r="H2119" s="99">
        <f>VLOOKUP($A2119,'District Data'!$A:$F,3,FALSE)</f>
        <v>1.01</v>
      </c>
      <c r="I2119" s="99">
        <f>VLOOKUP($A2119,'District Data'!$A:$F,4,FALSE)</f>
        <v>1.01</v>
      </c>
      <c r="J2119" s="100">
        <f t="shared" si="364"/>
        <v>0</v>
      </c>
      <c r="K2119" s="101">
        <f t="shared" si="365"/>
        <v>0</v>
      </c>
      <c r="L2119" s="102">
        <f>'District Data'!E$2</f>
        <v>72728</v>
      </c>
      <c r="M2119" s="102">
        <f>'District Data'!F$2</f>
        <v>78209</v>
      </c>
      <c r="N2119" s="33">
        <f t="shared" si="366"/>
        <v>0</v>
      </c>
      <c r="O2119" s="33">
        <f t="shared" si="367"/>
        <v>0</v>
      </c>
      <c r="P2119" s="33">
        <f t="shared" si="373"/>
        <v>14418.72</v>
      </c>
      <c r="Q2119" s="103">
        <v>0.18149999999999999</v>
      </c>
      <c r="R2119" s="103">
        <v>0.17510000000000001</v>
      </c>
      <c r="S2119" s="33">
        <f t="shared" si="368"/>
        <v>0</v>
      </c>
      <c r="T2119" s="33">
        <f t="shared" si="374"/>
        <v>0</v>
      </c>
      <c r="U2119" s="33">
        <f t="shared" si="369"/>
        <v>0</v>
      </c>
      <c r="V2119" s="33">
        <f t="shared" si="370"/>
        <v>0</v>
      </c>
      <c r="W2119" s="33">
        <f t="shared" si="371"/>
        <v>0</v>
      </c>
      <c r="X2119" s="33">
        <f>IFERROR(VLOOKUP(C2119,'Adj to Match Apport'!$C:$F,4,FALSE),0)</f>
        <v>0</v>
      </c>
      <c r="Y2119" s="33">
        <f t="shared" si="372"/>
        <v>0</v>
      </c>
      <c r="Z2119" s="184">
        <f>VLOOKUP(C2119, '2023-24 School Level AAFTE'!$C$4:$C$2454, 1, 0)</f>
        <v>4264</v>
      </c>
    </row>
    <row r="2120" spans="1:26" s="20" customFormat="1" x14ac:dyDescent="0.25">
      <c r="A2120" s="136" t="s">
        <v>2132</v>
      </c>
      <c r="B2120" s="166" t="s">
        <v>2131</v>
      </c>
      <c r="C2120" s="167">
        <v>2560</v>
      </c>
      <c r="D2120" s="166" t="s">
        <v>2133</v>
      </c>
      <c r="E2120" s="146" t="str">
        <f>VLOOKUP($C2120,'2023-24 School Level AAFTE'!$C:$N,9,FALSE)</f>
        <v>No</v>
      </c>
      <c r="F2120" s="94" t="str">
        <f>IFERROR(VLOOKUP(C2120,'2023-24 School Level AAFTE'!$C:$N,11,FALSE),"")</f>
        <v>No</v>
      </c>
      <c r="G2120" s="20">
        <f>IFERROR(VLOOKUP(C2120,'2023-24 School Level AAFTE'!$C:$N,8,FALSE),0)</f>
        <v>295.88</v>
      </c>
      <c r="H2120" s="99">
        <f>VLOOKUP($A2120,'District Data'!$A:$F,3,FALSE)</f>
        <v>1.01</v>
      </c>
      <c r="I2120" s="99">
        <f>VLOOKUP($A2120,'District Data'!$A:$F,4,FALSE)</f>
        <v>1.01</v>
      </c>
      <c r="J2120" s="100">
        <f t="shared" si="364"/>
        <v>0</v>
      </c>
      <c r="K2120" s="101">
        <f t="shared" si="365"/>
        <v>0</v>
      </c>
      <c r="L2120" s="102">
        <f>'District Data'!E$2</f>
        <v>72728</v>
      </c>
      <c r="M2120" s="102">
        <f>'District Data'!F$2</f>
        <v>78209</v>
      </c>
      <c r="N2120" s="33">
        <f t="shared" si="366"/>
        <v>0</v>
      </c>
      <c r="O2120" s="33">
        <f t="shared" si="367"/>
        <v>0</v>
      </c>
      <c r="P2120" s="33">
        <f t="shared" si="373"/>
        <v>14418.72</v>
      </c>
      <c r="Q2120" s="103">
        <v>0.18149999999999999</v>
      </c>
      <c r="R2120" s="103">
        <v>0.17510000000000001</v>
      </c>
      <c r="S2120" s="33">
        <f t="shared" si="368"/>
        <v>0</v>
      </c>
      <c r="T2120" s="33">
        <f t="shared" si="374"/>
        <v>0</v>
      </c>
      <c r="U2120" s="33">
        <f t="shared" si="369"/>
        <v>0</v>
      </c>
      <c r="V2120" s="33">
        <f t="shared" si="370"/>
        <v>0</v>
      </c>
      <c r="W2120" s="33">
        <f t="shared" si="371"/>
        <v>0</v>
      </c>
      <c r="X2120" s="33">
        <f>IFERROR(VLOOKUP(C2120,'Adj to Match Apport'!$C:$F,4,FALSE),0)</f>
        <v>0</v>
      </c>
      <c r="Y2120" s="33">
        <f t="shared" si="372"/>
        <v>0</v>
      </c>
      <c r="Z2120" s="184">
        <f>VLOOKUP(C2120, '2023-24 School Level AAFTE'!$C$4:$C$2454, 1, 0)</f>
        <v>2560</v>
      </c>
    </row>
    <row r="2121" spans="1:26" s="20" customFormat="1" x14ac:dyDescent="0.25">
      <c r="A2121" s="136" t="s">
        <v>2610</v>
      </c>
      <c r="B2121" s="166" t="s">
        <v>2611</v>
      </c>
      <c r="C2121" s="167">
        <v>3062</v>
      </c>
      <c r="D2121" s="166" t="s">
        <v>2612</v>
      </c>
      <c r="E2121" s="146" t="str">
        <f>VLOOKUP($C2121,'2023-24 School Level AAFTE'!$C:$N,9,FALSE)</f>
        <v>No</v>
      </c>
      <c r="F2121" s="94" t="str">
        <f>IFERROR(VLOOKUP(C2121,'2023-24 School Level AAFTE'!$C:$N,11,FALSE),"")</f>
        <v>No</v>
      </c>
      <c r="G2121" s="20">
        <f>IFERROR(VLOOKUP(C2121,'2023-24 School Level AAFTE'!$C:$N,8,FALSE),0)</f>
        <v>75.7</v>
      </c>
      <c r="H2121" s="99">
        <f>VLOOKUP($A2121,'District Data'!$A:$F,3,FALSE)</f>
        <v>1</v>
      </c>
      <c r="I2121" s="99">
        <f>VLOOKUP($A2121,'District Data'!$A:$F,4,FALSE)</f>
        <v>1</v>
      </c>
      <c r="J2121" s="100">
        <f t="shared" si="364"/>
        <v>0</v>
      </c>
      <c r="K2121" s="101">
        <f t="shared" si="365"/>
        <v>0</v>
      </c>
      <c r="L2121" s="102">
        <f>'District Data'!E$2</f>
        <v>72728</v>
      </c>
      <c r="M2121" s="102">
        <f>'District Data'!F$2</f>
        <v>78209</v>
      </c>
      <c r="N2121" s="33">
        <f t="shared" si="366"/>
        <v>0</v>
      </c>
      <c r="O2121" s="33">
        <f t="shared" si="367"/>
        <v>0</v>
      </c>
      <c r="P2121" s="33">
        <f t="shared" si="373"/>
        <v>14418.72</v>
      </c>
      <c r="Q2121" s="103">
        <v>0.18149999999999999</v>
      </c>
      <c r="R2121" s="103">
        <v>0.17510000000000001</v>
      </c>
      <c r="S2121" s="33">
        <f t="shared" si="368"/>
        <v>0</v>
      </c>
      <c r="T2121" s="33">
        <f t="shared" si="374"/>
        <v>0</v>
      </c>
      <c r="U2121" s="33">
        <f t="shared" si="369"/>
        <v>0</v>
      </c>
      <c r="V2121" s="33">
        <f t="shared" si="370"/>
        <v>0</v>
      </c>
      <c r="W2121" s="33">
        <f t="shared" si="371"/>
        <v>0</v>
      </c>
      <c r="X2121" s="33">
        <f>IFERROR(VLOOKUP(C2121,'Adj to Match Apport'!$C:$F,4,FALSE),0)</f>
        <v>0</v>
      </c>
      <c r="Y2121" s="33">
        <f t="shared" si="372"/>
        <v>0</v>
      </c>
      <c r="Z2121" s="184">
        <f>VLOOKUP(C2121, '2023-24 School Level AAFTE'!$C$4:$C$2454, 1, 0)</f>
        <v>3062</v>
      </c>
    </row>
    <row r="2122" spans="1:26" s="20" customFormat="1" x14ac:dyDescent="0.25">
      <c r="A2122" s="136" t="s">
        <v>2610</v>
      </c>
      <c r="B2122" s="166" t="s">
        <v>2611</v>
      </c>
      <c r="C2122" s="167">
        <v>2676</v>
      </c>
      <c r="D2122" s="166" t="s">
        <v>2613</v>
      </c>
      <c r="E2122" s="146" t="str">
        <f>VLOOKUP($C2122,'2023-24 School Level AAFTE'!$C:$N,9,FALSE)</f>
        <v>No</v>
      </c>
      <c r="F2122" s="94" t="str">
        <f>IFERROR(VLOOKUP(C2122,'2023-24 School Level AAFTE'!$C:$N,11,FALSE),"")</f>
        <v>No</v>
      </c>
      <c r="G2122" s="20">
        <f>IFERROR(VLOOKUP(C2122,'2023-24 School Level AAFTE'!$C:$N,8,FALSE),0)</f>
        <v>129.41</v>
      </c>
      <c r="H2122" s="99">
        <f>VLOOKUP($A2122,'District Data'!$A:$F,3,FALSE)</f>
        <v>1</v>
      </c>
      <c r="I2122" s="99">
        <f>VLOOKUP($A2122,'District Data'!$A:$F,4,FALSE)</f>
        <v>1</v>
      </c>
      <c r="J2122" s="100">
        <f t="shared" si="364"/>
        <v>0</v>
      </c>
      <c r="K2122" s="101">
        <f t="shared" si="365"/>
        <v>0</v>
      </c>
      <c r="L2122" s="102">
        <f>'District Data'!E$2</f>
        <v>72728</v>
      </c>
      <c r="M2122" s="102">
        <f>'District Data'!F$2</f>
        <v>78209</v>
      </c>
      <c r="N2122" s="33">
        <f t="shared" si="366"/>
        <v>0</v>
      </c>
      <c r="O2122" s="33">
        <f t="shared" si="367"/>
        <v>0</v>
      </c>
      <c r="P2122" s="33">
        <f t="shared" si="373"/>
        <v>14418.72</v>
      </c>
      <c r="Q2122" s="103">
        <v>0.18149999999999999</v>
      </c>
      <c r="R2122" s="103">
        <v>0.17510000000000001</v>
      </c>
      <c r="S2122" s="33">
        <f t="shared" si="368"/>
        <v>0</v>
      </c>
      <c r="T2122" s="33">
        <f t="shared" si="374"/>
        <v>0</v>
      </c>
      <c r="U2122" s="33">
        <f t="shared" si="369"/>
        <v>0</v>
      </c>
      <c r="V2122" s="33">
        <f t="shared" si="370"/>
        <v>0</v>
      </c>
      <c r="W2122" s="33">
        <f t="shared" si="371"/>
        <v>0</v>
      </c>
      <c r="X2122" s="33">
        <f>IFERROR(VLOOKUP(C2122,'Adj to Match Apport'!$C:$F,4,FALSE),0)</f>
        <v>0</v>
      </c>
      <c r="Y2122" s="33">
        <f t="shared" si="372"/>
        <v>0</v>
      </c>
      <c r="Z2122" s="184">
        <f>VLOOKUP(C2122, '2023-24 School Level AAFTE'!$C$4:$C$2454, 1, 0)</f>
        <v>2676</v>
      </c>
    </row>
    <row r="2123" spans="1:26" s="20" customFormat="1" x14ac:dyDescent="0.25">
      <c r="A2123" s="136" t="s">
        <v>1898</v>
      </c>
      <c r="B2123" s="166" t="s">
        <v>1897</v>
      </c>
      <c r="C2123" s="167">
        <v>3226</v>
      </c>
      <c r="D2123" s="166" t="s">
        <v>1877</v>
      </c>
      <c r="E2123" s="146" t="str">
        <f>VLOOKUP($C2123,'2023-24 School Level AAFTE'!$C:$N,9,FALSE)</f>
        <v>Yes</v>
      </c>
      <c r="F2123" s="94" t="str">
        <f>IFERROR(VLOOKUP(C2123,'2023-24 School Level AAFTE'!$C:$N,11,FALSE),"")</f>
        <v>Yes</v>
      </c>
      <c r="G2123" s="20">
        <f>IFERROR(VLOOKUP(C2123,'2023-24 School Level AAFTE'!$C:$N,8,FALSE),0)</f>
        <v>449.8</v>
      </c>
      <c r="H2123" s="99">
        <f>VLOOKUP($A2123,'District Data'!$A:$F,3,FALSE)</f>
        <v>1.18</v>
      </c>
      <c r="I2123" s="99">
        <f>VLOOKUP($A2123,'District Data'!$A:$F,4,FALSE)</f>
        <v>1.18</v>
      </c>
      <c r="J2123" s="100">
        <f t="shared" si="364"/>
        <v>449.8</v>
      </c>
      <c r="K2123" s="101">
        <f t="shared" si="365"/>
        <v>1.319</v>
      </c>
      <c r="L2123" s="102">
        <f>'District Data'!E$2</f>
        <v>72728</v>
      </c>
      <c r="M2123" s="102">
        <f>'District Data'!F$2</f>
        <v>78209</v>
      </c>
      <c r="N2123" s="33">
        <f t="shared" si="366"/>
        <v>113195.31</v>
      </c>
      <c r="O2123" s="33">
        <f t="shared" si="367"/>
        <v>8530.74</v>
      </c>
      <c r="P2123" s="33">
        <f t="shared" si="373"/>
        <v>14418.72</v>
      </c>
      <c r="Q2123" s="103">
        <v>0.18149999999999999</v>
      </c>
      <c r="R2123" s="103">
        <v>0.17510000000000001</v>
      </c>
      <c r="S2123" s="33">
        <f t="shared" si="368"/>
        <v>41056.97</v>
      </c>
      <c r="T2123" s="33">
        <f t="shared" si="374"/>
        <v>2028.77</v>
      </c>
      <c r="U2123" s="33">
        <f t="shared" si="369"/>
        <v>355.24</v>
      </c>
      <c r="V2123" s="33">
        <f t="shared" si="370"/>
        <v>2384.0100000000002</v>
      </c>
      <c r="W2123" s="33">
        <f t="shared" si="371"/>
        <v>165167.03</v>
      </c>
      <c r="X2123" s="33" t="str">
        <f>IFERROR(VLOOKUP(C2123,'Adj to Match Apport'!$C:$F,4,FALSE),0)</f>
        <v/>
      </c>
      <c r="Y2123" s="33">
        <f t="shared" si="372"/>
        <v>165167.03</v>
      </c>
      <c r="Z2123" s="184">
        <f>VLOOKUP(C2123, '2023-24 School Level AAFTE'!$C$4:$C$2454, 1, 0)</f>
        <v>3226</v>
      </c>
    </row>
    <row r="2124" spans="1:26" s="20" customFormat="1" x14ac:dyDescent="0.25">
      <c r="A2124" s="136" t="s">
        <v>1898</v>
      </c>
      <c r="B2124" s="166" t="s">
        <v>1897</v>
      </c>
      <c r="C2124" s="167">
        <v>2848</v>
      </c>
      <c r="D2124" s="166" t="s">
        <v>1900</v>
      </c>
      <c r="E2124" s="146" t="str">
        <f>VLOOKUP($C2124,'2023-24 School Level AAFTE'!$C:$N,9,FALSE)</f>
        <v>Yes</v>
      </c>
      <c r="F2124" s="94" t="str">
        <f>IFERROR(VLOOKUP(C2124,'2023-24 School Level AAFTE'!$C:$N,11,FALSE),"")</f>
        <v>Yes</v>
      </c>
      <c r="G2124" s="20">
        <f>IFERROR(VLOOKUP(C2124,'2023-24 School Level AAFTE'!$C:$N,8,FALSE),0)</f>
        <v>885.17000000000007</v>
      </c>
      <c r="H2124" s="99">
        <f>VLOOKUP($A2124,'District Data'!$A:$F,3,FALSE)</f>
        <v>1.18</v>
      </c>
      <c r="I2124" s="99">
        <f>VLOOKUP($A2124,'District Data'!$A:$F,4,FALSE)</f>
        <v>1.18</v>
      </c>
      <c r="J2124" s="100">
        <f t="shared" si="364"/>
        <v>885.17000000000007</v>
      </c>
      <c r="K2124" s="101">
        <f t="shared" si="365"/>
        <v>2.5960000000000001</v>
      </c>
      <c r="L2124" s="102">
        <f>'District Data'!E$2</f>
        <v>72728</v>
      </c>
      <c r="M2124" s="102">
        <f>'District Data'!F$2</f>
        <v>78209</v>
      </c>
      <c r="N2124" s="33">
        <f t="shared" si="366"/>
        <v>222786.23</v>
      </c>
      <c r="O2124" s="33">
        <f t="shared" si="367"/>
        <v>16789.84</v>
      </c>
      <c r="P2124" s="33">
        <f t="shared" si="373"/>
        <v>14418.72</v>
      </c>
      <c r="Q2124" s="103">
        <v>0.18149999999999999</v>
      </c>
      <c r="R2124" s="103">
        <v>0.17510000000000001</v>
      </c>
      <c r="S2124" s="33">
        <f t="shared" si="368"/>
        <v>80806.600000000006</v>
      </c>
      <c r="T2124" s="33">
        <f t="shared" si="374"/>
        <v>3992.93</v>
      </c>
      <c r="U2124" s="33">
        <f t="shared" si="369"/>
        <v>699.16</v>
      </c>
      <c r="V2124" s="33">
        <f t="shared" si="370"/>
        <v>4692.09</v>
      </c>
      <c r="W2124" s="33">
        <f t="shared" si="371"/>
        <v>325074.76000000007</v>
      </c>
      <c r="X2124" s="33" t="str">
        <f>IFERROR(VLOOKUP(C2124,'Adj to Match Apport'!$C:$F,4,FALSE),0)</f>
        <v/>
      </c>
      <c r="Y2124" s="33">
        <f t="shared" si="372"/>
        <v>325074.76000000007</v>
      </c>
      <c r="Z2124" s="184">
        <f>VLOOKUP(C2124, '2023-24 School Level AAFTE'!$C$4:$C$2454, 1, 0)</f>
        <v>2848</v>
      </c>
    </row>
    <row r="2125" spans="1:26" s="20" customFormat="1" x14ac:dyDescent="0.25">
      <c r="A2125" s="136" t="s">
        <v>1898</v>
      </c>
      <c r="B2125" s="166" t="s">
        <v>1897</v>
      </c>
      <c r="C2125" s="167">
        <v>2564</v>
      </c>
      <c r="D2125" s="166" t="s">
        <v>1899</v>
      </c>
      <c r="E2125" s="146" t="str">
        <f>VLOOKUP($C2125,'2023-24 School Level AAFTE'!$C:$N,9,FALSE)</f>
        <v>Yes</v>
      </c>
      <c r="F2125" s="94" t="str">
        <f>IFERROR(VLOOKUP(C2125,'2023-24 School Level AAFTE'!$C:$N,11,FALSE),"")</f>
        <v>Yes</v>
      </c>
      <c r="G2125" s="20">
        <f>IFERROR(VLOOKUP(C2125,'2023-24 School Level AAFTE'!$C:$N,8,FALSE),0)</f>
        <v>609.25</v>
      </c>
      <c r="H2125" s="99">
        <f>VLOOKUP($A2125,'District Data'!$A:$F,3,FALSE)</f>
        <v>1.18</v>
      </c>
      <c r="I2125" s="99">
        <f>VLOOKUP($A2125,'District Data'!$A:$F,4,FALSE)</f>
        <v>1.18</v>
      </c>
      <c r="J2125" s="100">
        <f t="shared" si="364"/>
        <v>609.25</v>
      </c>
      <c r="K2125" s="101">
        <f t="shared" si="365"/>
        <v>1.7869999999999999</v>
      </c>
      <c r="L2125" s="102">
        <f>'District Data'!E$2</f>
        <v>72728</v>
      </c>
      <c r="M2125" s="102">
        <f>'District Data'!F$2</f>
        <v>78209</v>
      </c>
      <c r="N2125" s="33">
        <f t="shared" si="366"/>
        <v>153358.62</v>
      </c>
      <c r="O2125" s="33">
        <f t="shared" si="367"/>
        <v>11557.57</v>
      </c>
      <c r="P2125" s="33">
        <f t="shared" si="373"/>
        <v>14418.72</v>
      </c>
      <c r="Q2125" s="103">
        <v>0.18149999999999999</v>
      </c>
      <c r="R2125" s="103">
        <v>0.17510000000000001</v>
      </c>
      <c r="S2125" s="33">
        <f t="shared" si="368"/>
        <v>55624.57</v>
      </c>
      <c r="T2125" s="33">
        <f t="shared" si="374"/>
        <v>2748.6</v>
      </c>
      <c r="U2125" s="33">
        <f t="shared" si="369"/>
        <v>481.28</v>
      </c>
      <c r="V2125" s="33">
        <f t="shared" si="370"/>
        <v>3229.88</v>
      </c>
      <c r="W2125" s="33">
        <f t="shared" si="371"/>
        <v>223770.64</v>
      </c>
      <c r="X2125" s="33">
        <f>IFERROR(VLOOKUP(C2125,'Adj to Match Apport'!$C:$F,4,FALSE),0)</f>
        <v>250.43000000005122</v>
      </c>
      <c r="Y2125" s="33">
        <f t="shared" si="372"/>
        <v>224021.07000000007</v>
      </c>
      <c r="Z2125" s="184">
        <f>VLOOKUP(C2125, '2023-24 School Level AAFTE'!$C$4:$C$2454, 1, 0)</f>
        <v>2564</v>
      </c>
    </row>
    <row r="2126" spans="1:26" s="20" customFormat="1" x14ac:dyDescent="0.25">
      <c r="A2126" s="136" t="s">
        <v>1898</v>
      </c>
      <c r="B2126" s="166" t="s">
        <v>1897</v>
      </c>
      <c r="C2126" s="167">
        <v>3635</v>
      </c>
      <c r="D2126" s="166" t="s">
        <v>1902</v>
      </c>
      <c r="E2126" s="146" t="str">
        <f>VLOOKUP($C2126,'2023-24 School Level AAFTE'!$C:$N,9,FALSE)</f>
        <v>Yes</v>
      </c>
      <c r="F2126" s="94" t="str">
        <f>IFERROR(VLOOKUP(C2126,'2023-24 School Level AAFTE'!$C:$N,11,FALSE),"")</f>
        <v>Yes</v>
      </c>
      <c r="G2126" s="20">
        <f>IFERROR(VLOOKUP(C2126,'2023-24 School Level AAFTE'!$C:$N,8,FALSE),0)</f>
        <v>383.2</v>
      </c>
      <c r="H2126" s="99">
        <f>VLOOKUP($A2126,'District Data'!$A:$F,3,FALSE)</f>
        <v>1.18</v>
      </c>
      <c r="I2126" s="99">
        <f>VLOOKUP($A2126,'District Data'!$A:$F,4,FALSE)</f>
        <v>1.18</v>
      </c>
      <c r="J2126" s="100">
        <f t="shared" si="364"/>
        <v>383.2</v>
      </c>
      <c r="K2126" s="101">
        <f t="shared" si="365"/>
        <v>1.1240000000000001</v>
      </c>
      <c r="L2126" s="102">
        <f>'District Data'!E$2</f>
        <v>72728</v>
      </c>
      <c r="M2126" s="102">
        <f>'District Data'!F$2</f>
        <v>78209</v>
      </c>
      <c r="N2126" s="33">
        <f t="shared" si="366"/>
        <v>96460.6</v>
      </c>
      <c r="O2126" s="33">
        <f t="shared" si="367"/>
        <v>7269.56</v>
      </c>
      <c r="P2126" s="33">
        <f t="shared" si="373"/>
        <v>14418.72</v>
      </c>
      <c r="Q2126" s="103">
        <v>0.18149999999999999</v>
      </c>
      <c r="R2126" s="103">
        <v>0.17510000000000001</v>
      </c>
      <c r="S2126" s="33">
        <f t="shared" si="368"/>
        <v>34987.14</v>
      </c>
      <c r="T2126" s="33">
        <f t="shared" si="374"/>
        <v>1728.84</v>
      </c>
      <c r="U2126" s="33">
        <f t="shared" si="369"/>
        <v>302.72000000000003</v>
      </c>
      <c r="V2126" s="33">
        <f t="shared" si="370"/>
        <v>2031.56</v>
      </c>
      <c r="W2126" s="33">
        <f t="shared" si="371"/>
        <v>140748.85999999999</v>
      </c>
      <c r="X2126" s="33" t="str">
        <f>IFERROR(VLOOKUP(C2126,'Adj to Match Apport'!$C:$F,4,FALSE),0)</f>
        <v/>
      </c>
      <c r="Y2126" s="33">
        <f t="shared" si="372"/>
        <v>140748.85999999999</v>
      </c>
      <c r="Z2126" s="184">
        <f>VLOOKUP(C2126, '2023-24 School Level AAFTE'!$C$4:$C$2454, 1, 0)</f>
        <v>3635</v>
      </c>
    </row>
    <row r="2127" spans="1:26" s="20" customFormat="1" x14ac:dyDescent="0.25">
      <c r="A2127" s="136" t="s">
        <v>1898</v>
      </c>
      <c r="B2127" s="166" t="s">
        <v>1897</v>
      </c>
      <c r="C2127" s="167">
        <v>3488</v>
      </c>
      <c r="D2127" s="166" t="s">
        <v>1901</v>
      </c>
      <c r="E2127" s="146" t="str">
        <f>VLOOKUP($C2127,'2023-24 School Level AAFTE'!$C:$N,9,FALSE)</f>
        <v>Yes</v>
      </c>
      <c r="F2127" s="94" t="str">
        <f>IFERROR(VLOOKUP(C2127,'2023-24 School Level AAFTE'!$C:$N,11,FALSE),"")</f>
        <v>Yes</v>
      </c>
      <c r="G2127" s="20">
        <f>IFERROR(VLOOKUP(C2127,'2023-24 School Level AAFTE'!$C:$N,8,FALSE),0)</f>
        <v>421.17</v>
      </c>
      <c r="H2127" s="99">
        <f>VLOOKUP($A2127,'District Data'!$A:$F,3,FALSE)</f>
        <v>1.18</v>
      </c>
      <c r="I2127" s="99">
        <f>VLOOKUP($A2127,'District Data'!$A:$F,4,FALSE)</f>
        <v>1.18</v>
      </c>
      <c r="J2127" s="100">
        <f t="shared" si="364"/>
        <v>421.17</v>
      </c>
      <c r="K2127" s="101">
        <f t="shared" si="365"/>
        <v>1.2350000000000001</v>
      </c>
      <c r="L2127" s="102">
        <f>'District Data'!E$2</f>
        <v>72728</v>
      </c>
      <c r="M2127" s="102">
        <f>'District Data'!F$2</f>
        <v>78209</v>
      </c>
      <c r="N2127" s="33">
        <f t="shared" si="366"/>
        <v>105986.51</v>
      </c>
      <c r="O2127" s="33">
        <f t="shared" si="367"/>
        <v>7987.47</v>
      </c>
      <c r="P2127" s="33">
        <f t="shared" si="373"/>
        <v>14418.72</v>
      </c>
      <c r="Q2127" s="103">
        <v>0.18149999999999999</v>
      </c>
      <c r="R2127" s="103">
        <v>0.17510000000000001</v>
      </c>
      <c r="S2127" s="33">
        <f t="shared" si="368"/>
        <v>38442.28</v>
      </c>
      <c r="T2127" s="33">
        <f t="shared" si="374"/>
        <v>1899.57</v>
      </c>
      <c r="U2127" s="33">
        <f t="shared" si="369"/>
        <v>332.61</v>
      </c>
      <c r="V2127" s="33">
        <f t="shared" si="370"/>
        <v>2232.1799999999998</v>
      </c>
      <c r="W2127" s="33">
        <f t="shared" si="371"/>
        <v>154648.43999999997</v>
      </c>
      <c r="X2127" s="33" t="str">
        <f>IFERROR(VLOOKUP(C2127,'Adj to Match Apport'!$C:$F,4,FALSE),0)</f>
        <v/>
      </c>
      <c r="Y2127" s="33">
        <f t="shared" si="372"/>
        <v>154648.43999999997</v>
      </c>
      <c r="Z2127" s="184">
        <f>VLOOKUP(C2127, '2023-24 School Level AAFTE'!$C$4:$C$2454, 1, 0)</f>
        <v>3488</v>
      </c>
    </row>
    <row r="2128" spans="1:26" s="20" customFormat="1" x14ac:dyDescent="0.25">
      <c r="A2128" s="136" t="s">
        <v>2136</v>
      </c>
      <c r="B2128" s="166" t="s">
        <v>2135</v>
      </c>
      <c r="C2128" s="167">
        <v>4500</v>
      </c>
      <c r="D2128" s="166" t="s">
        <v>2147</v>
      </c>
      <c r="E2128" s="146" t="str">
        <f>VLOOKUP($C2128,'2023-24 School Level AAFTE'!$C:$N,9,FALSE)</f>
        <v>No</v>
      </c>
      <c r="F2128" s="94" t="str">
        <f>IFERROR(VLOOKUP(C2128,'2023-24 School Level AAFTE'!$C:$N,11,FALSE),"")</f>
        <v>No</v>
      </c>
      <c r="G2128" s="20">
        <f>IFERROR(VLOOKUP(C2128,'2023-24 School Level AAFTE'!$C:$N,8,FALSE),0)</f>
        <v>741.54</v>
      </c>
      <c r="H2128" s="99">
        <f>VLOOKUP($A2128,'District Data'!$A:$F,3,FALSE)</f>
        <v>1</v>
      </c>
      <c r="I2128" s="99">
        <f>VLOOKUP($A2128,'District Data'!$A:$F,4,FALSE)</f>
        <v>1</v>
      </c>
      <c r="J2128" s="100">
        <f t="shared" si="364"/>
        <v>0</v>
      </c>
      <c r="K2128" s="101">
        <f t="shared" si="365"/>
        <v>0</v>
      </c>
      <c r="L2128" s="102">
        <f>'District Data'!E$2</f>
        <v>72728</v>
      </c>
      <c r="M2128" s="102">
        <f>'District Data'!F$2</f>
        <v>78209</v>
      </c>
      <c r="N2128" s="33">
        <f t="shared" si="366"/>
        <v>0</v>
      </c>
      <c r="O2128" s="33">
        <f t="shared" si="367"/>
        <v>0</v>
      </c>
      <c r="P2128" s="33">
        <f t="shared" si="373"/>
        <v>14418.72</v>
      </c>
      <c r="Q2128" s="103">
        <v>0.18149999999999999</v>
      </c>
      <c r="R2128" s="103">
        <v>0.17510000000000001</v>
      </c>
      <c r="S2128" s="33">
        <f t="shared" si="368"/>
        <v>0</v>
      </c>
      <c r="T2128" s="33">
        <f t="shared" si="374"/>
        <v>0</v>
      </c>
      <c r="U2128" s="33">
        <f t="shared" si="369"/>
        <v>0</v>
      </c>
      <c r="V2128" s="33">
        <f t="shared" si="370"/>
        <v>0</v>
      </c>
      <c r="W2128" s="33">
        <f t="shared" si="371"/>
        <v>0</v>
      </c>
      <c r="X2128" s="33">
        <f>IFERROR(VLOOKUP(C2128,'Adj to Match Apport'!$C:$F,4,FALSE),0)</f>
        <v>0</v>
      </c>
      <c r="Y2128" s="33">
        <f t="shared" si="372"/>
        <v>0</v>
      </c>
      <c r="Z2128" s="184">
        <f>VLOOKUP(C2128, '2023-24 School Level AAFTE'!$C$4:$C$2454, 1, 0)</f>
        <v>4500</v>
      </c>
    </row>
    <row r="2129" spans="1:26" s="20" customFormat="1" x14ac:dyDescent="0.25">
      <c r="A2129" s="136" t="s">
        <v>2136</v>
      </c>
      <c r="B2129" s="166" t="s">
        <v>2135</v>
      </c>
      <c r="C2129" s="167">
        <v>4205</v>
      </c>
      <c r="D2129" s="166" t="s">
        <v>2142</v>
      </c>
      <c r="E2129" s="146" t="str">
        <f>VLOOKUP($C2129,'2023-24 School Level AAFTE'!$C:$N,9,FALSE)</f>
        <v>No</v>
      </c>
      <c r="F2129" s="94" t="str">
        <f>IFERROR(VLOOKUP(C2129,'2023-24 School Level AAFTE'!$C:$N,11,FALSE),"")</f>
        <v>No</v>
      </c>
      <c r="G2129" s="20">
        <f>IFERROR(VLOOKUP(C2129,'2023-24 School Level AAFTE'!$C:$N,8,FALSE),0)</f>
        <v>386.95</v>
      </c>
      <c r="H2129" s="99">
        <f>VLOOKUP($A2129,'District Data'!$A:$F,3,FALSE)</f>
        <v>1</v>
      </c>
      <c r="I2129" s="99">
        <f>VLOOKUP($A2129,'District Data'!$A:$F,4,FALSE)</f>
        <v>1</v>
      </c>
      <c r="J2129" s="100">
        <f t="shared" si="364"/>
        <v>0</v>
      </c>
      <c r="K2129" s="101">
        <f t="shared" si="365"/>
        <v>0</v>
      </c>
      <c r="L2129" s="102">
        <f>'District Data'!E$2</f>
        <v>72728</v>
      </c>
      <c r="M2129" s="102">
        <f>'District Data'!F$2</f>
        <v>78209</v>
      </c>
      <c r="N2129" s="33">
        <f t="shared" si="366"/>
        <v>0</v>
      </c>
      <c r="O2129" s="33">
        <f t="shared" si="367"/>
        <v>0</v>
      </c>
      <c r="P2129" s="33">
        <f t="shared" si="373"/>
        <v>14418.72</v>
      </c>
      <c r="Q2129" s="103">
        <v>0.18149999999999999</v>
      </c>
      <c r="R2129" s="103">
        <v>0.17510000000000001</v>
      </c>
      <c r="S2129" s="33">
        <f t="shared" si="368"/>
        <v>0</v>
      </c>
      <c r="T2129" s="33">
        <f t="shared" si="374"/>
        <v>0</v>
      </c>
      <c r="U2129" s="33">
        <f t="shared" si="369"/>
        <v>0</v>
      </c>
      <c r="V2129" s="33">
        <f t="shared" si="370"/>
        <v>0</v>
      </c>
      <c r="W2129" s="33">
        <f t="shared" si="371"/>
        <v>0</v>
      </c>
      <c r="X2129" s="33">
        <f>IFERROR(VLOOKUP(C2129,'Adj to Match Apport'!$C:$F,4,FALSE),0)</f>
        <v>0</v>
      </c>
      <c r="Y2129" s="33">
        <f t="shared" si="372"/>
        <v>0</v>
      </c>
      <c r="Z2129" s="184">
        <f>VLOOKUP(C2129, '2023-24 School Level AAFTE'!$C$4:$C$2454, 1, 0)</f>
        <v>4205</v>
      </c>
    </row>
    <row r="2130" spans="1:26" s="20" customFormat="1" x14ac:dyDescent="0.25">
      <c r="A2130" s="136" t="s">
        <v>2136</v>
      </c>
      <c r="B2130" s="166" t="s">
        <v>2135</v>
      </c>
      <c r="C2130" s="167">
        <v>1713</v>
      </c>
      <c r="D2130" s="166" t="s">
        <v>2847</v>
      </c>
      <c r="E2130" s="146" t="str">
        <f>VLOOKUP($C2130,'2023-24 School Level AAFTE'!$C:$N,9,FALSE)</f>
        <v>No</v>
      </c>
      <c r="F2130" s="94" t="str">
        <f>IFERROR(VLOOKUP(C2130,'2023-24 School Level AAFTE'!$C:$N,11,FALSE),"")</f>
        <v>No</v>
      </c>
      <c r="G2130" s="20">
        <f>IFERROR(VLOOKUP(C2130,'2023-24 School Level AAFTE'!$C:$N,8,FALSE),0)</f>
        <v>136.65</v>
      </c>
      <c r="H2130" s="99">
        <f>VLOOKUP($A2130,'District Data'!$A:$F,3,FALSE)</f>
        <v>1</v>
      </c>
      <c r="I2130" s="99">
        <f>VLOOKUP($A2130,'District Data'!$A:$F,4,FALSE)</f>
        <v>1</v>
      </c>
      <c r="J2130" s="100">
        <f t="shared" si="364"/>
        <v>0</v>
      </c>
      <c r="K2130" s="101">
        <f t="shared" si="365"/>
        <v>0</v>
      </c>
      <c r="L2130" s="102">
        <f>'District Data'!E$2</f>
        <v>72728</v>
      </c>
      <c r="M2130" s="102">
        <f>'District Data'!F$2</f>
        <v>78209</v>
      </c>
      <c r="N2130" s="33">
        <f t="shared" si="366"/>
        <v>0</v>
      </c>
      <c r="O2130" s="33">
        <f t="shared" si="367"/>
        <v>0</v>
      </c>
      <c r="P2130" s="33">
        <f t="shared" si="373"/>
        <v>14418.72</v>
      </c>
      <c r="Q2130" s="103">
        <v>0.18149999999999999</v>
      </c>
      <c r="R2130" s="103">
        <v>0.17510000000000001</v>
      </c>
      <c r="S2130" s="33">
        <f t="shared" si="368"/>
        <v>0</v>
      </c>
      <c r="T2130" s="33">
        <f t="shared" si="374"/>
        <v>0</v>
      </c>
      <c r="U2130" s="33">
        <f t="shared" si="369"/>
        <v>0</v>
      </c>
      <c r="V2130" s="33">
        <f t="shared" si="370"/>
        <v>0</v>
      </c>
      <c r="W2130" s="33">
        <f t="shared" si="371"/>
        <v>0</v>
      </c>
      <c r="X2130" s="33">
        <f>IFERROR(VLOOKUP(C2130,'Adj to Match Apport'!$C:$F,4,FALSE),0)</f>
        <v>0</v>
      </c>
      <c r="Y2130" s="33">
        <f t="shared" si="372"/>
        <v>0</v>
      </c>
      <c r="Z2130" s="184">
        <f>VLOOKUP(C2130, '2023-24 School Level AAFTE'!$C$4:$C$2454, 1, 0)</f>
        <v>1713</v>
      </c>
    </row>
    <row r="2131" spans="1:26" s="20" customFormat="1" x14ac:dyDescent="0.25">
      <c r="A2131" s="136" t="s">
        <v>2136</v>
      </c>
      <c r="B2131" s="166" t="s">
        <v>2135</v>
      </c>
      <c r="C2131" s="167">
        <v>4365</v>
      </c>
      <c r="D2131" s="166" t="s">
        <v>2144</v>
      </c>
      <c r="E2131" s="146" t="str">
        <f>VLOOKUP($C2131,'2023-24 School Level AAFTE'!$C:$N,9,FALSE)</f>
        <v>No</v>
      </c>
      <c r="F2131" s="94" t="str">
        <f>IFERROR(VLOOKUP(C2131,'2023-24 School Level AAFTE'!$C:$N,11,FALSE),"")</f>
        <v>No</v>
      </c>
      <c r="G2131" s="20">
        <f>IFERROR(VLOOKUP(C2131,'2023-24 School Level AAFTE'!$C:$N,8,FALSE),0)</f>
        <v>596.12</v>
      </c>
      <c r="H2131" s="99">
        <f>VLOOKUP($A2131,'District Data'!$A:$F,3,FALSE)</f>
        <v>1</v>
      </c>
      <c r="I2131" s="99">
        <f>VLOOKUP($A2131,'District Data'!$A:$F,4,FALSE)</f>
        <v>1</v>
      </c>
      <c r="J2131" s="100">
        <f t="shared" si="364"/>
        <v>0</v>
      </c>
      <c r="K2131" s="101">
        <f t="shared" si="365"/>
        <v>0</v>
      </c>
      <c r="L2131" s="102">
        <f>'District Data'!E$2</f>
        <v>72728</v>
      </c>
      <c r="M2131" s="102">
        <f>'District Data'!F$2</f>
        <v>78209</v>
      </c>
      <c r="N2131" s="33">
        <f t="shared" si="366"/>
        <v>0</v>
      </c>
      <c r="O2131" s="33">
        <f t="shared" si="367"/>
        <v>0</v>
      </c>
      <c r="P2131" s="33">
        <f t="shared" si="373"/>
        <v>14418.72</v>
      </c>
      <c r="Q2131" s="103">
        <v>0.18149999999999999</v>
      </c>
      <c r="R2131" s="103">
        <v>0.17510000000000001</v>
      </c>
      <c r="S2131" s="33">
        <f t="shared" si="368"/>
        <v>0</v>
      </c>
      <c r="T2131" s="33">
        <f t="shared" si="374"/>
        <v>0</v>
      </c>
      <c r="U2131" s="33">
        <f t="shared" si="369"/>
        <v>0</v>
      </c>
      <c r="V2131" s="33">
        <f t="shared" si="370"/>
        <v>0</v>
      </c>
      <c r="W2131" s="33">
        <f t="shared" si="371"/>
        <v>0</v>
      </c>
      <c r="X2131" s="33">
        <f>IFERROR(VLOOKUP(C2131,'Adj to Match Apport'!$C:$F,4,FALSE),0)</f>
        <v>0</v>
      </c>
      <c r="Y2131" s="33">
        <f t="shared" si="372"/>
        <v>0</v>
      </c>
      <c r="Z2131" s="184">
        <f>VLOOKUP(C2131, '2023-24 School Level AAFTE'!$C$4:$C$2454, 1, 0)</f>
        <v>4365</v>
      </c>
    </row>
    <row r="2132" spans="1:26" s="20" customFormat="1" x14ac:dyDescent="0.25">
      <c r="A2132" s="136" t="s">
        <v>2136</v>
      </c>
      <c r="B2132" s="166" t="s">
        <v>2135</v>
      </c>
      <c r="C2132" s="167">
        <v>4452</v>
      </c>
      <c r="D2132" s="166" t="s">
        <v>2146</v>
      </c>
      <c r="E2132" s="146" t="str">
        <f>VLOOKUP($C2132,'2023-24 School Level AAFTE'!$C:$N,9,FALSE)</f>
        <v>No</v>
      </c>
      <c r="F2132" s="94" t="str">
        <f>IFERROR(VLOOKUP(C2132,'2023-24 School Level AAFTE'!$C:$N,11,FALSE),"")</f>
        <v>No</v>
      </c>
      <c r="G2132" s="20">
        <f>IFERROR(VLOOKUP(C2132,'2023-24 School Level AAFTE'!$C:$N,8,FALSE),0)</f>
        <v>754.51</v>
      </c>
      <c r="H2132" s="99">
        <f>VLOOKUP($A2132,'District Data'!$A:$F,3,FALSE)</f>
        <v>1</v>
      </c>
      <c r="I2132" s="99">
        <f>VLOOKUP($A2132,'District Data'!$A:$F,4,FALSE)</f>
        <v>1</v>
      </c>
      <c r="J2132" s="100">
        <f t="shared" si="364"/>
        <v>0</v>
      </c>
      <c r="K2132" s="101">
        <f t="shared" si="365"/>
        <v>0</v>
      </c>
      <c r="L2132" s="102">
        <f>'District Data'!E$2</f>
        <v>72728</v>
      </c>
      <c r="M2132" s="102">
        <f>'District Data'!F$2</f>
        <v>78209</v>
      </c>
      <c r="N2132" s="33">
        <f t="shared" si="366"/>
        <v>0</v>
      </c>
      <c r="O2132" s="33">
        <f t="shared" si="367"/>
        <v>0</v>
      </c>
      <c r="P2132" s="33">
        <f t="shared" si="373"/>
        <v>14418.72</v>
      </c>
      <c r="Q2132" s="103">
        <v>0.18149999999999999</v>
      </c>
      <c r="R2132" s="103">
        <v>0.17510000000000001</v>
      </c>
      <c r="S2132" s="33">
        <f t="shared" si="368"/>
        <v>0</v>
      </c>
      <c r="T2132" s="33">
        <f t="shared" si="374"/>
        <v>0</v>
      </c>
      <c r="U2132" s="33">
        <f t="shared" si="369"/>
        <v>0</v>
      </c>
      <c r="V2132" s="33">
        <f t="shared" si="370"/>
        <v>0</v>
      </c>
      <c r="W2132" s="33">
        <f t="shared" si="371"/>
        <v>0</v>
      </c>
      <c r="X2132" s="33">
        <f>IFERROR(VLOOKUP(C2132,'Adj to Match Apport'!$C:$F,4,FALSE),0)</f>
        <v>0</v>
      </c>
      <c r="Y2132" s="33">
        <f t="shared" si="372"/>
        <v>0</v>
      </c>
      <c r="Z2132" s="184">
        <f>VLOOKUP(C2132, '2023-24 School Level AAFTE'!$C$4:$C$2454, 1, 0)</f>
        <v>4452</v>
      </c>
    </row>
    <row r="2133" spans="1:26" s="20" customFormat="1" x14ac:dyDescent="0.25">
      <c r="A2133" s="136" t="s">
        <v>2136</v>
      </c>
      <c r="B2133" s="166" t="s">
        <v>2135</v>
      </c>
      <c r="C2133" s="167">
        <v>2816</v>
      </c>
      <c r="D2133" s="165" t="s">
        <v>2138</v>
      </c>
      <c r="E2133" s="146" t="str">
        <f>VLOOKUP($C2133,'2023-24 School Level AAFTE'!$C:$N,9,FALSE)</f>
        <v>No</v>
      </c>
      <c r="F2133" s="94" t="str">
        <f>IFERROR(VLOOKUP(C2133,'2023-24 School Level AAFTE'!$C:$N,11,FALSE),"")</f>
        <v>No</v>
      </c>
      <c r="G2133" s="20">
        <f>IFERROR(VLOOKUP(C2133,'2023-24 School Level AAFTE'!$C:$N,8,FALSE),0)</f>
        <v>346.4</v>
      </c>
      <c r="H2133" s="99">
        <f>VLOOKUP($A2133,'District Data'!$A:$F,3,FALSE)</f>
        <v>1</v>
      </c>
      <c r="I2133" s="99">
        <f>VLOOKUP($A2133,'District Data'!$A:$F,4,FALSE)</f>
        <v>1</v>
      </c>
      <c r="J2133" s="100">
        <f t="shared" si="364"/>
        <v>0</v>
      </c>
      <c r="K2133" s="101">
        <f t="shared" si="365"/>
        <v>0</v>
      </c>
      <c r="L2133" s="102">
        <f>'District Data'!E$2</f>
        <v>72728</v>
      </c>
      <c r="M2133" s="102">
        <f>'District Data'!F$2</f>
        <v>78209</v>
      </c>
      <c r="N2133" s="33">
        <f t="shared" si="366"/>
        <v>0</v>
      </c>
      <c r="O2133" s="33">
        <f t="shared" si="367"/>
        <v>0</v>
      </c>
      <c r="P2133" s="33">
        <f t="shared" si="373"/>
        <v>14418.72</v>
      </c>
      <c r="Q2133" s="103">
        <v>0.18149999999999999</v>
      </c>
      <c r="R2133" s="103">
        <v>0.17510000000000001</v>
      </c>
      <c r="S2133" s="33">
        <f t="shared" si="368"/>
        <v>0</v>
      </c>
      <c r="T2133" s="33">
        <f t="shared" si="374"/>
        <v>0</v>
      </c>
      <c r="U2133" s="33">
        <f t="shared" si="369"/>
        <v>0</v>
      </c>
      <c r="V2133" s="33">
        <f t="shared" si="370"/>
        <v>0</v>
      </c>
      <c r="W2133" s="33">
        <f t="shared" si="371"/>
        <v>0</v>
      </c>
      <c r="X2133" s="33">
        <f>IFERROR(VLOOKUP(C2133,'Adj to Match Apport'!$C:$F,4,FALSE),0)</f>
        <v>0</v>
      </c>
      <c r="Y2133" s="33">
        <f t="shared" si="372"/>
        <v>0</v>
      </c>
      <c r="Z2133" s="184">
        <f>VLOOKUP(C2133, '2023-24 School Level AAFTE'!$C$4:$C$2454, 1, 0)</f>
        <v>2816</v>
      </c>
    </row>
    <row r="2134" spans="1:26" s="20" customFormat="1" x14ac:dyDescent="0.25">
      <c r="A2134" s="136" t="s">
        <v>2136</v>
      </c>
      <c r="B2134" s="166" t="s">
        <v>2135</v>
      </c>
      <c r="C2134" s="167">
        <v>2552</v>
      </c>
      <c r="D2134" s="166" t="s">
        <v>2137</v>
      </c>
      <c r="E2134" s="146" t="str">
        <f>VLOOKUP($C2134,'2023-24 School Level AAFTE'!$C:$N,9,FALSE)</f>
        <v>No</v>
      </c>
      <c r="F2134" s="94" t="str">
        <f>IFERROR(VLOOKUP(C2134,'2023-24 School Level AAFTE'!$C:$N,11,FALSE),"")</f>
        <v>No</v>
      </c>
      <c r="G2134" s="20">
        <f>IFERROR(VLOOKUP(C2134,'2023-24 School Level AAFTE'!$C:$N,8,FALSE),0)</f>
        <v>425.63</v>
      </c>
      <c r="H2134" s="99">
        <f>VLOOKUP($A2134,'District Data'!$A:$F,3,FALSE)</f>
        <v>1</v>
      </c>
      <c r="I2134" s="99">
        <f>VLOOKUP($A2134,'District Data'!$A:$F,4,FALSE)</f>
        <v>1</v>
      </c>
      <c r="J2134" s="100">
        <f t="shared" si="364"/>
        <v>0</v>
      </c>
      <c r="K2134" s="101">
        <f t="shared" si="365"/>
        <v>0</v>
      </c>
      <c r="L2134" s="102">
        <f>'District Data'!E$2</f>
        <v>72728</v>
      </c>
      <c r="M2134" s="102">
        <f>'District Data'!F$2</f>
        <v>78209</v>
      </c>
      <c r="N2134" s="33">
        <f t="shared" si="366"/>
        <v>0</v>
      </c>
      <c r="O2134" s="33">
        <f t="shared" si="367"/>
        <v>0</v>
      </c>
      <c r="P2134" s="33">
        <f t="shared" si="373"/>
        <v>14418.72</v>
      </c>
      <c r="Q2134" s="103">
        <v>0.18149999999999999</v>
      </c>
      <c r="R2134" s="103">
        <v>0.17510000000000001</v>
      </c>
      <c r="S2134" s="33">
        <f t="shared" si="368"/>
        <v>0</v>
      </c>
      <c r="T2134" s="33">
        <f t="shared" si="374"/>
        <v>0</v>
      </c>
      <c r="U2134" s="33">
        <f t="shared" si="369"/>
        <v>0</v>
      </c>
      <c r="V2134" s="33">
        <f t="shared" si="370"/>
        <v>0</v>
      </c>
      <c r="W2134" s="33">
        <f t="shared" si="371"/>
        <v>0</v>
      </c>
      <c r="X2134" s="33">
        <f>IFERROR(VLOOKUP(C2134,'Adj to Match Apport'!$C:$F,4,FALSE),0)</f>
        <v>0</v>
      </c>
      <c r="Y2134" s="33">
        <f t="shared" si="372"/>
        <v>0</v>
      </c>
      <c r="Z2134" s="184">
        <f>VLOOKUP(C2134, '2023-24 School Level AAFTE'!$C$4:$C$2454, 1, 0)</f>
        <v>2552</v>
      </c>
    </row>
    <row r="2135" spans="1:26" s="20" customFormat="1" x14ac:dyDescent="0.25">
      <c r="A2135" s="136" t="s">
        <v>2136</v>
      </c>
      <c r="B2135" s="166" t="s">
        <v>2135</v>
      </c>
      <c r="C2135" s="167">
        <v>5014</v>
      </c>
      <c r="D2135" s="166" t="s">
        <v>2148</v>
      </c>
      <c r="E2135" s="146" t="str">
        <f>VLOOKUP($C2135,'2023-24 School Level AAFTE'!$C:$N,9,FALSE)</f>
        <v>No</v>
      </c>
      <c r="F2135" s="94" t="str">
        <f>IFERROR(VLOOKUP(C2135,'2023-24 School Level AAFTE'!$C:$N,11,FALSE),"")</f>
        <v>No</v>
      </c>
      <c r="G2135" s="20">
        <f>IFERROR(VLOOKUP(C2135,'2023-24 School Level AAFTE'!$C:$N,8,FALSE),0)</f>
        <v>59.6</v>
      </c>
      <c r="H2135" s="99">
        <f>VLOOKUP($A2135,'District Data'!$A:$F,3,FALSE)</f>
        <v>1</v>
      </c>
      <c r="I2135" s="99">
        <f>VLOOKUP($A2135,'District Data'!$A:$F,4,FALSE)</f>
        <v>1</v>
      </c>
      <c r="J2135" s="100">
        <f t="shared" si="364"/>
        <v>0</v>
      </c>
      <c r="K2135" s="101">
        <f t="shared" si="365"/>
        <v>0</v>
      </c>
      <c r="L2135" s="102">
        <f>'District Data'!E$2</f>
        <v>72728</v>
      </c>
      <c r="M2135" s="102">
        <f>'District Data'!F$2</f>
        <v>78209</v>
      </c>
      <c r="N2135" s="33">
        <f t="shared" si="366"/>
        <v>0</v>
      </c>
      <c r="O2135" s="33">
        <f t="shared" si="367"/>
        <v>0</v>
      </c>
      <c r="P2135" s="33">
        <f t="shared" si="373"/>
        <v>14418.72</v>
      </c>
      <c r="Q2135" s="103">
        <v>0.18149999999999999</v>
      </c>
      <c r="R2135" s="103">
        <v>0.17510000000000001</v>
      </c>
      <c r="S2135" s="33">
        <f t="shared" si="368"/>
        <v>0</v>
      </c>
      <c r="T2135" s="33">
        <f t="shared" si="374"/>
        <v>0</v>
      </c>
      <c r="U2135" s="33">
        <f t="shared" si="369"/>
        <v>0</v>
      </c>
      <c r="V2135" s="33">
        <f t="shared" si="370"/>
        <v>0</v>
      </c>
      <c r="W2135" s="33">
        <f t="shared" si="371"/>
        <v>0</v>
      </c>
      <c r="X2135" s="33">
        <f>IFERROR(VLOOKUP(C2135,'Adj to Match Apport'!$C:$F,4,FALSE),0)</f>
        <v>0</v>
      </c>
      <c r="Y2135" s="33">
        <f t="shared" si="372"/>
        <v>0</v>
      </c>
      <c r="Z2135" s="184">
        <f>VLOOKUP(C2135, '2023-24 School Level AAFTE'!$C$4:$C$2454, 1, 0)</f>
        <v>5014</v>
      </c>
    </row>
    <row r="2136" spans="1:26" s="20" customFormat="1" x14ac:dyDescent="0.25">
      <c r="A2136" s="136" t="s">
        <v>2136</v>
      </c>
      <c r="B2136" s="166" t="s">
        <v>2135</v>
      </c>
      <c r="C2136" s="167">
        <v>4225</v>
      </c>
      <c r="D2136" s="166" t="s">
        <v>2143</v>
      </c>
      <c r="E2136" s="146" t="str">
        <f>VLOOKUP($C2136,'2023-24 School Level AAFTE'!$C:$N,9,FALSE)</f>
        <v>No</v>
      </c>
      <c r="F2136" s="94" t="str">
        <f>IFERROR(VLOOKUP(C2136,'2023-24 School Level AAFTE'!$C:$N,11,FALSE),"")</f>
        <v>No</v>
      </c>
      <c r="G2136" s="20">
        <f>IFERROR(VLOOKUP(C2136,'2023-24 School Level AAFTE'!$C:$N,8,FALSE),0)</f>
        <v>505.6</v>
      </c>
      <c r="H2136" s="99">
        <f>VLOOKUP($A2136,'District Data'!$A:$F,3,FALSE)</f>
        <v>1</v>
      </c>
      <c r="I2136" s="99">
        <f>VLOOKUP($A2136,'District Data'!$A:$F,4,FALSE)</f>
        <v>1</v>
      </c>
      <c r="J2136" s="100">
        <f t="shared" si="364"/>
        <v>0</v>
      </c>
      <c r="K2136" s="101">
        <f t="shared" si="365"/>
        <v>0</v>
      </c>
      <c r="L2136" s="102">
        <f>'District Data'!E$2</f>
        <v>72728</v>
      </c>
      <c r="M2136" s="102">
        <f>'District Data'!F$2</f>
        <v>78209</v>
      </c>
      <c r="N2136" s="33">
        <f t="shared" si="366"/>
        <v>0</v>
      </c>
      <c r="O2136" s="33">
        <f t="shared" si="367"/>
        <v>0</v>
      </c>
      <c r="P2136" s="33">
        <f t="shared" si="373"/>
        <v>14418.72</v>
      </c>
      <c r="Q2136" s="103">
        <v>0.18149999999999999</v>
      </c>
      <c r="R2136" s="103">
        <v>0.17510000000000001</v>
      </c>
      <c r="S2136" s="33">
        <f t="shared" si="368"/>
        <v>0</v>
      </c>
      <c r="T2136" s="33">
        <f t="shared" si="374"/>
        <v>0</v>
      </c>
      <c r="U2136" s="33">
        <f t="shared" si="369"/>
        <v>0</v>
      </c>
      <c r="V2136" s="33">
        <f t="shared" si="370"/>
        <v>0</v>
      </c>
      <c r="W2136" s="33">
        <f t="shared" si="371"/>
        <v>0</v>
      </c>
      <c r="X2136" s="33">
        <f>IFERROR(VLOOKUP(C2136,'Adj to Match Apport'!$C:$F,4,FALSE),0)</f>
        <v>0</v>
      </c>
      <c r="Y2136" s="33">
        <f t="shared" si="372"/>
        <v>0</v>
      </c>
      <c r="Z2136" s="184">
        <f>VLOOKUP(C2136, '2023-24 School Level AAFTE'!$C$4:$C$2454, 1, 0)</f>
        <v>4225</v>
      </c>
    </row>
    <row r="2137" spans="1:26" s="20" customFormat="1" x14ac:dyDescent="0.25">
      <c r="A2137" s="136" t="s">
        <v>2136</v>
      </c>
      <c r="B2137" s="166" t="s">
        <v>2135</v>
      </c>
      <c r="C2137" s="167">
        <v>3199</v>
      </c>
      <c r="D2137" s="166" t="s">
        <v>2139</v>
      </c>
      <c r="E2137" s="146" t="str">
        <f>VLOOKUP($C2137,'2023-24 School Level AAFTE'!$C:$N,9,FALSE)</f>
        <v>No</v>
      </c>
      <c r="F2137" s="94" t="str">
        <f>IFERROR(VLOOKUP(C2137,'2023-24 School Level AAFTE'!$C:$N,11,FALSE),"")</f>
        <v>No</v>
      </c>
      <c r="G2137" s="20">
        <f>IFERROR(VLOOKUP(C2137,'2023-24 School Level AAFTE'!$C:$N,8,FALSE),0)</f>
        <v>578.07000000000005</v>
      </c>
      <c r="H2137" s="99">
        <f>VLOOKUP($A2137,'District Data'!$A:$F,3,FALSE)</f>
        <v>1</v>
      </c>
      <c r="I2137" s="99">
        <f>VLOOKUP($A2137,'District Data'!$A:$F,4,FALSE)</f>
        <v>1</v>
      </c>
      <c r="J2137" s="100">
        <f t="shared" si="364"/>
        <v>0</v>
      </c>
      <c r="K2137" s="101">
        <f t="shared" si="365"/>
        <v>0</v>
      </c>
      <c r="L2137" s="102">
        <f>'District Data'!E$2</f>
        <v>72728</v>
      </c>
      <c r="M2137" s="102">
        <f>'District Data'!F$2</f>
        <v>78209</v>
      </c>
      <c r="N2137" s="33">
        <f t="shared" si="366"/>
        <v>0</v>
      </c>
      <c r="O2137" s="33">
        <f t="shared" si="367"/>
        <v>0</v>
      </c>
      <c r="P2137" s="33">
        <f t="shared" si="373"/>
        <v>14418.72</v>
      </c>
      <c r="Q2137" s="103">
        <v>0.18149999999999999</v>
      </c>
      <c r="R2137" s="103">
        <v>0.17510000000000001</v>
      </c>
      <c r="S2137" s="33">
        <f t="shared" si="368"/>
        <v>0</v>
      </c>
      <c r="T2137" s="33">
        <f t="shared" si="374"/>
        <v>0</v>
      </c>
      <c r="U2137" s="33">
        <f t="shared" si="369"/>
        <v>0</v>
      </c>
      <c r="V2137" s="33">
        <f t="shared" si="370"/>
        <v>0</v>
      </c>
      <c r="W2137" s="33">
        <f t="shared" si="371"/>
        <v>0</v>
      </c>
      <c r="X2137" s="33">
        <f>IFERROR(VLOOKUP(C2137,'Adj to Match Apport'!$C:$F,4,FALSE),0)</f>
        <v>0</v>
      </c>
      <c r="Y2137" s="33">
        <f t="shared" si="372"/>
        <v>0</v>
      </c>
      <c r="Z2137" s="184">
        <f>VLOOKUP(C2137, '2023-24 School Level AAFTE'!$C$4:$C$2454, 1, 0)</f>
        <v>3199</v>
      </c>
    </row>
    <row r="2138" spans="1:26" s="20" customFormat="1" x14ac:dyDescent="0.25">
      <c r="A2138" s="136" t="s">
        <v>2136</v>
      </c>
      <c r="B2138" s="166" t="s">
        <v>2135</v>
      </c>
      <c r="C2138" s="167">
        <v>3362</v>
      </c>
      <c r="D2138" s="166" t="s">
        <v>2140</v>
      </c>
      <c r="E2138" s="146" t="str">
        <f>VLOOKUP($C2138,'2023-24 School Level AAFTE'!$C:$N,9,FALSE)</f>
        <v>No</v>
      </c>
      <c r="F2138" s="94" t="str">
        <f>IFERROR(VLOOKUP(C2138,'2023-24 School Level AAFTE'!$C:$N,11,FALSE),"")</f>
        <v>No</v>
      </c>
      <c r="G2138" s="20">
        <f>IFERROR(VLOOKUP(C2138,'2023-24 School Level AAFTE'!$C:$N,8,FALSE),0)</f>
        <v>1077.33</v>
      </c>
      <c r="H2138" s="99">
        <f>VLOOKUP($A2138,'District Data'!$A:$F,3,FALSE)</f>
        <v>1</v>
      </c>
      <c r="I2138" s="99">
        <f>VLOOKUP($A2138,'District Data'!$A:$F,4,FALSE)</f>
        <v>1</v>
      </c>
      <c r="J2138" s="100">
        <f t="shared" si="364"/>
        <v>0</v>
      </c>
      <c r="K2138" s="101">
        <f t="shared" si="365"/>
        <v>0</v>
      </c>
      <c r="L2138" s="102">
        <f>'District Data'!E$2</f>
        <v>72728</v>
      </c>
      <c r="M2138" s="102">
        <f>'District Data'!F$2</f>
        <v>78209</v>
      </c>
      <c r="N2138" s="33">
        <f t="shared" si="366"/>
        <v>0</v>
      </c>
      <c r="O2138" s="33">
        <f t="shared" si="367"/>
        <v>0</v>
      </c>
      <c r="P2138" s="33">
        <f t="shared" si="373"/>
        <v>14418.72</v>
      </c>
      <c r="Q2138" s="103">
        <v>0.18149999999999999</v>
      </c>
      <c r="R2138" s="103">
        <v>0.17510000000000001</v>
      </c>
      <c r="S2138" s="33">
        <f t="shared" si="368"/>
        <v>0</v>
      </c>
      <c r="T2138" s="33">
        <f t="shared" si="374"/>
        <v>0</v>
      </c>
      <c r="U2138" s="33">
        <f t="shared" si="369"/>
        <v>0</v>
      </c>
      <c r="V2138" s="33">
        <f t="shared" si="370"/>
        <v>0</v>
      </c>
      <c r="W2138" s="33">
        <f t="shared" si="371"/>
        <v>0</v>
      </c>
      <c r="X2138" s="33">
        <f>IFERROR(VLOOKUP(C2138,'Adj to Match Apport'!$C:$F,4,FALSE),0)</f>
        <v>0</v>
      </c>
      <c r="Y2138" s="33">
        <f t="shared" si="372"/>
        <v>0</v>
      </c>
      <c r="Z2138" s="184">
        <f>VLOOKUP(C2138, '2023-24 School Level AAFTE'!$C$4:$C$2454, 1, 0)</f>
        <v>3362</v>
      </c>
    </row>
    <row r="2139" spans="1:26" s="20" customFormat="1" x14ac:dyDescent="0.25">
      <c r="A2139" s="136" t="s">
        <v>2136</v>
      </c>
      <c r="B2139" s="166" t="s">
        <v>2135</v>
      </c>
      <c r="C2139" s="167">
        <v>4373</v>
      </c>
      <c r="D2139" s="166" t="s">
        <v>2145</v>
      </c>
      <c r="E2139" s="146" t="str">
        <f>VLOOKUP($C2139,'2023-24 School Level AAFTE'!$C:$N,9,FALSE)</f>
        <v>No</v>
      </c>
      <c r="F2139" s="94" t="str">
        <f>IFERROR(VLOOKUP(C2139,'2023-24 School Level AAFTE'!$C:$N,11,FALSE),"")</f>
        <v>No</v>
      </c>
      <c r="G2139" s="20">
        <f>IFERROR(VLOOKUP(C2139,'2023-24 School Level AAFTE'!$C:$N,8,FALSE),0)</f>
        <v>366.95</v>
      </c>
      <c r="H2139" s="99">
        <f>VLOOKUP($A2139,'District Data'!$A:$F,3,FALSE)</f>
        <v>1</v>
      </c>
      <c r="I2139" s="99">
        <f>VLOOKUP($A2139,'District Data'!$A:$F,4,FALSE)</f>
        <v>1</v>
      </c>
      <c r="J2139" s="100">
        <f t="shared" si="364"/>
        <v>0</v>
      </c>
      <c r="K2139" s="101">
        <f t="shared" si="365"/>
        <v>0</v>
      </c>
      <c r="L2139" s="102">
        <f>'District Data'!E$2</f>
        <v>72728</v>
      </c>
      <c r="M2139" s="102">
        <f>'District Data'!F$2</f>
        <v>78209</v>
      </c>
      <c r="N2139" s="33">
        <f t="shared" si="366"/>
        <v>0</v>
      </c>
      <c r="O2139" s="33">
        <f t="shared" si="367"/>
        <v>0</v>
      </c>
      <c r="P2139" s="33">
        <f t="shared" si="373"/>
        <v>14418.72</v>
      </c>
      <c r="Q2139" s="103">
        <v>0.18149999999999999</v>
      </c>
      <c r="R2139" s="103">
        <v>0.17510000000000001</v>
      </c>
      <c r="S2139" s="33">
        <f t="shared" si="368"/>
        <v>0</v>
      </c>
      <c r="T2139" s="33">
        <f t="shared" si="374"/>
        <v>0</v>
      </c>
      <c r="U2139" s="33">
        <f t="shared" si="369"/>
        <v>0</v>
      </c>
      <c r="V2139" s="33">
        <f t="shared" si="370"/>
        <v>0</v>
      </c>
      <c r="W2139" s="33">
        <f t="shared" si="371"/>
        <v>0</v>
      </c>
      <c r="X2139" s="33">
        <f>IFERROR(VLOOKUP(C2139,'Adj to Match Apport'!$C:$F,4,FALSE),0)</f>
        <v>0</v>
      </c>
      <c r="Y2139" s="33">
        <f t="shared" si="372"/>
        <v>0</v>
      </c>
      <c r="Z2139" s="184">
        <f>VLOOKUP(C2139, '2023-24 School Level AAFTE'!$C$4:$C$2454, 1, 0)</f>
        <v>4373</v>
      </c>
    </row>
    <row r="2140" spans="1:26" s="20" customFormat="1" x14ac:dyDescent="0.25">
      <c r="A2140" s="136" t="s">
        <v>2136</v>
      </c>
      <c r="B2140" s="166" t="s">
        <v>2135</v>
      </c>
      <c r="C2140" s="167">
        <v>3612</v>
      </c>
      <c r="D2140" s="166" t="s">
        <v>2141</v>
      </c>
      <c r="E2140" s="146" t="str">
        <f>VLOOKUP($C2140,'2023-24 School Level AAFTE'!$C:$N,9,FALSE)</f>
        <v>No</v>
      </c>
      <c r="F2140" s="94" t="str">
        <f>IFERROR(VLOOKUP(C2140,'2023-24 School Level AAFTE'!$C:$N,11,FALSE),"")</f>
        <v>No</v>
      </c>
      <c r="G2140" s="20">
        <f>IFERROR(VLOOKUP(C2140,'2023-24 School Level AAFTE'!$C:$N,8,FALSE),0)</f>
        <v>628.04</v>
      </c>
      <c r="H2140" s="99">
        <f>VLOOKUP($A2140,'District Data'!$A:$F,3,FALSE)</f>
        <v>1</v>
      </c>
      <c r="I2140" s="99">
        <f>VLOOKUP($A2140,'District Data'!$A:$F,4,FALSE)</f>
        <v>1</v>
      </c>
      <c r="J2140" s="100">
        <f t="shared" si="364"/>
        <v>0</v>
      </c>
      <c r="K2140" s="101">
        <f t="shared" si="365"/>
        <v>0</v>
      </c>
      <c r="L2140" s="102">
        <f>'District Data'!E$2</f>
        <v>72728</v>
      </c>
      <c r="M2140" s="102">
        <f>'District Data'!F$2</f>
        <v>78209</v>
      </c>
      <c r="N2140" s="33">
        <f t="shared" si="366"/>
        <v>0</v>
      </c>
      <c r="O2140" s="33">
        <f t="shared" si="367"/>
        <v>0</v>
      </c>
      <c r="P2140" s="33">
        <f t="shared" si="373"/>
        <v>14418.72</v>
      </c>
      <c r="Q2140" s="103">
        <v>0.18149999999999999</v>
      </c>
      <c r="R2140" s="103">
        <v>0.17510000000000001</v>
      </c>
      <c r="S2140" s="33">
        <f t="shared" si="368"/>
        <v>0</v>
      </c>
      <c r="T2140" s="33">
        <f t="shared" si="374"/>
        <v>0</v>
      </c>
      <c r="U2140" s="33">
        <f t="shared" si="369"/>
        <v>0</v>
      </c>
      <c r="V2140" s="33">
        <f t="shared" si="370"/>
        <v>0</v>
      </c>
      <c r="W2140" s="33">
        <f t="shared" si="371"/>
        <v>0</v>
      </c>
      <c r="X2140" s="33">
        <f>IFERROR(VLOOKUP(C2140,'Adj to Match Apport'!$C:$F,4,FALSE),0)</f>
        <v>0</v>
      </c>
      <c r="Y2140" s="33">
        <f t="shared" si="372"/>
        <v>0</v>
      </c>
      <c r="Z2140" s="184">
        <f>VLOOKUP(C2140, '2023-24 School Level AAFTE'!$C$4:$C$2454, 1, 0)</f>
        <v>3612</v>
      </c>
    </row>
    <row r="2141" spans="1:26" s="20" customFormat="1" x14ac:dyDescent="0.25">
      <c r="A2141" s="136" t="s">
        <v>2150</v>
      </c>
      <c r="B2141" s="166" t="s">
        <v>2149</v>
      </c>
      <c r="C2141" s="167">
        <v>2714</v>
      </c>
      <c r="D2141" s="166" t="s">
        <v>2151</v>
      </c>
      <c r="E2141" s="146" t="str">
        <f>VLOOKUP($C2141,'2023-24 School Level AAFTE'!$C:$N,9,FALSE)</f>
        <v>Yes</v>
      </c>
      <c r="F2141" s="94" t="str">
        <f>IFERROR(VLOOKUP(C2141,'2023-24 School Level AAFTE'!$C:$N,11,FALSE),"")</f>
        <v>Yes</v>
      </c>
      <c r="G2141" s="20">
        <f>IFERROR(VLOOKUP(C2141,'2023-24 School Level AAFTE'!$C:$N,8,FALSE),0)</f>
        <v>560.5</v>
      </c>
      <c r="H2141" s="99">
        <f>VLOOKUP($A2141,'District Data'!$A:$F,3,FALSE)</f>
        <v>1</v>
      </c>
      <c r="I2141" s="99">
        <f>VLOOKUP($A2141,'District Data'!$A:$F,4,FALSE)</f>
        <v>1</v>
      </c>
      <c r="J2141" s="100">
        <f t="shared" si="364"/>
        <v>560.5</v>
      </c>
      <c r="K2141" s="101">
        <f t="shared" si="365"/>
        <v>1.6439999999999999</v>
      </c>
      <c r="L2141" s="102">
        <f>'District Data'!E$2</f>
        <v>72728</v>
      </c>
      <c r="M2141" s="102">
        <f>'District Data'!F$2</f>
        <v>78209</v>
      </c>
      <c r="N2141" s="33">
        <f t="shared" si="366"/>
        <v>119564.83</v>
      </c>
      <c r="O2141" s="33">
        <f t="shared" si="367"/>
        <v>9010.77</v>
      </c>
      <c r="P2141" s="33">
        <f t="shared" si="373"/>
        <v>14418.72</v>
      </c>
      <c r="Q2141" s="103">
        <v>0.18149999999999999</v>
      </c>
      <c r="R2141" s="103">
        <v>0.17510000000000001</v>
      </c>
      <c r="S2141" s="33">
        <f t="shared" si="368"/>
        <v>46983.18</v>
      </c>
      <c r="T2141" s="33">
        <f t="shared" si="374"/>
        <v>2142.9299999999998</v>
      </c>
      <c r="U2141" s="33">
        <f t="shared" si="369"/>
        <v>375.23</v>
      </c>
      <c r="V2141" s="33">
        <f t="shared" si="370"/>
        <v>2518.16</v>
      </c>
      <c r="W2141" s="33">
        <f t="shared" si="371"/>
        <v>178076.94</v>
      </c>
      <c r="X2141" s="33">
        <f>IFERROR(VLOOKUP(C2141,'Adj to Match Apport'!$C:$F,4,FALSE),0)</f>
        <v>1.0000000009313226E-2</v>
      </c>
      <c r="Y2141" s="33">
        <f t="shared" si="372"/>
        <v>178076.95</v>
      </c>
      <c r="Z2141" s="184">
        <f>VLOOKUP(C2141, '2023-24 School Level AAFTE'!$C$4:$C$2454, 1, 0)</f>
        <v>2714</v>
      </c>
    </row>
    <row r="2142" spans="1:26" s="20" customFormat="1" x14ac:dyDescent="0.25">
      <c r="A2142" s="136" t="s">
        <v>2153</v>
      </c>
      <c r="B2142" s="166" t="s">
        <v>2152</v>
      </c>
      <c r="C2142" s="167">
        <v>3792</v>
      </c>
      <c r="D2142" s="166" t="s">
        <v>2159</v>
      </c>
      <c r="E2142" s="146" t="str">
        <f>VLOOKUP($C2142,'2023-24 School Level AAFTE'!$C:$N,9,FALSE)</f>
        <v>No</v>
      </c>
      <c r="F2142" s="94" t="str">
        <f>IFERROR(VLOOKUP(C2142,'2023-24 School Level AAFTE'!$C:$N,11,FALSE),"")</f>
        <v>No</v>
      </c>
      <c r="G2142" s="20">
        <f>IFERROR(VLOOKUP(C2142,'2023-24 School Level AAFTE'!$C:$N,8,FALSE),0)</f>
        <v>483.4</v>
      </c>
      <c r="H2142" s="99">
        <f>VLOOKUP($A2142,'District Data'!$A:$F,3,FALSE)</f>
        <v>1.06</v>
      </c>
      <c r="I2142" s="99">
        <f>VLOOKUP($A2142,'District Data'!$A:$F,4,FALSE)</f>
        <v>1.1000000000000001</v>
      </c>
      <c r="J2142" s="100">
        <f t="shared" si="364"/>
        <v>0</v>
      </c>
      <c r="K2142" s="101">
        <f t="shared" si="365"/>
        <v>0</v>
      </c>
      <c r="L2142" s="102">
        <f>'District Data'!E$2</f>
        <v>72728</v>
      </c>
      <c r="M2142" s="102">
        <f>'District Data'!F$2</f>
        <v>78209</v>
      </c>
      <c r="N2142" s="33">
        <f t="shared" si="366"/>
        <v>0</v>
      </c>
      <c r="O2142" s="33">
        <f t="shared" si="367"/>
        <v>0</v>
      </c>
      <c r="P2142" s="33">
        <f t="shared" si="373"/>
        <v>14418.72</v>
      </c>
      <c r="Q2142" s="103">
        <v>0.18149999999999999</v>
      </c>
      <c r="R2142" s="103">
        <v>0.17510000000000001</v>
      </c>
      <c r="S2142" s="33">
        <f t="shared" si="368"/>
        <v>0</v>
      </c>
      <c r="T2142" s="33">
        <f t="shared" si="374"/>
        <v>0</v>
      </c>
      <c r="U2142" s="33">
        <f t="shared" si="369"/>
        <v>0</v>
      </c>
      <c r="V2142" s="33">
        <f t="shared" si="370"/>
        <v>0</v>
      </c>
      <c r="W2142" s="33">
        <f t="shared" si="371"/>
        <v>0</v>
      </c>
      <c r="X2142" s="33">
        <f>IFERROR(VLOOKUP(C2142,'Adj to Match Apport'!$C:$F,4,FALSE),0)</f>
        <v>0</v>
      </c>
      <c r="Y2142" s="33">
        <f t="shared" si="372"/>
        <v>0</v>
      </c>
      <c r="Z2142" s="184">
        <f>VLOOKUP(C2142, '2023-24 School Level AAFTE'!$C$4:$C$2454, 1, 0)</f>
        <v>3792</v>
      </c>
    </row>
    <row r="2143" spans="1:26" s="20" customFormat="1" x14ac:dyDescent="0.25">
      <c r="A2143" s="136" t="s">
        <v>2153</v>
      </c>
      <c r="B2143" s="166" t="s">
        <v>2152</v>
      </c>
      <c r="C2143" s="167">
        <v>3179</v>
      </c>
      <c r="D2143" s="166" t="s">
        <v>2155</v>
      </c>
      <c r="E2143" s="146" t="str">
        <f>VLOOKUP($C2143,'2023-24 School Level AAFTE'!$C:$N,9,FALSE)</f>
        <v>No</v>
      </c>
      <c r="F2143" s="94" t="str">
        <f>IFERROR(VLOOKUP(C2143,'2023-24 School Level AAFTE'!$C:$N,11,FALSE),"")</f>
        <v>No</v>
      </c>
      <c r="G2143" s="20">
        <f>IFERROR(VLOOKUP(C2143,'2023-24 School Level AAFTE'!$C:$N,8,FALSE),0)</f>
        <v>868.23</v>
      </c>
      <c r="H2143" s="99">
        <f>VLOOKUP($A2143,'District Data'!$A:$F,3,FALSE)</f>
        <v>1.06</v>
      </c>
      <c r="I2143" s="99">
        <f>VLOOKUP($A2143,'District Data'!$A:$F,4,FALSE)</f>
        <v>1.1000000000000001</v>
      </c>
      <c r="J2143" s="100">
        <f t="shared" si="364"/>
        <v>0</v>
      </c>
      <c r="K2143" s="101">
        <f t="shared" si="365"/>
        <v>0</v>
      </c>
      <c r="L2143" s="102">
        <f>'District Data'!E$2</f>
        <v>72728</v>
      </c>
      <c r="M2143" s="102">
        <f>'District Data'!F$2</f>
        <v>78209</v>
      </c>
      <c r="N2143" s="33">
        <f t="shared" si="366"/>
        <v>0</v>
      </c>
      <c r="O2143" s="33">
        <f t="shared" si="367"/>
        <v>0</v>
      </c>
      <c r="P2143" s="33">
        <f t="shared" si="373"/>
        <v>14418.72</v>
      </c>
      <c r="Q2143" s="103">
        <v>0.18149999999999999</v>
      </c>
      <c r="R2143" s="103">
        <v>0.17510000000000001</v>
      </c>
      <c r="S2143" s="33">
        <f t="shared" si="368"/>
        <v>0</v>
      </c>
      <c r="T2143" s="33">
        <f t="shared" si="374"/>
        <v>0</v>
      </c>
      <c r="U2143" s="33">
        <f t="shared" si="369"/>
        <v>0</v>
      </c>
      <c r="V2143" s="33">
        <f t="shared" si="370"/>
        <v>0</v>
      </c>
      <c r="W2143" s="33">
        <f t="shared" si="371"/>
        <v>0</v>
      </c>
      <c r="X2143" s="33">
        <f>IFERROR(VLOOKUP(C2143,'Adj to Match Apport'!$C:$F,4,FALSE),0)</f>
        <v>0</v>
      </c>
      <c r="Y2143" s="33">
        <f t="shared" si="372"/>
        <v>0</v>
      </c>
      <c r="Z2143" s="184">
        <f>VLOOKUP(C2143, '2023-24 School Level AAFTE'!$C$4:$C$2454, 1, 0)</f>
        <v>3179</v>
      </c>
    </row>
    <row r="2144" spans="1:26" s="20" customFormat="1" x14ac:dyDescent="0.25">
      <c r="A2144" s="136" t="s">
        <v>2153</v>
      </c>
      <c r="B2144" s="166" t="s">
        <v>2152</v>
      </c>
      <c r="C2144" s="167">
        <v>3600</v>
      </c>
      <c r="D2144" s="166" t="s">
        <v>2157</v>
      </c>
      <c r="E2144" s="146" t="str">
        <f>VLOOKUP($C2144,'2023-24 School Level AAFTE'!$C:$N,9,FALSE)</f>
        <v>No</v>
      </c>
      <c r="F2144" s="94" t="str">
        <f>IFERROR(VLOOKUP(C2144,'2023-24 School Level AAFTE'!$C:$N,11,FALSE),"")</f>
        <v>No</v>
      </c>
      <c r="G2144" s="20">
        <f>IFERROR(VLOOKUP(C2144,'2023-24 School Level AAFTE'!$C:$N,8,FALSE),0)</f>
        <v>1317.1299999999999</v>
      </c>
      <c r="H2144" s="99">
        <f>VLOOKUP($A2144,'District Data'!$A:$F,3,FALSE)</f>
        <v>1.06</v>
      </c>
      <c r="I2144" s="99">
        <f>VLOOKUP($A2144,'District Data'!$A:$F,4,FALSE)</f>
        <v>1.1000000000000001</v>
      </c>
      <c r="J2144" s="100">
        <f t="shared" si="364"/>
        <v>0</v>
      </c>
      <c r="K2144" s="101">
        <f t="shared" si="365"/>
        <v>0</v>
      </c>
      <c r="L2144" s="102">
        <f>'District Data'!E$2</f>
        <v>72728</v>
      </c>
      <c r="M2144" s="102">
        <f>'District Data'!F$2</f>
        <v>78209</v>
      </c>
      <c r="N2144" s="33">
        <f t="shared" si="366"/>
        <v>0</v>
      </c>
      <c r="O2144" s="33">
        <f t="shared" si="367"/>
        <v>0</v>
      </c>
      <c r="P2144" s="33">
        <f t="shared" si="373"/>
        <v>14418.72</v>
      </c>
      <c r="Q2144" s="103">
        <v>0.18149999999999999</v>
      </c>
      <c r="R2144" s="103">
        <v>0.17510000000000001</v>
      </c>
      <c r="S2144" s="33">
        <f t="shared" si="368"/>
        <v>0</v>
      </c>
      <c r="T2144" s="33">
        <f t="shared" si="374"/>
        <v>0</v>
      </c>
      <c r="U2144" s="33">
        <f t="shared" si="369"/>
        <v>0</v>
      </c>
      <c r="V2144" s="33">
        <f t="shared" si="370"/>
        <v>0</v>
      </c>
      <c r="W2144" s="33">
        <f t="shared" si="371"/>
        <v>0</v>
      </c>
      <c r="X2144" s="33">
        <f>IFERROR(VLOOKUP(C2144,'Adj to Match Apport'!$C:$F,4,FALSE),0)</f>
        <v>0</v>
      </c>
      <c r="Y2144" s="33">
        <f t="shared" si="372"/>
        <v>0</v>
      </c>
      <c r="Z2144" s="184">
        <f>VLOOKUP(C2144, '2023-24 School Level AAFTE'!$C$4:$C$2454, 1, 0)</f>
        <v>3600</v>
      </c>
    </row>
    <row r="2145" spans="1:26" s="20" customFormat="1" x14ac:dyDescent="0.25">
      <c r="A2145" s="136" t="s">
        <v>2153</v>
      </c>
      <c r="B2145" s="166" t="s">
        <v>2152</v>
      </c>
      <c r="C2145" s="167">
        <v>4325</v>
      </c>
      <c r="D2145" s="166" t="s">
        <v>2160</v>
      </c>
      <c r="E2145" s="146" t="str">
        <f>VLOOKUP($C2145,'2023-24 School Level AAFTE'!$C:$N,9,FALSE)</f>
        <v>No</v>
      </c>
      <c r="F2145" s="94" t="str">
        <f>IFERROR(VLOOKUP(C2145,'2023-24 School Level AAFTE'!$C:$N,11,FALSE),"")</f>
        <v>No</v>
      </c>
      <c r="G2145" s="20">
        <f>IFERROR(VLOOKUP(C2145,'2023-24 School Level AAFTE'!$C:$N,8,FALSE),0)</f>
        <v>637.54</v>
      </c>
      <c r="H2145" s="99">
        <f>VLOOKUP($A2145,'District Data'!$A:$F,3,FALSE)</f>
        <v>1.06</v>
      </c>
      <c r="I2145" s="99">
        <f>VLOOKUP($A2145,'District Data'!$A:$F,4,FALSE)</f>
        <v>1.1000000000000001</v>
      </c>
      <c r="J2145" s="100">
        <f t="shared" si="364"/>
        <v>0</v>
      </c>
      <c r="K2145" s="101">
        <f t="shared" si="365"/>
        <v>0</v>
      </c>
      <c r="L2145" s="102">
        <f>'District Data'!E$2</f>
        <v>72728</v>
      </c>
      <c r="M2145" s="102">
        <f>'District Data'!F$2</f>
        <v>78209</v>
      </c>
      <c r="N2145" s="33">
        <f t="shared" si="366"/>
        <v>0</v>
      </c>
      <c r="O2145" s="33">
        <f t="shared" si="367"/>
        <v>0</v>
      </c>
      <c r="P2145" s="33">
        <f t="shared" si="373"/>
        <v>14418.72</v>
      </c>
      <c r="Q2145" s="103">
        <v>0.18149999999999999</v>
      </c>
      <c r="R2145" s="103">
        <v>0.17510000000000001</v>
      </c>
      <c r="S2145" s="33">
        <f t="shared" si="368"/>
        <v>0</v>
      </c>
      <c r="T2145" s="33">
        <f t="shared" si="374"/>
        <v>0</v>
      </c>
      <c r="U2145" s="33">
        <f t="shared" si="369"/>
        <v>0</v>
      </c>
      <c r="V2145" s="33">
        <f t="shared" si="370"/>
        <v>0</v>
      </c>
      <c r="W2145" s="33">
        <f t="shared" si="371"/>
        <v>0</v>
      </c>
      <c r="X2145" s="33">
        <f>IFERROR(VLOOKUP(C2145,'Adj to Match Apport'!$C:$F,4,FALSE),0)</f>
        <v>0</v>
      </c>
      <c r="Y2145" s="33">
        <f t="shared" si="372"/>
        <v>0</v>
      </c>
      <c r="Z2145" s="184">
        <f>VLOOKUP(C2145, '2023-24 School Level AAFTE'!$C$4:$C$2454, 1, 0)</f>
        <v>4325</v>
      </c>
    </row>
    <row r="2146" spans="1:26" s="20" customFormat="1" x14ac:dyDescent="0.25">
      <c r="A2146" s="136" t="s">
        <v>2153</v>
      </c>
      <c r="B2146" s="166" t="s">
        <v>2152</v>
      </c>
      <c r="C2146" s="167">
        <v>4447</v>
      </c>
      <c r="D2146" s="166" t="s">
        <v>2161</v>
      </c>
      <c r="E2146" s="146" t="str">
        <f>VLOOKUP($C2146,'2023-24 School Level AAFTE'!$C:$N,9,FALSE)</f>
        <v>No</v>
      </c>
      <c r="F2146" s="94" t="str">
        <f>IFERROR(VLOOKUP(C2146,'2023-24 School Level AAFTE'!$C:$N,11,FALSE),"")</f>
        <v>No</v>
      </c>
      <c r="G2146" s="20">
        <f>IFERROR(VLOOKUP(C2146,'2023-24 School Level AAFTE'!$C:$N,8,FALSE),0)</f>
        <v>533.52</v>
      </c>
      <c r="H2146" s="99">
        <f>VLOOKUP($A2146,'District Data'!$A:$F,3,FALSE)</f>
        <v>1.06</v>
      </c>
      <c r="I2146" s="99">
        <f>VLOOKUP($A2146,'District Data'!$A:$F,4,FALSE)</f>
        <v>1.1000000000000001</v>
      </c>
      <c r="J2146" s="100">
        <f t="shared" si="364"/>
        <v>0</v>
      </c>
      <c r="K2146" s="101">
        <f t="shared" si="365"/>
        <v>0</v>
      </c>
      <c r="L2146" s="102">
        <f>'District Data'!E$2</f>
        <v>72728</v>
      </c>
      <c r="M2146" s="102">
        <f>'District Data'!F$2</f>
        <v>78209</v>
      </c>
      <c r="N2146" s="33">
        <f t="shared" si="366"/>
        <v>0</v>
      </c>
      <c r="O2146" s="33">
        <f t="shared" si="367"/>
        <v>0</v>
      </c>
      <c r="P2146" s="33">
        <f t="shared" si="373"/>
        <v>14418.72</v>
      </c>
      <c r="Q2146" s="103">
        <v>0.18149999999999999</v>
      </c>
      <c r="R2146" s="103">
        <v>0.17510000000000001</v>
      </c>
      <c r="S2146" s="33">
        <f t="shared" si="368"/>
        <v>0</v>
      </c>
      <c r="T2146" s="33">
        <f t="shared" si="374"/>
        <v>0</v>
      </c>
      <c r="U2146" s="33">
        <f t="shared" si="369"/>
        <v>0</v>
      </c>
      <c r="V2146" s="33">
        <f t="shared" si="370"/>
        <v>0</v>
      </c>
      <c r="W2146" s="33">
        <f t="shared" si="371"/>
        <v>0</v>
      </c>
      <c r="X2146" s="33">
        <f>IFERROR(VLOOKUP(C2146,'Adj to Match Apport'!$C:$F,4,FALSE),0)</f>
        <v>0</v>
      </c>
      <c r="Y2146" s="33">
        <f t="shared" si="372"/>
        <v>0</v>
      </c>
      <c r="Z2146" s="184">
        <f>VLOOKUP(C2146, '2023-24 School Level AAFTE'!$C$4:$C$2454, 1, 0)</f>
        <v>4447</v>
      </c>
    </row>
    <row r="2147" spans="1:26" s="20" customFormat="1" x14ac:dyDescent="0.25">
      <c r="A2147" s="136" t="s">
        <v>2153</v>
      </c>
      <c r="B2147" s="166" t="s">
        <v>2152</v>
      </c>
      <c r="C2147" s="167">
        <v>3296</v>
      </c>
      <c r="D2147" s="165" t="s">
        <v>2156</v>
      </c>
      <c r="E2147" s="146" t="str">
        <f>VLOOKUP($C2147,'2023-24 School Level AAFTE'!$C:$N,9,FALSE)</f>
        <v>No</v>
      </c>
      <c r="F2147" s="94" t="str">
        <f>IFERROR(VLOOKUP(C2147,'2023-24 School Level AAFTE'!$C:$N,11,FALSE),"")</f>
        <v>No</v>
      </c>
      <c r="G2147" s="20">
        <f>IFERROR(VLOOKUP(C2147,'2023-24 School Level AAFTE'!$C:$N,8,FALSE),0)</f>
        <v>692.73</v>
      </c>
      <c r="H2147" s="99">
        <f>VLOOKUP($A2147,'District Data'!$A:$F,3,FALSE)</f>
        <v>1.06</v>
      </c>
      <c r="I2147" s="99">
        <f>VLOOKUP($A2147,'District Data'!$A:$F,4,FALSE)</f>
        <v>1.1000000000000001</v>
      </c>
      <c r="J2147" s="100">
        <f t="shared" si="364"/>
        <v>0</v>
      </c>
      <c r="K2147" s="101">
        <f t="shared" si="365"/>
        <v>0</v>
      </c>
      <c r="L2147" s="102">
        <f>'District Data'!E$2</f>
        <v>72728</v>
      </c>
      <c r="M2147" s="102">
        <f>'District Data'!F$2</f>
        <v>78209</v>
      </c>
      <c r="N2147" s="33">
        <f t="shared" si="366"/>
        <v>0</v>
      </c>
      <c r="O2147" s="33">
        <f t="shared" si="367"/>
        <v>0</v>
      </c>
      <c r="P2147" s="33">
        <f t="shared" si="373"/>
        <v>14418.72</v>
      </c>
      <c r="Q2147" s="103">
        <v>0.18149999999999999</v>
      </c>
      <c r="R2147" s="103">
        <v>0.17510000000000001</v>
      </c>
      <c r="S2147" s="33">
        <f t="shared" si="368"/>
        <v>0</v>
      </c>
      <c r="T2147" s="33">
        <f t="shared" si="374"/>
        <v>0</v>
      </c>
      <c r="U2147" s="33">
        <f t="shared" si="369"/>
        <v>0</v>
      </c>
      <c r="V2147" s="33">
        <f t="shared" si="370"/>
        <v>0</v>
      </c>
      <c r="W2147" s="33">
        <f t="shared" si="371"/>
        <v>0</v>
      </c>
      <c r="X2147" s="33">
        <f>IFERROR(VLOOKUP(C2147,'Adj to Match Apport'!$C:$F,4,FALSE),0)</f>
        <v>0</v>
      </c>
      <c r="Y2147" s="33">
        <f t="shared" si="372"/>
        <v>0</v>
      </c>
      <c r="Z2147" s="184">
        <f>VLOOKUP(C2147, '2023-24 School Level AAFTE'!$C$4:$C$2454, 1, 0)</f>
        <v>3296</v>
      </c>
    </row>
    <row r="2148" spans="1:26" s="20" customFormat="1" x14ac:dyDescent="0.25">
      <c r="A2148" s="136" t="s">
        <v>2153</v>
      </c>
      <c r="B2148" s="166" t="s">
        <v>2152</v>
      </c>
      <c r="C2148" s="167">
        <v>3601</v>
      </c>
      <c r="D2148" s="166" t="s">
        <v>2158</v>
      </c>
      <c r="E2148" s="146" t="str">
        <f>VLOOKUP($C2148,'2023-24 School Level AAFTE'!$C:$N,9,FALSE)</f>
        <v>No</v>
      </c>
      <c r="F2148" s="94" t="str">
        <f>IFERROR(VLOOKUP(C2148,'2023-24 School Level AAFTE'!$C:$N,11,FALSE),"")</f>
        <v>No</v>
      </c>
      <c r="G2148" s="20">
        <f>IFERROR(VLOOKUP(C2148,'2023-24 School Level AAFTE'!$C:$N,8,FALSE),0)</f>
        <v>455.66</v>
      </c>
      <c r="H2148" s="99">
        <f>VLOOKUP($A2148,'District Data'!$A:$F,3,FALSE)</f>
        <v>1.06</v>
      </c>
      <c r="I2148" s="99">
        <f>VLOOKUP($A2148,'District Data'!$A:$F,4,FALSE)</f>
        <v>1.1000000000000001</v>
      </c>
      <c r="J2148" s="100">
        <f t="shared" si="364"/>
        <v>0</v>
      </c>
      <c r="K2148" s="101">
        <f t="shared" si="365"/>
        <v>0</v>
      </c>
      <c r="L2148" s="102">
        <f>'District Data'!E$2</f>
        <v>72728</v>
      </c>
      <c r="M2148" s="102">
        <f>'District Data'!F$2</f>
        <v>78209</v>
      </c>
      <c r="N2148" s="33">
        <f t="shared" si="366"/>
        <v>0</v>
      </c>
      <c r="O2148" s="33">
        <f t="shared" si="367"/>
        <v>0</v>
      </c>
      <c r="P2148" s="33">
        <f t="shared" si="373"/>
        <v>14418.72</v>
      </c>
      <c r="Q2148" s="103">
        <v>0.18149999999999999</v>
      </c>
      <c r="R2148" s="103">
        <v>0.17510000000000001</v>
      </c>
      <c r="S2148" s="33">
        <f t="shared" si="368"/>
        <v>0</v>
      </c>
      <c r="T2148" s="33">
        <f t="shared" si="374"/>
        <v>0</v>
      </c>
      <c r="U2148" s="33">
        <f t="shared" si="369"/>
        <v>0</v>
      </c>
      <c r="V2148" s="33">
        <f t="shared" si="370"/>
        <v>0</v>
      </c>
      <c r="W2148" s="33">
        <f t="shared" si="371"/>
        <v>0</v>
      </c>
      <c r="X2148" s="33">
        <f>IFERROR(VLOOKUP(C2148,'Adj to Match Apport'!$C:$F,4,FALSE),0)</f>
        <v>0</v>
      </c>
      <c r="Y2148" s="33">
        <f t="shared" si="372"/>
        <v>0</v>
      </c>
      <c r="Z2148" s="184">
        <f>VLOOKUP(C2148, '2023-24 School Level AAFTE'!$C$4:$C$2454, 1, 0)</f>
        <v>3601</v>
      </c>
    </row>
    <row r="2149" spans="1:26" s="20" customFormat="1" x14ac:dyDescent="0.25">
      <c r="A2149" s="136" t="s">
        <v>2153</v>
      </c>
      <c r="B2149" s="166" t="s">
        <v>2152</v>
      </c>
      <c r="C2149" s="167">
        <v>2223</v>
      </c>
      <c r="D2149" s="166" t="s">
        <v>2154</v>
      </c>
      <c r="E2149" s="146" t="str">
        <f>VLOOKUP($C2149,'2023-24 School Level AAFTE'!$C:$N,9,FALSE)</f>
        <v>No</v>
      </c>
      <c r="F2149" s="94" t="str">
        <f>IFERROR(VLOOKUP(C2149,'2023-24 School Level AAFTE'!$C:$N,11,FALSE),"")</f>
        <v>No</v>
      </c>
      <c r="G2149" s="20">
        <f>IFERROR(VLOOKUP(C2149,'2023-24 School Level AAFTE'!$C:$N,8,FALSE),0)</f>
        <v>508.99</v>
      </c>
      <c r="H2149" s="99">
        <f>VLOOKUP($A2149,'District Data'!$A:$F,3,FALSE)</f>
        <v>1.06</v>
      </c>
      <c r="I2149" s="99">
        <f>VLOOKUP($A2149,'District Data'!$A:$F,4,FALSE)</f>
        <v>1.1000000000000001</v>
      </c>
      <c r="J2149" s="100">
        <f t="shared" si="364"/>
        <v>0</v>
      </c>
      <c r="K2149" s="101">
        <f t="shared" si="365"/>
        <v>0</v>
      </c>
      <c r="L2149" s="102">
        <f>'District Data'!E$2</f>
        <v>72728</v>
      </c>
      <c r="M2149" s="102">
        <f>'District Data'!F$2</f>
        <v>78209</v>
      </c>
      <c r="N2149" s="33">
        <f t="shared" si="366"/>
        <v>0</v>
      </c>
      <c r="O2149" s="33">
        <f t="shared" si="367"/>
        <v>0</v>
      </c>
      <c r="P2149" s="33">
        <f t="shared" si="373"/>
        <v>14418.72</v>
      </c>
      <c r="Q2149" s="103">
        <v>0.18149999999999999</v>
      </c>
      <c r="R2149" s="103">
        <v>0.17510000000000001</v>
      </c>
      <c r="S2149" s="33">
        <f t="shared" si="368"/>
        <v>0</v>
      </c>
      <c r="T2149" s="33">
        <f t="shared" si="374"/>
        <v>0</v>
      </c>
      <c r="U2149" s="33">
        <f t="shared" si="369"/>
        <v>0</v>
      </c>
      <c r="V2149" s="33">
        <f t="shared" si="370"/>
        <v>0</v>
      </c>
      <c r="W2149" s="33">
        <f t="shared" si="371"/>
        <v>0</v>
      </c>
      <c r="X2149" s="33">
        <f>IFERROR(VLOOKUP(C2149,'Adj to Match Apport'!$C:$F,4,FALSE),0)</f>
        <v>0</v>
      </c>
      <c r="Y2149" s="33">
        <f t="shared" si="372"/>
        <v>0</v>
      </c>
      <c r="Z2149" s="184">
        <f>VLOOKUP(C2149, '2023-24 School Level AAFTE'!$C$4:$C$2454, 1, 0)</f>
        <v>2223</v>
      </c>
    </row>
    <row r="2150" spans="1:26" s="20" customFormat="1" x14ac:dyDescent="0.25">
      <c r="A2150" s="136" t="s">
        <v>2163</v>
      </c>
      <c r="B2150" s="166" t="s">
        <v>2162</v>
      </c>
      <c r="C2150" s="167">
        <v>1932</v>
      </c>
      <c r="D2150" s="166" t="s">
        <v>2165</v>
      </c>
      <c r="E2150" s="146" t="str">
        <f>VLOOKUP($C2150,'2023-24 School Level AAFTE'!$C:$N,9,FALSE)</f>
        <v>No</v>
      </c>
      <c r="F2150" s="94" t="str">
        <f>IFERROR(VLOOKUP(C2150,'2023-24 School Level AAFTE'!$C:$N,11,FALSE),"")</f>
        <v>No</v>
      </c>
      <c r="G2150" s="20">
        <f>IFERROR(VLOOKUP(C2150,'2023-24 School Level AAFTE'!$C:$N,8,FALSE),0)</f>
        <v>807.61</v>
      </c>
      <c r="H2150" s="99">
        <f>VLOOKUP($A2150,'District Data'!$A:$F,3,FALSE)</f>
        <v>1</v>
      </c>
      <c r="I2150" s="99">
        <f>VLOOKUP($A2150,'District Data'!$A:$F,4,FALSE)</f>
        <v>1</v>
      </c>
      <c r="J2150" s="100">
        <f t="shared" si="364"/>
        <v>0</v>
      </c>
      <c r="K2150" s="101">
        <f t="shared" si="365"/>
        <v>0</v>
      </c>
      <c r="L2150" s="102">
        <f>'District Data'!E$2</f>
        <v>72728</v>
      </c>
      <c r="M2150" s="102">
        <f>'District Data'!F$2</f>
        <v>78209</v>
      </c>
      <c r="N2150" s="33">
        <f t="shared" si="366"/>
        <v>0</v>
      </c>
      <c r="O2150" s="33">
        <f t="shared" si="367"/>
        <v>0</v>
      </c>
      <c r="P2150" s="33">
        <f t="shared" si="373"/>
        <v>14418.72</v>
      </c>
      <c r="Q2150" s="103">
        <v>0.18149999999999999</v>
      </c>
      <c r="R2150" s="103">
        <v>0.17510000000000001</v>
      </c>
      <c r="S2150" s="33">
        <f t="shared" si="368"/>
        <v>0</v>
      </c>
      <c r="T2150" s="33">
        <f t="shared" si="374"/>
        <v>0</v>
      </c>
      <c r="U2150" s="33">
        <f t="shared" si="369"/>
        <v>0</v>
      </c>
      <c r="V2150" s="33">
        <f t="shared" si="370"/>
        <v>0</v>
      </c>
      <c r="W2150" s="33">
        <f t="shared" si="371"/>
        <v>0</v>
      </c>
      <c r="X2150" s="33">
        <f>IFERROR(VLOOKUP(C2150,'Adj to Match Apport'!$C:$F,4,FALSE),0)</f>
        <v>0</v>
      </c>
      <c r="Y2150" s="33">
        <f t="shared" si="372"/>
        <v>0</v>
      </c>
      <c r="Z2150" s="184">
        <f>VLOOKUP(C2150, '2023-24 School Level AAFTE'!$C$4:$C$2454, 1, 0)</f>
        <v>1932</v>
      </c>
    </row>
    <row r="2151" spans="1:26" s="20" customFormat="1" x14ac:dyDescent="0.25">
      <c r="A2151" s="136" t="s">
        <v>2163</v>
      </c>
      <c r="B2151" s="166" t="s">
        <v>2162</v>
      </c>
      <c r="C2151" s="167">
        <v>5223</v>
      </c>
      <c r="D2151" s="166" t="s">
        <v>2166</v>
      </c>
      <c r="E2151" s="146" t="str">
        <f>VLOOKUP($C2151,'2023-24 School Level AAFTE'!$C:$N,9,FALSE)</f>
        <v>Yes</v>
      </c>
      <c r="F2151" s="94" t="str">
        <f>IFERROR(VLOOKUP(C2151,'2023-24 School Level AAFTE'!$C:$N,11,FALSE),"")</f>
        <v>Yes</v>
      </c>
      <c r="G2151" s="20">
        <f>IFERROR(VLOOKUP(C2151,'2023-24 School Level AAFTE'!$C:$N,8,FALSE),0)</f>
        <v>26.42</v>
      </c>
      <c r="H2151" s="99">
        <f>VLOOKUP($A2151,'District Data'!$A:$F,3,FALSE)</f>
        <v>1</v>
      </c>
      <c r="I2151" s="99">
        <f>VLOOKUP($A2151,'District Data'!$A:$F,4,FALSE)</f>
        <v>1</v>
      </c>
      <c r="J2151" s="100">
        <f t="shared" si="364"/>
        <v>26.42</v>
      </c>
      <c r="K2151" s="101">
        <f t="shared" si="365"/>
        <v>7.6999999999999999E-2</v>
      </c>
      <c r="L2151" s="102">
        <f>'District Data'!E$2</f>
        <v>72728</v>
      </c>
      <c r="M2151" s="102">
        <f>'District Data'!F$2</f>
        <v>78209</v>
      </c>
      <c r="N2151" s="33">
        <f t="shared" si="366"/>
        <v>5600.06</v>
      </c>
      <c r="O2151" s="33">
        <f t="shared" si="367"/>
        <v>422.03</v>
      </c>
      <c r="P2151" s="33">
        <f t="shared" si="373"/>
        <v>14418.72</v>
      </c>
      <c r="Q2151" s="103">
        <v>0.18149999999999999</v>
      </c>
      <c r="R2151" s="103">
        <v>0.17510000000000001</v>
      </c>
      <c r="S2151" s="33">
        <f t="shared" si="368"/>
        <v>2200.5500000000002</v>
      </c>
      <c r="T2151" s="33">
        <f t="shared" si="374"/>
        <v>100.37</v>
      </c>
      <c r="U2151" s="33">
        <f t="shared" si="369"/>
        <v>17.57</v>
      </c>
      <c r="V2151" s="33">
        <f t="shared" si="370"/>
        <v>117.94</v>
      </c>
      <c r="W2151" s="33">
        <f t="shared" si="371"/>
        <v>8340.5800000000017</v>
      </c>
      <c r="X2151" s="33" t="str">
        <f>IFERROR(VLOOKUP(C2151,'Adj to Match Apport'!$C:$F,4,FALSE),0)</f>
        <v/>
      </c>
      <c r="Y2151" s="33">
        <f t="shared" si="372"/>
        <v>8340.5800000000017</v>
      </c>
      <c r="Z2151" s="184">
        <f>VLOOKUP(C2151, '2023-24 School Level AAFTE'!$C$4:$C$2454, 1, 0)</f>
        <v>5223</v>
      </c>
    </row>
    <row r="2152" spans="1:26" s="20" customFormat="1" x14ac:dyDescent="0.25">
      <c r="A2152" s="136" t="s">
        <v>2163</v>
      </c>
      <c r="B2152" s="166" t="s">
        <v>2162</v>
      </c>
      <c r="C2152" s="167">
        <v>2405</v>
      </c>
      <c r="D2152" s="166" t="s">
        <v>2164</v>
      </c>
      <c r="E2152" s="146" t="str">
        <f>VLOOKUP($C2152,'2023-24 School Level AAFTE'!$C:$N,9,FALSE)</f>
        <v>Yes</v>
      </c>
      <c r="F2152" s="94" t="str">
        <f>IFERROR(VLOOKUP(C2152,'2023-24 School Level AAFTE'!$C:$N,11,FALSE),"")</f>
        <v>Yes</v>
      </c>
      <c r="G2152" s="20">
        <f>IFERROR(VLOOKUP(C2152,'2023-24 School Level AAFTE'!$C:$N,8,FALSE),0)</f>
        <v>173.56</v>
      </c>
      <c r="H2152" s="99">
        <f>VLOOKUP($A2152,'District Data'!$A:$F,3,FALSE)</f>
        <v>1</v>
      </c>
      <c r="I2152" s="99">
        <f>VLOOKUP($A2152,'District Data'!$A:$F,4,FALSE)</f>
        <v>1</v>
      </c>
      <c r="J2152" s="100">
        <f t="shared" si="364"/>
        <v>173.56</v>
      </c>
      <c r="K2152" s="101">
        <f t="shared" si="365"/>
        <v>0.50900000000000001</v>
      </c>
      <c r="L2152" s="102">
        <f>'District Data'!E$2</f>
        <v>72728</v>
      </c>
      <c r="M2152" s="102">
        <f>'District Data'!F$2</f>
        <v>78209</v>
      </c>
      <c r="N2152" s="33">
        <f t="shared" si="366"/>
        <v>37018.550000000003</v>
      </c>
      <c r="O2152" s="33">
        <f t="shared" si="367"/>
        <v>2789.83</v>
      </c>
      <c r="P2152" s="33">
        <f t="shared" si="373"/>
        <v>14418.72</v>
      </c>
      <c r="Q2152" s="103">
        <v>0.18149999999999999</v>
      </c>
      <c r="R2152" s="103">
        <v>0.17510000000000001</v>
      </c>
      <c r="S2152" s="33">
        <f t="shared" si="368"/>
        <v>14546.49</v>
      </c>
      <c r="T2152" s="33">
        <f t="shared" si="374"/>
        <v>663.47</v>
      </c>
      <c r="U2152" s="33">
        <f t="shared" si="369"/>
        <v>116.17</v>
      </c>
      <c r="V2152" s="33">
        <f t="shared" si="370"/>
        <v>779.64</v>
      </c>
      <c r="W2152" s="33">
        <f t="shared" si="371"/>
        <v>55134.51</v>
      </c>
      <c r="X2152" s="33">
        <f>IFERROR(VLOOKUP(C2152,'Adj to Match Apport'!$C:$F,4,FALSE),0)</f>
        <v>108.33999999999651</v>
      </c>
      <c r="Y2152" s="33">
        <f t="shared" si="372"/>
        <v>55242.85</v>
      </c>
      <c r="Z2152" s="184">
        <f>VLOOKUP(C2152, '2023-24 School Level AAFTE'!$C$4:$C$2454, 1, 0)</f>
        <v>2405</v>
      </c>
    </row>
    <row r="2153" spans="1:26" s="20" customFormat="1" x14ac:dyDescent="0.25">
      <c r="A2153" s="136" t="s">
        <v>2168</v>
      </c>
      <c r="B2153" s="166" t="s">
        <v>2167</v>
      </c>
      <c r="C2153" s="167">
        <v>2636</v>
      </c>
      <c r="D2153" s="166" t="s">
        <v>3311</v>
      </c>
      <c r="E2153" s="146" t="str">
        <f>VLOOKUP($C2153,'2023-24 School Level AAFTE'!$C:$N,9,FALSE)</f>
        <v>No</v>
      </c>
      <c r="F2153" s="94" t="str">
        <f>IFERROR(VLOOKUP(C2153,'2023-24 School Level AAFTE'!$C:$N,11,FALSE),"")</f>
        <v>No</v>
      </c>
      <c r="G2153" s="20">
        <f>IFERROR(VLOOKUP(C2153,'2023-24 School Level AAFTE'!$C:$N,8,FALSE),0)</f>
        <v>0</v>
      </c>
      <c r="H2153" s="99">
        <f>VLOOKUP($A2153,'District Data'!$A:$F,3,FALSE)</f>
        <v>1.06</v>
      </c>
      <c r="I2153" s="99">
        <f>VLOOKUP($A2153,'District Data'!$A:$F,4,FALSE)</f>
        <v>1.06</v>
      </c>
      <c r="J2153" s="100">
        <f t="shared" si="364"/>
        <v>0</v>
      </c>
      <c r="K2153" s="101">
        <f t="shared" si="365"/>
        <v>0</v>
      </c>
      <c r="L2153" s="102">
        <f>'District Data'!E$2</f>
        <v>72728</v>
      </c>
      <c r="M2153" s="102">
        <f>'District Data'!F$2</f>
        <v>78209</v>
      </c>
      <c r="N2153" s="33">
        <f t="shared" si="366"/>
        <v>0</v>
      </c>
      <c r="O2153" s="33">
        <f t="shared" si="367"/>
        <v>0</v>
      </c>
      <c r="P2153" s="33">
        <f t="shared" si="373"/>
        <v>14418.72</v>
      </c>
      <c r="Q2153" s="103">
        <v>0.18149999999999999</v>
      </c>
      <c r="R2153" s="103">
        <v>0.17510000000000001</v>
      </c>
      <c r="S2153" s="33">
        <f t="shared" si="368"/>
        <v>0</v>
      </c>
      <c r="T2153" s="33">
        <f t="shared" si="374"/>
        <v>0</v>
      </c>
      <c r="U2153" s="33">
        <f t="shared" si="369"/>
        <v>0</v>
      </c>
      <c r="V2153" s="33">
        <f t="shared" si="370"/>
        <v>0</v>
      </c>
      <c r="W2153" s="33">
        <f t="shared" si="371"/>
        <v>0</v>
      </c>
      <c r="X2153" s="33">
        <f>IFERROR(VLOOKUP(C2153,'Adj to Match Apport'!$C:$F,4,FALSE),0)</f>
        <v>0</v>
      </c>
      <c r="Y2153" s="33">
        <f t="shared" si="372"/>
        <v>0</v>
      </c>
      <c r="Z2153" s="184">
        <f>VLOOKUP(C2153, '2023-24 School Level AAFTE'!$C$4:$C$2454, 1, 0)</f>
        <v>2636</v>
      </c>
    </row>
    <row r="2154" spans="1:26" s="20" customFormat="1" x14ac:dyDescent="0.25">
      <c r="A2154" s="136" t="s">
        <v>2168</v>
      </c>
      <c r="B2154" s="166" t="s">
        <v>2167</v>
      </c>
      <c r="C2154" s="167">
        <v>5744</v>
      </c>
      <c r="D2154" s="166" t="s">
        <v>3347</v>
      </c>
      <c r="E2154" s="146" t="str">
        <f>VLOOKUP($C2154,'2023-24 School Level AAFTE'!$C:$N,9,FALSE)</f>
        <v>No</v>
      </c>
      <c r="F2154" s="94" t="str">
        <f>IFERROR(VLOOKUP(C2154,'2023-24 School Level AAFTE'!$C:$N,11,FALSE),"")</f>
        <v>No</v>
      </c>
      <c r="G2154" s="20">
        <f>IFERROR(VLOOKUP(C2154,'2023-24 School Level AAFTE'!$C:$N,8,FALSE),0)</f>
        <v>118.7</v>
      </c>
      <c r="H2154" s="99">
        <f>VLOOKUP($A2154,'District Data'!$A:$F,3,FALSE)</f>
        <v>1.06</v>
      </c>
      <c r="I2154" s="99">
        <f>VLOOKUP($A2154,'District Data'!$A:$F,4,FALSE)</f>
        <v>1.06</v>
      </c>
      <c r="J2154" s="100">
        <f t="shared" si="364"/>
        <v>0</v>
      </c>
      <c r="K2154" s="101">
        <f t="shared" si="365"/>
        <v>0</v>
      </c>
      <c r="L2154" s="102">
        <f>'District Data'!E$2</f>
        <v>72728</v>
      </c>
      <c r="M2154" s="102">
        <f>'District Data'!F$2</f>
        <v>78209</v>
      </c>
      <c r="N2154" s="33">
        <f t="shared" si="366"/>
        <v>0</v>
      </c>
      <c r="O2154" s="33">
        <f t="shared" si="367"/>
        <v>0</v>
      </c>
      <c r="P2154" s="33">
        <f t="shared" si="373"/>
        <v>14418.72</v>
      </c>
      <c r="Q2154" s="103">
        <v>0.18149999999999999</v>
      </c>
      <c r="R2154" s="103">
        <v>0.17510000000000001</v>
      </c>
      <c r="S2154" s="33">
        <f t="shared" si="368"/>
        <v>0</v>
      </c>
      <c r="T2154" s="33">
        <f t="shared" si="374"/>
        <v>0</v>
      </c>
      <c r="U2154" s="33">
        <f t="shared" si="369"/>
        <v>0</v>
      </c>
      <c r="V2154" s="33">
        <f t="shared" si="370"/>
        <v>0</v>
      </c>
      <c r="W2154" s="33">
        <f t="shared" si="371"/>
        <v>0</v>
      </c>
      <c r="X2154" s="33">
        <f>IFERROR(VLOOKUP(C2154,'Adj to Match Apport'!$C:$F,4,FALSE),0)</f>
        <v>0</v>
      </c>
      <c r="Y2154" s="33">
        <f t="shared" si="372"/>
        <v>0</v>
      </c>
      <c r="Z2154" s="184">
        <f>VLOOKUP(C2154, '2023-24 School Level AAFTE'!$C$4:$C$2454, 1, 0)</f>
        <v>5744</v>
      </c>
    </row>
    <row r="2155" spans="1:26" s="20" customFormat="1" x14ac:dyDescent="0.25">
      <c r="A2155" s="136" t="s">
        <v>2168</v>
      </c>
      <c r="B2155" s="166" t="s">
        <v>2167</v>
      </c>
      <c r="C2155" s="167">
        <v>5745</v>
      </c>
      <c r="D2155" s="166" t="s">
        <v>3348</v>
      </c>
      <c r="E2155" s="146" t="str">
        <f>VLOOKUP($C2155,'2023-24 School Level AAFTE'!$C:$N,9,FALSE)</f>
        <v>No</v>
      </c>
      <c r="F2155" s="94" t="str">
        <f>IFERROR(VLOOKUP(C2155,'2023-24 School Level AAFTE'!$C:$N,11,FALSE),"")</f>
        <v>No</v>
      </c>
      <c r="G2155" s="20">
        <f>IFERROR(VLOOKUP(C2155,'2023-24 School Level AAFTE'!$C:$N,8,FALSE),0)</f>
        <v>278.39999999999998</v>
      </c>
      <c r="H2155" s="99">
        <f>VLOOKUP($A2155,'District Data'!$A:$F,3,FALSE)</f>
        <v>1.06</v>
      </c>
      <c r="I2155" s="99">
        <f>VLOOKUP($A2155,'District Data'!$A:$F,4,FALSE)</f>
        <v>1.06</v>
      </c>
      <c r="J2155" s="100">
        <f t="shared" si="364"/>
        <v>0</v>
      </c>
      <c r="K2155" s="101">
        <f t="shared" si="365"/>
        <v>0</v>
      </c>
      <c r="L2155" s="102">
        <f>'District Data'!E$2</f>
        <v>72728</v>
      </c>
      <c r="M2155" s="102">
        <f>'District Data'!F$2</f>
        <v>78209</v>
      </c>
      <c r="N2155" s="33">
        <f t="shared" si="366"/>
        <v>0</v>
      </c>
      <c r="O2155" s="33">
        <f t="shared" si="367"/>
        <v>0</v>
      </c>
      <c r="P2155" s="33">
        <f t="shared" si="373"/>
        <v>14418.72</v>
      </c>
      <c r="Q2155" s="103">
        <v>0.18149999999999999</v>
      </c>
      <c r="R2155" s="103">
        <v>0.17510000000000001</v>
      </c>
      <c r="S2155" s="33">
        <f t="shared" si="368"/>
        <v>0</v>
      </c>
      <c r="T2155" s="33">
        <f t="shared" si="374"/>
        <v>0</v>
      </c>
      <c r="U2155" s="33">
        <f t="shared" si="369"/>
        <v>0</v>
      </c>
      <c r="V2155" s="33">
        <f t="shared" si="370"/>
        <v>0</v>
      </c>
      <c r="W2155" s="33">
        <f t="shared" si="371"/>
        <v>0</v>
      </c>
      <c r="X2155" s="33">
        <f>IFERROR(VLOOKUP(C2155,'Adj to Match Apport'!$C:$F,4,FALSE),0)</f>
        <v>0</v>
      </c>
      <c r="Y2155" s="33">
        <f t="shared" si="372"/>
        <v>0</v>
      </c>
      <c r="Z2155" s="184">
        <f>VLOOKUP(C2155, '2023-24 School Level AAFTE'!$C$4:$C$2454, 1, 0)</f>
        <v>5745</v>
      </c>
    </row>
    <row r="2156" spans="1:26" s="20" customFormat="1" x14ac:dyDescent="0.25">
      <c r="A2156" s="136" t="s">
        <v>2168</v>
      </c>
      <c r="B2156" s="166" t="s">
        <v>2167</v>
      </c>
      <c r="C2156" s="167">
        <v>4406</v>
      </c>
      <c r="D2156" s="166" t="s">
        <v>2614</v>
      </c>
      <c r="E2156" s="146" t="str">
        <f>VLOOKUP($C2156,'2023-24 School Level AAFTE'!$C:$N,9,FALSE)</f>
        <v>No</v>
      </c>
      <c r="F2156" s="94" t="str">
        <f>IFERROR(VLOOKUP(C2156,'2023-24 School Level AAFTE'!$C:$N,11,FALSE),"")</f>
        <v>No</v>
      </c>
      <c r="G2156" s="20">
        <f>IFERROR(VLOOKUP(C2156,'2023-24 School Level AAFTE'!$C:$N,8,FALSE),0)</f>
        <v>605.26</v>
      </c>
      <c r="H2156" s="99">
        <f>VLOOKUP($A2156,'District Data'!$A:$F,3,FALSE)</f>
        <v>1.06</v>
      </c>
      <c r="I2156" s="99">
        <f>VLOOKUP($A2156,'District Data'!$A:$F,4,FALSE)</f>
        <v>1.06</v>
      </c>
      <c r="J2156" s="100">
        <f t="shared" si="364"/>
        <v>0</v>
      </c>
      <c r="K2156" s="101">
        <f t="shared" si="365"/>
        <v>0</v>
      </c>
      <c r="L2156" s="102">
        <f>'District Data'!E$2</f>
        <v>72728</v>
      </c>
      <c r="M2156" s="102">
        <f>'District Data'!F$2</f>
        <v>78209</v>
      </c>
      <c r="N2156" s="33">
        <f t="shared" si="366"/>
        <v>0</v>
      </c>
      <c r="O2156" s="33">
        <f t="shared" si="367"/>
        <v>0</v>
      </c>
      <c r="P2156" s="33">
        <f t="shared" si="373"/>
        <v>14418.72</v>
      </c>
      <c r="Q2156" s="103">
        <v>0.18149999999999999</v>
      </c>
      <c r="R2156" s="103">
        <v>0.17510000000000001</v>
      </c>
      <c r="S2156" s="33">
        <f t="shared" si="368"/>
        <v>0</v>
      </c>
      <c r="T2156" s="33">
        <f t="shared" si="374"/>
        <v>0</v>
      </c>
      <c r="U2156" s="33">
        <f t="shared" si="369"/>
        <v>0</v>
      </c>
      <c r="V2156" s="33">
        <f t="shared" si="370"/>
        <v>0</v>
      </c>
      <c r="W2156" s="33">
        <f t="shared" si="371"/>
        <v>0</v>
      </c>
      <c r="X2156" s="33">
        <f>IFERROR(VLOOKUP(C2156,'Adj to Match Apport'!$C:$F,4,FALSE),0)</f>
        <v>0</v>
      </c>
      <c r="Y2156" s="33">
        <f t="shared" si="372"/>
        <v>0</v>
      </c>
      <c r="Z2156" s="184">
        <f>VLOOKUP(C2156, '2023-24 School Level AAFTE'!$C$4:$C$2454, 1, 0)</f>
        <v>4406</v>
      </c>
    </row>
    <row r="2157" spans="1:26" s="20" customFormat="1" x14ac:dyDescent="0.25">
      <c r="A2157" s="136" t="s">
        <v>2168</v>
      </c>
      <c r="B2157" s="166" t="s">
        <v>2167</v>
      </c>
      <c r="C2157" s="167">
        <v>3080</v>
      </c>
      <c r="D2157" s="166" t="s">
        <v>2181</v>
      </c>
      <c r="E2157" s="146" t="str">
        <f>VLOOKUP($C2157,'2023-24 School Level AAFTE'!$C:$N,9,FALSE)</f>
        <v>No</v>
      </c>
      <c r="F2157" s="94" t="str">
        <f>IFERROR(VLOOKUP(C2157,'2023-24 School Level AAFTE'!$C:$N,11,FALSE),"")</f>
        <v>No</v>
      </c>
      <c r="G2157" s="20">
        <f>IFERROR(VLOOKUP(C2157,'2023-24 School Level AAFTE'!$C:$N,8,FALSE),0)</f>
        <v>317.75</v>
      </c>
      <c r="H2157" s="99">
        <f>VLOOKUP($A2157,'District Data'!$A:$F,3,FALSE)</f>
        <v>1.06</v>
      </c>
      <c r="I2157" s="99">
        <f>VLOOKUP($A2157,'District Data'!$A:$F,4,FALSE)</f>
        <v>1.06</v>
      </c>
      <c r="J2157" s="100">
        <f t="shared" si="364"/>
        <v>0</v>
      </c>
      <c r="K2157" s="101">
        <f t="shared" si="365"/>
        <v>0</v>
      </c>
      <c r="L2157" s="102">
        <f>'District Data'!E$2</f>
        <v>72728</v>
      </c>
      <c r="M2157" s="102">
        <f>'District Data'!F$2</f>
        <v>78209</v>
      </c>
      <c r="N2157" s="33">
        <f t="shared" si="366"/>
        <v>0</v>
      </c>
      <c r="O2157" s="33">
        <f t="shared" si="367"/>
        <v>0</v>
      </c>
      <c r="P2157" s="33">
        <f t="shared" si="373"/>
        <v>14418.72</v>
      </c>
      <c r="Q2157" s="103">
        <v>0.18149999999999999</v>
      </c>
      <c r="R2157" s="103">
        <v>0.17510000000000001</v>
      </c>
      <c r="S2157" s="33">
        <f t="shared" si="368"/>
        <v>0</v>
      </c>
      <c r="T2157" s="33">
        <f t="shared" si="374"/>
        <v>0</v>
      </c>
      <c r="U2157" s="33">
        <f t="shared" si="369"/>
        <v>0</v>
      </c>
      <c r="V2157" s="33">
        <f t="shared" si="370"/>
        <v>0</v>
      </c>
      <c r="W2157" s="33">
        <f t="shared" si="371"/>
        <v>0</v>
      </c>
      <c r="X2157" s="33">
        <f>IFERROR(VLOOKUP(C2157,'Adj to Match Apport'!$C:$F,4,FALSE),0)</f>
        <v>0</v>
      </c>
      <c r="Y2157" s="33">
        <f t="shared" si="372"/>
        <v>0</v>
      </c>
      <c r="Z2157" s="184">
        <f>VLOOKUP(C2157, '2023-24 School Level AAFTE'!$C$4:$C$2454, 1, 0)</f>
        <v>3080</v>
      </c>
    </row>
    <row r="2158" spans="1:26" s="20" customFormat="1" x14ac:dyDescent="0.25">
      <c r="A2158" s="136" t="s">
        <v>2168</v>
      </c>
      <c r="B2158" s="166" t="s">
        <v>2167</v>
      </c>
      <c r="C2158" s="167">
        <v>4405</v>
      </c>
      <c r="D2158" s="166" t="s">
        <v>53</v>
      </c>
      <c r="E2158" s="146" t="str">
        <f>VLOOKUP($C2158,'2023-24 School Level AAFTE'!$C:$N,9,FALSE)</f>
        <v>No</v>
      </c>
      <c r="F2158" s="94" t="str">
        <f>IFERROR(VLOOKUP(C2158,'2023-24 School Level AAFTE'!$C:$N,11,FALSE),"")</f>
        <v>No</v>
      </c>
      <c r="G2158" s="20">
        <f>IFERROR(VLOOKUP(C2158,'2023-24 School Level AAFTE'!$C:$N,8,FALSE),0)</f>
        <v>510.8</v>
      </c>
      <c r="H2158" s="99">
        <f>VLOOKUP($A2158,'District Data'!$A:$F,3,FALSE)</f>
        <v>1.06</v>
      </c>
      <c r="I2158" s="99">
        <f>VLOOKUP($A2158,'District Data'!$A:$F,4,FALSE)</f>
        <v>1.06</v>
      </c>
      <c r="J2158" s="100">
        <f t="shared" si="364"/>
        <v>0</v>
      </c>
      <c r="K2158" s="101">
        <f t="shared" si="365"/>
        <v>0</v>
      </c>
      <c r="L2158" s="102">
        <f>'District Data'!E$2</f>
        <v>72728</v>
      </c>
      <c r="M2158" s="102">
        <f>'District Data'!F$2</f>
        <v>78209</v>
      </c>
      <c r="N2158" s="33">
        <f t="shared" si="366"/>
        <v>0</v>
      </c>
      <c r="O2158" s="33">
        <f t="shared" si="367"/>
        <v>0</v>
      </c>
      <c r="P2158" s="33">
        <f t="shared" si="373"/>
        <v>14418.72</v>
      </c>
      <c r="Q2158" s="103">
        <v>0.18149999999999999</v>
      </c>
      <c r="R2158" s="103">
        <v>0.17510000000000001</v>
      </c>
      <c r="S2158" s="33">
        <f t="shared" si="368"/>
        <v>0</v>
      </c>
      <c r="T2158" s="33">
        <f t="shared" si="374"/>
        <v>0</v>
      </c>
      <c r="U2158" s="33">
        <f t="shared" si="369"/>
        <v>0</v>
      </c>
      <c r="V2158" s="33">
        <f t="shared" si="370"/>
        <v>0</v>
      </c>
      <c r="W2158" s="33">
        <f t="shared" si="371"/>
        <v>0</v>
      </c>
      <c r="X2158" s="33">
        <f>IFERROR(VLOOKUP(C2158,'Adj to Match Apport'!$C:$F,4,FALSE),0)</f>
        <v>0</v>
      </c>
      <c r="Y2158" s="33">
        <f t="shared" si="372"/>
        <v>0</v>
      </c>
      <c r="Z2158" s="184">
        <f>VLOOKUP(C2158, '2023-24 School Level AAFTE'!$C$4:$C$2454, 1, 0)</f>
        <v>4405</v>
      </c>
    </row>
    <row r="2159" spans="1:26" s="20" customFormat="1" x14ac:dyDescent="0.25">
      <c r="A2159" s="136" t="s">
        <v>2168</v>
      </c>
      <c r="B2159" s="166" t="s">
        <v>2167</v>
      </c>
      <c r="C2159" s="167">
        <v>3423</v>
      </c>
      <c r="D2159" s="166" t="s">
        <v>2183</v>
      </c>
      <c r="E2159" s="146" t="str">
        <f>VLOOKUP($C2159,'2023-24 School Level AAFTE'!$C:$N,9,FALSE)</f>
        <v>No</v>
      </c>
      <c r="F2159" s="94" t="str">
        <f>IFERROR(VLOOKUP(C2159,'2023-24 School Level AAFTE'!$C:$N,11,FALSE),"")</f>
        <v>No</v>
      </c>
      <c r="G2159" s="20">
        <f>IFERROR(VLOOKUP(C2159,'2023-24 School Level AAFTE'!$C:$N,8,FALSE),0)</f>
        <v>1159.46</v>
      </c>
      <c r="H2159" s="99">
        <f>VLOOKUP($A2159,'District Data'!$A:$F,3,FALSE)</f>
        <v>1.06</v>
      </c>
      <c r="I2159" s="99">
        <f>VLOOKUP($A2159,'District Data'!$A:$F,4,FALSE)</f>
        <v>1.06</v>
      </c>
      <c r="J2159" s="100">
        <f t="shared" si="364"/>
        <v>0</v>
      </c>
      <c r="K2159" s="101">
        <f t="shared" si="365"/>
        <v>0</v>
      </c>
      <c r="L2159" s="102">
        <f>'District Data'!E$2</f>
        <v>72728</v>
      </c>
      <c r="M2159" s="102">
        <f>'District Data'!F$2</f>
        <v>78209</v>
      </c>
      <c r="N2159" s="33">
        <f t="shared" si="366"/>
        <v>0</v>
      </c>
      <c r="O2159" s="33">
        <f t="shared" si="367"/>
        <v>0</v>
      </c>
      <c r="P2159" s="33">
        <f t="shared" si="373"/>
        <v>14418.72</v>
      </c>
      <c r="Q2159" s="103">
        <v>0.18149999999999999</v>
      </c>
      <c r="R2159" s="103">
        <v>0.17510000000000001</v>
      </c>
      <c r="S2159" s="33">
        <f t="shared" si="368"/>
        <v>0</v>
      </c>
      <c r="T2159" s="33">
        <f t="shared" si="374"/>
        <v>0</v>
      </c>
      <c r="U2159" s="33">
        <f t="shared" si="369"/>
        <v>0</v>
      </c>
      <c r="V2159" s="33">
        <f t="shared" si="370"/>
        <v>0</v>
      </c>
      <c r="W2159" s="33">
        <f t="shared" si="371"/>
        <v>0</v>
      </c>
      <c r="X2159" s="33">
        <f>IFERROR(VLOOKUP(C2159,'Adj to Match Apport'!$C:$F,4,FALSE),0)</f>
        <v>0</v>
      </c>
      <c r="Y2159" s="33">
        <f t="shared" si="372"/>
        <v>0</v>
      </c>
      <c r="Z2159" s="184">
        <f>VLOOKUP(C2159, '2023-24 School Level AAFTE'!$C$4:$C$2454, 1, 0)</f>
        <v>3423</v>
      </c>
    </row>
    <row r="2160" spans="1:26" s="20" customFormat="1" x14ac:dyDescent="0.25">
      <c r="A2160" s="136" t="s">
        <v>2168</v>
      </c>
      <c r="B2160" s="166" t="s">
        <v>2167</v>
      </c>
      <c r="C2160" s="167">
        <v>4503</v>
      </c>
      <c r="D2160" s="166" t="s">
        <v>2192</v>
      </c>
      <c r="E2160" s="146" t="str">
        <f>VLOOKUP($C2160,'2023-24 School Level AAFTE'!$C:$N,9,FALSE)</f>
        <v>Yes</v>
      </c>
      <c r="F2160" s="94" t="str">
        <f>IFERROR(VLOOKUP(C2160,'2023-24 School Level AAFTE'!$C:$N,11,FALSE),"")</f>
        <v>Yes</v>
      </c>
      <c r="G2160" s="20">
        <f>IFERROR(VLOOKUP(C2160,'2023-24 School Level AAFTE'!$C:$N,8,FALSE),0)</f>
        <v>491.29</v>
      </c>
      <c r="H2160" s="99">
        <f>VLOOKUP($A2160,'District Data'!$A:$F,3,FALSE)</f>
        <v>1.06</v>
      </c>
      <c r="I2160" s="99">
        <f>VLOOKUP($A2160,'District Data'!$A:$F,4,FALSE)</f>
        <v>1.06</v>
      </c>
      <c r="J2160" s="100">
        <f t="shared" si="364"/>
        <v>491.29</v>
      </c>
      <c r="K2160" s="101">
        <f t="shared" si="365"/>
        <v>1.4410000000000001</v>
      </c>
      <c r="L2160" s="102">
        <f>'District Data'!E$2</f>
        <v>72728</v>
      </c>
      <c r="M2160" s="102">
        <f>'District Data'!F$2</f>
        <v>78209</v>
      </c>
      <c r="N2160" s="33">
        <f t="shared" si="366"/>
        <v>111089.11</v>
      </c>
      <c r="O2160" s="33">
        <f t="shared" si="367"/>
        <v>8372.01</v>
      </c>
      <c r="P2160" s="33">
        <f t="shared" si="373"/>
        <v>14418.72</v>
      </c>
      <c r="Q2160" s="103">
        <v>0.18149999999999999</v>
      </c>
      <c r="R2160" s="103">
        <v>0.17510000000000001</v>
      </c>
      <c r="S2160" s="33">
        <f t="shared" si="368"/>
        <v>42405.99</v>
      </c>
      <c r="T2160" s="33">
        <f t="shared" si="374"/>
        <v>1991.02</v>
      </c>
      <c r="U2160" s="33">
        <f t="shared" si="369"/>
        <v>348.63</v>
      </c>
      <c r="V2160" s="33">
        <f t="shared" si="370"/>
        <v>2339.65</v>
      </c>
      <c r="W2160" s="33">
        <f t="shared" si="371"/>
        <v>164206.76</v>
      </c>
      <c r="X2160" s="33" t="str">
        <f>IFERROR(VLOOKUP(C2160,'Adj to Match Apport'!$C:$F,4,FALSE),0)</f>
        <v/>
      </c>
      <c r="Y2160" s="33">
        <f t="shared" si="372"/>
        <v>164206.76</v>
      </c>
      <c r="Z2160" s="184">
        <f>VLOOKUP(C2160, '2023-24 School Level AAFTE'!$C$4:$C$2454, 1, 0)</f>
        <v>4503</v>
      </c>
    </row>
    <row r="2161" spans="1:26" s="20" customFormat="1" x14ac:dyDescent="0.25">
      <c r="A2161" s="136" t="s">
        <v>2168</v>
      </c>
      <c r="B2161" s="166" t="s">
        <v>2167</v>
      </c>
      <c r="C2161" s="167">
        <v>3733</v>
      </c>
      <c r="D2161" s="166" t="s">
        <v>2186</v>
      </c>
      <c r="E2161" s="146" t="str">
        <f>VLOOKUP($C2161,'2023-24 School Level AAFTE'!$C:$N,9,FALSE)</f>
        <v>No</v>
      </c>
      <c r="F2161" s="94" t="str">
        <f>IFERROR(VLOOKUP(C2161,'2023-24 School Level AAFTE'!$C:$N,11,FALSE),"")</f>
        <v>No</v>
      </c>
      <c r="G2161" s="20">
        <f>IFERROR(VLOOKUP(C2161,'2023-24 School Level AAFTE'!$C:$N,8,FALSE),0)</f>
        <v>438.75</v>
      </c>
      <c r="H2161" s="99">
        <f>VLOOKUP($A2161,'District Data'!$A:$F,3,FALSE)</f>
        <v>1.06</v>
      </c>
      <c r="I2161" s="99">
        <f>VLOOKUP($A2161,'District Data'!$A:$F,4,FALSE)</f>
        <v>1.06</v>
      </c>
      <c r="J2161" s="100">
        <f t="shared" si="364"/>
        <v>0</v>
      </c>
      <c r="K2161" s="101">
        <f t="shared" si="365"/>
        <v>0</v>
      </c>
      <c r="L2161" s="102">
        <f>'District Data'!E$2</f>
        <v>72728</v>
      </c>
      <c r="M2161" s="102">
        <f>'District Data'!F$2</f>
        <v>78209</v>
      </c>
      <c r="N2161" s="33">
        <f t="shared" si="366"/>
        <v>0</v>
      </c>
      <c r="O2161" s="33">
        <f t="shared" si="367"/>
        <v>0</v>
      </c>
      <c r="P2161" s="33">
        <f t="shared" si="373"/>
        <v>14418.72</v>
      </c>
      <c r="Q2161" s="103">
        <v>0.18149999999999999</v>
      </c>
      <c r="R2161" s="103">
        <v>0.17510000000000001</v>
      </c>
      <c r="S2161" s="33">
        <f t="shared" si="368"/>
        <v>0</v>
      </c>
      <c r="T2161" s="33">
        <f t="shared" si="374"/>
        <v>0</v>
      </c>
      <c r="U2161" s="33">
        <f t="shared" si="369"/>
        <v>0</v>
      </c>
      <c r="V2161" s="33">
        <f t="shared" si="370"/>
        <v>0</v>
      </c>
      <c r="W2161" s="33">
        <f t="shared" si="371"/>
        <v>0</v>
      </c>
      <c r="X2161" s="33">
        <f>IFERROR(VLOOKUP(C2161,'Adj to Match Apport'!$C:$F,4,FALSE),0)</f>
        <v>0</v>
      </c>
      <c r="Y2161" s="33">
        <f t="shared" si="372"/>
        <v>0</v>
      </c>
      <c r="Z2161" s="184">
        <f>VLOOKUP(C2161, '2023-24 School Level AAFTE'!$C$4:$C$2454, 1, 0)</f>
        <v>3733</v>
      </c>
    </row>
    <row r="2162" spans="1:26" s="20" customFormat="1" x14ac:dyDescent="0.25">
      <c r="A2162" s="136" t="s">
        <v>2168</v>
      </c>
      <c r="B2162" s="166" t="s">
        <v>2167</v>
      </c>
      <c r="C2162" s="92">
        <v>4075</v>
      </c>
      <c r="D2162" s="115" t="s">
        <v>2191</v>
      </c>
      <c r="E2162" s="146" t="str">
        <f>VLOOKUP($C2162,'2023-24 School Level AAFTE'!$C:$N,9,FALSE)</f>
        <v>No</v>
      </c>
      <c r="F2162" s="94" t="str">
        <f>IFERROR(VLOOKUP(C2162,'2023-24 School Level AAFTE'!$C:$N,11,FALSE),"")</f>
        <v>No</v>
      </c>
      <c r="G2162" s="20">
        <f>IFERROR(VLOOKUP(C2162,'2023-24 School Level AAFTE'!$C:$N,8,FALSE),0)</f>
        <v>596.15</v>
      </c>
      <c r="H2162" s="99">
        <f>VLOOKUP($A2162,'District Data'!$A:$F,3,FALSE)</f>
        <v>1.06</v>
      </c>
      <c r="I2162" s="99">
        <f>VLOOKUP($A2162,'District Data'!$A:$F,4,FALSE)</f>
        <v>1.06</v>
      </c>
      <c r="J2162" s="100">
        <f t="shared" si="364"/>
        <v>0</v>
      </c>
      <c r="K2162" s="101">
        <f t="shared" si="365"/>
        <v>0</v>
      </c>
      <c r="L2162" s="102">
        <f>'District Data'!E$2</f>
        <v>72728</v>
      </c>
      <c r="M2162" s="102">
        <f>'District Data'!F$2</f>
        <v>78209</v>
      </c>
      <c r="N2162" s="33">
        <f t="shared" si="366"/>
        <v>0</v>
      </c>
      <c r="O2162" s="33">
        <f t="shared" si="367"/>
        <v>0</v>
      </c>
      <c r="P2162" s="33">
        <f t="shared" si="373"/>
        <v>14418.72</v>
      </c>
      <c r="Q2162" s="103">
        <v>0.18149999999999999</v>
      </c>
      <c r="R2162" s="103">
        <v>0.17510000000000001</v>
      </c>
      <c r="S2162" s="33">
        <f t="shared" si="368"/>
        <v>0</v>
      </c>
      <c r="T2162" s="33">
        <f t="shared" si="374"/>
        <v>0</v>
      </c>
      <c r="U2162" s="33">
        <f t="shared" si="369"/>
        <v>0</v>
      </c>
      <c r="V2162" s="33">
        <f t="shared" si="370"/>
        <v>0</v>
      </c>
      <c r="W2162" s="33">
        <f t="shared" si="371"/>
        <v>0</v>
      </c>
      <c r="X2162" s="33">
        <f>IFERROR(VLOOKUP(C2162,'Adj to Match Apport'!$C:$F,4,FALSE),0)</f>
        <v>0</v>
      </c>
      <c r="Y2162" s="33">
        <f t="shared" si="372"/>
        <v>0</v>
      </c>
      <c r="Z2162" s="184">
        <f>VLOOKUP(C2162, '2023-24 School Level AAFTE'!$C$4:$C$2454, 1, 0)</f>
        <v>4075</v>
      </c>
    </row>
    <row r="2163" spans="1:26" s="20" customFormat="1" x14ac:dyDescent="0.25">
      <c r="A2163" s="136" t="s">
        <v>2168</v>
      </c>
      <c r="B2163" s="166" t="s">
        <v>2167</v>
      </c>
      <c r="C2163" s="92">
        <v>1574</v>
      </c>
      <c r="D2163" s="115" t="s">
        <v>2169</v>
      </c>
      <c r="E2163" s="146" t="str">
        <f>VLOOKUP($C2163,'2023-24 School Level AAFTE'!$C:$N,9,FALSE)</f>
        <v>Yes</v>
      </c>
      <c r="F2163" s="94" t="str">
        <f>IFERROR(VLOOKUP(C2163,'2023-24 School Level AAFTE'!$C:$N,11,FALSE),"")</f>
        <v>Yes</v>
      </c>
      <c r="G2163" s="20">
        <f>IFERROR(VLOOKUP(C2163,'2023-24 School Level AAFTE'!$C:$N,8,FALSE),0)</f>
        <v>65.02</v>
      </c>
      <c r="H2163" s="99">
        <f>VLOOKUP($A2163,'District Data'!$A:$F,3,FALSE)</f>
        <v>1.06</v>
      </c>
      <c r="I2163" s="99">
        <f>VLOOKUP($A2163,'District Data'!$A:$F,4,FALSE)</f>
        <v>1.06</v>
      </c>
      <c r="J2163" s="100">
        <f t="shared" si="364"/>
        <v>65.02</v>
      </c>
      <c r="K2163" s="101">
        <f t="shared" si="365"/>
        <v>0.191</v>
      </c>
      <c r="L2163" s="102">
        <f>'District Data'!E$2</f>
        <v>72728</v>
      </c>
      <c r="M2163" s="102">
        <f>'District Data'!F$2</f>
        <v>78209</v>
      </c>
      <c r="N2163" s="33">
        <f t="shared" si="366"/>
        <v>14724.51</v>
      </c>
      <c r="O2163" s="33">
        <f t="shared" si="367"/>
        <v>1109.68</v>
      </c>
      <c r="P2163" s="33">
        <f t="shared" si="373"/>
        <v>14418.72</v>
      </c>
      <c r="Q2163" s="103">
        <v>0.18149999999999999</v>
      </c>
      <c r="R2163" s="103">
        <v>0.17510000000000001</v>
      </c>
      <c r="S2163" s="33">
        <f t="shared" si="368"/>
        <v>5620.78</v>
      </c>
      <c r="T2163" s="33">
        <f t="shared" si="374"/>
        <v>263.89999999999998</v>
      </c>
      <c r="U2163" s="33">
        <f t="shared" si="369"/>
        <v>46.21</v>
      </c>
      <c r="V2163" s="33">
        <f t="shared" si="370"/>
        <v>310.10999999999996</v>
      </c>
      <c r="W2163" s="33">
        <f t="shared" si="371"/>
        <v>21765.08</v>
      </c>
      <c r="X2163" s="33">
        <f>IFERROR(VLOOKUP(C2163,'Adj to Match Apport'!$C:$F,4,FALSE),0)</f>
        <v>-113.97000000020489</v>
      </c>
      <c r="Y2163" s="33">
        <f t="shared" si="372"/>
        <v>21651.109999999797</v>
      </c>
      <c r="Z2163" s="184">
        <f>VLOOKUP(C2163, '2023-24 School Level AAFTE'!$C$4:$C$2454, 1, 0)</f>
        <v>1574</v>
      </c>
    </row>
    <row r="2164" spans="1:26" s="20" customFormat="1" x14ac:dyDescent="0.25">
      <c r="A2164" s="136" t="s">
        <v>2168</v>
      </c>
      <c r="B2164" s="166" t="s">
        <v>2167</v>
      </c>
      <c r="C2164" s="167">
        <v>2179</v>
      </c>
      <c r="D2164" s="166" t="s">
        <v>2170</v>
      </c>
      <c r="E2164" s="146" t="str">
        <f>VLOOKUP($C2164,'2023-24 School Level AAFTE'!$C:$N,9,FALSE)</f>
        <v>Yes</v>
      </c>
      <c r="F2164" s="94" t="str">
        <f>IFERROR(VLOOKUP(C2164,'2023-24 School Level AAFTE'!$C:$N,11,FALSE),"")</f>
        <v>Yes</v>
      </c>
      <c r="G2164" s="20">
        <f>IFERROR(VLOOKUP(C2164,'2023-24 School Level AAFTE'!$C:$N,8,FALSE),0)</f>
        <v>1467.34</v>
      </c>
      <c r="H2164" s="99">
        <f>VLOOKUP($A2164,'District Data'!$A:$F,3,FALSE)</f>
        <v>1.06</v>
      </c>
      <c r="I2164" s="99">
        <f>VLOOKUP($A2164,'District Data'!$A:$F,4,FALSE)</f>
        <v>1.06</v>
      </c>
      <c r="J2164" s="100">
        <f t="shared" si="364"/>
        <v>1467.34</v>
      </c>
      <c r="K2164" s="101">
        <f t="shared" si="365"/>
        <v>4.3040000000000003</v>
      </c>
      <c r="L2164" s="102">
        <f>'District Data'!E$2</f>
        <v>72728</v>
      </c>
      <c r="M2164" s="102">
        <f>'District Data'!F$2</f>
        <v>78209</v>
      </c>
      <c r="N2164" s="33">
        <f t="shared" si="366"/>
        <v>331802.59000000003</v>
      </c>
      <c r="O2164" s="33">
        <f t="shared" si="367"/>
        <v>25005.64</v>
      </c>
      <c r="P2164" s="33">
        <f t="shared" si="373"/>
        <v>14418.72</v>
      </c>
      <c r="Q2164" s="103">
        <v>0.18149999999999999</v>
      </c>
      <c r="R2164" s="103">
        <v>0.17510000000000001</v>
      </c>
      <c r="S2164" s="33">
        <f t="shared" si="368"/>
        <v>126658.83</v>
      </c>
      <c r="T2164" s="33">
        <f t="shared" si="374"/>
        <v>5946.8</v>
      </c>
      <c r="U2164" s="33">
        <f t="shared" si="369"/>
        <v>1041.28</v>
      </c>
      <c r="V2164" s="33">
        <f t="shared" si="370"/>
        <v>6988.08</v>
      </c>
      <c r="W2164" s="33">
        <f t="shared" si="371"/>
        <v>490455.14000000007</v>
      </c>
      <c r="X2164" s="33" t="str">
        <f>IFERROR(VLOOKUP(C2164,'Adj to Match Apport'!$C:$F,4,FALSE),0)</f>
        <v/>
      </c>
      <c r="Y2164" s="33">
        <f t="shared" si="372"/>
        <v>490455.14000000007</v>
      </c>
      <c r="Z2164" s="184">
        <f>VLOOKUP(C2164, '2023-24 School Level AAFTE'!$C$4:$C$2454, 1, 0)</f>
        <v>2179</v>
      </c>
    </row>
    <row r="2165" spans="1:26" s="20" customFormat="1" x14ac:dyDescent="0.25">
      <c r="A2165" s="136" t="s">
        <v>2168</v>
      </c>
      <c r="B2165" s="166" t="s">
        <v>2167</v>
      </c>
      <c r="C2165" s="167">
        <v>2637</v>
      </c>
      <c r="D2165" s="166" t="s">
        <v>2172</v>
      </c>
      <c r="E2165" s="146" t="str">
        <f>VLOOKUP($C2165,'2023-24 School Level AAFTE'!$C:$N,9,FALSE)</f>
        <v>Yes</v>
      </c>
      <c r="F2165" s="94" t="str">
        <f>IFERROR(VLOOKUP(C2165,'2023-24 School Level AAFTE'!$C:$N,11,FALSE),"")</f>
        <v>Yes</v>
      </c>
      <c r="G2165" s="20">
        <f>IFERROR(VLOOKUP(C2165,'2023-24 School Level AAFTE'!$C:$N,8,FALSE),0)</f>
        <v>200.4</v>
      </c>
      <c r="H2165" s="99">
        <f>VLOOKUP($A2165,'District Data'!$A:$F,3,FALSE)</f>
        <v>1.06</v>
      </c>
      <c r="I2165" s="99">
        <f>VLOOKUP($A2165,'District Data'!$A:$F,4,FALSE)</f>
        <v>1.06</v>
      </c>
      <c r="J2165" s="100">
        <f t="shared" si="364"/>
        <v>200.4</v>
      </c>
      <c r="K2165" s="101">
        <f t="shared" si="365"/>
        <v>0.58799999999999997</v>
      </c>
      <c r="L2165" s="102">
        <f>'District Data'!E$2</f>
        <v>72728</v>
      </c>
      <c r="M2165" s="102">
        <f>'District Data'!F$2</f>
        <v>78209</v>
      </c>
      <c r="N2165" s="33">
        <f t="shared" si="366"/>
        <v>45329.91</v>
      </c>
      <c r="O2165" s="33">
        <f t="shared" si="367"/>
        <v>3416.2</v>
      </c>
      <c r="P2165" s="33">
        <f t="shared" si="373"/>
        <v>14418.72</v>
      </c>
      <c r="Q2165" s="103">
        <v>0.18149999999999999</v>
      </c>
      <c r="R2165" s="103">
        <v>0.17510000000000001</v>
      </c>
      <c r="S2165" s="33">
        <f t="shared" si="368"/>
        <v>17303.759999999998</v>
      </c>
      <c r="T2165" s="33">
        <f t="shared" si="374"/>
        <v>812.44</v>
      </c>
      <c r="U2165" s="33">
        <f t="shared" si="369"/>
        <v>142.26</v>
      </c>
      <c r="V2165" s="33">
        <f t="shared" si="370"/>
        <v>954.7</v>
      </c>
      <c r="W2165" s="33">
        <f t="shared" si="371"/>
        <v>67004.569999999992</v>
      </c>
      <c r="X2165" s="33" t="str">
        <f>IFERROR(VLOOKUP(C2165,'Adj to Match Apport'!$C:$F,4,FALSE),0)</f>
        <v/>
      </c>
      <c r="Y2165" s="33">
        <f t="shared" si="372"/>
        <v>67004.569999999992</v>
      </c>
      <c r="Z2165" s="184">
        <f>VLOOKUP(C2165, '2023-24 School Level AAFTE'!$C$4:$C$2454, 1, 0)</f>
        <v>2637</v>
      </c>
    </row>
    <row r="2166" spans="1:26" s="20" customFormat="1" x14ac:dyDescent="0.25">
      <c r="A2166" s="136" t="s">
        <v>2168</v>
      </c>
      <c r="B2166" s="166" t="s">
        <v>2167</v>
      </c>
      <c r="C2166" s="167">
        <v>3902</v>
      </c>
      <c r="D2166" s="166" t="s">
        <v>2189</v>
      </c>
      <c r="E2166" s="146" t="str">
        <f>VLOOKUP($C2166,'2023-24 School Level AAFTE'!$C:$N,9,FALSE)</f>
        <v>Yes</v>
      </c>
      <c r="F2166" s="94" t="str">
        <f>IFERROR(VLOOKUP(C2166,'2023-24 School Level AAFTE'!$C:$N,11,FALSE),"")</f>
        <v>Yes</v>
      </c>
      <c r="G2166" s="20">
        <f>IFERROR(VLOOKUP(C2166,'2023-24 School Level AAFTE'!$C:$N,8,FALSE),0)</f>
        <v>728.02</v>
      </c>
      <c r="H2166" s="99">
        <f>VLOOKUP($A2166,'District Data'!$A:$F,3,FALSE)</f>
        <v>1.06</v>
      </c>
      <c r="I2166" s="99">
        <f>VLOOKUP($A2166,'District Data'!$A:$F,4,FALSE)</f>
        <v>1.06</v>
      </c>
      <c r="J2166" s="100">
        <f t="shared" si="364"/>
        <v>728.02</v>
      </c>
      <c r="K2166" s="101">
        <f t="shared" si="365"/>
        <v>2.1360000000000001</v>
      </c>
      <c r="L2166" s="102">
        <f>'District Data'!E$2</f>
        <v>72728</v>
      </c>
      <c r="M2166" s="102">
        <f>'District Data'!F$2</f>
        <v>78209</v>
      </c>
      <c r="N2166" s="33">
        <f t="shared" si="366"/>
        <v>164667.82999999999</v>
      </c>
      <c r="O2166" s="33">
        <f t="shared" si="367"/>
        <v>12409.86</v>
      </c>
      <c r="P2166" s="33">
        <f t="shared" si="373"/>
        <v>14418.72</v>
      </c>
      <c r="Q2166" s="103">
        <v>0.18149999999999999</v>
      </c>
      <c r="R2166" s="103">
        <v>0.17510000000000001</v>
      </c>
      <c r="S2166" s="33">
        <f t="shared" si="368"/>
        <v>62858.559999999998</v>
      </c>
      <c r="T2166" s="33">
        <f t="shared" si="374"/>
        <v>2951.29</v>
      </c>
      <c r="U2166" s="33">
        <f t="shared" si="369"/>
        <v>516.77</v>
      </c>
      <c r="V2166" s="33">
        <f t="shared" si="370"/>
        <v>3468.06</v>
      </c>
      <c r="W2166" s="33">
        <f t="shared" si="371"/>
        <v>243404.31</v>
      </c>
      <c r="X2166" s="33" t="str">
        <f>IFERROR(VLOOKUP(C2166,'Adj to Match Apport'!$C:$F,4,FALSE),0)</f>
        <v/>
      </c>
      <c r="Y2166" s="33">
        <f t="shared" si="372"/>
        <v>243404.31</v>
      </c>
      <c r="Z2166" s="184">
        <f>VLOOKUP(C2166, '2023-24 School Level AAFTE'!$C$4:$C$2454, 1, 0)</f>
        <v>3902</v>
      </c>
    </row>
    <row r="2167" spans="1:26" s="20" customFormat="1" x14ac:dyDescent="0.25">
      <c r="A2167" s="136" t="s">
        <v>2168</v>
      </c>
      <c r="B2167" s="166" t="s">
        <v>2167</v>
      </c>
      <c r="C2167" s="167">
        <v>1738</v>
      </c>
      <c r="D2167" s="166" t="s">
        <v>2615</v>
      </c>
      <c r="E2167" s="146" t="str">
        <f>VLOOKUP($C2167,'2023-24 School Level AAFTE'!$C:$N,9,FALSE)</f>
        <v>Yes</v>
      </c>
      <c r="F2167" s="94" t="str">
        <f>IFERROR(VLOOKUP(C2167,'2023-24 School Level AAFTE'!$C:$N,11,FALSE),"")</f>
        <v>Yes</v>
      </c>
      <c r="G2167" s="20">
        <f>IFERROR(VLOOKUP(C2167,'2023-24 School Level AAFTE'!$C:$N,8,FALSE),0)</f>
        <v>44.26</v>
      </c>
      <c r="H2167" s="99">
        <f>VLOOKUP($A2167,'District Data'!$A:$F,3,FALSE)</f>
        <v>1.06</v>
      </c>
      <c r="I2167" s="99">
        <f>VLOOKUP($A2167,'District Data'!$A:$F,4,FALSE)</f>
        <v>1.06</v>
      </c>
      <c r="J2167" s="100">
        <f t="shared" si="364"/>
        <v>44.26</v>
      </c>
      <c r="K2167" s="101">
        <f t="shared" si="365"/>
        <v>0.13</v>
      </c>
      <c r="L2167" s="102">
        <f>'District Data'!E$2</f>
        <v>72728</v>
      </c>
      <c r="M2167" s="102">
        <f>'District Data'!F$2</f>
        <v>78209</v>
      </c>
      <c r="N2167" s="33">
        <f t="shared" si="366"/>
        <v>10021.92</v>
      </c>
      <c r="O2167" s="33">
        <f t="shared" si="367"/>
        <v>755.28</v>
      </c>
      <c r="P2167" s="33">
        <f t="shared" si="373"/>
        <v>14418.72</v>
      </c>
      <c r="Q2167" s="103">
        <v>0.18149999999999999</v>
      </c>
      <c r="R2167" s="103">
        <v>0.17510000000000001</v>
      </c>
      <c r="S2167" s="33">
        <f t="shared" si="368"/>
        <v>3825.66</v>
      </c>
      <c r="T2167" s="33">
        <f t="shared" si="374"/>
        <v>179.62</v>
      </c>
      <c r="U2167" s="33">
        <f t="shared" si="369"/>
        <v>31.45</v>
      </c>
      <c r="V2167" s="33">
        <f t="shared" si="370"/>
        <v>211.07</v>
      </c>
      <c r="W2167" s="33">
        <f t="shared" si="371"/>
        <v>14813.93</v>
      </c>
      <c r="X2167" s="33" t="str">
        <f>IFERROR(VLOOKUP(C2167,'Adj to Match Apport'!$C:$F,4,FALSE),0)</f>
        <v/>
      </c>
      <c r="Y2167" s="33">
        <f t="shared" si="372"/>
        <v>14813.93</v>
      </c>
      <c r="Z2167" s="184">
        <f>VLOOKUP(C2167, '2023-24 School Level AAFTE'!$C$4:$C$2454, 1, 0)</f>
        <v>1738</v>
      </c>
    </row>
    <row r="2168" spans="1:26" s="20" customFormat="1" x14ac:dyDescent="0.25">
      <c r="A2168" s="136" t="s">
        <v>2168</v>
      </c>
      <c r="B2168" s="166" t="s">
        <v>2167</v>
      </c>
      <c r="C2168" s="167">
        <v>3424</v>
      </c>
      <c r="D2168" s="166" t="s">
        <v>2184</v>
      </c>
      <c r="E2168" s="146" t="str">
        <f>VLOOKUP($C2168,'2023-24 School Level AAFTE'!$C:$N,9,FALSE)</f>
        <v>Yes</v>
      </c>
      <c r="F2168" s="94" t="str">
        <f>IFERROR(VLOOKUP(C2168,'2023-24 School Level AAFTE'!$C:$N,11,FALSE),"")</f>
        <v>Yes</v>
      </c>
      <c r="G2168" s="20">
        <f>IFERROR(VLOOKUP(C2168,'2023-24 School Level AAFTE'!$C:$N,8,FALSE),0)</f>
        <v>338.6</v>
      </c>
      <c r="H2168" s="99">
        <f>VLOOKUP($A2168,'District Data'!$A:$F,3,FALSE)</f>
        <v>1.06</v>
      </c>
      <c r="I2168" s="99">
        <f>VLOOKUP($A2168,'District Data'!$A:$F,4,FALSE)</f>
        <v>1.06</v>
      </c>
      <c r="J2168" s="100">
        <f t="shared" si="364"/>
        <v>338.6</v>
      </c>
      <c r="K2168" s="101">
        <f t="shared" si="365"/>
        <v>0.99299999999999999</v>
      </c>
      <c r="L2168" s="102">
        <f>'District Data'!E$2</f>
        <v>72728</v>
      </c>
      <c r="M2168" s="102">
        <f>'District Data'!F$2</f>
        <v>78209</v>
      </c>
      <c r="N2168" s="33">
        <f t="shared" si="366"/>
        <v>76552.039999999994</v>
      </c>
      <c r="O2168" s="33">
        <f t="shared" si="367"/>
        <v>5769.19</v>
      </c>
      <c r="P2168" s="33">
        <f t="shared" si="373"/>
        <v>14418.72</v>
      </c>
      <c r="Q2168" s="103">
        <v>0.18149999999999999</v>
      </c>
      <c r="R2168" s="103">
        <v>0.17510000000000001</v>
      </c>
      <c r="S2168" s="33">
        <f t="shared" si="368"/>
        <v>29222.17</v>
      </c>
      <c r="T2168" s="33">
        <f t="shared" si="374"/>
        <v>1372.02</v>
      </c>
      <c r="U2168" s="33">
        <f t="shared" si="369"/>
        <v>240.24</v>
      </c>
      <c r="V2168" s="33">
        <f t="shared" si="370"/>
        <v>1612.26</v>
      </c>
      <c r="W2168" s="33">
        <f t="shared" si="371"/>
        <v>113155.65999999999</v>
      </c>
      <c r="X2168" s="33" t="str">
        <f>IFERROR(VLOOKUP(C2168,'Adj to Match Apport'!$C:$F,4,FALSE),0)</f>
        <v/>
      </c>
      <c r="Y2168" s="33">
        <f t="shared" si="372"/>
        <v>113155.65999999999</v>
      </c>
      <c r="Z2168" s="184">
        <f>VLOOKUP(C2168, '2023-24 School Level AAFTE'!$C$4:$C$2454, 1, 0)</f>
        <v>3424</v>
      </c>
    </row>
    <row r="2169" spans="1:26" s="20" customFormat="1" x14ac:dyDescent="0.25">
      <c r="A2169" s="136" t="s">
        <v>2168</v>
      </c>
      <c r="B2169" s="166" t="s">
        <v>2167</v>
      </c>
      <c r="C2169" s="167">
        <v>2643</v>
      </c>
      <c r="D2169" s="166" t="s">
        <v>2173</v>
      </c>
      <c r="E2169" s="146" t="str">
        <f>VLOOKUP($C2169,'2023-24 School Level AAFTE'!$C:$N,9,FALSE)</f>
        <v>Yes</v>
      </c>
      <c r="F2169" s="94" t="str">
        <f>IFERROR(VLOOKUP(C2169,'2023-24 School Level AAFTE'!$C:$N,11,FALSE),"")</f>
        <v>Yes</v>
      </c>
      <c r="G2169" s="20">
        <f>IFERROR(VLOOKUP(C2169,'2023-24 School Level AAFTE'!$C:$N,8,FALSE),0)</f>
        <v>500.81</v>
      </c>
      <c r="H2169" s="99">
        <f>VLOOKUP($A2169,'District Data'!$A:$F,3,FALSE)</f>
        <v>1.06</v>
      </c>
      <c r="I2169" s="99">
        <f>VLOOKUP($A2169,'District Data'!$A:$F,4,FALSE)</f>
        <v>1.06</v>
      </c>
      <c r="J2169" s="100">
        <f t="shared" si="364"/>
        <v>500.81</v>
      </c>
      <c r="K2169" s="101">
        <f t="shared" si="365"/>
        <v>1.4690000000000001</v>
      </c>
      <c r="L2169" s="102">
        <f>'District Data'!E$2</f>
        <v>72728</v>
      </c>
      <c r="M2169" s="102">
        <f>'District Data'!F$2</f>
        <v>78209</v>
      </c>
      <c r="N2169" s="33">
        <f t="shared" si="366"/>
        <v>113247.67999999999</v>
      </c>
      <c r="O2169" s="33">
        <f t="shared" si="367"/>
        <v>8534.68</v>
      </c>
      <c r="P2169" s="33">
        <f t="shared" si="373"/>
        <v>14418.72</v>
      </c>
      <c r="Q2169" s="103">
        <v>0.18149999999999999</v>
      </c>
      <c r="R2169" s="103">
        <v>0.17510000000000001</v>
      </c>
      <c r="S2169" s="33">
        <f t="shared" si="368"/>
        <v>43229.98</v>
      </c>
      <c r="T2169" s="33">
        <f t="shared" si="374"/>
        <v>2029.71</v>
      </c>
      <c r="U2169" s="33">
        <f t="shared" si="369"/>
        <v>355.4</v>
      </c>
      <c r="V2169" s="33">
        <f t="shared" si="370"/>
        <v>2385.11</v>
      </c>
      <c r="W2169" s="33">
        <f t="shared" si="371"/>
        <v>167397.44999999998</v>
      </c>
      <c r="X2169" s="33" t="str">
        <f>IFERROR(VLOOKUP(C2169,'Adj to Match Apport'!$C:$F,4,FALSE),0)</f>
        <v/>
      </c>
      <c r="Y2169" s="33">
        <f t="shared" si="372"/>
        <v>167397.44999999998</v>
      </c>
      <c r="Z2169" s="184">
        <f>VLOOKUP(C2169, '2023-24 School Level AAFTE'!$C$4:$C$2454, 1, 0)</f>
        <v>2643</v>
      </c>
    </row>
    <row r="2170" spans="1:26" s="20" customFormat="1" x14ac:dyDescent="0.25">
      <c r="A2170" s="136" t="s">
        <v>2168</v>
      </c>
      <c r="B2170" s="166" t="s">
        <v>2167</v>
      </c>
      <c r="C2170" s="167">
        <v>3735</v>
      </c>
      <c r="D2170" s="166" t="s">
        <v>2188</v>
      </c>
      <c r="E2170" s="146" t="str">
        <f>VLOOKUP($C2170,'2023-24 School Level AAFTE'!$C:$N,9,FALSE)</f>
        <v>Yes</v>
      </c>
      <c r="F2170" s="94" t="str">
        <f>IFERROR(VLOOKUP(C2170,'2023-24 School Level AAFTE'!$C:$N,11,FALSE),"")</f>
        <v>Yes</v>
      </c>
      <c r="G2170" s="20">
        <f>IFERROR(VLOOKUP(C2170,'2023-24 School Level AAFTE'!$C:$N,8,FALSE),0)</f>
        <v>488.32000000000005</v>
      </c>
      <c r="H2170" s="99">
        <f>VLOOKUP($A2170,'District Data'!$A:$F,3,FALSE)</f>
        <v>1.06</v>
      </c>
      <c r="I2170" s="99">
        <f>VLOOKUP($A2170,'District Data'!$A:$F,4,FALSE)</f>
        <v>1.06</v>
      </c>
      <c r="J2170" s="100">
        <f t="shared" si="364"/>
        <v>488.32000000000005</v>
      </c>
      <c r="K2170" s="101">
        <f t="shared" si="365"/>
        <v>1.4319999999999999</v>
      </c>
      <c r="L2170" s="102">
        <f>'District Data'!E$2</f>
        <v>72728</v>
      </c>
      <c r="M2170" s="102">
        <f>'District Data'!F$2</f>
        <v>78209</v>
      </c>
      <c r="N2170" s="33">
        <f t="shared" si="366"/>
        <v>110395.29</v>
      </c>
      <c r="O2170" s="33">
        <f t="shared" si="367"/>
        <v>8319.7199999999993</v>
      </c>
      <c r="P2170" s="33">
        <f t="shared" si="373"/>
        <v>14418.72</v>
      </c>
      <c r="Q2170" s="103">
        <v>0.18149999999999999</v>
      </c>
      <c r="R2170" s="103">
        <v>0.17510000000000001</v>
      </c>
      <c r="S2170" s="33">
        <f t="shared" si="368"/>
        <v>42141.14</v>
      </c>
      <c r="T2170" s="33">
        <f t="shared" si="374"/>
        <v>1978.58</v>
      </c>
      <c r="U2170" s="33">
        <f t="shared" si="369"/>
        <v>346.45</v>
      </c>
      <c r="V2170" s="33">
        <f t="shared" si="370"/>
        <v>2325.0299999999997</v>
      </c>
      <c r="W2170" s="33">
        <f t="shared" si="371"/>
        <v>163181.18</v>
      </c>
      <c r="X2170" s="33" t="str">
        <f>IFERROR(VLOOKUP(C2170,'Adj to Match Apport'!$C:$F,4,FALSE),0)</f>
        <v/>
      </c>
      <c r="Y2170" s="33">
        <f t="shared" si="372"/>
        <v>163181.18</v>
      </c>
      <c r="Z2170" s="184">
        <f>VLOOKUP(C2170, '2023-24 School Level AAFTE'!$C$4:$C$2454, 1, 0)</f>
        <v>3735</v>
      </c>
    </row>
    <row r="2171" spans="1:26" s="20" customFormat="1" x14ac:dyDescent="0.25">
      <c r="A2171" s="136" t="s">
        <v>2168</v>
      </c>
      <c r="B2171" s="166" t="s">
        <v>2167</v>
      </c>
      <c r="C2171" s="167">
        <v>2690</v>
      </c>
      <c r="D2171" s="166" t="s">
        <v>2175</v>
      </c>
      <c r="E2171" s="146" t="str">
        <f>VLOOKUP($C2171,'2023-24 School Level AAFTE'!$C:$N,9,FALSE)</f>
        <v>Yes</v>
      </c>
      <c r="F2171" s="94" t="str">
        <f>IFERROR(VLOOKUP(C2171,'2023-24 School Level AAFTE'!$C:$N,11,FALSE),"")</f>
        <v>Yes</v>
      </c>
      <c r="G2171" s="20">
        <f>IFERROR(VLOOKUP(C2171,'2023-24 School Level AAFTE'!$C:$N,8,FALSE),0)</f>
        <v>382.67</v>
      </c>
      <c r="H2171" s="99">
        <f>VLOOKUP($A2171,'District Data'!$A:$F,3,FALSE)</f>
        <v>1.06</v>
      </c>
      <c r="I2171" s="99">
        <f>VLOOKUP($A2171,'District Data'!$A:$F,4,FALSE)</f>
        <v>1.06</v>
      </c>
      <c r="J2171" s="100">
        <f t="shared" si="364"/>
        <v>382.67</v>
      </c>
      <c r="K2171" s="101">
        <f t="shared" si="365"/>
        <v>1.1220000000000001</v>
      </c>
      <c r="L2171" s="102">
        <f>'District Data'!E$2</f>
        <v>72728</v>
      </c>
      <c r="M2171" s="102">
        <f>'District Data'!F$2</f>
        <v>78209</v>
      </c>
      <c r="N2171" s="33">
        <f t="shared" si="366"/>
        <v>86496.86</v>
      </c>
      <c r="O2171" s="33">
        <f t="shared" si="367"/>
        <v>6518.67</v>
      </c>
      <c r="P2171" s="33">
        <f t="shared" si="373"/>
        <v>14418.72</v>
      </c>
      <c r="Q2171" s="103">
        <v>0.18149999999999999</v>
      </c>
      <c r="R2171" s="103">
        <v>0.17510000000000001</v>
      </c>
      <c r="S2171" s="33">
        <f t="shared" si="368"/>
        <v>33018.400000000001</v>
      </c>
      <c r="T2171" s="33">
        <f t="shared" si="374"/>
        <v>1550.26</v>
      </c>
      <c r="U2171" s="33">
        <f t="shared" si="369"/>
        <v>271.45</v>
      </c>
      <c r="V2171" s="33">
        <f t="shared" si="370"/>
        <v>1821.71</v>
      </c>
      <c r="W2171" s="33">
        <f t="shared" si="371"/>
        <v>127855.64000000001</v>
      </c>
      <c r="X2171" s="33" t="str">
        <f>IFERROR(VLOOKUP(C2171,'Adj to Match Apport'!$C:$F,4,FALSE),0)</f>
        <v/>
      </c>
      <c r="Y2171" s="33">
        <f t="shared" si="372"/>
        <v>127855.64000000001</v>
      </c>
      <c r="Z2171" s="184">
        <f>VLOOKUP(C2171, '2023-24 School Level AAFTE'!$C$4:$C$2454, 1, 0)</f>
        <v>2690</v>
      </c>
    </row>
    <row r="2172" spans="1:26" s="20" customFormat="1" x14ac:dyDescent="0.25">
      <c r="A2172" s="136" t="s">
        <v>2168</v>
      </c>
      <c r="B2172" s="166" t="s">
        <v>2167</v>
      </c>
      <c r="C2172" s="167">
        <v>2610</v>
      </c>
      <c r="D2172" s="166" t="s">
        <v>2171</v>
      </c>
      <c r="E2172" s="146" t="str">
        <f>VLOOKUP($C2172,'2023-24 School Level AAFTE'!$C:$N,9,FALSE)</f>
        <v>Yes</v>
      </c>
      <c r="F2172" s="94" t="str">
        <f>IFERROR(VLOOKUP(C2172,'2023-24 School Level AAFTE'!$C:$N,11,FALSE),"")</f>
        <v>Yes</v>
      </c>
      <c r="G2172" s="20">
        <f>IFERROR(VLOOKUP(C2172,'2023-24 School Level AAFTE'!$C:$N,8,FALSE),0)</f>
        <v>250.77</v>
      </c>
      <c r="H2172" s="99">
        <f>VLOOKUP($A2172,'District Data'!$A:$F,3,FALSE)</f>
        <v>1.06</v>
      </c>
      <c r="I2172" s="99">
        <f>VLOOKUP($A2172,'District Data'!$A:$F,4,FALSE)</f>
        <v>1.06</v>
      </c>
      <c r="J2172" s="100">
        <f t="shared" si="364"/>
        <v>250.77</v>
      </c>
      <c r="K2172" s="101">
        <f t="shared" si="365"/>
        <v>0.73599999999999999</v>
      </c>
      <c r="L2172" s="102">
        <f>'District Data'!E$2</f>
        <v>72728</v>
      </c>
      <c r="M2172" s="102">
        <f>'District Data'!F$2</f>
        <v>78209</v>
      </c>
      <c r="N2172" s="33">
        <f t="shared" si="366"/>
        <v>56739.48</v>
      </c>
      <c r="O2172" s="33">
        <f t="shared" si="367"/>
        <v>4276.05</v>
      </c>
      <c r="P2172" s="33">
        <f t="shared" si="373"/>
        <v>14418.72</v>
      </c>
      <c r="Q2172" s="103">
        <v>0.18149999999999999</v>
      </c>
      <c r="R2172" s="103">
        <v>0.17510000000000001</v>
      </c>
      <c r="S2172" s="33">
        <f t="shared" si="368"/>
        <v>21659.13</v>
      </c>
      <c r="T2172" s="33">
        <f t="shared" si="374"/>
        <v>1016.93</v>
      </c>
      <c r="U2172" s="33">
        <f t="shared" si="369"/>
        <v>178.06</v>
      </c>
      <c r="V2172" s="33">
        <f t="shared" si="370"/>
        <v>1194.99</v>
      </c>
      <c r="W2172" s="33">
        <f t="shared" si="371"/>
        <v>83869.650000000009</v>
      </c>
      <c r="X2172" s="33" t="str">
        <f>IFERROR(VLOOKUP(C2172,'Adj to Match Apport'!$C:$F,4,FALSE),0)</f>
        <v/>
      </c>
      <c r="Y2172" s="33">
        <f t="shared" si="372"/>
        <v>83869.650000000009</v>
      </c>
      <c r="Z2172" s="184">
        <f>VLOOKUP(C2172, '2023-24 School Level AAFTE'!$C$4:$C$2454, 1, 0)</f>
        <v>2610</v>
      </c>
    </row>
    <row r="2173" spans="1:26" s="20" customFormat="1" x14ac:dyDescent="0.25">
      <c r="A2173" s="136" t="s">
        <v>2168</v>
      </c>
      <c r="B2173" s="166" t="s">
        <v>2167</v>
      </c>
      <c r="C2173" s="167">
        <v>3081</v>
      </c>
      <c r="D2173" s="166" t="s">
        <v>2182</v>
      </c>
      <c r="E2173" s="146" t="str">
        <f>VLOOKUP($C2173,'2023-24 School Level AAFTE'!$C:$N,9,FALSE)</f>
        <v>Yes</v>
      </c>
      <c r="F2173" s="94" t="str">
        <f>IFERROR(VLOOKUP(C2173,'2023-24 School Level AAFTE'!$C:$N,11,FALSE),"")</f>
        <v>Yes</v>
      </c>
      <c r="G2173" s="20">
        <f>IFERROR(VLOOKUP(C2173,'2023-24 School Level AAFTE'!$C:$N,8,FALSE),0)</f>
        <v>1139.73</v>
      </c>
      <c r="H2173" s="99">
        <f>VLOOKUP($A2173,'District Data'!$A:$F,3,FALSE)</f>
        <v>1.06</v>
      </c>
      <c r="I2173" s="99">
        <f>VLOOKUP($A2173,'District Data'!$A:$F,4,FALSE)</f>
        <v>1.06</v>
      </c>
      <c r="J2173" s="100">
        <f t="shared" si="364"/>
        <v>1139.73</v>
      </c>
      <c r="K2173" s="101">
        <f t="shared" si="365"/>
        <v>3.343</v>
      </c>
      <c r="L2173" s="102">
        <f>'District Data'!E$2</f>
        <v>72728</v>
      </c>
      <c r="M2173" s="102">
        <f>'District Data'!F$2</f>
        <v>78209</v>
      </c>
      <c r="N2173" s="33">
        <f t="shared" si="366"/>
        <v>257717.49</v>
      </c>
      <c r="O2173" s="33">
        <f t="shared" si="367"/>
        <v>19422.36</v>
      </c>
      <c r="P2173" s="33">
        <f t="shared" si="373"/>
        <v>14418.72</v>
      </c>
      <c r="Q2173" s="103">
        <v>0.18149999999999999</v>
      </c>
      <c r="R2173" s="103">
        <v>0.17510000000000001</v>
      </c>
      <c r="S2173" s="33">
        <f t="shared" si="368"/>
        <v>98378.36</v>
      </c>
      <c r="T2173" s="33">
        <f t="shared" si="374"/>
        <v>4619</v>
      </c>
      <c r="U2173" s="33">
        <f t="shared" si="369"/>
        <v>808.79</v>
      </c>
      <c r="V2173" s="33">
        <f t="shared" si="370"/>
        <v>5427.79</v>
      </c>
      <c r="W2173" s="33">
        <f t="shared" si="371"/>
        <v>380945.99999999994</v>
      </c>
      <c r="X2173" s="33" t="str">
        <f>IFERROR(VLOOKUP(C2173,'Adj to Match Apport'!$C:$F,4,FALSE),0)</f>
        <v/>
      </c>
      <c r="Y2173" s="33">
        <f t="shared" si="372"/>
        <v>380945.99999999994</v>
      </c>
      <c r="Z2173" s="184">
        <f>VLOOKUP(C2173, '2023-24 School Level AAFTE'!$C$4:$C$2454, 1, 0)</f>
        <v>3081</v>
      </c>
    </row>
    <row r="2174" spans="1:26" s="20" customFormat="1" x14ac:dyDescent="0.25">
      <c r="A2174" s="136" t="s">
        <v>2168</v>
      </c>
      <c r="B2174" s="166" t="s">
        <v>2167</v>
      </c>
      <c r="C2174" s="167">
        <v>3543</v>
      </c>
      <c r="D2174" s="166" t="s">
        <v>2185</v>
      </c>
      <c r="E2174" s="146" t="str">
        <f>VLOOKUP($C2174,'2023-24 School Level AAFTE'!$C:$N,9,FALSE)</f>
        <v>Yes</v>
      </c>
      <c r="F2174" s="94" t="str">
        <f>IFERROR(VLOOKUP(C2174,'2023-24 School Level AAFTE'!$C:$N,11,FALSE),"")</f>
        <v>Yes</v>
      </c>
      <c r="G2174" s="20">
        <f>IFERROR(VLOOKUP(C2174,'2023-24 School Level AAFTE'!$C:$N,8,FALSE),0)</f>
        <v>539.51</v>
      </c>
      <c r="H2174" s="99">
        <f>VLOOKUP($A2174,'District Data'!$A:$F,3,FALSE)</f>
        <v>1.06</v>
      </c>
      <c r="I2174" s="99">
        <f>VLOOKUP($A2174,'District Data'!$A:$F,4,FALSE)</f>
        <v>1.06</v>
      </c>
      <c r="J2174" s="100">
        <f t="shared" si="364"/>
        <v>539.51</v>
      </c>
      <c r="K2174" s="101">
        <f t="shared" si="365"/>
        <v>1.583</v>
      </c>
      <c r="L2174" s="102">
        <f>'District Data'!E$2</f>
        <v>72728</v>
      </c>
      <c r="M2174" s="102">
        <f>'District Data'!F$2</f>
        <v>78209</v>
      </c>
      <c r="N2174" s="33">
        <f t="shared" si="366"/>
        <v>122036.13</v>
      </c>
      <c r="O2174" s="33">
        <f t="shared" si="367"/>
        <v>9197.01</v>
      </c>
      <c r="P2174" s="33">
        <f t="shared" si="373"/>
        <v>14418.72</v>
      </c>
      <c r="Q2174" s="103">
        <v>0.18149999999999999</v>
      </c>
      <c r="R2174" s="103">
        <v>0.17510000000000001</v>
      </c>
      <c r="S2174" s="33">
        <f t="shared" si="368"/>
        <v>46584.79</v>
      </c>
      <c r="T2174" s="33">
        <f t="shared" si="374"/>
        <v>2187.2199999999998</v>
      </c>
      <c r="U2174" s="33">
        <f t="shared" si="369"/>
        <v>382.98</v>
      </c>
      <c r="V2174" s="33">
        <f t="shared" si="370"/>
        <v>2570.1999999999998</v>
      </c>
      <c r="W2174" s="33">
        <f t="shared" si="371"/>
        <v>180388.13000000003</v>
      </c>
      <c r="X2174" s="33" t="str">
        <f>IFERROR(VLOOKUP(C2174,'Adj to Match Apport'!$C:$F,4,FALSE),0)</f>
        <v/>
      </c>
      <c r="Y2174" s="33">
        <f t="shared" si="372"/>
        <v>180388.13000000003</v>
      </c>
      <c r="Z2174" s="184">
        <f>VLOOKUP(C2174, '2023-24 School Level AAFTE'!$C$4:$C$2454, 1, 0)</f>
        <v>3543</v>
      </c>
    </row>
    <row r="2175" spans="1:26" s="20" customFormat="1" x14ac:dyDescent="0.25">
      <c r="A2175" s="136" t="s">
        <v>2168</v>
      </c>
      <c r="B2175" s="166" t="s">
        <v>2167</v>
      </c>
      <c r="C2175" s="167">
        <v>4591</v>
      </c>
      <c r="D2175" s="166" t="s">
        <v>1428</v>
      </c>
      <c r="E2175" s="146" t="str">
        <f>VLOOKUP($C2175,'2023-24 School Level AAFTE'!$C:$N,9,FALSE)</f>
        <v>No</v>
      </c>
      <c r="F2175" s="94" t="str">
        <f>IFERROR(VLOOKUP(C2175,'2023-24 School Level AAFTE'!$C:$N,11,FALSE),"")</f>
        <v>No</v>
      </c>
      <c r="G2175" s="20">
        <f>IFERROR(VLOOKUP(C2175,'2023-24 School Level AAFTE'!$C:$N,8,FALSE),0)</f>
        <v>758.55</v>
      </c>
      <c r="H2175" s="99">
        <f>VLOOKUP($A2175,'District Data'!$A:$F,3,FALSE)</f>
        <v>1.06</v>
      </c>
      <c r="I2175" s="99">
        <f>VLOOKUP($A2175,'District Data'!$A:$F,4,FALSE)</f>
        <v>1.06</v>
      </c>
      <c r="J2175" s="100">
        <f t="shared" si="364"/>
        <v>0</v>
      </c>
      <c r="K2175" s="101">
        <f t="shared" si="365"/>
        <v>0</v>
      </c>
      <c r="L2175" s="102">
        <f>'District Data'!E$2</f>
        <v>72728</v>
      </c>
      <c r="M2175" s="102">
        <f>'District Data'!F$2</f>
        <v>78209</v>
      </c>
      <c r="N2175" s="33">
        <f t="shared" si="366"/>
        <v>0</v>
      </c>
      <c r="O2175" s="33">
        <f t="shared" si="367"/>
        <v>0</v>
      </c>
      <c r="P2175" s="33">
        <f t="shared" si="373"/>
        <v>14418.72</v>
      </c>
      <c r="Q2175" s="103">
        <v>0.18149999999999999</v>
      </c>
      <c r="R2175" s="103">
        <v>0.17510000000000001</v>
      </c>
      <c r="S2175" s="33">
        <f t="shared" si="368"/>
        <v>0</v>
      </c>
      <c r="T2175" s="33">
        <f t="shared" si="374"/>
        <v>0</v>
      </c>
      <c r="U2175" s="33">
        <f t="shared" si="369"/>
        <v>0</v>
      </c>
      <c r="V2175" s="33">
        <f t="shared" si="370"/>
        <v>0</v>
      </c>
      <c r="W2175" s="33">
        <f t="shared" si="371"/>
        <v>0</v>
      </c>
      <c r="X2175" s="33">
        <f>IFERROR(VLOOKUP(C2175,'Adj to Match Apport'!$C:$F,4,FALSE),0)</f>
        <v>0</v>
      </c>
      <c r="Y2175" s="33">
        <f t="shared" si="372"/>
        <v>0</v>
      </c>
      <c r="Z2175" s="184">
        <f>VLOOKUP(C2175, '2023-24 School Level AAFTE'!$C$4:$C$2454, 1, 0)</f>
        <v>4591</v>
      </c>
    </row>
    <row r="2176" spans="1:26" s="20" customFormat="1" x14ac:dyDescent="0.25">
      <c r="A2176" s="136" t="s">
        <v>2168</v>
      </c>
      <c r="B2176" s="166" t="s">
        <v>2167</v>
      </c>
      <c r="C2176" s="167">
        <v>3017</v>
      </c>
      <c r="D2176" s="166" t="s">
        <v>2180</v>
      </c>
      <c r="E2176" s="146" t="str">
        <f>VLOOKUP($C2176,'2023-24 School Level AAFTE'!$C:$N,9,FALSE)</f>
        <v>No</v>
      </c>
      <c r="F2176" s="94" t="str">
        <f>IFERROR(VLOOKUP(C2176,'2023-24 School Level AAFTE'!$C:$N,11,FALSE),"")</f>
        <v>No</v>
      </c>
      <c r="G2176" s="20">
        <f>IFERROR(VLOOKUP(C2176,'2023-24 School Level AAFTE'!$C:$N,8,FALSE),0)</f>
        <v>326.22000000000003</v>
      </c>
      <c r="H2176" s="99">
        <f>VLOOKUP($A2176,'District Data'!$A:$F,3,FALSE)</f>
        <v>1.06</v>
      </c>
      <c r="I2176" s="99">
        <f>VLOOKUP($A2176,'District Data'!$A:$F,4,FALSE)</f>
        <v>1.06</v>
      </c>
      <c r="J2176" s="100">
        <f t="shared" si="364"/>
        <v>0</v>
      </c>
      <c r="K2176" s="101">
        <f t="shared" si="365"/>
        <v>0</v>
      </c>
      <c r="L2176" s="102">
        <f>'District Data'!E$2</f>
        <v>72728</v>
      </c>
      <c r="M2176" s="102">
        <f>'District Data'!F$2</f>
        <v>78209</v>
      </c>
      <c r="N2176" s="33">
        <f t="shared" si="366"/>
        <v>0</v>
      </c>
      <c r="O2176" s="33">
        <f t="shared" si="367"/>
        <v>0</v>
      </c>
      <c r="P2176" s="33">
        <f t="shared" si="373"/>
        <v>14418.72</v>
      </c>
      <c r="Q2176" s="103">
        <v>0.18149999999999999</v>
      </c>
      <c r="R2176" s="103">
        <v>0.17510000000000001</v>
      </c>
      <c r="S2176" s="33">
        <f t="shared" si="368"/>
        <v>0</v>
      </c>
      <c r="T2176" s="33">
        <f t="shared" si="374"/>
        <v>0</v>
      </c>
      <c r="U2176" s="33">
        <f t="shared" si="369"/>
        <v>0</v>
      </c>
      <c r="V2176" s="33">
        <f t="shared" si="370"/>
        <v>0</v>
      </c>
      <c r="W2176" s="33">
        <f t="shared" si="371"/>
        <v>0</v>
      </c>
      <c r="X2176" s="33">
        <f>IFERROR(VLOOKUP(C2176,'Adj to Match Apport'!$C:$F,4,FALSE),0)</f>
        <v>0</v>
      </c>
      <c r="Y2176" s="33">
        <f t="shared" si="372"/>
        <v>0</v>
      </c>
      <c r="Z2176" s="184">
        <f>VLOOKUP(C2176, '2023-24 School Level AAFTE'!$C$4:$C$2454, 1, 0)</f>
        <v>3017</v>
      </c>
    </row>
    <row r="2177" spans="1:26" s="20" customFormat="1" x14ac:dyDescent="0.25">
      <c r="A2177" s="136" t="s">
        <v>2168</v>
      </c>
      <c r="B2177" s="166" t="s">
        <v>2167</v>
      </c>
      <c r="C2177" s="167">
        <v>3932</v>
      </c>
      <c r="D2177" s="166" t="s">
        <v>2190</v>
      </c>
      <c r="E2177" s="146" t="str">
        <f>VLOOKUP($C2177,'2023-24 School Level AAFTE'!$C:$N,9,FALSE)</f>
        <v>Yes</v>
      </c>
      <c r="F2177" s="94" t="str">
        <f>IFERROR(VLOOKUP(C2177,'2023-24 School Level AAFTE'!$C:$N,11,FALSE),"")</f>
        <v>Yes</v>
      </c>
      <c r="G2177" s="20">
        <f>IFERROR(VLOOKUP(C2177,'2023-24 School Level AAFTE'!$C:$N,8,FALSE),0)</f>
        <v>79.78</v>
      </c>
      <c r="H2177" s="99">
        <f>VLOOKUP($A2177,'District Data'!$A:$F,3,FALSE)</f>
        <v>1.06</v>
      </c>
      <c r="I2177" s="99">
        <f>VLOOKUP($A2177,'District Data'!$A:$F,4,FALSE)</f>
        <v>1.06</v>
      </c>
      <c r="J2177" s="100">
        <f t="shared" ref="J2177:J2240" si="375">IF(AND(F2177="yes",E2177= "yes"), G2177,0)</f>
        <v>79.78</v>
      </c>
      <c r="K2177" s="101">
        <f t="shared" ref="K2177:K2240" si="376">ROUND(((J2177*1.1*36)/15)/900,3)</f>
        <v>0.23400000000000001</v>
      </c>
      <c r="L2177" s="102">
        <f>'District Data'!E$2</f>
        <v>72728</v>
      </c>
      <c r="M2177" s="102">
        <f>'District Data'!F$2</f>
        <v>78209</v>
      </c>
      <c r="N2177" s="33">
        <f t="shared" ref="N2177:N2240" si="377">ROUND(H2177*L2177*$K2177,2)</f>
        <v>18039.45</v>
      </c>
      <c r="O2177" s="33">
        <f t="shared" ref="O2177:O2240" si="378">ROUND(I2177*M2177*$K2177-N2177,2)</f>
        <v>1359.51</v>
      </c>
      <c r="P2177" s="33">
        <f t="shared" si="373"/>
        <v>14418.72</v>
      </c>
      <c r="Q2177" s="103">
        <v>0.18149999999999999</v>
      </c>
      <c r="R2177" s="103">
        <v>0.17510000000000001</v>
      </c>
      <c r="S2177" s="33">
        <f t="shared" ref="S2177:S2240" si="379">ROUND(N2177*Q2177+O2177*R2177+K2177*P2177,2)</f>
        <v>6886.19</v>
      </c>
      <c r="T2177" s="33">
        <f t="shared" si="374"/>
        <v>323.32</v>
      </c>
      <c r="U2177" s="33">
        <f t="shared" ref="U2177:U2240" si="380">ROUND(T2177*R2177,2)</f>
        <v>56.61</v>
      </c>
      <c r="V2177" s="33">
        <f t="shared" ref="V2177:V2240" si="381">SUM(T2177:U2177)</f>
        <v>379.93</v>
      </c>
      <c r="W2177" s="33">
        <f t="shared" ref="W2177:W2240" si="382">SUM(S2177,N2177:O2177,V2177)</f>
        <v>26665.079999999998</v>
      </c>
      <c r="X2177" s="33" t="str">
        <f>IFERROR(VLOOKUP(C2177,'Adj to Match Apport'!$C:$F,4,FALSE),0)</f>
        <v/>
      </c>
      <c r="Y2177" s="33">
        <f t="shared" si="372"/>
        <v>26665.079999999998</v>
      </c>
      <c r="Z2177" s="184">
        <f>VLOOKUP(C2177, '2023-24 School Level AAFTE'!$C$4:$C$2454, 1, 0)</f>
        <v>3932</v>
      </c>
    </row>
    <row r="2178" spans="1:26" s="20" customFormat="1" x14ac:dyDescent="0.25">
      <c r="A2178" s="136" t="s">
        <v>2168</v>
      </c>
      <c r="B2178" s="166" t="s">
        <v>2167</v>
      </c>
      <c r="C2178" s="167">
        <v>2318</v>
      </c>
      <c r="D2178" s="166" t="s">
        <v>897</v>
      </c>
      <c r="E2178" s="146" t="str">
        <f>VLOOKUP($C2178,'2023-24 School Level AAFTE'!$C:$N,9,FALSE)</f>
        <v>Yes</v>
      </c>
      <c r="F2178" s="94" t="str">
        <f>IFERROR(VLOOKUP(C2178,'2023-24 School Level AAFTE'!$C:$N,11,FALSE),"")</f>
        <v>Yes</v>
      </c>
      <c r="G2178" s="20">
        <f>IFERROR(VLOOKUP(C2178,'2023-24 School Level AAFTE'!$C:$N,8,FALSE),0)</f>
        <v>304.72000000000003</v>
      </c>
      <c r="H2178" s="99">
        <f>VLOOKUP($A2178,'District Data'!$A:$F,3,FALSE)</f>
        <v>1.06</v>
      </c>
      <c r="I2178" s="99">
        <f>VLOOKUP($A2178,'District Data'!$A:$F,4,FALSE)</f>
        <v>1.06</v>
      </c>
      <c r="J2178" s="100">
        <f t="shared" si="375"/>
        <v>304.72000000000003</v>
      </c>
      <c r="K2178" s="101">
        <f t="shared" si="376"/>
        <v>0.89400000000000002</v>
      </c>
      <c r="L2178" s="102">
        <f>'District Data'!E$2</f>
        <v>72728</v>
      </c>
      <c r="M2178" s="102">
        <f>'District Data'!F$2</f>
        <v>78209</v>
      </c>
      <c r="N2178" s="33">
        <f t="shared" si="377"/>
        <v>68919.960000000006</v>
      </c>
      <c r="O2178" s="33">
        <f t="shared" si="378"/>
        <v>5194.0200000000004</v>
      </c>
      <c r="P2178" s="33">
        <f t="shared" si="373"/>
        <v>14418.72</v>
      </c>
      <c r="Q2178" s="103">
        <v>0.18149999999999999</v>
      </c>
      <c r="R2178" s="103">
        <v>0.17510000000000001</v>
      </c>
      <c r="S2178" s="33">
        <f t="shared" si="379"/>
        <v>26308.78</v>
      </c>
      <c r="T2178" s="33">
        <f t="shared" si="374"/>
        <v>1235.23</v>
      </c>
      <c r="U2178" s="33">
        <f t="shared" si="380"/>
        <v>216.29</v>
      </c>
      <c r="V2178" s="33">
        <f t="shared" si="381"/>
        <v>1451.52</v>
      </c>
      <c r="W2178" s="33">
        <f t="shared" si="382"/>
        <v>101874.28000000001</v>
      </c>
      <c r="X2178" s="33" t="str">
        <f>IFERROR(VLOOKUP(C2178,'Adj to Match Apport'!$C:$F,4,FALSE),0)</f>
        <v/>
      </c>
      <c r="Y2178" s="33">
        <f t="shared" ref="Y2178:Y2241" si="383">SUM(X2178,W2178)</f>
        <v>101874.28000000001</v>
      </c>
      <c r="Z2178" s="184">
        <f>VLOOKUP(C2178, '2023-24 School Level AAFTE'!$C$4:$C$2454, 1, 0)</f>
        <v>2318</v>
      </c>
    </row>
    <row r="2179" spans="1:26" s="20" customFormat="1" x14ac:dyDescent="0.25">
      <c r="A2179" s="136" t="s">
        <v>2168</v>
      </c>
      <c r="B2179" s="166" t="s">
        <v>2167</v>
      </c>
      <c r="C2179" s="167">
        <v>3734</v>
      </c>
      <c r="D2179" s="166" t="s">
        <v>2187</v>
      </c>
      <c r="E2179" s="146" t="str">
        <f>VLOOKUP($C2179,'2023-24 School Level AAFTE'!$C:$N,9,FALSE)</f>
        <v>Yes</v>
      </c>
      <c r="F2179" s="94" t="str">
        <f>IFERROR(VLOOKUP(C2179,'2023-24 School Level AAFTE'!$C:$N,11,FALSE),"")</f>
        <v>Yes</v>
      </c>
      <c r="G2179" s="20">
        <f>IFERROR(VLOOKUP(C2179,'2023-24 School Level AAFTE'!$C:$N,8,FALSE),0)</f>
        <v>430.3</v>
      </c>
      <c r="H2179" s="99">
        <f>VLOOKUP($A2179,'District Data'!$A:$F,3,FALSE)</f>
        <v>1.06</v>
      </c>
      <c r="I2179" s="99">
        <f>VLOOKUP($A2179,'District Data'!$A:$F,4,FALSE)</f>
        <v>1.06</v>
      </c>
      <c r="J2179" s="100">
        <f t="shared" si="375"/>
        <v>430.3</v>
      </c>
      <c r="K2179" s="101">
        <f t="shared" si="376"/>
        <v>1.262</v>
      </c>
      <c r="L2179" s="102">
        <f>'District Data'!E$2</f>
        <v>72728</v>
      </c>
      <c r="M2179" s="102">
        <f>'District Data'!F$2</f>
        <v>78209</v>
      </c>
      <c r="N2179" s="33">
        <f t="shared" si="377"/>
        <v>97289.7</v>
      </c>
      <c r="O2179" s="33">
        <f t="shared" si="378"/>
        <v>7332.04</v>
      </c>
      <c r="P2179" s="33">
        <f t="shared" si="373"/>
        <v>14418.72</v>
      </c>
      <c r="Q2179" s="103">
        <v>0.18149999999999999</v>
      </c>
      <c r="R2179" s="103">
        <v>0.17510000000000001</v>
      </c>
      <c r="S2179" s="33">
        <f t="shared" si="379"/>
        <v>37138.35</v>
      </c>
      <c r="T2179" s="33">
        <f t="shared" si="374"/>
        <v>1743.7</v>
      </c>
      <c r="U2179" s="33">
        <f t="shared" si="380"/>
        <v>305.32</v>
      </c>
      <c r="V2179" s="33">
        <f t="shared" si="381"/>
        <v>2049.02</v>
      </c>
      <c r="W2179" s="33">
        <f t="shared" si="382"/>
        <v>143809.10999999999</v>
      </c>
      <c r="X2179" s="33" t="str">
        <f>IFERROR(VLOOKUP(C2179,'Adj to Match Apport'!$C:$F,4,FALSE),0)</f>
        <v/>
      </c>
      <c r="Y2179" s="33">
        <f t="shared" si="383"/>
        <v>143809.10999999999</v>
      </c>
      <c r="Z2179" s="184">
        <f>VLOOKUP(C2179, '2023-24 School Level AAFTE'!$C$4:$C$2454, 1, 0)</f>
        <v>3734</v>
      </c>
    </row>
    <row r="2180" spans="1:26" s="20" customFormat="1" x14ac:dyDescent="0.25">
      <c r="A2180" s="136" t="s">
        <v>2168</v>
      </c>
      <c r="B2180" s="166" t="s">
        <v>2167</v>
      </c>
      <c r="C2180" s="167">
        <v>3146</v>
      </c>
      <c r="D2180" s="166" t="s">
        <v>1491</v>
      </c>
      <c r="E2180" s="146" t="str">
        <f>VLOOKUP($C2180,'2023-24 School Level AAFTE'!$C:$N,9,FALSE)</f>
        <v>Yes</v>
      </c>
      <c r="F2180" s="94" t="str">
        <f>IFERROR(VLOOKUP(C2180,'2023-24 School Level AAFTE'!$C:$N,11,FALSE),"")</f>
        <v>Yes</v>
      </c>
      <c r="G2180" s="20">
        <f>IFERROR(VLOOKUP(C2180,'2023-24 School Level AAFTE'!$C:$N,8,FALSE),0)</f>
        <v>847.63</v>
      </c>
      <c r="H2180" s="99">
        <f>VLOOKUP($A2180,'District Data'!$A:$F,3,FALSE)</f>
        <v>1.06</v>
      </c>
      <c r="I2180" s="99">
        <f>VLOOKUP($A2180,'District Data'!$A:$F,4,FALSE)</f>
        <v>1.06</v>
      </c>
      <c r="J2180" s="100">
        <f t="shared" si="375"/>
        <v>847.63</v>
      </c>
      <c r="K2180" s="101">
        <f t="shared" si="376"/>
        <v>2.4860000000000002</v>
      </c>
      <c r="L2180" s="102">
        <f>'District Data'!E$2</f>
        <v>72728</v>
      </c>
      <c r="M2180" s="102">
        <f>'District Data'!F$2</f>
        <v>78209</v>
      </c>
      <c r="N2180" s="33">
        <f t="shared" si="377"/>
        <v>191649.92000000001</v>
      </c>
      <c r="O2180" s="33">
        <f t="shared" si="378"/>
        <v>14443.31</v>
      </c>
      <c r="P2180" s="33">
        <f t="shared" ref="P2180:P2243" si="384">ROUND(1178*12*1.02,2)</f>
        <v>14418.72</v>
      </c>
      <c r="Q2180" s="103">
        <v>0.18149999999999999</v>
      </c>
      <c r="R2180" s="103">
        <v>0.17510000000000001</v>
      </c>
      <c r="S2180" s="33">
        <f t="shared" si="379"/>
        <v>73158.42</v>
      </c>
      <c r="T2180" s="33">
        <f t="shared" ref="T2180:T2243" si="385">ROUND(($M2180*$I2180*$K2180/180*3),2)</f>
        <v>3434.89</v>
      </c>
      <c r="U2180" s="33">
        <f t="shared" si="380"/>
        <v>601.45000000000005</v>
      </c>
      <c r="V2180" s="33">
        <f t="shared" si="381"/>
        <v>4036.34</v>
      </c>
      <c r="W2180" s="33">
        <f t="shared" si="382"/>
        <v>283287.99000000005</v>
      </c>
      <c r="X2180" s="33" t="str">
        <f>IFERROR(VLOOKUP(C2180,'Adj to Match Apport'!$C:$F,4,FALSE),0)</f>
        <v/>
      </c>
      <c r="Y2180" s="33">
        <f t="shared" si="383"/>
        <v>283287.99000000005</v>
      </c>
      <c r="Z2180" s="184">
        <f>VLOOKUP(C2180, '2023-24 School Level AAFTE'!$C$4:$C$2454, 1, 0)</f>
        <v>3146</v>
      </c>
    </row>
    <row r="2181" spans="1:26" s="17" customFormat="1" x14ac:dyDescent="0.25">
      <c r="A2181" s="136" t="s">
        <v>2168</v>
      </c>
      <c r="B2181" s="166" t="s">
        <v>2167</v>
      </c>
      <c r="C2181" s="167">
        <v>2723</v>
      </c>
      <c r="D2181" s="166" t="s">
        <v>2176</v>
      </c>
      <c r="E2181" s="146" t="str">
        <f>VLOOKUP($C2181,'2023-24 School Level AAFTE'!$C:$N,9,FALSE)</f>
        <v>Yes</v>
      </c>
      <c r="F2181" s="94" t="str">
        <f>IFERROR(VLOOKUP(C2181,'2023-24 School Level AAFTE'!$C:$N,11,FALSE),"")</f>
        <v>Yes</v>
      </c>
      <c r="G2181" s="20">
        <f>IFERROR(VLOOKUP(C2181,'2023-24 School Level AAFTE'!$C:$N,8,FALSE),0)</f>
        <v>479.22</v>
      </c>
      <c r="H2181" s="99">
        <f>VLOOKUP($A2181,'District Data'!$A:$F,3,FALSE)</f>
        <v>1.06</v>
      </c>
      <c r="I2181" s="99">
        <f>VLOOKUP($A2181,'District Data'!$A:$F,4,FALSE)</f>
        <v>1.06</v>
      </c>
      <c r="J2181" s="100">
        <f t="shared" si="375"/>
        <v>479.22</v>
      </c>
      <c r="K2181" s="101">
        <f t="shared" si="376"/>
        <v>1.4059999999999999</v>
      </c>
      <c r="L2181" s="102">
        <f>'District Data'!E$2</f>
        <v>72728</v>
      </c>
      <c r="M2181" s="102">
        <f>'District Data'!F$2</f>
        <v>78209</v>
      </c>
      <c r="N2181" s="33">
        <f t="shared" si="377"/>
        <v>108390.9</v>
      </c>
      <c r="O2181" s="33">
        <f t="shared" si="378"/>
        <v>8168.67</v>
      </c>
      <c r="P2181" s="33">
        <f t="shared" si="384"/>
        <v>14418.72</v>
      </c>
      <c r="Q2181" s="103">
        <v>0.18149999999999999</v>
      </c>
      <c r="R2181" s="103">
        <v>0.17510000000000001</v>
      </c>
      <c r="S2181" s="33">
        <f t="shared" si="379"/>
        <v>41376</v>
      </c>
      <c r="T2181" s="33">
        <f t="shared" si="385"/>
        <v>1942.66</v>
      </c>
      <c r="U2181" s="33">
        <f t="shared" si="380"/>
        <v>340.16</v>
      </c>
      <c r="V2181" s="33">
        <f t="shared" si="381"/>
        <v>2282.8200000000002</v>
      </c>
      <c r="W2181" s="33">
        <f t="shared" si="382"/>
        <v>160218.39000000001</v>
      </c>
      <c r="X2181" s="33" t="str">
        <f>IFERROR(VLOOKUP(C2181,'Adj to Match Apport'!$C:$F,4,FALSE),0)</f>
        <v/>
      </c>
      <c r="Y2181" s="33">
        <f t="shared" si="383"/>
        <v>160218.39000000001</v>
      </c>
      <c r="Z2181" s="184">
        <f>VLOOKUP(C2181, '2023-24 School Level AAFTE'!$C$4:$C$2454, 1, 0)</f>
        <v>2723</v>
      </c>
    </row>
    <row r="2182" spans="1:26" s="20" customFormat="1" x14ac:dyDescent="0.25">
      <c r="A2182" s="136" t="s">
        <v>2168</v>
      </c>
      <c r="B2182" s="166" t="s">
        <v>2167</v>
      </c>
      <c r="C2182" s="167">
        <v>5342</v>
      </c>
      <c r="D2182" s="166" t="s">
        <v>2616</v>
      </c>
      <c r="E2182" s="146" t="str">
        <f>VLOOKUP($C2182,'2023-24 School Level AAFTE'!$C:$N,9,FALSE)</f>
        <v>Yes</v>
      </c>
      <c r="F2182" s="94" t="str">
        <f>IFERROR(VLOOKUP(C2182,'2023-24 School Level AAFTE'!$C:$N,11,FALSE),"")</f>
        <v>Yes</v>
      </c>
      <c r="G2182" s="20">
        <f>IFERROR(VLOOKUP(C2182,'2023-24 School Level AAFTE'!$C:$N,8,FALSE),0)</f>
        <v>236.5</v>
      </c>
      <c r="H2182" s="99">
        <f>VLOOKUP($A2182,'District Data'!$A:$F,3,FALSE)</f>
        <v>1.06</v>
      </c>
      <c r="I2182" s="99">
        <f>VLOOKUP($A2182,'District Data'!$A:$F,4,FALSE)</f>
        <v>1.06</v>
      </c>
      <c r="J2182" s="100">
        <f t="shared" si="375"/>
        <v>236.5</v>
      </c>
      <c r="K2182" s="101">
        <f t="shared" si="376"/>
        <v>0.69399999999999995</v>
      </c>
      <c r="L2182" s="102">
        <f>'District Data'!E$2</f>
        <v>72728</v>
      </c>
      <c r="M2182" s="102">
        <f>'District Data'!F$2</f>
        <v>78209</v>
      </c>
      <c r="N2182" s="33">
        <f t="shared" si="377"/>
        <v>53501.63</v>
      </c>
      <c r="O2182" s="33">
        <f t="shared" si="378"/>
        <v>4032.04</v>
      </c>
      <c r="P2182" s="33">
        <f t="shared" si="384"/>
        <v>14418.72</v>
      </c>
      <c r="Q2182" s="103">
        <v>0.18149999999999999</v>
      </c>
      <c r="R2182" s="103">
        <v>0.17510000000000001</v>
      </c>
      <c r="S2182" s="33">
        <f t="shared" si="379"/>
        <v>20423.150000000001</v>
      </c>
      <c r="T2182" s="33">
        <f t="shared" si="385"/>
        <v>958.89</v>
      </c>
      <c r="U2182" s="33">
        <f t="shared" si="380"/>
        <v>167.9</v>
      </c>
      <c r="V2182" s="33">
        <f t="shared" si="381"/>
        <v>1126.79</v>
      </c>
      <c r="W2182" s="33">
        <f t="shared" si="382"/>
        <v>79083.609999999986</v>
      </c>
      <c r="X2182" s="33" t="str">
        <f>IFERROR(VLOOKUP(C2182,'Adj to Match Apport'!$C:$F,4,FALSE),0)</f>
        <v/>
      </c>
      <c r="Y2182" s="33">
        <f t="shared" si="383"/>
        <v>79083.609999999986</v>
      </c>
      <c r="Z2182" s="184">
        <f>VLOOKUP(C2182, '2023-24 School Level AAFTE'!$C$4:$C$2454, 1, 0)</f>
        <v>5342</v>
      </c>
    </row>
    <row r="2183" spans="1:26" s="20" customFormat="1" x14ac:dyDescent="0.25">
      <c r="A2183" s="136" t="s">
        <v>2168</v>
      </c>
      <c r="B2183" s="166" t="s">
        <v>2167</v>
      </c>
      <c r="C2183" s="167">
        <v>2644</v>
      </c>
      <c r="D2183" s="166" t="s">
        <v>2174</v>
      </c>
      <c r="E2183" s="146" t="str">
        <f>VLOOKUP($C2183,'2023-24 School Level AAFTE'!$C:$N,9,FALSE)</f>
        <v>Yes</v>
      </c>
      <c r="F2183" s="94" t="str">
        <f>IFERROR(VLOOKUP(C2183,'2023-24 School Level AAFTE'!$C:$N,11,FALSE),"")</f>
        <v>Yes</v>
      </c>
      <c r="G2183" s="20">
        <f>IFERROR(VLOOKUP(C2183,'2023-24 School Level AAFTE'!$C:$N,8,FALSE),0)</f>
        <v>586.4</v>
      </c>
      <c r="H2183" s="99">
        <f>VLOOKUP($A2183,'District Data'!$A:$F,3,FALSE)</f>
        <v>1.06</v>
      </c>
      <c r="I2183" s="99">
        <f>VLOOKUP($A2183,'District Data'!$A:$F,4,FALSE)</f>
        <v>1.06</v>
      </c>
      <c r="J2183" s="100">
        <f t="shared" si="375"/>
        <v>586.4</v>
      </c>
      <c r="K2183" s="101">
        <f t="shared" si="376"/>
        <v>1.72</v>
      </c>
      <c r="L2183" s="102">
        <f>'District Data'!E$2</f>
        <v>72728</v>
      </c>
      <c r="M2183" s="102">
        <f>'District Data'!F$2</f>
        <v>78209</v>
      </c>
      <c r="N2183" s="33">
        <f t="shared" si="377"/>
        <v>132597.69</v>
      </c>
      <c r="O2183" s="33">
        <f t="shared" si="378"/>
        <v>9992.9599999999991</v>
      </c>
      <c r="P2183" s="33">
        <f t="shared" si="384"/>
        <v>14418.72</v>
      </c>
      <c r="Q2183" s="103">
        <v>0.18149999999999999</v>
      </c>
      <c r="R2183" s="103">
        <v>0.17510000000000001</v>
      </c>
      <c r="S2183" s="33">
        <f t="shared" si="379"/>
        <v>50616.45</v>
      </c>
      <c r="T2183" s="33">
        <f t="shared" si="385"/>
        <v>2376.5100000000002</v>
      </c>
      <c r="U2183" s="33">
        <f t="shared" si="380"/>
        <v>416.13</v>
      </c>
      <c r="V2183" s="33">
        <f t="shared" si="381"/>
        <v>2792.6400000000003</v>
      </c>
      <c r="W2183" s="33">
        <f t="shared" si="382"/>
        <v>195999.74000000002</v>
      </c>
      <c r="X2183" s="33" t="str">
        <f>IFERROR(VLOOKUP(C2183,'Adj to Match Apport'!$C:$F,4,FALSE),0)</f>
        <v/>
      </c>
      <c r="Y2183" s="33">
        <f t="shared" si="383"/>
        <v>195999.74000000002</v>
      </c>
      <c r="Z2183" s="184">
        <f>VLOOKUP(C2183, '2023-24 School Level AAFTE'!$C$4:$C$2454, 1, 0)</f>
        <v>2644</v>
      </c>
    </row>
    <row r="2184" spans="1:26" s="20" customFormat="1" x14ac:dyDescent="0.25">
      <c r="A2184" s="136" t="s">
        <v>2168</v>
      </c>
      <c r="B2184" s="166" t="s">
        <v>2167</v>
      </c>
      <c r="C2184" s="167">
        <v>4410</v>
      </c>
      <c r="D2184" s="166" t="s">
        <v>127</v>
      </c>
      <c r="E2184" s="146" t="str">
        <f>VLOOKUP($C2184,'2023-24 School Level AAFTE'!$C:$N,9,FALSE)</f>
        <v>Yes</v>
      </c>
      <c r="F2184" s="94" t="str">
        <f>IFERROR(VLOOKUP(C2184,'2023-24 School Level AAFTE'!$C:$N,11,FALSE),"")</f>
        <v>Yes</v>
      </c>
      <c r="G2184" s="20">
        <f>IFERROR(VLOOKUP(C2184,'2023-24 School Level AAFTE'!$C:$N,8,FALSE),0)</f>
        <v>534.94000000000005</v>
      </c>
      <c r="H2184" s="99">
        <f>VLOOKUP($A2184,'District Data'!$A:$F,3,FALSE)</f>
        <v>1.06</v>
      </c>
      <c r="I2184" s="99">
        <f>VLOOKUP($A2184,'District Data'!$A:$F,4,FALSE)</f>
        <v>1.06</v>
      </c>
      <c r="J2184" s="100">
        <f t="shared" si="375"/>
        <v>534.94000000000005</v>
      </c>
      <c r="K2184" s="101">
        <f t="shared" si="376"/>
        <v>1.569</v>
      </c>
      <c r="L2184" s="102">
        <f>'District Data'!E$2</f>
        <v>72728</v>
      </c>
      <c r="M2184" s="102">
        <f>'District Data'!F$2</f>
        <v>78209</v>
      </c>
      <c r="N2184" s="33">
        <f t="shared" si="377"/>
        <v>120956.85</v>
      </c>
      <c r="O2184" s="33">
        <f t="shared" si="378"/>
        <v>9115.67</v>
      </c>
      <c r="P2184" s="33">
        <f t="shared" si="384"/>
        <v>14418.72</v>
      </c>
      <c r="Q2184" s="103">
        <v>0.18149999999999999</v>
      </c>
      <c r="R2184" s="103">
        <v>0.17510000000000001</v>
      </c>
      <c r="S2184" s="33">
        <f t="shared" si="379"/>
        <v>46172.79</v>
      </c>
      <c r="T2184" s="33">
        <f t="shared" si="385"/>
        <v>2167.88</v>
      </c>
      <c r="U2184" s="33">
        <f t="shared" si="380"/>
        <v>379.6</v>
      </c>
      <c r="V2184" s="33">
        <f t="shared" si="381"/>
        <v>2547.48</v>
      </c>
      <c r="W2184" s="33">
        <f t="shared" si="382"/>
        <v>178792.79000000004</v>
      </c>
      <c r="X2184" s="33" t="str">
        <f>IFERROR(VLOOKUP(C2184,'Adj to Match Apport'!$C:$F,4,FALSE),0)</f>
        <v/>
      </c>
      <c r="Y2184" s="33">
        <f t="shared" si="383"/>
        <v>178792.79000000004</v>
      </c>
      <c r="Z2184" s="184">
        <f>VLOOKUP(C2184, '2023-24 School Level AAFTE'!$C$4:$C$2454, 1, 0)</f>
        <v>4410</v>
      </c>
    </row>
    <row r="2185" spans="1:26" s="20" customFormat="1" x14ac:dyDescent="0.25">
      <c r="A2185" s="136" t="s">
        <v>2168</v>
      </c>
      <c r="B2185" s="166" t="s">
        <v>2167</v>
      </c>
      <c r="C2185" s="167">
        <v>4034</v>
      </c>
      <c r="D2185" s="165" t="s">
        <v>1771</v>
      </c>
      <c r="E2185" s="146" t="str">
        <f>VLOOKUP($C2185,'2023-24 School Level AAFTE'!$C:$N,9,FALSE)</f>
        <v>No</v>
      </c>
      <c r="F2185" s="94" t="str">
        <f>IFERROR(VLOOKUP(C2185,'2023-24 School Level AAFTE'!$C:$N,11,FALSE),"")</f>
        <v>No</v>
      </c>
      <c r="G2185" s="20">
        <f>IFERROR(VLOOKUP(C2185,'2023-24 School Level AAFTE'!$C:$N,8,FALSE),0)</f>
        <v>406.69</v>
      </c>
      <c r="H2185" s="99">
        <f>VLOOKUP($A2185,'District Data'!$A:$F,3,FALSE)</f>
        <v>1.06</v>
      </c>
      <c r="I2185" s="99">
        <f>VLOOKUP($A2185,'District Data'!$A:$F,4,FALSE)</f>
        <v>1.06</v>
      </c>
      <c r="J2185" s="100">
        <f t="shared" si="375"/>
        <v>0</v>
      </c>
      <c r="K2185" s="101">
        <f t="shared" si="376"/>
        <v>0</v>
      </c>
      <c r="L2185" s="102">
        <f>'District Data'!E$2</f>
        <v>72728</v>
      </c>
      <c r="M2185" s="102">
        <f>'District Data'!F$2</f>
        <v>78209</v>
      </c>
      <c r="N2185" s="33">
        <f t="shared" si="377"/>
        <v>0</v>
      </c>
      <c r="O2185" s="33">
        <f t="shared" si="378"/>
        <v>0</v>
      </c>
      <c r="P2185" s="33">
        <f t="shared" si="384"/>
        <v>14418.72</v>
      </c>
      <c r="Q2185" s="103">
        <v>0.18149999999999999</v>
      </c>
      <c r="R2185" s="103">
        <v>0.17510000000000001</v>
      </c>
      <c r="S2185" s="33">
        <f t="shared" si="379"/>
        <v>0</v>
      </c>
      <c r="T2185" s="33">
        <f t="shared" si="385"/>
        <v>0</v>
      </c>
      <c r="U2185" s="33">
        <f t="shared" si="380"/>
        <v>0</v>
      </c>
      <c r="V2185" s="33">
        <f t="shared" si="381"/>
        <v>0</v>
      </c>
      <c r="W2185" s="33">
        <f t="shared" si="382"/>
        <v>0</v>
      </c>
      <c r="X2185" s="33">
        <f>IFERROR(VLOOKUP(C2185,'Adj to Match Apport'!$C:$F,4,FALSE),0)</f>
        <v>0</v>
      </c>
      <c r="Y2185" s="33">
        <f t="shared" si="383"/>
        <v>0</v>
      </c>
      <c r="Z2185" s="184">
        <f>VLOOKUP(C2185, '2023-24 School Level AAFTE'!$C$4:$C$2454, 1, 0)</f>
        <v>4034</v>
      </c>
    </row>
    <row r="2186" spans="1:26" s="20" customFormat="1" x14ac:dyDescent="0.25">
      <c r="A2186" s="136" t="s">
        <v>2168</v>
      </c>
      <c r="B2186" s="166" t="s">
        <v>2167</v>
      </c>
      <c r="C2186" s="167">
        <v>2964</v>
      </c>
      <c r="D2186" s="166" t="s">
        <v>2178</v>
      </c>
      <c r="E2186" s="146" t="str">
        <f>VLOOKUP($C2186,'2023-24 School Level AAFTE'!$C:$N,9,FALSE)</f>
        <v>No</v>
      </c>
      <c r="F2186" s="94" t="str">
        <f>IFERROR(VLOOKUP(C2186,'2023-24 School Level AAFTE'!$C:$N,11,FALSE),"")</f>
        <v>No</v>
      </c>
      <c r="G2186" s="20">
        <f>IFERROR(VLOOKUP(C2186,'2023-24 School Level AAFTE'!$C:$N,8,FALSE),0)</f>
        <v>408.56</v>
      </c>
      <c r="H2186" s="99">
        <f>VLOOKUP($A2186,'District Data'!$A:$F,3,FALSE)</f>
        <v>1.06</v>
      </c>
      <c r="I2186" s="99">
        <f>VLOOKUP($A2186,'District Data'!$A:$F,4,FALSE)</f>
        <v>1.06</v>
      </c>
      <c r="J2186" s="100">
        <f t="shared" si="375"/>
        <v>0</v>
      </c>
      <c r="K2186" s="101">
        <f t="shared" si="376"/>
        <v>0</v>
      </c>
      <c r="L2186" s="102">
        <f>'District Data'!E$2</f>
        <v>72728</v>
      </c>
      <c r="M2186" s="102">
        <f>'District Data'!F$2</f>
        <v>78209</v>
      </c>
      <c r="N2186" s="33">
        <f t="shared" si="377"/>
        <v>0</v>
      </c>
      <c r="O2186" s="33">
        <f t="shared" si="378"/>
        <v>0</v>
      </c>
      <c r="P2186" s="33">
        <f t="shared" si="384"/>
        <v>14418.72</v>
      </c>
      <c r="Q2186" s="103">
        <v>0.18149999999999999</v>
      </c>
      <c r="R2186" s="103">
        <v>0.17510000000000001</v>
      </c>
      <c r="S2186" s="33">
        <f t="shared" si="379"/>
        <v>0</v>
      </c>
      <c r="T2186" s="33">
        <f t="shared" si="385"/>
        <v>0</v>
      </c>
      <c r="U2186" s="33">
        <f t="shared" si="380"/>
        <v>0</v>
      </c>
      <c r="V2186" s="33">
        <f t="shared" si="381"/>
        <v>0</v>
      </c>
      <c r="W2186" s="33">
        <f t="shared" si="382"/>
        <v>0</v>
      </c>
      <c r="X2186" s="33">
        <f>IFERROR(VLOOKUP(C2186,'Adj to Match Apport'!$C:$F,4,FALSE),0)</f>
        <v>0</v>
      </c>
      <c r="Y2186" s="33">
        <f t="shared" si="383"/>
        <v>0</v>
      </c>
      <c r="Z2186" s="184">
        <f>VLOOKUP(C2186, '2023-24 School Level AAFTE'!$C$4:$C$2454, 1, 0)</f>
        <v>2964</v>
      </c>
    </row>
    <row r="2187" spans="1:26" s="20" customFormat="1" x14ac:dyDescent="0.25">
      <c r="A2187" s="136" t="s">
        <v>2168</v>
      </c>
      <c r="B2187" s="166" t="s">
        <v>2167</v>
      </c>
      <c r="C2187" s="167">
        <v>3016</v>
      </c>
      <c r="D2187" s="166" t="s">
        <v>2179</v>
      </c>
      <c r="E2187" s="146" t="str">
        <f>VLOOKUP($C2187,'2023-24 School Level AAFTE'!$C:$N,9,FALSE)</f>
        <v>Yes</v>
      </c>
      <c r="F2187" s="94" t="str">
        <f>IFERROR(VLOOKUP(C2187,'2023-24 School Level AAFTE'!$C:$N,11,FALSE),"")</f>
        <v>Yes</v>
      </c>
      <c r="G2187" s="20">
        <f>IFERROR(VLOOKUP(C2187,'2023-24 School Level AAFTE'!$C:$N,8,FALSE),0)</f>
        <v>629.27</v>
      </c>
      <c r="H2187" s="99">
        <f>VLOOKUP($A2187,'District Data'!$A:$F,3,FALSE)</f>
        <v>1.06</v>
      </c>
      <c r="I2187" s="99">
        <f>VLOOKUP($A2187,'District Data'!$A:$F,4,FALSE)</f>
        <v>1.06</v>
      </c>
      <c r="J2187" s="100">
        <f t="shared" si="375"/>
        <v>629.27</v>
      </c>
      <c r="K2187" s="101">
        <f t="shared" si="376"/>
        <v>1.8460000000000001</v>
      </c>
      <c r="L2187" s="102">
        <f>'District Data'!E$2</f>
        <v>72728</v>
      </c>
      <c r="M2187" s="102">
        <f>'District Data'!F$2</f>
        <v>78209</v>
      </c>
      <c r="N2187" s="33">
        <f t="shared" si="377"/>
        <v>142311.24</v>
      </c>
      <c r="O2187" s="33">
        <f t="shared" si="378"/>
        <v>10725</v>
      </c>
      <c r="P2187" s="33">
        <f t="shared" si="384"/>
        <v>14418.72</v>
      </c>
      <c r="Q2187" s="103">
        <v>0.18149999999999999</v>
      </c>
      <c r="R2187" s="103">
        <v>0.17510000000000001</v>
      </c>
      <c r="S2187" s="33">
        <f t="shared" si="379"/>
        <v>54324.39</v>
      </c>
      <c r="T2187" s="33">
        <f t="shared" si="385"/>
        <v>2550.6</v>
      </c>
      <c r="U2187" s="33">
        <f t="shared" si="380"/>
        <v>446.61</v>
      </c>
      <c r="V2187" s="33">
        <f t="shared" si="381"/>
        <v>2997.21</v>
      </c>
      <c r="W2187" s="33">
        <f t="shared" si="382"/>
        <v>210357.84</v>
      </c>
      <c r="X2187" s="33" t="str">
        <f>IFERROR(VLOOKUP(C2187,'Adj to Match Apport'!$C:$F,4,FALSE),0)</f>
        <v/>
      </c>
      <c r="Y2187" s="33">
        <f t="shared" si="383"/>
        <v>210357.84</v>
      </c>
      <c r="Z2187" s="184">
        <f>VLOOKUP(C2187, '2023-24 School Level AAFTE'!$C$4:$C$2454, 1, 0)</f>
        <v>3016</v>
      </c>
    </row>
    <row r="2188" spans="1:26" s="20" customFormat="1" x14ac:dyDescent="0.25">
      <c r="A2188" s="136" t="s">
        <v>2168</v>
      </c>
      <c r="B2188" s="166" t="s">
        <v>2167</v>
      </c>
      <c r="C2188" s="167">
        <v>4504</v>
      </c>
      <c r="D2188" s="166" t="s">
        <v>2193</v>
      </c>
      <c r="E2188" s="146" t="str">
        <f>VLOOKUP($C2188,'2023-24 School Level AAFTE'!$C:$N,9,FALSE)</f>
        <v>No</v>
      </c>
      <c r="F2188" s="94" t="str">
        <f>IFERROR(VLOOKUP(C2188,'2023-24 School Level AAFTE'!$C:$N,11,FALSE),"")</f>
        <v>No</v>
      </c>
      <c r="G2188" s="20">
        <f>IFERROR(VLOOKUP(C2188,'2023-24 School Level AAFTE'!$C:$N,8,FALSE),0)</f>
        <v>1809.83</v>
      </c>
      <c r="H2188" s="99">
        <f>VLOOKUP($A2188,'District Data'!$A:$F,3,FALSE)</f>
        <v>1.06</v>
      </c>
      <c r="I2188" s="99">
        <f>VLOOKUP($A2188,'District Data'!$A:$F,4,FALSE)</f>
        <v>1.06</v>
      </c>
      <c r="J2188" s="100">
        <f t="shared" si="375"/>
        <v>0</v>
      </c>
      <c r="K2188" s="101">
        <f t="shared" si="376"/>
        <v>0</v>
      </c>
      <c r="L2188" s="102">
        <f>'District Data'!E$2</f>
        <v>72728</v>
      </c>
      <c r="M2188" s="102">
        <f>'District Data'!F$2</f>
        <v>78209</v>
      </c>
      <c r="N2188" s="33">
        <f t="shared" si="377"/>
        <v>0</v>
      </c>
      <c r="O2188" s="33">
        <f t="shared" si="378"/>
        <v>0</v>
      </c>
      <c r="P2188" s="33">
        <f t="shared" si="384"/>
        <v>14418.72</v>
      </c>
      <c r="Q2188" s="103">
        <v>0.18149999999999999</v>
      </c>
      <c r="R2188" s="103">
        <v>0.17510000000000001</v>
      </c>
      <c r="S2188" s="33">
        <f t="shared" si="379"/>
        <v>0</v>
      </c>
      <c r="T2188" s="33">
        <f t="shared" si="385"/>
        <v>0</v>
      </c>
      <c r="U2188" s="33">
        <f t="shared" si="380"/>
        <v>0</v>
      </c>
      <c r="V2188" s="33">
        <f t="shared" si="381"/>
        <v>0</v>
      </c>
      <c r="W2188" s="33">
        <f t="shared" si="382"/>
        <v>0</v>
      </c>
      <c r="X2188" s="33">
        <f>IFERROR(VLOOKUP(C2188,'Adj to Match Apport'!$C:$F,4,FALSE),0)</f>
        <v>0</v>
      </c>
      <c r="Y2188" s="33">
        <f t="shared" si="383"/>
        <v>0</v>
      </c>
      <c r="Z2188" s="184">
        <f>VLOOKUP(C2188, '2023-24 School Level AAFTE'!$C$4:$C$2454, 1, 0)</f>
        <v>4504</v>
      </c>
    </row>
    <row r="2189" spans="1:26" s="20" customFormat="1" x14ac:dyDescent="0.25">
      <c r="A2189" s="136" t="s">
        <v>2168</v>
      </c>
      <c r="B2189" s="166" t="s">
        <v>2167</v>
      </c>
      <c r="C2189" s="167">
        <v>5713</v>
      </c>
      <c r="D2189" s="166" t="s">
        <v>3297</v>
      </c>
      <c r="E2189" s="146" t="str">
        <f>VLOOKUP($C2189,'2023-24 School Level AAFTE'!$C:$N,9,FALSE)</f>
        <v>Yes</v>
      </c>
      <c r="F2189" s="94" t="str">
        <f>IFERROR(VLOOKUP(C2189,'2023-24 School Level AAFTE'!$C:$N,11,FALSE),"")</f>
        <v>Yes</v>
      </c>
      <c r="G2189" s="20">
        <f>IFERROR(VLOOKUP(C2189,'2023-24 School Level AAFTE'!$C:$N,8,FALSE),0)</f>
        <v>135.29</v>
      </c>
      <c r="H2189" s="99">
        <f>VLOOKUP($A2189,'District Data'!$A:$F,3,FALSE)</f>
        <v>1.06</v>
      </c>
      <c r="I2189" s="99">
        <f>VLOOKUP($A2189,'District Data'!$A:$F,4,FALSE)</f>
        <v>1.06</v>
      </c>
      <c r="J2189" s="100">
        <f t="shared" si="375"/>
        <v>135.29</v>
      </c>
      <c r="K2189" s="101">
        <f t="shared" si="376"/>
        <v>0.39700000000000002</v>
      </c>
      <c r="L2189" s="102">
        <f>'District Data'!E$2</f>
        <v>72728</v>
      </c>
      <c r="M2189" s="102">
        <f>'District Data'!F$2</f>
        <v>78209</v>
      </c>
      <c r="N2189" s="33">
        <f t="shared" si="377"/>
        <v>30605.4</v>
      </c>
      <c r="O2189" s="33">
        <f t="shared" si="378"/>
        <v>2306.5100000000002</v>
      </c>
      <c r="P2189" s="33">
        <f t="shared" si="384"/>
        <v>14418.72</v>
      </c>
      <c r="Q2189" s="103">
        <v>0.18149999999999999</v>
      </c>
      <c r="R2189" s="103">
        <v>0.17510000000000001</v>
      </c>
      <c r="S2189" s="33">
        <f t="shared" si="379"/>
        <v>11682.98</v>
      </c>
      <c r="T2189" s="33">
        <f t="shared" si="385"/>
        <v>548.53</v>
      </c>
      <c r="U2189" s="33">
        <f t="shared" si="380"/>
        <v>96.05</v>
      </c>
      <c r="V2189" s="33">
        <f t="shared" si="381"/>
        <v>644.57999999999993</v>
      </c>
      <c r="W2189" s="33">
        <f t="shared" si="382"/>
        <v>45239.470000000008</v>
      </c>
      <c r="X2189" s="33" t="str">
        <f>IFERROR(VLOOKUP(C2189,'Adj to Match Apport'!$C:$F,4,FALSE),0)</f>
        <v/>
      </c>
      <c r="Y2189" s="33">
        <f t="shared" si="383"/>
        <v>45239.470000000008</v>
      </c>
      <c r="Z2189" s="184">
        <f>VLOOKUP(C2189, '2023-24 School Level AAFTE'!$C$4:$C$2454, 1, 0)</f>
        <v>5713</v>
      </c>
    </row>
    <row r="2190" spans="1:26" s="20" customFormat="1" x14ac:dyDescent="0.25">
      <c r="A2190" s="136" t="s">
        <v>2168</v>
      </c>
      <c r="B2190" s="166" t="s">
        <v>2167</v>
      </c>
      <c r="C2190" s="167">
        <v>3556</v>
      </c>
      <c r="D2190" s="166" t="s">
        <v>2194</v>
      </c>
      <c r="E2190" s="146" t="str">
        <f>VLOOKUP($C2190,'2023-24 School Level AAFTE'!$C:$N,9,FALSE)</f>
        <v>No</v>
      </c>
      <c r="F2190" s="94" t="str">
        <f>IFERROR(VLOOKUP(C2190,'2023-24 School Level AAFTE'!$C:$N,11,FALSE),"")</f>
        <v>No</v>
      </c>
      <c r="G2190" s="20">
        <f>IFERROR(VLOOKUP(C2190,'2023-24 School Level AAFTE'!$C:$N,8,FALSE),0)</f>
        <v>144.59</v>
      </c>
      <c r="H2190" s="99">
        <f>VLOOKUP($A2190,'District Data'!$A:$F,3,FALSE)</f>
        <v>1.06</v>
      </c>
      <c r="I2190" s="99">
        <f>VLOOKUP($A2190,'District Data'!$A:$F,4,FALSE)</f>
        <v>1.06</v>
      </c>
      <c r="J2190" s="100">
        <f t="shared" si="375"/>
        <v>0</v>
      </c>
      <c r="K2190" s="101">
        <f t="shared" si="376"/>
        <v>0</v>
      </c>
      <c r="L2190" s="102">
        <f>'District Data'!E$2</f>
        <v>72728</v>
      </c>
      <c r="M2190" s="102">
        <f>'District Data'!F$2</f>
        <v>78209</v>
      </c>
      <c r="N2190" s="33">
        <f t="shared" si="377"/>
        <v>0</v>
      </c>
      <c r="O2190" s="33">
        <f t="shared" si="378"/>
        <v>0</v>
      </c>
      <c r="P2190" s="33">
        <f t="shared" si="384"/>
        <v>14418.72</v>
      </c>
      <c r="Q2190" s="103">
        <v>0.18149999999999999</v>
      </c>
      <c r="R2190" s="103">
        <v>0.17510000000000001</v>
      </c>
      <c r="S2190" s="33">
        <f t="shared" si="379"/>
        <v>0</v>
      </c>
      <c r="T2190" s="33">
        <f t="shared" si="385"/>
        <v>0</v>
      </c>
      <c r="U2190" s="33">
        <f t="shared" si="380"/>
        <v>0</v>
      </c>
      <c r="V2190" s="33">
        <f t="shared" si="381"/>
        <v>0</v>
      </c>
      <c r="W2190" s="33">
        <f t="shared" si="382"/>
        <v>0</v>
      </c>
      <c r="X2190" s="33">
        <f>IFERROR(VLOOKUP(C2190,'Adj to Match Apport'!$C:$F,4,FALSE),0)</f>
        <v>0</v>
      </c>
      <c r="Y2190" s="33">
        <f t="shared" si="383"/>
        <v>0</v>
      </c>
      <c r="Z2190" s="184">
        <f>VLOOKUP(C2190, '2023-24 School Level AAFTE'!$C$4:$C$2454, 1, 0)</f>
        <v>3556</v>
      </c>
    </row>
    <row r="2191" spans="1:26" s="20" customFormat="1" x14ac:dyDescent="0.25">
      <c r="A2191" s="136" t="s">
        <v>2168</v>
      </c>
      <c r="B2191" s="166" t="s">
        <v>2167</v>
      </c>
      <c r="C2191" s="167">
        <v>5716</v>
      </c>
      <c r="D2191" s="166" t="s">
        <v>3298</v>
      </c>
      <c r="E2191" s="146" t="str">
        <f>VLOOKUP($C2191,'2023-24 School Level AAFTE'!$C:$N,9,FALSE)</f>
        <v>No</v>
      </c>
      <c r="F2191" s="94" t="str">
        <f>IFERROR(VLOOKUP(C2191,'2023-24 School Level AAFTE'!$C:$N,11,FALSE),"")</f>
        <v>No</v>
      </c>
      <c r="G2191" s="20">
        <f>IFERROR(VLOOKUP(C2191,'2023-24 School Level AAFTE'!$C:$N,8,FALSE),0)</f>
        <v>0</v>
      </c>
      <c r="H2191" s="99">
        <f>VLOOKUP($A2191,'District Data'!$A:$F,3,FALSE)</f>
        <v>1.06</v>
      </c>
      <c r="I2191" s="99">
        <f>VLOOKUP($A2191,'District Data'!$A:$F,4,FALSE)</f>
        <v>1.06</v>
      </c>
      <c r="J2191" s="100">
        <f t="shared" si="375"/>
        <v>0</v>
      </c>
      <c r="K2191" s="101">
        <f t="shared" si="376"/>
        <v>0</v>
      </c>
      <c r="L2191" s="102">
        <f>'District Data'!E$2</f>
        <v>72728</v>
      </c>
      <c r="M2191" s="102">
        <f>'District Data'!F$2</f>
        <v>78209</v>
      </c>
      <c r="N2191" s="33">
        <f t="shared" si="377"/>
        <v>0</v>
      </c>
      <c r="O2191" s="33">
        <f t="shared" si="378"/>
        <v>0</v>
      </c>
      <c r="P2191" s="33">
        <f t="shared" si="384"/>
        <v>14418.72</v>
      </c>
      <c r="Q2191" s="103">
        <v>0.18149999999999999</v>
      </c>
      <c r="R2191" s="103">
        <v>0.17510000000000001</v>
      </c>
      <c r="S2191" s="33">
        <f t="shared" si="379"/>
        <v>0</v>
      </c>
      <c r="T2191" s="33">
        <f t="shared" si="385"/>
        <v>0</v>
      </c>
      <c r="U2191" s="33">
        <f t="shared" si="380"/>
        <v>0</v>
      </c>
      <c r="V2191" s="33">
        <f t="shared" si="381"/>
        <v>0</v>
      </c>
      <c r="W2191" s="33">
        <f t="shared" si="382"/>
        <v>0</v>
      </c>
      <c r="X2191" s="33">
        <f>IFERROR(VLOOKUP(C2191,'Adj to Match Apport'!$C:$F,4,FALSE),0)</f>
        <v>0</v>
      </c>
      <c r="Y2191" s="33">
        <f t="shared" si="383"/>
        <v>0</v>
      </c>
      <c r="Z2191" s="184">
        <f>VLOOKUP(C2191, '2023-24 School Level AAFTE'!$C$4:$C$2454, 1, 0)</f>
        <v>5716</v>
      </c>
    </row>
    <row r="2192" spans="1:26" s="20" customFormat="1" x14ac:dyDescent="0.25">
      <c r="A2192" s="136" t="s">
        <v>2168</v>
      </c>
      <c r="B2192" s="166" t="s">
        <v>2167</v>
      </c>
      <c r="C2192" s="167">
        <v>5271</v>
      </c>
      <c r="D2192" s="166" t="s">
        <v>2617</v>
      </c>
      <c r="E2192" s="146" t="str">
        <f>VLOOKUP($C2192,'2023-24 School Level AAFTE'!$C:$N,9,FALSE)</f>
        <v>No</v>
      </c>
      <c r="F2192" s="94" t="str">
        <f>IFERROR(VLOOKUP(C2192,'2023-24 School Level AAFTE'!$C:$N,11,FALSE),"")</f>
        <v>No</v>
      </c>
      <c r="G2192" s="20">
        <f>IFERROR(VLOOKUP(C2192,'2023-24 School Level AAFTE'!$C:$N,8,FALSE),0)</f>
        <v>599.6</v>
      </c>
      <c r="H2192" s="99">
        <f>VLOOKUP($A2192,'District Data'!$A:$F,3,FALSE)</f>
        <v>1.06</v>
      </c>
      <c r="I2192" s="99">
        <f>VLOOKUP($A2192,'District Data'!$A:$F,4,FALSE)</f>
        <v>1.06</v>
      </c>
      <c r="J2192" s="100">
        <f t="shared" si="375"/>
        <v>0</v>
      </c>
      <c r="K2192" s="101">
        <f t="shared" si="376"/>
        <v>0</v>
      </c>
      <c r="L2192" s="102">
        <f>'District Data'!E$2</f>
        <v>72728</v>
      </c>
      <c r="M2192" s="102">
        <f>'District Data'!F$2</f>
        <v>78209</v>
      </c>
      <c r="N2192" s="33">
        <f t="shared" si="377"/>
        <v>0</v>
      </c>
      <c r="O2192" s="33">
        <f t="shared" si="378"/>
        <v>0</v>
      </c>
      <c r="P2192" s="33">
        <f t="shared" si="384"/>
        <v>14418.72</v>
      </c>
      <c r="Q2192" s="103">
        <v>0.18149999999999999</v>
      </c>
      <c r="R2192" s="103">
        <v>0.17510000000000001</v>
      </c>
      <c r="S2192" s="33">
        <f t="shared" si="379"/>
        <v>0</v>
      </c>
      <c r="T2192" s="33">
        <f t="shared" si="385"/>
        <v>0</v>
      </c>
      <c r="U2192" s="33">
        <f t="shared" si="380"/>
        <v>0</v>
      </c>
      <c r="V2192" s="33">
        <f t="shared" si="381"/>
        <v>0</v>
      </c>
      <c r="W2192" s="33">
        <f t="shared" si="382"/>
        <v>0</v>
      </c>
      <c r="X2192" s="33">
        <f>IFERROR(VLOOKUP(C2192,'Adj to Match Apport'!$C:$F,4,FALSE),0)</f>
        <v>0</v>
      </c>
      <c r="Y2192" s="33">
        <f t="shared" si="383"/>
        <v>0</v>
      </c>
      <c r="Z2192" s="184">
        <f>VLOOKUP(C2192, '2023-24 School Level AAFTE'!$C$4:$C$2454, 1, 0)</f>
        <v>5271</v>
      </c>
    </row>
    <row r="2193" spans="1:26" s="20" customFormat="1" x14ac:dyDescent="0.25">
      <c r="A2193" s="136" t="s">
        <v>2168</v>
      </c>
      <c r="B2193" s="166" t="s">
        <v>2167</v>
      </c>
      <c r="C2193" s="167">
        <v>1689</v>
      </c>
      <c r="D2193" s="166" t="s">
        <v>2618</v>
      </c>
      <c r="E2193" s="146" t="str">
        <f>VLOOKUP($C2193,'2023-24 School Level AAFTE'!$C:$N,9,FALSE)</f>
        <v>No</v>
      </c>
      <c r="F2193" s="94" t="str">
        <f>IFERROR(VLOOKUP(C2193,'2023-24 School Level AAFTE'!$C:$N,11,FALSE),"")</f>
        <v>No</v>
      </c>
      <c r="G2193" s="20">
        <f>IFERROR(VLOOKUP(C2193,'2023-24 School Level AAFTE'!$C:$N,8,FALSE),0)</f>
        <v>789.20999999999992</v>
      </c>
      <c r="H2193" s="99">
        <f>VLOOKUP($A2193,'District Data'!$A:$F,3,FALSE)</f>
        <v>1.06</v>
      </c>
      <c r="I2193" s="99">
        <f>VLOOKUP($A2193,'District Data'!$A:$F,4,FALSE)</f>
        <v>1.06</v>
      </c>
      <c r="J2193" s="100">
        <f t="shared" si="375"/>
        <v>0</v>
      </c>
      <c r="K2193" s="101">
        <f t="shared" si="376"/>
        <v>0</v>
      </c>
      <c r="L2193" s="102">
        <f>'District Data'!E$2</f>
        <v>72728</v>
      </c>
      <c r="M2193" s="102">
        <f>'District Data'!F$2</f>
        <v>78209</v>
      </c>
      <c r="N2193" s="33">
        <f t="shared" si="377"/>
        <v>0</v>
      </c>
      <c r="O2193" s="33">
        <f t="shared" si="378"/>
        <v>0</v>
      </c>
      <c r="P2193" s="33">
        <f t="shared" si="384"/>
        <v>14418.72</v>
      </c>
      <c r="Q2193" s="103">
        <v>0.18149999999999999</v>
      </c>
      <c r="R2193" s="103">
        <v>0.17510000000000001</v>
      </c>
      <c r="S2193" s="33">
        <f t="shared" si="379"/>
        <v>0</v>
      </c>
      <c r="T2193" s="33">
        <f t="shared" si="385"/>
        <v>0</v>
      </c>
      <c r="U2193" s="33">
        <f t="shared" si="380"/>
        <v>0</v>
      </c>
      <c r="V2193" s="33">
        <f t="shared" si="381"/>
        <v>0</v>
      </c>
      <c r="W2193" s="33">
        <f t="shared" si="382"/>
        <v>0</v>
      </c>
      <c r="X2193" s="33">
        <f>IFERROR(VLOOKUP(C2193,'Adj to Match Apport'!$C:$F,4,FALSE),0)</f>
        <v>0</v>
      </c>
      <c r="Y2193" s="33">
        <f t="shared" si="383"/>
        <v>0</v>
      </c>
      <c r="Z2193" s="184">
        <f>VLOOKUP(C2193, '2023-24 School Level AAFTE'!$C$4:$C$2454, 1, 0)</f>
        <v>1689</v>
      </c>
    </row>
    <row r="2194" spans="1:26" s="20" customFormat="1" x14ac:dyDescent="0.25">
      <c r="A2194" s="136" t="s">
        <v>2168</v>
      </c>
      <c r="B2194" s="166" t="s">
        <v>2167</v>
      </c>
      <c r="C2194" s="167">
        <v>5149</v>
      </c>
      <c r="D2194" s="166" t="s">
        <v>2195</v>
      </c>
      <c r="E2194" s="146" t="str">
        <f>VLOOKUP($C2194,'2023-24 School Level AAFTE'!$C:$N,9,FALSE)</f>
        <v>Yes</v>
      </c>
      <c r="F2194" s="94" t="str">
        <f>IFERROR(VLOOKUP(C2194,'2023-24 School Level AAFTE'!$C:$N,11,FALSE),"")</f>
        <v>Yes</v>
      </c>
      <c r="G2194" s="20">
        <f>IFERROR(VLOOKUP(C2194,'2023-24 School Level AAFTE'!$C:$N,8,FALSE),0)</f>
        <v>338.92</v>
      </c>
      <c r="H2194" s="99">
        <f>VLOOKUP($A2194,'District Data'!$A:$F,3,FALSE)</f>
        <v>1.06</v>
      </c>
      <c r="I2194" s="99">
        <f>VLOOKUP($A2194,'District Data'!$A:$F,4,FALSE)</f>
        <v>1.06</v>
      </c>
      <c r="J2194" s="100">
        <f t="shared" si="375"/>
        <v>338.92</v>
      </c>
      <c r="K2194" s="101">
        <f t="shared" si="376"/>
        <v>0.99399999999999999</v>
      </c>
      <c r="L2194" s="102">
        <f>'District Data'!E$2</f>
        <v>72728</v>
      </c>
      <c r="M2194" s="102">
        <f>'District Data'!F$2</f>
        <v>78209</v>
      </c>
      <c r="N2194" s="33">
        <f t="shared" si="377"/>
        <v>76629.13</v>
      </c>
      <c r="O2194" s="33">
        <f t="shared" si="378"/>
        <v>5775</v>
      </c>
      <c r="P2194" s="33">
        <f t="shared" si="384"/>
        <v>14418.72</v>
      </c>
      <c r="Q2194" s="103">
        <v>0.18149999999999999</v>
      </c>
      <c r="R2194" s="103">
        <v>0.17510000000000001</v>
      </c>
      <c r="S2194" s="33">
        <f t="shared" si="379"/>
        <v>29251.599999999999</v>
      </c>
      <c r="T2194" s="33">
        <f t="shared" si="385"/>
        <v>1373.4</v>
      </c>
      <c r="U2194" s="33">
        <f t="shared" si="380"/>
        <v>240.48</v>
      </c>
      <c r="V2194" s="33">
        <f t="shared" si="381"/>
        <v>1613.88</v>
      </c>
      <c r="W2194" s="33">
        <f t="shared" si="382"/>
        <v>113269.61000000002</v>
      </c>
      <c r="X2194" s="33" t="str">
        <f>IFERROR(VLOOKUP(C2194,'Adj to Match Apport'!$C:$F,4,FALSE),0)</f>
        <v/>
      </c>
      <c r="Y2194" s="33">
        <f t="shared" si="383"/>
        <v>113269.61000000002</v>
      </c>
      <c r="Z2194" s="184">
        <f>VLOOKUP(C2194, '2023-24 School Level AAFTE'!$C$4:$C$2454, 1, 0)</f>
        <v>5149</v>
      </c>
    </row>
    <row r="2195" spans="1:26" s="20" customFormat="1" x14ac:dyDescent="0.25">
      <c r="A2195" s="26" t="s">
        <v>2168</v>
      </c>
      <c r="B2195" s="166" t="s">
        <v>2167</v>
      </c>
      <c r="C2195" s="167">
        <v>2828</v>
      </c>
      <c r="D2195" s="166" t="s">
        <v>2177</v>
      </c>
      <c r="E2195" s="146" t="str">
        <f>VLOOKUP($C2195,'2023-24 School Level AAFTE'!$C:$N,9,FALSE)</f>
        <v>Yes</v>
      </c>
      <c r="F2195" s="94" t="str">
        <f>IFERROR(VLOOKUP(C2195,'2023-24 School Level AAFTE'!$C:$N,11,FALSE),"")</f>
        <v>Yes</v>
      </c>
      <c r="G2195" s="20">
        <f>IFERROR(VLOOKUP(C2195,'2023-24 School Level AAFTE'!$C:$N,8,FALSE),0)</f>
        <v>669.1</v>
      </c>
      <c r="H2195" s="99">
        <f>VLOOKUP($A2195,'District Data'!$A:$F,3,FALSE)</f>
        <v>1.06</v>
      </c>
      <c r="I2195" s="99">
        <f>VLOOKUP($A2195,'District Data'!$A:$F,4,FALSE)</f>
        <v>1.06</v>
      </c>
      <c r="J2195" s="100">
        <f t="shared" si="375"/>
        <v>669.1</v>
      </c>
      <c r="K2195" s="101">
        <f t="shared" si="376"/>
        <v>1.9630000000000001</v>
      </c>
      <c r="L2195" s="102">
        <f>'District Data'!E$2</f>
        <v>72728</v>
      </c>
      <c r="M2195" s="102">
        <f>'District Data'!F$2</f>
        <v>78209</v>
      </c>
      <c r="N2195" s="33">
        <f t="shared" si="377"/>
        <v>151330.97</v>
      </c>
      <c r="O2195" s="33">
        <f t="shared" si="378"/>
        <v>11404.75</v>
      </c>
      <c r="P2195" s="33">
        <f t="shared" si="384"/>
        <v>14418.72</v>
      </c>
      <c r="Q2195" s="103">
        <v>0.18149999999999999</v>
      </c>
      <c r="R2195" s="103">
        <v>0.17510000000000001</v>
      </c>
      <c r="S2195" s="33">
        <f t="shared" si="379"/>
        <v>57767.49</v>
      </c>
      <c r="T2195" s="33">
        <f t="shared" si="385"/>
        <v>2712.26</v>
      </c>
      <c r="U2195" s="33">
        <f t="shared" si="380"/>
        <v>474.92</v>
      </c>
      <c r="V2195" s="33">
        <f t="shared" si="381"/>
        <v>3187.1800000000003</v>
      </c>
      <c r="W2195" s="33">
        <f t="shared" si="382"/>
        <v>223690.38999999998</v>
      </c>
      <c r="X2195" s="33" t="str">
        <f>IFERROR(VLOOKUP(C2195,'Adj to Match Apport'!$C:$F,4,FALSE),0)</f>
        <v/>
      </c>
      <c r="Y2195" s="33">
        <f t="shared" si="383"/>
        <v>223690.38999999998</v>
      </c>
      <c r="Z2195" s="184">
        <f>VLOOKUP(C2195, '2023-24 School Level AAFTE'!$C$4:$C$2454, 1, 0)</f>
        <v>2828</v>
      </c>
    </row>
    <row r="2196" spans="1:26" s="20" customFormat="1" x14ac:dyDescent="0.25">
      <c r="A2196" s="136" t="s">
        <v>2168</v>
      </c>
      <c r="B2196" s="166" t="s">
        <v>2167</v>
      </c>
      <c r="C2196" s="167">
        <v>3565</v>
      </c>
      <c r="D2196" s="166" t="s">
        <v>2028</v>
      </c>
      <c r="E2196" s="146" t="str">
        <f>VLOOKUP($C2196,'2023-24 School Level AAFTE'!$C:$N,9,FALSE)</f>
        <v>Yes</v>
      </c>
      <c r="F2196" s="94" t="str">
        <f>IFERROR(VLOOKUP(C2196,'2023-24 School Level AAFTE'!$C:$N,11,FALSE),"")</f>
        <v>Yes</v>
      </c>
      <c r="G2196" s="20">
        <f>IFERROR(VLOOKUP(C2196,'2023-24 School Level AAFTE'!$C:$N,8,FALSE),0)</f>
        <v>243.65</v>
      </c>
      <c r="H2196" s="99">
        <f>VLOOKUP($A2196,'District Data'!$A:$F,3,FALSE)</f>
        <v>1.06</v>
      </c>
      <c r="I2196" s="99">
        <f>VLOOKUP($A2196,'District Data'!$A:$F,4,FALSE)</f>
        <v>1.06</v>
      </c>
      <c r="J2196" s="100">
        <f t="shared" si="375"/>
        <v>243.65</v>
      </c>
      <c r="K2196" s="101">
        <f t="shared" si="376"/>
        <v>0.71499999999999997</v>
      </c>
      <c r="L2196" s="102">
        <f>'District Data'!E$2</f>
        <v>72728</v>
      </c>
      <c r="M2196" s="102">
        <f>'District Data'!F$2</f>
        <v>78209</v>
      </c>
      <c r="N2196" s="33">
        <f t="shared" si="377"/>
        <v>55120.55</v>
      </c>
      <c r="O2196" s="33">
        <f t="shared" si="378"/>
        <v>4154.05</v>
      </c>
      <c r="P2196" s="33">
        <f t="shared" si="384"/>
        <v>14418.72</v>
      </c>
      <c r="Q2196" s="103">
        <v>0.18149999999999999</v>
      </c>
      <c r="R2196" s="103">
        <v>0.17510000000000001</v>
      </c>
      <c r="S2196" s="33">
        <f t="shared" si="379"/>
        <v>21041.14</v>
      </c>
      <c r="T2196" s="33">
        <f t="shared" si="385"/>
        <v>987.91</v>
      </c>
      <c r="U2196" s="33">
        <f t="shared" si="380"/>
        <v>172.98</v>
      </c>
      <c r="V2196" s="33">
        <f t="shared" si="381"/>
        <v>1160.8899999999999</v>
      </c>
      <c r="W2196" s="33">
        <f t="shared" si="382"/>
        <v>81476.63</v>
      </c>
      <c r="X2196" s="33" t="str">
        <f>IFERROR(VLOOKUP(C2196,'Adj to Match Apport'!$C:$F,4,FALSE),0)</f>
        <v/>
      </c>
      <c r="Y2196" s="33">
        <f t="shared" si="383"/>
        <v>81476.63</v>
      </c>
      <c r="Z2196" s="184">
        <f>VLOOKUP(C2196, '2023-24 School Level AAFTE'!$C$4:$C$2454, 1, 0)</f>
        <v>3565</v>
      </c>
    </row>
    <row r="2197" spans="1:26" s="20" customFormat="1" x14ac:dyDescent="0.25">
      <c r="A2197" s="136" t="s">
        <v>2197</v>
      </c>
      <c r="B2197" s="166" t="s">
        <v>2196</v>
      </c>
      <c r="C2197" s="167">
        <v>4468</v>
      </c>
      <c r="D2197" s="166" t="s">
        <v>2201</v>
      </c>
      <c r="E2197" s="146" t="str">
        <f>VLOOKUP($C2197,'2023-24 School Level AAFTE'!$C:$N,9,FALSE)</f>
        <v>No</v>
      </c>
      <c r="F2197" s="94" t="str">
        <f>IFERROR(VLOOKUP(C2197,'2023-24 School Level AAFTE'!$C:$N,11,FALSE),"")</f>
        <v>No</v>
      </c>
      <c r="G2197" s="20">
        <f>IFERROR(VLOOKUP(C2197,'2023-24 School Level AAFTE'!$C:$N,8,FALSE),0)</f>
        <v>446.33</v>
      </c>
      <c r="H2197" s="99">
        <f>VLOOKUP($A2197,'District Data'!$A:$F,3,FALSE)</f>
        <v>1.1200000000000001</v>
      </c>
      <c r="I2197" s="99">
        <f>VLOOKUP($A2197,'District Data'!$A:$F,4,FALSE)</f>
        <v>1.1600000000000001</v>
      </c>
      <c r="J2197" s="100">
        <f t="shared" si="375"/>
        <v>0</v>
      </c>
      <c r="K2197" s="101">
        <f t="shared" si="376"/>
        <v>0</v>
      </c>
      <c r="L2197" s="102">
        <f>'District Data'!E$2</f>
        <v>72728</v>
      </c>
      <c r="M2197" s="102">
        <f>'District Data'!F$2</f>
        <v>78209</v>
      </c>
      <c r="N2197" s="33">
        <f t="shared" si="377"/>
        <v>0</v>
      </c>
      <c r="O2197" s="33">
        <f t="shared" si="378"/>
        <v>0</v>
      </c>
      <c r="P2197" s="33">
        <f t="shared" si="384"/>
        <v>14418.72</v>
      </c>
      <c r="Q2197" s="103">
        <v>0.18149999999999999</v>
      </c>
      <c r="R2197" s="103">
        <v>0.17510000000000001</v>
      </c>
      <c r="S2197" s="33">
        <f t="shared" si="379"/>
        <v>0</v>
      </c>
      <c r="T2197" s="33">
        <f t="shared" si="385"/>
        <v>0</v>
      </c>
      <c r="U2197" s="33">
        <f t="shared" si="380"/>
        <v>0</v>
      </c>
      <c r="V2197" s="33">
        <f t="shared" si="381"/>
        <v>0</v>
      </c>
      <c r="W2197" s="33">
        <f t="shared" si="382"/>
        <v>0</v>
      </c>
      <c r="X2197" s="33">
        <f>IFERROR(VLOOKUP(C2197,'Adj to Match Apport'!$C:$F,4,FALSE),0)</f>
        <v>0</v>
      </c>
      <c r="Y2197" s="33">
        <f t="shared" si="383"/>
        <v>0</v>
      </c>
      <c r="Z2197" s="184">
        <f>VLOOKUP(C2197, '2023-24 School Level AAFTE'!$C$4:$C$2454, 1, 0)</f>
        <v>4468</v>
      </c>
    </row>
    <row r="2198" spans="1:26" s="20" customFormat="1" x14ac:dyDescent="0.25">
      <c r="A2198" s="136" t="s">
        <v>2197</v>
      </c>
      <c r="B2198" s="166" t="s">
        <v>2196</v>
      </c>
      <c r="C2198" s="167">
        <v>1822</v>
      </c>
      <c r="D2198" s="166" t="s">
        <v>2198</v>
      </c>
      <c r="E2198" s="146" t="str">
        <f>VLOOKUP($C2198,'2023-24 School Level AAFTE'!$C:$N,9,FALSE)</f>
        <v>No</v>
      </c>
      <c r="F2198" s="94" t="str">
        <f>IFERROR(VLOOKUP(C2198,'2023-24 School Level AAFTE'!$C:$N,11,FALSE),"")</f>
        <v>No</v>
      </c>
      <c r="G2198" s="20">
        <f>IFERROR(VLOOKUP(C2198,'2023-24 School Level AAFTE'!$C:$N,8,FALSE),0)</f>
        <v>71.2</v>
      </c>
      <c r="H2198" s="99">
        <f>VLOOKUP($A2198,'District Data'!$A:$F,3,FALSE)</f>
        <v>1.1200000000000001</v>
      </c>
      <c r="I2198" s="99">
        <f>VLOOKUP($A2198,'District Data'!$A:$F,4,FALSE)</f>
        <v>1.1600000000000001</v>
      </c>
      <c r="J2198" s="100">
        <f t="shared" si="375"/>
        <v>0</v>
      </c>
      <c r="K2198" s="101">
        <f t="shared" si="376"/>
        <v>0</v>
      </c>
      <c r="L2198" s="102">
        <f>'District Data'!E$2</f>
        <v>72728</v>
      </c>
      <c r="M2198" s="102">
        <f>'District Data'!F$2</f>
        <v>78209</v>
      </c>
      <c r="N2198" s="33">
        <f t="shared" si="377"/>
        <v>0</v>
      </c>
      <c r="O2198" s="33">
        <f t="shared" si="378"/>
        <v>0</v>
      </c>
      <c r="P2198" s="33">
        <f t="shared" si="384"/>
        <v>14418.72</v>
      </c>
      <c r="Q2198" s="103">
        <v>0.18149999999999999</v>
      </c>
      <c r="R2198" s="103">
        <v>0.17510000000000001</v>
      </c>
      <c r="S2198" s="33">
        <f t="shared" si="379"/>
        <v>0</v>
      </c>
      <c r="T2198" s="33">
        <f t="shared" si="385"/>
        <v>0</v>
      </c>
      <c r="U2198" s="33">
        <f t="shared" si="380"/>
        <v>0</v>
      </c>
      <c r="V2198" s="33">
        <f t="shared" si="381"/>
        <v>0</v>
      </c>
      <c r="W2198" s="33">
        <f t="shared" si="382"/>
        <v>0</v>
      </c>
      <c r="X2198" s="33">
        <f>IFERROR(VLOOKUP(C2198,'Adj to Match Apport'!$C:$F,4,FALSE),0)</f>
        <v>0</v>
      </c>
      <c r="Y2198" s="33">
        <f t="shared" si="383"/>
        <v>0</v>
      </c>
      <c r="Z2198" s="184">
        <f>VLOOKUP(C2198, '2023-24 School Level AAFTE'!$C$4:$C$2454, 1, 0)</f>
        <v>1822</v>
      </c>
    </row>
    <row r="2199" spans="1:26" s="20" customFormat="1" x14ac:dyDescent="0.25">
      <c r="A2199" s="136" t="s">
        <v>2197</v>
      </c>
      <c r="B2199" s="166" t="s">
        <v>2196</v>
      </c>
      <c r="C2199" s="167">
        <v>3667</v>
      </c>
      <c r="D2199" s="166" t="s">
        <v>2200</v>
      </c>
      <c r="E2199" s="146" t="str">
        <f>VLOOKUP($C2199,'2023-24 School Level AAFTE'!$C:$N,9,FALSE)</f>
        <v>No</v>
      </c>
      <c r="F2199" s="94" t="str">
        <f>IFERROR(VLOOKUP(C2199,'2023-24 School Level AAFTE'!$C:$N,11,FALSE),"")</f>
        <v>No</v>
      </c>
      <c r="G2199" s="20">
        <f>IFERROR(VLOOKUP(C2199,'2023-24 School Level AAFTE'!$C:$N,8,FALSE),0)</f>
        <v>354.53</v>
      </c>
      <c r="H2199" s="99">
        <f>VLOOKUP($A2199,'District Data'!$A:$F,3,FALSE)</f>
        <v>1.1200000000000001</v>
      </c>
      <c r="I2199" s="99">
        <f>VLOOKUP($A2199,'District Data'!$A:$F,4,FALSE)</f>
        <v>1.1600000000000001</v>
      </c>
      <c r="J2199" s="100">
        <f t="shared" si="375"/>
        <v>0</v>
      </c>
      <c r="K2199" s="101">
        <f t="shared" si="376"/>
        <v>0</v>
      </c>
      <c r="L2199" s="102">
        <f>'District Data'!E$2</f>
        <v>72728</v>
      </c>
      <c r="M2199" s="102">
        <f>'District Data'!F$2</f>
        <v>78209</v>
      </c>
      <c r="N2199" s="33">
        <f t="shared" si="377"/>
        <v>0</v>
      </c>
      <c r="O2199" s="33">
        <f t="shared" si="378"/>
        <v>0</v>
      </c>
      <c r="P2199" s="33">
        <f t="shared" si="384"/>
        <v>14418.72</v>
      </c>
      <c r="Q2199" s="103">
        <v>0.18149999999999999</v>
      </c>
      <c r="R2199" s="103">
        <v>0.17510000000000001</v>
      </c>
      <c r="S2199" s="33">
        <f t="shared" si="379"/>
        <v>0</v>
      </c>
      <c r="T2199" s="33">
        <f t="shared" si="385"/>
        <v>0</v>
      </c>
      <c r="U2199" s="33">
        <f t="shared" si="380"/>
        <v>0</v>
      </c>
      <c r="V2199" s="33">
        <f t="shared" si="381"/>
        <v>0</v>
      </c>
      <c r="W2199" s="33">
        <f t="shared" si="382"/>
        <v>0</v>
      </c>
      <c r="X2199" s="33">
        <f>IFERROR(VLOOKUP(C2199,'Adj to Match Apport'!$C:$F,4,FALSE),0)</f>
        <v>0</v>
      </c>
      <c r="Y2199" s="33">
        <f t="shared" si="383"/>
        <v>0</v>
      </c>
      <c r="Z2199" s="184">
        <f>VLOOKUP(C2199, '2023-24 School Level AAFTE'!$C$4:$C$2454, 1, 0)</f>
        <v>3667</v>
      </c>
    </row>
    <row r="2200" spans="1:26" s="20" customFormat="1" x14ac:dyDescent="0.25">
      <c r="A2200" s="136" t="s">
        <v>2197</v>
      </c>
      <c r="B2200" s="166" t="s">
        <v>2196</v>
      </c>
      <c r="C2200" s="167">
        <v>1938</v>
      </c>
      <c r="D2200" s="166" t="s">
        <v>2202</v>
      </c>
      <c r="E2200" s="146" t="str">
        <f>VLOOKUP($C2200,'2023-24 School Level AAFTE'!$C:$N,9,FALSE)</f>
        <v>Yes</v>
      </c>
      <c r="F2200" s="94" t="str">
        <f>IFERROR(VLOOKUP(C2200,'2023-24 School Level AAFTE'!$C:$N,11,FALSE),"")</f>
        <v>Yes</v>
      </c>
      <c r="G2200" s="20">
        <f>IFERROR(VLOOKUP(C2200,'2023-24 School Level AAFTE'!$C:$N,8,FALSE),0)</f>
        <v>50.28</v>
      </c>
      <c r="H2200" s="99">
        <f>VLOOKUP($A2200,'District Data'!$A:$F,3,FALSE)</f>
        <v>1.1200000000000001</v>
      </c>
      <c r="I2200" s="99">
        <f>VLOOKUP($A2200,'District Data'!$A:$F,4,FALSE)</f>
        <v>1.1600000000000001</v>
      </c>
      <c r="J2200" s="100">
        <f t="shared" si="375"/>
        <v>50.28</v>
      </c>
      <c r="K2200" s="101">
        <f t="shared" si="376"/>
        <v>0.14699999999999999</v>
      </c>
      <c r="L2200" s="102">
        <f>'District Data'!E$2</f>
        <v>72728</v>
      </c>
      <c r="M2200" s="102">
        <f>'District Data'!F$2</f>
        <v>78209</v>
      </c>
      <c r="N2200" s="33">
        <f t="shared" si="377"/>
        <v>11973.94</v>
      </c>
      <c r="O2200" s="33">
        <f t="shared" si="378"/>
        <v>1362.26</v>
      </c>
      <c r="P2200" s="33">
        <f t="shared" si="384"/>
        <v>14418.72</v>
      </c>
      <c r="Q2200" s="103">
        <v>0.18149999999999999</v>
      </c>
      <c r="R2200" s="103">
        <v>0.17510000000000001</v>
      </c>
      <c r="S2200" s="33">
        <f t="shared" si="379"/>
        <v>4531.3500000000004</v>
      </c>
      <c r="T2200" s="33">
        <f t="shared" si="385"/>
        <v>222.27</v>
      </c>
      <c r="U2200" s="33">
        <f t="shared" si="380"/>
        <v>38.92</v>
      </c>
      <c r="V2200" s="33">
        <f t="shared" si="381"/>
        <v>261.19</v>
      </c>
      <c r="W2200" s="33">
        <f t="shared" si="382"/>
        <v>18128.739999999998</v>
      </c>
      <c r="X2200" s="33">
        <f>IFERROR(VLOOKUP(C2200,'Adj to Match Apport'!$C:$F,4,FALSE),0)</f>
        <v>0</v>
      </c>
      <c r="Y2200" s="33">
        <f t="shared" si="383"/>
        <v>18128.739999999998</v>
      </c>
      <c r="Z2200" s="184">
        <f>VLOOKUP(C2200, '2023-24 School Level AAFTE'!$C$4:$C$2454, 1, 0)</f>
        <v>1938</v>
      </c>
    </row>
    <row r="2201" spans="1:26" s="20" customFormat="1" x14ac:dyDescent="0.25">
      <c r="A2201" s="136" t="s">
        <v>2197</v>
      </c>
      <c r="B2201" s="166" t="s">
        <v>2196</v>
      </c>
      <c r="C2201" s="167">
        <v>2419</v>
      </c>
      <c r="D2201" s="166" t="s">
        <v>2199</v>
      </c>
      <c r="E2201" s="146" t="str">
        <f>VLOOKUP($C2201,'2023-24 School Level AAFTE'!$C:$N,9,FALSE)</f>
        <v>No</v>
      </c>
      <c r="F2201" s="94" t="str">
        <f>IFERROR(VLOOKUP(C2201,'2023-24 School Level AAFTE'!$C:$N,11,FALSE),"")</f>
        <v>No</v>
      </c>
      <c r="G2201" s="20">
        <f>IFERROR(VLOOKUP(C2201,'2023-24 School Level AAFTE'!$C:$N,8,FALSE),0)</f>
        <v>507.82</v>
      </c>
      <c r="H2201" s="99">
        <f>VLOOKUP($A2201,'District Data'!$A:$F,3,FALSE)</f>
        <v>1.1200000000000001</v>
      </c>
      <c r="I2201" s="99">
        <f>VLOOKUP($A2201,'District Data'!$A:$F,4,FALSE)</f>
        <v>1.1600000000000001</v>
      </c>
      <c r="J2201" s="100">
        <f t="shared" si="375"/>
        <v>0</v>
      </c>
      <c r="K2201" s="101">
        <f t="shared" si="376"/>
        <v>0</v>
      </c>
      <c r="L2201" s="102">
        <f>'District Data'!E$2</f>
        <v>72728</v>
      </c>
      <c r="M2201" s="102">
        <f>'District Data'!F$2</f>
        <v>78209</v>
      </c>
      <c r="N2201" s="33">
        <f t="shared" si="377"/>
        <v>0</v>
      </c>
      <c r="O2201" s="33">
        <f t="shared" si="378"/>
        <v>0</v>
      </c>
      <c r="P2201" s="33">
        <f t="shared" si="384"/>
        <v>14418.72</v>
      </c>
      <c r="Q2201" s="103">
        <v>0.18149999999999999</v>
      </c>
      <c r="R2201" s="103">
        <v>0.17510000000000001</v>
      </c>
      <c r="S2201" s="33">
        <f t="shared" si="379"/>
        <v>0</v>
      </c>
      <c r="T2201" s="33">
        <f t="shared" si="385"/>
        <v>0</v>
      </c>
      <c r="U2201" s="33">
        <f t="shared" si="380"/>
        <v>0</v>
      </c>
      <c r="V2201" s="33">
        <f t="shared" si="381"/>
        <v>0</v>
      </c>
      <c r="W2201" s="33">
        <f t="shared" si="382"/>
        <v>0</v>
      </c>
      <c r="X2201" s="33">
        <f>IFERROR(VLOOKUP(C2201,'Adj to Match Apport'!$C:$F,4,FALSE),0)</f>
        <v>0</v>
      </c>
      <c r="Y2201" s="33">
        <f t="shared" si="383"/>
        <v>0</v>
      </c>
      <c r="Z2201" s="184">
        <f>VLOOKUP(C2201, '2023-24 School Level AAFTE'!$C$4:$C$2454, 1, 0)</f>
        <v>2419</v>
      </c>
    </row>
    <row r="2202" spans="1:26" s="20" customFormat="1" x14ac:dyDescent="0.25">
      <c r="A2202" s="136" t="s">
        <v>2411</v>
      </c>
      <c r="B2202" s="166" t="s">
        <v>2855</v>
      </c>
      <c r="C2202" s="167">
        <v>5496</v>
      </c>
      <c r="D2202" s="166" t="s">
        <v>2412</v>
      </c>
      <c r="E2202" s="146" t="str">
        <f>VLOOKUP($C2202,'2023-24 School Level AAFTE'!$C:$N,9,FALSE)</f>
        <v>Yes</v>
      </c>
      <c r="F2202" s="94" t="str">
        <f>IFERROR(VLOOKUP(C2202,'2023-24 School Level AAFTE'!$C:$N,11,FALSE),"")</f>
        <v>Yes</v>
      </c>
      <c r="G2202" s="20">
        <f>IFERROR(VLOOKUP(C2202,'2023-24 School Level AAFTE'!$C:$N,8,FALSE),0)</f>
        <v>131.4</v>
      </c>
      <c r="H2202" s="99">
        <f>VLOOKUP($A2202,'District Data'!$A:$F,3,FALSE)</f>
        <v>1</v>
      </c>
      <c r="I2202" s="99">
        <f>VLOOKUP($A2202,'District Data'!$A:$F,4,FALSE)</f>
        <v>1</v>
      </c>
      <c r="J2202" s="100">
        <f t="shared" si="375"/>
        <v>131.4</v>
      </c>
      <c r="K2202" s="101">
        <f t="shared" si="376"/>
        <v>0.38500000000000001</v>
      </c>
      <c r="L2202" s="102">
        <f>'District Data'!E$2</f>
        <v>72728</v>
      </c>
      <c r="M2202" s="102">
        <f>'District Data'!F$2</f>
        <v>78209</v>
      </c>
      <c r="N2202" s="33">
        <f t="shared" si="377"/>
        <v>28000.28</v>
      </c>
      <c r="O2202" s="33">
        <f t="shared" si="378"/>
        <v>2110.19</v>
      </c>
      <c r="P2202" s="33">
        <f t="shared" si="384"/>
        <v>14418.72</v>
      </c>
      <c r="Q2202" s="103">
        <v>0.18149999999999999</v>
      </c>
      <c r="R2202" s="103">
        <v>0.17510000000000001</v>
      </c>
      <c r="S2202" s="33">
        <f t="shared" si="379"/>
        <v>11002.75</v>
      </c>
      <c r="T2202" s="33">
        <f t="shared" si="385"/>
        <v>501.84</v>
      </c>
      <c r="U2202" s="33">
        <f t="shared" si="380"/>
        <v>87.87</v>
      </c>
      <c r="V2202" s="33">
        <f t="shared" si="381"/>
        <v>589.71</v>
      </c>
      <c r="W2202" s="33">
        <f t="shared" si="382"/>
        <v>41702.93</v>
      </c>
      <c r="X2202" s="33">
        <f>IFERROR(VLOOKUP(C2202,'Adj to Match Apport'!$C:$F,4,FALSE),0)</f>
        <v>0</v>
      </c>
      <c r="Y2202" s="33">
        <f t="shared" si="383"/>
        <v>41702.93</v>
      </c>
      <c r="Z2202" s="184">
        <f>VLOOKUP(C2202, '2023-24 School Level AAFTE'!$C$4:$C$2454, 1, 0)</f>
        <v>5496</v>
      </c>
    </row>
    <row r="2203" spans="1:26" s="20" customFormat="1" x14ac:dyDescent="0.25">
      <c r="A2203" s="136" t="s">
        <v>2204</v>
      </c>
      <c r="B2203" s="166" t="s">
        <v>2203</v>
      </c>
      <c r="C2203" s="167">
        <v>2893</v>
      </c>
      <c r="D2203" s="166" t="s">
        <v>2205</v>
      </c>
      <c r="E2203" s="146" t="str">
        <f>VLOOKUP($C2203,'2023-24 School Level AAFTE'!$C:$N,9,FALSE)</f>
        <v>Yes</v>
      </c>
      <c r="F2203" s="94" t="str">
        <f>IFERROR(VLOOKUP(C2203,'2023-24 School Level AAFTE'!$C:$N,11,FALSE),"")</f>
        <v>Yes</v>
      </c>
      <c r="G2203" s="20">
        <f>IFERROR(VLOOKUP(C2203,'2023-24 School Level AAFTE'!$C:$N,8,FALSE),0)</f>
        <v>263.45</v>
      </c>
      <c r="H2203" s="99">
        <f>VLOOKUP($A2203,'District Data'!$A:$F,3,FALSE)</f>
        <v>1</v>
      </c>
      <c r="I2203" s="99">
        <f>VLOOKUP($A2203,'District Data'!$A:$F,4,FALSE)</f>
        <v>1.04</v>
      </c>
      <c r="J2203" s="100">
        <f t="shared" si="375"/>
        <v>263.45</v>
      </c>
      <c r="K2203" s="101">
        <f t="shared" si="376"/>
        <v>0.77300000000000002</v>
      </c>
      <c r="L2203" s="102">
        <f>'District Data'!E$2</f>
        <v>72728</v>
      </c>
      <c r="M2203" s="102">
        <f>'District Data'!F$2</f>
        <v>78209</v>
      </c>
      <c r="N2203" s="33">
        <f t="shared" si="377"/>
        <v>56218.74</v>
      </c>
      <c r="O2203" s="33">
        <f t="shared" si="378"/>
        <v>6655.04</v>
      </c>
      <c r="P2203" s="33">
        <f t="shared" si="384"/>
        <v>14418.72</v>
      </c>
      <c r="Q2203" s="103">
        <v>0.18149999999999999</v>
      </c>
      <c r="R2203" s="103">
        <v>0.17510000000000001</v>
      </c>
      <c r="S2203" s="33">
        <f t="shared" si="379"/>
        <v>22514.67</v>
      </c>
      <c r="T2203" s="33">
        <f t="shared" si="385"/>
        <v>1047.9000000000001</v>
      </c>
      <c r="U2203" s="33">
        <f t="shared" si="380"/>
        <v>183.49</v>
      </c>
      <c r="V2203" s="33">
        <f t="shared" si="381"/>
        <v>1231.3900000000001</v>
      </c>
      <c r="W2203" s="33">
        <f t="shared" si="382"/>
        <v>86619.839999999997</v>
      </c>
      <c r="X2203" s="33">
        <f>IFERROR(VLOOKUP(C2203,'Adj to Match Apport'!$C:$F,4,FALSE),0)</f>
        <v>-1.9999999989522621E-2</v>
      </c>
      <c r="Y2203" s="33">
        <f t="shared" si="383"/>
        <v>86619.82</v>
      </c>
      <c r="Z2203" s="184">
        <f>VLOOKUP(C2203, '2023-24 School Level AAFTE'!$C$4:$C$2454, 1, 0)</f>
        <v>2893</v>
      </c>
    </row>
    <row r="2204" spans="1:26" s="20" customFormat="1" x14ac:dyDescent="0.25">
      <c r="A2204" s="136" t="s">
        <v>2204</v>
      </c>
      <c r="B2204" s="166" t="s">
        <v>2203</v>
      </c>
      <c r="C2204" s="167">
        <v>3467</v>
      </c>
      <c r="D2204" s="166" t="s">
        <v>2206</v>
      </c>
      <c r="E2204" s="146" t="str">
        <f>VLOOKUP($C2204,'2023-24 School Level AAFTE'!$C:$N,9,FALSE)</f>
        <v>Yes</v>
      </c>
      <c r="F2204" s="94" t="str">
        <f>IFERROR(VLOOKUP(C2204,'2023-24 School Level AAFTE'!$C:$N,11,FALSE),"")</f>
        <v>Yes</v>
      </c>
      <c r="G2204" s="20">
        <f>IFERROR(VLOOKUP(C2204,'2023-24 School Level AAFTE'!$C:$N,8,FALSE),0)</f>
        <v>146.61000000000001</v>
      </c>
      <c r="H2204" s="99">
        <f>VLOOKUP($A2204,'District Data'!$A:$F,3,FALSE)</f>
        <v>1</v>
      </c>
      <c r="I2204" s="99">
        <f>VLOOKUP($A2204,'District Data'!$A:$F,4,FALSE)</f>
        <v>1.04</v>
      </c>
      <c r="J2204" s="100">
        <f t="shared" si="375"/>
        <v>146.61000000000001</v>
      </c>
      <c r="K2204" s="101">
        <f t="shared" si="376"/>
        <v>0.43</v>
      </c>
      <c r="L2204" s="102">
        <f>'District Data'!E$2</f>
        <v>72728</v>
      </c>
      <c r="M2204" s="102">
        <f>'District Data'!F$2</f>
        <v>78209</v>
      </c>
      <c r="N2204" s="33">
        <f t="shared" si="377"/>
        <v>31273.040000000001</v>
      </c>
      <c r="O2204" s="33">
        <f t="shared" si="378"/>
        <v>3702.02</v>
      </c>
      <c r="P2204" s="33">
        <f t="shared" si="384"/>
        <v>14418.72</v>
      </c>
      <c r="Q2204" s="103">
        <v>0.18149999999999999</v>
      </c>
      <c r="R2204" s="103">
        <v>0.17510000000000001</v>
      </c>
      <c r="S2204" s="33">
        <f t="shared" si="379"/>
        <v>12524.33</v>
      </c>
      <c r="T2204" s="33">
        <f t="shared" si="385"/>
        <v>582.91999999999996</v>
      </c>
      <c r="U2204" s="33">
        <f t="shared" si="380"/>
        <v>102.07</v>
      </c>
      <c r="V2204" s="33">
        <f t="shared" si="381"/>
        <v>684.99</v>
      </c>
      <c r="W2204" s="33">
        <f t="shared" si="382"/>
        <v>48184.38</v>
      </c>
      <c r="X2204" s="33" t="str">
        <f>IFERROR(VLOOKUP(C2204,'Adj to Match Apport'!$C:$F,4,FALSE),0)</f>
        <v/>
      </c>
      <c r="Y2204" s="33">
        <f t="shared" si="383"/>
        <v>48184.38</v>
      </c>
      <c r="Z2204" s="184">
        <f>VLOOKUP(C2204, '2023-24 School Level AAFTE'!$C$4:$C$2454, 1, 0)</f>
        <v>3467</v>
      </c>
    </row>
    <row r="2205" spans="1:26" s="20" customFormat="1" x14ac:dyDescent="0.25">
      <c r="A2205" s="136" t="s">
        <v>2208</v>
      </c>
      <c r="B2205" s="166" t="s">
        <v>2207</v>
      </c>
      <c r="C2205" s="167">
        <v>3152</v>
      </c>
      <c r="D2205" s="166" t="s">
        <v>2210</v>
      </c>
      <c r="E2205" s="146" t="str">
        <f>VLOOKUP($C2205,'2023-24 School Level AAFTE'!$C:$N,9,FALSE)</f>
        <v>Yes</v>
      </c>
      <c r="F2205" s="94" t="str">
        <f>IFERROR(VLOOKUP(C2205,'2023-24 School Level AAFTE'!$C:$N,11,FALSE),"")</f>
        <v>Yes</v>
      </c>
      <c r="G2205" s="20">
        <f>IFERROR(VLOOKUP(C2205,'2023-24 School Level AAFTE'!$C:$N,8,FALSE),0)</f>
        <v>342</v>
      </c>
      <c r="H2205" s="99">
        <f>VLOOKUP($A2205,'District Data'!$A:$F,3,FALSE)</f>
        <v>1</v>
      </c>
      <c r="I2205" s="99">
        <f>VLOOKUP($A2205,'District Data'!$A:$F,4,FALSE)</f>
        <v>1</v>
      </c>
      <c r="J2205" s="100">
        <f t="shared" si="375"/>
        <v>342</v>
      </c>
      <c r="K2205" s="101">
        <f t="shared" si="376"/>
        <v>1.0029999999999999</v>
      </c>
      <c r="L2205" s="102">
        <f>'District Data'!E$2</f>
        <v>72728</v>
      </c>
      <c r="M2205" s="102">
        <f>'District Data'!F$2</f>
        <v>78209</v>
      </c>
      <c r="N2205" s="33">
        <f t="shared" si="377"/>
        <v>72946.179999999993</v>
      </c>
      <c r="O2205" s="33">
        <f t="shared" si="378"/>
        <v>5497.45</v>
      </c>
      <c r="P2205" s="33">
        <f t="shared" si="384"/>
        <v>14418.72</v>
      </c>
      <c r="Q2205" s="103">
        <v>0.18149999999999999</v>
      </c>
      <c r="R2205" s="103">
        <v>0.17510000000000001</v>
      </c>
      <c r="S2205" s="33">
        <f t="shared" si="379"/>
        <v>28664.31</v>
      </c>
      <c r="T2205" s="33">
        <f t="shared" si="385"/>
        <v>1307.3900000000001</v>
      </c>
      <c r="U2205" s="33">
        <f t="shared" si="380"/>
        <v>228.92</v>
      </c>
      <c r="V2205" s="33">
        <f t="shared" si="381"/>
        <v>1536.3100000000002</v>
      </c>
      <c r="W2205" s="33">
        <f t="shared" si="382"/>
        <v>108644.24999999999</v>
      </c>
      <c r="X2205" s="33" t="str">
        <f>IFERROR(VLOOKUP(C2205,'Adj to Match Apport'!$C:$F,4,FALSE),0)</f>
        <v/>
      </c>
      <c r="Y2205" s="33">
        <f t="shared" si="383"/>
        <v>108644.24999999999</v>
      </c>
      <c r="Z2205" s="184">
        <f>VLOOKUP(C2205, '2023-24 School Level AAFTE'!$C$4:$C$2454, 1, 0)</f>
        <v>3152</v>
      </c>
    </row>
    <row r="2206" spans="1:26" s="20" customFormat="1" x14ac:dyDescent="0.25">
      <c r="A2206" s="136" t="s">
        <v>2208</v>
      </c>
      <c r="B2206" s="166" t="s">
        <v>2207</v>
      </c>
      <c r="C2206" s="167">
        <v>4222</v>
      </c>
      <c r="D2206" s="166" t="s">
        <v>2211</v>
      </c>
      <c r="E2206" s="146" t="str">
        <f>VLOOKUP($C2206,'2023-24 School Level AAFTE'!$C:$N,9,FALSE)</f>
        <v>Yes</v>
      </c>
      <c r="F2206" s="94" t="str">
        <f>IFERROR(VLOOKUP(C2206,'2023-24 School Level AAFTE'!$C:$N,11,FALSE),"")</f>
        <v>Yes</v>
      </c>
      <c r="G2206" s="20">
        <f>IFERROR(VLOOKUP(C2206,'2023-24 School Level AAFTE'!$C:$N,8,FALSE),0)</f>
        <v>241.3</v>
      </c>
      <c r="H2206" s="99">
        <f>VLOOKUP($A2206,'District Data'!$A:$F,3,FALSE)</f>
        <v>1</v>
      </c>
      <c r="I2206" s="99">
        <f>VLOOKUP($A2206,'District Data'!$A:$F,4,FALSE)</f>
        <v>1</v>
      </c>
      <c r="J2206" s="100">
        <f t="shared" si="375"/>
        <v>241.3</v>
      </c>
      <c r="K2206" s="101">
        <f t="shared" si="376"/>
        <v>0.70799999999999996</v>
      </c>
      <c r="L2206" s="102">
        <f>'District Data'!E$2</f>
        <v>72728</v>
      </c>
      <c r="M2206" s="102">
        <f>'District Data'!F$2</f>
        <v>78209</v>
      </c>
      <c r="N2206" s="33">
        <f t="shared" si="377"/>
        <v>51491.42</v>
      </c>
      <c r="O2206" s="33">
        <f t="shared" si="378"/>
        <v>3880.55</v>
      </c>
      <c r="P2206" s="33">
        <f t="shared" si="384"/>
        <v>14418.72</v>
      </c>
      <c r="Q2206" s="103">
        <v>0.18149999999999999</v>
      </c>
      <c r="R2206" s="103">
        <v>0.17510000000000001</v>
      </c>
      <c r="S2206" s="33">
        <f t="shared" si="379"/>
        <v>20233.63</v>
      </c>
      <c r="T2206" s="33">
        <f t="shared" si="385"/>
        <v>922.87</v>
      </c>
      <c r="U2206" s="33">
        <f t="shared" si="380"/>
        <v>161.59</v>
      </c>
      <c r="V2206" s="33">
        <f t="shared" si="381"/>
        <v>1084.46</v>
      </c>
      <c r="W2206" s="33">
        <f t="shared" si="382"/>
        <v>76690.060000000012</v>
      </c>
      <c r="X2206" s="33" t="str">
        <f>IFERROR(VLOOKUP(C2206,'Adj to Match Apport'!$C:$F,4,FALSE),0)</f>
        <v/>
      </c>
      <c r="Y2206" s="33">
        <f t="shared" si="383"/>
        <v>76690.060000000012</v>
      </c>
      <c r="Z2206" s="184">
        <f>VLOOKUP(C2206, '2023-24 School Level AAFTE'!$C$4:$C$2454, 1, 0)</f>
        <v>4222</v>
      </c>
    </row>
    <row r="2207" spans="1:26" s="20" customFormat="1" x14ac:dyDescent="0.25">
      <c r="A2207" s="136" t="s">
        <v>2208</v>
      </c>
      <c r="B2207" s="166" t="s">
        <v>2207</v>
      </c>
      <c r="C2207" s="167">
        <v>4490</v>
      </c>
      <c r="D2207" s="166" t="s">
        <v>2213</v>
      </c>
      <c r="E2207" s="146" t="str">
        <f>VLOOKUP($C2207,'2023-24 School Level AAFTE'!$C:$N,9,FALSE)</f>
        <v>Yes</v>
      </c>
      <c r="F2207" s="94" t="str">
        <f>IFERROR(VLOOKUP(C2207,'2023-24 School Level AAFTE'!$C:$N,11,FALSE),"")</f>
        <v>Yes</v>
      </c>
      <c r="G2207" s="20">
        <f>IFERROR(VLOOKUP(C2207,'2023-24 School Level AAFTE'!$C:$N,8,FALSE),0)</f>
        <v>371</v>
      </c>
      <c r="H2207" s="99">
        <f>VLOOKUP($A2207,'District Data'!$A:$F,3,FALSE)</f>
        <v>1</v>
      </c>
      <c r="I2207" s="99">
        <f>VLOOKUP($A2207,'District Data'!$A:$F,4,FALSE)</f>
        <v>1</v>
      </c>
      <c r="J2207" s="100">
        <f t="shared" si="375"/>
        <v>371</v>
      </c>
      <c r="K2207" s="101">
        <f t="shared" si="376"/>
        <v>1.0880000000000001</v>
      </c>
      <c r="L2207" s="102">
        <f>'District Data'!E$2</f>
        <v>72728</v>
      </c>
      <c r="M2207" s="102">
        <f>'District Data'!F$2</f>
        <v>78209</v>
      </c>
      <c r="N2207" s="33">
        <f t="shared" si="377"/>
        <v>79128.06</v>
      </c>
      <c r="O2207" s="33">
        <f t="shared" si="378"/>
        <v>5963.33</v>
      </c>
      <c r="P2207" s="33">
        <f t="shared" si="384"/>
        <v>14418.72</v>
      </c>
      <c r="Q2207" s="103">
        <v>0.18149999999999999</v>
      </c>
      <c r="R2207" s="103">
        <v>0.17510000000000001</v>
      </c>
      <c r="S2207" s="33">
        <f t="shared" si="379"/>
        <v>31093.49</v>
      </c>
      <c r="T2207" s="33">
        <f t="shared" si="385"/>
        <v>1418.19</v>
      </c>
      <c r="U2207" s="33">
        <f t="shared" si="380"/>
        <v>248.33</v>
      </c>
      <c r="V2207" s="33">
        <f t="shared" si="381"/>
        <v>1666.52</v>
      </c>
      <c r="W2207" s="33">
        <f t="shared" si="382"/>
        <v>117851.40000000001</v>
      </c>
      <c r="X2207" s="33" t="str">
        <f>IFERROR(VLOOKUP(C2207,'Adj to Match Apport'!$C:$F,4,FALSE),0)</f>
        <v/>
      </c>
      <c r="Y2207" s="33">
        <f t="shared" si="383"/>
        <v>117851.40000000001</v>
      </c>
      <c r="Z2207" s="184">
        <f>VLOOKUP(C2207, '2023-24 School Level AAFTE'!$C$4:$C$2454, 1, 0)</f>
        <v>4490</v>
      </c>
    </row>
    <row r="2208" spans="1:26" s="20" customFormat="1" x14ac:dyDescent="0.25">
      <c r="A2208" s="136" t="s">
        <v>2208</v>
      </c>
      <c r="B2208" s="166" t="s">
        <v>2207</v>
      </c>
      <c r="C2208" s="167">
        <v>1835</v>
      </c>
      <c r="D2208" s="166" t="s">
        <v>2209</v>
      </c>
      <c r="E2208" s="146" t="str">
        <f>VLOOKUP($C2208,'2023-24 School Level AAFTE'!$C:$N,9,FALSE)</f>
        <v>Yes</v>
      </c>
      <c r="F2208" s="94" t="str">
        <f>IFERROR(VLOOKUP(C2208,'2023-24 School Level AAFTE'!$C:$N,11,FALSE),"")</f>
        <v>Yes</v>
      </c>
      <c r="G2208" s="20">
        <f>IFERROR(VLOOKUP(C2208,'2023-24 School Level AAFTE'!$C:$N,8,FALSE),0)</f>
        <v>38.93</v>
      </c>
      <c r="H2208" s="99">
        <f>VLOOKUP($A2208,'District Data'!$A:$F,3,FALSE)</f>
        <v>1</v>
      </c>
      <c r="I2208" s="99">
        <f>VLOOKUP($A2208,'District Data'!$A:$F,4,FALSE)</f>
        <v>1</v>
      </c>
      <c r="J2208" s="100">
        <f t="shared" si="375"/>
        <v>38.93</v>
      </c>
      <c r="K2208" s="101">
        <f t="shared" si="376"/>
        <v>0.114</v>
      </c>
      <c r="L2208" s="102">
        <f>'District Data'!E$2</f>
        <v>72728</v>
      </c>
      <c r="M2208" s="102">
        <f>'District Data'!F$2</f>
        <v>78209</v>
      </c>
      <c r="N2208" s="33">
        <f t="shared" si="377"/>
        <v>8290.99</v>
      </c>
      <c r="O2208" s="33">
        <f t="shared" si="378"/>
        <v>624.84</v>
      </c>
      <c r="P2208" s="33">
        <f t="shared" si="384"/>
        <v>14418.72</v>
      </c>
      <c r="Q2208" s="103">
        <v>0.18149999999999999</v>
      </c>
      <c r="R2208" s="103">
        <v>0.17510000000000001</v>
      </c>
      <c r="S2208" s="33">
        <f t="shared" si="379"/>
        <v>3257.96</v>
      </c>
      <c r="T2208" s="33">
        <f t="shared" si="385"/>
        <v>148.6</v>
      </c>
      <c r="U2208" s="33">
        <f t="shared" si="380"/>
        <v>26.02</v>
      </c>
      <c r="V2208" s="33">
        <f t="shared" si="381"/>
        <v>174.62</v>
      </c>
      <c r="W2208" s="33">
        <f t="shared" si="382"/>
        <v>12348.410000000002</v>
      </c>
      <c r="X2208" s="33">
        <f>IFERROR(VLOOKUP(C2208,'Adj to Match Apport'!$C:$F,4,FALSE),0)</f>
        <v>0</v>
      </c>
      <c r="Y2208" s="33">
        <f t="shared" si="383"/>
        <v>12348.410000000002</v>
      </c>
      <c r="Z2208" s="184">
        <f>VLOOKUP(C2208, '2023-24 School Level AAFTE'!$C$4:$C$2454, 1, 0)</f>
        <v>1835</v>
      </c>
    </row>
    <row r="2209" spans="1:26" s="20" customFormat="1" x14ac:dyDescent="0.25">
      <c r="A2209" s="136" t="s">
        <v>2208</v>
      </c>
      <c r="B2209" s="166" t="s">
        <v>2207</v>
      </c>
      <c r="C2209" s="167">
        <v>4254</v>
      </c>
      <c r="D2209" s="166" t="s">
        <v>2212</v>
      </c>
      <c r="E2209" s="146" t="str">
        <f>VLOOKUP($C2209,'2023-24 School Level AAFTE'!$C:$N,9,FALSE)</f>
        <v>Yes</v>
      </c>
      <c r="F2209" s="94" t="str">
        <f>IFERROR(VLOOKUP(C2209,'2023-24 School Level AAFTE'!$C:$N,11,FALSE),"")</f>
        <v>Yes</v>
      </c>
      <c r="G2209" s="20">
        <f>IFERROR(VLOOKUP(C2209,'2023-24 School Level AAFTE'!$C:$N,8,FALSE),0)</f>
        <v>754.66</v>
      </c>
      <c r="H2209" s="99">
        <f>VLOOKUP($A2209,'District Data'!$A:$F,3,FALSE)</f>
        <v>1</v>
      </c>
      <c r="I2209" s="99">
        <f>VLOOKUP($A2209,'District Data'!$A:$F,4,FALSE)</f>
        <v>1</v>
      </c>
      <c r="J2209" s="100">
        <f t="shared" si="375"/>
        <v>754.66</v>
      </c>
      <c r="K2209" s="101">
        <f t="shared" si="376"/>
        <v>2.214</v>
      </c>
      <c r="L2209" s="102">
        <f>'District Data'!E$2</f>
        <v>72728</v>
      </c>
      <c r="M2209" s="102">
        <f>'District Data'!F$2</f>
        <v>78209</v>
      </c>
      <c r="N2209" s="33">
        <f t="shared" si="377"/>
        <v>161019.79</v>
      </c>
      <c r="O2209" s="33">
        <f t="shared" si="378"/>
        <v>12134.94</v>
      </c>
      <c r="P2209" s="33">
        <f t="shared" si="384"/>
        <v>14418.72</v>
      </c>
      <c r="Q2209" s="103">
        <v>0.18149999999999999</v>
      </c>
      <c r="R2209" s="103">
        <v>0.17510000000000001</v>
      </c>
      <c r="S2209" s="33">
        <f t="shared" si="379"/>
        <v>63272.97</v>
      </c>
      <c r="T2209" s="33">
        <f t="shared" si="385"/>
        <v>2885.91</v>
      </c>
      <c r="U2209" s="33">
        <f t="shared" si="380"/>
        <v>505.32</v>
      </c>
      <c r="V2209" s="33">
        <f t="shared" si="381"/>
        <v>3391.23</v>
      </c>
      <c r="W2209" s="33">
        <f t="shared" si="382"/>
        <v>239818.93000000002</v>
      </c>
      <c r="X2209" s="33" t="str">
        <f>IFERROR(VLOOKUP(C2209,'Adj to Match Apport'!$C:$F,4,FALSE),0)</f>
        <v/>
      </c>
      <c r="Y2209" s="33">
        <f t="shared" si="383"/>
        <v>239818.93000000002</v>
      </c>
      <c r="Z2209" s="184">
        <f>VLOOKUP(C2209, '2023-24 School Level AAFTE'!$C$4:$C$2454, 1, 0)</f>
        <v>4254</v>
      </c>
    </row>
    <row r="2210" spans="1:26" s="20" customFormat="1" x14ac:dyDescent="0.25">
      <c r="A2210" s="136" t="s">
        <v>2208</v>
      </c>
      <c r="B2210" s="166" t="s">
        <v>2207</v>
      </c>
      <c r="C2210" s="167">
        <v>5144</v>
      </c>
      <c r="D2210" s="166" t="s">
        <v>2214</v>
      </c>
      <c r="E2210" s="146" t="str">
        <f>VLOOKUP($C2210,'2023-24 School Level AAFTE'!$C:$N,9,FALSE)</f>
        <v>Yes</v>
      </c>
      <c r="F2210" s="94" t="str">
        <f>IFERROR(VLOOKUP(C2210,'2023-24 School Level AAFTE'!$C:$N,11,FALSE),"")</f>
        <v>Yes</v>
      </c>
      <c r="G2210" s="20">
        <f>IFERROR(VLOOKUP(C2210,'2023-24 School Level AAFTE'!$C:$N,8,FALSE),0)</f>
        <v>599.75</v>
      </c>
      <c r="H2210" s="99">
        <f>VLOOKUP($A2210,'District Data'!$A:$F,3,FALSE)</f>
        <v>1</v>
      </c>
      <c r="I2210" s="99">
        <f>VLOOKUP($A2210,'District Data'!$A:$F,4,FALSE)</f>
        <v>1</v>
      </c>
      <c r="J2210" s="100">
        <f t="shared" si="375"/>
        <v>599.75</v>
      </c>
      <c r="K2210" s="101">
        <f t="shared" si="376"/>
        <v>1.7589999999999999</v>
      </c>
      <c r="L2210" s="102">
        <f>'District Data'!E$2</f>
        <v>72728</v>
      </c>
      <c r="M2210" s="102">
        <f>'District Data'!F$2</f>
        <v>78209</v>
      </c>
      <c r="N2210" s="33">
        <f t="shared" si="377"/>
        <v>127928.55</v>
      </c>
      <c r="O2210" s="33">
        <f t="shared" si="378"/>
        <v>9641.08</v>
      </c>
      <c r="P2210" s="33">
        <f t="shared" si="384"/>
        <v>14418.72</v>
      </c>
      <c r="Q2210" s="103">
        <v>0.18149999999999999</v>
      </c>
      <c r="R2210" s="103">
        <v>0.17510000000000001</v>
      </c>
      <c r="S2210" s="33">
        <f t="shared" si="379"/>
        <v>50269.71</v>
      </c>
      <c r="T2210" s="33">
        <f t="shared" si="385"/>
        <v>2292.83</v>
      </c>
      <c r="U2210" s="33">
        <f t="shared" si="380"/>
        <v>401.47</v>
      </c>
      <c r="V2210" s="33">
        <f t="shared" si="381"/>
        <v>2694.3</v>
      </c>
      <c r="W2210" s="33">
        <f t="shared" si="382"/>
        <v>190533.63999999998</v>
      </c>
      <c r="X2210" s="33" t="str">
        <f>IFERROR(VLOOKUP(C2210,'Adj to Match Apport'!$C:$F,4,FALSE),0)</f>
        <v/>
      </c>
      <c r="Y2210" s="33">
        <f t="shared" si="383"/>
        <v>190533.63999999998</v>
      </c>
      <c r="Z2210" s="184">
        <f>VLOOKUP(C2210, '2023-24 School Level AAFTE'!$C$4:$C$2454, 1, 0)</f>
        <v>5144</v>
      </c>
    </row>
    <row r="2211" spans="1:26" s="20" customFormat="1" x14ac:dyDescent="0.25">
      <c r="A2211" s="136" t="s">
        <v>2216</v>
      </c>
      <c r="B2211" s="166" t="s">
        <v>2215</v>
      </c>
      <c r="C2211" s="92">
        <v>2174</v>
      </c>
      <c r="D2211" s="115" t="s">
        <v>2217</v>
      </c>
      <c r="E2211" s="146" t="str">
        <f>VLOOKUP($C2211,'2023-24 School Level AAFTE'!$C:$N,9,FALSE)</f>
        <v>Yes</v>
      </c>
      <c r="F2211" s="94" t="str">
        <f>IFERROR(VLOOKUP(C2211,'2023-24 School Level AAFTE'!$C:$N,11,FALSE),"")</f>
        <v>Yes</v>
      </c>
      <c r="G2211" s="20">
        <f>IFERROR(VLOOKUP(C2211,'2023-24 School Level AAFTE'!$C:$N,8,FALSE),0)</f>
        <v>65.8</v>
      </c>
      <c r="H2211" s="99">
        <f>VLOOKUP($A2211,'District Data'!$A:$F,3,FALSE)</f>
        <v>1</v>
      </c>
      <c r="I2211" s="99">
        <f>VLOOKUP($A2211,'District Data'!$A:$F,4,FALSE)</f>
        <v>1</v>
      </c>
      <c r="J2211" s="100">
        <f t="shared" si="375"/>
        <v>65.8</v>
      </c>
      <c r="K2211" s="101">
        <f t="shared" si="376"/>
        <v>0.193</v>
      </c>
      <c r="L2211" s="102">
        <f>'District Data'!E$2</f>
        <v>72728</v>
      </c>
      <c r="M2211" s="102">
        <f>'District Data'!F$2</f>
        <v>78209</v>
      </c>
      <c r="N2211" s="33">
        <f t="shared" si="377"/>
        <v>14036.5</v>
      </c>
      <c r="O2211" s="33">
        <f t="shared" si="378"/>
        <v>1057.8399999999999</v>
      </c>
      <c r="P2211" s="33">
        <f t="shared" si="384"/>
        <v>14418.72</v>
      </c>
      <c r="Q2211" s="103">
        <v>0.18149999999999999</v>
      </c>
      <c r="R2211" s="103">
        <v>0.17510000000000001</v>
      </c>
      <c r="S2211" s="33">
        <f t="shared" si="379"/>
        <v>5515.67</v>
      </c>
      <c r="T2211" s="33">
        <f t="shared" si="385"/>
        <v>251.57</v>
      </c>
      <c r="U2211" s="33">
        <f t="shared" si="380"/>
        <v>44.05</v>
      </c>
      <c r="V2211" s="33">
        <f t="shared" si="381"/>
        <v>295.62</v>
      </c>
      <c r="W2211" s="33">
        <f t="shared" si="382"/>
        <v>20905.629999999997</v>
      </c>
      <c r="X2211" s="33">
        <f>IFERROR(VLOOKUP(C2211,'Adj to Match Apport'!$C:$F,4,FALSE),0)</f>
        <v>-1.9999999996798579E-2</v>
      </c>
      <c r="Y2211" s="33">
        <f t="shared" si="383"/>
        <v>20905.61</v>
      </c>
      <c r="Z2211" s="184">
        <f>VLOOKUP(C2211, '2023-24 School Level AAFTE'!$C$4:$C$2454, 1, 0)</f>
        <v>2174</v>
      </c>
    </row>
    <row r="2212" spans="1:26" s="20" customFormat="1" x14ac:dyDescent="0.25">
      <c r="A2212" s="136" t="s">
        <v>2216</v>
      </c>
      <c r="B2212" s="166" t="s">
        <v>2215</v>
      </c>
      <c r="C2212" s="167">
        <v>2712</v>
      </c>
      <c r="D2212" s="166" t="s">
        <v>2219</v>
      </c>
      <c r="E2212" s="146" t="str">
        <f>VLOOKUP($C2212,'2023-24 School Level AAFTE'!$C:$N,9,FALSE)</f>
        <v>Yes</v>
      </c>
      <c r="F2212" s="94" t="str">
        <f>IFERROR(VLOOKUP(C2212,'2023-24 School Level AAFTE'!$C:$N,11,FALSE),"")</f>
        <v>Yes</v>
      </c>
      <c r="G2212" s="20">
        <f>IFERROR(VLOOKUP(C2212,'2023-24 School Level AAFTE'!$C:$N,8,FALSE),0)</f>
        <v>122.98</v>
      </c>
      <c r="H2212" s="99">
        <f>VLOOKUP($A2212,'District Data'!$A:$F,3,FALSE)</f>
        <v>1</v>
      </c>
      <c r="I2212" s="99">
        <f>VLOOKUP($A2212,'District Data'!$A:$F,4,FALSE)</f>
        <v>1</v>
      </c>
      <c r="J2212" s="100">
        <f t="shared" si="375"/>
        <v>122.98</v>
      </c>
      <c r="K2212" s="101">
        <f t="shared" si="376"/>
        <v>0.36099999999999999</v>
      </c>
      <c r="L2212" s="102">
        <f>'District Data'!E$2</f>
        <v>72728</v>
      </c>
      <c r="M2212" s="102">
        <f>'District Data'!F$2</f>
        <v>78209</v>
      </c>
      <c r="N2212" s="33">
        <f t="shared" si="377"/>
        <v>26254.81</v>
      </c>
      <c r="O2212" s="33">
        <f t="shared" si="378"/>
        <v>1978.64</v>
      </c>
      <c r="P2212" s="33">
        <f t="shared" si="384"/>
        <v>14418.72</v>
      </c>
      <c r="Q2212" s="103">
        <v>0.18149999999999999</v>
      </c>
      <c r="R2212" s="103">
        <v>0.17510000000000001</v>
      </c>
      <c r="S2212" s="33">
        <f t="shared" si="379"/>
        <v>10316.870000000001</v>
      </c>
      <c r="T2212" s="33">
        <f t="shared" si="385"/>
        <v>470.56</v>
      </c>
      <c r="U2212" s="33">
        <f t="shared" si="380"/>
        <v>82.4</v>
      </c>
      <c r="V2212" s="33">
        <f t="shared" si="381"/>
        <v>552.96</v>
      </c>
      <c r="W2212" s="33">
        <f t="shared" si="382"/>
        <v>39103.279999999999</v>
      </c>
      <c r="X2212" s="33" t="str">
        <f>IFERROR(VLOOKUP(C2212,'Adj to Match Apport'!$C:$F,4,FALSE),0)</f>
        <v/>
      </c>
      <c r="Y2212" s="33">
        <f t="shared" si="383"/>
        <v>39103.279999999999</v>
      </c>
      <c r="Z2212" s="184">
        <f>VLOOKUP(C2212, '2023-24 School Level AAFTE'!$C$4:$C$2454, 1, 0)</f>
        <v>2712</v>
      </c>
    </row>
    <row r="2213" spans="1:26" s="20" customFormat="1" x14ac:dyDescent="0.25">
      <c r="A2213" s="136" t="s">
        <v>2216</v>
      </c>
      <c r="B2213" s="166" t="s">
        <v>2215</v>
      </c>
      <c r="C2213" s="167">
        <v>2386</v>
      </c>
      <c r="D2213" s="166" t="s">
        <v>2218</v>
      </c>
      <c r="E2213" s="146" t="str">
        <f>VLOOKUP($C2213,'2023-24 School Level AAFTE'!$C:$N,9,FALSE)</f>
        <v>No</v>
      </c>
      <c r="F2213" s="94" t="str">
        <f>IFERROR(VLOOKUP(C2213,'2023-24 School Level AAFTE'!$C:$N,11,FALSE),"")</f>
        <v>No</v>
      </c>
      <c r="G2213" s="20">
        <f>IFERROR(VLOOKUP(C2213,'2023-24 School Level AAFTE'!$C:$N,8,FALSE),0)</f>
        <v>94.289999999999992</v>
      </c>
      <c r="H2213" s="99">
        <f>VLOOKUP($A2213,'District Data'!$A:$F,3,FALSE)</f>
        <v>1</v>
      </c>
      <c r="I2213" s="99">
        <f>VLOOKUP($A2213,'District Data'!$A:$F,4,FALSE)</f>
        <v>1</v>
      </c>
      <c r="J2213" s="100">
        <f t="shared" si="375"/>
        <v>0</v>
      </c>
      <c r="K2213" s="101">
        <f t="shared" si="376"/>
        <v>0</v>
      </c>
      <c r="L2213" s="102">
        <f>'District Data'!E$2</f>
        <v>72728</v>
      </c>
      <c r="M2213" s="102">
        <f>'District Data'!F$2</f>
        <v>78209</v>
      </c>
      <c r="N2213" s="33">
        <f t="shared" si="377"/>
        <v>0</v>
      </c>
      <c r="O2213" s="33">
        <f t="shared" si="378"/>
        <v>0</v>
      </c>
      <c r="P2213" s="33">
        <f t="shared" si="384"/>
        <v>14418.72</v>
      </c>
      <c r="Q2213" s="103">
        <v>0.18149999999999999</v>
      </c>
      <c r="R2213" s="103">
        <v>0.17510000000000001</v>
      </c>
      <c r="S2213" s="33">
        <f t="shared" si="379"/>
        <v>0</v>
      </c>
      <c r="T2213" s="33">
        <f t="shared" si="385"/>
        <v>0</v>
      </c>
      <c r="U2213" s="33">
        <f t="shared" si="380"/>
        <v>0</v>
      </c>
      <c r="V2213" s="33">
        <f t="shared" si="381"/>
        <v>0</v>
      </c>
      <c r="W2213" s="33">
        <f t="shared" si="382"/>
        <v>0</v>
      </c>
      <c r="X2213" s="33">
        <f>IFERROR(VLOOKUP(C2213,'Adj to Match Apport'!$C:$F,4,FALSE),0)</f>
        <v>0</v>
      </c>
      <c r="Y2213" s="33">
        <f t="shared" si="383"/>
        <v>0</v>
      </c>
      <c r="Z2213" s="184">
        <f>VLOOKUP(C2213, '2023-24 School Level AAFTE'!$C$4:$C$2454, 1, 0)</f>
        <v>2386</v>
      </c>
    </row>
    <row r="2214" spans="1:26" s="20" customFormat="1" x14ac:dyDescent="0.25">
      <c r="A2214" s="136" t="s">
        <v>2221</v>
      </c>
      <c r="B2214" s="166" t="s">
        <v>2220</v>
      </c>
      <c r="C2214" s="167">
        <v>5187</v>
      </c>
      <c r="D2214" s="166" t="s">
        <v>3349</v>
      </c>
      <c r="E2214" s="146" t="str">
        <f>VLOOKUP($C2214,'2023-24 School Level AAFTE'!$C:$N,9,FALSE)</f>
        <v>Yes</v>
      </c>
      <c r="F2214" s="94" t="str">
        <f>IFERROR(VLOOKUP(C2214,'2023-24 School Level AAFTE'!$C:$N,11,FALSE),"")</f>
        <v>No</v>
      </c>
      <c r="G2214" s="20">
        <f>IFERROR(VLOOKUP(C2214,'2023-24 School Level AAFTE'!$C:$N,8,FALSE),0)</f>
        <v>0</v>
      </c>
      <c r="H2214" s="99">
        <f>VLOOKUP($A2214,'District Data'!$A:$F,3,FALSE)</f>
        <v>1.01</v>
      </c>
      <c r="I2214" s="99">
        <f>VLOOKUP($A2214,'District Data'!$A:$F,4,FALSE)</f>
        <v>1.01</v>
      </c>
      <c r="J2214" s="100">
        <f t="shared" si="375"/>
        <v>0</v>
      </c>
      <c r="K2214" s="101">
        <f t="shared" si="376"/>
        <v>0</v>
      </c>
      <c r="L2214" s="102">
        <f>'District Data'!E$2</f>
        <v>72728</v>
      </c>
      <c r="M2214" s="102">
        <f>'District Data'!F$2</f>
        <v>78209</v>
      </c>
      <c r="N2214" s="33">
        <f t="shared" si="377"/>
        <v>0</v>
      </c>
      <c r="O2214" s="33">
        <f t="shared" si="378"/>
        <v>0</v>
      </c>
      <c r="P2214" s="33">
        <f t="shared" si="384"/>
        <v>14418.72</v>
      </c>
      <c r="Q2214" s="103">
        <v>0.18149999999999999</v>
      </c>
      <c r="R2214" s="103">
        <v>0.17510000000000001</v>
      </c>
      <c r="S2214" s="33">
        <f t="shared" si="379"/>
        <v>0</v>
      </c>
      <c r="T2214" s="33">
        <f t="shared" si="385"/>
        <v>0</v>
      </c>
      <c r="U2214" s="33">
        <f t="shared" si="380"/>
        <v>0</v>
      </c>
      <c r="V2214" s="33">
        <f t="shared" si="381"/>
        <v>0</v>
      </c>
      <c r="W2214" s="33">
        <f t="shared" si="382"/>
        <v>0</v>
      </c>
      <c r="X2214" s="33">
        <f>IFERROR(VLOOKUP(C2214,'Adj to Match Apport'!$C:$F,4,FALSE),0)</f>
        <v>0</v>
      </c>
      <c r="Y2214" s="33">
        <f t="shared" si="383"/>
        <v>0</v>
      </c>
      <c r="Z2214" s="184">
        <f>VLOOKUP(C2214, '2023-24 School Level AAFTE'!$C$4:$C$2454, 1, 0)</f>
        <v>5187</v>
      </c>
    </row>
    <row r="2215" spans="1:26" s="20" customFormat="1" x14ac:dyDescent="0.25">
      <c r="A2215" s="136" t="s">
        <v>2221</v>
      </c>
      <c r="B2215" s="166" t="s">
        <v>2220</v>
      </c>
      <c r="C2215" s="167">
        <v>1772</v>
      </c>
      <c r="D2215" s="166" t="s">
        <v>3350</v>
      </c>
      <c r="E2215" s="146" t="str">
        <f>VLOOKUP($C2215,'2023-24 School Level AAFTE'!$C:$N,9,FALSE)</f>
        <v>No</v>
      </c>
      <c r="F2215" s="94" t="str">
        <f>IFERROR(VLOOKUP(C2215,'2023-24 School Level AAFTE'!$C:$N,11,FALSE),"")</f>
        <v>No</v>
      </c>
      <c r="G2215" s="20">
        <f>IFERROR(VLOOKUP(C2215,'2023-24 School Level AAFTE'!$C:$N,8,FALSE),0)</f>
        <v>31.67</v>
      </c>
      <c r="H2215" s="99">
        <f>VLOOKUP($A2215,'District Data'!$A:$F,3,FALSE)</f>
        <v>1.01</v>
      </c>
      <c r="I2215" s="99">
        <f>VLOOKUP($A2215,'District Data'!$A:$F,4,FALSE)</f>
        <v>1.01</v>
      </c>
      <c r="J2215" s="100">
        <f t="shared" si="375"/>
        <v>0</v>
      </c>
      <c r="K2215" s="101">
        <f t="shared" si="376"/>
        <v>0</v>
      </c>
      <c r="L2215" s="102">
        <f>'District Data'!E$2</f>
        <v>72728</v>
      </c>
      <c r="M2215" s="102">
        <f>'District Data'!F$2</f>
        <v>78209</v>
      </c>
      <c r="N2215" s="33">
        <f t="shared" si="377"/>
        <v>0</v>
      </c>
      <c r="O2215" s="33">
        <f t="shared" si="378"/>
        <v>0</v>
      </c>
      <c r="P2215" s="33">
        <f t="shared" si="384"/>
        <v>14418.72</v>
      </c>
      <c r="Q2215" s="103">
        <v>0.18149999999999999</v>
      </c>
      <c r="R2215" s="103">
        <v>0.17510000000000001</v>
      </c>
      <c r="S2215" s="33">
        <f t="shared" si="379"/>
        <v>0</v>
      </c>
      <c r="T2215" s="33">
        <f t="shared" si="385"/>
        <v>0</v>
      </c>
      <c r="U2215" s="33">
        <f t="shared" si="380"/>
        <v>0</v>
      </c>
      <c r="V2215" s="33">
        <f t="shared" si="381"/>
        <v>0</v>
      </c>
      <c r="W2215" s="33">
        <f t="shared" si="382"/>
        <v>0</v>
      </c>
      <c r="X2215" s="33">
        <f>IFERROR(VLOOKUP(C2215,'Adj to Match Apport'!$C:$F,4,FALSE),0)</f>
        <v>0</v>
      </c>
      <c r="Y2215" s="33">
        <f t="shared" si="383"/>
        <v>0</v>
      </c>
      <c r="Z2215" s="184">
        <f>VLOOKUP(C2215, '2023-24 School Level AAFTE'!$C$4:$C$2454, 1, 0)</f>
        <v>1772</v>
      </c>
    </row>
    <row r="2216" spans="1:26" s="20" customFormat="1" x14ac:dyDescent="0.25">
      <c r="A2216" s="136" t="s">
        <v>2221</v>
      </c>
      <c r="B2216" s="166" t="s">
        <v>2220</v>
      </c>
      <c r="C2216" s="167">
        <v>2074</v>
      </c>
      <c r="D2216" s="166" t="s">
        <v>2222</v>
      </c>
      <c r="E2216" s="146" t="str">
        <f>VLOOKUP($C2216,'2023-24 School Level AAFTE'!$C:$N,9,FALSE)</f>
        <v>Yes</v>
      </c>
      <c r="F2216" s="94" t="str">
        <f>IFERROR(VLOOKUP(C2216,'2023-24 School Level AAFTE'!$C:$N,11,FALSE),"")</f>
        <v>Yes</v>
      </c>
      <c r="G2216" s="20">
        <f>IFERROR(VLOOKUP(C2216,'2023-24 School Level AAFTE'!$C:$N,8,FALSE),0)</f>
        <v>357.98</v>
      </c>
      <c r="H2216" s="99">
        <f>VLOOKUP($A2216,'District Data'!$A:$F,3,FALSE)</f>
        <v>1.01</v>
      </c>
      <c r="I2216" s="99">
        <f>VLOOKUP($A2216,'District Data'!$A:$F,4,FALSE)</f>
        <v>1.01</v>
      </c>
      <c r="J2216" s="100">
        <f t="shared" si="375"/>
        <v>357.98</v>
      </c>
      <c r="K2216" s="101">
        <f t="shared" si="376"/>
        <v>1.05</v>
      </c>
      <c r="L2216" s="102">
        <f>'District Data'!E$2</f>
        <v>72728</v>
      </c>
      <c r="M2216" s="102">
        <f>'District Data'!F$2</f>
        <v>78209</v>
      </c>
      <c r="N2216" s="33">
        <f t="shared" si="377"/>
        <v>77128.039999999994</v>
      </c>
      <c r="O2216" s="33">
        <f t="shared" si="378"/>
        <v>5812.6</v>
      </c>
      <c r="P2216" s="33">
        <f t="shared" si="384"/>
        <v>14418.72</v>
      </c>
      <c r="Q2216" s="103">
        <v>0.18149999999999999</v>
      </c>
      <c r="R2216" s="103">
        <v>0.17510000000000001</v>
      </c>
      <c r="S2216" s="33">
        <f t="shared" si="379"/>
        <v>30156.18</v>
      </c>
      <c r="T2216" s="33">
        <f t="shared" si="385"/>
        <v>1382.34</v>
      </c>
      <c r="U2216" s="33">
        <f t="shared" si="380"/>
        <v>242.05</v>
      </c>
      <c r="V2216" s="33">
        <f t="shared" si="381"/>
        <v>1624.3899999999999</v>
      </c>
      <c r="W2216" s="33">
        <f t="shared" si="382"/>
        <v>114721.21</v>
      </c>
      <c r="X2216" s="33">
        <f>IFERROR(VLOOKUP(C2216,'Adj to Match Apport'!$C:$F,4,FALSE),0)</f>
        <v>-65.010000000242144</v>
      </c>
      <c r="Y2216" s="33">
        <f t="shared" si="383"/>
        <v>114656.19999999976</v>
      </c>
      <c r="Z2216" s="184">
        <f>VLOOKUP(C2216, '2023-24 School Level AAFTE'!$C$4:$C$2454, 1, 0)</f>
        <v>2074</v>
      </c>
    </row>
    <row r="2217" spans="1:26" s="20" customFormat="1" x14ac:dyDescent="0.25">
      <c r="A2217" s="136" t="s">
        <v>2221</v>
      </c>
      <c r="B2217" s="166" t="s">
        <v>2220</v>
      </c>
      <c r="C2217" s="167">
        <v>2528</v>
      </c>
      <c r="D2217" s="166" t="s">
        <v>2225</v>
      </c>
      <c r="E2217" s="146" t="str">
        <f>VLOOKUP($C2217,'2023-24 School Level AAFTE'!$C:$N,9,FALSE)</f>
        <v>Yes</v>
      </c>
      <c r="F2217" s="94" t="str">
        <f>IFERROR(VLOOKUP(C2217,'2023-24 School Level AAFTE'!$C:$N,11,FALSE),"")</f>
        <v>Yes</v>
      </c>
      <c r="G2217" s="20">
        <f>IFERROR(VLOOKUP(C2217,'2023-24 School Level AAFTE'!$C:$N,8,FALSE),0)</f>
        <v>458.4</v>
      </c>
      <c r="H2217" s="99">
        <f>VLOOKUP($A2217,'District Data'!$A:$F,3,FALSE)</f>
        <v>1.01</v>
      </c>
      <c r="I2217" s="99">
        <f>VLOOKUP($A2217,'District Data'!$A:$F,4,FALSE)</f>
        <v>1.01</v>
      </c>
      <c r="J2217" s="100">
        <f t="shared" si="375"/>
        <v>458.4</v>
      </c>
      <c r="K2217" s="101">
        <f t="shared" si="376"/>
        <v>1.345</v>
      </c>
      <c r="L2217" s="102">
        <f>'District Data'!E$2</f>
        <v>72728</v>
      </c>
      <c r="M2217" s="102">
        <f>'District Data'!F$2</f>
        <v>78209</v>
      </c>
      <c r="N2217" s="33">
        <f t="shared" si="377"/>
        <v>98797.35</v>
      </c>
      <c r="O2217" s="33">
        <f t="shared" si="378"/>
        <v>7445.67</v>
      </c>
      <c r="P2217" s="33">
        <f t="shared" si="384"/>
        <v>14418.72</v>
      </c>
      <c r="Q2217" s="103">
        <v>0.18149999999999999</v>
      </c>
      <c r="R2217" s="103">
        <v>0.17510000000000001</v>
      </c>
      <c r="S2217" s="33">
        <f t="shared" si="379"/>
        <v>38628.629999999997</v>
      </c>
      <c r="T2217" s="33">
        <f t="shared" si="385"/>
        <v>1770.72</v>
      </c>
      <c r="U2217" s="33">
        <f t="shared" si="380"/>
        <v>310.05</v>
      </c>
      <c r="V2217" s="33">
        <f t="shared" si="381"/>
        <v>2080.77</v>
      </c>
      <c r="W2217" s="33">
        <f t="shared" si="382"/>
        <v>146952.42000000001</v>
      </c>
      <c r="X2217" s="33" t="str">
        <f>IFERROR(VLOOKUP(C2217,'Adj to Match Apport'!$C:$F,4,FALSE),0)</f>
        <v/>
      </c>
      <c r="Y2217" s="33">
        <f t="shared" si="383"/>
        <v>146952.42000000001</v>
      </c>
      <c r="Z2217" s="184">
        <f>VLOOKUP(C2217, '2023-24 School Level AAFTE'!$C$4:$C$2454, 1, 0)</f>
        <v>2528</v>
      </c>
    </row>
    <row r="2218" spans="1:26" s="20" customFormat="1" x14ac:dyDescent="0.25">
      <c r="A2218" s="136" t="s">
        <v>2221</v>
      </c>
      <c r="B2218" s="166" t="s">
        <v>2220</v>
      </c>
      <c r="C2218" s="167">
        <v>3510</v>
      </c>
      <c r="D2218" s="166" t="s">
        <v>2227</v>
      </c>
      <c r="E2218" s="146" t="str">
        <f>VLOOKUP($C2218,'2023-24 School Level AAFTE'!$C:$N,9,FALSE)</f>
        <v>Yes</v>
      </c>
      <c r="F2218" s="94" t="str">
        <f>IFERROR(VLOOKUP(C2218,'2023-24 School Level AAFTE'!$C:$N,11,FALSE),"")</f>
        <v>Yes</v>
      </c>
      <c r="G2218" s="20">
        <f>IFERROR(VLOOKUP(C2218,'2023-24 School Level AAFTE'!$C:$N,8,FALSE),0)</f>
        <v>536.64</v>
      </c>
      <c r="H2218" s="99">
        <f>VLOOKUP($A2218,'District Data'!$A:$F,3,FALSE)</f>
        <v>1.01</v>
      </c>
      <c r="I2218" s="99">
        <f>VLOOKUP($A2218,'District Data'!$A:$F,4,FALSE)</f>
        <v>1.01</v>
      </c>
      <c r="J2218" s="100">
        <f t="shared" si="375"/>
        <v>536.64</v>
      </c>
      <c r="K2218" s="101">
        <f t="shared" si="376"/>
        <v>1.5740000000000001</v>
      </c>
      <c r="L2218" s="102">
        <f>'District Data'!E$2</f>
        <v>72728</v>
      </c>
      <c r="M2218" s="102">
        <f>'District Data'!F$2</f>
        <v>78209</v>
      </c>
      <c r="N2218" s="33">
        <f t="shared" si="377"/>
        <v>115618.61</v>
      </c>
      <c r="O2218" s="33">
        <f t="shared" si="378"/>
        <v>8713.3700000000008</v>
      </c>
      <c r="P2218" s="33">
        <f t="shared" si="384"/>
        <v>14418.72</v>
      </c>
      <c r="Q2218" s="103">
        <v>0.18149999999999999</v>
      </c>
      <c r="R2218" s="103">
        <v>0.17510000000000001</v>
      </c>
      <c r="S2218" s="33">
        <f t="shared" si="379"/>
        <v>45205.55</v>
      </c>
      <c r="T2218" s="33">
        <f t="shared" si="385"/>
        <v>2072.1999999999998</v>
      </c>
      <c r="U2218" s="33">
        <f t="shared" si="380"/>
        <v>362.84</v>
      </c>
      <c r="V2218" s="33">
        <f t="shared" si="381"/>
        <v>2435.04</v>
      </c>
      <c r="W2218" s="33">
        <f t="shared" si="382"/>
        <v>171972.57</v>
      </c>
      <c r="X2218" s="33" t="str">
        <f>IFERROR(VLOOKUP(C2218,'Adj to Match Apport'!$C:$F,4,FALSE),0)</f>
        <v/>
      </c>
      <c r="Y2218" s="33">
        <f t="shared" si="383"/>
        <v>171972.57</v>
      </c>
      <c r="Z2218" s="184">
        <f>VLOOKUP(C2218, '2023-24 School Level AAFTE'!$C$4:$C$2454, 1, 0)</f>
        <v>3510</v>
      </c>
    </row>
    <row r="2219" spans="1:26" s="20" customFormat="1" x14ac:dyDescent="0.25">
      <c r="A2219" s="136" t="s">
        <v>2221</v>
      </c>
      <c r="B2219" s="166" t="s">
        <v>2220</v>
      </c>
      <c r="C2219" s="167">
        <v>2078</v>
      </c>
      <c r="D2219" s="166" t="s">
        <v>2223</v>
      </c>
      <c r="E2219" s="146" t="str">
        <f>VLOOKUP($C2219,'2023-24 School Level AAFTE'!$C:$N,9,FALSE)</f>
        <v>Yes</v>
      </c>
      <c r="F2219" s="94" t="str">
        <f>IFERROR(VLOOKUP(C2219,'2023-24 School Level AAFTE'!$C:$N,11,FALSE),"")</f>
        <v>Yes</v>
      </c>
      <c r="G2219" s="20">
        <f>IFERROR(VLOOKUP(C2219,'2023-24 School Level AAFTE'!$C:$N,8,FALSE),0)</f>
        <v>518.74</v>
      </c>
      <c r="H2219" s="99">
        <f>VLOOKUP($A2219,'District Data'!$A:$F,3,FALSE)</f>
        <v>1.01</v>
      </c>
      <c r="I2219" s="99">
        <f>VLOOKUP($A2219,'District Data'!$A:$F,4,FALSE)</f>
        <v>1.01</v>
      </c>
      <c r="J2219" s="100">
        <f t="shared" si="375"/>
        <v>518.74</v>
      </c>
      <c r="K2219" s="101">
        <f t="shared" si="376"/>
        <v>1.522</v>
      </c>
      <c r="L2219" s="102">
        <f>'District Data'!E$2</f>
        <v>72728</v>
      </c>
      <c r="M2219" s="102">
        <f>'District Data'!F$2</f>
        <v>78209</v>
      </c>
      <c r="N2219" s="33">
        <f t="shared" si="377"/>
        <v>111798.94</v>
      </c>
      <c r="O2219" s="33">
        <f t="shared" si="378"/>
        <v>8425.5</v>
      </c>
      <c r="P2219" s="33">
        <f t="shared" si="384"/>
        <v>14418.72</v>
      </c>
      <c r="Q2219" s="103">
        <v>0.18149999999999999</v>
      </c>
      <c r="R2219" s="103">
        <v>0.17510000000000001</v>
      </c>
      <c r="S2219" s="33">
        <f t="shared" si="379"/>
        <v>43712.1</v>
      </c>
      <c r="T2219" s="33">
        <f t="shared" si="385"/>
        <v>2003.74</v>
      </c>
      <c r="U2219" s="33">
        <f t="shared" si="380"/>
        <v>350.85</v>
      </c>
      <c r="V2219" s="33">
        <f t="shared" si="381"/>
        <v>2354.59</v>
      </c>
      <c r="W2219" s="33">
        <f t="shared" si="382"/>
        <v>166291.13</v>
      </c>
      <c r="X2219" s="33" t="str">
        <f>IFERROR(VLOOKUP(C2219,'Adj to Match Apport'!$C:$F,4,FALSE),0)</f>
        <v/>
      </c>
      <c r="Y2219" s="33">
        <f t="shared" si="383"/>
        <v>166291.13</v>
      </c>
      <c r="Z2219" s="184">
        <f>VLOOKUP(C2219, '2023-24 School Level AAFTE'!$C$4:$C$2454, 1, 0)</f>
        <v>2078</v>
      </c>
    </row>
    <row r="2220" spans="1:26" s="20" customFormat="1" x14ac:dyDescent="0.25">
      <c r="A2220" s="136" t="s">
        <v>2221</v>
      </c>
      <c r="B2220" s="166" t="s">
        <v>2220</v>
      </c>
      <c r="C2220" s="167">
        <v>4071</v>
      </c>
      <c r="D2220" s="166" t="s">
        <v>1544</v>
      </c>
      <c r="E2220" s="146" t="str">
        <f>VLOOKUP($C2220,'2023-24 School Level AAFTE'!$C:$N,9,FALSE)</f>
        <v>Yes</v>
      </c>
      <c r="F2220" s="94" t="str">
        <f>IFERROR(VLOOKUP(C2220,'2023-24 School Level AAFTE'!$C:$N,11,FALSE),"")</f>
        <v>Yes</v>
      </c>
      <c r="G2220" s="20">
        <f>IFERROR(VLOOKUP(C2220,'2023-24 School Level AAFTE'!$C:$N,8,FALSE),0)</f>
        <v>190.83</v>
      </c>
      <c r="H2220" s="99">
        <f>VLOOKUP($A2220,'District Data'!$A:$F,3,FALSE)</f>
        <v>1.01</v>
      </c>
      <c r="I2220" s="99">
        <f>VLOOKUP($A2220,'District Data'!$A:$F,4,FALSE)</f>
        <v>1.01</v>
      </c>
      <c r="J2220" s="100">
        <f t="shared" si="375"/>
        <v>190.83</v>
      </c>
      <c r="K2220" s="101">
        <f t="shared" si="376"/>
        <v>0.56000000000000005</v>
      </c>
      <c r="L2220" s="102">
        <f>'District Data'!E$2</f>
        <v>72728</v>
      </c>
      <c r="M2220" s="102">
        <f>'District Data'!F$2</f>
        <v>78209</v>
      </c>
      <c r="N2220" s="33">
        <f t="shared" si="377"/>
        <v>41134.959999999999</v>
      </c>
      <c r="O2220" s="33">
        <f t="shared" si="378"/>
        <v>3100.05</v>
      </c>
      <c r="P2220" s="33">
        <f t="shared" si="384"/>
        <v>14418.72</v>
      </c>
      <c r="Q2220" s="103">
        <v>0.18149999999999999</v>
      </c>
      <c r="R2220" s="103">
        <v>0.17510000000000001</v>
      </c>
      <c r="S2220" s="33">
        <f t="shared" si="379"/>
        <v>16083.3</v>
      </c>
      <c r="T2220" s="33">
        <f t="shared" si="385"/>
        <v>737.25</v>
      </c>
      <c r="U2220" s="33">
        <f t="shared" si="380"/>
        <v>129.09</v>
      </c>
      <c r="V2220" s="33">
        <f t="shared" si="381"/>
        <v>866.34</v>
      </c>
      <c r="W2220" s="33">
        <f t="shared" si="382"/>
        <v>61184.649999999994</v>
      </c>
      <c r="X2220" s="33" t="str">
        <f>IFERROR(VLOOKUP(C2220,'Adj to Match Apport'!$C:$F,4,FALSE),0)</f>
        <v/>
      </c>
      <c r="Y2220" s="33">
        <f t="shared" si="383"/>
        <v>61184.649999999994</v>
      </c>
      <c r="Z2220" s="184">
        <f>VLOOKUP(C2220, '2023-24 School Level AAFTE'!$C$4:$C$2454, 1, 0)</f>
        <v>4071</v>
      </c>
    </row>
    <row r="2221" spans="1:26" s="20" customFormat="1" x14ac:dyDescent="0.25">
      <c r="A2221" s="136" t="s">
        <v>2221</v>
      </c>
      <c r="B2221" s="166" t="s">
        <v>2220</v>
      </c>
      <c r="C2221" s="167">
        <v>2780</v>
      </c>
      <c r="D2221" s="166" t="s">
        <v>1539</v>
      </c>
      <c r="E2221" s="146" t="str">
        <f>VLOOKUP($C2221,'2023-24 School Level AAFTE'!$C:$N,9,FALSE)</f>
        <v>Yes</v>
      </c>
      <c r="F2221" s="94" t="str">
        <f>IFERROR(VLOOKUP(C2221,'2023-24 School Level AAFTE'!$C:$N,11,FALSE),"")</f>
        <v>Yes</v>
      </c>
      <c r="G2221" s="20">
        <f>IFERROR(VLOOKUP(C2221,'2023-24 School Level AAFTE'!$C:$N,8,FALSE),0)</f>
        <v>571.72</v>
      </c>
      <c r="H2221" s="99">
        <f>VLOOKUP($A2221,'District Data'!$A:$F,3,FALSE)</f>
        <v>1.01</v>
      </c>
      <c r="I2221" s="99">
        <f>VLOOKUP($A2221,'District Data'!$A:$F,4,FALSE)</f>
        <v>1.01</v>
      </c>
      <c r="J2221" s="100">
        <f t="shared" si="375"/>
        <v>571.72</v>
      </c>
      <c r="K2221" s="101">
        <f t="shared" si="376"/>
        <v>1.677</v>
      </c>
      <c r="L2221" s="102">
        <f>'District Data'!E$2</f>
        <v>72728</v>
      </c>
      <c r="M2221" s="102">
        <f>'District Data'!F$2</f>
        <v>78209</v>
      </c>
      <c r="N2221" s="33">
        <f t="shared" si="377"/>
        <v>123184.5</v>
      </c>
      <c r="O2221" s="33">
        <f t="shared" si="378"/>
        <v>9283.56</v>
      </c>
      <c r="P2221" s="33">
        <f t="shared" si="384"/>
        <v>14418.72</v>
      </c>
      <c r="Q2221" s="103">
        <v>0.18149999999999999</v>
      </c>
      <c r="R2221" s="103">
        <v>0.17510000000000001</v>
      </c>
      <c r="S2221" s="33">
        <f t="shared" si="379"/>
        <v>48163.73</v>
      </c>
      <c r="T2221" s="33">
        <f t="shared" si="385"/>
        <v>2207.8000000000002</v>
      </c>
      <c r="U2221" s="33">
        <f t="shared" si="380"/>
        <v>386.59</v>
      </c>
      <c r="V2221" s="33">
        <f t="shared" si="381"/>
        <v>2594.3900000000003</v>
      </c>
      <c r="W2221" s="33">
        <f t="shared" si="382"/>
        <v>183226.18000000002</v>
      </c>
      <c r="X2221" s="33" t="str">
        <f>IFERROR(VLOOKUP(C2221,'Adj to Match Apport'!$C:$F,4,FALSE),0)</f>
        <v/>
      </c>
      <c r="Y2221" s="33">
        <f t="shared" si="383"/>
        <v>183226.18000000002</v>
      </c>
      <c r="Z2221" s="184">
        <f>VLOOKUP(C2221, '2023-24 School Level AAFTE'!$C$4:$C$2454, 1, 0)</f>
        <v>2780</v>
      </c>
    </row>
    <row r="2222" spans="1:26" s="20" customFormat="1" x14ac:dyDescent="0.25">
      <c r="A2222" s="136" t="s">
        <v>2221</v>
      </c>
      <c r="B2222" s="166" t="s">
        <v>2220</v>
      </c>
      <c r="C2222" s="167">
        <v>2159</v>
      </c>
      <c r="D2222" s="166" t="s">
        <v>2224</v>
      </c>
      <c r="E2222" s="146" t="str">
        <f>VLOOKUP($C2222,'2023-24 School Level AAFTE'!$C:$N,9,FALSE)</f>
        <v>No</v>
      </c>
      <c r="F2222" s="94" t="str">
        <f>IFERROR(VLOOKUP(C2222,'2023-24 School Level AAFTE'!$C:$N,11,FALSE),"")</f>
        <v>No</v>
      </c>
      <c r="G2222" s="20">
        <f>IFERROR(VLOOKUP(C2222,'2023-24 School Level AAFTE'!$C:$N,8,FALSE),0)</f>
        <v>467.42</v>
      </c>
      <c r="H2222" s="99">
        <f>VLOOKUP($A2222,'District Data'!$A:$F,3,FALSE)</f>
        <v>1.01</v>
      </c>
      <c r="I2222" s="99">
        <f>VLOOKUP($A2222,'District Data'!$A:$F,4,FALSE)</f>
        <v>1.01</v>
      </c>
      <c r="J2222" s="100">
        <f t="shared" si="375"/>
        <v>0</v>
      </c>
      <c r="K2222" s="101">
        <f t="shared" si="376"/>
        <v>0</v>
      </c>
      <c r="L2222" s="102">
        <f>'District Data'!E$2</f>
        <v>72728</v>
      </c>
      <c r="M2222" s="102">
        <f>'District Data'!F$2</f>
        <v>78209</v>
      </c>
      <c r="N2222" s="33">
        <f t="shared" si="377"/>
        <v>0</v>
      </c>
      <c r="O2222" s="33">
        <f t="shared" si="378"/>
        <v>0</v>
      </c>
      <c r="P2222" s="33">
        <f t="shared" si="384"/>
        <v>14418.72</v>
      </c>
      <c r="Q2222" s="103">
        <v>0.18149999999999999</v>
      </c>
      <c r="R2222" s="103">
        <v>0.17510000000000001</v>
      </c>
      <c r="S2222" s="33">
        <f t="shared" si="379"/>
        <v>0</v>
      </c>
      <c r="T2222" s="33">
        <f t="shared" si="385"/>
        <v>0</v>
      </c>
      <c r="U2222" s="33">
        <f t="shared" si="380"/>
        <v>0</v>
      </c>
      <c r="V2222" s="33">
        <f t="shared" si="381"/>
        <v>0</v>
      </c>
      <c r="W2222" s="33">
        <f t="shared" si="382"/>
        <v>0</v>
      </c>
      <c r="X2222" s="33">
        <f>IFERROR(VLOOKUP(C2222,'Adj to Match Apport'!$C:$F,4,FALSE),0)</f>
        <v>0</v>
      </c>
      <c r="Y2222" s="33">
        <f t="shared" si="383"/>
        <v>0</v>
      </c>
      <c r="Z2222" s="184">
        <f>VLOOKUP(C2222, '2023-24 School Level AAFTE'!$C$4:$C$2454, 1, 0)</f>
        <v>2159</v>
      </c>
    </row>
    <row r="2223" spans="1:26" s="20" customFormat="1" x14ac:dyDescent="0.25">
      <c r="A2223" s="136" t="s">
        <v>2221</v>
      </c>
      <c r="B2223" s="166" t="s">
        <v>2220</v>
      </c>
      <c r="C2223" s="167">
        <v>5337</v>
      </c>
      <c r="D2223" s="166" t="s">
        <v>2229</v>
      </c>
      <c r="E2223" s="146" t="str">
        <f>VLOOKUP($C2223,'2023-24 School Level AAFTE'!$C:$N,9,FALSE)</f>
        <v>No</v>
      </c>
      <c r="F2223" s="94" t="str">
        <f>IFERROR(VLOOKUP(C2223,'2023-24 School Level AAFTE'!$C:$N,11,FALSE),"")</f>
        <v>No</v>
      </c>
      <c r="G2223" s="20">
        <f>IFERROR(VLOOKUP(C2223,'2023-24 School Level AAFTE'!$C:$N,8,FALSE),0)</f>
        <v>117.51</v>
      </c>
      <c r="H2223" s="99">
        <f>VLOOKUP($A2223,'District Data'!$A:$F,3,FALSE)</f>
        <v>1.01</v>
      </c>
      <c r="I2223" s="99">
        <f>VLOOKUP($A2223,'District Data'!$A:$F,4,FALSE)</f>
        <v>1.01</v>
      </c>
      <c r="J2223" s="100">
        <f t="shared" si="375"/>
        <v>0</v>
      </c>
      <c r="K2223" s="101">
        <f t="shared" si="376"/>
        <v>0</v>
      </c>
      <c r="L2223" s="102">
        <f>'District Data'!E$2</f>
        <v>72728</v>
      </c>
      <c r="M2223" s="102">
        <f>'District Data'!F$2</f>
        <v>78209</v>
      </c>
      <c r="N2223" s="33">
        <f t="shared" si="377"/>
        <v>0</v>
      </c>
      <c r="O2223" s="33">
        <f t="shared" si="378"/>
        <v>0</v>
      </c>
      <c r="P2223" s="33">
        <f t="shared" si="384"/>
        <v>14418.72</v>
      </c>
      <c r="Q2223" s="103">
        <v>0.18149999999999999</v>
      </c>
      <c r="R2223" s="103">
        <v>0.17510000000000001</v>
      </c>
      <c r="S2223" s="33">
        <f t="shared" si="379"/>
        <v>0</v>
      </c>
      <c r="T2223" s="33">
        <f t="shared" si="385"/>
        <v>0</v>
      </c>
      <c r="U2223" s="33">
        <f t="shared" si="380"/>
        <v>0</v>
      </c>
      <c r="V2223" s="33">
        <f t="shared" si="381"/>
        <v>0</v>
      </c>
      <c r="W2223" s="33">
        <f t="shared" si="382"/>
        <v>0</v>
      </c>
      <c r="X2223" s="33">
        <f>IFERROR(VLOOKUP(C2223,'Adj to Match Apport'!$C:$F,4,FALSE),0)</f>
        <v>0</v>
      </c>
      <c r="Y2223" s="33">
        <f t="shared" si="383"/>
        <v>0</v>
      </c>
      <c r="Z2223" s="184">
        <f>VLOOKUP(C2223, '2023-24 School Level AAFTE'!$C$4:$C$2454, 1, 0)</f>
        <v>5337</v>
      </c>
    </row>
    <row r="2224" spans="1:26" s="20" customFormat="1" x14ac:dyDescent="0.25">
      <c r="A2224" s="136" t="s">
        <v>2221</v>
      </c>
      <c r="B2224" s="166" t="s">
        <v>2220</v>
      </c>
      <c r="C2224" s="167">
        <v>3728</v>
      </c>
      <c r="D2224" s="166" t="s">
        <v>2228</v>
      </c>
      <c r="E2224" s="146" t="str">
        <f>VLOOKUP($C2224,'2023-24 School Level AAFTE'!$C:$N,9,FALSE)</f>
        <v>Yes</v>
      </c>
      <c r="F2224" s="94" t="str">
        <f>IFERROR(VLOOKUP(C2224,'2023-24 School Level AAFTE'!$C:$N,11,FALSE),"")</f>
        <v>Yes</v>
      </c>
      <c r="G2224" s="20">
        <f>IFERROR(VLOOKUP(C2224,'2023-24 School Level AAFTE'!$C:$N,8,FALSE),0)</f>
        <v>350.5</v>
      </c>
      <c r="H2224" s="99">
        <f>VLOOKUP($A2224,'District Data'!$A:$F,3,FALSE)</f>
        <v>1.01</v>
      </c>
      <c r="I2224" s="99">
        <f>VLOOKUP($A2224,'District Data'!$A:$F,4,FALSE)</f>
        <v>1.01</v>
      </c>
      <c r="J2224" s="100">
        <f t="shared" si="375"/>
        <v>350.5</v>
      </c>
      <c r="K2224" s="101">
        <f t="shared" si="376"/>
        <v>1.028</v>
      </c>
      <c r="L2224" s="102">
        <f>'District Data'!E$2</f>
        <v>72728</v>
      </c>
      <c r="M2224" s="102">
        <f>'District Data'!F$2</f>
        <v>78209</v>
      </c>
      <c r="N2224" s="33">
        <f t="shared" si="377"/>
        <v>75512.03</v>
      </c>
      <c r="O2224" s="33">
        <f t="shared" si="378"/>
        <v>5690.81</v>
      </c>
      <c r="P2224" s="33">
        <f t="shared" si="384"/>
        <v>14418.72</v>
      </c>
      <c r="Q2224" s="103">
        <v>0.18149999999999999</v>
      </c>
      <c r="R2224" s="103">
        <v>0.17510000000000001</v>
      </c>
      <c r="S2224" s="33">
        <f t="shared" si="379"/>
        <v>29524.34</v>
      </c>
      <c r="T2224" s="33">
        <f t="shared" si="385"/>
        <v>1353.38</v>
      </c>
      <c r="U2224" s="33">
        <f t="shared" si="380"/>
        <v>236.98</v>
      </c>
      <c r="V2224" s="33">
        <f t="shared" si="381"/>
        <v>1590.3600000000001</v>
      </c>
      <c r="W2224" s="33">
        <f t="shared" si="382"/>
        <v>112317.54</v>
      </c>
      <c r="X2224" s="33" t="str">
        <f>IFERROR(VLOOKUP(C2224,'Adj to Match Apport'!$C:$F,4,FALSE),0)</f>
        <v/>
      </c>
      <c r="Y2224" s="33">
        <f t="shared" si="383"/>
        <v>112317.54</v>
      </c>
      <c r="Z2224" s="184">
        <f>VLOOKUP(C2224, '2023-24 School Level AAFTE'!$C$4:$C$2454, 1, 0)</f>
        <v>3728</v>
      </c>
    </row>
    <row r="2225" spans="1:26" s="20" customFormat="1" x14ac:dyDescent="0.25">
      <c r="A2225" s="136" t="s">
        <v>2221</v>
      </c>
      <c r="B2225" s="166" t="s">
        <v>2220</v>
      </c>
      <c r="C2225" s="167">
        <v>5616</v>
      </c>
      <c r="D2225" s="166" t="s">
        <v>2849</v>
      </c>
      <c r="E2225" s="146" t="str">
        <f>VLOOKUP($C2225,'2023-24 School Level AAFTE'!$C:$N,9,FALSE)</f>
        <v>Yes</v>
      </c>
      <c r="F2225" s="94" t="str">
        <f>IFERROR(VLOOKUP(C2225,'2023-24 School Level AAFTE'!$C:$N,11,FALSE),"")</f>
        <v>Yes</v>
      </c>
      <c r="G2225" s="20">
        <f>IFERROR(VLOOKUP(C2225,'2023-24 School Level AAFTE'!$C:$N,8,FALSE),0)</f>
        <v>65.260000000000005</v>
      </c>
      <c r="H2225" s="99">
        <f>VLOOKUP($A2225,'District Data'!$A:$F,3,FALSE)</f>
        <v>1.01</v>
      </c>
      <c r="I2225" s="99">
        <f>VLOOKUP($A2225,'District Data'!$A:$F,4,FALSE)</f>
        <v>1.01</v>
      </c>
      <c r="J2225" s="100">
        <f t="shared" si="375"/>
        <v>65.260000000000005</v>
      </c>
      <c r="K2225" s="101">
        <f t="shared" si="376"/>
        <v>0.191</v>
      </c>
      <c r="L2225" s="102">
        <f>'District Data'!E$2</f>
        <v>72728</v>
      </c>
      <c r="M2225" s="102">
        <f>'District Data'!F$2</f>
        <v>78209</v>
      </c>
      <c r="N2225" s="33">
        <f t="shared" si="377"/>
        <v>14029.96</v>
      </c>
      <c r="O2225" s="33">
        <f t="shared" si="378"/>
        <v>1057.3399999999999</v>
      </c>
      <c r="P2225" s="33">
        <f t="shared" si="384"/>
        <v>14418.72</v>
      </c>
      <c r="Q2225" s="103">
        <v>0.18149999999999999</v>
      </c>
      <c r="R2225" s="103">
        <v>0.17510000000000001</v>
      </c>
      <c r="S2225" s="33">
        <f t="shared" si="379"/>
        <v>5485.55</v>
      </c>
      <c r="T2225" s="33">
        <f t="shared" si="385"/>
        <v>251.45</v>
      </c>
      <c r="U2225" s="33">
        <f t="shared" si="380"/>
        <v>44.03</v>
      </c>
      <c r="V2225" s="33">
        <f t="shared" si="381"/>
        <v>295.48</v>
      </c>
      <c r="W2225" s="33">
        <f t="shared" si="382"/>
        <v>20868.329999999998</v>
      </c>
      <c r="X2225" s="33" t="str">
        <f>IFERROR(VLOOKUP(C2225,'Adj to Match Apport'!$C:$F,4,FALSE),0)</f>
        <v/>
      </c>
      <c r="Y2225" s="33">
        <f t="shared" si="383"/>
        <v>20868.329999999998</v>
      </c>
      <c r="Z2225" s="184">
        <f>VLOOKUP(C2225, '2023-24 School Level AAFTE'!$C$4:$C$2454, 1, 0)</f>
        <v>5616</v>
      </c>
    </row>
    <row r="2226" spans="1:26" s="20" customFormat="1" x14ac:dyDescent="0.25">
      <c r="A2226" s="136" t="s">
        <v>2221</v>
      </c>
      <c r="B2226" s="166" t="s">
        <v>2220</v>
      </c>
      <c r="C2226" s="167">
        <v>3468</v>
      </c>
      <c r="D2226" s="166" t="s">
        <v>2226</v>
      </c>
      <c r="E2226" s="146" t="str">
        <f>VLOOKUP($C2226,'2023-24 School Level AAFTE'!$C:$N,9,FALSE)</f>
        <v>Yes</v>
      </c>
      <c r="F2226" s="94" t="str">
        <f>IFERROR(VLOOKUP(C2226,'2023-24 School Level AAFTE'!$C:$N,11,FALSE),"")</f>
        <v>Yes</v>
      </c>
      <c r="G2226" s="20">
        <f>IFERROR(VLOOKUP(C2226,'2023-24 School Level AAFTE'!$C:$N,8,FALSE),0)</f>
        <v>1499.3200000000002</v>
      </c>
      <c r="H2226" s="99">
        <f>VLOOKUP($A2226,'District Data'!$A:$F,3,FALSE)</f>
        <v>1.01</v>
      </c>
      <c r="I2226" s="99">
        <f>VLOOKUP($A2226,'District Data'!$A:$F,4,FALSE)</f>
        <v>1.01</v>
      </c>
      <c r="J2226" s="100">
        <f t="shared" si="375"/>
        <v>1499.3200000000002</v>
      </c>
      <c r="K2226" s="101">
        <f t="shared" si="376"/>
        <v>4.3979999999999997</v>
      </c>
      <c r="L2226" s="102">
        <f>'District Data'!E$2</f>
        <v>72728</v>
      </c>
      <c r="M2226" s="102">
        <f>'District Data'!F$2</f>
        <v>78209</v>
      </c>
      <c r="N2226" s="33">
        <f t="shared" si="377"/>
        <v>323056.32</v>
      </c>
      <c r="O2226" s="33">
        <f t="shared" si="378"/>
        <v>24346.49</v>
      </c>
      <c r="P2226" s="33">
        <f t="shared" si="384"/>
        <v>14418.72</v>
      </c>
      <c r="Q2226" s="103">
        <v>0.18149999999999999</v>
      </c>
      <c r="R2226" s="103">
        <v>0.17510000000000001</v>
      </c>
      <c r="S2226" s="33">
        <f t="shared" si="379"/>
        <v>126311.32</v>
      </c>
      <c r="T2226" s="33">
        <f t="shared" si="385"/>
        <v>5790.05</v>
      </c>
      <c r="U2226" s="33">
        <f t="shared" si="380"/>
        <v>1013.84</v>
      </c>
      <c r="V2226" s="33">
        <f t="shared" si="381"/>
        <v>6803.89</v>
      </c>
      <c r="W2226" s="33">
        <f t="shared" si="382"/>
        <v>480518.02</v>
      </c>
      <c r="X2226" s="33" t="str">
        <f>IFERROR(VLOOKUP(C2226,'Adj to Match Apport'!$C:$F,4,FALSE),0)</f>
        <v/>
      </c>
      <c r="Y2226" s="33">
        <f t="shared" si="383"/>
        <v>480518.02</v>
      </c>
      <c r="Z2226" s="184">
        <f>VLOOKUP(C2226, '2023-24 School Level AAFTE'!$C$4:$C$2454, 1, 0)</f>
        <v>3468</v>
      </c>
    </row>
    <row r="2227" spans="1:26" s="20" customFormat="1" x14ac:dyDescent="0.25">
      <c r="A2227" s="136" t="s">
        <v>2221</v>
      </c>
      <c r="B2227" s="166" t="s">
        <v>2220</v>
      </c>
      <c r="C2227" s="167">
        <v>5636</v>
      </c>
      <c r="D2227" s="166" t="s">
        <v>2850</v>
      </c>
      <c r="E2227" s="146" t="str">
        <f>VLOOKUP($C2227,'2023-24 School Level AAFTE'!$C:$N,9,FALSE)</f>
        <v>Yes</v>
      </c>
      <c r="F2227" s="94" t="str">
        <f>IFERROR(VLOOKUP(C2227,'2023-24 School Level AAFTE'!$C:$N,11,FALSE),"")</f>
        <v>Yes</v>
      </c>
      <c r="G2227" s="20">
        <f>IFERROR(VLOOKUP(C2227,'2023-24 School Level AAFTE'!$C:$N,8,FALSE),0)</f>
        <v>112.53</v>
      </c>
      <c r="H2227" s="99">
        <f>VLOOKUP($A2227,'District Data'!$A:$F,3,FALSE)</f>
        <v>1.01</v>
      </c>
      <c r="I2227" s="99">
        <f>VLOOKUP($A2227,'District Data'!$A:$F,4,FALSE)</f>
        <v>1.01</v>
      </c>
      <c r="J2227" s="100">
        <f t="shared" si="375"/>
        <v>112.53</v>
      </c>
      <c r="K2227" s="101">
        <f t="shared" si="376"/>
        <v>0.33</v>
      </c>
      <c r="L2227" s="102">
        <f>'District Data'!E$2</f>
        <v>72728</v>
      </c>
      <c r="M2227" s="102">
        <f>'District Data'!F$2</f>
        <v>78209</v>
      </c>
      <c r="N2227" s="33">
        <f t="shared" si="377"/>
        <v>24240.240000000002</v>
      </c>
      <c r="O2227" s="33">
        <f t="shared" si="378"/>
        <v>1826.82</v>
      </c>
      <c r="P2227" s="33">
        <f t="shared" si="384"/>
        <v>14418.72</v>
      </c>
      <c r="Q2227" s="103">
        <v>0.18149999999999999</v>
      </c>
      <c r="R2227" s="103">
        <v>0.17510000000000001</v>
      </c>
      <c r="S2227" s="33">
        <f t="shared" si="379"/>
        <v>9477.66</v>
      </c>
      <c r="T2227" s="33">
        <f t="shared" si="385"/>
        <v>434.45</v>
      </c>
      <c r="U2227" s="33">
        <f t="shared" si="380"/>
        <v>76.069999999999993</v>
      </c>
      <c r="V2227" s="33">
        <f t="shared" si="381"/>
        <v>510.52</v>
      </c>
      <c r="W2227" s="33">
        <f t="shared" si="382"/>
        <v>36055.24</v>
      </c>
      <c r="X2227" s="33" t="str">
        <f>IFERROR(VLOOKUP(C2227,'Adj to Match Apport'!$C:$F,4,FALSE),0)</f>
        <v/>
      </c>
      <c r="Y2227" s="33">
        <f t="shared" si="383"/>
        <v>36055.24</v>
      </c>
      <c r="Z2227" s="184">
        <f>VLOOKUP(C2227, '2023-24 School Level AAFTE'!$C$4:$C$2454, 1, 0)</f>
        <v>5636</v>
      </c>
    </row>
    <row r="2228" spans="1:26" s="20" customFormat="1" x14ac:dyDescent="0.25">
      <c r="A2228" s="136" t="s">
        <v>2221</v>
      </c>
      <c r="B2228" s="166" t="s">
        <v>2220</v>
      </c>
      <c r="C2228" s="167">
        <v>5460</v>
      </c>
      <c r="D2228" s="166" t="s">
        <v>2848</v>
      </c>
      <c r="E2228" s="146" t="str">
        <f>VLOOKUP($C2228,'2023-24 School Level AAFTE'!$C:$N,9,FALSE)</f>
        <v>Yes</v>
      </c>
      <c r="F2228" s="94" t="str">
        <f>IFERROR(VLOOKUP(C2228,'2023-24 School Level AAFTE'!$C:$N,11,FALSE),"")</f>
        <v>Yes</v>
      </c>
      <c r="G2228" s="20">
        <f>IFERROR(VLOOKUP(C2228,'2023-24 School Level AAFTE'!$C:$N,8,FALSE),0)</f>
        <v>101.19999999999999</v>
      </c>
      <c r="H2228" s="99">
        <f>VLOOKUP($A2228,'District Data'!$A:$F,3,FALSE)</f>
        <v>1.01</v>
      </c>
      <c r="I2228" s="99">
        <f>VLOOKUP($A2228,'District Data'!$A:$F,4,FALSE)</f>
        <v>1.01</v>
      </c>
      <c r="J2228" s="100">
        <f t="shared" si="375"/>
        <v>101.19999999999999</v>
      </c>
      <c r="K2228" s="101">
        <f t="shared" si="376"/>
        <v>0.29699999999999999</v>
      </c>
      <c r="L2228" s="102">
        <f>'District Data'!E$2</f>
        <v>72728</v>
      </c>
      <c r="M2228" s="102">
        <f>'District Data'!F$2</f>
        <v>78209</v>
      </c>
      <c r="N2228" s="33">
        <f t="shared" si="377"/>
        <v>21816.22</v>
      </c>
      <c r="O2228" s="33">
        <f t="shared" si="378"/>
        <v>1644.13</v>
      </c>
      <c r="P2228" s="33">
        <f t="shared" si="384"/>
        <v>14418.72</v>
      </c>
      <c r="Q2228" s="103">
        <v>0.18149999999999999</v>
      </c>
      <c r="R2228" s="103">
        <v>0.17510000000000001</v>
      </c>
      <c r="S2228" s="33">
        <f t="shared" si="379"/>
        <v>8529.89</v>
      </c>
      <c r="T2228" s="33">
        <f t="shared" si="385"/>
        <v>391.01</v>
      </c>
      <c r="U2228" s="33">
        <f t="shared" si="380"/>
        <v>68.47</v>
      </c>
      <c r="V2228" s="33">
        <f t="shared" si="381"/>
        <v>459.48</v>
      </c>
      <c r="W2228" s="33">
        <f t="shared" si="382"/>
        <v>32449.72</v>
      </c>
      <c r="X2228" s="33" t="str">
        <f>IFERROR(VLOOKUP(C2228,'Adj to Match Apport'!$C:$F,4,FALSE),0)</f>
        <v/>
      </c>
      <c r="Y2228" s="33">
        <f t="shared" si="383"/>
        <v>32449.72</v>
      </c>
      <c r="Z2228" s="184">
        <f>VLOOKUP(C2228, '2023-24 School Level AAFTE'!$C$4:$C$2454, 1, 0)</f>
        <v>5460</v>
      </c>
    </row>
    <row r="2229" spans="1:26" s="20" customFormat="1" x14ac:dyDescent="0.25">
      <c r="A2229" s="26" t="s">
        <v>2231</v>
      </c>
      <c r="B2229" s="166" t="s">
        <v>2230</v>
      </c>
      <c r="C2229" s="167">
        <v>4518</v>
      </c>
      <c r="D2229" s="166" t="s">
        <v>292</v>
      </c>
      <c r="E2229" s="146" t="str">
        <f>VLOOKUP($C2229,'2023-24 School Level AAFTE'!$C:$N,9,FALSE)</f>
        <v>Yes</v>
      </c>
      <c r="F2229" s="94" t="str">
        <f>IFERROR(VLOOKUP(C2229,'2023-24 School Level AAFTE'!$C:$N,11,FALSE),"")</f>
        <v>Yes</v>
      </c>
      <c r="G2229" s="20">
        <f>IFERROR(VLOOKUP(C2229,'2023-24 School Level AAFTE'!$C:$N,8,FALSE),0)</f>
        <v>381.9</v>
      </c>
      <c r="H2229" s="99">
        <f>VLOOKUP($A2229,'District Data'!$A:$F,3,FALSE)</f>
        <v>1</v>
      </c>
      <c r="I2229" s="99">
        <f>VLOOKUP($A2229,'District Data'!$A:$F,4,FALSE)</f>
        <v>1</v>
      </c>
      <c r="J2229" s="100">
        <f t="shared" si="375"/>
        <v>381.9</v>
      </c>
      <c r="K2229" s="101">
        <f t="shared" si="376"/>
        <v>1.1200000000000001</v>
      </c>
      <c r="L2229" s="102">
        <f>'District Data'!E$2</f>
        <v>72728</v>
      </c>
      <c r="M2229" s="102">
        <f>'District Data'!F$2</f>
        <v>78209</v>
      </c>
      <c r="N2229" s="33">
        <f t="shared" si="377"/>
        <v>81455.360000000001</v>
      </c>
      <c r="O2229" s="33">
        <f t="shared" si="378"/>
        <v>6138.72</v>
      </c>
      <c r="P2229" s="33">
        <f t="shared" si="384"/>
        <v>14418.72</v>
      </c>
      <c r="Q2229" s="103">
        <v>0.18149999999999999</v>
      </c>
      <c r="R2229" s="103">
        <v>0.17510000000000001</v>
      </c>
      <c r="S2229" s="33">
        <f t="shared" si="379"/>
        <v>32008</v>
      </c>
      <c r="T2229" s="33">
        <f t="shared" si="385"/>
        <v>1459.9</v>
      </c>
      <c r="U2229" s="33">
        <f t="shared" si="380"/>
        <v>255.63</v>
      </c>
      <c r="V2229" s="33">
        <f t="shared" si="381"/>
        <v>1715.5300000000002</v>
      </c>
      <c r="W2229" s="33">
        <f t="shared" si="382"/>
        <v>121317.61</v>
      </c>
      <c r="X2229" s="33" t="str">
        <f>IFERROR(VLOOKUP(C2229,'Adj to Match Apport'!$C:$F,4,FALSE),0)</f>
        <v/>
      </c>
      <c r="Y2229" s="33">
        <f t="shared" si="383"/>
        <v>121317.61</v>
      </c>
      <c r="Z2229" s="184">
        <f>VLOOKUP(C2229, '2023-24 School Level AAFTE'!$C$4:$C$2454, 1, 0)</f>
        <v>4518</v>
      </c>
    </row>
    <row r="2230" spans="1:26" s="20" customFormat="1" x14ac:dyDescent="0.25">
      <c r="A2230" s="136" t="s">
        <v>2231</v>
      </c>
      <c r="B2230" s="166" t="s">
        <v>2230</v>
      </c>
      <c r="C2230" s="167">
        <v>5544</v>
      </c>
      <c r="D2230" s="166" t="s">
        <v>2619</v>
      </c>
      <c r="E2230" s="146" t="str">
        <f>VLOOKUP($C2230,'2023-24 School Level AAFTE'!$C:$N,9,FALSE)</f>
        <v>Yes</v>
      </c>
      <c r="F2230" s="94" t="str">
        <f>IFERROR(VLOOKUP(C2230,'2023-24 School Level AAFTE'!$C:$N,11,FALSE),"")</f>
        <v>Yes</v>
      </c>
      <c r="G2230" s="20">
        <f>IFERROR(VLOOKUP(C2230,'2023-24 School Level AAFTE'!$C:$N,8,FALSE),0)</f>
        <v>379</v>
      </c>
      <c r="H2230" s="99">
        <f>VLOOKUP($A2230,'District Data'!$A:$F,3,FALSE)</f>
        <v>1</v>
      </c>
      <c r="I2230" s="99">
        <f>VLOOKUP($A2230,'District Data'!$A:$F,4,FALSE)</f>
        <v>1</v>
      </c>
      <c r="J2230" s="100">
        <f t="shared" si="375"/>
        <v>379</v>
      </c>
      <c r="K2230" s="101">
        <f t="shared" si="376"/>
        <v>1.1120000000000001</v>
      </c>
      <c r="L2230" s="102">
        <f>'District Data'!E$2</f>
        <v>72728</v>
      </c>
      <c r="M2230" s="102">
        <f>'District Data'!F$2</f>
        <v>78209</v>
      </c>
      <c r="N2230" s="33">
        <f t="shared" si="377"/>
        <v>80873.539999999994</v>
      </c>
      <c r="O2230" s="33">
        <f t="shared" si="378"/>
        <v>6094.87</v>
      </c>
      <c r="P2230" s="33">
        <f t="shared" si="384"/>
        <v>14418.72</v>
      </c>
      <c r="Q2230" s="103">
        <v>0.18149999999999999</v>
      </c>
      <c r="R2230" s="103">
        <v>0.17510000000000001</v>
      </c>
      <c r="S2230" s="33">
        <f t="shared" si="379"/>
        <v>31779.38</v>
      </c>
      <c r="T2230" s="33">
        <f t="shared" si="385"/>
        <v>1449.47</v>
      </c>
      <c r="U2230" s="33">
        <f t="shared" si="380"/>
        <v>253.8</v>
      </c>
      <c r="V2230" s="33">
        <f t="shared" si="381"/>
        <v>1703.27</v>
      </c>
      <c r="W2230" s="33">
        <f t="shared" si="382"/>
        <v>120451.06</v>
      </c>
      <c r="X2230" s="33" t="str">
        <f>IFERROR(VLOOKUP(C2230,'Adj to Match Apport'!$C:$F,4,FALSE),0)</f>
        <v/>
      </c>
      <c r="Y2230" s="33">
        <f t="shared" si="383"/>
        <v>120451.06</v>
      </c>
      <c r="Z2230" s="184">
        <f>VLOOKUP(C2230, '2023-24 School Level AAFTE'!$C$4:$C$2454, 1, 0)</f>
        <v>5544</v>
      </c>
    </row>
    <row r="2231" spans="1:26" s="20" customFormat="1" x14ac:dyDescent="0.25">
      <c r="A2231" s="136" t="s">
        <v>2231</v>
      </c>
      <c r="B2231" s="166" t="s">
        <v>2230</v>
      </c>
      <c r="C2231" s="167">
        <v>4022</v>
      </c>
      <c r="D2231" s="166" t="s">
        <v>2235</v>
      </c>
      <c r="E2231" s="146" t="str">
        <f>VLOOKUP($C2231,'2023-24 School Level AAFTE'!$C:$N,9,FALSE)</f>
        <v>Yes</v>
      </c>
      <c r="F2231" s="94" t="str">
        <f>IFERROR(VLOOKUP(C2231,'2023-24 School Level AAFTE'!$C:$N,11,FALSE),"")</f>
        <v>Yes</v>
      </c>
      <c r="G2231" s="20">
        <f>IFERROR(VLOOKUP(C2231,'2023-24 School Level AAFTE'!$C:$N,8,FALSE),0)</f>
        <v>70.92</v>
      </c>
      <c r="H2231" s="99">
        <f>VLOOKUP($A2231,'District Data'!$A:$F,3,FALSE)</f>
        <v>1</v>
      </c>
      <c r="I2231" s="99">
        <f>VLOOKUP($A2231,'District Data'!$A:$F,4,FALSE)</f>
        <v>1</v>
      </c>
      <c r="J2231" s="100">
        <f t="shared" si="375"/>
        <v>70.92</v>
      </c>
      <c r="K2231" s="101">
        <f t="shared" si="376"/>
        <v>0.20799999999999999</v>
      </c>
      <c r="L2231" s="102">
        <f>'District Data'!E$2</f>
        <v>72728</v>
      </c>
      <c r="M2231" s="102">
        <f>'District Data'!F$2</f>
        <v>78209</v>
      </c>
      <c r="N2231" s="33">
        <f t="shared" si="377"/>
        <v>15127.42</v>
      </c>
      <c r="O2231" s="33">
        <f t="shared" si="378"/>
        <v>1140.05</v>
      </c>
      <c r="P2231" s="33">
        <f t="shared" si="384"/>
        <v>14418.72</v>
      </c>
      <c r="Q2231" s="103">
        <v>0.18149999999999999</v>
      </c>
      <c r="R2231" s="103">
        <v>0.17510000000000001</v>
      </c>
      <c r="S2231" s="33">
        <f t="shared" si="379"/>
        <v>5944.34</v>
      </c>
      <c r="T2231" s="33">
        <f t="shared" si="385"/>
        <v>271.12</v>
      </c>
      <c r="U2231" s="33">
        <f t="shared" si="380"/>
        <v>47.47</v>
      </c>
      <c r="V2231" s="33">
        <f t="shared" si="381"/>
        <v>318.59000000000003</v>
      </c>
      <c r="W2231" s="33">
        <f t="shared" si="382"/>
        <v>22530.400000000001</v>
      </c>
      <c r="X2231" s="33" t="str">
        <f>IFERROR(VLOOKUP(C2231,'Adj to Match Apport'!$C:$F,4,FALSE),0)</f>
        <v/>
      </c>
      <c r="Y2231" s="33">
        <f t="shared" si="383"/>
        <v>22530.400000000001</v>
      </c>
      <c r="Z2231" s="184">
        <f>VLOOKUP(C2231, '2023-24 School Level AAFTE'!$C$4:$C$2454, 1, 0)</f>
        <v>4022</v>
      </c>
    </row>
    <row r="2232" spans="1:26" s="20" customFormat="1" x14ac:dyDescent="0.25">
      <c r="A2232" s="136" t="s">
        <v>2231</v>
      </c>
      <c r="B2232" s="166" t="s">
        <v>2230</v>
      </c>
      <c r="C2232" s="167">
        <v>2757</v>
      </c>
      <c r="D2232" s="166" t="s">
        <v>2233</v>
      </c>
      <c r="E2232" s="146" t="str">
        <f>VLOOKUP($C2232,'2023-24 School Level AAFTE'!$C:$N,9,FALSE)</f>
        <v>Yes</v>
      </c>
      <c r="F2232" s="94" t="str">
        <f>IFERROR(VLOOKUP(C2232,'2023-24 School Level AAFTE'!$C:$N,11,FALSE),"")</f>
        <v>Yes</v>
      </c>
      <c r="G2232" s="20">
        <f>IFERROR(VLOOKUP(C2232,'2023-24 School Level AAFTE'!$C:$N,8,FALSE),0)</f>
        <v>308.5</v>
      </c>
      <c r="H2232" s="99">
        <f>VLOOKUP($A2232,'District Data'!$A:$F,3,FALSE)</f>
        <v>1</v>
      </c>
      <c r="I2232" s="99">
        <f>VLOOKUP($A2232,'District Data'!$A:$F,4,FALSE)</f>
        <v>1</v>
      </c>
      <c r="J2232" s="100">
        <f t="shared" si="375"/>
        <v>308.5</v>
      </c>
      <c r="K2232" s="101">
        <f t="shared" si="376"/>
        <v>0.90500000000000003</v>
      </c>
      <c r="L2232" s="102">
        <f>'District Data'!E$2</f>
        <v>72728</v>
      </c>
      <c r="M2232" s="102">
        <f>'District Data'!F$2</f>
        <v>78209</v>
      </c>
      <c r="N2232" s="33">
        <f t="shared" si="377"/>
        <v>65818.84</v>
      </c>
      <c r="O2232" s="33">
        <f t="shared" si="378"/>
        <v>4960.3100000000004</v>
      </c>
      <c r="P2232" s="33">
        <f t="shared" si="384"/>
        <v>14418.72</v>
      </c>
      <c r="Q2232" s="103">
        <v>0.18149999999999999</v>
      </c>
      <c r="R2232" s="103">
        <v>0.17510000000000001</v>
      </c>
      <c r="S2232" s="33">
        <f t="shared" si="379"/>
        <v>25863.61</v>
      </c>
      <c r="T2232" s="33">
        <f t="shared" si="385"/>
        <v>1179.6500000000001</v>
      </c>
      <c r="U2232" s="33">
        <f t="shared" si="380"/>
        <v>206.56</v>
      </c>
      <c r="V2232" s="33">
        <f t="shared" si="381"/>
        <v>1386.21</v>
      </c>
      <c r="W2232" s="33">
        <f t="shared" si="382"/>
        <v>98028.97</v>
      </c>
      <c r="X2232" s="33" t="str">
        <f>IFERROR(VLOOKUP(C2232,'Adj to Match Apport'!$C:$F,4,FALSE),0)</f>
        <v/>
      </c>
      <c r="Y2232" s="33">
        <f t="shared" si="383"/>
        <v>98028.97</v>
      </c>
      <c r="Z2232" s="184">
        <f>VLOOKUP(C2232, '2023-24 School Level AAFTE'!$C$4:$C$2454, 1, 0)</f>
        <v>2757</v>
      </c>
    </row>
    <row r="2233" spans="1:26" s="20" customFormat="1" x14ac:dyDescent="0.25">
      <c r="A2233" s="136" t="s">
        <v>2231</v>
      </c>
      <c r="B2233" s="166" t="s">
        <v>2230</v>
      </c>
      <c r="C2233" s="167">
        <v>5543</v>
      </c>
      <c r="D2233" s="166" t="s">
        <v>2851</v>
      </c>
      <c r="E2233" s="146" t="str">
        <f>VLOOKUP($C2233,'2023-24 School Level AAFTE'!$C:$N,9,FALSE)</f>
        <v>Yes</v>
      </c>
      <c r="F2233" s="94" t="str">
        <f>IFERROR(VLOOKUP(C2233,'2023-24 School Level AAFTE'!$C:$N,11,FALSE),"")</f>
        <v>Yes</v>
      </c>
      <c r="G2233" s="20">
        <f>IFERROR(VLOOKUP(C2233,'2023-24 School Level AAFTE'!$C:$N,8,FALSE),0)</f>
        <v>382.6</v>
      </c>
      <c r="H2233" s="99">
        <f>VLOOKUP($A2233,'District Data'!$A:$F,3,FALSE)</f>
        <v>1</v>
      </c>
      <c r="I2233" s="99">
        <f>VLOOKUP($A2233,'District Data'!$A:$F,4,FALSE)</f>
        <v>1</v>
      </c>
      <c r="J2233" s="100">
        <f t="shared" si="375"/>
        <v>382.6</v>
      </c>
      <c r="K2233" s="101">
        <f t="shared" si="376"/>
        <v>1.1220000000000001</v>
      </c>
      <c r="L2233" s="102">
        <f>'District Data'!E$2</f>
        <v>72728</v>
      </c>
      <c r="M2233" s="102">
        <f>'District Data'!F$2</f>
        <v>78209</v>
      </c>
      <c r="N2233" s="33">
        <f t="shared" si="377"/>
        <v>81600.820000000007</v>
      </c>
      <c r="O2233" s="33">
        <f t="shared" si="378"/>
        <v>6149.68</v>
      </c>
      <c r="P2233" s="33">
        <f t="shared" si="384"/>
        <v>14418.72</v>
      </c>
      <c r="Q2233" s="103">
        <v>0.18149999999999999</v>
      </c>
      <c r="R2233" s="103">
        <v>0.17510000000000001</v>
      </c>
      <c r="S2233" s="33">
        <f t="shared" si="379"/>
        <v>32065.16</v>
      </c>
      <c r="T2233" s="33">
        <f t="shared" si="385"/>
        <v>1462.51</v>
      </c>
      <c r="U2233" s="33">
        <f t="shared" si="380"/>
        <v>256.08999999999997</v>
      </c>
      <c r="V2233" s="33">
        <f t="shared" si="381"/>
        <v>1718.6</v>
      </c>
      <c r="W2233" s="33">
        <f t="shared" si="382"/>
        <v>121534.26000000001</v>
      </c>
      <c r="X2233" s="33" t="str">
        <f>IFERROR(VLOOKUP(C2233,'Adj to Match Apport'!$C:$F,4,FALSE),0)</f>
        <v/>
      </c>
      <c r="Y2233" s="33">
        <f t="shared" si="383"/>
        <v>121534.26000000001</v>
      </c>
      <c r="Z2233" s="184">
        <f>VLOOKUP(C2233, '2023-24 School Level AAFTE'!$C$4:$C$2454, 1, 0)</f>
        <v>5543</v>
      </c>
    </row>
    <row r="2234" spans="1:26" s="20" customFormat="1" x14ac:dyDescent="0.25">
      <c r="A2234" s="136" t="s">
        <v>2231</v>
      </c>
      <c r="B2234" s="166" t="s">
        <v>2230</v>
      </c>
      <c r="C2234" s="167">
        <v>5595</v>
      </c>
      <c r="D2234" s="166" t="s">
        <v>2779</v>
      </c>
      <c r="E2234" s="146" t="str">
        <f>VLOOKUP($C2234,'2023-24 School Level AAFTE'!$C:$N,9,FALSE)</f>
        <v>No</v>
      </c>
      <c r="F2234" s="94" t="str">
        <f>IFERROR(VLOOKUP(C2234,'2023-24 School Level AAFTE'!$C:$N,11,FALSE),"")</f>
        <v>No</v>
      </c>
      <c r="G2234" s="20">
        <f>IFERROR(VLOOKUP(C2234,'2023-24 School Level AAFTE'!$C:$N,8,FALSE),0)</f>
        <v>25.4</v>
      </c>
      <c r="H2234" s="99">
        <f>VLOOKUP($A2234,'District Data'!$A:$F,3,FALSE)</f>
        <v>1</v>
      </c>
      <c r="I2234" s="99">
        <f>VLOOKUP($A2234,'District Data'!$A:$F,4,FALSE)</f>
        <v>1</v>
      </c>
      <c r="J2234" s="100">
        <f t="shared" si="375"/>
        <v>0</v>
      </c>
      <c r="K2234" s="101">
        <f t="shared" si="376"/>
        <v>0</v>
      </c>
      <c r="L2234" s="102">
        <f>'District Data'!E$2</f>
        <v>72728</v>
      </c>
      <c r="M2234" s="102">
        <f>'District Data'!F$2</f>
        <v>78209</v>
      </c>
      <c r="N2234" s="33">
        <f t="shared" si="377"/>
        <v>0</v>
      </c>
      <c r="O2234" s="33">
        <f t="shared" si="378"/>
        <v>0</v>
      </c>
      <c r="P2234" s="33">
        <f t="shared" si="384"/>
        <v>14418.72</v>
      </c>
      <c r="Q2234" s="103">
        <v>0.18149999999999999</v>
      </c>
      <c r="R2234" s="103">
        <v>0.17510000000000001</v>
      </c>
      <c r="S2234" s="33">
        <f t="shared" si="379"/>
        <v>0</v>
      </c>
      <c r="T2234" s="33">
        <f t="shared" si="385"/>
        <v>0</v>
      </c>
      <c r="U2234" s="33">
        <f t="shared" si="380"/>
        <v>0</v>
      </c>
      <c r="V2234" s="33">
        <f t="shared" si="381"/>
        <v>0</v>
      </c>
      <c r="W2234" s="33">
        <f t="shared" si="382"/>
        <v>0</v>
      </c>
      <c r="X2234" s="33">
        <f>IFERROR(VLOOKUP(C2234,'Adj to Match Apport'!$C:$F,4,FALSE),0)</f>
        <v>0</v>
      </c>
      <c r="Y2234" s="33">
        <f t="shared" si="383"/>
        <v>0</v>
      </c>
      <c r="Z2234" s="184">
        <f>VLOOKUP(C2234, '2023-24 School Level AAFTE'!$C$4:$C$2454, 1, 0)</f>
        <v>5595</v>
      </c>
    </row>
    <row r="2235" spans="1:26" s="20" customFormat="1" x14ac:dyDescent="0.25">
      <c r="A2235" s="136" t="s">
        <v>2231</v>
      </c>
      <c r="B2235" s="166" t="s">
        <v>2230</v>
      </c>
      <c r="C2235" s="167">
        <v>3141</v>
      </c>
      <c r="D2235" s="166" t="s">
        <v>2234</v>
      </c>
      <c r="E2235" s="146" t="str">
        <f>VLOOKUP($C2235,'2023-24 School Level AAFTE'!$C:$N,9,FALSE)</f>
        <v>Yes</v>
      </c>
      <c r="F2235" s="94" t="str">
        <f>IFERROR(VLOOKUP(C2235,'2023-24 School Level AAFTE'!$C:$N,11,FALSE),"")</f>
        <v>Yes</v>
      </c>
      <c r="G2235" s="20">
        <f>IFERROR(VLOOKUP(C2235,'2023-24 School Level AAFTE'!$C:$N,8,FALSE),0)</f>
        <v>835.99</v>
      </c>
      <c r="H2235" s="99">
        <f>VLOOKUP($A2235,'District Data'!$A:$F,3,FALSE)</f>
        <v>1</v>
      </c>
      <c r="I2235" s="99">
        <f>VLOOKUP($A2235,'District Data'!$A:$F,4,FALSE)</f>
        <v>1</v>
      </c>
      <c r="J2235" s="100">
        <f t="shared" si="375"/>
        <v>835.99</v>
      </c>
      <c r="K2235" s="101">
        <f t="shared" si="376"/>
        <v>2.452</v>
      </c>
      <c r="L2235" s="102">
        <f>'District Data'!E$2</f>
        <v>72728</v>
      </c>
      <c r="M2235" s="102">
        <f>'District Data'!F$2</f>
        <v>78209</v>
      </c>
      <c r="N2235" s="33">
        <f t="shared" si="377"/>
        <v>178329.06</v>
      </c>
      <c r="O2235" s="33">
        <f t="shared" si="378"/>
        <v>13439.41</v>
      </c>
      <c r="P2235" s="33">
        <f t="shared" si="384"/>
        <v>14418.72</v>
      </c>
      <c r="Q2235" s="103">
        <v>0.18149999999999999</v>
      </c>
      <c r="R2235" s="103">
        <v>0.17510000000000001</v>
      </c>
      <c r="S2235" s="33">
        <f t="shared" si="379"/>
        <v>70074.67</v>
      </c>
      <c r="T2235" s="33">
        <f t="shared" si="385"/>
        <v>3196.14</v>
      </c>
      <c r="U2235" s="33">
        <f t="shared" si="380"/>
        <v>559.64</v>
      </c>
      <c r="V2235" s="33">
        <f t="shared" si="381"/>
        <v>3755.7799999999997</v>
      </c>
      <c r="W2235" s="33">
        <f t="shared" si="382"/>
        <v>265598.92</v>
      </c>
      <c r="X2235" s="33" t="str">
        <f>IFERROR(VLOOKUP(C2235,'Adj to Match Apport'!$C:$F,4,FALSE),0)</f>
        <v/>
      </c>
      <c r="Y2235" s="33">
        <f t="shared" si="383"/>
        <v>265598.92</v>
      </c>
      <c r="Z2235" s="184">
        <f>VLOOKUP(C2235, '2023-24 School Level AAFTE'!$C$4:$C$2454, 1, 0)</f>
        <v>3141</v>
      </c>
    </row>
    <row r="2236" spans="1:26" s="20" customFormat="1" x14ac:dyDescent="0.25">
      <c r="A2236" s="136" t="s">
        <v>2231</v>
      </c>
      <c r="B2236" s="166" t="s">
        <v>2230</v>
      </c>
      <c r="C2236" s="167">
        <v>2131</v>
      </c>
      <c r="D2236" s="166" t="s">
        <v>2232</v>
      </c>
      <c r="E2236" s="146" t="str">
        <f>VLOOKUP($C2236,'2023-24 School Level AAFTE'!$C:$N,9,FALSE)</f>
        <v>Yes</v>
      </c>
      <c r="F2236" s="94" t="str">
        <f>IFERROR(VLOOKUP(C2236,'2023-24 School Level AAFTE'!$C:$N,11,FALSE),"")</f>
        <v>Yes</v>
      </c>
      <c r="G2236" s="20">
        <f>IFERROR(VLOOKUP(C2236,'2023-24 School Level AAFTE'!$C:$N,8,FALSE),0)</f>
        <v>699.21</v>
      </c>
      <c r="H2236" s="99">
        <f>VLOOKUP($A2236,'District Data'!$A:$F,3,FALSE)</f>
        <v>1</v>
      </c>
      <c r="I2236" s="99">
        <f>VLOOKUP($A2236,'District Data'!$A:$F,4,FALSE)</f>
        <v>1</v>
      </c>
      <c r="J2236" s="100">
        <f t="shared" si="375"/>
        <v>699.21</v>
      </c>
      <c r="K2236" s="101">
        <f t="shared" si="376"/>
        <v>2.0510000000000002</v>
      </c>
      <c r="L2236" s="102">
        <f>'District Data'!E$2</f>
        <v>72728</v>
      </c>
      <c r="M2236" s="102">
        <f>'District Data'!F$2</f>
        <v>78209</v>
      </c>
      <c r="N2236" s="33">
        <f t="shared" si="377"/>
        <v>149165.13</v>
      </c>
      <c r="O2236" s="33">
        <f t="shared" si="378"/>
        <v>11241.53</v>
      </c>
      <c r="P2236" s="33">
        <f t="shared" si="384"/>
        <v>14418.72</v>
      </c>
      <c r="Q2236" s="103">
        <v>0.18149999999999999</v>
      </c>
      <c r="R2236" s="103">
        <v>0.17510000000000001</v>
      </c>
      <c r="S2236" s="33">
        <f t="shared" si="379"/>
        <v>58614.66</v>
      </c>
      <c r="T2236" s="33">
        <f t="shared" si="385"/>
        <v>2673.44</v>
      </c>
      <c r="U2236" s="33">
        <f t="shared" si="380"/>
        <v>468.12</v>
      </c>
      <c r="V2236" s="33">
        <f t="shared" si="381"/>
        <v>3141.56</v>
      </c>
      <c r="W2236" s="33">
        <f t="shared" si="382"/>
        <v>222162.88</v>
      </c>
      <c r="X2236" s="33">
        <f>IFERROR(VLOOKUP(C2236,'Adj to Match Apport'!$C:$F,4,FALSE),0)</f>
        <v>108.34000000020023</v>
      </c>
      <c r="Y2236" s="33">
        <f t="shared" si="383"/>
        <v>222271.2200000002</v>
      </c>
      <c r="Z2236" s="184">
        <f>VLOOKUP(C2236, '2023-24 School Level AAFTE'!$C$4:$C$2454, 1, 0)</f>
        <v>2131</v>
      </c>
    </row>
    <row r="2237" spans="1:26" s="20" customFormat="1" x14ac:dyDescent="0.25">
      <c r="A2237" s="136" t="s">
        <v>2231</v>
      </c>
      <c r="B2237" s="166" t="s">
        <v>2230</v>
      </c>
      <c r="C2237" s="167">
        <v>5724</v>
      </c>
      <c r="D2237" s="166" t="s">
        <v>3299</v>
      </c>
      <c r="E2237" s="146" t="str">
        <f>VLOOKUP($C2237,'2023-24 School Level AAFTE'!$C:$N,9,FALSE)</f>
        <v>Yes</v>
      </c>
      <c r="F2237" s="94" t="str">
        <f>IFERROR(VLOOKUP(C2237,'2023-24 School Level AAFTE'!$C:$N,11,FALSE),"")</f>
        <v>Yes</v>
      </c>
      <c r="G2237" s="20">
        <f>IFERROR(VLOOKUP(C2237,'2023-24 School Level AAFTE'!$C:$N,8,FALSE),0)</f>
        <v>11</v>
      </c>
      <c r="H2237" s="99">
        <f>VLOOKUP($A2237,'District Data'!$A:$F,3,FALSE)</f>
        <v>1</v>
      </c>
      <c r="I2237" s="99">
        <f>VLOOKUP($A2237,'District Data'!$A:$F,4,FALSE)</f>
        <v>1</v>
      </c>
      <c r="J2237" s="100">
        <f t="shared" si="375"/>
        <v>11</v>
      </c>
      <c r="K2237" s="101">
        <f t="shared" si="376"/>
        <v>3.2000000000000001E-2</v>
      </c>
      <c r="L2237" s="102">
        <f>'District Data'!E$2</f>
        <v>72728</v>
      </c>
      <c r="M2237" s="102">
        <f>'District Data'!F$2</f>
        <v>78209</v>
      </c>
      <c r="N2237" s="33">
        <f t="shared" si="377"/>
        <v>2327.3000000000002</v>
      </c>
      <c r="O2237" s="33">
        <f t="shared" si="378"/>
        <v>175.39</v>
      </c>
      <c r="P2237" s="33">
        <f t="shared" si="384"/>
        <v>14418.72</v>
      </c>
      <c r="Q2237" s="103">
        <v>0.18149999999999999</v>
      </c>
      <c r="R2237" s="103">
        <v>0.17510000000000001</v>
      </c>
      <c r="S2237" s="33">
        <f t="shared" si="379"/>
        <v>914.51</v>
      </c>
      <c r="T2237" s="33">
        <f t="shared" si="385"/>
        <v>41.71</v>
      </c>
      <c r="U2237" s="33">
        <f t="shared" si="380"/>
        <v>7.3</v>
      </c>
      <c r="V2237" s="33">
        <f t="shared" si="381"/>
        <v>49.01</v>
      </c>
      <c r="W2237" s="33">
        <f t="shared" si="382"/>
        <v>3466.2100000000005</v>
      </c>
      <c r="X2237" s="33" t="str">
        <f>IFERROR(VLOOKUP(C2237,'Adj to Match Apport'!$C:$F,4,FALSE),0)</f>
        <v/>
      </c>
      <c r="Y2237" s="33">
        <f t="shared" si="383"/>
        <v>3466.2100000000005</v>
      </c>
      <c r="Z2237" s="184">
        <f>VLOOKUP(C2237, '2023-24 School Level AAFTE'!$C$4:$C$2454, 1, 0)</f>
        <v>5724</v>
      </c>
    </row>
    <row r="2238" spans="1:26" s="20" customFormat="1" x14ac:dyDescent="0.25">
      <c r="A2238" s="136" t="s">
        <v>2231</v>
      </c>
      <c r="B2238" s="166" t="s">
        <v>2230</v>
      </c>
      <c r="C2238" s="167">
        <v>5725</v>
      </c>
      <c r="D2238" s="166" t="s">
        <v>3300</v>
      </c>
      <c r="E2238" s="146" t="str">
        <f>VLOOKUP($C2238,'2023-24 School Level AAFTE'!$C:$N,9,FALSE)</f>
        <v>Yes</v>
      </c>
      <c r="F2238" s="94" t="str">
        <f>IFERROR(VLOOKUP(C2238,'2023-24 School Level AAFTE'!$C:$N,11,FALSE),"")</f>
        <v>Yes</v>
      </c>
      <c r="G2238" s="20">
        <f>IFERROR(VLOOKUP(C2238,'2023-24 School Level AAFTE'!$C:$N,8,FALSE),0)</f>
        <v>41.5</v>
      </c>
      <c r="H2238" s="99">
        <f>VLOOKUP($A2238,'District Data'!$A:$F,3,FALSE)</f>
        <v>1</v>
      </c>
      <c r="I2238" s="99">
        <f>VLOOKUP($A2238,'District Data'!$A:$F,4,FALSE)</f>
        <v>1</v>
      </c>
      <c r="J2238" s="100">
        <f t="shared" si="375"/>
        <v>41.5</v>
      </c>
      <c r="K2238" s="101">
        <f t="shared" si="376"/>
        <v>0.122</v>
      </c>
      <c r="L2238" s="102">
        <f>'District Data'!E$2</f>
        <v>72728</v>
      </c>
      <c r="M2238" s="102">
        <f>'District Data'!F$2</f>
        <v>78209</v>
      </c>
      <c r="N2238" s="33">
        <f t="shared" si="377"/>
        <v>8872.82</v>
      </c>
      <c r="O2238" s="33">
        <f t="shared" si="378"/>
        <v>668.68</v>
      </c>
      <c r="P2238" s="33">
        <f t="shared" si="384"/>
        <v>14418.72</v>
      </c>
      <c r="Q2238" s="103">
        <v>0.18149999999999999</v>
      </c>
      <c r="R2238" s="103">
        <v>0.17510000000000001</v>
      </c>
      <c r="S2238" s="33">
        <f t="shared" si="379"/>
        <v>3486.59</v>
      </c>
      <c r="T2238" s="33">
        <f t="shared" si="385"/>
        <v>159.02000000000001</v>
      </c>
      <c r="U2238" s="33">
        <f t="shared" si="380"/>
        <v>27.84</v>
      </c>
      <c r="V2238" s="33">
        <f t="shared" si="381"/>
        <v>186.86</v>
      </c>
      <c r="W2238" s="33">
        <f t="shared" si="382"/>
        <v>13214.95</v>
      </c>
      <c r="X2238" s="33" t="str">
        <f>IFERROR(VLOOKUP(C2238,'Adj to Match Apport'!$C:$F,4,FALSE),0)</f>
        <v/>
      </c>
      <c r="Y2238" s="33">
        <f t="shared" si="383"/>
        <v>13214.95</v>
      </c>
      <c r="Z2238" s="184">
        <f>VLOOKUP(C2238, '2023-24 School Level AAFTE'!$C$4:$C$2454, 1, 0)</f>
        <v>5725</v>
      </c>
    </row>
    <row r="2239" spans="1:26" s="20" customFormat="1" x14ac:dyDescent="0.25">
      <c r="A2239" s="136" t="s">
        <v>2231</v>
      </c>
      <c r="B2239" s="166" t="s">
        <v>2230</v>
      </c>
      <c r="C2239" s="167">
        <v>5723</v>
      </c>
      <c r="D2239" s="166" t="s">
        <v>3301</v>
      </c>
      <c r="E2239" s="146" t="str">
        <f>VLOOKUP($C2239,'2023-24 School Level AAFTE'!$C:$N,9,FALSE)</f>
        <v>Yes</v>
      </c>
      <c r="F2239" s="94" t="str">
        <f>IFERROR(VLOOKUP(C2239,'2023-24 School Level AAFTE'!$C:$N,11,FALSE),"")</f>
        <v>Yes</v>
      </c>
      <c r="G2239" s="20">
        <f>IFERROR(VLOOKUP(C2239,'2023-24 School Level AAFTE'!$C:$N,8,FALSE),0)</f>
        <v>4.17</v>
      </c>
      <c r="H2239" s="99">
        <f>VLOOKUP($A2239,'District Data'!$A:$F,3,FALSE)</f>
        <v>1</v>
      </c>
      <c r="I2239" s="99">
        <f>VLOOKUP($A2239,'District Data'!$A:$F,4,FALSE)</f>
        <v>1</v>
      </c>
      <c r="J2239" s="100">
        <f t="shared" si="375"/>
        <v>4.17</v>
      </c>
      <c r="K2239" s="101">
        <f t="shared" si="376"/>
        <v>1.2E-2</v>
      </c>
      <c r="L2239" s="102">
        <f>'District Data'!E$2</f>
        <v>72728</v>
      </c>
      <c r="M2239" s="102">
        <f>'District Data'!F$2</f>
        <v>78209</v>
      </c>
      <c r="N2239" s="33">
        <f t="shared" si="377"/>
        <v>872.74</v>
      </c>
      <c r="O2239" s="33">
        <f t="shared" si="378"/>
        <v>65.77</v>
      </c>
      <c r="P2239" s="33">
        <f t="shared" si="384"/>
        <v>14418.72</v>
      </c>
      <c r="Q2239" s="103">
        <v>0.18149999999999999</v>
      </c>
      <c r="R2239" s="103">
        <v>0.17510000000000001</v>
      </c>
      <c r="S2239" s="33">
        <f t="shared" si="379"/>
        <v>342.94</v>
      </c>
      <c r="T2239" s="33">
        <f t="shared" si="385"/>
        <v>15.64</v>
      </c>
      <c r="U2239" s="33">
        <f t="shared" si="380"/>
        <v>2.74</v>
      </c>
      <c r="V2239" s="33">
        <f t="shared" si="381"/>
        <v>18.380000000000003</v>
      </c>
      <c r="W2239" s="33">
        <f t="shared" si="382"/>
        <v>1299.8300000000002</v>
      </c>
      <c r="X2239" s="33" t="str">
        <f>IFERROR(VLOOKUP(C2239,'Adj to Match Apport'!$C:$F,4,FALSE),0)</f>
        <v/>
      </c>
      <c r="Y2239" s="33">
        <f t="shared" si="383"/>
        <v>1299.8300000000002</v>
      </c>
      <c r="Z2239" s="184">
        <f>VLOOKUP(C2239, '2023-24 School Level AAFTE'!$C$4:$C$2454, 1, 0)</f>
        <v>5723</v>
      </c>
    </row>
    <row r="2240" spans="1:26" s="20" customFormat="1" x14ac:dyDescent="0.25">
      <c r="A2240" s="136" t="s">
        <v>2237</v>
      </c>
      <c r="B2240" s="166" t="s">
        <v>2236</v>
      </c>
      <c r="C2240" s="167">
        <v>2792</v>
      </c>
      <c r="D2240" s="166" t="s">
        <v>2238</v>
      </c>
      <c r="E2240" s="146" t="str">
        <f>VLOOKUP($C2240,'2023-24 School Level AAFTE'!$C:$N,9,FALSE)</f>
        <v>Yes</v>
      </c>
      <c r="F2240" s="94" t="str">
        <f>IFERROR(VLOOKUP(C2240,'2023-24 School Level AAFTE'!$C:$N,11,FALSE),"")</f>
        <v>Yes</v>
      </c>
      <c r="G2240" s="20">
        <f>IFERROR(VLOOKUP(C2240,'2023-24 School Level AAFTE'!$C:$N,8,FALSE),0)</f>
        <v>383.6</v>
      </c>
      <c r="H2240" s="99">
        <f>VLOOKUP($A2240,'District Data'!$A:$F,3,FALSE)</f>
        <v>1</v>
      </c>
      <c r="I2240" s="99">
        <f>VLOOKUP($A2240,'District Data'!$A:$F,4,FALSE)</f>
        <v>1</v>
      </c>
      <c r="J2240" s="100">
        <f t="shared" si="375"/>
        <v>383.6</v>
      </c>
      <c r="K2240" s="101">
        <f t="shared" si="376"/>
        <v>1.125</v>
      </c>
      <c r="L2240" s="102">
        <f>'District Data'!E$2</f>
        <v>72728</v>
      </c>
      <c r="M2240" s="102">
        <f>'District Data'!F$2</f>
        <v>78209</v>
      </c>
      <c r="N2240" s="33">
        <f t="shared" si="377"/>
        <v>81819</v>
      </c>
      <c r="O2240" s="33">
        <f t="shared" si="378"/>
        <v>6166.13</v>
      </c>
      <c r="P2240" s="33">
        <f t="shared" si="384"/>
        <v>14418.72</v>
      </c>
      <c r="Q2240" s="103">
        <v>0.18149999999999999</v>
      </c>
      <c r="R2240" s="103">
        <v>0.17510000000000001</v>
      </c>
      <c r="S2240" s="33">
        <f t="shared" si="379"/>
        <v>32150.9</v>
      </c>
      <c r="T2240" s="33">
        <f t="shared" si="385"/>
        <v>1466.42</v>
      </c>
      <c r="U2240" s="33">
        <f t="shared" si="380"/>
        <v>256.77</v>
      </c>
      <c r="V2240" s="33">
        <f t="shared" si="381"/>
        <v>1723.19</v>
      </c>
      <c r="W2240" s="33">
        <f t="shared" si="382"/>
        <v>121859.22</v>
      </c>
      <c r="X2240" s="33">
        <f>IFERROR(VLOOKUP(C2240,'Adj to Match Apport'!$C:$F,4,FALSE),0)</f>
        <v>-2.0000000018626451E-2</v>
      </c>
      <c r="Y2240" s="33">
        <f t="shared" si="383"/>
        <v>121859.19999999998</v>
      </c>
      <c r="Z2240" s="184">
        <f>VLOOKUP(C2240, '2023-24 School Level AAFTE'!$C$4:$C$2454, 1, 0)</f>
        <v>2792</v>
      </c>
    </row>
    <row r="2241" spans="1:26" s="20" customFormat="1" x14ac:dyDescent="0.25">
      <c r="A2241" s="136" t="s">
        <v>2237</v>
      </c>
      <c r="B2241" s="166" t="s">
        <v>2236</v>
      </c>
      <c r="C2241" s="167">
        <v>3273</v>
      </c>
      <c r="D2241" s="166" t="s">
        <v>2239</v>
      </c>
      <c r="E2241" s="146" t="str">
        <f>VLOOKUP($C2241,'2023-24 School Level AAFTE'!$C:$N,9,FALSE)</f>
        <v>Yes</v>
      </c>
      <c r="F2241" s="94" t="str">
        <f>IFERROR(VLOOKUP(C2241,'2023-24 School Level AAFTE'!$C:$N,11,FALSE),"")</f>
        <v>Yes</v>
      </c>
      <c r="G2241" s="20">
        <f>IFERROR(VLOOKUP(C2241,'2023-24 School Level AAFTE'!$C:$N,8,FALSE),0)</f>
        <v>299.85000000000002</v>
      </c>
      <c r="H2241" s="99">
        <f>VLOOKUP($A2241,'District Data'!$A:$F,3,FALSE)</f>
        <v>1</v>
      </c>
      <c r="I2241" s="99">
        <f>VLOOKUP($A2241,'District Data'!$A:$F,4,FALSE)</f>
        <v>1</v>
      </c>
      <c r="J2241" s="100">
        <f t="shared" ref="J2241:J2304" si="386">IF(AND(F2241="yes",E2241= "yes"), G2241,0)</f>
        <v>299.85000000000002</v>
      </c>
      <c r="K2241" s="101">
        <f t="shared" ref="K2241:K2304" si="387">ROUND(((J2241*1.1*36)/15)/900,3)</f>
        <v>0.88</v>
      </c>
      <c r="L2241" s="102">
        <f>'District Data'!E$2</f>
        <v>72728</v>
      </c>
      <c r="M2241" s="102">
        <f>'District Data'!F$2</f>
        <v>78209</v>
      </c>
      <c r="N2241" s="33">
        <f t="shared" ref="N2241:N2304" si="388">ROUND(H2241*L2241*$K2241,2)</f>
        <v>64000.639999999999</v>
      </c>
      <c r="O2241" s="33">
        <f t="shared" ref="O2241:O2304" si="389">ROUND(I2241*M2241*$K2241-N2241,2)</f>
        <v>4823.28</v>
      </c>
      <c r="P2241" s="33">
        <f t="shared" si="384"/>
        <v>14418.72</v>
      </c>
      <c r="Q2241" s="103">
        <v>0.18149999999999999</v>
      </c>
      <c r="R2241" s="103">
        <v>0.17510000000000001</v>
      </c>
      <c r="S2241" s="33">
        <f t="shared" ref="S2241:S2304" si="390">ROUND(N2241*Q2241+O2241*R2241+K2241*P2241,2)</f>
        <v>25149.15</v>
      </c>
      <c r="T2241" s="33">
        <f t="shared" si="385"/>
        <v>1147.07</v>
      </c>
      <c r="U2241" s="33">
        <f t="shared" ref="U2241:U2304" si="391">ROUND(T2241*R2241,2)</f>
        <v>200.85</v>
      </c>
      <c r="V2241" s="33">
        <f t="shared" ref="V2241:V2304" si="392">SUM(T2241:U2241)</f>
        <v>1347.9199999999998</v>
      </c>
      <c r="W2241" s="33">
        <f t="shared" ref="W2241:W2304" si="393">SUM(S2241,N2241:O2241,V2241)</f>
        <v>95320.99</v>
      </c>
      <c r="X2241" s="33" t="str">
        <f>IFERROR(VLOOKUP(C2241,'Adj to Match Apport'!$C:$F,4,FALSE),0)</f>
        <v/>
      </c>
      <c r="Y2241" s="33">
        <f t="shared" si="383"/>
        <v>95320.99</v>
      </c>
      <c r="Z2241" s="184">
        <f>VLOOKUP(C2241, '2023-24 School Level AAFTE'!$C$4:$C$2454, 1, 0)</f>
        <v>3273</v>
      </c>
    </row>
    <row r="2242" spans="1:26" s="20" customFormat="1" x14ac:dyDescent="0.25">
      <c r="A2242" s="136" t="s">
        <v>2237</v>
      </c>
      <c r="B2242" s="166" t="s">
        <v>2236</v>
      </c>
      <c r="C2242" s="167">
        <v>3909</v>
      </c>
      <c r="D2242" s="166" t="s">
        <v>2240</v>
      </c>
      <c r="E2242" s="146" t="str">
        <f>VLOOKUP($C2242,'2023-24 School Level AAFTE'!$C:$N,9,FALSE)</f>
        <v>Yes</v>
      </c>
      <c r="F2242" s="94" t="str">
        <f>IFERROR(VLOOKUP(C2242,'2023-24 School Level AAFTE'!$C:$N,11,FALSE),"")</f>
        <v>Yes</v>
      </c>
      <c r="G2242" s="20">
        <f>IFERROR(VLOOKUP(C2242,'2023-24 School Level AAFTE'!$C:$N,8,FALSE),0)</f>
        <v>230.02</v>
      </c>
      <c r="H2242" s="99">
        <f>VLOOKUP($A2242,'District Data'!$A:$F,3,FALSE)</f>
        <v>1</v>
      </c>
      <c r="I2242" s="99">
        <f>VLOOKUP($A2242,'District Data'!$A:$F,4,FALSE)</f>
        <v>1</v>
      </c>
      <c r="J2242" s="100">
        <f t="shared" si="386"/>
        <v>230.02</v>
      </c>
      <c r="K2242" s="101">
        <f t="shared" si="387"/>
        <v>0.67500000000000004</v>
      </c>
      <c r="L2242" s="102">
        <f>'District Data'!E$2</f>
        <v>72728</v>
      </c>
      <c r="M2242" s="102">
        <f>'District Data'!F$2</f>
        <v>78209</v>
      </c>
      <c r="N2242" s="33">
        <f t="shared" si="388"/>
        <v>49091.4</v>
      </c>
      <c r="O2242" s="33">
        <f t="shared" si="389"/>
        <v>3699.68</v>
      </c>
      <c r="P2242" s="33">
        <f t="shared" si="384"/>
        <v>14418.72</v>
      </c>
      <c r="Q2242" s="103">
        <v>0.18149999999999999</v>
      </c>
      <c r="R2242" s="103">
        <v>0.17510000000000001</v>
      </c>
      <c r="S2242" s="33">
        <f t="shared" si="390"/>
        <v>19290.54</v>
      </c>
      <c r="T2242" s="33">
        <f t="shared" si="385"/>
        <v>879.85</v>
      </c>
      <c r="U2242" s="33">
        <f t="shared" si="391"/>
        <v>154.06</v>
      </c>
      <c r="V2242" s="33">
        <f t="shared" si="392"/>
        <v>1033.9100000000001</v>
      </c>
      <c r="W2242" s="33">
        <f t="shared" si="393"/>
        <v>73115.53</v>
      </c>
      <c r="X2242" s="33" t="str">
        <f>IFERROR(VLOOKUP(C2242,'Adj to Match Apport'!$C:$F,4,FALSE),0)</f>
        <v/>
      </c>
      <c r="Y2242" s="33">
        <f t="shared" ref="Y2242:Y2305" si="394">SUM(X2242,W2242)</f>
        <v>73115.53</v>
      </c>
      <c r="Z2242" s="184">
        <f>VLOOKUP(C2242, '2023-24 School Level AAFTE'!$C$4:$C$2454, 1, 0)</f>
        <v>3909</v>
      </c>
    </row>
    <row r="2243" spans="1:26" s="20" customFormat="1" x14ac:dyDescent="0.25">
      <c r="A2243" s="136" t="s">
        <v>2242</v>
      </c>
      <c r="B2243" s="166" t="s">
        <v>2241</v>
      </c>
      <c r="C2243" s="167">
        <v>1899</v>
      </c>
      <c r="D2243" s="166" t="s">
        <v>2911</v>
      </c>
      <c r="E2243" s="146" t="str">
        <f>VLOOKUP($C2243,'2023-24 School Level AAFTE'!$C:$N,9,FALSE)</f>
        <v>No</v>
      </c>
      <c r="F2243" s="94" t="str">
        <f>IFERROR(VLOOKUP(C2243,'2023-24 School Level AAFTE'!$C:$N,11,FALSE),"")</f>
        <v>No</v>
      </c>
      <c r="G2243" s="20">
        <f>IFERROR(VLOOKUP(C2243,'2023-24 School Level AAFTE'!$C:$N,8,FALSE),0)</f>
        <v>0</v>
      </c>
      <c r="H2243" s="99">
        <f>VLOOKUP($A2243,'District Data'!$A:$F,3,FALSE)</f>
        <v>1.06</v>
      </c>
      <c r="I2243" s="99">
        <f>VLOOKUP($A2243,'District Data'!$A:$F,4,FALSE)</f>
        <v>1.06</v>
      </c>
      <c r="J2243" s="100">
        <f t="shared" si="386"/>
        <v>0</v>
      </c>
      <c r="K2243" s="101">
        <f t="shared" si="387"/>
        <v>0</v>
      </c>
      <c r="L2243" s="102">
        <f>'District Data'!E$2</f>
        <v>72728</v>
      </c>
      <c r="M2243" s="102">
        <f>'District Data'!F$2</f>
        <v>78209</v>
      </c>
      <c r="N2243" s="33">
        <f t="shared" si="388"/>
        <v>0</v>
      </c>
      <c r="O2243" s="33">
        <f t="shared" si="389"/>
        <v>0</v>
      </c>
      <c r="P2243" s="33">
        <f t="shared" si="384"/>
        <v>14418.72</v>
      </c>
      <c r="Q2243" s="103">
        <v>0.18149999999999999</v>
      </c>
      <c r="R2243" s="103">
        <v>0.17510000000000001</v>
      </c>
      <c r="S2243" s="33">
        <f t="shared" si="390"/>
        <v>0</v>
      </c>
      <c r="T2243" s="33">
        <f t="shared" si="385"/>
        <v>0</v>
      </c>
      <c r="U2243" s="33">
        <f t="shared" si="391"/>
        <v>0</v>
      </c>
      <c r="V2243" s="33">
        <f t="shared" si="392"/>
        <v>0</v>
      </c>
      <c r="W2243" s="33">
        <f t="shared" si="393"/>
        <v>0</v>
      </c>
      <c r="X2243" s="33">
        <f>IFERROR(VLOOKUP(C2243,'Adj to Match Apport'!$C:$F,4,FALSE),0)</f>
        <v>0</v>
      </c>
      <c r="Y2243" s="33">
        <f t="shared" si="394"/>
        <v>0</v>
      </c>
      <c r="Z2243" s="184">
        <f>VLOOKUP(C2243, '2023-24 School Level AAFTE'!$C$4:$C$2454, 1, 0)</f>
        <v>1899</v>
      </c>
    </row>
    <row r="2244" spans="1:26" s="20" customFormat="1" x14ac:dyDescent="0.25">
      <c r="A2244" s="136" t="s">
        <v>2242</v>
      </c>
      <c r="B2244" s="166" t="s">
        <v>2241</v>
      </c>
      <c r="C2244" s="167">
        <v>4549</v>
      </c>
      <c r="D2244" s="166" t="s">
        <v>2248</v>
      </c>
      <c r="E2244" s="146" t="str">
        <f>VLOOKUP($C2244,'2023-24 School Level AAFTE'!$C:$N,9,FALSE)</f>
        <v>No</v>
      </c>
      <c r="F2244" s="94" t="str">
        <f>IFERROR(VLOOKUP(C2244,'2023-24 School Level AAFTE'!$C:$N,11,FALSE),"")</f>
        <v>No</v>
      </c>
      <c r="G2244" s="20">
        <f>IFERROR(VLOOKUP(C2244,'2023-24 School Level AAFTE'!$C:$N,8,FALSE),0)</f>
        <v>172.4</v>
      </c>
      <c r="H2244" s="99">
        <f>VLOOKUP($A2244,'District Data'!$A:$F,3,FALSE)</f>
        <v>1.06</v>
      </c>
      <c r="I2244" s="99">
        <f>VLOOKUP($A2244,'District Data'!$A:$F,4,FALSE)</f>
        <v>1.06</v>
      </c>
      <c r="J2244" s="100">
        <f t="shared" si="386"/>
        <v>0</v>
      </c>
      <c r="K2244" s="101">
        <f t="shared" si="387"/>
        <v>0</v>
      </c>
      <c r="L2244" s="102">
        <f>'District Data'!E$2</f>
        <v>72728</v>
      </c>
      <c r="M2244" s="102">
        <f>'District Data'!F$2</f>
        <v>78209</v>
      </c>
      <c r="N2244" s="33">
        <f t="shared" si="388"/>
        <v>0</v>
      </c>
      <c r="O2244" s="33">
        <f t="shared" si="389"/>
        <v>0</v>
      </c>
      <c r="P2244" s="33">
        <f t="shared" ref="P2244:P2307" si="395">ROUND(1178*12*1.02,2)</f>
        <v>14418.72</v>
      </c>
      <c r="Q2244" s="103">
        <v>0.18149999999999999</v>
      </c>
      <c r="R2244" s="103">
        <v>0.17510000000000001</v>
      </c>
      <c r="S2244" s="33">
        <f t="shared" si="390"/>
        <v>0</v>
      </c>
      <c r="T2244" s="33">
        <f t="shared" ref="T2244:T2307" si="396">ROUND(($M2244*$I2244*$K2244/180*3),2)</f>
        <v>0</v>
      </c>
      <c r="U2244" s="33">
        <f t="shared" si="391"/>
        <v>0</v>
      </c>
      <c r="V2244" s="33">
        <f t="shared" si="392"/>
        <v>0</v>
      </c>
      <c r="W2244" s="33">
        <f t="shared" si="393"/>
        <v>0</v>
      </c>
      <c r="X2244" s="33">
        <f>IFERROR(VLOOKUP(C2244,'Adj to Match Apport'!$C:$F,4,FALSE),0)</f>
        <v>0</v>
      </c>
      <c r="Y2244" s="33">
        <f t="shared" si="394"/>
        <v>0</v>
      </c>
      <c r="Z2244" s="184">
        <f>VLOOKUP(C2244, '2023-24 School Level AAFTE'!$C$4:$C$2454, 1, 0)</f>
        <v>4549</v>
      </c>
    </row>
    <row r="2245" spans="1:26" s="20" customFormat="1" x14ac:dyDescent="0.25">
      <c r="A2245" s="136" t="s">
        <v>2242</v>
      </c>
      <c r="B2245" s="166" t="s">
        <v>2241</v>
      </c>
      <c r="C2245" s="167">
        <v>3270</v>
      </c>
      <c r="D2245" s="166" t="s">
        <v>2246</v>
      </c>
      <c r="E2245" s="146" t="str">
        <f>VLOOKUP($C2245,'2023-24 School Level AAFTE'!$C:$N,9,FALSE)</f>
        <v>No</v>
      </c>
      <c r="F2245" s="94" t="str">
        <f>IFERROR(VLOOKUP(C2245,'2023-24 School Level AAFTE'!$C:$N,11,FALSE),"")</f>
        <v>No</v>
      </c>
      <c r="G2245" s="20">
        <f>IFERROR(VLOOKUP(C2245,'2023-24 School Level AAFTE'!$C:$N,8,FALSE),0)</f>
        <v>287.22000000000003</v>
      </c>
      <c r="H2245" s="99">
        <f>VLOOKUP($A2245,'District Data'!$A:$F,3,FALSE)</f>
        <v>1.06</v>
      </c>
      <c r="I2245" s="99">
        <f>VLOOKUP($A2245,'District Data'!$A:$F,4,FALSE)</f>
        <v>1.06</v>
      </c>
      <c r="J2245" s="100">
        <f t="shared" si="386"/>
        <v>0</v>
      </c>
      <c r="K2245" s="101">
        <f t="shared" si="387"/>
        <v>0</v>
      </c>
      <c r="L2245" s="102">
        <f>'District Data'!E$2</f>
        <v>72728</v>
      </c>
      <c r="M2245" s="102">
        <f>'District Data'!F$2</f>
        <v>78209</v>
      </c>
      <c r="N2245" s="33">
        <f t="shared" si="388"/>
        <v>0</v>
      </c>
      <c r="O2245" s="33">
        <f t="shared" si="389"/>
        <v>0</v>
      </c>
      <c r="P2245" s="33">
        <f t="shared" si="395"/>
        <v>14418.72</v>
      </c>
      <c r="Q2245" s="103">
        <v>0.18149999999999999</v>
      </c>
      <c r="R2245" s="103">
        <v>0.17510000000000001</v>
      </c>
      <c r="S2245" s="33">
        <f t="shared" si="390"/>
        <v>0</v>
      </c>
      <c r="T2245" s="33">
        <f t="shared" si="396"/>
        <v>0</v>
      </c>
      <c r="U2245" s="33">
        <f t="shared" si="391"/>
        <v>0</v>
      </c>
      <c r="V2245" s="33">
        <f t="shared" si="392"/>
        <v>0</v>
      </c>
      <c r="W2245" s="33">
        <f t="shared" si="393"/>
        <v>0</v>
      </c>
      <c r="X2245" s="33">
        <f>IFERROR(VLOOKUP(C2245,'Adj to Match Apport'!$C:$F,4,FALSE),0)</f>
        <v>0</v>
      </c>
      <c r="Y2245" s="33">
        <f t="shared" si="394"/>
        <v>0</v>
      </c>
      <c r="Z2245" s="184">
        <f>VLOOKUP(C2245, '2023-24 School Level AAFTE'!$C$4:$C$2454, 1, 0)</f>
        <v>3270</v>
      </c>
    </row>
    <row r="2246" spans="1:26" s="20" customFormat="1" x14ac:dyDescent="0.25">
      <c r="A2246" s="136" t="s">
        <v>2242</v>
      </c>
      <c r="B2246" s="166" t="s">
        <v>2241</v>
      </c>
      <c r="C2246" s="167">
        <v>5494</v>
      </c>
      <c r="D2246" s="166" t="s">
        <v>2249</v>
      </c>
      <c r="E2246" s="146" t="str">
        <f>VLOOKUP($C2246,'2023-24 School Level AAFTE'!$C:$N,9,FALSE)</f>
        <v>No</v>
      </c>
      <c r="F2246" s="94" t="str">
        <f>IFERROR(VLOOKUP(C2246,'2023-24 School Level AAFTE'!$C:$N,11,FALSE),"")</f>
        <v>No</v>
      </c>
      <c r="G2246" s="20">
        <f>IFERROR(VLOOKUP(C2246,'2023-24 School Level AAFTE'!$C:$N,8,FALSE),0)</f>
        <v>343</v>
      </c>
      <c r="H2246" s="99">
        <f>VLOOKUP($A2246,'District Data'!$A:$F,3,FALSE)</f>
        <v>1.06</v>
      </c>
      <c r="I2246" s="99">
        <f>VLOOKUP($A2246,'District Data'!$A:$F,4,FALSE)</f>
        <v>1.06</v>
      </c>
      <c r="J2246" s="100">
        <f t="shared" si="386"/>
        <v>0</v>
      </c>
      <c r="K2246" s="101">
        <f t="shared" si="387"/>
        <v>0</v>
      </c>
      <c r="L2246" s="102">
        <f>'District Data'!E$2</f>
        <v>72728</v>
      </c>
      <c r="M2246" s="102">
        <f>'District Data'!F$2</f>
        <v>78209</v>
      </c>
      <c r="N2246" s="33">
        <f t="shared" si="388"/>
        <v>0</v>
      </c>
      <c r="O2246" s="33">
        <f t="shared" si="389"/>
        <v>0</v>
      </c>
      <c r="P2246" s="33">
        <f t="shared" si="395"/>
        <v>14418.72</v>
      </c>
      <c r="Q2246" s="103">
        <v>0.18149999999999999</v>
      </c>
      <c r="R2246" s="103">
        <v>0.17510000000000001</v>
      </c>
      <c r="S2246" s="33">
        <f t="shared" si="390"/>
        <v>0</v>
      </c>
      <c r="T2246" s="33">
        <f t="shared" si="396"/>
        <v>0</v>
      </c>
      <c r="U2246" s="33">
        <f t="shared" si="391"/>
        <v>0</v>
      </c>
      <c r="V2246" s="33">
        <f t="shared" si="392"/>
        <v>0</v>
      </c>
      <c r="W2246" s="33">
        <f t="shared" si="393"/>
        <v>0</v>
      </c>
      <c r="X2246" s="33">
        <f>IFERROR(VLOOKUP(C2246,'Adj to Match Apport'!$C:$F,4,FALSE),0)</f>
        <v>0</v>
      </c>
      <c r="Y2246" s="33">
        <f t="shared" si="394"/>
        <v>0</v>
      </c>
      <c r="Z2246" s="184">
        <f>VLOOKUP(C2246, '2023-24 School Level AAFTE'!$C$4:$C$2454, 1, 0)</f>
        <v>5494</v>
      </c>
    </row>
    <row r="2247" spans="1:26" s="20" customFormat="1" x14ac:dyDescent="0.25">
      <c r="A2247" s="136" t="s">
        <v>2242</v>
      </c>
      <c r="B2247" s="166" t="s">
        <v>2241</v>
      </c>
      <c r="C2247" s="167">
        <v>2911</v>
      </c>
      <c r="D2247" s="166" t="s">
        <v>2244</v>
      </c>
      <c r="E2247" s="146" t="str">
        <f>VLOOKUP($C2247,'2023-24 School Level AAFTE'!$C:$N,9,FALSE)</f>
        <v>No</v>
      </c>
      <c r="F2247" s="94" t="str">
        <f>IFERROR(VLOOKUP(C2247,'2023-24 School Level AAFTE'!$C:$N,11,FALSE),"")</f>
        <v>No</v>
      </c>
      <c r="G2247" s="20">
        <f>IFERROR(VLOOKUP(C2247,'2023-24 School Level AAFTE'!$C:$N,8,FALSE),0)</f>
        <v>234.3</v>
      </c>
      <c r="H2247" s="99">
        <f>VLOOKUP($A2247,'District Data'!$A:$F,3,FALSE)</f>
        <v>1.06</v>
      </c>
      <c r="I2247" s="99">
        <f>VLOOKUP($A2247,'District Data'!$A:$F,4,FALSE)</f>
        <v>1.06</v>
      </c>
      <c r="J2247" s="100">
        <f t="shared" si="386"/>
        <v>0</v>
      </c>
      <c r="K2247" s="101">
        <f t="shared" si="387"/>
        <v>0</v>
      </c>
      <c r="L2247" s="102">
        <f>'District Data'!E$2</f>
        <v>72728</v>
      </c>
      <c r="M2247" s="102">
        <f>'District Data'!F$2</f>
        <v>78209</v>
      </c>
      <c r="N2247" s="33">
        <f t="shared" si="388"/>
        <v>0</v>
      </c>
      <c r="O2247" s="33">
        <f t="shared" si="389"/>
        <v>0</v>
      </c>
      <c r="P2247" s="33">
        <f t="shared" si="395"/>
        <v>14418.72</v>
      </c>
      <c r="Q2247" s="103">
        <v>0.18149999999999999</v>
      </c>
      <c r="R2247" s="103">
        <v>0.17510000000000001</v>
      </c>
      <c r="S2247" s="33">
        <f t="shared" si="390"/>
        <v>0</v>
      </c>
      <c r="T2247" s="33">
        <f t="shared" si="396"/>
        <v>0</v>
      </c>
      <c r="U2247" s="33">
        <f t="shared" si="391"/>
        <v>0</v>
      </c>
      <c r="V2247" s="33">
        <f t="shared" si="392"/>
        <v>0</v>
      </c>
      <c r="W2247" s="33">
        <f t="shared" si="393"/>
        <v>0</v>
      </c>
      <c r="X2247" s="33">
        <f>IFERROR(VLOOKUP(C2247,'Adj to Match Apport'!$C:$F,4,FALSE),0)</f>
        <v>0</v>
      </c>
      <c r="Y2247" s="33">
        <f t="shared" si="394"/>
        <v>0</v>
      </c>
      <c r="Z2247" s="184">
        <f>VLOOKUP(C2247, '2023-24 School Level AAFTE'!$C$4:$C$2454, 1, 0)</f>
        <v>2911</v>
      </c>
    </row>
    <row r="2248" spans="1:26" s="20" customFormat="1" x14ac:dyDescent="0.25">
      <c r="A2248" s="26" t="s">
        <v>2242</v>
      </c>
      <c r="B2248" s="166" t="s">
        <v>2241</v>
      </c>
      <c r="C2248" s="167">
        <v>2509</v>
      </c>
      <c r="D2248" s="166" t="s">
        <v>2243</v>
      </c>
      <c r="E2248" s="146" t="str">
        <f>VLOOKUP($C2248,'2023-24 School Level AAFTE'!$C:$N,9,FALSE)</f>
        <v>Yes</v>
      </c>
      <c r="F2248" s="94" t="str">
        <f>IFERROR(VLOOKUP(C2248,'2023-24 School Level AAFTE'!$C:$N,11,FALSE),"")</f>
        <v>Yes</v>
      </c>
      <c r="G2248" s="20">
        <f>IFERROR(VLOOKUP(C2248,'2023-24 School Level AAFTE'!$C:$N,8,FALSE),0)</f>
        <v>285.99</v>
      </c>
      <c r="H2248" s="99">
        <f>VLOOKUP($A2248,'District Data'!$A:$F,3,FALSE)</f>
        <v>1.06</v>
      </c>
      <c r="I2248" s="99">
        <f>VLOOKUP($A2248,'District Data'!$A:$F,4,FALSE)</f>
        <v>1.06</v>
      </c>
      <c r="J2248" s="100">
        <f t="shared" si="386"/>
        <v>285.99</v>
      </c>
      <c r="K2248" s="101">
        <f t="shared" si="387"/>
        <v>0.83899999999999997</v>
      </c>
      <c r="L2248" s="102">
        <f>'District Data'!E$2</f>
        <v>72728</v>
      </c>
      <c r="M2248" s="102">
        <f>'District Data'!F$2</f>
        <v>78209</v>
      </c>
      <c r="N2248" s="33">
        <f t="shared" si="388"/>
        <v>64679.92</v>
      </c>
      <c r="O2248" s="33">
        <f t="shared" si="389"/>
        <v>4874.47</v>
      </c>
      <c r="P2248" s="33">
        <f t="shared" si="395"/>
        <v>14418.72</v>
      </c>
      <c r="Q2248" s="103">
        <v>0.18149999999999999</v>
      </c>
      <c r="R2248" s="103">
        <v>0.17510000000000001</v>
      </c>
      <c r="S2248" s="33">
        <f t="shared" si="390"/>
        <v>24690.23</v>
      </c>
      <c r="T2248" s="33">
        <f t="shared" si="396"/>
        <v>1159.24</v>
      </c>
      <c r="U2248" s="33">
        <f t="shared" si="391"/>
        <v>202.98</v>
      </c>
      <c r="V2248" s="33">
        <f t="shared" si="392"/>
        <v>1362.22</v>
      </c>
      <c r="W2248" s="33">
        <f t="shared" si="393"/>
        <v>95606.84</v>
      </c>
      <c r="X2248" s="33">
        <f>IFERROR(VLOOKUP(C2248,'Adj to Match Apport'!$C:$F,4,FALSE),0)</f>
        <v>1.0000000009313226E-2</v>
      </c>
      <c r="Y2248" s="33">
        <f t="shared" si="394"/>
        <v>95606.85</v>
      </c>
      <c r="Z2248" s="184">
        <f>VLOOKUP(C2248, '2023-24 School Level AAFTE'!$C$4:$C$2454, 1, 0)</f>
        <v>2509</v>
      </c>
    </row>
    <row r="2249" spans="1:26" s="20" customFormat="1" x14ac:dyDescent="0.25">
      <c r="A2249" s="136" t="s">
        <v>2242</v>
      </c>
      <c r="B2249" s="166" t="s">
        <v>2241</v>
      </c>
      <c r="C2249" s="167">
        <v>4207</v>
      </c>
      <c r="D2249" s="166" t="s">
        <v>2247</v>
      </c>
      <c r="E2249" s="146" t="str">
        <f>VLOOKUP($C2249,'2023-24 School Level AAFTE'!$C:$N,9,FALSE)</f>
        <v>No</v>
      </c>
      <c r="F2249" s="94" t="str">
        <f>IFERROR(VLOOKUP(C2249,'2023-24 School Level AAFTE'!$C:$N,11,FALSE),"")</f>
        <v>No</v>
      </c>
      <c r="G2249" s="20">
        <f>IFERROR(VLOOKUP(C2249,'2023-24 School Level AAFTE'!$C:$N,8,FALSE),0)</f>
        <v>435.39</v>
      </c>
      <c r="H2249" s="99">
        <f>VLOOKUP($A2249,'District Data'!$A:$F,3,FALSE)</f>
        <v>1.06</v>
      </c>
      <c r="I2249" s="99">
        <f>VLOOKUP($A2249,'District Data'!$A:$F,4,FALSE)</f>
        <v>1.06</v>
      </c>
      <c r="J2249" s="100">
        <f t="shared" si="386"/>
        <v>0</v>
      </c>
      <c r="K2249" s="101">
        <f t="shared" si="387"/>
        <v>0</v>
      </c>
      <c r="L2249" s="102">
        <f>'District Data'!E$2</f>
        <v>72728</v>
      </c>
      <c r="M2249" s="102">
        <f>'District Data'!F$2</f>
        <v>78209</v>
      </c>
      <c r="N2249" s="33">
        <f t="shared" si="388"/>
        <v>0</v>
      </c>
      <c r="O2249" s="33">
        <f t="shared" si="389"/>
        <v>0</v>
      </c>
      <c r="P2249" s="33">
        <f t="shared" si="395"/>
        <v>14418.72</v>
      </c>
      <c r="Q2249" s="103">
        <v>0.18149999999999999</v>
      </c>
      <c r="R2249" s="103">
        <v>0.17510000000000001</v>
      </c>
      <c r="S2249" s="33">
        <f t="shared" si="390"/>
        <v>0</v>
      </c>
      <c r="T2249" s="33">
        <f t="shared" si="396"/>
        <v>0</v>
      </c>
      <c r="U2249" s="33">
        <f t="shared" si="391"/>
        <v>0</v>
      </c>
      <c r="V2249" s="33">
        <f t="shared" si="392"/>
        <v>0</v>
      </c>
      <c r="W2249" s="33">
        <f t="shared" si="393"/>
        <v>0</v>
      </c>
      <c r="X2249" s="33">
        <f>IFERROR(VLOOKUP(C2249,'Adj to Match Apport'!$C:$F,4,FALSE),0)</f>
        <v>0</v>
      </c>
      <c r="Y2249" s="33">
        <f t="shared" si="394"/>
        <v>0</v>
      </c>
      <c r="Z2249" s="184">
        <f>VLOOKUP(C2249, '2023-24 School Level AAFTE'!$C$4:$C$2454, 1, 0)</f>
        <v>4207</v>
      </c>
    </row>
    <row r="2250" spans="1:26" s="20" customFormat="1" x14ac:dyDescent="0.25">
      <c r="A2250" s="136" t="s">
        <v>2242</v>
      </c>
      <c r="B2250" s="166" t="s">
        <v>2241</v>
      </c>
      <c r="C2250" s="167">
        <v>3147</v>
      </c>
      <c r="D2250" s="166" t="s">
        <v>2245</v>
      </c>
      <c r="E2250" s="146" t="str">
        <f>VLOOKUP($C2250,'2023-24 School Level AAFTE'!$C:$N,9,FALSE)</f>
        <v>No</v>
      </c>
      <c r="F2250" s="94" t="str">
        <f>IFERROR(VLOOKUP(C2250,'2023-24 School Level AAFTE'!$C:$N,11,FALSE),"")</f>
        <v>No</v>
      </c>
      <c r="G2250" s="20">
        <f>IFERROR(VLOOKUP(C2250,'2023-24 School Level AAFTE'!$C:$N,8,FALSE),0)</f>
        <v>958.29</v>
      </c>
      <c r="H2250" s="99">
        <f>VLOOKUP($A2250,'District Data'!$A:$F,3,FALSE)</f>
        <v>1.06</v>
      </c>
      <c r="I2250" s="99">
        <f>VLOOKUP($A2250,'District Data'!$A:$F,4,FALSE)</f>
        <v>1.06</v>
      </c>
      <c r="J2250" s="100">
        <f t="shared" si="386"/>
        <v>0</v>
      </c>
      <c r="K2250" s="101">
        <f t="shared" si="387"/>
        <v>0</v>
      </c>
      <c r="L2250" s="102">
        <f>'District Data'!E$2</f>
        <v>72728</v>
      </c>
      <c r="M2250" s="102">
        <f>'District Data'!F$2</f>
        <v>78209</v>
      </c>
      <c r="N2250" s="33">
        <f t="shared" si="388"/>
        <v>0</v>
      </c>
      <c r="O2250" s="33">
        <f t="shared" si="389"/>
        <v>0</v>
      </c>
      <c r="P2250" s="33">
        <f t="shared" si="395"/>
        <v>14418.72</v>
      </c>
      <c r="Q2250" s="103">
        <v>0.18149999999999999</v>
      </c>
      <c r="R2250" s="103">
        <v>0.17510000000000001</v>
      </c>
      <c r="S2250" s="33">
        <f t="shared" si="390"/>
        <v>0</v>
      </c>
      <c r="T2250" s="33">
        <f t="shared" si="396"/>
        <v>0</v>
      </c>
      <c r="U2250" s="33">
        <f t="shared" si="391"/>
        <v>0</v>
      </c>
      <c r="V2250" s="33">
        <f t="shared" si="392"/>
        <v>0</v>
      </c>
      <c r="W2250" s="33">
        <f t="shared" si="393"/>
        <v>0</v>
      </c>
      <c r="X2250" s="33">
        <f>IFERROR(VLOOKUP(C2250,'Adj to Match Apport'!$C:$F,4,FALSE),0)</f>
        <v>0</v>
      </c>
      <c r="Y2250" s="33">
        <f t="shared" si="394"/>
        <v>0</v>
      </c>
      <c r="Z2250" s="184">
        <f>VLOOKUP(C2250, '2023-24 School Level AAFTE'!$C$4:$C$2454, 1, 0)</f>
        <v>3147</v>
      </c>
    </row>
    <row r="2251" spans="1:26" s="20" customFormat="1" x14ac:dyDescent="0.25">
      <c r="A2251" s="136" t="s">
        <v>2242</v>
      </c>
      <c r="B2251" s="166" t="s">
        <v>2241</v>
      </c>
      <c r="C2251" s="167">
        <v>5615</v>
      </c>
      <c r="D2251" s="166" t="s">
        <v>2852</v>
      </c>
      <c r="E2251" s="146" t="str">
        <f>VLOOKUP($C2251,'2023-24 School Level AAFTE'!$C:$N,9,FALSE)</f>
        <v>No</v>
      </c>
      <c r="F2251" s="94" t="str">
        <f>IFERROR(VLOOKUP(C2251,'2023-24 School Level AAFTE'!$C:$N,11,FALSE),"")</f>
        <v>No</v>
      </c>
      <c r="G2251" s="20">
        <f>IFERROR(VLOOKUP(C2251,'2023-24 School Level AAFTE'!$C:$N,8,FALSE),0)</f>
        <v>29.76</v>
      </c>
      <c r="H2251" s="99">
        <f>VLOOKUP($A2251,'District Data'!$A:$F,3,FALSE)</f>
        <v>1.06</v>
      </c>
      <c r="I2251" s="99">
        <f>VLOOKUP($A2251,'District Data'!$A:$F,4,FALSE)</f>
        <v>1.06</v>
      </c>
      <c r="J2251" s="100">
        <f t="shared" si="386"/>
        <v>0</v>
      </c>
      <c r="K2251" s="101">
        <f t="shared" si="387"/>
        <v>0</v>
      </c>
      <c r="L2251" s="102">
        <f>'District Data'!E$2</f>
        <v>72728</v>
      </c>
      <c r="M2251" s="102">
        <f>'District Data'!F$2</f>
        <v>78209</v>
      </c>
      <c r="N2251" s="33">
        <f t="shared" si="388"/>
        <v>0</v>
      </c>
      <c r="O2251" s="33">
        <f t="shared" si="389"/>
        <v>0</v>
      </c>
      <c r="P2251" s="33">
        <f t="shared" si="395"/>
        <v>14418.72</v>
      </c>
      <c r="Q2251" s="103">
        <v>0.18149999999999999</v>
      </c>
      <c r="R2251" s="103">
        <v>0.17510000000000001</v>
      </c>
      <c r="S2251" s="33">
        <f t="shared" si="390"/>
        <v>0</v>
      </c>
      <c r="T2251" s="33">
        <f t="shared" si="396"/>
        <v>0</v>
      </c>
      <c r="U2251" s="33">
        <f t="shared" si="391"/>
        <v>0</v>
      </c>
      <c r="V2251" s="33">
        <f t="shared" si="392"/>
        <v>0</v>
      </c>
      <c r="W2251" s="33">
        <f t="shared" si="393"/>
        <v>0</v>
      </c>
      <c r="X2251" s="33">
        <f>IFERROR(VLOOKUP(C2251,'Adj to Match Apport'!$C:$F,4,FALSE),0)</f>
        <v>0</v>
      </c>
      <c r="Y2251" s="33">
        <f t="shared" si="394"/>
        <v>0</v>
      </c>
      <c r="Z2251" s="184">
        <f>VLOOKUP(C2251, '2023-24 School Level AAFTE'!$C$4:$C$2454, 1, 0)</f>
        <v>5615</v>
      </c>
    </row>
    <row r="2252" spans="1:26" s="20" customFormat="1" x14ac:dyDescent="0.25">
      <c r="A2252" s="136" t="s">
        <v>2251</v>
      </c>
      <c r="B2252" s="166" t="s">
        <v>2250</v>
      </c>
      <c r="C2252" s="167">
        <v>3075</v>
      </c>
      <c r="D2252" s="166" t="s">
        <v>2252</v>
      </c>
      <c r="E2252" s="146" t="str">
        <f>VLOOKUP($C2252,'2023-24 School Level AAFTE'!$C:$N,9,FALSE)</f>
        <v>Yes</v>
      </c>
      <c r="F2252" s="94" t="str">
        <f>IFERROR(VLOOKUP(C2252,'2023-24 School Level AAFTE'!$C:$N,11,FALSE),"")</f>
        <v>Yes</v>
      </c>
      <c r="G2252" s="20">
        <f>IFERROR(VLOOKUP(C2252,'2023-24 School Level AAFTE'!$C:$N,8,FALSE),0)</f>
        <v>65.710000000000008</v>
      </c>
      <c r="H2252" s="99">
        <f>VLOOKUP($A2252,'District Data'!$A:$F,3,FALSE)</f>
        <v>1</v>
      </c>
      <c r="I2252" s="99">
        <f>VLOOKUP($A2252,'District Data'!$A:$F,4,FALSE)</f>
        <v>1</v>
      </c>
      <c r="J2252" s="100">
        <f t="shared" si="386"/>
        <v>65.710000000000008</v>
      </c>
      <c r="K2252" s="101">
        <f t="shared" si="387"/>
        <v>0.193</v>
      </c>
      <c r="L2252" s="102">
        <f>'District Data'!E$2</f>
        <v>72728</v>
      </c>
      <c r="M2252" s="102">
        <f>'District Data'!F$2</f>
        <v>78209</v>
      </c>
      <c r="N2252" s="33">
        <f t="shared" si="388"/>
        <v>14036.5</v>
      </c>
      <c r="O2252" s="33">
        <f t="shared" si="389"/>
        <v>1057.8399999999999</v>
      </c>
      <c r="P2252" s="33">
        <f t="shared" si="395"/>
        <v>14418.72</v>
      </c>
      <c r="Q2252" s="103">
        <v>0.18149999999999999</v>
      </c>
      <c r="R2252" s="103">
        <v>0.17510000000000001</v>
      </c>
      <c r="S2252" s="33">
        <f t="shared" si="390"/>
        <v>5515.67</v>
      </c>
      <c r="T2252" s="33">
        <f t="shared" si="396"/>
        <v>251.57</v>
      </c>
      <c r="U2252" s="33">
        <f t="shared" si="391"/>
        <v>44.05</v>
      </c>
      <c r="V2252" s="33">
        <f t="shared" si="392"/>
        <v>295.62</v>
      </c>
      <c r="W2252" s="33">
        <f t="shared" si="393"/>
        <v>20905.629999999997</v>
      </c>
      <c r="X2252" s="33">
        <f>IFERROR(VLOOKUP(C2252,'Adj to Match Apport'!$C:$F,4,FALSE),0)</f>
        <v>-9.9999999983992893E-3</v>
      </c>
      <c r="Y2252" s="33">
        <f t="shared" si="394"/>
        <v>20905.62</v>
      </c>
      <c r="Z2252" s="184">
        <f>VLOOKUP(C2252, '2023-24 School Level AAFTE'!$C$4:$C$2454, 1, 0)</f>
        <v>3075</v>
      </c>
    </row>
    <row r="2253" spans="1:26" s="20" customFormat="1" x14ac:dyDescent="0.25">
      <c r="A2253" s="136" t="s">
        <v>2254</v>
      </c>
      <c r="B2253" s="166" t="s">
        <v>2253</v>
      </c>
      <c r="C2253" s="167">
        <v>2161</v>
      </c>
      <c r="D2253" s="166" t="s">
        <v>2255</v>
      </c>
      <c r="E2253" s="146" t="str">
        <f>VLOOKUP($C2253,'2023-24 School Level AAFTE'!$C:$N,9,FALSE)</f>
        <v>Yes</v>
      </c>
      <c r="F2253" s="94" t="str">
        <f>IFERROR(VLOOKUP(C2253,'2023-24 School Level AAFTE'!$C:$N,11,FALSE),"")</f>
        <v>Yes</v>
      </c>
      <c r="G2253" s="20">
        <f>IFERROR(VLOOKUP(C2253,'2023-24 School Level AAFTE'!$C:$N,8,FALSE),0)</f>
        <v>111</v>
      </c>
      <c r="H2253" s="99">
        <f>VLOOKUP($A2253,'District Data'!$A:$F,3,FALSE)</f>
        <v>1</v>
      </c>
      <c r="I2253" s="99">
        <f>VLOOKUP($A2253,'District Data'!$A:$F,4,FALSE)</f>
        <v>1</v>
      </c>
      <c r="J2253" s="100">
        <f t="shared" si="386"/>
        <v>111</v>
      </c>
      <c r="K2253" s="101">
        <f t="shared" si="387"/>
        <v>0.32600000000000001</v>
      </c>
      <c r="L2253" s="102">
        <f>'District Data'!E$2</f>
        <v>72728</v>
      </c>
      <c r="M2253" s="102">
        <f>'District Data'!F$2</f>
        <v>78209</v>
      </c>
      <c r="N2253" s="33">
        <f t="shared" si="388"/>
        <v>23709.33</v>
      </c>
      <c r="O2253" s="33">
        <f t="shared" si="389"/>
        <v>1786.8</v>
      </c>
      <c r="P2253" s="33">
        <f t="shared" si="395"/>
        <v>14418.72</v>
      </c>
      <c r="Q2253" s="103">
        <v>0.18149999999999999</v>
      </c>
      <c r="R2253" s="103">
        <v>0.17510000000000001</v>
      </c>
      <c r="S2253" s="33">
        <f t="shared" si="390"/>
        <v>9316.61</v>
      </c>
      <c r="T2253" s="33">
        <f t="shared" si="396"/>
        <v>424.94</v>
      </c>
      <c r="U2253" s="33">
        <f t="shared" si="391"/>
        <v>74.41</v>
      </c>
      <c r="V2253" s="33">
        <f t="shared" si="392"/>
        <v>499.35</v>
      </c>
      <c r="W2253" s="33">
        <f t="shared" si="393"/>
        <v>35312.090000000004</v>
      </c>
      <c r="X2253" s="33">
        <f>IFERROR(VLOOKUP(C2253,'Adj to Match Apport'!$C:$F,4,FALSE),0)</f>
        <v>0</v>
      </c>
      <c r="Y2253" s="33">
        <f t="shared" si="394"/>
        <v>35312.090000000004</v>
      </c>
      <c r="Z2253" s="184">
        <f>VLOOKUP(C2253, '2023-24 School Level AAFTE'!$C$4:$C$2454, 1, 0)</f>
        <v>2161</v>
      </c>
    </row>
    <row r="2254" spans="1:26" s="20" customFormat="1" x14ac:dyDescent="0.25">
      <c r="A2254" s="136" t="s">
        <v>2254</v>
      </c>
      <c r="B2254" s="166" t="s">
        <v>2253</v>
      </c>
      <c r="C2254" s="167">
        <v>2162</v>
      </c>
      <c r="D2254" s="166" t="s">
        <v>2256</v>
      </c>
      <c r="E2254" s="146" t="str">
        <f>VLOOKUP($C2254,'2023-24 School Level AAFTE'!$C:$N,9,FALSE)</f>
        <v>Yes</v>
      </c>
      <c r="F2254" s="94" t="str">
        <f>IFERROR(VLOOKUP(C2254,'2023-24 School Level AAFTE'!$C:$N,11,FALSE),"")</f>
        <v>Yes</v>
      </c>
      <c r="G2254" s="20">
        <f>IFERROR(VLOOKUP(C2254,'2023-24 School Level AAFTE'!$C:$N,8,FALSE),0)</f>
        <v>144.18</v>
      </c>
      <c r="H2254" s="99">
        <f>VLOOKUP($A2254,'District Data'!$A:$F,3,FALSE)</f>
        <v>1</v>
      </c>
      <c r="I2254" s="99">
        <f>VLOOKUP($A2254,'District Data'!$A:$F,4,FALSE)</f>
        <v>1</v>
      </c>
      <c r="J2254" s="100">
        <f t="shared" si="386"/>
        <v>144.18</v>
      </c>
      <c r="K2254" s="101">
        <f t="shared" si="387"/>
        <v>0.42299999999999999</v>
      </c>
      <c r="L2254" s="102">
        <f>'District Data'!E$2</f>
        <v>72728</v>
      </c>
      <c r="M2254" s="102">
        <f>'District Data'!F$2</f>
        <v>78209</v>
      </c>
      <c r="N2254" s="33">
        <f t="shared" si="388"/>
        <v>30763.94</v>
      </c>
      <c r="O2254" s="33">
        <f t="shared" si="389"/>
        <v>2318.4699999999998</v>
      </c>
      <c r="P2254" s="33">
        <f t="shared" si="395"/>
        <v>14418.72</v>
      </c>
      <c r="Q2254" s="103">
        <v>0.18149999999999999</v>
      </c>
      <c r="R2254" s="103">
        <v>0.17510000000000001</v>
      </c>
      <c r="S2254" s="33">
        <f t="shared" si="390"/>
        <v>12088.74</v>
      </c>
      <c r="T2254" s="33">
        <f t="shared" si="396"/>
        <v>551.37</v>
      </c>
      <c r="U2254" s="33">
        <f t="shared" si="391"/>
        <v>96.54</v>
      </c>
      <c r="V2254" s="33">
        <f t="shared" si="392"/>
        <v>647.91</v>
      </c>
      <c r="W2254" s="33">
        <f t="shared" si="393"/>
        <v>45819.060000000005</v>
      </c>
      <c r="X2254" s="33" t="str">
        <f>IFERROR(VLOOKUP(C2254,'Adj to Match Apport'!$C:$F,4,FALSE),0)</f>
        <v/>
      </c>
      <c r="Y2254" s="33">
        <f t="shared" si="394"/>
        <v>45819.060000000005</v>
      </c>
      <c r="Z2254" s="184">
        <f>VLOOKUP(C2254, '2023-24 School Level AAFTE'!$C$4:$C$2454, 1, 0)</f>
        <v>2162</v>
      </c>
    </row>
    <row r="2255" spans="1:26" s="20" customFormat="1" x14ac:dyDescent="0.25">
      <c r="A2255" s="136" t="s">
        <v>2258</v>
      </c>
      <c r="B2255" s="166" t="s">
        <v>2257</v>
      </c>
      <c r="C2255" s="167">
        <v>2549</v>
      </c>
      <c r="D2255" s="166" t="s">
        <v>2261</v>
      </c>
      <c r="E2255" s="146" t="str">
        <f>VLOOKUP($C2255,'2023-24 School Level AAFTE'!$C:$N,9,FALSE)</f>
        <v>Yes</v>
      </c>
      <c r="F2255" s="94" t="str">
        <f>IFERROR(VLOOKUP(C2255,'2023-24 School Level AAFTE'!$C:$N,11,FALSE),"")</f>
        <v>Yes</v>
      </c>
      <c r="G2255" s="20">
        <f>IFERROR(VLOOKUP(C2255,'2023-24 School Level AAFTE'!$C:$N,8,FALSE),0)</f>
        <v>149.4</v>
      </c>
      <c r="H2255" s="99">
        <f>VLOOKUP($A2255,'District Data'!$A:$F,3,FALSE)</f>
        <v>1</v>
      </c>
      <c r="I2255" s="99">
        <f>VLOOKUP($A2255,'District Data'!$A:$F,4,FALSE)</f>
        <v>1</v>
      </c>
      <c r="J2255" s="100">
        <f t="shared" si="386"/>
        <v>149.4</v>
      </c>
      <c r="K2255" s="101">
        <f t="shared" si="387"/>
        <v>0.438</v>
      </c>
      <c r="L2255" s="102">
        <f>'District Data'!E$2</f>
        <v>72728</v>
      </c>
      <c r="M2255" s="102">
        <f>'District Data'!F$2</f>
        <v>78209</v>
      </c>
      <c r="N2255" s="33">
        <f t="shared" si="388"/>
        <v>31854.86</v>
      </c>
      <c r="O2255" s="33">
        <f t="shared" si="389"/>
        <v>2400.6799999999998</v>
      </c>
      <c r="P2255" s="33">
        <f t="shared" si="395"/>
        <v>14418.72</v>
      </c>
      <c r="Q2255" s="103">
        <v>0.18149999999999999</v>
      </c>
      <c r="R2255" s="103">
        <v>0.17510000000000001</v>
      </c>
      <c r="S2255" s="33">
        <f t="shared" si="390"/>
        <v>12517.42</v>
      </c>
      <c r="T2255" s="33">
        <f t="shared" si="396"/>
        <v>570.92999999999995</v>
      </c>
      <c r="U2255" s="33">
        <f t="shared" si="391"/>
        <v>99.97</v>
      </c>
      <c r="V2255" s="33">
        <f t="shared" si="392"/>
        <v>670.9</v>
      </c>
      <c r="W2255" s="33">
        <f t="shared" si="393"/>
        <v>47443.86</v>
      </c>
      <c r="X2255" s="33">
        <f>IFERROR(VLOOKUP(C2255,'Adj to Match Apport'!$C:$F,4,FALSE),0)</f>
        <v>108.33999999999651</v>
      </c>
      <c r="Y2255" s="33">
        <f t="shared" si="394"/>
        <v>47552.2</v>
      </c>
      <c r="Z2255" s="184">
        <f>VLOOKUP(C2255, '2023-24 School Level AAFTE'!$C$4:$C$2454, 1, 0)</f>
        <v>2549</v>
      </c>
    </row>
    <row r="2256" spans="1:26" s="20" customFormat="1" x14ac:dyDescent="0.25">
      <c r="A2256" s="136" t="s">
        <v>2258</v>
      </c>
      <c r="B2256" s="166" t="s">
        <v>2257</v>
      </c>
      <c r="C2256" s="167">
        <v>5461</v>
      </c>
      <c r="D2256" s="166" t="s">
        <v>2262</v>
      </c>
      <c r="E2256" s="146" t="str">
        <f>VLOOKUP($C2256,'2023-24 School Level AAFTE'!$C:$N,9,FALSE)</f>
        <v>Yes</v>
      </c>
      <c r="F2256" s="94" t="str">
        <f>IFERROR(VLOOKUP(C2256,'2023-24 School Level AAFTE'!$C:$N,11,FALSE),"")</f>
        <v>No</v>
      </c>
      <c r="G2256" s="20">
        <f>IFERROR(VLOOKUP(C2256,'2023-24 School Level AAFTE'!$C:$N,8,FALSE),0)</f>
        <v>73.099999999999994</v>
      </c>
      <c r="H2256" s="99">
        <f>VLOOKUP($A2256,'District Data'!$A:$F,3,FALSE)</f>
        <v>1</v>
      </c>
      <c r="I2256" s="99">
        <f>VLOOKUP($A2256,'District Data'!$A:$F,4,FALSE)</f>
        <v>1</v>
      </c>
      <c r="J2256" s="100">
        <f t="shared" si="386"/>
        <v>0</v>
      </c>
      <c r="K2256" s="101">
        <f t="shared" si="387"/>
        <v>0</v>
      </c>
      <c r="L2256" s="102">
        <f>'District Data'!E$2</f>
        <v>72728</v>
      </c>
      <c r="M2256" s="102">
        <f>'District Data'!F$2</f>
        <v>78209</v>
      </c>
      <c r="N2256" s="33">
        <f t="shared" si="388"/>
        <v>0</v>
      </c>
      <c r="O2256" s="33">
        <f t="shared" si="389"/>
        <v>0</v>
      </c>
      <c r="P2256" s="33">
        <f t="shared" si="395"/>
        <v>14418.72</v>
      </c>
      <c r="Q2256" s="103">
        <v>0.18149999999999999</v>
      </c>
      <c r="R2256" s="103">
        <v>0.17510000000000001</v>
      </c>
      <c r="S2256" s="33">
        <f t="shared" si="390"/>
        <v>0</v>
      </c>
      <c r="T2256" s="33">
        <f t="shared" si="396"/>
        <v>0</v>
      </c>
      <c r="U2256" s="33">
        <f t="shared" si="391"/>
        <v>0</v>
      </c>
      <c r="V2256" s="33">
        <f t="shared" si="392"/>
        <v>0</v>
      </c>
      <c r="W2256" s="33">
        <f t="shared" si="393"/>
        <v>0</v>
      </c>
      <c r="X2256" s="33">
        <f>IFERROR(VLOOKUP(C2256,'Adj to Match Apport'!$C:$F,4,FALSE),0)</f>
        <v>0</v>
      </c>
      <c r="Y2256" s="33">
        <f t="shared" si="394"/>
        <v>0</v>
      </c>
      <c r="Z2256" s="184">
        <f>VLOOKUP(C2256, '2023-24 School Level AAFTE'!$C$4:$C$2454, 1, 0)</f>
        <v>5461</v>
      </c>
    </row>
    <row r="2257" spans="1:26" s="20" customFormat="1" x14ac:dyDescent="0.25">
      <c r="A2257" s="136" t="s">
        <v>2258</v>
      </c>
      <c r="B2257" s="166" t="s">
        <v>2257</v>
      </c>
      <c r="C2257" s="167">
        <v>2550</v>
      </c>
      <c r="D2257" s="166" t="s">
        <v>2259</v>
      </c>
      <c r="E2257" s="146" t="str">
        <f>VLOOKUP($C2257,'2023-24 School Level AAFTE'!$C:$N,9,FALSE)</f>
        <v>Yes</v>
      </c>
      <c r="F2257" s="94" t="str">
        <f>IFERROR(VLOOKUP(C2257,'2023-24 School Level AAFTE'!$C:$N,11,FALSE),"")</f>
        <v>Yes</v>
      </c>
      <c r="G2257" s="20">
        <f>IFERROR(VLOOKUP(C2257,'2023-24 School Level AAFTE'!$C:$N,8,FALSE),0)</f>
        <v>101.42</v>
      </c>
      <c r="H2257" s="99">
        <f>VLOOKUP($A2257,'District Data'!$A:$F,3,FALSE)</f>
        <v>1</v>
      </c>
      <c r="I2257" s="99">
        <f>VLOOKUP($A2257,'District Data'!$A:$F,4,FALSE)</f>
        <v>1</v>
      </c>
      <c r="J2257" s="100">
        <f t="shared" si="386"/>
        <v>101.42</v>
      </c>
      <c r="K2257" s="101">
        <f t="shared" si="387"/>
        <v>0.29699999999999999</v>
      </c>
      <c r="L2257" s="102">
        <f>'District Data'!E$2</f>
        <v>72728</v>
      </c>
      <c r="M2257" s="102">
        <f>'District Data'!F$2</f>
        <v>78209</v>
      </c>
      <c r="N2257" s="33">
        <f t="shared" si="388"/>
        <v>21600.22</v>
      </c>
      <c r="O2257" s="33">
        <f t="shared" si="389"/>
        <v>1627.85</v>
      </c>
      <c r="P2257" s="33">
        <f t="shared" si="395"/>
        <v>14418.72</v>
      </c>
      <c r="Q2257" s="103">
        <v>0.18149999999999999</v>
      </c>
      <c r="R2257" s="103">
        <v>0.17510000000000001</v>
      </c>
      <c r="S2257" s="33">
        <f t="shared" si="390"/>
        <v>8487.84</v>
      </c>
      <c r="T2257" s="33">
        <f t="shared" si="396"/>
        <v>387.13</v>
      </c>
      <c r="U2257" s="33">
        <f t="shared" si="391"/>
        <v>67.790000000000006</v>
      </c>
      <c r="V2257" s="33">
        <f t="shared" si="392"/>
        <v>454.92</v>
      </c>
      <c r="W2257" s="33">
        <f t="shared" si="393"/>
        <v>32170.829999999998</v>
      </c>
      <c r="X2257" s="33" t="str">
        <f>IFERROR(VLOOKUP(C2257,'Adj to Match Apport'!$C:$F,4,FALSE),0)</f>
        <v/>
      </c>
      <c r="Y2257" s="33">
        <f t="shared" si="394"/>
        <v>32170.829999999998</v>
      </c>
      <c r="Z2257" s="184">
        <f>VLOOKUP(C2257, '2023-24 School Level AAFTE'!$C$4:$C$2454, 1, 0)</f>
        <v>2550</v>
      </c>
    </row>
    <row r="2258" spans="1:26" s="20" customFormat="1" x14ac:dyDescent="0.25">
      <c r="A2258" s="136" t="s">
        <v>2258</v>
      </c>
      <c r="B2258" s="166" t="s">
        <v>2257</v>
      </c>
      <c r="C2258" s="167">
        <v>4232</v>
      </c>
      <c r="D2258" s="166" t="s">
        <v>2260</v>
      </c>
      <c r="E2258" s="146" t="str">
        <f>VLOOKUP($C2258,'2023-24 School Level AAFTE'!$C:$N,9,FALSE)</f>
        <v>Yes</v>
      </c>
      <c r="F2258" s="94" t="str">
        <f>IFERROR(VLOOKUP(C2258,'2023-24 School Level AAFTE'!$C:$N,11,FALSE),"")</f>
        <v>Yes</v>
      </c>
      <c r="G2258" s="20">
        <f>IFERROR(VLOOKUP(C2258,'2023-24 School Level AAFTE'!$C:$N,8,FALSE),0)</f>
        <v>88.24</v>
      </c>
      <c r="H2258" s="99">
        <f>VLOOKUP($A2258,'District Data'!$A:$F,3,FALSE)</f>
        <v>1</v>
      </c>
      <c r="I2258" s="99">
        <f>VLOOKUP($A2258,'District Data'!$A:$F,4,FALSE)</f>
        <v>1</v>
      </c>
      <c r="J2258" s="100">
        <f t="shared" si="386"/>
        <v>88.24</v>
      </c>
      <c r="K2258" s="101">
        <f t="shared" si="387"/>
        <v>0.25900000000000001</v>
      </c>
      <c r="L2258" s="102">
        <f>'District Data'!E$2</f>
        <v>72728</v>
      </c>
      <c r="M2258" s="102">
        <f>'District Data'!F$2</f>
        <v>78209</v>
      </c>
      <c r="N2258" s="33">
        <f t="shared" si="388"/>
        <v>18836.55</v>
      </c>
      <c r="O2258" s="33">
        <f t="shared" si="389"/>
        <v>1419.58</v>
      </c>
      <c r="P2258" s="33">
        <f t="shared" si="395"/>
        <v>14418.72</v>
      </c>
      <c r="Q2258" s="103">
        <v>0.18149999999999999</v>
      </c>
      <c r="R2258" s="103">
        <v>0.17510000000000001</v>
      </c>
      <c r="S2258" s="33">
        <f t="shared" si="390"/>
        <v>7401.85</v>
      </c>
      <c r="T2258" s="33">
        <f t="shared" si="396"/>
        <v>337.6</v>
      </c>
      <c r="U2258" s="33">
        <f t="shared" si="391"/>
        <v>59.11</v>
      </c>
      <c r="V2258" s="33">
        <f t="shared" si="392"/>
        <v>396.71000000000004</v>
      </c>
      <c r="W2258" s="33">
        <f t="shared" si="393"/>
        <v>28054.690000000002</v>
      </c>
      <c r="X2258" s="33" t="str">
        <f>IFERROR(VLOOKUP(C2258,'Adj to Match Apport'!$C:$F,4,FALSE),0)</f>
        <v/>
      </c>
      <c r="Y2258" s="33">
        <f t="shared" si="394"/>
        <v>28054.690000000002</v>
      </c>
      <c r="Z2258" s="184">
        <f>VLOOKUP(C2258, '2023-24 School Level AAFTE'!$C$4:$C$2454, 1, 0)</f>
        <v>4232</v>
      </c>
    </row>
    <row r="2259" spans="1:26" s="20" customFormat="1" x14ac:dyDescent="0.25">
      <c r="A2259" s="136" t="s">
        <v>2264</v>
      </c>
      <c r="B2259" s="166" t="s">
        <v>2263</v>
      </c>
      <c r="C2259" s="167">
        <v>3209</v>
      </c>
      <c r="D2259" s="166" t="s">
        <v>2270</v>
      </c>
      <c r="E2259" s="146" t="str">
        <f>VLOOKUP($C2259,'2023-24 School Level AAFTE'!$C:$N,9,FALSE)</f>
        <v>Yes</v>
      </c>
      <c r="F2259" s="94" t="str">
        <f>IFERROR(VLOOKUP(C2259,'2023-24 School Level AAFTE'!$C:$N,11,FALSE),"")</f>
        <v>Yes</v>
      </c>
      <c r="G2259" s="20">
        <f>IFERROR(VLOOKUP(C2259,'2023-24 School Level AAFTE'!$C:$N,8,FALSE),0)</f>
        <v>451.67</v>
      </c>
      <c r="H2259" s="99">
        <f>VLOOKUP($A2259,'District Data'!$A:$F,3,FALSE)</f>
        <v>1</v>
      </c>
      <c r="I2259" s="99">
        <f>VLOOKUP($A2259,'District Data'!$A:$F,4,FALSE)</f>
        <v>1</v>
      </c>
      <c r="J2259" s="100">
        <f t="shared" si="386"/>
        <v>451.67</v>
      </c>
      <c r="K2259" s="101">
        <f t="shared" si="387"/>
        <v>1.325</v>
      </c>
      <c r="L2259" s="102">
        <f>'District Data'!E$2</f>
        <v>72728</v>
      </c>
      <c r="M2259" s="102">
        <f>'District Data'!F$2</f>
        <v>78209</v>
      </c>
      <c r="N2259" s="33">
        <f t="shared" si="388"/>
        <v>96364.6</v>
      </c>
      <c r="O2259" s="33">
        <f t="shared" si="389"/>
        <v>7262.33</v>
      </c>
      <c r="P2259" s="33">
        <f t="shared" si="395"/>
        <v>14418.72</v>
      </c>
      <c r="Q2259" s="103">
        <v>0.18149999999999999</v>
      </c>
      <c r="R2259" s="103">
        <v>0.17510000000000001</v>
      </c>
      <c r="S2259" s="33">
        <f t="shared" si="390"/>
        <v>37866.61</v>
      </c>
      <c r="T2259" s="33">
        <f t="shared" si="396"/>
        <v>1727.12</v>
      </c>
      <c r="U2259" s="33">
        <f t="shared" si="391"/>
        <v>302.42</v>
      </c>
      <c r="V2259" s="33">
        <f t="shared" si="392"/>
        <v>2029.54</v>
      </c>
      <c r="W2259" s="33">
        <f t="shared" si="393"/>
        <v>143523.08000000002</v>
      </c>
      <c r="X2259" s="33" t="str">
        <f>IFERROR(VLOOKUP(C2259,'Adj to Match Apport'!$C:$F,4,FALSE),0)</f>
        <v/>
      </c>
      <c r="Y2259" s="33">
        <f t="shared" si="394"/>
        <v>143523.08000000002</v>
      </c>
      <c r="Z2259" s="184">
        <f>VLOOKUP(C2259, '2023-24 School Level AAFTE'!$C$4:$C$2454, 1, 0)</f>
        <v>3209</v>
      </c>
    </row>
    <row r="2260" spans="1:26" s="20" customFormat="1" x14ac:dyDescent="0.25">
      <c r="A2260" s="136" t="s">
        <v>2264</v>
      </c>
      <c r="B2260" s="166" t="s">
        <v>2263</v>
      </c>
      <c r="C2260" s="167">
        <v>3269</v>
      </c>
      <c r="D2260" s="166" t="s">
        <v>2748</v>
      </c>
      <c r="E2260" s="146" t="str">
        <f>VLOOKUP($C2260,'2023-24 School Level AAFTE'!$C:$N,9,FALSE)</f>
        <v>No</v>
      </c>
      <c r="F2260" s="94" t="str">
        <f>IFERROR(VLOOKUP(C2260,'2023-24 School Level AAFTE'!$C:$N,11,FALSE),"")</f>
        <v>No</v>
      </c>
      <c r="G2260" s="20">
        <f>IFERROR(VLOOKUP(C2260,'2023-24 School Level AAFTE'!$C:$N,8,FALSE),0)</f>
        <v>2.12</v>
      </c>
      <c r="H2260" s="99">
        <f>VLOOKUP($A2260,'District Data'!$A:$F,3,FALSE)</f>
        <v>1</v>
      </c>
      <c r="I2260" s="99">
        <f>VLOOKUP($A2260,'District Data'!$A:$F,4,FALSE)</f>
        <v>1</v>
      </c>
      <c r="J2260" s="100">
        <f t="shared" si="386"/>
        <v>0</v>
      </c>
      <c r="K2260" s="101">
        <f t="shared" si="387"/>
        <v>0</v>
      </c>
      <c r="L2260" s="102">
        <f>'District Data'!E$2</f>
        <v>72728</v>
      </c>
      <c r="M2260" s="102">
        <f>'District Data'!F$2</f>
        <v>78209</v>
      </c>
      <c r="N2260" s="33">
        <f t="shared" si="388"/>
        <v>0</v>
      </c>
      <c r="O2260" s="33">
        <f t="shared" si="389"/>
        <v>0</v>
      </c>
      <c r="P2260" s="33">
        <f t="shared" si="395"/>
        <v>14418.72</v>
      </c>
      <c r="Q2260" s="103">
        <v>0.18149999999999999</v>
      </c>
      <c r="R2260" s="103">
        <v>0.17510000000000001</v>
      </c>
      <c r="S2260" s="33">
        <f t="shared" si="390"/>
        <v>0</v>
      </c>
      <c r="T2260" s="33">
        <f t="shared" si="396"/>
        <v>0</v>
      </c>
      <c r="U2260" s="33">
        <f t="shared" si="391"/>
        <v>0</v>
      </c>
      <c r="V2260" s="33">
        <f t="shared" si="392"/>
        <v>0</v>
      </c>
      <c r="W2260" s="33">
        <f t="shared" si="393"/>
        <v>0</v>
      </c>
      <c r="X2260" s="33">
        <f>IFERROR(VLOOKUP(C2260,'Adj to Match Apport'!$C:$F,4,FALSE),0)</f>
        <v>0</v>
      </c>
      <c r="Y2260" s="33">
        <f t="shared" si="394"/>
        <v>0</v>
      </c>
      <c r="Z2260" s="184">
        <f>VLOOKUP(C2260, '2023-24 School Level AAFTE'!$C$4:$C$2454, 1, 0)</f>
        <v>3269</v>
      </c>
    </row>
    <row r="2261" spans="1:26" s="20" customFormat="1" x14ac:dyDescent="0.25">
      <c r="A2261" s="136" t="s">
        <v>2264</v>
      </c>
      <c r="B2261" s="166" t="s">
        <v>2263</v>
      </c>
      <c r="C2261" s="167">
        <v>2301</v>
      </c>
      <c r="D2261" s="166" t="s">
        <v>132</v>
      </c>
      <c r="E2261" s="146" t="str">
        <f>VLOOKUP($C2261,'2023-24 School Level AAFTE'!$C:$N,9,FALSE)</f>
        <v>Yes</v>
      </c>
      <c r="F2261" s="94" t="str">
        <f>IFERROR(VLOOKUP(C2261,'2023-24 School Level AAFTE'!$C:$N,11,FALSE),"")</f>
        <v>Yes</v>
      </c>
      <c r="G2261" s="20">
        <f>IFERROR(VLOOKUP(C2261,'2023-24 School Level AAFTE'!$C:$N,8,FALSE),0)</f>
        <v>337.91999999999996</v>
      </c>
      <c r="H2261" s="99">
        <f>VLOOKUP($A2261,'District Data'!$A:$F,3,FALSE)</f>
        <v>1</v>
      </c>
      <c r="I2261" s="99">
        <f>VLOOKUP($A2261,'District Data'!$A:$F,4,FALSE)</f>
        <v>1</v>
      </c>
      <c r="J2261" s="100">
        <f t="shared" si="386"/>
        <v>337.91999999999996</v>
      </c>
      <c r="K2261" s="101">
        <f t="shared" si="387"/>
        <v>0.99099999999999999</v>
      </c>
      <c r="L2261" s="102">
        <f>'District Data'!E$2</f>
        <v>72728</v>
      </c>
      <c r="M2261" s="102">
        <f>'District Data'!F$2</f>
        <v>78209</v>
      </c>
      <c r="N2261" s="33">
        <f t="shared" si="388"/>
        <v>72073.45</v>
      </c>
      <c r="O2261" s="33">
        <f t="shared" si="389"/>
        <v>5431.67</v>
      </c>
      <c r="P2261" s="33">
        <f t="shared" si="395"/>
        <v>14418.72</v>
      </c>
      <c r="Q2261" s="103">
        <v>0.18149999999999999</v>
      </c>
      <c r="R2261" s="103">
        <v>0.17510000000000001</v>
      </c>
      <c r="S2261" s="33">
        <f t="shared" si="390"/>
        <v>28321.37</v>
      </c>
      <c r="T2261" s="33">
        <f t="shared" si="396"/>
        <v>1291.75</v>
      </c>
      <c r="U2261" s="33">
        <f t="shared" si="391"/>
        <v>226.19</v>
      </c>
      <c r="V2261" s="33">
        <f t="shared" si="392"/>
        <v>1517.94</v>
      </c>
      <c r="W2261" s="33">
        <f t="shared" si="393"/>
        <v>107344.43</v>
      </c>
      <c r="X2261" s="33" t="str">
        <f>IFERROR(VLOOKUP(C2261,'Adj to Match Apport'!$C:$F,4,FALSE),0)</f>
        <v/>
      </c>
      <c r="Y2261" s="33">
        <f t="shared" si="394"/>
        <v>107344.43</v>
      </c>
      <c r="Z2261" s="184">
        <f>VLOOKUP(C2261, '2023-24 School Level AAFTE'!$C$4:$C$2454, 1, 0)</f>
        <v>2301</v>
      </c>
    </row>
    <row r="2262" spans="1:26" s="20" customFormat="1" x14ac:dyDescent="0.25">
      <c r="A2262" s="136" t="s">
        <v>2264</v>
      </c>
      <c r="B2262" s="166" t="s">
        <v>2263</v>
      </c>
      <c r="C2262" s="167">
        <v>4432</v>
      </c>
      <c r="D2262" s="166" t="s">
        <v>2273</v>
      </c>
      <c r="E2262" s="146" t="str">
        <f>VLOOKUP($C2262,'2023-24 School Level AAFTE'!$C:$N,9,FALSE)</f>
        <v>Yes</v>
      </c>
      <c r="F2262" s="94" t="str">
        <f>IFERROR(VLOOKUP(C2262,'2023-24 School Level AAFTE'!$C:$N,11,FALSE),"")</f>
        <v>Yes</v>
      </c>
      <c r="G2262" s="20">
        <f>IFERROR(VLOOKUP(C2262,'2023-24 School Level AAFTE'!$C:$N,8,FALSE),0)</f>
        <v>584.42999999999995</v>
      </c>
      <c r="H2262" s="99">
        <f>VLOOKUP($A2262,'District Data'!$A:$F,3,FALSE)</f>
        <v>1</v>
      </c>
      <c r="I2262" s="99">
        <f>VLOOKUP($A2262,'District Data'!$A:$F,4,FALSE)</f>
        <v>1</v>
      </c>
      <c r="J2262" s="100">
        <f t="shared" si="386"/>
        <v>584.42999999999995</v>
      </c>
      <c r="K2262" s="101">
        <f t="shared" si="387"/>
        <v>1.714</v>
      </c>
      <c r="L2262" s="102">
        <f>'District Data'!E$2</f>
        <v>72728</v>
      </c>
      <c r="M2262" s="102">
        <f>'District Data'!F$2</f>
        <v>78209</v>
      </c>
      <c r="N2262" s="33">
        <f t="shared" si="388"/>
        <v>124655.79</v>
      </c>
      <c r="O2262" s="33">
        <f t="shared" si="389"/>
        <v>9394.44</v>
      </c>
      <c r="P2262" s="33">
        <f t="shared" si="395"/>
        <v>14418.72</v>
      </c>
      <c r="Q2262" s="103">
        <v>0.18149999999999999</v>
      </c>
      <c r="R2262" s="103">
        <v>0.17510000000000001</v>
      </c>
      <c r="S2262" s="33">
        <f t="shared" si="390"/>
        <v>48983.68</v>
      </c>
      <c r="T2262" s="33">
        <f t="shared" si="396"/>
        <v>2234.17</v>
      </c>
      <c r="U2262" s="33">
        <f t="shared" si="391"/>
        <v>391.2</v>
      </c>
      <c r="V2262" s="33">
        <f t="shared" si="392"/>
        <v>2625.37</v>
      </c>
      <c r="W2262" s="33">
        <f t="shared" si="393"/>
        <v>185659.28</v>
      </c>
      <c r="X2262" s="33" t="str">
        <f>IFERROR(VLOOKUP(C2262,'Adj to Match Apport'!$C:$F,4,FALSE),0)</f>
        <v/>
      </c>
      <c r="Y2262" s="33">
        <f t="shared" si="394"/>
        <v>185659.28</v>
      </c>
      <c r="Z2262" s="184">
        <f>VLOOKUP(C2262, '2023-24 School Level AAFTE'!$C$4:$C$2454, 1, 0)</f>
        <v>4432</v>
      </c>
    </row>
    <row r="2263" spans="1:26" s="20" customFormat="1" x14ac:dyDescent="0.25">
      <c r="A2263" s="136" t="s">
        <v>2264</v>
      </c>
      <c r="B2263" s="166" t="s">
        <v>2263</v>
      </c>
      <c r="C2263" s="167">
        <v>4423</v>
      </c>
      <c r="D2263" s="166" t="s">
        <v>2272</v>
      </c>
      <c r="E2263" s="146" t="str">
        <f>VLOOKUP($C2263,'2023-24 School Level AAFTE'!$C:$N,9,FALSE)</f>
        <v>Yes</v>
      </c>
      <c r="F2263" s="94" t="str">
        <f>IFERROR(VLOOKUP(C2263,'2023-24 School Level AAFTE'!$C:$N,11,FALSE),"")</f>
        <v>Yes</v>
      </c>
      <c r="G2263" s="20">
        <f>IFERROR(VLOOKUP(C2263,'2023-24 School Level AAFTE'!$C:$N,8,FALSE),0)</f>
        <v>416.1</v>
      </c>
      <c r="H2263" s="99">
        <f>VLOOKUP($A2263,'District Data'!$A:$F,3,FALSE)</f>
        <v>1</v>
      </c>
      <c r="I2263" s="99">
        <f>VLOOKUP($A2263,'District Data'!$A:$F,4,FALSE)</f>
        <v>1</v>
      </c>
      <c r="J2263" s="100">
        <f t="shared" si="386"/>
        <v>416.1</v>
      </c>
      <c r="K2263" s="101">
        <f t="shared" si="387"/>
        <v>1.2210000000000001</v>
      </c>
      <c r="L2263" s="102">
        <f>'District Data'!E$2</f>
        <v>72728</v>
      </c>
      <c r="M2263" s="102">
        <f>'District Data'!F$2</f>
        <v>78209</v>
      </c>
      <c r="N2263" s="33">
        <f t="shared" si="388"/>
        <v>88800.89</v>
      </c>
      <c r="O2263" s="33">
        <f t="shared" si="389"/>
        <v>6692.3</v>
      </c>
      <c r="P2263" s="33">
        <f t="shared" si="395"/>
        <v>14418.72</v>
      </c>
      <c r="Q2263" s="103">
        <v>0.18149999999999999</v>
      </c>
      <c r="R2263" s="103">
        <v>0.17510000000000001</v>
      </c>
      <c r="S2263" s="33">
        <f t="shared" si="390"/>
        <v>34894.44</v>
      </c>
      <c r="T2263" s="33">
        <f t="shared" si="396"/>
        <v>1591.55</v>
      </c>
      <c r="U2263" s="33">
        <f t="shared" si="391"/>
        <v>278.68</v>
      </c>
      <c r="V2263" s="33">
        <f t="shared" si="392"/>
        <v>1870.23</v>
      </c>
      <c r="W2263" s="33">
        <f t="shared" si="393"/>
        <v>132257.86000000002</v>
      </c>
      <c r="X2263" s="33" t="str">
        <f>IFERROR(VLOOKUP(C2263,'Adj to Match Apport'!$C:$F,4,FALSE),0)</f>
        <v/>
      </c>
      <c r="Y2263" s="33">
        <f t="shared" si="394"/>
        <v>132257.86000000002</v>
      </c>
      <c r="Z2263" s="184">
        <f>VLOOKUP(C2263, '2023-24 School Level AAFTE'!$C$4:$C$2454, 1, 0)</f>
        <v>4423</v>
      </c>
    </row>
    <row r="2264" spans="1:26" s="20" customFormat="1" x14ac:dyDescent="0.25">
      <c r="A2264" t="s">
        <v>2264</v>
      </c>
      <c r="B2264" s="166" t="s">
        <v>2263</v>
      </c>
      <c r="C2264" s="147">
        <v>2279</v>
      </c>
      <c r="D2264" s="139" t="s">
        <v>2268</v>
      </c>
      <c r="E2264" s="146" t="str">
        <f>VLOOKUP($C2264,'2023-24 School Level AAFTE'!$C:$N,9,FALSE)</f>
        <v>Yes</v>
      </c>
      <c r="F2264" s="94" t="str">
        <f>IFERROR(VLOOKUP(C2264,'2023-24 School Level AAFTE'!$C:$N,11,FALSE),"")</f>
        <v>Yes</v>
      </c>
      <c r="G2264" s="20">
        <f>IFERROR(VLOOKUP(C2264,'2023-24 School Level AAFTE'!$C:$N,8,FALSE),0)</f>
        <v>405.51</v>
      </c>
      <c r="H2264" s="99">
        <f>VLOOKUP($A2264,'District Data'!$A:$F,3,FALSE)</f>
        <v>1</v>
      </c>
      <c r="I2264" s="99">
        <f>VLOOKUP($A2264,'District Data'!$A:$F,4,FALSE)</f>
        <v>1</v>
      </c>
      <c r="J2264" s="100">
        <f t="shared" si="386"/>
        <v>405.51</v>
      </c>
      <c r="K2264" s="101">
        <f t="shared" si="387"/>
        <v>1.1890000000000001</v>
      </c>
      <c r="L2264" s="102">
        <f>'District Data'!E$2</f>
        <v>72728</v>
      </c>
      <c r="M2264" s="102">
        <f>'District Data'!F$2</f>
        <v>78209</v>
      </c>
      <c r="N2264" s="33">
        <f t="shared" si="388"/>
        <v>86473.59</v>
      </c>
      <c r="O2264" s="33">
        <f t="shared" si="389"/>
        <v>6516.91</v>
      </c>
      <c r="P2264" s="33">
        <f t="shared" si="395"/>
        <v>14418.72</v>
      </c>
      <c r="Q2264" s="103">
        <v>0.18149999999999999</v>
      </c>
      <c r="R2264" s="103">
        <v>0.17510000000000001</v>
      </c>
      <c r="S2264" s="33">
        <f t="shared" si="390"/>
        <v>33979.93</v>
      </c>
      <c r="T2264" s="33">
        <f t="shared" si="396"/>
        <v>1549.84</v>
      </c>
      <c r="U2264" s="33">
        <f t="shared" si="391"/>
        <v>271.38</v>
      </c>
      <c r="V2264" s="33">
        <f t="shared" si="392"/>
        <v>1821.2199999999998</v>
      </c>
      <c r="W2264" s="33">
        <f t="shared" si="393"/>
        <v>128791.65</v>
      </c>
      <c r="X2264" s="33" t="str">
        <f>IFERROR(VLOOKUP(C2264,'Adj to Match Apport'!$C:$F,4,FALSE),0)</f>
        <v/>
      </c>
      <c r="Y2264" s="33">
        <f t="shared" si="394"/>
        <v>128791.65</v>
      </c>
      <c r="Z2264" s="184">
        <f>VLOOKUP(C2264, '2023-24 School Level AAFTE'!$C$4:$C$2454, 1, 0)</f>
        <v>2279</v>
      </c>
    </row>
    <row r="2265" spans="1:26" s="20" customFormat="1" x14ac:dyDescent="0.25">
      <c r="A2265" s="26" t="s">
        <v>2264</v>
      </c>
      <c r="B2265" s="166" t="s">
        <v>2263</v>
      </c>
      <c r="C2265" s="167">
        <v>2347</v>
      </c>
      <c r="D2265" s="166" t="s">
        <v>2269</v>
      </c>
      <c r="E2265" s="146" t="str">
        <f>VLOOKUP($C2265,'2023-24 School Level AAFTE'!$C:$N,9,FALSE)</f>
        <v>Yes</v>
      </c>
      <c r="F2265" s="94" t="str">
        <f>IFERROR(VLOOKUP(C2265,'2023-24 School Level AAFTE'!$C:$N,11,FALSE),"")</f>
        <v>Yes</v>
      </c>
      <c r="G2265" s="20">
        <f>IFERROR(VLOOKUP(C2265,'2023-24 School Level AAFTE'!$C:$N,8,FALSE),0)</f>
        <v>433.01</v>
      </c>
      <c r="H2265" s="99">
        <f>VLOOKUP($A2265,'District Data'!$A:$F,3,FALSE)</f>
        <v>1</v>
      </c>
      <c r="I2265" s="99">
        <f>VLOOKUP($A2265,'District Data'!$A:$F,4,FALSE)</f>
        <v>1</v>
      </c>
      <c r="J2265" s="100">
        <f t="shared" si="386"/>
        <v>433.01</v>
      </c>
      <c r="K2265" s="101">
        <f t="shared" si="387"/>
        <v>1.27</v>
      </c>
      <c r="L2265" s="102">
        <f>'District Data'!E$2</f>
        <v>72728</v>
      </c>
      <c r="M2265" s="102">
        <f>'District Data'!F$2</f>
        <v>78209</v>
      </c>
      <c r="N2265" s="33">
        <f t="shared" si="388"/>
        <v>92364.56</v>
      </c>
      <c r="O2265" s="33">
        <f t="shared" si="389"/>
        <v>6960.87</v>
      </c>
      <c r="P2265" s="33">
        <f t="shared" si="395"/>
        <v>14418.72</v>
      </c>
      <c r="Q2265" s="103">
        <v>0.18149999999999999</v>
      </c>
      <c r="R2265" s="103">
        <v>0.17510000000000001</v>
      </c>
      <c r="S2265" s="33">
        <f t="shared" si="390"/>
        <v>36294.79</v>
      </c>
      <c r="T2265" s="33">
        <f t="shared" si="396"/>
        <v>1655.42</v>
      </c>
      <c r="U2265" s="33">
        <f t="shared" si="391"/>
        <v>289.86</v>
      </c>
      <c r="V2265" s="33">
        <f t="shared" si="392"/>
        <v>1945.2800000000002</v>
      </c>
      <c r="W2265" s="33">
        <f t="shared" si="393"/>
        <v>137565.5</v>
      </c>
      <c r="X2265" s="33" t="str">
        <f>IFERROR(VLOOKUP(C2265,'Adj to Match Apport'!$C:$F,4,FALSE),0)</f>
        <v/>
      </c>
      <c r="Y2265" s="33">
        <f t="shared" si="394"/>
        <v>137565.5</v>
      </c>
      <c r="Z2265" s="184">
        <f>VLOOKUP(C2265, '2023-24 School Level AAFTE'!$C$4:$C$2454, 1, 0)</f>
        <v>2347</v>
      </c>
    </row>
    <row r="2266" spans="1:26" s="20" customFormat="1" x14ac:dyDescent="0.25">
      <c r="A2266" s="136" t="s">
        <v>2264</v>
      </c>
      <c r="B2266" s="166" t="s">
        <v>2263</v>
      </c>
      <c r="C2266" s="167">
        <v>5316</v>
      </c>
      <c r="D2266" s="166" t="s">
        <v>2275</v>
      </c>
      <c r="E2266" s="146" t="str">
        <f>VLOOKUP($C2266,'2023-24 School Level AAFTE'!$C:$N,9,FALSE)</f>
        <v>Yes</v>
      </c>
      <c r="F2266" s="94" t="str">
        <f>IFERROR(VLOOKUP(C2266,'2023-24 School Level AAFTE'!$C:$N,11,FALSE),"")</f>
        <v>Yes</v>
      </c>
      <c r="G2266" s="20">
        <f>IFERROR(VLOOKUP(C2266,'2023-24 School Level AAFTE'!$C:$N,8,FALSE),0)</f>
        <v>91.449999999999989</v>
      </c>
      <c r="H2266" s="99">
        <f>VLOOKUP($A2266,'District Data'!$A:$F,3,FALSE)</f>
        <v>1</v>
      </c>
      <c r="I2266" s="99">
        <f>VLOOKUP($A2266,'District Data'!$A:$F,4,FALSE)</f>
        <v>1</v>
      </c>
      <c r="J2266" s="100">
        <f t="shared" si="386"/>
        <v>91.449999999999989</v>
      </c>
      <c r="K2266" s="101">
        <f t="shared" si="387"/>
        <v>0.26800000000000002</v>
      </c>
      <c r="L2266" s="102">
        <f>'District Data'!E$2</f>
        <v>72728</v>
      </c>
      <c r="M2266" s="102">
        <f>'District Data'!F$2</f>
        <v>78209</v>
      </c>
      <c r="N2266" s="33">
        <f t="shared" si="388"/>
        <v>19491.099999999999</v>
      </c>
      <c r="O2266" s="33">
        <f t="shared" si="389"/>
        <v>1468.91</v>
      </c>
      <c r="P2266" s="33">
        <f t="shared" si="395"/>
        <v>14418.72</v>
      </c>
      <c r="Q2266" s="103">
        <v>0.18149999999999999</v>
      </c>
      <c r="R2266" s="103">
        <v>0.17510000000000001</v>
      </c>
      <c r="S2266" s="33">
        <f t="shared" si="390"/>
        <v>7659.06</v>
      </c>
      <c r="T2266" s="33">
        <f t="shared" si="396"/>
        <v>349.33</v>
      </c>
      <c r="U2266" s="33">
        <f t="shared" si="391"/>
        <v>61.17</v>
      </c>
      <c r="V2266" s="33">
        <f t="shared" si="392"/>
        <v>410.5</v>
      </c>
      <c r="W2266" s="33">
        <f t="shared" si="393"/>
        <v>29029.57</v>
      </c>
      <c r="X2266" s="33" t="str">
        <f>IFERROR(VLOOKUP(C2266,'Adj to Match Apport'!$C:$F,4,FALSE),0)</f>
        <v/>
      </c>
      <c r="Y2266" s="33">
        <f t="shared" si="394"/>
        <v>29029.57</v>
      </c>
      <c r="Z2266" s="184">
        <f>VLOOKUP(C2266, '2023-24 School Level AAFTE'!$C$4:$C$2454, 1, 0)</f>
        <v>5316</v>
      </c>
    </row>
    <row r="2267" spans="1:26" s="20" customFormat="1" x14ac:dyDescent="0.25">
      <c r="A2267" s="136" t="s">
        <v>2264</v>
      </c>
      <c r="B2267" s="166" t="s">
        <v>2263</v>
      </c>
      <c r="C2267" s="167">
        <v>3370</v>
      </c>
      <c r="D2267" s="166" t="s">
        <v>2271</v>
      </c>
      <c r="E2267" s="146" t="str">
        <f>VLOOKUP($C2267,'2023-24 School Level AAFTE'!$C:$N,9,FALSE)</f>
        <v>Yes</v>
      </c>
      <c r="F2267" s="94" t="str">
        <f>IFERROR(VLOOKUP(C2267,'2023-24 School Level AAFTE'!$C:$N,11,FALSE),"")</f>
        <v>Yes</v>
      </c>
      <c r="G2267" s="20">
        <f>IFERROR(VLOOKUP(C2267,'2023-24 School Level AAFTE'!$C:$N,8,FALSE),0)</f>
        <v>414.46</v>
      </c>
      <c r="H2267" s="99">
        <f>VLOOKUP($A2267,'District Data'!$A:$F,3,FALSE)</f>
        <v>1</v>
      </c>
      <c r="I2267" s="99">
        <f>VLOOKUP($A2267,'District Data'!$A:$F,4,FALSE)</f>
        <v>1</v>
      </c>
      <c r="J2267" s="100">
        <f t="shared" si="386"/>
        <v>414.46</v>
      </c>
      <c r="K2267" s="101">
        <f t="shared" si="387"/>
        <v>1.216</v>
      </c>
      <c r="L2267" s="102">
        <f>'District Data'!E$2</f>
        <v>72728</v>
      </c>
      <c r="M2267" s="102">
        <f>'District Data'!F$2</f>
        <v>78209</v>
      </c>
      <c r="N2267" s="33">
        <f t="shared" si="388"/>
        <v>88437.25</v>
      </c>
      <c r="O2267" s="33">
        <f t="shared" si="389"/>
        <v>6664.89</v>
      </c>
      <c r="P2267" s="33">
        <f t="shared" si="395"/>
        <v>14418.72</v>
      </c>
      <c r="Q2267" s="103">
        <v>0.18149999999999999</v>
      </c>
      <c r="R2267" s="103">
        <v>0.17510000000000001</v>
      </c>
      <c r="S2267" s="33">
        <f t="shared" si="390"/>
        <v>34751.550000000003</v>
      </c>
      <c r="T2267" s="33">
        <f t="shared" si="396"/>
        <v>1585.04</v>
      </c>
      <c r="U2267" s="33">
        <f t="shared" si="391"/>
        <v>277.54000000000002</v>
      </c>
      <c r="V2267" s="33">
        <f t="shared" si="392"/>
        <v>1862.58</v>
      </c>
      <c r="W2267" s="33">
        <f t="shared" si="393"/>
        <v>131716.26999999999</v>
      </c>
      <c r="X2267" s="33" t="str">
        <f>IFERROR(VLOOKUP(C2267,'Adj to Match Apport'!$C:$F,4,FALSE),0)</f>
        <v/>
      </c>
      <c r="Y2267" s="33">
        <f t="shared" si="394"/>
        <v>131716.26999999999</v>
      </c>
      <c r="Z2267" s="184">
        <f>VLOOKUP(C2267, '2023-24 School Level AAFTE'!$C$4:$C$2454, 1, 0)</f>
        <v>3370</v>
      </c>
    </row>
    <row r="2268" spans="1:26" s="20" customFormat="1" x14ac:dyDescent="0.25">
      <c r="A2268" s="136" t="s">
        <v>2264</v>
      </c>
      <c r="B2268" s="166" t="s">
        <v>2263</v>
      </c>
      <c r="C2268" s="167">
        <v>3210</v>
      </c>
      <c r="D2268" s="166" t="s">
        <v>1539</v>
      </c>
      <c r="E2268" s="146" t="str">
        <f>VLOOKUP($C2268,'2023-24 School Level AAFTE'!$C:$N,9,FALSE)</f>
        <v>Yes</v>
      </c>
      <c r="F2268" s="94" t="str">
        <f>IFERROR(VLOOKUP(C2268,'2023-24 School Level AAFTE'!$C:$N,11,FALSE),"")</f>
        <v>Yes</v>
      </c>
      <c r="G2268" s="20">
        <f>IFERROR(VLOOKUP(C2268,'2023-24 School Level AAFTE'!$C:$N,8,FALSE),0)</f>
        <v>525.98</v>
      </c>
      <c r="H2268" s="99">
        <f>VLOOKUP($A2268,'District Data'!$A:$F,3,FALSE)</f>
        <v>1</v>
      </c>
      <c r="I2268" s="99">
        <f>VLOOKUP($A2268,'District Data'!$A:$F,4,FALSE)</f>
        <v>1</v>
      </c>
      <c r="J2268" s="100">
        <f t="shared" si="386"/>
        <v>525.98</v>
      </c>
      <c r="K2268" s="101">
        <f t="shared" si="387"/>
        <v>1.5429999999999999</v>
      </c>
      <c r="L2268" s="102">
        <f>'District Data'!E$2</f>
        <v>72728</v>
      </c>
      <c r="M2268" s="102">
        <f>'District Data'!F$2</f>
        <v>78209</v>
      </c>
      <c r="N2268" s="33">
        <f t="shared" si="388"/>
        <v>112219.3</v>
      </c>
      <c r="O2268" s="33">
        <f t="shared" si="389"/>
        <v>8457.19</v>
      </c>
      <c r="P2268" s="33">
        <f t="shared" si="395"/>
        <v>14418.72</v>
      </c>
      <c r="Q2268" s="103">
        <v>0.18149999999999999</v>
      </c>
      <c r="R2268" s="103">
        <v>0.17510000000000001</v>
      </c>
      <c r="S2268" s="33">
        <f t="shared" si="390"/>
        <v>44096.74</v>
      </c>
      <c r="T2268" s="33">
        <f t="shared" si="396"/>
        <v>2011.27</v>
      </c>
      <c r="U2268" s="33">
        <f t="shared" si="391"/>
        <v>352.17</v>
      </c>
      <c r="V2268" s="33">
        <f t="shared" si="392"/>
        <v>2363.44</v>
      </c>
      <c r="W2268" s="33">
        <f t="shared" si="393"/>
        <v>167136.67000000001</v>
      </c>
      <c r="X2268" s="33" t="str">
        <f>IFERROR(VLOOKUP(C2268,'Adj to Match Apport'!$C:$F,4,FALSE),0)</f>
        <v/>
      </c>
      <c r="Y2268" s="33">
        <f t="shared" si="394"/>
        <v>167136.67000000001</v>
      </c>
      <c r="Z2268" s="184">
        <f>VLOOKUP(C2268, '2023-24 School Level AAFTE'!$C$4:$C$2454, 1, 0)</f>
        <v>3210</v>
      </c>
    </row>
    <row r="2269" spans="1:26" s="20" customFormat="1" x14ac:dyDescent="0.25">
      <c r="A2269" s="136" t="s">
        <v>2264</v>
      </c>
      <c r="B2269" s="166" t="s">
        <v>2263</v>
      </c>
      <c r="C2269" s="167">
        <v>1612</v>
      </c>
      <c r="D2269" s="166" t="s">
        <v>2265</v>
      </c>
      <c r="E2269" s="146" t="str">
        <f>VLOOKUP($C2269,'2023-24 School Level AAFTE'!$C:$N,9,FALSE)</f>
        <v>Yes</v>
      </c>
      <c r="F2269" s="94" t="str">
        <f>IFERROR(VLOOKUP(C2269,'2023-24 School Level AAFTE'!$C:$N,11,FALSE),"")</f>
        <v>Yes</v>
      </c>
      <c r="G2269" s="20">
        <f>IFERROR(VLOOKUP(C2269,'2023-24 School Level AAFTE'!$C:$N,8,FALSE),0)</f>
        <v>10.48</v>
      </c>
      <c r="H2269" s="99">
        <f>VLOOKUP($A2269,'District Data'!$A:$F,3,FALSE)</f>
        <v>1</v>
      </c>
      <c r="I2269" s="99">
        <f>VLOOKUP($A2269,'District Data'!$A:$F,4,FALSE)</f>
        <v>1</v>
      </c>
      <c r="J2269" s="100">
        <f t="shared" si="386"/>
        <v>10.48</v>
      </c>
      <c r="K2269" s="101">
        <f t="shared" si="387"/>
        <v>3.1E-2</v>
      </c>
      <c r="L2269" s="102">
        <f>'District Data'!E$2</f>
        <v>72728</v>
      </c>
      <c r="M2269" s="102">
        <f>'District Data'!F$2</f>
        <v>78209</v>
      </c>
      <c r="N2269" s="33">
        <f t="shared" si="388"/>
        <v>2254.5700000000002</v>
      </c>
      <c r="O2269" s="33">
        <f t="shared" si="389"/>
        <v>169.91</v>
      </c>
      <c r="P2269" s="33">
        <f t="shared" si="395"/>
        <v>14418.72</v>
      </c>
      <c r="Q2269" s="103">
        <v>0.18149999999999999</v>
      </c>
      <c r="R2269" s="103">
        <v>0.17510000000000001</v>
      </c>
      <c r="S2269" s="33">
        <f t="shared" si="390"/>
        <v>885.94</v>
      </c>
      <c r="T2269" s="33">
        <f t="shared" si="396"/>
        <v>40.409999999999997</v>
      </c>
      <c r="U2269" s="33">
        <f t="shared" si="391"/>
        <v>7.08</v>
      </c>
      <c r="V2269" s="33">
        <f t="shared" si="392"/>
        <v>47.489999999999995</v>
      </c>
      <c r="W2269" s="33">
        <f t="shared" si="393"/>
        <v>3357.91</v>
      </c>
      <c r="X2269" s="33">
        <f>IFERROR(VLOOKUP(C2269,'Adj to Match Apport'!$C:$F,4,FALSE),0)</f>
        <v>-2.9999999795109034E-2</v>
      </c>
      <c r="Y2269" s="33">
        <f t="shared" si="394"/>
        <v>3357.8800000002047</v>
      </c>
      <c r="Z2269" s="184">
        <f>VLOOKUP(C2269, '2023-24 School Level AAFTE'!$C$4:$C$2454, 1, 0)</f>
        <v>1612</v>
      </c>
    </row>
    <row r="2270" spans="1:26" s="20" customFormat="1" x14ac:dyDescent="0.25">
      <c r="A2270" s="136" t="s">
        <v>2264</v>
      </c>
      <c r="B2270" s="166" t="s">
        <v>2263</v>
      </c>
      <c r="C2270" s="167">
        <v>3208</v>
      </c>
      <c r="D2270" s="166" t="s">
        <v>1913</v>
      </c>
      <c r="E2270" s="146" t="str">
        <f>VLOOKUP($C2270,'2023-24 School Level AAFTE'!$C:$N,9,FALSE)</f>
        <v>No</v>
      </c>
      <c r="F2270" s="94" t="str">
        <f>IFERROR(VLOOKUP(C2270,'2023-24 School Level AAFTE'!$C:$N,11,FALSE),"")</f>
        <v>No</v>
      </c>
      <c r="G2270" s="20">
        <f>IFERROR(VLOOKUP(C2270,'2023-24 School Level AAFTE'!$C:$N,8,FALSE),0)</f>
        <v>302.49</v>
      </c>
      <c r="H2270" s="99">
        <f>VLOOKUP($A2270,'District Data'!$A:$F,3,FALSE)</f>
        <v>1</v>
      </c>
      <c r="I2270" s="99">
        <f>VLOOKUP($A2270,'District Data'!$A:$F,4,FALSE)</f>
        <v>1</v>
      </c>
      <c r="J2270" s="100">
        <f t="shared" si="386"/>
        <v>0</v>
      </c>
      <c r="K2270" s="101">
        <f t="shared" si="387"/>
        <v>0</v>
      </c>
      <c r="L2270" s="102">
        <f>'District Data'!E$2</f>
        <v>72728</v>
      </c>
      <c r="M2270" s="102">
        <f>'District Data'!F$2</f>
        <v>78209</v>
      </c>
      <c r="N2270" s="33">
        <f t="shared" si="388"/>
        <v>0</v>
      </c>
      <c r="O2270" s="33">
        <f t="shared" si="389"/>
        <v>0</v>
      </c>
      <c r="P2270" s="33">
        <f t="shared" si="395"/>
        <v>14418.72</v>
      </c>
      <c r="Q2270" s="103">
        <v>0.18149999999999999</v>
      </c>
      <c r="R2270" s="103">
        <v>0.17510000000000001</v>
      </c>
      <c r="S2270" s="33">
        <f t="shared" si="390"/>
        <v>0</v>
      </c>
      <c r="T2270" s="33">
        <f t="shared" si="396"/>
        <v>0</v>
      </c>
      <c r="U2270" s="33">
        <f t="shared" si="391"/>
        <v>0</v>
      </c>
      <c r="V2270" s="33">
        <f t="shared" si="392"/>
        <v>0</v>
      </c>
      <c r="W2270" s="33">
        <f t="shared" si="393"/>
        <v>0</v>
      </c>
      <c r="X2270" s="33">
        <f>IFERROR(VLOOKUP(C2270,'Adj to Match Apport'!$C:$F,4,FALSE),0)</f>
        <v>0</v>
      </c>
      <c r="Y2270" s="33">
        <f t="shared" si="394"/>
        <v>0</v>
      </c>
      <c r="Z2270" s="184">
        <f>VLOOKUP(C2270, '2023-24 School Level AAFTE'!$C$4:$C$2454, 1, 0)</f>
        <v>3208</v>
      </c>
    </row>
    <row r="2271" spans="1:26" s="20" customFormat="1" x14ac:dyDescent="0.25">
      <c r="A2271" s="136" t="s">
        <v>2264</v>
      </c>
      <c r="B2271" s="166" t="s">
        <v>2263</v>
      </c>
      <c r="C2271" s="167">
        <v>5569</v>
      </c>
      <c r="D2271" s="166" t="s">
        <v>2780</v>
      </c>
      <c r="E2271" s="146" t="str">
        <f>VLOOKUP($C2271,'2023-24 School Level AAFTE'!$C:$N,9,FALSE)</f>
        <v>No</v>
      </c>
      <c r="F2271" s="94" t="str">
        <f>IFERROR(VLOOKUP(C2271,'2023-24 School Level AAFTE'!$C:$N,11,FALSE),"")</f>
        <v>No</v>
      </c>
      <c r="G2271" s="20">
        <f>IFERROR(VLOOKUP(C2271,'2023-24 School Level AAFTE'!$C:$N,8,FALSE),0)</f>
        <v>165.38</v>
      </c>
      <c r="H2271" s="99">
        <f>VLOOKUP($A2271,'District Data'!$A:$F,3,FALSE)</f>
        <v>1</v>
      </c>
      <c r="I2271" s="99">
        <f>VLOOKUP($A2271,'District Data'!$A:$F,4,FALSE)</f>
        <v>1</v>
      </c>
      <c r="J2271" s="100">
        <f t="shared" si="386"/>
        <v>0</v>
      </c>
      <c r="K2271" s="101">
        <f t="shared" si="387"/>
        <v>0</v>
      </c>
      <c r="L2271" s="102">
        <f>'District Data'!E$2</f>
        <v>72728</v>
      </c>
      <c r="M2271" s="102">
        <f>'District Data'!F$2</f>
        <v>78209</v>
      </c>
      <c r="N2271" s="33">
        <f t="shared" si="388"/>
        <v>0</v>
      </c>
      <c r="O2271" s="33">
        <f t="shared" si="389"/>
        <v>0</v>
      </c>
      <c r="P2271" s="33">
        <f t="shared" si="395"/>
        <v>14418.72</v>
      </c>
      <c r="Q2271" s="103">
        <v>0.18149999999999999</v>
      </c>
      <c r="R2271" s="103">
        <v>0.17510000000000001</v>
      </c>
      <c r="S2271" s="33">
        <f t="shared" si="390"/>
        <v>0</v>
      </c>
      <c r="T2271" s="33">
        <f t="shared" si="396"/>
        <v>0</v>
      </c>
      <c r="U2271" s="33">
        <f t="shared" si="391"/>
        <v>0</v>
      </c>
      <c r="V2271" s="33">
        <f t="shared" si="392"/>
        <v>0</v>
      </c>
      <c r="W2271" s="33">
        <f t="shared" si="393"/>
        <v>0</v>
      </c>
      <c r="X2271" s="33">
        <f>IFERROR(VLOOKUP(C2271,'Adj to Match Apport'!$C:$F,4,FALSE),0)</f>
        <v>0</v>
      </c>
      <c r="Y2271" s="33">
        <f t="shared" si="394"/>
        <v>0</v>
      </c>
      <c r="Z2271" s="184">
        <f>VLOOKUP(C2271, '2023-24 School Level AAFTE'!$C$4:$C$2454, 1, 0)</f>
        <v>5569</v>
      </c>
    </row>
    <row r="2272" spans="1:26" s="20" customFormat="1" x14ac:dyDescent="0.25">
      <c r="A2272" s="136" t="s">
        <v>2264</v>
      </c>
      <c r="B2272" s="166" t="s">
        <v>2263</v>
      </c>
      <c r="C2272" s="167">
        <v>2907</v>
      </c>
      <c r="D2272" s="166" t="s">
        <v>45</v>
      </c>
      <c r="E2272" s="146" t="str">
        <f>VLOOKUP($C2272,'2023-24 School Level AAFTE'!$C:$N,9,FALSE)</f>
        <v>No</v>
      </c>
      <c r="F2272" s="94" t="str">
        <f>IFERROR(VLOOKUP(C2272,'2023-24 School Level AAFTE'!$C:$N,11,FALSE),"")</f>
        <v>No</v>
      </c>
      <c r="G2272" s="20">
        <f>IFERROR(VLOOKUP(C2272,'2023-24 School Level AAFTE'!$C:$N,8,FALSE),0)</f>
        <v>475.25</v>
      </c>
      <c r="H2272" s="99">
        <f>VLOOKUP($A2272,'District Data'!$A:$F,3,FALSE)</f>
        <v>1</v>
      </c>
      <c r="I2272" s="99">
        <f>VLOOKUP($A2272,'District Data'!$A:$F,4,FALSE)</f>
        <v>1</v>
      </c>
      <c r="J2272" s="100">
        <f t="shared" si="386"/>
        <v>0</v>
      </c>
      <c r="K2272" s="101">
        <f t="shared" si="387"/>
        <v>0</v>
      </c>
      <c r="L2272" s="102">
        <f>'District Data'!E$2</f>
        <v>72728</v>
      </c>
      <c r="M2272" s="102">
        <f>'District Data'!F$2</f>
        <v>78209</v>
      </c>
      <c r="N2272" s="33">
        <f t="shared" si="388"/>
        <v>0</v>
      </c>
      <c r="O2272" s="33">
        <f t="shared" si="389"/>
        <v>0</v>
      </c>
      <c r="P2272" s="33">
        <f t="shared" si="395"/>
        <v>14418.72</v>
      </c>
      <c r="Q2272" s="103">
        <v>0.18149999999999999</v>
      </c>
      <c r="R2272" s="103">
        <v>0.17510000000000001</v>
      </c>
      <c r="S2272" s="33">
        <f t="shared" si="390"/>
        <v>0</v>
      </c>
      <c r="T2272" s="33">
        <f t="shared" si="396"/>
        <v>0</v>
      </c>
      <c r="U2272" s="33">
        <f t="shared" si="391"/>
        <v>0</v>
      </c>
      <c r="V2272" s="33">
        <f t="shared" si="392"/>
        <v>0</v>
      </c>
      <c r="W2272" s="33">
        <f t="shared" si="393"/>
        <v>0</v>
      </c>
      <c r="X2272" s="33">
        <f>IFERROR(VLOOKUP(C2272,'Adj to Match Apport'!$C:$F,4,FALSE),0)</f>
        <v>0</v>
      </c>
      <c r="Y2272" s="33">
        <f t="shared" si="394"/>
        <v>0</v>
      </c>
      <c r="Z2272" s="184">
        <f>VLOOKUP(C2272, '2023-24 School Level AAFTE'!$C$4:$C$2454, 1, 0)</f>
        <v>2907</v>
      </c>
    </row>
    <row r="2273" spans="1:26" s="20" customFormat="1" x14ac:dyDescent="0.25">
      <c r="A2273" s="136" t="s">
        <v>2264</v>
      </c>
      <c r="B2273" s="166" t="s">
        <v>2263</v>
      </c>
      <c r="C2273" s="167">
        <v>2134</v>
      </c>
      <c r="D2273" s="166" t="s">
        <v>2267</v>
      </c>
      <c r="E2273" s="146" t="str">
        <f>VLOOKUP($C2273,'2023-24 School Level AAFTE'!$C:$N,9,FALSE)</f>
        <v>Yes</v>
      </c>
      <c r="F2273" s="94" t="str">
        <f>IFERROR(VLOOKUP(C2273,'2023-24 School Level AAFTE'!$C:$N,11,FALSE),"")</f>
        <v>Yes</v>
      </c>
      <c r="G2273" s="20">
        <f>IFERROR(VLOOKUP(C2273,'2023-24 School Level AAFTE'!$C:$N,8,FALSE),0)</f>
        <v>1992.57</v>
      </c>
      <c r="H2273" s="99">
        <f>VLOOKUP($A2273,'District Data'!$A:$F,3,FALSE)</f>
        <v>1</v>
      </c>
      <c r="I2273" s="99">
        <f>VLOOKUP($A2273,'District Data'!$A:$F,4,FALSE)</f>
        <v>1</v>
      </c>
      <c r="J2273" s="100">
        <f t="shared" si="386"/>
        <v>1992.57</v>
      </c>
      <c r="K2273" s="101">
        <f t="shared" si="387"/>
        <v>5.8449999999999998</v>
      </c>
      <c r="L2273" s="102">
        <f>'District Data'!E$2</f>
        <v>72728</v>
      </c>
      <c r="M2273" s="102">
        <f>'District Data'!F$2</f>
        <v>78209</v>
      </c>
      <c r="N2273" s="33">
        <f t="shared" si="388"/>
        <v>425095.16</v>
      </c>
      <c r="O2273" s="33">
        <f t="shared" si="389"/>
        <v>32036.45</v>
      </c>
      <c r="P2273" s="33">
        <f t="shared" si="395"/>
        <v>14418.72</v>
      </c>
      <c r="Q2273" s="103">
        <v>0.18149999999999999</v>
      </c>
      <c r="R2273" s="103">
        <v>0.17510000000000001</v>
      </c>
      <c r="S2273" s="33">
        <f t="shared" si="390"/>
        <v>167041.76999999999</v>
      </c>
      <c r="T2273" s="33">
        <f t="shared" si="396"/>
        <v>7618.86</v>
      </c>
      <c r="U2273" s="33">
        <f t="shared" si="391"/>
        <v>1334.06</v>
      </c>
      <c r="V2273" s="33">
        <f t="shared" si="392"/>
        <v>8952.92</v>
      </c>
      <c r="W2273" s="33">
        <f t="shared" si="393"/>
        <v>633126.29999999993</v>
      </c>
      <c r="X2273" s="33" t="str">
        <f>IFERROR(VLOOKUP(C2273,'Adj to Match Apport'!$C:$F,4,FALSE),0)</f>
        <v/>
      </c>
      <c r="Y2273" s="33">
        <f t="shared" si="394"/>
        <v>633126.29999999993</v>
      </c>
      <c r="Z2273" s="184">
        <f>VLOOKUP(C2273, '2023-24 School Level AAFTE'!$C$4:$C$2454, 1, 0)</f>
        <v>2134</v>
      </c>
    </row>
    <row r="2274" spans="1:26" x14ac:dyDescent="0.25">
      <c r="A2274" s="136" t="s">
        <v>2264</v>
      </c>
      <c r="B2274" s="166" t="s">
        <v>2263</v>
      </c>
      <c r="C2274" s="167">
        <v>5637</v>
      </c>
      <c r="D2274" s="166" t="s">
        <v>2912</v>
      </c>
      <c r="E2274" s="146" t="str">
        <f>VLOOKUP($C2274,'2023-24 School Level AAFTE'!$C:$N,9,FALSE)</f>
        <v>Yes</v>
      </c>
      <c r="F2274" s="94" t="str">
        <f>IFERROR(VLOOKUP(C2274,'2023-24 School Level AAFTE'!$C:$N,11,FALSE),"")</f>
        <v>Yes</v>
      </c>
      <c r="G2274" s="20">
        <f>IFERROR(VLOOKUP(C2274,'2023-24 School Level AAFTE'!$C:$N,8,FALSE),0)</f>
        <v>42.87</v>
      </c>
      <c r="H2274" s="99">
        <f>VLOOKUP($A2274,'District Data'!$A:$F,3,FALSE)</f>
        <v>1</v>
      </c>
      <c r="I2274" s="99">
        <f>VLOOKUP($A2274,'District Data'!$A:$F,4,FALSE)</f>
        <v>1</v>
      </c>
      <c r="J2274" s="100">
        <f t="shared" si="386"/>
        <v>42.87</v>
      </c>
      <c r="K2274" s="101">
        <f t="shared" si="387"/>
        <v>0.126</v>
      </c>
      <c r="L2274" s="102">
        <f>'District Data'!E$2</f>
        <v>72728</v>
      </c>
      <c r="M2274" s="102">
        <f>'District Data'!F$2</f>
        <v>78209</v>
      </c>
      <c r="N2274" s="33">
        <f t="shared" si="388"/>
        <v>9163.73</v>
      </c>
      <c r="O2274" s="33">
        <f t="shared" si="389"/>
        <v>690.6</v>
      </c>
      <c r="P2274" s="33">
        <f t="shared" si="395"/>
        <v>14418.72</v>
      </c>
      <c r="Q2274" s="103">
        <v>0.18149999999999999</v>
      </c>
      <c r="R2274" s="103">
        <v>0.17510000000000001</v>
      </c>
      <c r="S2274" s="33">
        <f t="shared" si="390"/>
        <v>3600.9</v>
      </c>
      <c r="T2274" s="33">
        <f t="shared" si="396"/>
        <v>164.24</v>
      </c>
      <c r="U2274" s="33">
        <f t="shared" si="391"/>
        <v>28.76</v>
      </c>
      <c r="V2274" s="33">
        <f t="shared" si="392"/>
        <v>193</v>
      </c>
      <c r="W2274" s="33">
        <f t="shared" si="393"/>
        <v>13648.23</v>
      </c>
      <c r="X2274" s="33" t="str">
        <f>IFERROR(VLOOKUP(C2274,'Adj to Match Apport'!$C:$F,4,FALSE),0)</f>
        <v/>
      </c>
      <c r="Y2274" s="33">
        <f t="shared" si="394"/>
        <v>13648.23</v>
      </c>
      <c r="Z2274" s="184">
        <f>VLOOKUP(C2274, '2023-24 School Level AAFTE'!$C$4:$C$2454, 1, 0)</f>
        <v>5637</v>
      </c>
    </row>
    <row r="2275" spans="1:26" x14ac:dyDescent="0.25">
      <c r="A2275" s="136" t="s">
        <v>2264</v>
      </c>
      <c r="B2275" s="166" t="s">
        <v>2263</v>
      </c>
      <c r="C2275" s="167">
        <v>4105</v>
      </c>
      <c r="D2275" s="166" t="s">
        <v>2274</v>
      </c>
      <c r="E2275" s="146" t="str">
        <f>VLOOKUP($C2275,'2023-24 School Level AAFTE'!$C:$N,9,FALSE)</f>
        <v>No</v>
      </c>
      <c r="F2275" s="94" t="str">
        <f>IFERROR(VLOOKUP(C2275,'2023-24 School Level AAFTE'!$C:$N,11,FALSE),"")</f>
        <v>No</v>
      </c>
      <c r="G2275" s="20">
        <f>IFERROR(VLOOKUP(C2275,'2023-24 School Level AAFTE'!$C:$N,8,FALSE),0)</f>
        <v>187.47</v>
      </c>
      <c r="H2275" s="99">
        <f>VLOOKUP($A2275,'District Data'!$A:$F,3,FALSE)</f>
        <v>1</v>
      </c>
      <c r="I2275" s="99">
        <f>VLOOKUP($A2275,'District Data'!$A:$F,4,FALSE)</f>
        <v>1</v>
      </c>
      <c r="J2275" s="100">
        <f t="shared" si="386"/>
        <v>0</v>
      </c>
      <c r="K2275" s="101">
        <f t="shared" si="387"/>
        <v>0</v>
      </c>
      <c r="L2275" s="102">
        <f>'District Data'!E$2</f>
        <v>72728</v>
      </c>
      <c r="M2275" s="102">
        <f>'District Data'!F$2</f>
        <v>78209</v>
      </c>
      <c r="N2275" s="33">
        <f t="shared" si="388"/>
        <v>0</v>
      </c>
      <c r="O2275" s="33">
        <f t="shared" si="389"/>
        <v>0</v>
      </c>
      <c r="P2275" s="33">
        <f t="shared" si="395"/>
        <v>14418.72</v>
      </c>
      <c r="Q2275" s="103">
        <v>0.18149999999999999</v>
      </c>
      <c r="R2275" s="103">
        <v>0.17510000000000001</v>
      </c>
      <c r="S2275" s="33">
        <f t="shared" si="390"/>
        <v>0</v>
      </c>
      <c r="T2275" s="33">
        <f t="shared" si="396"/>
        <v>0</v>
      </c>
      <c r="U2275" s="33">
        <f t="shared" si="391"/>
        <v>0</v>
      </c>
      <c r="V2275" s="33">
        <f t="shared" si="392"/>
        <v>0</v>
      </c>
      <c r="W2275" s="33">
        <f t="shared" si="393"/>
        <v>0</v>
      </c>
      <c r="X2275" s="33">
        <f>IFERROR(VLOOKUP(C2275,'Adj to Match Apport'!$C:$F,4,FALSE),0)</f>
        <v>0</v>
      </c>
      <c r="Y2275" s="33">
        <f t="shared" si="394"/>
        <v>0</v>
      </c>
      <c r="Z2275" s="184">
        <f>VLOOKUP(C2275, '2023-24 School Level AAFTE'!$C$4:$C$2454, 1, 0)</f>
        <v>4105</v>
      </c>
    </row>
    <row r="2276" spans="1:26" x14ac:dyDescent="0.25">
      <c r="A2276" s="136" t="s">
        <v>2264</v>
      </c>
      <c r="B2276" s="166" t="s">
        <v>2263</v>
      </c>
      <c r="C2276" s="167">
        <v>1613</v>
      </c>
      <c r="D2276" s="166" t="s">
        <v>2266</v>
      </c>
      <c r="E2276" s="146" t="str">
        <f>VLOOKUP($C2276,'2023-24 School Level AAFTE'!$C:$N,9,FALSE)</f>
        <v>Yes</v>
      </c>
      <c r="F2276" s="94" t="str">
        <f>IFERROR(VLOOKUP(C2276,'2023-24 School Level AAFTE'!$C:$N,11,FALSE),"")</f>
        <v>Yes</v>
      </c>
      <c r="G2276" s="20">
        <f>IFERROR(VLOOKUP(C2276,'2023-24 School Level AAFTE'!$C:$N,8,FALSE),0)</f>
        <v>263.78000000000003</v>
      </c>
      <c r="H2276" s="99">
        <f>VLOOKUP($A2276,'District Data'!$A:$F,3,FALSE)</f>
        <v>1</v>
      </c>
      <c r="I2276" s="99">
        <f>VLOOKUP($A2276,'District Data'!$A:$F,4,FALSE)</f>
        <v>1</v>
      </c>
      <c r="J2276" s="100">
        <f t="shared" si="386"/>
        <v>263.78000000000003</v>
      </c>
      <c r="K2276" s="101">
        <f t="shared" si="387"/>
        <v>0.77400000000000002</v>
      </c>
      <c r="L2276" s="102">
        <f>'District Data'!E$2</f>
        <v>72728</v>
      </c>
      <c r="M2276" s="102">
        <f>'District Data'!F$2</f>
        <v>78209</v>
      </c>
      <c r="N2276" s="33">
        <f t="shared" si="388"/>
        <v>56291.47</v>
      </c>
      <c r="O2276" s="33">
        <f t="shared" si="389"/>
        <v>4242.3</v>
      </c>
      <c r="P2276" s="33">
        <f t="shared" si="395"/>
        <v>14418.72</v>
      </c>
      <c r="Q2276" s="103">
        <v>0.18149999999999999</v>
      </c>
      <c r="R2276" s="103">
        <v>0.17510000000000001</v>
      </c>
      <c r="S2276" s="33">
        <f t="shared" si="390"/>
        <v>22119.82</v>
      </c>
      <c r="T2276" s="33">
        <f t="shared" si="396"/>
        <v>1008.9</v>
      </c>
      <c r="U2276" s="33">
        <f t="shared" si="391"/>
        <v>176.66</v>
      </c>
      <c r="V2276" s="33">
        <f t="shared" si="392"/>
        <v>1185.56</v>
      </c>
      <c r="W2276" s="33">
        <f t="shared" si="393"/>
        <v>83839.150000000009</v>
      </c>
      <c r="X2276" s="33" t="str">
        <f>IFERROR(VLOOKUP(C2276,'Adj to Match Apport'!$C:$F,4,FALSE),0)</f>
        <v/>
      </c>
      <c r="Y2276" s="33">
        <f t="shared" si="394"/>
        <v>83839.150000000009</v>
      </c>
      <c r="Z2276" s="184">
        <f>VLOOKUP(C2276, '2023-24 School Level AAFTE'!$C$4:$C$2454, 1, 0)</f>
        <v>1613</v>
      </c>
    </row>
    <row r="2277" spans="1:26" x14ac:dyDescent="0.25">
      <c r="A2277" s="136" t="s">
        <v>2288</v>
      </c>
      <c r="B2277" s="166" t="s">
        <v>3220</v>
      </c>
      <c r="C2277" s="167">
        <v>5008</v>
      </c>
      <c r="D2277" s="166" t="s">
        <v>3351</v>
      </c>
      <c r="E2277" s="146" t="str">
        <f>VLOOKUP($C2277,'2023-24 School Level AAFTE'!$C:$N,9,FALSE)</f>
        <v>No</v>
      </c>
      <c r="F2277" s="94" t="str">
        <f>IFERROR(VLOOKUP(C2277,'2023-24 School Level AAFTE'!$C:$N,11,FALSE),"")</f>
        <v>No</v>
      </c>
      <c r="G2277" s="20">
        <f>IFERROR(VLOOKUP(C2277,'2023-24 School Level AAFTE'!$C:$N,8,FALSE),0)</f>
        <v>0</v>
      </c>
      <c r="H2277" s="99">
        <f>VLOOKUP($A2277,'District Data'!$A:$F,3,FALSE)</f>
        <v>1</v>
      </c>
      <c r="I2277" s="99">
        <f>VLOOKUP($A2277,'District Data'!$A:$F,4,FALSE)</f>
        <v>1</v>
      </c>
      <c r="J2277" s="100">
        <f t="shared" si="386"/>
        <v>0</v>
      </c>
      <c r="K2277" s="101">
        <f t="shared" si="387"/>
        <v>0</v>
      </c>
      <c r="L2277" s="102">
        <f>'District Data'!E$2</f>
        <v>72728</v>
      </c>
      <c r="M2277" s="102">
        <f>'District Data'!F$2</f>
        <v>78209</v>
      </c>
      <c r="N2277" s="33">
        <f t="shared" si="388"/>
        <v>0</v>
      </c>
      <c r="O2277" s="33">
        <f t="shared" si="389"/>
        <v>0</v>
      </c>
      <c r="P2277" s="33">
        <f t="shared" si="395"/>
        <v>14418.72</v>
      </c>
      <c r="Q2277" s="103">
        <v>0.18149999999999999</v>
      </c>
      <c r="R2277" s="103">
        <v>0.17510000000000001</v>
      </c>
      <c r="S2277" s="33">
        <f t="shared" si="390"/>
        <v>0</v>
      </c>
      <c r="T2277" s="33">
        <f t="shared" si="396"/>
        <v>0</v>
      </c>
      <c r="U2277" s="33">
        <f t="shared" si="391"/>
        <v>0</v>
      </c>
      <c r="V2277" s="33">
        <f t="shared" si="392"/>
        <v>0</v>
      </c>
      <c r="W2277" s="33">
        <f t="shared" si="393"/>
        <v>0</v>
      </c>
      <c r="X2277" s="33">
        <f>IFERROR(VLOOKUP(C2277,'Adj to Match Apport'!$C:$F,4,FALSE),0)</f>
        <v>0</v>
      </c>
      <c r="Y2277" s="33">
        <f t="shared" si="394"/>
        <v>0</v>
      </c>
      <c r="Z2277" s="184">
        <f>VLOOKUP(C2277, '2023-24 School Level AAFTE'!$C$4:$C$2454, 1, 0)</f>
        <v>5008</v>
      </c>
    </row>
    <row r="2278" spans="1:26" x14ac:dyDescent="0.25">
      <c r="A2278" s="136" t="s">
        <v>2277</v>
      </c>
      <c r="B2278" s="166" t="s">
        <v>2276</v>
      </c>
      <c r="C2278" s="167">
        <v>3538</v>
      </c>
      <c r="D2278" s="166" t="s">
        <v>1879</v>
      </c>
      <c r="E2278" s="146" t="str">
        <f>VLOOKUP($C2278,'2023-24 School Level AAFTE'!$C:$N,9,FALSE)</f>
        <v>Yes</v>
      </c>
      <c r="F2278" s="94" t="str">
        <f>IFERROR(VLOOKUP(C2278,'2023-24 School Level AAFTE'!$C:$N,11,FALSE),"")</f>
        <v>Yes</v>
      </c>
      <c r="G2278" s="20">
        <f>IFERROR(VLOOKUP(C2278,'2023-24 School Level AAFTE'!$C:$N,8,FALSE),0)</f>
        <v>526.71</v>
      </c>
      <c r="H2278" s="99">
        <f>VLOOKUP($A2278,'District Data'!$A:$F,3,FALSE)</f>
        <v>1</v>
      </c>
      <c r="I2278" s="99">
        <f>VLOOKUP($A2278,'District Data'!$A:$F,4,FALSE)</f>
        <v>1</v>
      </c>
      <c r="J2278" s="100">
        <f t="shared" si="386"/>
        <v>526.71</v>
      </c>
      <c r="K2278" s="101">
        <f t="shared" si="387"/>
        <v>1.5449999999999999</v>
      </c>
      <c r="L2278" s="102">
        <f>'District Data'!E$2</f>
        <v>72728</v>
      </c>
      <c r="M2278" s="102">
        <f>'District Data'!F$2</f>
        <v>78209</v>
      </c>
      <c r="N2278" s="33">
        <f t="shared" si="388"/>
        <v>112364.76</v>
      </c>
      <c r="O2278" s="33">
        <f t="shared" si="389"/>
        <v>8468.15</v>
      </c>
      <c r="P2278" s="33">
        <f t="shared" si="395"/>
        <v>14418.72</v>
      </c>
      <c r="Q2278" s="103">
        <v>0.18149999999999999</v>
      </c>
      <c r="R2278" s="103">
        <v>0.17510000000000001</v>
      </c>
      <c r="S2278" s="33">
        <f t="shared" si="390"/>
        <v>44153.9</v>
      </c>
      <c r="T2278" s="33">
        <f t="shared" si="396"/>
        <v>2013.88</v>
      </c>
      <c r="U2278" s="33">
        <f t="shared" si="391"/>
        <v>352.63</v>
      </c>
      <c r="V2278" s="33">
        <f t="shared" si="392"/>
        <v>2366.5100000000002</v>
      </c>
      <c r="W2278" s="33">
        <f t="shared" si="393"/>
        <v>167353.32</v>
      </c>
      <c r="X2278" s="33" t="str">
        <f>IFERROR(VLOOKUP(C2278,'Adj to Match Apport'!$C:$F,4,FALSE),0)</f>
        <v/>
      </c>
      <c r="Y2278" s="33">
        <f t="shared" si="394"/>
        <v>167353.32</v>
      </c>
      <c r="Z2278" s="184">
        <f>VLOOKUP(C2278, '2023-24 School Level AAFTE'!$C$4:$C$2454, 1, 0)</f>
        <v>3538</v>
      </c>
    </row>
    <row r="2279" spans="1:26" x14ac:dyDescent="0.25">
      <c r="A2279" t="s">
        <v>2277</v>
      </c>
      <c r="B2279" s="166" t="s">
        <v>2276</v>
      </c>
      <c r="C2279" s="167">
        <v>1628</v>
      </c>
      <c r="D2279" s="166" t="s">
        <v>2278</v>
      </c>
      <c r="E2279" s="146" t="str">
        <f>VLOOKUP($C2279,'2023-24 School Level AAFTE'!$C:$N,9,FALSE)</f>
        <v>Yes</v>
      </c>
      <c r="F2279" s="94" t="str">
        <f>IFERROR(VLOOKUP(C2279,'2023-24 School Level AAFTE'!$C:$N,11,FALSE),"")</f>
        <v>Yes</v>
      </c>
      <c r="G2279" s="20">
        <f>IFERROR(VLOOKUP(C2279,'2023-24 School Level AAFTE'!$C:$N,8,FALSE),0)</f>
        <v>296.08</v>
      </c>
      <c r="H2279" s="99">
        <f>VLOOKUP($A2279,'District Data'!$A:$F,3,FALSE)</f>
        <v>1</v>
      </c>
      <c r="I2279" s="99">
        <f>VLOOKUP($A2279,'District Data'!$A:$F,4,FALSE)</f>
        <v>1</v>
      </c>
      <c r="J2279" s="100">
        <f t="shared" si="386"/>
        <v>296.08</v>
      </c>
      <c r="K2279" s="101">
        <f t="shared" si="387"/>
        <v>0.86899999999999999</v>
      </c>
      <c r="L2279" s="102">
        <f>'District Data'!E$2</f>
        <v>72728</v>
      </c>
      <c r="M2279" s="102">
        <f>'District Data'!F$2</f>
        <v>78209</v>
      </c>
      <c r="N2279" s="33">
        <f t="shared" si="388"/>
        <v>63200.63</v>
      </c>
      <c r="O2279" s="33">
        <f t="shared" si="389"/>
        <v>4762.99</v>
      </c>
      <c r="P2279" s="33">
        <f t="shared" si="395"/>
        <v>14418.72</v>
      </c>
      <c r="Q2279" s="103">
        <v>0.18149999999999999</v>
      </c>
      <c r="R2279" s="103">
        <v>0.17510000000000001</v>
      </c>
      <c r="S2279" s="33">
        <f t="shared" si="390"/>
        <v>24834.78</v>
      </c>
      <c r="T2279" s="33">
        <f t="shared" si="396"/>
        <v>1132.73</v>
      </c>
      <c r="U2279" s="33">
        <f t="shared" si="391"/>
        <v>198.34</v>
      </c>
      <c r="V2279" s="33">
        <f t="shared" si="392"/>
        <v>1331.07</v>
      </c>
      <c r="W2279" s="33">
        <f t="shared" si="393"/>
        <v>94129.470000000016</v>
      </c>
      <c r="X2279" s="33">
        <f>IFERROR(VLOOKUP(C2279,'Adj to Match Apport'!$C:$F,4,FALSE),0)</f>
        <v>-108.32000000006519</v>
      </c>
      <c r="Y2279" s="33">
        <f t="shared" si="394"/>
        <v>94021.149999999951</v>
      </c>
      <c r="Z2279" s="184">
        <f>VLOOKUP(C2279, '2023-24 School Level AAFTE'!$C$4:$C$2454, 1, 0)</f>
        <v>1628</v>
      </c>
    </row>
    <row r="2280" spans="1:26" x14ac:dyDescent="0.25">
      <c r="A2280" s="136" t="s">
        <v>2277</v>
      </c>
      <c r="B2280" s="166" t="s">
        <v>2276</v>
      </c>
      <c r="C2280" s="167">
        <v>2711</v>
      </c>
      <c r="D2280" s="166" t="s">
        <v>2281</v>
      </c>
      <c r="E2280" s="146" t="str">
        <f>VLOOKUP($C2280,'2023-24 School Level AAFTE'!$C:$N,9,FALSE)</f>
        <v>No</v>
      </c>
      <c r="F2280" s="94" t="str">
        <f>IFERROR(VLOOKUP(C2280,'2023-24 School Level AAFTE'!$C:$N,11,FALSE),"")</f>
        <v>No</v>
      </c>
      <c r="G2280" s="20">
        <f>IFERROR(VLOOKUP(C2280,'2023-24 School Level AAFTE'!$C:$N,8,FALSE),0)</f>
        <v>188.17</v>
      </c>
      <c r="H2280" s="99">
        <f>VLOOKUP($A2280,'District Data'!$A:$F,3,FALSE)</f>
        <v>1</v>
      </c>
      <c r="I2280" s="99">
        <f>VLOOKUP($A2280,'District Data'!$A:$F,4,FALSE)</f>
        <v>1</v>
      </c>
      <c r="J2280" s="100">
        <f t="shared" si="386"/>
        <v>0</v>
      </c>
      <c r="K2280" s="101">
        <f t="shared" si="387"/>
        <v>0</v>
      </c>
      <c r="L2280" s="102">
        <f>'District Data'!E$2</f>
        <v>72728</v>
      </c>
      <c r="M2280" s="102">
        <f>'District Data'!F$2</f>
        <v>78209</v>
      </c>
      <c r="N2280" s="33">
        <f t="shared" si="388"/>
        <v>0</v>
      </c>
      <c r="O2280" s="33">
        <f t="shared" si="389"/>
        <v>0</v>
      </c>
      <c r="P2280" s="33">
        <f t="shared" si="395"/>
        <v>14418.72</v>
      </c>
      <c r="Q2280" s="103">
        <v>0.18149999999999999</v>
      </c>
      <c r="R2280" s="103">
        <v>0.17510000000000001</v>
      </c>
      <c r="S2280" s="33">
        <f t="shared" si="390"/>
        <v>0</v>
      </c>
      <c r="T2280" s="33">
        <f t="shared" si="396"/>
        <v>0</v>
      </c>
      <c r="U2280" s="33">
        <f t="shared" si="391"/>
        <v>0</v>
      </c>
      <c r="V2280" s="33">
        <f t="shared" si="392"/>
        <v>0</v>
      </c>
      <c r="W2280" s="33">
        <f t="shared" si="393"/>
        <v>0</v>
      </c>
      <c r="X2280" s="33">
        <f>IFERROR(VLOOKUP(C2280,'Adj to Match Apport'!$C:$F,4,FALSE),0)</f>
        <v>0</v>
      </c>
      <c r="Y2280" s="33">
        <f t="shared" si="394"/>
        <v>0</v>
      </c>
      <c r="Z2280" s="184">
        <f>VLOOKUP(C2280, '2023-24 School Level AAFTE'!$C$4:$C$2454, 1, 0)</f>
        <v>2711</v>
      </c>
    </row>
    <row r="2281" spans="1:26" x14ac:dyDescent="0.25">
      <c r="A2281" s="136" t="s">
        <v>2277</v>
      </c>
      <c r="B2281" s="166" t="s">
        <v>2276</v>
      </c>
      <c r="C2281" s="167">
        <v>3196</v>
      </c>
      <c r="D2281" s="166" t="s">
        <v>2286</v>
      </c>
      <c r="E2281" s="146" t="str">
        <f>VLOOKUP($C2281,'2023-24 School Level AAFTE'!$C:$N,9,FALSE)</f>
        <v>Yes</v>
      </c>
      <c r="F2281" s="94" t="str">
        <f>IFERROR(VLOOKUP(C2281,'2023-24 School Level AAFTE'!$C:$N,11,FALSE),"")</f>
        <v>Yes</v>
      </c>
      <c r="G2281" s="20">
        <f>IFERROR(VLOOKUP(C2281,'2023-24 School Level AAFTE'!$C:$N,8,FALSE),0)</f>
        <v>244.01</v>
      </c>
      <c r="H2281" s="99">
        <f>VLOOKUP($A2281,'District Data'!$A:$F,3,FALSE)</f>
        <v>1</v>
      </c>
      <c r="I2281" s="99">
        <f>VLOOKUP($A2281,'District Data'!$A:$F,4,FALSE)</f>
        <v>1</v>
      </c>
      <c r="J2281" s="100">
        <f t="shared" si="386"/>
        <v>244.01</v>
      </c>
      <c r="K2281" s="101">
        <f t="shared" si="387"/>
        <v>0.71599999999999997</v>
      </c>
      <c r="L2281" s="102">
        <f>'District Data'!E$2</f>
        <v>72728</v>
      </c>
      <c r="M2281" s="102">
        <f>'District Data'!F$2</f>
        <v>78209</v>
      </c>
      <c r="N2281" s="33">
        <f t="shared" si="388"/>
        <v>52073.25</v>
      </c>
      <c r="O2281" s="33">
        <f t="shared" si="389"/>
        <v>3924.39</v>
      </c>
      <c r="P2281" s="33">
        <f t="shared" si="395"/>
        <v>14418.72</v>
      </c>
      <c r="Q2281" s="103">
        <v>0.18149999999999999</v>
      </c>
      <c r="R2281" s="103">
        <v>0.17510000000000001</v>
      </c>
      <c r="S2281" s="33">
        <f t="shared" si="390"/>
        <v>20462.259999999998</v>
      </c>
      <c r="T2281" s="33">
        <f t="shared" si="396"/>
        <v>933.29</v>
      </c>
      <c r="U2281" s="33">
        <f t="shared" si="391"/>
        <v>163.41999999999999</v>
      </c>
      <c r="V2281" s="33">
        <f t="shared" si="392"/>
        <v>1096.71</v>
      </c>
      <c r="W2281" s="33">
        <f t="shared" si="393"/>
        <v>77556.61</v>
      </c>
      <c r="X2281" s="33" t="str">
        <f>IFERROR(VLOOKUP(C2281,'Adj to Match Apport'!$C:$F,4,FALSE),0)</f>
        <v/>
      </c>
      <c r="Y2281" s="33">
        <f t="shared" si="394"/>
        <v>77556.61</v>
      </c>
      <c r="Z2281" s="184">
        <f>VLOOKUP(C2281, '2023-24 School Level AAFTE'!$C$4:$C$2454, 1, 0)</f>
        <v>3196</v>
      </c>
    </row>
    <row r="2282" spans="1:26" x14ac:dyDescent="0.25">
      <c r="A2282" s="136" t="s">
        <v>2277</v>
      </c>
      <c r="B2282" s="166" t="s">
        <v>2276</v>
      </c>
      <c r="C2282" s="167">
        <v>3129</v>
      </c>
      <c r="D2282" s="166" t="s">
        <v>2283</v>
      </c>
      <c r="E2282" s="146" t="str">
        <f>VLOOKUP($C2282,'2023-24 School Level AAFTE'!$C:$N,9,FALSE)</f>
        <v>Yes</v>
      </c>
      <c r="F2282" s="94" t="str">
        <f>IFERROR(VLOOKUP(C2282,'2023-24 School Level AAFTE'!$C:$N,11,FALSE),"")</f>
        <v>Yes</v>
      </c>
      <c r="G2282" s="20">
        <f>IFERROR(VLOOKUP(C2282,'2023-24 School Level AAFTE'!$C:$N,8,FALSE),0)</f>
        <v>196.5</v>
      </c>
      <c r="H2282" s="99">
        <f>VLOOKUP($A2282,'District Data'!$A:$F,3,FALSE)</f>
        <v>1</v>
      </c>
      <c r="I2282" s="99">
        <f>VLOOKUP($A2282,'District Data'!$A:$F,4,FALSE)</f>
        <v>1</v>
      </c>
      <c r="J2282" s="100">
        <f t="shared" si="386"/>
        <v>196.5</v>
      </c>
      <c r="K2282" s="101">
        <f t="shared" si="387"/>
        <v>0.57599999999999996</v>
      </c>
      <c r="L2282" s="102">
        <f>'District Data'!E$2</f>
        <v>72728</v>
      </c>
      <c r="M2282" s="102">
        <f>'District Data'!F$2</f>
        <v>78209</v>
      </c>
      <c r="N2282" s="33">
        <f t="shared" si="388"/>
        <v>41891.33</v>
      </c>
      <c r="O2282" s="33">
        <f t="shared" si="389"/>
        <v>3157.05</v>
      </c>
      <c r="P2282" s="33">
        <f t="shared" si="395"/>
        <v>14418.72</v>
      </c>
      <c r="Q2282" s="103">
        <v>0.18149999999999999</v>
      </c>
      <c r="R2282" s="103">
        <v>0.17510000000000001</v>
      </c>
      <c r="S2282" s="33">
        <f t="shared" si="390"/>
        <v>16461.259999999998</v>
      </c>
      <c r="T2282" s="33">
        <f t="shared" si="396"/>
        <v>750.81</v>
      </c>
      <c r="U2282" s="33">
        <f t="shared" si="391"/>
        <v>131.47</v>
      </c>
      <c r="V2282" s="33">
        <f t="shared" si="392"/>
        <v>882.28</v>
      </c>
      <c r="W2282" s="33">
        <f t="shared" si="393"/>
        <v>62391.92</v>
      </c>
      <c r="X2282" s="33" t="str">
        <f>IFERROR(VLOOKUP(C2282,'Adj to Match Apport'!$C:$F,4,FALSE),0)</f>
        <v/>
      </c>
      <c r="Y2282" s="33">
        <f t="shared" si="394"/>
        <v>62391.92</v>
      </c>
      <c r="Z2282" s="184">
        <f>VLOOKUP(C2282, '2023-24 School Level AAFTE'!$C$4:$C$2454, 1, 0)</f>
        <v>3129</v>
      </c>
    </row>
    <row r="2283" spans="1:26" x14ac:dyDescent="0.25">
      <c r="A2283" s="136" t="s">
        <v>2277</v>
      </c>
      <c r="B2283" s="166" t="s">
        <v>2276</v>
      </c>
      <c r="C2283" s="92">
        <v>3194</v>
      </c>
      <c r="D2283" s="115" t="s">
        <v>2284</v>
      </c>
      <c r="E2283" s="146" t="str">
        <f>VLOOKUP($C2283,'2023-24 School Level AAFTE'!$C:$N,9,FALSE)</f>
        <v>No</v>
      </c>
      <c r="F2283" s="94" t="str">
        <f>IFERROR(VLOOKUP(C2283,'2023-24 School Level AAFTE'!$C:$N,11,FALSE),"")</f>
        <v>No</v>
      </c>
      <c r="G2283" s="20">
        <f>IFERROR(VLOOKUP(C2283,'2023-24 School Level AAFTE'!$C:$N,8,FALSE),0)</f>
        <v>350.5</v>
      </c>
      <c r="H2283" s="99">
        <f>VLOOKUP($A2283,'District Data'!$A:$F,3,FALSE)</f>
        <v>1</v>
      </c>
      <c r="I2283" s="99">
        <f>VLOOKUP($A2283,'District Data'!$A:$F,4,FALSE)</f>
        <v>1</v>
      </c>
      <c r="J2283" s="100">
        <f t="shared" si="386"/>
        <v>0</v>
      </c>
      <c r="K2283" s="101">
        <f t="shared" si="387"/>
        <v>0</v>
      </c>
      <c r="L2283" s="102">
        <f>'District Data'!E$2</f>
        <v>72728</v>
      </c>
      <c r="M2283" s="102">
        <f>'District Data'!F$2</f>
        <v>78209</v>
      </c>
      <c r="N2283" s="33">
        <f t="shared" si="388"/>
        <v>0</v>
      </c>
      <c r="O2283" s="33">
        <f t="shared" si="389"/>
        <v>0</v>
      </c>
      <c r="P2283" s="33">
        <f t="shared" si="395"/>
        <v>14418.72</v>
      </c>
      <c r="Q2283" s="103">
        <v>0.18149999999999999</v>
      </c>
      <c r="R2283" s="103">
        <v>0.17510000000000001</v>
      </c>
      <c r="S2283" s="33">
        <f t="shared" si="390"/>
        <v>0</v>
      </c>
      <c r="T2283" s="33">
        <f t="shared" si="396"/>
        <v>0</v>
      </c>
      <c r="U2283" s="33">
        <f t="shared" si="391"/>
        <v>0</v>
      </c>
      <c r="V2283" s="33">
        <f t="shared" si="392"/>
        <v>0</v>
      </c>
      <c r="W2283" s="33">
        <f t="shared" si="393"/>
        <v>0</v>
      </c>
      <c r="X2283" s="33">
        <f>IFERROR(VLOOKUP(C2283,'Adj to Match Apport'!$C:$F,4,FALSE),0)</f>
        <v>0</v>
      </c>
      <c r="Y2283" s="33">
        <f t="shared" si="394"/>
        <v>0</v>
      </c>
      <c r="Z2283" s="184">
        <f>VLOOKUP(C2283, '2023-24 School Level AAFTE'!$C$4:$C$2454, 1, 0)</f>
        <v>3194</v>
      </c>
    </row>
    <row r="2284" spans="1:26" x14ac:dyDescent="0.25">
      <c r="A2284" s="136" t="s">
        <v>2277</v>
      </c>
      <c r="B2284" s="166" t="s">
        <v>2276</v>
      </c>
      <c r="C2284" s="167">
        <v>5356</v>
      </c>
      <c r="D2284" s="166" t="s">
        <v>2620</v>
      </c>
      <c r="E2284" s="146" t="str">
        <f>VLOOKUP($C2284,'2023-24 School Level AAFTE'!$C:$N,9,FALSE)</f>
        <v>Yes</v>
      </c>
      <c r="F2284" s="94" t="str">
        <f>IFERROR(VLOOKUP(C2284,'2023-24 School Level AAFTE'!$C:$N,11,FALSE),"")</f>
        <v>No</v>
      </c>
      <c r="G2284" s="20">
        <f>IFERROR(VLOOKUP(C2284,'2023-24 School Level AAFTE'!$C:$N,8,FALSE),0)</f>
        <v>2.9</v>
      </c>
      <c r="H2284" s="99">
        <f>VLOOKUP($A2284,'District Data'!$A:$F,3,FALSE)</f>
        <v>1</v>
      </c>
      <c r="I2284" s="99">
        <f>VLOOKUP($A2284,'District Data'!$A:$F,4,FALSE)</f>
        <v>1</v>
      </c>
      <c r="J2284" s="100">
        <f t="shared" si="386"/>
        <v>0</v>
      </c>
      <c r="K2284" s="101">
        <f t="shared" si="387"/>
        <v>0</v>
      </c>
      <c r="L2284" s="102">
        <f>'District Data'!E$2</f>
        <v>72728</v>
      </c>
      <c r="M2284" s="102">
        <f>'District Data'!F$2</f>
        <v>78209</v>
      </c>
      <c r="N2284" s="33">
        <f t="shared" si="388"/>
        <v>0</v>
      </c>
      <c r="O2284" s="33">
        <f t="shared" si="389"/>
        <v>0</v>
      </c>
      <c r="P2284" s="33">
        <f t="shared" si="395"/>
        <v>14418.72</v>
      </c>
      <c r="Q2284" s="103">
        <v>0.18149999999999999</v>
      </c>
      <c r="R2284" s="103">
        <v>0.17510000000000001</v>
      </c>
      <c r="S2284" s="33">
        <f t="shared" si="390"/>
        <v>0</v>
      </c>
      <c r="T2284" s="33">
        <f t="shared" si="396"/>
        <v>0</v>
      </c>
      <c r="U2284" s="33">
        <f t="shared" si="391"/>
        <v>0</v>
      </c>
      <c r="V2284" s="33">
        <f t="shared" si="392"/>
        <v>0</v>
      </c>
      <c r="W2284" s="33">
        <f t="shared" si="393"/>
        <v>0</v>
      </c>
      <c r="X2284" s="33">
        <f>IFERROR(VLOOKUP(C2284,'Adj to Match Apport'!$C:$F,4,FALSE),0)</f>
        <v>0</v>
      </c>
      <c r="Y2284" s="33">
        <f t="shared" si="394"/>
        <v>0</v>
      </c>
      <c r="Z2284" s="184">
        <f>VLOOKUP(C2284, '2023-24 School Level AAFTE'!$C$4:$C$2454, 1, 0)</f>
        <v>5356</v>
      </c>
    </row>
    <row r="2285" spans="1:26" x14ac:dyDescent="0.25">
      <c r="A2285" s="136" t="s">
        <v>2277</v>
      </c>
      <c r="B2285" s="166" t="s">
        <v>2276</v>
      </c>
      <c r="C2285" s="167">
        <v>2956</v>
      </c>
      <c r="D2285" s="166" t="s">
        <v>2282</v>
      </c>
      <c r="E2285" s="146" t="str">
        <f>VLOOKUP($C2285,'2023-24 School Level AAFTE'!$C:$N,9,FALSE)</f>
        <v>Yes</v>
      </c>
      <c r="F2285" s="94" t="str">
        <f>IFERROR(VLOOKUP(C2285,'2023-24 School Level AAFTE'!$C:$N,11,FALSE),"")</f>
        <v>Yes</v>
      </c>
      <c r="G2285" s="20">
        <f>IFERROR(VLOOKUP(C2285,'2023-24 School Level AAFTE'!$C:$N,8,FALSE),0)</f>
        <v>273.33999999999997</v>
      </c>
      <c r="H2285" s="99">
        <f>VLOOKUP($A2285,'District Data'!$A:$F,3,FALSE)</f>
        <v>1</v>
      </c>
      <c r="I2285" s="99">
        <f>VLOOKUP($A2285,'District Data'!$A:$F,4,FALSE)</f>
        <v>1</v>
      </c>
      <c r="J2285" s="100">
        <f t="shared" si="386"/>
        <v>273.33999999999997</v>
      </c>
      <c r="K2285" s="101">
        <f t="shared" si="387"/>
        <v>0.80200000000000005</v>
      </c>
      <c r="L2285" s="102">
        <f>'District Data'!E$2</f>
        <v>72728</v>
      </c>
      <c r="M2285" s="102">
        <f>'District Data'!F$2</f>
        <v>78209</v>
      </c>
      <c r="N2285" s="33">
        <f t="shared" si="388"/>
        <v>58327.86</v>
      </c>
      <c r="O2285" s="33">
        <f t="shared" si="389"/>
        <v>4395.76</v>
      </c>
      <c r="P2285" s="33">
        <f t="shared" si="395"/>
        <v>14418.72</v>
      </c>
      <c r="Q2285" s="103">
        <v>0.18149999999999999</v>
      </c>
      <c r="R2285" s="103">
        <v>0.17510000000000001</v>
      </c>
      <c r="S2285" s="33">
        <f t="shared" si="390"/>
        <v>22920.02</v>
      </c>
      <c r="T2285" s="33">
        <f t="shared" si="396"/>
        <v>1045.3900000000001</v>
      </c>
      <c r="U2285" s="33">
        <f t="shared" si="391"/>
        <v>183.05</v>
      </c>
      <c r="V2285" s="33">
        <f t="shared" si="392"/>
        <v>1228.44</v>
      </c>
      <c r="W2285" s="33">
        <f t="shared" si="393"/>
        <v>86872.08</v>
      </c>
      <c r="X2285" s="33" t="str">
        <f>IFERROR(VLOOKUP(C2285,'Adj to Match Apport'!$C:$F,4,FALSE),0)</f>
        <v/>
      </c>
      <c r="Y2285" s="33">
        <f t="shared" si="394"/>
        <v>86872.08</v>
      </c>
      <c r="Z2285" s="184">
        <f>VLOOKUP(C2285, '2023-24 School Level AAFTE'!$C$4:$C$2454, 1, 0)</f>
        <v>2956</v>
      </c>
    </row>
    <row r="2286" spans="1:26" x14ac:dyDescent="0.25">
      <c r="A2286" s="136" t="s">
        <v>2277</v>
      </c>
      <c r="B2286" s="166" t="s">
        <v>2276</v>
      </c>
      <c r="C2286" s="118">
        <v>5645</v>
      </c>
      <c r="D2286" t="s">
        <v>2280</v>
      </c>
      <c r="E2286" s="146" t="str">
        <f>VLOOKUP($C2286,'2023-24 School Level AAFTE'!$C:$N,9,FALSE)</f>
        <v>Yes</v>
      </c>
      <c r="F2286" s="94" t="str">
        <f>IFERROR(VLOOKUP(C2286,'2023-24 School Level AAFTE'!$C:$N,11,FALSE),"")</f>
        <v>Yes</v>
      </c>
      <c r="G2286" s="20">
        <f>IFERROR(VLOOKUP(C2286,'2023-24 School Level AAFTE'!$C:$N,8,FALSE),0)</f>
        <v>252.87</v>
      </c>
      <c r="H2286" s="99">
        <f>VLOOKUP($A2286,'District Data'!$A:$F,3,FALSE)</f>
        <v>1</v>
      </c>
      <c r="I2286" s="99">
        <f>VLOOKUP($A2286,'District Data'!$A:$F,4,FALSE)</f>
        <v>1</v>
      </c>
      <c r="J2286" s="100">
        <f t="shared" si="386"/>
        <v>252.87</v>
      </c>
      <c r="K2286" s="101">
        <f t="shared" si="387"/>
        <v>0.74199999999999999</v>
      </c>
      <c r="L2286" s="102">
        <f>'District Data'!E$2</f>
        <v>72728</v>
      </c>
      <c r="M2286" s="102">
        <f>'District Data'!F$2</f>
        <v>78209</v>
      </c>
      <c r="N2286" s="33">
        <f t="shared" si="388"/>
        <v>53964.18</v>
      </c>
      <c r="O2286" s="33">
        <f t="shared" si="389"/>
        <v>4066.9</v>
      </c>
      <c r="P2286" s="33">
        <f t="shared" si="395"/>
        <v>14418.72</v>
      </c>
      <c r="Q2286" s="103">
        <v>0.18149999999999999</v>
      </c>
      <c r="R2286" s="103">
        <v>0.17510000000000001</v>
      </c>
      <c r="S2286" s="33">
        <f t="shared" si="390"/>
        <v>21205.3</v>
      </c>
      <c r="T2286" s="33">
        <f t="shared" si="396"/>
        <v>967.18</v>
      </c>
      <c r="U2286" s="33">
        <f t="shared" si="391"/>
        <v>169.35</v>
      </c>
      <c r="V2286" s="33">
        <f t="shared" si="392"/>
        <v>1136.53</v>
      </c>
      <c r="W2286" s="33">
        <f t="shared" si="393"/>
        <v>80372.909999999989</v>
      </c>
      <c r="X2286" s="33" t="str">
        <f>IFERROR(VLOOKUP(C2286,'Adj to Match Apport'!$C:$F,4,FALSE),0)</f>
        <v/>
      </c>
      <c r="Y2286" s="33">
        <f t="shared" si="394"/>
        <v>80372.909999999989</v>
      </c>
      <c r="Z2286" s="184">
        <f>VLOOKUP(C2286, '2023-24 School Level AAFTE'!$C$4:$C$2454, 1, 0)</f>
        <v>5645</v>
      </c>
    </row>
    <row r="2287" spans="1:26" x14ac:dyDescent="0.25">
      <c r="A2287" s="136" t="s">
        <v>2277</v>
      </c>
      <c r="B2287" s="166" t="s">
        <v>2276</v>
      </c>
      <c r="C2287" s="167">
        <v>1755</v>
      </c>
      <c r="D2287" s="166" t="s">
        <v>2279</v>
      </c>
      <c r="E2287" s="146" t="str">
        <f>VLOOKUP($C2287,'2023-24 School Level AAFTE'!$C:$N,9,FALSE)</f>
        <v>No</v>
      </c>
      <c r="F2287" s="94" t="str">
        <f>IFERROR(VLOOKUP(C2287,'2023-24 School Level AAFTE'!$C:$N,11,FALSE),"")</f>
        <v>No</v>
      </c>
      <c r="G2287" s="20">
        <f>IFERROR(VLOOKUP(C2287,'2023-24 School Level AAFTE'!$C:$N,8,FALSE),0)</f>
        <v>178.3</v>
      </c>
      <c r="H2287" s="99">
        <f>VLOOKUP($A2287,'District Data'!$A:$F,3,FALSE)</f>
        <v>1</v>
      </c>
      <c r="I2287" s="99">
        <f>VLOOKUP($A2287,'District Data'!$A:$F,4,FALSE)</f>
        <v>1</v>
      </c>
      <c r="J2287" s="100">
        <f t="shared" si="386"/>
        <v>0</v>
      </c>
      <c r="K2287" s="101">
        <f t="shared" si="387"/>
        <v>0</v>
      </c>
      <c r="L2287" s="102">
        <f>'District Data'!E$2</f>
        <v>72728</v>
      </c>
      <c r="M2287" s="102">
        <f>'District Data'!F$2</f>
        <v>78209</v>
      </c>
      <c r="N2287" s="33">
        <f t="shared" si="388"/>
        <v>0</v>
      </c>
      <c r="O2287" s="33">
        <f t="shared" si="389"/>
        <v>0</v>
      </c>
      <c r="P2287" s="33">
        <f t="shared" si="395"/>
        <v>14418.72</v>
      </c>
      <c r="Q2287" s="103">
        <v>0.18149999999999999</v>
      </c>
      <c r="R2287" s="103">
        <v>0.17510000000000001</v>
      </c>
      <c r="S2287" s="33">
        <f t="shared" si="390"/>
        <v>0</v>
      </c>
      <c r="T2287" s="33">
        <f t="shared" si="396"/>
        <v>0</v>
      </c>
      <c r="U2287" s="33">
        <f t="shared" si="391"/>
        <v>0</v>
      </c>
      <c r="V2287" s="33">
        <f t="shared" si="392"/>
        <v>0</v>
      </c>
      <c r="W2287" s="33">
        <f t="shared" si="393"/>
        <v>0</v>
      </c>
      <c r="X2287" s="33">
        <f>IFERROR(VLOOKUP(C2287,'Adj to Match Apport'!$C:$F,4,FALSE),0)</f>
        <v>0</v>
      </c>
      <c r="Y2287" s="33">
        <f t="shared" si="394"/>
        <v>0</v>
      </c>
      <c r="Z2287" s="184">
        <f>VLOOKUP(C2287, '2023-24 School Level AAFTE'!$C$4:$C$2454, 1, 0)</f>
        <v>1755</v>
      </c>
    </row>
    <row r="2288" spans="1:26" x14ac:dyDescent="0.25">
      <c r="A2288" s="136" t="s">
        <v>2277</v>
      </c>
      <c r="B2288" s="166" t="s">
        <v>2276</v>
      </c>
      <c r="C2288" s="167">
        <v>3195</v>
      </c>
      <c r="D2288" s="166" t="s">
        <v>2285</v>
      </c>
      <c r="E2288" s="146" t="str">
        <f>VLOOKUP($C2288,'2023-24 School Level AAFTE'!$C:$N,9,FALSE)</f>
        <v>No</v>
      </c>
      <c r="F2288" s="94" t="str">
        <f>IFERROR(VLOOKUP(C2288,'2023-24 School Level AAFTE'!$C:$N,11,FALSE),"")</f>
        <v>No</v>
      </c>
      <c r="G2288" s="20">
        <f>IFERROR(VLOOKUP(C2288,'2023-24 School Level AAFTE'!$C:$N,8,FALSE),0)</f>
        <v>807.01</v>
      </c>
      <c r="H2288" s="99">
        <f>VLOOKUP($A2288,'District Data'!$A:$F,3,FALSE)</f>
        <v>1</v>
      </c>
      <c r="I2288" s="99">
        <f>VLOOKUP($A2288,'District Data'!$A:$F,4,FALSE)</f>
        <v>1</v>
      </c>
      <c r="J2288" s="100">
        <f t="shared" si="386"/>
        <v>0</v>
      </c>
      <c r="K2288" s="101">
        <f t="shared" si="387"/>
        <v>0</v>
      </c>
      <c r="L2288" s="102">
        <f>'District Data'!E$2</f>
        <v>72728</v>
      </c>
      <c r="M2288" s="102">
        <f>'District Data'!F$2</f>
        <v>78209</v>
      </c>
      <c r="N2288" s="33">
        <f t="shared" si="388"/>
        <v>0</v>
      </c>
      <c r="O2288" s="33">
        <f t="shared" si="389"/>
        <v>0</v>
      </c>
      <c r="P2288" s="33">
        <f t="shared" si="395"/>
        <v>14418.72</v>
      </c>
      <c r="Q2288" s="103">
        <v>0.18149999999999999</v>
      </c>
      <c r="R2288" s="103">
        <v>0.17510000000000001</v>
      </c>
      <c r="S2288" s="33">
        <f t="shared" si="390"/>
        <v>0</v>
      </c>
      <c r="T2288" s="33">
        <f t="shared" si="396"/>
        <v>0</v>
      </c>
      <c r="U2288" s="33">
        <f t="shared" si="391"/>
        <v>0</v>
      </c>
      <c r="V2288" s="33">
        <f t="shared" si="392"/>
        <v>0</v>
      </c>
      <c r="W2288" s="33">
        <f t="shared" si="393"/>
        <v>0</v>
      </c>
      <c r="X2288" s="33">
        <f>IFERROR(VLOOKUP(C2288,'Adj to Match Apport'!$C:$F,4,FALSE),0)</f>
        <v>0</v>
      </c>
      <c r="Y2288" s="33">
        <f t="shared" si="394"/>
        <v>0</v>
      </c>
      <c r="Z2288" s="184">
        <f>VLOOKUP(C2288, '2023-24 School Level AAFTE'!$C$4:$C$2454, 1, 0)</f>
        <v>3195</v>
      </c>
    </row>
    <row r="2289" spans="1:26" x14ac:dyDescent="0.25">
      <c r="A2289" s="136" t="s">
        <v>2277</v>
      </c>
      <c r="B2289" s="166" t="s">
        <v>2276</v>
      </c>
      <c r="C2289" s="167">
        <v>5698</v>
      </c>
      <c r="D2289" s="166" t="s">
        <v>3302</v>
      </c>
      <c r="E2289" s="146" t="str">
        <f>VLOOKUP($C2289,'2023-24 School Level AAFTE'!$C:$N,9,FALSE)</f>
        <v>Yes</v>
      </c>
      <c r="F2289" s="94" t="str">
        <f>IFERROR(VLOOKUP(C2289,'2023-24 School Level AAFTE'!$C:$N,11,FALSE),"")</f>
        <v>Yes</v>
      </c>
      <c r="G2289" s="20">
        <f>IFERROR(VLOOKUP(C2289,'2023-24 School Level AAFTE'!$C:$N,8,FALSE),0)</f>
        <v>46.94</v>
      </c>
      <c r="H2289" s="99">
        <f>VLOOKUP($A2289,'District Data'!$A:$F,3,FALSE)</f>
        <v>1</v>
      </c>
      <c r="I2289" s="99">
        <f>VLOOKUP($A2289,'District Data'!$A:$F,4,FALSE)</f>
        <v>1</v>
      </c>
      <c r="J2289" s="100">
        <f t="shared" si="386"/>
        <v>46.94</v>
      </c>
      <c r="K2289" s="101">
        <f t="shared" si="387"/>
        <v>0.13800000000000001</v>
      </c>
      <c r="L2289" s="102">
        <f>'District Data'!E$2</f>
        <v>72728</v>
      </c>
      <c r="M2289" s="102">
        <f>'District Data'!F$2</f>
        <v>78209</v>
      </c>
      <c r="N2289" s="33">
        <f t="shared" si="388"/>
        <v>10036.459999999999</v>
      </c>
      <c r="O2289" s="33">
        <f t="shared" si="389"/>
        <v>756.38</v>
      </c>
      <c r="P2289" s="33">
        <f t="shared" si="395"/>
        <v>14418.72</v>
      </c>
      <c r="Q2289" s="103">
        <v>0.18149999999999999</v>
      </c>
      <c r="R2289" s="103">
        <v>0.17510000000000001</v>
      </c>
      <c r="S2289" s="33">
        <f t="shared" si="390"/>
        <v>3943.84</v>
      </c>
      <c r="T2289" s="33">
        <f t="shared" si="396"/>
        <v>179.88</v>
      </c>
      <c r="U2289" s="33">
        <f t="shared" si="391"/>
        <v>31.5</v>
      </c>
      <c r="V2289" s="33">
        <f t="shared" si="392"/>
        <v>211.38</v>
      </c>
      <c r="W2289" s="33">
        <f t="shared" si="393"/>
        <v>14948.059999999998</v>
      </c>
      <c r="X2289" s="33" t="str">
        <f>IFERROR(VLOOKUP(C2289,'Adj to Match Apport'!$C:$F,4,FALSE),0)</f>
        <v/>
      </c>
      <c r="Y2289" s="33">
        <f t="shared" si="394"/>
        <v>14948.059999999998</v>
      </c>
      <c r="Z2289" s="184">
        <f>VLOOKUP(C2289, '2023-24 School Level AAFTE'!$C$4:$C$2454, 1, 0)</f>
        <v>5698</v>
      </c>
    </row>
    <row r="2290" spans="1:26" x14ac:dyDescent="0.25">
      <c r="A2290" s="136" t="s">
        <v>2288</v>
      </c>
      <c r="B2290" s="166" t="s">
        <v>2287</v>
      </c>
      <c r="C2290" s="167">
        <v>2822</v>
      </c>
      <c r="D2290" s="166" t="s">
        <v>2291</v>
      </c>
      <c r="E2290" s="146" t="str">
        <f>VLOOKUP($C2290,'2023-24 School Level AAFTE'!$C:$N,9,FALSE)</f>
        <v>Yes</v>
      </c>
      <c r="F2290" s="94" t="str">
        <f>IFERROR(VLOOKUP(C2290,'2023-24 School Level AAFTE'!$C:$N,11,FALSE),"")</f>
        <v>Yes</v>
      </c>
      <c r="G2290" s="20">
        <f>IFERROR(VLOOKUP(C2290,'2023-24 School Level AAFTE'!$C:$N,8,FALSE),0)</f>
        <v>379.16</v>
      </c>
      <c r="H2290" s="99">
        <f>VLOOKUP($A2290,'District Data'!$A:$F,3,FALSE)</f>
        <v>1</v>
      </c>
      <c r="I2290" s="99">
        <f>VLOOKUP($A2290,'District Data'!$A:$F,4,FALSE)</f>
        <v>1</v>
      </c>
      <c r="J2290" s="100">
        <f t="shared" si="386"/>
        <v>379.16</v>
      </c>
      <c r="K2290" s="101">
        <f t="shared" si="387"/>
        <v>1.1120000000000001</v>
      </c>
      <c r="L2290" s="102">
        <f>'District Data'!E$2</f>
        <v>72728</v>
      </c>
      <c r="M2290" s="102">
        <f>'District Data'!F$2</f>
        <v>78209</v>
      </c>
      <c r="N2290" s="33">
        <f t="shared" si="388"/>
        <v>80873.539999999994</v>
      </c>
      <c r="O2290" s="33">
        <f t="shared" si="389"/>
        <v>6094.87</v>
      </c>
      <c r="P2290" s="33">
        <f t="shared" si="395"/>
        <v>14418.72</v>
      </c>
      <c r="Q2290" s="103">
        <v>0.18149999999999999</v>
      </c>
      <c r="R2290" s="103">
        <v>0.17510000000000001</v>
      </c>
      <c r="S2290" s="33">
        <f t="shared" si="390"/>
        <v>31779.38</v>
      </c>
      <c r="T2290" s="33">
        <f t="shared" si="396"/>
        <v>1449.47</v>
      </c>
      <c r="U2290" s="33">
        <f t="shared" si="391"/>
        <v>253.8</v>
      </c>
      <c r="V2290" s="33">
        <f t="shared" si="392"/>
        <v>1703.27</v>
      </c>
      <c r="W2290" s="33">
        <f t="shared" si="393"/>
        <v>120451.06</v>
      </c>
      <c r="X2290" s="33" t="str">
        <f>IFERROR(VLOOKUP(C2290,'Adj to Match Apport'!$C:$F,4,FALSE),0)</f>
        <v/>
      </c>
      <c r="Y2290" s="33">
        <f t="shared" si="394"/>
        <v>120451.06</v>
      </c>
      <c r="Z2290" s="184">
        <f>VLOOKUP(C2290, '2023-24 School Level AAFTE'!$C$4:$C$2454, 1, 0)</f>
        <v>2822</v>
      </c>
    </row>
    <row r="2291" spans="1:26" x14ac:dyDescent="0.25">
      <c r="A2291" s="136" t="s">
        <v>2288</v>
      </c>
      <c r="B2291" s="166" t="s">
        <v>2287</v>
      </c>
      <c r="C2291" s="118">
        <v>3699</v>
      </c>
      <c r="D2291" t="s">
        <v>2293</v>
      </c>
      <c r="E2291" s="146" t="str">
        <f>VLOOKUP($C2291,'2023-24 School Level AAFTE'!$C:$N,9,FALSE)</f>
        <v>No</v>
      </c>
      <c r="F2291" s="94" t="str">
        <f>IFERROR(VLOOKUP(C2291,'2023-24 School Level AAFTE'!$C:$N,11,FALSE),"")</f>
        <v>No</v>
      </c>
      <c r="G2291" s="20">
        <f>IFERROR(VLOOKUP(C2291,'2023-24 School Level AAFTE'!$C:$N,8,FALSE),0)</f>
        <v>457.15000000000003</v>
      </c>
      <c r="H2291" s="99">
        <f>VLOOKUP($A2291,'District Data'!$A:$F,3,FALSE)</f>
        <v>1</v>
      </c>
      <c r="I2291" s="99">
        <f>VLOOKUP($A2291,'District Data'!$A:$F,4,FALSE)</f>
        <v>1</v>
      </c>
      <c r="J2291" s="100">
        <f t="shared" si="386"/>
        <v>0</v>
      </c>
      <c r="K2291" s="101">
        <f t="shared" si="387"/>
        <v>0</v>
      </c>
      <c r="L2291" s="102">
        <f>'District Data'!E$2</f>
        <v>72728</v>
      </c>
      <c r="M2291" s="102">
        <f>'District Data'!F$2</f>
        <v>78209</v>
      </c>
      <c r="N2291" s="33">
        <f t="shared" si="388"/>
        <v>0</v>
      </c>
      <c r="O2291" s="33">
        <f t="shared" si="389"/>
        <v>0</v>
      </c>
      <c r="P2291" s="33">
        <f t="shared" si="395"/>
        <v>14418.72</v>
      </c>
      <c r="Q2291" s="103">
        <v>0.18149999999999999</v>
      </c>
      <c r="R2291" s="103">
        <v>0.17510000000000001</v>
      </c>
      <c r="S2291" s="33">
        <f t="shared" si="390"/>
        <v>0</v>
      </c>
      <c r="T2291" s="33">
        <f t="shared" si="396"/>
        <v>0</v>
      </c>
      <c r="U2291" s="33">
        <f t="shared" si="391"/>
        <v>0</v>
      </c>
      <c r="V2291" s="33">
        <f t="shared" si="392"/>
        <v>0</v>
      </c>
      <c r="W2291" s="33">
        <f t="shared" si="393"/>
        <v>0</v>
      </c>
      <c r="X2291" s="33">
        <f>IFERROR(VLOOKUP(C2291,'Adj to Match Apport'!$C:$F,4,FALSE),0)</f>
        <v>0</v>
      </c>
      <c r="Y2291" s="33">
        <f t="shared" si="394"/>
        <v>0</v>
      </c>
      <c r="Z2291" s="184">
        <f>VLOOKUP(C2291, '2023-24 School Level AAFTE'!$C$4:$C$2454, 1, 0)</f>
        <v>3699</v>
      </c>
    </row>
    <row r="2292" spans="1:26" x14ac:dyDescent="0.25">
      <c r="A2292" s="136" t="s">
        <v>2288</v>
      </c>
      <c r="B2292" s="166" t="s">
        <v>2287</v>
      </c>
      <c r="C2292" s="167">
        <v>4448</v>
      </c>
      <c r="D2292" s="166" t="s">
        <v>272</v>
      </c>
      <c r="E2292" s="146" t="str">
        <f>VLOOKUP($C2292,'2023-24 School Level AAFTE'!$C:$N,9,FALSE)</f>
        <v>No</v>
      </c>
      <c r="F2292" s="94" t="str">
        <f>IFERROR(VLOOKUP(C2292,'2023-24 School Level AAFTE'!$C:$N,11,FALSE),"")</f>
        <v>No</v>
      </c>
      <c r="G2292" s="20">
        <f>IFERROR(VLOOKUP(C2292,'2023-24 School Level AAFTE'!$C:$N,8,FALSE),0)</f>
        <v>368.86</v>
      </c>
      <c r="H2292" s="99">
        <f>VLOOKUP($A2292,'District Data'!$A:$F,3,FALSE)</f>
        <v>1</v>
      </c>
      <c r="I2292" s="99">
        <f>VLOOKUP($A2292,'District Data'!$A:$F,4,FALSE)</f>
        <v>1</v>
      </c>
      <c r="J2292" s="100">
        <f t="shared" si="386"/>
        <v>0</v>
      </c>
      <c r="K2292" s="101">
        <f t="shared" si="387"/>
        <v>0</v>
      </c>
      <c r="L2292" s="102">
        <f>'District Data'!E$2</f>
        <v>72728</v>
      </c>
      <c r="M2292" s="102">
        <f>'District Data'!F$2</f>
        <v>78209</v>
      </c>
      <c r="N2292" s="33">
        <f t="shared" si="388"/>
        <v>0</v>
      </c>
      <c r="O2292" s="33">
        <f t="shared" si="389"/>
        <v>0</v>
      </c>
      <c r="P2292" s="33">
        <f t="shared" si="395"/>
        <v>14418.72</v>
      </c>
      <c r="Q2292" s="103">
        <v>0.18149999999999999</v>
      </c>
      <c r="R2292" s="103">
        <v>0.17510000000000001</v>
      </c>
      <c r="S2292" s="33">
        <f t="shared" si="390"/>
        <v>0</v>
      </c>
      <c r="T2292" s="33">
        <f t="shared" si="396"/>
        <v>0</v>
      </c>
      <c r="U2292" s="33">
        <f t="shared" si="391"/>
        <v>0</v>
      </c>
      <c r="V2292" s="33">
        <f t="shared" si="392"/>
        <v>0</v>
      </c>
      <c r="W2292" s="33">
        <f t="shared" si="393"/>
        <v>0</v>
      </c>
      <c r="X2292" s="33">
        <f>IFERROR(VLOOKUP(C2292,'Adj to Match Apport'!$C:$F,4,FALSE),0)</f>
        <v>0</v>
      </c>
      <c r="Y2292" s="33">
        <f t="shared" si="394"/>
        <v>0</v>
      </c>
      <c r="Z2292" s="184">
        <f>VLOOKUP(C2292, '2023-24 School Level AAFTE'!$C$4:$C$2454, 1, 0)</f>
        <v>4448</v>
      </c>
    </row>
    <row r="2293" spans="1:26" x14ac:dyDescent="0.25">
      <c r="A2293" s="136" t="s">
        <v>2288</v>
      </c>
      <c r="B2293" s="166" t="s">
        <v>2287</v>
      </c>
      <c r="C2293" s="118">
        <v>2758</v>
      </c>
      <c r="D2293" t="s">
        <v>2290</v>
      </c>
      <c r="E2293" s="146" t="str">
        <f>VLOOKUP($C2293,'2023-24 School Level AAFTE'!$C:$N,9,FALSE)</f>
        <v>Yes</v>
      </c>
      <c r="F2293" s="94" t="str">
        <f>IFERROR(VLOOKUP(C2293,'2023-24 School Level AAFTE'!$C:$N,11,FALSE),"")</f>
        <v>Yes</v>
      </c>
      <c r="G2293" s="20">
        <f>IFERROR(VLOOKUP(C2293,'2023-24 School Level AAFTE'!$C:$N,8,FALSE),0)</f>
        <v>246.2</v>
      </c>
      <c r="H2293" s="99">
        <f>VLOOKUP($A2293,'District Data'!$A:$F,3,FALSE)</f>
        <v>1</v>
      </c>
      <c r="I2293" s="99">
        <f>VLOOKUP($A2293,'District Data'!$A:$F,4,FALSE)</f>
        <v>1</v>
      </c>
      <c r="J2293" s="100">
        <f t="shared" si="386"/>
        <v>246.2</v>
      </c>
      <c r="K2293" s="101">
        <f t="shared" si="387"/>
        <v>0.72199999999999998</v>
      </c>
      <c r="L2293" s="102">
        <f>'District Data'!E$2</f>
        <v>72728</v>
      </c>
      <c r="M2293" s="102">
        <f>'District Data'!F$2</f>
        <v>78209</v>
      </c>
      <c r="N2293" s="33">
        <f t="shared" si="388"/>
        <v>52509.62</v>
      </c>
      <c r="O2293" s="33">
        <f t="shared" si="389"/>
        <v>3957.28</v>
      </c>
      <c r="P2293" s="33">
        <f t="shared" si="395"/>
        <v>14418.72</v>
      </c>
      <c r="Q2293" s="103">
        <v>0.18149999999999999</v>
      </c>
      <c r="R2293" s="103">
        <v>0.17510000000000001</v>
      </c>
      <c r="S2293" s="33">
        <f t="shared" si="390"/>
        <v>20633.73</v>
      </c>
      <c r="T2293" s="33">
        <f t="shared" si="396"/>
        <v>941.11</v>
      </c>
      <c r="U2293" s="33">
        <f t="shared" si="391"/>
        <v>164.79</v>
      </c>
      <c r="V2293" s="33">
        <f t="shared" si="392"/>
        <v>1105.9000000000001</v>
      </c>
      <c r="W2293" s="33">
        <f t="shared" si="393"/>
        <v>78206.53</v>
      </c>
      <c r="X2293" s="33" t="str">
        <f>IFERROR(VLOOKUP(C2293,'Adj to Match Apport'!$C:$F,4,FALSE),0)</f>
        <v/>
      </c>
      <c r="Y2293" s="33">
        <f t="shared" si="394"/>
        <v>78206.53</v>
      </c>
      <c r="Z2293" s="184">
        <f>VLOOKUP(C2293, '2023-24 School Level AAFTE'!$C$4:$C$2454, 1, 0)</f>
        <v>2758</v>
      </c>
    </row>
    <row r="2294" spans="1:26" x14ac:dyDescent="0.25">
      <c r="A2294" s="136" t="s">
        <v>2288</v>
      </c>
      <c r="B2294" s="166" t="s">
        <v>2287</v>
      </c>
      <c r="C2294" s="118">
        <v>3207</v>
      </c>
      <c r="D2294" t="s">
        <v>2292</v>
      </c>
      <c r="E2294" s="146" t="str">
        <f>VLOOKUP($C2294,'2023-24 School Level AAFTE'!$C:$N,9,FALSE)</f>
        <v>Yes</v>
      </c>
      <c r="F2294" s="94" t="str">
        <f>IFERROR(VLOOKUP(C2294,'2023-24 School Level AAFTE'!$C:$N,11,FALSE),"")</f>
        <v>Yes</v>
      </c>
      <c r="G2294" s="20">
        <f>IFERROR(VLOOKUP(C2294,'2023-24 School Level AAFTE'!$C:$N,8,FALSE),0)</f>
        <v>499.82</v>
      </c>
      <c r="H2294" s="99">
        <f>VLOOKUP($A2294,'District Data'!$A:$F,3,FALSE)</f>
        <v>1</v>
      </c>
      <c r="I2294" s="99">
        <f>VLOOKUP($A2294,'District Data'!$A:$F,4,FALSE)</f>
        <v>1</v>
      </c>
      <c r="J2294" s="100">
        <f t="shared" si="386"/>
        <v>499.82</v>
      </c>
      <c r="K2294" s="101">
        <f t="shared" si="387"/>
        <v>1.466</v>
      </c>
      <c r="L2294" s="102">
        <f>'District Data'!E$2</f>
        <v>72728</v>
      </c>
      <c r="M2294" s="102">
        <f>'District Data'!F$2</f>
        <v>78209</v>
      </c>
      <c r="N2294" s="33">
        <f t="shared" si="388"/>
        <v>106619.25</v>
      </c>
      <c r="O2294" s="33">
        <f t="shared" si="389"/>
        <v>8035.14</v>
      </c>
      <c r="P2294" s="33">
        <f t="shared" si="395"/>
        <v>14418.72</v>
      </c>
      <c r="Q2294" s="103">
        <v>0.18149999999999999</v>
      </c>
      <c r="R2294" s="103">
        <v>0.17510000000000001</v>
      </c>
      <c r="S2294" s="33">
        <f t="shared" si="390"/>
        <v>41896.19</v>
      </c>
      <c r="T2294" s="33">
        <f t="shared" si="396"/>
        <v>1910.91</v>
      </c>
      <c r="U2294" s="33">
        <f t="shared" si="391"/>
        <v>334.6</v>
      </c>
      <c r="V2294" s="33">
        <f t="shared" si="392"/>
        <v>2245.5100000000002</v>
      </c>
      <c r="W2294" s="33">
        <f t="shared" si="393"/>
        <v>158796.09000000003</v>
      </c>
      <c r="X2294" s="33" t="str">
        <f>IFERROR(VLOOKUP(C2294,'Adj to Match Apport'!$C:$F,4,FALSE),0)</f>
        <v/>
      </c>
      <c r="Y2294" s="33">
        <f t="shared" si="394"/>
        <v>158796.09000000003</v>
      </c>
      <c r="Z2294" s="184">
        <f>VLOOKUP(C2294, '2023-24 School Level AAFTE'!$C$4:$C$2454, 1, 0)</f>
        <v>3207</v>
      </c>
    </row>
    <row r="2295" spans="1:26" x14ac:dyDescent="0.25">
      <c r="A2295" s="136" t="s">
        <v>2288</v>
      </c>
      <c r="B2295" s="166" t="s">
        <v>2287</v>
      </c>
      <c r="C2295" s="118">
        <v>3074</v>
      </c>
      <c r="D2295" t="s">
        <v>2285</v>
      </c>
      <c r="E2295" s="146" t="str">
        <f>VLOOKUP($C2295,'2023-24 School Level AAFTE'!$C:$N,9,FALSE)</f>
        <v>No</v>
      </c>
      <c r="F2295" s="94" t="str">
        <f>IFERROR(VLOOKUP(C2295,'2023-24 School Level AAFTE'!$C:$N,11,FALSE),"")</f>
        <v>No</v>
      </c>
      <c r="G2295" s="20">
        <f>IFERROR(VLOOKUP(C2295,'2023-24 School Level AAFTE'!$C:$N,8,FALSE),0)</f>
        <v>1437.3</v>
      </c>
      <c r="H2295" s="99">
        <f>VLOOKUP($A2295,'District Data'!$A:$F,3,FALSE)</f>
        <v>1</v>
      </c>
      <c r="I2295" s="99">
        <f>VLOOKUP($A2295,'District Data'!$A:$F,4,FALSE)</f>
        <v>1</v>
      </c>
      <c r="J2295" s="100">
        <f t="shared" si="386"/>
        <v>0</v>
      </c>
      <c r="K2295" s="101">
        <f t="shared" si="387"/>
        <v>0</v>
      </c>
      <c r="L2295" s="102">
        <f>'District Data'!E$2</f>
        <v>72728</v>
      </c>
      <c r="M2295" s="102">
        <f>'District Data'!F$2</f>
        <v>78209</v>
      </c>
      <c r="N2295" s="33">
        <f t="shared" si="388"/>
        <v>0</v>
      </c>
      <c r="O2295" s="33">
        <f t="shared" si="389"/>
        <v>0</v>
      </c>
      <c r="P2295" s="33">
        <f t="shared" si="395"/>
        <v>14418.72</v>
      </c>
      <c r="Q2295" s="103">
        <v>0.18149999999999999</v>
      </c>
      <c r="R2295" s="103">
        <v>0.17510000000000001</v>
      </c>
      <c r="S2295" s="33">
        <f t="shared" si="390"/>
        <v>0</v>
      </c>
      <c r="T2295" s="33">
        <f t="shared" si="396"/>
        <v>0</v>
      </c>
      <c r="U2295" s="33">
        <f t="shared" si="391"/>
        <v>0</v>
      </c>
      <c r="V2295" s="33">
        <f t="shared" si="392"/>
        <v>0</v>
      </c>
      <c r="W2295" s="33">
        <f t="shared" si="393"/>
        <v>0</v>
      </c>
      <c r="X2295" s="33">
        <f>IFERROR(VLOOKUP(C2295,'Adj to Match Apport'!$C:$F,4,FALSE),0)</f>
        <v>0</v>
      </c>
      <c r="Y2295" s="33">
        <f t="shared" si="394"/>
        <v>0</v>
      </c>
      <c r="Z2295" s="184">
        <f>VLOOKUP(C2295, '2023-24 School Level AAFTE'!$C$4:$C$2454, 1, 0)</f>
        <v>3074</v>
      </c>
    </row>
    <row r="2296" spans="1:26" x14ac:dyDescent="0.25">
      <c r="A2296" s="136" t="s">
        <v>2288</v>
      </c>
      <c r="B2296" s="166" t="s">
        <v>2287</v>
      </c>
      <c r="C2296" s="118">
        <v>5699</v>
      </c>
      <c r="D2296" t="s">
        <v>2913</v>
      </c>
      <c r="E2296" s="146" t="str">
        <f>VLOOKUP($C2296,'2023-24 School Level AAFTE'!$C:$N,9,FALSE)</f>
        <v>Yes</v>
      </c>
      <c r="F2296" s="94" t="str">
        <f>IFERROR(VLOOKUP(C2296,'2023-24 School Level AAFTE'!$C:$N,11,FALSE),"")</f>
        <v>Yes</v>
      </c>
      <c r="G2296" s="20">
        <f>IFERROR(VLOOKUP(C2296,'2023-24 School Level AAFTE'!$C:$N,8,FALSE),0)</f>
        <v>185.7</v>
      </c>
      <c r="H2296" s="99">
        <f>VLOOKUP($A2296,'District Data'!$A:$F,3,FALSE)</f>
        <v>1</v>
      </c>
      <c r="I2296" s="99">
        <f>VLOOKUP($A2296,'District Data'!$A:$F,4,FALSE)</f>
        <v>1</v>
      </c>
      <c r="J2296" s="100">
        <f t="shared" si="386"/>
        <v>185.7</v>
      </c>
      <c r="K2296" s="101">
        <f t="shared" si="387"/>
        <v>0.54500000000000004</v>
      </c>
      <c r="L2296" s="102">
        <f>'District Data'!E$2</f>
        <v>72728</v>
      </c>
      <c r="M2296" s="102">
        <f>'District Data'!F$2</f>
        <v>78209</v>
      </c>
      <c r="N2296" s="33">
        <f t="shared" si="388"/>
        <v>39636.76</v>
      </c>
      <c r="O2296" s="33">
        <f t="shared" si="389"/>
        <v>2987.15</v>
      </c>
      <c r="P2296" s="33">
        <f t="shared" si="395"/>
        <v>14418.72</v>
      </c>
      <c r="Q2296" s="103">
        <v>0.18149999999999999</v>
      </c>
      <c r="R2296" s="103">
        <v>0.17510000000000001</v>
      </c>
      <c r="S2296" s="33">
        <f t="shared" si="390"/>
        <v>15575.32</v>
      </c>
      <c r="T2296" s="33">
        <f t="shared" si="396"/>
        <v>710.4</v>
      </c>
      <c r="U2296" s="33">
        <f t="shared" si="391"/>
        <v>124.39</v>
      </c>
      <c r="V2296" s="33">
        <f t="shared" si="392"/>
        <v>834.79</v>
      </c>
      <c r="W2296" s="33">
        <f t="shared" si="393"/>
        <v>59034.020000000004</v>
      </c>
      <c r="X2296" s="33" t="str">
        <f>IFERROR(VLOOKUP(C2296,'Adj to Match Apport'!$C:$F,4,FALSE),0)</f>
        <v/>
      </c>
      <c r="Y2296" s="33">
        <f t="shared" si="394"/>
        <v>59034.020000000004</v>
      </c>
      <c r="Z2296" s="184">
        <f>VLOOKUP(C2296, '2023-24 School Level AAFTE'!$C$4:$C$2454, 1, 0)</f>
        <v>5699</v>
      </c>
    </row>
    <row r="2297" spans="1:26" x14ac:dyDescent="0.25">
      <c r="A2297" s="136" t="s">
        <v>2288</v>
      </c>
      <c r="B2297" s="166" t="s">
        <v>2287</v>
      </c>
      <c r="C2297" s="118">
        <v>4040</v>
      </c>
      <c r="D2297" t="s">
        <v>2294</v>
      </c>
      <c r="E2297" s="146" t="str">
        <f>VLOOKUP($C2297,'2023-24 School Level AAFTE'!$C:$N,9,FALSE)</f>
        <v>Yes</v>
      </c>
      <c r="F2297" s="94" t="str">
        <f>IFERROR(VLOOKUP(C2297,'2023-24 School Level AAFTE'!$C:$N,11,FALSE),"")</f>
        <v>Yes</v>
      </c>
      <c r="G2297" s="20">
        <f>IFERROR(VLOOKUP(C2297,'2023-24 School Level AAFTE'!$C:$N,8,FALSE),0)</f>
        <v>1160.8399999999999</v>
      </c>
      <c r="H2297" s="99">
        <f>VLOOKUP($A2297,'District Data'!$A:$F,3,FALSE)</f>
        <v>1</v>
      </c>
      <c r="I2297" s="99">
        <f>VLOOKUP($A2297,'District Data'!$A:$F,4,FALSE)</f>
        <v>1</v>
      </c>
      <c r="J2297" s="100">
        <f t="shared" si="386"/>
        <v>1160.8399999999999</v>
      </c>
      <c r="K2297" s="101">
        <f t="shared" si="387"/>
        <v>3.4049999999999998</v>
      </c>
      <c r="L2297" s="102">
        <f>'District Data'!E$2</f>
        <v>72728</v>
      </c>
      <c r="M2297" s="102">
        <f>'District Data'!F$2</f>
        <v>78209</v>
      </c>
      <c r="N2297" s="33">
        <f t="shared" si="388"/>
        <v>247638.84</v>
      </c>
      <c r="O2297" s="33">
        <f t="shared" si="389"/>
        <v>18662.810000000001</v>
      </c>
      <c r="P2297" s="33">
        <f t="shared" si="395"/>
        <v>14418.72</v>
      </c>
      <c r="Q2297" s="103">
        <v>0.18149999999999999</v>
      </c>
      <c r="R2297" s="103">
        <v>0.17510000000000001</v>
      </c>
      <c r="S2297" s="33">
        <f t="shared" si="390"/>
        <v>97310.05</v>
      </c>
      <c r="T2297" s="33">
        <f t="shared" si="396"/>
        <v>4438.3599999999997</v>
      </c>
      <c r="U2297" s="33">
        <f t="shared" si="391"/>
        <v>777.16</v>
      </c>
      <c r="V2297" s="33">
        <f t="shared" si="392"/>
        <v>5215.5199999999995</v>
      </c>
      <c r="W2297" s="33">
        <f t="shared" si="393"/>
        <v>368827.22000000003</v>
      </c>
      <c r="X2297" s="33" t="str">
        <f>IFERROR(VLOOKUP(C2297,'Adj to Match Apport'!$C:$F,4,FALSE),0)</f>
        <v/>
      </c>
      <c r="Y2297" s="33">
        <f t="shared" si="394"/>
        <v>368827.22000000003</v>
      </c>
      <c r="Z2297" s="184">
        <f>VLOOKUP(C2297, '2023-24 School Level AAFTE'!$C$4:$C$2454, 1, 0)</f>
        <v>4040</v>
      </c>
    </row>
    <row r="2298" spans="1:26" x14ac:dyDescent="0.25">
      <c r="A2298" s="136" t="s">
        <v>2288</v>
      </c>
      <c r="B2298" s="166" t="s">
        <v>2287</v>
      </c>
      <c r="C2298" s="118">
        <v>5540</v>
      </c>
      <c r="D2298" t="s">
        <v>2781</v>
      </c>
      <c r="E2298" s="146" t="str">
        <f>VLOOKUP($C2298,'2023-24 School Level AAFTE'!$C:$N,9,FALSE)</f>
        <v>Yes</v>
      </c>
      <c r="F2298" s="94" t="str">
        <f>IFERROR(VLOOKUP(C2298,'2023-24 School Level AAFTE'!$C:$N,11,FALSE),"")</f>
        <v>Yes</v>
      </c>
      <c r="G2298" s="20">
        <f>IFERROR(VLOOKUP(C2298,'2023-24 School Level AAFTE'!$C:$N,8,FALSE),0)</f>
        <v>17.2</v>
      </c>
      <c r="H2298" s="99">
        <f>VLOOKUP($A2298,'District Data'!$A:$F,3,FALSE)</f>
        <v>1</v>
      </c>
      <c r="I2298" s="99">
        <f>VLOOKUP($A2298,'District Data'!$A:$F,4,FALSE)</f>
        <v>1</v>
      </c>
      <c r="J2298" s="100">
        <f t="shared" si="386"/>
        <v>17.2</v>
      </c>
      <c r="K2298" s="101">
        <f t="shared" si="387"/>
        <v>0.05</v>
      </c>
      <c r="L2298" s="102">
        <f>'District Data'!E$2</f>
        <v>72728</v>
      </c>
      <c r="M2298" s="102">
        <f>'District Data'!F$2</f>
        <v>78209</v>
      </c>
      <c r="N2298" s="33">
        <f t="shared" si="388"/>
        <v>3636.4</v>
      </c>
      <c r="O2298" s="33">
        <f t="shared" si="389"/>
        <v>274.05</v>
      </c>
      <c r="P2298" s="33">
        <f t="shared" si="395"/>
        <v>14418.72</v>
      </c>
      <c r="Q2298" s="103">
        <v>0.18149999999999999</v>
      </c>
      <c r="R2298" s="103">
        <v>0.17510000000000001</v>
      </c>
      <c r="S2298" s="33">
        <f t="shared" si="390"/>
        <v>1428.93</v>
      </c>
      <c r="T2298" s="33">
        <f t="shared" si="396"/>
        <v>65.17</v>
      </c>
      <c r="U2298" s="33">
        <f t="shared" si="391"/>
        <v>11.41</v>
      </c>
      <c r="V2298" s="33">
        <f t="shared" si="392"/>
        <v>76.58</v>
      </c>
      <c r="W2298" s="33">
        <f t="shared" si="393"/>
        <v>5415.96</v>
      </c>
      <c r="X2298" s="33" t="str">
        <f>IFERROR(VLOOKUP(C2298,'Adj to Match Apport'!$C:$F,4,FALSE),0)</f>
        <v/>
      </c>
      <c r="Y2298" s="33">
        <f t="shared" si="394"/>
        <v>5415.96</v>
      </c>
      <c r="Z2298" s="184">
        <f>VLOOKUP(C2298, '2023-24 School Level AAFTE'!$C$4:$C$2454, 1, 0)</f>
        <v>5540</v>
      </c>
    </row>
    <row r="2299" spans="1:26" x14ac:dyDescent="0.25">
      <c r="A2299" s="136" t="s">
        <v>2288</v>
      </c>
      <c r="B2299" s="166" t="s">
        <v>2287</v>
      </c>
      <c r="C2299" s="118">
        <v>5505</v>
      </c>
      <c r="D2299" t="s">
        <v>2296</v>
      </c>
      <c r="E2299" s="146" t="str">
        <f>VLOOKUP($C2299,'2023-24 School Level AAFTE'!$C:$N,9,FALSE)</f>
        <v>No</v>
      </c>
      <c r="F2299" s="94" t="str">
        <f>IFERROR(VLOOKUP(C2299,'2023-24 School Level AAFTE'!$C:$N,11,FALSE),"")</f>
        <v>No</v>
      </c>
      <c r="G2299" s="20">
        <f>IFERROR(VLOOKUP(C2299,'2023-24 School Level AAFTE'!$C:$N,8,FALSE),0)</f>
        <v>26.27</v>
      </c>
      <c r="H2299" s="99">
        <f>VLOOKUP($A2299,'District Data'!$A:$F,3,FALSE)</f>
        <v>1</v>
      </c>
      <c r="I2299" s="99">
        <f>VLOOKUP($A2299,'District Data'!$A:$F,4,FALSE)</f>
        <v>1</v>
      </c>
      <c r="J2299" s="100">
        <f t="shared" si="386"/>
        <v>0</v>
      </c>
      <c r="K2299" s="101">
        <f t="shared" si="387"/>
        <v>0</v>
      </c>
      <c r="L2299" s="102">
        <f>'District Data'!E$2</f>
        <v>72728</v>
      </c>
      <c r="M2299" s="102">
        <f>'District Data'!F$2</f>
        <v>78209</v>
      </c>
      <c r="N2299" s="33">
        <f t="shared" si="388"/>
        <v>0</v>
      </c>
      <c r="O2299" s="33">
        <f t="shared" si="389"/>
        <v>0</v>
      </c>
      <c r="P2299" s="33">
        <f t="shared" si="395"/>
        <v>14418.72</v>
      </c>
      <c r="Q2299" s="103">
        <v>0.18149999999999999</v>
      </c>
      <c r="R2299" s="103">
        <v>0.17510000000000001</v>
      </c>
      <c r="S2299" s="33">
        <f t="shared" si="390"/>
        <v>0</v>
      </c>
      <c r="T2299" s="33">
        <f t="shared" si="396"/>
        <v>0</v>
      </c>
      <c r="U2299" s="33">
        <f t="shared" si="391"/>
        <v>0</v>
      </c>
      <c r="V2299" s="33">
        <f t="shared" si="392"/>
        <v>0</v>
      </c>
      <c r="W2299" s="33">
        <f t="shared" si="393"/>
        <v>0</v>
      </c>
      <c r="X2299" s="33">
        <f>IFERROR(VLOOKUP(C2299,'Adj to Match Apport'!$C:$F,4,FALSE),0)</f>
        <v>0</v>
      </c>
      <c r="Y2299" s="33">
        <f t="shared" si="394"/>
        <v>0</v>
      </c>
      <c r="Z2299" s="184">
        <f>VLOOKUP(C2299, '2023-24 School Level AAFTE'!$C$4:$C$2454, 1, 0)</f>
        <v>5505</v>
      </c>
    </row>
    <row r="2300" spans="1:26" x14ac:dyDescent="0.25">
      <c r="A2300" s="136" t="s">
        <v>2288</v>
      </c>
      <c r="B2300" s="166" t="s">
        <v>2287</v>
      </c>
      <c r="C2300" s="118">
        <v>5506</v>
      </c>
      <c r="D2300" t="s">
        <v>2297</v>
      </c>
      <c r="E2300" s="146" t="str">
        <f>VLOOKUP($C2300,'2023-24 School Level AAFTE'!$C:$N,9,FALSE)</f>
        <v>No</v>
      </c>
      <c r="F2300" s="94" t="str">
        <f>IFERROR(VLOOKUP(C2300,'2023-24 School Level AAFTE'!$C:$N,11,FALSE),"")</f>
        <v>No</v>
      </c>
      <c r="G2300" s="20">
        <f>IFERROR(VLOOKUP(C2300,'2023-24 School Level AAFTE'!$C:$N,8,FALSE),0)</f>
        <v>154.47999999999999</v>
      </c>
      <c r="H2300" s="99">
        <f>VLOOKUP($A2300,'District Data'!$A:$F,3,FALSE)</f>
        <v>1</v>
      </c>
      <c r="I2300" s="99">
        <f>VLOOKUP($A2300,'District Data'!$A:$F,4,FALSE)</f>
        <v>1</v>
      </c>
      <c r="J2300" s="100">
        <f t="shared" si="386"/>
        <v>0</v>
      </c>
      <c r="K2300" s="101">
        <f t="shared" si="387"/>
        <v>0</v>
      </c>
      <c r="L2300" s="102">
        <f>'District Data'!E$2</f>
        <v>72728</v>
      </c>
      <c r="M2300" s="102">
        <f>'District Data'!F$2</f>
        <v>78209</v>
      </c>
      <c r="N2300" s="33">
        <f t="shared" si="388"/>
        <v>0</v>
      </c>
      <c r="O2300" s="33">
        <f t="shared" si="389"/>
        <v>0</v>
      </c>
      <c r="P2300" s="33">
        <f t="shared" si="395"/>
        <v>14418.72</v>
      </c>
      <c r="Q2300" s="103">
        <v>0.18149999999999999</v>
      </c>
      <c r="R2300" s="103">
        <v>0.17510000000000001</v>
      </c>
      <c r="S2300" s="33">
        <f t="shared" si="390"/>
        <v>0</v>
      </c>
      <c r="T2300" s="33">
        <f t="shared" si="396"/>
        <v>0</v>
      </c>
      <c r="U2300" s="33">
        <f t="shared" si="391"/>
        <v>0</v>
      </c>
      <c r="V2300" s="33">
        <f t="shared" si="392"/>
        <v>0</v>
      </c>
      <c r="W2300" s="33">
        <f t="shared" si="393"/>
        <v>0</v>
      </c>
      <c r="X2300" s="33">
        <f>IFERROR(VLOOKUP(C2300,'Adj to Match Apport'!$C:$F,4,FALSE),0)</f>
        <v>0</v>
      </c>
      <c r="Y2300" s="33">
        <f t="shared" si="394"/>
        <v>0</v>
      </c>
      <c r="Z2300" s="184">
        <f>VLOOKUP(C2300, '2023-24 School Level AAFTE'!$C$4:$C$2454, 1, 0)</f>
        <v>5506</v>
      </c>
    </row>
    <row r="2301" spans="1:26" x14ac:dyDescent="0.25">
      <c r="A2301" s="136" t="s">
        <v>2288</v>
      </c>
      <c r="B2301" s="166" t="s">
        <v>2287</v>
      </c>
      <c r="C2301" s="118">
        <v>5504</v>
      </c>
      <c r="D2301" t="s">
        <v>2295</v>
      </c>
      <c r="E2301" s="146" t="str">
        <f>VLOOKUP($C2301,'2023-24 School Level AAFTE'!$C:$N,9,FALSE)</f>
        <v>Yes</v>
      </c>
      <c r="F2301" s="94" t="str">
        <f>IFERROR(VLOOKUP(C2301,'2023-24 School Level AAFTE'!$C:$N,11,FALSE),"")</f>
        <v>Yes</v>
      </c>
      <c r="G2301" s="20">
        <f>IFERROR(VLOOKUP(C2301,'2023-24 School Level AAFTE'!$C:$N,8,FALSE),0)</f>
        <v>27.4</v>
      </c>
      <c r="H2301" s="99">
        <f>VLOOKUP($A2301,'District Data'!$A:$F,3,FALSE)</f>
        <v>1</v>
      </c>
      <c r="I2301" s="99">
        <f>VLOOKUP($A2301,'District Data'!$A:$F,4,FALSE)</f>
        <v>1</v>
      </c>
      <c r="J2301" s="100">
        <f t="shared" si="386"/>
        <v>27.4</v>
      </c>
      <c r="K2301" s="101">
        <f t="shared" si="387"/>
        <v>0.08</v>
      </c>
      <c r="L2301" s="102">
        <f>'District Data'!E$2</f>
        <v>72728</v>
      </c>
      <c r="M2301" s="102">
        <f>'District Data'!F$2</f>
        <v>78209</v>
      </c>
      <c r="N2301" s="33">
        <f t="shared" si="388"/>
        <v>5818.24</v>
      </c>
      <c r="O2301" s="33">
        <f t="shared" si="389"/>
        <v>438.48</v>
      </c>
      <c r="P2301" s="33">
        <f t="shared" si="395"/>
        <v>14418.72</v>
      </c>
      <c r="Q2301" s="103">
        <v>0.18149999999999999</v>
      </c>
      <c r="R2301" s="103">
        <v>0.17510000000000001</v>
      </c>
      <c r="S2301" s="33">
        <f t="shared" si="390"/>
        <v>2286.29</v>
      </c>
      <c r="T2301" s="33">
        <f t="shared" si="396"/>
        <v>104.28</v>
      </c>
      <c r="U2301" s="33">
        <f t="shared" si="391"/>
        <v>18.260000000000002</v>
      </c>
      <c r="V2301" s="33">
        <f t="shared" si="392"/>
        <v>122.54</v>
      </c>
      <c r="W2301" s="33">
        <f t="shared" si="393"/>
        <v>8665.5500000000011</v>
      </c>
      <c r="X2301" s="33" t="str">
        <f>IFERROR(VLOOKUP(C2301,'Adj to Match Apport'!$C:$F,4,FALSE),0)</f>
        <v/>
      </c>
      <c r="Y2301" s="33">
        <f t="shared" si="394"/>
        <v>8665.5500000000011</v>
      </c>
      <c r="Z2301" s="184">
        <f>VLOOKUP(C2301, '2023-24 School Level AAFTE'!$C$4:$C$2454, 1, 0)</f>
        <v>5504</v>
      </c>
    </row>
    <row r="2302" spans="1:26" x14ac:dyDescent="0.25">
      <c r="A2302" s="136" t="s">
        <v>2288</v>
      </c>
      <c r="B2302" s="166" t="s">
        <v>2287</v>
      </c>
      <c r="C2302" s="118">
        <v>5620</v>
      </c>
      <c r="D2302" t="s">
        <v>2853</v>
      </c>
      <c r="E2302" s="146" t="str">
        <f>VLOOKUP($C2302,'2023-24 School Level AAFTE'!$C:$N,9,FALSE)</f>
        <v>No</v>
      </c>
      <c r="F2302" s="94" t="str">
        <f>IFERROR(VLOOKUP(C2302,'2023-24 School Level AAFTE'!$C:$N,11,FALSE),"")</f>
        <v>No</v>
      </c>
      <c r="G2302" s="20">
        <f>IFERROR(VLOOKUP(C2302,'2023-24 School Level AAFTE'!$C:$N,8,FALSE),0)</f>
        <v>12.85</v>
      </c>
      <c r="H2302" s="99">
        <f>VLOOKUP($A2302,'District Data'!$A:$F,3,FALSE)</f>
        <v>1</v>
      </c>
      <c r="I2302" s="99">
        <f>VLOOKUP($A2302,'District Data'!$A:$F,4,FALSE)</f>
        <v>1</v>
      </c>
      <c r="J2302" s="100">
        <f t="shared" si="386"/>
        <v>0</v>
      </c>
      <c r="K2302" s="101">
        <f t="shared" si="387"/>
        <v>0</v>
      </c>
      <c r="L2302" s="102">
        <f>'District Data'!E$2</f>
        <v>72728</v>
      </c>
      <c r="M2302" s="102">
        <f>'District Data'!F$2</f>
        <v>78209</v>
      </c>
      <c r="N2302" s="33">
        <f t="shared" si="388"/>
        <v>0</v>
      </c>
      <c r="O2302" s="33">
        <f t="shared" si="389"/>
        <v>0</v>
      </c>
      <c r="P2302" s="33">
        <f t="shared" si="395"/>
        <v>14418.72</v>
      </c>
      <c r="Q2302" s="103">
        <v>0.18149999999999999</v>
      </c>
      <c r="R2302" s="103">
        <v>0.17510000000000001</v>
      </c>
      <c r="S2302" s="33">
        <f t="shared" si="390"/>
        <v>0</v>
      </c>
      <c r="T2302" s="33">
        <f t="shared" si="396"/>
        <v>0</v>
      </c>
      <c r="U2302" s="33">
        <f t="shared" si="391"/>
        <v>0</v>
      </c>
      <c r="V2302" s="33">
        <f t="shared" si="392"/>
        <v>0</v>
      </c>
      <c r="W2302" s="33">
        <f t="shared" si="393"/>
        <v>0</v>
      </c>
      <c r="X2302" s="33">
        <f>IFERROR(VLOOKUP(C2302,'Adj to Match Apport'!$C:$F,4,FALSE),0)</f>
        <v>0</v>
      </c>
      <c r="Y2302" s="33">
        <f t="shared" si="394"/>
        <v>0</v>
      </c>
      <c r="Z2302" s="184">
        <f>VLOOKUP(C2302, '2023-24 School Level AAFTE'!$C$4:$C$2454, 1, 0)</f>
        <v>5620</v>
      </c>
    </row>
    <row r="2303" spans="1:26" x14ac:dyDescent="0.25">
      <c r="A2303" s="136" t="s">
        <v>2288</v>
      </c>
      <c r="B2303" s="166" t="s">
        <v>2287</v>
      </c>
      <c r="C2303" s="118">
        <v>2505</v>
      </c>
      <c r="D2303" t="s">
        <v>2289</v>
      </c>
      <c r="E2303" s="146" t="str">
        <f>VLOOKUP($C2303,'2023-24 School Level AAFTE'!$C:$N,9,FALSE)</f>
        <v>Yes</v>
      </c>
      <c r="F2303" s="94" t="str">
        <f>IFERROR(VLOOKUP(C2303,'2023-24 School Level AAFTE'!$C:$N,11,FALSE),"")</f>
        <v>Yes</v>
      </c>
      <c r="G2303" s="20">
        <f>IFERROR(VLOOKUP(C2303,'2023-24 School Level AAFTE'!$C:$N,8,FALSE),0)</f>
        <v>438.94</v>
      </c>
      <c r="H2303" s="99">
        <f>VLOOKUP($A2303,'District Data'!$A:$F,3,FALSE)</f>
        <v>1</v>
      </c>
      <c r="I2303" s="99">
        <f>VLOOKUP($A2303,'District Data'!$A:$F,4,FALSE)</f>
        <v>1</v>
      </c>
      <c r="J2303" s="100">
        <f t="shared" si="386"/>
        <v>438.94</v>
      </c>
      <c r="K2303" s="101">
        <f t="shared" si="387"/>
        <v>1.288</v>
      </c>
      <c r="L2303" s="102">
        <f>'District Data'!E$2</f>
        <v>72728</v>
      </c>
      <c r="M2303" s="102">
        <f>'District Data'!F$2</f>
        <v>78209</v>
      </c>
      <c r="N2303" s="33">
        <f t="shared" si="388"/>
        <v>93673.66</v>
      </c>
      <c r="O2303" s="33">
        <f t="shared" si="389"/>
        <v>7059.53</v>
      </c>
      <c r="P2303" s="33">
        <f t="shared" si="395"/>
        <v>14418.72</v>
      </c>
      <c r="Q2303" s="103">
        <v>0.18149999999999999</v>
      </c>
      <c r="R2303" s="103">
        <v>0.17510000000000001</v>
      </c>
      <c r="S2303" s="33">
        <f t="shared" si="390"/>
        <v>36809.199999999997</v>
      </c>
      <c r="T2303" s="33">
        <f t="shared" si="396"/>
        <v>1678.89</v>
      </c>
      <c r="U2303" s="33">
        <f t="shared" si="391"/>
        <v>293.97000000000003</v>
      </c>
      <c r="V2303" s="33">
        <f t="shared" si="392"/>
        <v>1972.8600000000001</v>
      </c>
      <c r="W2303" s="33">
        <f t="shared" si="393"/>
        <v>139515.25</v>
      </c>
      <c r="X2303" s="33">
        <f>IFERROR(VLOOKUP(C2303,'Adj to Match Apport'!$C:$F,4,FALSE),0)</f>
        <v>108.30999999982305</v>
      </c>
      <c r="Y2303" s="33">
        <f t="shared" si="394"/>
        <v>139623.55999999982</v>
      </c>
      <c r="Z2303" s="184">
        <f>VLOOKUP(C2303, '2023-24 School Level AAFTE'!$C$4:$C$2454, 1, 0)</f>
        <v>2505</v>
      </c>
    </row>
    <row r="2304" spans="1:26" x14ac:dyDescent="0.25">
      <c r="A2304" s="136" t="s">
        <v>2860</v>
      </c>
      <c r="B2304" s="166" t="s">
        <v>3237</v>
      </c>
      <c r="C2304" s="118">
        <v>5710</v>
      </c>
      <c r="D2304" t="s">
        <v>3237</v>
      </c>
      <c r="E2304" s="146" t="str">
        <f>VLOOKUP($C2304,'2023-24 School Level AAFTE'!$C:$N,9,FALSE)</f>
        <v>No</v>
      </c>
      <c r="F2304" s="94" t="str">
        <f>IFERROR(VLOOKUP(C2304,'2023-24 School Level AAFTE'!$C:$N,11,FALSE),"")</f>
        <v>No</v>
      </c>
      <c r="G2304" s="20">
        <f>IFERROR(VLOOKUP(C2304,'2023-24 School Level AAFTE'!$C:$N,8,FALSE),0)</f>
        <v>74.95</v>
      </c>
      <c r="H2304" s="99">
        <f>VLOOKUP($A2304,'District Data'!$A:$F,3,FALSE)</f>
        <v>1.06</v>
      </c>
      <c r="I2304" s="99">
        <f>VLOOKUP($A2304,'District Data'!$A:$F,4,FALSE)</f>
        <v>1.06</v>
      </c>
      <c r="J2304" s="100">
        <f t="shared" si="386"/>
        <v>0</v>
      </c>
      <c r="K2304" s="101">
        <f t="shared" si="387"/>
        <v>0</v>
      </c>
      <c r="L2304" s="102">
        <f>'District Data'!E$2</f>
        <v>72728</v>
      </c>
      <c r="M2304" s="102">
        <f>'District Data'!F$2</f>
        <v>78209</v>
      </c>
      <c r="N2304" s="33">
        <f t="shared" si="388"/>
        <v>0</v>
      </c>
      <c r="O2304" s="33">
        <f t="shared" si="389"/>
        <v>0</v>
      </c>
      <c r="P2304" s="33">
        <f t="shared" si="395"/>
        <v>14418.72</v>
      </c>
      <c r="Q2304" s="103">
        <v>0.18149999999999999</v>
      </c>
      <c r="R2304" s="103">
        <v>0.17510000000000001</v>
      </c>
      <c r="S2304" s="33">
        <f t="shared" si="390"/>
        <v>0</v>
      </c>
      <c r="T2304" s="33">
        <f t="shared" si="396"/>
        <v>0</v>
      </c>
      <c r="U2304" s="33">
        <f t="shared" si="391"/>
        <v>0</v>
      </c>
      <c r="V2304" s="33">
        <f t="shared" si="392"/>
        <v>0</v>
      </c>
      <c r="W2304" s="33">
        <f t="shared" si="393"/>
        <v>0</v>
      </c>
      <c r="X2304" s="33">
        <f>IFERROR(VLOOKUP(C2304,'Adj to Match Apport'!$C:$F,4,FALSE),0)</f>
        <v>0</v>
      </c>
      <c r="Y2304" s="33">
        <f t="shared" si="394"/>
        <v>0</v>
      </c>
      <c r="Z2304" s="184">
        <f>VLOOKUP(C2304, '2023-24 School Level AAFTE'!$C$4:$C$2454, 1, 0)</f>
        <v>5710</v>
      </c>
    </row>
    <row r="2305" spans="1:26" x14ac:dyDescent="0.25">
      <c r="A2305" s="136" t="s">
        <v>2299</v>
      </c>
      <c r="B2305" s="166" t="s">
        <v>2298</v>
      </c>
      <c r="C2305" s="118">
        <v>3555</v>
      </c>
      <c r="D2305" t="s">
        <v>2301</v>
      </c>
      <c r="E2305" s="146" t="str">
        <f>VLOOKUP($C2305,'2023-24 School Level AAFTE'!$C:$N,9,FALSE)</f>
        <v>Yes</v>
      </c>
      <c r="F2305" s="94" t="str">
        <f>IFERROR(VLOOKUP(C2305,'2023-24 School Level AAFTE'!$C:$N,11,FALSE),"")</f>
        <v>Yes</v>
      </c>
      <c r="G2305" s="20">
        <f>IFERROR(VLOOKUP(C2305,'2023-24 School Level AAFTE'!$C:$N,8,FALSE),0)</f>
        <v>195.26</v>
      </c>
      <c r="H2305" s="99">
        <f>VLOOKUP($A2305,'District Data'!$A:$F,3,FALSE)</f>
        <v>1</v>
      </c>
      <c r="I2305" s="99">
        <f>VLOOKUP($A2305,'District Data'!$A:$F,4,FALSE)</f>
        <v>1</v>
      </c>
      <c r="J2305" s="100">
        <f t="shared" ref="J2305:J2356" si="397">IF(AND(F2305="yes",E2305= "yes"), G2305,0)</f>
        <v>195.26</v>
      </c>
      <c r="K2305" s="101">
        <f t="shared" ref="K2305:K2356" si="398">ROUND(((J2305*1.1*36)/15)/900,3)</f>
        <v>0.57299999999999995</v>
      </c>
      <c r="L2305" s="102">
        <f>'District Data'!E$2</f>
        <v>72728</v>
      </c>
      <c r="M2305" s="102">
        <f>'District Data'!F$2</f>
        <v>78209</v>
      </c>
      <c r="N2305" s="33">
        <f t="shared" ref="N2305:N2356" si="399">ROUND(H2305*L2305*$K2305,2)</f>
        <v>41673.14</v>
      </c>
      <c r="O2305" s="33">
        <f t="shared" ref="O2305:O2356" si="400">ROUND(I2305*M2305*$K2305-N2305,2)</f>
        <v>3140.62</v>
      </c>
      <c r="P2305" s="33">
        <f t="shared" si="395"/>
        <v>14418.72</v>
      </c>
      <c r="Q2305" s="103">
        <v>0.18149999999999999</v>
      </c>
      <c r="R2305" s="103">
        <v>0.17510000000000001</v>
      </c>
      <c r="S2305" s="33">
        <f t="shared" ref="S2305:S2356" si="401">ROUND(N2305*Q2305+O2305*R2305+K2305*P2305,2)</f>
        <v>16375.52</v>
      </c>
      <c r="T2305" s="33">
        <f t="shared" si="396"/>
        <v>746.9</v>
      </c>
      <c r="U2305" s="33">
        <f t="shared" ref="U2305:U2356" si="402">ROUND(T2305*R2305,2)</f>
        <v>130.78</v>
      </c>
      <c r="V2305" s="33">
        <f t="shared" ref="V2305:V2356" si="403">SUM(T2305:U2305)</f>
        <v>877.68</v>
      </c>
      <c r="W2305" s="33">
        <f t="shared" ref="W2305:W2356" si="404">SUM(S2305,N2305:O2305,V2305)</f>
        <v>62066.960000000006</v>
      </c>
      <c r="X2305" s="33" t="str">
        <f>IFERROR(VLOOKUP(C2305,'Adj to Match Apport'!$C:$F,4,FALSE),0)</f>
        <v/>
      </c>
      <c r="Y2305" s="33">
        <f t="shared" si="394"/>
        <v>62066.960000000006</v>
      </c>
      <c r="Z2305" s="184">
        <f>VLOOKUP(C2305, '2023-24 School Level AAFTE'!$C$4:$C$2454, 1, 0)</f>
        <v>3555</v>
      </c>
    </row>
    <row r="2306" spans="1:26" x14ac:dyDescent="0.25">
      <c r="A2306" s="136" t="s">
        <v>2299</v>
      </c>
      <c r="B2306" s="166" t="s">
        <v>2298</v>
      </c>
      <c r="C2306" s="118">
        <v>2859</v>
      </c>
      <c r="D2306" t="s">
        <v>2300</v>
      </c>
      <c r="E2306" s="146" t="str">
        <f>VLOOKUP($C2306,'2023-24 School Level AAFTE'!$C:$N,9,FALSE)</f>
        <v>Yes</v>
      </c>
      <c r="F2306" s="94" t="str">
        <f>IFERROR(VLOOKUP(C2306,'2023-24 School Level AAFTE'!$C:$N,11,FALSE),"")</f>
        <v>Yes</v>
      </c>
      <c r="G2306" s="20">
        <f>IFERROR(VLOOKUP(C2306,'2023-24 School Level AAFTE'!$C:$N,8,FALSE),0)</f>
        <v>140.16</v>
      </c>
      <c r="H2306" s="99">
        <f>VLOOKUP($A2306,'District Data'!$A:$F,3,FALSE)</f>
        <v>1</v>
      </c>
      <c r="I2306" s="99">
        <f>VLOOKUP($A2306,'District Data'!$A:$F,4,FALSE)</f>
        <v>1</v>
      </c>
      <c r="J2306" s="100">
        <f t="shared" si="397"/>
        <v>140.16</v>
      </c>
      <c r="K2306" s="101">
        <f t="shared" si="398"/>
        <v>0.41099999999999998</v>
      </c>
      <c r="L2306" s="102">
        <f>'District Data'!E$2</f>
        <v>72728</v>
      </c>
      <c r="M2306" s="102">
        <f>'District Data'!F$2</f>
        <v>78209</v>
      </c>
      <c r="N2306" s="33">
        <f t="shared" si="399"/>
        <v>29891.21</v>
      </c>
      <c r="O2306" s="33">
        <f t="shared" si="400"/>
        <v>2252.69</v>
      </c>
      <c r="P2306" s="33">
        <f t="shared" si="395"/>
        <v>14418.72</v>
      </c>
      <c r="Q2306" s="103">
        <v>0.18149999999999999</v>
      </c>
      <c r="R2306" s="103">
        <v>0.17510000000000001</v>
      </c>
      <c r="S2306" s="33">
        <f t="shared" si="401"/>
        <v>11745.79</v>
      </c>
      <c r="T2306" s="33">
        <f t="shared" si="396"/>
        <v>535.73</v>
      </c>
      <c r="U2306" s="33">
        <f t="shared" si="402"/>
        <v>93.81</v>
      </c>
      <c r="V2306" s="33">
        <f t="shared" si="403"/>
        <v>629.54</v>
      </c>
      <c r="W2306" s="33">
        <f t="shared" si="404"/>
        <v>44519.23</v>
      </c>
      <c r="X2306" s="33">
        <f>IFERROR(VLOOKUP(C2306,'Adj to Match Apport'!$C:$F,4,FALSE),0)</f>
        <v>9.9999999947613105E-3</v>
      </c>
      <c r="Y2306" s="33">
        <f t="shared" ref="Y2306:Y2356" si="405">SUM(X2306,W2306)</f>
        <v>44519.24</v>
      </c>
      <c r="Z2306" s="184">
        <f>VLOOKUP(C2306, '2023-24 School Level AAFTE'!$C$4:$C$2454, 1, 0)</f>
        <v>2859</v>
      </c>
    </row>
    <row r="2307" spans="1:26" x14ac:dyDescent="0.25">
      <c r="A2307" s="136" t="s">
        <v>2303</v>
      </c>
      <c r="B2307" s="166" t="s">
        <v>2302</v>
      </c>
      <c r="C2307" s="118">
        <v>2190</v>
      </c>
      <c r="D2307" t="s">
        <v>2304</v>
      </c>
      <c r="E2307" s="146" t="str">
        <f>VLOOKUP($C2307,'2023-24 School Level AAFTE'!$C:$N,9,FALSE)</f>
        <v>No</v>
      </c>
      <c r="F2307" s="94" t="str">
        <f>IFERROR(VLOOKUP(C2307,'2023-24 School Level AAFTE'!$C:$N,11,FALSE),"")</f>
        <v>No</v>
      </c>
      <c r="G2307" s="20">
        <f>IFERROR(VLOOKUP(C2307,'2023-24 School Level AAFTE'!$C:$N,8,FALSE),0)</f>
        <v>570.67999999999995</v>
      </c>
      <c r="H2307" s="99">
        <f>VLOOKUP($A2307,'District Data'!$A:$F,3,FALSE)</f>
        <v>1.06</v>
      </c>
      <c r="I2307" s="99">
        <f>VLOOKUP($A2307,'District Data'!$A:$F,4,FALSE)</f>
        <v>1.06</v>
      </c>
      <c r="J2307" s="100">
        <f t="shared" si="397"/>
        <v>0</v>
      </c>
      <c r="K2307" s="101">
        <f t="shared" si="398"/>
        <v>0</v>
      </c>
      <c r="L2307" s="102">
        <f>'District Data'!E$2</f>
        <v>72728</v>
      </c>
      <c r="M2307" s="102">
        <f>'District Data'!F$2</f>
        <v>78209</v>
      </c>
      <c r="N2307" s="33">
        <f t="shared" si="399"/>
        <v>0</v>
      </c>
      <c r="O2307" s="33">
        <f t="shared" si="400"/>
        <v>0</v>
      </c>
      <c r="P2307" s="33">
        <f t="shared" si="395"/>
        <v>14418.72</v>
      </c>
      <c r="Q2307" s="103">
        <v>0.18149999999999999</v>
      </c>
      <c r="R2307" s="103">
        <v>0.17510000000000001</v>
      </c>
      <c r="S2307" s="33">
        <f t="shared" si="401"/>
        <v>0</v>
      </c>
      <c r="T2307" s="33">
        <f t="shared" si="396"/>
        <v>0</v>
      </c>
      <c r="U2307" s="33">
        <f t="shared" si="402"/>
        <v>0</v>
      </c>
      <c r="V2307" s="33">
        <f t="shared" si="403"/>
        <v>0</v>
      </c>
      <c r="W2307" s="33">
        <f t="shared" si="404"/>
        <v>0</v>
      </c>
      <c r="X2307" s="33">
        <f>IFERROR(VLOOKUP(C2307,'Adj to Match Apport'!$C:$F,4,FALSE),0)</f>
        <v>0</v>
      </c>
      <c r="Y2307" s="33">
        <f t="shared" si="405"/>
        <v>0</v>
      </c>
      <c r="Z2307" s="184">
        <f>VLOOKUP(C2307, '2023-24 School Level AAFTE'!$C$4:$C$2454, 1, 0)</f>
        <v>2190</v>
      </c>
    </row>
    <row r="2308" spans="1:26" x14ac:dyDescent="0.25">
      <c r="A2308" s="136" t="s">
        <v>2303</v>
      </c>
      <c r="B2308" s="166" t="s">
        <v>2302</v>
      </c>
      <c r="C2308" s="118">
        <v>4309</v>
      </c>
      <c r="D2308" t="s">
        <v>2307</v>
      </c>
      <c r="E2308" s="146" t="str">
        <f>VLOOKUP($C2308,'2023-24 School Level AAFTE'!$C:$N,9,FALSE)</f>
        <v>No</v>
      </c>
      <c r="F2308" s="94" t="str">
        <f>IFERROR(VLOOKUP(C2308,'2023-24 School Level AAFTE'!$C:$N,11,FALSE),"")</f>
        <v>No</v>
      </c>
      <c r="G2308" s="20">
        <f>IFERROR(VLOOKUP(C2308,'2023-24 School Level AAFTE'!$C:$N,8,FALSE),0)</f>
        <v>487.07</v>
      </c>
      <c r="H2308" s="99">
        <f>VLOOKUP($A2308,'District Data'!$A:$F,3,FALSE)</f>
        <v>1.06</v>
      </c>
      <c r="I2308" s="99">
        <f>VLOOKUP($A2308,'District Data'!$A:$F,4,FALSE)</f>
        <v>1.06</v>
      </c>
      <c r="J2308" s="100">
        <f t="shared" si="397"/>
        <v>0</v>
      </c>
      <c r="K2308" s="101">
        <f t="shared" si="398"/>
        <v>0</v>
      </c>
      <c r="L2308" s="102">
        <f>'District Data'!E$2</f>
        <v>72728</v>
      </c>
      <c r="M2308" s="102">
        <f>'District Data'!F$2</f>
        <v>78209</v>
      </c>
      <c r="N2308" s="33">
        <f t="shared" si="399"/>
        <v>0</v>
      </c>
      <c r="O2308" s="33">
        <f t="shared" si="400"/>
        <v>0</v>
      </c>
      <c r="P2308" s="33">
        <f t="shared" ref="P2308:P2371" si="406">ROUND(1178*12*1.02,2)</f>
        <v>14418.72</v>
      </c>
      <c r="Q2308" s="103">
        <v>0.18149999999999999</v>
      </c>
      <c r="R2308" s="103">
        <v>0.17510000000000001</v>
      </c>
      <c r="S2308" s="33">
        <f t="shared" si="401"/>
        <v>0</v>
      </c>
      <c r="T2308" s="33">
        <f t="shared" ref="T2308:T2371" si="407">ROUND(($M2308*$I2308*$K2308/180*3),2)</f>
        <v>0</v>
      </c>
      <c r="U2308" s="33">
        <f t="shared" si="402"/>
        <v>0</v>
      </c>
      <c r="V2308" s="33">
        <f t="shared" si="403"/>
        <v>0</v>
      </c>
      <c r="W2308" s="33">
        <f t="shared" si="404"/>
        <v>0</v>
      </c>
      <c r="X2308" s="33">
        <f>IFERROR(VLOOKUP(C2308,'Adj to Match Apport'!$C:$F,4,FALSE),0)</f>
        <v>0</v>
      </c>
      <c r="Y2308" s="33">
        <f t="shared" si="405"/>
        <v>0</v>
      </c>
      <c r="Z2308" s="184">
        <f>VLOOKUP(C2308, '2023-24 School Level AAFTE'!$C$4:$C$2454, 1, 0)</f>
        <v>4309</v>
      </c>
    </row>
    <row r="2309" spans="1:26" x14ac:dyDescent="0.25">
      <c r="A2309" s="136" t="s">
        <v>2303</v>
      </c>
      <c r="B2309" s="166" t="s">
        <v>2302</v>
      </c>
      <c r="C2309" s="118">
        <v>3458</v>
      </c>
      <c r="D2309" t="s">
        <v>2305</v>
      </c>
      <c r="E2309" s="146" t="str">
        <f>VLOOKUP($C2309,'2023-24 School Level AAFTE'!$C:$N,9,FALSE)</f>
        <v>No</v>
      </c>
      <c r="F2309" s="94" t="str">
        <f>IFERROR(VLOOKUP(C2309,'2023-24 School Level AAFTE'!$C:$N,11,FALSE),"")</f>
        <v>No</v>
      </c>
      <c r="G2309" s="20">
        <f>IFERROR(VLOOKUP(C2309,'2023-24 School Level AAFTE'!$C:$N,8,FALSE),0)</f>
        <v>954.27</v>
      </c>
      <c r="H2309" s="99">
        <f>VLOOKUP($A2309,'District Data'!$A:$F,3,FALSE)</f>
        <v>1.06</v>
      </c>
      <c r="I2309" s="99">
        <f>VLOOKUP($A2309,'District Data'!$A:$F,4,FALSE)</f>
        <v>1.06</v>
      </c>
      <c r="J2309" s="100">
        <f t="shared" si="397"/>
        <v>0</v>
      </c>
      <c r="K2309" s="101">
        <f t="shared" si="398"/>
        <v>0</v>
      </c>
      <c r="L2309" s="102">
        <f>'District Data'!E$2</f>
        <v>72728</v>
      </c>
      <c r="M2309" s="102">
        <f>'District Data'!F$2</f>
        <v>78209</v>
      </c>
      <c r="N2309" s="33">
        <f t="shared" si="399"/>
        <v>0</v>
      </c>
      <c r="O2309" s="33">
        <f t="shared" si="400"/>
        <v>0</v>
      </c>
      <c r="P2309" s="33">
        <f t="shared" si="406"/>
        <v>14418.72</v>
      </c>
      <c r="Q2309" s="103">
        <v>0.18149999999999999</v>
      </c>
      <c r="R2309" s="103">
        <v>0.17510000000000001</v>
      </c>
      <c r="S2309" s="33">
        <f t="shared" si="401"/>
        <v>0</v>
      </c>
      <c r="T2309" s="33">
        <f t="shared" si="407"/>
        <v>0</v>
      </c>
      <c r="U2309" s="33">
        <f t="shared" si="402"/>
        <v>0</v>
      </c>
      <c r="V2309" s="33">
        <f t="shared" si="403"/>
        <v>0</v>
      </c>
      <c r="W2309" s="33">
        <f t="shared" si="404"/>
        <v>0</v>
      </c>
      <c r="X2309" s="33">
        <f>IFERROR(VLOOKUP(C2309,'Adj to Match Apport'!$C:$F,4,FALSE),0)</f>
        <v>0</v>
      </c>
      <c r="Y2309" s="33">
        <f t="shared" si="405"/>
        <v>0</v>
      </c>
      <c r="Z2309" s="184">
        <f>VLOOKUP(C2309, '2023-24 School Level AAFTE'!$C$4:$C$2454, 1, 0)</f>
        <v>3458</v>
      </c>
    </row>
    <row r="2310" spans="1:26" x14ac:dyDescent="0.25">
      <c r="A2310" s="136" t="s">
        <v>2303</v>
      </c>
      <c r="B2310" s="166" t="s">
        <v>2302</v>
      </c>
      <c r="C2310" s="118">
        <v>4471</v>
      </c>
      <c r="D2310" t="s">
        <v>2308</v>
      </c>
      <c r="E2310" s="146" t="str">
        <f>VLOOKUP($C2310,'2023-24 School Level AAFTE'!$C:$N,9,FALSE)</f>
        <v>No</v>
      </c>
      <c r="F2310" s="94" t="str">
        <f>IFERROR(VLOOKUP(C2310,'2023-24 School Level AAFTE'!$C:$N,11,FALSE),"")</f>
        <v>No</v>
      </c>
      <c r="G2310" s="20">
        <f>IFERROR(VLOOKUP(C2310,'2023-24 School Level AAFTE'!$C:$N,8,FALSE),0)</f>
        <v>402.1</v>
      </c>
      <c r="H2310" s="99">
        <f>VLOOKUP($A2310,'District Data'!$A:$F,3,FALSE)</f>
        <v>1.06</v>
      </c>
      <c r="I2310" s="99">
        <f>VLOOKUP($A2310,'District Data'!$A:$F,4,FALSE)</f>
        <v>1.06</v>
      </c>
      <c r="J2310" s="100">
        <f t="shared" si="397"/>
        <v>0</v>
      </c>
      <c r="K2310" s="101">
        <f t="shared" si="398"/>
        <v>0</v>
      </c>
      <c r="L2310" s="102">
        <f>'District Data'!E$2</f>
        <v>72728</v>
      </c>
      <c r="M2310" s="102">
        <f>'District Data'!F$2</f>
        <v>78209</v>
      </c>
      <c r="N2310" s="33">
        <f t="shared" si="399"/>
        <v>0</v>
      </c>
      <c r="O2310" s="33">
        <f t="shared" si="400"/>
        <v>0</v>
      </c>
      <c r="P2310" s="33">
        <f t="shared" si="406"/>
        <v>14418.72</v>
      </c>
      <c r="Q2310" s="103">
        <v>0.18149999999999999</v>
      </c>
      <c r="R2310" s="103">
        <v>0.17510000000000001</v>
      </c>
      <c r="S2310" s="33">
        <f t="shared" si="401"/>
        <v>0</v>
      </c>
      <c r="T2310" s="33">
        <f t="shared" si="407"/>
        <v>0</v>
      </c>
      <c r="U2310" s="33">
        <f t="shared" si="402"/>
        <v>0</v>
      </c>
      <c r="V2310" s="33">
        <f t="shared" si="403"/>
        <v>0</v>
      </c>
      <c r="W2310" s="33">
        <f t="shared" si="404"/>
        <v>0</v>
      </c>
      <c r="X2310" s="33">
        <f>IFERROR(VLOOKUP(C2310,'Adj to Match Apport'!$C:$F,4,FALSE),0)</f>
        <v>0</v>
      </c>
      <c r="Y2310" s="33">
        <f t="shared" si="405"/>
        <v>0</v>
      </c>
      <c r="Z2310" s="184">
        <f>VLOOKUP(C2310, '2023-24 School Level AAFTE'!$C$4:$C$2454, 1, 0)</f>
        <v>4471</v>
      </c>
    </row>
    <row r="2311" spans="1:26" x14ac:dyDescent="0.25">
      <c r="A2311" s="136" t="s">
        <v>2303</v>
      </c>
      <c r="B2311" s="166" t="s">
        <v>2302</v>
      </c>
      <c r="C2311" s="118">
        <v>5564</v>
      </c>
      <c r="D2311" t="s">
        <v>2782</v>
      </c>
      <c r="E2311" s="146" t="str">
        <f>VLOOKUP($C2311,'2023-24 School Level AAFTE'!$C:$N,9,FALSE)</f>
        <v>No</v>
      </c>
      <c r="F2311" s="94" t="str">
        <f>IFERROR(VLOOKUP(C2311,'2023-24 School Level AAFTE'!$C:$N,11,FALSE),"")</f>
        <v>No</v>
      </c>
      <c r="G2311" s="20">
        <f>IFERROR(VLOOKUP(C2311,'2023-24 School Level AAFTE'!$C:$N,8,FALSE),0)</f>
        <v>255.42</v>
      </c>
      <c r="H2311" s="99">
        <f>VLOOKUP($A2311,'District Data'!$A:$F,3,FALSE)</f>
        <v>1.06</v>
      </c>
      <c r="I2311" s="99">
        <f>VLOOKUP($A2311,'District Data'!$A:$F,4,FALSE)</f>
        <v>1.06</v>
      </c>
      <c r="J2311" s="100">
        <f t="shared" si="397"/>
        <v>0</v>
      </c>
      <c r="K2311" s="101">
        <f t="shared" si="398"/>
        <v>0</v>
      </c>
      <c r="L2311" s="102">
        <f>'District Data'!E$2</f>
        <v>72728</v>
      </c>
      <c r="M2311" s="102">
        <f>'District Data'!F$2</f>
        <v>78209</v>
      </c>
      <c r="N2311" s="33">
        <f t="shared" si="399"/>
        <v>0</v>
      </c>
      <c r="O2311" s="33">
        <f t="shared" si="400"/>
        <v>0</v>
      </c>
      <c r="P2311" s="33">
        <f t="shared" si="406"/>
        <v>14418.72</v>
      </c>
      <c r="Q2311" s="103">
        <v>0.18149999999999999</v>
      </c>
      <c r="R2311" s="103">
        <v>0.17510000000000001</v>
      </c>
      <c r="S2311" s="33">
        <f t="shared" si="401"/>
        <v>0</v>
      </c>
      <c r="T2311" s="33">
        <f t="shared" si="407"/>
        <v>0</v>
      </c>
      <c r="U2311" s="33">
        <f t="shared" si="402"/>
        <v>0</v>
      </c>
      <c r="V2311" s="33">
        <f t="shared" si="403"/>
        <v>0</v>
      </c>
      <c r="W2311" s="33">
        <f t="shared" si="404"/>
        <v>0</v>
      </c>
      <c r="X2311" s="33">
        <f>IFERROR(VLOOKUP(C2311,'Adj to Match Apport'!$C:$F,4,FALSE),0)</f>
        <v>0</v>
      </c>
      <c r="Y2311" s="33">
        <f t="shared" si="405"/>
        <v>0</v>
      </c>
      <c r="Z2311" s="184">
        <f>VLOOKUP(C2311, '2023-24 School Level AAFTE'!$C$4:$C$2454, 1, 0)</f>
        <v>5564</v>
      </c>
    </row>
    <row r="2312" spans="1:26" x14ac:dyDescent="0.25">
      <c r="A2312" s="136" t="s">
        <v>2303</v>
      </c>
      <c r="B2312" s="166" t="s">
        <v>2302</v>
      </c>
      <c r="C2312" s="118">
        <v>4569</v>
      </c>
      <c r="D2312" t="s">
        <v>2309</v>
      </c>
      <c r="E2312" s="146" t="str">
        <f>VLOOKUP($C2312,'2023-24 School Level AAFTE'!$C:$N,9,FALSE)</f>
        <v>No</v>
      </c>
      <c r="F2312" s="94" t="str">
        <f>IFERROR(VLOOKUP(C2312,'2023-24 School Level AAFTE'!$C:$N,11,FALSE),"")</f>
        <v>No</v>
      </c>
      <c r="G2312" s="20">
        <f>IFERROR(VLOOKUP(C2312,'2023-24 School Level AAFTE'!$C:$N,8,FALSE),0)</f>
        <v>1334.86</v>
      </c>
      <c r="H2312" s="99">
        <f>VLOOKUP($A2312,'District Data'!$A:$F,3,FALSE)</f>
        <v>1.06</v>
      </c>
      <c r="I2312" s="99">
        <f>VLOOKUP($A2312,'District Data'!$A:$F,4,FALSE)</f>
        <v>1.06</v>
      </c>
      <c r="J2312" s="100">
        <f t="shared" si="397"/>
        <v>0</v>
      </c>
      <c r="K2312" s="101">
        <f t="shared" si="398"/>
        <v>0</v>
      </c>
      <c r="L2312" s="102">
        <f>'District Data'!E$2</f>
        <v>72728</v>
      </c>
      <c r="M2312" s="102">
        <f>'District Data'!F$2</f>
        <v>78209</v>
      </c>
      <c r="N2312" s="33">
        <f t="shared" si="399"/>
        <v>0</v>
      </c>
      <c r="O2312" s="33">
        <f t="shared" si="400"/>
        <v>0</v>
      </c>
      <c r="P2312" s="33">
        <f t="shared" si="406"/>
        <v>14418.72</v>
      </c>
      <c r="Q2312" s="103">
        <v>0.18149999999999999</v>
      </c>
      <c r="R2312" s="103">
        <v>0.17510000000000001</v>
      </c>
      <c r="S2312" s="33">
        <f t="shared" si="401"/>
        <v>0</v>
      </c>
      <c r="T2312" s="33">
        <f t="shared" si="407"/>
        <v>0</v>
      </c>
      <c r="U2312" s="33">
        <f t="shared" si="402"/>
        <v>0</v>
      </c>
      <c r="V2312" s="33">
        <f t="shared" si="403"/>
        <v>0</v>
      </c>
      <c r="W2312" s="33">
        <f t="shared" si="404"/>
        <v>0</v>
      </c>
      <c r="X2312" s="33">
        <f>IFERROR(VLOOKUP(C2312,'Adj to Match Apport'!$C:$F,4,FALSE),0)</f>
        <v>0</v>
      </c>
      <c r="Y2312" s="33">
        <f t="shared" si="405"/>
        <v>0</v>
      </c>
      <c r="Z2312" s="184">
        <f>VLOOKUP(C2312, '2023-24 School Level AAFTE'!$C$4:$C$2454, 1, 0)</f>
        <v>4569</v>
      </c>
    </row>
    <row r="2313" spans="1:26" x14ac:dyDescent="0.25">
      <c r="A2313" s="136" t="s">
        <v>2303</v>
      </c>
      <c r="B2313" s="166" t="s">
        <v>2302</v>
      </c>
      <c r="C2313" s="118">
        <v>5338</v>
      </c>
      <c r="D2313" t="s">
        <v>2310</v>
      </c>
      <c r="E2313" s="146" t="str">
        <f>VLOOKUP($C2313,'2023-24 School Level AAFTE'!$C:$N,9,FALSE)</f>
        <v>Yes</v>
      </c>
      <c r="F2313" s="94" t="str">
        <f>IFERROR(VLOOKUP(C2313,'2023-24 School Level AAFTE'!$C:$N,11,FALSE),"")</f>
        <v>No</v>
      </c>
      <c r="G2313" s="20">
        <f>IFERROR(VLOOKUP(C2313,'2023-24 School Level AAFTE'!$C:$N,8,FALSE),0)</f>
        <v>33.200000000000003</v>
      </c>
      <c r="H2313" s="99">
        <f>VLOOKUP($A2313,'District Data'!$A:$F,3,FALSE)</f>
        <v>1.06</v>
      </c>
      <c r="I2313" s="99">
        <f>VLOOKUP($A2313,'District Data'!$A:$F,4,FALSE)</f>
        <v>1.06</v>
      </c>
      <c r="J2313" s="100">
        <f t="shared" si="397"/>
        <v>0</v>
      </c>
      <c r="K2313" s="101">
        <f t="shared" si="398"/>
        <v>0</v>
      </c>
      <c r="L2313" s="102">
        <f>'District Data'!E$2</f>
        <v>72728</v>
      </c>
      <c r="M2313" s="102">
        <f>'District Data'!F$2</f>
        <v>78209</v>
      </c>
      <c r="N2313" s="33">
        <f t="shared" si="399"/>
        <v>0</v>
      </c>
      <c r="O2313" s="33">
        <f t="shared" si="400"/>
        <v>0</v>
      </c>
      <c r="P2313" s="33">
        <f t="shared" si="406"/>
        <v>14418.72</v>
      </c>
      <c r="Q2313" s="103">
        <v>0.18149999999999999</v>
      </c>
      <c r="R2313" s="103">
        <v>0.17510000000000001</v>
      </c>
      <c r="S2313" s="33">
        <f t="shared" si="401"/>
        <v>0</v>
      </c>
      <c r="T2313" s="33">
        <f t="shared" si="407"/>
        <v>0</v>
      </c>
      <c r="U2313" s="33">
        <f t="shared" si="402"/>
        <v>0</v>
      </c>
      <c r="V2313" s="33">
        <f t="shared" si="403"/>
        <v>0</v>
      </c>
      <c r="W2313" s="33">
        <f t="shared" si="404"/>
        <v>0</v>
      </c>
      <c r="X2313" s="33">
        <f>IFERROR(VLOOKUP(C2313,'Adj to Match Apport'!$C:$F,4,FALSE),0)</f>
        <v>0</v>
      </c>
      <c r="Y2313" s="33">
        <f t="shared" si="405"/>
        <v>0</v>
      </c>
      <c r="Z2313" s="184">
        <f>VLOOKUP(C2313, '2023-24 School Level AAFTE'!$C$4:$C$2454, 1, 0)</f>
        <v>5338</v>
      </c>
    </row>
    <row r="2314" spans="1:26" x14ac:dyDescent="0.25">
      <c r="A2314" s="136" t="s">
        <v>2303</v>
      </c>
      <c r="B2314" s="166" t="s">
        <v>2302</v>
      </c>
      <c r="C2314" s="118">
        <v>4170</v>
      </c>
      <c r="D2314" t="s">
        <v>2306</v>
      </c>
      <c r="E2314" s="146" t="str">
        <f>VLOOKUP($C2314,'2023-24 School Level AAFTE'!$C:$N,9,FALSE)</f>
        <v>No</v>
      </c>
      <c r="F2314" s="94" t="str">
        <f>IFERROR(VLOOKUP(C2314,'2023-24 School Level AAFTE'!$C:$N,11,FALSE),"")</f>
        <v>No</v>
      </c>
      <c r="G2314" s="20">
        <f>IFERROR(VLOOKUP(C2314,'2023-24 School Level AAFTE'!$C:$N,8,FALSE),0)</f>
        <v>264.44</v>
      </c>
      <c r="H2314" s="99">
        <f>VLOOKUP($A2314,'District Data'!$A:$F,3,FALSE)</f>
        <v>1.06</v>
      </c>
      <c r="I2314" s="99">
        <f>VLOOKUP($A2314,'District Data'!$A:$F,4,FALSE)</f>
        <v>1.06</v>
      </c>
      <c r="J2314" s="100">
        <f t="shared" si="397"/>
        <v>0</v>
      </c>
      <c r="K2314" s="101">
        <f t="shared" si="398"/>
        <v>0</v>
      </c>
      <c r="L2314" s="102">
        <f>'District Data'!E$2</f>
        <v>72728</v>
      </c>
      <c r="M2314" s="102">
        <f>'District Data'!F$2</f>
        <v>78209</v>
      </c>
      <c r="N2314" s="33">
        <f t="shared" si="399"/>
        <v>0</v>
      </c>
      <c r="O2314" s="33">
        <f t="shared" si="400"/>
        <v>0</v>
      </c>
      <c r="P2314" s="33">
        <f t="shared" si="406"/>
        <v>14418.72</v>
      </c>
      <c r="Q2314" s="103">
        <v>0.18149999999999999</v>
      </c>
      <c r="R2314" s="103">
        <v>0.17510000000000001</v>
      </c>
      <c r="S2314" s="33">
        <f t="shared" si="401"/>
        <v>0</v>
      </c>
      <c r="T2314" s="33">
        <f t="shared" si="407"/>
        <v>0</v>
      </c>
      <c r="U2314" s="33">
        <f t="shared" si="402"/>
        <v>0</v>
      </c>
      <c r="V2314" s="33">
        <f t="shared" si="403"/>
        <v>0</v>
      </c>
      <c r="W2314" s="33">
        <f t="shared" si="404"/>
        <v>0</v>
      </c>
      <c r="X2314" s="33">
        <f>IFERROR(VLOOKUP(C2314,'Adj to Match Apport'!$C:$F,4,FALSE),0)</f>
        <v>0</v>
      </c>
      <c r="Y2314" s="33">
        <f t="shared" si="405"/>
        <v>0</v>
      </c>
      <c r="Z2314" s="184">
        <f>VLOOKUP(C2314, '2023-24 School Level AAFTE'!$C$4:$C$2454, 1, 0)</f>
        <v>4170</v>
      </c>
    </row>
    <row r="2315" spans="1:26" x14ac:dyDescent="0.25">
      <c r="A2315" s="136" t="s">
        <v>2312</v>
      </c>
      <c r="B2315" s="166" t="s">
        <v>2311</v>
      </c>
      <c r="C2315" s="118">
        <v>2330</v>
      </c>
      <c r="D2315" t="s">
        <v>2313</v>
      </c>
      <c r="E2315" s="146" t="str">
        <f>VLOOKUP($C2315,'2023-24 School Level AAFTE'!$C:$N,9,FALSE)</f>
        <v>No</v>
      </c>
      <c r="F2315" s="94" t="str">
        <f>IFERROR(VLOOKUP(C2315,'2023-24 School Level AAFTE'!$C:$N,11,FALSE),"")</f>
        <v>No</v>
      </c>
      <c r="G2315" s="20">
        <f>IFERROR(VLOOKUP(C2315,'2023-24 School Level AAFTE'!$C:$N,8,FALSE),0)</f>
        <v>351.04999999999995</v>
      </c>
      <c r="H2315" s="99">
        <f>VLOOKUP($A2315,'District Data'!$A:$F,3,FALSE)</f>
        <v>1</v>
      </c>
      <c r="I2315" s="99">
        <f>VLOOKUP($A2315,'District Data'!$A:$F,4,FALSE)</f>
        <v>1.04</v>
      </c>
      <c r="J2315" s="100">
        <f t="shared" si="397"/>
        <v>0</v>
      </c>
      <c r="K2315" s="101">
        <f t="shared" si="398"/>
        <v>0</v>
      </c>
      <c r="L2315" s="102">
        <f>'District Data'!E$2</f>
        <v>72728</v>
      </c>
      <c r="M2315" s="102">
        <f>'District Data'!F$2</f>
        <v>78209</v>
      </c>
      <c r="N2315" s="33">
        <f t="shared" si="399"/>
        <v>0</v>
      </c>
      <c r="O2315" s="33">
        <f t="shared" si="400"/>
        <v>0</v>
      </c>
      <c r="P2315" s="33">
        <f t="shared" si="406"/>
        <v>14418.72</v>
      </c>
      <c r="Q2315" s="103">
        <v>0.18149999999999999</v>
      </c>
      <c r="R2315" s="103">
        <v>0.17510000000000001</v>
      </c>
      <c r="S2315" s="33">
        <f t="shared" si="401"/>
        <v>0</v>
      </c>
      <c r="T2315" s="33">
        <f t="shared" si="407"/>
        <v>0</v>
      </c>
      <c r="U2315" s="33">
        <f t="shared" si="402"/>
        <v>0</v>
      </c>
      <c r="V2315" s="33">
        <f t="shared" si="403"/>
        <v>0</v>
      </c>
      <c r="W2315" s="33">
        <f t="shared" si="404"/>
        <v>0</v>
      </c>
      <c r="X2315" s="33">
        <f>IFERROR(VLOOKUP(C2315,'Adj to Match Apport'!$C:$F,4,FALSE),0)</f>
        <v>0</v>
      </c>
      <c r="Y2315" s="33">
        <f t="shared" si="405"/>
        <v>0</v>
      </c>
      <c r="Z2315" s="184">
        <f>VLOOKUP(C2315, '2023-24 School Level AAFTE'!$C$4:$C$2454, 1, 0)</f>
        <v>2330</v>
      </c>
    </row>
    <row r="2316" spans="1:26" x14ac:dyDescent="0.25">
      <c r="A2316" s="136" t="s">
        <v>2312</v>
      </c>
      <c r="B2316" s="166" t="s">
        <v>2311</v>
      </c>
      <c r="C2316" s="118">
        <v>2997</v>
      </c>
      <c r="D2316" t="s">
        <v>2314</v>
      </c>
      <c r="E2316" s="146" t="str">
        <f>VLOOKUP($C2316,'2023-24 School Level AAFTE'!$C:$N,9,FALSE)</f>
        <v>Yes</v>
      </c>
      <c r="F2316" s="94" t="str">
        <f>IFERROR(VLOOKUP(C2316,'2023-24 School Level AAFTE'!$C:$N,11,FALSE),"")</f>
        <v>Yes</v>
      </c>
      <c r="G2316" s="20">
        <f>IFERROR(VLOOKUP(C2316,'2023-24 School Level AAFTE'!$C:$N,8,FALSE),0)</f>
        <v>362.88</v>
      </c>
      <c r="H2316" s="99">
        <f>VLOOKUP($A2316,'District Data'!$A:$F,3,FALSE)</f>
        <v>1</v>
      </c>
      <c r="I2316" s="99">
        <f>VLOOKUP($A2316,'District Data'!$A:$F,4,FALSE)</f>
        <v>1.04</v>
      </c>
      <c r="J2316" s="100">
        <f t="shared" si="397"/>
        <v>362.88</v>
      </c>
      <c r="K2316" s="101">
        <f t="shared" si="398"/>
        <v>1.0640000000000001</v>
      </c>
      <c r="L2316" s="102">
        <f>'District Data'!E$2</f>
        <v>72728</v>
      </c>
      <c r="M2316" s="102">
        <f>'District Data'!F$2</f>
        <v>78209</v>
      </c>
      <c r="N2316" s="33">
        <f t="shared" si="399"/>
        <v>77382.59</v>
      </c>
      <c r="O2316" s="33">
        <f t="shared" si="400"/>
        <v>9160.36</v>
      </c>
      <c r="P2316" s="33">
        <f t="shared" si="406"/>
        <v>14418.72</v>
      </c>
      <c r="Q2316" s="103">
        <v>0.18149999999999999</v>
      </c>
      <c r="R2316" s="103">
        <v>0.17510000000000001</v>
      </c>
      <c r="S2316" s="33">
        <f t="shared" si="401"/>
        <v>30990.44</v>
      </c>
      <c r="T2316" s="33">
        <f t="shared" si="407"/>
        <v>1442.38</v>
      </c>
      <c r="U2316" s="33">
        <f t="shared" si="402"/>
        <v>252.56</v>
      </c>
      <c r="V2316" s="33">
        <f t="shared" si="403"/>
        <v>1694.94</v>
      </c>
      <c r="W2316" s="33">
        <f t="shared" si="404"/>
        <v>119228.33</v>
      </c>
      <c r="X2316" s="33">
        <f>IFERROR(VLOOKUP(C2316,'Adj to Match Apport'!$C:$F,4,FALSE),0)</f>
        <v>0</v>
      </c>
      <c r="Y2316" s="33">
        <f t="shared" si="405"/>
        <v>119228.33</v>
      </c>
      <c r="Z2316" s="184">
        <f>VLOOKUP(C2316, '2023-24 School Level AAFTE'!$C$4:$C$2454, 1, 0)</f>
        <v>2997</v>
      </c>
    </row>
    <row r="2317" spans="1:26" x14ac:dyDescent="0.25">
      <c r="A2317" s="136" t="s">
        <v>2312</v>
      </c>
      <c r="B2317" s="166" t="s">
        <v>2311</v>
      </c>
      <c r="C2317" s="118">
        <v>5368</v>
      </c>
      <c r="D2317" t="s">
        <v>2317</v>
      </c>
      <c r="E2317" s="146" t="str">
        <f>VLOOKUP($C2317,'2023-24 School Level AAFTE'!$C:$N,9,FALSE)</f>
        <v>No</v>
      </c>
      <c r="F2317" s="94" t="str">
        <f>IFERROR(VLOOKUP(C2317,'2023-24 School Level AAFTE'!$C:$N,11,FALSE),"")</f>
        <v>No</v>
      </c>
      <c r="G2317" s="20">
        <f>IFERROR(VLOOKUP(C2317,'2023-24 School Level AAFTE'!$C:$N,8,FALSE),0)</f>
        <v>169</v>
      </c>
      <c r="H2317" s="99">
        <f>VLOOKUP($A2317,'District Data'!$A:$F,3,FALSE)</f>
        <v>1</v>
      </c>
      <c r="I2317" s="99">
        <f>VLOOKUP($A2317,'District Data'!$A:$F,4,FALSE)</f>
        <v>1.04</v>
      </c>
      <c r="J2317" s="100">
        <f t="shared" si="397"/>
        <v>0</v>
      </c>
      <c r="K2317" s="101">
        <f t="shared" si="398"/>
        <v>0</v>
      </c>
      <c r="L2317" s="102">
        <f>'District Data'!E$2</f>
        <v>72728</v>
      </c>
      <c r="M2317" s="102">
        <f>'District Data'!F$2</f>
        <v>78209</v>
      </c>
      <c r="N2317" s="33">
        <f t="shared" si="399"/>
        <v>0</v>
      </c>
      <c r="O2317" s="33">
        <f t="shared" si="400"/>
        <v>0</v>
      </c>
      <c r="P2317" s="33">
        <f t="shared" si="406"/>
        <v>14418.72</v>
      </c>
      <c r="Q2317" s="103">
        <v>0.18149999999999999</v>
      </c>
      <c r="R2317" s="103">
        <v>0.17510000000000001</v>
      </c>
      <c r="S2317" s="33">
        <f t="shared" si="401"/>
        <v>0</v>
      </c>
      <c r="T2317" s="33">
        <f t="shared" si="407"/>
        <v>0</v>
      </c>
      <c r="U2317" s="33">
        <f t="shared" si="402"/>
        <v>0</v>
      </c>
      <c r="V2317" s="33">
        <f t="shared" si="403"/>
        <v>0</v>
      </c>
      <c r="W2317" s="33">
        <f t="shared" si="404"/>
        <v>0</v>
      </c>
      <c r="X2317" s="33">
        <f>IFERROR(VLOOKUP(C2317,'Adj to Match Apport'!$C:$F,4,FALSE),0)</f>
        <v>0</v>
      </c>
      <c r="Y2317" s="33">
        <f t="shared" si="405"/>
        <v>0</v>
      </c>
      <c r="Z2317" s="184">
        <f>VLOOKUP(C2317, '2023-24 School Level AAFTE'!$C$4:$C$2454, 1, 0)</f>
        <v>5368</v>
      </c>
    </row>
    <row r="2318" spans="1:26" x14ac:dyDescent="0.25">
      <c r="A2318" s="136" t="s">
        <v>2312</v>
      </c>
      <c r="B2318" s="166" t="s">
        <v>2311</v>
      </c>
      <c r="C2318" s="118">
        <v>3394</v>
      </c>
      <c r="D2318" t="s">
        <v>2315</v>
      </c>
      <c r="E2318" s="146" t="str">
        <f>VLOOKUP($C2318,'2023-24 School Level AAFTE'!$C:$N,9,FALSE)</f>
        <v>No</v>
      </c>
      <c r="F2318" s="94" t="str">
        <f>IFERROR(VLOOKUP(C2318,'2023-24 School Level AAFTE'!$C:$N,11,FALSE),"")</f>
        <v>No</v>
      </c>
      <c r="G2318" s="20">
        <f>IFERROR(VLOOKUP(C2318,'2023-24 School Level AAFTE'!$C:$N,8,FALSE),0)</f>
        <v>179.3</v>
      </c>
      <c r="H2318" s="99">
        <f>VLOOKUP($A2318,'District Data'!$A:$F,3,FALSE)</f>
        <v>1</v>
      </c>
      <c r="I2318" s="99">
        <f>VLOOKUP($A2318,'District Data'!$A:$F,4,FALSE)</f>
        <v>1.04</v>
      </c>
      <c r="J2318" s="100">
        <f t="shared" si="397"/>
        <v>0</v>
      </c>
      <c r="K2318" s="101">
        <f t="shared" si="398"/>
        <v>0</v>
      </c>
      <c r="L2318" s="102">
        <f>'District Data'!E$2</f>
        <v>72728</v>
      </c>
      <c r="M2318" s="102">
        <f>'District Data'!F$2</f>
        <v>78209</v>
      </c>
      <c r="N2318" s="33">
        <f t="shared" si="399"/>
        <v>0</v>
      </c>
      <c r="O2318" s="33">
        <f t="shared" si="400"/>
        <v>0</v>
      </c>
      <c r="P2318" s="33">
        <f t="shared" si="406"/>
        <v>14418.72</v>
      </c>
      <c r="Q2318" s="103">
        <v>0.18149999999999999</v>
      </c>
      <c r="R2318" s="103">
        <v>0.17510000000000001</v>
      </c>
      <c r="S2318" s="33">
        <f t="shared" si="401"/>
        <v>0</v>
      </c>
      <c r="T2318" s="33">
        <f t="shared" si="407"/>
        <v>0</v>
      </c>
      <c r="U2318" s="33">
        <f t="shared" si="402"/>
        <v>0</v>
      </c>
      <c r="V2318" s="33">
        <f t="shared" si="403"/>
        <v>0</v>
      </c>
      <c r="W2318" s="33">
        <f t="shared" si="404"/>
        <v>0</v>
      </c>
      <c r="X2318" s="33">
        <f>IFERROR(VLOOKUP(C2318,'Adj to Match Apport'!$C:$F,4,FALSE),0)</f>
        <v>0</v>
      </c>
      <c r="Y2318" s="33">
        <f t="shared" si="405"/>
        <v>0</v>
      </c>
      <c r="Z2318" s="184">
        <f>VLOOKUP(C2318, '2023-24 School Level AAFTE'!$C$4:$C$2454, 1, 0)</f>
        <v>3394</v>
      </c>
    </row>
    <row r="2319" spans="1:26" x14ac:dyDescent="0.25">
      <c r="A2319" s="136" t="s">
        <v>2312</v>
      </c>
      <c r="B2319" s="166" t="s">
        <v>2311</v>
      </c>
      <c r="C2319" s="118">
        <v>5077</v>
      </c>
      <c r="D2319" t="s">
        <v>2316</v>
      </c>
      <c r="E2319" s="146" t="str">
        <f>VLOOKUP($C2319,'2023-24 School Level AAFTE'!$C:$N,9,FALSE)</f>
        <v>Yes</v>
      </c>
      <c r="F2319" s="94" t="str">
        <f>IFERROR(VLOOKUP(C2319,'2023-24 School Level AAFTE'!$C:$N,11,FALSE),"")</f>
        <v>No</v>
      </c>
      <c r="G2319" s="20">
        <f>IFERROR(VLOOKUP(C2319,'2023-24 School Level AAFTE'!$C:$N,8,FALSE),0)</f>
        <v>22.05</v>
      </c>
      <c r="H2319" s="99">
        <f>VLOOKUP($A2319,'District Data'!$A:$F,3,FALSE)</f>
        <v>1</v>
      </c>
      <c r="I2319" s="99">
        <f>VLOOKUP($A2319,'District Data'!$A:$F,4,FALSE)</f>
        <v>1.04</v>
      </c>
      <c r="J2319" s="100">
        <f t="shared" si="397"/>
        <v>0</v>
      </c>
      <c r="K2319" s="101">
        <f t="shared" si="398"/>
        <v>0</v>
      </c>
      <c r="L2319" s="102">
        <f>'District Data'!E$2</f>
        <v>72728</v>
      </c>
      <c r="M2319" s="102">
        <f>'District Data'!F$2</f>
        <v>78209</v>
      </c>
      <c r="N2319" s="33">
        <f t="shared" si="399"/>
        <v>0</v>
      </c>
      <c r="O2319" s="33">
        <f t="shared" si="400"/>
        <v>0</v>
      </c>
      <c r="P2319" s="33">
        <f t="shared" si="406"/>
        <v>14418.72</v>
      </c>
      <c r="Q2319" s="103">
        <v>0.18149999999999999</v>
      </c>
      <c r="R2319" s="103">
        <v>0.17510000000000001</v>
      </c>
      <c r="S2319" s="33">
        <f t="shared" si="401"/>
        <v>0</v>
      </c>
      <c r="T2319" s="33">
        <f t="shared" si="407"/>
        <v>0</v>
      </c>
      <c r="U2319" s="33">
        <f t="shared" si="402"/>
        <v>0</v>
      </c>
      <c r="V2319" s="33">
        <f t="shared" si="403"/>
        <v>0</v>
      </c>
      <c r="W2319" s="33">
        <f t="shared" si="404"/>
        <v>0</v>
      </c>
      <c r="X2319" s="33">
        <f>IFERROR(VLOOKUP(C2319,'Adj to Match Apport'!$C:$F,4,FALSE),0)</f>
        <v>0</v>
      </c>
      <c r="Y2319" s="33">
        <f t="shared" si="405"/>
        <v>0</v>
      </c>
      <c r="Z2319" s="184">
        <f>VLOOKUP(C2319, '2023-24 School Level AAFTE'!$C$4:$C$2454, 1, 0)</f>
        <v>5077</v>
      </c>
    </row>
    <row r="2320" spans="1:26" x14ac:dyDescent="0.25">
      <c r="A2320" s="136" t="s">
        <v>2859</v>
      </c>
      <c r="B2320" s="166" t="s">
        <v>3241</v>
      </c>
      <c r="C2320" s="118">
        <v>5662</v>
      </c>
      <c r="D2320" t="s">
        <v>3305</v>
      </c>
      <c r="E2320" s="146" t="str">
        <f>VLOOKUP($C2320,'2023-24 School Level AAFTE'!$C:$N,9,FALSE)</f>
        <v>Yes</v>
      </c>
      <c r="F2320" s="94" t="str">
        <f>IFERROR(VLOOKUP(C2320,'2023-24 School Level AAFTE'!$C:$N,11,FALSE),"")</f>
        <v>Yes</v>
      </c>
      <c r="G2320" s="20">
        <f>IFERROR(VLOOKUP(C2320,'2023-24 School Level AAFTE'!$C:$N,8,FALSE),0)</f>
        <v>163.82999999999998</v>
      </c>
      <c r="H2320" s="99">
        <f>VLOOKUP($A2320,'District Data'!$A:$F,3,FALSE)</f>
        <v>1.18</v>
      </c>
      <c r="I2320" s="99">
        <f>VLOOKUP($A2320,'District Data'!$A:$F,4,FALSE)</f>
        <v>1.18</v>
      </c>
      <c r="J2320" s="100">
        <f t="shared" si="397"/>
        <v>163.82999999999998</v>
      </c>
      <c r="K2320" s="101">
        <f t="shared" si="398"/>
        <v>0.48099999999999998</v>
      </c>
      <c r="L2320" s="102">
        <f>'District Data'!E$2</f>
        <v>72728</v>
      </c>
      <c r="M2320" s="102">
        <f>'District Data'!F$2</f>
        <v>78209</v>
      </c>
      <c r="N2320" s="33">
        <f t="shared" si="399"/>
        <v>41278.959999999999</v>
      </c>
      <c r="O2320" s="33">
        <f t="shared" si="400"/>
        <v>3110.9</v>
      </c>
      <c r="P2320" s="33">
        <f t="shared" si="406"/>
        <v>14418.72</v>
      </c>
      <c r="Q2320" s="103">
        <v>0.18149999999999999</v>
      </c>
      <c r="R2320" s="103">
        <v>0.17510000000000001</v>
      </c>
      <c r="S2320" s="33">
        <f t="shared" si="401"/>
        <v>14972.25</v>
      </c>
      <c r="T2320" s="33">
        <f t="shared" si="407"/>
        <v>739.83</v>
      </c>
      <c r="U2320" s="33">
        <f t="shared" si="402"/>
        <v>129.54</v>
      </c>
      <c r="V2320" s="33">
        <f t="shared" si="403"/>
        <v>869.37</v>
      </c>
      <c r="W2320" s="33">
        <f t="shared" si="404"/>
        <v>60231.48</v>
      </c>
      <c r="X2320" s="33">
        <f>IFERROR(VLOOKUP(C2320,'Adj to Match Apport'!$C:$F,4,FALSE),0)</f>
        <v>0</v>
      </c>
      <c r="Y2320" s="33">
        <f t="shared" si="405"/>
        <v>60231.48</v>
      </c>
      <c r="Z2320" s="184">
        <f>VLOOKUP(C2320, '2023-24 School Level AAFTE'!$C$4:$C$2454, 1, 0)</f>
        <v>5662</v>
      </c>
    </row>
    <row r="2321" spans="1:26" x14ac:dyDescent="0.25">
      <c r="A2321" s="137" t="s">
        <v>2319</v>
      </c>
      <c r="B2321" s="166" t="s">
        <v>2318</v>
      </c>
      <c r="C2321" s="118">
        <v>3290</v>
      </c>
      <c r="D2321" t="s">
        <v>2321</v>
      </c>
      <c r="E2321" s="146" t="str">
        <f>VLOOKUP($C2321,'2023-24 School Level AAFTE'!$C:$N,9,FALSE)</f>
        <v>No</v>
      </c>
      <c r="F2321" s="94" t="str">
        <f>IFERROR(VLOOKUP(C2321,'2023-24 School Level AAFTE'!$C:$N,11,FALSE),"")</f>
        <v>No</v>
      </c>
      <c r="G2321" s="20">
        <f>IFERROR(VLOOKUP(C2321,'2023-24 School Level AAFTE'!$C:$N,8,FALSE),0)</f>
        <v>108.28</v>
      </c>
      <c r="H2321" s="99">
        <f>VLOOKUP($A2321,'District Data'!$A:$F,3,FALSE)</f>
        <v>1</v>
      </c>
      <c r="I2321" s="99">
        <f>VLOOKUP($A2321,'District Data'!$A:$F,4,FALSE)</f>
        <v>1</v>
      </c>
      <c r="J2321" s="100">
        <f t="shared" si="397"/>
        <v>0</v>
      </c>
      <c r="K2321" s="101">
        <f t="shared" si="398"/>
        <v>0</v>
      </c>
      <c r="L2321" s="102">
        <f>'District Data'!E$2</f>
        <v>72728</v>
      </c>
      <c r="M2321" s="102">
        <f>'District Data'!F$2</f>
        <v>78209</v>
      </c>
      <c r="N2321" s="33">
        <f t="shared" si="399"/>
        <v>0</v>
      </c>
      <c r="O2321" s="33">
        <f t="shared" si="400"/>
        <v>0</v>
      </c>
      <c r="P2321" s="33">
        <f t="shared" si="406"/>
        <v>14418.72</v>
      </c>
      <c r="Q2321" s="103">
        <v>0.18149999999999999</v>
      </c>
      <c r="R2321" s="103">
        <v>0.17510000000000001</v>
      </c>
      <c r="S2321" s="33">
        <f t="shared" si="401"/>
        <v>0</v>
      </c>
      <c r="T2321" s="33">
        <f t="shared" si="407"/>
        <v>0</v>
      </c>
      <c r="U2321" s="33">
        <f t="shared" si="402"/>
        <v>0</v>
      </c>
      <c r="V2321" s="33">
        <f t="shared" si="403"/>
        <v>0</v>
      </c>
      <c r="W2321" s="33">
        <f t="shared" si="404"/>
        <v>0</v>
      </c>
      <c r="X2321" s="33">
        <f>IFERROR(VLOOKUP(C2321,'Adj to Match Apport'!$C:$F,4,FALSE),0)</f>
        <v>0</v>
      </c>
      <c r="Y2321" s="33">
        <f t="shared" si="405"/>
        <v>0</v>
      </c>
      <c r="Z2321" s="184">
        <f>VLOOKUP(C2321, '2023-24 School Level AAFTE'!$C$4:$C$2454, 1, 0)</f>
        <v>3290</v>
      </c>
    </row>
    <row r="2322" spans="1:26" x14ac:dyDescent="0.25">
      <c r="A2322" s="136" t="s">
        <v>2319</v>
      </c>
      <c r="B2322" s="166" t="s">
        <v>2318</v>
      </c>
      <c r="C2322" s="118">
        <v>3289</v>
      </c>
      <c r="D2322" t="s">
        <v>2320</v>
      </c>
      <c r="E2322" s="146" t="str">
        <f>VLOOKUP($C2322,'2023-24 School Level AAFTE'!$C:$N,9,FALSE)</f>
        <v>No</v>
      </c>
      <c r="F2322" s="94" t="str">
        <f>IFERROR(VLOOKUP(C2322,'2023-24 School Level AAFTE'!$C:$N,11,FALSE),"")</f>
        <v>No</v>
      </c>
      <c r="G2322" s="20">
        <f>IFERROR(VLOOKUP(C2322,'2023-24 School Level AAFTE'!$C:$N,8,FALSE),0)</f>
        <v>117.36999999999999</v>
      </c>
      <c r="H2322" s="99">
        <f>VLOOKUP($A2322,'District Data'!$A:$F,3,FALSE)</f>
        <v>1</v>
      </c>
      <c r="I2322" s="99">
        <f>VLOOKUP($A2322,'District Data'!$A:$F,4,FALSE)</f>
        <v>1</v>
      </c>
      <c r="J2322" s="100">
        <f t="shared" si="397"/>
        <v>0</v>
      </c>
      <c r="K2322" s="101">
        <f t="shared" si="398"/>
        <v>0</v>
      </c>
      <c r="L2322" s="102">
        <f>'District Data'!E$2</f>
        <v>72728</v>
      </c>
      <c r="M2322" s="102">
        <f>'District Data'!F$2</f>
        <v>78209</v>
      </c>
      <c r="N2322" s="33">
        <f t="shared" si="399"/>
        <v>0</v>
      </c>
      <c r="O2322" s="33">
        <f t="shared" si="400"/>
        <v>0</v>
      </c>
      <c r="P2322" s="33">
        <f t="shared" si="406"/>
        <v>14418.72</v>
      </c>
      <c r="Q2322" s="103">
        <v>0.18149999999999999</v>
      </c>
      <c r="R2322" s="103">
        <v>0.17510000000000001</v>
      </c>
      <c r="S2322" s="33">
        <f t="shared" si="401"/>
        <v>0</v>
      </c>
      <c r="T2322" s="33">
        <f t="shared" si="407"/>
        <v>0</v>
      </c>
      <c r="U2322" s="33">
        <f t="shared" si="402"/>
        <v>0</v>
      </c>
      <c r="V2322" s="33">
        <f t="shared" si="403"/>
        <v>0</v>
      </c>
      <c r="W2322" s="33">
        <f t="shared" si="404"/>
        <v>0</v>
      </c>
      <c r="X2322" s="33">
        <f>IFERROR(VLOOKUP(C2322,'Adj to Match Apport'!$C:$F,4,FALSE),0)</f>
        <v>0</v>
      </c>
      <c r="Y2322" s="33">
        <f t="shared" si="405"/>
        <v>0</v>
      </c>
      <c r="Z2322" s="184">
        <f>VLOOKUP(C2322, '2023-24 School Level AAFTE'!$C$4:$C$2454, 1, 0)</f>
        <v>3289</v>
      </c>
    </row>
    <row r="2323" spans="1:26" x14ac:dyDescent="0.25">
      <c r="A2323" s="136" t="s">
        <v>2323</v>
      </c>
      <c r="B2323" s="166" t="s">
        <v>2322</v>
      </c>
      <c r="C2323" s="118">
        <v>3444</v>
      </c>
      <c r="D2323" t="s">
        <v>2325</v>
      </c>
      <c r="E2323" s="146" t="str">
        <f>VLOOKUP($C2323,'2023-24 School Level AAFTE'!$C:$N,9,FALSE)</f>
        <v>No</v>
      </c>
      <c r="F2323" s="94" t="str">
        <f>IFERROR(VLOOKUP(C2323,'2023-24 School Level AAFTE'!$C:$N,11,FALSE),"")</f>
        <v>No</v>
      </c>
      <c r="G2323" s="20">
        <f>IFERROR(VLOOKUP(C2323,'2023-24 School Level AAFTE'!$C:$N,8,FALSE),0)</f>
        <v>150.5</v>
      </c>
      <c r="H2323" s="99">
        <f>VLOOKUP($A2323,'District Data'!$A:$F,3,FALSE)</f>
        <v>1</v>
      </c>
      <c r="I2323" s="99">
        <f>VLOOKUP($A2323,'District Data'!$A:$F,4,FALSE)</f>
        <v>1</v>
      </c>
      <c r="J2323" s="100">
        <f t="shared" si="397"/>
        <v>0</v>
      </c>
      <c r="K2323" s="101">
        <f t="shared" si="398"/>
        <v>0</v>
      </c>
      <c r="L2323" s="102">
        <f>'District Data'!E$2</f>
        <v>72728</v>
      </c>
      <c r="M2323" s="102">
        <f>'District Data'!F$2</f>
        <v>78209</v>
      </c>
      <c r="N2323" s="33">
        <f t="shared" si="399"/>
        <v>0</v>
      </c>
      <c r="O2323" s="33">
        <f t="shared" si="400"/>
        <v>0</v>
      </c>
      <c r="P2323" s="33">
        <f t="shared" si="406"/>
        <v>14418.72</v>
      </c>
      <c r="Q2323" s="103">
        <v>0.18149999999999999</v>
      </c>
      <c r="R2323" s="103">
        <v>0.17510000000000001</v>
      </c>
      <c r="S2323" s="33">
        <f t="shared" si="401"/>
        <v>0</v>
      </c>
      <c r="T2323" s="33">
        <f t="shared" si="407"/>
        <v>0</v>
      </c>
      <c r="U2323" s="33">
        <f t="shared" si="402"/>
        <v>0</v>
      </c>
      <c r="V2323" s="33">
        <f t="shared" si="403"/>
        <v>0</v>
      </c>
      <c r="W2323" s="33">
        <f t="shared" si="404"/>
        <v>0</v>
      </c>
      <c r="X2323" s="33">
        <f>IFERROR(VLOOKUP(C2323,'Adj to Match Apport'!$C:$F,4,FALSE),0)</f>
        <v>0</v>
      </c>
      <c r="Y2323" s="33">
        <f t="shared" si="405"/>
        <v>0</v>
      </c>
      <c r="Z2323" s="184">
        <f>VLOOKUP(C2323, '2023-24 School Level AAFTE'!$C$4:$C$2454, 1, 0)</f>
        <v>3444</v>
      </c>
    </row>
    <row r="2324" spans="1:26" x14ac:dyDescent="0.25">
      <c r="A2324" s="136" t="s">
        <v>2323</v>
      </c>
      <c r="B2324" s="166" t="s">
        <v>2322</v>
      </c>
      <c r="C2324" s="118">
        <v>2542</v>
      </c>
      <c r="D2324" t="s">
        <v>2324</v>
      </c>
      <c r="E2324" s="146" t="str">
        <f>VLOOKUP($C2324,'2023-24 School Level AAFTE'!$C:$N,9,FALSE)</f>
        <v>No</v>
      </c>
      <c r="F2324" s="94" t="str">
        <f>IFERROR(VLOOKUP(C2324,'2023-24 School Level AAFTE'!$C:$N,11,FALSE),"")</f>
        <v>No</v>
      </c>
      <c r="G2324" s="20">
        <f>IFERROR(VLOOKUP(C2324,'2023-24 School Level AAFTE'!$C:$N,8,FALSE),0)</f>
        <v>188.11</v>
      </c>
      <c r="H2324" s="99">
        <f>VLOOKUP($A2324,'District Data'!$A:$F,3,FALSE)</f>
        <v>1</v>
      </c>
      <c r="I2324" s="99">
        <f>VLOOKUP($A2324,'District Data'!$A:$F,4,FALSE)</f>
        <v>1</v>
      </c>
      <c r="J2324" s="100">
        <f t="shared" si="397"/>
        <v>0</v>
      </c>
      <c r="K2324" s="101">
        <f t="shared" si="398"/>
        <v>0</v>
      </c>
      <c r="L2324" s="102">
        <f>'District Data'!E$2</f>
        <v>72728</v>
      </c>
      <c r="M2324" s="102">
        <f>'District Data'!F$2</f>
        <v>78209</v>
      </c>
      <c r="N2324" s="33">
        <f t="shared" si="399"/>
        <v>0</v>
      </c>
      <c r="O2324" s="33">
        <f t="shared" si="400"/>
        <v>0</v>
      </c>
      <c r="P2324" s="33">
        <f t="shared" si="406"/>
        <v>14418.72</v>
      </c>
      <c r="Q2324" s="103">
        <v>0.18149999999999999</v>
      </c>
      <c r="R2324" s="103">
        <v>0.17510000000000001</v>
      </c>
      <c r="S2324" s="33">
        <f t="shared" si="401"/>
        <v>0</v>
      </c>
      <c r="T2324" s="33">
        <f t="shared" si="407"/>
        <v>0</v>
      </c>
      <c r="U2324" s="33">
        <f t="shared" si="402"/>
        <v>0</v>
      </c>
      <c r="V2324" s="33">
        <f t="shared" si="403"/>
        <v>0</v>
      </c>
      <c r="W2324" s="33">
        <f t="shared" si="404"/>
        <v>0</v>
      </c>
      <c r="X2324" s="33">
        <f>IFERROR(VLOOKUP(C2324,'Adj to Match Apport'!$C:$F,4,FALSE),0)</f>
        <v>0</v>
      </c>
      <c r="Y2324" s="33">
        <f t="shared" si="405"/>
        <v>0</v>
      </c>
      <c r="Z2324" s="184">
        <f>VLOOKUP(C2324, '2023-24 School Level AAFTE'!$C$4:$C$2454, 1, 0)</f>
        <v>2542</v>
      </c>
    </row>
    <row r="2325" spans="1:26" x14ac:dyDescent="0.25">
      <c r="A2325" s="136" t="s">
        <v>2327</v>
      </c>
      <c r="B2325" s="166" t="s">
        <v>2326</v>
      </c>
      <c r="C2325" s="118">
        <v>2472</v>
      </c>
      <c r="D2325" t="s">
        <v>2328</v>
      </c>
      <c r="E2325" s="146" t="str">
        <f>VLOOKUP($C2325,'2023-24 School Level AAFTE'!$C:$N,9,FALSE)</f>
        <v>Yes</v>
      </c>
      <c r="F2325" s="94" t="str">
        <f>IFERROR(VLOOKUP(C2325,'2023-24 School Level AAFTE'!$C:$N,11,FALSE),"")</f>
        <v>Yes</v>
      </c>
      <c r="G2325" s="20">
        <f>IFERROR(VLOOKUP(C2325,'2023-24 School Level AAFTE'!$C:$N,8,FALSE),0)</f>
        <v>61.5</v>
      </c>
      <c r="H2325" s="99">
        <f>VLOOKUP($A2325,'District Data'!$A:$F,3,FALSE)</f>
        <v>1.01</v>
      </c>
      <c r="I2325" s="99">
        <f>VLOOKUP($A2325,'District Data'!$A:$F,4,FALSE)</f>
        <v>1.01</v>
      </c>
      <c r="J2325" s="100">
        <f t="shared" si="397"/>
        <v>61.5</v>
      </c>
      <c r="K2325" s="101">
        <f t="shared" si="398"/>
        <v>0.18</v>
      </c>
      <c r="L2325" s="102">
        <f>'District Data'!E$2</f>
        <v>72728</v>
      </c>
      <c r="M2325" s="102">
        <f>'District Data'!F$2</f>
        <v>78209</v>
      </c>
      <c r="N2325" s="33">
        <f t="shared" si="399"/>
        <v>13221.95</v>
      </c>
      <c r="O2325" s="33">
        <f t="shared" si="400"/>
        <v>996.45</v>
      </c>
      <c r="P2325" s="33">
        <f t="shared" si="406"/>
        <v>14418.72</v>
      </c>
      <c r="Q2325" s="103">
        <v>0.18149999999999999</v>
      </c>
      <c r="R2325" s="103">
        <v>0.17510000000000001</v>
      </c>
      <c r="S2325" s="33">
        <f t="shared" si="401"/>
        <v>5169.63</v>
      </c>
      <c r="T2325" s="33">
        <f t="shared" si="407"/>
        <v>236.97</v>
      </c>
      <c r="U2325" s="33">
        <f t="shared" si="402"/>
        <v>41.49</v>
      </c>
      <c r="V2325" s="33">
        <f t="shared" si="403"/>
        <v>278.45999999999998</v>
      </c>
      <c r="W2325" s="33">
        <f t="shared" si="404"/>
        <v>19666.490000000002</v>
      </c>
      <c r="X2325" s="33">
        <f>IFERROR(VLOOKUP(C2325,'Adj to Match Apport'!$C:$F,4,FALSE),0)</f>
        <v>-1.5899999999965075</v>
      </c>
      <c r="Y2325" s="33">
        <f t="shared" si="405"/>
        <v>19664.900000000005</v>
      </c>
      <c r="Z2325" s="184">
        <f>VLOOKUP(C2325, '2023-24 School Level AAFTE'!$C$4:$C$2454, 1, 0)</f>
        <v>2472</v>
      </c>
    </row>
    <row r="2326" spans="1:26" x14ac:dyDescent="0.25">
      <c r="A2326" s="136" t="s">
        <v>2327</v>
      </c>
      <c r="B2326" s="166" t="s">
        <v>2326</v>
      </c>
      <c r="C2326" s="118">
        <v>2473</v>
      </c>
      <c r="D2326" t="s">
        <v>2329</v>
      </c>
      <c r="E2326" s="146" t="str">
        <f>VLOOKUP($C2326,'2023-24 School Level AAFTE'!$C:$N,9,FALSE)</f>
        <v>Yes</v>
      </c>
      <c r="F2326" s="94" t="str">
        <f>IFERROR(VLOOKUP(C2326,'2023-24 School Level AAFTE'!$C:$N,11,FALSE),"")</f>
        <v>Yes</v>
      </c>
      <c r="G2326" s="20">
        <f>IFERROR(VLOOKUP(C2326,'2023-24 School Level AAFTE'!$C:$N,8,FALSE),0)</f>
        <v>55.49</v>
      </c>
      <c r="H2326" s="99">
        <f>VLOOKUP($A2326,'District Data'!$A:$F,3,FALSE)</f>
        <v>1.01</v>
      </c>
      <c r="I2326" s="99">
        <f>VLOOKUP($A2326,'District Data'!$A:$F,4,FALSE)</f>
        <v>1.01</v>
      </c>
      <c r="J2326" s="100">
        <f t="shared" si="397"/>
        <v>55.49</v>
      </c>
      <c r="K2326" s="101">
        <f t="shared" si="398"/>
        <v>0.16300000000000001</v>
      </c>
      <c r="L2326" s="102">
        <f>'District Data'!E$2</f>
        <v>72728</v>
      </c>
      <c r="M2326" s="102">
        <f>'District Data'!F$2</f>
        <v>78209</v>
      </c>
      <c r="N2326" s="33">
        <f t="shared" si="399"/>
        <v>11973.21</v>
      </c>
      <c r="O2326" s="33">
        <f t="shared" si="400"/>
        <v>902.34</v>
      </c>
      <c r="P2326" s="33">
        <f t="shared" si="406"/>
        <v>14418.72</v>
      </c>
      <c r="Q2326" s="103">
        <v>0.18149999999999999</v>
      </c>
      <c r="R2326" s="103">
        <v>0.17510000000000001</v>
      </c>
      <c r="S2326" s="33">
        <f t="shared" si="401"/>
        <v>4681.3900000000003</v>
      </c>
      <c r="T2326" s="33">
        <f t="shared" si="407"/>
        <v>214.59</v>
      </c>
      <c r="U2326" s="33">
        <f t="shared" si="402"/>
        <v>37.57</v>
      </c>
      <c r="V2326" s="33">
        <f t="shared" si="403"/>
        <v>252.16</v>
      </c>
      <c r="W2326" s="33">
        <f t="shared" si="404"/>
        <v>17809.099999999999</v>
      </c>
      <c r="X2326" s="33" t="str">
        <f>IFERROR(VLOOKUP(C2326,'Adj to Match Apport'!$C:$F,4,FALSE),0)</f>
        <v/>
      </c>
      <c r="Y2326" s="33">
        <f t="shared" si="405"/>
        <v>17809.099999999999</v>
      </c>
      <c r="Z2326" s="184">
        <f>VLOOKUP(C2326, '2023-24 School Level AAFTE'!$C$4:$C$2454, 1, 0)</f>
        <v>2473</v>
      </c>
    </row>
    <row r="2327" spans="1:26" x14ac:dyDescent="0.25">
      <c r="A2327" s="136" t="s">
        <v>2331</v>
      </c>
      <c r="B2327" s="166" t="s">
        <v>2330</v>
      </c>
      <c r="C2327" s="118">
        <v>4369</v>
      </c>
      <c r="D2327" t="s">
        <v>2334</v>
      </c>
      <c r="E2327" s="146" t="str">
        <f>VLOOKUP($C2327,'2023-24 School Level AAFTE'!$C:$N,9,FALSE)</f>
        <v>Yes</v>
      </c>
      <c r="F2327" s="94" t="str">
        <f>IFERROR(VLOOKUP(C2327,'2023-24 School Level AAFTE'!$C:$N,11,FALSE),"")</f>
        <v>Yes</v>
      </c>
      <c r="G2327" s="20">
        <f>IFERROR(VLOOKUP(C2327,'2023-24 School Level AAFTE'!$C:$N,8,FALSE),0)</f>
        <v>175.72</v>
      </c>
      <c r="H2327" s="99">
        <f>VLOOKUP($A2327,'District Data'!$A:$F,3,FALSE)</f>
        <v>1.01</v>
      </c>
      <c r="I2327" s="99">
        <f>VLOOKUP($A2327,'District Data'!$A:$F,4,FALSE)</f>
        <v>1.01</v>
      </c>
      <c r="J2327" s="100">
        <f t="shared" si="397"/>
        <v>175.72</v>
      </c>
      <c r="K2327" s="101">
        <f t="shared" si="398"/>
        <v>0.51500000000000001</v>
      </c>
      <c r="L2327" s="102">
        <f>'District Data'!E$2</f>
        <v>72728</v>
      </c>
      <c r="M2327" s="102">
        <f>'District Data'!F$2</f>
        <v>78209</v>
      </c>
      <c r="N2327" s="33">
        <f t="shared" si="399"/>
        <v>37829.47</v>
      </c>
      <c r="O2327" s="33">
        <f t="shared" si="400"/>
        <v>2850.94</v>
      </c>
      <c r="P2327" s="33">
        <f t="shared" si="406"/>
        <v>14418.72</v>
      </c>
      <c r="Q2327" s="103">
        <v>0.18149999999999999</v>
      </c>
      <c r="R2327" s="103">
        <v>0.17510000000000001</v>
      </c>
      <c r="S2327" s="33">
        <f t="shared" si="401"/>
        <v>14790.89</v>
      </c>
      <c r="T2327" s="33">
        <f t="shared" si="407"/>
        <v>678.01</v>
      </c>
      <c r="U2327" s="33">
        <f t="shared" si="402"/>
        <v>118.72</v>
      </c>
      <c r="V2327" s="33">
        <f t="shared" si="403"/>
        <v>796.73</v>
      </c>
      <c r="W2327" s="33">
        <f t="shared" si="404"/>
        <v>56268.030000000006</v>
      </c>
      <c r="X2327" s="33" t="str">
        <f>IFERROR(VLOOKUP(C2327,'Adj to Match Apport'!$C:$F,4,FALSE),0)</f>
        <v/>
      </c>
      <c r="Y2327" s="33">
        <f t="shared" si="405"/>
        <v>56268.030000000006</v>
      </c>
      <c r="Z2327" s="184">
        <f>VLOOKUP(C2327, '2023-24 School Level AAFTE'!$C$4:$C$2454, 1, 0)</f>
        <v>4369</v>
      </c>
    </row>
    <row r="2328" spans="1:26" x14ac:dyDescent="0.25">
      <c r="A2328" s="136" t="s">
        <v>2331</v>
      </c>
      <c r="B2328" s="166" t="s">
        <v>2330</v>
      </c>
      <c r="C2328" s="118">
        <v>2290</v>
      </c>
      <c r="D2328" t="s">
        <v>2332</v>
      </c>
      <c r="E2328" s="146" t="str">
        <f>VLOOKUP($C2328,'2023-24 School Level AAFTE'!$C:$N,9,FALSE)</f>
        <v>Yes</v>
      </c>
      <c r="F2328" s="94" t="str">
        <f>IFERROR(VLOOKUP(C2328,'2023-24 School Level AAFTE'!$C:$N,11,FALSE),"")</f>
        <v>Yes</v>
      </c>
      <c r="G2328" s="20">
        <f>IFERROR(VLOOKUP(C2328,'2023-24 School Level AAFTE'!$C:$N,8,FALSE),0)</f>
        <v>390.4</v>
      </c>
      <c r="H2328" s="99">
        <f>VLOOKUP($A2328,'District Data'!$A:$F,3,FALSE)</f>
        <v>1.01</v>
      </c>
      <c r="I2328" s="99">
        <f>VLOOKUP($A2328,'District Data'!$A:$F,4,FALSE)</f>
        <v>1.01</v>
      </c>
      <c r="J2328" s="100">
        <f t="shared" si="397"/>
        <v>390.4</v>
      </c>
      <c r="K2328" s="101">
        <f t="shared" si="398"/>
        <v>1.145</v>
      </c>
      <c r="L2328" s="102">
        <f>'District Data'!E$2</f>
        <v>72728</v>
      </c>
      <c r="M2328" s="102">
        <f>'District Data'!F$2</f>
        <v>78209</v>
      </c>
      <c r="N2328" s="33">
        <f t="shared" si="399"/>
        <v>84106.3</v>
      </c>
      <c r="O2328" s="33">
        <f t="shared" si="400"/>
        <v>6338.5</v>
      </c>
      <c r="P2328" s="33">
        <f t="shared" si="406"/>
        <v>14418.72</v>
      </c>
      <c r="Q2328" s="103">
        <v>0.18149999999999999</v>
      </c>
      <c r="R2328" s="103">
        <v>0.17510000000000001</v>
      </c>
      <c r="S2328" s="33">
        <f t="shared" si="401"/>
        <v>32884.6</v>
      </c>
      <c r="T2328" s="33">
        <f t="shared" si="407"/>
        <v>1507.41</v>
      </c>
      <c r="U2328" s="33">
        <f t="shared" si="402"/>
        <v>263.95</v>
      </c>
      <c r="V2328" s="33">
        <f t="shared" si="403"/>
        <v>1771.3600000000001</v>
      </c>
      <c r="W2328" s="33">
        <f t="shared" si="404"/>
        <v>125100.76</v>
      </c>
      <c r="X2328" s="33">
        <f>IFERROR(VLOOKUP(C2328,'Adj to Match Apport'!$C:$F,4,FALSE),0)</f>
        <v>-10.959999999991851</v>
      </c>
      <c r="Y2328" s="33">
        <f t="shared" si="405"/>
        <v>125089.8</v>
      </c>
      <c r="Z2328" s="184">
        <f>VLOOKUP(C2328, '2023-24 School Level AAFTE'!$C$4:$C$2454, 1, 0)</f>
        <v>2290</v>
      </c>
    </row>
    <row r="2329" spans="1:26" x14ac:dyDescent="0.25">
      <c r="A2329" s="136" t="s">
        <v>2331</v>
      </c>
      <c r="B2329" s="166" t="s">
        <v>2330</v>
      </c>
      <c r="C2329" s="118">
        <v>3597</v>
      </c>
      <c r="D2329" t="s">
        <v>2333</v>
      </c>
      <c r="E2329" s="146" t="str">
        <f>VLOOKUP($C2329,'2023-24 School Level AAFTE'!$C:$N,9,FALSE)</f>
        <v>Yes</v>
      </c>
      <c r="F2329" s="94" t="str">
        <f>IFERROR(VLOOKUP(C2329,'2023-24 School Level AAFTE'!$C:$N,11,FALSE),"")</f>
        <v>Yes</v>
      </c>
      <c r="G2329" s="20">
        <f>IFERROR(VLOOKUP(C2329,'2023-24 School Level AAFTE'!$C:$N,8,FALSE),0)</f>
        <v>236.80999999999997</v>
      </c>
      <c r="H2329" s="99">
        <f>VLOOKUP($A2329,'District Data'!$A:$F,3,FALSE)</f>
        <v>1.01</v>
      </c>
      <c r="I2329" s="99">
        <f>VLOOKUP($A2329,'District Data'!$A:$F,4,FALSE)</f>
        <v>1.01</v>
      </c>
      <c r="J2329" s="100">
        <f t="shared" si="397"/>
        <v>236.80999999999997</v>
      </c>
      <c r="K2329" s="101">
        <f t="shared" si="398"/>
        <v>0.69499999999999995</v>
      </c>
      <c r="L2329" s="102">
        <f>'District Data'!E$2</f>
        <v>72728</v>
      </c>
      <c r="M2329" s="102">
        <f>'District Data'!F$2</f>
        <v>78209</v>
      </c>
      <c r="N2329" s="33">
        <f t="shared" si="399"/>
        <v>51051.42</v>
      </c>
      <c r="O2329" s="33">
        <f t="shared" si="400"/>
        <v>3847.39</v>
      </c>
      <c r="P2329" s="33">
        <f t="shared" si="406"/>
        <v>14418.72</v>
      </c>
      <c r="Q2329" s="103">
        <v>0.18149999999999999</v>
      </c>
      <c r="R2329" s="103">
        <v>0.17510000000000001</v>
      </c>
      <c r="S2329" s="33">
        <f t="shared" si="401"/>
        <v>19960.52</v>
      </c>
      <c r="T2329" s="33">
        <f t="shared" si="407"/>
        <v>914.98</v>
      </c>
      <c r="U2329" s="33">
        <f t="shared" si="402"/>
        <v>160.21</v>
      </c>
      <c r="V2329" s="33">
        <f t="shared" si="403"/>
        <v>1075.19</v>
      </c>
      <c r="W2329" s="33">
        <f t="shared" si="404"/>
        <v>75934.52</v>
      </c>
      <c r="X2329" s="33" t="str">
        <f>IFERROR(VLOOKUP(C2329,'Adj to Match Apport'!$C:$F,4,FALSE),0)</f>
        <v/>
      </c>
      <c r="Y2329" s="33">
        <f t="shared" si="405"/>
        <v>75934.52</v>
      </c>
      <c r="Z2329" s="184">
        <f>VLOOKUP(C2329, '2023-24 School Level AAFTE'!$C$4:$C$2454, 1, 0)</f>
        <v>3597</v>
      </c>
    </row>
    <row r="2330" spans="1:26" x14ac:dyDescent="0.25">
      <c r="A2330" s="136" t="s">
        <v>2336</v>
      </c>
      <c r="B2330" s="166" t="s">
        <v>2335</v>
      </c>
      <c r="C2330" s="118">
        <v>3375</v>
      </c>
      <c r="D2330" t="s">
        <v>2337</v>
      </c>
      <c r="E2330" s="146" t="str">
        <f>VLOOKUP($C2330,'2023-24 School Level AAFTE'!$C:$N,9,FALSE)</f>
        <v>Yes</v>
      </c>
      <c r="F2330" s="94" t="str">
        <f>IFERROR(VLOOKUP(C2330,'2023-24 School Level AAFTE'!$C:$N,11,FALSE),"")</f>
        <v>Yes</v>
      </c>
      <c r="G2330" s="20">
        <f>IFERROR(VLOOKUP(C2330,'2023-24 School Level AAFTE'!$C:$N,8,FALSE),0)</f>
        <v>178.66000000000003</v>
      </c>
      <c r="H2330" s="99">
        <f>VLOOKUP($A2330,'District Data'!$A:$F,3,FALSE)</f>
        <v>1</v>
      </c>
      <c r="I2330" s="99">
        <f>VLOOKUP($A2330,'District Data'!$A:$F,4,FALSE)</f>
        <v>1</v>
      </c>
      <c r="J2330" s="100">
        <f t="shared" si="397"/>
        <v>178.66000000000003</v>
      </c>
      <c r="K2330" s="101">
        <f t="shared" si="398"/>
        <v>0.52400000000000002</v>
      </c>
      <c r="L2330" s="102">
        <f>'District Data'!E$2</f>
        <v>72728</v>
      </c>
      <c r="M2330" s="102">
        <f>'District Data'!F$2</f>
        <v>78209</v>
      </c>
      <c r="N2330" s="33">
        <f t="shared" si="399"/>
        <v>38109.47</v>
      </c>
      <c r="O2330" s="33">
        <f t="shared" si="400"/>
        <v>2872.05</v>
      </c>
      <c r="P2330" s="33">
        <f t="shared" si="406"/>
        <v>14418.72</v>
      </c>
      <c r="Q2330" s="103">
        <v>0.18149999999999999</v>
      </c>
      <c r="R2330" s="103">
        <v>0.17510000000000001</v>
      </c>
      <c r="S2330" s="33">
        <f t="shared" si="401"/>
        <v>14975.17</v>
      </c>
      <c r="T2330" s="33">
        <f t="shared" si="407"/>
        <v>683.03</v>
      </c>
      <c r="U2330" s="33">
        <f t="shared" si="402"/>
        <v>119.6</v>
      </c>
      <c r="V2330" s="33">
        <f t="shared" si="403"/>
        <v>802.63</v>
      </c>
      <c r="W2330" s="33">
        <f t="shared" si="404"/>
        <v>56759.32</v>
      </c>
      <c r="X2330" s="33">
        <f>IFERROR(VLOOKUP(C2330,'Adj to Match Apport'!$C:$F,4,FALSE),0)</f>
        <v>1.0000000002037268E-2</v>
      </c>
      <c r="Y2330" s="33">
        <f t="shared" si="405"/>
        <v>56759.33</v>
      </c>
      <c r="Z2330" s="184">
        <f>VLOOKUP(C2330, '2023-24 School Level AAFTE'!$C$4:$C$2454, 1, 0)</f>
        <v>3375</v>
      </c>
    </row>
    <row r="2331" spans="1:26" x14ac:dyDescent="0.25">
      <c r="A2331" s="136" t="s">
        <v>2339</v>
      </c>
      <c r="B2331" s="166" t="s">
        <v>2338</v>
      </c>
      <c r="C2331" s="118">
        <v>2605</v>
      </c>
      <c r="D2331" t="s">
        <v>2340</v>
      </c>
      <c r="E2331" s="146" t="str">
        <f>VLOOKUP($C2331,'2023-24 School Level AAFTE'!$C:$N,9,FALSE)</f>
        <v>Yes</v>
      </c>
      <c r="F2331" s="94" t="str">
        <f>IFERROR(VLOOKUP(C2331,'2023-24 School Level AAFTE'!$C:$N,11,FALSE),"")</f>
        <v>Yes</v>
      </c>
      <c r="G2331" s="20">
        <f>IFERROR(VLOOKUP(C2331,'2023-24 School Level AAFTE'!$C:$N,8,FALSE),0)</f>
        <v>100.43</v>
      </c>
      <c r="H2331" s="99">
        <f>VLOOKUP($A2331,'District Data'!$A:$F,3,FALSE)</f>
        <v>1</v>
      </c>
      <c r="I2331" s="99">
        <f>VLOOKUP($A2331,'District Data'!$A:$F,4,FALSE)</f>
        <v>1</v>
      </c>
      <c r="J2331" s="100">
        <f t="shared" si="397"/>
        <v>100.43</v>
      </c>
      <c r="K2331" s="101">
        <f t="shared" si="398"/>
        <v>0.29499999999999998</v>
      </c>
      <c r="L2331" s="102">
        <f>'District Data'!E$2</f>
        <v>72728</v>
      </c>
      <c r="M2331" s="102">
        <f>'District Data'!F$2</f>
        <v>78209</v>
      </c>
      <c r="N2331" s="33">
        <f t="shared" si="399"/>
        <v>21454.76</v>
      </c>
      <c r="O2331" s="33">
        <f t="shared" si="400"/>
        <v>1616.9</v>
      </c>
      <c r="P2331" s="33">
        <f t="shared" si="406"/>
        <v>14418.72</v>
      </c>
      <c r="Q2331" s="103">
        <v>0.18149999999999999</v>
      </c>
      <c r="R2331" s="103">
        <v>0.17510000000000001</v>
      </c>
      <c r="S2331" s="33">
        <f t="shared" si="401"/>
        <v>8430.68</v>
      </c>
      <c r="T2331" s="33">
        <f t="shared" si="407"/>
        <v>384.53</v>
      </c>
      <c r="U2331" s="33">
        <f t="shared" si="402"/>
        <v>67.33</v>
      </c>
      <c r="V2331" s="33">
        <f t="shared" si="403"/>
        <v>451.85999999999996</v>
      </c>
      <c r="W2331" s="33">
        <f t="shared" si="404"/>
        <v>31954.2</v>
      </c>
      <c r="X2331" s="33">
        <f>IFERROR(VLOOKUP(C2331,'Adj to Match Apport'!$C:$F,4,FALSE),0)</f>
        <v>0</v>
      </c>
      <c r="Y2331" s="33">
        <f t="shared" si="405"/>
        <v>31954.2</v>
      </c>
      <c r="Z2331" s="184">
        <f>VLOOKUP(C2331, '2023-24 School Level AAFTE'!$C$4:$C$2454, 1, 0)</f>
        <v>2605</v>
      </c>
    </row>
    <row r="2332" spans="1:26" x14ac:dyDescent="0.25">
      <c r="A2332" s="136" t="s">
        <v>2342</v>
      </c>
      <c r="B2332" s="166" t="s">
        <v>2341</v>
      </c>
      <c r="C2332" s="118">
        <v>5599</v>
      </c>
      <c r="D2332" t="s">
        <v>403</v>
      </c>
      <c r="E2332" s="146" t="str">
        <f>VLOOKUP($C2332,'2023-24 School Level AAFTE'!$C:$N,9,FALSE)</f>
        <v>Yes</v>
      </c>
      <c r="F2332" s="94" t="str">
        <f>IFERROR(VLOOKUP(C2332,'2023-24 School Level AAFTE'!$C:$N,11,FALSE),"")</f>
        <v>Yes</v>
      </c>
      <c r="G2332" s="20">
        <f>IFERROR(VLOOKUP(C2332,'2023-24 School Level AAFTE'!$C:$N,8,FALSE),0)</f>
        <v>312.83999999999997</v>
      </c>
      <c r="H2332" s="99">
        <f>VLOOKUP($A2332,'District Data'!$A:$F,3,FALSE)</f>
        <v>1</v>
      </c>
      <c r="I2332" s="99">
        <f>VLOOKUP($A2332,'District Data'!$A:$F,4,FALSE)</f>
        <v>1</v>
      </c>
      <c r="J2332" s="100">
        <f t="shared" si="397"/>
        <v>312.83999999999997</v>
      </c>
      <c r="K2332" s="101">
        <f t="shared" si="398"/>
        <v>0.91800000000000004</v>
      </c>
      <c r="L2332" s="102">
        <f>'District Data'!E$2</f>
        <v>72728</v>
      </c>
      <c r="M2332" s="102">
        <f>'District Data'!F$2</f>
        <v>78209</v>
      </c>
      <c r="N2332" s="33">
        <f t="shared" si="399"/>
        <v>66764.3</v>
      </c>
      <c r="O2332" s="33">
        <f t="shared" si="400"/>
        <v>5031.5600000000004</v>
      </c>
      <c r="P2332" s="33">
        <f t="shared" si="406"/>
        <v>14418.72</v>
      </c>
      <c r="Q2332" s="103">
        <v>0.18149999999999999</v>
      </c>
      <c r="R2332" s="103">
        <v>0.17510000000000001</v>
      </c>
      <c r="S2332" s="33">
        <f t="shared" si="401"/>
        <v>26235.13</v>
      </c>
      <c r="T2332" s="33">
        <f t="shared" si="407"/>
        <v>1196.5999999999999</v>
      </c>
      <c r="U2332" s="33">
        <f t="shared" si="402"/>
        <v>209.52</v>
      </c>
      <c r="V2332" s="33">
        <f t="shared" si="403"/>
        <v>1406.12</v>
      </c>
      <c r="W2332" s="33">
        <f t="shared" si="404"/>
        <v>99437.11</v>
      </c>
      <c r="X2332" s="33">
        <f>IFERROR(VLOOKUP(C2332,'Adj to Match Apport'!$C:$F,4,FALSE),0)</f>
        <v>0</v>
      </c>
      <c r="Y2332" s="33">
        <f t="shared" si="405"/>
        <v>99437.11</v>
      </c>
      <c r="Z2332" s="184">
        <f>VLOOKUP(C2332, '2023-24 School Level AAFTE'!$C$4:$C$2454, 1, 0)</f>
        <v>5599</v>
      </c>
    </row>
    <row r="2333" spans="1:26" x14ac:dyDescent="0.25">
      <c r="A2333" s="136" t="s">
        <v>2342</v>
      </c>
      <c r="B2333" s="166" t="s">
        <v>2341</v>
      </c>
      <c r="C2333" s="118">
        <v>5246</v>
      </c>
      <c r="D2333" t="s">
        <v>2346</v>
      </c>
      <c r="E2333" s="146" t="str">
        <f>VLOOKUP($C2333,'2023-24 School Level AAFTE'!$C:$N,9,FALSE)</f>
        <v>No</v>
      </c>
      <c r="F2333" s="94" t="str">
        <f>IFERROR(VLOOKUP(C2333,'2023-24 School Level AAFTE'!$C:$N,11,FALSE),"")</f>
        <v>No</v>
      </c>
      <c r="G2333" s="20">
        <f>IFERROR(VLOOKUP(C2333,'2023-24 School Level AAFTE'!$C:$N,8,FALSE),0)</f>
        <v>51.15</v>
      </c>
      <c r="H2333" s="99">
        <f>VLOOKUP($A2333,'District Data'!$A:$F,3,FALSE)</f>
        <v>1</v>
      </c>
      <c r="I2333" s="99">
        <f>VLOOKUP($A2333,'District Data'!$A:$F,4,FALSE)</f>
        <v>1</v>
      </c>
      <c r="J2333" s="100">
        <f t="shared" si="397"/>
        <v>0</v>
      </c>
      <c r="K2333" s="101">
        <f t="shared" si="398"/>
        <v>0</v>
      </c>
      <c r="L2333" s="102">
        <f>'District Data'!E$2</f>
        <v>72728</v>
      </c>
      <c r="M2333" s="102">
        <f>'District Data'!F$2</f>
        <v>78209</v>
      </c>
      <c r="N2333" s="33">
        <f t="shared" si="399"/>
        <v>0</v>
      </c>
      <c r="O2333" s="33">
        <f t="shared" si="400"/>
        <v>0</v>
      </c>
      <c r="P2333" s="33">
        <f t="shared" si="406"/>
        <v>14418.72</v>
      </c>
      <c r="Q2333" s="103">
        <v>0.18149999999999999</v>
      </c>
      <c r="R2333" s="103">
        <v>0.17510000000000001</v>
      </c>
      <c r="S2333" s="33">
        <f t="shared" si="401"/>
        <v>0</v>
      </c>
      <c r="T2333" s="33">
        <f t="shared" si="407"/>
        <v>0</v>
      </c>
      <c r="U2333" s="33">
        <f t="shared" si="402"/>
        <v>0</v>
      </c>
      <c r="V2333" s="33">
        <f t="shared" si="403"/>
        <v>0</v>
      </c>
      <c r="W2333" s="33">
        <f t="shared" si="404"/>
        <v>0</v>
      </c>
      <c r="X2333" s="33">
        <f>IFERROR(VLOOKUP(C2333,'Adj to Match Apport'!$C:$F,4,FALSE),0)</f>
        <v>0</v>
      </c>
      <c r="Y2333" s="33">
        <f t="shared" si="405"/>
        <v>0</v>
      </c>
      <c r="Z2333" s="184">
        <f>VLOOKUP(C2333, '2023-24 School Level AAFTE'!$C$4:$C$2454, 1, 0)</f>
        <v>5246</v>
      </c>
    </row>
    <row r="2334" spans="1:26" x14ac:dyDescent="0.25">
      <c r="A2334" s="136" t="s">
        <v>2342</v>
      </c>
      <c r="B2334" s="166" t="s">
        <v>2341</v>
      </c>
      <c r="C2334" s="118">
        <v>5600</v>
      </c>
      <c r="D2334" t="s">
        <v>2854</v>
      </c>
      <c r="E2334" s="146" t="str">
        <f>VLOOKUP($C2334,'2023-24 School Level AAFTE'!$C:$N,9,FALSE)</f>
        <v>No</v>
      </c>
      <c r="F2334" s="94" t="str">
        <f>IFERROR(VLOOKUP(C2334,'2023-24 School Level AAFTE'!$C:$N,11,FALSE),"")</f>
        <v>No</v>
      </c>
      <c r="G2334" s="20">
        <f>IFERROR(VLOOKUP(C2334,'2023-24 School Level AAFTE'!$C:$N,8,FALSE),0)</f>
        <v>494.04</v>
      </c>
      <c r="H2334" s="99">
        <f>VLOOKUP($A2334,'District Data'!$A:$F,3,FALSE)</f>
        <v>1</v>
      </c>
      <c r="I2334" s="99">
        <f>VLOOKUP($A2334,'District Data'!$A:$F,4,FALSE)</f>
        <v>1</v>
      </c>
      <c r="J2334" s="100">
        <f t="shared" si="397"/>
        <v>0</v>
      </c>
      <c r="K2334" s="101">
        <f t="shared" si="398"/>
        <v>0</v>
      </c>
      <c r="L2334" s="102">
        <f>'District Data'!E$2</f>
        <v>72728</v>
      </c>
      <c r="M2334" s="102">
        <f>'District Data'!F$2</f>
        <v>78209</v>
      </c>
      <c r="N2334" s="33">
        <f t="shared" si="399"/>
        <v>0</v>
      </c>
      <c r="O2334" s="33">
        <f t="shared" si="400"/>
        <v>0</v>
      </c>
      <c r="P2334" s="33">
        <f t="shared" si="406"/>
        <v>14418.72</v>
      </c>
      <c r="Q2334" s="103">
        <v>0.18149999999999999</v>
      </c>
      <c r="R2334" s="103">
        <v>0.17510000000000001</v>
      </c>
      <c r="S2334" s="33">
        <f t="shared" si="401"/>
        <v>0</v>
      </c>
      <c r="T2334" s="33">
        <f t="shared" si="407"/>
        <v>0</v>
      </c>
      <c r="U2334" s="33">
        <f t="shared" si="402"/>
        <v>0</v>
      </c>
      <c r="V2334" s="33">
        <f t="shared" si="403"/>
        <v>0</v>
      </c>
      <c r="W2334" s="33">
        <f t="shared" si="404"/>
        <v>0</v>
      </c>
      <c r="X2334" s="33">
        <f>IFERROR(VLOOKUP(C2334,'Adj to Match Apport'!$C:$F,4,FALSE),0)</f>
        <v>0</v>
      </c>
      <c r="Y2334" s="33">
        <f t="shared" si="405"/>
        <v>0</v>
      </c>
      <c r="Z2334" s="184">
        <f>VLOOKUP(C2334, '2023-24 School Level AAFTE'!$C$4:$C$2454, 1, 0)</f>
        <v>5600</v>
      </c>
    </row>
    <row r="2335" spans="1:26" x14ac:dyDescent="0.25">
      <c r="A2335" s="136" t="s">
        <v>2342</v>
      </c>
      <c r="B2335" s="166" t="s">
        <v>2341</v>
      </c>
      <c r="C2335" s="118">
        <v>1795</v>
      </c>
      <c r="D2335" t="s">
        <v>2343</v>
      </c>
      <c r="E2335" s="146" t="str">
        <f>VLOOKUP($C2335,'2023-24 School Level AAFTE'!$C:$N,9,FALSE)</f>
        <v>No</v>
      </c>
      <c r="F2335" s="94" t="str">
        <f>IFERROR(VLOOKUP(C2335,'2023-24 School Level AAFTE'!$C:$N,11,FALSE),"")</f>
        <v>No</v>
      </c>
      <c r="G2335" s="20">
        <f>IFERROR(VLOOKUP(C2335,'2023-24 School Level AAFTE'!$C:$N,8,FALSE),0)</f>
        <v>88.74</v>
      </c>
      <c r="H2335" s="99">
        <f>VLOOKUP($A2335,'District Data'!$A:$F,3,FALSE)</f>
        <v>1</v>
      </c>
      <c r="I2335" s="99">
        <f>VLOOKUP($A2335,'District Data'!$A:$F,4,FALSE)</f>
        <v>1</v>
      </c>
      <c r="J2335" s="100">
        <f t="shared" si="397"/>
        <v>0</v>
      </c>
      <c r="K2335" s="101">
        <f t="shared" si="398"/>
        <v>0</v>
      </c>
      <c r="L2335" s="102">
        <f>'District Data'!E$2</f>
        <v>72728</v>
      </c>
      <c r="M2335" s="102">
        <f>'District Data'!F$2</f>
        <v>78209</v>
      </c>
      <c r="N2335" s="33">
        <f t="shared" si="399"/>
        <v>0</v>
      </c>
      <c r="O2335" s="33">
        <f t="shared" si="400"/>
        <v>0</v>
      </c>
      <c r="P2335" s="33">
        <f t="shared" si="406"/>
        <v>14418.72</v>
      </c>
      <c r="Q2335" s="103">
        <v>0.18149999999999999</v>
      </c>
      <c r="R2335" s="103">
        <v>0.17510000000000001</v>
      </c>
      <c r="S2335" s="33">
        <f t="shared" si="401"/>
        <v>0</v>
      </c>
      <c r="T2335" s="33">
        <f t="shared" si="407"/>
        <v>0</v>
      </c>
      <c r="U2335" s="33">
        <f t="shared" si="402"/>
        <v>0</v>
      </c>
      <c r="V2335" s="33">
        <f t="shared" si="403"/>
        <v>0</v>
      </c>
      <c r="W2335" s="33">
        <f t="shared" si="404"/>
        <v>0</v>
      </c>
      <c r="X2335" s="33">
        <f>IFERROR(VLOOKUP(C2335,'Adj to Match Apport'!$C:$F,4,FALSE),0)</f>
        <v>0</v>
      </c>
      <c r="Y2335" s="33">
        <f t="shared" si="405"/>
        <v>0</v>
      </c>
      <c r="Z2335" s="184">
        <f>VLOOKUP(C2335, '2023-24 School Level AAFTE'!$C$4:$C$2454, 1, 0)</f>
        <v>1795</v>
      </c>
    </row>
    <row r="2336" spans="1:26" x14ac:dyDescent="0.25">
      <c r="A2336" s="136" t="s">
        <v>2342</v>
      </c>
      <c r="B2336" s="166" t="s">
        <v>2341</v>
      </c>
      <c r="C2336" s="118">
        <v>3546</v>
      </c>
      <c r="D2336" t="s">
        <v>2345</v>
      </c>
      <c r="E2336" s="146" t="str">
        <f>VLOOKUP($C2336,'2023-24 School Level AAFTE'!$C:$N,9,FALSE)</f>
        <v>No</v>
      </c>
      <c r="F2336" s="94" t="str">
        <f>IFERROR(VLOOKUP(C2336,'2023-24 School Level AAFTE'!$C:$N,11,FALSE),"")</f>
        <v>No</v>
      </c>
      <c r="G2336" s="20">
        <f>IFERROR(VLOOKUP(C2336,'2023-24 School Level AAFTE'!$C:$N,8,FALSE),0)</f>
        <v>639.36</v>
      </c>
      <c r="H2336" s="99">
        <f>VLOOKUP($A2336,'District Data'!$A:$F,3,FALSE)</f>
        <v>1</v>
      </c>
      <c r="I2336" s="99">
        <f>VLOOKUP($A2336,'District Data'!$A:$F,4,FALSE)</f>
        <v>1</v>
      </c>
      <c r="J2336" s="100">
        <f t="shared" si="397"/>
        <v>0</v>
      </c>
      <c r="K2336" s="101">
        <f t="shared" si="398"/>
        <v>0</v>
      </c>
      <c r="L2336" s="102">
        <f>'District Data'!E$2</f>
        <v>72728</v>
      </c>
      <c r="M2336" s="102">
        <f>'District Data'!F$2</f>
        <v>78209</v>
      </c>
      <c r="N2336" s="33">
        <f t="shared" si="399"/>
        <v>0</v>
      </c>
      <c r="O2336" s="33">
        <f t="shared" si="400"/>
        <v>0</v>
      </c>
      <c r="P2336" s="33">
        <f t="shared" si="406"/>
        <v>14418.72</v>
      </c>
      <c r="Q2336" s="103">
        <v>0.18149999999999999</v>
      </c>
      <c r="R2336" s="103">
        <v>0.17510000000000001</v>
      </c>
      <c r="S2336" s="33">
        <f t="shared" si="401"/>
        <v>0</v>
      </c>
      <c r="T2336" s="33">
        <f t="shared" si="407"/>
        <v>0</v>
      </c>
      <c r="U2336" s="33">
        <f t="shared" si="402"/>
        <v>0</v>
      </c>
      <c r="V2336" s="33">
        <f t="shared" si="403"/>
        <v>0</v>
      </c>
      <c r="W2336" s="33">
        <f t="shared" si="404"/>
        <v>0</v>
      </c>
      <c r="X2336" s="33">
        <f>IFERROR(VLOOKUP(C2336,'Adj to Match Apport'!$C:$F,4,FALSE),0)</f>
        <v>0</v>
      </c>
      <c r="Y2336" s="33">
        <f t="shared" si="405"/>
        <v>0</v>
      </c>
      <c r="Z2336" s="184">
        <f>VLOOKUP(C2336, '2023-24 School Level AAFTE'!$C$4:$C$2454, 1, 0)</f>
        <v>3546</v>
      </c>
    </row>
    <row r="2337" spans="1:26" x14ac:dyDescent="0.25">
      <c r="A2337" s="136" t="s">
        <v>2342</v>
      </c>
      <c r="B2337" s="166" t="s">
        <v>2341</v>
      </c>
      <c r="C2337" s="118">
        <v>5409</v>
      </c>
      <c r="D2337" t="s">
        <v>2347</v>
      </c>
      <c r="E2337" s="146" t="str">
        <f>VLOOKUP($C2337,'2023-24 School Level AAFTE'!$C:$N,9,FALSE)</f>
        <v>No</v>
      </c>
      <c r="F2337" s="94" t="str">
        <f>IFERROR(VLOOKUP(C2337,'2023-24 School Level AAFTE'!$C:$N,11,FALSE),"")</f>
        <v>No</v>
      </c>
      <c r="G2337" s="20">
        <f>IFERROR(VLOOKUP(C2337,'2023-24 School Level AAFTE'!$C:$N,8,FALSE),0)</f>
        <v>725.28</v>
      </c>
      <c r="H2337" s="99">
        <f>VLOOKUP($A2337,'District Data'!$A:$F,3,FALSE)</f>
        <v>1</v>
      </c>
      <c r="I2337" s="99">
        <f>VLOOKUP($A2337,'District Data'!$A:$F,4,FALSE)</f>
        <v>1</v>
      </c>
      <c r="J2337" s="100">
        <f t="shared" si="397"/>
        <v>0</v>
      </c>
      <c r="K2337" s="101">
        <f t="shared" si="398"/>
        <v>0</v>
      </c>
      <c r="L2337" s="102">
        <f>'District Data'!E$2</f>
        <v>72728</v>
      </c>
      <c r="M2337" s="102">
        <f>'District Data'!F$2</f>
        <v>78209</v>
      </c>
      <c r="N2337" s="33">
        <f t="shared" si="399"/>
        <v>0</v>
      </c>
      <c r="O2337" s="33">
        <f t="shared" si="400"/>
        <v>0</v>
      </c>
      <c r="P2337" s="33">
        <f t="shared" si="406"/>
        <v>14418.72</v>
      </c>
      <c r="Q2337" s="103">
        <v>0.18149999999999999</v>
      </c>
      <c r="R2337" s="103">
        <v>0.17510000000000001</v>
      </c>
      <c r="S2337" s="33">
        <f t="shared" si="401"/>
        <v>0</v>
      </c>
      <c r="T2337" s="33">
        <f t="shared" si="407"/>
        <v>0</v>
      </c>
      <c r="U2337" s="33">
        <f t="shared" si="402"/>
        <v>0</v>
      </c>
      <c r="V2337" s="33">
        <f t="shared" si="403"/>
        <v>0</v>
      </c>
      <c r="W2337" s="33">
        <f t="shared" si="404"/>
        <v>0</v>
      </c>
      <c r="X2337" s="33">
        <f>IFERROR(VLOOKUP(C2337,'Adj to Match Apport'!$C:$F,4,FALSE),0)</f>
        <v>0</v>
      </c>
      <c r="Y2337" s="33">
        <f t="shared" si="405"/>
        <v>0</v>
      </c>
      <c r="Z2337" s="184">
        <f>VLOOKUP(C2337, '2023-24 School Level AAFTE'!$C$4:$C$2454, 1, 0)</f>
        <v>5409</v>
      </c>
    </row>
    <row r="2338" spans="1:26" x14ac:dyDescent="0.25">
      <c r="A2338" s="136" t="s">
        <v>2342</v>
      </c>
      <c r="B2338" s="166" t="s">
        <v>2341</v>
      </c>
      <c r="C2338" s="118">
        <v>3513</v>
      </c>
      <c r="D2338" t="s">
        <v>2344</v>
      </c>
      <c r="E2338" s="146" t="str">
        <f>VLOOKUP($C2338,'2023-24 School Level AAFTE'!$C:$N,9,FALSE)</f>
        <v>No</v>
      </c>
      <c r="F2338" s="94" t="str">
        <f>IFERROR(VLOOKUP(C2338,'2023-24 School Level AAFTE'!$C:$N,11,FALSE),"")</f>
        <v>No</v>
      </c>
      <c r="G2338" s="20">
        <f>IFERROR(VLOOKUP(C2338,'2023-24 School Level AAFTE'!$C:$N,8,FALSE),0)</f>
        <v>39.700000000000003</v>
      </c>
      <c r="H2338" s="99">
        <f>VLOOKUP($A2338,'District Data'!$A:$F,3,FALSE)</f>
        <v>1</v>
      </c>
      <c r="I2338" s="99">
        <f>VLOOKUP($A2338,'District Data'!$A:$F,4,FALSE)</f>
        <v>1</v>
      </c>
      <c r="J2338" s="100">
        <f t="shared" si="397"/>
        <v>0</v>
      </c>
      <c r="K2338" s="101">
        <f t="shared" si="398"/>
        <v>0</v>
      </c>
      <c r="L2338" s="102">
        <f>'District Data'!E$2</f>
        <v>72728</v>
      </c>
      <c r="M2338" s="102">
        <f>'District Data'!F$2</f>
        <v>78209</v>
      </c>
      <c r="N2338" s="33">
        <f t="shared" si="399"/>
        <v>0</v>
      </c>
      <c r="O2338" s="33">
        <f t="shared" si="400"/>
        <v>0</v>
      </c>
      <c r="P2338" s="33">
        <f t="shared" si="406"/>
        <v>14418.72</v>
      </c>
      <c r="Q2338" s="103">
        <v>0.18149999999999999</v>
      </c>
      <c r="R2338" s="103">
        <v>0.17510000000000001</v>
      </c>
      <c r="S2338" s="33">
        <f t="shared" si="401"/>
        <v>0</v>
      </c>
      <c r="T2338" s="33">
        <f t="shared" si="407"/>
        <v>0</v>
      </c>
      <c r="U2338" s="33">
        <f t="shared" si="402"/>
        <v>0</v>
      </c>
      <c r="V2338" s="33">
        <f t="shared" si="403"/>
        <v>0</v>
      </c>
      <c r="W2338" s="33">
        <f t="shared" si="404"/>
        <v>0</v>
      </c>
      <c r="X2338" s="33">
        <f>IFERROR(VLOOKUP(C2338,'Adj to Match Apport'!$C:$F,4,FALSE),0)</f>
        <v>0</v>
      </c>
      <c r="Y2338" s="33">
        <f t="shared" si="405"/>
        <v>0</v>
      </c>
      <c r="Z2338" s="184">
        <f>VLOOKUP(C2338, '2023-24 School Level AAFTE'!$C$4:$C$2454, 1, 0)</f>
        <v>3513</v>
      </c>
    </row>
    <row r="2339" spans="1:26" x14ac:dyDescent="0.25">
      <c r="A2339" s="136" t="s">
        <v>2624</v>
      </c>
      <c r="B2339" s="166" t="s">
        <v>2707</v>
      </c>
      <c r="C2339" s="118">
        <v>5550</v>
      </c>
      <c r="D2339" t="s">
        <v>3306</v>
      </c>
      <c r="E2339" s="146" t="str">
        <f>VLOOKUP($C2339,'2023-24 School Level AAFTE'!$C:$N,9,FALSE)</f>
        <v>No</v>
      </c>
      <c r="F2339" s="94" t="str">
        <f>IFERROR(VLOOKUP(C2339,'2023-24 School Level AAFTE'!$C:$N,11,FALSE),"")</f>
        <v>No</v>
      </c>
      <c r="G2339" s="20">
        <f>IFERROR(VLOOKUP(C2339,'2023-24 School Level AAFTE'!$C:$N,8,FALSE),0)</f>
        <v>138.6</v>
      </c>
      <c r="H2339" s="99">
        <f>VLOOKUP($A2339,'District Data'!$A:$F,3,FALSE)</f>
        <v>1</v>
      </c>
      <c r="I2339" s="99">
        <f>VLOOKUP($A2339,'District Data'!$A:$F,4,FALSE)</f>
        <v>1</v>
      </c>
      <c r="J2339" s="100">
        <f t="shared" si="397"/>
        <v>0</v>
      </c>
      <c r="K2339" s="101">
        <f t="shared" si="398"/>
        <v>0</v>
      </c>
      <c r="L2339" s="102">
        <f>'District Data'!E$2</f>
        <v>72728</v>
      </c>
      <c r="M2339" s="102">
        <f>'District Data'!F$2</f>
        <v>78209</v>
      </c>
      <c r="N2339" s="33">
        <f t="shared" si="399"/>
        <v>0</v>
      </c>
      <c r="O2339" s="33">
        <f t="shared" si="400"/>
        <v>0</v>
      </c>
      <c r="P2339" s="33">
        <f t="shared" si="406"/>
        <v>14418.72</v>
      </c>
      <c r="Q2339" s="103">
        <v>0.18149999999999999</v>
      </c>
      <c r="R2339" s="103">
        <v>0.17510000000000001</v>
      </c>
      <c r="S2339" s="33">
        <f t="shared" si="401"/>
        <v>0</v>
      </c>
      <c r="T2339" s="33">
        <f t="shared" si="407"/>
        <v>0</v>
      </c>
      <c r="U2339" s="33">
        <f t="shared" si="402"/>
        <v>0</v>
      </c>
      <c r="V2339" s="33">
        <f t="shared" si="403"/>
        <v>0</v>
      </c>
      <c r="W2339" s="33">
        <f t="shared" si="404"/>
        <v>0</v>
      </c>
      <c r="X2339" s="33">
        <f>IFERROR(VLOOKUP(C2339,'Adj to Match Apport'!$C:$F,4,FALSE),0)</f>
        <v>0</v>
      </c>
      <c r="Y2339" s="33">
        <f t="shared" si="405"/>
        <v>0</v>
      </c>
      <c r="Z2339" s="184">
        <f>VLOOKUP(C2339, '2023-24 School Level AAFTE'!$C$4:$C$2454, 1, 0)</f>
        <v>5550</v>
      </c>
    </row>
    <row r="2340" spans="1:26" x14ac:dyDescent="0.25">
      <c r="A2340" s="136" t="s">
        <v>2349</v>
      </c>
      <c r="B2340" s="166" t="s">
        <v>2348</v>
      </c>
      <c r="C2340" s="118">
        <v>4020</v>
      </c>
      <c r="D2340" t="s">
        <v>2365</v>
      </c>
      <c r="E2340" s="146" t="str">
        <f>VLOOKUP($C2340,'2023-24 School Level AAFTE'!$C:$N,9,FALSE)</f>
        <v>No</v>
      </c>
      <c r="F2340" s="94" t="str">
        <f>IFERROR(VLOOKUP(C2340,'2023-24 School Level AAFTE'!$C:$N,11,FALSE),"")</f>
        <v>No</v>
      </c>
      <c r="G2340" s="20">
        <f>IFERROR(VLOOKUP(C2340,'2023-24 School Level AAFTE'!$C:$N,8,FALSE),0)</f>
        <v>473.6</v>
      </c>
      <c r="H2340" s="99">
        <f>VLOOKUP($A2340,'District Data'!$A:$F,3,FALSE)</f>
        <v>1</v>
      </c>
      <c r="I2340" s="99">
        <f>VLOOKUP($A2340,'District Data'!$A:$F,4,FALSE)</f>
        <v>1</v>
      </c>
      <c r="J2340" s="100">
        <f t="shared" si="397"/>
        <v>0</v>
      </c>
      <c r="K2340" s="101">
        <f t="shared" si="398"/>
        <v>0</v>
      </c>
      <c r="L2340" s="102">
        <f>'District Data'!E$2</f>
        <v>72728</v>
      </c>
      <c r="M2340" s="102">
        <f>'District Data'!F$2</f>
        <v>78209</v>
      </c>
      <c r="N2340" s="33">
        <f t="shared" si="399"/>
        <v>0</v>
      </c>
      <c r="O2340" s="33">
        <f t="shared" si="400"/>
        <v>0</v>
      </c>
      <c r="P2340" s="33">
        <f t="shared" si="406"/>
        <v>14418.72</v>
      </c>
      <c r="Q2340" s="103">
        <v>0.18149999999999999</v>
      </c>
      <c r="R2340" s="103">
        <v>0.17510000000000001</v>
      </c>
      <c r="S2340" s="33">
        <f t="shared" si="401"/>
        <v>0</v>
      </c>
      <c r="T2340" s="33">
        <f t="shared" si="407"/>
        <v>0</v>
      </c>
      <c r="U2340" s="33">
        <f t="shared" si="402"/>
        <v>0</v>
      </c>
      <c r="V2340" s="33">
        <f t="shared" si="403"/>
        <v>0</v>
      </c>
      <c r="W2340" s="33">
        <f t="shared" si="404"/>
        <v>0</v>
      </c>
      <c r="X2340" s="33">
        <f>IFERROR(VLOOKUP(C2340,'Adj to Match Apport'!$C:$F,4,FALSE),0)</f>
        <v>0</v>
      </c>
      <c r="Y2340" s="33">
        <f t="shared" si="405"/>
        <v>0</v>
      </c>
      <c r="Z2340" s="184">
        <f>VLOOKUP(C2340, '2023-24 School Level AAFTE'!$C$4:$C$2454, 1, 0)</f>
        <v>4020</v>
      </c>
    </row>
    <row r="2341" spans="1:26" x14ac:dyDescent="0.25">
      <c r="A2341" s="136" t="s">
        <v>2349</v>
      </c>
      <c r="B2341" s="166" t="s">
        <v>2348</v>
      </c>
      <c r="C2341" s="118">
        <v>2592</v>
      </c>
      <c r="D2341" t="s">
        <v>1732</v>
      </c>
      <c r="E2341" s="146" t="str">
        <f>VLOOKUP($C2341,'2023-24 School Level AAFTE'!$C:$N,9,FALSE)</f>
        <v>Yes</v>
      </c>
      <c r="F2341" s="94" t="str">
        <f>IFERROR(VLOOKUP(C2341,'2023-24 School Level AAFTE'!$C:$N,11,FALSE),"")</f>
        <v>Yes</v>
      </c>
      <c r="G2341" s="20">
        <f>IFERROR(VLOOKUP(C2341,'2023-24 School Level AAFTE'!$C:$N,8,FALSE),0)</f>
        <v>622.70000000000005</v>
      </c>
      <c r="H2341" s="99">
        <f>VLOOKUP($A2341,'District Data'!$A:$F,3,FALSE)</f>
        <v>1</v>
      </c>
      <c r="I2341" s="99">
        <f>VLOOKUP($A2341,'District Data'!$A:$F,4,FALSE)</f>
        <v>1</v>
      </c>
      <c r="J2341" s="100">
        <f t="shared" si="397"/>
        <v>622.70000000000005</v>
      </c>
      <c r="K2341" s="101">
        <f t="shared" si="398"/>
        <v>1.827</v>
      </c>
      <c r="L2341" s="102">
        <f>'District Data'!E$2</f>
        <v>72728</v>
      </c>
      <c r="M2341" s="102">
        <f>'District Data'!F$2</f>
        <v>78209</v>
      </c>
      <c r="N2341" s="33">
        <f t="shared" si="399"/>
        <v>132874.06</v>
      </c>
      <c r="O2341" s="33">
        <f t="shared" si="400"/>
        <v>10013.780000000001</v>
      </c>
      <c r="P2341" s="33">
        <f t="shared" si="406"/>
        <v>14418.72</v>
      </c>
      <c r="Q2341" s="103">
        <v>0.18149999999999999</v>
      </c>
      <c r="R2341" s="103">
        <v>0.17510000000000001</v>
      </c>
      <c r="S2341" s="33">
        <f t="shared" si="401"/>
        <v>52213.06</v>
      </c>
      <c r="T2341" s="33">
        <f t="shared" si="407"/>
        <v>2381.46</v>
      </c>
      <c r="U2341" s="33">
        <f t="shared" si="402"/>
        <v>416.99</v>
      </c>
      <c r="V2341" s="33">
        <f t="shared" si="403"/>
        <v>2798.45</v>
      </c>
      <c r="W2341" s="33">
        <f t="shared" si="404"/>
        <v>197899.35</v>
      </c>
      <c r="X2341" s="33" t="str">
        <f>IFERROR(VLOOKUP(C2341,'Adj to Match Apport'!$C:$F,4,FALSE),0)</f>
        <v/>
      </c>
      <c r="Y2341" s="33">
        <f t="shared" si="405"/>
        <v>197899.35</v>
      </c>
      <c r="Z2341" s="184">
        <f>VLOOKUP(C2341, '2023-24 School Level AAFTE'!$C$4:$C$2454, 1, 0)</f>
        <v>2592</v>
      </c>
    </row>
    <row r="2342" spans="1:26" x14ac:dyDescent="0.25">
      <c r="A2342" s="136" t="s">
        <v>2349</v>
      </c>
      <c r="B2342" s="166" t="s">
        <v>2348</v>
      </c>
      <c r="C2342" s="118">
        <v>3138</v>
      </c>
      <c r="D2342" t="s">
        <v>2357</v>
      </c>
      <c r="E2342" s="146" t="str">
        <f>VLOOKUP($C2342,'2023-24 School Level AAFTE'!$C:$N,9,FALSE)</f>
        <v>Yes</v>
      </c>
      <c r="F2342" s="94" t="str">
        <f>IFERROR(VLOOKUP(C2342,'2023-24 School Level AAFTE'!$C:$N,11,FALSE),"")</f>
        <v>Yes</v>
      </c>
      <c r="G2342" s="20">
        <f>IFERROR(VLOOKUP(C2342,'2023-24 School Level AAFTE'!$C:$N,8,FALSE),0)</f>
        <v>518.12</v>
      </c>
      <c r="H2342" s="99">
        <f>VLOOKUP($A2342,'District Data'!$A:$F,3,FALSE)</f>
        <v>1</v>
      </c>
      <c r="I2342" s="99">
        <f>VLOOKUP($A2342,'District Data'!$A:$F,4,FALSE)</f>
        <v>1</v>
      </c>
      <c r="J2342" s="100">
        <f t="shared" si="397"/>
        <v>518.12</v>
      </c>
      <c r="K2342" s="101">
        <f t="shared" si="398"/>
        <v>1.52</v>
      </c>
      <c r="L2342" s="102">
        <f>'District Data'!E$2</f>
        <v>72728</v>
      </c>
      <c r="M2342" s="102">
        <f>'District Data'!F$2</f>
        <v>78209</v>
      </c>
      <c r="N2342" s="33">
        <f t="shared" si="399"/>
        <v>110546.56</v>
      </c>
      <c r="O2342" s="33">
        <f t="shared" si="400"/>
        <v>8331.1200000000008</v>
      </c>
      <c r="P2342" s="33">
        <f t="shared" si="406"/>
        <v>14418.72</v>
      </c>
      <c r="Q2342" s="103">
        <v>0.18149999999999999</v>
      </c>
      <c r="R2342" s="103">
        <v>0.17510000000000001</v>
      </c>
      <c r="S2342" s="33">
        <f t="shared" si="401"/>
        <v>43439.43</v>
      </c>
      <c r="T2342" s="33">
        <f t="shared" si="407"/>
        <v>1981.29</v>
      </c>
      <c r="U2342" s="33">
        <f t="shared" si="402"/>
        <v>346.92</v>
      </c>
      <c r="V2342" s="33">
        <f t="shared" si="403"/>
        <v>2328.21</v>
      </c>
      <c r="W2342" s="33">
        <f t="shared" si="404"/>
        <v>164645.31999999998</v>
      </c>
      <c r="X2342" s="33" t="str">
        <f>IFERROR(VLOOKUP(C2342,'Adj to Match Apport'!$C:$F,4,FALSE),0)</f>
        <v/>
      </c>
      <c r="Y2342" s="33">
        <f t="shared" si="405"/>
        <v>164645.31999999998</v>
      </c>
      <c r="Z2342" s="184">
        <f>VLOOKUP(C2342, '2023-24 School Level AAFTE'!$C$4:$C$2454, 1, 0)</f>
        <v>3138</v>
      </c>
    </row>
    <row r="2343" spans="1:26" x14ac:dyDescent="0.25">
      <c r="A2343" s="136" t="s">
        <v>2349</v>
      </c>
      <c r="B2343" s="166" t="s">
        <v>2348</v>
      </c>
      <c r="C2343" s="118">
        <v>2116</v>
      </c>
      <c r="D2343" t="s">
        <v>2350</v>
      </c>
      <c r="E2343" s="146" t="str">
        <f>VLOOKUP($C2343,'2023-24 School Level AAFTE'!$C:$N,9,FALSE)</f>
        <v>Yes</v>
      </c>
      <c r="F2343" s="94" t="str">
        <f>IFERROR(VLOOKUP(C2343,'2023-24 School Level AAFTE'!$C:$N,11,FALSE),"")</f>
        <v>Yes</v>
      </c>
      <c r="G2343" s="20">
        <f>IFERROR(VLOOKUP(C2343,'2023-24 School Level AAFTE'!$C:$N,8,FALSE),0)</f>
        <v>2127.06</v>
      </c>
      <c r="H2343" s="99">
        <f>VLOOKUP($A2343,'District Data'!$A:$F,3,FALSE)</f>
        <v>1</v>
      </c>
      <c r="I2343" s="99">
        <f>VLOOKUP($A2343,'District Data'!$A:$F,4,FALSE)</f>
        <v>1</v>
      </c>
      <c r="J2343" s="100">
        <f t="shared" si="397"/>
        <v>2127.06</v>
      </c>
      <c r="K2343" s="101">
        <f t="shared" si="398"/>
        <v>6.2389999999999999</v>
      </c>
      <c r="L2343" s="102">
        <f>'District Data'!E$2</f>
        <v>72728</v>
      </c>
      <c r="M2343" s="102">
        <f>'District Data'!F$2</f>
        <v>78209</v>
      </c>
      <c r="N2343" s="33">
        <f t="shared" si="399"/>
        <v>453749.99</v>
      </c>
      <c r="O2343" s="33">
        <f t="shared" si="400"/>
        <v>34195.96</v>
      </c>
      <c r="P2343" s="33">
        <f t="shared" si="406"/>
        <v>14418.72</v>
      </c>
      <c r="Q2343" s="103">
        <v>0.18149999999999999</v>
      </c>
      <c r="R2343" s="103">
        <v>0.17510000000000001</v>
      </c>
      <c r="S2343" s="33">
        <f t="shared" si="401"/>
        <v>178301.73</v>
      </c>
      <c r="T2343" s="33">
        <f t="shared" si="407"/>
        <v>8132.43</v>
      </c>
      <c r="U2343" s="33">
        <f t="shared" si="402"/>
        <v>1423.99</v>
      </c>
      <c r="V2343" s="33">
        <f t="shared" si="403"/>
        <v>9556.42</v>
      </c>
      <c r="W2343" s="33">
        <f t="shared" si="404"/>
        <v>675804.1</v>
      </c>
      <c r="X2343" s="33">
        <f>IFERROR(VLOOKUP(C2343,'Adj to Match Apport'!$C:$F,4,FALSE),0)</f>
        <v>-216.64999999944121</v>
      </c>
      <c r="Y2343" s="33">
        <f t="shared" si="405"/>
        <v>675587.45000000054</v>
      </c>
      <c r="Z2343" s="184">
        <f>VLOOKUP(C2343, '2023-24 School Level AAFTE'!$C$4:$C$2454, 1, 0)</f>
        <v>2116</v>
      </c>
    </row>
    <row r="2344" spans="1:26" x14ac:dyDescent="0.25">
      <c r="A2344" s="136" t="s">
        <v>2349</v>
      </c>
      <c r="B2344" s="166" t="s">
        <v>2348</v>
      </c>
      <c r="C2344" s="118">
        <v>3206</v>
      </c>
      <c r="D2344" t="s">
        <v>2358</v>
      </c>
      <c r="E2344" s="146" t="str">
        <f>VLOOKUP($C2344,'2023-24 School Level AAFTE'!$C:$N,9,FALSE)</f>
        <v>Yes</v>
      </c>
      <c r="F2344" s="94" t="str">
        <f>IFERROR(VLOOKUP(C2344,'2023-24 School Level AAFTE'!$C:$N,11,FALSE),"")</f>
        <v>Yes</v>
      </c>
      <c r="G2344" s="20">
        <f>IFERROR(VLOOKUP(C2344,'2023-24 School Level AAFTE'!$C:$N,8,FALSE),0)</f>
        <v>2161.54</v>
      </c>
      <c r="H2344" s="99">
        <f>VLOOKUP($A2344,'District Data'!$A:$F,3,FALSE)</f>
        <v>1</v>
      </c>
      <c r="I2344" s="99">
        <f>VLOOKUP($A2344,'District Data'!$A:$F,4,FALSE)</f>
        <v>1</v>
      </c>
      <c r="J2344" s="100">
        <f t="shared" si="397"/>
        <v>2161.54</v>
      </c>
      <c r="K2344" s="101">
        <f t="shared" si="398"/>
        <v>6.3410000000000002</v>
      </c>
      <c r="L2344" s="102">
        <f>'District Data'!E$2</f>
        <v>72728</v>
      </c>
      <c r="M2344" s="102">
        <f>'District Data'!F$2</f>
        <v>78209</v>
      </c>
      <c r="N2344" s="33">
        <f t="shared" si="399"/>
        <v>461168.25</v>
      </c>
      <c r="O2344" s="33">
        <f t="shared" si="400"/>
        <v>34755.019999999997</v>
      </c>
      <c r="P2344" s="33">
        <f t="shared" si="406"/>
        <v>14418.72</v>
      </c>
      <c r="Q2344" s="103">
        <v>0.18149999999999999</v>
      </c>
      <c r="R2344" s="103">
        <v>0.17510000000000001</v>
      </c>
      <c r="S2344" s="33">
        <f t="shared" si="401"/>
        <v>181216.74</v>
      </c>
      <c r="T2344" s="33">
        <f t="shared" si="407"/>
        <v>8265.39</v>
      </c>
      <c r="U2344" s="33">
        <f t="shared" si="402"/>
        <v>1447.27</v>
      </c>
      <c r="V2344" s="33">
        <f t="shared" si="403"/>
        <v>9712.66</v>
      </c>
      <c r="W2344" s="33">
        <f t="shared" si="404"/>
        <v>686852.67</v>
      </c>
      <c r="X2344" s="33" t="str">
        <f>IFERROR(VLOOKUP(C2344,'Adj to Match Apport'!$C:$F,4,FALSE),0)</f>
        <v/>
      </c>
      <c r="Y2344" s="33">
        <f t="shared" si="405"/>
        <v>686852.67</v>
      </c>
      <c r="Z2344" s="184">
        <f>VLOOKUP(C2344, '2023-24 School Level AAFTE'!$C$4:$C$2454, 1, 0)</f>
        <v>3206</v>
      </c>
    </row>
    <row r="2345" spans="1:26" x14ac:dyDescent="0.25">
      <c r="A2345" s="136" t="s">
        <v>2349</v>
      </c>
      <c r="B2345" s="166" t="s">
        <v>2348</v>
      </c>
      <c r="C2345" s="118">
        <v>2410</v>
      </c>
      <c r="D2345" t="s">
        <v>2352</v>
      </c>
      <c r="E2345" s="146" t="str">
        <f>VLOOKUP($C2345,'2023-24 School Level AAFTE'!$C:$N,9,FALSE)</f>
        <v>Yes</v>
      </c>
      <c r="F2345" s="94" t="str">
        <f>IFERROR(VLOOKUP(C2345,'2023-24 School Level AAFTE'!$C:$N,11,FALSE),"")</f>
        <v>Yes</v>
      </c>
      <c r="G2345" s="20">
        <f>IFERROR(VLOOKUP(C2345,'2023-24 School Level AAFTE'!$C:$N,8,FALSE),0)</f>
        <v>840.84</v>
      </c>
      <c r="H2345" s="99">
        <f>VLOOKUP($A2345,'District Data'!$A:$F,3,FALSE)</f>
        <v>1</v>
      </c>
      <c r="I2345" s="99">
        <f>VLOOKUP($A2345,'District Data'!$A:$F,4,FALSE)</f>
        <v>1</v>
      </c>
      <c r="J2345" s="100">
        <f t="shared" si="397"/>
        <v>840.84</v>
      </c>
      <c r="K2345" s="101">
        <f t="shared" si="398"/>
        <v>2.4660000000000002</v>
      </c>
      <c r="L2345" s="102">
        <f>'District Data'!E$2</f>
        <v>72728</v>
      </c>
      <c r="M2345" s="102">
        <f>'District Data'!F$2</f>
        <v>78209</v>
      </c>
      <c r="N2345" s="33">
        <f t="shared" si="399"/>
        <v>179347.25</v>
      </c>
      <c r="O2345" s="33">
        <f t="shared" si="400"/>
        <v>13516.14</v>
      </c>
      <c r="P2345" s="33">
        <f t="shared" si="406"/>
        <v>14418.72</v>
      </c>
      <c r="Q2345" s="103">
        <v>0.18149999999999999</v>
      </c>
      <c r="R2345" s="103">
        <v>0.17510000000000001</v>
      </c>
      <c r="S2345" s="33">
        <f t="shared" si="401"/>
        <v>70474.77</v>
      </c>
      <c r="T2345" s="33">
        <f t="shared" si="407"/>
        <v>3214.39</v>
      </c>
      <c r="U2345" s="33">
        <f t="shared" si="402"/>
        <v>562.84</v>
      </c>
      <c r="V2345" s="33">
        <f t="shared" si="403"/>
        <v>3777.23</v>
      </c>
      <c r="W2345" s="33">
        <f t="shared" si="404"/>
        <v>267115.39</v>
      </c>
      <c r="X2345" s="33" t="str">
        <f>IFERROR(VLOOKUP(C2345,'Adj to Match Apport'!$C:$F,4,FALSE),0)</f>
        <v/>
      </c>
      <c r="Y2345" s="33">
        <f t="shared" si="405"/>
        <v>267115.39</v>
      </c>
      <c r="Z2345" s="184">
        <f>VLOOKUP(C2345, '2023-24 School Level AAFTE'!$C$4:$C$2454, 1, 0)</f>
        <v>2410</v>
      </c>
    </row>
    <row r="2346" spans="1:26" x14ac:dyDescent="0.25">
      <c r="A2346" s="136" t="s">
        <v>2349</v>
      </c>
      <c r="B2346" s="166" t="s">
        <v>2348</v>
      </c>
      <c r="C2346" s="118">
        <v>2176</v>
      </c>
      <c r="D2346" t="s">
        <v>575</v>
      </c>
      <c r="E2346" s="146" t="str">
        <f>VLOOKUP($C2346,'2023-24 School Level AAFTE'!$C:$N,9,FALSE)</f>
        <v>Yes</v>
      </c>
      <c r="F2346" s="94" t="str">
        <f>IFERROR(VLOOKUP(C2346,'2023-24 School Level AAFTE'!$C:$N,11,FALSE),"")</f>
        <v>Yes</v>
      </c>
      <c r="G2346" s="20">
        <f>IFERROR(VLOOKUP(C2346,'2023-24 School Level AAFTE'!$C:$N,8,FALSE),0)</f>
        <v>510.2</v>
      </c>
      <c r="H2346" s="99">
        <f>VLOOKUP($A2346,'District Data'!$A:$F,3,FALSE)</f>
        <v>1</v>
      </c>
      <c r="I2346" s="99">
        <f>VLOOKUP($A2346,'District Data'!$A:$F,4,FALSE)</f>
        <v>1</v>
      </c>
      <c r="J2346" s="100">
        <f t="shared" si="397"/>
        <v>510.2</v>
      </c>
      <c r="K2346" s="101">
        <f t="shared" si="398"/>
        <v>1.4970000000000001</v>
      </c>
      <c r="L2346" s="102">
        <f>'District Data'!E$2</f>
        <v>72728</v>
      </c>
      <c r="M2346" s="102">
        <f>'District Data'!F$2</f>
        <v>78209</v>
      </c>
      <c r="N2346" s="33">
        <f t="shared" si="399"/>
        <v>108873.82</v>
      </c>
      <c r="O2346" s="33">
        <f t="shared" si="400"/>
        <v>8205.0499999999993</v>
      </c>
      <c r="P2346" s="33">
        <f t="shared" si="406"/>
        <v>14418.72</v>
      </c>
      <c r="Q2346" s="103">
        <v>0.18149999999999999</v>
      </c>
      <c r="R2346" s="103">
        <v>0.17510000000000001</v>
      </c>
      <c r="S2346" s="33">
        <f t="shared" si="401"/>
        <v>42782.13</v>
      </c>
      <c r="T2346" s="33">
        <f t="shared" si="407"/>
        <v>1951.31</v>
      </c>
      <c r="U2346" s="33">
        <f t="shared" si="402"/>
        <v>341.67</v>
      </c>
      <c r="V2346" s="33">
        <f t="shared" si="403"/>
        <v>2292.98</v>
      </c>
      <c r="W2346" s="33">
        <f t="shared" si="404"/>
        <v>162153.98000000001</v>
      </c>
      <c r="X2346" s="33" t="str">
        <f>IFERROR(VLOOKUP(C2346,'Adj to Match Apport'!$C:$F,4,FALSE),0)</f>
        <v/>
      </c>
      <c r="Y2346" s="33">
        <f t="shared" si="405"/>
        <v>162153.98000000001</v>
      </c>
      <c r="Z2346" s="184">
        <f>VLOOKUP(C2346, '2023-24 School Level AAFTE'!$C$4:$C$2454, 1, 0)</f>
        <v>2176</v>
      </c>
    </row>
    <row r="2347" spans="1:26" x14ac:dyDescent="0.25">
      <c r="A2347" s="136" t="s">
        <v>2349</v>
      </c>
      <c r="B2347" s="166" t="s">
        <v>2348</v>
      </c>
      <c r="C2347" s="118">
        <v>2818</v>
      </c>
      <c r="D2347" t="s">
        <v>2354</v>
      </c>
      <c r="E2347" s="146" t="str">
        <f>VLOOKUP($C2347,'2023-24 School Level AAFTE'!$C:$N,9,FALSE)</f>
        <v>Yes</v>
      </c>
      <c r="F2347" s="94" t="str">
        <f>IFERROR(VLOOKUP(C2347,'2023-24 School Level AAFTE'!$C:$N,11,FALSE),"")</f>
        <v>Yes</v>
      </c>
      <c r="G2347" s="20">
        <f>IFERROR(VLOOKUP(C2347,'2023-24 School Level AAFTE'!$C:$N,8,FALSE),0)</f>
        <v>404.71</v>
      </c>
      <c r="H2347" s="99">
        <f>VLOOKUP($A2347,'District Data'!$A:$F,3,FALSE)</f>
        <v>1</v>
      </c>
      <c r="I2347" s="99">
        <f>VLOOKUP($A2347,'District Data'!$A:$F,4,FALSE)</f>
        <v>1</v>
      </c>
      <c r="J2347" s="100">
        <f t="shared" si="397"/>
        <v>404.71</v>
      </c>
      <c r="K2347" s="101">
        <f t="shared" si="398"/>
        <v>1.1870000000000001</v>
      </c>
      <c r="L2347" s="102">
        <f>'District Data'!E$2</f>
        <v>72728</v>
      </c>
      <c r="M2347" s="102">
        <f>'District Data'!F$2</f>
        <v>78209</v>
      </c>
      <c r="N2347" s="33">
        <f t="shared" si="399"/>
        <v>86328.14</v>
      </c>
      <c r="O2347" s="33">
        <f t="shared" si="400"/>
        <v>6505.94</v>
      </c>
      <c r="P2347" s="33">
        <f t="shared" si="406"/>
        <v>14418.72</v>
      </c>
      <c r="Q2347" s="103">
        <v>0.18149999999999999</v>
      </c>
      <c r="R2347" s="103">
        <v>0.17510000000000001</v>
      </c>
      <c r="S2347" s="33">
        <f t="shared" si="401"/>
        <v>33922.769999999997</v>
      </c>
      <c r="T2347" s="33">
        <f t="shared" si="407"/>
        <v>1547.23</v>
      </c>
      <c r="U2347" s="33">
        <f t="shared" si="402"/>
        <v>270.92</v>
      </c>
      <c r="V2347" s="33">
        <f t="shared" si="403"/>
        <v>1818.15</v>
      </c>
      <c r="W2347" s="33">
        <f t="shared" si="404"/>
        <v>128575</v>
      </c>
      <c r="X2347" s="33" t="str">
        <f>IFERROR(VLOOKUP(C2347,'Adj to Match Apport'!$C:$F,4,FALSE),0)</f>
        <v/>
      </c>
      <c r="Y2347" s="33">
        <f t="shared" si="405"/>
        <v>128575</v>
      </c>
      <c r="Z2347" s="184">
        <f>VLOOKUP(C2347, '2023-24 School Level AAFTE'!$C$4:$C$2454, 1, 0)</f>
        <v>2818</v>
      </c>
    </row>
    <row r="2348" spans="1:26" x14ac:dyDescent="0.25">
      <c r="A2348" s="136" t="s">
        <v>2349</v>
      </c>
      <c r="B2348" s="166" t="s">
        <v>2348</v>
      </c>
      <c r="C2348" s="118">
        <v>2715</v>
      </c>
      <c r="D2348" t="s">
        <v>2353</v>
      </c>
      <c r="E2348" s="146" t="str">
        <f>VLOOKUP($C2348,'2023-24 School Level AAFTE'!$C:$N,9,FALSE)</f>
        <v>Yes</v>
      </c>
      <c r="F2348" s="94" t="str">
        <f>IFERROR(VLOOKUP(C2348,'2023-24 School Level AAFTE'!$C:$N,11,FALSE),"")</f>
        <v>Yes</v>
      </c>
      <c r="G2348" s="20">
        <f>IFERROR(VLOOKUP(C2348,'2023-24 School Level AAFTE'!$C:$N,8,FALSE),0)</f>
        <v>598.95000000000005</v>
      </c>
      <c r="H2348" s="99">
        <f>VLOOKUP($A2348,'District Data'!$A:$F,3,FALSE)</f>
        <v>1</v>
      </c>
      <c r="I2348" s="99">
        <f>VLOOKUP($A2348,'District Data'!$A:$F,4,FALSE)</f>
        <v>1</v>
      </c>
      <c r="J2348" s="100">
        <f t="shared" si="397"/>
        <v>598.95000000000005</v>
      </c>
      <c r="K2348" s="101">
        <f t="shared" si="398"/>
        <v>1.7569999999999999</v>
      </c>
      <c r="L2348" s="102">
        <f>'District Data'!E$2</f>
        <v>72728</v>
      </c>
      <c r="M2348" s="102">
        <f>'District Data'!F$2</f>
        <v>78209</v>
      </c>
      <c r="N2348" s="33">
        <f t="shared" si="399"/>
        <v>127783.1</v>
      </c>
      <c r="O2348" s="33">
        <f t="shared" si="400"/>
        <v>9630.11</v>
      </c>
      <c r="P2348" s="33">
        <f t="shared" si="406"/>
        <v>14418.72</v>
      </c>
      <c r="Q2348" s="103">
        <v>0.18149999999999999</v>
      </c>
      <c r="R2348" s="103">
        <v>0.17510000000000001</v>
      </c>
      <c r="S2348" s="33">
        <f t="shared" si="401"/>
        <v>50212.56</v>
      </c>
      <c r="T2348" s="33">
        <f t="shared" si="407"/>
        <v>2290.2199999999998</v>
      </c>
      <c r="U2348" s="33">
        <f t="shared" si="402"/>
        <v>401.02</v>
      </c>
      <c r="V2348" s="33">
        <f t="shared" si="403"/>
        <v>2691.24</v>
      </c>
      <c r="W2348" s="33">
        <f t="shared" si="404"/>
        <v>190317.01</v>
      </c>
      <c r="X2348" s="33" t="str">
        <f>IFERROR(VLOOKUP(C2348,'Adj to Match Apport'!$C:$F,4,FALSE),0)</f>
        <v/>
      </c>
      <c r="Y2348" s="33">
        <f t="shared" si="405"/>
        <v>190317.01</v>
      </c>
      <c r="Z2348" s="184">
        <f>VLOOKUP(C2348, '2023-24 School Level AAFTE'!$C$4:$C$2454, 1, 0)</f>
        <v>2715</v>
      </c>
    </row>
    <row r="2349" spans="1:26" x14ac:dyDescent="0.25">
      <c r="A2349" s="136" t="s">
        <v>2349</v>
      </c>
      <c r="B2349" s="166" t="s">
        <v>2348</v>
      </c>
      <c r="C2349" s="118">
        <v>3023</v>
      </c>
      <c r="D2349" t="s">
        <v>3307</v>
      </c>
      <c r="E2349" s="146" t="str">
        <f>VLOOKUP($C2349,'2023-24 School Level AAFTE'!$C:$N,9,FALSE)</f>
        <v>Yes</v>
      </c>
      <c r="F2349" s="94" t="str">
        <f>IFERROR(VLOOKUP(C2349,'2023-24 School Level AAFTE'!$C:$N,11,FALSE),"")</f>
        <v>Yes</v>
      </c>
      <c r="G2349" s="20">
        <f>IFERROR(VLOOKUP(C2349,'2023-24 School Level AAFTE'!$C:$N,8,FALSE),0)</f>
        <v>168.33</v>
      </c>
      <c r="H2349" s="99">
        <f>VLOOKUP($A2349,'District Data'!$A:$F,3,FALSE)</f>
        <v>1</v>
      </c>
      <c r="I2349" s="99">
        <f>VLOOKUP($A2349,'District Data'!$A:$F,4,FALSE)</f>
        <v>1</v>
      </c>
      <c r="J2349" s="100">
        <f t="shared" si="397"/>
        <v>168.33</v>
      </c>
      <c r="K2349" s="101">
        <f t="shared" si="398"/>
        <v>0.49399999999999999</v>
      </c>
      <c r="L2349" s="102">
        <f>'District Data'!E$2</f>
        <v>72728</v>
      </c>
      <c r="M2349" s="102">
        <f>'District Data'!F$2</f>
        <v>78209</v>
      </c>
      <c r="N2349" s="33">
        <f t="shared" si="399"/>
        <v>35927.629999999997</v>
      </c>
      <c r="O2349" s="33">
        <f t="shared" si="400"/>
        <v>2707.62</v>
      </c>
      <c r="P2349" s="33">
        <f t="shared" si="406"/>
        <v>14418.72</v>
      </c>
      <c r="Q2349" s="103">
        <v>0.18149999999999999</v>
      </c>
      <c r="R2349" s="103">
        <v>0.17510000000000001</v>
      </c>
      <c r="S2349" s="33">
        <f t="shared" si="401"/>
        <v>14117.82</v>
      </c>
      <c r="T2349" s="33">
        <f t="shared" si="407"/>
        <v>643.91999999999996</v>
      </c>
      <c r="U2349" s="33">
        <f t="shared" si="402"/>
        <v>112.75</v>
      </c>
      <c r="V2349" s="33">
        <f t="shared" si="403"/>
        <v>756.67</v>
      </c>
      <c r="W2349" s="33">
        <f t="shared" si="404"/>
        <v>53509.74</v>
      </c>
      <c r="X2349" s="33" t="str">
        <f>IFERROR(VLOOKUP(C2349,'Adj to Match Apport'!$C:$F,4,FALSE),0)</f>
        <v/>
      </c>
      <c r="Y2349" s="33">
        <f t="shared" si="405"/>
        <v>53509.74</v>
      </c>
      <c r="Z2349" s="184">
        <f>VLOOKUP(C2349, '2023-24 School Level AAFTE'!$C$4:$C$2454, 1, 0)</f>
        <v>3023</v>
      </c>
    </row>
    <row r="2350" spans="1:26" x14ac:dyDescent="0.25">
      <c r="A2350" s="136" t="s">
        <v>2349</v>
      </c>
      <c r="B2350" s="166" t="s">
        <v>2348</v>
      </c>
      <c r="C2350" s="118">
        <v>3615</v>
      </c>
      <c r="D2350" t="s">
        <v>2362</v>
      </c>
      <c r="E2350" s="146" t="str">
        <f>VLOOKUP($C2350,'2023-24 School Level AAFTE'!$C:$N,9,FALSE)</f>
        <v>Yes</v>
      </c>
      <c r="F2350" s="94" t="str">
        <f>IFERROR(VLOOKUP(C2350,'2023-24 School Level AAFTE'!$C:$N,11,FALSE),"")</f>
        <v>Yes</v>
      </c>
      <c r="G2350" s="20">
        <f>IFERROR(VLOOKUP(C2350,'2023-24 School Level AAFTE'!$C:$N,8,FALSE),0)</f>
        <v>833.37</v>
      </c>
      <c r="H2350" s="99">
        <f>VLOOKUP($A2350,'District Data'!$A:$F,3,FALSE)</f>
        <v>1</v>
      </c>
      <c r="I2350" s="99">
        <f>VLOOKUP($A2350,'District Data'!$A:$F,4,FALSE)</f>
        <v>1</v>
      </c>
      <c r="J2350" s="100">
        <f t="shared" si="397"/>
        <v>833.37</v>
      </c>
      <c r="K2350" s="101">
        <f t="shared" si="398"/>
        <v>2.4449999999999998</v>
      </c>
      <c r="L2350" s="102">
        <f>'District Data'!E$2</f>
        <v>72728</v>
      </c>
      <c r="M2350" s="102">
        <f>'District Data'!F$2</f>
        <v>78209</v>
      </c>
      <c r="N2350" s="33">
        <f t="shared" si="399"/>
        <v>177819.96</v>
      </c>
      <c r="O2350" s="33">
        <f t="shared" si="400"/>
        <v>13401.05</v>
      </c>
      <c r="P2350" s="33">
        <f t="shared" si="406"/>
        <v>14418.72</v>
      </c>
      <c r="Q2350" s="103">
        <v>0.18149999999999999</v>
      </c>
      <c r="R2350" s="103">
        <v>0.17510000000000001</v>
      </c>
      <c r="S2350" s="33">
        <f t="shared" si="401"/>
        <v>69874.62</v>
      </c>
      <c r="T2350" s="33">
        <f t="shared" si="407"/>
        <v>3187.02</v>
      </c>
      <c r="U2350" s="33">
        <f t="shared" si="402"/>
        <v>558.04999999999995</v>
      </c>
      <c r="V2350" s="33">
        <f t="shared" si="403"/>
        <v>3745.0699999999997</v>
      </c>
      <c r="W2350" s="33">
        <f t="shared" si="404"/>
        <v>264840.69999999995</v>
      </c>
      <c r="X2350" s="33" t="str">
        <f>IFERROR(VLOOKUP(C2350,'Adj to Match Apport'!$C:$F,4,FALSE),0)</f>
        <v/>
      </c>
      <c r="Y2350" s="33">
        <f t="shared" si="405"/>
        <v>264840.69999999995</v>
      </c>
      <c r="Z2350" s="184">
        <f>VLOOKUP(C2350, '2023-24 School Level AAFTE'!$C$4:$C$2454, 1, 0)</f>
        <v>3615</v>
      </c>
    </row>
    <row r="2351" spans="1:26" x14ac:dyDescent="0.25">
      <c r="A2351" s="136" t="s">
        <v>2349</v>
      </c>
      <c r="B2351" s="166" t="s">
        <v>2348</v>
      </c>
      <c r="C2351" s="118">
        <v>3817</v>
      </c>
      <c r="D2351" t="s">
        <v>2363</v>
      </c>
      <c r="E2351" s="146" t="str">
        <f>VLOOKUP($C2351,'2023-24 School Level AAFTE'!$C:$N,9,FALSE)</f>
        <v>Yes</v>
      </c>
      <c r="F2351" s="94" t="str">
        <f>IFERROR(VLOOKUP(C2351,'2023-24 School Level AAFTE'!$C:$N,11,FALSE),"")</f>
        <v>Yes</v>
      </c>
      <c r="G2351" s="20">
        <f>IFERROR(VLOOKUP(C2351,'2023-24 School Level AAFTE'!$C:$N,8,FALSE),0)</f>
        <v>529.6</v>
      </c>
      <c r="H2351" s="99">
        <f>VLOOKUP($A2351,'District Data'!$A:$F,3,FALSE)</f>
        <v>1</v>
      </c>
      <c r="I2351" s="99">
        <f>VLOOKUP($A2351,'District Data'!$A:$F,4,FALSE)</f>
        <v>1</v>
      </c>
      <c r="J2351" s="100">
        <f t="shared" si="397"/>
        <v>529.6</v>
      </c>
      <c r="K2351" s="101">
        <f t="shared" si="398"/>
        <v>1.5529999999999999</v>
      </c>
      <c r="L2351" s="102">
        <f>'District Data'!E$2</f>
        <v>72728</v>
      </c>
      <c r="M2351" s="102">
        <f>'District Data'!F$2</f>
        <v>78209</v>
      </c>
      <c r="N2351" s="33">
        <f t="shared" si="399"/>
        <v>112946.58</v>
      </c>
      <c r="O2351" s="33">
        <f t="shared" si="400"/>
        <v>8512</v>
      </c>
      <c r="P2351" s="33">
        <f t="shared" si="406"/>
        <v>14418.72</v>
      </c>
      <c r="Q2351" s="103">
        <v>0.18149999999999999</v>
      </c>
      <c r="R2351" s="103">
        <v>0.17510000000000001</v>
      </c>
      <c r="S2351" s="33">
        <f t="shared" si="401"/>
        <v>44382.53</v>
      </c>
      <c r="T2351" s="33">
        <f t="shared" si="407"/>
        <v>2024.31</v>
      </c>
      <c r="U2351" s="33">
        <f t="shared" si="402"/>
        <v>354.46</v>
      </c>
      <c r="V2351" s="33">
        <f t="shared" si="403"/>
        <v>2378.77</v>
      </c>
      <c r="W2351" s="33">
        <f t="shared" si="404"/>
        <v>168219.87999999998</v>
      </c>
      <c r="X2351" s="33" t="str">
        <f>IFERROR(VLOOKUP(C2351,'Adj to Match Apport'!$C:$F,4,FALSE),0)</f>
        <v/>
      </c>
      <c r="Y2351" s="33">
        <f t="shared" si="405"/>
        <v>168219.87999999998</v>
      </c>
      <c r="Z2351" s="184">
        <f>VLOOKUP(C2351, '2023-24 School Level AAFTE'!$C$4:$C$2454, 1, 0)</f>
        <v>3817</v>
      </c>
    </row>
    <row r="2352" spans="1:26" x14ac:dyDescent="0.25">
      <c r="A2352" s="136" t="s">
        <v>2349</v>
      </c>
      <c r="B2352" s="166" t="s">
        <v>2348</v>
      </c>
      <c r="C2352" s="118">
        <v>2899</v>
      </c>
      <c r="D2352" t="s">
        <v>2356</v>
      </c>
      <c r="E2352" s="146" t="str">
        <f>VLOOKUP($C2352,'2023-24 School Level AAFTE'!$C:$N,9,FALSE)</f>
        <v>Yes</v>
      </c>
      <c r="F2352" s="94" t="str">
        <f>IFERROR(VLOOKUP(C2352,'2023-24 School Level AAFTE'!$C:$N,11,FALSE),"")</f>
        <v>Yes</v>
      </c>
      <c r="G2352" s="20">
        <f>IFERROR(VLOOKUP(C2352,'2023-24 School Level AAFTE'!$C:$N,8,FALSE),0)</f>
        <v>545.70000000000005</v>
      </c>
      <c r="H2352" s="99">
        <f>VLOOKUP($A2352,'District Data'!$A:$F,3,FALSE)</f>
        <v>1</v>
      </c>
      <c r="I2352" s="99">
        <f>VLOOKUP($A2352,'District Data'!$A:$F,4,FALSE)</f>
        <v>1</v>
      </c>
      <c r="J2352" s="100">
        <f t="shared" si="397"/>
        <v>545.70000000000005</v>
      </c>
      <c r="K2352" s="101">
        <f t="shared" si="398"/>
        <v>1.601</v>
      </c>
      <c r="L2352" s="102">
        <f>'District Data'!E$2</f>
        <v>72728</v>
      </c>
      <c r="M2352" s="102">
        <f>'District Data'!F$2</f>
        <v>78209</v>
      </c>
      <c r="N2352" s="33">
        <f t="shared" si="399"/>
        <v>116437.53</v>
      </c>
      <c r="O2352" s="33">
        <f t="shared" si="400"/>
        <v>8775.08</v>
      </c>
      <c r="P2352" s="33">
        <f t="shared" si="406"/>
        <v>14418.72</v>
      </c>
      <c r="Q2352" s="103">
        <v>0.18149999999999999</v>
      </c>
      <c r="R2352" s="103">
        <v>0.17510000000000001</v>
      </c>
      <c r="S2352" s="33">
        <f t="shared" si="401"/>
        <v>45754.3</v>
      </c>
      <c r="T2352" s="33">
        <f t="shared" si="407"/>
        <v>2086.88</v>
      </c>
      <c r="U2352" s="33">
        <f t="shared" si="402"/>
        <v>365.41</v>
      </c>
      <c r="V2352" s="33">
        <f t="shared" si="403"/>
        <v>2452.29</v>
      </c>
      <c r="W2352" s="33">
        <f t="shared" si="404"/>
        <v>173419.2</v>
      </c>
      <c r="X2352" s="33" t="str">
        <f>IFERROR(VLOOKUP(C2352,'Adj to Match Apport'!$C:$F,4,FALSE),0)</f>
        <v/>
      </c>
      <c r="Y2352" s="33">
        <f t="shared" si="405"/>
        <v>173419.2</v>
      </c>
      <c r="Z2352" s="184">
        <f>VLOOKUP(C2352, '2023-24 School Level AAFTE'!$C$4:$C$2454, 1, 0)</f>
        <v>2899</v>
      </c>
    </row>
    <row r="2353" spans="1:26" x14ac:dyDescent="0.25">
      <c r="A2353" s="136" t="s">
        <v>2349</v>
      </c>
      <c r="B2353" s="166" t="s">
        <v>2348</v>
      </c>
      <c r="C2353" s="118">
        <v>2177</v>
      </c>
      <c r="D2353" t="s">
        <v>2351</v>
      </c>
      <c r="E2353" s="146" t="str">
        <f>VLOOKUP($C2353,'2023-24 School Level AAFTE'!$C:$N,9,FALSE)</f>
        <v>Yes</v>
      </c>
      <c r="F2353" s="94" t="str">
        <f>IFERROR(VLOOKUP(C2353,'2023-24 School Level AAFTE'!$C:$N,11,FALSE),"")</f>
        <v>Yes</v>
      </c>
      <c r="G2353" s="20">
        <f>IFERROR(VLOOKUP(C2353,'2023-24 School Level AAFTE'!$C:$N,8,FALSE),0)</f>
        <v>410.72</v>
      </c>
      <c r="H2353" s="99">
        <f>VLOOKUP($A2353,'District Data'!$A:$F,3,FALSE)</f>
        <v>1</v>
      </c>
      <c r="I2353" s="99">
        <f>VLOOKUP($A2353,'District Data'!$A:$F,4,FALSE)</f>
        <v>1</v>
      </c>
      <c r="J2353" s="100">
        <f t="shared" si="397"/>
        <v>410.72</v>
      </c>
      <c r="K2353" s="101">
        <f t="shared" si="398"/>
        <v>1.2050000000000001</v>
      </c>
      <c r="L2353" s="102">
        <f>'District Data'!E$2</f>
        <v>72728</v>
      </c>
      <c r="M2353" s="102">
        <f>'District Data'!F$2</f>
        <v>78209</v>
      </c>
      <c r="N2353" s="33">
        <f t="shared" si="399"/>
        <v>87637.24</v>
      </c>
      <c r="O2353" s="33">
        <f t="shared" si="400"/>
        <v>6604.61</v>
      </c>
      <c r="P2353" s="33">
        <f t="shared" si="406"/>
        <v>14418.72</v>
      </c>
      <c r="Q2353" s="103">
        <v>0.18149999999999999</v>
      </c>
      <c r="R2353" s="103">
        <v>0.17510000000000001</v>
      </c>
      <c r="S2353" s="33">
        <f t="shared" si="401"/>
        <v>34437.18</v>
      </c>
      <c r="T2353" s="33">
        <f t="shared" si="407"/>
        <v>1570.7</v>
      </c>
      <c r="U2353" s="33">
        <f t="shared" si="402"/>
        <v>275.02999999999997</v>
      </c>
      <c r="V2353" s="33">
        <f t="shared" si="403"/>
        <v>1845.73</v>
      </c>
      <c r="W2353" s="33">
        <f t="shared" si="404"/>
        <v>130524.76000000001</v>
      </c>
      <c r="X2353" s="33" t="str">
        <f>IFERROR(VLOOKUP(C2353,'Adj to Match Apport'!$C:$F,4,FALSE),0)</f>
        <v/>
      </c>
      <c r="Y2353" s="33">
        <f t="shared" si="405"/>
        <v>130524.76000000001</v>
      </c>
      <c r="Z2353" s="184">
        <f>VLOOKUP(C2353, '2023-24 School Level AAFTE'!$C$4:$C$2454, 1, 0)</f>
        <v>2177</v>
      </c>
    </row>
    <row r="2354" spans="1:26" x14ac:dyDescent="0.25">
      <c r="A2354" s="136" t="s">
        <v>2349</v>
      </c>
      <c r="B2354" s="166" t="s">
        <v>2348</v>
      </c>
      <c r="C2354" s="118">
        <v>2819</v>
      </c>
      <c r="D2354" t="s">
        <v>2355</v>
      </c>
      <c r="E2354" s="146" t="str">
        <f>VLOOKUP($C2354,'2023-24 School Level AAFTE'!$C:$N,9,FALSE)</f>
        <v>Yes</v>
      </c>
      <c r="F2354" s="94" t="str">
        <f>IFERROR(VLOOKUP(C2354,'2023-24 School Level AAFTE'!$C:$N,11,FALSE),"")</f>
        <v>Yes</v>
      </c>
      <c r="G2354" s="20">
        <f>IFERROR(VLOOKUP(C2354,'2023-24 School Level AAFTE'!$C:$N,8,FALSE),0)</f>
        <v>377.52</v>
      </c>
      <c r="H2354" s="99">
        <f>VLOOKUP($A2354,'District Data'!$A:$F,3,FALSE)</f>
        <v>1</v>
      </c>
      <c r="I2354" s="99">
        <f>VLOOKUP($A2354,'District Data'!$A:$F,4,FALSE)</f>
        <v>1</v>
      </c>
      <c r="J2354" s="100">
        <f t="shared" si="397"/>
        <v>377.52</v>
      </c>
      <c r="K2354" s="101">
        <f t="shared" si="398"/>
        <v>1.107</v>
      </c>
      <c r="L2354" s="102">
        <f>'District Data'!E$2</f>
        <v>72728</v>
      </c>
      <c r="M2354" s="102">
        <f>'District Data'!F$2</f>
        <v>78209</v>
      </c>
      <c r="N2354" s="33">
        <f t="shared" si="399"/>
        <v>80509.899999999994</v>
      </c>
      <c r="O2354" s="33">
        <f t="shared" si="400"/>
        <v>6067.46</v>
      </c>
      <c r="P2354" s="33">
        <f t="shared" si="406"/>
        <v>14418.72</v>
      </c>
      <c r="Q2354" s="103">
        <v>0.18149999999999999</v>
      </c>
      <c r="R2354" s="103">
        <v>0.17510000000000001</v>
      </c>
      <c r="S2354" s="33">
        <f t="shared" si="401"/>
        <v>31636.48</v>
      </c>
      <c r="T2354" s="33">
        <f t="shared" si="407"/>
        <v>1442.96</v>
      </c>
      <c r="U2354" s="33">
        <f t="shared" si="402"/>
        <v>252.66</v>
      </c>
      <c r="V2354" s="33">
        <f t="shared" si="403"/>
        <v>1695.6200000000001</v>
      </c>
      <c r="W2354" s="33">
        <f t="shared" si="404"/>
        <v>119909.45999999999</v>
      </c>
      <c r="X2354" s="33" t="str">
        <f>IFERROR(VLOOKUP(C2354,'Adj to Match Apport'!$C:$F,4,FALSE),0)</f>
        <v/>
      </c>
      <c r="Y2354" s="33">
        <f t="shared" si="405"/>
        <v>119909.45999999999</v>
      </c>
      <c r="Z2354" s="184">
        <f>VLOOKUP(C2354, '2023-24 School Level AAFTE'!$C$4:$C$2454, 1, 0)</f>
        <v>2819</v>
      </c>
    </row>
    <row r="2355" spans="1:26" x14ac:dyDescent="0.25">
      <c r="A2355" s="136" t="s">
        <v>2349</v>
      </c>
      <c r="B2355" s="166" t="s">
        <v>2348</v>
      </c>
      <c r="C2355" s="118">
        <v>2433</v>
      </c>
      <c r="D2355" t="s">
        <v>1947</v>
      </c>
      <c r="E2355" s="146" t="str">
        <f>VLOOKUP($C2355,'2023-24 School Level AAFTE'!$C:$N,9,FALSE)</f>
        <v>Yes</v>
      </c>
      <c r="F2355" s="94" t="str">
        <f>IFERROR(VLOOKUP(C2355,'2023-24 School Level AAFTE'!$C:$N,11,FALSE),"")</f>
        <v>Yes</v>
      </c>
      <c r="G2355" s="20">
        <f>IFERROR(VLOOKUP(C2355,'2023-24 School Level AAFTE'!$C:$N,8,FALSE),0)</f>
        <v>537.41</v>
      </c>
      <c r="H2355" s="99">
        <f>VLOOKUP($A2355,'District Data'!$A:$F,3,FALSE)</f>
        <v>1</v>
      </c>
      <c r="I2355" s="99">
        <f>VLOOKUP($A2355,'District Data'!$A:$F,4,FALSE)</f>
        <v>1</v>
      </c>
      <c r="J2355" s="100">
        <f t="shared" si="397"/>
        <v>537.41</v>
      </c>
      <c r="K2355" s="101">
        <f t="shared" si="398"/>
        <v>1.5760000000000001</v>
      </c>
      <c r="L2355" s="102">
        <f>'District Data'!E$2</f>
        <v>72728</v>
      </c>
      <c r="M2355" s="102">
        <f>'District Data'!F$2</f>
        <v>78209</v>
      </c>
      <c r="N2355" s="33">
        <f t="shared" si="399"/>
        <v>114619.33</v>
      </c>
      <c r="O2355" s="33">
        <f t="shared" si="400"/>
        <v>8638.0499999999993</v>
      </c>
      <c r="P2355" s="33">
        <f t="shared" si="406"/>
        <v>14418.72</v>
      </c>
      <c r="Q2355" s="103">
        <v>0.18149999999999999</v>
      </c>
      <c r="R2355" s="103">
        <v>0.17510000000000001</v>
      </c>
      <c r="S2355" s="33">
        <f t="shared" si="401"/>
        <v>45039.83</v>
      </c>
      <c r="T2355" s="33">
        <f t="shared" si="407"/>
        <v>2054.29</v>
      </c>
      <c r="U2355" s="33">
        <f t="shared" si="402"/>
        <v>359.71</v>
      </c>
      <c r="V2355" s="33">
        <f t="shared" si="403"/>
        <v>2414</v>
      </c>
      <c r="W2355" s="33">
        <f t="shared" si="404"/>
        <v>170711.21</v>
      </c>
      <c r="X2355" s="33" t="str">
        <f>IFERROR(VLOOKUP(C2355,'Adj to Match Apport'!$C:$F,4,FALSE),0)</f>
        <v/>
      </c>
      <c r="Y2355" s="33">
        <f t="shared" si="405"/>
        <v>170711.21</v>
      </c>
      <c r="Z2355" s="184">
        <f>VLOOKUP(C2355, '2023-24 School Level AAFTE'!$C$4:$C$2454, 1, 0)</f>
        <v>2433</v>
      </c>
    </row>
    <row r="2356" spans="1:26" x14ac:dyDescent="0.25">
      <c r="A2356" s="136" t="s">
        <v>2349</v>
      </c>
      <c r="B2356" s="166" t="s">
        <v>2348</v>
      </c>
      <c r="C2356" s="118">
        <v>3264</v>
      </c>
      <c r="D2356" t="s">
        <v>2359</v>
      </c>
      <c r="E2356" s="146" t="str">
        <f>VLOOKUP($C2356,'2023-24 School Level AAFTE'!$C:$N,9,FALSE)</f>
        <v>Yes</v>
      </c>
      <c r="F2356" s="94" t="str">
        <f>IFERROR(VLOOKUP(C2356,'2023-24 School Level AAFTE'!$C:$N,11,FALSE),"")</f>
        <v>Yes</v>
      </c>
      <c r="G2356" s="20">
        <f>IFERROR(VLOOKUP(C2356,'2023-24 School Level AAFTE'!$C:$N,8,FALSE),0)</f>
        <v>466.97</v>
      </c>
      <c r="H2356" s="99">
        <f>VLOOKUP($A2356,'District Data'!$A:$F,3,FALSE)</f>
        <v>1</v>
      </c>
      <c r="I2356" s="99">
        <f>VLOOKUP($A2356,'District Data'!$A:$F,4,FALSE)</f>
        <v>1</v>
      </c>
      <c r="J2356" s="100">
        <f t="shared" si="397"/>
        <v>466.97</v>
      </c>
      <c r="K2356" s="101">
        <f t="shared" si="398"/>
        <v>1.37</v>
      </c>
      <c r="L2356" s="102">
        <f>'District Data'!E$2</f>
        <v>72728</v>
      </c>
      <c r="M2356" s="102">
        <f>'District Data'!F$2</f>
        <v>78209</v>
      </c>
      <c r="N2356" s="33">
        <f t="shared" si="399"/>
        <v>99637.36</v>
      </c>
      <c r="O2356" s="33">
        <f t="shared" si="400"/>
        <v>7508.97</v>
      </c>
      <c r="P2356" s="33">
        <f t="shared" si="406"/>
        <v>14418.72</v>
      </c>
      <c r="Q2356" s="103">
        <v>0.18149999999999999</v>
      </c>
      <c r="R2356" s="103">
        <v>0.17510000000000001</v>
      </c>
      <c r="S2356" s="33">
        <f t="shared" si="401"/>
        <v>39152.65</v>
      </c>
      <c r="T2356" s="33">
        <f t="shared" si="407"/>
        <v>1785.77</v>
      </c>
      <c r="U2356" s="33">
        <f t="shared" si="402"/>
        <v>312.69</v>
      </c>
      <c r="V2356" s="33">
        <f t="shared" si="403"/>
        <v>2098.46</v>
      </c>
      <c r="W2356" s="33">
        <f t="shared" si="404"/>
        <v>148397.44</v>
      </c>
      <c r="X2356" s="33" t="str">
        <f>IFERROR(VLOOKUP(C2356,'Adj to Match Apport'!$C:$F,4,FALSE),0)</f>
        <v/>
      </c>
      <c r="Y2356" s="33">
        <f t="shared" si="405"/>
        <v>148397.44</v>
      </c>
      <c r="Z2356" s="184">
        <f>VLOOKUP(C2356, '2023-24 School Level AAFTE'!$C$4:$C$2454, 1, 0)</f>
        <v>3264</v>
      </c>
    </row>
    <row r="2357" spans="1:26" x14ac:dyDescent="0.25">
      <c r="A2357" s="136" t="s">
        <v>2349</v>
      </c>
      <c r="B2357" s="166" t="s">
        <v>2348</v>
      </c>
      <c r="C2357" s="118">
        <v>2529</v>
      </c>
      <c r="D2357" t="s">
        <v>127</v>
      </c>
      <c r="E2357" s="146" t="str">
        <f>VLOOKUP($C2357,'2023-24 School Level AAFTE'!$C:$N,9,FALSE)</f>
        <v>Yes</v>
      </c>
      <c r="F2357" s="94" t="str">
        <f>IFERROR(VLOOKUP(C2357,'2023-24 School Level AAFTE'!$C:$N,11,FALSE),"")</f>
        <v>Yes</v>
      </c>
      <c r="G2357" s="20">
        <f>IFERROR(VLOOKUP(C2357,'2023-24 School Level AAFTE'!$C:$N,8,FALSE),0)</f>
        <v>475.41</v>
      </c>
      <c r="H2357" s="99">
        <f>VLOOKUP($A2357,'District Data'!$A:$F,3,FALSE)</f>
        <v>1</v>
      </c>
      <c r="I2357" s="99">
        <f>VLOOKUP($A2357,'District Data'!$A:$F,4,FALSE)</f>
        <v>1</v>
      </c>
      <c r="J2357" s="100">
        <f t="shared" ref="J2357:J2378" si="408">IF(AND(F2357="yes",E2357= "yes"), G2357,0)</f>
        <v>475.41</v>
      </c>
      <c r="K2357" s="101">
        <f t="shared" ref="K2357:K2378" si="409">ROUND(((J2357*1.1*36)/15)/900,3)</f>
        <v>1.395</v>
      </c>
      <c r="L2357" s="102">
        <f>'District Data'!E$2</f>
        <v>72728</v>
      </c>
      <c r="M2357" s="102">
        <f>'District Data'!F$2</f>
        <v>78209</v>
      </c>
      <c r="N2357" s="33">
        <f t="shared" ref="N2357:N2378" si="410">ROUND(H2357*L2357*$K2357,2)</f>
        <v>101455.56</v>
      </c>
      <c r="O2357" s="33">
        <f t="shared" ref="O2357:O2378" si="411">ROUND(I2357*M2357*$K2357-N2357,2)</f>
        <v>7646</v>
      </c>
      <c r="P2357" s="33">
        <f t="shared" si="406"/>
        <v>14418.72</v>
      </c>
      <c r="Q2357" s="103">
        <v>0.18149999999999999</v>
      </c>
      <c r="R2357" s="103">
        <v>0.17510000000000001</v>
      </c>
      <c r="S2357" s="33">
        <f t="shared" ref="S2357:S2378" si="412">ROUND(N2357*Q2357+O2357*R2357+K2357*P2357,2)</f>
        <v>39867.11</v>
      </c>
      <c r="T2357" s="33">
        <f t="shared" si="407"/>
        <v>1818.36</v>
      </c>
      <c r="U2357" s="33">
        <f t="shared" ref="U2357:U2378" si="413">ROUND(T2357*R2357,2)</f>
        <v>318.39</v>
      </c>
      <c r="V2357" s="33">
        <f t="shared" ref="V2357:V2378" si="414">SUM(T2357:U2357)</f>
        <v>2136.75</v>
      </c>
      <c r="W2357" s="33">
        <f t="shared" ref="W2357:W2378" si="415">SUM(S2357,N2357:O2357,V2357)</f>
        <v>151105.41999999998</v>
      </c>
      <c r="X2357" s="33" t="str">
        <f>IFERROR(VLOOKUP(C2357,'Adj to Match Apport'!$C:$F,4,FALSE),0)</f>
        <v/>
      </c>
      <c r="Y2357" s="33">
        <f t="shared" ref="Y2357:Y2378" si="416">SUM(X2357,W2357)</f>
        <v>151105.41999999998</v>
      </c>
      <c r="Z2357" s="184">
        <f>VLOOKUP(C2357, '2023-24 School Level AAFTE'!$C$4:$C$2454, 1, 0)</f>
        <v>2529</v>
      </c>
    </row>
    <row r="2358" spans="1:26" x14ac:dyDescent="0.25">
      <c r="A2358" s="136" t="s">
        <v>2349</v>
      </c>
      <c r="B2358" s="166" t="s">
        <v>2348</v>
      </c>
      <c r="C2358" s="118">
        <v>4093</v>
      </c>
      <c r="D2358" t="s">
        <v>2364</v>
      </c>
      <c r="E2358" s="146" t="str">
        <f>VLOOKUP($C2358,'2023-24 School Level AAFTE'!$C:$N,9,FALSE)</f>
        <v>Yes</v>
      </c>
      <c r="F2358" s="94" t="str">
        <f>IFERROR(VLOOKUP(C2358,'2023-24 School Level AAFTE'!$C:$N,11,FALSE),"")</f>
        <v>Yes</v>
      </c>
      <c r="G2358" s="20">
        <f>IFERROR(VLOOKUP(C2358,'2023-24 School Level AAFTE'!$C:$N,8,FALSE),0)</f>
        <v>175.5</v>
      </c>
      <c r="H2358" s="99">
        <f>VLOOKUP($A2358,'District Data'!$A:$F,3,FALSE)</f>
        <v>1</v>
      </c>
      <c r="I2358" s="99">
        <f>VLOOKUP($A2358,'District Data'!$A:$F,4,FALSE)</f>
        <v>1</v>
      </c>
      <c r="J2358" s="100">
        <f t="shared" si="408"/>
        <v>175.5</v>
      </c>
      <c r="K2358" s="101">
        <f t="shared" si="409"/>
        <v>0.51500000000000001</v>
      </c>
      <c r="L2358" s="102">
        <f>'District Data'!E$2</f>
        <v>72728</v>
      </c>
      <c r="M2358" s="102">
        <f>'District Data'!F$2</f>
        <v>78209</v>
      </c>
      <c r="N2358" s="33">
        <f t="shared" si="410"/>
        <v>37454.92</v>
      </c>
      <c r="O2358" s="33">
        <f t="shared" si="411"/>
        <v>2822.72</v>
      </c>
      <c r="P2358" s="33">
        <f t="shared" si="406"/>
        <v>14418.72</v>
      </c>
      <c r="Q2358" s="103">
        <v>0.18149999999999999</v>
      </c>
      <c r="R2358" s="103">
        <v>0.17510000000000001</v>
      </c>
      <c r="S2358" s="33">
        <f t="shared" si="412"/>
        <v>14717.97</v>
      </c>
      <c r="T2358" s="33">
        <f t="shared" si="407"/>
        <v>671.29</v>
      </c>
      <c r="U2358" s="33">
        <f t="shared" si="413"/>
        <v>117.54</v>
      </c>
      <c r="V2358" s="33">
        <f t="shared" si="414"/>
        <v>788.82999999999993</v>
      </c>
      <c r="W2358" s="33">
        <f t="shared" si="415"/>
        <v>55784.44</v>
      </c>
      <c r="X2358" s="33" t="str">
        <f>IFERROR(VLOOKUP(C2358,'Adj to Match Apport'!$C:$F,4,FALSE),0)</f>
        <v/>
      </c>
      <c r="Y2358" s="33">
        <f t="shared" si="416"/>
        <v>55784.44</v>
      </c>
      <c r="Z2358" s="184">
        <f>VLOOKUP(C2358, '2023-24 School Level AAFTE'!$C$4:$C$2454, 1, 0)</f>
        <v>4093</v>
      </c>
    </row>
    <row r="2359" spans="1:26" x14ac:dyDescent="0.25">
      <c r="A2359" s="136" t="s">
        <v>2349</v>
      </c>
      <c r="B2359" s="166" t="s">
        <v>2348</v>
      </c>
      <c r="C2359" s="118">
        <v>2314</v>
      </c>
      <c r="D2359" t="s">
        <v>1431</v>
      </c>
      <c r="E2359" s="146" t="str">
        <f>VLOOKUP($C2359,'2023-24 School Level AAFTE'!$C:$N,9,FALSE)</f>
        <v>Yes</v>
      </c>
      <c r="F2359" s="94" t="str">
        <f>IFERROR(VLOOKUP(C2359,'2023-24 School Level AAFTE'!$C:$N,11,FALSE),"")</f>
        <v>Yes</v>
      </c>
      <c r="G2359" s="20">
        <f>IFERROR(VLOOKUP(C2359,'2023-24 School Level AAFTE'!$C:$N,8,FALSE),0)</f>
        <v>754.03</v>
      </c>
      <c r="H2359" s="99">
        <f>VLOOKUP($A2359,'District Data'!$A:$F,3,FALSE)</f>
        <v>1</v>
      </c>
      <c r="I2359" s="99">
        <f>VLOOKUP($A2359,'District Data'!$A:$F,4,FALSE)</f>
        <v>1</v>
      </c>
      <c r="J2359" s="100">
        <f t="shared" si="408"/>
        <v>754.03</v>
      </c>
      <c r="K2359" s="101">
        <f t="shared" si="409"/>
        <v>2.2120000000000002</v>
      </c>
      <c r="L2359" s="102">
        <f>'District Data'!E$2</f>
        <v>72728</v>
      </c>
      <c r="M2359" s="102">
        <f>'District Data'!F$2</f>
        <v>78209</v>
      </c>
      <c r="N2359" s="33">
        <f t="shared" si="410"/>
        <v>160874.34</v>
      </c>
      <c r="O2359" s="33">
        <f t="shared" si="411"/>
        <v>12123.97</v>
      </c>
      <c r="P2359" s="33">
        <f t="shared" si="406"/>
        <v>14418.72</v>
      </c>
      <c r="Q2359" s="103">
        <v>0.18149999999999999</v>
      </c>
      <c r="R2359" s="103">
        <v>0.17510000000000001</v>
      </c>
      <c r="S2359" s="33">
        <f t="shared" si="412"/>
        <v>63215.81</v>
      </c>
      <c r="T2359" s="33">
        <f t="shared" si="407"/>
        <v>2883.31</v>
      </c>
      <c r="U2359" s="33">
        <f t="shared" si="413"/>
        <v>504.87</v>
      </c>
      <c r="V2359" s="33">
        <f t="shared" si="414"/>
        <v>3388.18</v>
      </c>
      <c r="W2359" s="33">
        <f t="shared" si="415"/>
        <v>239602.3</v>
      </c>
      <c r="X2359" s="33" t="str">
        <f>IFERROR(VLOOKUP(C2359,'Adj to Match Apport'!$C:$F,4,FALSE),0)</f>
        <v/>
      </c>
      <c r="Y2359" s="33">
        <f t="shared" si="416"/>
        <v>239602.3</v>
      </c>
      <c r="Z2359" s="184">
        <f>VLOOKUP(C2359, '2023-24 School Level AAFTE'!$C$4:$C$2454, 1, 0)</f>
        <v>2314</v>
      </c>
    </row>
    <row r="2360" spans="1:26" x14ac:dyDescent="0.25">
      <c r="A2360" s="136" t="s">
        <v>2349</v>
      </c>
      <c r="B2360" s="166" t="s">
        <v>2348</v>
      </c>
      <c r="C2360" s="118">
        <v>3312</v>
      </c>
      <c r="D2360" t="s">
        <v>2360</v>
      </c>
      <c r="E2360" s="146" t="str">
        <f>VLOOKUP($C2360,'2023-24 School Level AAFTE'!$C:$N,9,FALSE)</f>
        <v>Yes</v>
      </c>
      <c r="F2360" s="94" t="str">
        <f>IFERROR(VLOOKUP(C2360,'2023-24 School Level AAFTE'!$C:$N,11,FALSE),"")</f>
        <v>Yes</v>
      </c>
      <c r="G2360" s="20">
        <f>IFERROR(VLOOKUP(C2360,'2023-24 School Level AAFTE'!$C:$N,8,FALSE),0)</f>
        <v>431.4</v>
      </c>
      <c r="H2360" s="99">
        <f>VLOOKUP($A2360,'District Data'!$A:$F,3,FALSE)</f>
        <v>1</v>
      </c>
      <c r="I2360" s="99">
        <f>VLOOKUP($A2360,'District Data'!$A:$F,4,FALSE)</f>
        <v>1</v>
      </c>
      <c r="J2360" s="100">
        <f t="shared" si="408"/>
        <v>431.4</v>
      </c>
      <c r="K2360" s="101">
        <f t="shared" si="409"/>
        <v>1.2649999999999999</v>
      </c>
      <c r="L2360" s="102">
        <f>'District Data'!E$2</f>
        <v>72728</v>
      </c>
      <c r="M2360" s="102">
        <f>'District Data'!F$2</f>
        <v>78209</v>
      </c>
      <c r="N2360" s="33">
        <f t="shared" si="410"/>
        <v>92000.92</v>
      </c>
      <c r="O2360" s="33">
        <f t="shared" si="411"/>
        <v>6933.47</v>
      </c>
      <c r="P2360" s="33">
        <f t="shared" si="406"/>
        <v>14418.72</v>
      </c>
      <c r="Q2360" s="103">
        <v>0.18149999999999999</v>
      </c>
      <c r="R2360" s="103">
        <v>0.17510000000000001</v>
      </c>
      <c r="S2360" s="33">
        <f t="shared" si="412"/>
        <v>36151.9</v>
      </c>
      <c r="T2360" s="33">
        <f t="shared" si="407"/>
        <v>1648.91</v>
      </c>
      <c r="U2360" s="33">
        <f t="shared" si="413"/>
        <v>288.72000000000003</v>
      </c>
      <c r="V2360" s="33">
        <f t="shared" si="414"/>
        <v>1937.63</v>
      </c>
      <c r="W2360" s="33">
        <f t="shared" si="415"/>
        <v>137023.92000000001</v>
      </c>
      <c r="X2360" s="33" t="str">
        <f>IFERROR(VLOOKUP(C2360,'Adj to Match Apport'!$C:$F,4,FALSE),0)</f>
        <v/>
      </c>
      <c r="Y2360" s="33">
        <f t="shared" si="416"/>
        <v>137023.92000000001</v>
      </c>
      <c r="Z2360" s="184">
        <f>VLOOKUP(C2360, '2023-24 School Level AAFTE'!$C$4:$C$2454, 1, 0)</f>
        <v>3312</v>
      </c>
    </row>
    <row r="2361" spans="1:26" x14ac:dyDescent="0.25">
      <c r="A2361" s="136" t="s">
        <v>2349</v>
      </c>
      <c r="B2361" s="166" t="s">
        <v>2348</v>
      </c>
      <c r="C2361" s="118">
        <v>3368</v>
      </c>
      <c r="D2361" t="s">
        <v>2361</v>
      </c>
      <c r="E2361" s="146" t="str">
        <f>VLOOKUP($C2361,'2023-24 School Level AAFTE'!$C:$N,9,FALSE)</f>
        <v>Yes</v>
      </c>
      <c r="F2361" s="94" t="str">
        <f>IFERROR(VLOOKUP(C2361,'2023-24 School Level AAFTE'!$C:$N,11,FALSE),"")</f>
        <v>Yes</v>
      </c>
      <c r="G2361" s="20">
        <f>IFERROR(VLOOKUP(C2361,'2023-24 School Level AAFTE'!$C:$N,8,FALSE),0)</f>
        <v>830.31</v>
      </c>
      <c r="H2361" s="99">
        <f>VLOOKUP($A2361,'District Data'!$A:$F,3,FALSE)</f>
        <v>1</v>
      </c>
      <c r="I2361" s="99">
        <f>VLOOKUP($A2361,'District Data'!$A:$F,4,FALSE)</f>
        <v>1</v>
      </c>
      <c r="J2361" s="100">
        <f t="shared" si="408"/>
        <v>830.31</v>
      </c>
      <c r="K2361" s="101">
        <f t="shared" si="409"/>
        <v>2.4359999999999999</v>
      </c>
      <c r="L2361" s="102">
        <f>'District Data'!E$2</f>
        <v>72728</v>
      </c>
      <c r="M2361" s="102">
        <f>'District Data'!F$2</f>
        <v>78209</v>
      </c>
      <c r="N2361" s="33">
        <f t="shared" si="410"/>
        <v>177165.41</v>
      </c>
      <c r="O2361" s="33">
        <f t="shared" si="411"/>
        <v>13351.71</v>
      </c>
      <c r="P2361" s="33">
        <f t="shared" si="406"/>
        <v>14418.72</v>
      </c>
      <c r="Q2361" s="103">
        <v>0.18149999999999999</v>
      </c>
      <c r="R2361" s="103">
        <v>0.17510000000000001</v>
      </c>
      <c r="S2361" s="33">
        <f t="shared" si="412"/>
        <v>69617.41</v>
      </c>
      <c r="T2361" s="33">
        <f t="shared" si="407"/>
        <v>3175.29</v>
      </c>
      <c r="U2361" s="33">
        <f t="shared" si="413"/>
        <v>555.99</v>
      </c>
      <c r="V2361" s="33">
        <f t="shared" si="414"/>
        <v>3731.2799999999997</v>
      </c>
      <c r="W2361" s="33">
        <f t="shared" si="415"/>
        <v>263865.81</v>
      </c>
      <c r="X2361" s="33" t="str">
        <f>IFERROR(VLOOKUP(C2361,'Adj to Match Apport'!$C:$F,4,FALSE),0)</f>
        <v/>
      </c>
      <c r="Y2361" s="33">
        <f t="shared" si="416"/>
        <v>263865.81</v>
      </c>
      <c r="Z2361" s="184">
        <f>VLOOKUP(C2361, '2023-24 School Level AAFTE'!$C$4:$C$2454, 1, 0)</f>
        <v>3368</v>
      </c>
    </row>
    <row r="2362" spans="1:26" x14ac:dyDescent="0.25">
      <c r="A2362" s="136" t="s">
        <v>2349</v>
      </c>
      <c r="B2362" s="166" t="s">
        <v>2348</v>
      </c>
      <c r="C2362" s="118">
        <v>5153</v>
      </c>
      <c r="D2362" t="s">
        <v>2366</v>
      </c>
      <c r="E2362" s="146" t="str">
        <f>VLOOKUP($C2362,'2023-24 School Level AAFTE'!$C:$N,9,FALSE)</f>
        <v>Yes</v>
      </c>
      <c r="F2362" s="94" t="str">
        <f>IFERROR(VLOOKUP(C2362,'2023-24 School Level AAFTE'!$C:$N,11,FALSE),"")</f>
        <v>Yes</v>
      </c>
      <c r="G2362" s="20">
        <f>IFERROR(VLOOKUP(C2362,'2023-24 School Level AAFTE'!$C:$N,8,FALSE),0)</f>
        <v>354.98</v>
      </c>
      <c r="H2362" s="99">
        <f>VLOOKUP($A2362,'District Data'!$A:$F,3,FALSE)</f>
        <v>1</v>
      </c>
      <c r="I2362" s="99">
        <f>VLOOKUP($A2362,'District Data'!$A:$F,4,FALSE)</f>
        <v>1</v>
      </c>
      <c r="J2362" s="100">
        <f t="shared" si="408"/>
        <v>354.98</v>
      </c>
      <c r="K2362" s="101">
        <f t="shared" si="409"/>
        <v>1.0409999999999999</v>
      </c>
      <c r="L2362" s="102">
        <f>'District Data'!E$2</f>
        <v>72728</v>
      </c>
      <c r="M2362" s="102">
        <f>'District Data'!F$2</f>
        <v>78209</v>
      </c>
      <c r="N2362" s="33">
        <f t="shared" si="410"/>
        <v>75709.850000000006</v>
      </c>
      <c r="O2362" s="33">
        <f t="shared" si="411"/>
        <v>5705.72</v>
      </c>
      <c r="P2362" s="33">
        <f t="shared" si="406"/>
        <v>14418.72</v>
      </c>
      <c r="Q2362" s="103">
        <v>0.18149999999999999</v>
      </c>
      <c r="R2362" s="103">
        <v>0.17510000000000001</v>
      </c>
      <c r="S2362" s="33">
        <f t="shared" si="412"/>
        <v>29750.3</v>
      </c>
      <c r="T2362" s="33">
        <f t="shared" si="407"/>
        <v>1356.93</v>
      </c>
      <c r="U2362" s="33">
        <f t="shared" si="413"/>
        <v>237.6</v>
      </c>
      <c r="V2362" s="33">
        <f t="shared" si="414"/>
        <v>1594.53</v>
      </c>
      <c r="W2362" s="33">
        <f t="shared" si="415"/>
        <v>112760.40000000001</v>
      </c>
      <c r="X2362" s="33" t="str">
        <f>IFERROR(VLOOKUP(C2362,'Adj to Match Apport'!$C:$F,4,FALSE),0)</f>
        <v/>
      </c>
      <c r="Y2362" s="33">
        <f t="shared" si="416"/>
        <v>112760.40000000001</v>
      </c>
      <c r="Z2362" s="184">
        <f>VLOOKUP(C2362, '2023-24 School Level AAFTE'!$C$4:$C$2454, 1, 0)</f>
        <v>5153</v>
      </c>
    </row>
    <row r="2363" spans="1:26" x14ac:dyDescent="0.25">
      <c r="A2363" s="136" t="s">
        <v>2349</v>
      </c>
      <c r="B2363" s="166" t="s">
        <v>2348</v>
      </c>
      <c r="C2363" s="118">
        <v>5355</v>
      </c>
      <c r="D2363" t="s">
        <v>2368</v>
      </c>
      <c r="E2363" s="146" t="str">
        <f>VLOOKUP($C2363,'2023-24 School Level AAFTE'!$C:$N,9,FALSE)</f>
        <v>Yes</v>
      </c>
      <c r="F2363" s="94" t="str">
        <f>IFERROR(VLOOKUP(C2363,'2023-24 School Level AAFTE'!$C:$N,11,FALSE),"")</f>
        <v>Yes</v>
      </c>
      <c r="G2363" s="20">
        <f>IFERROR(VLOOKUP(C2363,'2023-24 School Level AAFTE'!$C:$N,8,FALSE),0)</f>
        <v>111</v>
      </c>
      <c r="H2363" s="99">
        <f>VLOOKUP($A2363,'District Data'!$A:$F,3,FALSE)</f>
        <v>1</v>
      </c>
      <c r="I2363" s="99">
        <f>VLOOKUP($A2363,'District Data'!$A:$F,4,FALSE)</f>
        <v>1</v>
      </c>
      <c r="J2363" s="100">
        <f t="shared" si="408"/>
        <v>111</v>
      </c>
      <c r="K2363" s="101">
        <f t="shared" si="409"/>
        <v>0.32600000000000001</v>
      </c>
      <c r="L2363" s="102">
        <f>'District Data'!E$2</f>
        <v>72728</v>
      </c>
      <c r="M2363" s="102">
        <f>'District Data'!F$2</f>
        <v>78209</v>
      </c>
      <c r="N2363" s="33">
        <f t="shared" si="410"/>
        <v>23709.33</v>
      </c>
      <c r="O2363" s="33">
        <f t="shared" si="411"/>
        <v>1786.8</v>
      </c>
      <c r="P2363" s="33">
        <f t="shared" si="406"/>
        <v>14418.72</v>
      </c>
      <c r="Q2363" s="103">
        <v>0.18149999999999999</v>
      </c>
      <c r="R2363" s="103">
        <v>0.17510000000000001</v>
      </c>
      <c r="S2363" s="33">
        <f t="shared" si="412"/>
        <v>9316.61</v>
      </c>
      <c r="T2363" s="33">
        <f t="shared" si="407"/>
        <v>424.94</v>
      </c>
      <c r="U2363" s="33">
        <f t="shared" si="413"/>
        <v>74.41</v>
      </c>
      <c r="V2363" s="33">
        <f t="shared" si="414"/>
        <v>499.35</v>
      </c>
      <c r="W2363" s="33">
        <f t="shared" si="415"/>
        <v>35312.090000000004</v>
      </c>
      <c r="X2363" s="33" t="str">
        <f>IFERROR(VLOOKUP(C2363,'Adj to Match Apport'!$C:$F,4,FALSE),0)</f>
        <v/>
      </c>
      <c r="Y2363" s="33">
        <f t="shared" si="416"/>
        <v>35312.090000000004</v>
      </c>
      <c r="Z2363" s="184">
        <f>VLOOKUP(C2363, '2023-24 School Level AAFTE'!$C$4:$C$2454, 1, 0)</f>
        <v>5355</v>
      </c>
    </row>
    <row r="2364" spans="1:26" x14ac:dyDescent="0.25">
      <c r="A2364" s="136" t="s">
        <v>2349</v>
      </c>
      <c r="B2364" s="166" t="s">
        <v>2348</v>
      </c>
      <c r="C2364" s="118">
        <v>5224</v>
      </c>
      <c r="D2364" t="s">
        <v>2367</v>
      </c>
      <c r="E2364" s="146" t="str">
        <f>VLOOKUP($C2364,'2023-24 School Level AAFTE'!$C:$N,9,FALSE)</f>
        <v>Yes</v>
      </c>
      <c r="F2364" s="94" t="str">
        <f>IFERROR(VLOOKUP(C2364,'2023-24 School Level AAFTE'!$C:$N,11,FALSE),"")</f>
        <v>Yes</v>
      </c>
      <c r="G2364" s="20">
        <f>IFERROR(VLOOKUP(C2364,'2023-24 School Level AAFTE'!$C:$N,8,FALSE),0)</f>
        <v>75.709999999999994</v>
      </c>
      <c r="H2364" s="99">
        <f>VLOOKUP($A2364,'District Data'!$A:$F,3,FALSE)</f>
        <v>1</v>
      </c>
      <c r="I2364" s="99">
        <f>VLOOKUP($A2364,'District Data'!$A:$F,4,FALSE)</f>
        <v>1</v>
      </c>
      <c r="J2364" s="100">
        <f t="shared" si="408"/>
        <v>75.709999999999994</v>
      </c>
      <c r="K2364" s="101">
        <f t="shared" si="409"/>
        <v>0.222</v>
      </c>
      <c r="L2364" s="102">
        <f>'District Data'!E$2</f>
        <v>72728</v>
      </c>
      <c r="M2364" s="102">
        <f>'District Data'!F$2</f>
        <v>78209</v>
      </c>
      <c r="N2364" s="33">
        <f t="shared" si="410"/>
        <v>16145.62</v>
      </c>
      <c r="O2364" s="33">
        <f t="shared" si="411"/>
        <v>1216.78</v>
      </c>
      <c r="P2364" s="33">
        <f t="shared" si="406"/>
        <v>14418.72</v>
      </c>
      <c r="Q2364" s="103">
        <v>0.18149999999999999</v>
      </c>
      <c r="R2364" s="103">
        <v>0.17510000000000001</v>
      </c>
      <c r="S2364" s="33">
        <f t="shared" si="412"/>
        <v>6344.44</v>
      </c>
      <c r="T2364" s="33">
        <f t="shared" si="407"/>
        <v>289.37</v>
      </c>
      <c r="U2364" s="33">
        <f t="shared" si="413"/>
        <v>50.67</v>
      </c>
      <c r="V2364" s="33">
        <f t="shared" si="414"/>
        <v>340.04</v>
      </c>
      <c r="W2364" s="33">
        <f t="shared" si="415"/>
        <v>24046.880000000001</v>
      </c>
      <c r="X2364" s="33" t="str">
        <f>IFERROR(VLOOKUP(C2364,'Adj to Match Apport'!$C:$F,4,FALSE),0)</f>
        <v/>
      </c>
      <c r="Y2364" s="33">
        <f t="shared" si="416"/>
        <v>24046.880000000001</v>
      </c>
      <c r="Z2364" s="184">
        <f>VLOOKUP(C2364, '2023-24 School Level AAFTE'!$C$4:$C$2454, 1, 0)</f>
        <v>5224</v>
      </c>
    </row>
    <row r="2365" spans="1:26" x14ac:dyDescent="0.25">
      <c r="A2365" s="136" t="s">
        <v>2370</v>
      </c>
      <c r="B2365" s="166" t="s">
        <v>2369</v>
      </c>
      <c r="C2365" s="118">
        <v>4346</v>
      </c>
      <c r="D2365" t="s">
        <v>2377</v>
      </c>
      <c r="E2365" s="146" t="str">
        <f>VLOOKUP($C2365,'2023-24 School Level AAFTE'!$C:$N,9,FALSE)</f>
        <v>Yes</v>
      </c>
      <c r="F2365" s="94" t="str">
        <f>IFERROR(VLOOKUP(C2365,'2023-24 School Level AAFTE'!$C:$N,11,FALSE),"")</f>
        <v>Yes</v>
      </c>
      <c r="G2365" s="20">
        <f>IFERROR(VLOOKUP(C2365,'2023-24 School Level AAFTE'!$C:$N,8,FALSE),0)</f>
        <v>477.56</v>
      </c>
      <c r="H2365" s="99">
        <f>VLOOKUP($A2365,'District Data'!$A:$F,3,FALSE)</f>
        <v>1.06</v>
      </c>
      <c r="I2365" s="99">
        <f>VLOOKUP($A2365,'District Data'!$A:$F,4,FALSE)</f>
        <v>1.06</v>
      </c>
      <c r="J2365" s="100">
        <f t="shared" si="408"/>
        <v>477.56</v>
      </c>
      <c r="K2365" s="101">
        <f t="shared" si="409"/>
        <v>1.401</v>
      </c>
      <c r="L2365" s="102">
        <f>'District Data'!E$2</f>
        <v>72728</v>
      </c>
      <c r="M2365" s="102">
        <f>'District Data'!F$2</f>
        <v>78209</v>
      </c>
      <c r="N2365" s="33">
        <f t="shared" si="410"/>
        <v>108005.44</v>
      </c>
      <c r="O2365" s="33">
        <f t="shared" si="411"/>
        <v>8139.62</v>
      </c>
      <c r="P2365" s="33">
        <f t="shared" si="406"/>
        <v>14418.72</v>
      </c>
      <c r="Q2365" s="103">
        <v>0.18149999999999999</v>
      </c>
      <c r="R2365" s="103">
        <v>0.17510000000000001</v>
      </c>
      <c r="S2365" s="33">
        <f t="shared" si="412"/>
        <v>41228.86</v>
      </c>
      <c r="T2365" s="33">
        <f t="shared" si="407"/>
        <v>1935.75</v>
      </c>
      <c r="U2365" s="33">
        <f t="shared" si="413"/>
        <v>338.95</v>
      </c>
      <c r="V2365" s="33">
        <f t="shared" si="414"/>
        <v>2274.6999999999998</v>
      </c>
      <c r="W2365" s="33">
        <f t="shared" si="415"/>
        <v>159648.62</v>
      </c>
      <c r="X2365" s="33" t="str">
        <f>IFERROR(VLOOKUP(C2365,'Adj to Match Apport'!$C:$F,4,FALSE),0)</f>
        <v/>
      </c>
      <c r="Y2365" s="33">
        <f t="shared" si="416"/>
        <v>159648.62</v>
      </c>
      <c r="Z2365" s="184">
        <f>VLOOKUP(C2365, '2023-24 School Level AAFTE'!$C$4:$C$2454, 1, 0)</f>
        <v>4346</v>
      </c>
    </row>
    <row r="2366" spans="1:26" x14ac:dyDescent="0.25">
      <c r="A2366" s="136" t="s">
        <v>2370</v>
      </c>
      <c r="B2366" s="166" t="s">
        <v>2369</v>
      </c>
      <c r="C2366" s="118">
        <v>5018</v>
      </c>
      <c r="D2366" t="s">
        <v>2379</v>
      </c>
      <c r="E2366" s="146" t="str">
        <f>VLOOKUP($C2366,'2023-24 School Level AAFTE'!$C:$N,9,FALSE)</f>
        <v>No</v>
      </c>
      <c r="F2366" s="94" t="str">
        <f>IFERROR(VLOOKUP(C2366,'2023-24 School Level AAFTE'!$C:$N,11,FALSE),"")</f>
        <v>No</v>
      </c>
      <c r="G2366" s="20">
        <f>IFERROR(VLOOKUP(C2366,'2023-24 School Level AAFTE'!$C:$N,8,FALSE),0)</f>
        <v>288.10000000000002</v>
      </c>
      <c r="H2366" s="99">
        <f>VLOOKUP($A2366,'District Data'!$A:$F,3,FALSE)</f>
        <v>1.06</v>
      </c>
      <c r="I2366" s="99">
        <f>VLOOKUP($A2366,'District Data'!$A:$F,4,FALSE)</f>
        <v>1.06</v>
      </c>
      <c r="J2366" s="100">
        <f t="shared" si="408"/>
        <v>0</v>
      </c>
      <c r="K2366" s="101">
        <f t="shared" si="409"/>
        <v>0</v>
      </c>
      <c r="L2366" s="102">
        <f>'District Data'!E$2</f>
        <v>72728</v>
      </c>
      <c r="M2366" s="102">
        <f>'District Data'!F$2</f>
        <v>78209</v>
      </c>
      <c r="N2366" s="33">
        <f t="shared" si="410"/>
        <v>0</v>
      </c>
      <c r="O2366" s="33">
        <f t="shared" si="411"/>
        <v>0</v>
      </c>
      <c r="P2366" s="33">
        <f t="shared" si="406"/>
        <v>14418.72</v>
      </c>
      <c r="Q2366" s="103">
        <v>0.18149999999999999</v>
      </c>
      <c r="R2366" s="103">
        <v>0.17510000000000001</v>
      </c>
      <c r="S2366" s="33">
        <f t="shared" si="412"/>
        <v>0</v>
      </c>
      <c r="T2366" s="33">
        <f t="shared" si="407"/>
        <v>0</v>
      </c>
      <c r="U2366" s="33">
        <f t="shared" si="413"/>
        <v>0</v>
      </c>
      <c r="V2366" s="33">
        <f t="shared" si="414"/>
        <v>0</v>
      </c>
      <c r="W2366" s="33">
        <f t="shared" si="415"/>
        <v>0</v>
      </c>
      <c r="X2366" s="33">
        <f>IFERROR(VLOOKUP(C2366,'Adj to Match Apport'!$C:$F,4,FALSE),0)</f>
        <v>0</v>
      </c>
      <c r="Y2366" s="33">
        <f t="shared" si="416"/>
        <v>0</v>
      </c>
      <c r="Z2366" s="184">
        <f>VLOOKUP(C2366, '2023-24 School Level AAFTE'!$C$4:$C$2454, 1, 0)</f>
        <v>5018</v>
      </c>
    </row>
    <row r="2367" spans="1:26" x14ac:dyDescent="0.25">
      <c r="A2367" s="136" t="s">
        <v>2370</v>
      </c>
      <c r="B2367" s="166" t="s">
        <v>2369</v>
      </c>
      <c r="C2367" s="118">
        <v>2260</v>
      </c>
      <c r="D2367" t="s">
        <v>2372</v>
      </c>
      <c r="E2367" s="146" t="str">
        <f>VLOOKUP($C2367,'2023-24 School Level AAFTE'!$C:$N,9,FALSE)</f>
        <v>No</v>
      </c>
      <c r="F2367" s="94" t="str">
        <f>IFERROR(VLOOKUP(C2367,'2023-24 School Level AAFTE'!$C:$N,11,FALSE),"")</f>
        <v>No</v>
      </c>
      <c r="G2367" s="20">
        <f>IFERROR(VLOOKUP(C2367,'2023-24 School Level AAFTE'!$C:$N,8,FALSE),0)</f>
        <v>389.46</v>
      </c>
      <c r="H2367" s="99">
        <f>VLOOKUP($A2367,'District Data'!$A:$F,3,FALSE)</f>
        <v>1.06</v>
      </c>
      <c r="I2367" s="99">
        <f>VLOOKUP($A2367,'District Data'!$A:$F,4,FALSE)</f>
        <v>1.06</v>
      </c>
      <c r="J2367" s="100">
        <f t="shared" si="408"/>
        <v>0</v>
      </c>
      <c r="K2367" s="101">
        <f t="shared" si="409"/>
        <v>0</v>
      </c>
      <c r="L2367" s="102">
        <f>'District Data'!E$2</f>
        <v>72728</v>
      </c>
      <c r="M2367" s="102">
        <f>'District Data'!F$2</f>
        <v>78209</v>
      </c>
      <c r="N2367" s="33">
        <f t="shared" si="410"/>
        <v>0</v>
      </c>
      <c r="O2367" s="33">
        <f t="shared" si="411"/>
        <v>0</v>
      </c>
      <c r="P2367" s="33">
        <f t="shared" si="406"/>
        <v>14418.72</v>
      </c>
      <c r="Q2367" s="103">
        <v>0.18149999999999999</v>
      </c>
      <c r="R2367" s="103">
        <v>0.17510000000000001</v>
      </c>
      <c r="S2367" s="33">
        <f t="shared" si="412"/>
        <v>0</v>
      </c>
      <c r="T2367" s="33">
        <f t="shared" si="407"/>
        <v>0</v>
      </c>
      <c r="U2367" s="33">
        <f t="shared" si="413"/>
        <v>0</v>
      </c>
      <c r="V2367" s="33">
        <f t="shared" si="414"/>
        <v>0</v>
      </c>
      <c r="W2367" s="33">
        <f t="shared" si="415"/>
        <v>0</v>
      </c>
      <c r="X2367" s="33">
        <f>IFERROR(VLOOKUP(C2367,'Adj to Match Apport'!$C:$F,4,FALSE),0)</f>
        <v>0</v>
      </c>
      <c r="Y2367" s="33">
        <f t="shared" si="416"/>
        <v>0</v>
      </c>
      <c r="Z2367" s="184">
        <f>VLOOKUP(C2367, '2023-24 School Level AAFTE'!$C$4:$C$2454, 1, 0)</f>
        <v>2260</v>
      </c>
    </row>
    <row r="2368" spans="1:26" x14ac:dyDescent="0.25">
      <c r="A2368" s="136" t="s">
        <v>2370</v>
      </c>
      <c r="B2368" s="166" t="s">
        <v>2369</v>
      </c>
      <c r="C2368" s="118">
        <v>4451</v>
      </c>
      <c r="D2368" t="s">
        <v>2378</v>
      </c>
      <c r="E2368" s="146" t="str">
        <f>VLOOKUP($C2368,'2023-24 School Level AAFTE'!$C:$N,9,FALSE)</f>
        <v>No</v>
      </c>
      <c r="F2368" s="94" t="str">
        <f>IFERROR(VLOOKUP(C2368,'2023-24 School Level AAFTE'!$C:$N,11,FALSE),"")</f>
        <v>No</v>
      </c>
      <c r="G2368" s="20">
        <f>IFERROR(VLOOKUP(C2368,'2023-24 School Level AAFTE'!$C:$N,8,FALSE),0)</f>
        <v>379.36</v>
      </c>
      <c r="H2368" s="99">
        <f>VLOOKUP($A2368,'District Data'!$A:$F,3,FALSE)</f>
        <v>1.06</v>
      </c>
      <c r="I2368" s="99">
        <f>VLOOKUP($A2368,'District Data'!$A:$F,4,FALSE)</f>
        <v>1.06</v>
      </c>
      <c r="J2368" s="100">
        <f t="shared" si="408"/>
        <v>0</v>
      </c>
      <c r="K2368" s="101">
        <f t="shared" si="409"/>
        <v>0</v>
      </c>
      <c r="L2368" s="102">
        <f>'District Data'!E$2</f>
        <v>72728</v>
      </c>
      <c r="M2368" s="102">
        <f>'District Data'!F$2</f>
        <v>78209</v>
      </c>
      <c r="N2368" s="33">
        <f t="shared" si="410"/>
        <v>0</v>
      </c>
      <c r="O2368" s="33">
        <f t="shared" si="411"/>
        <v>0</v>
      </c>
      <c r="P2368" s="33">
        <f t="shared" si="406"/>
        <v>14418.72</v>
      </c>
      <c r="Q2368" s="103">
        <v>0.18149999999999999</v>
      </c>
      <c r="R2368" s="103">
        <v>0.17510000000000001</v>
      </c>
      <c r="S2368" s="33">
        <f t="shared" si="412"/>
        <v>0</v>
      </c>
      <c r="T2368" s="33">
        <f t="shared" si="407"/>
        <v>0</v>
      </c>
      <c r="U2368" s="33">
        <f t="shared" si="413"/>
        <v>0</v>
      </c>
      <c r="V2368" s="33">
        <f t="shared" si="414"/>
        <v>0</v>
      </c>
      <c r="W2368" s="33">
        <f t="shared" si="415"/>
        <v>0</v>
      </c>
      <c r="X2368" s="33">
        <f>IFERROR(VLOOKUP(C2368,'Adj to Match Apport'!$C:$F,4,FALSE),0)</f>
        <v>0</v>
      </c>
      <c r="Y2368" s="33">
        <f t="shared" si="416"/>
        <v>0</v>
      </c>
      <c r="Z2368" s="184">
        <f>VLOOKUP(C2368, '2023-24 School Level AAFTE'!$C$4:$C$2454, 1, 0)</f>
        <v>4451</v>
      </c>
    </row>
    <row r="2369" spans="1:26" x14ac:dyDescent="0.25">
      <c r="A2369" s="136" t="s">
        <v>2370</v>
      </c>
      <c r="B2369" s="166" t="s">
        <v>2369</v>
      </c>
      <c r="C2369" s="118">
        <v>5052</v>
      </c>
      <c r="D2369" t="s">
        <v>2380</v>
      </c>
      <c r="E2369" s="146" t="str">
        <f>VLOOKUP($C2369,'2023-24 School Level AAFTE'!$C:$N,9,FALSE)</f>
        <v>No</v>
      </c>
      <c r="F2369" s="94" t="str">
        <f>IFERROR(VLOOKUP(C2369,'2023-24 School Level AAFTE'!$C:$N,11,FALSE),"")</f>
        <v>No</v>
      </c>
      <c r="G2369" s="20">
        <f>IFERROR(VLOOKUP(C2369,'2023-24 School Level AAFTE'!$C:$N,8,FALSE),0)</f>
        <v>577.38</v>
      </c>
      <c r="H2369" s="99">
        <f>VLOOKUP($A2369,'District Data'!$A:$F,3,FALSE)</f>
        <v>1.06</v>
      </c>
      <c r="I2369" s="99">
        <f>VLOOKUP($A2369,'District Data'!$A:$F,4,FALSE)</f>
        <v>1.06</v>
      </c>
      <c r="J2369" s="100">
        <f t="shared" si="408"/>
        <v>0</v>
      </c>
      <c r="K2369" s="101">
        <f t="shared" si="409"/>
        <v>0</v>
      </c>
      <c r="L2369" s="102">
        <f>'District Data'!E$2</f>
        <v>72728</v>
      </c>
      <c r="M2369" s="102">
        <f>'District Data'!F$2</f>
        <v>78209</v>
      </c>
      <c r="N2369" s="33">
        <f t="shared" si="410"/>
        <v>0</v>
      </c>
      <c r="O2369" s="33">
        <f t="shared" si="411"/>
        <v>0</v>
      </c>
      <c r="P2369" s="33">
        <f t="shared" si="406"/>
        <v>14418.72</v>
      </c>
      <c r="Q2369" s="103">
        <v>0.18149999999999999</v>
      </c>
      <c r="R2369" s="103">
        <v>0.17510000000000001</v>
      </c>
      <c r="S2369" s="33">
        <f t="shared" si="412"/>
        <v>0</v>
      </c>
      <c r="T2369" s="33">
        <f t="shared" si="407"/>
        <v>0</v>
      </c>
      <c r="U2369" s="33">
        <f t="shared" si="413"/>
        <v>0</v>
      </c>
      <c r="V2369" s="33">
        <f t="shared" si="414"/>
        <v>0</v>
      </c>
      <c r="W2369" s="33">
        <f t="shared" si="415"/>
        <v>0</v>
      </c>
      <c r="X2369" s="33">
        <f>IFERROR(VLOOKUP(C2369,'Adj to Match Apport'!$C:$F,4,FALSE),0)</f>
        <v>0</v>
      </c>
      <c r="Y2369" s="33">
        <f t="shared" si="416"/>
        <v>0</v>
      </c>
      <c r="Z2369" s="184">
        <f>VLOOKUP(C2369, '2023-24 School Level AAFTE'!$C$4:$C$2454, 1, 0)</f>
        <v>5052</v>
      </c>
    </row>
    <row r="2370" spans="1:26" x14ac:dyDescent="0.25">
      <c r="A2370" s="136" t="s">
        <v>2370</v>
      </c>
      <c r="B2370" s="166" t="s">
        <v>2369</v>
      </c>
      <c r="C2370" s="118">
        <v>3848</v>
      </c>
      <c r="D2370" t="s">
        <v>2375</v>
      </c>
      <c r="E2370" s="146" t="str">
        <f>VLOOKUP($C2370,'2023-24 School Level AAFTE'!$C:$N,9,FALSE)</f>
        <v>No</v>
      </c>
      <c r="F2370" s="94" t="str">
        <f>IFERROR(VLOOKUP(C2370,'2023-24 School Level AAFTE'!$C:$N,11,FALSE),"")</f>
        <v>No</v>
      </c>
      <c r="G2370" s="20">
        <f>IFERROR(VLOOKUP(C2370,'2023-24 School Level AAFTE'!$C:$N,8,FALSE),0)</f>
        <v>670.15</v>
      </c>
      <c r="H2370" s="99">
        <f>VLOOKUP($A2370,'District Data'!$A:$F,3,FALSE)</f>
        <v>1.06</v>
      </c>
      <c r="I2370" s="99">
        <f>VLOOKUP($A2370,'District Data'!$A:$F,4,FALSE)</f>
        <v>1.06</v>
      </c>
      <c r="J2370" s="100">
        <f t="shared" si="408"/>
        <v>0</v>
      </c>
      <c r="K2370" s="101">
        <f t="shared" si="409"/>
        <v>0</v>
      </c>
      <c r="L2370" s="102">
        <f>'District Data'!E$2</f>
        <v>72728</v>
      </c>
      <c r="M2370" s="102">
        <f>'District Data'!F$2</f>
        <v>78209</v>
      </c>
      <c r="N2370" s="33">
        <f t="shared" si="410"/>
        <v>0</v>
      </c>
      <c r="O2370" s="33">
        <f t="shared" si="411"/>
        <v>0</v>
      </c>
      <c r="P2370" s="33">
        <f t="shared" si="406"/>
        <v>14418.72</v>
      </c>
      <c r="Q2370" s="103">
        <v>0.18149999999999999</v>
      </c>
      <c r="R2370" s="103">
        <v>0.17510000000000001</v>
      </c>
      <c r="S2370" s="33">
        <f t="shared" si="412"/>
        <v>0</v>
      </c>
      <c r="T2370" s="33">
        <f t="shared" si="407"/>
        <v>0</v>
      </c>
      <c r="U2370" s="33">
        <f t="shared" si="413"/>
        <v>0</v>
      </c>
      <c r="V2370" s="33">
        <f t="shared" si="414"/>
        <v>0</v>
      </c>
      <c r="W2370" s="33">
        <f t="shared" si="415"/>
        <v>0</v>
      </c>
      <c r="X2370" s="33">
        <f>IFERROR(VLOOKUP(C2370,'Adj to Match Apport'!$C:$F,4,FALSE),0)</f>
        <v>0</v>
      </c>
      <c r="Y2370" s="33">
        <f t="shared" si="416"/>
        <v>0</v>
      </c>
      <c r="Z2370" s="184">
        <f>VLOOKUP(C2370, '2023-24 School Level AAFTE'!$C$4:$C$2454, 1, 0)</f>
        <v>3848</v>
      </c>
    </row>
    <row r="2371" spans="1:26" x14ac:dyDescent="0.25">
      <c r="A2371" s="136" t="s">
        <v>2370</v>
      </c>
      <c r="B2371" s="166" t="s">
        <v>2369</v>
      </c>
      <c r="C2371" s="118">
        <v>1627</v>
      </c>
      <c r="D2371" t="s">
        <v>2371</v>
      </c>
      <c r="E2371" s="146" t="str">
        <f>VLOOKUP($C2371,'2023-24 School Level AAFTE'!$C:$N,9,FALSE)</f>
        <v>Yes</v>
      </c>
      <c r="F2371" s="94" t="str">
        <f>IFERROR(VLOOKUP(C2371,'2023-24 School Level AAFTE'!$C:$N,11,FALSE),"")</f>
        <v>Yes</v>
      </c>
      <c r="G2371" s="20">
        <f>IFERROR(VLOOKUP(C2371,'2023-24 School Level AAFTE'!$C:$N,8,FALSE),0)</f>
        <v>168.01000000000002</v>
      </c>
      <c r="H2371" s="99">
        <f>VLOOKUP($A2371,'District Data'!$A:$F,3,FALSE)</f>
        <v>1.06</v>
      </c>
      <c r="I2371" s="99">
        <f>VLOOKUP($A2371,'District Data'!$A:$F,4,FALSE)</f>
        <v>1.06</v>
      </c>
      <c r="J2371" s="100">
        <f t="shared" si="408"/>
        <v>168.01000000000002</v>
      </c>
      <c r="K2371" s="101">
        <f t="shared" si="409"/>
        <v>0.49299999999999999</v>
      </c>
      <c r="L2371" s="102">
        <f>'District Data'!E$2</f>
        <v>72728</v>
      </c>
      <c r="M2371" s="102">
        <f>'District Data'!F$2</f>
        <v>78209</v>
      </c>
      <c r="N2371" s="33">
        <f t="shared" si="410"/>
        <v>38006.199999999997</v>
      </c>
      <c r="O2371" s="33">
        <f t="shared" si="411"/>
        <v>2864.26</v>
      </c>
      <c r="P2371" s="33">
        <f t="shared" si="406"/>
        <v>14418.72</v>
      </c>
      <c r="Q2371" s="103">
        <v>0.18149999999999999</v>
      </c>
      <c r="R2371" s="103">
        <v>0.17510000000000001</v>
      </c>
      <c r="S2371" s="33">
        <f t="shared" si="412"/>
        <v>14508.09</v>
      </c>
      <c r="T2371" s="33">
        <f t="shared" si="407"/>
        <v>681.17</v>
      </c>
      <c r="U2371" s="33">
        <f t="shared" si="413"/>
        <v>119.27</v>
      </c>
      <c r="V2371" s="33">
        <f t="shared" si="414"/>
        <v>800.43999999999994</v>
      </c>
      <c r="W2371" s="33">
        <f t="shared" si="415"/>
        <v>56178.99</v>
      </c>
      <c r="X2371" s="33">
        <f>IFERROR(VLOOKUP(C2371,'Adj to Match Apport'!$C:$F,4,FALSE),0)</f>
        <v>1.0000000009313226E-2</v>
      </c>
      <c r="Y2371" s="33">
        <f t="shared" si="416"/>
        <v>56179.000000000007</v>
      </c>
      <c r="Z2371" s="184">
        <f>VLOOKUP(C2371, '2023-24 School Level AAFTE'!$C$4:$C$2454, 1, 0)</f>
        <v>1627</v>
      </c>
    </row>
    <row r="2372" spans="1:26" x14ac:dyDescent="0.25">
      <c r="A2372" s="136" t="s">
        <v>2370</v>
      </c>
      <c r="B2372" s="166" t="s">
        <v>2369</v>
      </c>
      <c r="C2372" s="118">
        <v>2633</v>
      </c>
      <c r="D2372" t="s">
        <v>2374</v>
      </c>
      <c r="E2372" s="146" t="str">
        <f>VLOOKUP($C2372,'2023-24 School Level AAFTE'!$C:$N,9,FALSE)</f>
        <v>No</v>
      </c>
      <c r="F2372" s="94" t="str">
        <f>IFERROR(VLOOKUP(C2372,'2023-24 School Level AAFTE'!$C:$N,11,FALSE),"")</f>
        <v>No</v>
      </c>
      <c r="G2372" s="20">
        <f>IFERROR(VLOOKUP(C2372,'2023-24 School Level AAFTE'!$C:$N,8,FALSE),0)</f>
        <v>1633.53</v>
      </c>
      <c r="H2372" s="99">
        <f>VLOOKUP($A2372,'District Data'!$A:$F,3,FALSE)</f>
        <v>1.06</v>
      </c>
      <c r="I2372" s="99">
        <f>VLOOKUP($A2372,'District Data'!$A:$F,4,FALSE)</f>
        <v>1.06</v>
      </c>
      <c r="J2372" s="100">
        <f t="shared" si="408"/>
        <v>0</v>
      </c>
      <c r="K2372" s="101">
        <f t="shared" si="409"/>
        <v>0</v>
      </c>
      <c r="L2372" s="102">
        <f>'District Data'!E$2</f>
        <v>72728</v>
      </c>
      <c r="M2372" s="102">
        <f>'District Data'!F$2</f>
        <v>78209</v>
      </c>
      <c r="N2372" s="33">
        <f t="shared" si="410"/>
        <v>0</v>
      </c>
      <c r="O2372" s="33">
        <f t="shared" si="411"/>
        <v>0</v>
      </c>
      <c r="P2372" s="33">
        <f t="shared" ref="P2372:P2378" si="417">ROUND(1178*12*1.02,2)</f>
        <v>14418.72</v>
      </c>
      <c r="Q2372" s="103">
        <v>0.18149999999999999</v>
      </c>
      <c r="R2372" s="103">
        <v>0.17510000000000001</v>
      </c>
      <c r="S2372" s="33">
        <f t="shared" si="412"/>
        <v>0</v>
      </c>
      <c r="T2372" s="33">
        <f t="shared" ref="T2372:T2378" si="418">ROUND(($M2372*$I2372*$K2372/180*3),2)</f>
        <v>0</v>
      </c>
      <c r="U2372" s="33">
        <f t="shared" si="413"/>
        <v>0</v>
      </c>
      <c r="V2372" s="33">
        <f t="shared" si="414"/>
        <v>0</v>
      </c>
      <c r="W2372" s="33">
        <f t="shared" si="415"/>
        <v>0</v>
      </c>
      <c r="X2372" s="33">
        <f>IFERROR(VLOOKUP(C2372,'Adj to Match Apport'!$C:$F,4,FALSE),0)</f>
        <v>0</v>
      </c>
      <c r="Y2372" s="33">
        <f t="shared" si="416"/>
        <v>0</v>
      </c>
      <c r="Z2372" s="184">
        <f>VLOOKUP(C2372, '2023-24 School Level AAFTE'!$C$4:$C$2454, 1, 0)</f>
        <v>2633</v>
      </c>
    </row>
    <row r="2373" spans="1:26" x14ac:dyDescent="0.25">
      <c r="A2373" s="136" t="s">
        <v>2370</v>
      </c>
      <c r="B2373" s="166" t="s">
        <v>2369</v>
      </c>
      <c r="C2373" s="118">
        <v>2481</v>
      </c>
      <c r="D2373" t="s">
        <v>2373</v>
      </c>
      <c r="E2373" s="146" t="str">
        <f>VLOOKUP($C2373,'2023-24 School Level AAFTE'!$C:$N,9,FALSE)</f>
        <v>No</v>
      </c>
      <c r="F2373" s="94" t="str">
        <f>IFERROR(VLOOKUP(C2373,'2023-24 School Level AAFTE'!$C:$N,11,FALSE),"")</f>
        <v>No</v>
      </c>
      <c r="G2373" s="20">
        <f>IFERROR(VLOOKUP(C2373,'2023-24 School Level AAFTE'!$C:$N,8,FALSE),0)</f>
        <v>684.28</v>
      </c>
      <c r="H2373" s="99">
        <f>VLOOKUP($A2373,'District Data'!$A:$F,3,FALSE)</f>
        <v>1.06</v>
      </c>
      <c r="I2373" s="99">
        <f>VLOOKUP($A2373,'District Data'!$A:$F,4,FALSE)</f>
        <v>1.06</v>
      </c>
      <c r="J2373" s="100">
        <f t="shared" si="408"/>
        <v>0</v>
      </c>
      <c r="K2373" s="101">
        <f t="shared" si="409"/>
        <v>0</v>
      </c>
      <c r="L2373" s="102">
        <f>'District Data'!E$2</f>
        <v>72728</v>
      </c>
      <c r="M2373" s="102">
        <f>'District Data'!F$2</f>
        <v>78209</v>
      </c>
      <c r="N2373" s="33">
        <f t="shared" si="410"/>
        <v>0</v>
      </c>
      <c r="O2373" s="33">
        <f t="shared" si="411"/>
        <v>0</v>
      </c>
      <c r="P2373" s="33">
        <f t="shared" si="417"/>
        <v>14418.72</v>
      </c>
      <c r="Q2373" s="103">
        <v>0.18149999999999999</v>
      </c>
      <c r="R2373" s="103">
        <v>0.17510000000000001</v>
      </c>
      <c r="S2373" s="33">
        <f t="shared" si="412"/>
        <v>0</v>
      </c>
      <c r="T2373" s="33">
        <f t="shared" si="418"/>
        <v>0</v>
      </c>
      <c r="U2373" s="33">
        <f t="shared" si="413"/>
        <v>0</v>
      </c>
      <c r="V2373" s="33">
        <f t="shared" si="414"/>
        <v>0</v>
      </c>
      <c r="W2373" s="33">
        <f t="shared" si="415"/>
        <v>0</v>
      </c>
      <c r="X2373" s="33">
        <f>IFERROR(VLOOKUP(C2373,'Adj to Match Apport'!$C:$F,4,FALSE),0)</f>
        <v>0</v>
      </c>
      <c r="Y2373" s="33">
        <f t="shared" si="416"/>
        <v>0</v>
      </c>
      <c r="Z2373" s="184">
        <f>VLOOKUP(C2373, '2023-24 School Level AAFTE'!$C$4:$C$2454, 1, 0)</f>
        <v>2481</v>
      </c>
    </row>
    <row r="2374" spans="1:26" x14ac:dyDescent="0.25">
      <c r="A2374" s="136" t="s">
        <v>2370</v>
      </c>
      <c r="B2374" s="166" t="s">
        <v>2369</v>
      </c>
      <c r="C2374" s="118">
        <v>4224</v>
      </c>
      <c r="D2374" t="s">
        <v>2376</v>
      </c>
      <c r="E2374" s="146" t="str">
        <f>VLOOKUP($C2374,'2023-24 School Level AAFTE'!$C:$N,9,FALSE)</f>
        <v>No</v>
      </c>
      <c r="F2374" s="94" t="str">
        <f>IFERROR(VLOOKUP(C2374,'2023-24 School Level AAFTE'!$C:$N,11,FALSE),"")</f>
        <v>No</v>
      </c>
      <c r="G2374" s="20">
        <f>IFERROR(VLOOKUP(C2374,'2023-24 School Level AAFTE'!$C:$N,8,FALSE),0)</f>
        <v>426.21</v>
      </c>
      <c r="H2374" s="99">
        <f>VLOOKUP($A2374,'District Data'!$A:$F,3,FALSE)</f>
        <v>1.06</v>
      </c>
      <c r="I2374" s="99">
        <f>VLOOKUP($A2374,'District Data'!$A:$F,4,FALSE)</f>
        <v>1.06</v>
      </c>
      <c r="J2374" s="100">
        <f t="shared" si="408"/>
        <v>0</v>
      </c>
      <c r="K2374" s="101">
        <f t="shared" si="409"/>
        <v>0</v>
      </c>
      <c r="L2374" s="102">
        <f>'District Data'!E$2</f>
        <v>72728</v>
      </c>
      <c r="M2374" s="102">
        <f>'District Data'!F$2</f>
        <v>78209</v>
      </c>
      <c r="N2374" s="33">
        <f t="shared" si="410"/>
        <v>0</v>
      </c>
      <c r="O2374" s="33">
        <f t="shared" si="411"/>
        <v>0</v>
      </c>
      <c r="P2374" s="33">
        <f t="shared" si="417"/>
        <v>14418.72</v>
      </c>
      <c r="Q2374" s="103">
        <v>0.18149999999999999</v>
      </c>
      <c r="R2374" s="103">
        <v>0.17510000000000001</v>
      </c>
      <c r="S2374" s="33">
        <f t="shared" si="412"/>
        <v>0</v>
      </c>
      <c r="T2374" s="33">
        <f t="shared" si="418"/>
        <v>0</v>
      </c>
      <c r="U2374" s="33">
        <f t="shared" si="413"/>
        <v>0</v>
      </c>
      <c r="V2374" s="33">
        <f t="shared" si="414"/>
        <v>0</v>
      </c>
      <c r="W2374" s="33">
        <f t="shared" si="415"/>
        <v>0</v>
      </c>
      <c r="X2374" s="33">
        <f>IFERROR(VLOOKUP(C2374,'Adj to Match Apport'!$C:$F,4,FALSE),0)</f>
        <v>0</v>
      </c>
      <c r="Y2374" s="33">
        <f t="shared" si="416"/>
        <v>0</v>
      </c>
      <c r="Z2374" s="184">
        <f>VLOOKUP(C2374, '2023-24 School Level AAFTE'!$C$4:$C$2454, 1, 0)</f>
        <v>4224</v>
      </c>
    </row>
    <row r="2375" spans="1:26" x14ac:dyDescent="0.25">
      <c r="A2375" s="136" t="s">
        <v>2382</v>
      </c>
      <c r="B2375" s="166" t="s">
        <v>2381</v>
      </c>
      <c r="C2375" s="118">
        <v>2783</v>
      </c>
      <c r="D2375" t="s">
        <v>2384</v>
      </c>
      <c r="E2375" s="146" t="str">
        <f>VLOOKUP($C2375,'2023-24 School Level AAFTE'!$C:$N,9,FALSE)</f>
        <v>Yes</v>
      </c>
      <c r="F2375" s="94" t="str">
        <f>IFERROR(VLOOKUP(C2375,'2023-24 School Level AAFTE'!$C:$N,11,FALSE),"")</f>
        <v>Yes</v>
      </c>
      <c r="G2375" s="20">
        <f>IFERROR(VLOOKUP(C2375,'2023-24 School Level AAFTE'!$C:$N,8,FALSE),0)</f>
        <v>317.43</v>
      </c>
      <c r="H2375" s="99">
        <f>VLOOKUP($A2375,'District Data'!$A:$F,3,FALSE)</f>
        <v>1</v>
      </c>
      <c r="I2375" s="99">
        <f>VLOOKUP($A2375,'District Data'!$A:$F,4,FALSE)</f>
        <v>1</v>
      </c>
      <c r="J2375" s="100">
        <f t="shared" si="408"/>
        <v>317.43</v>
      </c>
      <c r="K2375" s="101">
        <f t="shared" si="409"/>
        <v>0.93100000000000005</v>
      </c>
      <c r="L2375" s="102">
        <f>'District Data'!E$2</f>
        <v>72728</v>
      </c>
      <c r="M2375" s="102">
        <f>'District Data'!F$2</f>
        <v>78209</v>
      </c>
      <c r="N2375" s="33">
        <f t="shared" si="410"/>
        <v>67709.77</v>
      </c>
      <c r="O2375" s="33">
        <f t="shared" si="411"/>
        <v>5102.8100000000004</v>
      </c>
      <c r="P2375" s="33">
        <f t="shared" si="417"/>
        <v>14418.72</v>
      </c>
      <c r="Q2375" s="103">
        <v>0.18149999999999999</v>
      </c>
      <c r="R2375" s="103">
        <v>0.17510000000000001</v>
      </c>
      <c r="S2375" s="33">
        <f t="shared" si="412"/>
        <v>26606.65</v>
      </c>
      <c r="T2375" s="33">
        <f t="shared" si="418"/>
        <v>1213.54</v>
      </c>
      <c r="U2375" s="33">
        <f t="shared" si="413"/>
        <v>212.49</v>
      </c>
      <c r="V2375" s="33">
        <f t="shared" si="414"/>
        <v>1426.03</v>
      </c>
      <c r="W2375" s="33">
        <f t="shared" si="415"/>
        <v>100845.26000000001</v>
      </c>
      <c r="X2375" s="33" t="str">
        <f>IFERROR(VLOOKUP(C2375,'Adj to Match Apport'!$C:$F,4,FALSE),0)</f>
        <v/>
      </c>
      <c r="Y2375" s="33">
        <f t="shared" si="416"/>
        <v>100845.26000000001</v>
      </c>
      <c r="Z2375" s="184">
        <f>VLOOKUP(C2375, '2023-24 School Level AAFTE'!$C$4:$C$2454, 1, 0)</f>
        <v>2783</v>
      </c>
    </row>
    <row r="2376" spans="1:26" x14ac:dyDescent="0.25">
      <c r="A2376" s="136" t="s">
        <v>2382</v>
      </c>
      <c r="B2376" s="166" t="s">
        <v>2381</v>
      </c>
      <c r="C2376" s="118">
        <v>2240</v>
      </c>
      <c r="D2376" t="s">
        <v>2383</v>
      </c>
      <c r="E2376" s="146" t="str">
        <f>VLOOKUP($C2376,'2023-24 School Level AAFTE'!$C:$N,9,FALSE)</f>
        <v>Yes</v>
      </c>
      <c r="F2376" s="94" t="str">
        <f>IFERROR(VLOOKUP(C2376,'2023-24 School Level AAFTE'!$C:$N,11,FALSE),"")</f>
        <v>Yes</v>
      </c>
      <c r="G2376" s="20">
        <f>IFERROR(VLOOKUP(C2376,'2023-24 School Level AAFTE'!$C:$N,8,FALSE),0)</f>
        <v>440.65999999999997</v>
      </c>
      <c r="H2376" s="99">
        <f>VLOOKUP($A2376,'District Data'!$A:$F,3,FALSE)</f>
        <v>1</v>
      </c>
      <c r="I2376" s="99">
        <f>VLOOKUP($A2376,'District Data'!$A:$F,4,FALSE)</f>
        <v>1</v>
      </c>
      <c r="J2376" s="100">
        <f t="shared" si="408"/>
        <v>440.65999999999997</v>
      </c>
      <c r="K2376" s="101">
        <f t="shared" si="409"/>
        <v>1.2929999999999999</v>
      </c>
      <c r="L2376" s="102">
        <f>'District Data'!E$2</f>
        <v>72728</v>
      </c>
      <c r="M2376" s="102">
        <f>'District Data'!F$2</f>
        <v>78209</v>
      </c>
      <c r="N2376" s="33">
        <f t="shared" si="410"/>
        <v>94037.3</v>
      </c>
      <c r="O2376" s="33">
        <f t="shared" si="411"/>
        <v>7086.94</v>
      </c>
      <c r="P2376" s="33">
        <f t="shared" si="417"/>
        <v>14418.72</v>
      </c>
      <c r="Q2376" s="103">
        <v>0.18149999999999999</v>
      </c>
      <c r="R2376" s="103">
        <v>0.17510000000000001</v>
      </c>
      <c r="S2376" s="33">
        <f t="shared" si="412"/>
        <v>36952.1</v>
      </c>
      <c r="T2376" s="33">
        <f t="shared" si="418"/>
        <v>1685.4</v>
      </c>
      <c r="U2376" s="33">
        <f t="shared" si="413"/>
        <v>295.11</v>
      </c>
      <c r="V2376" s="33">
        <f t="shared" si="414"/>
        <v>1980.5100000000002</v>
      </c>
      <c r="W2376" s="33">
        <f t="shared" si="415"/>
        <v>140056.85</v>
      </c>
      <c r="X2376" s="33">
        <f>IFERROR(VLOOKUP(C2376,'Adj to Match Apport'!$C:$F,4,FALSE),0)</f>
        <v>1.0000000009313226E-2</v>
      </c>
      <c r="Y2376" s="33">
        <f t="shared" si="416"/>
        <v>140056.86000000002</v>
      </c>
      <c r="Z2376" s="184">
        <f>VLOOKUP(C2376, '2023-24 School Level AAFTE'!$C$4:$C$2454, 1, 0)</f>
        <v>2240</v>
      </c>
    </row>
    <row r="2377" spans="1:26" x14ac:dyDescent="0.25">
      <c r="A2377" s="136" t="s">
        <v>2382</v>
      </c>
      <c r="B2377" s="166" t="s">
        <v>2381</v>
      </c>
      <c r="C2377" s="118">
        <v>4221</v>
      </c>
      <c r="D2377" t="s">
        <v>2385</v>
      </c>
      <c r="E2377" s="146" t="str">
        <f>VLOOKUP($C2377,'2023-24 School Level AAFTE'!$C:$N,9,FALSE)</f>
        <v>Yes</v>
      </c>
      <c r="F2377" s="94" t="str">
        <f>IFERROR(VLOOKUP(C2377,'2023-24 School Level AAFTE'!$C:$N,11,FALSE),"")</f>
        <v>Yes</v>
      </c>
      <c r="G2377" s="20">
        <f>IFERROR(VLOOKUP(C2377,'2023-24 School Level AAFTE'!$C:$N,8,FALSE),0)</f>
        <v>265</v>
      </c>
      <c r="H2377" s="99">
        <f>VLOOKUP($A2377,'District Data'!$A:$F,3,FALSE)</f>
        <v>1</v>
      </c>
      <c r="I2377" s="99">
        <f>VLOOKUP($A2377,'District Data'!$A:$F,4,FALSE)</f>
        <v>1</v>
      </c>
      <c r="J2377" s="100">
        <f t="shared" si="408"/>
        <v>265</v>
      </c>
      <c r="K2377" s="101">
        <f t="shared" si="409"/>
        <v>0.77700000000000002</v>
      </c>
      <c r="L2377" s="102">
        <f>'District Data'!E$2</f>
        <v>72728</v>
      </c>
      <c r="M2377" s="102">
        <f>'District Data'!F$2</f>
        <v>78209</v>
      </c>
      <c r="N2377" s="33">
        <f t="shared" si="410"/>
        <v>56509.66</v>
      </c>
      <c r="O2377" s="33">
        <f t="shared" si="411"/>
        <v>4258.7299999999996</v>
      </c>
      <c r="P2377" s="33">
        <f t="shared" si="417"/>
        <v>14418.72</v>
      </c>
      <c r="Q2377" s="103">
        <v>0.18149999999999999</v>
      </c>
      <c r="R2377" s="103">
        <v>0.17510000000000001</v>
      </c>
      <c r="S2377" s="33">
        <f t="shared" si="412"/>
        <v>22205.55</v>
      </c>
      <c r="T2377" s="33">
        <f t="shared" si="418"/>
        <v>1012.81</v>
      </c>
      <c r="U2377" s="33">
        <f t="shared" si="413"/>
        <v>177.34</v>
      </c>
      <c r="V2377" s="33">
        <f t="shared" si="414"/>
        <v>1190.1499999999999</v>
      </c>
      <c r="W2377" s="33">
        <f t="shared" si="415"/>
        <v>84164.09</v>
      </c>
      <c r="X2377" s="33" t="str">
        <f>IFERROR(VLOOKUP(C2377,'Adj to Match Apport'!$C:$F,4,FALSE),0)</f>
        <v/>
      </c>
      <c r="Y2377" s="33">
        <f t="shared" si="416"/>
        <v>84164.09</v>
      </c>
      <c r="Z2377" s="184">
        <f>VLOOKUP(C2377, '2023-24 School Level AAFTE'!$C$4:$C$2454, 1, 0)</f>
        <v>4221</v>
      </c>
    </row>
    <row r="2378" spans="1:26" x14ac:dyDescent="0.25">
      <c r="A2378" s="136" t="s">
        <v>2382</v>
      </c>
      <c r="B2378" s="166" t="s">
        <v>2381</v>
      </c>
      <c r="C2378" s="118">
        <v>4481</v>
      </c>
      <c r="D2378" t="s">
        <v>2386</v>
      </c>
      <c r="E2378" s="146" t="str">
        <f>VLOOKUP($C2378,'2023-24 School Level AAFTE'!$C:$N,9,FALSE)</f>
        <v>Yes</v>
      </c>
      <c r="F2378" s="94" t="str">
        <f>IFERROR(VLOOKUP(C2378,'2023-24 School Level AAFTE'!$C:$N,11,FALSE),"")</f>
        <v>Yes</v>
      </c>
      <c r="G2378" s="20">
        <f>IFERROR(VLOOKUP(C2378,'2023-24 School Level AAFTE'!$C:$N,8,FALSE),0)</f>
        <v>313.18</v>
      </c>
      <c r="H2378" s="99">
        <f>VLOOKUP($A2378,'District Data'!$A:$F,3,FALSE)</f>
        <v>1</v>
      </c>
      <c r="I2378" s="99">
        <f>VLOOKUP($A2378,'District Data'!$A:$F,4,FALSE)</f>
        <v>1</v>
      </c>
      <c r="J2378" s="100">
        <f t="shared" si="408"/>
        <v>313.18</v>
      </c>
      <c r="K2378" s="101">
        <f t="shared" si="409"/>
        <v>0.91900000000000004</v>
      </c>
      <c r="L2378" s="102">
        <f>'District Data'!E$2</f>
        <v>72728</v>
      </c>
      <c r="M2378" s="102">
        <f>'District Data'!F$2</f>
        <v>78209</v>
      </c>
      <c r="N2378" s="33">
        <f t="shared" si="410"/>
        <v>66837.03</v>
      </c>
      <c r="O2378" s="33">
        <f t="shared" si="411"/>
        <v>5037.04</v>
      </c>
      <c r="P2378" s="33">
        <f t="shared" si="417"/>
        <v>14418.72</v>
      </c>
      <c r="Q2378" s="103">
        <v>0.18149999999999999</v>
      </c>
      <c r="R2378" s="103">
        <v>0.17510000000000001</v>
      </c>
      <c r="S2378" s="33">
        <f t="shared" si="412"/>
        <v>26263.71</v>
      </c>
      <c r="T2378" s="33">
        <f t="shared" si="418"/>
        <v>1197.9000000000001</v>
      </c>
      <c r="U2378" s="33">
        <f t="shared" si="413"/>
        <v>209.75</v>
      </c>
      <c r="V2378" s="33">
        <f t="shared" si="414"/>
        <v>1407.65</v>
      </c>
      <c r="W2378" s="33">
        <f t="shared" si="415"/>
        <v>99545.429999999978</v>
      </c>
      <c r="X2378" s="33" t="str">
        <f>IFERROR(VLOOKUP(C2378,'Adj to Match Apport'!$C:$F,4,FALSE),0)</f>
        <v/>
      </c>
      <c r="Y2378" s="33">
        <f t="shared" si="416"/>
        <v>99545.429999999978</v>
      </c>
      <c r="Z2378" s="184">
        <f>VLOOKUP(C2378, '2023-24 School Level AAFTE'!$C$4:$C$2454, 1, 0)</f>
        <v>4481</v>
      </c>
    </row>
    <row r="2379" spans="1:26" x14ac:dyDescent="0.25">
      <c r="A2379" s="169" t="s">
        <v>4</v>
      </c>
      <c r="B2379" s="34" t="s">
        <v>3</v>
      </c>
      <c r="C2379" s="169" t="s">
        <v>4</v>
      </c>
      <c r="D2379" s="34" t="s">
        <v>3</v>
      </c>
      <c r="E2379" s="146"/>
      <c r="F2379" s="94"/>
      <c r="G2379" s="20"/>
      <c r="H2379" s="99"/>
      <c r="I2379" s="99"/>
      <c r="J2379" s="100"/>
      <c r="K2379" s="101"/>
      <c r="L2379" s="102"/>
      <c r="M2379" s="102"/>
      <c r="N2379" s="33"/>
      <c r="O2379" s="33"/>
      <c r="P2379" s="33"/>
      <c r="Q2379" s="103"/>
      <c r="R2379" s="103"/>
      <c r="S2379" s="33"/>
      <c r="T2379" s="33"/>
      <c r="U2379" s="33"/>
      <c r="V2379" s="33"/>
      <c r="W2379" s="33"/>
      <c r="X2379" s="33"/>
      <c r="Y2379" s="33"/>
      <c r="Z2379" s="184"/>
    </row>
    <row r="2380" spans="1:26" x14ac:dyDescent="0.25">
      <c r="A2380" s="169" t="s">
        <v>14</v>
      </c>
      <c r="B2380" s="34" t="s">
        <v>13</v>
      </c>
      <c r="C2380" s="169" t="s">
        <v>14</v>
      </c>
      <c r="D2380" s="34" t="s">
        <v>13</v>
      </c>
      <c r="E2380" s="146"/>
      <c r="F2380" s="94"/>
      <c r="G2380" s="20"/>
      <c r="H2380" s="99"/>
      <c r="I2380" s="99"/>
      <c r="J2380" s="100"/>
      <c r="K2380" s="101"/>
      <c r="L2380" s="102"/>
      <c r="M2380" s="102"/>
      <c r="N2380" s="33"/>
      <c r="O2380" s="33"/>
      <c r="P2380" s="33"/>
      <c r="Q2380" s="103"/>
      <c r="R2380" s="103"/>
      <c r="S2380" s="33"/>
      <c r="T2380" s="33"/>
      <c r="U2380" s="33"/>
      <c r="V2380" s="33"/>
      <c r="W2380" s="33"/>
      <c r="X2380" s="33"/>
      <c r="Y2380" s="33"/>
      <c r="Z2380" s="184"/>
    </row>
    <row r="2381" spans="1:26" x14ac:dyDescent="0.25">
      <c r="A2381" s="169" t="s">
        <v>18</v>
      </c>
      <c r="B2381" s="34" t="s">
        <v>17</v>
      </c>
      <c r="C2381" s="169" t="s">
        <v>18</v>
      </c>
      <c r="D2381" s="34" t="s">
        <v>17</v>
      </c>
      <c r="E2381" s="146"/>
      <c r="F2381" s="94"/>
      <c r="G2381" s="20"/>
      <c r="H2381" s="99"/>
      <c r="I2381" s="99"/>
      <c r="J2381" s="100"/>
      <c r="K2381" s="101"/>
      <c r="L2381" s="102"/>
      <c r="M2381" s="102"/>
      <c r="N2381" s="33"/>
      <c r="O2381" s="33"/>
      <c r="P2381" s="33"/>
      <c r="Q2381" s="103"/>
      <c r="R2381" s="103"/>
      <c r="S2381" s="33"/>
      <c r="T2381" s="33"/>
      <c r="U2381" s="33"/>
      <c r="V2381" s="33"/>
      <c r="W2381" s="33"/>
      <c r="X2381" s="33"/>
      <c r="Y2381" s="33"/>
      <c r="Z2381" s="184"/>
    </row>
    <row r="2382" spans="1:26" x14ac:dyDescent="0.25">
      <c r="A2382" s="169" t="s">
        <v>21</v>
      </c>
      <c r="B2382" s="34" t="s">
        <v>20</v>
      </c>
      <c r="C2382" s="169" t="s">
        <v>21</v>
      </c>
      <c r="D2382" s="34" t="s">
        <v>20</v>
      </c>
      <c r="E2382" s="146"/>
      <c r="F2382" s="94"/>
      <c r="G2382" s="20"/>
      <c r="H2382" s="99"/>
      <c r="I2382" s="99"/>
      <c r="J2382" s="100"/>
      <c r="K2382" s="101"/>
      <c r="L2382" s="102"/>
      <c r="M2382" s="102"/>
      <c r="N2382" s="33"/>
      <c r="O2382" s="33"/>
      <c r="P2382" s="33"/>
      <c r="Q2382" s="103"/>
      <c r="R2382" s="103"/>
      <c r="S2382" s="33"/>
      <c r="T2382" s="33"/>
      <c r="U2382" s="33"/>
      <c r="V2382" s="33"/>
      <c r="W2382" s="33"/>
      <c r="X2382" s="33"/>
      <c r="Y2382" s="33"/>
      <c r="Z2382" s="184"/>
    </row>
    <row r="2383" spans="1:26" x14ac:dyDescent="0.25">
      <c r="A2383" s="169" t="s">
        <v>29</v>
      </c>
      <c r="B2383" s="34" t="s">
        <v>28</v>
      </c>
      <c r="C2383" s="169" t="s">
        <v>29</v>
      </c>
      <c r="D2383" s="34" t="s">
        <v>28</v>
      </c>
      <c r="E2383" s="146"/>
      <c r="F2383" s="94"/>
      <c r="G2383" s="20"/>
      <c r="H2383" s="99"/>
      <c r="I2383" s="99"/>
      <c r="J2383" s="100"/>
      <c r="K2383" s="101"/>
      <c r="L2383" s="102"/>
      <c r="M2383" s="102"/>
      <c r="N2383" s="33"/>
      <c r="O2383" s="33"/>
      <c r="P2383" s="33"/>
      <c r="Q2383" s="103"/>
      <c r="R2383" s="103"/>
      <c r="S2383" s="33"/>
      <c r="T2383" s="33"/>
      <c r="U2383" s="33"/>
      <c r="V2383" s="33"/>
      <c r="W2383" s="33"/>
      <c r="X2383" s="33"/>
      <c r="Y2383" s="33"/>
      <c r="Z2383" s="184"/>
    </row>
    <row r="2384" spans="1:26" x14ac:dyDescent="0.25">
      <c r="A2384" s="169" t="s">
        <v>40</v>
      </c>
      <c r="B2384" s="34" t="s">
        <v>39</v>
      </c>
      <c r="C2384" s="169" t="s">
        <v>40</v>
      </c>
      <c r="D2384" s="34" t="s">
        <v>39</v>
      </c>
      <c r="F2384" s="94" t="str">
        <f>IFERROR(VLOOKUP(C2384,'2023-24 School Level AAFTE'!$C:$N,11,FALSE),"")</f>
        <v/>
      </c>
      <c r="X2384" s="33"/>
      <c r="Y2384" s="33"/>
      <c r="Z2384" s="184"/>
    </row>
    <row r="2385" spans="1:26" x14ac:dyDescent="0.25">
      <c r="A2385" s="169" t="s">
        <v>44</v>
      </c>
      <c r="B2385" s="34" t="s">
        <v>43</v>
      </c>
      <c r="C2385" s="169" t="s">
        <v>44</v>
      </c>
      <c r="D2385" s="34" t="s">
        <v>43</v>
      </c>
      <c r="F2385" s="94" t="str">
        <f>IFERROR(VLOOKUP(C2385,'2023-24 School Level AAFTE'!$C:$N,11,FALSE),"")</f>
        <v/>
      </c>
      <c r="X2385" s="33"/>
      <c r="Y2385" s="33"/>
      <c r="Z2385" s="184"/>
    </row>
    <row r="2386" spans="1:26" x14ac:dyDescent="0.25">
      <c r="A2386" s="169" t="s">
        <v>69</v>
      </c>
      <c r="B2386" s="34" t="s">
        <v>68</v>
      </c>
      <c r="C2386" s="169" t="s">
        <v>69</v>
      </c>
      <c r="D2386" s="34" t="s">
        <v>68</v>
      </c>
      <c r="F2386" s="94" t="str">
        <f>IFERROR(VLOOKUP(C2386,'2023-24 School Level AAFTE'!$C:$N,11,FALSE),"")</f>
        <v/>
      </c>
      <c r="X2386" s="33"/>
      <c r="Y2386" s="33"/>
      <c r="Z2386" s="184"/>
    </row>
    <row r="2387" spans="1:26" x14ac:dyDescent="0.25">
      <c r="A2387" s="169" t="s">
        <v>81</v>
      </c>
      <c r="B2387" s="34" t="s">
        <v>80</v>
      </c>
      <c r="C2387" s="169" t="s">
        <v>81</v>
      </c>
      <c r="D2387" s="34" t="s">
        <v>80</v>
      </c>
      <c r="F2387" s="94" t="str">
        <f>IFERROR(VLOOKUP(C2387,'2023-24 School Level AAFTE'!$C:$N,11,FALSE),"")</f>
        <v/>
      </c>
      <c r="X2387" s="33"/>
      <c r="Y2387" s="33"/>
      <c r="Z2387" s="184"/>
    </row>
    <row r="2388" spans="1:26" x14ac:dyDescent="0.25">
      <c r="A2388" s="169" t="s">
        <v>91</v>
      </c>
      <c r="B2388" s="34" t="s">
        <v>90</v>
      </c>
      <c r="C2388" s="169" t="s">
        <v>91</v>
      </c>
      <c r="D2388" s="34" t="s">
        <v>90</v>
      </c>
      <c r="F2388" s="94" t="str">
        <f>IFERROR(VLOOKUP(C2388,'2023-24 School Level AAFTE'!$C:$N,11,FALSE),"")</f>
        <v/>
      </c>
      <c r="X2388" s="33"/>
      <c r="Y2388" s="33"/>
      <c r="Z2388" s="184"/>
    </row>
    <row r="2389" spans="1:26" x14ac:dyDescent="0.25">
      <c r="A2389" s="169" t="s">
        <v>123</v>
      </c>
      <c r="B2389" s="34" t="s">
        <v>122</v>
      </c>
      <c r="C2389" s="169" t="s">
        <v>123</v>
      </c>
      <c r="D2389" s="34" t="s">
        <v>122</v>
      </c>
      <c r="F2389" s="94" t="str">
        <f>IFERROR(VLOOKUP(C2389,'2023-24 School Level AAFTE'!$C:$N,11,FALSE),"")</f>
        <v/>
      </c>
      <c r="X2389" s="33"/>
      <c r="Y2389" s="33"/>
      <c r="Z2389" s="184"/>
    </row>
    <row r="2390" spans="1:26" x14ac:dyDescent="0.25">
      <c r="A2390" s="169" t="s">
        <v>2445</v>
      </c>
      <c r="B2390" s="34" t="s">
        <v>2446</v>
      </c>
      <c r="C2390" s="169" t="s">
        <v>2445</v>
      </c>
      <c r="D2390" s="34" t="s">
        <v>2446</v>
      </c>
      <c r="F2390" s="94" t="str">
        <f>IFERROR(VLOOKUP(C2390,'2023-24 School Level AAFTE'!$C:$N,11,FALSE),"")</f>
        <v/>
      </c>
      <c r="X2390" s="33"/>
      <c r="Y2390" s="33"/>
      <c r="Z2390" s="184"/>
    </row>
    <row r="2391" spans="1:26" x14ac:dyDescent="0.25">
      <c r="A2391" s="169" t="s">
        <v>150</v>
      </c>
      <c r="B2391" s="34" t="s">
        <v>149</v>
      </c>
      <c r="C2391" s="169" t="s">
        <v>150</v>
      </c>
      <c r="D2391" s="34" t="s">
        <v>149</v>
      </c>
      <c r="F2391" s="94" t="str">
        <f>IFERROR(VLOOKUP(C2391,'2023-24 School Level AAFTE'!$C:$N,11,FALSE),"")</f>
        <v/>
      </c>
      <c r="X2391" s="33"/>
      <c r="Y2391" s="33"/>
      <c r="Z2391" s="184"/>
    </row>
    <row r="2392" spans="1:26" x14ac:dyDescent="0.25">
      <c r="A2392" s="169" t="s">
        <v>2448</v>
      </c>
      <c r="B2392" s="34" t="s">
        <v>2449</v>
      </c>
      <c r="C2392" s="169" t="s">
        <v>2448</v>
      </c>
      <c r="D2392" s="34" t="s">
        <v>2449</v>
      </c>
      <c r="F2392" s="94" t="str">
        <f>IFERROR(VLOOKUP(C2392,'2023-24 School Level AAFTE'!$C:$N,11,FALSE),"")</f>
        <v/>
      </c>
      <c r="X2392" s="33"/>
      <c r="Y2392" s="33"/>
      <c r="Z2392" s="184"/>
    </row>
    <row r="2393" spans="1:26" x14ac:dyDescent="0.25">
      <c r="A2393" s="169" t="s">
        <v>182</v>
      </c>
      <c r="B2393" s="34" t="s">
        <v>181</v>
      </c>
      <c r="C2393" s="169" t="s">
        <v>182</v>
      </c>
      <c r="D2393" s="34" t="s">
        <v>181</v>
      </c>
      <c r="F2393" s="94" t="str">
        <f>IFERROR(VLOOKUP(C2393,'2023-24 School Level AAFTE'!$C:$N,11,FALSE),"")</f>
        <v/>
      </c>
      <c r="X2393" s="33"/>
      <c r="Y2393" s="33"/>
      <c r="Z2393" s="184"/>
    </row>
    <row r="2394" spans="1:26" x14ac:dyDescent="0.25">
      <c r="A2394" s="169" t="s">
        <v>191</v>
      </c>
      <c r="B2394" s="34" t="s">
        <v>190</v>
      </c>
      <c r="C2394" s="169" t="s">
        <v>191</v>
      </c>
      <c r="D2394" s="34" t="s">
        <v>190</v>
      </c>
      <c r="F2394" s="94" t="str">
        <f>IFERROR(VLOOKUP(C2394,'2023-24 School Level AAFTE'!$C:$N,11,FALSE),"")</f>
        <v/>
      </c>
      <c r="X2394" s="33"/>
      <c r="Y2394" s="33"/>
      <c r="Z2394" s="184"/>
    </row>
    <row r="2395" spans="1:26" x14ac:dyDescent="0.25">
      <c r="A2395" s="169" t="s">
        <v>194</v>
      </c>
      <c r="B2395" s="34" t="s">
        <v>193</v>
      </c>
      <c r="C2395" s="169" t="s">
        <v>194</v>
      </c>
      <c r="D2395" s="34" t="s">
        <v>193</v>
      </c>
      <c r="F2395" s="94" t="str">
        <f>IFERROR(VLOOKUP(C2395,'2023-24 School Level AAFTE'!$C:$N,11,FALSE),"")</f>
        <v/>
      </c>
      <c r="Z2395" s="184"/>
    </row>
    <row r="2396" spans="1:26" s="18" customFormat="1" x14ac:dyDescent="0.25">
      <c r="A2396" s="169" t="s">
        <v>207</v>
      </c>
      <c r="B2396" s="34" t="s">
        <v>206</v>
      </c>
      <c r="C2396" s="169" t="s">
        <v>207</v>
      </c>
      <c r="D2396" s="34" t="s">
        <v>206</v>
      </c>
      <c r="E2396" s="4"/>
      <c r="F2396" s="94" t="str">
        <f>IFERROR(VLOOKUP(C2396,'2023-24 School Level AAFTE'!$C:$N,11,FALSE),"")</f>
        <v/>
      </c>
      <c r="G2396" s="5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 s="33">
        <f>IFERROR(VLOOKUP(C2396,'Adj to Match Apport'!$C:$F,4,FALSE),0)</f>
        <v>0</v>
      </c>
      <c r="Y2396" s="33">
        <f t="shared" ref="Y2396:Y2405" si="419">SUM(X2396,W2396)</f>
        <v>0</v>
      </c>
      <c r="Z2396" s="184"/>
    </row>
    <row r="2397" spans="1:26" s="18" customFormat="1" x14ac:dyDescent="0.25">
      <c r="A2397" s="169" t="s">
        <v>213</v>
      </c>
      <c r="B2397" s="34" t="s">
        <v>212</v>
      </c>
      <c r="C2397" s="169" t="s">
        <v>213</v>
      </c>
      <c r="D2397" s="34" t="s">
        <v>212</v>
      </c>
      <c r="E2397" s="4"/>
      <c r="F2397" s="94" t="str">
        <f>IFERROR(VLOOKUP(C2397,'2023-24 School Level AAFTE'!$C:$N,11,FALSE),"")</f>
        <v/>
      </c>
      <c r="G2397" s="5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 s="33">
        <f>IFERROR(VLOOKUP(C2397,'Adj to Match Apport'!$C:$F,4,FALSE),0)</f>
        <v>0</v>
      </c>
      <c r="Y2397" s="33">
        <f t="shared" si="419"/>
        <v>0</v>
      </c>
      <c r="Z2397" s="184"/>
    </row>
    <row r="2398" spans="1:26" s="18" customFormat="1" x14ac:dyDescent="0.25">
      <c r="A2398" s="169" t="s">
        <v>219</v>
      </c>
      <c r="B2398" s="34" t="s">
        <v>218</v>
      </c>
      <c r="C2398" s="169" t="s">
        <v>219</v>
      </c>
      <c r="D2398" s="34" t="s">
        <v>218</v>
      </c>
      <c r="E2398" s="4"/>
      <c r="F2398" s="94" t="str">
        <f>IFERROR(VLOOKUP(C2398,'2023-24 School Level AAFTE'!$C:$N,11,FALSE),"")</f>
        <v/>
      </c>
      <c r="G2398" s="5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 s="33">
        <f>IFERROR(VLOOKUP(C2398,'Adj to Match Apport'!$C:$F,4,FALSE),0)</f>
        <v>0</v>
      </c>
      <c r="Y2398" s="33">
        <f t="shared" si="419"/>
        <v>0</v>
      </c>
      <c r="Z2398" s="184"/>
    </row>
    <row r="2399" spans="1:26" s="18" customFormat="1" x14ac:dyDescent="0.25">
      <c r="A2399" s="169" t="s">
        <v>222</v>
      </c>
      <c r="B2399" s="34" t="s">
        <v>221</v>
      </c>
      <c r="C2399" s="169" t="s">
        <v>222</v>
      </c>
      <c r="D2399" s="34" t="s">
        <v>221</v>
      </c>
      <c r="E2399" s="4"/>
      <c r="F2399" s="94" t="str">
        <f>IFERROR(VLOOKUP(C2399,'2023-24 School Level AAFTE'!$C:$N,11,FALSE),"")</f>
        <v/>
      </c>
      <c r="G2399" s="5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 s="33">
        <f>IFERROR(VLOOKUP(C2399,'Adj to Match Apport'!$C:$F,4,FALSE),0)</f>
        <v>0</v>
      </c>
      <c r="Y2399" s="33">
        <f t="shared" si="419"/>
        <v>0</v>
      </c>
      <c r="Z2399" s="184"/>
    </row>
    <row r="2400" spans="1:26" s="18" customFormat="1" x14ac:dyDescent="0.25">
      <c r="A2400" s="169" t="s">
        <v>231</v>
      </c>
      <c r="B2400" s="34" t="s">
        <v>230</v>
      </c>
      <c r="C2400" s="169" t="s">
        <v>231</v>
      </c>
      <c r="D2400" s="34" t="s">
        <v>230</v>
      </c>
      <c r="E2400" s="4"/>
      <c r="F2400" s="94" t="str">
        <f>IFERROR(VLOOKUP(C2400,'2023-24 School Level AAFTE'!$C:$N,11,FALSE),"")</f>
        <v/>
      </c>
      <c r="G2400" s="5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 s="33">
        <f>IFERROR(VLOOKUP(C2400,'Adj to Match Apport'!$C:$F,4,FALSE),0)</f>
        <v>0</v>
      </c>
      <c r="Y2400" s="33">
        <f t="shared" si="419"/>
        <v>0</v>
      </c>
      <c r="Z2400" s="184"/>
    </row>
    <row r="2401" spans="1:26" s="18" customFormat="1" x14ac:dyDescent="0.25">
      <c r="A2401" s="169" t="s">
        <v>242</v>
      </c>
      <c r="B2401" s="34" t="s">
        <v>241</v>
      </c>
      <c r="C2401" s="169" t="s">
        <v>242</v>
      </c>
      <c r="D2401" s="34" t="s">
        <v>241</v>
      </c>
      <c r="E2401" s="4"/>
      <c r="F2401" s="94" t="str">
        <f>IFERROR(VLOOKUP(C2401,'2023-24 School Level AAFTE'!$C:$N,11,FALSE),"")</f>
        <v/>
      </c>
      <c r="G2401" s="5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 s="33">
        <f>IFERROR(VLOOKUP(C2401,'Adj to Match Apport'!$C:$F,4,FALSE),0)</f>
        <v>0</v>
      </c>
      <c r="Y2401" s="33">
        <f t="shared" si="419"/>
        <v>0</v>
      </c>
      <c r="Z2401" s="184"/>
    </row>
    <row r="2402" spans="1:26" s="18" customFormat="1" x14ac:dyDescent="0.25">
      <c r="A2402" s="169" t="s">
        <v>247</v>
      </c>
      <c r="B2402" s="34" t="s">
        <v>246</v>
      </c>
      <c r="C2402" s="169" t="s">
        <v>247</v>
      </c>
      <c r="D2402" s="34" t="s">
        <v>246</v>
      </c>
      <c r="E2402" s="4"/>
      <c r="F2402" s="94" t="str">
        <f>IFERROR(VLOOKUP(C2402,'2023-24 School Level AAFTE'!$C:$N,11,FALSE),"")</f>
        <v/>
      </c>
      <c r="G2402" s="5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 s="33">
        <f>IFERROR(VLOOKUP(C2402,'Adj to Match Apport'!$C:$F,4,FALSE),0)</f>
        <v>0</v>
      </c>
      <c r="Y2402" s="33">
        <f t="shared" si="419"/>
        <v>0</v>
      </c>
      <c r="Z2402" s="184"/>
    </row>
    <row r="2403" spans="1:26" s="18" customFormat="1" x14ac:dyDescent="0.25">
      <c r="A2403" t="s">
        <v>250</v>
      </c>
      <c r="B2403" t="s">
        <v>249</v>
      </c>
      <c r="C2403" t="s">
        <v>250</v>
      </c>
      <c r="D2403" t="s">
        <v>249</v>
      </c>
      <c r="E2403" s="4"/>
      <c r="F2403" s="94" t="str">
        <f>IFERROR(VLOOKUP(C2403,'2023-24 School Level AAFTE'!$C:$N,11,FALSE),"")</f>
        <v/>
      </c>
      <c r="G2403" s="5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 s="33">
        <f>IFERROR(VLOOKUP(C2403,'Adj to Match Apport'!$C:$F,4,FALSE),0)</f>
        <v>0</v>
      </c>
      <c r="Y2403" s="33">
        <f t="shared" si="419"/>
        <v>0</v>
      </c>
      <c r="Z2403" s="184"/>
    </row>
    <row r="2404" spans="1:26" s="18" customFormat="1" x14ac:dyDescent="0.25">
      <c r="A2404" s="169" t="s">
        <v>257</v>
      </c>
      <c r="B2404" s="34" t="s">
        <v>2622</v>
      </c>
      <c r="C2404" s="169" t="s">
        <v>257</v>
      </c>
      <c r="D2404" s="34" t="s">
        <v>2622</v>
      </c>
      <c r="E2404" s="4"/>
      <c r="F2404" s="94" t="str">
        <f>IFERROR(VLOOKUP(C2404,'2023-24 School Level AAFTE'!$C:$N,11,FALSE),"")</f>
        <v/>
      </c>
      <c r="G2404" s="5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 s="33">
        <f>IFERROR(VLOOKUP(C2404,'Adj to Match Apport'!$C:$F,4,FALSE),0)</f>
        <v>0</v>
      </c>
      <c r="Y2404" s="33">
        <f t="shared" si="419"/>
        <v>0</v>
      </c>
      <c r="Z2404" s="184"/>
    </row>
    <row r="2405" spans="1:26" s="18" customFormat="1" x14ac:dyDescent="0.25">
      <c r="A2405" s="169" t="s">
        <v>262</v>
      </c>
      <c r="B2405" s="34" t="s">
        <v>261</v>
      </c>
      <c r="C2405" s="169" t="s">
        <v>262</v>
      </c>
      <c r="D2405" s="34" t="s">
        <v>261</v>
      </c>
      <c r="E2405" s="4"/>
      <c r="F2405" s="94" t="str">
        <f>IFERROR(VLOOKUP(C2405,'2023-24 School Level AAFTE'!$C:$N,11,FALSE),"")</f>
        <v/>
      </c>
      <c r="G2405" s="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 s="33">
        <f>IFERROR(VLOOKUP(C2405,'Adj to Match Apport'!$C:$F,4,FALSE),0)</f>
        <v>0</v>
      </c>
      <c r="Y2405" s="33">
        <f t="shared" si="419"/>
        <v>0</v>
      </c>
      <c r="Z2405" s="184"/>
    </row>
    <row r="2406" spans="1:26" x14ac:dyDescent="0.25">
      <c r="A2406" s="169" t="s">
        <v>2783</v>
      </c>
      <c r="B2406" s="34" t="s">
        <v>2786</v>
      </c>
      <c r="C2406" s="169" t="s">
        <v>2783</v>
      </c>
      <c r="D2406" s="34" t="s">
        <v>2786</v>
      </c>
      <c r="F2406" s="94" t="str">
        <f>IFERROR(VLOOKUP(C2406,'2023-24 School Level AAFTE'!$C:$N,11,FALSE),"")</f>
        <v/>
      </c>
      <c r="Z2406" s="184"/>
    </row>
    <row r="2407" spans="1:26" x14ac:dyDescent="0.25">
      <c r="A2407" t="s">
        <v>267</v>
      </c>
      <c r="B2407" t="s">
        <v>266</v>
      </c>
      <c r="C2407" t="s">
        <v>267</v>
      </c>
      <c r="D2407" t="s">
        <v>266</v>
      </c>
      <c r="F2407" s="94" t="str">
        <f>IFERROR(VLOOKUP(C2407,'2023-24 School Level AAFTE'!$C:$N,11,FALSE),"")</f>
        <v/>
      </c>
      <c r="Z2407" s="184"/>
    </row>
    <row r="2408" spans="1:26" x14ac:dyDescent="0.25">
      <c r="A2408" s="169" t="s">
        <v>270</v>
      </c>
      <c r="B2408" s="34" t="s">
        <v>269</v>
      </c>
      <c r="C2408" s="169" t="s">
        <v>270</v>
      </c>
      <c r="D2408" s="34" t="s">
        <v>269</v>
      </c>
      <c r="F2408" s="94" t="str">
        <f>IFERROR(VLOOKUP(C2408,'2023-24 School Level AAFTE'!$C:$N,11,FALSE),"")</f>
        <v/>
      </c>
      <c r="Z2408" s="184"/>
    </row>
    <row r="2409" spans="1:26" x14ac:dyDescent="0.25">
      <c r="A2409" s="169" t="s">
        <v>283</v>
      </c>
      <c r="B2409" s="34" t="s">
        <v>282</v>
      </c>
      <c r="C2409" s="169" t="s">
        <v>283</v>
      </c>
      <c r="D2409" s="34" t="s">
        <v>282</v>
      </c>
      <c r="F2409" s="94" t="str">
        <f>IFERROR(VLOOKUP(C2409,'2023-24 School Level AAFTE'!$C:$N,11,FALSE),"")</f>
        <v/>
      </c>
      <c r="Z2409" s="184"/>
    </row>
    <row r="2410" spans="1:26" x14ac:dyDescent="0.25">
      <c r="A2410" s="169" t="s">
        <v>311</v>
      </c>
      <c r="B2410" s="34" t="s">
        <v>310</v>
      </c>
      <c r="C2410" s="169" t="s">
        <v>311</v>
      </c>
      <c r="D2410" s="34" t="s">
        <v>310</v>
      </c>
      <c r="F2410" s="94" t="str">
        <f>IFERROR(VLOOKUP(C2410,'2023-24 School Level AAFTE'!$C:$N,11,FALSE),"")</f>
        <v/>
      </c>
      <c r="Z2410" s="184"/>
    </row>
    <row r="2411" spans="1:26" x14ac:dyDescent="0.25">
      <c r="A2411" s="169" t="s">
        <v>320</v>
      </c>
      <c r="B2411" s="34" t="s">
        <v>319</v>
      </c>
      <c r="C2411" s="169" t="s">
        <v>320</v>
      </c>
      <c r="D2411" s="34" t="s">
        <v>319</v>
      </c>
      <c r="F2411" s="94" t="str">
        <f>IFERROR(VLOOKUP(C2411,'2023-24 School Level AAFTE'!$C:$N,11,FALSE),"")</f>
        <v/>
      </c>
      <c r="Z2411" s="184"/>
    </row>
    <row r="2412" spans="1:26" x14ac:dyDescent="0.25">
      <c r="A2412" s="169" t="s">
        <v>325</v>
      </c>
      <c r="B2412" s="34" t="s">
        <v>324</v>
      </c>
      <c r="C2412" s="169" t="s">
        <v>325</v>
      </c>
      <c r="D2412" s="34" t="s">
        <v>324</v>
      </c>
      <c r="F2412" s="94" t="str">
        <f>IFERROR(VLOOKUP(C2412,'2023-24 School Level AAFTE'!$C:$N,11,FALSE),"")</f>
        <v/>
      </c>
      <c r="Z2412" s="184"/>
    </row>
    <row r="2413" spans="1:26" x14ac:dyDescent="0.25">
      <c r="A2413" s="169" t="s">
        <v>336</v>
      </c>
      <c r="B2413" s="34" t="s">
        <v>335</v>
      </c>
      <c r="C2413" s="169" t="s">
        <v>336</v>
      </c>
      <c r="D2413" s="34" t="s">
        <v>335</v>
      </c>
      <c r="F2413" s="94" t="str">
        <f>IFERROR(VLOOKUP(C2413,'2023-24 School Level AAFTE'!$C:$N,11,FALSE),"")</f>
        <v/>
      </c>
      <c r="Z2413" s="184"/>
    </row>
    <row r="2414" spans="1:26" x14ac:dyDescent="0.25">
      <c r="A2414" s="169" t="s">
        <v>2623</v>
      </c>
      <c r="B2414" s="166" t="s">
        <v>2857</v>
      </c>
      <c r="C2414" s="169" t="s">
        <v>2623</v>
      </c>
      <c r="D2414" s="166" t="s">
        <v>2857</v>
      </c>
      <c r="F2414" s="94" t="str">
        <f>IFERROR(VLOOKUP(C2414,'2023-24 School Level AAFTE'!$C:$N,11,FALSE),"")</f>
        <v/>
      </c>
      <c r="Z2414" s="184"/>
    </row>
    <row r="2415" spans="1:26" x14ac:dyDescent="0.25">
      <c r="A2415" s="169" t="s">
        <v>340</v>
      </c>
      <c r="B2415" s="34" t="s">
        <v>339</v>
      </c>
      <c r="C2415" s="169" t="s">
        <v>340</v>
      </c>
      <c r="D2415" s="34" t="s">
        <v>339</v>
      </c>
      <c r="F2415" s="94" t="str">
        <f>IFERROR(VLOOKUP(C2415,'2023-24 School Level AAFTE'!$C:$N,11,FALSE),"")</f>
        <v/>
      </c>
      <c r="Z2415" s="184"/>
    </row>
    <row r="2416" spans="1:26" x14ac:dyDescent="0.25">
      <c r="A2416" s="169" t="s">
        <v>344</v>
      </c>
      <c r="B2416" s="34" t="s">
        <v>343</v>
      </c>
      <c r="C2416" s="169" t="s">
        <v>344</v>
      </c>
      <c r="D2416" s="34" t="s">
        <v>343</v>
      </c>
      <c r="F2416" s="94" t="str">
        <f>IFERROR(VLOOKUP(C2416,'2023-24 School Level AAFTE'!$C:$N,11,FALSE),"")</f>
        <v/>
      </c>
      <c r="Z2416" s="184"/>
    </row>
    <row r="2417" spans="1:26" x14ac:dyDescent="0.25">
      <c r="A2417" s="169" t="s">
        <v>354</v>
      </c>
      <c r="B2417" s="34" t="s">
        <v>353</v>
      </c>
      <c r="C2417" s="169" t="s">
        <v>354</v>
      </c>
      <c r="D2417" s="34" t="s">
        <v>353</v>
      </c>
      <c r="F2417" s="94" t="str">
        <f>IFERROR(VLOOKUP(C2417,'2023-24 School Level AAFTE'!$C:$N,11,FALSE),"")</f>
        <v/>
      </c>
      <c r="Z2417" s="184"/>
    </row>
    <row r="2418" spans="1:26" x14ac:dyDescent="0.25">
      <c r="A2418" s="169" t="s">
        <v>357</v>
      </c>
      <c r="B2418" s="34" t="s">
        <v>356</v>
      </c>
      <c r="C2418" s="169" t="s">
        <v>357</v>
      </c>
      <c r="D2418" s="34" t="s">
        <v>356</v>
      </c>
      <c r="F2418" s="94" t="str">
        <f>IFERROR(VLOOKUP(C2418,'2023-24 School Level AAFTE'!$C:$N,11,FALSE),"")</f>
        <v/>
      </c>
      <c r="Z2418" s="184"/>
    </row>
    <row r="2419" spans="1:26" x14ac:dyDescent="0.25">
      <c r="A2419" s="169" t="s">
        <v>386</v>
      </c>
      <c r="B2419" s="34" t="s">
        <v>385</v>
      </c>
      <c r="C2419" s="169" t="s">
        <v>386</v>
      </c>
      <c r="D2419" s="34" t="s">
        <v>385</v>
      </c>
      <c r="F2419" s="94" t="str">
        <f>IFERROR(VLOOKUP(C2419,'2023-24 School Level AAFTE'!$C:$N,11,FALSE),"")</f>
        <v/>
      </c>
      <c r="Z2419" s="184"/>
    </row>
    <row r="2420" spans="1:26" x14ac:dyDescent="0.25">
      <c r="A2420" s="169" t="s">
        <v>390</v>
      </c>
      <c r="B2420" s="34" t="s">
        <v>389</v>
      </c>
      <c r="C2420" s="169" t="s">
        <v>390</v>
      </c>
      <c r="D2420" s="34" t="s">
        <v>389</v>
      </c>
      <c r="F2420" s="94" t="str">
        <f>IFERROR(VLOOKUP(C2420,'2023-24 School Level AAFTE'!$C:$N,11,FALSE),"")</f>
        <v/>
      </c>
      <c r="Z2420" s="184"/>
    </row>
    <row r="2421" spans="1:26" x14ac:dyDescent="0.25">
      <c r="A2421" s="169" t="s">
        <v>395</v>
      </c>
      <c r="B2421" s="34" t="s">
        <v>394</v>
      </c>
      <c r="C2421" s="169" t="s">
        <v>395</v>
      </c>
      <c r="D2421" s="34" t="s">
        <v>394</v>
      </c>
      <c r="F2421" s="94" t="str">
        <f>IFERROR(VLOOKUP(C2421,'2023-24 School Level AAFTE'!$C:$N,11,FALSE),"")</f>
        <v/>
      </c>
      <c r="Z2421" s="184"/>
    </row>
    <row r="2422" spans="1:26" x14ac:dyDescent="0.25">
      <c r="A2422" s="169" t="s">
        <v>398</v>
      </c>
      <c r="B2422" s="34" t="s">
        <v>397</v>
      </c>
      <c r="C2422" s="169" t="s">
        <v>398</v>
      </c>
      <c r="D2422" s="34" t="s">
        <v>397</v>
      </c>
      <c r="F2422" s="94" t="str">
        <f>IFERROR(VLOOKUP(C2422,'2023-24 School Level AAFTE'!$C:$N,11,FALSE),"")</f>
        <v/>
      </c>
      <c r="Z2422" s="184"/>
    </row>
    <row r="2423" spans="1:26" x14ac:dyDescent="0.25">
      <c r="A2423" s="169" t="s">
        <v>401</v>
      </c>
      <c r="B2423" s="34" t="s">
        <v>400</v>
      </c>
      <c r="C2423" s="169" t="s">
        <v>401</v>
      </c>
      <c r="D2423" s="34" t="s">
        <v>400</v>
      </c>
      <c r="F2423" s="94" t="str">
        <f>IFERROR(VLOOKUP(C2423,'2023-24 School Level AAFTE'!$C:$N,11,FALSE),"")</f>
        <v/>
      </c>
      <c r="Z2423" s="184"/>
    </row>
    <row r="2424" spans="1:26" x14ac:dyDescent="0.25">
      <c r="A2424" s="169" t="s">
        <v>405</v>
      </c>
      <c r="B2424" s="34" t="s">
        <v>404</v>
      </c>
      <c r="C2424" s="169" t="s">
        <v>405</v>
      </c>
      <c r="D2424" s="34" t="s">
        <v>404</v>
      </c>
      <c r="F2424" s="94" t="str">
        <f>IFERROR(VLOOKUP(C2424,'2023-24 School Level AAFTE'!$C:$N,11,FALSE),"")</f>
        <v/>
      </c>
      <c r="Z2424" s="184"/>
    </row>
    <row r="2425" spans="1:26" x14ac:dyDescent="0.25">
      <c r="A2425" s="169" t="s">
        <v>412</v>
      </c>
      <c r="B2425" s="34" t="s">
        <v>411</v>
      </c>
      <c r="C2425" s="169" t="s">
        <v>412</v>
      </c>
      <c r="D2425" s="34" t="s">
        <v>411</v>
      </c>
      <c r="F2425" s="94" t="str">
        <f>IFERROR(VLOOKUP(C2425,'2023-24 School Level AAFTE'!$C:$N,11,FALSE),"")</f>
        <v/>
      </c>
      <c r="Z2425" s="184"/>
    </row>
    <row r="2426" spans="1:26" x14ac:dyDescent="0.25">
      <c r="A2426" s="169" t="s">
        <v>416</v>
      </c>
      <c r="B2426" s="34" t="s">
        <v>415</v>
      </c>
      <c r="C2426" s="169" t="s">
        <v>416</v>
      </c>
      <c r="D2426" s="34" t="s">
        <v>415</v>
      </c>
      <c r="F2426" s="94" t="str">
        <f>IFERROR(VLOOKUP(C2426,'2023-24 School Level AAFTE'!$C:$N,11,FALSE),"")</f>
        <v/>
      </c>
      <c r="Z2426" s="184"/>
    </row>
    <row r="2427" spans="1:26" x14ac:dyDescent="0.25">
      <c r="A2427" s="169" t="s">
        <v>419</v>
      </c>
      <c r="B2427" s="34" t="s">
        <v>418</v>
      </c>
      <c r="C2427" s="169" t="s">
        <v>419</v>
      </c>
      <c r="D2427" s="34" t="s">
        <v>418</v>
      </c>
      <c r="F2427" s="94" t="str">
        <f>IFERROR(VLOOKUP(C2427,'2023-24 School Level AAFTE'!$C:$N,11,FALSE),"")</f>
        <v/>
      </c>
      <c r="Z2427" s="184"/>
    </row>
    <row r="2428" spans="1:26" x14ac:dyDescent="0.25">
      <c r="A2428" s="169" t="s">
        <v>422</v>
      </c>
      <c r="B2428" s="34" t="s">
        <v>421</v>
      </c>
      <c r="C2428" s="169" t="s">
        <v>422</v>
      </c>
      <c r="D2428" s="34" t="s">
        <v>421</v>
      </c>
      <c r="F2428" s="94" t="str">
        <f>IFERROR(VLOOKUP(C2428,'2023-24 School Level AAFTE'!$C:$N,11,FALSE),"")</f>
        <v/>
      </c>
      <c r="Z2428" s="184"/>
    </row>
    <row r="2429" spans="1:26" x14ac:dyDescent="0.25">
      <c r="A2429" s="169" t="s">
        <v>425</v>
      </c>
      <c r="B2429" s="34" t="s">
        <v>424</v>
      </c>
      <c r="C2429" s="169" t="s">
        <v>425</v>
      </c>
      <c r="D2429" s="34" t="s">
        <v>424</v>
      </c>
      <c r="F2429" s="94" t="str">
        <f>IFERROR(VLOOKUP(C2429,'2023-24 School Level AAFTE'!$C:$N,11,FALSE),"")</f>
        <v/>
      </c>
      <c r="Z2429" s="184"/>
    </row>
    <row r="2430" spans="1:26" x14ac:dyDescent="0.25">
      <c r="A2430" s="169" t="s">
        <v>428</v>
      </c>
      <c r="B2430" s="34" t="s">
        <v>427</v>
      </c>
      <c r="C2430" s="169" t="s">
        <v>428</v>
      </c>
      <c r="D2430" s="34" t="s">
        <v>427</v>
      </c>
      <c r="F2430" s="94" t="str">
        <f>IFERROR(VLOOKUP(C2430,'2023-24 School Level AAFTE'!$C:$N,11,FALSE),"")</f>
        <v/>
      </c>
      <c r="Z2430" s="184"/>
    </row>
    <row r="2431" spans="1:26" x14ac:dyDescent="0.25">
      <c r="A2431" s="169" t="s">
        <v>432</v>
      </c>
      <c r="B2431" s="34" t="s">
        <v>431</v>
      </c>
      <c r="C2431" s="169" t="s">
        <v>432</v>
      </c>
      <c r="D2431" s="34" t="s">
        <v>431</v>
      </c>
      <c r="F2431" s="94" t="str">
        <f>IFERROR(VLOOKUP(C2431,'2023-24 School Level AAFTE'!$C:$N,11,FALSE),"")</f>
        <v/>
      </c>
      <c r="Z2431" s="184"/>
    </row>
    <row r="2432" spans="1:26" x14ac:dyDescent="0.25">
      <c r="A2432" s="169" t="s">
        <v>436</v>
      </c>
      <c r="B2432" s="34" t="s">
        <v>435</v>
      </c>
      <c r="C2432" s="169" t="s">
        <v>436</v>
      </c>
      <c r="D2432" s="34" t="s">
        <v>435</v>
      </c>
      <c r="F2432" s="94" t="str">
        <f>IFERROR(VLOOKUP(C2432,'2023-24 School Level AAFTE'!$C:$N,11,FALSE),"")</f>
        <v/>
      </c>
      <c r="Z2432" s="184"/>
    </row>
    <row r="2433" spans="1:26" x14ac:dyDescent="0.25">
      <c r="A2433" s="169" t="s">
        <v>440</v>
      </c>
      <c r="B2433" s="34" t="s">
        <v>439</v>
      </c>
      <c r="C2433" s="169" t="s">
        <v>440</v>
      </c>
      <c r="D2433" s="34" t="s">
        <v>439</v>
      </c>
      <c r="F2433" s="94" t="str">
        <f>IFERROR(VLOOKUP(C2433,'2023-24 School Level AAFTE'!$C:$N,11,FALSE),"")</f>
        <v/>
      </c>
      <c r="Z2433" s="184"/>
    </row>
    <row r="2434" spans="1:26" x14ac:dyDescent="0.25">
      <c r="A2434" s="169" t="s">
        <v>2469</v>
      </c>
      <c r="B2434" s="34" t="s">
        <v>2470</v>
      </c>
      <c r="C2434" s="169" t="s">
        <v>2469</v>
      </c>
      <c r="D2434" s="34" t="s">
        <v>2470</v>
      </c>
      <c r="F2434" s="94" t="str">
        <f>IFERROR(VLOOKUP(C2434,'2023-24 School Level AAFTE'!$C:$N,11,FALSE),"")</f>
        <v/>
      </c>
      <c r="Z2434" s="184"/>
    </row>
    <row r="2435" spans="1:26" x14ac:dyDescent="0.25">
      <c r="A2435" s="169" t="s">
        <v>444</v>
      </c>
      <c r="B2435" s="34" t="s">
        <v>443</v>
      </c>
      <c r="C2435" s="169" t="s">
        <v>444</v>
      </c>
      <c r="D2435" s="34" t="s">
        <v>443</v>
      </c>
      <c r="F2435" s="94" t="str">
        <f>IFERROR(VLOOKUP(C2435,'2023-24 School Level AAFTE'!$C:$N,11,FALSE),"")</f>
        <v/>
      </c>
      <c r="Z2435" s="184"/>
    </row>
    <row r="2436" spans="1:26" x14ac:dyDescent="0.25">
      <c r="A2436" s="169" t="s">
        <v>447</v>
      </c>
      <c r="B2436" s="34" t="s">
        <v>446</v>
      </c>
      <c r="C2436" s="169" t="s">
        <v>447</v>
      </c>
      <c r="D2436" s="34" t="s">
        <v>446</v>
      </c>
      <c r="F2436" s="94" t="str">
        <f>IFERROR(VLOOKUP(C2436,'2023-24 School Level AAFTE'!$C:$N,11,FALSE),"")</f>
        <v/>
      </c>
      <c r="Z2436" s="184"/>
    </row>
    <row r="2437" spans="1:26" x14ac:dyDescent="0.25">
      <c r="A2437" s="169" t="s">
        <v>451</v>
      </c>
      <c r="B2437" s="34" t="s">
        <v>450</v>
      </c>
      <c r="C2437" s="169" t="s">
        <v>451</v>
      </c>
      <c r="D2437" s="34" t="s">
        <v>450</v>
      </c>
      <c r="F2437" s="94" t="str">
        <f>IFERROR(VLOOKUP(C2437,'2023-24 School Level AAFTE'!$C:$N,11,FALSE),"")</f>
        <v/>
      </c>
      <c r="Z2437" s="184"/>
    </row>
    <row r="2438" spans="1:26" x14ac:dyDescent="0.25">
      <c r="A2438" s="169" t="s">
        <v>456</v>
      </c>
      <c r="B2438" s="34" t="s">
        <v>455</v>
      </c>
      <c r="C2438" s="169" t="s">
        <v>456</v>
      </c>
      <c r="D2438" s="34" t="s">
        <v>455</v>
      </c>
      <c r="F2438" s="94" t="str">
        <f>IFERROR(VLOOKUP(C2438,'2023-24 School Level AAFTE'!$C:$N,11,FALSE),"")</f>
        <v/>
      </c>
      <c r="Z2438" s="184"/>
    </row>
    <row r="2439" spans="1:26" x14ac:dyDescent="0.25">
      <c r="A2439" s="169" t="s">
        <v>462</v>
      </c>
      <c r="B2439" s="34" t="s">
        <v>461</v>
      </c>
      <c r="C2439" s="169" t="s">
        <v>462</v>
      </c>
      <c r="D2439" s="34" t="s">
        <v>461</v>
      </c>
      <c r="F2439" s="94" t="str">
        <f>IFERROR(VLOOKUP(C2439,'2023-24 School Level AAFTE'!$C:$N,11,FALSE),"")</f>
        <v/>
      </c>
      <c r="Z2439" s="184"/>
    </row>
    <row r="2440" spans="1:26" x14ac:dyDescent="0.25">
      <c r="A2440" s="169" t="s">
        <v>2475</v>
      </c>
      <c r="B2440" s="34" t="s">
        <v>2476</v>
      </c>
      <c r="C2440" s="169" t="s">
        <v>2475</v>
      </c>
      <c r="D2440" s="34" t="s">
        <v>2476</v>
      </c>
      <c r="F2440" s="94" t="str">
        <f>IFERROR(VLOOKUP(C2440,'2023-24 School Level AAFTE'!$C:$N,11,FALSE),"")</f>
        <v/>
      </c>
      <c r="Z2440" s="184"/>
    </row>
    <row r="2441" spans="1:26" x14ac:dyDescent="0.25">
      <c r="A2441" s="169" t="s">
        <v>465</v>
      </c>
      <c r="B2441" s="34" t="s">
        <v>464</v>
      </c>
      <c r="C2441" s="169" t="s">
        <v>465</v>
      </c>
      <c r="D2441" s="34" t="s">
        <v>464</v>
      </c>
      <c r="F2441" s="94" t="str">
        <f>IFERROR(VLOOKUP(C2441,'2023-24 School Level AAFTE'!$C:$N,11,FALSE),"")</f>
        <v/>
      </c>
      <c r="Z2441" s="184"/>
    </row>
    <row r="2442" spans="1:26" x14ac:dyDescent="0.25">
      <c r="A2442" s="169" t="s">
        <v>475</v>
      </c>
      <c r="B2442" s="34" t="s">
        <v>474</v>
      </c>
      <c r="C2442" s="169" t="s">
        <v>475</v>
      </c>
      <c r="D2442" s="34" t="s">
        <v>474</v>
      </c>
      <c r="F2442" s="94" t="str">
        <f>IFERROR(VLOOKUP(C2442,'2023-24 School Level AAFTE'!$C:$N,11,FALSE),"")</f>
        <v/>
      </c>
      <c r="Z2442" s="184"/>
    </row>
    <row r="2443" spans="1:26" x14ac:dyDescent="0.25">
      <c r="A2443" s="169" t="s">
        <v>481</v>
      </c>
      <c r="B2443" s="34" t="s">
        <v>480</v>
      </c>
      <c r="C2443" s="169" t="s">
        <v>481</v>
      </c>
      <c r="D2443" s="34" t="s">
        <v>480</v>
      </c>
      <c r="F2443" s="94" t="str">
        <f>IFERROR(VLOOKUP(C2443,'2023-24 School Level AAFTE'!$C:$N,11,FALSE),"")</f>
        <v/>
      </c>
      <c r="Z2443" s="184"/>
    </row>
    <row r="2444" spans="1:26" x14ac:dyDescent="0.25">
      <c r="A2444" s="169" t="s">
        <v>2478</v>
      </c>
      <c r="B2444" s="34" t="s">
        <v>2479</v>
      </c>
      <c r="C2444" s="169" t="s">
        <v>2478</v>
      </c>
      <c r="D2444" s="34" t="s">
        <v>2479</v>
      </c>
      <c r="F2444" s="94" t="str">
        <f>IFERROR(VLOOKUP(C2444,'2023-24 School Level AAFTE'!$C:$N,11,FALSE),"")</f>
        <v/>
      </c>
      <c r="Z2444" s="184"/>
    </row>
    <row r="2445" spans="1:26" x14ac:dyDescent="0.25">
      <c r="A2445" s="169" t="s">
        <v>489</v>
      </c>
      <c r="B2445" s="34" t="s">
        <v>488</v>
      </c>
      <c r="C2445" s="169" t="s">
        <v>489</v>
      </c>
      <c r="D2445" s="34" t="s">
        <v>488</v>
      </c>
      <c r="F2445" s="94" t="str">
        <f>IFERROR(VLOOKUP(C2445,'2023-24 School Level AAFTE'!$C:$N,11,FALSE),"")</f>
        <v/>
      </c>
      <c r="Z2445" s="184"/>
    </row>
    <row r="2446" spans="1:26" x14ac:dyDescent="0.25">
      <c r="A2446" s="169" t="s">
        <v>497</v>
      </c>
      <c r="B2446" s="34" t="s">
        <v>496</v>
      </c>
      <c r="C2446" s="169" t="s">
        <v>497</v>
      </c>
      <c r="D2446" s="34" t="s">
        <v>496</v>
      </c>
      <c r="F2446" s="94" t="str">
        <f>IFERROR(VLOOKUP(C2446,'2023-24 School Level AAFTE'!$C:$N,11,FALSE),"")</f>
        <v/>
      </c>
      <c r="Z2446" s="184"/>
    </row>
    <row r="2447" spans="1:26" x14ac:dyDescent="0.25">
      <c r="A2447" s="169" t="s">
        <v>535</v>
      </c>
      <c r="B2447" s="34" t="s">
        <v>534</v>
      </c>
      <c r="C2447" s="169" t="s">
        <v>535</v>
      </c>
      <c r="D2447" s="34" t="s">
        <v>534</v>
      </c>
      <c r="F2447" s="94" t="str">
        <f>IFERROR(VLOOKUP(C2447,'2023-24 School Level AAFTE'!$C:$N,11,FALSE),"")</f>
        <v/>
      </c>
      <c r="Z2447" s="184"/>
    </row>
    <row r="2448" spans="1:26" x14ac:dyDescent="0.25">
      <c r="A2448" s="169" t="s">
        <v>540</v>
      </c>
      <c r="B2448" s="34" t="s">
        <v>539</v>
      </c>
      <c r="C2448" s="169" t="s">
        <v>540</v>
      </c>
      <c r="D2448" s="34" t="s">
        <v>539</v>
      </c>
      <c r="F2448" s="94" t="str">
        <f>IFERROR(VLOOKUP(C2448,'2023-24 School Level AAFTE'!$C:$N,11,FALSE),"")</f>
        <v/>
      </c>
      <c r="Z2448" s="184"/>
    </row>
    <row r="2449" spans="1:26" x14ac:dyDescent="0.25">
      <c r="A2449" s="169" t="s">
        <v>547</v>
      </c>
      <c r="B2449" s="34" t="s">
        <v>546</v>
      </c>
      <c r="C2449" s="169" t="s">
        <v>547</v>
      </c>
      <c r="D2449" s="34" t="s">
        <v>546</v>
      </c>
      <c r="F2449" s="94" t="str">
        <f>IFERROR(VLOOKUP(C2449,'2023-24 School Level AAFTE'!$C:$N,11,FALSE),"")</f>
        <v/>
      </c>
      <c r="Z2449" s="184"/>
    </row>
    <row r="2450" spans="1:26" x14ac:dyDescent="0.25">
      <c r="A2450" s="169" t="s">
        <v>2484</v>
      </c>
      <c r="B2450" s="34" t="s">
        <v>2485</v>
      </c>
      <c r="C2450" s="169" t="s">
        <v>2484</v>
      </c>
      <c r="D2450" s="34" t="s">
        <v>2485</v>
      </c>
      <c r="F2450" s="94" t="str">
        <f>IFERROR(VLOOKUP(C2450,'2023-24 School Level AAFTE'!$C:$N,11,FALSE),"")</f>
        <v/>
      </c>
      <c r="Z2450" s="184"/>
    </row>
    <row r="2451" spans="1:26" x14ac:dyDescent="0.25">
      <c r="A2451" s="169" t="s">
        <v>550</v>
      </c>
      <c r="B2451" s="34" t="s">
        <v>549</v>
      </c>
      <c r="C2451" s="169" t="s">
        <v>550</v>
      </c>
      <c r="D2451" s="34" t="s">
        <v>549</v>
      </c>
      <c r="F2451" s="94" t="str">
        <f>IFERROR(VLOOKUP(C2451,'2023-24 School Level AAFTE'!$C:$N,11,FALSE),"")</f>
        <v/>
      </c>
      <c r="Z2451" s="184"/>
    </row>
    <row r="2452" spans="1:26" x14ac:dyDescent="0.25">
      <c r="A2452" s="169" t="s">
        <v>562</v>
      </c>
      <c r="B2452" s="34" t="s">
        <v>561</v>
      </c>
      <c r="C2452" s="169" t="s">
        <v>562</v>
      </c>
      <c r="D2452" s="34" t="s">
        <v>561</v>
      </c>
      <c r="F2452" s="94" t="str">
        <f>IFERROR(VLOOKUP(C2452,'2023-24 School Level AAFTE'!$C:$N,11,FALSE),"")</f>
        <v/>
      </c>
      <c r="Z2452" s="184"/>
    </row>
    <row r="2453" spans="1:26" x14ac:dyDescent="0.25">
      <c r="A2453" s="169" t="s">
        <v>570</v>
      </c>
      <c r="B2453" s="34" t="s">
        <v>569</v>
      </c>
      <c r="C2453" s="169" t="s">
        <v>570</v>
      </c>
      <c r="D2453" s="34" t="s">
        <v>569</v>
      </c>
      <c r="F2453" s="94" t="str">
        <f>IFERROR(VLOOKUP(C2453,'2023-24 School Level AAFTE'!$C:$N,11,FALSE),"")</f>
        <v/>
      </c>
      <c r="Z2453" s="184"/>
    </row>
    <row r="2454" spans="1:26" x14ac:dyDescent="0.25">
      <c r="A2454" s="169" t="s">
        <v>573</v>
      </c>
      <c r="B2454" s="34" t="s">
        <v>572</v>
      </c>
      <c r="C2454" s="169" t="s">
        <v>573</v>
      </c>
      <c r="D2454" s="34" t="s">
        <v>572</v>
      </c>
      <c r="F2454" s="94" t="str">
        <f>IFERROR(VLOOKUP(C2454,'2023-24 School Level AAFTE'!$C:$N,11,FALSE),"")</f>
        <v/>
      </c>
      <c r="Z2454" s="184"/>
    </row>
    <row r="2455" spans="1:26" x14ac:dyDescent="0.25">
      <c r="A2455" s="169" t="s">
        <v>602</v>
      </c>
      <c r="B2455" s="34" t="s">
        <v>601</v>
      </c>
      <c r="C2455" s="169" t="s">
        <v>602</v>
      </c>
      <c r="D2455" s="34" t="s">
        <v>601</v>
      </c>
      <c r="F2455" s="94" t="str">
        <f>IFERROR(VLOOKUP(C2455,'2023-24 School Level AAFTE'!$C:$N,11,FALSE),"")</f>
        <v/>
      </c>
      <c r="Z2455" s="184"/>
    </row>
    <row r="2456" spans="1:26" x14ac:dyDescent="0.25">
      <c r="A2456" s="169" t="s">
        <v>637</v>
      </c>
      <c r="B2456" s="34" t="s">
        <v>636</v>
      </c>
      <c r="C2456" s="169" t="s">
        <v>637</v>
      </c>
      <c r="D2456" s="34" t="s">
        <v>636</v>
      </c>
      <c r="F2456" s="94" t="str">
        <f>IFERROR(VLOOKUP(C2456,'2023-24 School Level AAFTE'!$C:$N,11,FALSE),"")</f>
        <v/>
      </c>
      <c r="Z2456" s="184"/>
    </row>
    <row r="2457" spans="1:26" x14ac:dyDescent="0.25">
      <c r="A2457" s="169" t="s">
        <v>640</v>
      </c>
      <c r="B2457" s="34" t="s">
        <v>639</v>
      </c>
      <c r="C2457" s="169" t="s">
        <v>640</v>
      </c>
      <c r="D2457" s="34" t="s">
        <v>639</v>
      </c>
      <c r="F2457" s="94" t="str">
        <f>IFERROR(VLOOKUP(C2457,'2023-24 School Level AAFTE'!$C:$N,11,FALSE),"")</f>
        <v/>
      </c>
      <c r="Z2457" s="184"/>
    </row>
    <row r="2458" spans="1:26" x14ac:dyDescent="0.25">
      <c r="A2458" s="169" t="s">
        <v>684</v>
      </c>
      <c r="B2458" s="34" t="s">
        <v>683</v>
      </c>
      <c r="C2458" s="169" t="s">
        <v>684</v>
      </c>
      <c r="D2458" s="34" t="s">
        <v>683</v>
      </c>
      <c r="F2458" s="94" t="str">
        <f>IFERROR(VLOOKUP(C2458,'2023-24 School Level AAFTE'!$C:$N,11,FALSE),"")</f>
        <v/>
      </c>
      <c r="Z2458" s="184"/>
    </row>
    <row r="2459" spans="1:26" x14ac:dyDescent="0.25">
      <c r="A2459" s="169" t="s">
        <v>695</v>
      </c>
      <c r="B2459" s="34" t="s">
        <v>694</v>
      </c>
      <c r="C2459" s="169" t="s">
        <v>695</v>
      </c>
      <c r="D2459" s="34" t="s">
        <v>694</v>
      </c>
      <c r="F2459" s="94" t="str">
        <f>IFERROR(VLOOKUP(C2459,'2023-24 School Level AAFTE'!$C:$N,11,FALSE),"")</f>
        <v/>
      </c>
      <c r="Z2459" s="184"/>
    </row>
    <row r="2460" spans="1:26" x14ac:dyDescent="0.25">
      <c r="A2460" s="169" t="s">
        <v>702</v>
      </c>
      <c r="B2460" s="34" t="s">
        <v>701</v>
      </c>
      <c r="C2460" s="169" t="s">
        <v>702</v>
      </c>
      <c r="D2460" s="34" t="s">
        <v>701</v>
      </c>
      <c r="F2460" s="94" t="str">
        <f>IFERROR(VLOOKUP(C2460,'2023-24 School Level AAFTE'!$C:$N,11,FALSE),"")</f>
        <v/>
      </c>
      <c r="Z2460" s="184"/>
    </row>
    <row r="2461" spans="1:26" x14ac:dyDescent="0.25">
      <c r="A2461" s="169" t="s">
        <v>707</v>
      </c>
      <c r="B2461" s="34" t="s">
        <v>706</v>
      </c>
      <c r="C2461" s="169" t="s">
        <v>707</v>
      </c>
      <c r="D2461" s="34" t="s">
        <v>706</v>
      </c>
      <c r="F2461" s="94" t="str">
        <f>IFERROR(VLOOKUP(C2461,'2023-24 School Level AAFTE'!$C:$N,11,FALSE),"")</f>
        <v/>
      </c>
      <c r="Z2461" s="184"/>
    </row>
    <row r="2462" spans="1:26" x14ac:dyDescent="0.25">
      <c r="A2462" s="169" t="s">
        <v>722</v>
      </c>
      <c r="B2462" s="34" t="s">
        <v>721</v>
      </c>
      <c r="C2462" s="169" t="s">
        <v>722</v>
      </c>
      <c r="D2462" s="34" t="s">
        <v>721</v>
      </c>
      <c r="F2462" s="94" t="str">
        <f>IFERROR(VLOOKUP(C2462,'2023-24 School Level AAFTE'!$C:$N,11,FALSE),"")</f>
        <v/>
      </c>
      <c r="Z2462" s="184"/>
    </row>
    <row r="2463" spans="1:26" x14ac:dyDescent="0.25">
      <c r="A2463" s="169" t="s">
        <v>2488</v>
      </c>
      <c r="B2463" s="34" t="s">
        <v>2489</v>
      </c>
      <c r="C2463" s="169" t="s">
        <v>2488</v>
      </c>
      <c r="D2463" s="34" t="s">
        <v>2489</v>
      </c>
      <c r="F2463" s="94" t="str">
        <f>IFERROR(VLOOKUP(C2463,'2023-24 School Level AAFTE'!$C:$N,11,FALSE),"")</f>
        <v/>
      </c>
      <c r="Z2463" s="184"/>
    </row>
    <row r="2464" spans="1:26" x14ac:dyDescent="0.25">
      <c r="A2464" s="169" t="s">
        <v>727</v>
      </c>
      <c r="B2464" s="34" t="s">
        <v>726</v>
      </c>
      <c r="C2464" s="169" t="s">
        <v>727</v>
      </c>
      <c r="D2464" s="34" t="s">
        <v>726</v>
      </c>
      <c r="F2464" s="94" t="str">
        <f>IFERROR(VLOOKUP(C2464,'2023-24 School Level AAFTE'!$C:$N,11,FALSE),"")</f>
        <v/>
      </c>
      <c r="Z2464" s="184"/>
    </row>
    <row r="2465" spans="1:26" x14ac:dyDescent="0.25">
      <c r="A2465" s="169" t="s">
        <v>731</v>
      </c>
      <c r="B2465" s="34" t="s">
        <v>730</v>
      </c>
      <c r="C2465" s="169" t="s">
        <v>731</v>
      </c>
      <c r="D2465" s="34" t="s">
        <v>730</v>
      </c>
      <c r="F2465" s="94" t="str">
        <f>IFERROR(VLOOKUP(C2465,'2023-24 School Level AAFTE'!$C:$N,11,FALSE),"")</f>
        <v/>
      </c>
      <c r="Z2465" s="184"/>
    </row>
    <row r="2466" spans="1:26" x14ac:dyDescent="0.25">
      <c r="A2466" s="169" t="s">
        <v>736</v>
      </c>
      <c r="B2466" s="34" t="s">
        <v>735</v>
      </c>
      <c r="C2466" s="169" t="s">
        <v>736</v>
      </c>
      <c r="D2466" s="34" t="s">
        <v>735</v>
      </c>
      <c r="F2466" s="94" t="str">
        <f>IFERROR(VLOOKUP(C2466,'2023-24 School Level AAFTE'!$C:$N,11,FALSE),"")</f>
        <v/>
      </c>
      <c r="Z2466" s="184"/>
    </row>
    <row r="2467" spans="1:26" x14ac:dyDescent="0.25">
      <c r="A2467" s="169" t="s">
        <v>740</v>
      </c>
      <c r="B2467" s="34" t="s">
        <v>739</v>
      </c>
      <c r="C2467" s="169" t="s">
        <v>740</v>
      </c>
      <c r="D2467" s="34" t="s">
        <v>739</v>
      </c>
      <c r="F2467" s="94" t="str">
        <f>IFERROR(VLOOKUP(C2467,'2023-24 School Level AAFTE'!$C:$N,11,FALSE),"")</f>
        <v/>
      </c>
      <c r="Z2467" s="184"/>
    </row>
    <row r="2468" spans="1:26" x14ac:dyDescent="0.25">
      <c r="A2468" s="169" t="s">
        <v>749</v>
      </c>
      <c r="B2468" s="34" t="s">
        <v>748</v>
      </c>
      <c r="C2468" s="169" t="s">
        <v>749</v>
      </c>
      <c r="D2468" s="34" t="s">
        <v>748</v>
      </c>
      <c r="F2468" s="94" t="str">
        <f>IFERROR(VLOOKUP(C2468,'2023-24 School Level AAFTE'!$C:$N,11,FALSE),"")</f>
        <v/>
      </c>
      <c r="Z2468" s="184"/>
    </row>
    <row r="2469" spans="1:26" x14ac:dyDescent="0.25">
      <c r="A2469" s="169" t="s">
        <v>754</v>
      </c>
      <c r="B2469" s="34" t="s">
        <v>753</v>
      </c>
      <c r="C2469" s="169" t="s">
        <v>754</v>
      </c>
      <c r="D2469" s="34" t="s">
        <v>753</v>
      </c>
      <c r="F2469" s="94" t="str">
        <f>IFERROR(VLOOKUP(C2469,'2023-24 School Level AAFTE'!$C:$N,11,FALSE),"")</f>
        <v/>
      </c>
      <c r="Z2469" s="184"/>
    </row>
    <row r="2470" spans="1:26" x14ac:dyDescent="0.25">
      <c r="A2470" s="169" t="s">
        <v>762</v>
      </c>
      <c r="B2470" s="34" t="s">
        <v>761</v>
      </c>
      <c r="C2470" s="169" t="s">
        <v>762</v>
      </c>
      <c r="D2470" s="34" t="s">
        <v>761</v>
      </c>
      <c r="F2470" s="94" t="str">
        <f>IFERROR(VLOOKUP(C2470,'2023-24 School Level AAFTE'!$C:$N,11,FALSE),"")</f>
        <v/>
      </c>
      <c r="Z2470" s="184"/>
    </row>
    <row r="2471" spans="1:26" x14ac:dyDescent="0.25">
      <c r="A2471" s="169" t="s">
        <v>765</v>
      </c>
      <c r="B2471" s="34" t="s">
        <v>764</v>
      </c>
      <c r="C2471" s="169" t="s">
        <v>765</v>
      </c>
      <c r="D2471" s="34" t="s">
        <v>764</v>
      </c>
      <c r="F2471" s="94" t="str">
        <f>IFERROR(VLOOKUP(C2471,'2023-24 School Level AAFTE'!$C:$N,11,FALSE),"")</f>
        <v/>
      </c>
      <c r="Z2471" s="184"/>
    </row>
    <row r="2472" spans="1:26" x14ac:dyDescent="0.25">
      <c r="A2472" s="169" t="s">
        <v>768</v>
      </c>
      <c r="B2472" s="34" t="s">
        <v>767</v>
      </c>
      <c r="C2472" s="169" t="s">
        <v>768</v>
      </c>
      <c r="D2472" s="34" t="s">
        <v>767</v>
      </c>
      <c r="F2472" s="94" t="str">
        <f>IFERROR(VLOOKUP(C2472,'2023-24 School Level AAFTE'!$C:$N,11,FALSE),"")</f>
        <v/>
      </c>
      <c r="Z2472" s="184"/>
    </row>
    <row r="2473" spans="1:26" x14ac:dyDescent="0.25">
      <c r="A2473" s="170" t="s">
        <v>771</v>
      </c>
      <c r="B2473" s="34" t="s">
        <v>770</v>
      </c>
      <c r="C2473" s="170" t="s">
        <v>771</v>
      </c>
      <c r="D2473" s="34" t="s">
        <v>770</v>
      </c>
      <c r="F2473" s="94" t="str">
        <f>IFERROR(VLOOKUP(C2473,'2023-24 School Level AAFTE'!$C:$N,11,FALSE),"")</f>
        <v/>
      </c>
      <c r="Z2473" s="184"/>
    </row>
    <row r="2474" spans="1:26" x14ac:dyDescent="0.25">
      <c r="A2474" s="169" t="s">
        <v>774</v>
      </c>
      <c r="B2474" s="34" t="s">
        <v>773</v>
      </c>
      <c r="C2474" s="169" t="s">
        <v>774</v>
      </c>
      <c r="D2474" s="34" t="s">
        <v>773</v>
      </c>
      <c r="F2474" s="94" t="str">
        <f>IFERROR(VLOOKUP(C2474,'2023-24 School Level AAFTE'!$C:$N,11,FALSE),"")</f>
        <v/>
      </c>
      <c r="Z2474" s="184"/>
    </row>
    <row r="2475" spans="1:26" x14ac:dyDescent="0.25">
      <c r="A2475" s="169" t="s">
        <v>778</v>
      </c>
      <c r="B2475" s="34" t="s">
        <v>777</v>
      </c>
      <c r="C2475" s="169" t="s">
        <v>778</v>
      </c>
      <c r="D2475" s="34" t="s">
        <v>777</v>
      </c>
      <c r="F2475" s="94" t="str">
        <f>IFERROR(VLOOKUP(C2475,'2023-24 School Level AAFTE'!$C:$N,11,FALSE),"")</f>
        <v/>
      </c>
      <c r="Z2475" s="184"/>
    </row>
    <row r="2476" spans="1:26" x14ac:dyDescent="0.25">
      <c r="A2476" s="169" t="s">
        <v>784</v>
      </c>
      <c r="B2476" s="34" t="s">
        <v>783</v>
      </c>
      <c r="C2476" s="169" t="s">
        <v>784</v>
      </c>
      <c r="D2476" s="34" t="s">
        <v>783</v>
      </c>
      <c r="F2476" s="94" t="str">
        <f>IFERROR(VLOOKUP(C2476,'2023-24 School Level AAFTE'!$C:$N,11,FALSE),"")</f>
        <v/>
      </c>
      <c r="Z2476" s="184"/>
    </row>
    <row r="2477" spans="1:26" x14ac:dyDescent="0.25">
      <c r="A2477" s="169" t="s">
        <v>814</v>
      </c>
      <c r="B2477" s="34" t="s">
        <v>813</v>
      </c>
      <c r="C2477" s="169" t="s">
        <v>814</v>
      </c>
      <c r="D2477" s="34" t="s">
        <v>813</v>
      </c>
      <c r="F2477" s="94" t="str">
        <f>IFERROR(VLOOKUP(C2477,'2023-24 School Level AAFTE'!$C:$N,11,FALSE),"")</f>
        <v/>
      </c>
      <c r="Z2477" s="184"/>
    </row>
    <row r="2478" spans="1:26" x14ac:dyDescent="0.25">
      <c r="A2478" s="169" t="s">
        <v>819</v>
      </c>
      <c r="B2478" s="34" t="s">
        <v>818</v>
      </c>
      <c r="C2478" s="169" t="s">
        <v>819</v>
      </c>
      <c r="D2478" s="34" t="s">
        <v>818</v>
      </c>
      <c r="F2478" s="94" t="str">
        <f>IFERROR(VLOOKUP(C2478,'2023-24 School Level AAFTE'!$C:$N,11,FALSE),"")</f>
        <v/>
      </c>
      <c r="Z2478" s="184"/>
    </row>
    <row r="2479" spans="1:26" x14ac:dyDescent="0.25">
      <c r="A2479" s="169" t="s">
        <v>822</v>
      </c>
      <c r="B2479" s="34" t="s">
        <v>821</v>
      </c>
      <c r="C2479" s="169" t="s">
        <v>822</v>
      </c>
      <c r="D2479" s="34" t="s">
        <v>821</v>
      </c>
      <c r="F2479" s="94" t="str">
        <f>IFERROR(VLOOKUP(C2479,'2023-24 School Level AAFTE'!$C:$N,11,FALSE),"")</f>
        <v/>
      </c>
      <c r="Z2479" s="184"/>
    </row>
    <row r="2480" spans="1:26" x14ac:dyDescent="0.25">
      <c r="A2480" t="s">
        <v>3251</v>
      </c>
      <c r="B2480" t="s">
        <v>3252</v>
      </c>
      <c r="C2480" t="s">
        <v>3251</v>
      </c>
      <c r="D2480" t="s">
        <v>3252</v>
      </c>
      <c r="F2480" s="94" t="str">
        <f>IFERROR(VLOOKUP(C2480,'2023-24 School Level AAFTE'!$C:$N,11,FALSE),"")</f>
        <v/>
      </c>
      <c r="Z2480" s="184"/>
    </row>
    <row r="2481" spans="1:26" x14ac:dyDescent="0.25">
      <c r="A2481" s="170" t="s">
        <v>3016</v>
      </c>
      <c r="B2481" t="s">
        <v>3017</v>
      </c>
      <c r="C2481" s="170" t="s">
        <v>3016</v>
      </c>
      <c r="D2481" t="s">
        <v>3017</v>
      </c>
      <c r="F2481" s="94" t="str">
        <f>IFERROR(VLOOKUP(C2481,'2023-24 School Level AAFTE'!$C:$N,11,FALSE),"")</f>
        <v/>
      </c>
      <c r="Z2481" s="184"/>
    </row>
    <row r="2482" spans="1:26" x14ac:dyDescent="0.25">
      <c r="A2482" s="169" t="s">
        <v>2413</v>
      </c>
      <c r="B2482" t="s">
        <v>2856</v>
      </c>
      <c r="C2482" s="169" t="s">
        <v>2413</v>
      </c>
      <c r="D2482" t="s">
        <v>2856</v>
      </c>
      <c r="F2482" s="94" t="str">
        <f>IFERROR(VLOOKUP(C2482,'2023-24 School Level AAFTE'!$C:$N,11,FALSE),"")</f>
        <v/>
      </c>
      <c r="Z2482" s="184"/>
    </row>
    <row r="2483" spans="1:26" x14ac:dyDescent="0.25">
      <c r="A2483" s="169" t="s">
        <v>2784</v>
      </c>
      <c r="B2483" t="s">
        <v>2858</v>
      </c>
      <c r="C2483" s="169" t="s">
        <v>2784</v>
      </c>
      <c r="D2483" t="s">
        <v>2858</v>
      </c>
      <c r="F2483" s="94" t="str">
        <f>IFERROR(VLOOKUP(C2483,'2023-24 School Level AAFTE'!$C:$N,11,FALSE),"")</f>
        <v/>
      </c>
      <c r="Z2483" s="184"/>
    </row>
    <row r="2484" spans="1:26" x14ac:dyDescent="0.25">
      <c r="A2484" t="s">
        <v>828</v>
      </c>
      <c r="B2484" t="s">
        <v>827</v>
      </c>
      <c r="C2484" t="s">
        <v>828</v>
      </c>
      <c r="D2484" t="s">
        <v>827</v>
      </c>
      <c r="F2484" s="94" t="str">
        <f>IFERROR(VLOOKUP(C2484,'2023-24 School Level AAFTE'!$C:$N,11,FALSE),"")</f>
        <v/>
      </c>
      <c r="Z2484" s="184"/>
    </row>
    <row r="2485" spans="1:26" x14ac:dyDescent="0.25">
      <c r="A2485" s="169" t="s">
        <v>833</v>
      </c>
      <c r="B2485" s="34" t="s">
        <v>832</v>
      </c>
      <c r="C2485" s="169" t="s">
        <v>833</v>
      </c>
      <c r="D2485" s="34" t="s">
        <v>832</v>
      </c>
      <c r="F2485" s="94" t="str">
        <f>IFERROR(VLOOKUP(C2485,'2023-24 School Level AAFTE'!$C:$N,11,FALSE),"")</f>
        <v/>
      </c>
      <c r="Z2485" s="184"/>
    </row>
    <row r="2486" spans="1:26" x14ac:dyDescent="0.25">
      <c r="A2486" s="169" t="s">
        <v>836</v>
      </c>
      <c r="B2486" s="34" t="s">
        <v>835</v>
      </c>
      <c r="C2486" s="169" t="s">
        <v>836</v>
      </c>
      <c r="D2486" s="34" t="s">
        <v>835</v>
      </c>
      <c r="F2486" s="94" t="str">
        <f>IFERROR(VLOOKUP(C2486,'2023-24 School Level AAFTE'!$C:$N,11,FALSE),"")</f>
        <v/>
      </c>
      <c r="Z2486" s="184"/>
    </row>
    <row r="2487" spans="1:26" x14ac:dyDescent="0.25">
      <c r="A2487" s="169" t="s">
        <v>861</v>
      </c>
      <c r="B2487" s="34" t="s">
        <v>860</v>
      </c>
      <c r="C2487" s="169" t="s">
        <v>861</v>
      </c>
      <c r="D2487" s="34" t="s">
        <v>860</v>
      </c>
      <c r="F2487" s="94" t="str">
        <f>IFERROR(VLOOKUP(C2487,'2023-24 School Level AAFTE'!$C:$N,11,FALSE),"")</f>
        <v/>
      </c>
      <c r="Z2487" s="184"/>
    </row>
    <row r="2488" spans="1:26" x14ac:dyDescent="0.25">
      <c r="A2488" s="169" t="s">
        <v>864</v>
      </c>
      <c r="B2488" s="34" t="s">
        <v>863</v>
      </c>
      <c r="C2488" s="169" t="s">
        <v>864</v>
      </c>
      <c r="D2488" s="34" t="s">
        <v>863</v>
      </c>
      <c r="F2488" s="94" t="str">
        <f>IFERROR(VLOOKUP(C2488,'2023-24 School Level AAFTE'!$C:$N,11,FALSE),"")</f>
        <v/>
      </c>
      <c r="Z2488" s="184"/>
    </row>
    <row r="2489" spans="1:26" x14ac:dyDescent="0.25">
      <c r="A2489" s="169" t="s">
        <v>868</v>
      </c>
      <c r="B2489" s="34" t="s">
        <v>867</v>
      </c>
      <c r="C2489" s="169" t="s">
        <v>868</v>
      </c>
      <c r="D2489" s="34" t="s">
        <v>867</v>
      </c>
      <c r="F2489" s="94" t="str">
        <f>IFERROR(VLOOKUP(C2489,'2023-24 School Level AAFTE'!$C:$N,11,FALSE),"")</f>
        <v/>
      </c>
      <c r="Z2489" s="184"/>
    </row>
    <row r="2490" spans="1:26" x14ac:dyDescent="0.25">
      <c r="A2490" s="169" t="s">
        <v>871</v>
      </c>
      <c r="B2490" s="34" t="s">
        <v>870</v>
      </c>
      <c r="C2490" s="169" t="s">
        <v>871</v>
      </c>
      <c r="D2490" s="34" t="s">
        <v>870</v>
      </c>
      <c r="F2490" s="94" t="str">
        <f>IFERROR(VLOOKUP(C2490,'2023-24 School Level AAFTE'!$C:$N,11,FALSE),"")</f>
        <v/>
      </c>
      <c r="Z2490" s="184"/>
    </row>
    <row r="2491" spans="1:26" x14ac:dyDescent="0.25">
      <c r="A2491" s="169" t="s">
        <v>883</v>
      </c>
      <c r="B2491" s="34" t="s">
        <v>882</v>
      </c>
      <c r="C2491" s="169" t="s">
        <v>883</v>
      </c>
      <c r="D2491" s="34" t="s">
        <v>882</v>
      </c>
      <c r="F2491" s="94" t="str">
        <f>IFERROR(VLOOKUP(C2491,'2023-24 School Level AAFTE'!$C:$N,11,FALSE),"")</f>
        <v/>
      </c>
      <c r="Z2491" s="184"/>
    </row>
    <row r="2492" spans="1:26" x14ac:dyDescent="0.25">
      <c r="A2492" s="169" t="s">
        <v>910</v>
      </c>
      <c r="B2492" s="34" t="s">
        <v>909</v>
      </c>
      <c r="C2492" s="169" t="s">
        <v>910</v>
      </c>
      <c r="D2492" s="34" t="s">
        <v>909</v>
      </c>
      <c r="F2492" s="94" t="str">
        <f>IFERROR(VLOOKUP(C2492,'2023-24 School Level AAFTE'!$C:$N,11,FALSE),"")</f>
        <v/>
      </c>
      <c r="Z2492" s="184"/>
    </row>
    <row r="2493" spans="1:26" x14ac:dyDescent="0.25">
      <c r="A2493" s="169" t="s">
        <v>951</v>
      </c>
      <c r="B2493" s="34" t="s">
        <v>950</v>
      </c>
      <c r="C2493" s="169" t="s">
        <v>951</v>
      </c>
      <c r="D2493" s="34" t="s">
        <v>950</v>
      </c>
      <c r="F2493" s="94" t="str">
        <f>IFERROR(VLOOKUP(C2493,'2023-24 School Level AAFTE'!$C:$N,11,FALSE),"")</f>
        <v/>
      </c>
      <c r="Z2493" s="184"/>
    </row>
    <row r="2494" spans="1:26" x14ac:dyDescent="0.25">
      <c r="A2494" s="169" t="s">
        <v>957</v>
      </c>
      <c r="B2494" s="34" t="s">
        <v>956</v>
      </c>
      <c r="C2494" s="169" t="s">
        <v>957</v>
      </c>
      <c r="D2494" s="34" t="s">
        <v>956</v>
      </c>
      <c r="F2494" s="94" t="str">
        <f>IFERROR(VLOOKUP(C2494,'2023-24 School Level AAFTE'!$C:$N,11,FALSE),"")</f>
        <v/>
      </c>
      <c r="Z2494" s="184"/>
    </row>
    <row r="2495" spans="1:26" x14ac:dyDescent="0.25">
      <c r="A2495" s="169" t="s">
        <v>961</v>
      </c>
      <c r="B2495" s="34" t="s">
        <v>960</v>
      </c>
      <c r="C2495" s="169" t="s">
        <v>961</v>
      </c>
      <c r="D2495" s="34" t="s">
        <v>960</v>
      </c>
      <c r="F2495" s="94" t="str">
        <f>IFERROR(VLOOKUP(C2495,'2023-24 School Level AAFTE'!$C:$N,11,FALSE),"")</f>
        <v/>
      </c>
      <c r="Z2495" s="184"/>
    </row>
    <row r="2496" spans="1:26" x14ac:dyDescent="0.25">
      <c r="A2496" s="169" t="s">
        <v>965</v>
      </c>
      <c r="B2496" s="34" t="s">
        <v>964</v>
      </c>
      <c r="C2496" s="169" t="s">
        <v>965</v>
      </c>
      <c r="D2496" s="34" t="s">
        <v>964</v>
      </c>
      <c r="F2496" s="94" t="str">
        <f>IFERROR(VLOOKUP(C2496,'2023-24 School Level AAFTE'!$C:$N,11,FALSE),"")</f>
        <v/>
      </c>
      <c r="Z2496" s="184"/>
    </row>
    <row r="2497" spans="1:26" x14ac:dyDescent="0.25">
      <c r="A2497" s="169" t="s">
        <v>968</v>
      </c>
      <c r="B2497" s="34" t="s">
        <v>967</v>
      </c>
      <c r="C2497" s="169" t="s">
        <v>968</v>
      </c>
      <c r="D2497" s="34" t="s">
        <v>967</v>
      </c>
      <c r="F2497" s="94" t="str">
        <f>IFERROR(VLOOKUP(C2497,'2023-24 School Level AAFTE'!$C:$N,11,FALSE),"")</f>
        <v/>
      </c>
      <c r="Z2497" s="184"/>
    </row>
    <row r="2498" spans="1:26" x14ac:dyDescent="0.25">
      <c r="A2498" s="169" t="s">
        <v>974</v>
      </c>
      <c r="B2498" s="34" t="s">
        <v>973</v>
      </c>
      <c r="C2498" s="169" t="s">
        <v>974</v>
      </c>
      <c r="D2498" s="34" t="s">
        <v>973</v>
      </c>
      <c r="F2498" s="94" t="str">
        <f>IFERROR(VLOOKUP(C2498,'2023-24 School Level AAFTE'!$C:$N,11,FALSE),"")</f>
        <v/>
      </c>
      <c r="Z2498" s="184"/>
    </row>
    <row r="2499" spans="1:26" x14ac:dyDescent="0.25">
      <c r="A2499" s="169" t="s">
        <v>2493</v>
      </c>
      <c r="B2499" s="34" t="s">
        <v>2494</v>
      </c>
      <c r="C2499" s="169" t="s">
        <v>2493</v>
      </c>
      <c r="D2499" s="34" t="s">
        <v>2494</v>
      </c>
      <c r="F2499" s="94" t="str">
        <f>IFERROR(VLOOKUP(C2499,'2023-24 School Level AAFTE'!$C:$N,11,FALSE),"")</f>
        <v/>
      </c>
      <c r="Z2499" s="184"/>
    </row>
    <row r="2500" spans="1:26" x14ac:dyDescent="0.25">
      <c r="A2500" s="169" t="s">
        <v>979</v>
      </c>
      <c r="B2500" s="34" t="s">
        <v>978</v>
      </c>
      <c r="C2500" s="169" t="s">
        <v>979</v>
      </c>
      <c r="D2500" s="34" t="s">
        <v>978</v>
      </c>
      <c r="F2500" s="94" t="str">
        <f>IFERROR(VLOOKUP(C2500,'2023-24 School Level AAFTE'!$C:$N,11,FALSE),"")</f>
        <v/>
      </c>
      <c r="Z2500" s="184"/>
    </row>
    <row r="2501" spans="1:26" x14ac:dyDescent="0.25">
      <c r="A2501" s="169" t="s">
        <v>1600</v>
      </c>
      <c r="B2501" s="34" t="s">
        <v>1599</v>
      </c>
      <c r="C2501" s="169" t="s">
        <v>1600</v>
      </c>
      <c r="D2501" s="34" t="s">
        <v>1599</v>
      </c>
      <c r="F2501" s="94" t="str">
        <f>IFERROR(VLOOKUP(C2501,'2023-24 School Level AAFTE'!$C:$N,11,FALSE),"")</f>
        <v/>
      </c>
      <c r="Z2501" s="184"/>
    </row>
    <row r="2502" spans="1:26" x14ac:dyDescent="0.25">
      <c r="A2502" s="169" t="s">
        <v>986</v>
      </c>
      <c r="B2502" s="34" t="s">
        <v>985</v>
      </c>
      <c r="C2502" s="169" t="s">
        <v>986</v>
      </c>
      <c r="D2502" s="34" t="s">
        <v>985</v>
      </c>
      <c r="F2502" s="94" t="str">
        <f>IFERROR(VLOOKUP(C2502,'2023-24 School Level AAFTE'!$C:$N,11,FALSE),"")</f>
        <v/>
      </c>
      <c r="Z2502" s="184"/>
    </row>
    <row r="2503" spans="1:26" x14ac:dyDescent="0.25">
      <c r="A2503" s="169" t="s">
        <v>996</v>
      </c>
      <c r="B2503" s="34" t="s">
        <v>995</v>
      </c>
      <c r="C2503" s="169" t="s">
        <v>996</v>
      </c>
      <c r="D2503" s="34" t="s">
        <v>995</v>
      </c>
      <c r="F2503" s="94" t="str">
        <f>IFERROR(VLOOKUP(C2503,'2023-24 School Level AAFTE'!$C:$N,11,FALSE),"")</f>
        <v/>
      </c>
      <c r="Z2503" s="184"/>
    </row>
    <row r="2504" spans="1:26" x14ac:dyDescent="0.25">
      <c r="A2504" s="169" t="s">
        <v>1027</v>
      </c>
      <c r="B2504" s="34" t="s">
        <v>1026</v>
      </c>
      <c r="C2504" s="169" t="s">
        <v>1027</v>
      </c>
      <c r="D2504" s="34" t="s">
        <v>1026</v>
      </c>
      <c r="F2504" s="94" t="str">
        <f>IFERROR(VLOOKUP(C2504,'2023-24 School Level AAFTE'!$C:$N,11,FALSE),"")</f>
        <v/>
      </c>
      <c r="Z2504" s="184"/>
    </row>
    <row r="2505" spans="1:26" x14ac:dyDescent="0.25">
      <c r="A2505" s="169" t="s">
        <v>1034</v>
      </c>
      <c r="B2505" s="34" t="s">
        <v>1033</v>
      </c>
      <c r="C2505" s="169" t="s">
        <v>1034</v>
      </c>
      <c r="D2505" s="34" t="s">
        <v>1033</v>
      </c>
      <c r="F2505" s="94" t="str">
        <f>IFERROR(VLOOKUP(C2505,'2023-24 School Level AAFTE'!$C:$N,11,FALSE),"")</f>
        <v/>
      </c>
      <c r="Z2505" s="184"/>
    </row>
    <row r="2506" spans="1:26" x14ac:dyDescent="0.25">
      <c r="A2506" s="169" t="s">
        <v>1037</v>
      </c>
      <c r="B2506" s="34" t="s">
        <v>1036</v>
      </c>
      <c r="C2506" s="169" t="s">
        <v>1037</v>
      </c>
      <c r="D2506" s="34" t="s">
        <v>1036</v>
      </c>
      <c r="F2506" s="94" t="str">
        <f>IFERROR(VLOOKUP(C2506,'2023-24 School Level AAFTE'!$C:$N,11,FALSE),"")</f>
        <v/>
      </c>
      <c r="Z2506" s="184"/>
    </row>
    <row r="2507" spans="1:26" x14ac:dyDescent="0.25">
      <c r="A2507" s="169" t="s">
        <v>1041</v>
      </c>
      <c r="B2507" s="34" t="s">
        <v>1040</v>
      </c>
      <c r="C2507" s="169" t="s">
        <v>1041</v>
      </c>
      <c r="D2507" s="34" t="s">
        <v>1040</v>
      </c>
      <c r="F2507" s="94" t="str">
        <f>IFERROR(VLOOKUP(C2507,'2023-24 School Level AAFTE'!$C:$N,11,FALSE),"")</f>
        <v/>
      </c>
      <c r="Z2507" s="184"/>
    </row>
    <row r="2508" spans="1:26" x14ac:dyDescent="0.25">
      <c r="A2508" s="169" t="s">
        <v>1046</v>
      </c>
      <c r="B2508" s="34" t="s">
        <v>1045</v>
      </c>
      <c r="C2508" s="169" t="s">
        <v>1046</v>
      </c>
      <c r="D2508" s="34" t="s">
        <v>1045</v>
      </c>
      <c r="F2508" s="94" t="str">
        <f>IFERROR(VLOOKUP(C2508,'2023-24 School Level AAFTE'!$C:$N,11,FALSE),"")</f>
        <v/>
      </c>
      <c r="Z2508" s="184"/>
    </row>
    <row r="2509" spans="1:26" x14ac:dyDescent="0.25">
      <c r="A2509" s="169" t="s">
        <v>1061</v>
      </c>
      <c r="B2509" s="34" t="s">
        <v>1060</v>
      </c>
      <c r="C2509" s="169" t="s">
        <v>1061</v>
      </c>
      <c r="D2509" s="34" t="s">
        <v>1060</v>
      </c>
      <c r="F2509" s="94" t="str">
        <f>IFERROR(VLOOKUP(C2509,'2023-24 School Level AAFTE'!$C:$N,11,FALSE),"")</f>
        <v/>
      </c>
      <c r="Z2509" s="184"/>
    </row>
    <row r="2510" spans="1:26" x14ac:dyDescent="0.25">
      <c r="A2510" s="169" t="s">
        <v>1065</v>
      </c>
      <c r="B2510" s="34" t="s">
        <v>1064</v>
      </c>
      <c r="C2510" s="169" t="s">
        <v>1065</v>
      </c>
      <c r="D2510" s="34" t="s">
        <v>1064</v>
      </c>
      <c r="F2510" s="94" t="str">
        <f>IFERROR(VLOOKUP(C2510,'2023-24 School Level AAFTE'!$C:$N,11,FALSE),"")</f>
        <v/>
      </c>
      <c r="Z2510" s="184"/>
    </row>
    <row r="2511" spans="1:26" x14ac:dyDescent="0.25">
      <c r="A2511" t="s">
        <v>2785</v>
      </c>
      <c r="B2511" t="s">
        <v>2871</v>
      </c>
      <c r="C2511" t="s">
        <v>2785</v>
      </c>
      <c r="D2511" t="s">
        <v>2871</v>
      </c>
      <c r="F2511" s="94" t="str">
        <f>IFERROR(VLOOKUP(C2511,'2023-24 School Level AAFTE'!$C:$N,11,FALSE),"")</f>
        <v/>
      </c>
      <c r="Z2511" s="184"/>
    </row>
    <row r="2512" spans="1:26" x14ac:dyDescent="0.25">
      <c r="A2512" s="169" t="s">
        <v>2396</v>
      </c>
      <c r="B2512" s="34" t="s">
        <v>2395</v>
      </c>
      <c r="C2512" s="169" t="s">
        <v>2396</v>
      </c>
      <c r="D2512" s="34" t="s">
        <v>2395</v>
      </c>
      <c r="F2512" s="94" t="str">
        <f>IFERROR(VLOOKUP(C2512,'2023-24 School Level AAFTE'!$C:$N,11,FALSE),"")</f>
        <v/>
      </c>
      <c r="Z2512" s="184"/>
    </row>
    <row r="2513" spans="1:26" x14ac:dyDescent="0.25">
      <c r="A2513" s="169" t="s">
        <v>1070</v>
      </c>
      <c r="B2513" s="34" t="s">
        <v>1069</v>
      </c>
      <c r="C2513" s="169" t="s">
        <v>1070</v>
      </c>
      <c r="D2513" s="34" t="s">
        <v>1069</v>
      </c>
      <c r="F2513" s="94" t="str">
        <f>IFERROR(VLOOKUP(C2513,'2023-24 School Level AAFTE'!$C:$N,11,FALSE),"")</f>
        <v/>
      </c>
      <c r="Z2513" s="184"/>
    </row>
    <row r="2514" spans="1:26" x14ac:dyDescent="0.25">
      <c r="A2514" s="169" t="s">
        <v>1075</v>
      </c>
      <c r="B2514" s="34" t="s">
        <v>1074</v>
      </c>
      <c r="C2514" s="169" t="s">
        <v>1075</v>
      </c>
      <c r="D2514" s="34" t="s">
        <v>1074</v>
      </c>
      <c r="F2514" s="94" t="str">
        <f>IFERROR(VLOOKUP(C2514,'2023-24 School Level AAFTE'!$C:$N,11,FALSE),"")</f>
        <v/>
      </c>
      <c r="Z2514" s="184"/>
    </row>
    <row r="2515" spans="1:26" x14ac:dyDescent="0.25">
      <c r="A2515" s="169" t="s">
        <v>1084</v>
      </c>
      <c r="B2515" s="34" t="s">
        <v>1083</v>
      </c>
      <c r="C2515" s="169" t="s">
        <v>1084</v>
      </c>
      <c r="D2515" s="34" t="s">
        <v>1083</v>
      </c>
      <c r="F2515" s="94" t="str">
        <f>IFERROR(VLOOKUP(C2515,'2023-24 School Level AAFTE'!$C:$N,11,FALSE),"")</f>
        <v/>
      </c>
      <c r="Z2515" s="184"/>
    </row>
    <row r="2516" spans="1:26" x14ac:dyDescent="0.25">
      <c r="A2516" s="169" t="s">
        <v>1089</v>
      </c>
      <c r="B2516" s="34" t="s">
        <v>1088</v>
      </c>
      <c r="C2516" s="169" t="s">
        <v>1089</v>
      </c>
      <c r="D2516" s="34" t="s">
        <v>1088</v>
      </c>
      <c r="F2516" s="94" t="str">
        <f>IFERROR(VLOOKUP(C2516,'2023-24 School Level AAFTE'!$C:$N,11,FALSE),"")</f>
        <v/>
      </c>
      <c r="Z2516" s="184"/>
    </row>
    <row r="2517" spans="1:26" x14ac:dyDescent="0.25">
      <c r="A2517" s="169" t="s">
        <v>1092</v>
      </c>
      <c r="B2517" s="34" t="s">
        <v>1091</v>
      </c>
      <c r="C2517" s="169" t="s">
        <v>1092</v>
      </c>
      <c r="D2517" s="34" t="s">
        <v>1091</v>
      </c>
      <c r="F2517" s="94" t="str">
        <f>IFERROR(VLOOKUP(C2517,'2023-24 School Level AAFTE'!$C:$N,11,FALSE),"")</f>
        <v/>
      </c>
      <c r="Z2517" s="184"/>
    </row>
    <row r="2518" spans="1:26" x14ac:dyDescent="0.25">
      <c r="A2518" s="169" t="s">
        <v>1097</v>
      </c>
      <c r="B2518" s="34" t="s">
        <v>1096</v>
      </c>
      <c r="C2518" s="169" t="s">
        <v>1097</v>
      </c>
      <c r="D2518" s="34" t="s">
        <v>1096</v>
      </c>
      <c r="F2518" s="94" t="str">
        <f>IFERROR(VLOOKUP(C2518,'2023-24 School Level AAFTE'!$C:$N,11,FALSE),"")</f>
        <v/>
      </c>
      <c r="Z2518" s="184"/>
    </row>
    <row r="2519" spans="1:26" x14ac:dyDescent="0.25">
      <c r="A2519" s="169" t="s">
        <v>1100</v>
      </c>
      <c r="B2519" s="34" t="s">
        <v>1099</v>
      </c>
      <c r="C2519" s="169" t="s">
        <v>1100</v>
      </c>
      <c r="D2519" s="34" t="s">
        <v>1099</v>
      </c>
      <c r="F2519" s="94" t="str">
        <f>IFERROR(VLOOKUP(C2519,'2023-24 School Level AAFTE'!$C:$N,11,FALSE),"")</f>
        <v/>
      </c>
      <c r="Z2519" s="184"/>
    </row>
    <row r="2520" spans="1:26" x14ac:dyDescent="0.25">
      <c r="A2520" s="169" t="s">
        <v>1105</v>
      </c>
      <c r="B2520" s="34" t="s">
        <v>1104</v>
      </c>
      <c r="C2520" s="169" t="s">
        <v>1105</v>
      </c>
      <c r="D2520" s="34" t="s">
        <v>1104</v>
      </c>
      <c r="F2520" s="94" t="str">
        <f>IFERROR(VLOOKUP(C2520,'2023-24 School Level AAFTE'!$C:$N,11,FALSE),"")</f>
        <v/>
      </c>
      <c r="Z2520" s="184"/>
    </row>
    <row r="2521" spans="1:26" x14ac:dyDescent="0.25">
      <c r="A2521" s="169" t="s">
        <v>1126</v>
      </c>
      <c r="B2521" s="34" t="s">
        <v>1125</v>
      </c>
      <c r="C2521" s="169" t="s">
        <v>1126</v>
      </c>
      <c r="D2521" s="34" t="s">
        <v>1125</v>
      </c>
      <c r="F2521" s="94" t="str">
        <f>IFERROR(VLOOKUP(C2521,'2023-24 School Level AAFTE'!$C:$N,11,FALSE),"")</f>
        <v/>
      </c>
      <c r="Z2521" s="184"/>
    </row>
    <row r="2522" spans="1:26" x14ac:dyDescent="0.25">
      <c r="A2522" s="169" t="s">
        <v>1129</v>
      </c>
      <c r="B2522" s="34" t="s">
        <v>1128</v>
      </c>
      <c r="C2522" s="169" t="s">
        <v>1129</v>
      </c>
      <c r="D2522" s="34" t="s">
        <v>1128</v>
      </c>
      <c r="F2522" s="94" t="str">
        <f>IFERROR(VLOOKUP(C2522,'2023-24 School Level AAFTE'!$C:$N,11,FALSE),"")</f>
        <v/>
      </c>
      <c r="Z2522" s="184"/>
    </row>
    <row r="2523" spans="1:26" x14ac:dyDescent="0.25">
      <c r="A2523" s="169" t="s">
        <v>1138</v>
      </c>
      <c r="B2523" s="34" t="s">
        <v>1137</v>
      </c>
      <c r="C2523" s="169" t="s">
        <v>1138</v>
      </c>
      <c r="D2523" s="34" t="s">
        <v>1137</v>
      </c>
      <c r="F2523" s="94" t="str">
        <f>IFERROR(VLOOKUP(C2523,'2023-24 School Level AAFTE'!$C:$N,11,FALSE),"")</f>
        <v/>
      </c>
      <c r="Z2523" s="184"/>
    </row>
    <row r="2524" spans="1:26" x14ac:dyDescent="0.25">
      <c r="A2524" s="169" t="s">
        <v>1144</v>
      </c>
      <c r="B2524" s="34" t="s">
        <v>1143</v>
      </c>
      <c r="C2524" s="169" t="s">
        <v>1144</v>
      </c>
      <c r="D2524" s="34" t="s">
        <v>1143</v>
      </c>
      <c r="F2524" s="94" t="str">
        <f>IFERROR(VLOOKUP(C2524,'2023-24 School Level AAFTE'!$C:$N,11,FALSE),"")</f>
        <v/>
      </c>
      <c r="Z2524" s="184"/>
    </row>
    <row r="2525" spans="1:26" x14ac:dyDescent="0.25">
      <c r="A2525" s="169" t="s">
        <v>1152</v>
      </c>
      <c r="B2525" s="34" t="s">
        <v>1151</v>
      </c>
      <c r="C2525" s="169" t="s">
        <v>1152</v>
      </c>
      <c r="D2525" s="34" t="s">
        <v>1151</v>
      </c>
      <c r="F2525" s="94" t="str">
        <f>IFERROR(VLOOKUP(C2525,'2023-24 School Level AAFTE'!$C:$N,11,FALSE),"")</f>
        <v/>
      </c>
      <c r="Z2525" s="184"/>
    </row>
    <row r="2526" spans="1:26" x14ac:dyDescent="0.25">
      <c r="A2526" s="169" t="s">
        <v>1158</v>
      </c>
      <c r="B2526" s="34" t="s">
        <v>1157</v>
      </c>
      <c r="C2526" s="169" t="s">
        <v>1158</v>
      </c>
      <c r="D2526" s="34" t="s">
        <v>1157</v>
      </c>
      <c r="F2526" s="94" t="str">
        <f>IFERROR(VLOOKUP(C2526,'2023-24 School Level AAFTE'!$C:$N,11,FALSE),"")</f>
        <v/>
      </c>
      <c r="Z2526" s="184"/>
    </row>
    <row r="2527" spans="1:26" x14ac:dyDescent="0.25">
      <c r="A2527" s="169" t="s">
        <v>2525</v>
      </c>
      <c r="B2527" s="34" t="s">
        <v>2526</v>
      </c>
      <c r="C2527" s="169" t="s">
        <v>2525</v>
      </c>
      <c r="D2527" s="34" t="s">
        <v>2526</v>
      </c>
      <c r="F2527" s="94" t="str">
        <f>IFERROR(VLOOKUP(C2527,'2023-24 School Level AAFTE'!$C:$N,11,FALSE),"")</f>
        <v/>
      </c>
      <c r="Z2527" s="184"/>
    </row>
    <row r="2528" spans="1:26" x14ac:dyDescent="0.25">
      <c r="A2528" s="169" t="s">
        <v>1163</v>
      </c>
      <c r="B2528" s="34" t="s">
        <v>1162</v>
      </c>
      <c r="C2528" s="169" t="s">
        <v>1163</v>
      </c>
      <c r="D2528" s="34" t="s">
        <v>1162</v>
      </c>
      <c r="F2528" s="94" t="str">
        <f>IFERROR(VLOOKUP(C2528,'2023-24 School Level AAFTE'!$C:$N,11,FALSE),"")</f>
        <v/>
      </c>
      <c r="Z2528" s="184"/>
    </row>
    <row r="2529" spans="1:26" x14ac:dyDescent="0.25">
      <c r="A2529" s="169" t="s">
        <v>1176</v>
      </c>
      <c r="B2529" s="34" t="s">
        <v>1175</v>
      </c>
      <c r="C2529" s="169" t="s">
        <v>1176</v>
      </c>
      <c r="D2529" s="34" t="s">
        <v>1175</v>
      </c>
      <c r="F2529" s="94" t="str">
        <f>IFERROR(VLOOKUP(C2529,'2023-24 School Level AAFTE'!$C:$N,11,FALSE),"")</f>
        <v/>
      </c>
      <c r="Z2529" s="184"/>
    </row>
    <row r="2530" spans="1:26" x14ac:dyDescent="0.25">
      <c r="A2530" s="169" t="s">
        <v>1181</v>
      </c>
      <c r="B2530" s="34" t="s">
        <v>1180</v>
      </c>
      <c r="C2530" s="169" t="s">
        <v>1181</v>
      </c>
      <c r="D2530" s="34" t="s">
        <v>1180</v>
      </c>
      <c r="F2530" s="94" t="str">
        <f>IFERROR(VLOOKUP(C2530,'2023-24 School Level AAFTE'!$C:$N,11,FALSE),"")</f>
        <v/>
      </c>
      <c r="Z2530" s="184"/>
    </row>
    <row r="2531" spans="1:26" x14ac:dyDescent="0.25">
      <c r="A2531" s="169" t="s">
        <v>1185</v>
      </c>
      <c r="B2531" s="34" t="s">
        <v>1184</v>
      </c>
      <c r="C2531" s="169" t="s">
        <v>1185</v>
      </c>
      <c r="D2531" s="34" t="s">
        <v>1184</v>
      </c>
      <c r="F2531" s="94" t="str">
        <f>IFERROR(VLOOKUP(C2531,'2023-24 School Level AAFTE'!$C:$N,11,FALSE),"")</f>
        <v/>
      </c>
      <c r="Z2531" s="184"/>
    </row>
    <row r="2532" spans="1:26" x14ac:dyDescent="0.25">
      <c r="A2532" s="169" t="s">
        <v>1198</v>
      </c>
      <c r="B2532" s="34" t="s">
        <v>1197</v>
      </c>
      <c r="C2532" s="169" t="s">
        <v>1198</v>
      </c>
      <c r="D2532" s="34" t="s">
        <v>1197</v>
      </c>
      <c r="F2532" s="94" t="str">
        <f>IFERROR(VLOOKUP(C2532,'2023-24 School Level AAFTE'!$C:$N,11,FALSE),"")</f>
        <v/>
      </c>
      <c r="Z2532" s="184"/>
    </row>
    <row r="2533" spans="1:26" x14ac:dyDescent="0.25">
      <c r="A2533" s="169" t="s">
        <v>1203</v>
      </c>
      <c r="B2533" s="34" t="s">
        <v>1202</v>
      </c>
      <c r="C2533" s="169" t="s">
        <v>1203</v>
      </c>
      <c r="D2533" s="34" t="s">
        <v>1202</v>
      </c>
      <c r="F2533" s="94" t="str">
        <f>IFERROR(VLOOKUP(C2533,'2023-24 School Level AAFTE'!$C:$N,11,FALSE),"")</f>
        <v/>
      </c>
      <c r="Z2533" s="184"/>
    </row>
    <row r="2534" spans="1:26" x14ac:dyDescent="0.25">
      <c r="A2534" s="169" t="s">
        <v>1208</v>
      </c>
      <c r="B2534" s="34" t="s">
        <v>1207</v>
      </c>
      <c r="C2534" s="169" t="s">
        <v>1208</v>
      </c>
      <c r="D2534" s="34" t="s">
        <v>1207</v>
      </c>
      <c r="F2534" s="94" t="str">
        <f>IFERROR(VLOOKUP(C2534,'2023-24 School Level AAFTE'!$C:$N,11,FALSE),"")</f>
        <v/>
      </c>
      <c r="Z2534" s="184"/>
    </row>
    <row r="2535" spans="1:26" x14ac:dyDescent="0.25">
      <c r="A2535" s="169" t="s">
        <v>1216</v>
      </c>
      <c r="B2535" s="34" t="s">
        <v>1215</v>
      </c>
      <c r="C2535" s="169" t="s">
        <v>1216</v>
      </c>
      <c r="D2535" s="34" t="s">
        <v>1215</v>
      </c>
      <c r="F2535" s="94" t="str">
        <f>IFERROR(VLOOKUP(C2535,'2023-24 School Level AAFTE'!$C:$N,11,FALSE),"")</f>
        <v/>
      </c>
      <c r="Z2535" s="184"/>
    </row>
    <row r="2536" spans="1:26" x14ac:dyDescent="0.25">
      <c r="A2536" s="169" t="s">
        <v>1219</v>
      </c>
      <c r="B2536" s="34" t="s">
        <v>1218</v>
      </c>
      <c r="C2536" s="169" t="s">
        <v>1219</v>
      </c>
      <c r="D2536" s="34" t="s">
        <v>1218</v>
      </c>
      <c r="F2536" s="94" t="str">
        <f>IFERROR(VLOOKUP(C2536,'2023-24 School Level AAFTE'!$C:$N,11,FALSE),"")</f>
        <v/>
      </c>
      <c r="Z2536" s="184"/>
    </row>
    <row r="2537" spans="1:26" x14ac:dyDescent="0.25">
      <c r="A2537" s="169" t="s">
        <v>559</v>
      </c>
      <c r="B2537" s="34" t="s">
        <v>558</v>
      </c>
      <c r="C2537" s="169" t="s">
        <v>559</v>
      </c>
      <c r="D2537" s="34" t="s">
        <v>558</v>
      </c>
      <c r="F2537" s="94" t="str">
        <f>IFERROR(VLOOKUP(C2537,'2023-24 School Level AAFTE'!$C:$N,11,FALSE),"")</f>
        <v/>
      </c>
      <c r="Z2537" s="184"/>
    </row>
    <row r="2538" spans="1:26" x14ac:dyDescent="0.25">
      <c r="A2538" s="169" t="s">
        <v>1229</v>
      </c>
      <c r="B2538" s="34" t="s">
        <v>1228</v>
      </c>
      <c r="C2538" s="169" t="s">
        <v>1229</v>
      </c>
      <c r="D2538" s="34" t="s">
        <v>1228</v>
      </c>
      <c r="F2538" s="94" t="str">
        <f>IFERROR(VLOOKUP(C2538,'2023-24 School Level AAFTE'!$C:$N,11,FALSE),"")</f>
        <v/>
      </c>
      <c r="Z2538" s="184"/>
    </row>
    <row r="2539" spans="1:26" x14ac:dyDescent="0.25">
      <c r="A2539" s="169" t="s">
        <v>1249</v>
      </c>
      <c r="B2539" s="34" t="s">
        <v>1248</v>
      </c>
      <c r="C2539" s="169" t="s">
        <v>1249</v>
      </c>
      <c r="D2539" s="34" t="s">
        <v>1248</v>
      </c>
      <c r="F2539" s="94" t="str">
        <f>IFERROR(VLOOKUP(C2539,'2023-24 School Level AAFTE'!$C:$N,11,FALSE),"")</f>
        <v/>
      </c>
      <c r="Z2539" s="184"/>
    </row>
    <row r="2540" spans="1:26" x14ac:dyDescent="0.25">
      <c r="A2540" s="169" t="s">
        <v>1252</v>
      </c>
      <c r="B2540" s="34" t="s">
        <v>1251</v>
      </c>
      <c r="C2540" s="169" t="s">
        <v>1252</v>
      </c>
      <c r="D2540" s="34" t="s">
        <v>1251</v>
      </c>
      <c r="F2540" s="94" t="str">
        <f>IFERROR(VLOOKUP(C2540,'2023-24 School Level AAFTE'!$C:$N,11,FALSE),"")</f>
        <v/>
      </c>
      <c r="Z2540" s="184"/>
    </row>
    <row r="2541" spans="1:26" x14ac:dyDescent="0.25">
      <c r="A2541" s="169" t="s">
        <v>1256</v>
      </c>
      <c r="B2541" s="34" t="s">
        <v>1255</v>
      </c>
      <c r="C2541" s="169" t="s">
        <v>1256</v>
      </c>
      <c r="D2541" s="34" t="s">
        <v>1255</v>
      </c>
      <c r="F2541" s="94" t="str">
        <f>IFERROR(VLOOKUP(C2541,'2023-24 School Level AAFTE'!$C:$N,11,FALSE),"")</f>
        <v/>
      </c>
      <c r="Z2541" s="184"/>
    </row>
    <row r="2542" spans="1:26" x14ac:dyDescent="0.25">
      <c r="A2542" s="169" t="s">
        <v>1259</v>
      </c>
      <c r="B2542" t="s">
        <v>3253</v>
      </c>
      <c r="C2542" s="169" t="s">
        <v>1259</v>
      </c>
      <c r="D2542" t="s">
        <v>3253</v>
      </c>
      <c r="F2542" s="94" t="str">
        <f>IFERROR(VLOOKUP(C2542,'2023-24 School Level AAFTE'!$C:$N,11,FALSE),"")</f>
        <v/>
      </c>
      <c r="Z2542" s="184"/>
    </row>
    <row r="2543" spans="1:26" x14ac:dyDescent="0.25">
      <c r="A2543" s="169" t="s">
        <v>1262</v>
      </c>
      <c r="B2543" s="34" t="s">
        <v>1261</v>
      </c>
      <c r="C2543" s="169" t="s">
        <v>1262</v>
      </c>
      <c r="D2543" s="34" t="s">
        <v>1261</v>
      </c>
      <c r="F2543" s="94" t="str">
        <f>IFERROR(VLOOKUP(C2543,'2023-24 School Level AAFTE'!$C:$N,11,FALSE),"")</f>
        <v/>
      </c>
      <c r="Z2543" s="184"/>
    </row>
    <row r="2544" spans="1:26" x14ac:dyDescent="0.25">
      <c r="A2544" s="169" t="s">
        <v>1267</v>
      </c>
      <c r="B2544" s="34" t="s">
        <v>1266</v>
      </c>
      <c r="C2544" s="169" t="s">
        <v>1267</v>
      </c>
      <c r="D2544" s="34" t="s">
        <v>1266</v>
      </c>
      <c r="F2544" s="94" t="str">
        <f>IFERROR(VLOOKUP(C2544,'2023-24 School Level AAFTE'!$C:$N,11,FALSE),"")</f>
        <v/>
      </c>
      <c r="Z2544" s="184"/>
    </row>
    <row r="2545" spans="1:26" x14ac:dyDescent="0.25">
      <c r="A2545" s="169" t="s">
        <v>1274</v>
      </c>
      <c r="B2545" s="34" t="s">
        <v>1273</v>
      </c>
      <c r="C2545" s="169" t="s">
        <v>1274</v>
      </c>
      <c r="D2545" s="34" t="s">
        <v>1273</v>
      </c>
      <c r="F2545" s="94" t="str">
        <f>IFERROR(VLOOKUP(C2545,'2023-24 School Level AAFTE'!$C:$N,11,FALSE),"")</f>
        <v/>
      </c>
      <c r="Z2545" s="184"/>
    </row>
    <row r="2546" spans="1:26" x14ac:dyDescent="0.25">
      <c r="A2546" s="169" t="s">
        <v>1281</v>
      </c>
      <c r="B2546" s="34" t="s">
        <v>1280</v>
      </c>
      <c r="C2546" s="169" t="s">
        <v>1281</v>
      </c>
      <c r="D2546" s="34" t="s">
        <v>1280</v>
      </c>
      <c r="F2546" s="94" t="str">
        <f>IFERROR(VLOOKUP(C2546,'2023-24 School Level AAFTE'!$C:$N,11,FALSE),"")</f>
        <v/>
      </c>
      <c r="Z2546" s="184"/>
    </row>
    <row r="2547" spans="1:26" x14ac:dyDescent="0.25">
      <c r="A2547" s="169" t="s">
        <v>1287</v>
      </c>
      <c r="B2547" s="34" t="s">
        <v>1286</v>
      </c>
      <c r="C2547" s="169" t="s">
        <v>1287</v>
      </c>
      <c r="D2547" s="34" t="s">
        <v>1286</v>
      </c>
      <c r="F2547" s="94" t="str">
        <f>IFERROR(VLOOKUP(C2547,'2023-24 School Level AAFTE'!$C:$N,11,FALSE),"")</f>
        <v/>
      </c>
      <c r="Z2547" s="184"/>
    </row>
    <row r="2548" spans="1:26" x14ac:dyDescent="0.25">
      <c r="A2548" s="169" t="s">
        <v>1297</v>
      </c>
      <c r="B2548" s="34" t="s">
        <v>1296</v>
      </c>
      <c r="C2548" s="169" t="s">
        <v>1297</v>
      </c>
      <c r="D2548" s="34" t="s">
        <v>1296</v>
      </c>
      <c r="F2548" s="94" t="str">
        <f>IFERROR(VLOOKUP(C2548,'2023-24 School Level AAFTE'!$C:$N,11,FALSE),"")</f>
        <v/>
      </c>
      <c r="Z2548" s="184"/>
    </row>
    <row r="2549" spans="1:26" x14ac:dyDescent="0.25">
      <c r="A2549" s="169" t="s">
        <v>1310</v>
      </c>
      <c r="B2549" s="34" t="s">
        <v>1309</v>
      </c>
      <c r="C2549" s="169" t="s">
        <v>1310</v>
      </c>
      <c r="D2549" s="34" t="s">
        <v>1309</v>
      </c>
      <c r="F2549" s="94" t="str">
        <f>IFERROR(VLOOKUP(C2549,'2023-24 School Level AAFTE'!$C:$N,11,FALSE),"")</f>
        <v/>
      </c>
      <c r="Z2549" s="184"/>
    </row>
    <row r="2550" spans="1:26" x14ac:dyDescent="0.25">
      <c r="A2550" s="169" t="s">
        <v>1317</v>
      </c>
      <c r="B2550" s="34" t="s">
        <v>1316</v>
      </c>
      <c r="C2550" s="169" t="s">
        <v>1317</v>
      </c>
      <c r="D2550" s="34" t="s">
        <v>1316</v>
      </c>
      <c r="F2550" s="94" t="str">
        <f>IFERROR(VLOOKUP(C2550,'2023-24 School Level AAFTE'!$C:$N,11,FALSE),"")</f>
        <v/>
      </c>
      <c r="Z2550" s="184"/>
    </row>
    <row r="2551" spans="1:26" x14ac:dyDescent="0.25">
      <c r="A2551" s="169" t="s">
        <v>1320</v>
      </c>
      <c r="B2551" s="34" t="s">
        <v>1319</v>
      </c>
      <c r="C2551" s="169" t="s">
        <v>1320</v>
      </c>
      <c r="D2551" s="34" t="s">
        <v>1319</v>
      </c>
      <c r="F2551" s="94" t="str">
        <f>IFERROR(VLOOKUP(C2551,'2023-24 School Level AAFTE'!$C:$N,11,FALSE),"")</f>
        <v/>
      </c>
      <c r="Z2551" s="184"/>
    </row>
    <row r="2552" spans="1:26" x14ac:dyDescent="0.25">
      <c r="A2552" s="169" t="s">
        <v>1342</v>
      </c>
      <c r="B2552" s="34" t="s">
        <v>1341</v>
      </c>
      <c r="C2552" s="169" t="s">
        <v>1342</v>
      </c>
      <c r="D2552" s="34" t="s">
        <v>1341</v>
      </c>
      <c r="F2552" s="94" t="str">
        <f>IFERROR(VLOOKUP(C2552,'2023-24 School Level AAFTE'!$C:$N,11,FALSE),"")</f>
        <v/>
      </c>
      <c r="Z2552" s="184"/>
    </row>
    <row r="2553" spans="1:26" x14ac:dyDescent="0.25">
      <c r="A2553" s="169" t="s">
        <v>1347</v>
      </c>
      <c r="B2553" s="34" t="s">
        <v>1346</v>
      </c>
      <c r="C2553" s="169" t="s">
        <v>1347</v>
      </c>
      <c r="D2553" s="34" t="s">
        <v>1346</v>
      </c>
      <c r="F2553" s="94" t="str">
        <f>IFERROR(VLOOKUP(C2553,'2023-24 School Level AAFTE'!$C:$N,11,FALSE),"")</f>
        <v/>
      </c>
      <c r="Z2553" s="184"/>
    </row>
    <row r="2554" spans="1:26" x14ac:dyDescent="0.25">
      <c r="A2554" s="169" t="s">
        <v>1380</v>
      </c>
      <c r="B2554" s="34" t="s">
        <v>1379</v>
      </c>
      <c r="C2554" s="169" t="s">
        <v>1380</v>
      </c>
      <c r="D2554" s="34" t="s">
        <v>1379</v>
      </c>
      <c r="F2554" s="94" t="str">
        <f>IFERROR(VLOOKUP(C2554,'2023-24 School Level AAFTE'!$C:$N,11,FALSE),"")</f>
        <v/>
      </c>
      <c r="Z2554" s="184"/>
    </row>
    <row r="2555" spans="1:26" x14ac:dyDescent="0.25">
      <c r="A2555" s="169" t="s">
        <v>1392</v>
      </c>
      <c r="B2555" s="34" t="s">
        <v>1391</v>
      </c>
      <c r="C2555" s="169" t="s">
        <v>1392</v>
      </c>
      <c r="D2555" s="34" t="s">
        <v>1391</v>
      </c>
      <c r="F2555" s="94" t="str">
        <f>IFERROR(VLOOKUP(C2555,'2023-24 School Level AAFTE'!$C:$N,11,FALSE),"")</f>
        <v/>
      </c>
      <c r="Z2555" s="184"/>
    </row>
    <row r="2556" spans="1:26" x14ac:dyDescent="0.25">
      <c r="A2556" s="169" t="s">
        <v>1396</v>
      </c>
      <c r="B2556" s="34" t="s">
        <v>1395</v>
      </c>
      <c r="C2556" s="169" t="s">
        <v>1396</v>
      </c>
      <c r="D2556" s="34" t="s">
        <v>1395</v>
      </c>
      <c r="F2556" s="94" t="str">
        <f>IFERROR(VLOOKUP(C2556,'2023-24 School Level AAFTE'!$C:$N,11,FALSE),"")</f>
        <v/>
      </c>
      <c r="Z2556" s="184"/>
    </row>
    <row r="2557" spans="1:26" x14ac:dyDescent="0.25">
      <c r="A2557" s="169" t="s">
        <v>1400</v>
      </c>
      <c r="B2557" s="34" t="s">
        <v>1399</v>
      </c>
      <c r="C2557" s="169" t="s">
        <v>1400</v>
      </c>
      <c r="D2557" s="34" t="s">
        <v>1399</v>
      </c>
      <c r="F2557" s="94" t="str">
        <f>IFERROR(VLOOKUP(C2557,'2023-24 School Level AAFTE'!$C:$N,11,FALSE),"")</f>
        <v/>
      </c>
      <c r="Z2557" s="184"/>
    </row>
    <row r="2558" spans="1:26" x14ac:dyDescent="0.25">
      <c r="A2558" s="169" t="s">
        <v>1407</v>
      </c>
      <c r="B2558" s="34" t="s">
        <v>1406</v>
      </c>
      <c r="C2558" s="169" t="s">
        <v>1407</v>
      </c>
      <c r="D2558" s="34" t="s">
        <v>1406</v>
      </c>
      <c r="F2558" s="94" t="str">
        <f>IFERROR(VLOOKUP(C2558,'2023-24 School Level AAFTE'!$C:$N,11,FALSE),"")</f>
        <v/>
      </c>
      <c r="Z2558" s="184"/>
    </row>
    <row r="2559" spans="1:26" x14ac:dyDescent="0.25">
      <c r="A2559" s="169" t="s">
        <v>1411</v>
      </c>
      <c r="B2559" s="34" t="s">
        <v>1410</v>
      </c>
      <c r="C2559" s="169" t="s">
        <v>1411</v>
      </c>
      <c r="D2559" s="34" t="s">
        <v>1410</v>
      </c>
      <c r="F2559" s="94" t="str">
        <f>IFERROR(VLOOKUP(C2559,'2023-24 School Level AAFTE'!$C:$N,11,FALSE),"")</f>
        <v/>
      </c>
      <c r="Z2559" s="184"/>
    </row>
    <row r="2560" spans="1:26" x14ac:dyDescent="0.25">
      <c r="A2560" s="169" t="s">
        <v>1415</v>
      </c>
      <c r="B2560" s="34" t="s">
        <v>1414</v>
      </c>
      <c r="C2560" s="169" t="s">
        <v>1415</v>
      </c>
      <c r="D2560" s="34" t="s">
        <v>1414</v>
      </c>
      <c r="F2560" s="94" t="str">
        <f>IFERROR(VLOOKUP(C2560,'2023-24 School Level AAFTE'!$C:$N,11,FALSE),"")</f>
        <v/>
      </c>
      <c r="Z2560" s="184"/>
    </row>
    <row r="2561" spans="1:26" x14ac:dyDescent="0.25">
      <c r="A2561" s="169" t="s">
        <v>1422</v>
      </c>
      <c r="B2561" s="34" t="s">
        <v>1421</v>
      </c>
      <c r="C2561" s="169" t="s">
        <v>1422</v>
      </c>
      <c r="D2561" s="34" t="s">
        <v>1421</v>
      </c>
      <c r="F2561" s="94" t="str">
        <f>IFERROR(VLOOKUP(C2561,'2023-24 School Level AAFTE'!$C:$N,11,FALSE),"")</f>
        <v/>
      </c>
      <c r="Z2561" s="184"/>
    </row>
    <row r="2562" spans="1:26" x14ac:dyDescent="0.25">
      <c r="A2562" s="169" t="s">
        <v>1439</v>
      </c>
      <c r="B2562" s="34" t="s">
        <v>1438</v>
      </c>
      <c r="C2562" s="169" t="s">
        <v>1439</v>
      </c>
      <c r="D2562" s="34" t="s">
        <v>1438</v>
      </c>
      <c r="F2562" s="94" t="str">
        <f>IFERROR(VLOOKUP(C2562,'2023-24 School Level AAFTE'!$C:$N,11,FALSE),"")</f>
        <v/>
      </c>
      <c r="Z2562" s="184"/>
    </row>
    <row r="2563" spans="1:26" x14ac:dyDescent="0.25">
      <c r="A2563" s="169" t="s">
        <v>1448</v>
      </c>
      <c r="B2563" s="34" t="s">
        <v>1447</v>
      </c>
      <c r="C2563" s="169" t="s">
        <v>1448</v>
      </c>
      <c r="D2563" s="34" t="s">
        <v>1447</v>
      </c>
      <c r="F2563" s="94" t="str">
        <f>IFERROR(VLOOKUP(C2563,'2023-24 School Level AAFTE'!$C:$N,11,FALSE),"")</f>
        <v/>
      </c>
      <c r="Z2563" s="184"/>
    </row>
    <row r="2564" spans="1:26" x14ac:dyDescent="0.25">
      <c r="A2564" s="169" t="s">
        <v>1452</v>
      </c>
      <c r="B2564" s="34" t="s">
        <v>1451</v>
      </c>
      <c r="C2564" s="169" t="s">
        <v>1452</v>
      </c>
      <c r="D2564" s="34" t="s">
        <v>1451</v>
      </c>
      <c r="F2564" s="94" t="str">
        <f>IFERROR(VLOOKUP(C2564,'2023-24 School Level AAFTE'!$C:$N,11,FALSE),"")</f>
        <v/>
      </c>
      <c r="Z2564" s="184"/>
    </row>
    <row r="2565" spans="1:26" x14ac:dyDescent="0.25">
      <c r="A2565" s="169" t="s">
        <v>1455</v>
      </c>
      <c r="B2565" s="34" t="s">
        <v>1454</v>
      </c>
      <c r="C2565" s="169" t="s">
        <v>1455</v>
      </c>
      <c r="D2565" s="34" t="s">
        <v>1454</v>
      </c>
      <c r="F2565" s="94" t="str">
        <f>IFERROR(VLOOKUP(C2565,'2023-24 School Level AAFTE'!$C:$N,11,FALSE),"")</f>
        <v/>
      </c>
      <c r="Z2565" s="184"/>
    </row>
    <row r="2566" spans="1:26" x14ac:dyDescent="0.25">
      <c r="A2566" s="169" t="s">
        <v>2538</v>
      </c>
      <c r="B2566" s="34" t="s">
        <v>2539</v>
      </c>
      <c r="C2566" s="169" t="s">
        <v>2538</v>
      </c>
      <c r="D2566" s="34" t="s">
        <v>2539</v>
      </c>
      <c r="F2566" s="94" t="str">
        <f>IFERROR(VLOOKUP(C2566,'2023-24 School Level AAFTE'!$C:$N,11,FALSE),"")</f>
        <v/>
      </c>
      <c r="Z2566" s="184"/>
    </row>
    <row r="2567" spans="1:26" x14ac:dyDescent="0.25">
      <c r="A2567" s="169" t="s">
        <v>1460</v>
      </c>
      <c r="B2567" s="34" t="s">
        <v>1459</v>
      </c>
      <c r="C2567" s="169" t="s">
        <v>1460</v>
      </c>
      <c r="D2567" s="34" t="s">
        <v>1459</v>
      </c>
      <c r="F2567" s="94" t="str">
        <f>IFERROR(VLOOKUP(C2567,'2023-24 School Level AAFTE'!$C:$N,11,FALSE),"")</f>
        <v/>
      </c>
      <c r="Z2567" s="184"/>
    </row>
    <row r="2568" spans="1:26" x14ac:dyDescent="0.25">
      <c r="A2568" s="169" t="s">
        <v>1462</v>
      </c>
      <c r="B2568" s="34" t="s">
        <v>1461</v>
      </c>
      <c r="C2568" s="169" t="s">
        <v>1462</v>
      </c>
      <c r="D2568" s="34" t="s">
        <v>1461</v>
      </c>
      <c r="F2568" s="94" t="str">
        <f>IFERROR(VLOOKUP(C2568,'2023-24 School Level AAFTE'!$C:$N,11,FALSE),"")</f>
        <v/>
      </c>
      <c r="Z2568" s="184"/>
    </row>
    <row r="2569" spans="1:26" x14ac:dyDescent="0.25">
      <c r="A2569" s="169" t="s">
        <v>1465</v>
      </c>
      <c r="B2569" s="34" t="s">
        <v>1464</v>
      </c>
      <c r="C2569" s="169" t="s">
        <v>1465</v>
      </c>
      <c r="D2569" s="34" t="s">
        <v>1464</v>
      </c>
      <c r="F2569" s="94" t="str">
        <f>IFERROR(VLOOKUP(C2569,'2023-24 School Level AAFTE'!$C:$N,11,FALSE),"")</f>
        <v/>
      </c>
      <c r="Z2569" s="184"/>
    </row>
    <row r="2570" spans="1:26" x14ac:dyDescent="0.25">
      <c r="A2570" s="169" t="s">
        <v>1469</v>
      </c>
      <c r="B2570" s="34" t="s">
        <v>1468</v>
      </c>
      <c r="C2570" s="169" t="s">
        <v>1469</v>
      </c>
      <c r="D2570" s="34" t="s">
        <v>1468</v>
      </c>
      <c r="F2570" s="94" t="str">
        <f>IFERROR(VLOOKUP(C2570,'2023-24 School Level AAFTE'!$C:$N,11,FALSE),"")</f>
        <v/>
      </c>
      <c r="Z2570" s="184"/>
    </row>
    <row r="2571" spans="1:26" x14ac:dyDescent="0.25">
      <c r="A2571" s="169" t="s">
        <v>1475</v>
      </c>
      <c r="B2571" s="34" t="s">
        <v>1474</v>
      </c>
      <c r="C2571" s="169" t="s">
        <v>1475</v>
      </c>
      <c r="D2571" s="34" t="s">
        <v>1474</v>
      </c>
      <c r="F2571" s="94" t="str">
        <f>IFERROR(VLOOKUP(C2571,'2023-24 School Level AAFTE'!$C:$N,11,FALSE),"")</f>
        <v/>
      </c>
      <c r="Z2571" s="184"/>
    </row>
    <row r="2572" spans="1:26" x14ac:dyDescent="0.25">
      <c r="A2572" s="169" t="s">
        <v>1484</v>
      </c>
      <c r="B2572" s="34" t="s">
        <v>1483</v>
      </c>
      <c r="C2572" s="169" t="s">
        <v>1484</v>
      </c>
      <c r="D2572" s="34" t="s">
        <v>1483</v>
      </c>
      <c r="F2572" s="94" t="str">
        <f>IFERROR(VLOOKUP(C2572,'2023-24 School Level AAFTE'!$C:$N,11,FALSE),"")</f>
        <v/>
      </c>
      <c r="Z2572" s="184"/>
    </row>
    <row r="2573" spans="1:26" x14ac:dyDescent="0.25">
      <c r="A2573" s="169" t="s">
        <v>1487</v>
      </c>
      <c r="B2573" s="34" t="s">
        <v>1486</v>
      </c>
      <c r="C2573" s="169" t="s">
        <v>1487</v>
      </c>
      <c r="D2573" s="34" t="s">
        <v>1486</v>
      </c>
      <c r="F2573" s="94" t="str">
        <f>IFERROR(VLOOKUP(C2573,'2023-24 School Level AAFTE'!$C:$N,11,FALSE),"")</f>
        <v/>
      </c>
      <c r="Z2573" s="184"/>
    </row>
    <row r="2574" spans="1:26" x14ac:dyDescent="0.25">
      <c r="A2574" t="s">
        <v>3257</v>
      </c>
      <c r="B2574" t="s">
        <v>3254</v>
      </c>
      <c r="C2574" t="s">
        <v>3257</v>
      </c>
      <c r="D2574" t="s">
        <v>3254</v>
      </c>
      <c r="F2574" s="94" t="str">
        <f>IFERROR(VLOOKUP(C2574,'2023-24 School Level AAFTE'!$C:$N,11,FALSE),"")</f>
        <v/>
      </c>
      <c r="Z2574" s="184"/>
    </row>
    <row r="2575" spans="1:26" x14ac:dyDescent="0.25">
      <c r="A2575" s="169" t="s">
        <v>1490</v>
      </c>
      <c r="B2575" s="34" t="s">
        <v>1489</v>
      </c>
      <c r="C2575" s="169" t="s">
        <v>1490</v>
      </c>
      <c r="D2575" s="34" t="s">
        <v>1489</v>
      </c>
      <c r="F2575" s="94" t="str">
        <f>IFERROR(VLOOKUP(C2575,'2023-24 School Level AAFTE'!$C:$N,11,FALSE),"")</f>
        <v/>
      </c>
      <c r="Z2575" s="184"/>
    </row>
    <row r="2576" spans="1:26" x14ac:dyDescent="0.25">
      <c r="A2576" s="169" t="s">
        <v>1512</v>
      </c>
      <c r="B2576" s="34" t="s">
        <v>1511</v>
      </c>
      <c r="C2576" s="169" t="s">
        <v>1512</v>
      </c>
      <c r="D2576" s="34" t="s">
        <v>1511</v>
      </c>
      <c r="F2576" s="94" t="str">
        <f>IFERROR(VLOOKUP(C2576,'2023-24 School Level AAFTE'!$C:$N,11,FALSE),"")</f>
        <v/>
      </c>
      <c r="Z2576" s="184"/>
    </row>
    <row r="2577" spans="1:26" x14ac:dyDescent="0.25">
      <c r="A2577" s="169" t="s">
        <v>1516</v>
      </c>
      <c r="B2577" s="34" t="s">
        <v>1515</v>
      </c>
      <c r="C2577" s="169" t="s">
        <v>1516</v>
      </c>
      <c r="D2577" s="34" t="s">
        <v>1515</v>
      </c>
      <c r="F2577" s="94" t="str">
        <f>IFERROR(VLOOKUP(C2577,'2023-24 School Level AAFTE'!$C:$N,11,FALSE),"")</f>
        <v/>
      </c>
      <c r="Z2577" s="184"/>
    </row>
    <row r="2578" spans="1:26" x14ac:dyDescent="0.25">
      <c r="A2578" s="169" t="s">
        <v>1519</v>
      </c>
      <c r="B2578" s="34" t="s">
        <v>1518</v>
      </c>
      <c r="C2578" s="169" t="s">
        <v>1519</v>
      </c>
      <c r="D2578" s="34" t="s">
        <v>1518</v>
      </c>
      <c r="F2578" s="94" t="str">
        <f>IFERROR(VLOOKUP(C2578,'2023-24 School Level AAFTE'!$C:$N,11,FALSE),"")</f>
        <v/>
      </c>
      <c r="Z2578" s="184"/>
    </row>
    <row r="2579" spans="1:26" x14ac:dyDescent="0.25">
      <c r="A2579" s="169" t="s">
        <v>1522</v>
      </c>
      <c r="B2579" s="34" t="s">
        <v>1521</v>
      </c>
      <c r="C2579" s="169" t="s">
        <v>1522</v>
      </c>
      <c r="D2579" s="34" t="s">
        <v>1521</v>
      </c>
      <c r="F2579" s="94" t="str">
        <f>IFERROR(VLOOKUP(C2579,'2023-24 School Level AAFTE'!$C:$N,11,FALSE),"")</f>
        <v/>
      </c>
      <c r="Z2579" s="184"/>
    </row>
    <row r="2580" spans="1:26" x14ac:dyDescent="0.25">
      <c r="A2580" s="169" t="s">
        <v>2902</v>
      </c>
      <c r="B2580" s="34" t="s">
        <v>3116</v>
      </c>
      <c r="C2580" s="169" t="s">
        <v>2902</v>
      </c>
      <c r="D2580" s="34" t="s">
        <v>3116</v>
      </c>
      <c r="F2580" s="94" t="str">
        <f>IFERROR(VLOOKUP(C2580,'2023-24 School Level AAFTE'!$C:$N,11,FALSE),"")</f>
        <v/>
      </c>
      <c r="Z2580" s="184"/>
    </row>
    <row r="2581" spans="1:26" x14ac:dyDescent="0.25">
      <c r="A2581" s="169" t="s">
        <v>1538</v>
      </c>
      <c r="B2581" s="34" t="s">
        <v>1537</v>
      </c>
      <c r="C2581" s="169" t="s">
        <v>1538</v>
      </c>
      <c r="D2581" s="34" t="s">
        <v>1537</v>
      </c>
      <c r="F2581" s="94" t="str">
        <f>IFERROR(VLOOKUP(C2581,'2023-24 School Level AAFTE'!$C:$N,11,FALSE),"")</f>
        <v/>
      </c>
      <c r="Z2581" s="184"/>
    </row>
    <row r="2582" spans="1:26" x14ac:dyDescent="0.25">
      <c r="A2582" s="169" t="s">
        <v>2543</v>
      </c>
      <c r="B2582" s="34" t="s">
        <v>2544</v>
      </c>
      <c r="C2582" s="169" t="s">
        <v>2543</v>
      </c>
      <c r="D2582" s="34" t="s">
        <v>2544</v>
      </c>
      <c r="F2582" s="94" t="str">
        <f>IFERROR(VLOOKUP(C2582,'2023-24 School Level AAFTE'!$C:$N,11,FALSE),"")</f>
        <v/>
      </c>
      <c r="Z2582" s="184"/>
    </row>
    <row r="2583" spans="1:26" x14ac:dyDescent="0.25">
      <c r="A2583" s="169" t="s">
        <v>1541</v>
      </c>
      <c r="B2583" s="34" t="s">
        <v>1540</v>
      </c>
      <c r="C2583" s="169" t="s">
        <v>1541</v>
      </c>
      <c r="D2583" s="34" t="s">
        <v>1540</v>
      </c>
      <c r="F2583" s="94" t="str">
        <f>IFERROR(VLOOKUP(C2583,'2023-24 School Level AAFTE'!$C:$N,11,FALSE),"")</f>
        <v/>
      </c>
      <c r="Z2583" s="184"/>
    </row>
    <row r="2584" spans="1:26" x14ac:dyDescent="0.25">
      <c r="A2584" s="169" t="s">
        <v>1547</v>
      </c>
      <c r="B2584" s="34" t="s">
        <v>1546</v>
      </c>
      <c r="C2584" s="169" t="s">
        <v>1547</v>
      </c>
      <c r="D2584" s="34" t="s">
        <v>1546</v>
      </c>
      <c r="F2584" s="94" t="str">
        <f>IFERROR(VLOOKUP(C2584,'2023-24 School Level AAFTE'!$C:$N,11,FALSE),"")</f>
        <v/>
      </c>
      <c r="Z2584" s="184"/>
    </row>
    <row r="2585" spans="1:26" x14ac:dyDescent="0.25">
      <c r="A2585" s="169" t="s">
        <v>1553</v>
      </c>
      <c r="B2585" s="34" t="s">
        <v>1552</v>
      </c>
      <c r="C2585" s="169" t="s">
        <v>1553</v>
      </c>
      <c r="D2585" s="34" t="s">
        <v>1552</v>
      </c>
      <c r="F2585" s="94" t="str">
        <f>IFERROR(VLOOKUP(C2585,'2023-24 School Level AAFTE'!$C:$N,11,FALSE),"")</f>
        <v/>
      </c>
      <c r="Z2585" s="184"/>
    </row>
    <row r="2586" spans="1:26" x14ac:dyDescent="0.25">
      <c r="A2586" s="169" t="s">
        <v>2388</v>
      </c>
      <c r="B2586" s="34" t="s">
        <v>2387</v>
      </c>
      <c r="C2586" s="169" t="s">
        <v>2388</v>
      </c>
      <c r="D2586" s="34" t="s">
        <v>2387</v>
      </c>
      <c r="F2586" s="94" t="str">
        <f>IFERROR(VLOOKUP(C2586,'2023-24 School Level AAFTE'!$C:$N,11,FALSE),"")</f>
        <v/>
      </c>
      <c r="Z2586" s="184"/>
    </row>
    <row r="2587" spans="1:26" x14ac:dyDescent="0.25">
      <c r="A2587" s="169" t="s">
        <v>1557</v>
      </c>
      <c r="B2587" s="34" t="s">
        <v>1556</v>
      </c>
      <c r="C2587" s="169" t="s">
        <v>1557</v>
      </c>
      <c r="D2587" s="34" t="s">
        <v>1556</v>
      </c>
      <c r="F2587" s="94" t="str">
        <f>IFERROR(VLOOKUP(C2587,'2023-24 School Level AAFTE'!$C:$N,11,FALSE),"")</f>
        <v/>
      </c>
      <c r="Z2587" s="184"/>
    </row>
    <row r="2588" spans="1:26" x14ac:dyDescent="0.25">
      <c r="A2588" s="169" t="s">
        <v>1564</v>
      </c>
      <c r="B2588" s="34" t="s">
        <v>1563</v>
      </c>
      <c r="C2588" s="169" t="s">
        <v>1564</v>
      </c>
      <c r="D2588" s="34" t="s">
        <v>1563</v>
      </c>
      <c r="F2588" s="94" t="str">
        <f>IFERROR(VLOOKUP(C2588,'2023-24 School Level AAFTE'!$C:$N,11,FALSE),"")</f>
        <v/>
      </c>
      <c r="Z2588" s="184"/>
    </row>
    <row r="2589" spans="1:26" x14ac:dyDescent="0.25">
      <c r="A2589" s="169" t="s">
        <v>1567</v>
      </c>
      <c r="B2589" s="34" t="s">
        <v>1566</v>
      </c>
      <c r="C2589" s="169" t="s">
        <v>1567</v>
      </c>
      <c r="D2589" s="34" t="s">
        <v>1566</v>
      </c>
      <c r="F2589" s="94" t="str">
        <f>IFERROR(VLOOKUP(C2589,'2023-24 School Level AAFTE'!$C:$N,11,FALSE),"")</f>
        <v/>
      </c>
      <c r="Z2589" s="184"/>
    </row>
    <row r="2590" spans="1:26" x14ac:dyDescent="0.25">
      <c r="A2590" s="169" t="s">
        <v>1587</v>
      </c>
      <c r="B2590" s="34" t="s">
        <v>1586</v>
      </c>
      <c r="C2590" s="169" t="s">
        <v>1587</v>
      </c>
      <c r="D2590" s="34" t="s">
        <v>1586</v>
      </c>
      <c r="F2590" s="94" t="str">
        <f>IFERROR(VLOOKUP(C2590,'2023-24 School Level AAFTE'!$C:$N,11,FALSE),"")</f>
        <v/>
      </c>
      <c r="Z2590" s="184"/>
    </row>
    <row r="2591" spans="1:26" x14ac:dyDescent="0.25">
      <c r="A2591" s="169" t="s">
        <v>1590</v>
      </c>
      <c r="B2591" s="34" t="s">
        <v>1589</v>
      </c>
      <c r="C2591" s="169" t="s">
        <v>1590</v>
      </c>
      <c r="D2591" s="34" t="s">
        <v>1589</v>
      </c>
      <c r="F2591" s="94" t="str">
        <f>IFERROR(VLOOKUP(C2591,'2023-24 School Level AAFTE'!$C:$N,11,FALSE),"")</f>
        <v/>
      </c>
      <c r="Z2591" s="184"/>
    </row>
    <row r="2592" spans="1:26" x14ac:dyDescent="0.25">
      <c r="A2592" s="169" t="s">
        <v>2405</v>
      </c>
      <c r="B2592" s="34" t="s">
        <v>2404</v>
      </c>
      <c r="C2592" s="169" t="s">
        <v>2405</v>
      </c>
      <c r="D2592" s="34" t="s">
        <v>2404</v>
      </c>
      <c r="F2592" s="94" t="str">
        <f>IFERROR(VLOOKUP(C2592,'2023-24 School Level AAFTE'!$C:$N,11,FALSE),"")</f>
        <v/>
      </c>
      <c r="Z2592" s="184"/>
    </row>
    <row r="2593" spans="1:26" x14ac:dyDescent="0.25">
      <c r="A2593" s="169" t="s">
        <v>1594</v>
      </c>
      <c r="B2593" s="34" t="s">
        <v>1593</v>
      </c>
      <c r="C2593" s="169" t="s">
        <v>1594</v>
      </c>
      <c r="D2593" s="34" t="s">
        <v>1593</v>
      </c>
      <c r="F2593" s="94" t="str">
        <f>IFERROR(VLOOKUP(C2593,'2023-24 School Level AAFTE'!$C:$N,11,FALSE),"")</f>
        <v/>
      </c>
      <c r="Z2593" s="184"/>
    </row>
    <row r="2594" spans="1:26" x14ac:dyDescent="0.25">
      <c r="A2594" s="169" t="s">
        <v>1603</v>
      </c>
      <c r="B2594" s="34" t="s">
        <v>1602</v>
      </c>
      <c r="C2594" s="169" t="s">
        <v>1603</v>
      </c>
      <c r="D2594" s="34" t="s">
        <v>1602</v>
      </c>
      <c r="F2594" s="94" t="str">
        <f>IFERROR(VLOOKUP(C2594,'2023-24 School Level AAFTE'!$C:$N,11,FALSE),"")</f>
        <v/>
      </c>
      <c r="Z2594" s="184"/>
    </row>
    <row r="2595" spans="1:26" x14ac:dyDescent="0.25">
      <c r="A2595" s="169" t="s">
        <v>2390</v>
      </c>
      <c r="B2595" s="34" t="s">
        <v>2389</v>
      </c>
      <c r="C2595" s="169" t="s">
        <v>2390</v>
      </c>
      <c r="D2595" s="34" t="s">
        <v>2389</v>
      </c>
      <c r="F2595" s="94" t="str">
        <f>IFERROR(VLOOKUP(C2595,'2023-24 School Level AAFTE'!$C:$N,11,FALSE),"")</f>
        <v/>
      </c>
      <c r="Z2595" s="184"/>
    </row>
    <row r="2596" spans="1:26" x14ac:dyDescent="0.25">
      <c r="A2596" s="169" t="s">
        <v>1608</v>
      </c>
      <c r="B2596" s="34" t="s">
        <v>1607</v>
      </c>
      <c r="C2596" s="169" t="s">
        <v>1608</v>
      </c>
      <c r="D2596" s="34" t="s">
        <v>1607</v>
      </c>
      <c r="F2596" s="94" t="str">
        <f>IFERROR(VLOOKUP(C2596,'2023-24 School Level AAFTE'!$C:$N,11,FALSE),"")</f>
        <v/>
      </c>
      <c r="Z2596" s="184"/>
    </row>
    <row r="2597" spans="1:26" x14ac:dyDescent="0.25">
      <c r="A2597" s="169" t="s">
        <v>2409</v>
      </c>
      <c r="B2597" s="34" t="s">
        <v>3137</v>
      </c>
      <c r="C2597" s="169" t="s">
        <v>2409</v>
      </c>
      <c r="D2597" s="34" t="s">
        <v>3137</v>
      </c>
      <c r="F2597" s="94" t="str">
        <f>IFERROR(VLOOKUP(C2597,'2023-24 School Level AAFTE'!$C:$N,11,FALSE),"")</f>
        <v/>
      </c>
      <c r="Z2597" s="184"/>
    </row>
    <row r="2598" spans="1:26" x14ac:dyDescent="0.25">
      <c r="A2598" s="169" t="s">
        <v>1611</v>
      </c>
      <c r="B2598" s="34" t="s">
        <v>1610</v>
      </c>
      <c r="C2598" s="169" t="s">
        <v>1611</v>
      </c>
      <c r="D2598" s="34" t="s">
        <v>1610</v>
      </c>
      <c r="F2598" s="94" t="str">
        <f>IFERROR(VLOOKUP(C2598,'2023-24 School Level AAFTE'!$C:$N,11,FALSE),"")</f>
        <v/>
      </c>
      <c r="Z2598" s="184"/>
    </row>
    <row r="2599" spans="1:26" x14ac:dyDescent="0.25">
      <c r="A2599" s="169" t="s">
        <v>1615</v>
      </c>
      <c r="B2599" s="34" t="s">
        <v>1614</v>
      </c>
      <c r="C2599" s="169" t="s">
        <v>1615</v>
      </c>
      <c r="D2599" s="34" t="s">
        <v>1614</v>
      </c>
      <c r="F2599" s="94" t="str">
        <f>IFERROR(VLOOKUP(C2599,'2023-24 School Level AAFTE'!$C:$N,11,FALSE),"")</f>
        <v/>
      </c>
      <c r="Z2599" s="184"/>
    </row>
    <row r="2600" spans="1:26" x14ac:dyDescent="0.25">
      <c r="A2600" s="169" t="s">
        <v>1619</v>
      </c>
      <c r="B2600" s="34" t="s">
        <v>1618</v>
      </c>
      <c r="C2600" s="169" t="s">
        <v>1619</v>
      </c>
      <c r="D2600" s="34" t="s">
        <v>1618</v>
      </c>
      <c r="F2600" s="94" t="str">
        <f>IFERROR(VLOOKUP(C2600,'2023-24 School Level AAFTE'!$C:$N,11,FALSE),"")</f>
        <v/>
      </c>
      <c r="Z2600" s="184"/>
    </row>
    <row r="2601" spans="1:26" x14ac:dyDescent="0.25">
      <c r="A2601" s="169" t="s">
        <v>1639</v>
      </c>
      <c r="B2601" s="34" t="s">
        <v>1638</v>
      </c>
      <c r="C2601" s="169" t="s">
        <v>1639</v>
      </c>
      <c r="D2601" s="34" t="s">
        <v>1638</v>
      </c>
      <c r="F2601" s="94" t="str">
        <f>IFERROR(VLOOKUP(C2601,'2023-24 School Level AAFTE'!$C:$N,11,FALSE),"")</f>
        <v/>
      </c>
      <c r="Z2601" s="184"/>
    </row>
    <row r="2602" spans="1:26" x14ac:dyDescent="0.25">
      <c r="A2602" s="169" t="s">
        <v>1645</v>
      </c>
      <c r="B2602" s="34" t="s">
        <v>1644</v>
      </c>
      <c r="C2602" s="169" t="s">
        <v>1645</v>
      </c>
      <c r="D2602" s="34" t="s">
        <v>1644</v>
      </c>
      <c r="F2602" s="94" t="str">
        <f>IFERROR(VLOOKUP(C2602,'2023-24 School Level AAFTE'!$C:$N,11,FALSE),"")</f>
        <v/>
      </c>
      <c r="Z2602" s="184"/>
    </row>
    <row r="2603" spans="1:26" x14ac:dyDescent="0.25">
      <c r="A2603" s="169" t="s">
        <v>1664</v>
      </c>
      <c r="B2603" s="34" t="s">
        <v>1663</v>
      </c>
      <c r="C2603" s="169" t="s">
        <v>1664</v>
      </c>
      <c r="D2603" s="34" t="s">
        <v>1663</v>
      </c>
      <c r="F2603" s="94" t="str">
        <f>IFERROR(VLOOKUP(C2603,'2023-24 School Level AAFTE'!$C:$N,11,FALSE),"")</f>
        <v/>
      </c>
      <c r="Z2603" s="184"/>
    </row>
    <row r="2604" spans="1:26" x14ac:dyDescent="0.25">
      <c r="A2604" s="169" t="s">
        <v>1670</v>
      </c>
      <c r="B2604" s="34" t="s">
        <v>1669</v>
      </c>
      <c r="C2604" s="169" t="s">
        <v>1670</v>
      </c>
      <c r="D2604" s="34" t="s">
        <v>1669</v>
      </c>
      <c r="F2604" s="94" t="str">
        <f>IFERROR(VLOOKUP(C2604,'2023-24 School Level AAFTE'!$C:$N,11,FALSE),"")</f>
        <v/>
      </c>
      <c r="Z2604" s="184"/>
    </row>
    <row r="2605" spans="1:26" x14ac:dyDescent="0.25">
      <c r="A2605" s="169" t="s">
        <v>1675</v>
      </c>
      <c r="B2605" s="34" t="s">
        <v>1674</v>
      </c>
      <c r="C2605" s="169" t="s">
        <v>1675</v>
      </c>
      <c r="D2605" s="34" t="s">
        <v>1674</v>
      </c>
      <c r="F2605" s="94" t="str">
        <f>IFERROR(VLOOKUP(C2605,'2023-24 School Level AAFTE'!$C:$N,11,FALSE),"")</f>
        <v/>
      </c>
      <c r="Z2605" s="184"/>
    </row>
    <row r="2606" spans="1:26" x14ac:dyDescent="0.25">
      <c r="A2606" s="169" t="s">
        <v>1682</v>
      </c>
      <c r="B2606" s="34" t="s">
        <v>1681</v>
      </c>
      <c r="C2606" s="169" t="s">
        <v>1682</v>
      </c>
      <c r="D2606" s="34" t="s">
        <v>1681</v>
      </c>
      <c r="F2606" s="94" t="str">
        <f>IFERROR(VLOOKUP(C2606,'2023-24 School Level AAFTE'!$C:$N,11,FALSE),"")</f>
        <v/>
      </c>
      <c r="Z2606" s="184"/>
    </row>
    <row r="2607" spans="1:26" x14ac:dyDescent="0.25">
      <c r="A2607" s="169" t="s">
        <v>1688</v>
      </c>
      <c r="B2607" s="34" t="s">
        <v>1687</v>
      </c>
      <c r="C2607" s="169" t="s">
        <v>1688</v>
      </c>
      <c r="D2607" s="34" t="s">
        <v>1687</v>
      </c>
      <c r="F2607" s="94" t="str">
        <f>IFERROR(VLOOKUP(C2607,'2023-24 School Level AAFTE'!$C:$N,11,FALSE),"")</f>
        <v/>
      </c>
      <c r="Z2607" s="184"/>
    </row>
    <row r="2608" spans="1:26" x14ac:dyDescent="0.25">
      <c r="A2608" s="169" t="s">
        <v>2567</v>
      </c>
      <c r="B2608" s="34" t="s">
        <v>2568</v>
      </c>
      <c r="C2608" s="169" t="s">
        <v>2567</v>
      </c>
      <c r="D2608" s="34" t="s">
        <v>2568</v>
      </c>
      <c r="F2608" s="94" t="str">
        <f>IFERROR(VLOOKUP(C2608,'2023-24 School Level AAFTE'!$C:$N,11,FALSE),"")</f>
        <v/>
      </c>
      <c r="Z2608" s="184"/>
    </row>
    <row r="2609" spans="1:26" x14ac:dyDescent="0.25">
      <c r="A2609" t="s">
        <v>3255</v>
      </c>
      <c r="B2609" t="s">
        <v>3256</v>
      </c>
      <c r="C2609" t="s">
        <v>3255</v>
      </c>
      <c r="D2609" t="s">
        <v>3256</v>
      </c>
      <c r="F2609" s="94" t="str">
        <f>IFERROR(VLOOKUP(C2609,'2023-24 School Level AAFTE'!$C:$N,11,FALSE),"")</f>
        <v/>
      </c>
      <c r="Z2609" s="184"/>
    </row>
    <row r="2610" spans="1:26" x14ac:dyDescent="0.25">
      <c r="A2610" s="169" t="s">
        <v>1695</v>
      </c>
      <c r="B2610" s="34" t="s">
        <v>1694</v>
      </c>
      <c r="C2610" s="169" t="s">
        <v>1695</v>
      </c>
      <c r="D2610" s="34" t="s">
        <v>1694</v>
      </c>
      <c r="F2610" s="94" t="str">
        <f>IFERROR(VLOOKUP(C2610,'2023-24 School Level AAFTE'!$C:$N,11,FALSE),"")</f>
        <v/>
      </c>
      <c r="Z2610" s="184"/>
    </row>
    <row r="2611" spans="1:26" x14ac:dyDescent="0.25">
      <c r="A2611" s="169" t="s">
        <v>1698</v>
      </c>
      <c r="B2611" s="34" t="s">
        <v>1697</v>
      </c>
      <c r="C2611" s="169" t="s">
        <v>1698</v>
      </c>
      <c r="D2611" s="34" t="s">
        <v>1697</v>
      </c>
      <c r="F2611" s="94" t="str">
        <f>IFERROR(VLOOKUP(C2611,'2023-24 School Level AAFTE'!$C:$N,11,FALSE),"")</f>
        <v/>
      </c>
      <c r="Z2611" s="184"/>
    </row>
    <row r="2612" spans="1:26" x14ac:dyDescent="0.25">
      <c r="A2612" s="169" t="s">
        <v>1704</v>
      </c>
      <c r="B2612" s="34" t="s">
        <v>1703</v>
      </c>
      <c r="C2612" s="169" t="s">
        <v>1704</v>
      </c>
      <c r="D2612" s="34" t="s">
        <v>1703</v>
      </c>
      <c r="F2612" s="94" t="str">
        <f>IFERROR(VLOOKUP(C2612,'2023-24 School Level AAFTE'!$C:$N,11,FALSE),"")</f>
        <v/>
      </c>
      <c r="Z2612" s="184"/>
    </row>
    <row r="2613" spans="1:26" x14ac:dyDescent="0.25">
      <c r="A2613" s="169" t="s">
        <v>1710</v>
      </c>
      <c r="B2613" s="34" t="s">
        <v>1709</v>
      </c>
      <c r="C2613" s="169" t="s">
        <v>1710</v>
      </c>
      <c r="D2613" s="34" t="s">
        <v>1709</v>
      </c>
      <c r="F2613" s="94" t="str">
        <f>IFERROR(VLOOKUP(C2613,'2023-24 School Level AAFTE'!$C:$N,11,FALSE),"")</f>
        <v/>
      </c>
      <c r="Z2613" s="184"/>
    </row>
    <row r="2614" spans="1:26" x14ac:dyDescent="0.25">
      <c r="A2614" s="169" t="s">
        <v>1713</v>
      </c>
      <c r="B2614" s="34" t="s">
        <v>1712</v>
      </c>
      <c r="C2614" s="169" t="s">
        <v>1713</v>
      </c>
      <c r="D2614" s="34" t="s">
        <v>1712</v>
      </c>
      <c r="F2614" s="94" t="str">
        <f>IFERROR(VLOOKUP(C2614,'2023-24 School Level AAFTE'!$C:$N,11,FALSE),"")</f>
        <v/>
      </c>
      <c r="Z2614" s="184"/>
    </row>
    <row r="2615" spans="1:26" x14ac:dyDescent="0.25">
      <c r="A2615" s="169" t="s">
        <v>1812</v>
      </c>
      <c r="B2615" s="34" t="s">
        <v>1811</v>
      </c>
      <c r="C2615" s="169" t="s">
        <v>1812</v>
      </c>
      <c r="D2615" s="34" t="s">
        <v>1811</v>
      </c>
      <c r="F2615" s="94" t="str">
        <f>IFERROR(VLOOKUP(C2615,'2023-24 School Level AAFTE'!$C:$N,11,FALSE),"")</f>
        <v/>
      </c>
      <c r="Z2615" s="184"/>
    </row>
    <row r="2616" spans="1:26" x14ac:dyDescent="0.25">
      <c r="A2616" s="169" t="s">
        <v>1821</v>
      </c>
      <c r="B2616" s="34" t="s">
        <v>1820</v>
      </c>
      <c r="C2616" s="169" t="s">
        <v>1821</v>
      </c>
      <c r="D2616" s="34" t="s">
        <v>1820</v>
      </c>
      <c r="F2616" s="94" t="str">
        <f>IFERROR(VLOOKUP(C2616,'2023-24 School Level AAFTE'!$C:$N,11,FALSE),"")</f>
        <v/>
      </c>
      <c r="Z2616" s="184"/>
    </row>
    <row r="2617" spans="1:26" x14ac:dyDescent="0.25">
      <c r="A2617" s="169" t="s">
        <v>1826</v>
      </c>
      <c r="B2617" s="34" t="s">
        <v>1825</v>
      </c>
      <c r="C2617" s="169" t="s">
        <v>1826</v>
      </c>
      <c r="D2617" s="34" t="s">
        <v>1825</v>
      </c>
      <c r="F2617" s="94" t="str">
        <f>IFERROR(VLOOKUP(C2617,'2023-24 School Level AAFTE'!$C:$N,11,FALSE),"")</f>
        <v/>
      </c>
      <c r="Z2617" s="184"/>
    </row>
    <row r="2618" spans="1:26" x14ac:dyDescent="0.25">
      <c r="A2618" s="169" t="s">
        <v>1831</v>
      </c>
      <c r="B2618" s="34" t="s">
        <v>1830</v>
      </c>
      <c r="C2618" s="169" t="s">
        <v>1831</v>
      </c>
      <c r="D2618" s="34" t="s">
        <v>1830</v>
      </c>
      <c r="F2618" s="94" t="str">
        <f>IFERROR(VLOOKUP(C2618,'2023-24 School Level AAFTE'!$C:$N,11,FALSE),"")</f>
        <v/>
      </c>
      <c r="Z2618" s="184"/>
    </row>
    <row r="2619" spans="1:26" x14ac:dyDescent="0.25">
      <c r="A2619" s="169" t="s">
        <v>2571</v>
      </c>
      <c r="B2619" s="34" t="s">
        <v>2572</v>
      </c>
      <c r="C2619" s="169" t="s">
        <v>2571</v>
      </c>
      <c r="D2619" s="34" t="s">
        <v>2572</v>
      </c>
      <c r="F2619" s="94" t="str">
        <f>IFERROR(VLOOKUP(C2619,'2023-24 School Level AAFTE'!$C:$N,11,FALSE),"")</f>
        <v/>
      </c>
      <c r="Z2619" s="184"/>
    </row>
    <row r="2620" spans="1:26" x14ac:dyDescent="0.25">
      <c r="A2620" s="169" t="s">
        <v>1837</v>
      </c>
      <c r="B2620" s="34" t="s">
        <v>1836</v>
      </c>
      <c r="C2620" s="169" t="s">
        <v>1837</v>
      </c>
      <c r="D2620" s="34" t="s">
        <v>1836</v>
      </c>
      <c r="F2620" s="94" t="str">
        <f>IFERROR(VLOOKUP(C2620,'2023-24 School Level AAFTE'!$C:$N,11,FALSE),"")</f>
        <v/>
      </c>
      <c r="Z2620" s="184"/>
    </row>
    <row r="2621" spans="1:26" x14ac:dyDescent="0.25">
      <c r="A2621" s="169" t="s">
        <v>1842</v>
      </c>
      <c r="B2621" s="34" t="s">
        <v>1841</v>
      </c>
      <c r="C2621" s="169" t="s">
        <v>1842</v>
      </c>
      <c r="D2621" s="34" t="s">
        <v>1841</v>
      </c>
      <c r="F2621" s="94" t="str">
        <f>IFERROR(VLOOKUP(C2621,'2023-24 School Level AAFTE'!$C:$N,11,FALSE),"")</f>
        <v/>
      </c>
      <c r="Z2621" s="184"/>
    </row>
    <row r="2622" spans="1:26" x14ac:dyDescent="0.25">
      <c r="A2622" s="169" t="s">
        <v>1859</v>
      </c>
      <c r="B2622" s="34" t="s">
        <v>1858</v>
      </c>
      <c r="C2622" s="169" t="s">
        <v>1859</v>
      </c>
      <c r="D2622" s="34" t="s">
        <v>1858</v>
      </c>
      <c r="F2622" s="94" t="str">
        <f>IFERROR(VLOOKUP(C2622,'2023-24 School Level AAFTE'!$C:$N,11,FALSE),"")</f>
        <v/>
      </c>
      <c r="Z2622" s="184"/>
    </row>
    <row r="2623" spans="1:26" x14ac:dyDescent="0.25">
      <c r="A2623" s="169" t="s">
        <v>1862</v>
      </c>
      <c r="B2623" s="34" t="s">
        <v>1861</v>
      </c>
      <c r="C2623" s="169" t="s">
        <v>1862</v>
      </c>
      <c r="D2623" s="34" t="s">
        <v>1861</v>
      </c>
      <c r="F2623" s="94" t="str">
        <f>IFERROR(VLOOKUP(C2623,'2023-24 School Level AAFTE'!$C:$N,11,FALSE),"")</f>
        <v/>
      </c>
      <c r="Z2623" s="184"/>
    </row>
    <row r="2624" spans="1:26" x14ac:dyDescent="0.25">
      <c r="A2624" s="169" t="s">
        <v>1866</v>
      </c>
      <c r="B2624" s="34" t="s">
        <v>1865</v>
      </c>
      <c r="C2624" s="169" t="s">
        <v>1866</v>
      </c>
      <c r="D2624" s="34" t="s">
        <v>1865</v>
      </c>
      <c r="F2624" s="94" t="str">
        <f>IFERROR(VLOOKUP(C2624,'2023-24 School Level AAFTE'!$C:$N,11,FALSE),"")</f>
        <v/>
      </c>
      <c r="Z2624" s="184"/>
    </row>
    <row r="2625" spans="1:26" x14ac:dyDescent="0.25">
      <c r="A2625" s="169" t="s">
        <v>1883</v>
      </c>
      <c r="B2625" s="34" t="s">
        <v>1882</v>
      </c>
      <c r="C2625" s="169" t="s">
        <v>1883</v>
      </c>
      <c r="D2625" s="34" t="s">
        <v>1882</v>
      </c>
      <c r="F2625" s="94" t="str">
        <f>IFERROR(VLOOKUP(C2625,'2023-24 School Level AAFTE'!$C:$N,11,FALSE),"")</f>
        <v/>
      </c>
      <c r="Z2625" s="184"/>
    </row>
    <row r="2626" spans="1:26" x14ac:dyDescent="0.25">
      <c r="A2626" s="169" t="s">
        <v>1891</v>
      </c>
      <c r="B2626" s="34" t="s">
        <v>1890</v>
      </c>
      <c r="C2626" s="169" t="s">
        <v>1891</v>
      </c>
      <c r="D2626" s="34" t="s">
        <v>1890</v>
      </c>
      <c r="F2626" s="94" t="str">
        <f>IFERROR(VLOOKUP(C2626,'2023-24 School Level AAFTE'!$C:$N,11,FALSE),"")</f>
        <v/>
      </c>
      <c r="Z2626" s="184"/>
    </row>
    <row r="2627" spans="1:26" x14ac:dyDescent="0.25">
      <c r="A2627" s="169" t="s">
        <v>1895</v>
      </c>
      <c r="B2627" s="34" t="s">
        <v>1894</v>
      </c>
      <c r="C2627" s="169" t="s">
        <v>1895</v>
      </c>
      <c r="D2627" s="34" t="s">
        <v>1894</v>
      </c>
      <c r="F2627" s="94" t="str">
        <f>IFERROR(VLOOKUP(C2627,'2023-24 School Level AAFTE'!$C:$N,11,FALSE),"")</f>
        <v/>
      </c>
      <c r="Z2627" s="184"/>
    </row>
    <row r="2628" spans="1:26" x14ac:dyDescent="0.25">
      <c r="A2628" s="169" t="s">
        <v>1904</v>
      </c>
      <c r="B2628" s="34" t="s">
        <v>1903</v>
      </c>
      <c r="C2628" s="169" t="s">
        <v>1904</v>
      </c>
      <c r="D2628" s="34" t="s">
        <v>1903</v>
      </c>
      <c r="F2628" s="94" t="str">
        <f>IFERROR(VLOOKUP(C2628,'2023-24 School Level AAFTE'!$C:$N,11,FALSE),"")</f>
        <v/>
      </c>
      <c r="Z2628" s="184"/>
    </row>
    <row r="2629" spans="1:26" x14ac:dyDescent="0.25">
      <c r="A2629" s="169" t="s">
        <v>1918</v>
      </c>
      <c r="B2629" s="34" t="s">
        <v>1917</v>
      </c>
      <c r="C2629" s="169" t="s">
        <v>1918</v>
      </c>
      <c r="D2629" s="34" t="s">
        <v>1917</v>
      </c>
      <c r="F2629" s="94" t="str">
        <f>IFERROR(VLOOKUP(C2629,'2023-24 School Level AAFTE'!$C:$N,11,FALSE),"")</f>
        <v/>
      </c>
      <c r="Z2629" s="184"/>
    </row>
    <row r="2630" spans="1:26" x14ac:dyDescent="0.25">
      <c r="A2630" s="169" t="s">
        <v>1925</v>
      </c>
      <c r="B2630" s="34" t="s">
        <v>1924</v>
      </c>
      <c r="C2630" s="169" t="s">
        <v>1925</v>
      </c>
      <c r="D2630" s="34" t="s">
        <v>1924</v>
      </c>
      <c r="F2630" s="94" t="str">
        <f>IFERROR(VLOOKUP(C2630,'2023-24 School Level AAFTE'!$C:$N,11,FALSE),"")</f>
        <v/>
      </c>
      <c r="Z2630" s="184"/>
    </row>
    <row r="2631" spans="1:26" x14ac:dyDescent="0.25">
      <c r="A2631" s="169" t="s">
        <v>2403</v>
      </c>
      <c r="B2631" s="34" t="s">
        <v>2402</v>
      </c>
      <c r="C2631" s="169" t="s">
        <v>2403</v>
      </c>
      <c r="D2631" s="34" t="s">
        <v>2402</v>
      </c>
      <c r="F2631" s="94" t="str">
        <f>IFERROR(VLOOKUP(C2631,'2023-24 School Level AAFTE'!$C:$N,11,FALSE),"")</f>
        <v/>
      </c>
      <c r="Z2631" s="184"/>
    </row>
    <row r="2632" spans="1:26" x14ac:dyDescent="0.25">
      <c r="A2632" s="169" t="s">
        <v>1928</v>
      </c>
      <c r="B2632" s="34" t="s">
        <v>1927</v>
      </c>
      <c r="C2632" s="169" t="s">
        <v>1928</v>
      </c>
      <c r="D2632" s="34" t="s">
        <v>1927</v>
      </c>
      <c r="F2632" s="94" t="str">
        <f>IFERROR(VLOOKUP(C2632,'2023-24 School Level AAFTE'!$C:$N,11,FALSE),"")</f>
        <v/>
      </c>
      <c r="Z2632" s="184"/>
    </row>
    <row r="2633" spans="1:26" x14ac:dyDescent="0.25">
      <c r="A2633" s="169" t="s">
        <v>1972</v>
      </c>
      <c r="B2633" s="34" t="s">
        <v>1971</v>
      </c>
      <c r="C2633" s="169" t="s">
        <v>1972</v>
      </c>
      <c r="D2633" s="34" t="s">
        <v>1971</v>
      </c>
      <c r="F2633" s="94" t="str">
        <f>IFERROR(VLOOKUP(C2633,'2023-24 School Level AAFTE'!$C:$N,11,FALSE),"")</f>
        <v/>
      </c>
      <c r="Z2633" s="184"/>
    </row>
    <row r="2634" spans="1:26" x14ac:dyDescent="0.25">
      <c r="A2634" s="169" t="s">
        <v>1976</v>
      </c>
      <c r="B2634" s="34" t="s">
        <v>1975</v>
      </c>
      <c r="C2634" s="169" t="s">
        <v>1976</v>
      </c>
      <c r="D2634" s="34" t="s">
        <v>1975</v>
      </c>
      <c r="F2634" s="94" t="str">
        <f>IFERROR(VLOOKUP(C2634,'2023-24 School Level AAFTE'!$C:$N,11,FALSE),"")</f>
        <v/>
      </c>
      <c r="Z2634" s="184"/>
    </row>
    <row r="2635" spans="1:26" x14ac:dyDescent="0.25">
      <c r="A2635" s="169" t="s">
        <v>1979</v>
      </c>
      <c r="B2635" s="34" t="s">
        <v>1978</v>
      </c>
      <c r="C2635" s="169" t="s">
        <v>1979</v>
      </c>
      <c r="D2635" s="34" t="s">
        <v>1978</v>
      </c>
      <c r="F2635" s="94" t="str">
        <f>IFERROR(VLOOKUP(C2635,'2023-24 School Level AAFTE'!$C:$N,11,FALSE),"")</f>
        <v/>
      </c>
      <c r="Z2635" s="184"/>
    </row>
    <row r="2636" spans="1:26" x14ac:dyDescent="0.25">
      <c r="A2636" s="169" t="s">
        <v>2585</v>
      </c>
      <c r="B2636" s="34" t="s">
        <v>2586</v>
      </c>
      <c r="C2636" s="169" t="s">
        <v>2585</v>
      </c>
      <c r="D2636" s="34" t="s">
        <v>2586</v>
      </c>
      <c r="F2636" s="94" t="str">
        <f>IFERROR(VLOOKUP(C2636,'2023-24 School Level AAFTE'!$C:$N,11,FALSE),"")</f>
        <v/>
      </c>
      <c r="Z2636" s="184"/>
    </row>
    <row r="2637" spans="1:26" x14ac:dyDescent="0.25">
      <c r="A2637" s="169" t="s">
        <v>2588</v>
      </c>
      <c r="B2637" s="34" t="s">
        <v>2589</v>
      </c>
      <c r="C2637" s="169" t="s">
        <v>2588</v>
      </c>
      <c r="D2637" s="34" t="s">
        <v>2589</v>
      </c>
      <c r="F2637" s="94" t="str">
        <f>IFERROR(VLOOKUP(C2637,'2023-24 School Level AAFTE'!$C:$N,11,FALSE),"")</f>
        <v/>
      </c>
      <c r="Z2637" s="184"/>
    </row>
    <row r="2638" spans="1:26" x14ac:dyDescent="0.25">
      <c r="A2638" s="169" t="s">
        <v>2591</v>
      </c>
      <c r="B2638" s="34" t="s">
        <v>2592</v>
      </c>
      <c r="C2638" s="169" t="s">
        <v>2591</v>
      </c>
      <c r="D2638" s="34" t="s">
        <v>2592</v>
      </c>
      <c r="F2638" s="94" t="str">
        <f>IFERROR(VLOOKUP(C2638,'2023-24 School Level AAFTE'!$C:$N,11,FALSE),"")</f>
        <v/>
      </c>
      <c r="Z2638" s="184"/>
    </row>
    <row r="2639" spans="1:26" x14ac:dyDescent="0.25">
      <c r="A2639" s="169" t="s">
        <v>1992</v>
      </c>
      <c r="B2639" s="34" t="s">
        <v>1991</v>
      </c>
      <c r="C2639" s="169" t="s">
        <v>1992</v>
      </c>
      <c r="D2639" s="34" t="s">
        <v>1991</v>
      </c>
      <c r="F2639" s="94" t="str">
        <f>IFERROR(VLOOKUP(C2639,'2023-24 School Level AAFTE'!$C:$N,11,FALSE),"")</f>
        <v/>
      </c>
      <c r="Z2639" s="184"/>
    </row>
    <row r="2640" spans="1:26" x14ac:dyDescent="0.25">
      <c r="A2640" s="169" t="s">
        <v>2595</v>
      </c>
      <c r="B2640" s="34" t="s">
        <v>2596</v>
      </c>
      <c r="C2640" s="169" t="s">
        <v>2595</v>
      </c>
      <c r="D2640" s="34" t="s">
        <v>2596</v>
      </c>
      <c r="F2640" s="94" t="str">
        <f>IFERROR(VLOOKUP(C2640,'2023-24 School Level AAFTE'!$C:$N,11,FALSE),"")</f>
        <v/>
      </c>
      <c r="Z2640" s="184"/>
    </row>
    <row r="2641" spans="1:26" x14ac:dyDescent="0.25">
      <c r="A2641" s="169" t="s">
        <v>1999</v>
      </c>
      <c r="B2641" s="34" t="s">
        <v>1998</v>
      </c>
      <c r="C2641" s="169" t="s">
        <v>1999</v>
      </c>
      <c r="D2641" s="34" t="s">
        <v>1998</v>
      </c>
      <c r="F2641" s="94" t="str">
        <f>IFERROR(VLOOKUP(C2641,'2023-24 School Level AAFTE'!$C:$N,11,FALSE),"")</f>
        <v/>
      </c>
      <c r="Z2641" s="184"/>
    </row>
    <row r="2642" spans="1:26" x14ac:dyDescent="0.25">
      <c r="A2642" s="170" t="s">
        <v>2003</v>
      </c>
      <c r="B2642" s="34" t="s">
        <v>2002</v>
      </c>
      <c r="C2642" s="170" t="s">
        <v>2003</v>
      </c>
      <c r="D2642" s="34" t="s">
        <v>2002</v>
      </c>
      <c r="F2642" s="94" t="str">
        <f>IFERROR(VLOOKUP(C2642,'2023-24 School Level AAFTE'!$C:$N,11,FALSE),"")</f>
        <v/>
      </c>
      <c r="Z2642" s="184"/>
    </row>
    <row r="2643" spans="1:26" x14ac:dyDescent="0.25">
      <c r="A2643" s="169" t="s">
        <v>2408</v>
      </c>
      <c r="B2643" s="34" t="s">
        <v>2407</v>
      </c>
      <c r="C2643" s="169" t="s">
        <v>2408</v>
      </c>
      <c r="D2643" s="34" t="s">
        <v>2407</v>
      </c>
      <c r="F2643" s="94" t="str">
        <f>IFERROR(VLOOKUP(C2643,'2023-24 School Level AAFTE'!$C:$N,11,FALSE),"")</f>
        <v/>
      </c>
      <c r="Z2643" s="184"/>
    </row>
    <row r="2644" spans="1:26" x14ac:dyDescent="0.25">
      <c r="A2644" s="169" t="s">
        <v>2401</v>
      </c>
      <c r="B2644" s="34" t="s">
        <v>2400</v>
      </c>
      <c r="C2644" s="169" t="s">
        <v>2401</v>
      </c>
      <c r="D2644" s="34" t="s">
        <v>2400</v>
      </c>
      <c r="F2644" s="94" t="str">
        <f>IFERROR(VLOOKUP(C2644,'2023-24 School Level AAFTE'!$C:$N,11,FALSE),"")</f>
        <v/>
      </c>
      <c r="Z2644" s="184"/>
    </row>
    <row r="2645" spans="1:26" x14ac:dyDescent="0.25">
      <c r="A2645" s="169" t="s">
        <v>2399</v>
      </c>
      <c r="B2645" s="34" t="s">
        <v>2398</v>
      </c>
      <c r="C2645" s="169" t="s">
        <v>2399</v>
      </c>
      <c r="D2645" s="34" t="s">
        <v>2398</v>
      </c>
      <c r="F2645" s="94" t="str">
        <f>IFERROR(VLOOKUP(C2645,'2023-24 School Level AAFTE'!$C:$N,11,FALSE),"")</f>
        <v/>
      </c>
      <c r="Z2645" s="184"/>
    </row>
    <row r="2646" spans="1:26" x14ac:dyDescent="0.25">
      <c r="A2646" s="169" t="s">
        <v>2009</v>
      </c>
      <c r="B2646" s="34" t="s">
        <v>2008</v>
      </c>
      <c r="C2646" s="169" t="s">
        <v>2009</v>
      </c>
      <c r="D2646" s="34" t="s">
        <v>2008</v>
      </c>
      <c r="F2646" s="94" t="str">
        <f>IFERROR(VLOOKUP(C2646,'2023-24 School Level AAFTE'!$C:$N,11,FALSE),"")</f>
        <v/>
      </c>
      <c r="Z2646" s="184"/>
    </row>
    <row r="2647" spans="1:26" x14ac:dyDescent="0.25">
      <c r="A2647" s="169" t="s">
        <v>2012</v>
      </c>
      <c r="B2647" s="34" t="s">
        <v>2011</v>
      </c>
      <c r="C2647" s="169" t="s">
        <v>2012</v>
      </c>
      <c r="D2647" s="34" t="s">
        <v>2011</v>
      </c>
      <c r="F2647" s="94" t="str">
        <f>IFERROR(VLOOKUP(C2647,'2023-24 School Level AAFTE'!$C:$N,11,FALSE),"")</f>
        <v/>
      </c>
      <c r="Z2647" s="184"/>
    </row>
    <row r="2648" spans="1:26" x14ac:dyDescent="0.25">
      <c r="A2648" s="169" t="s">
        <v>2026</v>
      </c>
      <c r="B2648" s="34" t="s">
        <v>2025</v>
      </c>
      <c r="C2648" s="169" t="s">
        <v>2026</v>
      </c>
      <c r="D2648" s="34" t="s">
        <v>2025</v>
      </c>
      <c r="F2648" s="94" t="str">
        <f>IFERROR(VLOOKUP(C2648,'2023-24 School Level AAFTE'!$C:$N,11,FALSE),"")</f>
        <v/>
      </c>
      <c r="Z2648" s="184"/>
    </row>
    <row r="2649" spans="1:26" x14ac:dyDescent="0.25">
      <c r="A2649" s="169" t="s">
        <v>2393</v>
      </c>
      <c r="B2649" s="34" t="s">
        <v>2392</v>
      </c>
      <c r="C2649" s="169" t="s">
        <v>2393</v>
      </c>
      <c r="D2649" s="34" t="s">
        <v>2392</v>
      </c>
      <c r="F2649" s="94" t="str">
        <f>IFERROR(VLOOKUP(C2649,'2023-24 School Level AAFTE'!$C:$N,11,FALSE),"")</f>
        <v/>
      </c>
      <c r="Z2649" s="184"/>
    </row>
    <row r="2650" spans="1:26" x14ac:dyDescent="0.25">
      <c r="A2650" s="169" t="s">
        <v>2036</v>
      </c>
      <c r="B2650" s="34" t="s">
        <v>2035</v>
      </c>
      <c r="C2650" s="169" t="s">
        <v>2036</v>
      </c>
      <c r="D2650" s="34" t="s">
        <v>2035</v>
      </c>
      <c r="F2650" s="94" t="str">
        <f>IFERROR(VLOOKUP(C2650,'2023-24 School Level AAFTE'!$C:$N,11,FALSE),"")</f>
        <v/>
      </c>
      <c r="Z2650" s="184"/>
    </row>
    <row r="2651" spans="1:26" x14ac:dyDescent="0.25">
      <c r="A2651" s="169" t="s">
        <v>2085</v>
      </c>
      <c r="B2651" s="34" t="s">
        <v>2084</v>
      </c>
      <c r="C2651" s="169" t="s">
        <v>2085</v>
      </c>
      <c r="D2651" s="34" t="s">
        <v>2084</v>
      </c>
      <c r="F2651" s="94" t="str">
        <f>IFERROR(VLOOKUP(C2651,'2023-24 School Level AAFTE'!$C:$N,11,FALSE),"")</f>
        <v/>
      </c>
      <c r="Z2651" s="184"/>
    </row>
    <row r="2652" spans="1:26" x14ac:dyDescent="0.25">
      <c r="A2652" s="169" t="s">
        <v>2089</v>
      </c>
      <c r="B2652" s="34" t="s">
        <v>2088</v>
      </c>
      <c r="C2652" s="169" t="s">
        <v>2089</v>
      </c>
      <c r="D2652" s="34" t="s">
        <v>2088</v>
      </c>
      <c r="F2652" s="94" t="str">
        <f>IFERROR(VLOOKUP(C2652,'2023-24 School Level AAFTE'!$C:$N,11,FALSE),"")</f>
        <v/>
      </c>
      <c r="Z2652" s="184"/>
    </row>
    <row r="2653" spans="1:26" x14ac:dyDescent="0.25">
      <c r="A2653" s="169" t="s">
        <v>2100</v>
      </c>
      <c r="B2653" s="34" t="s">
        <v>2099</v>
      </c>
      <c r="C2653" s="169" t="s">
        <v>2100</v>
      </c>
      <c r="D2653" s="34" t="s">
        <v>2099</v>
      </c>
      <c r="F2653" s="94" t="str">
        <f>IFERROR(VLOOKUP(C2653,'2023-24 School Level AAFTE'!$C:$N,11,FALSE),"")</f>
        <v/>
      </c>
      <c r="Z2653" s="184"/>
    </row>
    <row r="2654" spans="1:26" x14ac:dyDescent="0.25">
      <c r="A2654" s="169" t="s">
        <v>2104</v>
      </c>
      <c r="B2654" s="34" t="s">
        <v>2103</v>
      </c>
      <c r="C2654" s="169" t="s">
        <v>2104</v>
      </c>
      <c r="D2654" s="34" t="s">
        <v>2103</v>
      </c>
      <c r="F2654" s="94" t="str">
        <f>IFERROR(VLOOKUP(C2654,'2023-24 School Level AAFTE'!$C:$N,11,FALSE),"")</f>
        <v/>
      </c>
      <c r="Z2654" s="184"/>
    </row>
    <row r="2655" spans="1:26" x14ac:dyDescent="0.25">
      <c r="A2655" s="169" t="s">
        <v>2109</v>
      </c>
      <c r="B2655" s="34" t="s">
        <v>2108</v>
      </c>
      <c r="C2655" s="169" t="s">
        <v>2109</v>
      </c>
      <c r="D2655" s="34" t="s">
        <v>2108</v>
      </c>
      <c r="F2655" s="94" t="str">
        <f>IFERROR(VLOOKUP(C2655,'2023-24 School Level AAFTE'!$C:$N,11,FALSE),"")</f>
        <v/>
      </c>
      <c r="Z2655" s="184"/>
    </row>
    <row r="2656" spans="1:26" x14ac:dyDescent="0.25">
      <c r="A2656" s="169" t="s">
        <v>2112</v>
      </c>
      <c r="B2656" s="34" t="s">
        <v>2111</v>
      </c>
      <c r="C2656" s="169" t="s">
        <v>2112</v>
      </c>
      <c r="D2656" s="34" t="s">
        <v>2111</v>
      </c>
      <c r="F2656" s="94" t="str">
        <f>IFERROR(VLOOKUP(C2656,'2023-24 School Level AAFTE'!$C:$N,11,FALSE),"")</f>
        <v/>
      </c>
      <c r="Z2656" s="184"/>
    </row>
    <row r="2657" spans="1:26" x14ac:dyDescent="0.25">
      <c r="A2657" s="169" t="s">
        <v>2116</v>
      </c>
      <c r="B2657" s="34" t="s">
        <v>2115</v>
      </c>
      <c r="C2657" s="169" t="s">
        <v>2116</v>
      </c>
      <c r="D2657" s="34" t="s">
        <v>2115</v>
      </c>
      <c r="F2657" s="94" t="str">
        <f>IFERROR(VLOOKUP(C2657,'2023-24 School Level AAFTE'!$C:$N,11,FALSE),"")</f>
        <v/>
      </c>
      <c r="Z2657" s="184"/>
    </row>
    <row r="2658" spans="1:26" x14ac:dyDescent="0.25">
      <c r="A2658" s="169" t="s">
        <v>2121</v>
      </c>
      <c r="B2658" s="34" t="s">
        <v>2120</v>
      </c>
      <c r="C2658" s="169" t="s">
        <v>2121</v>
      </c>
      <c r="D2658" s="34" t="s">
        <v>2120</v>
      </c>
      <c r="F2658" s="94" t="str">
        <f>IFERROR(VLOOKUP(C2658,'2023-24 School Level AAFTE'!$C:$N,11,FALSE),"")</f>
        <v/>
      </c>
      <c r="Z2658" s="184"/>
    </row>
    <row r="2659" spans="1:26" x14ac:dyDescent="0.25">
      <c r="A2659" s="169" t="s">
        <v>2129</v>
      </c>
      <c r="B2659" s="34" t="s">
        <v>2128</v>
      </c>
      <c r="C2659" s="169" t="s">
        <v>2129</v>
      </c>
      <c r="D2659" s="34" t="s">
        <v>2128</v>
      </c>
      <c r="F2659" s="94" t="str">
        <f>IFERROR(VLOOKUP(C2659,'2023-24 School Level AAFTE'!$C:$N,11,FALSE),"")</f>
        <v/>
      </c>
      <c r="Z2659" s="184"/>
    </row>
    <row r="2660" spans="1:26" x14ac:dyDescent="0.25">
      <c r="A2660" s="169" t="s">
        <v>2132</v>
      </c>
      <c r="B2660" s="34" t="s">
        <v>2131</v>
      </c>
      <c r="C2660" s="169" t="s">
        <v>2132</v>
      </c>
      <c r="D2660" s="34" t="s">
        <v>2131</v>
      </c>
      <c r="F2660" s="94" t="str">
        <f>IFERROR(VLOOKUP(C2660,'2023-24 School Level AAFTE'!$C:$N,11,FALSE),"")</f>
        <v/>
      </c>
      <c r="Z2660" s="184"/>
    </row>
    <row r="2661" spans="1:26" x14ac:dyDescent="0.25">
      <c r="A2661" s="169" t="s">
        <v>2610</v>
      </c>
      <c r="B2661" s="34" t="s">
        <v>2611</v>
      </c>
      <c r="C2661" s="169" t="s">
        <v>2610</v>
      </c>
      <c r="D2661" s="34" t="s">
        <v>2611</v>
      </c>
      <c r="F2661" s="94" t="str">
        <f>IFERROR(VLOOKUP(C2661,'2023-24 School Level AAFTE'!$C:$N,11,FALSE),"")</f>
        <v/>
      </c>
      <c r="Z2661" s="184"/>
    </row>
    <row r="2662" spans="1:26" x14ac:dyDescent="0.25">
      <c r="A2662" s="169" t="s">
        <v>1898</v>
      </c>
      <c r="B2662" s="34" t="s">
        <v>1897</v>
      </c>
      <c r="C2662" s="169" t="s">
        <v>1898</v>
      </c>
      <c r="D2662" s="34" t="s">
        <v>1897</v>
      </c>
      <c r="F2662" s="94" t="str">
        <f>IFERROR(VLOOKUP(C2662,'2023-24 School Level AAFTE'!$C:$N,11,FALSE),"")</f>
        <v/>
      </c>
      <c r="Z2662" s="184"/>
    </row>
    <row r="2663" spans="1:26" x14ac:dyDescent="0.25">
      <c r="A2663" s="169" t="s">
        <v>2136</v>
      </c>
      <c r="B2663" s="34" t="s">
        <v>2135</v>
      </c>
      <c r="C2663" s="169" t="s">
        <v>2136</v>
      </c>
      <c r="D2663" s="34" t="s">
        <v>2135</v>
      </c>
      <c r="F2663" s="94" t="str">
        <f>IFERROR(VLOOKUP(C2663,'2023-24 School Level AAFTE'!$C:$N,11,FALSE),"")</f>
        <v/>
      </c>
      <c r="Z2663" s="184"/>
    </row>
    <row r="2664" spans="1:26" x14ac:dyDescent="0.25">
      <c r="A2664" s="169" t="s">
        <v>2150</v>
      </c>
      <c r="B2664" s="34" t="s">
        <v>2149</v>
      </c>
      <c r="C2664" s="169" t="s">
        <v>2150</v>
      </c>
      <c r="D2664" s="34" t="s">
        <v>2149</v>
      </c>
      <c r="F2664" s="94" t="str">
        <f>IFERROR(VLOOKUP(C2664,'2023-24 School Level AAFTE'!$C:$N,11,FALSE),"")</f>
        <v/>
      </c>
      <c r="Z2664" s="184"/>
    </row>
    <row r="2665" spans="1:26" x14ac:dyDescent="0.25">
      <c r="A2665" s="169" t="s">
        <v>2153</v>
      </c>
      <c r="B2665" s="34" t="s">
        <v>2152</v>
      </c>
      <c r="C2665" s="169" t="s">
        <v>2153</v>
      </c>
      <c r="D2665" s="34" t="s">
        <v>2152</v>
      </c>
      <c r="F2665" s="94" t="str">
        <f>IFERROR(VLOOKUP(C2665,'2023-24 School Level AAFTE'!$C:$N,11,FALSE),"")</f>
        <v/>
      </c>
      <c r="Z2665" s="184"/>
    </row>
    <row r="2666" spans="1:26" x14ac:dyDescent="0.25">
      <c r="A2666" s="169" t="s">
        <v>2163</v>
      </c>
      <c r="B2666" s="34" t="s">
        <v>2162</v>
      </c>
      <c r="C2666" s="169" t="s">
        <v>2163</v>
      </c>
      <c r="D2666" s="34" t="s">
        <v>2162</v>
      </c>
      <c r="F2666" s="94" t="str">
        <f>IFERROR(VLOOKUP(C2666,'2023-24 School Level AAFTE'!$C:$N,11,FALSE),"")</f>
        <v/>
      </c>
      <c r="Z2666" s="184"/>
    </row>
    <row r="2667" spans="1:26" x14ac:dyDescent="0.25">
      <c r="A2667" s="169" t="s">
        <v>2168</v>
      </c>
      <c r="B2667" s="34" t="s">
        <v>2167</v>
      </c>
      <c r="C2667" s="169" t="s">
        <v>2168</v>
      </c>
      <c r="D2667" s="34" t="s">
        <v>2167</v>
      </c>
      <c r="F2667" s="94" t="str">
        <f>IFERROR(VLOOKUP(C2667,'2023-24 School Level AAFTE'!$C:$N,11,FALSE),"")</f>
        <v/>
      </c>
      <c r="Z2667" s="184"/>
    </row>
    <row r="2668" spans="1:26" x14ac:dyDescent="0.25">
      <c r="A2668" s="169" t="s">
        <v>2197</v>
      </c>
      <c r="B2668" s="34" t="s">
        <v>2196</v>
      </c>
      <c r="C2668" s="169" t="s">
        <v>2197</v>
      </c>
      <c r="D2668" s="34" t="s">
        <v>2196</v>
      </c>
      <c r="F2668" s="94" t="str">
        <f>IFERROR(VLOOKUP(C2668,'2023-24 School Level AAFTE'!$C:$N,11,FALSE),"")</f>
        <v/>
      </c>
      <c r="Z2668" s="184"/>
    </row>
    <row r="2669" spans="1:26" x14ac:dyDescent="0.25">
      <c r="A2669" s="169" t="s">
        <v>2411</v>
      </c>
      <c r="B2669" s="34" t="s">
        <v>2747</v>
      </c>
      <c r="C2669" s="169" t="s">
        <v>2411</v>
      </c>
      <c r="D2669" s="34" t="s">
        <v>2747</v>
      </c>
      <c r="F2669" s="94" t="str">
        <f>IFERROR(VLOOKUP(C2669,'2023-24 School Level AAFTE'!$C:$N,11,FALSE),"")</f>
        <v/>
      </c>
      <c r="Z2669" s="184"/>
    </row>
    <row r="2670" spans="1:26" x14ac:dyDescent="0.25">
      <c r="A2670" s="169" t="s">
        <v>2204</v>
      </c>
      <c r="B2670" s="34" t="s">
        <v>2203</v>
      </c>
      <c r="C2670" s="169" t="s">
        <v>2204</v>
      </c>
      <c r="D2670" s="34" t="s">
        <v>2203</v>
      </c>
      <c r="F2670" s="94" t="str">
        <f>IFERROR(VLOOKUP(C2670,'2023-24 School Level AAFTE'!$C:$N,11,FALSE),"")</f>
        <v/>
      </c>
      <c r="Z2670" s="184"/>
    </row>
    <row r="2671" spans="1:26" x14ac:dyDescent="0.25">
      <c r="A2671" s="169" t="s">
        <v>2208</v>
      </c>
      <c r="B2671" s="34" t="s">
        <v>2207</v>
      </c>
      <c r="C2671" s="169" t="s">
        <v>2208</v>
      </c>
      <c r="D2671" s="34" t="s">
        <v>2207</v>
      </c>
      <c r="F2671" s="94" t="str">
        <f>IFERROR(VLOOKUP(C2671,'2023-24 School Level AAFTE'!$C:$N,11,FALSE),"")</f>
        <v/>
      </c>
      <c r="Z2671" s="184"/>
    </row>
    <row r="2672" spans="1:26" x14ac:dyDescent="0.25">
      <c r="A2672" s="169" t="s">
        <v>2216</v>
      </c>
      <c r="B2672" s="34" t="s">
        <v>2215</v>
      </c>
      <c r="C2672" s="169" t="s">
        <v>2216</v>
      </c>
      <c r="D2672" s="34" t="s">
        <v>2215</v>
      </c>
      <c r="F2672" s="94" t="str">
        <f>IFERROR(VLOOKUP(C2672,'2023-24 School Level AAFTE'!$C:$N,11,FALSE),"")</f>
        <v/>
      </c>
      <c r="Z2672" s="184"/>
    </row>
    <row r="2673" spans="1:26" x14ac:dyDescent="0.25">
      <c r="A2673" s="169" t="s">
        <v>2221</v>
      </c>
      <c r="B2673" s="34" t="s">
        <v>2220</v>
      </c>
      <c r="C2673" s="169" t="s">
        <v>2221</v>
      </c>
      <c r="D2673" s="34" t="s">
        <v>2220</v>
      </c>
      <c r="F2673" s="94" t="str">
        <f>IFERROR(VLOOKUP(C2673,'2023-24 School Level AAFTE'!$C:$N,11,FALSE),"")</f>
        <v/>
      </c>
      <c r="Z2673" s="184"/>
    </row>
    <row r="2674" spans="1:26" x14ac:dyDescent="0.25">
      <c r="A2674" s="169" t="s">
        <v>2231</v>
      </c>
      <c r="B2674" s="34" t="s">
        <v>2230</v>
      </c>
      <c r="C2674" s="169" t="s">
        <v>2231</v>
      </c>
      <c r="D2674" s="34" t="s">
        <v>2230</v>
      </c>
      <c r="F2674" s="94" t="str">
        <f>IFERROR(VLOOKUP(C2674,'2023-24 School Level AAFTE'!$C:$N,11,FALSE),"")</f>
        <v/>
      </c>
      <c r="Z2674" s="184"/>
    </row>
    <row r="2675" spans="1:26" x14ac:dyDescent="0.25">
      <c r="A2675" s="169" t="s">
        <v>2237</v>
      </c>
      <c r="B2675" s="34" t="s">
        <v>2236</v>
      </c>
      <c r="C2675" s="169" t="s">
        <v>2237</v>
      </c>
      <c r="D2675" s="34" t="s">
        <v>2236</v>
      </c>
      <c r="F2675" s="94" t="str">
        <f>IFERROR(VLOOKUP(C2675,'2023-24 School Level AAFTE'!$C:$N,11,FALSE),"")</f>
        <v/>
      </c>
      <c r="Z2675" s="184"/>
    </row>
    <row r="2676" spans="1:26" x14ac:dyDescent="0.25">
      <c r="A2676" s="169" t="s">
        <v>2242</v>
      </c>
      <c r="B2676" s="34" t="s">
        <v>2241</v>
      </c>
      <c r="C2676" s="169" t="s">
        <v>2242</v>
      </c>
      <c r="D2676" s="34" t="s">
        <v>2241</v>
      </c>
      <c r="F2676" s="94" t="str">
        <f>IFERROR(VLOOKUP(C2676,'2023-24 School Level AAFTE'!$C:$N,11,FALSE),"")</f>
        <v/>
      </c>
      <c r="Z2676" s="184"/>
    </row>
    <row r="2677" spans="1:26" x14ac:dyDescent="0.25">
      <c r="A2677" s="169" t="s">
        <v>2251</v>
      </c>
      <c r="B2677" s="34" t="s">
        <v>2250</v>
      </c>
      <c r="C2677" s="169" t="s">
        <v>2251</v>
      </c>
      <c r="D2677" s="34" t="s">
        <v>2250</v>
      </c>
      <c r="F2677" s="94" t="str">
        <f>IFERROR(VLOOKUP(C2677,'2023-24 School Level AAFTE'!$C:$N,11,FALSE),"")</f>
        <v/>
      </c>
      <c r="Z2677" s="184"/>
    </row>
    <row r="2678" spans="1:26" x14ac:dyDescent="0.25">
      <c r="A2678" s="169" t="s">
        <v>2254</v>
      </c>
      <c r="B2678" s="34" t="s">
        <v>2253</v>
      </c>
      <c r="C2678" s="169" t="s">
        <v>2254</v>
      </c>
      <c r="D2678" s="34" t="s">
        <v>2253</v>
      </c>
      <c r="F2678" s="94" t="str">
        <f>IFERROR(VLOOKUP(C2678,'2023-24 School Level AAFTE'!$C:$N,11,FALSE),"")</f>
        <v/>
      </c>
      <c r="Z2678" s="184"/>
    </row>
    <row r="2679" spans="1:26" x14ac:dyDescent="0.25">
      <c r="A2679" s="169" t="s">
        <v>2258</v>
      </c>
      <c r="B2679" s="34" t="s">
        <v>2257</v>
      </c>
      <c r="C2679" s="169" t="s">
        <v>2258</v>
      </c>
      <c r="D2679" s="34" t="s">
        <v>2257</v>
      </c>
      <c r="F2679" s="94" t="str">
        <f>IFERROR(VLOOKUP(C2679,'2023-24 School Level AAFTE'!$C:$N,11,FALSE),"")</f>
        <v/>
      </c>
      <c r="Z2679" s="184"/>
    </row>
    <row r="2680" spans="1:26" x14ac:dyDescent="0.25">
      <c r="A2680" t="s">
        <v>2264</v>
      </c>
      <c r="B2680" t="s">
        <v>2263</v>
      </c>
      <c r="C2680" t="s">
        <v>2264</v>
      </c>
      <c r="D2680" t="s">
        <v>2263</v>
      </c>
      <c r="F2680" s="94" t="str">
        <f>IFERROR(VLOOKUP(C2680,'2023-24 School Level AAFTE'!$C:$N,11,FALSE),"")</f>
        <v/>
      </c>
      <c r="Z2680" s="184"/>
    </row>
    <row r="2681" spans="1:26" x14ac:dyDescent="0.25">
      <c r="A2681" s="169" t="s">
        <v>2277</v>
      </c>
      <c r="B2681" s="34" t="s">
        <v>2276</v>
      </c>
      <c r="C2681" s="169" t="s">
        <v>2277</v>
      </c>
      <c r="D2681" s="34" t="s">
        <v>2276</v>
      </c>
      <c r="F2681" s="94" t="str">
        <f>IFERROR(VLOOKUP(C2681,'2023-24 School Level AAFTE'!$C:$N,11,FALSE),"")</f>
        <v/>
      </c>
      <c r="Z2681" s="184"/>
    </row>
    <row r="2682" spans="1:26" x14ac:dyDescent="0.25">
      <c r="A2682" s="169" t="s">
        <v>2288</v>
      </c>
      <c r="B2682" s="34" t="s">
        <v>2287</v>
      </c>
      <c r="C2682" s="169" t="s">
        <v>2288</v>
      </c>
      <c r="D2682" s="34" t="s">
        <v>2287</v>
      </c>
      <c r="F2682" s="94" t="str">
        <f>IFERROR(VLOOKUP(C2682,'2023-24 School Level AAFTE'!$C:$N,11,FALSE),"")</f>
        <v/>
      </c>
      <c r="Z2682" s="184"/>
    </row>
    <row r="2683" spans="1:26" x14ac:dyDescent="0.25">
      <c r="A2683" s="169" t="s">
        <v>2860</v>
      </c>
      <c r="B2683" s="34" t="s">
        <v>3221</v>
      </c>
      <c r="C2683" s="169" t="s">
        <v>2860</v>
      </c>
      <c r="D2683" s="34" t="s">
        <v>3221</v>
      </c>
      <c r="F2683" s="94" t="str">
        <f>IFERROR(VLOOKUP(C2683,'2023-24 School Level AAFTE'!$C:$N,11,FALSE),"")</f>
        <v/>
      </c>
      <c r="Z2683" s="184"/>
    </row>
    <row r="2684" spans="1:26" x14ac:dyDescent="0.25">
      <c r="A2684" s="169" t="s">
        <v>2299</v>
      </c>
      <c r="B2684" s="34" t="s">
        <v>2298</v>
      </c>
      <c r="C2684" s="169" t="s">
        <v>2299</v>
      </c>
      <c r="D2684" s="34" t="s">
        <v>2298</v>
      </c>
      <c r="F2684" s="94" t="str">
        <f>IFERROR(VLOOKUP(C2684,'2023-24 School Level AAFTE'!$C:$N,11,FALSE),"")</f>
        <v/>
      </c>
      <c r="Z2684" s="184"/>
    </row>
    <row r="2685" spans="1:26" x14ac:dyDescent="0.25">
      <c r="A2685" s="169" t="s">
        <v>2303</v>
      </c>
      <c r="B2685" s="34" t="s">
        <v>2302</v>
      </c>
      <c r="C2685" s="169" t="s">
        <v>2303</v>
      </c>
      <c r="D2685" s="34" t="s">
        <v>2302</v>
      </c>
      <c r="F2685" s="94" t="str">
        <f>IFERROR(VLOOKUP(C2685,'2023-24 School Level AAFTE'!$C:$N,11,FALSE),"")</f>
        <v/>
      </c>
      <c r="Z2685" s="184"/>
    </row>
    <row r="2686" spans="1:26" x14ac:dyDescent="0.25">
      <c r="A2686" s="170" t="s">
        <v>2312</v>
      </c>
      <c r="B2686" s="34" t="s">
        <v>2311</v>
      </c>
      <c r="C2686" s="170" t="s">
        <v>2312</v>
      </c>
      <c r="D2686" s="34" t="s">
        <v>2311</v>
      </c>
      <c r="F2686" s="94" t="str">
        <f>IFERROR(VLOOKUP(C2686,'2023-24 School Level AAFTE'!$C:$N,11,FALSE),"")</f>
        <v/>
      </c>
      <c r="Z2686" s="184"/>
    </row>
    <row r="2687" spans="1:26" x14ac:dyDescent="0.25">
      <c r="A2687" s="169" t="s">
        <v>2859</v>
      </c>
      <c r="B2687" s="34" t="s">
        <v>3225</v>
      </c>
      <c r="C2687" s="169" t="s">
        <v>2859</v>
      </c>
      <c r="D2687" s="34" t="s">
        <v>3225</v>
      </c>
      <c r="F2687" s="94" t="str">
        <f>IFERROR(VLOOKUP(C2687,'2023-24 School Level AAFTE'!$C:$N,11,FALSE),"")</f>
        <v/>
      </c>
      <c r="Z2687" s="184"/>
    </row>
    <row r="2688" spans="1:26" x14ac:dyDescent="0.25">
      <c r="A2688" s="169" t="s">
        <v>2319</v>
      </c>
      <c r="B2688" s="34" t="s">
        <v>2318</v>
      </c>
      <c r="C2688" s="169" t="s">
        <v>2319</v>
      </c>
      <c r="D2688" s="34" t="s">
        <v>2318</v>
      </c>
      <c r="F2688" s="94" t="str">
        <f>IFERROR(VLOOKUP(C2688,'2023-24 School Level AAFTE'!$C:$N,11,FALSE),"")</f>
        <v/>
      </c>
      <c r="Z2688" s="184"/>
    </row>
    <row r="2689" spans="1:26" x14ac:dyDescent="0.25">
      <c r="A2689" s="169" t="s">
        <v>2323</v>
      </c>
      <c r="B2689" s="34" t="s">
        <v>2322</v>
      </c>
      <c r="C2689" s="169" t="s">
        <v>2323</v>
      </c>
      <c r="D2689" s="34" t="s">
        <v>2322</v>
      </c>
      <c r="F2689" s="94" t="str">
        <f>IFERROR(VLOOKUP(C2689,'2023-24 School Level AAFTE'!$C:$N,11,FALSE),"")</f>
        <v/>
      </c>
      <c r="Z2689" s="184"/>
    </row>
    <row r="2690" spans="1:26" x14ac:dyDescent="0.25">
      <c r="A2690" s="169" t="s">
        <v>2327</v>
      </c>
      <c r="B2690" s="34" t="s">
        <v>2326</v>
      </c>
      <c r="C2690" s="169" t="s">
        <v>2327</v>
      </c>
      <c r="D2690" s="34" t="s">
        <v>2326</v>
      </c>
      <c r="F2690" s="94" t="str">
        <f>IFERROR(VLOOKUP(C2690,'2023-24 School Level AAFTE'!$C:$N,11,FALSE),"")</f>
        <v/>
      </c>
      <c r="Z2690" s="184"/>
    </row>
    <row r="2691" spans="1:26" x14ac:dyDescent="0.25">
      <c r="A2691" s="169" t="s">
        <v>2331</v>
      </c>
      <c r="B2691" s="34" t="s">
        <v>2330</v>
      </c>
      <c r="C2691" s="169" t="s">
        <v>2331</v>
      </c>
      <c r="D2691" s="34" t="s">
        <v>2330</v>
      </c>
      <c r="F2691" s="94" t="str">
        <f>IFERROR(VLOOKUP(C2691,'2023-24 School Level AAFTE'!$C:$N,11,FALSE),"")</f>
        <v/>
      </c>
      <c r="Z2691" s="184"/>
    </row>
    <row r="2692" spans="1:26" x14ac:dyDescent="0.25">
      <c r="A2692" s="169" t="s">
        <v>2336</v>
      </c>
      <c r="B2692" s="34" t="s">
        <v>2335</v>
      </c>
      <c r="C2692" s="169" t="s">
        <v>2336</v>
      </c>
      <c r="D2692" s="34" t="s">
        <v>2335</v>
      </c>
      <c r="F2692" s="94" t="str">
        <f>IFERROR(VLOOKUP(C2692,'2023-24 School Level AAFTE'!$C:$N,11,FALSE),"")</f>
        <v/>
      </c>
      <c r="Z2692" s="184"/>
    </row>
    <row r="2693" spans="1:26" x14ac:dyDescent="0.25">
      <c r="A2693" s="169" t="s">
        <v>2339</v>
      </c>
      <c r="B2693" s="34" t="s">
        <v>2338</v>
      </c>
      <c r="C2693" s="169" t="s">
        <v>2339</v>
      </c>
      <c r="D2693" s="34" t="s">
        <v>2338</v>
      </c>
      <c r="F2693" s="94" t="str">
        <f>IFERROR(VLOOKUP(C2693,'2023-24 School Level AAFTE'!$C:$N,11,FALSE),"")</f>
        <v/>
      </c>
      <c r="Z2693" s="184"/>
    </row>
    <row r="2694" spans="1:26" x14ac:dyDescent="0.25">
      <c r="A2694" s="169" t="s">
        <v>2342</v>
      </c>
      <c r="B2694" s="34" t="s">
        <v>2341</v>
      </c>
      <c r="C2694" s="169" t="s">
        <v>2342</v>
      </c>
      <c r="D2694" s="34" t="s">
        <v>2341</v>
      </c>
      <c r="F2694" s="94" t="str">
        <f>IFERROR(VLOOKUP(C2694,'2023-24 School Level AAFTE'!$C:$N,11,FALSE),"")</f>
        <v/>
      </c>
      <c r="Z2694" s="184"/>
    </row>
    <row r="2695" spans="1:26" x14ac:dyDescent="0.25">
      <c r="A2695" s="169" t="s">
        <v>2624</v>
      </c>
      <c r="B2695" s="34" t="s">
        <v>2707</v>
      </c>
      <c r="C2695" s="169" t="s">
        <v>2624</v>
      </c>
      <c r="D2695" s="34" t="s">
        <v>2707</v>
      </c>
      <c r="F2695" s="94" t="str">
        <f>IFERROR(VLOOKUP(C2695,'2023-24 School Level AAFTE'!$C:$N,11,FALSE),"")</f>
        <v/>
      </c>
      <c r="Z2695" s="184"/>
    </row>
    <row r="2696" spans="1:26" x14ac:dyDescent="0.25">
      <c r="A2696" t="s">
        <v>2349</v>
      </c>
      <c r="B2696" t="s">
        <v>2348</v>
      </c>
      <c r="C2696" t="s">
        <v>2349</v>
      </c>
      <c r="D2696" t="s">
        <v>2348</v>
      </c>
      <c r="F2696" s="94" t="str">
        <f>IFERROR(VLOOKUP(C2696,'2023-24 School Level AAFTE'!$C:$N,11,FALSE),"")</f>
        <v/>
      </c>
      <c r="Z2696" s="184"/>
    </row>
    <row r="2697" spans="1:26" x14ac:dyDescent="0.25">
      <c r="A2697" t="s">
        <v>2370</v>
      </c>
      <c r="B2697" t="s">
        <v>2369</v>
      </c>
      <c r="C2697" t="s">
        <v>2370</v>
      </c>
      <c r="D2697" t="s">
        <v>2369</v>
      </c>
      <c r="F2697" s="94" t="str">
        <f>IFERROR(VLOOKUP(C2697,'2023-24 School Level AAFTE'!$C:$N,11,FALSE),"")</f>
        <v/>
      </c>
      <c r="Z2697" s="184"/>
    </row>
    <row r="2698" spans="1:26" x14ac:dyDescent="0.25">
      <c r="A2698" t="s">
        <v>2382</v>
      </c>
      <c r="B2698" t="s">
        <v>2381</v>
      </c>
      <c r="C2698" t="s">
        <v>2382</v>
      </c>
      <c r="D2698" t="s">
        <v>2381</v>
      </c>
      <c r="F2698" s="94" t="str">
        <f>IFERROR(VLOOKUP(C2698,'2023-24 School Level AAFTE'!$C:$N,11,FALSE),"")</f>
        <v/>
      </c>
      <c r="Z2698" s="184"/>
    </row>
  </sheetData>
  <autoFilter ref="A2:Z2698" xr:uid="{00000000-0001-0000-0400-000000000000}"/>
  <sortState xmlns:xlrd2="http://schemas.microsoft.com/office/spreadsheetml/2017/richdata2" ref="A3:Y2356">
    <sortCondition ref="B3:B2356"/>
  </sortState>
  <conditionalFormatting sqref="C2699:C1048576 C1:C2">
    <cfRule type="duplicateValues" dxfId="14" priority="1"/>
  </conditionalFormatting>
  <pageMargins left="0.7" right="0.7" top="0.75" bottom="0.75" header="0.3" footer="0.3"/>
  <pageSetup scale="43" fitToHeight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39997558519241921"/>
  </sheetPr>
  <dimension ref="A1:T322"/>
  <sheetViews>
    <sheetView topLeftCell="B1" workbookViewId="0">
      <pane ySplit="1" topLeftCell="A2" activePane="bottomLeft" state="frozen"/>
      <selection activeCell="G372" sqref="G372"/>
      <selection pane="bottomLeft" activeCell="G372" sqref="G372"/>
    </sheetView>
  </sheetViews>
  <sheetFormatPr defaultRowHeight="15" x14ac:dyDescent="0.25"/>
  <cols>
    <col min="2" max="2" width="42.7109375" bestFit="1" customWidth="1"/>
    <col min="3" max="3" width="9.28515625" customWidth="1"/>
    <col min="4" max="4" width="9.42578125" customWidth="1"/>
    <col min="7" max="7" width="13.42578125" customWidth="1"/>
    <col min="8" max="9" width="14.140625" bestFit="1" customWidth="1"/>
    <col min="10" max="10" width="14.140625" customWidth="1"/>
    <col min="11" max="11" width="18" customWidth="1"/>
    <col min="12" max="12" width="16.28515625" bestFit="1" customWidth="1"/>
    <col min="15" max="15" width="13.85546875" style="2" bestFit="1" customWidth="1"/>
    <col min="16" max="17" width="11" customWidth="1"/>
    <col min="18" max="18" width="13.85546875" bestFit="1" customWidth="1"/>
    <col min="19" max="19" width="15.5703125" bestFit="1" customWidth="1"/>
    <col min="20" max="20" width="9.5703125" bestFit="1" customWidth="1"/>
  </cols>
  <sheetData>
    <row r="1" spans="1:20" ht="60" x14ac:dyDescent="0.25">
      <c r="A1" s="141" t="s">
        <v>2626</v>
      </c>
      <c r="B1" s="141" t="s">
        <v>0</v>
      </c>
      <c r="C1" s="142" t="s">
        <v>2749</v>
      </c>
      <c r="D1" s="142" t="s">
        <v>3236</v>
      </c>
      <c r="E1" s="143" t="s">
        <v>2421</v>
      </c>
      <c r="F1" s="143" t="s">
        <v>2422</v>
      </c>
      <c r="G1" s="96" t="s">
        <v>3469</v>
      </c>
      <c r="H1" s="200" t="s">
        <v>2708</v>
      </c>
      <c r="I1" s="129" t="s">
        <v>3476</v>
      </c>
      <c r="J1" s="129" t="s">
        <v>3477</v>
      </c>
      <c r="K1" s="98" t="s">
        <v>2709</v>
      </c>
      <c r="L1" s="129" t="s">
        <v>3478</v>
      </c>
      <c r="M1" s="97" t="s">
        <v>2752</v>
      </c>
      <c r="N1" s="97" t="s">
        <v>2755</v>
      </c>
      <c r="O1" s="174" t="s">
        <v>3479</v>
      </c>
      <c r="P1" s="157" t="s">
        <v>3258</v>
      </c>
      <c r="Q1" s="239">
        <f>COUNTIF(N2:N377,"Yes")</f>
        <v>312</v>
      </c>
      <c r="R1" t="s">
        <v>3313</v>
      </c>
      <c r="S1" s="198" t="s">
        <v>3556</v>
      </c>
      <c r="T1" s="199">
        <f>SUM(T2:T321)</f>
        <v>0</v>
      </c>
    </row>
    <row r="2" spans="1:20" x14ac:dyDescent="0.25">
      <c r="A2" s="23" t="s">
        <v>4</v>
      </c>
      <c r="B2" s="23" t="s">
        <v>3</v>
      </c>
      <c r="C2" s="144">
        <v>1</v>
      </c>
      <c r="D2" s="144">
        <v>1</v>
      </c>
      <c r="E2" s="33">
        <v>72728</v>
      </c>
      <c r="F2" s="33">
        <v>78209</v>
      </c>
      <c r="G2">
        <v>0.68179999999999996</v>
      </c>
      <c r="H2" s="2">
        <f>SUM(I2:J2)</f>
        <v>3148.52</v>
      </c>
      <c r="I2" s="2">
        <v>3148.52</v>
      </c>
      <c r="J2" s="2">
        <v>0</v>
      </c>
      <c r="K2" s="2">
        <v>1486574.06</v>
      </c>
      <c r="L2" s="2">
        <v>141627.10999999999</v>
      </c>
      <c r="M2" s="109">
        <v>2.3900000000000001E-2</v>
      </c>
      <c r="N2" t="str">
        <f>IF(P2=1,"Yes","No")</f>
        <v>Yes</v>
      </c>
      <c r="O2" s="2">
        <v>70098.31</v>
      </c>
      <c r="P2" s="2">
        <v>1</v>
      </c>
      <c r="Q2" s="2"/>
      <c r="R2" s="3" t="str">
        <f t="shared" ref="R2:R65" si="0">A2</f>
        <v>14005</v>
      </c>
      <c r="S2">
        <v>3148.52</v>
      </c>
      <c r="T2" s="3">
        <f>H2-S2</f>
        <v>0</v>
      </c>
    </row>
    <row r="3" spans="1:20" x14ac:dyDescent="0.25">
      <c r="A3" s="23" t="s">
        <v>14</v>
      </c>
      <c r="B3" s="23" t="s">
        <v>13</v>
      </c>
      <c r="C3" s="144">
        <v>1</v>
      </c>
      <c r="D3" s="144">
        <v>1.04</v>
      </c>
      <c r="E3" s="33">
        <v>72728</v>
      </c>
      <c r="F3" s="33">
        <v>78209</v>
      </c>
      <c r="G3">
        <v>0.2747</v>
      </c>
      <c r="H3" s="2">
        <f t="shared" ref="H3:H66" si="1">SUM(I3:J3)</f>
        <v>626.54</v>
      </c>
      <c r="I3" s="2">
        <v>626.54</v>
      </c>
      <c r="J3" s="2">
        <v>0</v>
      </c>
      <c r="K3" s="2">
        <v>123262.38</v>
      </c>
      <c r="L3" s="2">
        <v>0</v>
      </c>
      <c r="M3" s="109">
        <v>4.4600000000000001E-2</v>
      </c>
      <c r="N3" t="str">
        <f t="shared" ref="N3:N65" si="2">IF(P3=1,"Yes","No")</f>
        <v>Yes</v>
      </c>
      <c r="O3" s="2">
        <v>0</v>
      </c>
      <c r="P3" s="2">
        <v>1</v>
      </c>
      <c r="Q3" s="2"/>
      <c r="R3" s="3" t="str">
        <f t="shared" si="0"/>
        <v>21226</v>
      </c>
      <c r="S3">
        <v>626.54</v>
      </c>
      <c r="T3" s="3">
        <f t="shared" ref="T3:T66" si="3">H3-S3</f>
        <v>0</v>
      </c>
    </row>
    <row r="4" spans="1:20" x14ac:dyDescent="0.25">
      <c r="A4" s="23" t="s">
        <v>18</v>
      </c>
      <c r="B4" s="23" t="s">
        <v>17</v>
      </c>
      <c r="C4" s="144">
        <v>1.01</v>
      </c>
      <c r="D4" s="144">
        <v>1.01</v>
      </c>
      <c r="E4" s="33">
        <v>72728</v>
      </c>
      <c r="F4" s="33">
        <v>78209</v>
      </c>
      <c r="G4">
        <v>0.42359999999999998</v>
      </c>
      <c r="H4" s="2">
        <f t="shared" si="1"/>
        <v>102.34</v>
      </c>
      <c r="I4" s="2">
        <v>102.34</v>
      </c>
      <c r="J4" s="2">
        <v>0</v>
      </c>
      <c r="K4" s="2">
        <v>30263.279999999999</v>
      </c>
      <c r="L4" s="2">
        <v>0</v>
      </c>
      <c r="M4" s="109">
        <v>5.8900000000000001E-2</v>
      </c>
      <c r="N4" t="str">
        <f t="shared" si="2"/>
        <v>Yes</v>
      </c>
      <c r="O4" s="2">
        <v>0</v>
      </c>
      <c r="P4" s="2">
        <v>1</v>
      </c>
      <c r="Q4" s="2"/>
      <c r="R4" s="3" t="str">
        <f t="shared" si="0"/>
        <v>22017</v>
      </c>
      <c r="S4">
        <v>102.34</v>
      </c>
      <c r="T4" s="3">
        <f t="shared" si="3"/>
        <v>0</v>
      </c>
    </row>
    <row r="5" spans="1:20" x14ac:dyDescent="0.25">
      <c r="A5" s="23" t="s">
        <v>21</v>
      </c>
      <c r="B5" s="23" t="s">
        <v>20</v>
      </c>
      <c r="C5" s="144">
        <v>1.1200000000000001</v>
      </c>
      <c r="D5" s="144">
        <v>1.1600000000000001</v>
      </c>
      <c r="E5" s="33">
        <v>72728</v>
      </c>
      <c r="F5" s="33">
        <v>78209</v>
      </c>
      <c r="G5">
        <v>0.30230000000000001</v>
      </c>
      <c r="H5" s="2">
        <f t="shared" si="1"/>
        <v>2542.36</v>
      </c>
      <c r="I5" s="2">
        <v>2542.36</v>
      </c>
      <c r="J5" s="2">
        <v>0</v>
      </c>
      <c r="K5" s="2">
        <v>606017.93000000005</v>
      </c>
      <c r="L5" s="2">
        <v>0</v>
      </c>
      <c r="M5" s="109">
        <v>7.2800000000000004E-2</v>
      </c>
      <c r="N5" t="str">
        <f>IF(P5=1,"Yes","No")</f>
        <v>Yes</v>
      </c>
      <c r="O5" s="2">
        <v>0</v>
      </c>
      <c r="P5" s="2">
        <v>1</v>
      </c>
      <c r="Q5" s="2"/>
      <c r="R5" s="3" t="str">
        <f t="shared" si="0"/>
        <v>29103</v>
      </c>
      <c r="S5">
        <v>2542.36</v>
      </c>
      <c r="T5" s="3">
        <f t="shared" si="3"/>
        <v>0</v>
      </c>
    </row>
    <row r="6" spans="1:20" x14ac:dyDescent="0.25">
      <c r="A6" s="23" t="s">
        <v>29</v>
      </c>
      <c r="B6" s="23" t="s">
        <v>28</v>
      </c>
      <c r="C6" s="144">
        <v>1.1200000000000001</v>
      </c>
      <c r="D6" s="144">
        <v>1.1600000000000001</v>
      </c>
      <c r="E6" s="33">
        <v>72728</v>
      </c>
      <c r="F6" s="33">
        <v>78209</v>
      </c>
      <c r="G6">
        <v>0.38969999999999999</v>
      </c>
      <c r="H6" s="2">
        <f t="shared" si="1"/>
        <v>5470.11</v>
      </c>
      <c r="I6" s="2">
        <v>5470.11</v>
      </c>
      <c r="J6" s="2">
        <v>0</v>
      </c>
      <c r="K6" s="2">
        <v>1680793.31</v>
      </c>
      <c r="L6" s="2">
        <v>39597.93</v>
      </c>
      <c r="M6" s="109">
        <v>2.5100000000000001E-2</v>
      </c>
      <c r="N6" t="str">
        <f t="shared" si="2"/>
        <v>Yes</v>
      </c>
      <c r="O6" s="2">
        <v>1099.5</v>
      </c>
      <c r="P6" s="2">
        <v>1</v>
      </c>
      <c r="Q6" s="2"/>
      <c r="R6" s="3" t="str">
        <f t="shared" si="0"/>
        <v>31016</v>
      </c>
      <c r="S6">
        <v>5470.11</v>
      </c>
      <c r="T6" s="3">
        <f t="shared" si="3"/>
        <v>0</v>
      </c>
    </row>
    <row r="7" spans="1:20" x14ac:dyDescent="0.25">
      <c r="A7" s="23" t="s">
        <v>40</v>
      </c>
      <c r="B7" s="23" t="s">
        <v>39</v>
      </c>
      <c r="C7" s="144">
        <v>1</v>
      </c>
      <c r="D7" s="144">
        <v>1</v>
      </c>
      <c r="E7" s="33">
        <v>72728</v>
      </c>
      <c r="F7" s="33">
        <v>78209</v>
      </c>
      <c r="G7">
        <v>0.35449999999999998</v>
      </c>
      <c r="H7" s="2">
        <f t="shared" si="1"/>
        <v>616.85</v>
      </c>
      <c r="I7" s="2">
        <v>587.35</v>
      </c>
      <c r="J7" s="2">
        <v>29.5</v>
      </c>
      <c r="K7" s="2">
        <v>151430.37</v>
      </c>
      <c r="L7" s="2">
        <v>0</v>
      </c>
      <c r="M7" s="109">
        <v>3.6299999999999999E-2</v>
      </c>
      <c r="N7" t="str">
        <f t="shared" si="2"/>
        <v>Yes</v>
      </c>
      <c r="O7" s="2">
        <v>0</v>
      </c>
      <c r="P7" s="2">
        <v>1</v>
      </c>
      <c r="Q7" s="2"/>
      <c r="R7" s="3" t="str">
        <f t="shared" si="0"/>
        <v>02420</v>
      </c>
      <c r="S7">
        <v>616.85</v>
      </c>
      <c r="T7" s="3">
        <f t="shared" si="3"/>
        <v>0</v>
      </c>
    </row>
    <row r="8" spans="1:20" x14ac:dyDescent="0.25">
      <c r="A8" s="23" t="s">
        <v>44</v>
      </c>
      <c r="B8" s="23" t="s">
        <v>43</v>
      </c>
      <c r="C8" s="144">
        <v>1.1200000000000001</v>
      </c>
      <c r="D8" s="144">
        <v>1.1200000000000001</v>
      </c>
      <c r="E8" s="33">
        <v>72728</v>
      </c>
      <c r="F8" s="33">
        <v>78209</v>
      </c>
      <c r="G8">
        <v>0.56840000000000002</v>
      </c>
      <c r="H8" s="2">
        <f t="shared" si="1"/>
        <v>17455.61</v>
      </c>
      <c r="I8" s="2">
        <v>17320.77</v>
      </c>
      <c r="J8" s="2">
        <v>134.84</v>
      </c>
      <c r="K8" s="2">
        <v>7585785.5099999998</v>
      </c>
      <c r="L8" s="2">
        <v>0</v>
      </c>
      <c r="M8" s="109">
        <v>3.9699999999999999E-2</v>
      </c>
      <c r="N8" t="str">
        <f t="shared" si="2"/>
        <v>Yes</v>
      </c>
      <c r="O8" s="2">
        <v>105231.89</v>
      </c>
      <c r="P8" s="2">
        <v>1</v>
      </c>
      <c r="Q8" s="2"/>
      <c r="R8" s="3" t="str">
        <f t="shared" si="0"/>
        <v>17408</v>
      </c>
      <c r="S8">
        <v>17455.61</v>
      </c>
      <c r="T8" s="3">
        <f t="shared" si="3"/>
        <v>0</v>
      </c>
    </row>
    <row r="9" spans="1:20" x14ac:dyDescent="0.25">
      <c r="A9" s="23" t="s">
        <v>69</v>
      </c>
      <c r="B9" s="23" t="s">
        <v>68</v>
      </c>
      <c r="C9" s="144">
        <v>1.18</v>
      </c>
      <c r="D9" s="144">
        <v>1.22</v>
      </c>
      <c r="E9" s="33">
        <v>72728</v>
      </c>
      <c r="F9" s="33">
        <v>78209</v>
      </c>
      <c r="G9">
        <v>9.3700000000000006E-2</v>
      </c>
      <c r="H9" s="2">
        <f t="shared" si="1"/>
        <v>3467.41</v>
      </c>
      <c r="I9" s="2">
        <v>3467.41</v>
      </c>
      <c r="J9" s="2">
        <v>0</v>
      </c>
      <c r="K9" s="2">
        <v>267847.45</v>
      </c>
      <c r="L9" s="2">
        <v>0</v>
      </c>
      <c r="M9" s="109">
        <v>3.4799999999999998E-2</v>
      </c>
      <c r="N9" t="str">
        <f t="shared" si="2"/>
        <v>Yes</v>
      </c>
      <c r="O9" s="2">
        <v>0</v>
      </c>
      <c r="P9" s="2">
        <v>1</v>
      </c>
      <c r="Q9" s="2"/>
      <c r="R9" s="3" t="str">
        <f t="shared" si="0"/>
        <v>18303</v>
      </c>
      <c r="S9">
        <v>3467.41</v>
      </c>
      <c r="T9" s="3">
        <f t="shared" si="3"/>
        <v>0</v>
      </c>
    </row>
    <row r="10" spans="1:20" x14ac:dyDescent="0.25">
      <c r="A10" s="23" t="s">
        <v>81</v>
      </c>
      <c r="B10" s="23" t="s">
        <v>80</v>
      </c>
      <c r="C10" s="144">
        <v>1.06</v>
      </c>
      <c r="D10" s="144">
        <v>1.1000000000000001</v>
      </c>
      <c r="E10" s="33">
        <v>72728</v>
      </c>
      <c r="F10" s="33">
        <v>78209</v>
      </c>
      <c r="G10">
        <v>0.3851</v>
      </c>
      <c r="H10" s="2">
        <f t="shared" si="1"/>
        <v>12386.65</v>
      </c>
      <c r="I10" s="2">
        <v>12300.18</v>
      </c>
      <c r="J10" s="2">
        <v>86.47</v>
      </c>
      <c r="K10" s="2">
        <v>3589214.43</v>
      </c>
      <c r="L10" s="2">
        <v>309999.90000000002</v>
      </c>
      <c r="M10" s="109">
        <v>3.6900000000000002E-2</v>
      </c>
      <c r="N10" t="str">
        <f t="shared" si="2"/>
        <v>Yes</v>
      </c>
      <c r="O10" s="2">
        <v>0</v>
      </c>
      <c r="P10" s="2">
        <v>1</v>
      </c>
      <c r="Q10" s="2"/>
      <c r="R10" s="3" t="str">
        <f t="shared" si="0"/>
        <v>06119</v>
      </c>
      <c r="S10">
        <v>12386.65</v>
      </c>
      <c r="T10" s="3">
        <f t="shared" si="3"/>
        <v>0</v>
      </c>
    </row>
    <row r="11" spans="1:20" x14ac:dyDescent="0.25">
      <c r="A11" s="23" t="s">
        <v>91</v>
      </c>
      <c r="B11" s="23" t="s">
        <v>90</v>
      </c>
      <c r="C11" s="144">
        <v>1.18</v>
      </c>
      <c r="D11" s="144">
        <v>1.18</v>
      </c>
      <c r="E11" s="33">
        <v>72728</v>
      </c>
      <c r="F11" s="33">
        <v>78209</v>
      </c>
      <c r="G11">
        <v>0.21010000000000001</v>
      </c>
      <c r="H11" s="2">
        <f t="shared" si="1"/>
        <v>19150.73</v>
      </c>
      <c r="I11" s="2">
        <v>19150.73</v>
      </c>
      <c r="J11" s="2">
        <v>0</v>
      </c>
      <c r="K11" s="2">
        <v>3221195.35</v>
      </c>
      <c r="L11" s="2">
        <v>220376.33</v>
      </c>
      <c r="M11" s="109">
        <v>2.3099999999999999E-2</v>
      </c>
      <c r="N11" t="str">
        <f t="shared" si="2"/>
        <v>Yes</v>
      </c>
      <c r="O11" s="2">
        <v>0</v>
      </c>
      <c r="P11" s="2">
        <v>1</v>
      </c>
      <c r="Q11" s="2"/>
      <c r="R11" s="3" t="str">
        <f t="shared" si="0"/>
        <v>17405</v>
      </c>
      <c r="S11">
        <v>19150.73</v>
      </c>
      <c r="T11" s="3">
        <f t="shared" si="3"/>
        <v>0</v>
      </c>
    </row>
    <row r="12" spans="1:20" x14ac:dyDescent="0.25">
      <c r="A12" s="23" t="s">
        <v>123</v>
      </c>
      <c r="B12" s="23" t="s">
        <v>122</v>
      </c>
      <c r="C12" s="144">
        <v>1.06</v>
      </c>
      <c r="D12" s="144">
        <v>1.06</v>
      </c>
      <c r="E12" s="33">
        <v>72728</v>
      </c>
      <c r="F12" s="33">
        <v>78209</v>
      </c>
      <c r="G12">
        <v>0.38069999999999998</v>
      </c>
      <c r="H12" s="2">
        <f t="shared" si="1"/>
        <v>11140.359999999999</v>
      </c>
      <c r="I12" s="2">
        <v>10878.8</v>
      </c>
      <c r="J12" s="2">
        <v>261.56</v>
      </c>
      <c r="K12" s="2">
        <v>3089844.63</v>
      </c>
      <c r="L12" s="2">
        <v>126311.19</v>
      </c>
      <c r="M12" s="109">
        <v>2.6200000000000001E-2</v>
      </c>
      <c r="N12" t="str">
        <f t="shared" si="2"/>
        <v>Yes</v>
      </c>
      <c r="O12" s="2">
        <v>0</v>
      </c>
      <c r="P12" s="2">
        <v>1</v>
      </c>
      <c r="Q12" s="2"/>
      <c r="R12" s="3" t="str">
        <f t="shared" si="0"/>
        <v>37501</v>
      </c>
      <c r="S12">
        <v>11140.36</v>
      </c>
      <c r="T12" s="3">
        <f t="shared" si="3"/>
        <v>0</v>
      </c>
    </row>
    <row r="13" spans="1:20" x14ac:dyDescent="0.25">
      <c r="A13" s="23" t="s">
        <v>2445</v>
      </c>
      <c r="B13" s="23" t="s">
        <v>2446</v>
      </c>
      <c r="C13" s="144">
        <v>1</v>
      </c>
      <c r="D13" s="144">
        <v>1</v>
      </c>
      <c r="E13" s="33">
        <v>72728</v>
      </c>
      <c r="F13" s="33">
        <v>78209</v>
      </c>
      <c r="G13">
        <v>0</v>
      </c>
      <c r="H13" s="2">
        <f t="shared" si="1"/>
        <v>11</v>
      </c>
      <c r="I13" s="2">
        <v>11</v>
      </c>
      <c r="J13" s="2">
        <v>0</v>
      </c>
      <c r="K13" s="2">
        <v>0</v>
      </c>
      <c r="L13" s="2">
        <v>0</v>
      </c>
      <c r="M13" s="109">
        <v>7.0900000000000005E-2</v>
      </c>
      <c r="N13" t="str">
        <f t="shared" si="2"/>
        <v>No</v>
      </c>
      <c r="O13" s="2">
        <v>0</v>
      </c>
      <c r="P13" s="2">
        <v>0</v>
      </c>
      <c r="Q13" s="2"/>
      <c r="R13" s="3" t="str">
        <f t="shared" si="0"/>
        <v>01122</v>
      </c>
      <c r="S13">
        <v>11</v>
      </c>
      <c r="T13" s="3">
        <f t="shared" si="3"/>
        <v>0</v>
      </c>
    </row>
    <row r="14" spans="1:20" x14ac:dyDescent="0.25">
      <c r="A14" s="23" t="s">
        <v>150</v>
      </c>
      <c r="B14" s="23" t="s">
        <v>149</v>
      </c>
      <c r="C14" s="144">
        <v>1.06</v>
      </c>
      <c r="D14" s="144">
        <v>1.06</v>
      </c>
      <c r="E14" s="33">
        <v>72728</v>
      </c>
      <c r="F14" s="33">
        <v>78209</v>
      </c>
      <c r="G14">
        <v>0.50960000000000005</v>
      </c>
      <c r="H14" s="2">
        <f t="shared" si="1"/>
        <v>20800.43</v>
      </c>
      <c r="I14" s="2">
        <v>20705.23</v>
      </c>
      <c r="J14" s="2">
        <v>95.2</v>
      </c>
      <c r="K14" s="2">
        <v>7722503.4299999997</v>
      </c>
      <c r="L14" s="2">
        <v>280973.81</v>
      </c>
      <c r="M14" s="109">
        <v>3.56E-2</v>
      </c>
      <c r="N14" t="str">
        <f t="shared" si="2"/>
        <v>Yes</v>
      </c>
      <c r="O14" s="2">
        <v>191845.9</v>
      </c>
      <c r="P14" s="2">
        <v>1</v>
      </c>
      <c r="Q14" s="2"/>
      <c r="R14" s="3" t="str">
        <f t="shared" si="0"/>
        <v>27403</v>
      </c>
      <c r="S14">
        <v>20800.43</v>
      </c>
      <c r="T14" s="3">
        <f t="shared" si="3"/>
        <v>0</v>
      </c>
    </row>
    <row r="15" spans="1:20" x14ac:dyDescent="0.25">
      <c r="A15" s="23" t="s">
        <v>2448</v>
      </c>
      <c r="B15" s="23" t="s">
        <v>2449</v>
      </c>
      <c r="C15" s="144">
        <v>1</v>
      </c>
      <c r="D15" s="144">
        <v>1</v>
      </c>
      <c r="E15" s="33">
        <v>72728</v>
      </c>
      <c r="F15" s="33">
        <v>78209</v>
      </c>
      <c r="G15">
        <v>0</v>
      </c>
      <c r="H15" s="2">
        <f t="shared" si="1"/>
        <v>99</v>
      </c>
      <c r="I15" s="2">
        <v>99</v>
      </c>
      <c r="J15" s="2">
        <v>0</v>
      </c>
      <c r="K15" s="2">
        <v>0</v>
      </c>
      <c r="L15" s="2">
        <v>0</v>
      </c>
      <c r="M15" s="109">
        <v>2.5499999999999998E-2</v>
      </c>
      <c r="N15" t="str">
        <f t="shared" si="2"/>
        <v>No</v>
      </c>
      <c r="O15" s="2">
        <v>0</v>
      </c>
      <c r="P15" s="2">
        <v>0</v>
      </c>
      <c r="Q15" s="2"/>
      <c r="R15" s="3" t="str">
        <f t="shared" si="0"/>
        <v>20203</v>
      </c>
      <c r="S15">
        <v>99</v>
      </c>
      <c r="T15" s="3">
        <f t="shared" si="3"/>
        <v>0</v>
      </c>
    </row>
    <row r="16" spans="1:20" x14ac:dyDescent="0.25">
      <c r="A16" s="23" t="s">
        <v>182</v>
      </c>
      <c r="B16" s="23" t="s">
        <v>181</v>
      </c>
      <c r="C16" s="144">
        <v>1.1299999999999999</v>
      </c>
      <c r="D16" s="144">
        <v>1.1299999999999999</v>
      </c>
      <c r="E16" s="33">
        <v>72728</v>
      </c>
      <c r="F16" s="33">
        <v>78209</v>
      </c>
      <c r="G16">
        <v>0.47420000000000001</v>
      </c>
      <c r="H16" s="2">
        <f t="shared" si="1"/>
        <v>2023.7</v>
      </c>
      <c r="I16" s="2">
        <v>1975.5</v>
      </c>
      <c r="J16" s="2">
        <v>48.2</v>
      </c>
      <c r="K16" s="2">
        <v>739400.74</v>
      </c>
      <c r="L16" s="2">
        <v>919.27</v>
      </c>
      <c r="M16" s="109">
        <v>4.2200000000000001E-2</v>
      </c>
      <c r="N16" t="str">
        <f t="shared" si="2"/>
        <v>Yes</v>
      </c>
      <c r="O16" s="2">
        <v>0</v>
      </c>
      <c r="P16" s="2">
        <v>1</v>
      </c>
      <c r="Q16" s="2"/>
      <c r="R16" s="3" t="str">
        <f t="shared" si="0"/>
        <v>37503</v>
      </c>
      <c r="S16">
        <v>2023.7</v>
      </c>
      <c r="T16" s="3">
        <f t="shared" si="3"/>
        <v>0</v>
      </c>
    </row>
    <row r="17" spans="1:20" x14ac:dyDescent="0.25">
      <c r="A17" s="23" t="s">
        <v>191</v>
      </c>
      <c r="B17" s="23" t="s">
        <v>190</v>
      </c>
      <c r="C17" s="144">
        <v>1</v>
      </c>
      <c r="D17" s="144">
        <v>1</v>
      </c>
      <c r="E17" s="33">
        <v>72728</v>
      </c>
      <c r="F17" s="33">
        <v>78209</v>
      </c>
      <c r="G17">
        <v>0.52629999999999999</v>
      </c>
      <c r="H17" s="2">
        <f t="shared" si="1"/>
        <v>327.96</v>
      </c>
      <c r="I17" s="156">
        <v>321.95999999999998</v>
      </c>
      <c r="J17" s="2">
        <v>6</v>
      </c>
      <c r="K17" s="2">
        <v>119584.53</v>
      </c>
      <c r="L17" s="2">
        <v>0</v>
      </c>
      <c r="M17" s="109">
        <v>9.6699999999999994E-2</v>
      </c>
      <c r="N17" t="str">
        <f t="shared" si="2"/>
        <v>Yes</v>
      </c>
      <c r="O17" s="2">
        <v>0</v>
      </c>
      <c r="P17" s="2">
        <v>1</v>
      </c>
      <c r="Q17" s="2"/>
      <c r="R17" s="3" t="str">
        <f t="shared" si="0"/>
        <v>21234</v>
      </c>
      <c r="S17">
        <v>327.96</v>
      </c>
      <c r="T17" s="3">
        <f t="shared" si="3"/>
        <v>0</v>
      </c>
    </row>
    <row r="18" spans="1:20" x14ac:dyDescent="0.25">
      <c r="A18" s="23" t="s">
        <v>194</v>
      </c>
      <c r="B18" s="23" t="s">
        <v>193</v>
      </c>
      <c r="C18" s="144">
        <v>1.18</v>
      </c>
      <c r="D18" s="144">
        <v>1.18</v>
      </c>
      <c r="E18" s="33">
        <v>72728</v>
      </c>
      <c r="F18" s="33">
        <v>78209</v>
      </c>
      <c r="G18">
        <v>0.62960000000000005</v>
      </c>
      <c r="H18" s="2">
        <f t="shared" si="1"/>
        <v>4446.29</v>
      </c>
      <c r="I18" s="2">
        <v>4446.29</v>
      </c>
      <c r="J18" s="2">
        <v>0</v>
      </c>
      <c r="K18" s="2">
        <v>2241087.44</v>
      </c>
      <c r="L18" s="2">
        <v>195966.54</v>
      </c>
      <c r="M18" s="109">
        <v>4.2799999999999998E-2</v>
      </c>
      <c r="N18" t="str">
        <f t="shared" si="2"/>
        <v>Yes</v>
      </c>
      <c r="O18" s="2">
        <v>25678.21</v>
      </c>
      <c r="P18" s="2">
        <v>1</v>
      </c>
      <c r="Q18" s="2"/>
      <c r="R18" s="3" t="str">
        <f t="shared" si="0"/>
        <v>18100</v>
      </c>
      <c r="S18">
        <v>4446.29</v>
      </c>
      <c r="T18" s="3">
        <f t="shared" si="3"/>
        <v>0</v>
      </c>
    </row>
    <row r="19" spans="1:20" x14ac:dyDescent="0.25">
      <c r="A19" s="23" t="s">
        <v>207</v>
      </c>
      <c r="B19" s="23" t="s">
        <v>206</v>
      </c>
      <c r="C19" s="144">
        <v>1</v>
      </c>
      <c r="D19" s="144">
        <v>1</v>
      </c>
      <c r="E19" s="33">
        <v>72728</v>
      </c>
      <c r="F19" s="33">
        <v>78209</v>
      </c>
      <c r="G19">
        <v>0.94989999999999997</v>
      </c>
      <c r="H19" s="2">
        <f t="shared" si="1"/>
        <v>1009.4200000000001</v>
      </c>
      <c r="I19" s="2">
        <v>963.82</v>
      </c>
      <c r="J19" s="2">
        <v>45.6</v>
      </c>
      <c r="K19" s="2">
        <v>663997.29</v>
      </c>
      <c r="L19" s="2">
        <v>44800.800000000003</v>
      </c>
      <c r="M19" s="109">
        <v>6.3500000000000001E-2</v>
      </c>
      <c r="N19" t="str">
        <f t="shared" si="2"/>
        <v>Yes</v>
      </c>
      <c r="O19" s="2">
        <v>26025.5</v>
      </c>
      <c r="P19" s="2">
        <v>1</v>
      </c>
      <c r="Q19" s="2"/>
      <c r="R19" s="3" t="str">
        <f t="shared" si="0"/>
        <v>24111</v>
      </c>
      <c r="S19">
        <v>1009.42</v>
      </c>
      <c r="T19" s="3">
        <f t="shared" si="3"/>
        <v>0</v>
      </c>
    </row>
    <row r="20" spans="1:20" x14ac:dyDescent="0.25">
      <c r="A20" s="23" t="s">
        <v>213</v>
      </c>
      <c r="B20" s="23" t="s">
        <v>212</v>
      </c>
      <c r="C20" s="144">
        <v>1</v>
      </c>
      <c r="D20" s="144">
        <v>1</v>
      </c>
      <c r="E20" s="33">
        <v>72728</v>
      </c>
      <c r="F20" s="33">
        <v>78209</v>
      </c>
      <c r="G20">
        <v>0.90639999999999998</v>
      </c>
      <c r="H20" s="2">
        <f t="shared" si="1"/>
        <v>737.08</v>
      </c>
      <c r="I20" s="2">
        <v>707.98</v>
      </c>
      <c r="J20" s="2">
        <v>29.1</v>
      </c>
      <c r="K20" s="2">
        <v>462631.72</v>
      </c>
      <c r="L20" s="2">
        <v>42959.91</v>
      </c>
      <c r="M20" s="109">
        <v>3.7499999999999999E-2</v>
      </c>
      <c r="N20" t="str">
        <f t="shared" si="2"/>
        <v>Yes</v>
      </c>
      <c r="O20" s="2">
        <v>15405.15</v>
      </c>
      <c r="P20" s="2">
        <v>1</v>
      </c>
      <c r="Q20" s="2"/>
      <c r="R20" s="3" t="str">
        <f t="shared" si="0"/>
        <v>09075</v>
      </c>
      <c r="S20">
        <v>737.08</v>
      </c>
      <c r="T20" s="3">
        <f t="shared" si="3"/>
        <v>0</v>
      </c>
    </row>
    <row r="21" spans="1:20" x14ac:dyDescent="0.25">
      <c r="A21" s="23" t="s">
        <v>219</v>
      </c>
      <c r="B21" s="23" t="s">
        <v>218</v>
      </c>
      <c r="C21" s="144">
        <v>1</v>
      </c>
      <c r="D21" s="144">
        <v>1</v>
      </c>
      <c r="E21" s="33">
        <v>72728</v>
      </c>
      <c r="F21" s="33">
        <v>78209</v>
      </c>
      <c r="G21">
        <v>0.76119999999999999</v>
      </c>
      <c r="H21" s="2">
        <f t="shared" si="1"/>
        <v>73.45</v>
      </c>
      <c r="I21" s="2">
        <v>68.55</v>
      </c>
      <c r="J21" s="2">
        <v>4.9000000000000004</v>
      </c>
      <c r="K21" s="2">
        <v>38669.980000000003</v>
      </c>
      <c r="L21" s="2">
        <v>0</v>
      </c>
      <c r="M21" s="109">
        <v>0.14630000000000001</v>
      </c>
      <c r="N21" t="str">
        <f t="shared" si="2"/>
        <v>Yes</v>
      </c>
      <c r="O21" s="2">
        <v>0</v>
      </c>
      <c r="P21" s="2">
        <v>1</v>
      </c>
      <c r="Q21" s="2"/>
      <c r="R21" s="3" t="str">
        <f t="shared" si="0"/>
        <v>16046</v>
      </c>
      <c r="S21">
        <v>73.45</v>
      </c>
      <c r="T21" s="3">
        <f t="shared" si="3"/>
        <v>0</v>
      </c>
    </row>
    <row r="22" spans="1:20" x14ac:dyDescent="0.25">
      <c r="A22" s="23" t="s">
        <v>222</v>
      </c>
      <c r="B22" s="23" t="s">
        <v>221</v>
      </c>
      <c r="C22" s="144">
        <v>1.1200000000000001</v>
      </c>
      <c r="D22" s="144">
        <v>1.1200000000000001</v>
      </c>
      <c r="E22" s="33">
        <v>72728</v>
      </c>
      <c r="F22" s="33">
        <v>78209</v>
      </c>
      <c r="G22">
        <v>0.57269999999999999</v>
      </c>
      <c r="H22" s="2">
        <f t="shared" si="1"/>
        <v>3269.56</v>
      </c>
      <c r="I22" s="2">
        <v>3261.96</v>
      </c>
      <c r="J22" s="2">
        <v>7.6</v>
      </c>
      <c r="K22" s="2">
        <v>1431580.38</v>
      </c>
      <c r="L22" s="2">
        <v>132450.14000000001</v>
      </c>
      <c r="M22" s="109">
        <v>3.0300000000000001E-2</v>
      </c>
      <c r="N22" t="str">
        <f t="shared" si="2"/>
        <v>Yes</v>
      </c>
      <c r="O22" s="2">
        <v>0</v>
      </c>
      <c r="P22" s="2">
        <v>1</v>
      </c>
      <c r="Q22" s="2"/>
      <c r="R22" s="3" t="str">
        <f t="shared" si="0"/>
        <v>29100</v>
      </c>
      <c r="S22">
        <v>3269.56</v>
      </c>
      <c r="T22" s="3">
        <f t="shared" si="3"/>
        <v>0</v>
      </c>
    </row>
    <row r="23" spans="1:20" x14ac:dyDescent="0.25">
      <c r="A23" s="23" t="s">
        <v>231</v>
      </c>
      <c r="B23" s="23" t="s">
        <v>230</v>
      </c>
      <c r="C23" s="144">
        <v>1.06</v>
      </c>
      <c r="D23" s="144">
        <v>1.1000000000000001</v>
      </c>
      <c r="E23" s="33">
        <v>72728</v>
      </c>
      <c r="F23" s="33">
        <v>78209</v>
      </c>
      <c r="G23">
        <v>0.17649999999999999</v>
      </c>
      <c r="H23" s="2">
        <f t="shared" si="1"/>
        <v>7125.64</v>
      </c>
      <c r="I23" s="2">
        <v>7110.64</v>
      </c>
      <c r="J23" s="2">
        <v>15</v>
      </c>
      <c r="K23" s="2">
        <v>946351.23</v>
      </c>
      <c r="L23" s="2">
        <v>0</v>
      </c>
      <c r="M23" s="109">
        <v>3.5799999999999998E-2</v>
      </c>
      <c r="N23" t="str">
        <f t="shared" si="2"/>
        <v>Yes</v>
      </c>
      <c r="O23" s="2">
        <v>0</v>
      </c>
      <c r="P23" s="2">
        <v>1</v>
      </c>
      <c r="Q23" s="2"/>
      <c r="R23" s="3" t="str">
        <f t="shared" si="0"/>
        <v>06117</v>
      </c>
      <c r="S23">
        <v>7125.64</v>
      </c>
      <c r="T23" s="3">
        <f t="shared" si="3"/>
        <v>0</v>
      </c>
    </row>
    <row r="24" spans="1:20" x14ac:dyDescent="0.25">
      <c r="A24" s="23" t="s">
        <v>242</v>
      </c>
      <c r="B24" s="23" t="s">
        <v>241</v>
      </c>
      <c r="C24" s="144">
        <v>1</v>
      </c>
      <c r="D24" s="144">
        <v>1</v>
      </c>
      <c r="E24" s="33">
        <v>72728</v>
      </c>
      <c r="F24" s="33">
        <v>78209</v>
      </c>
      <c r="G24">
        <v>0.75609999999999999</v>
      </c>
      <c r="H24" s="2">
        <f t="shared" si="1"/>
        <v>487.19</v>
      </c>
      <c r="I24" s="2">
        <v>487.19</v>
      </c>
      <c r="J24" s="2">
        <v>0</v>
      </c>
      <c r="K24" s="2">
        <v>255091.95</v>
      </c>
      <c r="L24" s="2">
        <v>0</v>
      </c>
      <c r="M24" s="109">
        <v>8.8999999999999996E-2</v>
      </c>
      <c r="N24" t="str">
        <f t="shared" si="2"/>
        <v>Yes</v>
      </c>
      <c r="O24" s="2">
        <v>0</v>
      </c>
      <c r="P24" s="2">
        <v>1</v>
      </c>
      <c r="Q24" s="2"/>
      <c r="R24" s="3" t="str">
        <f t="shared" si="0"/>
        <v>05401</v>
      </c>
      <c r="S24">
        <v>487.19</v>
      </c>
      <c r="T24" s="3">
        <f t="shared" si="3"/>
        <v>0</v>
      </c>
    </row>
    <row r="25" spans="1:20" x14ac:dyDescent="0.25">
      <c r="A25" s="23" t="s">
        <v>247</v>
      </c>
      <c r="B25" s="23" t="s">
        <v>246</v>
      </c>
      <c r="C25" s="144">
        <v>1.07</v>
      </c>
      <c r="D25" s="144">
        <v>1.07</v>
      </c>
      <c r="E25" s="33">
        <v>72728</v>
      </c>
      <c r="F25" s="33">
        <v>78209</v>
      </c>
      <c r="G25">
        <v>0.25140000000000001</v>
      </c>
      <c r="H25" s="2">
        <f t="shared" si="1"/>
        <v>175.04</v>
      </c>
      <c r="I25" s="2">
        <v>175.04</v>
      </c>
      <c r="J25" s="2">
        <v>0</v>
      </c>
      <c r="K25" s="2">
        <v>32283.439999999999</v>
      </c>
      <c r="L25" s="2">
        <v>0</v>
      </c>
      <c r="M25" s="109">
        <v>5.45E-2</v>
      </c>
      <c r="N25" t="str">
        <f t="shared" si="2"/>
        <v>Yes</v>
      </c>
      <c r="O25" s="2">
        <v>0</v>
      </c>
      <c r="P25" s="2">
        <v>1</v>
      </c>
      <c r="Q25" s="2"/>
      <c r="R25" s="3" t="str">
        <f t="shared" si="0"/>
        <v>27019</v>
      </c>
      <c r="S25">
        <v>175.04</v>
      </c>
      <c r="T25" s="3">
        <f t="shared" si="3"/>
        <v>0</v>
      </c>
    </row>
    <row r="26" spans="1:20" x14ac:dyDescent="0.25">
      <c r="A26" s="23" t="s">
        <v>250</v>
      </c>
      <c r="B26" s="23" t="s">
        <v>249</v>
      </c>
      <c r="C26" s="144">
        <v>1</v>
      </c>
      <c r="D26" s="144">
        <v>1</v>
      </c>
      <c r="E26" s="33">
        <v>72728</v>
      </c>
      <c r="F26" s="33">
        <v>78209</v>
      </c>
      <c r="G26">
        <v>0.45400000000000001</v>
      </c>
      <c r="H26" s="2">
        <f t="shared" si="1"/>
        <v>1223.95</v>
      </c>
      <c r="I26" s="2">
        <v>1207</v>
      </c>
      <c r="J26" s="2">
        <v>16.95</v>
      </c>
      <c r="K26" s="2">
        <v>384858.48</v>
      </c>
      <c r="L26" s="2">
        <v>14499.76</v>
      </c>
      <c r="M26" s="109">
        <v>3.4000000000000002E-2</v>
      </c>
      <c r="N26" t="str">
        <f t="shared" si="2"/>
        <v>Yes</v>
      </c>
      <c r="O26" s="2">
        <v>0</v>
      </c>
      <c r="P26" s="2">
        <v>1</v>
      </c>
      <c r="Q26" s="2"/>
      <c r="R26" s="3" t="str">
        <f t="shared" si="0"/>
        <v>04228</v>
      </c>
      <c r="S26">
        <v>1223.95</v>
      </c>
      <c r="T26" s="3">
        <f t="shared" si="3"/>
        <v>0</v>
      </c>
    </row>
    <row r="27" spans="1:20" x14ac:dyDescent="0.25">
      <c r="A27" s="23" t="s">
        <v>257</v>
      </c>
      <c r="B27" s="23" t="s">
        <v>2622</v>
      </c>
      <c r="C27" s="144">
        <v>1</v>
      </c>
      <c r="D27" s="144">
        <v>1.04</v>
      </c>
      <c r="E27" s="33">
        <v>72728</v>
      </c>
      <c r="F27" s="33">
        <v>78209</v>
      </c>
      <c r="G27">
        <v>0.45660000000000001</v>
      </c>
      <c r="H27" s="2">
        <f t="shared" si="1"/>
        <v>1601.93</v>
      </c>
      <c r="I27" s="2">
        <v>1601.93</v>
      </c>
      <c r="J27" s="2">
        <v>0</v>
      </c>
      <c r="K27" s="2">
        <v>523977.15</v>
      </c>
      <c r="L27" s="2">
        <v>8195.49</v>
      </c>
      <c r="M27" s="109">
        <v>4.224E-2</v>
      </c>
      <c r="N27" t="str">
        <f t="shared" si="2"/>
        <v>Yes</v>
      </c>
      <c r="O27" s="2">
        <v>0</v>
      </c>
      <c r="P27" s="2">
        <v>1</v>
      </c>
      <c r="Q27" s="2"/>
      <c r="R27" s="3" t="str">
        <f t="shared" si="0"/>
        <v>04222</v>
      </c>
      <c r="S27">
        <v>1601.93</v>
      </c>
      <c r="T27" s="3">
        <f t="shared" si="3"/>
        <v>0</v>
      </c>
    </row>
    <row r="28" spans="1:20" x14ac:dyDescent="0.25">
      <c r="A28" s="23" t="s">
        <v>262</v>
      </c>
      <c r="B28" s="23" t="s">
        <v>261</v>
      </c>
      <c r="C28" s="144">
        <v>1</v>
      </c>
      <c r="D28" s="144">
        <v>1</v>
      </c>
      <c r="E28" s="33">
        <v>72728</v>
      </c>
      <c r="F28" s="33">
        <v>78209</v>
      </c>
      <c r="G28">
        <v>0.54059999999999997</v>
      </c>
      <c r="H28" s="2">
        <f t="shared" si="1"/>
        <v>1396.38</v>
      </c>
      <c r="I28" s="2">
        <v>1396.38</v>
      </c>
      <c r="J28" s="2">
        <v>0</v>
      </c>
      <c r="K28" s="2">
        <v>522748.93</v>
      </c>
      <c r="L28" s="2">
        <v>0</v>
      </c>
      <c r="M28" s="109">
        <v>4.6800000000000001E-2</v>
      </c>
      <c r="N28" t="str">
        <f t="shared" si="2"/>
        <v>Yes</v>
      </c>
      <c r="O28" s="2">
        <v>0</v>
      </c>
      <c r="P28" s="2">
        <v>1</v>
      </c>
      <c r="Q28" s="2"/>
      <c r="R28" s="3" t="str">
        <f t="shared" si="0"/>
        <v>08401</v>
      </c>
      <c r="S28">
        <v>1396.38</v>
      </c>
      <c r="T28" s="3">
        <f t="shared" si="3"/>
        <v>0</v>
      </c>
    </row>
    <row r="29" spans="1:20" x14ac:dyDescent="0.25">
      <c r="A29" s="23" t="s">
        <v>2783</v>
      </c>
      <c r="B29" t="s">
        <v>2786</v>
      </c>
      <c r="C29" s="144">
        <v>1.18</v>
      </c>
      <c r="D29" s="144">
        <v>1.18</v>
      </c>
      <c r="E29" s="33">
        <v>72728</v>
      </c>
      <c r="F29" s="33">
        <v>78209</v>
      </c>
      <c r="G29">
        <v>0.51339999999999997</v>
      </c>
      <c r="H29" s="2">
        <f t="shared" si="1"/>
        <v>481.02</v>
      </c>
      <c r="I29" s="2">
        <v>481.02</v>
      </c>
      <c r="J29" s="2">
        <v>0</v>
      </c>
      <c r="K29" s="2">
        <v>197724.6</v>
      </c>
      <c r="L29" s="2">
        <v>0</v>
      </c>
      <c r="M29" s="109">
        <v>3.5000000000000003E-2</v>
      </c>
      <c r="N29" t="str">
        <f t="shared" si="2"/>
        <v>Yes</v>
      </c>
      <c r="O29" s="2">
        <v>0</v>
      </c>
      <c r="P29" s="2">
        <v>1</v>
      </c>
      <c r="Q29" s="2"/>
      <c r="R29" s="3" t="str">
        <f t="shared" si="0"/>
        <v>18901</v>
      </c>
      <c r="S29">
        <v>481.02</v>
      </c>
      <c r="T29" s="3">
        <f t="shared" si="3"/>
        <v>0</v>
      </c>
    </row>
    <row r="30" spans="1:20" x14ac:dyDescent="0.25">
      <c r="A30" s="23" t="s">
        <v>267</v>
      </c>
      <c r="B30" s="23" t="s">
        <v>266</v>
      </c>
      <c r="C30" s="144">
        <v>1.01</v>
      </c>
      <c r="D30" s="144">
        <v>1.01</v>
      </c>
      <c r="E30" s="33">
        <v>72728</v>
      </c>
      <c r="F30" s="33">
        <v>78209</v>
      </c>
      <c r="G30">
        <v>0.28089999999999998</v>
      </c>
      <c r="H30" s="2">
        <f t="shared" si="1"/>
        <v>90.3</v>
      </c>
      <c r="I30" s="2">
        <v>90.3</v>
      </c>
      <c r="J30" s="2">
        <v>0</v>
      </c>
      <c r="K30" s="2">
        <v>17699.099999999999</v>
      </c>
      <c r="L30" s="2">
        <v>0</v>
      </c>
      <c r="M30" s="109">
        <v>8.6300000000000002E-2</v>
      </c>
      <c r="N30" t="str">
        <f t="shared" si="2"/>
        <v>Yes</v>
      </c>
      <c r="O30" s="2">
        <v>0</v>
      </c>
      <c r="P30" s="2">
        <v>1</v>
      </c>
      <c r="Q30" s="2"/>
      <c r="R30" s="3" t="str">
        <f t="shared" si="0"/>
        <v>20215</v>
      </c>
      <c r="S30">
        <v>90.3</v>
      </c>
      <c r="T30" s="3">
        <f t="shared" si="3"/>
        <v>0</v>
      </c>
    </row>
    <row r="31" spans="1:20" x14ac:dyDescent="0.25">
      <c r="A31" s="23" t="s">
        <v>270</v>
      </c>
      <c r="B31" s="23" t="s">
        <v>269</v>
      </c>
      <c r="C31" s="144">
        <v>1.18</v>
      </c>
      <c r="D31" s="144">
        <v>1.22</v>
      </c>
      <c r="E31" s="33">
        <v>72728</v>
      </c>
      <c r="F31" s="33">
        <v>78209</v>
      </c>
      <c r="G31">
        <v>0.3916</v>
      </c>
      <c r="H31" s="2">
        <f t="shared" si="1"/>
        <v>10872.28</v>
      </c>
      <c r="I31" s="2">
        <v>10826.18</v>
      </c>
      <c r="J31" s="2">
        <v>46.1</v>
      </c>
      <c r="K31" s="2">
        <v>3510258.74</v>
      </c>
      <c r="L31" s="2">
        <v>293203.28999999998</v>
      </c>
      <c r="M31" s="109">
        <v>3.2199999999999999E-2</v>
      </c>
      <c r="N31" t="str">
        <f t="shared" si="2"/>
        <v>Yes</v>
      </c>
      <c r="O31" s="2">
        <v>60937.88</v>
      </c>
      <c r="P31" s="2">
        <v>1</v>
      </c>
      <c r="Q31" s="2"/>
      <c r="R31" s="3" t="str">
        <f t="shared" si="0"/>
        <v>18401</v>
      </c>
      <c r="S31">
        <v>10872.28</v>
      </c>
      <c r="T31" s="3">
        <f t="shared" si="3"/>
        <v>0</v>
      </c>
    </row>
    <row r="32" spans="1:20" x14ac:dyDescent="0.25">
      <c r="A32" s="23" t="s">
        <v>283</v>
      </c>
      <c r="B32" s="23" t="s">
        <v>282</v>
      </c>
      <c r="C32" s="144">
        <v>1</v>
      </c>
      <c r="D32" s="144">
        <v>1.04</v>
      </c>
      <c r="E32" s="33">
        <v>72728</v>
      </c>
      <c r="F32" s="33">
        <v>78209</v>
      </c>
      <c r="G32">
        <v>0.44280000000000003</v>
      </c>
      <c r="H32" s="2">
        <f t="shared" si="1"/>
        <v>14185.28</v>
      </c>
      <c r="I32" s="2">
        <v>14185.28</v>
      </c>
      <c r="J32" s="2">
        <v>0</v>
      </c>
      <c r="K32" s="2">
        <v>4499973.09</v>
      </c>
      <c r="L32" s="2">
        <v>0</v>
      </c>
      <c r="M32" s="109">
        <v>3.6299999999999999E-2</v>
      </c>
      <c r="N32" t="str">
        <f t="shared" si="2"/>
        <v>Yes</v>
      </c>
      <c r="O32" s="2">
        <v>54454.51</v>
      </c>
      <c r="P32" s="2">
        <v>1</v>
      </c>
      <c r="Q32" s="2"/>
      <c r="R32" s="3" t="str">
        <f t="shared" si="0"/>
        <v>32356</v>
      </c>
      <c r="S32">
        <v>14185.28</v>
      </c>
      <c r="T32" s="3">
        <f t="shared" si="3"/>
        <v>0</v>
      </c>
    </row>
    <row r="33" spans="1:20" x14ac:dyDescent="0.25">
      <c r="A33" s="23" t="s">
        <v>311</v>
      </c>
      <c r="B33" s="23" t="s">
        <v>310</v>
      </c>
      <c r="C33" s="144">
        <v>1</v>
      </c>
      <c r="D33" s="144">
        <v>1</v>
      </c>
      <c r="E33" s="33">
        <v>72728</v>
      </c>
      <c r="F33" s="33">
        <v>78209</v>
      </c>
      <c r="G33">
        <v>0.70920000000000005</v>
      </c>
      <c r="H33" s="2">
        <f t="shared" si="1"/>
        <v>3340.25</v>
      </c>
      <c r="I33" s="2">
        <v>3340.25</v>
      </c>
      <c r="J33" s="2">
        <v>0</v>
      </c>
      <c r="K33" s="2">
        <v>1640495.78</v>
      </c>
      <c r="L33" s="2">
        <v>138003.48000000001</v>
      </c>
      <c r="M33" s="109">
        <v>1.49E-2</v>
      </c>
      <c r="N33" t="str">
        <f t="shared" si="2"/>
        <v>Yes</v>
      </c>
      <c r="O33" s="2">
        <v>0</v>
      </c>
      <c r="P33" s="2">
        <v>1</v>
      </c>
      <c r="Q33" s="2"/>
      <c r="R33" s="3" t="str">
        <f t="shared" si="0"/>
        <v>21401</v>
      </c>
      <c r="S33">
        <v>3340.25</v>
      </c>
      <c r="T33" s="3">
        <f t="shared" si="3"/>
        <v>0</v>
      </c>
    </row>
    <row r="34" spans="1:20" x14ac:dyDescent="0.25">
      <c r="A34" s="23" t="s">
        <v>320</v>
      </c>
      <c r="B34" s="23" t="s">
        <v>319</v>
      </c>
      <c r="C34" s="144">
        <v>1</v>
      </c>
      <c r="D34" s="144">
        <v>1.04</v>
      </c>
      <c r="E34" s="33">
        <v>72728</v>
      </c>
      <c r="F34" s="33">
        <v>78209</v>
      </c>
      <c r="G34">
        <v>0.49869999999999998</v>
      </c>
      <c r="H34" s="2">
        <f t="shared" si="1"/>
        <v>2930.79</v>
      </c>
      <c r="I34" s="2">
        <v>2930.79</v>
      </c>
      <c r="J34" s="2">
        <v>0</v>
      </c>
      <c r="K34" s="2">
        <v>1047057.83</v>
      </c>
      <c r="L34" s="2">
        <v>55469.2</v>
      </c>
      <c r="M34" s="109">
        <v>3.5000000000000003E-2</v>
      </c>
      <c r="N34" t="str">
        <f t="shared" si="2"/>
        <v>Yes</v>
      </c>
      <c r="O34" s="2">
        <v>0</v>
      </c>
      <c r="P34" s="2">
        <v>1</v>
      </c>
      <c r="Q34" s="2"/>
      <c r="R34" s="3" t="str">
        <f t="shared" si="0"/>
        <v>21302</v>
      </c>
      <c r="S34">
        <v>2930.79</v>
      </c>
      <c r="T34" s="3">
        <f t="shared" si="3"/>
        <v>0</v>
      </c>
    </row>
    <row r="35" spans="1:20" x14ac:dyDescent="0.25">
      <c r="A35" s="23" t="s">
        <v>325</v>
      </c>
      <c r="B35" s="23" t="s">
        <v>324</v>
      </c>
      <c r="C35" s="144">
        <v>1</v>
      </c>
      <c r="D35" s="144">
        <v>1</v>
      </c>
      <c r="E35" s="33">
        <v>72728</v>
      </c>
      <c r="F35" s="33">
        <v>78209</v>
      </c>
      <c r="G35">
        <v>0.504</v>
      </c>
      <c r="H35" s="2">
        <f t="shared" si="1"/>
        <v>5384.26</v>
      </c>
      <c r="I35" s="2">
        <v>5384.26</v>
      </c>
      <c r="J35" s="2">
        <v>0</v>
      </c>
      <c r="K35" s="2">
        <v>1879231.5</v>
      </c>
      <c r="L35" s="2">
        <v>163536.43</v>
      </c>
      <c r="M35" s="109">
        <v>4.2999999999999997E-2</v>
      </c>
      <c r="N35" t="str">
        <f t="shared" si="2"/>
        <v>Yes</v>
      </c>
      <c r="O35" s="2">
        <v>64060.35</v>
      </c>
      <c r="P35" s="2">
        <v>1</v>
      </c>
      <c r="Q35" s="2"/>
      <c r="R35" s="3" t="str">
        <f t="shared" si="0"/>
        <v>32360</v>
      </c>
      <c r="S35">
        <v>5384.26</v>
      </c>
      <c r="T35" s="3">
        <f t="shared" si="3"/>
        <v>0</v>
      </c>
    </row>
    <row r="36" spans="1:20" x14ac:dyDescent="0.25">
      <c r="A36" s="23" t="s">
        <v>336</v>
      </c>
      <c r="B36" s="23" t="s">
        <v>335</v>
      </c>
      <c r="C36" s="144">
        <v>1</v>
      </c>
      <c r="D36" s="144">
        <v>1</v>
      </c>
      <c r="E36" s="33">
        <v>72728</v>
      </c>
      <c r="F36" s="33">
        <v>78209</v>
      </c>
      <c r="G36">
        <v>0.58360000000000001</v>
      </c>
      <c r="H36" s="2">
        <f t="shared" si="1"/>
        <v>832.26</v>
      </c>
      <c r="I36" s="2">
        <v>817.86</v>
      </c>
      <c r="J36" s="2">
        <v>14.4</v>
      </c>
      <c r="K36" s="2">
        <v>336331.44</v>
      </c>
      <c r="L36" s="2">
        <v>25264.71</v>
      </c>
      <c r="M36" s="109">
        <v>3.6900000000000002E-2</v>
      </c>
      <c r="N36" t="str">
        <f t="shared" si="2"/>
        <v>Yes</v>
      </c>
      <c r="O36" s="2">
        <v>18702.72</v>
      </c>
      <c r="P36" s="2">
        <v>1</v>
      </c>
      <c r="Q36" s="2"/>
      <c r="R36" s="3" t="str">
        <f t="shared" si="0"/>
        <v>33036</v>
      </c>
      <c r="S36">
        <v>832.26</v>
      </c>
      <c r="T36" s="3">
        <f t="shared" si="3"/>
        <v>0</v>
      </c>
    </row>
    <row r="37" spans="1:20" x14ac:dyDescent="0.25">
      <c r="A37" s="145" t="s">
        <v>2623</v>
      </c>
      <c r="B37" s="23" t="s">
        <v>2857</v>
      </c>
      <c r="C37" s="144">
        <v>1.1200000000000001</v>
      </c>
      <c r="D37" s="144">
        <v>1.1200000000000001</v>
      </c>
      <c r="E37" s="33">
        <v>72728</v>
      </c>
      <c r="F37" s="33">
        <v>78209</v>
      </c>
      <c r="G37">
        <v>0.60029999999999994</v>
      </c>
      <c r="H37" s="2">
        <f t="shared" si="1"/>
        <v>644.95000000000005</v>
      </c>
      <c r="I37" s="2">
        <v>635.75</v>
      </c>
      <c r="J37" s="2">
        <v>9.1999999999999993</v>
      </c>
      <c r="K37" s="2">
        <v>295978.74</v>
      </c>
      <c r="L37" s="2">
        <v>22753.360000000001</v>
      </c>
      <c r="M37" s="109">
        <v>3.5000000000000003E-2</v>
      </c>
      <c r="N37" t="str">
        <f t="shared" si="2"/>
        <v>Yes</v>
      </c>
      <c r="O37" s="2">
        <v>12059.47</v>
      </c>
      <c r="P37" s="2">
        <v>1</v>
      </c>
      <c r="Q37" s="2"/>
      <c r="R37" s="3" t="str">
        <f t="shared" si="0"/>
        <v>27901</v>
      </c>
      <c r="S37">
        <v>644.95000000000005</v>
      </c>
      <c r="T37" s="3">
        <f t="shared" si="3"/>
        <v>0</v>
      </c>
    </row>
    <row r="38" spans="1:20" x14ac:dyDescent="0.25">
      <c r="A38" s="23" t="s">
        <v>340</v>
      </c>
      <c r="B38" s="23" t="s">
        <v>339</v>
      </c>
      <c r="C38" s="144">
        <v>1.1200000000000001</v>
      </c>
      <c r="D38" s="144">
        <v>1.1200000000000001</v>
      </c>
      <c r="E38" s="33">
        <v>72728</v>
      </c>
      <c r="F38" s="33">
        <v>78209</v>
      </c>
      <c r="G38">
        <v>0.55710000000000004</v>
      </c>
      <c r="H38" s="2">
        <f t="shared" si="1"/>
        <v>690.63</v>
      </c>
      <c r="I38" s="2">
        <v>662.53</v>
      </c>
      <c r="J38" s="2">
        <v>28.1</v>
      </c>
      <c r="K38" s="2">
        <v>294184.93</v>
      </c>
      <c r="L38" s="2">
        <v>27775.54</v>
      </c>
      <c r="M38" s="109">
        <v>4.9799999999999997E-2</v>
      </c>
      <c r="N38" t="str">
        <f t="shared" si="2"/>
        <v>Yes</v>
      </c>
      <c r="O38" s="2">
        <v>11888.67</v>
      </c>
      <c r="P38" s="2">
        <v>1</v>
      </c>
      <c r="Q38" s="2"/>
      <c r="R38" s="3" t="str">
        <f t="shared" si="0"/>
        <v>16049</v>
      </c>
      <c r="S38">
        <v>690.63</v>
      </c>
      <c r="T38" s="3">
        <f t="shared" si="3"/>
        <v>0</v>
      </c>
    </row>
    <row r="39" spans="1:20" x14ac:dyDescent="0.25">
      <c r="A39" s="23" t="s">
        <v>344</v>
      </c>
      <c r="B39" s="23" t="s">
        <v>343</v>
      </c>
      <c r="C39" s="144">
        <v>1</v>
      </c>
      <c r="D39" s="144">
        <v>1</v>
      </c>
      <c r="E39" s="33">
        <v>72728</v>
      </c>
      <c r="F39" s="33">
        <v>78209</v>
      </c>
      <c r="G39">
        <v>0.5544</v>
      </c>
      <c r="H39" s="2">
        <f t="shared" si="1"/>
        <v>2463.7199999999998</v>
      </c>
      <c r="I39" s="2">
        <v>2412.02</v>
      </c>
      <c r="J39" s="2">
        <v>51.7</v>
      </c>
      <c r="K39" s="2">
        <v>945952.43</v>
      </c>
      <c r="L39" s="2">
        <v>0</v>
      </c>
      <c r="M39" s="109">
        <v>6.2799999999999995E-2</v>
      </c>
      <c r="N39" t="str">
        <f t="shared" si="2"/>
        <v>Yes</v>
      </c>
      <c r="O39" s="2">
        <v>0</v>
      </c>
      <c r="P39" s="2">
        <v>1</v>
      </c>
      <c r="Q39" s="2"/>
      <c r="R39" s="3" t="str">
        <f t="shared" si="0"/>
        <v>02250</v>
      </c>
      <c r="S39">
        <v>2463.7199999999998</v>
      </c>
      <c r="T39" s="3">
        <f t="shared" si="3"/>
        <v>0</v>
      </c>
    </row>
    <row r="40" spans="1:20" x14ac:dyDescent="0.25">
      <c r="A40" s="23" t="s">
        <v>354</v>
      </c>
      <c r="B40" s="23" t="s">
        <v>353</v>
      </c>
      <c r="C40" s="144">
        <v>1.06</v>
      </c>
      <c r="D40" s="144">
        <v>1.06</v>
      </c>
      <c r="E40" s="33">
        <v>72728</v>
      </c>
      <c r="F40" s="33">
        <v>78209</v>
      </c>
      <c r="G40">
        <v>0.3579</v>
      </c>
      <c r="H40" s="2">
        <f t="shared" si="1"/>
        <v>940.72</v>
      </c>
      <c r="I40" s="2">
        <v>904.82</v>
      </c>
      <c r="J40" s="2">
        <v>35.9</v>
      </c>
      <c r="K40" s="2">
        <v>245341.52</v>
      </c>
      <c r="L40" s="2">
        <v>20510.18</v>
      </c>
      <c r="M40" s="109">
        <v>3.1099999999999999E-2</v>
      </c>
      <c r="N40" t="str">
        <f t="shared" si="2"/>
        <v>Yes</v>
      </c>
      <c r="O40" s="2">
        <v>0</v>
      </c>
      <c r="P40" s="2">
        <v>1</v>
      </c>
      <c r="Q40" s="2"/>
      <c r="R40" s="3" t="str">
        <f t="shared" si="0"/>
        <v>19404</v>
      </c>
      <c r="S40">
        <v>940.72</v>
      </c>
      <c r="T40" s="3">
        <f t="shared" si="3"/>
        <v>0</v>
      </c>
    </row>
    <row r="41" spans="1:20" x14ac:dyDescent="0.25">
      <c r="A41" s="23" t="s">
        <v>357</v>
      </c>
      <c r="B41" s="23" t="s">
        <v>356</v>
      </c>
      <c r="C41" s="144">
        <v>1.06</v>
      </c>
      <c r="D41" s="144">
        <v>1.06</v>
      </c>
      <c r="E41" s="33">
        <v>72728</v>
      </c>
      <c r="F41" s="33">
        <v>78209</v>
      </c>
      <c r="G41">
        <v>0.68879999999999997</v>
      </c>
      <c r="H41" s="2">
        <f t="shared" si="1"/>
        <v>11721.44</v>
      </c>
      <c r="I41" s="2">
        <v>11721.44</v>
      </c>
      <c r="J41" s="2">
        <v>0</v>
      </c>
      <c r="K41" s="2">
        <v>5882043.1500000004</v>
      </c>
      <c r="L41" s="2">
        <v>543007.64</v>
      </c>
      <c r="M41" s="109">
        <v>0.05</v>
      </c>
      <c r="N41" t="str">
        <f t="shared" si="2"/>
        <v>Yes</v>
      </c>
      <c r="O41" s="2">
        <v>139894.07999999999</v>
      </c>
      <c r="P41" s="2">
        <v>1</v>
      </c>
      <c r="Q41" s="2"/>
      <c r="R41" s="3" t="str">
        <f t="shared" si="0"/>
        <v>27400</v>
      </c>
      <c r="S41">
        <v>11721.44</v>
      </c>
      <c r="T41" s="3">
        <f t="shared" si="3"/>
        <v>0</v>
      </c>
    </row>
    <row r="42" spans="1:20" x14ac:dyDescent="0.25">
      <c r="A42" s="23" t="s">
        <v>386</v>
      </c>
      <c r="B42" s="23" t="s">
        <v>385</v>
      </c>
      <c r="C42" s="144">
        <v>1</v>
      </c>
      <c r="D42" s="144">
        <v>1.04</v>
      </c>
      <c r="E42" s="33">
        <v>72728</v>
      </c>
      <c r="F42" s="33">
        <v>78209</v>
      </c>
      <c r="G42">
        <v>0.31609999999999999</v>
      </c>
      <c r="H42" s="2">
        <f t="shared" si="1"/>
        <v>528.58999999999992</v>
      </c>
      <c r="I42" s="2">
        <v>511.34</v>
      </c>
      <c r="J42" s="2">
        <v>17.25</v>
      </c>
      <c r="K42" s="2">
        <v>119676.56</v>
      </c>
      <c r="L42" s="2">
        <v>11800.56</v>
      </c>
      <c r="M42" s="109">
        <v>3.7699999999999997E-2</v>
      </c>
      <c r="N42" t="str">
        <f t="shared" si="2"/>
        <v>Yes</v>
      </c>
      <c r="O42" s="2">
        <v>0</v>
      </c>
      <c r="P42" s="2">
        <v>1</v>
      </c>
      <c r="Q42" s="2"/>
      <c r="R42" s="3" t="str">
        <f t="shared" si="0"/>
        <v>38300</v>
      </c>
      <c r="S42">
        <v>528.59</v>
      </c>
      <c r="T42" s="3">
        <f t="shared" si="3"/>
        <v>0</v>
      </c>
    </row>
    <row r="43" spans="1:20" x14ac:dyDescent="0.25">
      <c r="A43" s="23" t="s">
        <v>390</v>
      </c>
      <c r="B43" s="23" t="s">
        <v>389</v>
      </c>
      <c r="C43" s="144">
        <v>1</v>
      </c>
      <c r="D43" s="144">
        <v>1</v>
      </c>
      <c r="E43" s="33">
        <v>72728</v>
      </c>
      <c r="F43" s="33">
        <v>78209</v>
      </c>
      <c r="G43">
        <v>0.54490000000000005</v>
      </c>
      <c r="H43" s="2">
        <f t="shared" si="1"/>
        <v>1495.26</v>
      </c>
      <c r="I43" s="2">
        <v>1479.96</v>
      </c>
      <c r="J43" s="2">
        <v>15.3</v>
      </c>
      <c r="K43" s="2">
        <v>564235.22</v>
      </c>
      <c r="L43" s="2">
        <v>30573.4</v>
      </c>
      <c r="M43" s="109">
        <v>2.6800000000000001E-2</v>
      </c>
      <c r="N43" t="str">
        <f t="shared" si="2"/>
        <v>Yes</v>
      </c>
      <c r="O43" s="2">
        <v>41432.5</v>
      </c>
      <c r="P43" s="2">
        <v>1</v>
      </c>
      <c r="Q43" s="2"/>
      <c r="R43" s="3" t="str">
        <f t="shared" si="0"/>
        <v>36250</v>
      </c>
      <c r="S43">
        <v>1495.26</v>
      </c>
      <c r="T43" s="3">
        <f t="shared" si="3"/>
        <v>0</v>
      </c>
    </row>
    <row r="44" spans="1:20" x14ac:dyDescent="0.25">
      <c r="A44" s="23" t="s">
        <v>395</v>
      </c>
      <c r="B44" s="23" t="s">
        <v>394</v>
      </c>
      <c r="C44" s="144">
        <v>1.01</v>
      </c>
      <c r="D44" s="144">
        <v>1.01</v>
      </c>
      <c r="E44" s="33">
        <v>72728</v>
      </c>
      <c r="F44" s="33">
        <v>78209</v>
      </c>
      <c r="G44">
        <v>0.30459999999999998</v>
      </c>
      <c r="H44" s="2">
        <f t="shared" si="1"/>
        <v>142.03</v>
      </c>
      <c r="I44" s="2">
        <v>127.33</v>
      </c>
      <c r="J44" s="2">
        <v>14.7</v>
      </c>
      <c r="K44" s="2">
        <v>30263.279999999999</v>
      </c>
      <c r="L44" s="2">
        <v>3218.81</v>
      </c>
      <c r="M44" s="109">
        <v>4.3999999999999997E-2</v>
      </c>
      <c r="N44" t="str">
        <f t="shared" si="2"/>
        <v>Yes</v>
      </c>
      <c r="O44" s="2">
        <v>0</v>
      </c>
      <c r="P44" s="2">
        <v>1</v>
      </c>
      <c r="Q44" s="2"/>
      <c r="R44" s="3" t="str">
        <f t="shared" si="0"/>
        <v>38306</v>
      </c>
      <c r="S44">
        <v>142.03</v>
      </c>
      <c r="T44" s="3">
        <f t="shared" si="3"/>
        <v>0</v>
      </c>
    </row>
    <row r="45" spans="1:20" x14ac:dyDescent="0.25">
      <c r="A45" s="23" t="s">
        <v>398</v>
      </c>
      <c r="B45" s="23" t="s">
        <v>397</v>
      </c>
      <c r="C45" s="144">
        <v>1</v>
      </c>
      <c r="D45" s="144">
        <v>1</v>
      </c>
      <c r="E45" s="33">
        <v>72728</v>
      </c>
      <c r="F45" s="33">
        <v>78209</v>
      </c>
      <c r="G45">
        <v>0.72550000000000003</v>
      </c>
      <c r="H45" s="2">
        <f t="shared" si="1"/>
        <v>112.15</v>
      </c>
      <c r="I45" s="2">
        <v>107.7</v>
      </c>
      <c r="J45" s="2">
        <v>4.45</v>
      </c>
      <c r="K45" s="2">
        <v>56326.03</v>
      </c>
      <c r="L45" s="2">
        <v>0</v>
      </c>
      <c r="M45" s="109">
        <v>4.6600000000000003E-2</v>
      </c>
      <c r="N45" t="str">
        <f t="shared" si="2"/>
        <v>Yes</v>
      </c>
      <c r="O45" s="2">
        <v>0</v>
      </c>
      <c r="P45" s="2">
        <v>1</v>
      </c>
      <c r="Q45" s="2"/>
      <c r="R45" s="3" t="str">
        <f t="shared" si="0"/>
        <v>33206</v>
      </c>
      <c r="S45">
        <v>112.15</v>
      </c>
      <c r="T45" s="3">
        <f t="shared" si="3"/>
        <v>0</v>
      </c>
    </row>
    <row r="46" spans="1:20" x14ac:dyDescent="0.25">
      <c r="A46" s="23" t="s">
        <v>401</v>
      </c>
      <c r="B46" s="23" t="s">
        <v>400</v>
      </c>
      <c r="C46" s="144">
        <v>1.01</v>
      </c>
      <c r="D46" s="144">
        <v>1.01</v>
      </c>
      <c r="E46" s="33">
        <v>72728</v>
      </c>
      <c r="F46" s="33">
        <v>78209</v>
      </c>
      <c r="G46">
        <v>0.57020000000000004</v>
      </c>
      <c r="H46" s="2">
        <f t="shared" si="1"/>
        <v>778.95999999999992</v>
      </c>
      <c r="I46" s="2">
        <v>763.56</v>
      </c>
      <c r="J46" s="2">
        <v>15.4</v>
      </c>
      <c r="K46" s="2">
        <v>310280.36</v>
      </c>
      <c r="L46" s="2">
        <v>18445.32</v>
      </c>
      <c r="M46" s="109">
        <v>0</v>
      </c>
      <c r="N46" t="str">
        <f t="shared" si="2"/>
        <v>Yes</v>
      </c>
      <c r="O46" s="2">
        <v>21758.62</v>
      </c>
      <c r="P46" s="2">
        <v>1</v>
      </c>
      <c r="Q46" s="2"/>
      <c r="R46" s="3" t="str">
        <f t="shared" si="0"/>
        <v>36400</v>
      </c>
      <c r="S46">
        <v>778.96</v>
      </c>
      <c r="T46" s="3">
        <f t="shared" si="3"/>
        <v>0</v>
      </c>
    </row>
    <row r="47" spans="1:20" x14ac:dyDescent="0.25">
      <c r="A47" s="23" t="s">
        <v>405</v>
      </c>
      <c r="B47" s="23" t="s">
        <v>404</v>
      </c>
      <c r="C47" s="144">
        <v>1</v>
      </c>
      <c r="D47" s="144">
        <v>1.04</v>
      </c>
      <c r="E47" s="33">
        <v>72728</v>
      </c>
      <c r="F47" s="33">
        <v>78209</v>
      </c>
      <c r="G47">
        <v>0.64090000000000003</v>
      </c>
      <c r="H47" s="2">
        <f t="shared" si="1"/>
        <v>1693.3700000000001</v>
      </c>
      <c r="I47" s="2">
        <v>1637.67</v>
      </c>
      <c r="J47" s="2">
        <v>55.7</v>
      </c>
      <c r="K47" s="2">
        <v>777561.48</v>
      </c>
      <c r="L47" s="2">
        <v>0</v>
      </c>
      <c r="M47" s="109">
        <v>4.1700000000000001E-2</v>
      </c>
      <c r="N47" t="str">
        <f t="shared" si="2"/>
        <v>Yes</v>
      </c>
      <c r="O47" s="2">
        <v>0</v>
      </c>
      <c r="P47" s="2">
        <v>1</v>
      </c>
      <c r="Q47" s="2"/>
      <c r="R47" s="3" t="str">
        <f t="shared" si="0"/>
        <v>33115</v>
      </c>
      <c r="S47">
        <v>1693.37</v>
      </c>
      <c r="T47" s="3">
        <f t="shared" si="3"/>
        <v>0</v>
      </c>
    </row>
    <row r="48" spans="1:20" x14ac:dyDescent="0.25">
      <c r="A48" s="23" t="s">
        <v>412</v>
      </c>
      <c r="B48" s="23" t="s">
        <v>411</v>
      </c>
      <c r="C48" s="144">
        <v>1.06</v>
      </c>
      <c r="D48" s="144">
        <v>1.06</v>
      </c>
      <c r="E48" s="33">
        <v>72728</v>
      </c>
      <c r="F48" s="33">
        <v>78209</v>
      </c>
      <c r="G48">
        <v>0.71860000000000002</v>
      </c>
      <c r="H48" s="2">
        <f t="shared" si="1"/>
        <v>529.6</v>
      </c>
      <c r="I48" s="2">
        <v>502</v>
      </c>
      <c r="J48" s="2">
        <v>27.6</v>
      </c>
      <c r="K48" s="2">
        <v>277248.48</v>
      </c>
      <c r="L48" s="2">
        <v>6429.65</v>
      </c>
      <c r="M48" s="109">
        <v>6.1199999999999997E-2</v>
      </c>
      <c r="N48" t="str">
        <f t="shared" si="2"/>
        <v>Yes</v>
      </c>
      <c r="O48" s="2">
        <v>1746.61</v>
      </c>
      <c r="P48" s="2">
        <v>1</v>
      </c>
      <c r="Q48" s="2"/>
      <c r="R48" s="3" t="str">
        <f t="shared" si="0"/>
        <v>29011</v>
      </c>
      <c r="S48">
        <v>529.6</v>
      </c>
      <c r="T48" s="3">
        <f t="shared" si="3"/>
        <v>0</v>
      </c>
    </row>
    <row r="49" spans="1:20" x14ac:dyDescent="0.25">
      <c r="A49" s="23" t="s">
        <v>416</v>
      </c>
      <c r="B49" s="23" t="s">
        <v>415</v>
      </c>
      <c r="C49" s="144">
        <v>1.1200000000000001</v>
      </c>
      <c r="D49" s="144">
        <v>1.1600000000000001</v>
      </c>
      <c r="E49" s="33">
        <v>72728</v>
      </c>
      <c r="F49" s="33">
        <v>78209</v>
      </c>
      <c r="G49">
        <v>0.2979</v>
      </c>
      <c r="H49" s="2">
        <f t="shared" si="1"/>
        <v>420.2</v>
      </c>
      <c r="I49" s="2">
        <v>420.2</v>
      </c>
      <c r="J49" s="2">
        <v>0</v>
      </c>
      <c r="K49" s="2">
        <v>98659.82</v>
      </c>
      <c r="L49" s="2">
        <v>8826.64</v>
      </c>
      <c r="M49" s="109">
        <v>2.1600000000000001E-2</v>
      </c>
      <c r="N49" t="str">
        <f t="shared" si="2"/>
        <v>Yes</v>
      </c>
      <c r="O49" s="2">
        <v>0</v>
      </c>
      <c r="P49" s="2">
        <v>1</v>
      </c>
      <c r="Q49" s="2"/>
      <c r="R49" s="3" t="str">
        <f t="shared" si="0"/>
        <v>29317</v>
      </c>
      <c r="S49">
        <v>420.2</v>
      </c>
      <c r="T49" s="3">
        <f t="shared" si="3"/>
        <v>0</v>
      </c>
    </row>
    <row r="50" spans="1:20" x14ac:dyDescent="0.25">
      <c r="A50" s="23" t="s">
        <v>419</v>
      </c>
      <c r="B50" s="23" t="s">
        <v>418</v>
      </c>
      <c r="C50" s="144">
        <v>1</v>
      </c>
      <c r="D50" s="144">
        <v>1</v>
      </c>
      <c r="E50" s="33">
        <v>72728</v>
      </c>
      <c r="F50" s="33">
        <v>78209</v>
      </c>
      <c r="G50">
        <v>0.5333</v>
      </c>
      <c r="H50" s="2">
        <f t="shared" si="1"/>
        <v>181.48</v>
      </c>
      <c r="I50" s="2">
        <v>169.1</v>
      </c>
      <c r="J50" s="2">
        <v>12.38</v>
      </c>
      <c r="K50" s="2">
        <v>67049.649999999994</v>
      </c>
      <c r="L50" s="2">
        <v>0</v>
      </c>
      <c r="M50" s="109">
        <v>2.9700000000000001E-2</v>
      </c>
      <c r="N50" t="str">
        <f t="shared" si="2"/>
        <v>Yes</v>
      </c>
      <c r="O50" s="2">
        <v>0</v>
      </c>
      <c r="P50" s="2">
        <v>1</v>
      </c>
      <c r="Q50" s="2"/>
      <c r="R50" s="3" t="str">
        <f t="shared" si="0"/>
        <v>14099</v>
      </c>
      <c r="S50">
        <v>181.48</v>
      </c>
      <c r="T50" s="3">
        <f t="shared" si="3"/>
        <v>0</v>
      </c>
    </row>
    <row r="51" spans="1:20" x14ac:dyDescent="0.25">
      <c r="A51" s="23" t="s">
        <v>422</v>
      </c>
      <c r="B51" s="23" t="s">
        <v>421</v>
      </c>
      <c r="C51" s="144">
        <v>1</v>
      </c>
      <c r="D51" s="144">
        <v>1</v>
      </c>
      <c r="E51" s="33">
        <v>72728</v>
      </c>
      <c r="F51" s="33">
        <v>78209</v>
      </c>
      <c r="G51">
        <v>0.39510000000000001</v>
      </c>
      <c r="H51" s="2">
        <f t="shared" si="1"/>
        <v>201.41</v>
      </c>
      <c r="I51" s="2">
        <v>201.41</v>
      </c>
      <c r="J51" s="2">
        <v>0</v>
      </c>
      <c r="K51" s="2">
        <v>55134.52</v>
      </c>
      <c r="L51" s="2">
        <v>6025.82</v>
      </c>
      <c r="M51" s="109">
        <v>3.2500000000000001E-2</v>
      </c>
      <c r="N51" t="str">
        <f t="shared" si="2"/>
        <v>Yes</v>
      </c>
      <c r="O51" s="2">
        <v>0</v>
      </c>
      <c r="P51" s="2">
        <v>1</v>
      </c>
      <c r="Q51" s="2"/>
      <c r="R51" s="3" t="str">
        <f t="shared" si="0"/>
        <v>13151</v>
      </c>
      <c r="S51">
        <v>201.41</v>
      </c>
      <c r="T51" s="3">
        <f t="shared" si="3"/>
        <v>0</v>
      </c>
    </row>
    <row r="52" spans="1:20" x14ac:dyDescent="0.25">
      <c r="A52" s="23" t="s">
        <v>425</v>
      </c>
      <c r="B52" s="23" t="s">
        <v>424</v>
      </c>
      <c r="C52" s="144">
        <v>1.1299999999999999</v>
      </c>
      <c r="D52" s="144">
        <v>1.1299999999999999</v>
      </c>
      <c r="E52" s="33">
        <v>72728</v>
      </c>
      <c r="F52" s="33">
        <v>78209</v>
      </c>
      <c r="G52">
        <v>0.42380000000000001</v>
      </c>
      <c r="H52" s="2">
        <f t="shared" si="1"/>
        <v>1007.06</v>
      </c>
      <c r="I52" s="2">
        <v>1007.06</v>
      </c>
      <c r="J52" s="2">
        <v>0</v>
      </c>
      <c r="K52" s="2">
        <v>328903.77</v>
      </c>
      <c r="L52" s="2">
        <v>14109.04</v>
      </c>
      <c r="M52" s="109">
        <v>5.0900000000000001E-2</v>
      </c>
      <c r="N52" t="str">
        <f t="shared" si="2"/>
        <v>Yes</v>
      </c>
      <c r="O52" s="2">
        <v>0</v>
      </c>
      <c r="P52" s="2">
        <v>1</v>
      </c>
      <c r="Q52" s="2"/>
      <c r="R52" s="3" t="str">
        <f t="shared" si="0"/>
        <v>15204</v>
      </c>
      <c r="S52">
        <v>1007.06</v>
      </c>
      <c r="T52" s="3">
        <f t="shared" si="3"/>
        <v>0</v>
      </c>
    </row>
    <row r="53" spans="1:20" x14ac:dyDescent="0.25">
      <c r="A53" s="23" t="s">
        <v>428</v>
      </c>
      <c r="B53" s="23" t="s">
        <v>427</v>
      </c>
      <c r="C53" s="144">
        <v>1</v>
      </c>
      <c r="D53" s="144">
        <v>1</v>
      </c>
      <c r="E53" s="33">
        <v>72728</v>
      </c>
      <c r="F53" s="33">
        <v>78209</v>
      </c>
      <c r="G53">
        <v>0.59550000000000003</v>
      </c>
      <c r="H53" s="2">
        <f t="shared" si="1"/>
        <v>357.24</v>
      </c>
      <c r="I53" s="2">
        <v>357.24</v>
      </c>
      <c r="J53" s="2">
        <v>0</v>
      </c>
      <c r="K53" s="2">
        <v>147314.25</v>
      </c>
      <c r="L53" s="2">
        <v>0</v>
      </c>
      <c r="M53" s="109">
        <v>0.1305</v>
      </c>
      <c r="N53" t="str">
        <f t="shared" si="2"/>
        <v>Yes</v>
      </c>
      <c r="O53" s="2">
        <v>0</v>
      </c>
      <c r="P53" s="2">
        <v>1</v>
      </c>
      <c r="Q53" s="2"/>
      <c r="R53" s="3" t="str">
        <f t="shared" si="0"/>
        <v>05313</v>
      </c>
      <c r="S53">
        <v>357.24</v>
      </c>
      <c r="T53" s="3">
        <f t="shared" si="3"/>
        <v>0</v>
      </c>
    </row>
    <row r="54" spans="1:20" x14ac:dyDescent="0.25">
      <c r="A54" s="23" t="s">
        <v>432</v>
      </c>
      <c r="B54" s="23" t="s">
        <v>431</v>
      </c>
      <c r="C54" s="144">
        <v>1.01</v>
      </c>
      <c r="D54" s="144">
        <v>1.01</v>
      </c>
      <c r="E54" s="33">
        <v>72728</v>
      </c>
      <c r="F54" s="33">
        <v>78209</v>
      </c>
      <c r="G54">
        <v>0.59140000000000004</v>
      </c>
      <c r="H54" s="2">
        <f t="shared" si="1"/>
        <v>86.38</v>
      </c>
      <c r="I54" s="2">
        <v>86.38</v>
      </c>
      <c r="J54" s="2">
        <v>0</v>
      </c>
      <c r="K54" s="2">
        <v>35725.94</v>
      </c>
      <c r="L54" s="2">
        <v>0</v>
      </c>
      <c r="M54" s="109">
        <v>5.96E-2</v>
      </c>
      <c r="N54" t="str">
        <f t="shared" si="2"/>
        <v>Yes</v>
      </c>
      <c r="O54" s="2">
        <v>0</v>
      </c>
      <c r="P54" s="2">
        <v>1</v>
      </c>
      <c r="Q54" s="2"/>
      <c r="R54" s="3" t="str">
        <f t="shared" si="0"/>
        <v>22073</v>
      </c>
      <c r="S54">
        <v>86.38</v>
      </c>
      <c r="T54" s="3">
        <f t="shared" si="3"/>
        <v>0</v>
      </c>
    </row>
    <row r="55" spans="1:20" x14ac:dyDescent="0.25">
      <c r="A55" s="23" t="s">
        <v>436</v>
      </c>
      <c r="B55" s="23" t="s">
        <v>435</v>
      </c>
      <c r="C55" s="144">
        <v>1.01</v>
      </c>
      <c r="D55" s="144">
        <v>1.01</v>
      </c>
      <c r="E55" s="33">
        <v>72728</v>
      </c>
      <c r="F55" s="33">
        <v>78209</v>
      </c>
      <c r="G55">
        <v>0.53210000000000002</v>
      </c>
      <c r="H55" s="2">
        <f t="shared" si="1"/>
        <v>271.57</v>
      </c>
      <c r="I55" s="2">
        <v>271.57</v>
      </c>
      <c r="J55" s="2">
        <v>0</v>
      </c>
      <c r="K55" s="2">
        <v>100950.37</v>
      </c>
      <c r="L55" s="2">
        <v>0</v>
      </c>
      <c r="M55" s="109">
        <v>5.9700000000000003E-2</v>
      </c>
      <c r="N55" t="str">
        <f t="shared" si="2"/>
        <v>Yes</v>
      </c>
      <c r="O55" s="2">
        <v>0</v>
      </c>
      <c r="P55" s="2">
        <v>1</v>
      </c>
      <c r="Q55" s="2"/>
      <c r="R55" s="3" t="str">
        <f t="shared" si="0"/>
        <v>10050</v>
      </c>
      <c r="S55">
        <v>271.57</v>
      </c>
      <c r="T55" s="3">
        <f t="shared" si="3"/>
        <v>0</v>
      </c>
    </row>
    <row r="56" spans="1:20" x14ac:dyDescent="0.25">
      <c r="A56" s="23" t="s">
        <v>440</v>
      </c>
      <c r="B56" s="23" t="s">
        <v>439</v>
      </c>
      <c r="C56" s="144">
        <v>1</v>
      </c>
      <c r="D56" s="144">
        <v>1</v>
      </c>
      <c r="E56" s="33">
        <v>72728</v>
      </c>
      <c r="F56" s="33">
        <v>78209</v>
      </c>
      <c r="G56">
        <v>0.71509999999999996</v>
      </c>
      <c r="H56" s="2">
        <f t="shared" si="1"/>
        <v>363.99</v>
      </c>
      <c r="I56" s="2">
        <v>359.99</v>
      </c>
      <c r="J56" s="2">
        <v>4</v>
      </c>
      <c r="K56" s="2">
        <v>180243.32</v>
      </c>
      <c r="L56" s="2">
        <v>16809.95</v>
      </c>
      <c r="M56" s="109">
        <v>4.0399999999999998E-2</v>
      </c>
      <c r="N56" t="str">
        <f t="shared" si="2"/>
        <v>Yes</v>
      </c>
      <c r="O56" s="2">
        <v>7636.17</v>
      </c>
      <c r="P56" s="2">
        <v>1</v>
      </c>
      <c r="Q56" s="2"/>
      <c r="R56" s="3" t="str">
        <f t="shared" si="0"/>
        <v>26059</v>
      </c>
      <c r="S56">
        <v>363.99</v>
      </c>
      <c r="T56" s="3">
        <f t="shared" si="3"/>
        <v>0</v>
      </c>
    </row>
    <row r="57" spans="1:20" x14ac:dyDescent="0.25">
      <c r="A57" s="23" t="s">
        <v>2469</v>
      </c>
      <c r="B57" s="23" t="s">
        <v>2470</v>
      </c>
      <c r="C57" s="144">
        <v>1</v>
      </c>
      <c r="D57" s="144">
        <v>1.04</v>
      </c>
      <c r="E57" s="33">
        <v>72728</v>
      </c>
      <c r="F57" s="33">
        <v>78209</v>
      </c>
      <c r="G57">
        <v>0</v>
      </c>
      <c r="H57" s="2">
        <f t="shared" si="1"/>
        <v>44.4</v>
      </c>
      <c r="I57" s="2">
        <v>44.4</v>
      </c>
      <c r="J57" s="2">
        <v>0</v>
      </c>
      <c r="K57" s="2">
        <v>0</v>
      </c>
      <c r="L57" s="2">
        <v>0</v>
      </c>
      <c r="M57" s="109">
        <v>1.11E-2</v>
      </c>
      <c r="N57" t="str">
        <f t="shared" si="2"/>
        <v>No</v>
      </c>
      <c r="O57" s="2">
        <v>0</v>
      </c>
      <c r="P57" s="2">
        <v>0</v>
      </c>
      <c r="Q57" s="2"/>
      <c r="R57" s="3" t="str">
        <f t="shared" si="0"/>
        <v>19007</v>
      </c>
      <c r="S57">
        <v>44.4</v>
      </c>
      <c r="T57" s="3">
        <f t="shared" si="3"/>
        <v>0</v>
      </c>
    </row>
    <row r="58" spans="1:20" x14ac:dyDescent="0.25">
      <c r="A58" s="23" t="s">
        <v>444</v>
      </c>
      <c r="B58" s="23" t="s">
        <v>443</v>
      </c>
      <c r="C58" s="144">
        <v>1.1200000000000001</v>
      </c>
      <c r="D58" s="144">
        <v>1.1200000000000001</v>
      </c>
      <c r="E58" s="33">
        <v>72728</v>
      </c>
      <c r="F58" s="33">
        <v>78209</v>
      </c>
      <c r="G58">
        <v>0.50880000000000003</v>
      </c>
      <c r="H58" s="2">
        <f t="shared" si="1"/>
        <v>438.15</v>
      </c>
      <c r="I58" s="2">
        <v>423.71</v>
      </c>
      <c r="J58" s="2">
        <v>14.44</v>
      </c>
      <c r="K58" s="2">
        <v>170412</v>
      </c>
      <c r="L58" s="2">
        <v>15426.52</v>
      </c>
      <c r="M58" s="109">
        <v>4.9700000000000001E-2</v>
      </c>
      <c r="N58" t="str">
        <f t="shared" si="2"/>
        <v>Yes</v>
      </c>
      <c r="O58" s="2">
        <v>7275.32</v>
      </c>
      <c r="P58" s="2">
        <v>1</v>
      </c>
      <c r="Q58" s="2"/>
      <c r="R58" s="3" t="str">
        <f t="shared" si="0"/>
        <v>31330</v>
      </c>
      <c r="S58">
        <v>438.15</v>
      </c>
      <c r="T58" s="3">
        <f t="shared" si="3"/>
        <v>0</v>
      </c>
    </row>
    <row r="59" spans="1:20" x14ac:dyDescent="0.25">
      <c r="A59" s="23" t="s">
        <v>447</v>
      </c>
      <c r="B59" s="23" t="s">
        <v>446</v>
      </c>
      <c r="C59" s="144">
        <v>1</v>
      </c>
      <c r="D59" s="144">
        <v>1</v>
      </c>
      <c r="E59" s="33">
        <v>72728</v>
      </c>
      <c r="F59" s="33">
        <v>78209</v>
      </c>
      <c r="G59">
        <v>0.55289999999999995</v>
      </c>
      <c r="H59" s="2">
        <f t="shared" si="1"/>
        <v>638.16999999999996</v>
      </c>
      <c r="I59" s="2">
        <v>623.16999999999996</v>
      </c>
      <c r="J59" s="2">
        <v>15</v>
      </c>
      <c r="K59" s="2">
        <v>244368.33</v>
      </c>
      <c r="L59" s="2">
        <v>0</v>
      </c>
      <c r="M59" s="109">
        <v>3.1399999999999997E-2</v>
      </c>
      <c r="N59" t="str">
        <f t="shared" si="2"/>
        <v>Yes</v>
      </c>
      <c r="O59" s="2">
        <v>0</v>
      </c>
      <c r="P59" s="2">
        <v>1</v>
      </c>
      <c r="Q59" s="2"/>
      <c r="R59" s="3" t="str">
        <f t="shared" si="0"/>
        <v>22207</v>
      </c>
      <c r="S59">
        <v>638.16999999999996</v>
      </c>
      <c r="T59" s="3">
        <f t="shared" si="3"/>
        <v>0</v>
      </c>
    </row>
    <row r="60" spans="1:20" x14ac:dyDescent="0.25">
      <c r="A60" s="23" t="s">
        <v>451</v>
      </c>
      <c r="B60" s="23" t="s">
        <v>450</v>
      </c>
      <c r="C60" s="144">
        <v>1</v>
      </c>
      <c r="D60" s="144">
        <v>1.04</v>
      </c>
      <c r="E60" s="33">
        <v>72728</v>
      </c>
      <c r="F60" s="33">
        <v>78209</v>
      </c>
      <c r="G60">
        <v>0.53320000000000001</v>
      </c>
      <c r="H60" s="2">
        <f t="shared" si="1"/>
        <v>345.04</v>
      </c>
      <c r="I60" s="2">
        <v>345.04</v>
      </c>
      <c r="J60" s="2">
        <v>0</v>
      </c>
      <c r="K60" s="2">
        <v>131778.69</v>
      </c>
      <c r="L60" s="2">
        <v>0</v>
      </c>
      <c r="M60" s="109">
        <v>4.4299999999999999E-2</v>
      </c>
      <c r="N60" t="str">
        <f t="shared" si="2"/>
        <v>Yes</v>
      </c>
      <c r="O60" s="2">
        <v>0</v>
      </c>
      <c r="P60" s="2">
        <v>1</v>
      </c>
      <c r="Q60" s="2"/>
      <c r="R60" s="3" t="str">
        <f t="shared" si="0"/>
        <v>07002</v>
      </c>
      <c r="S60">
        <v>345.04</v>
      </c>
      <c r="T60" s="3">
        <f t="shared" si="3"/>
        <v>0</v>
      </c>
    </row>
    <row r="61" spans="1:20" x14ac:dyDescent="0.25">
      <c r="A61" s="23" t="s">
        <v>456</v>
      </c>
      <c r="B61" s="23" t="s">
        <v>455</v>
      </c>
      <c r="C61" s="144">
        <v>1</v>
      </c>
      <c r="D61" s="144">
        <v>1</v>
      </c>
      <c r="E61" s="33">
        <v>72728</v>
      </c>
      <c r="F61" s="33">
        <v>78209</v>
      </c>
      <c r="G61">
        <v>0.51539999999999997</v>
      </c>
      <c r="H61" s="2">
        <f t="shared" si="1"/>
        <v>2639.19</v>
      </c>
      <c r="I61" s="2">
        <v>2639.19</v>
      </c>
      <c r="J61" s="2">
        <v>0</v>
      </c>
      <c r="K61" s="2">
        <v>941944.61</v>
      </c>
      <c r="L61" s="2">
        <v>90449.58</v>
      </c>
      <c r="M61" s="109">
        <v>2.5999999999999999E-2</v>
      </c>
      <c r="N61" t="str">
        <f t="shared" si="2"/>
        <v>Yes</v>
      </c>
      <c r="O61" s="2">
        <v>0</v>
      </c>
      <c r="P61" s="2">
        <v>1</v>
      </c>
      <c r="Q61" s="2"/>
      <c r="R61" s="3" t="str">
        <f t="shared" si="0"/>
        <v>32414</v>
      </c>
      <c r="S61">
        <v>2639.19</v>
      </c>
      <c r="T61" s="3">
        <f t="shared" si="3"/>
        <v>0</v>
      </c>
    </row>
    <row r="62" spans="1:20" x14ac:dyDescent="0.25">
      <c r="A62" s="23" t="s">
        <v>462</v>
      </c>
      <c r="B62" s="23" t="s">
        <v>461</v>
      </c>
      <c r="C62" s="144">
        <v>1.1200000000000001</v>
      </c>
      <c r="D62" s="144">
        <v>1.1600000000000001</v>
      </c>
      <c r="E62" s="33">
        <v>72728</v>
      </c>
      <c r="F62" s="33">
        <v>78209</v>
      </c>
      <c r="G62">
        <v>0.1855</v>
      </c>
      <c r="H62" s="2">
        <f t="shared" si="1"/>
        <v>1401.59</v>
      </c>
      <c r="I62" s="2">
        <v>1401.59</v>
      </c>
      <c r="J62" s="2">
        <v>0</v>
      </c>
      <c r="K62" s="2">
        <v>204965.77</v>
      </c>
      <c r="L62" s="2">
        <v>0</v>
      </c>
      <c r="M62" s="109">
        <v>4.3099999999999999E-2</v>
      </c>
      <c r="N62" t="str">
        <f t="shared" si="2"/>
        <v>Yes</v>
      </c>
      <c r="O62" s="2">
        <v>0</v>
      </c>
      <c r="P62" s="2">
        <v>1</v>
      </c>
      <c r="Q62" s="2"/>
      <c r="R62" s="3" t="str">
        <f t="shared" si="0"/>
        <v>27343</v>
      </c>
      <c r="S62">
        <v>1401.59</v>
      </c>
      <c r="T62" s="3">
        <f t="shared" si="3"/>
        <v>0</v>
      </c>
    </row>
    <row r="63" spans="1:20" x14ac:dyDescent="0.25">
      <c r="A63" s="23" t="s">
        <v>2475</v>
      </c>
      <c r="B63" s="23" t="s">
        <v>2476</v>
      </c>
      <c r="C63" s="144">
        <v>1</v>
      </c>
      <c r="D63" s="144">
        <v>1.04</v>
      </c>
      <c r="E63" s="33">
        <v>72728</v>
      </c>
      <c r="F63" s="33">
        <v>78209</v>
      </c>
      <c r="G63">
        <v>1</v>
      </c>
      <c r="H63" s="171">
        <f t="shared" si="1"/>
        <v>19</v>
      </c>
      <c r="I63" s="2">
        <v>19</v>
      </c>
      <c r="J63" s="2">
        <v>0</v>
      </c>
      <c r="K63" s="2">
        <v>13558.87</v>
      </c>
      <c r="L63" s="2">
        <v>0</v>
      </c>
      <c r="M63" s="238">
        <v>0.1056</v>
      </c>
      <c r="N63" t="str">
        <f>IF(P63=1,"Yes","No")</f>
        <v>Yes</v>
      </c>
      <c r="O63" s="2">
        <v>234.5</v>
      </c>
      <c r="P63" s="2">
        <v>1</v>
      </c>
      <c r="Q63" s="2"/>
      <c r="R63" s="3" t="str">
        <f t="shared" si="0"/>
        <v>36101</v>
      </c>
      <c r="S63">
        <v>19</v>
      </c>
      <c r="T63" s="3">
        <f t="shared" si="3"/>
        <v>0</v>
      </c>
    </row>
    <row r="64" spans="1:20" x14ac:dyDescent="0.25">
      <c r="A64" s="23" t="s">
        <v>465</v>
      </c>
      <c r="B64" s="23" t="s">
        <v>464</v>
      </c>
      <c r="C64" s="144">
        <v>1</v>
      </c>
      <c r="D64" s="144">
        <v>1.04</v>
      </c>
      <c r="E64" s="33">
        <v>72728</v>
      </c>
      <c r="F64" s="33">
        <v>78209</v>
      </c>
      <c r="G64">
        <v>0.62549999999999994</v>
      </c>
      <c r="H64" s="2">
        <f t="shared" si="1"/>
        <v>3430</v>
      </c>
      <c r="I64" s="2">
        <v>3430</v>
      </c>
      <c r="J64" s="2">
        <v>0</v>
      </c>
      <c r="K64" s="2">
        <v>1537081.8</v>
      </c>
      <c r="L64" s="2">
        <v>128202.07</v>
      </c>
      <c r="M64" s="109">
        <v>3.2899999999999999E-2</v>
      </c>
      <c r="N64" t="str">
        <f t="shared" si="2"/>
        <v>Yes</v>
      </c>
      <c r="O64" s="2">
        <v>17324.150000000001</v>
      </c>
      <c r="P64" s="2">
        <v>1</v>
      </c>
      <c r="Q64" s="2"/>
      <c r="R64" s="3" t="str">
        <f t="shared" si="0"/>
        <v>32361</v>
      </c>
      <c r="S64">
        <v>3430</v>
      </c>
      <c r="T64" s="3">
        <f t="shared" si="3"/>
        <v>0</v>
      </c>
    </row>
    <row r="65" spans="1:20" x14ac:dyDescent="0.25">
      <c r="A65" s="23" t="s">
        <v>475</v>
      </c>
      <c r="B65" s="23" t="s">
        <v>474</v>
      </c>
      <c r="C65" s="144">
        <v>1</v>
      </c>
      <c r="D65" s="144">
        <v>1</v>
      </c>
      <c r="E65" s="33">
        <v>72728</v>
      </c>
      <c r="F65" s="33">
        <v>78209</v>
      </c>
      <c r="G65">
        <v>0.63919999999999999</v>
      </c>
      <c r="H65" s="2">
        <f t="shared" si="1"/>
        <v>3383.38</v>
      </c>
      <c r="I65" s="2">
        <v>3313.98</v>
      </c>
      <c r="J65" s="2">
        <v>69.400000000000006</v>
      </c>
      <c r="K65" s="2">
        <v>1497730.93</v>
      </c>
      <c r="L65" s="2">
        <v>98590.54</v>
      </c>
      <c r="M65" s="109">
        <v>4.1799999999999997E-2</v>
      </c>
      <c r="N65" t="str">
        <f t="shared" si="2"/>
        <v>Yes</v>
      </c>
      <c r="O65" s="2">
        <v>69176.710000000006</v>
      </c>
      <c r="P65" s="2">
        <v>1</v>
      </c>
      <c r="Q65" s="2"/>
      <c r="R65" s="3" t="str">
        <f t="shared" si="0"/>
        <v>39090</v>
      </c>
      <c r="S65">
        <v>3383.38</v>
      </c>
      <c r="T65" s="3">
        <f t="shared" si="3"/>
        <v>0</v>
      </c>
    </row>
    <row r="66" spans="1:20" x14ac:dyDescent="0.25">
      <c r="A66" s="23" t="s">
        <v>481</v>
      </c>
      <c r="B66" s="23" t="s">
        <v>480</v>
      </c>
      <c r="C66" s="144">
        <v>1</v>
      </c>
      <c r="D66" s="144">
        <v>1</v>
      </c>
      <c r="E66" s="33">
        <v>72728</v>
      </c>
      <c r="F66" s="33">
        <v>78209</v>
      </c>
      <c r="G66">
        <v>0.64170000000000005</v>
      </c>
      <c r="H66" s="2">
        <f t="shared" si="1"/>
        <v>5916.16</v>
      </c>
      <c r="I66" s="2">
        <v>5852.63</v>
      </c>
      <c r="J66" s="2">
        <v>63.53</v>
      </c>
      <c r="K66" s="2">
        <v>2629126.0099999998</v>
      </c>
      <c r="L66" s="2">
        <v>220738.44</v>
      </c>
      <c r="M66" s="109">
        <v>2.5899999999999999E-2</v>
      </c>
      <c r="N66" t="str">
        <f t="shared" ref="N66:N129" si="4">IF(P66=1,"Yes","No")</f>
        <v>Yes</v>
      </c>
      <c r="O66" s="2">
        <v>87593.3</v>
      </c>
      <c r="P66" s="2">
        <v>1</v>
      </c>
      <c r="Q66" s="2"/>
      <c r="R66" s="3" t="str">
        <f t="shared" ref="R66:R129" si="5">A66</f>
        <v>09206</v>
      </c>
      <c r="S66">
        <v>5916.16</v>
      </c>
      <c r="T66" s="3">
        <f t="shared" si="3"/>
        <v>0</v>
      </c>
    </row>
    <row r="67" spans="1:20" x14ac:dyDescent="0.25">
      <c r="A67" s="23" t="s">
        <v>2478</v>
      </c>
      <c r="B67" s="23" t="s">
        <v>2479</v>
      </c>
      <c r="C67" s="144">
        <v>1.1200000000000001</v>
      </c>
      <c r="D67" s="144">
        <v>1.1200000000000001</v>
      </c>
      <c r="E67" s="33">
        <v>72728</v>
      </c>
      <c r="F67" s="33">
        <v>78209</v>
      </c>
      <c r="G67">
        <v>0.76739999999999997</v>
      </c>
      <c r="H67" s="2">
        <f t="shared" ref="H67:H130" si="6">SUM(I67:J67)</f>
        <v>85.91</v>
      </c>
      <c r="I67" s="2">
        <v>85.91</v>
      </c>
      <c r="J67" s="2">
        <v>0</v>
      </c>
      <c r="K67" s="2">
        <v>50465.87</v>
      </c>
      <c r="L67" s="2">
        <v>0</v>
      </c>
      <c r="M67" s="109">
        <v>0</v>
      </c>
      <c r="N67" t="str">
        <f t="shared" si="4"/>
        <v>Yes</v>
      </c>
      <c r="O67" s="2">
        <v>935.76</v>
      </c>
      <c r="P67" s="2">
        <v>1</v>
      </c>
      <c r="Q67" s="2"/>
      <c r="R67" s="3" t="str">
        <f t="shared" si="5"/>
        <v>19028</v>
      </c>
      <c r="S67">
        <v>85.91</v>
      </c>
      <c r="T67" s="3">
        <f t="shared" ref="T67:T130" si="7">H67-S67</f>
        <v>0</v>
      </c>
    </row>
    <row r="68" spans="1:20" x14ac:dyDescent="0.25">
      <c r="A68" s="23" t="s">
        <v>489</v>
      </c>
      <c r="B68" s="23" t="s">
        <v>488</v>
      </c>
      <c r="C68" s="144">
        <v>1</v>
      </c>
      <c r="D68" s="144">
        <v>1</v>
      </c>
      <c r="E68" s="33">
        <v>72728</v>
      </c>
      <c r="F68" s="33">
        <v>78209</v>
      </c>
      <c r="G68">
        <v>0.42159999999999997</v>
      </c>
      <c r="H68" s="2">
        <f t="shared" si="6"/>
        <v>1958.39</v>
      </c>
      <c r="I68" s="2">
        <v>1941.89</v>
      </c>
      <c r="J68" s="2">
        <v>16.5</v>
      </c>
      <c r="K68" s="2">
        <v>571817.57999999996</v>
      </c>
      <c r="L68" s="2">
        <v>54574.26</v>
      </c>
      <c r="M68" s="109">
        <v>3.0499999999999999E-2</v>
      </c>
      <c r="N68" t="str">
        <f t="shared" si="4"/>
        <v>Yes</v>
      </c>
      <c r="O68" s="2">
        <v>1487.67</v>
      </c>
      <c r="P68" s="2">
        <v>1</v>
      </c>
      <c r="Q68" s="2"/>
      <c r="R68" s="3" t="str">
        <f t="shared" si="5"/>
        <v>27404</v>
      </c>
      <c r="S68">
        <v>1958.39</v>
      </c>
      <c r="T68" s="3">
        <f t="shared" si="7"/>
        <v>0</v>
      </c>
    </row>
    <row r="69" spans="1:20" x14ac:dyDescent="0.25">
      <c r="A69" s="23" t="s">
        <v>497</v>
      </c>
      <c r="B69" s="23" t="s">
        <v>496</v>
      </c>
      <c r="C69" s="144">
        <v>1.18</v>
      </c>
      <c r="D69" s="144">
        <v>1.18</v>
      </c>
      <c r="E69" s="33">
        <v>72728</v>
      </c>
      <c r="F69" s="33">
        <v>78209</v>
      </c>
      <c r="G69">
        <v>0.40870000000000001</v>
      </c>
      <c r="H69" s="2">
        <f t="shared" si="6"/>
        <v>20104.41</v>
      </c>
      <c r="I69" s="2">
        <v>20104.41</v>
      </c>
      <c r="J69" s="2">
        <v>0</v>
      </c>
      <c r="K69" s="2">
        <v>6578130.7000000002</v>
      </c>
      <c r="L69" s="2">
        <v>45168.05</v>
      </c>
      <c r="M69" s="109">
        <v>3.4200000000000001E-2</v>
      </c>
      <c r="N69" t="str">
        <f t="shared" si="4"/>
        <v>Yes</v>
      </c>
      <c r="O69" s="2">
        <v>44313.99</v>
      </c>
      <c r="P69" s="2">
        <v>1</v>
      </c>
      <c r="Q69" s="2"/>
      <c r="R69" s="3" t="str">
        <f t="shared" si="5"/>
        <v>31015</v>
      </c>
      <c r="S69">
        <v>20104.41</v>
      </c>
      <c r="T69" s="3">
        <f t="shared" si="7"/>
        <v>0</v>
      </c>
    </row>
    <row r="70" spans="1:20" x14ac:dyDescent="0.25">
      <c r="A70" s="23" t="s">
        <v>535</v>
      </c>
      <c r="B70" s="23" t="s">
        <v>534</v>
      </c>
      <c r="C70" s="144">
        <v>1</v>
      </c>
      <c r="D70" s="144">
        <v>1</v>
      </c>
      <c r="E70" s="33">
        <v>72728</v>
      </c>
      <c r="F70" s="33">
        <v>78209</v>
      </c>
      <c r="G70">
        <v>0.43780000000000002</v>
      </c>
      <c r="H70" s="2">
        <f t="shared" si="6"/>
        <v>3269.48</v>
      </c>
      <c r="I70" s="2">
        <v>3234.7</v>
      </c>
      <c r="J70" s="2">
        <v>34.78</v>
      </c>
      <c r="K70" s="2">
        <v>991229.91</v>
      </c>
      <c r="L70" s="2">
        <v>79552.62</v>
      </c>
      <c r="M70" s="109">
        <v>3.7900000000000003E-2</v>
      </c>
      <c r="N70" t="str">
        <f t="shared" si="4"/>
        <v>Yes</v>
      </c>
      <c r="O70" s="2">
        <v>21309.14</v>
      </c>
      <c r="P70" s="2">
        <v>1</v>
      </c>
      <c r="Q70" s="2"/>
      <c r="R70" s="3" t="str">
        <f t="shared" si="5"/>
        <v>19401</v>
      </c>
      <c r="S70">
        <v>3269.48</v>
      </c>
      <c r="T70" s="3">
        <f t="shared" si="7"/>
        <v>0</v>
      </c>
    </row>
    <row r="71" spans="1:20" x14ac:dyDescent="0.25">
      <c r="A71" s="23" t="s">
        <v>540</v>
      </c>
      <c r="B71" s="23" t="s">
        <v>539</v>
      </c>
      <c r="C71" s="144">
        <v>1.01</v>
      </c>
      <c r="D71" s="144">
        <v>1.01</v>
      </c>
      <c r="E71" s="33">
        <v>72728</v>
      </c>
      <c r="F71" s="33">
        <v>78209</v>
      </c>
      <c r="G71">
        <v>0.70120000000000005</v>
      </c>
      <c r="H71" s="2">
        <f t="shared" si="6"/>
        <v>1678.73</v>
      </c>
      <c r="I71" s="2">
        <v>1667.63</v>
      </c>
      <c r="J71" s="2">
        <v>11.1</v>
      </c>
      <c r="K71" s="2">
        <v>822242.97</v>
      </c>
      <c r="L71" s="2">
        <v>43215.21</v>
      </c>
      <c r="M71" s="109">
        <v>0</v>
      </c>
      <c r="N71" t="str">
        <f t="shared" si="4"/>
        <v>Yes</v>
      </c>
      <c r="O71" s="2">
        <v>52423.56</v>
      </c>
      <c r="P71" s="2">
        <v>1</v>
      </c>
      <c r="Q71" s="2"/>
      <c r="R71" s="3" t="str">
        <f t="shared" si="5"/>
        <v>14068</v>
      </c>
      <c r="S71">
        <v>1678.73</v>
      </c>
      <c r="T71" s="3">
        <f t="shared" si="7"/>
        <v>0</v>
      </c>
    </row>
    <row r="72" spans="1:20" x14ac:dyDescent="0.25">
      <c r="A72" s="23" t="s">
        <v>547</v>
      </c>
      <c r="B72" s="23" t="s">
        <v>546</v>
      </c>
      <c r="C72" s="144">
        <v>1</v>
      </c>
      <c r="D72" s="144">
        <v>1</v>
      </c>
      <c r="E72" s="33">
        <v>72728</v>
      </c>
      <c r="F72" s="33">
        <v>78209</v>
      </c>
      <c r="G72">
        <v>0.6552</v>
      </c>
      <c r="H72" s="2">
        <f t="shared" si="6"/>
        <v>77.47</v>
      </c>
      <c r="I72" s="2">
        <v>77.47</v>
      </c>
      <c r="J72" s="2">
        <v>0</v>
      </c>
      <c r="K72" s="2">
        <v>35203.769999999997</v>
      </c>
      <c r="L72" s="2">
        <v>0</v>
      </c>
      <c r="M72" s="109">
        <v>9.2200000000000004E-2</v>
      </c>
      <c r="N72" t="str">
        <f t="shared" si="4"/>
        <v>Yes</v>
      </c>
      <c r="O72" s="2">
        <v>0</v>
      </c>
      <c r="P72" s="2">
        <v>1</v>
      </c>
      <c r="Q72" s="2"/>
      <c r="R72" s="3" t="str">
        <f t="shared" si="5"/>
        <v>38308</v>
      </c>
      <c r="S72">
        <v>77.47</v>
      </c>
      <c r="T72" s="3">
        <f t="shared" si="7"/>
        <v>0</v>
      </c>
    </row>
    <row r="73" spans="1:20" x14ac:dyDescent="0.25">
      <c r="A73" s="23" t="s">
        <v>2484</v>
      </c>
      <c r="B73" s="23" t="s">
        <v>2485</v>
      </c>
      <c r="C73" s="144">
        <v>1</v>
      </c>
      <c r="D73" s="144">
        <v>1.04</v>
      </c>
      <c r="E73" s="33">
        <v>72728</v>
      </c>
      <c r="F73" s="33">
        <v>78209</v>
      </c>
      <c r="G73">
        <v>0.70179999999999998</v>
      </c>
      <c r="H73" s="2">
        <f t="shared" si="6"/>
        <v>380.3</v>
      </c>
      <c r="I73" s="2">
        <v>380.3</v>
      </c>
      <c r="J73" s="2">
        <v>0</v>
      </c>
      <c r="K73" s="2">
        <v>191168.74</v>
      </c>
      <c r="L73" s="2">
        <v>0</v>
      </c>
      <c r="M73" s="109">
        <v>7.8299999999999995E-2</v>
      </c>
      <c r="N73" t="str">
        <f t="shared" si="4"/>
        <v>Yes</v>
      </c>
      <c r="O73" s="2">
        <v>0</v>
      </c>
      <c r="P73" s="2">
        <v>1</v>
      </c>
      <c r="Q73" s="2"/>
      <c r="R73" s="3" t="str">
        <f t="shared" si="5"/>
        <v>04127</v>
      </c>
      <c r="S73">
        <v>380.3</v>
      </c>
      <c r="T73" s="3">
        <f t="shared" si="7"/>
        <v>0</v>
      </c>
    </row>
    <row r="74" spans="1:20" x14ac:dyDescent="0.25">
      <c r="A74" s="23" t="s">
        <v>550</v>
      </c>
      <c r="B74" s="23" t="s">
        <v>549</v>
      </c>
      <c r="C74" s="144">
        <v>1.1299999999999999</v>
      </c>
      <c r="D74" s="144">
        <v>1.1299999999999999</v>
      </c>
      <c r="E74" s="33">
        <v>72728</v>
      </c>
      <c r="F74" s="33">
        <v>78209</v>
      </c>
      <c r="G74">
        <v>0.28989999999999999</v>
      </c>
      <c r="H74" s="2">
        <f t="shared" si="6"/>
        <v>4356.09</v>
      </c>
      <c r="I74" s="2">
        <v>4316.3900000000003</v>
      </c>
      <c r="J74" s="2">
        <v>39.700000000000003</v>
      </c>
      <c r="K74" s="2">
        <v>973092.37</v>
      </c>
      <c r="L74" s="2">
        <v>89589.54</v>
      </c>
      <c r="M74" s="109">
        <v>3.9699999999999999E-2</v>
      </c>
      <c r="N74" t="str">
        <f t="shared" si="4"/>
        <v>Yes</v>
      </c>
      <c r="O74" s="2">
        <v>0</v>
      </c>
      <c r="P74" s="2">
        <v>1</v>
      </c>
      <c r="Q74" s="2"/>
      <c r="R74" s="3" t="str">
        <f t="shared" si="5"/>
        <v>17216</v>
      </c>
      <c r="S74">
        <v>4356.09</v>
      </c>
      <c r="T74" s="3">
        <f t="shared" si="7"/>
        <v>0</v>
      </c>
    </row>
    <row r="75" spans="1:20" x14ac:dyDescent="0.25">
      <c r="A75" s="23" t="s">
        <v>562</v>
      </c>
      <c r="B75" s="23" t="s">
        <v>561</v>
      </c>
      <c r="C75" s="144">
        <v>1</v>
      </c>
      <c r="D75" s="144">
        <v>1.04</v>
      </c>
      <c r="E75" s="33">
        <v>72728</v>
      </c>
      <c r="F75" s="33">
        <v>78209</v>
      </c>
      <c r="G75">
        <v>0.59399999999999997</v>
      </c>
      <c r="H75" s="2">
        <f t="shared" si="6"/>
        <v>2702.29</v>
      </c>
      <c r="I75" s="2">
        <v>2702.29</v>
      </c>
      <c r="J75" s="2">
        <v>0</v>
      </c>
      <c r="K75" s="2">
        <v>1149925.8899999999</v>
      </c>
      <c r="L75" s="2">
        <v>72280.55</v>
      </c>
      <c r="M75" s="109">
        <v>3.7600000000000001E-2</v>
      </c>
      <c r="N75" t="str">
        <f t="shared" si="4"/>
        <v>Yes</v>
      </c>
      <c r="O75" s="2">
        <v>26346.15</v>
      </c>
      <c r="P75" s="2">
        <v>1</v>
      </c>
      <c r="Q75" s="2"/>
      <c r="R75" s="3" t="str">
        <f t="shared" si="5"/>
        <v>13165</v>
      </c>
      <c r="S75">
        <v>2702.29</v>
      </c>
      <c r="T75" s="3">
        <f t="shared" si="7"/>
        <v>0</v>
      </c>
    </row>
    <row r="76" spans="1:20" x14ac:dyDescent="0.25">
      <c r="A76" s="23" t="s">
        <v>570</v>
      </c>
      <c r="B76" s="23" t="s">
        <v>569</v>
      </c>
      <c r="C76" s="144">
        <v>1</v>
      </c>
      <c r="D76" s="144">
        <v>1</v>
      </c>
      <c r="E76" s="33">
        <v>72728</v>
      </c>
      <c r="F76" s="33">
        <v>78209</v>
      </c>
      <c r="G76">
        <v>0.53449999999999998</v>
      </c>
      <c r="H76" s="2">
        <f t="shared" si="6"/>
        <v>58.9</v>
      </c>
      <c r="I76" s="2">
        <v>55.4</v>
      </c>
      <c r="J76" s="2">
        <v>3.5</v>
      </c>
      <c r="K76" s="2">
        <v>21772.18</v>
      </c>
      <c r="L76" s="2">
        <v>0</v>
      </c>
      <c r="M76" s="109">
        <v>0.1628</v>
      </c>
      <c r="N76" t="str">
        <f t="shared" si="4"/>
        <v>Yes</v>
      </c>
      <c r="O76" s="2">
        <v>0</v>
      </c>
      <c r="P76" s="2">
        <v>1</v>
      </c>
      <c r="Q76" s="2"/>
      <c r="R76" s="3" t="str">
        <f t="shared" si="5"/>
        <v>21036</v>
      </c>
      <c r="S76">
        <v>58.9</v>
      </c>
      <c r="T76" s="3">
        <f t="shared" si="7"/>
        <v>0</v>
      </c>
    </row>
    <row r="77" spans="1:20" x14ac:dyDescent="0.25">
      <c r="A77" s="23" t="s">
        <v>573</v>
      </c>
      <c r="B77" s="23" t="s">
        <v>572</v>
      </c>
      <c r="C77" s="144">
        <v>1.18</v>
      </c>
      <c r="D77" s="144">
        <v>1.18</v>
      </c>
      <c r="E77" s="33">
        <v>72728</v>
      </c>
      <c r="F77" s="33">
        <v>78209</v>
      </c>
      <c r="G77">
        <v>0.44119999999999998</v>
      </c>
      <c r="H77" s="2">
        <f t="shared" si="6"/>
        <v>19794.309999999998</v>
      </c>
      <c r="I77" s="2">
        <v>19747.189999999999</v>
      </c>
      <c r="J77" s="2">
        <v>47.12</v>
      </c>
      <c r="K77" s="2">
        <v>6991737.0099999998</v>
      </c>
      <c r="L77" s="2">
        <v>592249.18000000005</v>
      </c>
      <c r="M77" s="109">
        <v>2.8899999999999999E-2</v>
      </c>
      <c r="N77" t="str">
        <f t="shared" si="4"/>
        <v>Yes</v>
      </c>
      <c r="O77" s="2">
        <v>262068.21</v>
      </c>
      <c r="P77" s="2">
        <v>1</v>
      </c>
      <c r="Q77" s="2"/>
      <c r="R77" s="3" t="str">
        <f t="shared" si="5"/>
        <v>31002</v>
      </c>
      <c r="S77">
        <v>19794.310000000001</v>
      </c>
      <c r="T77" s="3">
        <f t="shared" si="7"/>
        <v>0</v>
      </c>
    </row>
    <row r="78" spans="1:20" x14ac:dyDescent="0.25">
      <c r="A78" s="23" t="s">
        <v>602</v>
      </c>
      <c r="B78" s="23" t="s">
        <v>601</v>
      </c>
      <c r="C78" s="144">
        <v>1.06</v>
      </c>
      <c r="D78" s="144">
        <v>1.1000000000000001</v>
      </c>
      <c r="E78" s="33">
        <v>72728</v>
      </c>
      <c r="F78" s="33">
        <v>78209</v>
      </c>
      <c r="G78">
        <v>0.53939999999999999</v>
      </c>
      <c r="H78" s="2">
        <f t="shared" si="6"/>
        <v>22470.379999999997</v>
      </c>
      <c r="I78" s="2">
        <v>22403.21</v>
      </c>
      <c r="J78" s="2">
        <v>67.17</v>
      </c>
      <c r="K78" s="2">
        <v>9119972.9499999993</v>
      </c>
      <c r="L78" s="2">
        <v>724583.08</v>
      </c>
      <c r="M78" s="109">
        <v>4.5400000000000003E-2</v>
      </c>
      <c r="N78" t="str">
        <f t="shared" si="4"/>
        <v>Yes</v>
      </c>
      <c r="O78" s="2">
        <v>138769.42000000001</v>
      </c>
      <c r="P78" s="2">
        <v>1</v>
      </c>
      <c r="Q78" s="2"/>
      <c r="R78" s="3" t="str">
        <f t="shared" si="5"/>
        <v>06114</v>
      </c>
      <c r="S78">
        <v>22470.38</v>
      </c>
      <c r="T78" s="3">
        <f t="shared" si="7"/>
        <v>0</v>
      </c>
    </row>
    <row r="79" spans="1:20" x14ac:dyDescent="0.25">
      <c r="A79" s="23" t="s">
        <v>637</v>
      </c>
      <c r="B79" s="23" t="s">
        <v>636</v>
      </c>
      <c r="C79" s="144">
        <v>1</v>
      </c>
      <c r="D79" s="144">
        <v>1</v>
      </c>
      <c r="E79" s="33">
        <v>72728</v>
      </c>
      <c r="F79" s="33">
        <v>78209</v>
      </c>
      <c r="G79">
        <v>1</v>
      </c>
      <c r="H79" s="2">
        <f t="shared" si="6"/>
        <v>34.799999999999997</v>
      </c>
      <c r="I79" s="2">
        <v>34.799999999999997</v>
      </c>
      <c r="J79" s="2">
        <v>0</v>
      </c>
      <c r="K79" s="2">
        <v>24046.89</v>
      </c>
      <c r="L79" s="2">
        <v>0</v>
      </c>
      <c r="M79" s="109">
        <v>6.6799999999999998E-2</v>
      </c>
      <c r="N79" t="str">
        <f t="shared" si="4"/>
        <v>Yes</v>
      </c>
      <c r="O79" s="2">
        <v>0</v>
      </c>
      <c r="P79" s="2">
        <v>1</v>
      </c>
      <c r="Q79" s="2"/>
      <c r="R79" s="3" t="str">
        <f t="shared" si="5"/>
        <v>33205</v>
      </c>
      <c r="S79">
        <v>34.799999999999997</v>
      </c>
      <c r="T79" s="3">
        <f t="shared" si="7"/>
        <v>0</v>
      </c>
    </row>
    <row r="80" spans="1:20" x14ac:dyDescent="0.25">
      <c r="A80" s="23" t="s">
        <v>640</v>
      </c>
      <c r="B80" s="23" t="s">
        <v>639</v>
      </c>
      <c r="C80" s="144">
        <v>1.1200000000000001</v>
      </c>
      <c r="D80" s="144">
        <v>1.1200000000000001</v>
      </c>
      <c r="E80" s="33">
        <v>72728</v>
      </c>
      <c r="F80" s="33">
        <v>78209</v>
      </c>
      <c r="G80">
        <v>0.7157</v>
      </c>
      <c r="H80" s="2">
        <f t="shared" si="6"/>
        <v>20919.62</v>
      </c>
      <c r="I80" s="2">
        <v>20822.52</v>
      </c>
      <c r="J80" s="2">
        <v>97.1</v>
      </c>
      <c r="K80" s="2">
        <v>11447142.029999999</v>
      </c>
      <c r="L80" s="2">
        <v>0</v>
      </c>
      <c r="M80" s="109">
        <v>3.4599999999999999E-2</v>
      </c>
      <c r="N80" t="str">
        <f t="shared" si="4"/>
        <v>Yes</v>
      </c>
      <c r="O80" s="2">
        <v>1600.19</v>
      </c>
      <c r="P80" s="2">
        <v>1</v>
      </c>
      <c r="Q80" s="2"/>
      <c r="R80" s="3" t="str">
        <f t="shared" si="5"/>
        <v>17210</v>
      </c>
      <c r="S80">
        <v>20919.62</v>
      </c>
      <c r="T80" s="3">
        <f t="shared" si="7"/>
        <v>0</v>
      </c>
    </row>
    <row r="81" spans="1:20" x14ac:dyDescent="0.25">
      <c r="A81" s="23" t="s">
        <v>684</v>
      </c>
      <c r="B81" s="23" t="s">
        <v>683</v>
      </c>
      <c r="C81" s="144">
        <v>1.06</v>
      </c>
      <c r="D81" s="144">
        <v>1.06</v>
      </c>
      <c r="E81" s="33">
        <v>72728</v>
      </c>
      <c r="F81" s="33">
        <v>78209</v>
      </c>
      <c r="G81">
        <v>0.51839999999999997</v>
      </c>
      <c r="H81" s="2">
        <f t="shared" si="6"/>
        <v>4618.9000000000005</v>
      </c>
      <c r="I81" s="2">
        <v>4529.3</v>
      </c>
      <c r="J81" s="2">
        <v>89.6</v>
      </c>
      <c r="K81" s="2">
        <v>1744397.63</v>
      </c>
      <c r="L81" s="2">
        <v>48542.720000000001</v>
      </c>
      <c r="M81" s="109">
        <v>4.3700000000000003E-2</v>
      </c>
      <c r="N81" t="str">
        <f t="shared" si="4"/>
        <v>Yes</v>
      </c>
      <c r="O81" s="2">
        <v>0</v>
      </c>
      <c r="P81" s="2">
        <v>1</v>
      </c>
      <c r="Q81" s="2"/>
      <c r="R81" s="3" t="str">
        <f t="shared" si="5"/>
        <v>37502</v>
      </c>
      <c r="S81">
        <v>4618.8999999999996</v>
      </c>
      <c r="T81" s="3">
        <f t="shared" si="7"/>
        <v>0</v>
      </c>
    </row>
    <row r="82" spans="1:20" x14ac:dyDescent="0.25">
      <c r="A82" s="23" t="s">
        <v>695</v>
      </c>
      <c r="B82" s="23" t="s">
        <v>694</v>
      </c>
      <c r="C82" s="144">
        <v>1.1200000000000001</v>
      </c>
      <c r="D82" s="144">
        <v>1.1200000000000001</v>
      </c>
      <c r="E82" s="33">
        <v>72728</v>
      </c>
      <c r="F82" s="33">
        <v>78209</v>
      </c>
      <c r="G82">
        <v>0.4869</v>
      </c>
      <c r="H82" s="2">
        <f t="shared" si="6"/>
        <v>3873.29</v>
      </c>
      <c r="I82" s="2">
        <v>3873.29</v>
      </c>
      <c r="J82" s="2">
        <v>0</v>
      </c>
      <c r="K82" s="2">
        <v>1441864.9</v>
      </c>
      <c r="L82" s="2">
        <v>0</v>
      </c>
      <c r="M82" s="109">
        <v>2.87E-2</v>
      </c>
      <c r="N82" t="str">
        <f t="shared" si="4"/>
        <v>Yes</v>
      </c>
      <c r="O82" s="2">
        <v>596.66999999999996</v>
      </c>
      <c r="P82" s="2">
        <v>1</v>
      </c>
      <c r="Q82" s="2"/>
      <c r="R82" s="3" t="str">
        <f t="shared" si="5"/>
        <v>27417</v>
      </c>
      <c r="S82">
        <v>3873.29</v>
      </c>
      <c r="T82" s="3">
        <f t="shared" si="7"/>
        <v>0</v>
      </c>
    </row>
    <row r="83" spans="1:20" x14ac:dyDescent="0.25">
      <c r="A83" s="23" t="s">
        <v>702</v>
      </c>
      <c r="B83" s="23" t="s">
        <v>701</v>
      </c>
      <c r="C83" s="144">
        <v>1</v>
      </c>
      <c r="D83" s="144">
        <v>1</v>
      </c>
      <c r="E83" s="33">
        <v>72728</v>
      </c>
      <c r="F83" s="33">
        <v>78209</v>
      </c>
      <c r="G83">
        <v>0.72050000000000003</v>
      </c>
      <c r="H83" s="2">
        <f t="shared" si="6"/>
        <v>855.17</v>
      </c>
      <c r="I83" s="2">
        <v>855.17</v>
      </c>
      <c r="J83" s="2">
        <v>0</v>
      </c>
      <c r="K83" s="2">
        <v>426669.72</v>
      </c>
      <c r="L83" s="2">
        <v>7929.7</v>
      </c>
      <c r="M83" s="109">
        <v>3.2800000000000003E-2</v>
      </c>
      <c r="N83" t="str">
        <f t="shared" si="4"/>
        <v>Yes</v>
      </c>
      <c r="O83" s="2">
        <v>18249.599999999999</v>
      </c>
      <c r="P83" s="2">
        <v>1</v>
      </c>
      <c r="Q83" s="2"/>
      <c r="R83" s="3" t="str">
        <f t="shared" si="5"/>
        <v>03053</v>
      </c>
      <c r="S83">
        <v>855.17</v>
      </c>
      <c r="T83" s="3">
        <f t="shared" si="7"/>
        <v>0</v>
      </c>
    </row>
    <row r="84" spans="1:20" x14ac:dyDescent="0.25">
      <c r="A84" s="23" t="s">
        <v>707</v>
      </c>
      <c r="B84" s="23" t="s">
        <v>706</v>
      </c>
      <c r="C84" s="144">
        <v>1.06</v>
      </c>
      <c r="D84" s="144">
        <v>1.06</v>
      </c>
      <c r="E84" s="33">
        <v>72728</v>
      </c>
      <c r="F84" s="33">
        <v>78209</v>
      </c>
      <c r="G84">
        <v>0.72230000000000005</v>
      </c>
      <c r="H84" s="2">
        <f t="shared" si="6"/>
        <v>7050.76</v>
      </c>
      <c r="I84" s="2">
        <v>7050.76</v>
      </c>
      <c r="J84" s="2">
        <v>0</v>
      </c>
      <c r="K84" s="2">
        <v>3710320.52</v>
      </c>
      <c r="L84" s="2">
        <v>0</v>
      </c>
      <c r="M84" s="109">
        <v>3.5200000000000002E-2</v>
      </c>
      <c r="N84" t="str">
        <f t="shared" si="4"/>
        <v>Yes</v>
      </c>
      <c r="O84" s="2">
        <v>0</v>
      </c>
      <c r="P84" s="2">
        <v>1</v>
      </c>
      <c r="Q84" s="2"/>
      <c r="R84" s="3" t="str">
        <f t="shared" si="5"/>
        <v>27402</v>
      </c>
      <c r="S84">
        <v>7050.76</v>
      </c>
      <c r="T84" s="3">
        <f t="shared" si="7"/>
        <v>0</v>
      </c>
    </row>
    <row r="85" spans="1:20" x14ac:dyDescent="0.25">
      <c r="A85" s="23" t="s">
        <v>722</v>
      </c>
      <c r="B85" s="23" t="s">
        <v>721</v>
      </c>
      <c r="C85" s="144">
        <v>1</v>
      </c>
      <c r="D85" s="144">
        <v>1.04</v>
      </c>
      <c r="E85" s="33">
        <v>72728</v>
      </c>
      <c r="F85" s="33">
        <v>78209</v>
      </c>
      <c r="G85">
        <v>0.23830000000000001</v>
      </c>
      <c r="H85" s="2">
        <f t="shared" si="6"/>
        <v>869.87</v>
      </c>
      <c r="I85" s="2">
        <v>842.57</v>
      </c>
      <c r="J85" s="2">
        <v>27.3</v>
      </c>
      <c r="K85" s="2">
        <v>148475.12</v>
      </c>
      <c r="L85" s="2">
        <v>0</v>
      </c>
      <c r="M85" s="109">
        <v>3.2899999999999999E-2</v>
      </c>
      <c r="N85" t="str">
        <f t="shared" si="4"/>
        <v>Yes</v>
      </c>
      <c r="O85" s="2">
        <v>0</v>
      </c>
      <c r="P85" s="2">
        <v>1</v>
      </c>
      <c r="Q85" s="2"/>
      <c r="R85" s="3" t="str">
        <f t="shared" si="5"/>
        <v>32358</v>
      </c>
      <c r="S85">
        <v>869.87</v>
      </c>
      <c r="T85" s="3">
        <f t="shared" si="7"/>
        <v>0</v>
      </c>
    </row>
    <row r="86" spans="1:20" x14ac:dyDescent="0.25">
      <c r="A86" s="23" t="s">
        <v>2488</v>
      </c>
      <c r="B86" s="23" t="s">
        <v>2489</v>
      </c>
      <c r="C86" s="144">
        <v>1</v>
      </c>
      <c r="D86" s="144">
        <v>1</v>
      </c>
      <c r="E86" s="33">
        <v>72728</v>
      </c>
      <c r="F86" s="33">
        <v>78209</v>
      </c>
      <c r="G86">
        <v>0.59650000000000003</v>
      </c>
      <c r="H86" s="2">
        <f t="shared" si="6"/>
        <v>111.18</v>
      </c>
      <c r="I86" s="2">
        <v>111.18</v>
      </c>
      <c r="J86" s="2">
        <v>0</v>
      </c>
      <c r="K86" s="2">
        <v>45927.39</v>
      </c>
      <c r="L86" s="2">
        <v>0</v>
      </c>
      <c r="M86" s="109">
        <v>3.7600000000000001E-2</v>
      </c>
      <c r="N86" t="str">
        <f t="shared" si="4"/>
        <v>Yes</v>
      </c>
      <c r="O86" s="2">
        <v>0</v>
      </c>
      <c r="P86" s="2">
        <v>1</v>
      </c>
      <c r="Q86" s="2"/>
      <c r="R86" s="3" t="str">
        <f t="shared" si="5"/>
        <v>38302</v>
      </c>
      <c r="S86">
        <v>111.18</v>
      </c>
      <c r="T86" s="3">
        <f t="shared" si="7"/>
        <v>0</v>
      </c>
    </row>
    <row r="87" spans="1:20" x14ac:dyDescent="0.25">
      <c r="A87" s="23" t="s">
        <v>727</v>
      </c>
      <c r="B87" s="23" t="s">
        <v>726</v>
      </c>
      <c r="C87" s="144">
        <v>1</v>
      </c>
      <c r="D87" s="144">
        <v>1.04</v>
      </c>
      <c r="E87" s="33">
        <v>72728</v>
      </c>
      <c r="F87" s="33">
        <v>78209</v>
      </c>
      <c r="G87">
        <v>0.39340000000000003</v>
      </c>
      <c r="H87" s="2">
        <f t="shared" si="6"/>
        <v>61.6</v>
      </c>
      <c r="I87" s="2">
        <v>61.6</v>
      </c>
      <c r="J87" s="2">
        <v>0</v>
      </c>
      <c r="K87" s="2">
        <v>17368.78</v>
      </c>
      <c r="L87" s="2">
        <v>1231.9100000000001</v>
      </c>
      <c r="M87" s="109">
        <v>6.4799999999999996E-2</v>
      </c>
      <c r="N87" t="str">
        <f t="shared" si="4"/>
        <v>Yes</v>
      </c>
      <c r="O87" s="2">
        <v>0</v>
      </c>
      <c r="P87" s="2">
        <v>1</v>
      </c>
      <c r="Q87" s="2"/>
      <c r="R87" s="3" t="str">
        <f t="shared" si="5"/>
        <v>20401</v>
      </c>
      <c r="S87">
        <v>61.6</v>
      </c>
      <c r="T87" s="3">
        <f t="shared" si="7"/>
        <v>0</v>
      </c>
    </row>
    <row r="88" spans="1:20" x14ac:dyDescent="0.25">
      <c r="A88" s="23" t="s">
        <v>731</v>
      </c>
      <c r="B88" s="23" t="s">
        <v>730</v>
      </c>
      <c r="C88" s="144">
        <v>1</v>
      </c>
      <c r="D88" s="144">
        <v>1</v>
      </c>
      <c r="E88" s="33">
        <v>72728</v>
      </c>
      <c r="F88" s="33">
        <v>78209</v>
      </c>
      <c r="G88">
        <v>0.48209999999999997</v>
      </c>
      <c r="H88" s="2">
        <f t="shared" si="6"/>
        <v>2934.26</v>
      </c>
      <c r="I88" s="2">
        <v>2934.26</v>
      </c>
      <c r="J88" s="2">
        <v>0</v>
      </c>
      <c r="K88" s="2">
        <v>979639.73</v>
      </c>
      <c r="L88" s="2">
        <v>0</v>
      </c>
      <c r="M88" s="109">
        <v>7.2999999999999995E-2</v>
      </c>
      <c r="N88" t="str">
        <f t="shared" si="4"/>
        <v>Yes</v>
      </c>
      <c r="O88" s="2">
        <v>0</v>
      </c>
      <c r="P88" s="2">
        <v>1</v>
      </c>
      <c r="Q88" s="2"/>
      <c r="R88" s="3" t="str">
        <f t="shared" si="5"/>
        <v>20404</v>
      </c>
      <c r="S88">
        <v>2934.26</v>
      </c>
      <c r="T88" s="3">
        <f t="shared" si="7"/>
        <v>0</v>
      </c>
    </row>
    <row r="89" spans="1:20" x14ac:dyDescent="0.25">
      <c r="A89" s="23" t="s">
        <v>736</v>
      </c>
      <c r="B89" s="23" t="s">
        <v>735</v>
      </c>
      <c r="C89" s="144">
        <v>1</v>
      </c>
      <c r="D89" s="144">
        <v>1</v>
      </c>
      <c r="E89" s="33">
        <v>72728</v>
      </c>
      <c r="F89" s="33">
        <v>78209</v>
      </c>
      <c r="G89">
        <v>0.73499999999999999</v>
      </c>
      <c r="H89" s="2">
        <f t="shared" si="6"/>
        <v>701.94</v>
      </c>
      <c r="I89" s="2">
        <v>701.94</v>
      </c>
      <c r="J89" s="2">
        <v>0</v>
      </c>
      <c r="K89" s="2">
        <v>357345.37</v>
      </c>
      <c r="L89" s="2">
        <v>34919.18</v>
      </c>
      <c r="M89" s="109">
        <v>4.3099999999999999E-2</v>
      </c>
      <c r="N89" t="str">
        <f t="shared" si="4"/>
        <v>Yes</v>
      </c>
      <c r="O89" s="2">
        <v>19702.509999999998</v>
      </c>
      <c r="P89" s="2">
        <v>1</v>
      </c>
      <c r="Q89" s="2"/>
      <c r="R89" s="3" t="str">
        <f t="shared" si="5"/>
        <v>13301</v>
      </c>
      <c r="S89">
        <v>701.94</v>
      </c>
      <c r="T89" s="3">
        <f t="shared" si="7"/>
        <v>0</v>
      </c>
    </row>
    <row r="90" spans="1:20" x14ac:dyDescent="0.25">
      <c r="A90" s="23" t="s">
        <v>740</v>
      </c>
      <c r="B90" s="23" t="s">
        <v>739</v>
      </c>
      <c r="C90" s="144">
        <v>1</v>
      </c>
      <c r="D90" s="144">
        <v>1</v>
      </c>
      <c r="E90" s="33">
        <v>72728</v>
      </c>
      <c r="F90" s="33">
        <v>78209</v>
      </c>
      <c r="G90">
        <v>0.87819999999999998</v>
      </c>
      <c r="H90" s="2">
        <f t="shared" si="6"/>
        <v>3573.34</v>
      </c>
      <c r="I90" s="2">
        <v>3493.54</v>
      </c>
      <c r="J90" s="2">
        <v>79.8</v>
      </c>
      <c r="K90" s="2">
        <v>2173210.1</v>
      </c>
      <c r="L90" s="2">
        <v>53744.45</v>
      </c>
      <c r="M90" s="109">
        <v>5.3699999999999998E-2</v>
      </c>
      <c r="N90" t="str">
        <f t="shared" si="4"/>
        <v>Yes</v>
      </c>
      <c r="O90" s="2">
        <v>0</v>
      </c>
      <c r="P90" s="2">
        <v>1</v>
      </c>
      <c r="Q90" s="2"/>
      <c r="R90" s="3" t="str">
        <f t="shared" si="5"/>
        <v>39200</v>
      </c>
      <c r="S90">
        <v>3573.34</v>
      </c>
      <c r="T90" s="3">
        <f t="shared" si="7"/>
        <v>0</v>
      </c>
    </row>
    <row r="91" spans="1:20" x14ac:dyDescent="0.25">
      <c r="A91" s="23" t="s">
        <v>749</v>
      </c>
      <c r="B91" s="23" t="s">
        <v>748</v>
      </c>
      <c r="C91" s="144">
        <v>1</v>
      </c>
      <c r="D91" s="144">
        <v>1</v>
      </c>
      <c r="E91" s="33">
        <v>72728</v>
      </c>
      <c r="F91" s="33">
        <v>78209</v>
      </c>
      <c r="G91">
        <v>0.91500000000000004</v>
      </c>
      <c r="H91" s="2">
        <f t="shared" si="6"/>
        <v>1363.53</v>
      </c>
      <c r="I91" s="2">
        <v>1363.53</v>
      </c>
      <c r="J91" s="2">
        <v>0</v>
      </c>
      <c r="K91" s="2">
        <v>864063.04</v>
      </c>
      <c r="L91" s="2">
        <v>50175.47</v>
      </c>
      <c r="M91" s="109">
        <v>6.6199999999999995E-2</v>
      </c>
      <c r="N91" t="str">
        <f t="shared" si="4"/>
        <v>Yes</v>
      </c>
      <c r="O91" s="2">
        <v>2.98</v>
      </c>
      <c r="P91" s="2">
        <v>1</v>
      </c>
      <c r="Q91" s="2"/>
      <c r="R91" s="3" t="str">
        <f t="shared" si="5"/>
        <v>39204</v>
      </c>
      <c r="S91">
        <v>1363.53</v>
      </c>
      <c r="T91" s="3">
        <f t="shared" si="7"/>
        <v>0</v>
      </c>
    </row>
    <row r="92" spans="1:20" x14ac:dyDescent="0.25">
      <c r="A92" s="23" t="s">
        <v>754</v>
      </c>
      <c r="B92" s="23" t="s">
        <v>753</v>
      </c>
      <c r="C92" s="144">
        <v>1.1200000000000001</v>
      </c>
      <c r="D92" s="144">
        <v>1.1200000000000001</v>
      </c>
      <c r="E92" s="33">
        <v>72728</v>
      </c>
      <c r="F92" s="33">
        <v>78209</v>
      </c>
      <c r="G92">
        <v>0.46089999999999998</v>
      </c>
      <c r="H92" s="2">
        <f t="shared" si="6"/>
        <v>2249.64</v>
      </c>
      <c r="I92" s="2">
        <v>2249.64</v>
      </c>
      <c r="J92" s="2">
        <v>0</v>
      </c>
      <c r="K92" s="2">
        <v>792744.67</v>
      </c>
      <c r="L92" s="2">
        <v>0</v>
      </c>
      <c r="M92" s="109">
        <v>4.3200000000000002E-2</v>
      </c>
      <c r="N92" t="str">
        <f t="shared" si="4"/>
        <v>Yes</v>
      </c>
      <c r="O92" s="2">
        <v>0</v>
      </c>
      <c r="P92" s="2">
        <v>1</v>
      </c>
      <c r="Q92" s="2"/>
      <c r="R92" s="3" t="str">
        <f t="shared" si="5"/>
        <v>31332</v>
      </c>
      <c r="S92">
        <v>2249.64</v>
      </c>
      <c r="T92" s="3">
        <f t="shared" si="7"/>
        <v>0</v>
      </c>
    </row>
    <row r="93" spans="1:20" x14ac:dyDescent="0.25">
      <c r="A93" s="23" t="s">
        <v>762</v>
      </c>
      <c r="B93" s="23" t="s">
        <v>761</v>
      </c>
      <c r="C93" s="144">
        <v>1.06</v>
      </c>
      <c r="D93" s="144">
        <v>1.06</v>
      </c>
      <c r="E93" s="33">
        <v>72728</v>
      </c>
      <c r="F93" s="33">
        <v>78209</v>
      </c>
      <c r="G93">
        <v>0.48959999999999998</v>
      </c>
      <c r="H93" s="2">
        <f t="shared" si="6"/>
        <v>233.2</v>
      </c>
      <c r="I93" s="2">
        <v>219.25</v>
      </c>
      <c r="J93" s="2">
        <v>13.95</v>
      </c>
      <c r="K93" s="2">
        <v>83185.929999999993</v>
      </c>
      <c r="L93" s="2">
        <v>0</v>
      </c>
      <c r="M93" s="109">
        <v>6.0699999999999997E-2</v>
      </c>
      <c r="N93" t="str">
        <f t="shared" si="4"/>
        <v>Yes</v>
      </c>
      <c r="O93" s="2">
        <v>0</v>
      </c>
      <c r="P93" s="2">
        <v>1</v>
      </c>
      <c r="Q93" s="2"/>
      <c r="R93" s="3" t="str">
        <f t="shared" si="5"/>
        <v>23054</v>
      </c>
      <c r="S93">
        <v>233.2</v>
      </c>
      <c r="T93" s="3">
        <f t="shared" si="7"/>
        <v>0</v>
      </c>
    </row>
    <row r="94" spans="1:20" x14ac:dyDescent="0.25">
      <c r="A94" s="23" t="s">
        <v>765</v>
      </c>
      <c r="B94" s="23" t="s">
        <v>764</v>
      </c>
      <c r="C94" s="144">
        <v>1</v>
      </c>
      <c r="D94" s="144">
        <v>1</v>
      </c>
      <c r="E94" s="33">
        <v>72728</v>
      </c>
      <c r="F94" s="33">
        <v>78209</v>
      </c>
      <c r="G94">
        <v>0.52500000000000002</v>
      </c>
      <c r="H94" s="2">
        <f t="shared" si="6"/>
        <v>37.6</v>
      </c>
      <c r="I94" s="2">
        <v>37.6</v>
      </c>
      <c r="J94" s="2">
        <v>0</v>
      </c>
      <c r="K94" s="2">
        <v>13648.23</v>
      </c>
      <c r="L94" s="2">
        <v>967.55</v>
      </c>
      <c r="M94" s="109">
        <v>0.10059999999999999</v>
      </c>
      <c r="N94" t="str">
        <f t="shared" si="4"/>
        <v>Yes</v>
      </c>
      <c r="O94" s="2">
        <v>0</v>
      </c>
      <c r="P94" s="2">
        <v>1</v>
      </c>
      <c r="Q94" s="2"/>
      <c r="R94" s="3" t="str">
        <f t="shared" si="5"/>
        <v>32312</v>
      </c>
      <c r="S94">
        <v>37.6</v>
      </c>
      <c r="T94" s="3">
        <f t="shared" si="7"/>
        <v>0</v>
      </c>
    </row>
    <row r="95" spans="1:20" x14ac:dyDescent="0.25">
      <c r="A95" s="23" t="s">
        <v>768</v>
      </c>
      <c r="B95" s="23" t="s">
        <v>767</v>
      </c>
      <c r="C95" s="144">
        <v>1.06</v>
      </c>
      <c r="D95" s="144">
        <v>1.06</v>
      </c>
      <c r="E95" s="33">
        <v>72728</v>
      </c>
      <c r="F95" s="33">
        <v>78209</v>
      </c>
      <c r="G95">
        <v>0.30769999999999997</v>
      </c>
      <c r="H95" s="2">
        <f t="shared" si="6"/>
        <v>167.7</v>
      </c>
      <c r="I95" s="2">
        <v>167.7</v>
      </c>
      <c r="J95" s="2">
        <v>0</v>
      </c>
      <c r="K95" s="2">
        <v>37604.61</v>
      </c>
      <c r="L95" s="2">
        <v>0</v>
      </c>
      <c r="M95" s="109">
        <v>9.0899999999999995E-2</v>
      </c>
      <c r="N95" t="str">
        <f t="shared" si="4"/>
        <v>Yes</v>
      </c>
      <c r="O95" s="2">
        <v>0</v>
      </c>
      <c r="P95" s="2">
        <v>1</v>
      </c>
      <c r="Q95" s="2"/>
      <c r="R95" s="3" t="str">
        <f t="shared" si="5"/>
        <v>06103</v>
      </c>
      <c r="S95">
        <v>167.7</v>
      </c>
      <c r="T95" s="3">
        <f t="shared" si="7"/>
        <v>0</v>
      </c>
    </row>
    <row r="96" spans="1:20" x14ac:dyDescent="0.25">
      <c r="A96" s="23" t="s">
        <v>771</v>
      </c>
      <c r="B96" s="23" t="s">
        <v>770</v>
      </c>
      <c r="C96" s="144">
        <v>1</v>
      </c>
      <c r="D96" s="144">
        <v>1</v>
      </c>
      <c r="E96" s="33">
        <v>72728</v>
      </c>
      <c r="F96" s="33">
        <v>78209</v>
      </c>
      <c r="G96">
        <v>0.24429999999999999</v>
      </c>
      <c r="H96" s="2">
        <f t="shared" si="6"/>
        <v>567.22</v>
      </c>
      <c r="I96" s="2">
        <v>553.72</v>
      </c>
      <c r="J96" s="2">
        <v>13.5</v>
      </c>
      <c r="K96" s="2">
        <v>95970.9</v>
      </c>
      <c r="L96" s="2">
        <v>0</v>
      </c>
      <c r="M96" s="109">
        <v>5.1299999999999998E-2</v>
      </c>
      <c r="N96" t="str">
        <f t="shared" si="4"/>
        <v>Yes</v>
      </c>
      <c r="O96" s="2">
        <v>0</v>
      </c>
      <c r="P96" s="2">
        <v>1</v>
      </c>
      <c r="Q96" s="2"/>
      <c r="R96" s="3" t="str">
        <f t="shared" si="5"/>
        <v>34324</v>
      </c>
      <c r="S96">
        <v>567.22</v>
      </c>
      <c r="T96" s="3">
        <f t="shared" si="7"/>
        <v>0</v>
      </c>
    </row>
    <row r="97" spans="1:20" x14ac:dyDescent="0.25">
      <c r="A97" s="23" t="s">
        <v>774</v>
      </c>
      <c r="B97" s="23" t="s">
        <v>773</v>
      </c>
      <c r="C97" s="144">
        <v>1</v>
      </c>
      <c r="D97" s="144">
        <v>1.04</v>
      </c>
      <c r="E97" s="33">
        <v>72728</v>
      </c>
      <c r="F97" s="33">
        <v>78209</v>
      </c>
      <c r="G97">
        <v>0.5413</v>
      </c>
      <c r="H97" s="2">
        <f t="shared" si="6"/>
        <v>111.28</v>
      </c>
      <c r="I97" s="2">
        <v>111.28</v>
      </c>
      <c r="J97" s="2">
        <v>0</v>
      </c>
      <c r="K97" s="2">
        <v>43141.83</v>
      </c>
      <c r="L97" s="2">
        <v>0</v>
      </c>
      <c r="M97" s="109">
        <v>4.7800000000000002E-2</v>
      </c>
      <c r="N97" t="str">
        <f t="shared" si="4"/>
        <v>Yes</v>
      </c>
      <c r="O97" s="2">
        <v>3544.05</v>
      </c>
      <c r="P97" s="2">
        <v>1</v>
      </c>
      <c r="Q97" s="2"/>
      <c r="R97" s="3" t="str">
        <f t="shared" si="5"/>
        <v>22204</v>
      </c>
      <c r="S97">
        <v>111.28</v>
      </c>
      <c r="T97" s="3">
        <f t="shared" si="7"/>
        <v>0</v>
      </c>
    </row>
    <row r="98" spans="1:20" x14ac:dyDescent="0.25">
      <c r="A98" s="23" t="s">
        <v>778</v>
      </c>
      <c r="B98" s="23" t="s">
        <v>777</v>
      </c>
      <c r="C98" s="144">
        <v>1</v>
      </c>
      <c r="D98" s="144">
        <v>1</v>
      </c>
      <c r="E98" s="33">
        <v>72728</v>
      </c>
      <c r="F98" s="33">
        <v>78209</v>
      </c>
      <c r="G98">
        <v>0.80530000000000002</v>
      </c>
      <c r="H98" s="2">
        <f t="shared" si="6"/>
        <v>1081.8799999999999</v>
      </c>
      <c r="I98" s="2">
        <v>1051.78</v>
      </c>
      <c r="J98" s="2">
        <v>30.1</v>
      </c>
      <c r="K98" s="2">
        <v>603338.5</v>
      </c>
      <c r="L98" s="2">
        <v>38147.69</v>
      </c>
      <c r="M98" s="109">
        <v>4.3700000000000003E-2</v>
      </c>
      <c r="N98" t="str">
        <f t="shared" si="4"/>
        <v>Yes</v>
      </c>
      <c r="O98" s="2">
        <v>1282.55</v>
      </c>
      <c r="P98" s="2">
        <v>1</v>
      </c>
      <c r="Q98" s="2"/>
      <c r="R98" s="3" t="str">
        <f t="shared" si="5"/>
        <v>39203</v>
      </c>
      <c r="S98">
        <v>1081.8800000000001</v>
      </c>
      <c r="T98" s="3">
        <f t="shared" si="7"/>
        <v>0</v>
      </c>
    </row>
    <row r="99" spans="1:20" x14ac:dyDescent="0.25">
      <c r="A99" s="23" t="s">
        <v>784</v>
      </c>
      <c r="B99" s="23" t="s">
        <v>783</v>
      </c>
      <c r="C99" s="144">
        <v>1.18</v>
      </c>
      <c r="D99" s="144">
        <v>1.18</v>
      </c>
      <c r="E99" s="33">
        <v>72728</v>
      </c>
      <c r="F99" s="33">
        <v>78209</v>
      </c>
      <c r="G99">
        <v>0.70820000000000005</v>
      </c>
      <c r="H99" s="2">
        <f t="shared" si="6"/>
        <v>17602.640000000003</v>
      </c>
      <c r="I99" s="2">
        <v>17555.740000000002</v>
      </c>
      <c r="J99" s="2">
        <v>46.9</v>
      </c>
      <c r="K99" s="2">
        <v>9980270.9900000002</v>
      </c>
      <c r="L99" s="2">
        <v>951102.94</v>
      </c>
      <c r="M99" s="109">
        <v>3.6799999999999999E-2</v>
      </c>
      <c r="N99" t="str">
        <f t="shared" si="4"/>
        <v>Yes</v>
      </c>
      <c r="O99" s="2">
        <v>483796.92</v>
      </c>
      <c r="P99" s="2">
        <v>1</v>
      </c>
      <c r="Q99" s="2"/>
      <c r="R99" s="3" t="str">
        <f t="shared" si="5"/>
        <v>17401</v>
      </c>
      <c r="S99">
        <v>17602.64</v>
      </c>
      <c r="T99" s="3">
        <f t="shared" si="7"/>
        <v>0</v>
      </c>
    </row>
    <row r="100" spans="1:20" x14ac:dyDescent="0.25">
      <c r="A100" s="23" t="s">
        <v>814</v>
      </c>
      <c r="B100" s="23" t="s">
        <v>813</v>
      </c>
      <c r="C100" s="144">
        <v>1.06</v>
      </c>
      <c r="D100" s="144">
        <v>1.06</v>
      </c>
      <c r="E100" s="33">
        <v>72728</v>
      </c>
      <c r="F100" s="33">
        <v>78209</v>
      </c>
      <c r="G100">
        <v>0.25280000000000002</v>
      </c>
      <c r="H100" s="2">
        <f t="shared" si="6"/>
        <v>2049.17</v>
      </c>
      <c r="I100" s="2">
        <v>1976.77</v>
      </c>
      <c r="J100" s="2">
        <v>72.400000000000006</v>
      </c>
      <c r="K100" s="2">
        <v>377413.45</v>
      </c>
      <c r="L100" s="2">
        <v>6638.36</v>
      </c>
      <c r="M100" s="109">
        <v>3.4200000000000001E-2</v>
      </c>
      <c r="N100" t="str">
        <f t="shared" si="4"/>
        <v>Yes</v>
      </c>
      <c r="O100" s="2">
        <v>0</v>
      </c>
      <c r="P100" s="2">
        <v>1</v>
      </c>
      <c r="Q100" s="2"/>
      <c r="R100" s="3" t="str">
        <f t="shared" si="5"/>
        <v>06098</v>
      </c>
      <c r="S100">
        <v>2049.17</v>
      </c>
      <c r="T100" s="3">
        <f t="shared" si="7"/>
        <v>0</v>
      </c>
    </row>
    <row r="101" spans="1:20" x14ac:dyDescent="0.25">
      <c r="A101" s="23" t="s">
        <v>819</v>
      </c>
      <c r="B101" s="23" t="s">
        <v>818</v>
      </c>
      <c r="C101" s="144">
        <v>1</v>
      </c>
      <c r="D101" s="144">
        <v>1</v>
      </c>
      <c r="E101" s="33">
        <v>72728</v>
      </c>
      <c r="F101" s="33">
        <v>78209</v>
      </c>
      <c r="G101">
        <v>0.75309999999999999</v>
      </c>
      <c r="H101" s="2">
        <f t="shared" si="6"/>
        <v>321.78000000000003</v>
      </c>
      <c r="I101" s="2">
        <v>309.18</v>
      </c>
      <c r="J101" s="2">
        <v>12.6</v>
      </c>
      <c r="K101" s="2">
        <v>167786.59</v>
      </c>
      <c r="L101" s="2">
        <v>15090.62</v>
      </c>
      <c r="M101" s="109">
        <v>7.0400000000000004E-2</v>
      </c>
      <c r="N101" t="str">
        <f t="shared" si="4"/>
        <v>Yes</v>
      </c>
      <c r="O101" s="2">
        <v>9913.2000000000007</v>
      </c>
      <c r="P101" s="2">
        <v>1</v>
      </c>
      <c r="Q101" s="2"/>
      <c r="R101" s="3" t="str">
        <f t="shared" si="5"/>
        <v>23404</v>
      </c>
      <c r="S101">
        <v>321.77999999999997</v>
      </c>
      <c r="T101" s="3">
        <f t="shared" si="7"/>
        <v>0</v>
      </c>
    </row>
    <row r="102" spans="1:20" x14ac:dyDescent="0.25">
      <c r="A102" s="23" t="s">
        <v>822</v>
      </c>
      <c r="B102" s="23" t="s">
        <v>821</v>
      </c>
      <c r="C102" s="144">
        <v>1</v>
      </c>
      <c r="D102" s="144">
        <v>1</v>
      </c>
      <c r="E102" s="33">
        <v>72728</v>
      </c>
      <c r="F102" s="33">
        <v>78209</v>
      </c>
      <c r="G102">
        <v>0.68440000000000001</v>
      </c>
      <c r="H102" s="2">
        <f t="shared" si="6"/>
        <v>1591.23</v>
      </c>
      <c r="I102" s="2">
        <v>1577.73</v>
      </c>
      <c r="J102" s="2">
        <v>13.5</v>
      </c>
      <c r="K102" s="2">
        <v>754227.27</v>
      </c>
      <c r="L102" s="2">
        <v>70900.72</v>
      </c>
      <c r="M102" s="109">
        <v>2.4299999999999999E-2</v>
      </c>
      <c r="N102" t="str">
        <f t="shared" si="4"/>
        <v>Yes</v>
      </c>
      <c r="O102" s="2">
        <v>43866.05</v>
      </c>
      <c r="P102" s="2">
        <v>1</v>
      </c>
      <c r="Q102" s="2"/>
      <c r="R102" s="3" t="str">
        <f t="shared" si="5"/>
        <v>14028</v>
      </c>
      <c r="S102">
        <v>1591.23</v>
      </c>
      <c r="T102" s="3">
        <f t="shared" si="7"/>
        <v>0</v>
      </c>
    </row>
    <row r="103" spans="1:20" x14ac:dyDescent="0.25">
      <c r="A103" s="23" t="s">
        <v>3251</v>
      </c>
      <c r="B103" s="23" t="s">
        <v>3252</v>
      </c>
      <c r="C103" s="144">
        <v>1.18</v>
      </c>
      <c r="D103" s="144">
        <v>1.18</v>
      </c>
      <c r="E103" s="33">
        <v>72728</v>
      </c>
      <c r="F103" s="33">
        <v>78209</v>
      </c>
      <c r="G103">
        <v>0.52590000000000003</v>
      </c>
      <c r="H103" s="2">
        <f t="shared" si="6"/>
        <v>124.4</v>
      </c>
      <c r="I103" s="2">
        <v>124.4</v>
      </c>
      <c r="J103" s="2">
        <v>0</v>
      </c>
      <c r="K103" s="2">
        <v>52342.54</v>
      </c>
      <c r="L103" s="2">
        <v>0</v>
      </c>
      <c r="M103" s="109">
        <v>3.5000000000000003E-2</v>
      </c>
      <c r="N103" t="str">
        <f t="shared" si="4"/>
        <v>Yes</v>
      </c>
      <c r="O103" s="2">
        <v>0</v>
      </c>
      <c r="P103" s="2">
        <v>1</v>
      </c>
      <c r="Q103" s="2"/>
      <c r="R103" s="3" t="str">
        <f t="shared" si="5"/>
        <v>17919</v>
      </c>
      <c r="S103">
        <v>124.4</v>
      </c>
      <c r="T103" s="3">
        <f t="shared" si="7"/>
        <v>0</v>
      </c>
    </row>
    <row r="104" spans="1:20" x14ac:dyDescent="0.25">
      <c r="A104" s="145" t="s">
        <v>3016</v>
      </c>
      <c r="B104" t="s">
        <v>3017</v>
      </c>
      <c r="C104" s="144">
        <v>1.1200000000000001</v>
      </c>
      <c r="D104" s="144">
        <v>1.1200000000000001</v>
      </c>
      <c r="E104" s="33">
        <v>72728</v>
      </c>
      <c r="F104" s="33">
        <v>78209</v>
      </c>
      <c r="G104">
        <v>0.65269999999999995</v>
      </c>
      <c r="H104" s="2">
        <f t="shared" si="6"/>
        <v>250.6</v>
      </c>
      <c r="I104" s="2">
        <v>250.6</v>
      </c>
      <c r="J104" s="2">
        <v>0</v>
      </c>
      <c r="K104" s="2">
        <v>125088.39</v>
      </c>
      <c r="L104" s="2">
        <v>0</v>
      </c>
      <c r="M104" s="109">
        <v>3.5000000000000003E-2</v>
      </c>
      <c r="N104" t="str">
        <f t="shared" si="4"/>
        <v>Yes</v>
      </c>
      <c r="O104" s="2">
        <v>0</v>
      </c>
      <c r="P104" s="2">
        <v>1</v>
      </c>
      <c r="Q104" s="2"/>
      <c r="R104" s="3" t="str">
        <f t="shared" si="5"/>
        <v>27902</v>
      </c>
      <c r="S104">
        <v>250.6</v>
      </c>
      <c r="T104" s="3">
        <f t="shared" si="7"/>
        <v>0</v>
      </c>
    </row>
    <row r="105" spans="1:20" x14ac:dyDescent="0.25">
      <c r="A105" s="23" t="s">
        <v>2413</v>
      </c>
      <c r="B105" s="23" t="s">
        <v>2856</v>
      </c>
      <c r="C105" s="144">
        <v>1.18</v>
      </c>
      <c r="D105" s="144">
        <v>1.18</v>
      </c>
      <c r="E105" s="33">
        <v>72728</v>
      </c>
      <c r="F105" s="33">
        <v>78209</v>
      </c>
      <c r="G105">
        <v>0.67630000000000001</v>
      </c>
      <c r="H105" s="2">
        <f t="shared" si="6"/>
        <v>482.1</v>
      </c>
      <c r="I105" s="2">
        <v>482.1</v>
      </c>
      <c r="J105" s="2">
        <v>0</v>
      </c>
      <c r="K105" s="2">
        <v>260961.4</v>
      </c>
      <c r="L105" s="2">
        <v>0</v>
      </c>
      <c r="M105" s="109">
        <v>0.20680000000000001</v>
      </c>
      <c r="N105" t="str">
        <f t="shared" si="4"/>
        <v>Yes</v>
      </c>
      <c r="O105" s="2">
        <v>0</v>
      </c>
      <c r="P105" s="2">
        <v>1</v>
      </c>
      <c r="Q105" s="2"/>
      <c r="R105" s="3" t="str">
        <f t="shared" si="5"/>
        <v>17911</v>
      </c>
      <c r="S105">
        <v>482.1</v>
      </c>
      <c r="T105" s="3">
        <f t="shared" si="7"/>
        <v>0</v>
      </c>
    </row>
    <row r="106" spans="1:20" x14ac:dyDescent="0.25">
      <c r="A106" t="s">
        <v>2784</v>
      </c>
      <c r="B106" t="s">
        <v>2858</v>
      </c>
      <c r="C106" s="144">
        <v>1.18</v>
      </c>
      <c r="D106" s="144">
        <v>1.18</v>
      </c>
      <c r="E106" s="33">
        <v>72728</v>
      </c>
      <c r="F106" s="33">
        <v>78209</v>
      </c>
      <c r="G106">
        <v>0.57550000000000001</v>
      </c>
      <c r="H106" s="2">
        <f t="shared" si="6"/>
        <v>311.60000000000002</v>
      </c>
      <c r="I106" s="2">
        <v>311.60000000000002</v>
      </c>
      <c r="J106" s="2">
        <v>0</v>
      </c>
      <c r="K106" s="2">
        <v>143628.94</v>
      </c>
      <c r="L106" s="2">
        <v>0</v>
      </c>
      <c r="M106" s="109">
        <v>3.5000000000000003E-2</v>
      </c>
      <c r="N106" t="str">
        <f t="shared" si="4"/>
        <v>Yes</v>
      </c>
      <c r="O106" s="2">
        <v>0</v>
      </c>
      <c r="P106" s="2">
        <v>1</v>
      </c>
      <c r="Q106" s="2"/>
      <c r="R106" s="3" t="str">
        <f t="shared" si="5"/>
        <v>17916</v>
      </c>
      <c r="S106">
        <v>311.60000000000002</v>
      </c>
      <c r="T106" s="3">
        <f t="shared" si="7"/>
        <v>0</v>
      </c>
    </row>
    <row r="107" spans="1:20" x14ac:dyDescent="0.25">
      <c r="A107" s="23" t="s">
        <v>828</v>
      </c>
      <c r="B107" s="23" t="s">
        <v>827</v>
      </c>
      <c r="C107" s="144">
        <v>1</v>
      </c>
      <c r="D107" s="144">
        <v>1</v>
      </c>
      <c r="E107" s="33">
        <v>72728</v>
      </c>
      <c r="F107" s="33">
        <v>78209</v>
      </c>
      <c r="G107">
        <v>0.82379999999999998</v>
      </c>
      <c r="H107" s="2">
        <f t="shared" si="6"/>
        <v>184.6</v>
      </c>
      <c r="I107" s="2">
        <v>184.6</v>
      </c>
      <c r="J107" s="2">
        <v>0</v>
      </c>
      <c r="K107" s="2">
        <v>105286.37</v>
      </c>
      <c r="L107" s="2">
        <v>0</v>
      </c>
      <c r="M107" s="109">
        <v>2.1600000000000001E-2</v>
      </c>
      <c r="N107" t="str">
        <f t="shared" si="4"/>
        <v>Yes</v>
      </c>
      <c r="O107" s="2">
        <v>0</v>
      </c>
      <c r="P107" s="2">
        <v>1</v>
      </c>
      <c r="Q107" s="2"/>
      <c r="R107" s="3" t="str">
        <f t="shared" si="5"/>
        <v>10070</v>
      </c>
      <c r="S107">
        <v>184.6</v>
      </c>
      <c r="T107" s="3">
        <f t="shared" si="7"/>
        <v>0</v>
      </c>
    </row>
    <row r="108" spans="1:20" x14ac:dyDescent="0.25">
      <c r="A108" s="23" t="s">
        <v>833</v>
      </c>
      <c r="B108" s="23" t="s">
        <v>832</v>
      </c>
      <c r="C108" s="144">
        <v>1.18</v>
      </c>
      <c r="D108" s="144">
        <v>1.18</v>
      </c>
      <c r="E108" s="33">
        <v>72728</v>
      </c>
      <c r="F108" s="33">
        <v>78209</v>
      </c>
      <c r="G108">
        <v>0.52380000000000004</v>
      </c>
      <c r="H108" s="2">
        <f t="shared" si="6"/>
        <v>23.98</v>
      </c>
      <c r="I108" s="2">
        <v>23.98</v>
      </c>
      <c r="J108" s="2">
        <v>0</v>
      </c>
      <c r="K108" s="2">
        <v>10017.719999999999</v>
      </c>
      <c r="L108" s="2">
        <v>0</v>
      </c>
      <c r="M108" s="109">
        <v>9.5899999999999999E-2</v>
      </c>
      <c r="N108" t="str">
        <f t="shared" si="4"/>
        <v>Yes</v>
      </c>
      <c r="O108" s="2">
        <v>0</v>
      </c>
      <c r="P108" s="2">
        <v>1</v>
      </c>
      <c r="Q108" s="2"/>
      <c r="R108" s="3" t="str">
        <f t="shared" si="5"/>
        <v>31063</v>
      </c>
      <c r="S108">
        <v>23.98</v>
      </c>
      <c r="T108" s="3">
        <f t="shared" si="7"/>
        <v>0</v>
      </c>
    </row>
    <row r="109" spans="1:20" x14ac:dyDescent="0.25">
      <c r="A109" s="23" t="s">
        <v>836</v>
      </c>
      <c r="B109" s="23" t="s">
        <v>835</v>
      </c>
      <c r="C109" s="144">
        <v>1.18</v>
      </c>
      <c r="D109" s="144">
        <v>1.18</v>
      </c>
      <c r="E109" s="33">
        <v>72728</v>
      </c>
      <c r="F109" s="33">
        <v>78209</v>
      </c>
      <c r="G109">
        <v>0.12889999999999999</v>
      </c>
      <c r="H109" s="2">
        <f t="shared" si="6"/>
        <v>19103.88</v>
      </c>
      <c r="I109" s="2">
        <v>19060.88</v>
      </c>
      <c r="J109" s="2">
        <v>43</v>
      </c>
      <c r="K109" s="2">
        <v>1971485.77</v>
      </c>
      <c r="L109" s="2">
        <v>0</v>
      </c>
      <c r="M109" s="109">
        <v>1.11E-2</v>
      </c>
      <c r="N109" t="str">
        <f t="shared" si="4"/>
        <v>Yes</v>
      </c>
      <c r="O109" s="2">
        <v>0</v>
      </c>
      <c r="P109" s="2">
        <v>1</v>
      </c>
      <c r="Q109" s="2"/>
      <c r="R109" s="3" t="str">
        <f t="shared" si="5"/>
        <v>17411</v>
      </c>
      <c r="S109">
        <v>19103.88</v>
      </c>
      <c r="T109" s="3">
        <f t="shared" si="7"/>
        <v>0</v>
      </c>
    </row>
    <row r="110" spans="1:20" x14ac:dyDescent="0.25">
      <c r="A110" s="23" t="s">
        <v>861</v>
      </c>
      <c r="B110" s="23" t="s">
        <v>860</v>
      </c>
      <c r="C110" s="144">
        <v>1.01</v>
      </c>
      <c r="D110" s="144">
        <v>1.01</v>
      </c>
      <c r="E110" s="33">
        <v>72728</v>
      </c>
      <c r="F110" s="33">
        <v>78209</v>
      </c>
      <c r="G110">
        <v>0.68889999999999996</v>
      </c>
      <c r="H110" s="2">
        <f t="shared" si="6"/>
        <v>48.51</v>
      </c>
      <c r="I110" s="2">
        <v>48.51</v>
      </c>
      <c r="J110" s="2">
        <v>0</v>
      </c>
      <c r="K110" s="2">
        <v>23380.28</v>
      </c>
      <c r="L110" s="2">
        <v>0</v>
      </c>
      <c r="M110" s="109">
        <v>2.8999999999999998E-3</v>
      </c>
      <c r="N110" t="str">
        <f t="shared" si="4"/>
        <v>Yes</v>
      </c>
      <c r="O110" s="2">
        <v>0</v>
      </c>
      <c r="P110" s="2">
        <v>1</v>
      </c>
      <c r="Q110" s="2"/>
      <c r="R110" s="3" t="str">
        <f t="shared" si="5"/>
        <v>11056</v>
      </c>
      <c r="S110">
        <v>48.51</v>
      </c>
      <c r="T110" s="3">
        <f t="shared" si="7"/>
        <v>0</v>
      </c>
    </row>
    <row r="111" spans="1:20" x14ac:dyDescent="0.25">
      <c r="A111" s="23" t="s">
        <v>864</v>
      </c>
      <c r="B111" s="23" t="s">
        <v>863</v>
      </c>
      <c r="C111" s="144">
        <v>1</v>
      </c>
      <c r="D111" s="144">
        <v>1</v>
      </c>
      <c r="E111" s="33">
        <v>72728</v>
      </c>
      <c r="F111" s="33">
        <v>78209</v>
      </c>
      <c r="G111">
        <v>0.35699999999999998</v>
      </c>
      <c r="H111" s="2">
        <f t="shared" si="6"/>
        <v>1137.3999999999999</v>
      </c>
      <c r="I111" s="2">
        <v>1103.06</v>
      </c>
      <c r="J111" s="2">
        <v>34.340000000000003</v>
      </c>
      <c r="K111" s="2">
        <v>281196.89</v>
      </c>
      <c r="L111" s="2">
        <v>23849.05</v>
      </c>
      <c r="M111" s="109">
        <v>2.0299999999999999E-2</v>
      </c>
      <c r="N111" t="str">
        <f t="shared" si="4"/>
        <v>Yes</v>
      </c>
      <c r="O111" s="2">
        <v>0</v>
      </c>
      <c r="P111" s="2">
        <v>1</v>
      </c>
      <c r="Q111" s="2"/>
      <c r="R111" s="3" t="str">
        <f t="shared" si="5"/>
        <v>08402</v>
      </c>
      <c r="S111">
        <v>1137.4000000000001</v>
      </c>
      <c r="T111" s="3">
        <f t="shared" si="7"/>
        <v>0</v>
      </c>
    </row>
    <row r="112" spans="1:20" x14ac:dyDescent="0.25">
      <c r="A112" s="23" t="s">
        <v>868</v>
      </c>
      <c r="B112" s="23" t="s">
        <v>867</v>
      </c>
      <c r="C112" s="144">
        <v>1</v>
      </c>
      <c r="D112" s="144">
        <v>1</v>
      </c>
      <c r="E112" s="33">
        <v>72728</v>
      </c>
      <c r="F112" s="33">
        <v>78209</v>
      </c>
      <c r="G112">
        <v>0.93179999999999996</v>
      </c>
      <c r="H112" s="2">
        <f t="shared" si="6"/>
        <v>43.6</v>
      </c>
      <c r="I112" s="2">
        <v>43.6</v>
      </c>
      <c r="J112" s="2">
        <v>0</v>
      </c>
      <c r="K112" s="2">
        <v>28163.02</v>
      </c>
      <c r="L112" s="2">
        <v>0</v>
      </c>
      <c r="M112" s="109">
        <v>6.4699999999999994E-2</v>
      </c>
      <c r="N112" t="str">
        <f t="shared" si="4"/>
        <v>Yes</v>
      </c>
      <c r="O112" s="2">
        <v>0</v>
      </c>
      <c r="P112" s="2">
        <v>1</v>
      </c>
      <c r="Q112" s="2"/>
      <c r="R112" s="3" t="str">
        <f t="shared" si="5"/>
        <v>10003</v>
      </c>
      <c r="S112">
        <v>43.6</v>
      </c>
      <c r="T112" s="3">
        <f t="shared" si="7"/>
        <v>0</v>
      </c>
    </row>
    <row r="113" spans="1:20" x14ac:dyDescent="0.25">
      <c r="A113" s="23" t="s">
        <v>871</v>
      </c>
      <c r="B113" s="23" t="s">
        <v>870</v>
      </c>
      <c r="C113" s="144">
        <v>1</v>
      </c>
      <c r="D113" s="144">
        <v>1</v>
      </c>
      <c r="E113" s="33">
        <v>72728</v>
      </c>
      <c r="F113" s="33">
        <v>78209</v>
      </c>
      <c r="G113">
        <v>0.63180000000000003</v>
      </c>
      <c r="H113" s="2">
        <f t="shared" si="6"/>
        <v>5007.09</v>
      </c>
      <c r="I113" s="2">
        <v>4910.7700000000004</v>
      </c>
      <c r="J113" s="2">
        <v>96.32</v>
      </c>
      <c r="K113" s="2">
        <v>2190757.81</v>
      </c>
      <c r="L113" s="2">
        <v>124714.42</v>
      </c>
      <c r="M113" s="109">
        <v>4.8399999999999999E-2</v>
      </c>
      <c r="N113" t="str">
        <f t="shared" si="4"/>
        <v>Yes</v>
      </c>
      <c r="O113" s="2">
        <v>82390.350000000006</v>
      </c>
      <c r="P113" s="2">
        <v>1</v>
      </c>
      <c r="Q113" s="2"/>
      <c r="R113" s="3" t="str">
        <f t="shared" si="5"/>
        <v>08458</v>
      </c>
      <c r="S113">
        <v>5007.09</v>
      </c>
      <c r="T113" s="3">
        <f t="shared" si="7"/>
        <v>0</v>
      </c>
    </row>
    <row r="114" spans="1:20" x14ac:dyDescent="0.25">
      <c r="A114" s="23" t="s">
        <v>883</v>
      </c>
      <c r="B114" s="23" t="s">
        <v>882</v>
      </c>
      <c r="C114" s="144">
        <v>1</v>
      </c>
      <c r="D114" s="144">
        <v>1</v>
      </c>
      <c r="E114" s="33">
        <v>72728</v>
      </c>
      <c r="F114" s="33">
        <v>78209</v>
      </c>
      <c r="G114">
        <v>0.58799999999999997</v>
      </c>
      <c r="H114" s="2">
        <f t="shared" si="6"/>
        <v>18773.759999999998</v>
      </c>
      <c r="I114" s="2">
        <v>18752.759999999998</v>
      </c>
      <c r="J114" s="2">
        <v>21</v>
      </c>
      <c r="K114" s="2">
        <v>7644742.7999999998</v>
      </c>
      <c r="L114" s="2">
        <v>514804.97</v>
      </c>
      <c r="M114" s="109">
        <v>2.3800000000000002E-2</v>
      </c>
      <c r="N114" t="str">
        <f t="shared" si="4"/>
        <v>Yes</v>
      </c>
      <c r="O114" s="2">
        <v>113835.05</v>
      </c>
      <c r="P114" s="2">
        <v>1</v>
      </c>
      <c r="Q114" s="2"/>
      <c r="R114" s="3" t="str">
        <f t="shared" si="5"/>
        <v>03017</v>
      </c>
      <c r="S114">
        <v>18773.759999999998</v>
      </c>
      <c r="T114" s="3">
        <f t="shared" si="7"/>
        <v>0</v>
      </c>
    </row>
    <row r="115" spans="1:20" x14ac:dyDescent="0.25">
      <c r="A115" s="23" t="s">
        <v>910</v>
      </c>
      <c r="B115" s="23" t="s">
        <v>909</v>
      </c>
      <c r="C115" s="144">
        <v>1.18</v>
      </c>
      <c r="D115" s="144">
        <v>1.18</v>
      </c>
      <c r="E115" s="33">
        <v>72728</v>
      </c>
      <c r="F115" s="33">
        <v>78209</v>
      </c>
      <c r="G115">
        <v>0.56379999999999997</v>
      </c>
      <c r="H115" s="2">
        <f t="shared" si="6"/>
        <v>25353.95</v>
      </c>
      <c r="I115" s="2">
        <v>25353.95</v>
      </c>
      <c r="J115" s="2">
        <v>0</v>
      </c>
      <c r="K115" s="2">
        <v>11443983.970000001</v>
      </c>
      <c r="L115" s="2">
        <v>882769.83</v>
      </c>
      <c r="M115" s="109">
        <v>4.7600000000000003E-2</v>
      </c>
      <c r="N115" t="str">
        <f t="shared" si="4"/>
        <v>Yes</v>
      </c>
      <c r="O115" s="2">
        <v>436670.45</v>
      </c>
      <c r="P115" s="2">
        <v>1</v>
      </c>
      <c r="Q115" s="2"/>
      <c r="R115" s="3" t="str">
        <f t="shared" si="5"/>
        <v>17415</v>
      </c>
      <c r="S115">
        <v>25353.95</v>
      </c>
      <c r="T115" s="3">
        <f t="shared" si="7"/>
        <v>0</v>
      </c>
    </row>
    <row r="116" spans="1:20" x14ac:dyDescent="0.25">
      <c r="A116" s="23" t="s">
        <v>951</v>
      </c>
      <c r="B116" s="23" t="s">
        <v>950</v>
      </c>
      <c r="C116" s="144">
        <v>1.01</v>
      </c>
      <c r="D116" s="144">
        <v>1.01</v>
      </c>
      <c r="E116" s="33">
        <v>72728</v>
      </c>
      <c r="F116" s="33">
        <v>78209</v>
      </c>
      <c r="G116">
        <v>0.53800000000000003</v>
      </c>
      <c r="H116" s="2">
        <f t="shared" si="6"/>
        <v>1097.3900000000001</v>
      </c>
      <c r="I116" s="2">
        <v>1079.49</v>
      </c>
      <c r="J116" s="2">
        <v>17.899999999999999</v>
      </c>
      <c r="K116" s="2">
        <v>412432.53</v>
      </c>
      <c r="L116" s="2">
        <v>30120.11</v>
      </c>
      <c r="M116" s="109">
        <v>3.3399999999999999E-2</v>
      </c>
      <c r="N116" t="str">
        <f t="shared" si="4"/>
        <v>Yes</v>
      </c>
      <c r="O116" s="2">
        <v>0</v>
      </c>
      <c r="P116" s="2">
        <v>1</v>
      </c>
      <c r="Q116" s="2"/>
      <c r="R116" s="3" t="str">
        <f t="shared" si="5"/>
        <v>33212</v>
      </c>
      <c r="S116">
        <v>1097.3900000000001</v>
      </c>
      <c r="T116" s="3">
        <f t="shared" si="7"/>
        <v>0</v>
      </c>
    </row>
    <row r="117" spans="1:20" x14ac:dyDescent="0.25">
      <c r="A117" s="23" t="s">
        <v>957</v>
      </c>
      <c r="B117" s="23" t="s">
        <v>956</v>
      </c>
      <c r="C117" s="144">
        <v>1</v>
      </c>
      <c r="D117" s="144">
        <v>1.04</v>
      </c>
      <c r="E117" s="33">
        <v>72728</v>
      </c>
      <c r="F117" s="33">
        <v>78209</v>
      </c>
      <c r="G117">
        <v>0.71589999999999998</v>
      </c>
      <c r="H117" s="2">
        <f t="shared" si="6"/>
        <v>1359.1100000000001</v>
      </c>
      <c r="I117" s="2">
        <v>1342.91</v>
      </c>
      <c r="J117" s="2">
        <v>16.2</v>
      </c>
      <c r="K117" s="2">
        <v>697104.76</v>
      </c>
      <c r="L117" s="2">
        <v>80014.45</v>
      </c>
      <c r="M117" s="109">
        <v>3.8899999999999997E-2</v>
      </c>
      <c r="N117" t="str">
        <f t="shared" si="4"/>
        <v>Yes</v>
      </c>
      <c r="O117" s="2">
        <v>43652.480000000003</v>
      </c>
      <c r="P117" s="2">
        <v>1</v>
      </c>
      <c r="Q117" s="2"/>
      <c r="R117" s="3" t="str">
        <f t="shared" si="5"/>
        <v>03052</v>
      </c>
      <c r="S117">
        <v>1359.11</v>
      </c>
      <c r="T117" s="3">
        <f t="shared" si="7"/>
        <v>0</v>
      </c>
    </row>
    <row r="118" spans="1:20" x14ac:dyDescent="0.25">
      <c r="A118" s="23" t="s">
        <v>961</v>
      </c>
      <c r="B118" s="23" t="s">
        <v>960</v>
      </c>
      <c r="C118" s="144">
        <v>1</v>
      </c>
      <c r="D118" s="144">
        <v>1</v>
      </c>
      <c r="E118" s="33">
        <v>72728</v>
      </c>
      <c r="F118" s="33">
        <v>78209</v>
      </c>
      <c r="G118">
        <v>0.54579999999999995</v>
      </c>
      <c r="H118" s="2">
        <f t="shared" si="6"/>
        <v>568.25</v>
      </c>
      <c r="I118" s="2">
        <v>550.25</v>
      </c>
      <c r="J118" s="2">
        <v>18</v>
      </c>
      <c r="K118" s="2">
        <v>214797.17</v>
      </c>
      <c r="L118" s="2">
        <v>1769.9</v>
      </c>
      <c r="M118" s="109">
        <v>9.4899999999999998E-2</v>
      </c>
      <c r="N118" t="str">
        <f t="shared" si="4"/>
        <v>Yes</v>
      </c>
      <c r="O118" s="2">
        <v>10004.93</v>
      </c>
      <c r="P118" s="2">
        <v>1</v>
      </c>
      <c r="Q118" s="2"/>
      <c r="R118" s="3" t="str">
        <f t="shared" si="5"/>
        <v>19403</v>
      </c>
      <c r="S118">
        <v>568.25</v>
      </c>
      <c r="T118" s="3">
        <f t="shared" si="7"/>
        <v>0</v>
      </c>
    </row>
    <row r="119" spans="1:20" x14ac:dyDescent="0.25">
      <c r="A119" s="23" t="s">
        <v>965</v>
      </c>
      <c r="B119" s="23" t="s">
        <v>964</v>
      </c>
      <c r="C119" s="144">
        <v>1</v>
      </c>
      <c r="D119" s="144">
        <v>1.04</v>
      </c>
      <c r="E119" s="33">
        <v>72728</v>
      </c>
      <c r="F119" s="33">
        <v>78209</v>
      </c>
      <c r="G119">
        <v>0.54220000000000002</v>
      </c>
      <c r="H119" s="2">
        <f t="shared" si="6"/>
        <v>85.85</v>
      </c>
      <c r="I119" s="2">
        <v>85.85</v>
      </c>
      <c r="J119" s="2">
        <v>0</v>
      </c>
      <c r="K119" s="2">
        <v>33392.9</v>
      </c>
      <c r="L119" s="2">
        <v>0</v>
      </c>
      <c r="M119" s="109">
        <v>6.9699999999999998E-2</v>
      </c>
      <c r="N119" t="str">
        <f t="shared" si="4"/>
        <v>Yes</v>
      </c>
      <c r="O119" s="2">
        <v>0</v>
      </c>
      <c r="P119" s="2">
        <v>1</v>
      </c>
      <c r="Q119" s="2"/>
      <c r="R119" s="3" t="str">
        <f t="shared" si="5"/>
        <v>20402</v>
      </c>
      <c r="S119">
        <v>85.85</v>
      </c>
      <c r="T119" s="3">
        <f t="shared" si="7"/>
        <v>0</v>
      </c>
    </row>
    <row r="120" spans="1:20" x14ac:dyDescent="0.25">
      <c r="A120" s="23" t="s">
        <v>968</v>
      </c>
      <c r="B120" s="23" t="s">
        <v>967</v>
      </c>
      <c r="C120" s="144">
        <v>1.06</v>
      </c>
      <c r="D120" s="144">
        <v>1.1000000000000001</v>
      </c>
      <c r="E120" s="33">
        <v>72728</v>
      </c>
      <c r="F120" s="33">
        <v>78209</v>
      </c>
      <c r="G120">
        <v>0.29360000000000003</v>
      </c>
      <c r="H120" s="2">
        <f t="shared" si="6"/>
        <v>1797.46</v>
      </c>
      <c r="I120" s="2">
        <v>1780.56</v>
      </c>
      <c r="J120" s="2">
        <v>16.899999999999999</v>
      </c>
      <c r="K120" s="2">
        <v>397088.55</v>
      </c>
      <c r="L120" s="2">
        <v>18221.46</v>
      </c>
      <c r="M120" s="109">
        <v>3.1E-2</v>
      </c>
      <c r="N120" t="str">
        <f t="shared" si="4"/>
        <v>Yes</v>
      </c>
      <c r="O120" s="2">
        <v>0</v>
      </c>
      <c r="P120" s="2">
        <v>1</v>
      </c>
      <c r="Q120" s="2"/>
      <c r="R120" s="3" t="str">
        <f t="shared" si="5"/>
        <v>06101</v>
      </c>
      <c r="S120">
        <v>1797.46</v>
      </c>
      <c r="T120" s="3">
        <f t="shared" si="7"/>
        <v>0</v>
      </c>
    </row>
    <row r="121" spans="1:20" x14ac:dyDescent="0.25">
      <c r="A121" s="23" t="s">
        <v>974</v>
      </c>
      <c r="B121" s="23" t="s">
        <v>973</v>
      </c>
      <c r="C121" s="144">
        <v>1.1299999999999999</v>
      </c>
      <c r="D121" s="144">
        <v>1.1299999999999999</v>
      </c>
      <c r="E121" s="33">
        <v>72728</v>
      </c>
      <c r="F121" s="33">
        <v>78209</v>
      </c>
      <c r="G121">
        <v>0.62990000000000002</v>
      </c>
      <c r="H121" s="2">
        <f t="shared" si="6"/>
        <v>502.44</v>
      </c>
      <c r="I121" s="2">
        <v>502.44</v>
      </c>
      <c r="J121" s="2">
        <v>0</v>
      </c>
      <c r="K121" s="2">
        <v>243815.43</v>
      </c>
      <c r="L121" s="2">
        <v>17259.599999999999</v>
      </c>
      <c r="M121" s="109">
        <v>6.1400000000000003E-2</v>
      </c>
      <c r="N121" t="str">
        <f t="shared" si="4"/>
        <v>Yes</v>
      </c>
      <c r="O121" s="2">
        <v>18169.240000000002</v>
      </c>
      <c r="P121" s="2">
        <v>1</v>
      </c>
      <c r="Q121" s="2"/>
      <c r="R121" s="3" t="str">
        <f t="shared" si="5"/>
        <v>29311</v>
      </c>
      <c r="S121">
        <v>502.44</v>
      </c>
      <c r="T121" s="3">
        <f t="shared" si="7"/>
        <v>0</v>
      </c>
    </row>
    <row r="122" spans="1:20" x14ac:dyDescent="0.25">
      <c r="A122" s="23" t="s">
        <v>2493</v>
      </c>
      <c r="B122" s="23" t="s">
        <v>2494</v>
      </c>
      <c r="C122" s="144">
        <v>1.01</v>
      </c>
      <c r="D122" s="144">
        <v>1.01</v>
      </c>
      <c r="E122" s="33">
        <v>72728</v>
      </c>
      <c r="F122" s="33">
        <v>78209</v>
      </c>
      <c r="G122">
        <v>0.5</v>
      </c>
      <c r="H122" s="2">
        <f t="shared" si="6"/>
        <v>76.740000000000009</v>
      </c>
      <c r="I122" s="2">
        <v>74.31</v>
      </c>
      <c r="J122" s="2">
        <v>2.4300000000000002</v>
      </c>
      <c r="K122" s="2">
        <v>26767.15</v>
      </c>
      <c r="L122" s="2">
        <v>0</v>
      </c>
      <c r="M122" s="109">
        <v>4.5100000000000001E-2</v>
      </c>
      <c r="N122" t="str">
        <f t="shared" si="4"/>
        <v>Yes</v>
      </c>
      <c r="O122" s="2">
        <v>0</v>
      </c>
      <c r="P122" s="2">
        <v>1</v>
      </c>
      <c r="Q122" s="2"/>
      <c r="R122" s="3" t="str">
        <f t="shared" si="5"/>
        <v>38126</v>
      </c>
      <c r="S122">
        <v>76.739999999999995</v>
      </c>
      <c r="T122" s="3">
        <f t="shared" si="7"/>
        <v>0</v>
      </c>
    </row>
    <row r="123" spans="1:20" x14ac:dyDescent="0.25">
      <c r="A123" s="23" t="s">
        <v>979</v>
      </c>
      <c r="B123" s="23" t="s">
        <v>978</v>
      </c>
      <c r="C123" s="144">
        <v>1</v>
      </c>
      <c r="D123" s="144">
        <v>1</v>
      </c>
      <c r="E123" s="33">
        <v>72728</v>
      </c>
      <c r="F123" s="33">
        <v>78209</v>
      </c>
      <c r="G123">
        <v>0.56740000000000002</v>
      </c>
      <c r="H123" s="2">
        <f t="shared" si="6"/>
        <v>1270.02</v>
      </c>
      <c r="I123" s="2">
        <v>1270.02</v>
      </c>
      <c r="J123" s="2">
        <v>0</v>
      </c>
      <c r="K123" s="2">
        <v>499027</v>
      </c>
      <c r="L123" s="2">
        <v>33216.78</v>
      </c>
      <c r="M123" s="109">
        <v>3.73E-2</v>
      </c>
      <c r="N123" t="str">
        <f t="shared" si="4"/>
        <v>Yes</v>
      </c>
      <c r="O123" s="2">
        <v>15343.82</v>
      </c>
      <c r="P123" s="2">
        <v>1</v>
      </c>
      <c r="Q123" s="2"/>
      <c r="R123" s="3" t="str">
        <f t="shared" si="5"/>
        <v>04129</v>
      </c>
      <c r="S123">
        <v>1270.02</v>
      </c>
      <c r="T123" s="3">
        <f t="shared" si="7"/>
        <v>0</v>
      </c>
    </row>
    <row r="124" spans="1:20" x14ac:dyDescent="0.25">
      <c r="A124" s="23" t="s">
        <v>1600</v>
      </c>
      <c r="B124" s="23" t="s">
        <v>1599</v>
      </c>
      <c r="C124" s="144">
        <v>1</v>
      </c>
      <c r="D124" s="144">
        <v>1</v>
      </c>
      <c r="E124" s="33">
        <v>72728</v>
      </c>
      <c r="F124" s="33">
        <v>78209</v>
      </c>
      <c r="G124">
        <v>0.98540000000000005</v>
      </c>
      <c r="H124" s="2">
        <f t="shared" si="6"/>
        <v>208.02</v>
      </c>
      <c r="I124" s="2">
        <v>208.02</v>
      </c>
      <c r="J124" s="2">
        <v>0</v>
      </c>
      <c r="K124" s="2">
        <v>142006.6</v>
      </c>
      <c r="L124" s="2">
        <v>21.17</v>
      </c>
      <c r="M124" s="109">
        <v>2.93E-2</v>
      </c>
      <c r="N124" t="str">
        <f t="shared" si="4"/>
        <v>Yes</v>
      </c>
      <c r="O124" s="2">
        <v>0</v>
      </c>
      <c r="P124" s="2">
        <v>1</v>
      </c>
      <c r="Q124" s="2"/>
      <c r="R124" s="3" t="str">
        <f t="shared" si="5"/>
        <v>14097</v>
      </c>
      <c r="S124">
        <v>208.02</v>
      </c>
      <c r="T124" s="3">
        <f t="shared" si="7"/>
        <v>0</v>
      </c>
    </row>
    <row r="125" spans="1:20" x14ac:dyDescent="0.25">
      <c r="A125" s="23" t="s">
        <v>986</v>
      </c>
      <c r="B125" s="23" t="s">
        <v>985</v>
      </c>
      <c r="C125" s="144">
        <v>1.18</v>
      </c>
      <c r="D125" s="144">
        <v>1.18</v>
      </c>
      <c r="E125" s="33">
        <v>72728</v>
      </c>
      <c r="F125" s="33">
        <v>78209</v>
      </c>
      <c r="G125">
        <v>0.29149999999999998</v>
      </c>
      <c r="H125" s="2">
        <f t="shared" si="6"/>
        <v>9434.23</v>
      </c>
      <c r="I125" s="2">
        <v>9434.23</v>
      </c>
      <c r="J125" s="2">
        <v>0</v>
      </c>
      <c r="K125" s="2">
        <v>2201642.7000000002</v>
      </c>
      <c r="L125" s="2">
        <v>146967.42000000001</v>
      </c>
      <c r="M125" s="109">
        <v>3.27E-2</v>
      </c>
      <c r="N125" t="str">
        <f t="shared" si="4"/>
        <v>Yes</v>
      </c>
      <c r="O125" s="2">
        <v>0</v>
      </c>
      <c r="P125" s="2">
        <v>1</v>
      </c>
      <c r="Q125" s="2"/>
      <c r="R125" s="3" t="str">
        <f t="shared" si="5"/>
        <v>31004</v>
      </c>
      <c r="S125">
        <v>9434.23</v>
      </c>
      <c r="T125" s="3">
        <f t="shared" si="7"/>
        <v>0</v>
      </c>
    </row>
    <row r="126" spans="1:20" x14ac:dyDescent="0.25">
      <c r="A126" s="23" t="s">
        <v>996</v>
      </c>
      <c r="B126" s="23" t="s">
        <v>995</v>
      </c>
      <c r="C126" s="144">
        <v>1.18</v>
      </c>
      <c r="D126" s="144">
        <v>1.18</v>
      </c>
      <c r="E126" s="33">
        <v>72728</v>
      </c>
      <c r="F126" s="33">
        <v>78209</v>
      </c>
      <c r="G126">
        <v>0.12479999999999999</v>
      </c>
      <c r="H126" s="2">
        <f t="shared" si="6"/>
        <v>30667.1</v>
      </c>
      <c r="I126" s="2">
        <v>30667.1</v>
      </c>
      <c r="J126" s="2">
        <v>0</v>
      </c>
      <c r="K126" s="2">
        <v>3064042.5</v>
      </c>
      <c r="L126" s="2">
        <v>44601.57</v>
      </c>
      <c r="M126" s="109">
        <v>3.3300000000000003E-2</v>
      </c>
      <c r="N126" t="str">
        <f t="shared" si="4"/>
        <v>Yes</v>
      </c>
      <c r="O126" s="2">
        <v>0</v>
      </c>
      <c r="P126" s="2">
        <v>1</v>
      </c>
      <c r="Q126" s="2"/>
      <c r="R126" s="3" t="str">
        <f t="shared" si="5"/>
        <v>17414</v>
      </c>
      <c r="S126">
        <v>30667.1</v>
      </c>
      <c r="T126" s="3">
        <f t="shared" si="7"/>
        <v>0</v>
      </c>
    </row>
    <row r="127" spans="1:20" x14ac:dyDescent="0.25">
      <c r="A127" s="23" t="s">
        <v>1027</v>
      </c>
      <c r="B127" s="23" t="s">
        <v>1026</v>
      </c>
      <c r="C127" s="144">
        <v>1.1200000000000001</v>
      </c>
      <c r="D127" s="144">
        <v>1.1200000000000001</v>
      </c>
      <c r="E127" s="33">
        <v>72728</v>
      </c>
      <c r="F127" s="33">
        <v>78209</v>
      </c>
      <c r="G127">
        <v>0.45140000000000002</v>
      </c>
      <c r="H127" s="2">
        <f t="shared" si="6"/>
        <v>2580.0699999999997</v>
      </c>
      <c r="I127" s="2">
        <v>2571.87</v>
      </c>
      <c r="J127" s="2">
        <v>8.1999999999999993</v>
      </c>
      <c r="K127" s="2">
        <v>890447.54</v>
      </c>
      <c r="L127" s="2">
        <v>0</v>
      </c>
      <c r="M127" s="109">
        <v>3.61E-2</v>
      </c>
      <c r="N127" t="str">
        <f t="shared" si="4"/>
        <v>Yes</v>
      </c>
      <c r="O127" s="2">
        <v>0</v>
      </c>
      <c r="P127" s="2">
        <v>1</v>
      </c>
      <c r="Q127" s="2"/>
      <c r="R127" s="3" t="str">
        <f t="shared" si="5"/>
        <v>31306</v>
      </c>
      <c r="S127">
        <v>2580.0700000000002</v>
      </c>
      <c r="T127" s="3">
        <f t="shared" si="7"/>
        <v>0</v>
      </c>
    </row>
    <row r="128" spans="1:20" x14ac:dyDescent="0.25">
      <c r="A128" s="23" t="s">
        <v>1034</v>
      </c>
      <c r="B128" s="23" t="s">
        <v>1033</v>
      </c>
      <c r="C128" s="144">
        <v>1</v>
      </c>
      <c r="D128" s="144">
        <v>1</v>
      </c>
      <c r="E128" s="33">
        <v>72728</v>
      </c>
      <c r="F128" s="33">
        <v>78209</v>
      </c>
      <c r="G128">
        <v>0.77780000000000005</v>
      </c>
      <c r="H128" s="2">
        <f t="shared" si="6"/>
        <v>24.2</v>
      </c>
      <c r="I128" s="2">
        <v>24.2</v>
      </c>
      <c r="J128" s="2">
        <v>0</v>
      </c>
      <c r="K128" s="2">
        <v>12998.33</v>
      </c>
      <c r="L128" s="2">
        <v>0</v>
      </c>
      <c r="M128" s="109">
        <v>0.12230000000000001</v>
      </c>
      <c r="N128" t="str">
        <f t="shared" si="4"/>
        <v>Yes</v>
      </c>
      <c r="O128" s="2">
        <v>0</v>
      </c>
      <c r="P128" s="2">
        <v>1</v>
      </c>
      <c r="Q128" s="2"/>
      <c r="R128" s="3" t="str">
        <f t="shared" si="5"/>
        <v>38264</v>
      </c>
      <c r="S128">
        <v>24.2</v>
      </c>
      <c r="T128" s="3">
        <f t="shared" si="7"/>
        <v>0</v>
      </c>
    </row>
    <row r="129" spans="1:20" x14ac:dyDescent="0.25">
      <c r="A129" s="23" t="s">
        <v>1037</v>
      </c>
      <c r="B129" s="23" t="s">
        <v>1036</v>
      </c>
      <c r="C129" s="144">
        <v>1</v>
      </c>
      <c r="D129" s="144">
        <v>1</v>
      </c>
      <c r="E129" s="33">
        <v>72728</v>
      </c>
      <c r="F129" s="33">
        <v>78209</v>
      </c>
      <c r="G129">
        <v>0.39529999999999998</v>
      </c>
      <c r="H129" s="2">
        <f t="shared" si="6"/>
        <v>593.29</v>
      </c>
      <c r="I129" s="2">
        <v>593.29</v>
      </c>
      <c r="J129" s="2">
        <v>0</v>
      </c>
      <c r="K129" s="2">
        <v>162370.63</v>
      </c>
      <c r="L129" s="2">
        <v>0</v>
      </c>
      <c r="M129" s="109">
        <v>3.2800000000000003E-2</v>
      </c>
      <c r="N129" t="str">
        <f t="shared" si="4"/>
        <v>Yes</v>
      </c>
      <c r="O129" s="2">
        <v>0</v>
      </c>
      <c r="P129" s="2">
        <v>1</v>
      </c>
      <c r="Q129" s="2"/>
      <c r="R129" s="3" t="str">
        <f t="shared" si="5"/>
        <v>32362</v>
      </c>
      <c r="S129">
        <v>593.29</v>
      </c>
      <c r="T129" s="3">
        <f t="shared" si="7"/>
        <v>0</v>
      </c>
    </row>
    <row r="130" spans="1:20" x14ac:dyDescent="0.25">
      <c r="A130" s="23" t="s">
        <v>1041</v>
      </c>
      <c r="B130" s="23" t="s">
        <v>1040</v>
      </c>
      <c r="C130" s="144">
        <v>1</v>
      </c>
      <c r="D130" s="144">
        <v>1</v>
      </c>
      <c r="E130" s="33">
        <v>72728</v>
      </c>
      <c r="F130" s="33">
        <v>78209</v>
      </c>
      <c r="G130">
        <v>0.7409</v>
      </c>
      <c r="H130" s="2">
        <f t="shared" si="6"/>
        <v>181.89</v>
      </c>
      <c r="I130" s="2">
        <v>175.29</v>
      </c>
      <c r="J130" s="2">
        <v>6.6</v>
      </c>
      <c r="K130" s="2">
        <v>93371.23</v>
      </c>
      <c r="L130" s="2">
        <v>0</v>
      </c>
      <c r="M130" s="109">
        <v>6.6699999999999995E-2</v>
      </c>
      <c r="N130" t="str">
        <f t="shared" ref="N130:N193" si="8">IF(P130=1,"Yes","No")</f>
        <v>Yes</v>
      </c>
      <c r="O130" s="2">
        <v>0</v>
      </c>
      <c r="P130" s="2">
        <v>1</v>
      </c>
      <c r="Q130" s="2"/>
      <c r="R130" s="3" t="str">
        <f t="shared" ref="R130:R193" si="9">A130</f>
        <v>01158</v>
      </c>
      <c r="S130">
        <v>181.89</v>
      </c>
      <c r="T130" s="3">
        <f t="shared" si="7"/>
        <v>0</v>
      </c>
    </row>
    <row r="131" spans="1:20" x14ac:dyDescent="0.25">
      <c r="A131" s="23" t="s">
        <v>1046</v>
      </c>
      <c r="B131" s="23" t="s">
        <v>1045</v>
      </c>
      <c r="C131" s="144">
        <v>1</v>
      </c>
      <c r="D131" s="144">
        <v>1</v>
      </c>
      <c r="E131" s="33">
        <v>72728</v>
      </c>
      <c r="F131" s="33">
        <v>78209</v>
      </c>
      <c r="G131">
        <v>0.63549999999999995</v>
      </c>
      <c r="H131" s="2">
        <f t="shared" ref="H131:H194" si="10">SUM(I131:J131)</f>
        <v>6212.12</v>
      </c>
      <c r="I131" s="2">
        <v>6124.42</v>
      </c>
      <c r="J131" s="2">
        <v>87.7</v>
      </c>
      <c r="K131" s="2">
        <v>2733979.09</v>
      </c>
      <c r="L131" s="2">
        <v>270491.02</v>
      </c>
      <c r="M131" s="109">
        <v>4.1599999999999998E-2</v>
      </c>
      <c r="N131" t="str">
        <f t="shared" si="8"/>
        <v>Yes</v>
      </c>
      <c r="O131" s="2">
        <v>59578.84</v>
      </c>
      <c r="P131" s="2">
        <v>1</v>
      </c>
      <c r="Q131" s="2"/>
      <c r="R131" s="3" t="str">
        <f t="shared" si="9"/>
        <v>08122</v>
      </c>
      <c r="S131">
        <v>6212.12</v>
      </c>
      <c r="T131" s="3">
        <f t="shared" ref="T131:T194" si="11">H131-S131</f>
        <v>0</v>
      </c>
    </row>
    <row r="132" spans="1:20" x14ac:dyDescent="0.25">
      <c r="A132" s="23" t="s">
        <v>1061</v>
      </c>
      <c r="B132" s="23" t="s">
        <v>1060</v>
      </c>
      <c r="C132" s="144">
        <v>1</v>
      </c>
      <c r="D132" s="144">
        <v>1</v>
      </c>
      <c r="E132" s="33">
        <v>72728</v>
      </c>
      <c r="F132" s="33">
        <v>78209</v>
      </c>
      <c r="G132">
        <v>0.50770000000000004</v>
      </c>
      <c r="H132" s="2">
        <f t="shared" si="10"/>
        <v>246.01</v>
      </c>
      <c r="I132" s="2">
        <v>246.01</v>
      </c>
      <c r="J132" s="2">
        <v>0</v>
      </c>
      <c r="K132" s="2">
        <v>86547.12</v>
      </c>
      <c r="L132" s="2">
        <v>0</v>
      </c>
      <c r="M132" s="109">
        <v>8.5199999999999998E-2</v>
      </c>
      <c r="N132" t="str">
        <f t="shared" si="8"/>
        <v>Yes</v>
      </c>
      <c r="O132" s="2">
        <v>0</v>
      </c>
      <c r="P132" s="2">
        <v>1</v>
      </c>
      <c r="Q132" s="2"/>
      <c r="R132" s="3" t="str">
        <f t="shared" si="9"/>
        <v>33183</v>
      </c>
      <c r="S132">
        <v>246.01</v>
      </c>
      <c r="T132" s="3">
        <f t="shared" si="11"/>
        <v>0</v>
      </c>
    </row>
    <row r="133" spans="1:20" x14ac:dyDescent="0.25">
      <c r="A133" s="23" t="s">
        <v>1065</v>
      </c>
      <c r="B133" t="s">
        <v>1064</v>
      </c>
      <c r="C133" s="144">
        <v>1.1200000000000001</v>
      </c>
      <c r="D133" s="144">
        <v>1.1200000000000001</v>
      </c>
      <c r="E133" s="33">
        <v>72728</v>
      </c>
      <c r="F133" s="33">
        <v>78209</v>
      </c>
      <c r="G133">
        <v>0.60089999999999999</v>
      </c>
      <c r="H133" s="2">
        <f t="shared" si="10"/>
        <v>219.49</v>
      </c>
      <c r="I133" s="2">
        <v>219.49</v>
      </c>
      <c r="J133" s="2">
        <v>0</v>
      </c>
      <c r="K133" s="2">
        <v>100812.16</v>
      </c>
      <c r="L133" s="2">
        <v>8216.3799999999992</v>
      </c>
      <c r="M133" s="109">
        <v>5.6899999999999999E-2</v>
      </c>
      <c r="N133" t="str">
        <f t="shared" si="8"/>
        <v>Yes</v>
      </c>
      <c r="O133" s="2">
        <v>0</v>
      </c>
      <c r="P133" s="2">
        <v>1</v>
      </c>
      <c r="Q133" s="2"/>
      <c r="R133" s="3" t="str">
        <f t="shared" si="9"/>
        <v>28144</v>
      </c>
      <c r="S133">
        <v>219.49</v>
      </c>
      <c r="T133" s="3">
        <f t="shared" si="11"/>
        <v>0</v>
      </c>
    </row>
    <row r="134" spans="1:20" x14ac:dyDescent="0.25">
      <c r="A134" s="23" t="s">
        <v>2785</v>
      </c>
      <c r="B134" s="23" t="s">
        <v>2871</v>
      </c>
      <c r="C134" s="144">
        <v>1</v>
      </c>
      <c r="D134" s="144">
        <v>1</v>
      </c>
      <c r="E134" s="33">
        <v>72728</v>
      </c>
      <c r="F134" s="33">
        <v>78209</v>
      </c>
      <c r="G134">
        <v>0.87180000000000002</v>
      </c>
      <c r="H134" s="2">
        <f t="shared" si="10"/>
        <v>27.69</v>
      </c>
      <c r="I134" s="2">
        <v>27.69</v>
      </c>
      <c r="J134" s="2">
        <v>0</v>
      </c>
      <c r="K134" s="2">
        <v>16681.18</v>
      </c>
      <c r="L134" s="2">
        <v>0</v>
      </c>
      <c r="M134" s="109">
        <v>3.5000000000000003E-2</v>
      </c>
      <c r="N134" t="str">
        <f t="shared" si="8"/>
        <v>Yes</v>
      </c>
      <c r="O134" s="2">
        <v>0</v>
      </c>
      <c r="P134" s="2">
        <v>1</v>
      </c>
      <c r="Q134" s="2"/>
      <c r="R134" s="3" t="str">
        <f t="shared" si="9"/>
        <v>32903</v>
      </c>
      <c r="S134">
        <v>27.69</v>
      </c>
      <c r="T134" s="3">
        <f t="shared" si="11"/>
        <v>0</v>
      </c>
    </row>
    <row r="135" spans="1:20" x14ac:dyDescent="0.25">
      <c r="A135" s="23" t="s">
        <v>2396</v>
      </c>
      <c r="B135" s="23" t="s">
        <v>2395</v>
      </c>
      <c r="C135" s="144">
        <v>1.06</v>
      </c>
      <c r="D135" s="144">
        <v>1.06</v>
      </c>
      <c r="E135" s="33">
        <v>72728</v>
      </c>
      <c r="F135" s="33">
        <v>78209</v>
      </c>
      <c r="G135">
        <v>0.92859999999999998</v>
      </c>
      <c r="H135" s="2">
        <f t="shared" si="10"/>
        <v>402.34</v>
      </c>
      <c r="I135" s="2">
        <v>402.34</v>
      </c>
      <c r="J135" s="2">
        <v>0</v>
      </c>
      <c r="K135" s="2">
        <v>272234.51</v>
      </c>
      <c r="L135" s="2">
        <v>0</v>
      </c>
      <c r="M135" s="109">
        <v>3.5000000000000003E-2</v>
      </c>
      <c r="N135" t="str">
        <f t="shared" si="8"/>
        <v>Yes</v>
      </c>
      <c r="O135" s="2">
        <v>0</v>
      </c>
      <c r="P135" s="2">
        <v>1</v>
      </c>
      <c r="Q135" s="2"/>
      <c r="R135" s="3" t="str">
        <f t="shared" si="9"/>
        <v>37903</v>
      </c>
      <c r="S135">
        <v>402.34</v>
      </c>
      <c r="T135" s="3">
        <f t="shared" si="11"/>
        <v>0</v>
      </c>
    </row>
    <row r="136" spans="1:20" x14ac:dyDescent="0.25">
      <c r="A136" s="23" t="s">
        <v>1070</v>
      </c>
      <c r="B136" s="23" t="s">
        <v>1069</v>
      </c>
      <c r="C136" s="144">
        <v>1</v>
      </c>
      <c r="D136" s="144">
        <v>1</v>
      </c>
      <c r="E136" s="33">
        <v>72728</v>
      </c>
      <c r="F136" s="33">
        <v>78209</v>
      </c>
      <c r="G136">
        <v>0.62380000000000002</v>
      </c>
      <c r="H136" s="2">
        <f t="shared" si="10"/>
        <v>200.33</v>
      </c>
      <c r="I136" s="2">
        <v>195.53</v>
      </c>
      <c r="J136" s="2">
        <v>4.8</v>
      </c>
      <c r="K136" s="2">
        <v>86547.12</v>
      </c>
      <c r="L136" s="2">
        <v>10732.19</v>
      </c>
      <c r="M136" s="109">
        <v>2.35E-2</v>
      </c>
      <c r="N136" t="str">
        <f t="shared" si="8"/>
        <v>Yes</v>
      </c>
      <c r="O136" s="2">
        <v>6212.83</v>
      </c>
      <c r="P136" s="2">
        <v>1</v>
      </c>
      <c r="Q136" s="2"/>
      <c r="R136" s="3" t="str">
        <f t="shared" si="9"/>
        <v>20406</v>
      </c>
      <c r="S136">
        <v>200.33</v>
      </c>
      <c r="T136" s="3">
        <f t="shared" si="11"/>
        <v>0</v>
      </c>
    </row>
    <row r="137" spans="1:20" x14ac:dyDescent="0.25">
      <c r="A137" s="23" t="s">
        <v>1075</v>
      </c>
      <c r="B137" s="23" t="s">
        <v>1074</v>
      </c>
      <c r="C137" s="144">
        <v>1.1200000000000001</v>
      </c>
      <c r="D137" s="144">
        <v>1.1200000000000001</v>
      </c>
      <c r="E137" s="33">
        <v>72728</v>
      </c>
      <c r="F137" s="33">
        <v>78209</v>
      </c>
      <c r="G137">
        <v>0.40889999999999999</v>
      </c>
      <c r="H137" s="2">
        <f t="shared" si="10"/>
        <v>3496.3199999999997</v>
      </c>
      <c r="I137" s="2">
        <v>3435.22</v>
      </c>
      <c r="J137" s="2">
        <v>61.1</v>
      </c>
      <c r="K137" s="2">
        <v>1093028.54</v>
      </c>
      <c r="L137" s="2">
        <v>15339.63</v>
      </c>
      <c r="M137" s="109">
        <v>3.4000000000000002E-2</v>
      </c>
      <c r="N137" t="str">
        <f t="shared" si="8"/>
        <v>Yes</v>
      </c>
      <c r="O137" s="2">
        <v>0</v>
      </c>
      <c r="P137" s="2">
        <v>1</v>
      </c>
      <c r="Q137" s="2"/>
      <c r="R137" s="3" t="str">
        <f t="shared" si="9"/>
        <v>37504</v>
      </c>
      <c r="S137">
        <v>3496.32</v>
      </c>
      <c r="T137" s="3">
        <f t="shared" si="11"/>
        <v>0</v>
      </c>
    </row>
    <row r="138" spans="1:20" x14ac:dyDescent="0.25">
      <c r="A138" s="23" t="s">
        <v>1084</v>
      </c>
      <c r="B138" s="23" t="s">
        <v>1083</v>
      </c>
      <c r="C138" s="144">
        <v>1</v>
      </c>
      <c r="D138" s="144">
        <v>1</v>
      </c>
      <c r="E138" s="33">
        <v>72728</v>
      </c>
      <c r="F138" s="33">
        <v>78209</v>
      </c>
      <c r="G138">
        <v>0.99119999999999997</v>
      </c>
      <c r="H138" s="2">
        <f t="shared" si="10"/>
        <v>757.11</v>
      </c>
      <c r="I138" s="2">
        <v>714.71</v>
      </c>
      <c r="J138" s="2">
        <v>42.4</v>
      </c>
      <c r="K138" s="2">
        <v>519715.98</v>
      </c>
      <c r="L138" s="2">
        <v>0</v>
      </c>
      <c r="M138" s="109">
        <v>2.3E-2</v>
      </c>
      <c r="N138" t="str">
        <f t="shared" si="8"/>
        <v>Yes</v>
      </c>
      <c r="O138" s="2">
        <v>0</v>
      </c>
      <c r="P138" s="2">
        <v>1</v>
      </c>
      <c r="Q138" s="2"/>
      <c r="R138" s="3" t="str">
        <f t="shared" si="9"/>
        <v>39120</v>
      </c>
      <c r="S138">
        <v>757.11</v>
      </c>
      <c r="T138" s="3">
        <f t="shared" si="11"/>
        <v>0</v>
      </c>
    </row>
    <row r="139" spans="1:20" x14ac:dyDescent="0.25">
      <c r="A139" s="23" t="s">
        <v>1089</v>
      </c>
      <c r="B139" s="23" t="s">
        <v>1088</v>
      </c>
      <c r="C139" s="144">
        <v>1</v>
      </c>
      <c r="D139" s="144">
        <v>1</v>
      </c>
      <c r="E139" s="33">
        <v>72728</v>
      </c>
      <c r="F139" s="33">
        <v>78209</v>
      </c>
      <c r="G139">
        <v>0.73629999999999995</v>
      </c>
      <c r="H139" s="2">
        <f t="shared" si="10"/>
        <v>99.94</v>
      </c>
      <c r="I139" s="2">
        <v>99.94</v>
      </c>
      <c r="J139" s="2">
        <v>0</v>
      </c>
      <c r="K139" s="2">
        <v>50910.07</v>
      </c>
      <c r="L139" s="2">
        <v>0</v>
      </c>
      <c r="M139" s="109">
        <v>8.2199999999999995E-2</v>
      </c>
      <c r="N139" t="str">
        <f t="shared" si="8"/>
        <v>Yes</v>
      </c>
      <c r="O139" s="2">
        <v>0</v>
      </c>
      <c r="P139" s="2">
        <v>1</v>
      </c>
      <c r="Q139" s="2"/>
      <c r="R139" s="3" t="str">
        <f t="shared" si="9"/>
        <v>09207</v>
      </c>
      <c r="S139">
        <v>99.94</v>
      </c>
      <c r="T139" s="3">
        <f t="shared" si="11"/>
        <v>0</v>
      </c>
    </row>
    <row r="140" spans="1:20" x14ac:dyDescent="0.25">
      <c r="A140" s="23" t="s">
        <v>1092</v>
      </c>
      <c r="B140" s="23" t="s">
        <v>1091</v>
      </c>
      <c r="C140" s="144">
        <v>1</v>
      </c>
      <c r="D140" s="144">
        <v>1</v>
      </c>
      <c r="E140" s="33">
        <v>72728</v>
      </c>
      <c r="F140" s="33">
        <v>78209</v>
      </c>
      <c r="G140">
        <v>0.65839999999999999</v>
      </c>
      <c r="H140" s="2">
        <f t="shared" si="10"/>
        <v>648.97</v>
      </c>
      <c r="I140" s="2">
        <v>648.97</v>
      </c>
      <c r="J140" s="2">
        <v>0</v>
      </c>
      <c r="K140" s="2">
        <v>295928.32000000001</v>
      </c>
      <c r="L140" s="2">
        <v>0</v>
      </c>
      <c r="M140" s="109">
        <v>3.9E-2</v>
      </c>
      <c r="N140" t="str">
        <f t="shared" si="8"/>
        <v>Yes</v>
      </c>
      <c r="O140" s="2">
        <v>0</v>
      </c>
      <c r="P140" s="2">
        <v>1</v>
      </c>
      <c r="Q140" s="2"/>
      <c r="R140" s="3" t="str">
        <f t="shared" si="9"/>
        <v>04019</v>
      </c>
      <c r="S140">
        <v>648.97</v>
      </c>
      <c r="T140" s="3">
        <f t="shared" si="11"/>
        <v>0</v>
      </c>
    </row>
    <row r="141" spans="1:20" x14ac:dyDescent="0.25">
      <c r="A141" s="23" t="s">
        <v>1097</v>
      </c>
      <c r="B141" s="23" t="s">
        <v>1096</v>
      </c>
      <c r="C141" s="144">
        <v>1</v>
      </c>
      <c r="D141" s="144">
        <v>1</v>
      </c>
      <c r="E141" s="33">
        <v>72728</v>
      </c>
      <c r="F141" s="33">
        <v>78209</v>
      </c>
      <c r="G141">
        <v>0.37040000000000001</v>
      </c>
      <c r="H141" s="2">
        <f t="shared" si="10"/>
        <v>876.1</v>
      </c>
      <c r="I141" s="2">
        <v>876.1</v>
      </c>
      <c r="J141" s="2">
        <v>0</v>
      </c>
      <c r="K141" s="2">
        <v>224762.55</v>
      </c>
      <c r="L141" s="2">
        <v>0</v>
      </c>
      <c r="M141" s="109">
        <v>2.3099999999999999E-2</v>
      </c>
      <c r="N141" t="str">
        <f t="shared" si="8"/>
        <v>Yes</v>
      </c>
      <c r="O141" s="2">
        <v>0</v>
      </c>
      <c r="P141" s="2">
        <v>1</v>
      </c>
      <c r="Q141" s="2"/>
      <c r="R141" s="3" t="str">
        <f t="shared" si="9"/>
        <v>23311</v>
      </c>
      <c r="S141">
        <v>876.1</v>
      </c>
      <c r="T141" s="3">
        <f t="shared" si="11"/>
        <v>0</v>
      </c>
    </row>
    <row r="142" spans="1:20" x14ac:dyDescent="0.25">
      <c r="A142" s="23" t="s">
        <v>1100</v>
      </c>
      <c r="B142" s="23" t="s">
        <v>1099</v>
      </c>
      <c r="C142" s="144">
        <v>1</v>
      </c>
      <c r="D142" s="144">
        <v>1</v>
      </c>
      <c r="E142" s="33">
        <v>72728</v>
      </c>
      <c r="F142" s="33">
        <v>78209</v>
      </c>
      <c r="G142">
        <v>0.78349999999999997</v>
      </c>
      <c r="H142" s="2">
        <f t="shared" si="10"/>
        <v>497.3</v>
      </c>
      <c r="I142" s="2">
        <v>497.3</v>
      </c>
      <c r="J142" s="2">
        <v>0</v>
      </c>
      <c r="K142" s="2">
        <v>269823.38</v>
      </c>
      <c r="L142" s="2">
        <v>0</v>
      </c>
      <c r="M142" s="109">
        <v>3.1699999999999999E-2</v>
      </c>
      <c r="N142" t="str">
        <f t="shared" si="8"/>
        <v>Yes</v>
      </c>
      <c r="O142" s="2">
        <v>0</v>
      </c>
      <c r="P142" s="2">
        <v>1</v>
      </c>
      <c r="Q142" s="2"/>
      <c r="R142" s="3" t="str">
        <f t="shared" si="9"/>
        <v>33207</v>
      </c>
      <c r="S142">
        <v>497.3</v>
      </c>
      <c r="T142" s="3">
        <f t="shared" si="11"/>
        <v>0</v>
      </c>
    </row>
    <row r="143" spans="1:20" x14ac:dyDescent="0.25">
      <c r="A143" s="23" t="s">
        <v>1105</v>
      </c>
      <c r="B143" s="23" t="s">
        <v>1104</v>
      </c>
      <c r="C143" s="144">
        <v>1.18</v>
      </c>
      <c r="D143" s="144">
        <v>1.18</v>
      </c>
      <c r="E143" s="33">
        <v>72728</v>
      </c>
      <c r="F143" s="33">
        <v>78209</v>
      </c>
      <c r="G143">
        <v>0.50609999999999999</v>
      </c>
      <c r="H143" s="2">
        <f t="shared" si="10"/>
        <v>9434.7000000000007</v>
      </c>
      <c r="I143" s="2">
        <v>9434.7000000000007</v>
      </c>
      <c r="J143" s="2">
        <v>0</v>
      </c>
      <c r="K143" s="2">
        <v>3822758.97</v>
      </c>
      <c r="L143" s="2">
        <v>382374.61</v>
      </c>
      <c r="M143" s="109">
        <v>3.6600000000000001E-2</v>
      </c>
      <c r="N143" t="str">
        <f t="shared" si="8"/>
        <v>Yes</v>
      </c>
      <c r="O143" s="2">
        <v>218109.79</v>
      </c>
      <c r="P143" s="2">
        <v>1</v>
      </c>
      <c r="Q143" s="2"/>
      <c r="R143" s="3" t="str">
        <f t="shared" si="9"/>
        <v>31025</v>
      </c>
      <c r="S143">
        <v>9434.7000000000007</v>
      </c>
      <c r="T143" s="3">
        <f t="shared" si="11"/>
        <v>0</v>
      </c>
    </row>
    <row r="144" spans="1:20" x14ac:dyDescent="0.25">
      <c r="A144" s="23" t="s">
        <v>1126</v>
      </c>
      <c r="B144" s="23" t="s">
        <v>1125</v>
      </c>
      <c r="C144" s="144">
        <v>1</v>
      </c>
      <c r="D144" s="144">
        <v>1</v>
      </c>
      <c r="E144" s="33">
        <v>72728</v>
      </c>
      <c r="F144" s="33">
        <v>78209</v>
      </c>
      <c r="G144">
        <v>0.62709999999999999</v>
      </c>
      <c r="H144" s="2">
        <f t="shared" si="10"/>
        <v>318.95</v>
      </c>
      <c r="I144" s="2">
        <v>318.95</v>
      </c>
      <c r="J144" s="2">
        <v>0</v>
      </c>
      <c r="K144" s="2">
        <v>138540.39000000001</v>
      </c>
      <c r="L144" s="2">
        <v>0</v>
      </c>
      <c r="M144" s="109">
        <v>3.1099999999999999E-2</v>
      </c>
      <c r="N144" t="str">
        <f t="shared" si="8"/>
        <v>Yes</v>
      </c>
      <c r="O144" s="2">
        <v>0</v>
      </c>
      <c r="P144" s="2">
        <v>1</v>
      </c>
      <c r="Q144" s="2"/>
      <c r="R144" s="3" t="str">
        <f t="shared" si="9"/>
        <v>14065</v>
      </c>
      <c r="S144">
        <v>318.95</v>
      </c>
      <c r="T144" s="3">
        <f t="shared" si="11"/>
        <v>0</v>
      </c>
    </row>
    <row r="145" spans="1:20" x14ac:dyDescent="0.25">
      <c r="A145" s="23" t="s">
        <v>1129</v>
      </c>
      <c r="B145" s="23" t="s">
        <v>1128</v>
      </c>
      <c r="C145" s="144">
        <v>1</v>
      </c>
      <c r="D145" s="144">
        <v>1.04</v>
      </c>
      <c r="E145" s="33">
        <v>72728</v>
      </c>
      <c r="F145" s="33">
        <v>78209</v>
      </c>
      <c r="G145">
        <v>0.30690000000000001</v>
      </c>
      <c r="H145" s="2">
        <f t="shared" si="10"/>
        <v>10262.869999999999</v>
      </c>
      <c r="I145" s="2">
        <v>10132.57</v>
      </c>
      <c r="J145" s="2">
        <v>130.30000000000001</v>
      </c>
      <c r="K145" s="2">
        <v>2256485.83</v>
      </c>
      <c r="L145" s="2">
        <v>217683.41</v>
      </c>
      <c r="M145" s="109">
        <v>2.47E-2</v>
      </c>
      <c r="N145" t="str">
        <f t="shared" si="8"/>
        <v>Yes</v>
      </c>
      <c r="O145" s="2">
        <v>7824.34</v>
      </c>
      <c r="P145" s="2">
        <v>1</v>
      </c>
      <c r="Q145" s="2"/>
      <c r="R145" s="3" t="str">
        <f t="shared" si="9"/>
        <v>32354</v>
      </c>
      <c r="S145">
        <v>10262.870000000001</v>
      </c>
      <c r="T145" s="3">
        <f t="shared" si="11"/>
        <v>0</v>
      </c>
    </row>
    <row r="146" spans="1:20" x14ac:dyDescent="0.25">
      <c r="A146" s="23" t="s">
        <v>1138</v>
      </c>
      <c r="B146" s="23" t="s">
        <v>1137</v>
      </c>
      <c r="C146" s="144">
        <v>1</v>
      </c>
      <c r="D146" s="144">
        <v>1</v>
      </c>
      <c r="E146" s="33">
        <v>72728</v>
      </c>
      <c r="F146" s="33">
        <v>78209</v>
      </c>
      <c r="G146">
        <v>0.38790000000000002</v>
      </c>
      <c r="H146" s="2">
        <f t="shared" si="10"/>
        <v>1726.47</v>
      </c>
      <c r="I146" s="2">
        <v>1710.27</v>
      </c>
      <c r="J146" s="2">
        <v>16.2</v>
      </c>
      <c r="K146" s="2">
        <v>463823.24</v>
      </c>
      <c r="L146" s="2">
        <v>0</v>
      </c>
      <c r="M146" s="109">
        <v>4.5499999999999999E-2</v>
      </c>
      <c r="N146" t="str">
        <f t="shared" si="8"/>
        <v>Yes</v>
      </c>
      <c r="O146" s="2">
        <v>0</v>
      </c>
      <c r="P146" s="2">
        <v>1</v>
      </c>
      <c r="Q146" s="2"/>
      <c r="R146" s="3" t="str">
        <f t="shared" si="9"/>
        <v>32326</v>
      </c>
      <c r="S146">
        <v>1726.47</v>
      </c>
      <c r="T146" s="3">
        <f t="shared" si="11"/>
        <v>0</v>
      </c>
    </row>
    <row r="147" spans="1:20" x14ac:dyDescent="0.25">
      <c r="A147" s="23" t="s">
        <v>1144</v>
      </c>
      <c r="B147" s="23" t="s">
        <v>1143</v>
      </c>
      <c r="C147" s="144">
        <v>1.18</v>
      </c>
      <c r="D147" s="144">
        <v>1.18</v>
      </c>
      <c r="E147" s="33">
        <v>72728</v>
      </c>
      <c r="F147" s="33">
        <v>78209</v>
      </c>
      <c r="G147">
        <v>5.79E-2</v>
      </c>
      <c r="H147" s="2">
        <f t="shared" si="10"/>
        <v>3928.92</v>
      </c>
      <c r="I147" s="2">
        <v>3928.92</v>
      </c>
      <c r="J147" s="2">
        <v>0</v>
      </c>
      <c r="K147" s="2">
        <v>182071.93</v>
      </c>
      <c r="L147" s="2">
        <v>0</v>
      </c>
      <c r="M147" s="109">
        <v>2.8500000000000001E-2</v>
      </c>
      <c r="N147" t="str">
        <f t="shared" si="8"/>
        <v>Yes</v>
      </c>
      <c r="O147" s="2">
        <v>0</v>
      </c>
      <c r="P147" s="2">
        <v>1</v>
      </c>
      <c r="Q147" s="2"/>
      <c r="R147" s="3" t="str">
        <f t="shared" si="9"/>
        <v>17400</v>
      </c>
      <c r="S147">
        <v>3928.92</v>
      </c>
      <c r="T147" s="3">
        <f t="shared" si="11"/>
        <v>0</v>
      </c>
    </row>
    <row r="148" spans="1:20" x14ac:dyDescent="0.25">
      <c r="A148" s="23" t="s">
        <v>1152</v>
      </c>
      <c r="B148" s="23" t="s">
        <v>1151</v>
      </c>
      <c r="C148" s="144">
        <v>1.1200000000000001</v>
      </c>
      <c r="D148" s="144">
        <v>1.1200000000000001</v>
      </c>
      <c r="E148" s="33">
        <v>72728</v>
      </c>
      <c r="F148" s="33">
        <v>78209</v>
      </c>
      <c r="G148">
        <v>0.3972</v>
      </c>
      <c r="H148" s="2">
        <f t="shared" si="10"/>
        <v>1846.38</v>
      </c>
      <c r="I148" s="2">
        <v>1816.38</v>
      </c>
      <c r="J148" s="2">
        <v>30</v>
      </c>
      <c r="K148" s="2">
        <v>560745.17000000004</v>
      </c>
      <c r="L148" s="2">
        <v>48256.57</v>
      </c>
      <c r="M148" s="109">
        <v>5.2299999999999999E-2</v>
      </c>
      <c r="N148" t="str">
        <f t="shared" si="8"/>
        <v>Yes</v>
      </c>
      <c r="O148" s="2">
        <v>0</v>
      </c>
      <c r="P148" s="2">
        <v>1</v>
      </c>
      <c r="Q148" s="2"/>
      <c r="R148" s="3" t="str">
        <f t="shared" si="9"/>
        <v>37505</v>
      </c>
      <c r="S148">
        <v>1846.38</v>
      </c>
      <c r="T148" s="3">
        <f t="shared" si="11"/>
        <v>0</v>
      </c>
    </row>
    <row r="149" spans="1:20" x14ac:dyDescent="0.25">
      <c r="A149" s="23" t="s">
        <v>1158</v>
      </c>
      <c r="B149" s="23" t="s">
        <v>1157</v>
      </c>
      <c r="C149" s="144">
        <v>1</v>
      </c>
      <c r="D149" s="144">
        <v>1</v>
      </c>
      <c r="E149" s="33">
        <v>72728</v>
      </c>
      <c r="F149" s="33">
        <v>78209</v>
      </c>
      <c r="G149">
        <v>0.38740000000000002</v>
      </c>
      <c r="H149" s="2">
        <f t="shared" si="10"/>
        <v>751.97</v>
      </c>
      <c r="I149" s="2">
        <v>751.97</v>
      </c>
      <c r="J149" s="2">
        <v>0</v>
      </c>
      <c r="K149" s="2">
        <v>201690.54</v>
      </c>
      <c r="L149" s="2">
        <v>0</v>
      </c>
      <c r="M149" s="109">
        <v>3.1300000000000001E-2</v>
      </c>
      <c r="N149" t="str">
        <f t="shared" si="8"/>
        <v>Yes</v>
      </c>
      <c r="O149" s="2">
        <v>0</v>
      </c>
      <c r="P149" s="2">
        <v>1</v>
      </c>
      <c r="Q149" s="2"/>
      <c r="R149" s="3" t="str">
        <f t="shared" si="9"/>
        <v>24350</v>
      </c>
      <c r="S149">
        <v>751.97</v>
      </c>
      <c r="T149" s="3">
        <f t="shared" si="11"/>
        <v>0</v>
      </c>
    </row>
    <row r="150" spans="1:20" x14ac:dyDescent="0.25">
      <c r="A150" s="23" t="s">
        <v>2525</v>
      </c>
      <c r="B150" s="23" t="s">
        <v>2526</v>
      </c>
      <c r="C150" s="144">
        <v>1</v>
      </c>
      <c r="D150" s="144">
        <v>1</v>
      </c>
      <c r="E150" s="33">
        <v>72728</v>
      </c>
      <c r="F150" s="33">
        <v>78209</v>
      </c>
      <c r="G150">
        <v>0.51160000000000005</v>
      </c>
      <c r="H150" s="2">
        <f t="shared" si="10"/>
        <v>67.739999999999995</v>
      </c>
      <c r="I150" s="2">
        <v>67.739999999999995</v>
      </c>
      <c r="J150" s="2">
        <v>0</v>
      </c>
      <c r="K150" s="2">
        <v>24046.89</v>
      </c>
      <c r="L150" s="2">
        <v>0</v>
      </c>
      <c r="M150" s="109">
        <v>4.24E-2</v>
      </c>
      <c r="N150" t="str">
        <f t="shared" si="8"/>
        <v>Yes</v>
      </c>
      <c r="O150" s="2">
        <v>0</v>
      </c>
      <c r="P150" s="2">
        <v>1</v>
      </c>
      <c r="Q150" s="2"/>
      <c r="R150" s="3" t="str">
        <f t="shared" si="9"/>
        <v>30031</v>
      </c>
      <c r="S150">
        <v>67.739999999999995</v>
      </c>
      <c r="T150" s="3">
        <f t="shared" si="11"/>
        <v>0</v>
      </c>
    </row>
    <row r="151" spans="1:20" x14ac:dyDescent="0.25">
      <c r="A151" s="23" t="s">
        <v>1163</v>
      </c>
      <c r="B151" s="23" t="s">
        <v>1162</v>
      </c>
      <c r="C151" s="144">
        <v>1.18</v>
      </c>
      <c r="D151" s="144">
        <v>1.18</v>
      </c>
      <c r="E151" s="33">
        <v>72728</v>
      </c>
      <c r="F151" s="33">
        <v>78209</v>
      </c>
      <c r="G151">
        <v>0.34189999999999998</v>
      </c>
      <c r="H151" s="2">
        <f t="shared" si="10"/>
        <v>5485.85</v>
      </c>
      <c r="I151" s="2">
        <v>5451.25</v>
      </c>
      <c r="J151" s="2">
        <v>34.6</v>
      </c>
      <c r="K151" s="2">
        <v>1501529.83</v>
      </c>
      <c r="L151" s="2">
        <v>0</v>
      </c>
      <c r="M151" s="109">
        <v>3.5799999999999998E-2</v>
      </c>
      <c r="N151" t="str">
        <f t="shared" si="8"/>
        <v>Yes</v>
      </c>
      <c r="O151" s="2">
        <v>0</v>
      </c>
      <c r="P151" s="2">
        <v>1</v>
      </c>
      <c r="Q151" s="2"/>
      <c r="R151" s="3" t="str">
        <f t="shared" si="9"/>
        <v>31103</v>
      </c>
      <c r="S151">
        <v>5485.85</v>
      </c>
      <c r="T151" s="3">
        <f t="shared" si="11"/>
        <v>0</v>
      </c>
    </row>
    <row r="152" spans="1:20" x14ac:dyDescent="0.25">
      <c r="A152" s="23" t="s">
        <v>1176</v>
      </c>
      <c r="B152" s="23" t="s">
        <v>1175</v>
      </c>
      <c r="C152" s="144">
        <v>1</v>
      </c>
      <c r="D152" s="144">
        <v>1.04</v>
      </c>
      <c r="E152" s="33">
        <v>72728</v>
      </c>
      <c r="F152" s="33">
        <v>78209</v>
      </c>
      <c r="G152">
        <v>0.37830000000000003</v>
      </c>
      <c r="H152" s="2">
        <f t="shared" si="10"/>
        <v>1464.54</v>
      </c>
      <c r="I152" s="2">
        <v>1412.69</v>
      </c>
      <c r="J152" s="2">
        <v>51.85</v>
      </c>
      <c r="K152" s="2">
        <v>396904.85</v>
      </c>
      <c r="L152" s="2">
        <v>0</v>
      </c>
      <c r="M152" s="109">
        <v>2.5600000000000001E-2</v>
      </c>
      <c r="N152" t="str">
        <f t="shared" si="8"/>
        <v>Yes</v>
      </c>
      <c r="O152" s="2">
        <v>0</v>
      </c>
      <c r="P152" s="2">
        <v>1</v>
      </c>
      <c r="Q152" s="2"/>
      <c r="R152" s="3" t="str">
        <f t="shared" si="9"/>
        <v>14066</v>
      </c>
      <c r="S152">
        <v>1464.54</v>
      </c>
      <c r="T152" s="3">
        <f t="shared" si="11"/>
        <v>0</v>
      </c>
    </row>
    <row r="153" spans="1:20" x14ac:dyDescent="0.25">
      <c r="A153" s="23" t="s">
        <v>1181</v>
      </c>
      <c r="B153" s="23" t="s">
        <v>1180</v>
      </c>
      <c r="C153" s="144">
        <v>1</v>
      </c>
      <c r="D153" s="144">
        <v>1</v>
      </c>
      <c r="E153" s="33">
        <v>72728</v>
      </c>
      <c r="F153" s="33">
        <v>78209</v>
      </c>
      <c r="G153">
        <v>0.55730000000000002</v>
      </c>
      <c r="H153" s="2">
        <f t="shared" si="10"/>
        <v>434.8</v>
      </c>
      <c r="I153" s="2">
        <v>400.6</v>
      </c>
      <c r="J153" s="2">
        <v>34.200000000000003</v>
      </c>
      <c r="K153" s="2">
        <v>167786.59</v>
      </c>
      <c r="L153" s="2">
        <v>0</v>
      </c>
      <c r="M153" s="109">
        <v>1.3599999999999999E-2</v>
      </c>
      <c r="N153" t="str">
        <f t="shared" si="8"/>
        <v>Yes</v>
      </c>
      <c r="O153" s="2">
        <v>0</v>
      </c>
      <c r="P153" s="2">
        <v>1</v>
      </c>
      <c r="Q153" s="2"/>
      <c r="R153" s="3" t="str">
        <f t="shared" si="9"/>
        <v>21214</v>
      </c>
      <c r="S153">
        <v>434.8</v>
      </c>
      <c r="T153" s="3">
        <f t="shared" si="11"/>
        <v>0</v>
      </c>
    </row>
    <row r="154" spans="1:20" x14ac:dyDescent="0.25">
      <c r="A154" s="23" t="s">
        <v>1185</v>
      </c>
      <c r="B154" s="23" t="s">
        <v>1184</v>
      </c>
      <c r="C154" s="144">
        <v>1</v>
      </c>
      <c r="D154" s="144">
        <v>1</v>
      </c>
      <c r="E154" s="33">
        <v>72728</v>
      </c>
      <c r="F154" s="33">
        <v>78209</v>
      </c>
      <c r="G154">
        <v>0.63390000000000002</v>
      </c>
      <c r="H154" s="2">
        <f t="shared" si="10"/>
        <v>8607.4</v>
      </c>
      <c r="I154" s="2">
        <v>8592.7999999999993</v>
      </c>
      <c r="J154" s="2">
        <v>14.6</v>
      </c>
      <c r="K154" s="2">
        <v>3778502.08</v>
      </c>
      <c r="L154" s="2">
        <v>0</v>
      </c>
      <c r="M154" s="109">
        <v>0.04</v>
      </c>
      <c r="N154" t="str">
        <f t="shared" si="8"/>
        <v>Yes</v>
      </c>
      <c r="O154" s="2">
        <v>0</v>
      </c>
      <c r="P154" s="2">
        <v>1</v>
      </c>
      <c r="Q154" s="2"/>
      <c r="R154" s="3" t="str">
        <f t="shared" si="9"/>
        <v>13161</v>
      </c>
      <c r="S154">
        <v>8607.4</v>
      </c>
      <c r="T154" s="3">
        <f t="shared" si="11"/>
        <v>0</v>
      </c>
    </row>
    <row r="155" spans="1:20" x14ac:dyDescent="0.25">
      <c r="A155" s="23" t="s">
        <v>1198</v>
      </c>
      <c r="B155" s="23" t="s">
        <v>1197</v>
      </c>
      <c r="C155" s="144">
        <v>1</v>
      </c>
      <c r="D155" s="144">
        <v>1</v>
      </c>
      <c r="E155" s="33">
        <v>72728</v>
      </c>
      <c r="F155" s="33">
        <v>78209</v>
      </c>
      <c r="G155">
        <v>0.60799999999999998</v>
      </c>
      <c r="H155" s="2">
        <f t="shared" si="10"/>
        <v>620.04</v>
      </c>
      <c r="I155" s="2">
        <v>620.04</v>
      </c>
      <c r="J155" s="2">
        <v>0</v>
      </c>
      <c r="K155" s="2">
        <v>261049.51</v>
      </c>
      <c r="L155" s="2">
        <v>7008.8</v>
      </c>
      <c r="M155" s="109">
        <v>3.2099999999999997E-2</v>
      </c>
      <c r="N155" t="str">
        <f t="shared" si="8"/>
        <v>Yes</v>
      </c>
      <c r="O155" s="2">
        <v>6454.37</v>
      </c>
      <c r="P155" s="2">
        <v>1</v>
      </c>
      <c r="Q155" s="2"/>
      <c r="R155" s="3" t="str">
        <f t="shared" si="9"/>
        <v>21206</v>
      </c>
      <c r="S155">
        <v>620.04</v>
      </c>
      <c r="T155" s="3">
        <f t="shared" si="11"/>
        <v>0</v>
      </c>
    </row>
    <row r="156" spans="1:20" x14ac:dyDescent="0.25">
      <c r="A156" s="23" t="s">
        <v>1203</v>
      </c>
      <c r="B156" s="23" t="s">
        <v>1202</v>
      </c>
      <c r="C156" s="144">
        <v>1</v>
      </c>
      <c r="D156" s="144">
        <v>1</v>
      </c>
      <c r="E156" s="33">
        <v>72728</v>
      </c>
      <c r="F156" s="33">
        <v>78209</v>
      </c>
      <c r="G156">
        <v>0.996</v>
      </c>
      <c r="H156" s="2">
        <f t="shared" si="10"/>
        <v>870.59</v>
      </c>
      <c r="I156" s="2">
        <v>870.59</v>
      </c>
      <c r="J156" s="2">
        <v>0</v>
      </c>
      <c r="K156" s="2">
        <v>600522.18999999994</v>
      </c>
      <c r="L156" s="2">
        <v>0</v>
      </c>
      <c r="M156" s="109">
        <v>5.3900000000000003E-2</v>
      </c>
      <c r="N156" t="str">
        <f t="shared" si="8"/>
        <v>Yes</v>
      </c>
      <c r="O156" s="2">
        <v>0</v>
      </c>
      <c r="P156" s="2">
        <v>1</v>
      </c>
      <c r="Q156" s="2"/>
      <c r="R156" s="3" t="str">
        <f t="shared" si="9"/>
        <v>39209</v>
      </c>
      <c r="S156">
        <v>870.59</v>
      </c>
      <c r="T156" s="3">
        <f t="shared" si="11"/>
        <v>0</v>
      </c>
    </row>
    <row r="157" spans="1:20" x14ac:dyDescent="0.25">
      <c r="A157" s="23" t="s">
        <v>1208</v>
      </c>
      <c r="B157" s="23" t="s">
        <v>1207</v>
      </c>
      <c r="C157" s="144">
        <v>1.06</v>
      </c>
      <c r="D157" s="144">
        <v>1.06</v>
      </c>
      <c r="E157" s="33">
        <v>72728</v>
      </c>
      <c r="F157" s="33">
        <v>78209</v>
      </c>
      <c r="G157">
        <v>0.53590000000000004</v>
      </c>
      <c r="H157" s="2">
        <f t="shared" si="10"/>
        <v>1562.02</v>
      </c>
      <c r="I157" s="2">
        <v>1562.02</v>
      </c>
      <c r="J157" s="2">
        <v>0</v>
      </c>
      <c r="K157" s="2">
        <v>609878.23</v>
      </c>
      <c r="L157" s="2">
        <v>43803.12</v>
      </c>
      <c r="M157" s="109">
        <v>3.6600000000000001E-2</v>
      </c>
      <c r="N157" t="str">
        <f t="shared" si="8"/>
        <v>Yes</v>
      </c>
      <c r="O157" s="2">
        <v>261.13</v>
      </c>
      <c r="P157" s="2">
        <v>1</v>
      </c>
      <c r="Q157" s="2"/>
      <c r="R157" s="3" t="str">
        <f t="shared" si="9"/>
        <v>37507</v>
      </c>
      <c r="S157">
        <v>1562.02</v>
      </c>
      <c r="T157" s="3">
        <f t="shared" si="11"/>
        <v>0</v>
      </c>
    </row>
    <row r="158" spans="1:20" x14ac:dyDescent="0.25">
      <c r="A158" s="23" t="s">
        <v>1216</v>
      </c>
      <c r="B158" s="23" t="s">
        <v>1215</v>
      </c>
      <c r="C158" s="144">
        <v>1.06</v>
      </c>
      <c r="D158" s="144">
        <v>1.06</v>
      </c>
      <c r="E158" s="33">
        <v>72728</v>
      </c>
      <c r="F158" s="33">
        <v>78209</v>
      </c>
      <c r="G158">
        <v>0.35820000000000002</v>
      </c>
      <c r="H158" s="2">
        <f t="shared" si="10"/>
        <v>66</v>
      </c>
      <c r="I158" s="2">
        <v>66</v>
      </c>
      <c r="J158" s="2">
        <v>0</v>
      </c>
      <c r="K158" s="2">
        <v>17206.95</v>
      </c>
      <c r="L158" s="2">
        <v>0</v>
      </c>
      <c r="M158" s="109">
        <v>4.7E-2</v>
      </c>
      <c r="N158" t="str">
        <f t="shared" si="8"/>
        <v>Yes</v>
      </c>
      <c r="O158" s="2">
        <v>0</v>
      </c>
      <c r="P158" s="2">
        <v>1</v>
      </c>
      <c r="Q158" s="2"/>
      <c r="R158" s="3" t="str">
        <f t="shared" si="9"/>
        <v>30029</v>
      </c>
      <c r="S158">
        <v>66</v>
      </c>
      <c r="T158" s="3">
        <f t="shared" si="11"/>
        <v>0</v>
      </c>
    </row>
    <row r="159" spans="1:20" x14ac:dyDescent="0.25">
      <c r="A159" s="23" t="s">
        <v>1219</v>
      </c>
      <c r="B159" s="23" t="s">
        <v>1218</v>
      </c>
      <c r="C159" s="144">
        <v>1.1200000000000001</v>
      </c>
      <c r="D159" s="144">
        <v>1.1200000000000001</v>
      </c>
      <c r="E159" s="33">
        <v>72728</v>
      </c>
      <c r="F159" s="33">
        <v>78209</v>
      </c>
      <c r="G159">
        <v>0.65349999999999997</v>
      </c>
      <c r="H159" s="2">
        <f t="shared" si="10"/>
        <v>6618.03</v>
      </c>
      <c r="I159" s="2">
        <v>6512.13</v>
      </c>
      <c r="J159" s="2">
        <v>105.9</v>
      </c>
      <c r="K159" s="2">
        <v>3306590.72</v>
      </c>
      <c r="L159" s="2">
        <v>309591.93</v>
      </c>
      <c r="M159" s="109">
        <v>2.7699999999999999E-2</v>
      </c>
      <c r="N159" t="str">
        <f t="shared" si="8"/>
        <v>Yes</v>
      </c>
      <c r="O159" s="2">
        <v>91684.160000000003</v>
      </c>
      <c r="P159" s="2">
        <v>1</v>
      </c>
      <c r="Q159" s="2"/>
      <c r="R159" s="3" t="str">
        <f t="shared" si="9"/>
        <v>29320</v>
      </c>
      <c r="S159">
        <v>6618.03</v>
      </c>
      <c r="T159" s="3">
        <f t="shared" si="11"/>
        <v>0</v>
      </c>
    </row>
    <row r="160" spans="1:20" x14ac:dyDescent="0.25">
      <c r="A160" s="23" t="s">
        <v>559</v>
      </c>
      <c r="B160" s="23" t="s">
        <v>558</v>
      </c>
      <c r="C160" s="144">
        <v>1.1200000000000001</v>
      </c>
      <c r="D160" s="144">
        <v>1.1200000000000001</v>
      </c>
      <c r="E160" s="33">
        <v>72728</v>
      </c>
      <c r="F160" s="33">
        <v>78209</v>
      </c>
      <c r="G160">
        <v>0.75139999999999996</v>
      </c>
      <c r="H160" s="2">
        <f t="shared" si="10"/>
        <v>532.62</v>
      </c>
      <c r="I160" s="2">
        <v>532.62</v>
      </c>
      <c r="J160" s="2">
        <v>0</v>
      </c>
      <c r="K160" s="2">
        <v>306024.07</v>
      </c>
      <c r="L160" s="2">
        <v>28225.11</v>
      </c>
      <c r="M160" s="109">
        <v>3.5000000000000003E-2</v>
      </c>
      <c r="N160" t="str">
        <f t="shared" si="8"/>
        <v>Yes</v>
      </c>
      <c r="O160" s="2">
        <v>0</v>
      </c>
      <c r="P160" s="2">
        <v>1</v>
      </c>
      <c r="Q160" s="2"/>
      <c r="R160" s="3" t="str">
        <f t="shared" si="9"/>
        <v>17903</v>
      </c>
      <c r="S160">
        <v>532.62</v>
      </c>
      <c r="T160" s="3">
        <f t="shared" si="11"/>
        <v>0</v>
      </c>
    </row>
    <row r="161" spans="1:20" x14ac:dyDescent="0.25">
      <c r="A161" s="23" t="s">
        <v>1229</v>
      </c>
      <c r="B161" s="23" t="s">
        <v>1228</v>
      </c>
      <c r="C161" s="144">
        <v>1.18</v>
      </c>
      <c r="D161" s="144">
        <v>1.18</v>
      </c>
      <c r="E161" s="33">
        <v>72728</v>
      </c>
      <c r="F161" s="33">
        <v>78209</v>
      </c>
      <c r="G161">
        <v>0.49730000000000002</v>
      </c>
      <c r="H161" s="2">
        <f t="shared" si="10"/>
        <v>15271.46</v>
      </c>
      <c r="I161" s="2">
        <v>15271.46</v>
      </c>
      <c r="J161" s="2">
        <v>0</v>
      </c>
      <c r="K161" s="2">
        <v>6079999.9800000004</v>
      </c>
      <c r="L161" s="2">
        <v>570116.57999999996</v>
      </c>
      <c r="M161" s="109">
        <v>4.2599999999999999E-2</v>
      </c>
      <c r="N161" t="str">
        <f t="shared" si="8"/>
        <v>Yes</v>
      </c>
      <c r="O161" s="2">
        <v>0</v>
      </c>
      <c r="P161" s="2">
        <v>1</v>
      </c>
      <c r="Q161" s="2"/>
      <c r="R161" s="3" t="str">
        <f t="shared" si="9"/>
        <v>31006</v>
      </c>
      <c r="S161">
        <v>15271.46</v>
      </c>
      <c r="T161" s="3">
        <f t="shared" si="11"/>
        <v>0</v>
      </c>
    </row>
    <row r="162" spans="1:20" x14ac:dyDescent="0.25">
      <c r="A162" s="23" t="s">
        <v>1249</v>
      </c>
      <c r="B162" s="23" t="s">
        <v>1248</v>
      </c>
      <c r="C162" s="144">
        <v>1</v>
      </c>
      <c r="D162" s="144">
        <v>1</v>
      </c>
      <c r="E162" s="33">
        <v>72728</v>
      </c>
      <c r="F162" s="33">
        <v>78209</v>
      </c>
      <c r="G162">
        <v>0.53910000000000002</v>
      </c>
      <c r="H162" s="2">
        <f t="shared" si="10"/>
        <v>1295.3900000000001</v>
      </c>
      <c r="I162" s="2">
        <v>1279.3900000000001</v>
      </c>
      <c r="J162" s="2">
        <v>16</v>
      </c>
      <c r="K162" s="2">
        <v>483645.66</v>
      </c>
      <c r="L162" s="2">
        <v>46596.19</v>
      </c>
      <c r="M162" s="109">
        <v>4.7600000000000003E-2</v>
      </c>
      <c r="N162" t="str">
        <f t="shared" si="8"/>
        <v>Yes</v>
      </c>
      <c r="O162" s="2">
        <v>39230.14</v>
      </c>
      <c r="P162" s="2">
        <v>1</v>
      </c>
      <c r="Q162" s="2"/>
      <c r="R162" s="3" t="str">
        <f t="shared" si="9"/>
        <v>39003</v>
      </c>
      <c r="S162">
        <v>1295.3900000000001</v>
      </c>
      <c r="T162" s="3">
        <f t="shared" si="11"/>
        <v>0</v>
      </c>
    </row>
    <row r="163" spans="1:20" x14ac:dyDescent="0.25">
      <c r="A163" s="23" t="s">
        <v>1252</v>
      </c>
      <c r="B163" s="23" t="s">
        <v>1251</v>
      </c>
      <c r="C163" s="144">
        <v>1</v>
      </c>
      <c r="D163" s="144">
        <v>1</v>
      </c>
      <c r="E163" s="33">
        <v>72728</v>
      </c>
      <c r="F163" s="33">
        <v>78209</v>
      </c>
      <c r="G163">
        <v>0.46410000000000001</v>
      </c>
      <c r="H163" s="2">
        <f t="shared" si="10"/>
        <v>809.51</v>
      </c>
      <c r="I163" s="2">
        <v>809.51</v>
      </c>
      <c r="J163" s="2">
        <v>0</v>
      </c>
      <c r="K163" s="2">
        <v>260182.96</v>
      </c>
      <c r="L163" s="2">
        <v>0</v>
      </c>
      <c r="M163" s="109">
        <v>3.4799999999999998E-2</v>
      </c>
      <c r="N163" t="str">
        <f t="shared" si="8"/>
        <v>Yes</v>
      </c>
      <c r="O163" s="2">
        <v>0</v>
      </c>
      <c r="P163" s="2">
        <v>1</v>
      </c>
      <c r="Q163" s="2"/>
      <c r="R163" s="3" t="str">
        <f t="shared" si="9"/>
        <v>21014</v>
      </c>
      <c r="S163">
        <v>809.51</v>
      </c>
      <c r="T163" s="3">
        <f t="shared" si="11"/>
        <v>0</v>
      </c>
    </row>
    <row r="164" spans="1:20" x14ac:dyDescent="0.25">
      <c r="A164" s="23" t="s">
        <v>1256</v>
      </c>
      <c r="B164" s="23" t="s">
        <v>1255</v>
      </c>
      <c r="C164" s="144">
        <v>1.01</v>
      </c>
      <c r="D164" s="144">
        <v>1.01</v>
      </c>
      <c r="E164" s="33">
        <v>72728</v>
      </c>
      <c r="F164" s="33">
        <v>78209</v>
      </c>
      <c r="G164">
        <v>0.53110000000000002</v>
      </c>
      <c r="H164" s="2">
        <f t="shared" si="10"/>
        <v>310.33</v>
      </c>
      <c r="I164" s="2">
        <v>310.33</v>
      </c>
      <c r="J164" s="2">
        <v>0</v>
      </c>
      <c r="K164" s="2">
        <v>115153.35</v>
      </c>
      <c r="L164" s="2">
        <v>0</v>
      </c>
      <c r="M164" s="109">
        <v>1.89E-2</v>
      </c>
      <c r="N164" t="str">
        <f t="shared" si="8"/>
        <v>Yes</v>
      </c>
      <c r="O164" s="2">
        <v>0</v>
      </c>
      <c r="P164" s="2">
        <v>1</v>
      </c>
      <c r="Q164" s="2"/>
      <c r="R164" s="3" t="str">
        <f t="shared" si="9"/>
        <v>25155</v>
      </c>
      <c r="S164">
        <v>310.33</v>
      </c>
      <c r="T164" s="3">
        <f t="shared" si="11"/>
        <v>0</v>
      </c>
    </row>
    <row r="165" spans="1:20" x14ac:dyDescent="0.25">
      <c r="A165" s="23" t="s">
        <v>1259</v>
      </c>
      <c r="B165" s="23" t="s">
        <v>3253</v>
      </c>
      <c r="C165" s="144">
        <v>1</v>
      </c>
      <c r="D165" s="144">
        <v>1</v>
      </c>
      <c r="E165" s="33">
        <v>72728</v>
      </c>
      <c r="F165" s="33">
        <v>78209</v>
      </c>
      <c r="G165">
        <v>1</v>
      </c>
      <c r="H165" s="2">
        <f t="shared" si="10"/>
        <v>125.60000000000001</v>
      </c>
      <c r="I165" s="2">
        <v>118.4</v>
      </c>
      <c r="J165" s="2">
        <v>7.2</v>
      </c>
      <c r="K165" s="2">
        <v>86980.41</v>
      </c>
      <c r="L165" s="2">
        <v>0</v>
      </c>
      <c r="M165" s="109">
        <v>6.8500000000000005E-2</v>
      </c>
      <c r="N165" t="str">
        <f t="shared" si="8"/>
        <v>Yes</v>
      </c>
      <c r="O165" s="2">
        <v>323.82</v>
      </c>
      <c r="P165" s="2">
        <v>1</v>
      </c>
      <c r="Q165" s="2"/>
      <c r="R165" s="3" t="str">
        <f t="shared" si="9"/>
        <v>24014</v>
      </c>
      <c r="S165">
        <v>125.6</v>
      </c>
      <c r="T165" s="3">
        <f t="shared" si="11"/>
        <v>0</v>
      </c>
    </row>
    <row r="166" spans="1:20" x14ac:dyDescent="0.25">
      <c r="A166" s="23" t="s">
        <v>1262</v>
      </c>
      <c r="B166" s="23" t="s">
        <v>1261</v>
      </c>
      <c r="C166" s="144">
        <v>1</v>
      </c>
      <c r="D166" s="144">
        <v>1</v>
      </c>
      <c r="E166" s="33">
        <v>72728</v>
      </c>
      <c r="F166" s="33">
        <v>78209</v>
      </c>
      <c r="G166">
        <v>0.62480000000000002</v>
      </c>
      <c r="H166" s="2">
        <f t="shared" si="10"/>
        <v>1143.6600000000001</v>
      </c>
      <c r="I166" s="2">
        <v>1143.6600000000001</v>
      </c>
      <c r="J166" s="2">
        <v>0</v>
      </c>
      <c r="K166" s="2">
        <v>494802.55</v>
      </c>
      <c r="L166" s="2">
        <v>7367.28</v>
      </c>
      <c r="M166" s="109">
        <v>2.1999999999999999E-2</v>
      </c>
      <c r="N166" t="str">
        <f t="shared" si="8"/>
        <v>Yes</v>
      </c>
      <c r="O166" s="2">
        <v>1204.4000000000001</v>
      </c>
      <c r="P166" s="2">
        <v>1</v>
      </c>
      <c r="Q166" s="2"/>
      <c r="R166" s="3" t="str">
        <f t="shared" si="9"/>
        <v>26056</v>
      </c>
      <c r="S166">
        <v>1143.6600000000001</v>
      </c>
      <c r="T166" s="3">
        <f t="shared" si="11"/>
        <v>0</v>
      </c>
    </row>
    <row r="167" spans="1:20" x14ac:dyDescent="0.25">
      <c r="A167" s="23" t="s">
        <v>1267</v>
      </c>
      <c r="B167" s="23" t="s">
        <v>1266</v>
      </c>
      <c r="C167" s="144">
        <v>1</v>
      </c>
      <c r="D167" s="144">
        <v>1.04</v>
      </c>
      <c r="E167" s="33">
        <v>72728</v>
      </c>
      <c r="F167" s="33">
        <v>78209</v>
      </c>
      <c r="G167">
        <v>0.32819999999999999</v>
      </c>
      <c r="H167" s="2">
        <f t="shared" si="10"/>
        <v>1410.41</v>
      </c>
      <c r="I167" s="2">
        <v>1410.41</v>
      </c>
      <c r="J167" s="2">
        <v>0</v>
      </c>
      <c r="K167" s="2">
        <v>331575.78999999998</v>
      </c>
      <c r="L167" s="2">
        <v>0</v>
      </c>
      <c r="M167" s="109">
        <v>2.86E-2</v>
      </c>
      <c r="N167" t="str">
        <f t="shared" si="8"/>
        <v>Yes</v>
      </c>
      <c r="O167" s="2">
        <v>0</v>
      </c>
      <c r="P167" s="2">
        <v>1</v>
      </c>
      <c r="Q167" s="2"/>
      <c r="R167" s="3" t="str">
        <f t="shared" si="9"/>
        <v>32325</v>
      </c>
      <c r="S167">
        <v>1410.41</v>
      </c>
      <c r="T167" s="3">
        <f t="shared" si="11"/>
        <v>0</v>
      </c>
    </row>
    <row r="168" spans="1:20" x14ac:dyDescent="0.25">
      <c r="A168" s="23" t="s">
        <v>1274</v>
      </c>
      <c r="B168" s="23" t="s">
        <v>1273</v>
      </c>
      <c r="C168" s="144">
        <v>1.06</v>
      </c>
      <c r="D168" s="144">
        <v>1.06</v>
      </c>
      <c r="E168" s="33">
        <v>72728</v>
      </c>
      <c r="F168" s="33">
        <v>78209</v>
      </c>
      <c r="G168">
        <v>0.50629999999999997</v>
      </c>
      <c r="H168" s="2">
        <f t="shared" si="10"/>
        <v>1927.41</v>
      </c>
      <c r="I168" s="2">
        <v>1884.01</v>
      </c>
      <c r="J168" s="2">
        <v>43.4</v>
      </c>
      <c r="K168" s="2">
        <v>710954.85</v>
      </c>
      <c r="L168" s="2">
        <v>74053.27</v>
      </c>
      <c r="M168" s="109">
        <v>2.12E-2</v>
      </c>
      <c r="N168" t="str">
        <f t="shared" si="8"/>
        <v>Yes</v>
      </c>
      <c r="O168" s="2">
        <v>21607.66</v>
      </c>
      <c r="P168" s="2">
        <v>1</v>
      </c>
      <c r="Q168" s="2"/>
      <c r="R168" s="3" t="str">
        <f t="shared" si="9"/>
        <v>37506</v>
      </c>
      <c r="S168">
        <v>1927.41</v>
      </c>
      <c r="T168" s="3">
        <f t="shared" si="11"/>
        <v>0</v>
      </c>
    </row>
    <row r="169" spans="1:20" x14ac:dyDescent="0.25">
      <c r="A169" s="23" t="s">
        <v>1281</v>
      </c>
      <c r="B169" s="23" t="s">
        <v>1280</v>
      </c>
      <c r="C169" s="144">
        <v>1</v>
      </c>
      <c r="D169" s="144">
        <v>1</v>
      </c>
      <c r="E169" s="33">
        <v>72728</v>
      </c>
      <c r="F169" s="33">
        <v>78209</v>
      </c>
      <c r="G169">
        <v>0.73109999999999997</v>
      </c>
      <c r="H169" s="2">
        <f t="shared" si="10"/>
        <v>647.9</v>
      </c>
      <c r="I169" s="2">
        <v>632.29999999999995</v>
      </c>
      <c r="J169" s="2">
        <v>15.6</v>
      </c>
      <c r="K169" s="2">
        <v>327990.83</v>
      </c>
      <c r="L169" s="2">
        <v>0</v>
      </c>
      <c r="M169" s="109">
        <v>2.8500000000000001E-2</v>
      </c>
      <c r="N169" t="str">
        <f t="shared" si="8"/>
        <v>Yes</v>
      </c>
      <c r="O169" s="2">
        <v>0</v>
      </c>
      <c r="P169" s="2">
        <v>1</v>
      </c>
      <c r="Q169" s="2"/>
      <c r="R169" s="3" t="str">
        <f t="shared" si="9"/>
        <v>14064</v>
      </c>
      <c r="S169">
        <v>647.9</v>
      </c>
      <c r="T169" s="3">
        <f t="shared" si="11"/>
        <v>0</v>
      </c>
    </row>
    <row r="170" spans="1:20" x14ac:dyDescent="0.25">
      <c r="A170" s="23" t="s">
        <v>1287</v>
      </c>
      <c r="B170" s="23" t="s">
        <v>1286</v>
      </c>
      <c r="C170" s="144">
        <v>1</v>
      </c>
      <c r="D170" s="144">
        <v>1</v>
      </c>
      <c r="E170" s="33">
        <v>72728</v>
      </c>
      <c r="F170" s="33">
        <v>78209</v>
      </c>
      <c r="G170">
        <v>0.75470000000000004</v>
      </c>
      <c r="H170" s="2">
        <f t="shared" si="10"/>
        <v>2001.28</v>
      </c>
      <c r="I170" s="2">
        <v>1986.78</v>
      </c>
      <c r="J170" s="2">
        <v>14.5</v>
      </c>
      <c r="K170" s="2">
        <v>1045931.15</v>
      </c>
      <c r="L170" s="2">
        <v>100890.87</v>
      </c>
      <c r="M170" s="109">
        <v>1.4800000000000001E-2</v>
      </c>
      <c r="N170" t="str">
        <f t="shared" si="8"/>
        <v>Yes</v>
      </c>
      <c r="O170" s="2">
        <v>60164.66</v>
      </c>
      <c r="P170" s="2">
        <v>1</v>
      </c>
      <c r="Q170" s="2"/>
      <c r="R170" s="3" t="str">
        <f t="shared" si="9"/>
        <v>11051</v>
      </c>
      <c r="S170">
        <v>2001.28</v>
      </c>
      <c r="T170" s="3">
        <f t="shared" si="11"/>
        <v>0</v>
      </c>
    </row>
    <row r="171" spans="1:20" x14ac:dyDescent="0.25">
      <c r="A171" s="23" t="s">
        <v>1297</v>
      </c>
      <c r="B171" s="23" t="s">
        <v>1296</v>
      </c>
      <c r="C171" s="144">
        <v>1.18</v>
      </c>
      <c r="D171" s="144">
        <v>1.22</v>
      </c>
      <c r="E171" s="33">
        <v>72728</v>
      </c>
      <c r="F171" s="33">
        <v>78209</v>
      </c>
      <c r="G171">
        <v>0.3604</v>
      </c>
      <c r="H171" s="2">
        <f t="shared" si="10"/>
        <v>5294.56</v>
      </c>
      <c r="I171" s="2">
        <v>5294.56</v>
      </c>
      <c r="J171" s="2">
        <v>0</v>
      </c>
      <c r="K171" s="2">
        <v>1573297.45</v>
      </c>
      <c r="L171" s="2">
        <v>65497.71</v>
      </c>
      <c r="M171" s="109">
        <v>3.8100000000000002E-2</v>
      </c>
      <c r="N171" t="str">
        <f t="shared" si="8"/>
        <v>Yes</v>
      </c>
      <c r="O171" s="2">
        <v>1278.8599999999999</v>
      </c>
      <c r="P171" s="2">
        <v>1</v>
      </c>
      <c r="Q171" s="2"/>
      <c r="R171" s="3" t="str">
        <f t="shared" si="9"/>
        <v>18400</v>
      </c>
      <c r="S171">
        <v>5294.56</v>
      </c>
      <c r="T171" s="3">
        <f t="shared" si="11"/>
        <v>0</v>
      </c>
    </row>
    <row r="172" spans="1:20" x14ac:dyDescent="0.25">
      <c r="A172" s="23" t="s">
        <v>1310</v>
      </c>
      <c r="B172" s="23" t="s">
        <v>1309</v>
      </c>
      <c r="C172" s="144">
        <v>1.1200000000000001</v>
      </c>
      <c r="D172" s="144">
        <v>1.1200000000000001</v>
      </c>
      <c r="E172" s="33">
        <v>72728</v>
      </c>
      <c r="F172" s="33">
        <v>78209</v>
      </c>
      <c r="G172">
        <v>0.56899999999999995</v>
      </c>
      <c r="H172" s="2">
        <f t="shared" si="10"/>
        <v>2299.0500000000002</v>
      </c>
      <c r="I172" s="2">
        <v>2267.8000000000002</v>
      </c>
      <c r="J172" s="2">
        <v>31.25</v>
      </c>
      <c r="K172" s="2">
        <v>1000228.74</v>
      </c>
      <c r="L172" s="2">
        <v>0</v>
      </c>
      <c r="M172" s="109">
        <v>7.3800000000000004E-2</v>
      </c>
      <c r="N172" t="str">
        <f t="shared" si="8"/>
        <v>Yes</v>
      </c>
      <c r="O172" s="2">
        <v>0</v>
      </c>
      <c r="P172" s="2">
        <v>1</v>
      </c>
      <c r="Q172" s="2"/>
      <c r="R172" s="3" t="str">
        <f t="shared" si="9"/>
        <v>23403</v>
      </c>
      <c r="S172">
        <v>2299.0500000000002</v>
      </c>
      <c r="T172" s="3">
        <f t="shared" si="11"/>
        <v>0</v>
      </c>
    </row>
    <row r="173" spans="1:20" x14ac:dyDescent="0.25">
      <c r="A173" s="23" t="s">
        <v>1317</v>
      </c>
      <c r="B173" s="23" t="s">
        <v>1316</v>
      </c>
      <c r="C173" s="144">
        <v>1</v>
      </c>
      <c r="D173" s="144">
        <v>1</v>
      </c>
      <c r="E173" s="33">
        <v>72728</v>
      </c>
      <c r="F173" s="33">
        <v>78209</v>
      </c>
      <c r="G173">
        <v>0.75409999999999999</v>
      </c>
      <c r="H173" s="2">
        <f t="shared" si="10"/>
        <v>58.06</v>
      </c>
      <c r="I173" s="2">
        <v>57.06</v>
      </c>
      <c r="J173" s="2">
        <v>1</v>
      </c>
      <c r="K173" s="2">
        <v>30329.41</v>
      </c>
      <c r="L173" s="2">
        <v>0</v>
      </c>
      <c r="M173" s="109">
        <v>0</v>
      </c>
      <c r="N173" t="str">
        <f t="shared" si="8"/>
        <v>Yes</v>
      </c>
      <c r="O173" s="2">
        <v>0</v>
      </c>
      <c r="P173" s="2">
        <v>1</v>
      </c>
      <c r="Q173" s="2"/>
      <c r="R173" s="3" t="str">
        <f t="shared" si="9"/>
        <v>25200</v>
      </c>
      <c r="S173">
        <v>58.06</v>
      </c>
      <c r="T173" s="3">
        <f t="shared" si="11"/>
        <v>0</v>
      </c>
    </row>
    <row r="174" spans="1:20" x14ac:dyDescent="0.25">
      <c r="A174" s="23" t="s">
        <v>1320</v>
      </c>
      <c r="B174" s="23" t="s">
        <v>1319</v>
      </c>
      <c r="C174" s="144">
        <v>1</v>
      </c>
      <c r="D174" s="144">
        <v>1</v>
      </c>
      <c r="E174" s="33">
        <v>72728</v>
      </c>
      <c r="F174" s="33">
        <v>78209</v>
      </c>
      <c r="G174">
        <v>0.4501</v>
      </c>
      <c r="H174" s="2">
        <f t="shared" si="10"/>
        <v>14783.27</v>
      </c>
      <c r="I174" s="2">
        <v>14715.27</v>
      </c>
      <c r="J174" s="2">
        <v>68</v>
      </c>
      <c r="K174" s="2">
        <v>4608011.2699999996</v>
      </c>
      <c r="L174" s="2">
        <v>170783.26</v>
      </c>
      <c r="M174" s="109">
        <v>4.0899999999999999E-2</v>
      </c>
      <c r="N174" t="str">
        <f t="shared" si="8"/>
        <v>Yes</v>
      </c>
      <c r="O174" s="2">
        <v>77490.63</v>
      </c>
      <c r="P174" s="2">
        <v>1</v>
      </c>
      <c r="Q174" s="2"/>
      <c r="R174" s="3" t="str">
        <f t="shared" si="9"/>
        <v>34003</v>
      </c>
      <c r="S174">
        <v>14783.27</v>
      </c>
      <c r="T174" s="3">
        <f t="shared" si="11"/>
        <v>0</v>
      </c>
    </row>
    <row r="175" spans="1:20" x14ac:dyDescent="0.25">
      <c r="A175" s="23" t="s">
        <v>1342</v>
      </c>
      <c r="B175" s="23" t="s">
        <v>1341</v>
      </c>
      <c r="C175" s="144">
        <v>1</v>
      </c>
      <c r="D175" s="144">
        <v>1</v>
      </c>
      <c r="E175" s="33">
        <v>72728</v>
      </c>
      <c r="F175" s="33">
        <v>78209</v>
      </c>
      <c r="G175">
        <v>0.6351</v>
      </c>
      <c r="H175" s="2">
        <f t="shared" si="10"/>
        <v>263.49</v>
      </c>
      <c r="I175" s="2">
        <v>263.49</v>
      </c>
      <c r="J175" s="2">
        <v>0</v>
      </c>
      <c r="K175" s="2">
        <v>115901.65</v>
      </c>
      <c r="L175" s="2">
        <v>0</v>
      </c>
      <c r="M175" s="109">
        <v>8.72E-2</v>
      </c>
      <c r="N175" t="str">
        <f t="shared" si="8"/>
        <v>Yes</v>
      </c>
      <c r="O175" s="2">
        <v>0</v>
      </c>
      <c r="P175" s="2">
        <v>1</v>
      </c>
      <c r="Q175" s="2"/>
      <c r="R175" s="3" t="str">
        <f t="shared" si="9"/>
        <v>33211</v>
      </c>
      <c r="S175">
        <v>263.49</v>
      </c>
      <c r="T175" s="3">
        <f t="shared" si="11"/>
        <v>0</v>
      </c>
    </row>
    <row r="176" spans="1:20" x14ac:dyDescent="0.25">
      <c r="A176" s="23" t="s">
        <v>1347</v>
      </c>
      <c r="B176" s="23" t="s">
        <v>1346</v>
      </c>
      <c r="C176" s="144">
        <v>1.18</v>
      </c>
      <c r="D176" s="144">
        <v>1.18</v>
      </c>
      <c r="E176" s="33">
        <v>72728</v>
      </c>
      <c r="F176" s="33">
        <v>78209</v>
      </c>
      <c r="G176">
        <v>0.16739999999999999</v>
      </c>
      <c r="H176" s="2">
        <f t="shared" si="10"/>
        <v>22413.03</v>
      </c>
      <c r="I176" s="2">
        <v>22413.03</v>
      </c>
      <c r="J176" s="2">
        <v>0</v>
      </c>
      <c r="K176" s="2">
        <v>3003685.78</v>
      </c>
      <c r="L176" s="2">
        <v>240452.9</v>
      </c>
      <c r="M176" s="109">
        <v>3.44E-2</v>
      </c>
      <c r="N176" t="str">
        <f t="shared" si="8"/>
        <v>Yes</v>
      </c>
      <c r="O176" s="2">
        <v>0</v>
      </c>
      <c r="P176" s="2">
        <v>1</v>
      </c>
      <c r="Q176" s="2"/>
      <c r="R176" s="3" t="str">
        <f t="shared" si="9"/>
        <v>17417</v>
      </c>
      <c r="S176">
        <v>22413.03</v>
      </c>
      <c r="T176" s="3">
        <f t="shared" si="11"/>
        <v>0</v>
      </c>
    </row>
    <row r="177" spans="1:20" x14ac:dyDescent="0.25">
      <c r="A177" s="23" t="s">
        <v>1380</v>
      </c>
      <c r="B177" s="23" t="s">
        <v>1379</v>
      </c>
      <c r="C177" s="144">
        <v>1.1200000000000001</v>
      </c>
      <c r="D177" s="144">
        <v>1.1200000000000001</v>
      </c>
      <c r="E177" s="33">
        <v>72728</v>
      </c>
      <c r="F177" s="33">
        <v>78209</v>
      </c>
      <c r="G177">
        <v>0.41520000000000001</v>
      </c>
      <c r="H177" s="2">
        <f t="shared" si="10"/>
        <v>5602.08</v>
      </c>
      <c r="I177" s="2">
        <v>5571.38</v>
      </c>
      <c r="J177" s="2">
        <v>30.7</v>
      </c>
      <c r="K177" s="2">
        <v>1778383.74</v>
      </c>
      <c r="L177" s="2">
        <v>73746.320000000007</v>
      </c>
      <c r="M177" s="109">
        <v>3.39E-2</v>
      </c>
      <c r="N177" t="str">
        <f t="shared" si="8"/>
        <v>Yes</v>
      </c>
      <c r="O177" s="2">
        <v>27070</v>
      </c>
      <c r="P177" s="2">
        <v>1</v>
      </c>
      <c r="Q177" s="2"/>
      <c r="R177" s="3" t="str">
        <f t="shared" si="9"/>
        <v>15201</v>
      </c>
      <c r="S177">
        <v>5602.08</v>
      </c>
      <c r="T177" s="3">
        <f t="shared" si="11"/>
        <v>0</v>
      </c>
    </row>
    <row r="178" spans="1:20" x14ac:dyDescent="0.25">
      <c r="A178" s="23" t="s">
        <v>1392</v>
      </c>
      <c r="B178" s="23" t="s">
        <v>1391</v>
      </c>
      <c r="C178" s="144">
        <v>1.01</v>
      </c>
      <c r="D178" s="144">
        <v>1.01</v>
      </c>
      <c r="E178" s="33">
        <v>72728</v>
      </c>
      <c r="F178" s="33">
        <v>78209</v>
      </c>
      <c r="G178">
        <v>0.34420000000000001</v>
      </c>
      <c r="H178" s="2">
        <f t="shared" si="10"/>
        <v>152.35</v>
      </c>
      <c r="I178" s="2">
        <v>152.35</v>
      </c>
      <c r="J178" s="2">
        <v>0</v>
      </c>
      <c r="K178" s="2">
        <v>36599.96</v>
      </c>
      <c r="L178" s="2">
        <v>0</v>
      </c>
      <c r="M178" s="109">
        <v>4.9599999999999998E-2</v>
      </c>
      <c r="N178" t="str">
        <f t="shared" si="8"/>
        <v>Yes</v>
      </c>
      <c r="O178" s="2">
        <v>0</v>
      </c>
      <c r="P178" s="2">
        <v>1</v>
      </c>
      <c r="Q178" s="2"/>
      <c r="R178" s="3" t="str">
        <f t="shared" si="9"/>
        <v>38324</v>
      </c>
      <c r="S178">
        <v>152.35</v>
      </c>
      <c r="T178" s="3">
        <f t="shared" si="11"/>
        <v>0</v>
      </c>
    </row>
    <row r="179" spans="1:20" x14ac:dyDescent="0.25">
      <c r="A179" s="23" t="s">
        <v>1396</v>
      </c>
      <c r="B179" s="23" t="s">
        <v>1395</v>
      </c>
      <c r="C179" s="144">
        <v>1</v>
      </c>
      <c r="D179" s="144">
        <v>1</v>
      </c>
      <c r="E179" s="33">
        <v>72728</v>
      </c>
      <c r="F179" s="33">
        <v>78209</v>
      </c>
      <c r="G179">
        <v>0.749</v>
      </c>
      <c r="H179" s="2">
        <f t="shared" si="10"/>
        <v>320.58</v>
      </c>
      <c r="I179" s="2">
        <v>301.77999999999997</v>
      </c>
      <c r="J179" s="2">
        <v>18.8</v>
      </c>
      <c r="K179" s="2">
        <v>166270.14000000001</v>
      </c>
      <c r="L179" s="2">
        <v>0</v>
      </c>
      <c r="M179" s="109">
        <v>0</v>
      </c>
      <c r="N179" t="str">
        <f t="shared" si="8"/>
        <v>Yes</v>
      </c>
      <c r="O179" s="2">
        <v>0</v>
      </c>
      <c r="P179" s="2">
        <v>1</v>
      </c>
      <c r="Q179" s="2"/>
      <c r="R179" s="3" t="str">
        <f t="shared" si="9"/>
        <v>14400</v>
      </c>
      <c r="S179">
        <v>320.58</v>
      </c>
      <c r="T179" s="3">
        <f t="shared" si="11"/>
        <v>0</v>
      </c>
    </row>
    <row r="180" spans="1:20" x14ac:dyDescent="0.25">
      <c r="A180" s="23" t="s">
        <v>1400</v>
      </c>
      <c r="B180" s="23" t="s">
        <v>1399</v>
      </c>
      <c r="C180" s="144">
        <v>1</v>
      </c>
      <c r="D180" s="144">
        <v>1</v>
      </c>
      <c r="E180" s="33">
        <v>72728</v>
      </c>
      <c r="F180" s="33">
        <v>78209</v>
      </c>
      <c r="G180">
        <v>0.67200000000000004</v>
      </c>
      <c r="H180" s="2">
        <f t="shared" si="10"/>
        <v>992.36</v>
      </c>
      <c r="I180" s="2">
        <v>978.46</v>
      </c>
      <c r="J180" s="2">
        <v>13.9</v>
      </c>
      <c r="K180" s="2">
        <v>461873.48</v>
      </c>
      <c r="L180" s="2">
        <v>43063.81</v>
      </c>
      <c r="M180" s="109">
        <v>2.46E-2</v>
      </c>
      <c r="N180" t="str">
        <f t="shared" si="8"/>
        <v>Yes</v>
      </c>
      <c r="O180" s="2">
        <v>30722.53</v>
      </c>
      <c r="P180" s="2">
        <v>1</v>
      </c>
      <c r="Q180" s="2"/>
      <c r="R180" s="3" t="str">
        <f t="shared" si="9"/>
        <v>25101</v>
      </c>
      <c r="S180">
        <v>992.36</v>
      </c>
      <c r="T180" s="3">
        <f t="shared" si="11"/>
        <v>0</v>
      </c>
    </row>
    <row r="181" spans="1:20" x14ac:dyDescent="0.25">
      <c r="A181" s="23" t="s">
        <v>1407</v>
      </c>
      <c r="B181" s="23" t="s">
        <v>1406</v>
      </c>
      <c r="C181" s="144">
        <v>1</v>
      </c>
      <c r="D181" s="144">
        <v>1</v>
      </c>
      <c r="E181" s="33">
        <v>72728</v>
      </c>
      <c r="F181" s="33">
        <v>78209</v>
      </c>
      <c r="G181">
        <v>0.70720000000000005</v>
      </c>
      <c r="H181" s="2">
        <f t="shared" si="10"/>
        <v>584.16</v>
      </c>
      <c r="I181" s="2">
        <v>584.16</v>
      </c>
      <c r="J181" s="2">
        <v>0</v>
      </c>
      <c r="K181" s="2">
        <v>286071.27</v>
      </c>
      <c r="L181" s="2">
        <v>0</v>
      </c>
      <c r="M181" s="109">
        <v>2.7199999999999998E-2</v>
      </c>
      <c r="N181" t="str">
        <f t="shared" si="8"/>
        <v>Yes</v>
      </c>
      <c r="O181" s="2">
        <v>0</v>
      </c>
      <c r="P181" s="2">
        <v>1</v>
      </c>
      <c r="Q181" s="2"/>
      <c r="R181" s="3" t="str">
        <f t="shared" si="9"/>
        <v>14172</v>
      </c>
      <c r="S181">
        <v>584.16</v>
      </c>
      <c r="T181" s="3">
        <f t="shared" si="11"/>
        <v>0</v>
      </c>
    </row>
    <row r="182" spans="1:20" x14ac:dyDescent="0.25">
      <c r="A182" s="23" t="s">
        <v>1411</v>
      </c>
      <c r="B182" s="23" t="s">
        <v>1410</v>
      </c>
      <c r="C182" s="144">
        <v>1</v>
      </c>
      <c r="D182" s="144">
        <v>1.04</v>
      </c>
      <c r="E182" s="33">
        <v>72728</v>
      </c>
      <c r="F182" s="33">
        <v>78209</v>
      </c>
      <c r="G182">
        <v>0.54069999999999996</v>
      </c>
      <c r="H182" s="2">
        <f t="shared" si="10"/>
        <v>212.21</v>
      </c>
      <c r="I182" s="2">
        <v>212.21</v>
      </c>
      <c r="J182" s="2">
        <v>0</v>
      </c>
      <c r="K182" s="2">
        <v>82249.62</v>
      </c>
      <c r="L182" s="2">
        <v>0</v>
      </c>
      <c r="M182" s="109">
        <v>2.9700000000000001E-2</v>
      </c>
      <c r="N182" t="str">
        <f t="shared" si="8"/>
        <v>Yes</v>
      </c>
      <c r="O182" s="2">
        <v>0</v>
      </c>
      <c r="P182" s="2">
        <v>1</v>
      </c>
      <c r="Q182" s="2"/>
      <c r="R182" s="3" t="str">
        <f t="shared" si="9"/>
        <v>22105</v>
      </c>
      <c r="S182">
        <v>212.21</v>
      </c>
      <c r="T182" s="3">
        <f t="shared" si="11"/>
        <v>0</v>
      </c>
    </row>
    <row r="183" spans="1:20" x14ac:dyDescent="0.25">
      <c r="A183" s="23" t="s">
        <v>1415</v>
      </c>
      <c r="B183" s="23" t="s">
        <v>1414</v>
      </c>
      <c r="C183" s="144">
        <v>1.01</v>
      </c>
      <c r="D183" s="144">
        <v>1.01</v>
      </c>
      <c r="E183" s="33">
        <v>72728</v>
      </c>
      <c r="F183" s="33">
        <v>78209</v>
      </c>
      <c r="G183">
        <v>0.65849999999999997</v>
      </c>
      <c r="H183" s="2">
        <f>SUM(I183:J183)</f>
        <v>1053.81</v>
      </c>
      <c r="I183" s="2">
        <v>1053.81</v>
      </c>
      <c r="J183" s="2">
        <v>0</v>
      </c>
      <c r="K183" s="2">
        <v>484758.45</v>
      </c>
      <c r="L183" s="2">
        <v>0</v>
      </c>
      <c r="M183" s="109">
        <v>1.83E-2</v>
      </c>
      <c r="N183" t="str">
        <f t="shared" si="8"/>
        <v>Yes</v>
      </c>
      <c r="O183" s="2">
        <v>0</v>
      </c>
      <c r="P183" s="2">
        <v>1</v>
      </c>
      <c r="Q183" s="2"/>
      <c r="R183" s="3" t="str">
        <f t="shared" si="9"/>
        <v>24105</v>
      </c>
      <c r="S183">
        <v>1053.81</v>
      </c>
      <c r="T183" s="3">
        <f t="shared" si="11"/>
        <v>0</v>
      </c>
    </row>
    <row r="184" spans="1:20" x14ac:dyDescent="0.25">
      <c r="A184" s="23" t="s">
        <v>1422</v>
      </c>
      <c r="B184" s="23" t="s">
        <v>1421</v>
      </c>
      <c r="C184" s="144">
        <v>1</v>
      </c>
      <c r="D184" s="144">
        <v>1.04</v>
      </c>
      <c r="E184" s="33">
        <v>72728</v>
      </c>
      <c r="F184" s="33">
        <v>78209</v>
      </c>
      <c r="G184">
        <v>0.31069999999999998</v>
      </c>
      <c r="H184" s="2">
        <f t="shared" si="10"/>
        <v>9461.81</v>
      </c>
      <c r="I184" s="2">
        <v>9444.91</v>
      </c>
      <c r="J184" s="2">
        <v>16.899999999999999</v>
      </c>
      <c r="K184" s="2">
        <v>2106105.73</v>
      </c>
      <c r="L184" s="2">
        <v>116390.65</v>
      </c>
      <c r="M184" s="109">
        <v>3.8199999999999998E-2</v>
      </c>
      <c r="N184" t="str">
        <f t="shared" si="8"/>
        <v>Yes</v>
      </c>
      <c r="O184" s="2">
        <v>11279.9</v>
      </c>
      <c r="P184" s="2">
        <v>1</v>
      </c>
      <c r="Q184" s="2"/>
      <c r="R184" s="3" t="str">
        <f t="shared" si="9"/>
        <v>34111</v>
      </c>
      <c r="S184">
        <v>9461.81</v>
      </c>
      <c r="T184" s="3">
        <f t="shared" si="11"/>
        <v>0</v>
      </c>
    </row>
    <row r="185" spans="1:20" x14ac:dyDescent="0.25">
      <c r="A185" s="23" t="s">
        <v>1439</v>
      </c>
      <c r="B185" s="23" t="s">
        <v>1438</v>
      </c>
      <c r="C185" s="144">
        <v>1</v>
      </c>
      <c r="D185" s="144">
        <v>1</v>
      </c>
      <c r="E185" s="33">
        <v>72728</v>
      </c>
      <c r="F185" s="33">
        <v>78209</v>
      </c>
      <c r="G185">
        <v>0.5786</v>
      </c>
      <c r="H185" s="2">
        <f t="shared" si="10"/>
        <v>5823.67</v>
      </c>
      <c r="I185" s="2">
        <v>5823.67</v>
      </c>
      <c r="J185" s="2">
        <v>0</v>
      </c>
      <c r="K185" s="2">
        <v>2333522.64</v>
      </c>
      <c r="L185" s="2">
        <v>204855.31</v>
      </c>
      <c r="M185" s="109">
        <v>5.16E-2</v>
      </c>
      <c r="N185" t="str">
        <f t="shared" si="8"/>
        <v>Yes</v>
      </c>
      <c r="O185" s="2">
        <v>55465.27</v>
      </c>
      <c r="P185" s="2">
        <v>1</v>
      </c>
      <c r="Q185" s="2"/>
      <c r="R185" s="3" t="str">
        <f t="shared" si="9"/>
        <v>24019</v>
      </c>
      <c r="S185">
        <v>5823.67</v>
      </c>
      <c r="T185" s="3">
        <f t="shared" si="11"/>
        <v>0</v>
      </c>
    </row>
    <row r="186" spans="1:20" x14ac:dyDescent="0.25">
      <c r="A186" s="23" t="s">
        <v>1448</v>
      </c>
      <c r="B186" s="23" t="s">
        <v>1447</v>
      </c>
      <c r="C186" s="144">
        <v>1</v>
      </c>
      <c r="D186" s="144">
        <v>1</v>
      </c>
      <c r="E186" s="33">
        <v>72728</v>
      </c>
      <c r="F186" s="33">
        <v>78209</v>
      </c>
      <c r="G186">
        <v>0.56179999999999997</v>
      </c>
      <c r="H186" s="2">
        <f t="shared" si="10"/>
        <v>848.13</v>
      </c>
      <c r="I186" s="2">
        <v>832.73</v>
      </c>
      <c r="J186" s="2">
        <v>15.4</v>
      </c>
      <c r="K186" s="2">
        <v>329940.58</v>
      </c>
      <c r="L186" s="2">
        <v>1205.56</v>
      </c>
      <c r="M186" s="109">
        <v>4.41E-2</v>
      </c>
      <c r="N186" t="str">
        <f t="shared" si="8"/>
        <v>Yes</v>
      </c>
      <c r="O186" s="2">
        <v>0</v>
      </c>
      <c r="P186" s="2">
        <v>1</v>
      </c>
      <c r="Q186" s="2"/>
      <c r="R186" s="3" t="str">
        <f t="shared" si="9"/>
        <v>21300</v>
      </c>
      <c r="S186">
        <v>848.13</v>
      </c>
      <c r="T186" s="3">
        <f t="shared" si="11"/>
        <v>0</v>
      </c>
    </row>
    <row r="187" spans="1:20" x14ac:dyDescent="0.25">
      <c r="A187" s="23" t="s">
        <v>1452</v>
      </c>
      <c r="B187" s="23" t="s">
        <v>1451</v>
      </c>
      <c r="C187" s="144">
        <v>1.01</v>
      </c>
      <c r="D187" s="144">
        <v>1.01</v>
      </c>
      <c r="E187" s="33">
        <v>72728</v>
      </c>
      <c r="F187" s="33">
        <v>78209</v>
      </c>
      <c r="G187">
        <v>0.74360000000000004</v>
      </c>
      <c r="H187" s="2">
        <f t="shared" si="10"/>
        <v>39.5</v>
      </c>
      <c r="I187" s="2">
        <v>39.5</v>
      </c>
      <c r="J187" s="2">
        <v>0</v>
      </c>
      <c r="K187" s="2">
        <v>20539.68</v>
      </c>
      <c r="L187" s="2">
        <v>0</v>
      </c>
      <c r="M187" s="109">
        <v>6.6799999999999998E-2</v>
      </c>
      <c r="N187" t="str">
        <f t="shared" si="8"/>
        <v>Yes</v>
      </c>
      <c r="O187" s="2">
        <v>0</v>
      </c>
      <c r="P187" s="2">
        <v>1</v>
      </c>
      <c r="Q187" s="2"/>
      <c r="R187" s="3" t="str">
        <f t="shared" si="9"/>
        <v>33030</v>
      </c>
      <c r="S187">
        <v>39.5</v>
      </c>
      <c r="T187" s="3">
        <f t="shared" si="11"/>
        <v>0</v>
      </c>
    </row>
    <row r="188" spans="1:20" x14ac:dyDescent="0.25">
      <c r="A188" s="23" t="s">
        <v>1455</v>
      </c>
      <c r="B188" s="23" t="s">
        <v>1454</v>
      </c>
      <c r="C188" s="144">
        <v>1.1200000000000001</v>
      </c>
      <c r="D188" s="144">
        <v>1.1200000000000001</v>
      </c>
      <c r="E188" s="33">
        <v>72728</v>
      </c>
      <c r="F188" s="33">
        <v>78209</v>
      </c>
      <c r="G188">
        <v>0.26300000000000001</v>
      </c>
      <c r="H188" s="2">
        <f t="shared" si="10"/>
        <v>755.40000000000009</v>
      </c>
      <c r="I188" s="2">
        <v>754.2</v>
      </c>
      <c r="J188" s="2">
        <v>1.2</v>
      </c>
      <c r="K188" s="2">
        <v>151875.95000000001</v>
      </c>
      <c r="L188" s="2">
        <v>0</v>
      </c>
      <c r="M188" s="109">
        <v>0.1123</v>
      </c>
      <c r="N188" t="str">
        <f t="shared" si="8"/>
        <v>Yes</v>
      </c>
      <c r="O188" s="2">
        <v>0</v>
      </c>
      <c r="P188" s="2">
        <v>1</v>
      </c>
      <c r="Q188" s="2"/>
      <c r="R188" s="3" t="str">
        <f t="shared" si="9"/>
        <v>28137</v>
      </c>
      <c r="S188">
        <v>755.4</v>
      </c>
      <c r="T188" s="3">
        <f t="shared" si="11"/>
        <v>0</v>
      </c>
    </row>
    <row r="189" spans="1:20" x14ac:dyDescent="0.25">
      <c r="A189" s="23" t="s">
        <v>2538</v>
      </c>
      <c r="B189" s="23" t="s">
        <v>2539</v>
      </c>
      <c r="C189" s="144">
        <v>1</v>
      </c>
      <c r="D189" s="144">
        <v>1</v>
      </c>
      <c r="E189" s="33">
        <v>72728</v>
      </c>
      <c r="F189" s="33">
        <v>78209</v>
      </c>
      <c r="G189">
        <v>4.0500000000000001E-2</v>
      </c>
      <c r="H189" s="2">
        <f t="shared" si="10"/>
        <v>72.599999999999994</v>
      </c>
      <c r="I189" s="2">
        <v>72.599999999999994</v>
      </c>
      <c r="J189" s="2">
        <v>0</v>
      </c>
      <c r="K189" s="2">
        <v>2058.0700000000002</v>
      </c>
      <c r="L189" s="2">
        <v>0</v>
      </c>
      <c r="M189" s="109">
        <v>3.0599999999999999E-2</v>
      </c>
      <c r="N189" t="str">
        <f t="shared" si="8"/>
        <v>Yes</v>
      </c>
      <c r="O189" s="2">
        <v>0</v>
      </c>
      <c r="P189" s="2">
        <v>1</v>
      </c>
      <c r="Q189" s="2"/>
      <c r="R189" s="3" t="str">
        <f t="shared" si="9"/>
        <v>32123</v>
      </c>
      <c r="S189">
        <v>72.599999999999994</v>
      </c>
      <c r="T189" s="3">
        <f t="shared" si="11"/>
        <v>0</v>
      </c>
    </row>
    <row r="190" spans="1:20" x14ac:dyDescent="0.25">
      <c r="A190" s="23" t="s">
        <v>1460</v>
      </c>
      <c r="B190" s="23" t="s">
        <v>1459</v>
      </c>
      <c r="C190" s="144">
        <v>1.01</v>
      </c>
      <c r="D190" s="144">
        <v>1.01</v>
      </c>
      <c r="E190" s="33">
        <v>72728</v>
      </c>
      <c r="F190" s="33">
        <v>78209</v>
      </c>
      <c r="G190">
        <v>0.71879999999999999</v>
      </c>
      <c r="H190" s="2">
        <f t="shared" si="10"/>
        <v>34.200000000000003</v>
      </c>
      <c r="I190" s="2">
        <v>34.200000000000003</v>
      </c>
      <c r="J190" s="2">
        <v>0</v>
      </c>
      <c r="K190" s="2">
        <v>17152.82</v>
      </c>
      <c r="L190" s="2">
        <v>0</v>
      </c>
      <c r="M190" s="109">
        <v>4.0300000000000002E-2</v>
      </c>
      <c r="N190" t="str">
        <f t="shared" si="8"/>
        <v>Yes</v>
      </c>
      <c r="O190" s="2">
        <v>998.25</v>
      </c>
      <c r="P190" s="2">
        <v>1</v>
      </c>
      <c r="Q190" s="2"/>
      <c r="R190" s="3" t="str">
        <f t="shared" si="9"/>
        <v>10065</v>
      </c>
      <c r="S190">
        <v>34.200000000000003</v>
      </c>
      <c r="T190" s="3">
        <f t="shared" si="11"/>
        <v>0</v>
      </c>
    </row>
    <row r="191" spans="1:20" x14ac:dyDescent="0.25">
      <c r="A191" s="23" t="s">
        <v>1462</v>
      </c>
      <c r="B191" s="23" t="s">
        <v>1461</v>
      </c>
      <c r="C191" s="144">
        <v>1</v>
      </c>
      <c r="D191" s="144">
        <v>1</v>
      </c>
      <c r="E191" s="33">
        <v>72728</v>
      </c>
      <c r="F191" s="33">
        <v>78209</v>
      </c>
      <c r="G191">
        <v>0.89300000000000002</v>
      </c>
      <c r="H191" s="2">
        <f t="shared" si="10"/>
        <v>109.06</v>
      </c>
      <c r="I191" s="2">
        <v>109.06</v>
      </c>
      <c r="J191" s="2">
        <v>0</v>
      </c>
      <c r="K191" s="2">
        <v>67482.92</v>
      </c>
      <c r="L191" s="2">
        <v>0</v>
      </c>
      <c r="M191" s="109">
        <v>0.14829999999999999</v>
      </c>
      <c r="N191" t="str">
        <f t="shared" si="8"/>
        <v>Yes</v>
      </c>
      <c r="O191" s="2">
        <v>0</v>
      </c>
      <c r="P191" s="2">
        <v>1</v>
      </c>
      <c r="Q191" s="2"/>
      <c r="R191" s="3" t="str">
        <f t="shared" si="9"/>
        <v>09013</v>
      </c>
      <c r="S191">
        <v>109.06</v>
      </c>
      <c r="T191" s="3">
        <f t="shared" si="11"/>
        <v>0</v>
      </c>
    </row>
    <row r="192" spans="1:20" x14ac:dyDescent="0.25">
      <c r="A192" s="23" t="s">
        <v>1465</v>
      </c>
      <c r="B192" s="23" t="s">
        <v>1464</v>
      </c>
      <c r="C192" s="144">
        <v>1</v>
      </c>
      <c r="D192" s="144">
        <v>1</v>
      </c>
      <c r="E192" s="33">
        <v>72728</v>
      </c>
      <c r="F192" s="33">
        <v>78209</v>
      </c>
      <c r="G192">
        <v>0.73089999999999999</v>
      </c>
      <c r="H192" s="2">
        <f t="shared" si="10"/>
        <v>477.73</v>
      </c>
      <c r="I192" s="2">
        <v>477.73</v>
      </c>
      <c r="J192" s="2">
        <v>0</v>
      </c>
      <c r="K192" s="2">
        <v>241768.67</v>
      </c>
      <c r="L192" s="2">
        <v>11687.08</v>
      </c>
      <c r="M192" s="109">
        <v>3.39E-2</v>
      </c>
      <c r="N192" t="str">
        <f t="shared" si="8"/>
        <v>Yes</v>
      </c>
      <c r="O192" s="2">
        <v>0</v>
      </c>
      <c r="P192" s="2">
        <v>1</v>
      </c>
      <c r="Q192" s="2"/>
      <c r="R192" s="3" t="str">
        <f t="shared" si="9"/>
        <v>24410</v>
      </c>
      <c r="S192">
        <v>477.73</v>
      </c>
      <c r="T192" s="3">
        <f t="shared" si="11"/>
        <v>0</v>
      </c>
    </row>
    <row r="193" spans="1:20" x14ac:dyDescent="0.25">
      <c r="A193" s="23" t="s">
        <v>1469</v>
      </c>
      <c r="B193" s="23" t="s">
        <v>1468</v>
      </c>
      <c r="C193" s="144">
        <v>1.06</v>
      </c>
      <c r="D193" s="144">
        <v>1.06</v>
      </c>
      <c r="E193" s="33">
        <v>72728</v>
      </c>
      <c r="F193" s="33">
        <v>78209</v>
      </c>
      <c r="G193">
        <v>0.31340000000000001</v>
      </c>
      <c r="H193" s="2">
        <f t="shared" si="10"/>
        <v>2771.71</v>
      </c>
      <c r="I193" s="2">
        <v>2771.71</v>
      </c>
      <c r="J193" s="2">
        <v>0</v>
      </c>
      <c r="K193" s="2">
        <v>632896.80000000005</v>
      </c>
      <c r="L193" s="2">
        <v>19436.45</v>
      </c>
      <c r="M193" s="109">
        <v>5.9400000000000001E-2</v>
      </c>
      <c r="N193" t="str">
        <f t="shared" si="8"/>
        <v>Yes</v>
      </c>
      <c r="O193" s="2">
        <v>0</v>
      </c>
      <c r="P193" s="2">
        <v>1</v>
      </c>
      <c r="Q193" s="2"/>
      <c r="R193" s="3" t="str">
        <f t="shared" si="9"/>
        <v>27344</v>
      </c>
      <c r="S193">
        <v>2771.71</v>
      </c>
      <c r="T193" s="3">
        <f t="shared" si="11"/>
        <v>0</v>
      </c>
    </row>
    <row r="194" spans="1:20" x14ac:dyDescent="0.25">
      <c r="A194" s="23" t="s">
        <v>1475</v>
      </c>
      <c r="B194" s="23" t="s">
        <v>1474</v>
      </c>
      <c r="C194" s="144">
        <v>1</v>
      </c>
      <c r="D194" s="144">
        <v>1</v>
      </c>
      <c r="E194" s="33">
        <v>72728</v>
      </c>
      <c r="F194" s="33">
        <v>78209</v>
      </c>
      <c r="G194">
        <v>0.8014</v>
      </c>
      <c r="H194" s="2">
        <f t="shared" si="10"/>
        <v>4509.1000000000004</v>
      </c>
      <c r="I194" s="2">
        <v>4460.97</v>
      </c>
      <c r="J194" s="2">
        <v>48.13</v>
      </c>
      <c r="K194" s="2">
        <v>2502500.7599999998</v>
      </c>
      <c r="L194" s="2">
        <v>0</v>
      </c>
      <c r="M194" s="109">
        <v>4.1300000000000003E-2</v>
      </c>
      <c r="N194" t="str">
        <f t="shared" ref="N194:N256" si="12">IF(P194=1,"Yes","No")</f>
        <v>Yes</v>
      </c>
      <c r="O194" s="2">
        <v>62619.6</v>
      </c>
      <c r="P194" s="2">
        <v>1</v>
      </c>
      <c r="Q194" s="2"/>
      <c r="R194" s="3" t="str">
        <f t="shared" ref="R194:R256" si="13">A194</f>
        <v>01147</v>
      </c>
      <c r="S194">
        <v>4509.1000000000004</v>
      </c>
      <c r="T194" s="3">
        <f t="shared" si="11"/>
        <v>0</v>
      </c>
    </row>
    <row r="195" spans="1:20" x14ac:dyDescent="0.25">
      <c r="A195" s="23" t="s">
        <v>1484</v>
      </c>
      <c r="B195" s="23" t="s">
        <v>1483</v>
      </c>
      <c r="C195" s="144">
        <v>1</v>
      </c>
      <c r="D195" s="144">
        <v>1</v>
      </c>
      <c r="E195" s="33">
        <v>72728</v>
      </c>
      <c r="F195" s="33">
        <v>78209</v>
      </c>
      <c r="G195">
        <v>0.91300000000000003</v>
      </c>
      <c r="H195" s="2">
        <f t="shared" ref="H195:H258" si="14">SUM(I195:J195)</f>
        <v>26.7</v>
      </c>
      <c r="I195" s="2">
        <v>23.7</v>
      </c>
      <c r="J195" s="2">
        <v>3</v>
      </c>
      <c r="K195" s="2">
        <v>16897.8</v>
      </c>
      <c r="L195" s="2">
        <v>347.98</v>
      </c>
      <c r="M195" s="109">
        <v>0.1046</v>
      </c>
      <c r="N195" t="str">
        <f t="shared" si="12"/>
        <v>Yes</v>
      </c>
      <c r="O195" s="2">
        <v>108.02</v>
      </c>
      <c r="P195" s="2">
        <v>1</v>
      </c>
      <c r="Q195" s="2"/>
      <c r="R195" s="3" t="str">
        <f t="shared" si="13"/>
        <v>09102</v>
      </c>
      <c r="S195">
        <v>26.7</v>
      </c>
      <c r="T195" s="3">
        <f t="shared" ref="T195:T258" si="15">H195-S195</f>
        <v>0</v>
      </c>
    </row>
    <row r="196" spans="1:20" x14ac:dyDescent="0.25">
      <c r="A196" s="23" t="s">
        <v>1487</v>
      </c>
      <c r="B196" s="23" t="s">
        <v>1486</v>
      </c>
      <c r="C196" s="144">
        <v>1</v>
      </c>
      <c r="D196" s="144">
        <v>1</v>
      </c>
      <c r="E196" s="33">
        <v>72728</v>
      </c>
      <c r="F196" s="33">
        <v>78209</v>
      </c>
      <c r="G196">
        <v>0.39529999999999998</v>
      </c>
      <c r="H196" s="2">
        <f t="shared" si="14"/>
        <v>171.42000000000002</v>
      </c>
      <c r="I196" s="2">
        <v>159.27000000000001</v>
      </c>
      <c r="J196" s="2">
        <v>12.15</v>
      </c>
      <c r="K196" s="2">
        <v>46902.27</v>
      </c>
      <c r="L196" s="2">
        <v>0</v>
      </c>
      <c r="M196" s="109">
        <v>3.6400000000000002E-2</v>
      </c>
      <c r="N196" t="str">
        <f t="shared" si="12"/>
        <v>Yes</v>
      </c>
      <c r="O196" s="2">
        <v>0</v>
      </c>
      <c r="P196" s="2">
        <v>1</v>
      </c>
      <c r="Q196" s="2"/>
      <c r="R196" s="3" t="str">
        <f t="shared" si="13"/>
        <v>38301</v>
      </c>
      <c r="S196">
        <v>171.42</v>
      </c>
      <c r="T196" s="3">
        <f t="shared" si="15"/>
        <v>0</v>
      </c>
    </row>
    <row r="197" spans="1:20" x14ac:dyDescent="0.25">
      <c r="A197" t="s">
        <v>3257</v>
      </c>
      <c r="B197" s="23" t="s">
        <v>3254</v>
      </c>
      <c r="C197" s="144">
        <v>1</v>
      </c>
      <c r="D197" s="144">
        <v>1</v>
      </c>
      <c r="E197" s="33">
        <v>72728</v>
      </c>
      <c r="F197" s="33">
        <v>78209</v>
      </c>
      <c r="G197">
        <v>1</v>
      </c>
      <c r="H197" s="2">
        <f t="shared" si="14"/>
        <v>170</v>
      </c>
      <c r="I197" s="2">
        <v>170</v>
      </c>
      <c r="J197" s="2">
        <v>0</v>
      </c>
      <c r="K197" s="2">
        <v>117743.08</v>
      </c>
      <c r="L197" s="2">
        <v>0</v>
      </c>
      <c r="M197" s="109">
        <v>3.5000000000000003E-2</v>
      </c>
      <c r="N197" t="str">
        <f t="shared" si="12"/>
        <v>Yes</v>
      </c>
      <c r="O197" s="2">
        <v>0</v>
      </c>
      <c r="P197" s="2">
        <v>1</v>
      </c>
      <c r="Q197" s="2"/>
      <c r="R197" s="3" t="str">
        <f t="shared" si="13"/>
        <v>24915</v>
      </c>
      <c r="S197">
        <v>170</v>
      </c>
      <c r="T197" s="3">
        <f t="shared" si="15"/>
        <v>0</v>
      </c>
    </row>
    <row r="198" spans="1:20" x14ac:dyDescent="0.25">
      <c r="A198" s="23" t="s">
        <v>1490</v>
      </c>
      <c r="B198" s="23" t="s">
        <v>1489</v>
      </c>
      <c r="C198" s="144">
        <v>1</v>
      </c>
      <c r="D198" s="144">
        <v>1</v>
      </c>
      <c r="E198" s="33">
        <v>72728</v>
      </c>
      <c r="F198" s="33">
        <v>78209</v>
      </c>
      <c r="G198">
        <v>0.73719999999999997</v>
      </c>
      <c r="H198" s="2">
        <f t="shared" si="14"/>
        <v>18239.25</v>
      </c>
      <c r="I198" s="2">
        <v>18184.150000000001</v>
      </c>
      <c r="J198" s="2">
        <v>55.1</v>
      </c>
      <c r="K198" s="2">
        <v>9311668.4800000004</v>
      </c>
      <c r="L198" s="2">
        <v>0</v>
      </c>
      <c r="M198" s="109">
        <v>3.1899999999999998E-2</v>
      </c>
      <c r="N198" t="str">
        <f t="shared" si="12"/>
        <v>Yes</v>
      </c>
      <c r="O198" s="2">
        <v>0</v>
      </c>
      <c r="P198" s="2">
        <v>1</v>
      </c>
      <c r="Q198" s="2"/>
      <c r="R198" s="3" t="str">
        <f t="shared" si="13"/>
        <v>11001</v>
      </c>
      <c r="S198">
        <v>18239.25</v>
      </c>
      <c r="T198" s="3">
        <f t="shared" si="15"/>
        <v>0</v>
      </c>
    </row>
    <row r="199" spans="1:20" x14ac:dyDescent="0.25">
      <c r="A199" s="23" t="s">
        <v>1512</v>
      </c>
      <c r="B199" s="23" t="s">
        <v>1511</v>
      </c>
      <c r="C199" s="144">
        <v>1.01</v>
      </c>
      <c r="D199" s="144">
        <v>1.01</v>
      </c>
      <c r="E199" s="33">
        <v>72728</v>
      </c>
      <c r="F199" s="33">
        <v>78209</v>
      </c>
      <c r="G199">
        <v>0.72289999999999999</v>
      </c>
      <c r="H199" s="2">
        <f t="shared" si="14"/>
        <v>234.34</v>
      </c>
      <c r="I199" s="2">
        <v>222.34</v>
      </c>
      <c r="J199" s="2">
        <v>12</v>
      </c>
      <c r="K199" s="2">
        <v>118321.7</v>
      </c>
      <c r="L199" s="2">
        <v>0</v>
      </c>
      <c r="M199" s="109">
        <v>0.1191</v>
      </c>
      <c r="N199" t="str">
        <f t="shared" si="12"/>
        <v>Yes</v>
      </c>
      <c r="O199" s="2">
        <v>0</v>
      </c>
      <c r="P199" s="2">
        <v>1</v>
      </c>
      <c r="Q199" s="2"/>
      <c r="R199" s="3" t="str">
        <f t="shared" si="13"/>
        <v>24122</v>
      </c>
      <c r="S199">
        <v>234.34</v>
      </c>
      <c r="T199" s="3">
        <f t="shared" si="15"/>
        <v>0</v>
      </c>
    </row>
    <row r="200" spans="1:20" x14ac:dyDescent="0.25">
      <c r="A200" s="23" t="s">
        <v>1516</v>
      </c>
      <c r="B200" s="23" t="s">
        <v>1515</v>
      </c>
      <c r="C200" s="144">
        <v>1</v>
      </c>
      <c r="D200" s="144">
        <v>1</v>
      </c>
      <c r="E200" s="33">
        <v>72728</v>
      </c>
      <c r="F200" s="33">
        <v>78209</v>
      </c>
      <c r="G200">
        <v>1</v>
      </c>
      <c r="H200" s="2">
        <f t="shared" si="14"/>
        <v>140.80000000000001</v>
      </c>
      <c r="I200" s="2">
        <v>140.80000000000001</v>
      </c>
      <c r="J200" s="2">
        <v>0</v>
      </c>
      <c r="K200" s="2">
        <v>97487.38</v>
      </c>
      <c r="L200" s="2">
        <v>0</v>
      </c>
      <c r="M200" s="109">
        <v>1.78E-2</v>
      </c>
      <c r="N200" t="str">
        <f t="shared" si="12"/>
        <v>Yes</v>
      </c>
      <c r="O200" s="2">
        <v>0</v>
      </c>
      <c r="P200" s="2">
        <v>1</v>
      </c>
      <c r="Q200" s="2"/>
      <c r="R200" s="3" t="str">
        <f t="shared" si="13"/>
        <v>03050</v>
      </c>
      <c r="S200">
        <v>140.80000000000001</v>
      </c>
      <c r="T200" s="3">
        <f t="shared" si="15"/>
        <v>0</v>
      </c>
    </row>
    <row r="201" spans="1:20" x14ac:dyDescent="0.25">
      <c r="A201" t="s">
        <v>1519</v>
      </c>
      <c r="B201" t="s">
        <v>1518</v>
      </c>
      <c r="C201" s="144">
        <v>1</v>
      </c>
      <c r="D201" s="144">
        <v>1.04</v>
      </c>
      <c r="E201" s="33">
        <v>72728</v>
      </c>
      <c r="F201" s="33">
        <v>78209</v>
      </c>
      <c r="G201">
        <v>0.59130000000000005</v>
      </c>
      <c r="H201" s="2">
        <f t="shared" si="14"/>
        <v>270.94</v>
      </c>
      <c r="I201" s="2">
        <v>253.34</v>
      </c>
      <c r="J201" s="2">
        <v>17.600000000000001</v>
      </c>
      <c r="K201" s="2">
        <v>114746.07</v>
      </c>
      <c r="L201" s="2">
        <v>0</v>
      </c>
      <c r="M201" s="109">
        <v>3.7600000000000001E-2</v>
      </c>
      <c r="N201" t="str">
        <f t="shared" si="12"/>
        <v>Yes</v>
      </c>
      <c r="O201" s="2">
        <v>0</v>
      </c>
      <c r="P201" s="2">
        <v>1</v>
      </c>
      <c r="Q201" s="2"/>
      <c r="R201" s="3" t="str">
        <f t="shared" si="13"/>
        <v>21301</v>
      </c>
      <c r="S201">
        <v>270.94</v>
      </c>
      <c r="T201" s="3">
        <f t="shared" si="15"/>
        <v>0</v>
      </c>
    </row>
    <row r="202" spans="1:20" x14ac:dyDescent="0.25">
      <c r="A202" s="23" t="s">
        <v>1522</v>
      </c>
      <c r="B202" s="23" t="s">
        <v>1521</v>
      </c>
      <c r="C202" s="144">
        <v>1.1299999999999999</v>
      </c>
      <c r="D202" s="144">
        <v>1.1299999999999999</v>
      </c>
      <c r="E202" s="33">
        <v>72728</v>
      </c>
      <c r="F202" s="33">
        <v>78209</v>
      </c>
      <c r="G202">
        <v>0.222</v>
      </c>
      <c r="H202" s="2">
        <f t="shared" si="14"/>
        <v>8816.41</v>
      </c>
      <c r="I202" s="2">
        <v>8720.2099999999991</v>
      </c>
      <c r="J202" s="2">
        <v>96.2</v>
      </c>
      <c r="K202" s="2">
        <v>1508088.27</v>
      </c>
      <c r="L202" s="2">
        <v>0</v>
      </c>
      <c r="M202" s="109">
        <v>2.7000000000000001E-3</v>
      </c>
      <c r="N202" t="str">
        <f t="shared" si="12"/>
        <v>Yes</v>
      </c>
      <c r="O202" s="2">
        <v>0</v>
      </c>
      <c r="P202" s="2">
        <v>1</v>
      </c>
      <c r="Q202" s="2"/>
      <c r="R202" s="3" t="str">
        <f t="shared" si="13"/>
        <v>27401</v>
      </c>
      <c r="S202">
        <v>8816.41</v>
      </c>
      <c r="T202" s="3">
        <f t="shared" si="15"/>
        <v>0</v>
      </c>
    </row>
    <row r="203" spans="1:20" x14ac:dyDescent="0.25">
      <c r="A203" s="23" t="s">
        <v>2902</v>
      </c>
      <c r="B203" s="23" t="s">
        <v>3116</v>
      </c>
      <c r="C203" s="144">
        <v>1</v>
      </c>
      <c r="D203" s="144">
        <v>1</v>
      </c>
      <c r="E203" s="33">
        <v>72728</v>
      </c>
      <c r="F203" s="33">
        <v>78209</v>
      </c>
      <c r="G203">
        <v>0.54549999999999998</v>
      </c>
      <c r="H203" s="2">
        <f t="shared" si="14"/>
        <v>217.75</v>
      </c>
      <c r="I203" s="2">
        <v>217.75</v>
      </c>
      <c r="J203" s="2">
        <v>0</v>
      </c>
      <c r="K203" s="2">
        <v>82214.34</v>
      </c>
      <c r="L203" s="2">
        <v>0</v>
      </c>
      <c r="M203" s="109">
        <v>3.5000000000000003E-2</v>
      </c>
      <c r="N203" t="str">
        <f t="shared" si="12"/>
        <v>Yes</v>
      </c>
      <c r="O203" s="2">
        <v>0</v>
      </c>
      <c r="P203" s="2">
        <v>1</v>
      </c>
      <c r="Q203" s="2"/>
      <c r="R203" s="3" t="str">
        <f t="shared" si="13"/>
        <v>04901</v>
      </c>
      <c r="S203">
        <v>217.75</v>
      </c>
      <c r="T203" s="3">
        <f t="shared" si="15"/>
        <v>0</v>
      </c>
    </row>
    <row r="204" spans="1:20" x14ac:dyDescent="0.25">
      <c r="A204" s="23" t="s">
        <v>1538</v>
      </c>
      <c r="B204" s="23" t="s">
        <v>1537</v>
      </c>
      <c r="C204" s="144">
        <v>1.06</v>
      </c>
      <c r="D204" s="144">
        <v>1.06</v>
      </c>
      <c r="E204" s="33">
        <v>72728</v>
      </c>
      <c r="F204" s="33">
        <v>78209</v>
      </c>
      <c r="G204">
        <v>0.57789999999999997</v>
      </c>
      <c r="H204" s="2">
        <f t="shared" si="14"/>
        <v>736.84</v>
      </c>
      <c r="I204" s="2">
        <v>736.84</v>
      </c>
      <c r="J204" s="2">
        <v>0</v>
      </c>
      <c r="K204" s="2">
        <v>310180.98</v>
      </c>
      <c r="L204" s="2">
        <v>0</v>
      </c>
      <c r="M204" s="109">
        <v>6.1100000000000002E-2</v>
      </c>
      <c r="N204" t="str">
        <f t="shared" si="12"/>
        <v>Yes</v>
      </c>
      <c r="O204" s="2">
        <v>0</v>
      </c>
      <c r="P204" s="2">
        <v>1</v>
      </c>
      <c r="Q204" s="2"/>
      <c r="R204" s="3" t="str">
        <f t="shared" si="13"/>
        <v>23402</v>
      </c>
      <c r="S204">
        <v>736.84</v>
      </c>
      <c r="T204" s="3">
        <f t="shared" si="15"/>
        <v>0</v>
      </c>
    </row>
    <row r="205" spans="1:20" x14ac:dyDescent="0.25">
      <c r="A205" s="23" t="s">
        <v>2543</v>
      </c>
      <c r="B205" s="23" t="s">
        <v>2544</v>
      </c>
      <c r="C205" s="144">
        <v>1.01</v>
      </c>
      <c r="D205" s="144">
        <v>1.01</v>
      </c>
      <c r="E205" s="33">
        <v>72728</v>
      </c>
      <c r="F205" s="33">
        <v>78209</v>
      </c>
      <c r="G205">
        <v>0.50829999999999997</v>
      </c>
      <c r="H205" s="2">
        <f t="shared" si="14"/>
        <v>338.76000000000005</v>
      </c>
      <c r="I205" s="2">
        <v>318.16000000000003</v>
      </c>
      <c r="J205" s="2">
        <v>20.6</v>
      </c>
      <c r="K205" s="2">
        <v>120288.28</v>
      </c>
      <c r="L205" s="2">
        <v>0</v>
      </c>
      <c r="M205" s="109">
        <v>6.7699999999999996E-2</v>
      </c>
      <c r="N205" t="str">
        <f t="shared" si="12"/>
        <v>Yes</v>
      </c>
      <c r="O205" s="2">
        <v>0</v>
      </c>
      <c r="P205" s="2">
        <v>1</v>
      </c>
      <c r="Q205" s="2"/>
      <c r="R205" s="3" t="str">
        <f t="shared" si="13"/>
        <v>12110</v>
      </c>
      <c r="S205">
        <v>338.76</v>
      </c>
      <c r="T205" s="3">
        <f t="shared" si="15"/>
        <v>0</v>
      </c>
    </row>
    <row r="206" spans="1:20" x14ac:dyDescent="0.25">
      <c r="A206" s="23" t="s">
        <v>1541</v>
      </c>
      <c r="B206" s="23" t="s">
        <v>1540</v>
      </c>
      <c r="C206" s="144">
        <v>1</v>
      </c>
      <c r="D206" s="144">
        <v>1.04</v>
      </c>
      <c r="E206" s="33">
        <v>72728</v>
      </c>
      <c r="F206" s="33">
        <v>78209</v>
      </c>
      <c r="G206">
        <v>0.5806</v>
      </c>
      <c r="H206" s="2">
        <f t="shared" si="14"/>
        <v>3471.38</v>
      </c>
      <c r="I206" s="2">
        <v>3441.38</v>
      </c>
      <c r="J206" s="2">
        <v>30</v>
      </c>
      <c r="K206" s="2">
        <v>1443962.67</v>
      </c>
      <c r="L206" s="2">
        <v>0</v>
      </c>
      <c r="M206" s="109">
        <v>6.3299999999999995E-2</v>
      </c>
      <c r="N206" t="str">
        <f t="shared" si="12"/>
        <v>Yes</v>
      </c>
      <c r="O206" s="2">
        <v>13346.1</v>
      </c>
      <c r="P206" s="2">
        <v>1</v>
      </c>
      <c r="Q206" s="2"/>
      <c r="R206" s="3" t="str">
        <f t="shared" si="13"/>
        <v>05121</v>
      </c>
      <c r="S206">
        <v>3471.38</v>
      </c>
      <c r="T206" s="3">
        <f t="shared" si="15"/>
        <v>0</v>
      </c>
    </row>
    <row r="207" spans="1:20" x14ac:dyDescent="0.25">
      <c r="A207" s="23" t="s">
        <v>1547</v>
      </c>
      <c r="B207" s="23" t="s">
        <v>1546</v>
      </c>
      <c r="C207" s="144">
        <v>1.1200000000000001</v>
      </c>
      <c r="D207" s="144">
        <v>1.1200000000000001</v>
      </c>
      <c r="E207" s="33">
        <v>72728</v>
      </c>
      <c r="F207" s="33">
        <v>78209</v>
      </c>
      <c r="G207">
        <v>0.51739999999999997</v>
      </c>
      <c r="H207" s="2">
        <f t="shared" si="14"/>
        <v>1183.6200000000001</v>
      </c>
      <c r="I207" s="2">
        <v>1154.92</v>
      </c>
      <c r="J207" s="2">
        <v>28.7</v>
      </c>
      <c r="K207" s="2">
        <v>468184.54</v>
      </c>
      <c r="L207" s="2">
        <v>36117.79</v>
      </c>
      <c r="M207" s="109">
        <v>3.7100000000000001E-2</v>
      </c>
      <c r="N207" t="str">
        <f t="shared" si="12"/>
        <v>Yes</v>
      </c>
      <c r="O207" s="2">
        <v>4000.1</v>
      </c>
      <c r="P207" s="2">
        <v>1</v>
      </c>
      <c r="Q207" s="2"/>
      <c r="R207" s="3" t="str">
        <f t="shared" si="13"/>
        <v>16050</v>
      </c>
      <c r="S207">
        <v>1183.6199999999999</v>
      </c>
      <c r="T207" s="3">
        <f t="shared" si="15"/>
        <v>0</v>
      </c>
    </row>
    <row r="208" spans="1:20" x14ac:dyDescent="0.25">
      <c r="A208" s="23" t="s">
        <v>1553</v>
      </c>
      <c r="B208" s="23" t="s">
        <v>1552</v>
      </c>
      <c r="C208" s="144">
        <v>1</v>
      </c>
      <c r="D208" s="144">
        <v>1</v>
      </c>
      <c r="E208" s="33">
        <v>72728</v>
      </c>
      <c r="F208" s="33">
        <v>78209</v>
      </c>
      <c r="G208">
        <v>0.83189999999999997</v>
      </c>
      <c r="H208" s="2">
        <f t="shared" si="14"/>
        <v>265.58</v>
      </c>
      <c r="I208" s="2">
        <v>254.48</v>
      </c>
      <c r="J208" s="2">
        <v>11.1</v>
      </c>
      <c r="K208" s="2">
        <v>153055.17000000001</v>
      </c>
      <c r="L208" s="2">
        <v>0</v>
      </c>
      <c r="M208" s="109">
        <v>3.0200000000000001E-2</v>
      </c>
      <c r="N208" t="str">
        <f t="shared" si="12"/>
        <v>Yes</v>
      </c>
      <c r="O208" s="2">
        <v>7428.38</v>
      </c>
      <c r="P208" s="2">
        <v>1</v>
      </c>
      <c r="Q208" s="2"/>
      <c r="R208" s="3" t="str">
        <f t="shared" si="13"/>
        <v>36402</v>
      </c>
      <c r="S208">
        <v>265.58</v>
      </c>
      <c r="T208" s="3">
        <f t="shared" si="15"/>
        <v>0</v>
      </c>
    </row>
    <row r="209" spans="1:20" x14ac:dyDescent="0.25">
      <c r="A209" t="s">
        <v>2388</v>
      </c>
      <c r="B209" t="s">
        <v>2387</v>
      </c>
      <c r="C209" s="144">
        <v>1</v>
      </c>
      <c r="D209" s="144">
        <v>1</v>
      </c>
      <c r="E209" s="33">
        <v>72728</v>
      </c>
      <c r="F209" s="33">
        <v>78209</v>
      </c>
      <c r="G209">
        <v>0.55469999999999997</v>
      </c>
      <c r="H209" s="2">
        <f t="shared" si="14"/>
        <v>426.99</v>
      </c>
      <c r="I209" s="2">
        <v>426.99</v>
      </c>
      <c r="J209" s="2">
        <v>0</v>
      </c>
      <c r="K209" s="2">
        <v>163995.41</v>
      </c>
      <c r="L209" s="2">
        <v>0</v>
      </c>
      <c r="M209" s="109">
        <v>9.5799999999999996E-2</v>
      </c>
      <c r="N209" t="str">
        <f t="shared" si="12"/>
        <v>Yes</v>
      </c>
      <c r="O209" s="2">
        <v>0</v>
      </c>
      <c r="P209" s="2">
        <v>1</v>
      </c>
      <c r="Q209" s="2"/>
      <c r="R209" s="3" t="str">
        <f t="shared" si="13"/>
        <v>32907</v>
      </c>
      <c r="S209">
        <v>426.99</v>
      </c>
      <c r="T209" s="3">
        <f t="shared" si="15"/>
        <v>0</v>
      </c>
    </row>
    <row r="210" spans="1:20" x14ac:dyDescent="0.25">
      <c r="A210" s="23" t="s">
        <v>1557</v>
      </c>
      <c r="B210" s="23" t="s">
        <v>1556</v>
      </c>
      <c r="C210" s="144">
        <v>1</v>
      </c>
      <c r="D210" s="144">
        <v>1</v>
      </c>
      <c r="E210" s="33">
        <v>72728</v>
      </c>
      <c r="F210" s="33">
        <v>78209</v>
      </c>
      <c r="G210">
        <v>0.76580000000000004</v>
      </c>
      <c r="H210" s="2">
        <f t="shared" si="14"/>
        <v>2436.17</v>
      </c>
      <c r="I210" s="2">
        <v>2401.27</v>
      </c>
      <c r="J210" s="2">
        <v>34.9</v>
      </c>
      <c r="K210" s="2">
        <v>1292032.5900000001</v>
      </c>
      <c r="L210" s="2">
        <v>96585.02</v>
      </c>
      <c r="M210" s="109">
        <v>2.63E-2</v>
      </c>
      <c r="N210" t="str">
        <f t="shared" si="12"/>
        <v>Yes</v>
      </c>
      <c r="O210" s="2">
        <v>21699.23</v>
      </c>
      <c r="P210" s="2">
        <v>1</v>
      </c>
      <c r="Q210" s="2"/>
      <c r="R210" s="3" t="str">
        <f t="shared" si="13"/>
        <v>03116</v>
      </c>
      <c r="S210">
        <v>2436.17</v>
      </c>
      <c r="T210" s="3">
        <f t="shared" si="15"/>
        <v>0</v>
      </c>
    </row>
    <row r="211" spans="1:20" x14ac:dyDescent="0.25">
      <c r="A211" s="23" t="s">
        <v>1564</v>
      </c>
      <c r="B211" s="23" t="s">
        <v>1563</v>
      </c>
      <c r="C211" s="144">
        <v>1</v>
      </c>
      <c r="D211" s="144">
        <v>1</v>
      </c>
      <c r="E211" s="33">
        <v>72728</v>
      </c>
      <c r="F211" s="33">
        <v>78209</v>
      </c>
      <c r="G211">
        <v>0.35930000000000001</v>
      </c>
      <c r="H211" s="2">
        <f t="shared" si="14"/>
        <v>2620.7199999999998</v>
      </c>
      <c r="I211" s="2">
        <v>2620.7199999999998</v>
      </c>
      <c r="J211" s="2">
        <v>0</v>
      </c>
      <c r="K211" s="2">
        <v>652082.16</v>
      </c>
      <c r="L211" s="2">
        <v>0</v>
      </c>
      <c r="M211" s="109">
        <v>4.8500000000000001E-2</v>
      </c>
      <c r="N211" t="str">
        <f t="shared" si="12"/>
        <v>Yes</v>
      </c>
      <c r="O211" s="2">
        <v>0</v>
      </c>
      <c r="P211" s="2">
        <v>1</v>
      </c>
      <c r="Q211" s="2"/>
      <c r="R211" s="3" t="str">
        <f t="shared" si="13"/>
        <v>38267</v>
      </c>
      <c r="S211">
        <v>2620.7199999999998</v>
      </c>
      <c r="T211" s="3">
        <f t="shared" si="15"/>
        <v>0</v>
      </c>
    </row>
    <row r="212" spans="1:20" x14ac:dyDescent="0.25">
      <c r="A212" s="23" t="s">
        <v>1567</v>
      </c>
      <c r="B212" s="23" t="s">
        <v>1566</v>
      </c>
      <c r="C212" s="144">
        <v>1.1200000000000001</v>
      </c>
      <c r="D212" s="144">
        <v>1.1200000000000001</v>
      </c>
      <c r="E212" s="33">
        <v>72728</v>
      </c>
      <c r="F212" s="33">
        <v>78209</v>
      </c>
      <c r="G212">
        <v>0.42420000000000002</v>
      </c>
      <c r="H212" s="2">
        <f t="shared" si="14"/>
        <v>22832.76</v>
      </c>
      <c r="I212" s="2">
        <v>22649.62</v>
      </c>
      <c r="J212" s="2">
        <v>183.14</v>
      </c>
      <c r="K212" s="2">
        <v>7405328.1600000001</v>
      </c>
      <c r="L212" s="2">
        <v>99896.72</v>
      </c>
      <c r="M212" s="109">
        <v>4.1099999999999998E-2</v>
      </c>
      <c r="N212" t="str">
        <f t="shared" si="12"/>
        <v>Yes</v>
      </c>
      <c r="O212" s="2">
        <v>0</v>
      </c>
      <c r="P212" s="2">
        <v>1</v>
      </c>
      <c r="Q212" s="2"/>
      <c r="R212" s="3" t="str">
        <f t="shared" si="13"/>
        <v>27003</v>
      </c>
      <c r="S212">
        <v>22832.76</v>
      </c>
      <c r="T212" s="3">
        <f t="shared" si="15"/>
        <v>0</v>
      </c>
    </row>
    <row r="213" spans="1:20" x14ac:dyDescent="0.25">
      <c r="A213" s="23" t="s">
        <v>1587</v>
      </c>
      <c r="B213" s="23" t="s">
        <v>1586</v>
      </c>
      <c r="C213" s="144">
        <v>1</v>
      </c>
      <c r="D213" s="144">
        <v>1.04</v>
      </c>
      <c r="E213" s="33">
        <v>72728</v>
      </c>
      <c r="F213" s="33">
        <v>78209</v>
      </c>
      <c r="G213">
        <v>0.69230000000000003</v>
      </c>
      <c r="H213" s="2">
        <f t="shared" si="14"/>
        <v>41.6</v>
      </c>
      <c r="I213" s="2">
        <v>41.6</v>
      </c>
      <c r="J213" s="2">
        <v>0</v>
      </c>
      <c r="K213" s="2">
        <v>20618.419999999998</v>
      </c>
      <c r="L213" s="2">
        <v>0</v>
      </c>
      <c r="M213" s="109">
        <v>8.6599999999999996E-2</v>
      </c>
      <c r="N213" t="str">
        <f t="shared" si="12"/>
        <v>Yes</v>
      </c>
      <c r="O213" s="2">
        <v>0</v>
      </c>
      <c r="P213" s="2">
        <v>1</v>
      </c>
      <c r="Q213" s="2"/>
      <c r="R213" s="3" t="str">
        <f t="shared" si="13"/>
        <v>16020</v>
      </c>
      <c r="S213">
        <v>41.6</v>
      </c>
      <c r="T213" s="3">
        <f t="shared" si="15"/>
        <v>0</v>
      </c>
    </row>
    <row r="214" spans="1:20" x14ac:dyDescent="0.25">
      <c r="A214" s="23" t="s">
        <v>1590</v>
      </c>
      <c r="B214" s="23" t="s">
        <v>1589</v>
      </c>
      <c r="C214" s="144">
        <v>1.06</v>
      </c>
      <c r="D214" s="144">
        <v>1.06</v>
      </c>
      <c r="E214" s="33">
        <v>72728</v>
      </c>
      <c r="F214" s="33">
        <v>78209</v>
      </c>
      <c r="G214">
        <v>0.47370000000000001</v>
      </c>
      <c r="H214" s="2">
        <f t="shared" si="14"/>
        <v>630.75</v>
      </c>
      <c r="I214" s="2">
        <v>630.75</v>
      </c>
      <c r="J214" s="2">
        <v>0</v>
      </c>
      <c r="K214" s="2">
        <v>217650.86</v>
      </c>
      <c r="L214" s="2">
        <v>4370.67</v>
      </c>
      <c r="M214" s="109">
        <v>3.7100000000000001E-2</v>
      </c>
      <c r="N214" t="str">
        <f t="shared" si="12"/>
        <v>Yes</v>
      </c>
      <c r="O214" s="2">
        <v>203.53</v>
      </c>
      <c r="P214" s="2">
        <v>1</v>
      </c>
      <c r="Q214" s="2"/>
      <c r="R214" s="3" t="str">
        <f t="shared" si="13"/>
        <v>16048</v>
      </c>
      <c r="S214">
        <v>630.75</v>
      </c>
      <c r="T214" s="3">
        <f t="shared" si="15"/>
        <v>0</v>
      </c>
    </row>
    <row r="215" spans="1:20" x14ac:dyDescent="0.25">
      <c r="A215" s="23" t="s">
        <v>2405</v>
      </c>
      <c r="B215" s="23" t="s">
        <v>2404</v>
      </c>
      <c r="C215" s="144">
        <v>1</v>
      </c>
      <c r="D215" s="144">
        <v>1</v>
      </c>
      <c r="E215" s="33">
        <v>72728</v>
      </c>
      <c r="F215" s="33">
        <v>78209</v>
      </c>
      <c r="G215">
        <v>0.93910000000000005</v>
      </c>
      <c r="H215" s="2">
        <f t="shared" si="14"/>
        <v>124.81</v>
      </c>
      <c r="I215" s="2">
        <v>124.81</v>
      </c>
      <c r="J215" s="2">
        <v>0</v>
      </c>
      <c r="K215" s="2">
        <v>81131.149999999994</v>
      </c>
      <c r="L215" s="2">
        <v>8612.76</v>
      </c>
      <c r="M215" s="109">
        <v>3.5000000000000003E-2</v>
      </c>
      <c r="N215" t="str">
        <f t="shared" si="12"/>
        <v>Yes</v>
      </c>
      <c r="O215" s="2">
        <v>4207.68</v>
      </c>
      <c r="P215" s="2">
        <v>1</v>
      </c>
      <c r="Q215" s="2"/>
      <c r="R215" s="3" t="str">
        <f t="shared" si="13"/>
        <v>05903</v>
      </c>
      <c r="S215">
        <v>124.81</v>
      </c>
      <c r="T215" s="3">
        <f t="shared" si="15"/>
        <v>0</v>
      </c>
    </row>
    <row r="216" spans="1:20" x14ac:dyDescent="0.25">
      <c r="A216" s="23" t="s">
        <v>1594</v>
      </c>
      <c r="B216" s="23" t="s">
        <v>1593</v>
      </c>
      <c r="C216" s="144">
        <v>1</v>
      </c>
      <c r="D216" s="144">
        <v>1</v>
      </c>
      <c r="E216" s="33">
        <v>72728</v>
      </c>
      <c r="F216" s="33">
        <v>78209</v>
      </c>
      <c r="G216">
        <v>0.58819999999999995</v>
      </c>
      <c r="H216" s="2">
        <f t="shared" si="14"/>
        <v>3604.91</v>
      </c>
      <c r="I216" s="2">
        <v>3587.66</v>
      </c>
      <c r="J216" s="2">
        <v>17.25</v>
      </c>
      <c r="K216" s="2">
        <v>1468376.41</v>
      </c>
      <c r="L216" s="2">
        <v>130917.64</v>
      </c>
      <c r="M216" s="109">
        <v>1.8100000000000002E-2</v>
      </c>
      <c r="N216" t="str">
        <f t="shared" si="12"/>
        <v>Yes</v>
      </c>
      <c r="O216" s="2">
        <v>98370.05</v>
      </c>
      <c r="P216" s="2">
        <v>1</v>
      </c>
      <c r="Q216" s="2"/>
      <c r="R216" s="3" t="str">
        <f t="shared" si="13"/>
        <v>05402</v>
      </c>
      <c r="S216">
        <v>3604.91</v>
      </c>
      <c r="T216" s="3">
        <f t="shared" si="15"/>
        <v>0</v>
      </c>
    </row>
    <row r="217" spans="1:20" x14ac:dyDescent="0.25">
      <c r="A217" s="23" t="s">
        <v>1603</v>
      </c>
      <c r="B217" s="23" t="s">
        <v>1602</v>
      </c>
      <c r="C217" s="144">
        <v>1</v>
      </c>
      <c r="D217" s="144">
        <v>1</v>
      </c>
      <c r="E217" s="33">
        <v>72728</v>
      </c>
      <c r="F217" s="33">
        <v>78209</v>
      </c>
      <c r="G217">
        <v>0.80900000000000005</v>
      </c>
      <c r="H217" s="2">
        <f t="shared" si="14"/>
        <v>3214.9100000000003</v>
      </c>
      <c r="I217" s="2">
        <v>3166.51</v>
      </c>
      <c r="J217" s="2">
        <v>48.4</v>
      </c>
      <c r="K217" s="2">
        <v>1801133.29</v>
      </c>
      <c r="L217" s="2">
        <v>151621.13</v>
      </c>
      <c r="M217" s="109">
        <v>5.6899999999999999E-2</v>
      </c>
      <c r="N217" t="str">
        <f t="shared" si="12"/>
        <v>Yes</v>
      </c>
      <c r="O217" s="2">
        <v>0</v>
      </c>
      <c r="P217" s="2">
        <v>1</v>
      </c>
      <c r="Q217" s="2"/>
      <c r="R217" s="3" t="str">
        <f t="shared" si="13"/>
        <v>13144</v>
      </c>
      <c r="S217">
        <v>3214.91</v>
      </c>
      <c r="T217" s="3">
        <f t="shared" si="15"/>
        <v>0</v>
      </c>
    </row>
    <row r="218" spans="1:20" x14ac:dyDescent="0.25">
      <c r="A218" s="23" t="s">
        <v>2390</v>
      </c>
      <c r="B218" t="s">
        <v>2389</v>
      </c>
      <c r="C218" s="144">
        <v>1.18</v>
      </c>
      <c r="D218" s="144">
        <v>1.18</v>
      </c>
      <c r="E218" s="33">
        <v>72728</v>
      </c>
      <c r="F218" s="33">
        <v>78209</v>
      </c>
      <c r="G218">
        <v>0.76190000000000002</v>
      </c>
      <c r="H218" s="2">
        <f t="shared" si="14"/>
        <v>331.2</v>
      </c>
      <c r="I218" s="2">
        <v>331.2</v>
      </c>
      <c r="J218" s="2">
        <v>0</v>
      </c>
      <c r="K218" s="2">
        <v>201982.13</v>
      </c>
      <c r="L218" s="2">
        <v>0</v>
      </c>
      <c r="M218" s="109">
        <v>3.0599999999999999E-2</v>
      </c>
      <c r="N218" t="str">
        <f t="shared" si="12"/>
        <v>Yes</v>
      </c>
      <c r="O218" s="2">
        <v>0</v>
      </c>
      <c r="P218" s="2">
        <v>1</v>
      </c>
      <c r="Q218" s="2"/>
      <c r="R218" s="3" t="str">
        <f t="shared" si="13"/>
        <v>17908</v>
      </c>
      <c r="S218">
        <v>331.2</v>
      </c>
      <c r="T218" s="3">
        <f t="shared" si="15"/>
        <v>0</v>
      </c>
    </row>
    <row r="219" spans="1:20" x14ac:dyDescent="0.25">
      <c r="A219" s="23" t="s">
        <v>1608</v>
      </c>
      <c r="B219" s="23" t="s">
        <v>1607</v>
      </c>
      <c r="C219" s="144">
        <v>1</v>
      </c>
      <c r="D219" s="144">
        <v>1</v>
      </c>
      <c r="E219" s="33">
        <v>72728</v>
      </c>
      <c r="F219" s="33">
        <v>78209</v>
      </c>
      <c r="G219">
        <v>0.4415</v>
      </c>
      <c r="H219" s="2">
        <f t="shared" si="14"/>
        <v>929.61</v>
      </c>
      <c r="I219" s="2">
        <v>929.61</v>
      </c>
      <c r="J219" s="2">
        <v>0</v>
      </c>
      <c r="K219" s="2">
        <v>284229.84000000003</v>
      </c>
      <c r="L219" s="2">
        <v>18944.82</v>
      </c>
      <c r="M219" s="109">
        <v>3.1099999999999999E-2</v>
      </c>
      <c r="N219" t="str">
        <f t="shared" si="12"/>
        <v>Yes</v>
      </c>
      <c r="O219" s="2">
        <v>0</v>
      </c>
      <c r="P219" s="2">
        <v>1</v>
      </c>
      <c r="Q219" s="2"/>
      <c r="R219" s="3" t="str">
        <f t="shared" si="13"/>
        <v>34307</v>
      </c>
      <c r="S219">
        <v>929.61</v>
      </c>
      <c r="T219" s="3">
        <f t="shared" si="15"/>
        <v>0</v>
      </c>
    </row>
    <row r="220" spans="1:20" x14ac:dyDescent="0.25">
      <c r="A220" s="23" t="s">
        <v>2409</v>
      </c>
      <c r="B220" s="23" t="s">
        <v>3137</v>
      </c>
      <c r="C220" s="144">
        <v>1.18</v>
      </c>
      <c r="D220" s="144">
        <v>1.18</v>
      </c>
      <c r="E220" s="33">
        <v>72728</v>
      </c>
      <c r="F220" s="33">
        <v>78209</v>
      </c>
      <c r="G220">
        <v>0.71030000000000004</v>
      </c>
      <c r="H220" s="2">
        <f t="shared" si="14"/>
        <v>150.79</v>
      </c>
      <c r="I220" s="2">
        <v>150.79</v>
      </c>
      <c r="J220" s="2">
        <v>0</v>
      </c>
      <c r="K220" s="2">
        <v>85776.66</v>
      </c>
      <c r="L220" s="2">
        <v>0</v>
      </c>
      <c r="M220" s="109">
        <v>0</v>
      </c>
      <c r="N220" t="str">
        <f t="shared" si="12"/>
        <v>Yes</v>
      </c>
      <c r="O220" s="2">
        <v>0</v>
      </c>
      <c r="P220" s="2">
        <v>1</v>
      </c>
      <c r="Q220" s="2"/>
      <c r="R220" s="3" t="str">
        <f t="shared" si="13"/>
        <v>17910</v>
      </c>
      <c r="S220">
        <v>150.79</v>
      </c>
      <c r="T220" s="3">
        <f t="shared" si="15"/>
        <v>0</v>
      </c>
    </row>
    <row r="221" spans="1:20" x14ac:dyDescent="0.25">
      <c r="A221" s="23" t="s">
        <v>1611</v>
      </c>
      <c r="B221" s="23" t="s">
        <v>1610</v>
      </c>
      <c r="C221" s="144">
        <v>1</v>
      </c>
      <c r="D221" s="144">
        <v>1</v>
      </c>
      <c r="E221" s="33">
        <v>72728</v>
      </c>
      <c r="F221" s="33">
        <v>78209</v>
      </c>
      <c r="G221">
        <v>0.64490000000000003</v>
      </c>
      <c r="H221" s="2">
        <f t="shared" si="14"/>
        <v>499.34</v>
      </c>
      <c r="I221" s="2">
        <v>480.84</v>
      </c>
      <c r="J221" s="2">
        <v>18.5</v>
      </c>
      <c r="K221" s="2">
        <v>223029.43</v>
      </c>
      <c r="L221" s="2">
        <v>0</v>
      </c>
      <c r="M221" s="109">
        <v>2.9600000000000001E-2</v>
      </c>
      <c r="N221" t="str">
        <f t="shared" si="12"/>
        <v>Yes</v>
      </c>
      <c r="O221" s="2">
        <v>0</v>
      </c>
      <c r="P221" s="2">
        <v>1</v>
      </c>
      <c r="Q221" s="2"/>
      <c r="R221" s="3" t="str">
        <f t="shared" si="13"/>
        <v>25116</v>
      </c>
      <c r="S221">
        <v>499.34</v>
      </c>
      <c r="T221" s="3">
        <f t="shared" si="15"/>
        <v>0</v>
      </c>
    </row>
    <row r="222" spans="1:20" x14ac:dyDescent="0.25">
      <c r="A222" s="23" t="s">
        <v>1615</v>
      </c>
      <c r="B222" s="23" t="s">
        <v>1614</v>
      </c>
      <c r="C222" s="144">
        <v>1</v>
      </c>
      <c r="D222" s="144">
        <v>1</v>
      </c>
      <c r="E222" s="33">
        <v>72728</v>
      </c>
      <c r="F222" s="33">
        <v>78209</v>
      </c>
      <c r="G222">
        <v>0.46189999999999998</v>
      </c>
      <c r="H222" s="2">
        <f t="shared" si="14"/>
        <v>728.56999999999994</v>
      </c>
      <c r="I222" s="2">
        <v>712.3</v>
      </c>
      <c r="J222" s="2">
        <v>16.27</v>
      </c>
      <c r="K222" s="2">
        <v>233103.13</v>
      </c>
      <c r="L222" s="2">
        <v>0</v>
      </c>
      <c r="M222" s="109">
        <v>4.6300000000000001E-2</v>
      </c>
      <c r="N222" t="str">
        <f t="shared" si="12"/>
        <v>Yes</v>
      </c>
      <c r="O222" s="2">
        <v>0</v>
      </c>
      <c r="P222" s="2">
        <v>1</v>
      </c>
      <c r="Q222" s="2"/>
      <c r="R222" s="3" t="str">
        <f t="shared" si="13"/>
        <v>22009</v>
      </c>
      <c r="S222">
        <v>728.57</v>
      </c>
      <c r="T222" s="3">
        <f t="shared" si="15"/>
        <v>0</v>
      </c>
    </row>
    <row r="223" spans="1:20" x14ac:dyDescent="0.25">
      <c r="A223" s="23" t="s">
        <v>1619</v>
      </c>
      <c r="B223" s="23" t="s">
        <v>1618</v>
      </c>
      <c r="C223" s="144">
        <v>1.18</v>
      </c>
      <c r="D223" s="144">
        <v>1.18</v>
      </c>
      <c r="E223" s="33">
        <v>72728</v>
      </c>
      <c r="F223" s="33">
        <v>78209</v>
      </c>
      <c r="G223">
        <v>0.53410000000000002</v>
      </c>
      <c r="H223" s="2">
        <f t="shared" si="14"/>
        <v>14360.2</v>
      </c>
      <c r="I223" s="2">
        <v>14360.2</v>
      </c>
      <c r="J223" s="2">
        <v>0</v>
      </c>
      <c r="K223" s="2">
        <v>6140231.4800000004</v>
      </c>
      <c r="L223" s="2">
        <v>594911.29</v>
      </c>
      <c r="M223" s="109">
        <v>2.4799999999999999E-2</v>
      </c>
      <c r="N223" t="str">
        <f t="shared" si="12"/>
        <v>Yes</v>
      </c>
      <c r="O223" s="2">
        <v>255218.19</v>
      </c>
      <c r="P223" s="2">
        <v>1</v>
      </c>
      <c r="Q223" s="2"/>
      <c r="R223" s="3" t="str">
        <f t="shared" si="13"/>
        <v>17403</v>
      </c>
      <c r="S223">
        <v>14360.2</v>
      </c>
      <c r="T223" s="3">
        <f t="shared" si="15"/>
        <v>0</v>
      </c>
    </row>
    <row r="224" spans="1:20" x14ac:dyDescent="0.25">
      <c r="A224" s="23" t="s">
        <v>1639</v>
      </c>
      <c r="B224" s="23" t="s">
        <v>1638</v>
      </c>
      <c r="C224" s="144">
        <v>1.01</v>
      </c>
      <c r="D224" s="144">
        <v>1.01</v>
      </c>
      <c r="E224" s="33">
        <v>72728</v>
      </c>
      <c r="F224" s="33">
        <v>78209</v>
      </c>
      <c r="G224">
        <v>0.56699999999999995</v>
      </c>
      <c r="H224" s="2">
        <f t="shared" si="14"/>
        <v>428.57</v>
      </c>
      <c r="I224" s="2">
        <v>428.57</v>
      </c>
      <c r="J224" s="2">
        <v>0</v>
      </c>
      <c r="K224" s="2">
        <v>169780.16</v>
      </c>
      <c r="L224" s="2">
        <v>0</v>
      </c>
      <c r="M224" s="109">
        <v>7.5300000000000006E-2</v>
      </c>
      <c r="N224" t="str">
        <f t="shared" si="12"/>
        <v>Yes</v>
      </c>
      <c r="O224" s="2">
        <v>0</v>
      </c>
      <c r="P224" s="2">
        <v>1</v>
      </c>
      <c r="Q224" s="2"/>
      <c r="R224" s="3" t="str">
        <f t="shared" si="13"/>
        <v>10309</v>
      </c>
      <c r="S224">
        <v>428.57</v>
      </c>
      <c r="T224" s="3">
        <f t="shared" si="15"/>
        <v>0</v>
      </c>
    </row>
    <row r="225" spans="1:20" x14ac:dyDescent="0.25">
      <c r="A225" s="23" t="s">
        <v>1645</v>
      </c>
      <c r="B225" s="23" t="s">
        <v>1644</v>
      </c>
      <c r="C225" s="144">
        <v>1</v>
      </c>
      <c r="D225" s="144">
        <v>1</v>
      </c>
      <c r="E225" s="33">
        <v>72728</v>
      </c>
      <c r="F225" s="33">
        <v>78209</v>
      </c>
      <c r="G225">
        <v>0.3654</v>
      </c>
      <c r="H225" s="2">
        <f t="shared" si="14"/>
        <v>13801.33</v>
      </c>
      <c r="I225" s="2">
        <v>13801.33</v>
      </c>
      <c r="J225" s="2">
        <v>0</v>
      </c>
      <c r="K225" s="2">
        <v>3492430.82</v>
      </c>
      <c r="L225" s="2">
        <v>377539.23</v>
      </c>
      <c r="M225" s="109">
        <v>4.2099999999999999E-2</v>
      </c>
      <c r="N225" t="str">
        <f t="shared" si="12"/>
        <v>Yes</v>
      </c>
      <c r="O225" s="2">
        <v>14424.15</v>
      </c>
      <c r="P225" s="2">
        <v>1</v>
      </c>
      <c r="Q225" s="2"/>
      <c r="R225" s="3" t="str">
        <f t="shared" si="13"/>
        <v>03400</v>
      </c>
      <c r="S225">
        <v>13801.33</v>
      </c>
      <c r="T225" s="3">
        <f t="shared" si="15"/>
        <v>0</v>
      </c>
    </row>
    <row r="226" spans="1:20" x14ac:dyDescent="0.25">
      <c r="A226" s="23" t="s">
        <v>1664</v>
      </c>
      <c r="B226" s="23" t="s">
        <v>1663</v>
      </c>
      <c r="C226" s="144">
        <v>1.06</v>
      </c>
      <c r="D226" s="144">
        <v>1.06</v>
      </c>
      <c r="E226" s="33">
        <v>72728</v>
      </c>
      <c r="F226" s="33">
        <v>78209</v>
      </c>
      <c r="G226">
        <v>0.25359999999999999</v>
      </c>
      <c r="H226" s="2">
        <f t="shared" si="14"/>
        <v>4043.48</v>
      </c>
      <c r="I226" s="2">
        <v>4043.48</v>
      </c>
      <c r="J226" s="2">
        <v>0</v>
      </c>
      <c r="K226" s="2">
        <v>747078.05</v>
      </c>
      <c r="L226" s="2">
        <v>25863.27</v>
      </c>
      <c r="M226" s="109">
        <v>5.8799999999999998E-2</v>
      </c>
      <c r="N226" t="str">
        <f t="shared" si="12"/>
        <v>Yes</v>
      </c>
      <c r="O226" s="2">
        <v>0</v>
      </c>
      <c r="P226" s="2">
        <v>1</v>
      </c>
      <c r="Q226" s="2"/>
      <c r="R226" s="3" t="str">
        <f t="shared" si="13"/>
        <v>06122</v>
      </c>
      <c r="S226">
        <v>4043.48</v>
      </c>
      <c r="T226" s="3">
        <f t="shared" si="15"/>
        <v>0</v>
      </c>
    </row>
    <row r="227" spans="1:20" x14ac:dyDescent="0.25">
      <c r="A227" s="23" t="s">
        <v>1670</v>
      </c>
      <c r="B227" s="23" t="s">
        <v>1669</v>
      </c>
      <c r="C227" s="144">
        <v>1</v>
      </c>
      <c r="D227" s="144">
        <v>1.04</v>
      </c>
      <c r="E227" s="33">
        <v>72728</v>
      </c>
      <c r="F227" s="33">
        <v>78209</v>
      </c>
      <c r="G227">
        <v>0.48770000000000002</v>
      </c>
      <c r="H227" s="2">
        <f t="shared" si="14"/>
        <v>397.04</v>
      </c>
      <c r="I227" s="2">
        <v>384.07</v>
      </c>
      <c r="J227" s="2">
        <v>12.97</v>
      </c>
      <c r="K227" s="2">
        <v>138726.19</v>
      </c>
      <c r="L227" s="2">
        <v>0</v>
      </c>
      <c r="M227" s="109">
        <v>5.4399999999999997E-2</v>
      </c>
      <c r="N227" t="str">
        <f t="shared" si="12"/>
        <v>Yes</v>
      </c>
      <c r="O227" s="2">
        <v>0</v>
      </c>
      <c r="P227" s="2">
        <v>1</v>
      </c>
      <c r="Q227" s="2"/>
      <c r="R227" s="3" t="str">
        <f t="shared" si="13"/>
        <v>01160</v>
      </c>
      <c r="S227">
        <v>397.04</v>
      </c>
      <c r="T227" s="3">
        <f t="shared" si="15"/>
        <v>0</v>
      </c>
    </row>
    <row r="228" spans="1:20" x14ac:dyDescent="0.25">
      <c r="A228" s="23" t="s">
        <v>1675</v>
      </c>
      <c r="B228" s="23" t="s">
        <v>1674</v>
      </c>
      <c r="C228" s="144">
        <v>1</v>
      </c>
      <c r="D228" s="144">
        <v>1</v>
      </c>
      <c r="E228" s="33">
        <v>72728</v>
      </c>
      <c r="F228" s="33">
        <v>78209</v>
      </c>
      <c r="G228">
        <v>0.51890000000000003</v>
      </c>
      <c r="H228" s="2">
        <f t="shared" si="14"/>
        <v>1503.99</v>
      </c>
      <c r="I228" s="2">
        <v>1503.99</v>
      </c>
      <c r="J228" s="2">
        <v>0</v>
      </c>
      <c r="K228" s="2">
        <v>540404.98</v>
      </c>
      <c r="L228" s="2">
        <v>51627.89</v>
      </c>
      <c r="M228" s="109">
        <v>4.3299999999999998E-2</v>
      </c>
      <c r="N228" t="str">
        <f t="shared" si="12"/>
        <v>Yes</v>
      </c>
      <c r="O228" s="2">
        <v>23440.37</v>
      </c>
      <c r="P228" s="2">
        <v>1</v>
      </c>
      <c r="Q228" s="2"/>
      <c r="R228" s="3" t="str">
        <f t="shared" si="13"/>
        <v>32416</v>
      </c>
      <c r="S228">
        <v>1503.99</v>
      </c>
      <c r="T228" s="3">
        <f t="shared" si="15"/>
        <v>0</v>
      </c>
    </row>
    <row r="229" spans="1:20" x14ac:dyDescent="0.25">
      <c r="A229" s="23" t="s">
        <v>1682</v>
      </c>
      <c r="B229" s="23" t="s">
        <v>1681</v>
      </c>
      <c r="C229" s="144">
        <v>1.18</v>
      </c>
      <c r="D229" s="144">
        <v>1.18</v>
      </c>
      <c r="E229" s="33">
        <v>72728</v>
      </c>
      <c r="F229" s="33">
        <v>78209</v>
      </c>
      <c r="G229">
        <v>0.17369999999999999</v>
      </c>
      <c r="H229" s="2">
        <f t="shared" si="14"/>
        <v>3042.62</v>
      </c>
      <c r="I229" s="2">
        <v>3042.62</v>
      </c>
      <c r="J229" s="2">
        <v>0</v>
      </c>
      <c r="K229" s="2">
        <v>423123.11</v>
      </c>
      <c r="L229" s="2">
        <v>0</v>
      </c>
      <c r="M229" s="109">
        <v>3.95E-2</v>
      </c>
      <c r="N229" t="str">
        <f t="shared" si="12"/>
        <v>Yes</v>
      </c>
      <c r="O229" s="2">
        <v>0</v>
      </c>
      <c r="P229" s="2">
        <v>1</v>
      </c>
      <c r="Q229" s="2"/>
      <c r="R229" s="3" t="str">
        <f t="shared" si="13"/>
        <v>17407</v>
      </c>
      <c r="S229">
        <v>3042.62</v>
      </c>
      <c r="T229" s="3">
        <f t="shared" si="15"/>
        <v>0</v>
      </c>
    </row>
    <row r="230" spans="1:20" x14ac:dyDescent="0.25">
      <c r="A230" s="23" t="s">
        <v>1688</v>
      </c>
      <c r="B230" s="23" t="s">
        <v>1687</v>
      </c>
      <c r="C230" s="144">
        <v>1</v>
      </c>
      <c r="D230" s="144">
        <v>1</v>
      </c>
      <c r="E230" s="33">
        <v>72728</v>
      </c>
      <c r="F230" s="33">
        <v>78209</v>
      </c>
      <c r="G230">
        <v>0.64400000000000002</v>
      </c>
      <c r="H230" s="2">
        <f t="shared" si="14"/>
        <v>2113.2599999999998</v>
      </c>
      <c r="I230" s="2">
        <v>2080.33</v>
      </c>
      <c r="J230" s="2">
        <v>32.93</v>
      </c>
      <c r="K230" s="2">
        <v>942486.22</v>
      </c>
      <c r="L230" s="2">
        <v>34978.39</v>
      </c>
      <c r="M230" s="109">
        <v>1.9599999999999999E-2</v>
      </c>
      <c r="N230" t="str">
        <f t="shared" si="12"/>
        <v>Yes</v>
      </c>
      <c r="O230" s="2">
        <v>46549.14</v>
      </c>
      <c r="P230" s="2">
        <v>1</v>
      </c>
      <c r="Q230" s="2"/>
      <c r="R230" s="3" t="str">
        <f t="shared" si="13"/>
        <v>34401</v>
      </c>
      <c r="S230">
        <v>2113.2600000000002</v>
      </c>
      <c r="T230" s="3">
        <f t="shared" si="15"/>
        <v>0</v>
      </c>
    </row>
    <row r="231" spans="1:20" x14ac:dyDescent="0.25">
      <c r="A231" s="23" t="s">
        <v>2567</v>
      </c>
      <c r="B231" s="23" t="s">
        <v>2568</v>
      </c>
      <c r="C231" s="144">
        <v>1</v>
      </c>
      <c r="D231" s="144">
        <v>1</v>
      </c>
      <c r="E231" s="33">
        <v>72728</v>
      </c>
      <c r="F231" s="33">
        <v>78209</v>
      </c>
      <c r="G231">
        <v>0.57689999999999997</v>
      </c>
      <c r="H231" s="2">
        <f t="shared" si="14"/>
        <v>27.1</v>
      </c>
      <c r="I231" s="2">
        <v>27.1</v>
      </c>
      <c r="J231" s="2">
        <v>0</v>
      </c>
      <c r="K231" s="2">
        <v>10831.92</v>
      </c>
      <c r="L231" s="2">
        <v>0</v>
      </c>
      <c r="M231" s="109">
        <v>8.2600000000000007E-2</v>
      </c>
      <c r="N231" t="str">
        <f t="shared" si="12"/>
        <v>Yes</v>
      </c>
      <c r="O231" s="2">
        <v>0</v>
      </c>
      <c r="P231" s="2">
        <v>1</v>
      </c>
      <c r="Q231" s="2"/>
      <c r="R231" s="3" t="str">
        <f t="shared" si="13"/>
        <v>20403</v>
      </c>
      <c r="S231">
        <v>27.1</v>
      </c>
      <c r="T231" s="3">
        <f t="shared" si="15"/>
        <v>0</v>
      </c>
    </row>
    <row r="232" spans="1:20" x14ac:dyDescent="0.25">
      <c r="A232" s="23" t="s">
        <v>3255</v>
      </c>
      <c r="B232" s="23" t="s">
        <v>3256</v>
      </c>
      <c r="C232" s="144">
        <v>1.06</v>
      </c>
      <c r="D232" s="144">
        <v>1.06</v>
      </c>
      <c r="E232" s="33">
        <v>72728</v>
      </c>
      <c r="F232" s="33">
        <v>78209</v>
      </c>
      <c r="G232">
        <v>0.5</v>
      </c>
      <c r="H232" s="2">
        <f t="shared" si="14"/>
        <v>26.4</v>
      </c>
      <c r="I232" s="2">
        <v>26.4</v>
      </c>
      <c r="J232" s="2">
        <v>0</v>
      </c>
      <c r="K232" s="2">
        <v>9572.07</v>
      </c>
      <c r="L232" s="2">
        <v>0</v>
      </c>
      <c r="M232" s="109">
        <v>3.5000000000000003E-2</v>
      </c>
      <c r="N232" t="str">
        <f t="shared" si="12"/>
        <v>Yes</v>
      </c>
      <c r="O232" s="2">
        <v>0</v>
      </c>
      <c r="P232" s="2">
        <v>1</v>
      </c>
      <c r="Q232" s="2"/>
      <c r="R232" s="3" t="str">
        <f t="shared" si="13"/>
        <v>06901</v>
      </c>
      <c r="S232">
        <v>26.4</v>
      </c>
      <c r="T232" s="3">
        <f t="shared" si="15"/>
        <v>0</v>
      </c>
    </row>
    <row r="233" spans="1:20" x14ac:dyDescent="0.25">
      <c r="A233" s="23" t="s">
        <v>1695</v>
      </c>
      <c r="B233" s="23" t="s">
        <v>1694</v>
      </c>
      <c r="C233" s="144">
        <v>1</v>
      </c>
      <c r="D233" s="144">
        <v>1.04</v>
      </c>
      <c r="E233" s="33">
        <v>72728</v>
      </c>
      <c r="F233" s="33">
        <v>78209</v>
      </c>
      <c r="G233">
        <v>0.63690000000000002</v>
      </c>
      <c r="H233" s="2">
        <f t="shared" si="14"/>
        <v>147.33000000000001</v>
      </c>
      <c r="I233" s="2">
        <v>147.33000000000001</v>
      </c>
      <c r="J233" s="2">
        <v>0</v>
      </c>
      <c r="K233" s="2">
        <v>67234.02</v>
      </c>
      <c r="L233" s="2">
        <v>0</v>
      </c>
      <c r="M233" s="109">
        <v>5.6000000000000001E-2</v>
      </c>
      <c r="N233" t="str">
        <f t="shared" si="12"/>
        <v>Yes</v>
      </c>
      <c r="O233" s="2">
        <v>0</v>
      </c>
      <c r="P233" s="2">
        <v>1</v>
      </c>
      <c r="Q233" s="2"/>
      <c r="R233" s="3" t="str">
        <f t="shared" si="13"/>
        <v>38320</v>
      </c>
      <c r="S233">
        <v>147.33000000000001</v>
      </c>
      <c r="T233" s="3">
        <f t="shared" si="15"/>
        <v>0</v>
      </c>
    </row>
    <row r="234" spans="1:20" x14ac:dyDescent="0.25">
      <c r="A234" s="23" t="s">
        <v>1698</v>
      </c>
      <c r="B234" s="23" t="s">
        <v>1697</v>
      </c>
      <c r="C234" s="144">
        <v>1</v>
      </c>
      <c r="D234" s="144">
        <v>1</v>
      </c>
      <c r="E234" s="33">
        <v>72728</v>
      </c>
      <c r="F234" s="33">
        <v>78209</v>
      </c>
      <c r="G234">
        <v>0.76370000000000005</v>
      </c>
      <c r="H234" s="2">
        <f t="shared" si="14"/>
        <v>1712.3899999999999</v>
      </c>
      <c r="I234" s="2">
        <v>1678.59</v>
      </c>
      <c r="J234" s="2">
        <v>33.799999999999997</v>
      </c>
      <c r="K234" s="2">
        <v>905657.64</v>
      </c>
      <c r="L234" s="2">
        <v>75478.789999999994</v>
      </c>
      <c r="M234" s="109">
        <v>4.6300000000000001E-2</v>
      </c>
      <c r="N234" t="str">
        <f t="shared" si="12"/>
        <v>Yes</v>
      </c>
      <c r="O234" s="2">
        <v>52850.57</v>
      </c>
      <c r="P234" s="2">
        <v>1</v>
      </c>
      <c r="Q234" s="2"/>
      <c r="R234" s="3" t="str">
        <f t="shared" si="13"/>
        <v>13160</v>
      </c>
      <c r="S234">
        <v>1712.39</v>
      </c>
      <c r="T234" s="3">
        <f t="shared" si="15"/>
        <v>0</v>
      </c>
    </row>
    <row r="235" spans="1:20" x14ac:dyDescent="0.25">
      <c r="A235" s="23" t="s">
        <v>1704</v>
      </c>
      <c r="B235" s="23" t="s">
        <v>1703</v>
      </c>
      <c r="C235" s="144">
        <v>1.1200000000000001</v>
      </c>
      <c r="D235" s="144">
        <v>1.1200000000000001</v>
      </c>
      <c r="E235" s="33">
        <v>72728</v>
      </c>
      <c r="F235" s="33">
        <v>78209</v>
      </c>
      <c r="G235">
        <v>0.3967</v>
      </c>
      <c r="H235" s="2">
        <f t="shared" si="14"/>
        <v>783.45</v>
      </c>
      <c r="I235" s="2">
        <v>783.45</v>
      </c>
      <c r="J235" s="2">
        <v>0</v>
      </c>
      <c r="K235" s="2">
        <v>237620.1</v>
      </c>
      <c r="L235" s="2">
        <v>0</v>
      </c>
      <c r="M235" s="109">
        <v>6.9099999999999995E-2</v>
      </c>
      <c r="N235" t="str">
        <f t="shared" si="12"/>
        <v>Yes</v>
      </c>
      <c r="O235" s="2">
        <v>0</v>
      </c>
      <c r="P235" s="2">
        <v>1</v>
      </c>
      <c r="Q235" s="2"/>
      <c r="R235" s="3" t="str">
        <f t="shared" si="13"/>
        <v>28149</v>
      </c>
      <c r="S235">
        <v>783.45</v>
      </c>
      <c r="T235" s="3">
        <f t="shared" si="15"/>
        <v>0</v>
      </c>
    </row>
    <row r="236" spans="1:20" x14ac:dyDescent="0.25">
      <c r="A236" s="23" t="s">
        <v>1710</v>
      </c>
      <c r="B236" s="23" t="s">
        <v>1709</v>
      </c>
      <c r="C236" s="144">
        <v>1</v>
      </c>
      <c r="D236" s="144">
        <v>1</v>
      </c>
      <c r="E236" s="33">
        <v>72728</v>
      </c>
      <c r="F236" s="33">
        <v>78209</v>
      </c>
      <c r="G236">
        <v>0.62960000000000005</v>
      </c>
      <c r="H236" s="2">
        <f t="shared" si="14"/>
        <v>58.1</v>
      </c>
      <c r="I236" s="2">
        <v>58.1</v>
      </c>
      <c r="J236" s="2">
        <v>0</v>
      </c>
      <c r="K236" s="2">
        <v>25346.73</v>
      </c>
      <c r="L236" s="2">
        <v>1884.24</v>
      </c>
      <c r="M236" s="109">
        <v>7.3700000000000002E-2</v>
      </c>
      <c r="N236" t="str">
        <f t="shared" si="12"/>
        <v>Yes</v>
      </c>
      <c r="O236" s="2">
        <v>1607.74</v>
      </c>
      <c r="P236" s="2">
        <v>1</v>
      </c>
      <c r="Q236" s="2"/>
      <c r="R236" s="3" t="str">
        <f t="shared" si="13"/>
        <v>14104</v>
      </c>
      <c r="S236">
        <v>58.1</v>
      </c>
      <c r="T236" s="3">
        <f t="shared" si="15"/>
        <v>0</v>
      </c>
    </row>
    <row r="237" spans="1:20" x14ac:dyDescent="0.25">
      <c r="A237" s="23" t="s">
        <v>1713</v>
      </c>
      <c r="B237" s="23" t="s">
        <v>1712</v>
      </c>
      <c r="C237" s="144">
        <v>1.18</v>
      </c>
      <c r="D237" s="144">
        <v>1.18</v>
      </c>
      <c r="E237" s="33">
        <v>72728</v>
      </c>
      <c r="F237" s="33">
        <v>78209</v>
      </c>
      <c r="G237">
        <v>0.40450000000000003</v>
      </c>
      <c r="H237" s="2">
        <f t="shared" si="14"/>
        <v>49790.9</v>
      </c>
      <c r="I237" s="2">
        <v>49790.9</v>
      </c>
      <c r="J237" s="2">
        <v>0</v>
      </c>
      <c r="K237" s="2">
        <v>16124008.67</v>
      </c>
      <c r="L237" s="2">
        <v>334876.59999999998</v>
      </c>
      <c r="M237" s="109">
        <v>4.3400000000000001E-2</v>
      </c>
      <c r="N237" t="str">
        <f t="shared" si="12"/>
        <v>Yes</v>
      </c>
      <c r="O237" s="2">
        <v>445878.94</v>
      </c>
      <c r="P237" s="2">
        <v>1</v>
      </c>
      <c r="Q237" s="2"/>
      <c r="R237" s="3" t="str">
        <f t="shared" si="13"/>
        <v>17001</v>
      </c>
      <c r="S237">
        <v>49790.9</v>
      </c>
      <c r="T237" s="3">
        <f t="shared" si="15"/>
        <v>0</v>
      </c>
    </row>
    <row r="238" spans="1:20" x14ac:dyDescent="0.25">
      <c r="A238" s="23" t="s">
        <v>1812</v>
      </c>
      <c r="B238" s="23" t="s">
        <v>1811</v>
      </c>
      <c r="C238" s="144">
        <v>1.1200000000000001</v>
      </c>
      <c r="D238" s="144">
        <v>1.1200000000000001</v>
      </c>
      <c r="E238" s="33">
        <v>72728</v>
      </c>
      <c r="F238" s="33">
        <v>78209</v>
      </c>
      <c r="G238">
        <v>0.50880000000000003</v>
      </c>
      <c r="H238" s="2">
        <f t="shared" si="14"/>
        <v>4311.29</v>
      </c>
      <c r="I238" s="2">
        <v>4256.4399999999996</v>
      </c>
      <c r="J238" s="2">
        <v>54.85</v>
      </c>
      <c r="K238" s="2">
        <v>1677093.26</v>
      </c>
      <c r="L238" s="2">
        <v>161900.95000000001</v>
      </c>
      <c r="M238" s="109">
        <v>2.8400000000000002E-2</v>
      </c>
      <c r="N238" t="str">
        <f t="shared" si="12"/>
        <v>Yes</v>
      </c>
      <c r="O238" s="2">
        <v>48755.78</v>
      </c>
      <c r="P238" s="2">
        <v>1</v>
      </c>
      <c r="Q238" s="2"/>
      <c r="R238" s="3" t="str">
        <f t="shared" si="13"/>
        <v>29101</v>
      </c>
      <c r="S238">
        <v>4311.29</v>
      </c>
      <c r="T238" s="3">
        <f t="shared" si="15"/>
        <v>0</v>
      </c>
    </row>
    <row r="239" spans="1:20" x14ac:dyDescent="0.25">
      <c r="A239" s="23" t="s">
        <v>1821</v>
      </c>
      <c r="B239" s="23" t="s">
        <v>1820</v>
      </c>
      <c r="C239" s="144">
        <v>1</v>
      </c>
      <c r="D239" s="144">
        <v>1</v>
      </c>
      <c r="E239" s="33">
        <v>72728</v>
      </c>
      <c r="F239" s="33">
        <v>78209</v>
      </c>
      <c r="G239">
        <v>0.61619999999999997</v>
      </c>
      <c r="H239" s="2">
        <f t="shared" si="14"/>
        <v>3692.75</v>
      </c>
      <c r="I239" s="2">
        <v>3675.45</v>
      </c>
      <c r="J239" s="2">
        <v>17.3</v>
      </c>
      <c r="K239" s="2">
        <v>1575829.16</v>
      </c>
      <c r="L239" s="2">
        <v>0</v>
      </c>
      <c r="M239" s="109">
        <v>3.5999999999999997E-2</v>
      </c>
      <c r="N239" t="str">
        <f t="shared" si="12"/>
        <v>Yes</v>
      </c>
      <c r="O239" s="2">
        <v>58359.39</v>
      </c>
      <c r="P239" s="2">
        <v>1</v>
      </c>
      <c r="Q239" s="2"/>
      <c r="R239" s="3" t="str">
        <f t="shared" si="13"/>
        <v>39119</v>
      </c>
      <c r="S239">
        <v>3692.75</v>
      </c>
      <c r="T239" s="3">
        <f t="shared" si="15"/>
        <v>0</v>
      </c>
    </row>
    <row r="240" spans="1:20" x14ac:dyDescent="0.25">
      <c r="A240" s="23" t="s">
        <v>1826</v>
      </c>
      <c r="B240" s="23" t="s">
        <v>1825</v>
      </c>
      <c r="C240" s="144">
        <v>1</v>
      </c>
      <c r="D240" s="144">
        <v>1</v>
      </c>
      <c r="E240" s="33">
        <v>72728</v>
      </c>
      <c r="F240" s="33">
        <v>78209</v>
      </c>
      <c r="G240">
        <v>0.65369999999999995</v>
      </c>
      <c r="H240" s="2">
        <f t="shared" si="14"/>
        <v>255.8</v>
      </c>
      <c r="I240" s="2">
        <v>241.27</v>
      </c>
      <c r="J240" s="2">
        <v>14.53</v>
      </c>
      <c r="K240" s="2">
        <v>115793.32</v>
      </c>
      <c r="L240" s="2">
        <v>0</v>
      </c>
      <c r="M240" s="109">
        <v>6.5299999999999997E-2</v>
      </c>
      <c r="N240" t="str">
        <f t="shared" si="12"/>
        <v>Yes</v>
      </c>
      <c r="O240" s="2">
        <v>0</v>
      </c>
      <c r="P240" s="2">
        <v>1</v>
      </c>
      <c r="Q240" s="2"/>
      <c r="R240" s="3" t="str">
        <f t="shared" si="13"/>
        <v>26070</v>
      </c>
      <c r="S240">
        <v>255.8</v>
      </c>
      <c r="T240" s="3">
        <f t="shared" si="15"/>
        <v>0</v>
      </c>
    </row>
    <row r="241" spans="1:20" x14ac:dyDescent="0.25">
      <c r="A241" s="23" t="s">
        <v>1831</v>
      </c>
      <c r="B241" s="23" t="s">
        <v>1830</v>
      </c>
      <c r="C241" s="144">
        <v>1.06</v>
      </c>
      <c r="D241" s="144">
        <v>1.06</v>
      </c>
      <c r="E241" s="33">
        <v>72728</v>
      </c>
      <c r="F241" s="33">
        <v>78209</v>
      </c>
      <c r="G241">
        <v>0.50190000000000001</v>
      </c>
      <c r="H241" s="2">
        <f t="shared" si="14"/>
        <v>2565.9899999999998</v>
      </c>
      <c r="I241" s="2">
        <v>2565.9899999999998</v>
      </c>
      <c r="J241" s="2">
        <v>0</v>
      </c>
      <c r="K241" s="2">
        <v>938291.74</v>
      </c>
      <c r="L241" s="2">
        <v>84773.42</v>
      </c>
      <c r="M241" s="109">
        <v>4.82E-2</v>
      </c>
      <c r="N241" t="str">
        <f t="shared" si="12"/>
        <v>Yes</v>
      </c>
      <c r="O241" s="2">
        <v>7648.95</v>
      </c>
      <c r="P241" s="2">
        <v>1</v>
      </c>
      <c r="Q241" s="2"/>
      <c r="R241" s="3" t="str">
        <f t="shared" si="13"/>
        <v>05323</v>
      </c>
      <c r="S241">
        <v>2565.9899999999998</v>
      </c>
      <c r="T241" s="3">
        <f t="shared" si="15"/>
        <v>0</v>
      </c>
    </row>
    <row r="242" spans="1:20" x14ac:dyDescent="0.25">
      <c r="A242" s="23" t="s">
        <v>2571</v>
      </c>
      <c r="B242" s="23" t="s">
        <v>2572</v>
      </c>
      <c r="C242" s="144">
        <v>1.18</v>
      </c>
      <c r="D242" s="144">
        <v>1.18</v>
      </c>
      <c r="E242" s="33">
        <v>72728</v>
      </c>
      <c r="F242" s="33">
        <v>78209</v>
      </c>
      <c r="G242">
        <v>0</v>
      </c>
      <c r="H242" s="2">
        <f t="shared" si="14"/>
        <v>9.9700000000000006</v>
      </c>
      <c r="I242" s="2">
        <v>9</v>
      </c>
      <c r="J242" s="2">
        <v>0.97</v>
      </c>
      <c r="K242" s="2">
        <v>0</v>
      </c>
      <c r="L242" s="2">
        <v>0</v>
      </c>
      <c r="M242" s="109">
        <v>0.16250000000000001</v>
      </c>
      <c r="N242" t="str">
        <f t="shared" si="12"/>
        <v>No</v>
      </c>
      <c r="O242" s="2">
        <v>0</v>
      </c>
      <c r="P242" s="2">
        <v>0</v>
      </c>
      <c r="Q242" s="2"/>
      <c r="R242" s="3" t="str">
        <f t="shared" si="13"/>
        <v>28010</v>
      </c>
      <c r="S242">
        <v>9.9700000000000006</v>
      </c>
      <c r="T242" s="3">
        <f t="shared" si="15"/>
        <v>0</v>
      </c>
    </row>
    <row r="243" spans="1:20" x14ac:dyDescent="0.25">
      <c r="A243" s="23" t="s">
        <v>1837</v>
      </c>
      <c r="B243" s="23" t="s">
        <v>1836</v>
      </c>
      <c r="C243" s="144">
        <v>1</v>
      </c>
      <c r="D243" s="144">
        <v>1</v>
      </c>
      <c r="E243" s="33">
        <v>72728</v>
      </c>
      <c r="F243" s="33">
        <v>78209</v>
      </c>
      <c r="G243">
        <v>0.66949999999999998</v>
      </c>
      <c r="H243" s="2">
        <f t="shared" si="14"/>
        <v>4415.28</v>
      </c>
      <c r="I243" s="2">
        <v>4415.28</v>
      </c>
      <c r="J243" s="2">
        <v>0</v>
      </c>
      <c r="K243" s="2">
        <v>2047126.42</v>
      </c>
      <c r="L243" s="2">
        <v>147328.51999999999</v>
      </c>
      <c r="M243" s="109">
        <v>2.86E-2</v>
      </c>
      <c r="N243" t="str">
        <f t="shared" si="12"/>
        <v>Yes</v>
      </c>
      <c r="O243" s="2">
        <v>97306.76</v>
      </c>
      <c r="P243" s="2">
        <v>1</v>
      </c>
      <c r="Q243" s="2"/>
      <c r="R243" s="3" t="str">
        <f t="shared" si="13"/>
        <v>23309</v>
      </c>
      <c r="S243">
        <v>4415.28</v>
      </c>
      <c r="T243" s="3">
        <f t="shared" si="15"/>
        <v>0</v>
      </c>
    </row>
    <row r="244" spans="1:20" x14ac:dyDescent="0.25">
      <c r="A244" s="23" t="s">
        <v>1842</v>
      </c>
      <c r="B244" s="23" t="s">
        <v>1841</v>
      </c>
      <c r="C244" s="144">
        <v>1.18</v>
      </c>
      <c r="D244" s="144">
        <v>1.18</v>
      </c>
      <c r="E244" s="33">
        <v>72728</v>
      </c>
      <c r="F244" s="33">
        <v>78209</v>
      </c>
      <c r="G244">
        <v>0.29459999999999997</v>
      </c>
      <c r="H244" s="2">
        <f t="shared" si="14"/>
        <v>9146.36</v>
      </c>
      <c r="I244" s="2">
        <v>9146.36</v>
      </c>
      <c r="J244" s="2">
        <v>0</v>
      </c>
      <c r="K244" s="2">
        <v>2157189.1</v>
      </c>
      <c r="L244" s="2">
        <v>200615.31</v>
      </c>
      <c r="M244" s="109">
        <v>3.2099999999999997E-2</v>
      </c>
      <c r="N244" t="str">
        <f t="shared" si="12"/>
        <v>Yes</v>
      </c>
      <c r="O244" s="2">
        <v>0</v>
      </c>
      <c r="P244" s="2">
        <v>1</v>
      </c>
      <c r="Q244" s="2"/>
      <c r="R244" s="3" t="str">
        <f t="shared" si="13"/>
        <v>17412</v>
      </c>
      <c r="S244">
        <v>9146.36</v>
      </c>
      <c r="T244" s="3">
        <f t="shared" si="15"/>
        <v>0</v>
      </c>
    </row>
    <row r="245" spans="1:20" x14ac:dyDescent="0.25">
      <c r="A245" s="23" t="s">
        <v>1859</v>
      </c>
      <c r="B245" s="23" t="s">
        <v>1858</v>
      </c>
      <c r="C245" s="144">
        <v>1.06</v>
      </c>
      <c r="D245" s="144">
        <v>1.06</v>
      </c>
      <c r="E245" s="33">
        <v>72728</v>
      </c>
      <c r="F245" s="33">
        <v>78209</v>
      </c>
      <c r="G245">
        <v>0.66269999999999996</v>
      </c>
      <c r="H245" s="2">
        <f t="shared" si="14"/>
        <v>82.14</v>
      </c>
      <c r="I245" s="2">
        <v>76</v>
      </c>
      <c r="J245" s="2">
        <v>6.14</v>
      </c>
      <c r="K245" s="2">
        <v>39655.75</v>
      </c>
      <c r="L245" s="2">
        <v>0</v>
      </c>
      <c r="M245" s="109">
        <v>0.1573</v>
      </c>
      <c r="N245" t="str">
        <f t="shared" si="12"/>
        <v>Yes</v>
      </c>
      <c r="O245" s="2">
        <v>0</v>
      </c>
      <c r="P245" s="2">
        <v>1</v>
      </c>
      <c r="Q245" s="2"/>
      <c r="R245" s="3" t="str">
        <f t="shared" si="13"/>
        <v>30002</v>
      </c>
      <c r="S245">
        <v>82.14</v>
      </c>
      <c r="T245" s="3">
        <f t="shared" si="15"/>
        <v>0</v>
      </c>
    </row>
    <row r="246" spans="1:20" x14ac:dyDescent="0.25">
      <c r="A246" s="23" t="s">
        <v>1862</v>
      </c>
      <c r="B246" s="23" t="s">
        <v>1861</v>
      </c>
      <c r="C246" s="144">
        <v>1.18</v>
      </c>
      <c r="D246" s="144">
        <v>1.18</v>
      </c>
      <c r="E246" s="33">
        <v>72728</v>
      </c>
      <c r="F246" s="33">
        <v>78209</v>
      </c>
      <c r="G246">
        <v>0.78569999999999995</v>
      </c>
      <c r="H246" s="2">
        <f t="shared" si="14"/>
        <v>42.91</v>
      </c>
      <c r="I246" s="2">
        <v>42.91</v>
      </c>
      <c r="J246" s="2">
        <v>0</v>
      </c>
      <c r="K246" s="2">
        <v>27047.81</v>
      </c>
      <c r="L246" s="2">
        <v>0</v>
      </c>
      <c r="M246" s="109">
        <v>7.4899999999999994E-2</v>
      </c>
      <c r="N246" t="str">
        <f t="shared" si="12"/>
        <v>Yes</v>
      </c>
      <c r="O246" s="2">
        <v>1225.74</v>
      </c>
      <c r="P246" s="2">
        <v>1</v>
      </c>
      <c r="Q246" s="2"/>
      <c r="R246" s="3" t="str">
        <f t="shared" si="13"/>
        <v>17404</v>
      </c>
      <c r="S246">
        <v>42.91</v>
      </c>
      <c r="T246" s="3">
        <f t="shared" si="15"/>
        <v>0</v>
      </c>
    </row>
    <row r="247" spans="1:20" x14ac:dyDescent="0.25">
      <c r="A247" s="23" t="s">
        <v>1866</v>
      </c>
      <c r="B247" s="23" t="s">
        <v>1865</v>
      </c>
      <c r="C247" s="144">
        <v>1.18</v>
      </c>
      <c r="D247" s="144">
        <v>1.22</v>
      </c>
      <c r="E247" s="33">
        <v>72728</v>
      </c>
      <c r="F247" s="33">
        <v>78209</v>
      </c>
      <c r="G247">
        <v>0.21590000000000001</v>
      </c>
      <c r="H247" s="2">
        <f t="shared" si="14"/>
        <v>9420.0300000000007</v>
      </c>
      <c r="I247" s="2">
        <v>9387.83</v>
      </c>
      <c r="J247" s="2">
        <v>32.200000000000003</v>
      </c>
      <c r="K247" s="2">
        <v>1676851.37</v>
      </c>
      <c r="L247" s="2">
        <v>148418.03</v>
      </c>
      <c r="M247" s="109">
        <v>4.7699999999999999E-2</v>
      </c>
      <c r="N247" t="str">
        <f t="shared" si="12"/>
        <v>Yes</v>
      </c>
      <c r="O247" s="2">
        <v>0</v>
      </c>
      <c r="P247" s="2">
        <v>1</v>
      </c>
      <c r="Q247" s="2"/>
      <c r="R247" s="3" t="str">
        <f t="shared" si="13"/>
        <v>31201</v>
      </c>
      <c r="S247">
        <v>9420.0300000000007</v>
      </c>
      <c r="T247" s="3">
        <f t="shared" si="15"/>
        <v>0</v>
      </c>
    </row>
    <row r="248" spans="1:20" x14ac:dyDescent="0.25">
      <c r="A248" s="23" t="s">
        <v>1883</v>
      </c>
      <c r="B248" s="23" t="s">
        <v>1882</v>
      </c>
      <c r="C248" s="144">
        <v>1.18</v>
      </c>
      <c r="D248" s="144">
        <v>1.18</v>
      </c>
      <c r="E248" s="33">
        <v>72728</v>
      </c>
      <c r="F248" s="33">
        <v>78209</v>
      </c>
      <c r="G248">
        <v>0.1212</v>
      </c>
      <c r="H248" s="2">
        <f t="shared" si="14"/>
        <v>7066.2400000000007</v>
      </c>
      <c r="I248" s="2">
        <v>7059.64</v>
      </c>
      <c r="J248" s="2">
        <v>6.6</v>
      </c>
      <c r="K248" s="2">
        <v>685587.16</v>
      </c>
      <c r="L248" s="2">
        <v>0</v>
      </c>
      <c r="M248" s="109">
        <v>4.0399999999999998E-2</v>
      </c>
      <c r="N248" t="str">
        <f t="shared" si="12"/>
        <v>Yes</v>
      </c>
      <c r="O248" s="2">
        <v>0</v>
      </c>
      <c r="P248" s="2">
        <v>1</v>
      </c>
      <c r="Q248" s="2"/>
      <c r="R248" s="3" t="str">
        <f t="shared" si="13"/>
        <v>17410</v>
      </c>
      <c r="S248">
        <v>7066.24</v>
      </c>
      <c r="T248" s="3">
        <f t="shared" si="15"/>
        <v>0</v>
      </c>
    </row>
    <row r="249" spans="1:20" x14ac:dyDescent="0.25">
      <c r="A249" s="23" t="s">
        <v>1891</v>
      </c>
      <c r="B249" s="23" t="s">
        <v>1890</v>
      </c>
      <c r="C249" s="144">
        <v>1</v>
      </c>
      <c r="D249" s="144">
        <v>1</v>
      </c>
      <c r="E249" s="33">
        <v>72728</v>
      </c>
      <c r="F249" s="33">
        <v>78209</v>
      </c>
      <c r="G249">
        <v>0.75280000000000002</v>
      </c>
      <c r="H249" s="2">
        <f t="shared" si="14"/>
        <v>535.89</v>
      </c>
      <c r="I249" s="2">
        <v>499.69</v>
      </c>
      <c r="J249" s="2">
        <v>36.200000000000003</v>
      </c>
      <c r="K249" s="2">
        <v>279355.46999999997</v>
      </c>
      <c r="L249" s="2">
        <v>24704.74</v>
      </c>
      <c r="M249" s="109">
        <v>4.1599999999999998E-2</v>
      </c>
      <c r="N249" t="str">
        <f t="shared" si="12"/>
        <v>Yes</v>
      </c>
      <c r="O249" s="2">
        <v>2899.86</v>
      </c>
      <c r="P249" s="2">
        <v>1</v>
      </c>
      <c r="Q249" s="2"/>
      <c r="R249" s="3" t="str">
        <f t="shared" si="13"/>
        <v>13156</v>
      </c>
      <c r="S249">
        <v>535.89</v>
      </c>
      <c r="T249" s="3">
        <f t="shared" si="15"/>
        <v>0</v>
      </c>
    </row>
    <row r="250" spans="1:20" x14ac:dyDescent="0.25">
      <c r="A250" s="23" t="s">
        <v>1895</v>
      </c>
      <c r="B250" s="23" t="s">
        <v>1894</v>
      </c>
      <c r="C250" s="144">
        <v>1</v>
      </c>
      <c r="D250" s="144">
        <v>1</v>
      </c>
      <c r="E250" s="33">
        <v>72728</v>
      </c>
      <c r="F250" s="33">
        <v>78209</v>
      </c>
      <c r="G250">
        <v>0.70109999999999995</v>
      </c>
      <c r="H250" s="2">
        <f t="shared" si="14"/>
        <v>539.51</v>
      </c>
      <c r="I250" s="2">
        <v>534.41</v>
      </c>
      <c r="J250" s="2">
        <v>5.0999999999999996</v>
      </c>
      <c r="K250" s="2">
        <v>261916.05</v>
      </c>
      <c r="L250" s="2">
        <v>0</v>
      </c>
      <c r="M250" s="109">
        <v>2.1999999999999999E-2</v>
      </c>
      <c r="N250" t="str">
        <f t="shared" si="12"/>
        <v>Yes</v>
      </c>
      <c r="O250" s="2">
        <v>0</v>
      </c>
      <c r="P250" s="2">
        <v>1</v>
      </c>
      <c r="Q250" s="2"/>
      <c r="R250" s="3" t="str">
        <f t="shared" si="13"/>
        <v>25118</v>
      </c>
      <c r="S250">
        <v>539.51</v>
      </c>
      <c r="T250" s="3">
        <f t="shared" si="15"/>
        <v>0</v>
      </c>
    </row>
    <row r="251" spans="1:20" x14ac:dyDescent="0.25">
      <c r="A251" s="23" t="s">
        <v>1904</v>
      </c>
      <c r="B251" s="23" t="s">
        <v>1903</v>
      </c>
      <c r="C251" s="144">
        <v>1.18</v>
      </c>
      <c r="D251" s="144">
        <v>1.18</v>
      </c>
      <c r="E251" s="33">
        <v>72728</v>
      </c>
      <c r="F251" s="33">
        <v>78209</v>
      </c>
      <c r="G251">
        <v>0.44040000000000001</v>
      </c>
      <c r="H251" s="2">
        <f t="shared" si="14"/>
        <v>9165.81</v>
      </c>
      <c r="I251" s="2">
        <v>9165.81</v>
      </c>
      <c r="J251" s="2">
        <v>0</v>
      </c>
      <c r="K251" s="2">
        <v>3231588.73</v>
      </c>
      <c r="L251" s="2">
        <v>272907.62</v>
      </c>
      <c r="M251" s="109">
        <v>1.78E-2</v>
      </c>
      <c r="N251" t="str">
        <f t="shared" si="12"/>
        <v>Yes</v>
      </c>
      <c r="O251" s="2">
        <v>437.7</v>
      </c>
      <c r="P251" s="2">
        <v>1</v>
      </c>
      <c r="Q251" s="2"/>
      <c r="R251" s="3" t="str">
        <f t="shared" si="13"/>
        <v>18402</v>
      </c>
      <c r="S251">
        <v>9165.81</v>
      </c>
      <c r="T251" s="3">
        <f t="shared" si="15"/>
        <v>0</v>
      </c>
    </row>
    <row r="252" spans="1:20" x14ac:dyDescent="0.25">
      <c r="A252" s="23" t="s">
        <v>1918</v>
      </c>
      <c r="B252" s="23" t="s">
        <v>1917</v>
      </c>
      <c r="C252" s="144">
        <v>1.19</v>
      </c>
      <c r="D252" s="144">
        <v>1.19</v>
      </c>
      <c r="E252" s="33">
        <v>72728</v>
      </c>
      <c r="F252" s="33">
        <v>78209</v>
      </c>
      <c r="G252">
        <v>0.3115</v>
      </c>
      <c r="H252" s="2">
        <f t="shared" si="14"/>
        <v>1155.5</v>
      </c>
      <c r="I252" s="2">
        <v>1140.0999999999999</v>
      </c>
      <c r="J252" s="2">
        <v>15.4</v>
      </c>
      <c r="K252" s="2">
        <v>290284.39</v>
      </c>
      <c r="L252" s="2">
        <v>4666.6099999999997</v>
      </c>
      <c r="M252" s="109">
        <v>3.3000000000000002E-2</v>
      </c>
      <c r="N252" t="str">
        <f t="shared" si="12"/>
        <v>Yes</v>
      </c>
      <c r="O252" s="2">
        <v>0</v>
      </c>
      <c r="P252" s="2">
        <v>1</v>
      </c>
      <c r="Q252" s="2"/>
      <c r="R252" s="3" t="str">
        <f t="shared" si="13"/>
        <v>15206</v>
      </c>
      <c r="S252">
        <v>1155.5</v>
      </c>
      <c r="T252" s="3">
        <f t="shared" si="15"/>
        <v>0</v>
      </c>
    </row>
    <row r="253" spans="1:20" x14ac:dyDescent="0.25">
      <c r="A253" s="23" t="s">
        <v>1925</v>
      </c>
      <c r="B253" s="23" t="s">
        <v>1924</v>
      </c>
      <c r="C253" s="144">
        <v>1</v>
      </c>
      <c r="D253" s="144">
        <v>1</v>
      </c>
      <c r="E253" s="33">
        <v>72728</v>
      </c>
      <c r="F253" s="33">
        <v>78209</v>
      </c>
      <c r="G253">
        <v>0.49230000000000002</v>
      </c>
      <c r="H253" s="2">
        <f t="shared" si="14"/>
        <v>213.4</v>
      </c>
      <c r="I253" s="2">
        <v>213.4</v>
      </c>
      <c r="J253" s="2">
        <v>0</v>
      </c>
      <c r="K253" s="2">
        <v>72790.570000000007</v>
      </c>
      <c r="L253" s="2">
        <v>0</v>
      </c>
      <c r="M253" s="109">
        <v>5.5599999999999997E-2</v>
      </c>
      <c r="N253" t="str">
        <f t="shared" si="12"/>
        <v>Yes</v>
      </c>
      <c r="O253" s="2">
        <v>0</v>
      </c>
      <c r="P253" s="2">
        <v>1</v>
      </c>
      <c r="Q253" s="2"/>
      <c r="R253" s="3" t="str">
        <f t="shared" si="13"/>
        <v>23042</v>
      </c>
      <c r="S253">
        <v>213.4</v>
      </c>
      <c r="T253" s="3">
        <f t="shared" si="15"/>
        <v>0</v>
      </c>
    </row>
    <row r="254" spans="1:20" x14ac:dyDescent="0.25">
      <c r="A254" s="23" t="s">
        <v>2403</v>
      </c>
      <c r="B254" s="23" t="s">
        <v>2402</v>
      </c>
      <c r="C254" s="144">
        <v>1</v>
      </c>
      <c r="D254" s="144">
        <v>1</v>
      </c>
      <c r="E254" s="33">
        <v>72728</v>
      </c>
      <c r="F254" s="33">
        <v>78209</v>
      </c>
      <c r="G254">
        <v>0.50660000000000005</v>
      </c>
      <c r="H254" s="2">
        <f t="shared" si="14"/>
        <v>761.33</v>
      </c>
      <c r="I254" s="2">
        <v>761.33</v>
      </c>
      <c r="J254" s="2">
        <v>0</v>
      </c>
      <c r="K254" s="2">
        <v>267115.39</v>
      </c>
      <c r="L254" s="2">
        <v>0</v>
      </c>
      <c r="M254" s="109">
        <v>5.1299999999999998E-2</v>
      </c>
      <c r="N254" t="str">
        <f t="shared" si="12"/>
        <v>Yes</v>
      </c>
      <c r="O254" s="2">
        <v>0</v>
      </c>
      <c r="P254" s="2">
        <v>1</v>
      </c>
      <c r="Q254" s="2"/>
      <c r="R254" s="3" t="str">
        <f t="shared" si="13"/>
        <v>32901</v>
      </c>
      <c r="S254">
        <v>761.33</v>
      </c>
      <c r="T254" s="3">
        <f t="shared" si="15"/>
        <v>0</v>
      </c>
    </row>
    <row r="255" spans="1:20" x14ac:dyDescent="0.25">
      <c r="A255" s="23" t="s">
        <v>1928</v>
      </c>
      <c r="B255" s="23" t="s">
        <v>1927</v>
      </c>
      <c r="C255" s="144">
        <v>1</v>
      </c>
      <c r="D255" s="144">
        <v>1</v>
      </c>
      <c r="E255" s="33">
        <v>72728</v>
      </c>
      <c r="F255" s="33">
        <v>78209</v>
      </c>
      <c r="G255">
        <v>0.59889999999999999</v>
      </c>
      <c r="H255" s="2">
        <f t="shared" si="14"/>
        <v>28627.32</v>
      </c>
      <c r="I255" s="2">
        <v>28599.02</v>
      </c>
      <c r="J255" s="2">
        <v>28.3</v>
      </c>
      <c r="K255" s="2">
        <v>11873203.26</v>
      </c>
      <c r="L255" s="2">
        <v>1136755.3700000001</v>
      </c>
      <c r="M255" s="109">
        <v>1.7600000000000001E-2</v>
      </c>
      <c r="N255" t="str">
        <f t="shared" si="12"/>
        <v>Yes</v>
      </c>
      <c r="O255" s="2">
        <v>475893.1</v>
      </c>
      <c r="P255" s="2">
        <v>1</v>
      </c>
      <c r="Q255" s="2"/>
      <c r="R255" s="3" t="str">
        <f t="shared" si="13"/>
        <v>32081</v>
      </c>
      <c r="S255">
        <v>28627.32</v>
      </c>
      <c r="T255" s="3">
        <f t="shared" si="15"/>
        <v>0</v>
      </c>
    </row>
    <row r="256" spans="1:20" x14ac:dyDescent="0.25">
      <c r="A256" s="23" t="s">
        <v>1972</v>
      </c>
      <c r="B256" s="23" t="s">
        <v>1971</v>
      </c>
      <c r="C256" s="144">
        <v>1</v>
      </c>
      <c r="D256" s="144">
        <v>1</v>
      </c>
      <c r="E256" s="33">
        <v>72728</v>
      </c>
      <c r="F256" s="33">
        <v>78209</v>
      </c>
      <c r="G256">
        <v>0.67190000000000005</v>
      </c>
      <c r="H256" s="2">
        <f t="shared" si="14"/>
        <v>61.3</v>
      </c>
      <c r="I256" s="2">
        <v>61.3</v>
      </c>
      <c r="J256" s="2">
        <v>0</v>
      </c>
      <c r="K256" s="2">
        <v>28487.98</v>
      </c>
      <c r="L256" s="2">
        <v>0</v>
      </c>
      <c r="M256" s="109">
        <v>6.4899999999999999E-2</v>
      </c>
      <c r="N256" t="str">
        <f t="shared" si="12"/>
        <v>Yes</v>
      </c>
      <c r="O256" s="2">
        <v>1080.49</v>
      </c>
      <c r="P256" s="2">
        <v>1</v>
      </c>
      <c r="Q256" s="2"/>
      <c r="R256" s="3" t="str">
        <f t="shared" si="13"/>
        <v>22008</v>
      </c>
      <c r="S256">
        <v>61.3</v>
      </c>
      <c r="T256" s="3">
        <f t="shared" si="15"/>
        <v>0</v>
      </c>
    </row>
    <row r="257" spans="1:20" x14ac:dyDescent="0.25">
      <c r="A257" s="23" t="s">
        <v>1976</v>
      </c>
      <c r="B257" s="23" t="s">
        <v>1975</v>
      </c>
      <c r="C257" s="144">
        <v>1</v>
      </c>
      <c r="D257" s="144">
        <v>1</v>
      </c>
      <c r="E257" s="33">
        <v>72728</v>
      </c>
      <c r="F257" s="33">
        <v>78209</v>
      </c>
      <c r="G257">
        <v>0.4919</v>
      </c>
      <c r="H257" s="2">
        <f t="shared" si="14"/>
        <v>132.41</v>
      </c>
      <c r="I257" s="2">
        <v>132.41</v>
      </c>
      <c r="J257" s="2">
        <v>0</v>
      </c>
      <c r="K257" s="2">
        <v>45060.83</v>
      </c>
      <c r="L257" s="2">
        <v>3525.35</v>
      </c>
      <c r="M257" s="109">
        <v>4.8399999999999999E-2</v>
      </c>
      <c r="N257" t="str">
        <f t="shared" ref="N257:N321" si="16">IF(P257=1,"Yes","No")</f>
        <v>Yes</v>
      </c>
      <c r="O257" s="2">
        <v>1820.59</v>
      </c>
      <c r="P257" s="2">
        <v>1</v>
      </c>
      <c r="Q257" s="2"/>
      <c r="R257" s="3" t="str">
        <f t="shared" ref="R257:R321" si="17">A257</f>
        <v>38322</v>
      </c>
      <c r="S257">
        <v>132.41</v>
      </c>
      <c r="T257" s="3">
        <f t="shared" si="15"/>
        <v>0</v>
      </c>
    </row>
    <row r="258" spans="1:20" x14ac:dyDescent="0.25">
      <c r="A258" s="23" t="s">
        <v>1979</v>
      </c>
      <c r="B258" s="23" t="s">
        <v>1978</v>
      </c>
      <c r="C258" s="144">
        <v>1.1200000000000001</v>
      </c>
      <c r="D258" s="144">
        <v>1.1600000000000001</v>
      </c>
      <c r="E258" s="33">
        <v>72728</v>
      </c>
      <c r="F258" s="33">
        <v>78209</v>
      </c>
      <c r="G258">
        <v>0.31269999999999998</v>
      </c>
      <c r="H258" s="2">
        <f t="shared" si="14"/>
        <v>4739.0700000000006</v>
      </c>
      <c r="I258" s="2">
        <v>4704.7700000000004</v>
      </c>
      <c r="J258" s="2">
        <v>34.299999999999997</v>
      </c>
      <c r="K258" s="2">
        <v>1168378.8999999999</v>
      </c>
      <c r="L258" s="2">
        <v>35117.050000000003</v>
      </c>
      <c r="M258" s="109">
        <v>4.87E-2</v>
      </c>
      <c r="N258" t="str">
        <f t="shared" si="16"/>
        <v>Yes</v>
      </c>
      <c r="O258" s="2">
        <v>0</v>
      </c>
      <c r="P258" s="2">
        <v>1</v>
      </c>
      <c r="Q258" s="2"/>
      <c r="R258" s="3" t="str">
        <f t="shared" si="17"/>
        <v>31401</v>
      </c>
      <c r="S258">
        <v>4739.07</v>
      </c>
      <c r="T258" s="3">
        <f t="shared" si="15"/>
        <v>0</v>
      </c>
    </row>
    <row r="259" spans="1:20" x14ac:dyDescent="0.25">
      <c r="A259" s="23" t="s">
        <v>2585</v>
      </c>
      <c r="B259" s="23" t="s">
        <v>2586</v>
      </c>
      <c r="C259" s="144">
        <v>1</v>
      </c>
      <c r="D259" s="144">
        <v>1</v>
      </c>
      <c r="E259" s="33">
        <v>72728</v>
      </c>
      <c r="F259" s="33">
        <v>78209</v>
      </c>
      <c r="G259">
        <v>0</v>
      </c>
      <c r="H259" s="2">
        <f t="shared" ref="H259:H321" si="18">SUM(I259:J259)</f>
        <v>10.4</v>
      </c>
      <c r="I259" s="2">
        <v>10.4</v>
      </c>
      <c r="J259" s="2">
        <v>0</v>
      </c>
      <c r="K259" s="2">
        <v>0</v>
      </c>
      <c r="L259" s="2">
        <v>0</v>
      </c>
      <c r="M259" s="109">
        <v>9.0399999999999994E-2</v>
      </c>
      <c r="N259" t="str">
        <f t="shared" si="16"/>
        <v>No</v>
      </c>
      <c r="O259" s="2">
        <v>0</v>
      </c>
      <c r="P259" s="2">
        <v>0</v>
      </c>
      <c r="Q259" s="2"/>
      <c r="R259" s="3" t="str">
        <f t="shared" si="17"/>
        <v>11054</v>
      </c>
      <c r="S259">
        <v>10.4</v>
      </c>
      <c r="T259" s="3">
        <f t="shared" ref="T259:T321" si="19">H259-S259</f>
        <v>0</v>
      </c>
    </row>
    <row r="260" spans="1:20" x14ac:dyDescent="0.25">
      <c r="A260" s="23" t="s">
        <v>2588</v>
      </c>
      <c r="B260" s="23" t="s">
        <v>2589</v>
      </c>
      <c r="C260" s="144">
        <v>1</v>
      </c>
      <c r="D260" s="144">
        <v>1</v>
      </c>
      <c r="E260" s="33">
        <v>72728</v>
      </c>
      <c r="F260" s="33">
        <v>78209</v>
      </c>
      <c r="G260">
        <v>0.79169999999999996</v>
      </c>
      <c r="H260" s="2">
        <f t="shared" si="18"/>
        <v>751.38</v>
      </c>
      <c r="I260" s="2">
        <v>744.38</v>
      </c>
      <c r="J260" s="2">
        <v>7</v>
      </c>
      <c r="K260" s="2">
        <v>411938.3</v>
      </c>
      <c r="L260" s="2">
        <v>23126.67</v>
      </c>
      <c r="M260" s="109">
        <v>0</v>
      </c>
      <c r="N260" t="str">
        <f t="shared" si="16"/>
        <v>Yes</v>
      </c>
      <c r="O260" s="2">
        <v>0</v>
      </c>
      <c r="P260" s="2">
        <v>1</v>
      </c>
      <c r="Q260" s="2"/>
      <c r="R260" s="3" t="str">
        <f t="shared" si="17"/>
        <v>07035</v>
      </c>
      <c r="S260">
        <v>751.38</v>
      </c>
      <c r="T260" s="3">
        <f t="shared" si="19"/>
        <v>0</v>
      </c>
    </row>
    <row r="261" spans="1:20" x14ac:dyDescent="0.25">
      <c r="A261" s="23" t="s">
        <v>2591</v>
      </c>
      <c r="B261" s="23" t="s">
        <v>2592</v>
      </c>
      <c r="C261" s="144">
        <v>1</v>
      </c>
      <c r="D261" s="144">
        <v>1</v>
      </c>
      <c r="E261" s="33">
        <v>72728</v>
      </c>
      <c r="F261" s="33">
        <v>78209</v>
      </c>
      <c r="G261">
        <v>0</v>
      </c>
      <c r="H261" s="2">
        <f t="shared" si="18"/>
        <v>10.36</v>
      </c>
      <c r="I261" s="2">
        <v>10.36</v>
      </c>
      <c r="J261" s="2">
        <v>0</v>
      </c>
      <c r="K261" s="2">
        <v>0</v>
      </c>
      <c r="L261" s="2">
        <v>0</v>
      </c>
      <c r="M261" s="109">
        <v>0.27879999999999999</v>
      </c>
      <c r="N261" t="str">
        <f t="shared" si="16"/>
        <v>No</v>
      </c>
      <c r="O261" s="2">
        <v>0</v>
      </c>
      <c r="P261" s="2">
        <v>0</v>
      </c>
      <c r="Q261" s="2"/>
      <c r="R261" s="3" t="str">
        <f t="shared" si="17"/>
        <v>04069</v>
      </c>
      <c r="S261">
        <v>10.36</v>
      </c>
      <c r="T261" s="3">
        <f t="shared" si="19"/>
        <v>0</v>
      </c>
    </row>
    <row r="262" spans="1:20" x14ac:dyDescent="0.25">
      <c r="A262" s="23" t="s">
        <v>1992</v>
      </c>
      <c r="B262" s="23" t="s">
        <v>1991</v>
      </c>
      <c r="C262" s="144">
        <v>1.06</v>
      </c>
      <c r="D262" s="144">
        <v>1.06</v>
      </c>
      <c r="E262" s="33">
        <v>72728</v>
      </c>
      <c r="F262" s="33">
        <v>78209</v>
      </c>
      <c r="G262">
        <v>0.28189999999999998</v>
      </c>
      <c r="H262" s="2">
        <f t="shared" si="18"/>
        <v>3001.65</v>
      </c>
      <c r="I262" s="2">
        <v>3001.65</v>
      </c>
      <c r="J262" s="2">
        <v>0</v>
      </c>
      <c r="K262" s="2">
        <v>616487.55000000005</v>
      </c>
      <c r="L262" s="2">
        <v>60475.360000000001</v>
      </c>
      <c r="M262" s="109">
        <v>8.0500000000000002E-2</v>
      </c>
      <c r="N262" t="str">
        <f t="shared" si="16"/>
        <v>Yes</v>
      </c>
      <c r="O262" s="2">
        <v>0</v>
      </c>
      <c r="P262" s="2">
        <v>1</v>
      </c>
      <c r="Q262" s="2"/>
      <c r="R262" s="3" t="str">
        <f t="shared" si="17"/>
        <v>27001</v>
      </c>
      <c r="S262">
        <v>3001.65</v>
      </c>
      <c r="T262" s="3">
        <f t="shared" si="19"/>
        <v>0</v>
      </c>
    </row>
    <row r="263" spans="1:20" x14ac:dyDescent="0.25">
      <c r="A263" s="23" t="s">
        <v>2595</v>
      </c>
      <c r="B263" s="23" t="s">
        <v>2596</v>
      </c>
      <c r="C263" s="144">
        <v>1</v>
      </c>
      <c r="D263" s="144">
        <v>1.04</v>
      </c>
      <c r="E263" s="33">
        <v>72728</v>
      </c>
      <c r="F263" s="33">
        <v>78209</v>
      </c>
      <c r="G263">
        <v>0</v>
      </c>
      <c r="H263" s="2">
        <f t="shared" si="18"/>
        <v>30.3</v>
      </c>
      <c r="I263" s="2">
        <v>26.3</v>
      </c>
      <c r="J263" s="2">
        <v>4</v>
      </c>
      <c r="K263" s="2">
        <v>0</v>
      </c>
      <c r="L263" s="2">
        <v>0</v>
      </c>
      <c r="M263" s="109">
        <v>8.72E-2</v>
      </c>
      <c r="N263" t="str">
        <f t="shared" si="16"/>
        <v>No</v>
      </c>
      <c r="O263" s="2">
        <v>0</v>
      </c>
      <c r="P263" s="2">
        <v>0</v>
      </c>
      <c r="Q263" s="2"/>
      <c r="R263" s="3" t="str">
        <f t="shared" si="17"/>
        <v>38304</v>
      </c>
      <c r="S263">
        <v>30.3</v>
      </c>
      <c r="T263" s="3">
        <f t="shared" si="19"/>
        <v>0</v>
      </c>
    </row>
    <row r="264" spans="1:20" x14ac:dyDescent="0.25">
      <c r="A264" s="23" t="s">
        <v>1999</v>
      </c>
      <c r="B264" s="23" t="s">
        <v>1998</v>
      </c>
      <c r="C264" s="144">
        <v>1</v>
      </c>
      <c r="D264" s="144">
        <v>1</v>
      </c>
      <c r="E264" s="33">
        <v>72728</v>
      </c>
      <c r="F264" s="33">
        <v>78209</v>
      </c>
      <c r="G264">
        <v>0.52869999999999995</v>
      </c>
      <c r="H264" s="2">
        <f t="shared" si="18"/>
        <v>794.99</v>
      </c>
      <c r="I264" s="2">
        <v>767.49</v>
      </c>
      <c r="J264" s="2">
        <v>27.5</v>
      </c>
      <c r="K264" s="2">
        <v>291053.95</v>
      </c>
      <c r="L264" s="2">
        <v>3759.02</v>
      </c>
      <c r="M264" s="109">
        <v>4.1399999999999999E-2</v>
      </c>
      <c r="N264" t="str">
        <f t="shared" si="16"/>
        <v>Yes</v>
      </c>
      <c r="O264" s="2">
        <v>3857.26</v>
      </c>
      <c r="P264" s="2">
        <v>1</v>
      </c>
      <c r="Q264" s="2"/>
      <c r="R264" s="3" t="str">
        <f t="shared" si="17"/>
        <v>30303</v>
      </c>
      <c r="S264">
        <v>794.99</v>
      </c>
      <c r="T264" s="3">
        <f t="shared" si="19"/>
        <v>0</v>
      </c>
    </row>
    <row r="265" spans="1:20" x14ac:dyDescent="0.25">
      <c r="A265" s="23" t="s">
        <v>2003</v>
      </c>
      <c r="B265" s="23" t="s">
        <v>2002</v>
      </c>
      <c r="C265" s="144">
        <v>1.18</v>
      </c>
      <c r="D265" s="144">
        <v>1.18</v>
      </c>
      <c r="E265" s="33">
        <v>72728</v>
      </c>
      <c r="F265" s="33">
        <v>78209</v>
      </c>
      <c r="G265">
        <v>0.55859999999999999</v>
      </c>
      <c r="H265" s="2">
        <f t="shared" si="18"/>
        <v>2044.5</v>
      </c>
      <c r="I265" s="2">
        <v>2027.5</v>
      </c>
      <c r="J265" s="2">
        <v>17</v>
      </c>
      <c r="K265" s="2">
        <v>914366.68</v>
      </c>
      <c r="L265" s="2">
        <v>72605.210000000006</v>
      </c>
      <c r="M265" s="109">
        <v>1.8599999999999998E-2</v>
      </c>
      <c r="N265" t="str">
        <f t="shared" si="16"/>
        <v>Yes</v>
      </c>
      <c r="O265" s="2">
        <v>0</v>
      </c>
      <c r="P265" s="2">
        <v>1</v>
      </c>
      <c r="Q265" s="2"/>
      <c r="R265" s="3" t="str">
        <f t="shared" si="17"/>
        <v>31311</v>
      </c>
      <c r="S265">
        <v>2044.5</v>
      </c>
      <c r="T265" s="3">
        <f t="shared" si="19"/>
        <v>0</v>
      </c>
    </row>
    <row r="266" spans="1:20" x14ac:dyDescent="0.25">
      <c r="A266" s="23" t="s">
        <v>2408</v>
      </c>
      <c r="B266" s="23" t="s">
        <v>2407</v>
      </c>
      <c r="C266" s="144">
        <v>1.18</v>
      </c>
      <c r="D266" s="144">
        <v>1.18</v>
      </c>
      <c r="E266" s="33">
        <v>72728</v>
      </c>
      <c r="F266" s="33">
        <v>78209</v>
      </c>
      <c r="G266">
        <v>0.40260000000000001</v>
      </c>
      <c r="H266" s="2">
        <f t="shared" si="18"/>
        <v>534.36</v>
      </c>
      <c r="I266" s="2">
        <v>534.36</v>
      </c>
      <c r="J266" s="2">
        <v>0</v>
      </c>
      <c r="K266" s="2">
        <v>172179.42</v>
      </c>
      <c r="L266" s="2">
        <v>0</v>
      </c>
      <c r="M266" s="109">
        <v>0.1767</v>
      </c>
      <c r="N266" t="str">
        <f t="shared" si="16"/>
        <v>Yes</v>
      </c>
      <c r="O266" s="2">
        <v>0</v>
      </c>
      <c r="P266" s="2">
        <v>1</v>
      </c>
      <c r="Q266" s="2"/>
      <c r="R266" s="3" t="str">
        <f t="shared" si="17"/>
        <v>17905</v>
      </c>
      <c r="S266">
        <v>534.36</v>
      </c>
      <c r="T266" s="3">
        <f t="shared" si="19"/>
        <v>0</v>
      </c>
    </row>
    <row r="267" spans="1:20" x14ac:dyDescent="0.25">
      <c r="A267" s="23" t="s">
        <v>2401</v>
      </c>
      <c r="B267" s="23" t="s">
        <v>2400</v>
      </c>
      <c r="C267" s="144">
        <v>1.1200000000000001</v>
      </c>
      <c r="D267" s="144">
        <v>1.1200000000000001</v>
      </c>
      <c r="E267" s="33">
        <v>72728</v>
      </c>
      <c r="F267" s="33">
        <v>78209</v>
      </c>
      <c r="G267">
        <v>0.59119999999999995</v>
      </c>
      <c r="H267" s="2">
        <f t="shared" si="18"/>
        <v>153.19999999999999</v>
      </c>
      <c r="I267" s="2">
        <v>153.19999999999999</v>
      </c>
      <c r="J267" s="2">
        <v>0</v>
      </c>
      <c r="K267" s="2">
        <v>69241.08</v>
      </c>
      <c r="L267" s="2">
        <v>0</v>
      </c>
      <c r="M267" s="109">
        <v>0.14069999999999999</v>
      </c>
      <c r="N267" t="str">
        <f t="shared" si="16"/>
        <v>Yes</v>
      </c>
      <c r="O267" s="2">
        <v>0</v>
      </c>
      <c r="P267" s="2">
        <v>1</v>
      </c>
      <c r="Q267" s="2"/>
      <c r="R267" s="3" t="str">
        <f t="shared" si="17"/>
        <v>27905</v>
      </c>
      <c r="S267">
        <v>153.19999999999999</v>
      </c>
      <c r="T267" s="3">
        <f t="shared" si="19"/>
        <v>0</v>
      </c>
    </row>
    <row r="268" spans="1:20" x14ac:dyDescent="0.25">
      <c r="A268" s="23" t="s">
        <v>2399</v>
      </c>
      <c r="B268" s="23" t="s">
        <v>2398</v>
      </c>
      <c r="C268" s="144">
        <v>1.18</v>
      </c>
      <c r="D268" s="144">
        <v>1.18</v>
      </c>
      <c r="E268" s="33">
        <v>72728</v>
      </c>
      <c r="F268" s="33">
        <v>78209</v>
      </c>
      <c r="G268">
        <v>0.38290000000000002</v>
      </c>
      <c r="H268" s="2">
        <f t="shared" si="18"/>
        <v>221.85</v>
      </c>
      <c r="I268" s="2">
        <v>221.85</v>
      </c>
      <c r="J268" s="2">
        <v>0</v>
      </c>
      <c r="K268" s="2">
        <v>67995.199999999997</v>
      </c>
      <c r="L268" s="2">
        <v>0</v>
      </c>
      <c r="M268" s="109">
        <v>0.16220000000000001</v>
      </c>
      <c r="N268" t="str">
        <f t="shared" si="16"/>
        <v>Yes</v>
      </c>
      <c r="O268" s="2">
        <v>0</v>
      </c>
      <c r="P268" s="2">
        <v>1</v>
      </c>
      <c r="Q268" s="2"/>
      <c r="R268" s="3" t="str">
        <f t="shared" si="17"/>
        <v>17902</v>
      </c>
      <c r="S268">
        <v>221.85</v>
      </c>
      <c r="T268" s="3">
        <f t="shared" si="19"/>
        <v>0</v>
      </c>
    </row>
    <row r="269" spans="1:20" x14ac:dyDescent="0.25">
      <c r="A269" s="23" t="s">
        <v>2009</v>
      </c>
      <c r="B269" s="23" t="s">
        <v>2008</v>
      </c>
      <c r="C269" s="144">
        <v>1</v>
      </c>
      <c r="D269" s="144">
        <v>1</v>
      </c>
      <c r="E269" s="33">
        <v>72728</v>
      </c>
      <c r="F269" s="33">
        <v>78209</v>
      </c>
      <c r="G269">
        <v>0.87339999999999995</v>
      </c>
      <c r="H269" s="2">
        <f t="shared" si="18"/>
        <v>82</v>
      </c>
      <c r="I269" s="2">
        <v>82</v>
      </c>
      <c r="J269" s="2">
        <v>0</v>
      </c>
      <c r="K269" s="2">
        <v>49610.23</v>
      </c>
      <c r="L269" s="2">
        <v>0</v>
      </c>
      <c r="M269" s="109">
        <v>9.0300000000000005E-2</v>
      </c>
      <c r="N269" t="str">
        <f t="shared" si="16"/>
        <v>Yes</v>
      </c>
      <c r="O269" s="2">
        <v>0</v>
      </c>
      <c r="P269" s="2">
        <v>1</v>
      </c>
      <c r="Q269" s="2"/>
      <c r="R269" s="3" t="str">
        <f t="shared" si="17"/>
        <v>33202</v>
      </c>
      <c r="S269">
        <v>82</v>
      </c>
      <c r="T269" s="3">
        <f t="shared" si="19"/>
        <v>0</v>
      </c>
    </row>
    <row r="270" spans="1:20" x14ac:dyDescent="0.25">
      <c r="A270" s="23" t="s">
        <v>2012</v>
      </c>
      <c r="B270" s="23" t="s">
        <v>2011</v>
      </c>
      <c r="C270" s="144">
        <v>1.1200000000000001</v>
      </c>
      <c r="D270" s="144">
        <v>1.1200000000000001</v>
      </c>
      <c r="E270" s="33">
        <v>72728</v>
      </c>
      <c r="F270" s="33">
        <v>78209</v>
      </c>
      <c r="G270">
        <v>0.31950000000000001</v>
      </c>
      <c r="H270" s="2">
        <f t="shared" si="18"/>
        <v>10311.99</v>
      </c>
      <c r="I270" s="2">
        <v>10311.99</v>
      </c>
      <c r="J270" s="2">
        <v>0</v>
      </c>
      <c r="K270" s="2">
        <v>2518988.31</v>
      </c>
      <c r="L270" s="2">
        <v>218706.25</v>
      </c>
      <c r="M270" s="109">
        <v>4.5400000000000003E-2</v>
      </c>
      <c r="N270" t="str">
        <f t="shared" si="16"/>
        <v>Yes</v>
      </c>
      <c r="O270" s="2">
        <v>0</v>
      </c>
      <c r="P270" s="2">
        <v>1</v>
      </c>
      <c r="Q270" s="2"/>
      <c r="R270" s="3" t="str">
        <f t="shared" si="17"/>
        <v>27320</v>
      </c>
      <c r="S270">
        <v>10311.99</v>
      </c>
      <c r="T270" s="3">
        <f t="shared" si="19"/>
        <v>0</v>
      </c>
    </row>
    <row r="271" spans="1:20" x14ac:dyDescent="0.25">
      <c r="A271" s="23" t="s">
        <v>2026</v>
      </c>
      <c r="B271" s="23" t="s">
        <v>2025</v>
      </c>
      <c r="C271" s="144">
        <v>1</v>
      </c>
      <c r="D271" s="144">
        <v>1</v>
      </c>
      <c r="E271" s="33">
        <v>72728</v>
      </c>
      <c r="F271" s="33">
        <v>78209</v>
      </c>
      <c r="G271">
        <v>0.93879999999999997</v>
      </c>
      <c r="H271" s="2">
        <f t="shared" si="18"/>
        <v>6126.41</v>
      </c>
      <c r="I271" s="2">
        <v>6092.41</v>
      </c>
      <c r="J271" s="2">
        <v>34</v>
      </c>
      <c r="K271" s="2">
        <v>3983008.92</v>
      </c>
      <c r="L271" s="2">
        <v>288147.08</v>
      </c>
      <c r="M271" s="109">
        <v>5.1799999999999999E-2</v>
      </c>
      <c r="N271" t="str">
        <f t="shared" si="16"/>
        <v>Yes</v>
      </c>
      <c r="O271" s="2">
        <v>31404.65</v>
      </c>
      <c r="P271" s="2">
        <v>1</v>
      </c>
      <c r="Q271" s="2"/>
      <c r="R271" s="3" t="str">
        <f t="shared" si="17"/>
        <v>39201</v>
      </c>
      <c r="S271">
        <v>6126.41</v>
      </c>
      <c r="T271" s="3">
        <f t="shared" si="19"/>
        <v>0</v>
      </c>
    </row>
    <row r="272" spans="1:20" x14ac:dyDescent="0.25">
      <c r="A272" s="23" t="s">
        <v>2393</v>
      </c>
      <c r="B272" s="23" t="s">
        <v>2392</v>
      </c>
      <c r="C272" s="144">
        <v>1.18</v>
      </c>
      <c r="D272" s="144">
        <v>1.18</v>
      </c>
      <c r="E272" s="33">
        <v>72728</v>
      </c>
      <c r="F272" s="33">
        <v>78209</v>
      </c>
      <c r="G272">
        <v>0.61040000000000005</v>
      </c>
      <c r="H272" s="2">
        <f t="shared" si="18"/>
        <v>74.760000000000005</v>
      </c>
      <c r="I272" s="2">
        <v>74.760000000000005</v>
      </c>
      <c r="J272" s="2">
        <v>0</v>
      </c>
      <c r="K272" s="2">
        <v>36564.65</v>
      </c>
      <c r="L272" s="2">
        <v>0</v>
      </c>
      <c r="M272" s="109">
        <v>3.5000000000000003E-2</v>
      </c>
      <c r="N272" t="str">
        <f t="shared" si="16"/>
        <v>Yes</v>
      </c>
      <c r="O272" s="2">
        <v>2691.83</v>
      </c>
      <c r="P272" s="2">
        <v>1</v>
      </c>
      <c r="Q272" s="2"/>
      <c r="R272" s="3" t="str">
        <f t="shared" si="17"/>
        <v>18902</v>
      </c>
      <c r="S272">
        <v>74.760000000000005</v>
      </c>
      <c r="T272" s="3">
        <f t="shared" si="19"/>
        <v>0</v>
      </c>
    </row>
    <row r="273" spans="1:20" x14ac:dyDescent="0.25">
      <c r="A273" s="23" t="s">
        <v>2036</v>
      </c>
      <c r="B273" s="23" t="s">
        <v>2035</v>
      </c>
      <c r="C273" s="144">
        <v>1.1200000000000001</v>
      </c>
      <c r="D273" s="144">
        <v>1.1200000000000001</v>
      </c>
      <c r="E273" s="33">
        <v>72728</v>
      </c>
      <c r="F273" s="33">
        <v>78209</v>
      </c>
      <c r="G273">
        <v>0.57509999999999994</v>
      </c>
      <c r="H273" s="2">
        <f t="shared" si="18"/>
        <v>27085.309999999998</v>
      </c>
      <c r="I273" s="2">
        <v>26860.21</v>
      </c>
      <c r="J273" s="2">
        <v>225.1</v>
      </c>
      <c r="K273" s="2">
        <v>11909347.189999999</v>
      </c>
      <c r="L273" s="2">
        <v>1014241.54</v>
      </c>
      <c r="M273" s="109">
        <v>3.04E-2</v>
      </c>
      <c r="N273" t="str">
        <f t="shared" si="16"/>
        <v>Yes</v>
      </c>
      <c r="O273" s="2">
        <v>520048.96</v>
      </c>
      <c r="P273" s="2">
        <v>1</v>
      </c>
      <c r="Q273" s="2"/>
      <c r="R273" s="3" t="str">
        <f t="shared" si="17"/>
        <v>27010</v>
      </c>
      <c r="S273">
        <v>27085.31</v>
      </c>
      <c r="T273" s="3">
        <f t="shared" si="19"/>
        <v>0</v>
      </c>
    </row>
    <row r="274" spans="1:20" x14ac:dyDescent="0.25">
      <c r="A274" s="23" t="s">
        <v>2085</v>
      </c>
      <c r="B274" s="23" t="s">
        <v>2084</v>
      </c>
      <c r="C274" s="144">
        <v>1</v>
      </c>
      <c r="D274" s="144">
        <v>1</v>
      </c>
      <c r="E274" s="33">
        <v>72728</v>
      </c>
      <c r="F274" s="33">
        <v>78209</v>
      </c>
      <c r="G274">
        <v>0.77329999999999999</v>
      </c>
      <c r="H274" s="2">
        <f t="shared" si="18"/>
        <v>184.49</v>
      </c>
      <c r="I274" s="2">
        <v>184.49</v>
      </c>
      <c r="J274" s="2">
        <v>0</v>
      </c>
      <c r="K274" s="2">
        <v>98787.21</v>
      </c>
      <c r="L274" s="2">
        <v>5386.72</v>
      </c>
      <c r="M274" s="109">
        <v>0.16239999999999999</v>
      </c>
      <c r="N274" t="str">
        <f t="shared" si="16"/>
        <v>Yes</v>
      </c>
      <c r="O274" s="2">
        <v>0</v>
      </c>
      <c r="P274" s="2">
        <v>1</v>
      </c>
      <c r="Q274" s="2"/>
      <c r="R274" s="3" t="str">
        <f t="shared" si="17"/>
        <v>14077</v>
      </c>
      <c r="S274">
        <v>184.49</v>
      </c>
      <c r="T274" s="3">
        <f t="shared" si="19"/>
        <v>0</v>
      </c>
    </row>
    <row r="275" spans="1:20" x14ac:dyDescent="0.25">
      <c r="A275" s="23" t="s">
        <v>2089</v>
      </c>
      <c r="B275" s="23" t="s">
        <v>2088</v>
      </c>
      <c r="C275" s="144">
        <v>1.18</v>
      </c>
      <c r="D275" s="144">
        <v>1.22</v>
      </c>
      <c r="E275" s="33">
        <v>72728</v>
      </c>
      <c r="F275" s="33">
        <v>78209</v>
      </c>
      <c r="G275">
        <v>0.17549999999999999</v>
      </c>
      <c r="H275" s="2">
        <f t="shared" si="18"/>
        <v>8950.14</v>
      </c>
      <c r="I275" s="2">
        <v>8935.34</v>
      </c>
      <c r="J275" s="2">
        <v>14.8</v>
      </c>
      <c r="K275" s="2">
        <v>1295004.3500000001</v>
      </c>
      <c r="L275" s="2">
        <v>0</v>
      </c>
      <c r="M275" s="109">
        <v>2.9100000000000001E-2</v>
      </c>
      <c r="N275" t="str">
        <f t="shared" si="16"/>
        <v>Yes</v>
      </c>
      <c r="O275" s="2">
        <v>0</v>
      </c>
      <c r="P275" s="2">
        <v>1</v>
      </c>
      <c r="Q275" s="2"/>
      <c r="R275" s="3" t="str">
        <f t="shared" si="17"/>
        <v>17409</v>
      </c>
      <c r="S275">
        <v>8950.14</v>
      </c>
      <c r="T275" s="3">
        <f t="shared" si="19"/>
        <v>0</v>
      </c>
    </row>
    <row r="276" spans="1:20" x14ac:dyDescent="0.25">
      <c r="A276" s="23" t="s">
        <v>2100</v>
      </c>
      <c r="B276" s="23" t="s">
        <v>2099</v>
      </c>
      <c r="C276" s="144">
        <v>1.01</v>
      </c>
      <c r="D276" s="144">
        <v>1.01</v>
      </c>
      <c r="E276" s="33">
        <v>72728</v>
      </c>
      <c r="F276" s="33">
        <v>78209</v>
      </c>
      <c r="G276">
        <v>0.65629999999999999</v>
      </c>
      <c r="H276" s="2">
        <f t="shared" si="18"/>
        <v>196.94</v>
      </c>
      <c r="I276" s="2">
        <v>191.04</v>
      </c>
      <c r="J276" s="2">
        <v>5.9</v>
      </c>
      <c r="K276" s="2">
        <v>90243.51</v>
      </c>
      <c r="L276" s="2">
        <v>4651.75</v>
      </c>
      <c r="M276" s="109">
        <v>6.0400000000000002E-2</v>
      </c>
      <c r="N276" t="str">
        <f t="shared" si="16"/>
        <v>Yes</v>
      </c>
      <c r="O276" s="2">
        <v>0</v>
      </c>
      <c r="P276" s="2">
        <v>1</v>
      </c>
      <c r="Q276" s="2"/>
      <c r="R276" s="3" t="str">
        <f t="shared" si="17"/>
        <v>38265</v>
      </c>
      <c r="S276">
        <v>196.94</v>
      </c>
      <c r="T276" s="3">
        <f t="shared" si="19"/>
        <v>0</v>
      </c>
    </row>
    <row r="277" spans="1:20" x14ac:dyDescent="0.25">
      <c r="A277" s="23" t="s">
        <v>2104</v>
      </c>
      <c r="B277" s="23" t="s">
        <v>2103</v>
      </c>
      <c r="C277" s="144">
        <v>1</v>
      </c>
      <c r="D277" s="144">
        <v>1</v>
      </c>
      <c r="E277" s="33">
        <v>72728</v>
      </c>
      <c r="F277" s="33">
        <v>78209</v>
      </c>
      <c r="G277">
        <v>0.498</v>
      </c>
      <c r="H277" s="2">
        <f t="shared" si="18"/>
        <v>1250.43</v>
      </c>
      <c r="I277" s="2">
        <v>1250.43</v>
      </c>
      <c r="J277" s="2">
        <v>0</v>
      </c>
      <c r="K277" s="2">
        <v>431219.13</v>
      </c>
      <c r="L277" s="2">
        <v>0</v>
      </c>
      <c r="M277" s="109">
        <v>1.6500000000000001E-2</v>
      </c>
      <c r="N277" t="str">
        <f t="shared" si="16"/>
        <v>Yes</v>
      </c>
      <c r="O277" s="2">
        <v>0</v>
      </c>
      <c r="P277" s="2">
        <v>1</v>
      </c>
      <c r="Q277" s="2"/>
      <c r="R277" s="3" t="str">
        <f t="shared" si="17"/>
        <v>34402</v>
      </c>
      <c r="S277">
        <v>1250.43</v>
      </c>
      <c r="T277" s="3">
        <f t="shared" si="19"/>
        <v>0</v>
      </c>
    </row>
    <row r="278" spans="1:20" x14ac:dyDescent="0.25">
      <c r="A278" s="23" t="s">
        <v>2109</v>
      </c>
      <c r="B278" s="23" t="s">
        <v>2108</v>
      </c>
      <c r="C278" s="144">
        <v>1.06</v>
      </c>
      <c r="D278" s="144">
        <v>1.06</v>
      </c>
      <c r="E278" s="33">
        <v>72728</v>
      </c>
      <c r="F278" s="33">
        <v>78209</v>
      </c>
      <c r="G278">
        <v>0.48</v>
      </c>
      <c r="H278" s="2">
        <f t="shared" si="18"/>
        <v>257.3</v>
      </c>
      <c r="I278" s="2">
        <v>240.6</v>
      </c>
      <c r="J278" s="2">
        <v>16.7</v>
      </c>
      <c r="K278" s="2">
        <v>90023.14</v>
      </c>
      <c r="L278" s="2">
        <v>0</v>
      </c>
      <c r="M278" s="109">
        <v>5.2200000000000003E-2</v>
      </c>
      <c r="N278" t="str">
        <f t="shared" si="16"/>
        <v>Yes</v>
      </c>
      <c r="O278" s="2">
        <v>0</v>
      </c>
      <c r="P278" s="2">
        <v>1</v>
      </c>
      <c r="Q278" s="2"/>
      <c r="R278" s="3" t="str">
        <f t="shared" si="17"/>
        <v>19400</v>
      </c>
      <c r="S278">
        <v>257.3</v>
      </c>
      <c r="T278" s="3">
        <f t="shared" si="19"/>
        <v>0</v>
      </c>
    </row>
    <row r="279" spans="1:20" x14ac:dyDescent="0.25">
      <c r="A279" s="23" t="s">
        <v>2112</v>
      </c>
      <c r="B279" s="23" t="s">
        <v>2111</v>
      </c>
      <c r="C279" s="144">
        <v>1.01</v>
      </c>
      <c r="D279" s="144">
        <v>1.01</v>
      </c>
      <c r="E279" s="33">
        <v>72728</v>
      </c>
      <c r="F279" s="33">
        <v>78209</v>
      </c>
      <c r="G279">
        <v>0.52639999999999998</v>
      </c>
      <c r="H279" s="2">
        <f t="shared" si="18"/>
        <v>851.32</v>
      </c>
      <c r="I279" s="2">
        <v>851.32</v>
      </c>
      <c r="J279" s="2">
        <v>0</v>
      </c>
      <c r="K279" s="2">
        <v>313011.7</v>
      </c>
      <c r="L279" s="2">
        <v>0</v>
      </c>
      <c r="M279" s="109">
        <v>6.7999999999999996E-3</v>
      </c>
      <c r="N279" t="str">
        <f t="shared" si="16"/>
        <v>Yes</v>
      </c>
      <c r="O279" s="2">
        <v>6292.1</v>
      </c>
      <c r="P279" s="2">
        <v>1</v>
      </c>
      <c r="Q279" s="2"/>
      <c r="R279" s="3" t="str">
        <f t="shared" si="17"/>
        <v>21237</v>
      </c>
      <c r="S279">
        <v>851.32</v>
      </c>
      <c r="T279" s="3">
        <f t="shared" si="19"/>
        <v>0</v>
      </c>
    </row>
    <row r="280" spans="1:20" x14ac:dyDescent="0.25">
      <c r="A280" s="23" t="s">
        <v>2116</v>
      </c>
      <c r="B280" s="23" t="s">
        <v>2115</v>
      </c>
      <c r="C280" s="144">
        <v>1</v>
      </c>
      <c r="D280" s="144">
        <v>1</v>
      </c>
      <c r="E280" s="33">
        <v>72728</v>
      </c>
      <c r="F280" s="33">
        <v>78209</v>
      </c>
      <c r="G280">
        <v>0.72519999999999996</v>
      </c>
      <c r="H280" s="2">
        <f t="shared" si="18"/>
        <v>1096.45</v>
      </c>
      <c r="I280" s="2">
        <v>1096.45</v>
      </c>
      <c r="J280" s="2">
        <v>0</v>
      </c>
      <c r="K280" s="2">
        <v>550695.31000000006</v>
      </c>
      <c r="L280" s="2">
        <v>0</v>
      </c>
      <c r="M280" s="109">
        <v>1.84E-2</v>
      </c>
      <c r="N280" t="str">
        <f t="shared" si="16"/>
        <v>Yes</v>
      </c>
      <c r="O280" s="2">
        <v>20559.84</v>
      </c>
      <c r="P280" s="2">
        <v>1</v>
      </c>
      <c r="Q280" s="2"/>
      <c r="R280" s="3" t="str">
        <f t="shared" si="17"/>
        <v>24404</v>
      </c>
      <c r="S280">
        <v>1096.45</v>
      </c>
      <c r="T280" s="3">
        <f t="shared" si="19"/>
        <v>0</v>
      </c>
    </row>
    <row r="281" spans="1:20" x14ac:dyDescent="0.25">
      <c r="A281" s="23" t="s">
        <v>2121</v>
      </c>
      <c r="B281" s="23" t="s">
        <v>2120</v>
      </c>
      <c r="C281" s="144">
        <v>1</v>
      </c>
      <c r="D281" s="144">
        <v>1</v>
      </c>
      <c r="E281" s="33">
        <v>72728</v>
      </c>
      <c r="F281" s="33">
        <v>78209</v>
      </c>
      <c r="G281">
        <v>0.93710000000000004</v>
      </c>
      <c r="H281" s="2">
        <f t="shared" si="18"/>
        <v>3940.2</v>
      </c>
      <c r="I281" s="2">
        <v>3940.2</v>
      </c>
      <c r="J281" s="2">
        <v>0</v>
      </c>
      <c r="K281" s="2">
        <v>2556985.35</v>
      </c>
      <c r="L281" s="2">
        <v>228023.56</v>
      </c>
      <c r="M281" s="109">
        <v>6.2E-2</v>
      </c>
      <c r="N281" t="str">
        <f t="shared" si="16"/>
        <v>Yes</v>
      </c>
      <c r="O281" s="2">
        <v>82933.78</v>
      </c>
      <c r="P281" s="2">
        <v>1</v>
      </c>
      <c r="Q281" s="2"/>
      <c r="R281" s="3" t="str">
        <f t="shared" si="17"/>
        <v>39202</v>
      </c>
      <c r="S281">
        <v>3940.2</v>
      </c>
      <c r="T281" s="3">
        <f t="shared" si="19"/>
        <v>0</v>
      </c>
    </row>
    <row r="282" spans="1:20" x14ac:dyDescent="0.25">
      <c r="A282" s="23" t="s">
        <v>2129</v>
      </c>
      <c r="B282" s="23" t="s">
        <v>2128</v>
      </c>
      <c r="C282" s="144">
        <v>1</v>
      </c>
      <c r="D282" s="144">
        <v>1</v>
      </c>
      <c r="E282" s="33">
        <v>72728</v>
      </c>
      <c r="F282" s="33">
        <v>78209</v>
      </c>
      <c r="G282">
        <v>0.55400000000000005</v>
      </c>
      <c r="H282" s="2">
        <f t="shared" si="18"/>
        <v>235.86999999999998</v>
      </c>
      <c r="I282" s="2">
        <v>227.67</v>
      </c>
      <c r="J282" s="2">
        <v>8.1999999999999993</v>
      </c>
      <c r="K282" s="2">
        <v>90446.62</v>
      </c>
      <c r="L282" s="2">
        <v>0</v>
      </c>
      <c r="M282" s="109">
        <v>3.3399999999999999E-2</v>
      </c>
      <c r="N282" t="str">
        <f t="shared" si="16"/>
        <v>Yes</v>
      </c>
      <c r="O282" s="2">
        <v>0</v>
      </c>
      <c r="P282" s="2">
        <v>1</v>
      </c>
      <c r="Q282" s="2"/>
      <c r="R282" s="3" t="str">
        <f t="shared" si="17"/>
        <v>36300</v>
      </c>
      <c r="S282">
        <v>235.87</v>
      </c>
      <c r="T282" s="3">
        <f t="shared" si="19"/>
        <v>0</v>
      </c>
    </row>
    <row r="283" spans="1:20" x14ac:dyDescent="0.25">
      <c r="A283" s="23" t="s">
        <v>2132</v>
      </c>
      <c r="B283" s="23" t="s">
        <v>2131</v>
      </c>
      <c r="C283" s="144">
        <v>1.01</v>
      </c>
      <c r="D283" s="144">
        <v>1.01</v>
      </c>
      <c r="E283" s="33">
        <v>72728</v>
      </c>
      <c r="F283" s="33">
        <v>78209</v>
      </c>
      <c r="G283">
        <v>0.44779999999999998</v>
      </c>
      <c r="H283" s="2">
        <f t="shared" si="18"/>
        <v>674</v>
      </c>
      <c r="I283" s="2">
        <v>674</v>
      </c>
      <c r="J283" s="2">
        <v>0</v>
      </c>
      <c r="K283" s="2">
        <v>210859.54</v>
      </c>
      <c r="L283" s="2">
        <v>20335.27</v>
      </c>
      <c r="M283" s="109">
        <v>1.95E-2</v>
      </c>
      <c r="N283" t="str">
        <f t="shared" si="16"/>
        <v>Yes</v>
      </c>
      <c r="O283" s="2">
        <v>0</v>
      </c>
      <c r="P283" s="2">
        <v>1</v>
      </c>
      <c r="Q283" s="2"/>
      <c r="R283" s="3" t="str">
        <f t="shared" si="17"/>
        <v>08130</v>
      </c>
      <c r="S283">
        <v>674</v>
      </c>
      <c r="T283" s="3">
        <f t="shared" si="19"/>
        <v>0</v>
      </c>
    </row>
    <row r="284" spans="1:20" x14ac:dyDescent="0.25">
      <c r="A284" s="23" t="s">
        <v>2610</v>
      </c>
      <c r="B284" s="23" t="s">
        <v>2611</v>
      </c>
      <c r="C284" s="144">
        <v>1</v>
      </c>
      <c r="D284" s="144">
        <v>1</v>
      </c>
      <c r="E284" s="33">
        <v>72728</v>
      </c>
      <c r="F284" s="33">
        <v>78209</v>
      </c>
      <c r="G284">
        <v>0.2767</v>
      </c>
      <c r="H284" s="2">
        <f t="shared" si="18"/>
        <v>205.1</v>
      </c>
      <c r="I284" s="2">
        <v>205.1</v>
      </c>
      <c r="J284" s="2">
        <v>0</v>
      </c>
      <c r="K284" s="2">
        <v>39319.910000000003</v>
      </c>
      <c r="L284" s="2">
        <v>0</v>
      </c>
      <c r="M284" s="109">
        <v>3.7699999999999997E-2</v>
      </c>
      <c r="N284" t="str">
        <f t="shared" si="16"/>
        <v>Yes</v>
      </c>
      <c r="O284" s="2">
        <v>0</v>
      </c>
      <c r="P284" s="2">
        <v>1</v>
      </c>
      <c r="Q284" s="2"/>
      <c r="R284" s="3" t="str">
        <f t="shared" si="17"/>
        <v>20400</v>
      </c>
      <c r="S284">
        <v>205.1</v>
      </c>
      <c r="T284" s="3">
        <f t="shared" si="19"/>
        <v>0</v>
      </c>
    </row>
    <row r="285" spans="1:20" x14ac:dyDescent="0.25">
      <c r="A285" s="23" t="s">
        <v>1898</v>
      </c>
      <c r="B285" s="23" t="s">
        <v>1897</v>
      </c>
      <c r="C285" s="144">
        <v>1.18</v>
      </c>
      <c r="D285" s="144">
        <v>1.18</v>
      </c>
      <c r="E285" s="33">
        <v>72728</v>
      </c>
      <c r="F285" s="33">
        <v>78209</v>
      </c>
      <c r="G285">
        <v>0.749</v>
      </c>
      <c r="H285" s="2">
        <f t="shared" si="18"/>
        <v>2748.59</v>
      </c>
      <c r="I285" s="2">
        <v>2748.59</v>
      </c>
      <c r="J285" s="2">
        <v>0</v>
      </c>
      <c r="K285" s="2">
        <v>1648164.09</v>
      </c>
      <c r="L285" s="2">
        <v>99243.7</v>
      </c>
      <c r="M285" s="109">
        <v>1.95E-2</v>
      </c>
      <c r="N285" t="str">
        <f t="shared" si="16"/>
        <v>Yes</v>
      </c>
      <c r="O285" s="2">
        <v>76663.56</v>
      </c>
      <c r="P285" s="2">
        <v>1</v>
      </c>
      <c r="Q285" s="2"/>
      <c r="R285" s="3" t="str">
        <f t="shared" si="17"/>
        <v>17406</v>
      </c>
      <c r="S285">
        <v>2748.59</v>
      </c>
      <c r="T285" s="3">
        <f t="shared" si="19"/>
        <v>0</v>
      </c>
    </row>
    <row r="286" spans="1:20" x14ac:dyDescent="0.25">
      <c r="A286" s="23" t="s">
        <v>2136</v>
      </c>
      <c r="B286" s="23" t="s">
        <v>2135</v>
      </c>
      <c r="C286" s="144">
        <v>1</v>
      </c>
      <c r="D286" s="144">
        <v>1</v>
      </c>
      <c r="E286" s="33">
        <v>72728</v>
      </c>
      <c r="F286" s="33">
        <v>78209</v>
      </c>
      <c r="G286">
        <v>0.3211</v>
      </c>
      <c r="H286" s="2">
        <f t="shared" si="18"/>
        <v>6603.41</v>
      </c>
      <c r="I286" s="2">
        <v>6603.41</v>
      </c>
      <c r="J286" s="2">
        <v>0</v>
      </c>
      <c r="K286" s="2">
        <v>1468376.41</v>
      </c>
      <c r="L286" s="2">
        <v>127627.7</v>
      </c>
      <c r="M286" s="109">
        <v>3.3799999999999997E-2</v>
      </c>
      <c r="N286" t="str">
        <f t="shared" si="16"/>
        <v>Yes</v>
      </c>
      <c r="O286" s="2">
        <v>0</v>
      </c>
      <c r="P286" s="2">
        <v>1</v>
      </c>
      <c r="Q286" s="2"/>
      <c r="R286" s="3" t="str">
        <f t="shared" si="17"/>
        <v>34033</v>
      </c>
      <c r="S286">
        <v>6603.41</v>
      </c>
      <c r="T286" s="3">
        <f t="shared" si="19"/>
        <v>0</v>
      </c>
    </row>
    <row r="287" spans="1:20" x14ac:dyDescent="0.25">
      <c r="A287" s="23" t="s">
        <v>2150</v>
      </c>
      <c r="B287" s="23" t="s">
        <v>2149</v>
      </c>
      <c r="C287" s="144">
        <v>1</v>
      </c>
      <c r="D287" s="144">
        <v>1</v>
      </c>
      <c r="E287" s="33">
        <v>72728</v>
      </c>
      <c r="F287" s="33">
        <v>78209</v>
      </c>
      <c r="G287">
        <v>0.88290000000000002</v>
      </c>
      <c r="H287" s="2">
        <f t="shared" si="18"/>
        <v>560.5</v>
      </c>
      <c r="I287" s="2">
        <v>543.4</v>
      </c>
      <c r="J287" s="2">
        <v>17.100000000000001</v>
      </c>
      <c r="K287" s="2">
        <v>342722.26</v>
      </c>
      <c r="L287" s="2">
        <v>32573.71</v>
      </c>
      <c r="M287" s="109">
        <v>2.5600000000000001E-2</v>
      </c>
      <c r="N287" t="str">
        <f t="shared" si="16"/>
        <v>Yes</v>
      </c>
      <c r="O287" s="2">
        <v>17048.91</v>
      </c>
      <c r="P287" s="2">
        <v>1</v>
      </c>
      <c r="Q287" s="2"/>
      <c r="R287" s="3" t="str">
        <f t="shared" si="17"/>
        <v>39002</v>
      </c>
      <c r="S287">
        <v>560.5</v>
      </c>
      <c r="T287" s="3">
        <f t="shared" si="19"/>
        <v>0</v>
      </c>
    </row>
    <row r="288" spans="1:20" x14ac:dyDescent="0.25">
      <c r="A288" s="23" t="s">
        <v>2153</v>
      </c>
      <c r="B288" s="23" t="s">
        <v>2152</v>
      </c>
      <c r="C288" s="144">
        <v>1.06</v>
      </c>
      <c r="D288" s="144">
        <v>1.1000000000000001</v>
      </c>
      <c r="E288" s="33">
        <v>72728</v>
      </c>
      <c r="F288" s="33">
        <v>78209</v>
      </c>
      <c r="G288">
        <v>0.38169999999999998</v>
      </c>
      <c r="H288" s="2">
        <f t="shared" si="18"/>
        <v>5497.2</v>
      </c>
      <c r="I288" s="2">
        <v>5497.2</v>
      </c>
      <c r="J288" s="2">
        <v>0</v>
      </c>
      <c r="K288" s="2">
        <v>1578821.25</v>
      </c>
      <c r="L288" s="2">
        <v>0</v>
      </c>
      <c r="M288" s="109">
        <v>3.8199999999999998E-2</v>
      </c>
      <c r="N288" t="str">
        <f t="shared" si="16"/>
        <v>Yes</v>
      </c>
      <c r="O288" s="2">
        <v>0</v>
      </c>
      <c r="P288" s="2">
        <v>1</v>
      </c>
      <c r="Q288" s="2"/>
      <c r="R288" s="3" t="str">
        <f t="shared" si="17"/>
        <v>27083</v>
      </c>
      <c r="S288">
        <v>5497.2</v>
      </c>
      <c r="T288" s="3">
        <f t="shared" si="19"/>
        <v>0</v>
      </c>
    </row>
    <row r="289" spans="1:20" x14ac:dyDescent="0.25">
      <c r="A289" s="23" t="s">
        <v>2163</v>
      </c>
      <c r="B289" s="23" t="s">
        <v>2162</v>
      </c>
      <c r="C289" s="144">
        <v>1</v>
      </c>
      <c r="D289" s="144">
        <v>1</v>
      </c>
      <c r="E289" s="33">
        <v>72728</v>
      </c>
      <c r="F289" s="33">
        <v>78209</v>
      </c>
      <c r="G289">
        <v>0.28170000000000001</v>
      </c>
      <c r="H289" s="2">
        <f t="shared" si="18"/>
        <v>1007.58</v>
      </c>
      <c r="I289" s="2">
        <v>994.58</v>
      </c>
      <c r="J289" s="2">
        <v>13</v>
      </c>
      <c r="K289" s="2">
        <v>196599.54</v>
      </c>
      <c r="L289" s="2">
        <v>2417.7399999999998</v>
      </c>
      <c r="M289" s="109">
        <v>7.1300000000000002E-2</v>
      </c>
      <c r="N289" t="str">
        <f t="shared" si="16"/>
        <v>Yes</v>
      </c>
      <c r="O289" s="2">
        <v>6836.19</v>
      </c>
      <c r="P289" s="2">
        <v>1</v>
      </c>
      <c r="Q289" s="2"/>
      <c r="R289" s="3" t="str">
        <f t="shared" si="17"/>
        <v>33070</v>
      </c>
      <c r="S289">
        <v>1007.58</v>
      </c>
      <c r="T289" s="3">
        <f t="shared" si="19"/>
        <v>0</v>
      </c>
    </row>
    <row r="290" spans="1:20" x14ac:dyDescent="0.25">
      <c r="A290" s="23" t="s">
        <v>2168</v>
      </c>
      <c r="B290" s="23" t="s">
        <v>2167</v>
      </c>
      <c r="C290" s="144">
        <v>1.06</v>
      </c>
      <c r="D290" s="144">
        <v>1.06</v>
      </c>
      <c r="E290" s="33">
        <v>72728</v>
      </c>
      <c r="F290" s="33">
        <v>78209</v>
      </c>
      <c r="G290">
        <v>0.48480000000000001</v>
      </c>
      <c r="H290" s="2">
        <f t="shared" si="18"/>
        <v>21421</v>
      </c>
      <c r="I290" s="2">
        <v>21272.25</v>
      </c>
      <c r="J290" s="2">
        <v>148.75</v>
      </c>
      <c r="K290" s="2">
        <v>7565817.6100000003</v>
      </c>
      <c r="L290" s="2">
        <v>123918.44</v>
      </c>
      <c r="M290" s="109">
        <v>4.3900000000000002E-2</v>
      </c>
      <c r="N290" t="str">
        <f t="shared" si="16"/>
        <v>Yes</v>
      </c>
      <c r="O290" s="2">
        <v>127168.09</v>
      </c>
      <c r="P290" s="2">
        <v>1</v>
      </c>
      <c r="Q290" s="2"/>
      <c r="R290" s="3" t="str">
        <f t="shared" si="17"/>
        <v>06037</v>
      </c>
      <c r="S290">
        <v>21421</v>
      </c>
      <c r="T290" s="3">
        <f t="shared" si="19"/>
        <v>0</v>
      </c>
    </row>
    <row r="291" spans="1:20" x14ac:dyDescent="0.25">
      <c r="A291" s="23" t="s">
        <v>2197</v>
      </c>
      <c r="B291" s="23" t="s">
        <v>2196</v>
      </c>
      <c r="C291" s="144">
        <v>1.1200000000000001</v>
      </c>
      <c r="D291" s="144">
        <v>1.1600000000000001</v>
      </c>
      <c r="E291" s="33">
        <v>72728</v>
      </c>
      <c r="F291" s="33">
        <v>78209</v>
      </c>
      <c r="G291">
        <v>0.27260000000000001</v>
      </c>
      <c r="H291" s="2">
        <f t="shared" si="18"/>
        <v>1430.16</v>
      </c>
      <c r="I291" s="2">
        <v>1430.16</v>
      </c>
      <c r="J291" s="2">
        <v>0</v>
      </c>
      <c r="K291" s="2">
        <v>307448.65999999997</v>
      </c>
      <c r="L291" s="2">
        <v>0</v>
      </c>
      <c r="M291" s="109">
        <v>2.53E-2</v>
      </c>
      <c r="N291" t="str">
        <f t="shared" si="16"/>
        <v>Yes</v>
      </c>
      <c r="O291" s="2">
        <v>715.3</v>
      </c>
      <c r="P291" s="2">
        <v>1</v>
      </c>
      <c r="Q291" s="2"/>
      <c r="R291" s="3" t="str">
        <f t="shared" si="17"/>
        <v>17402</v>
      </c>
      <c r="S291">
        <v>1430.16</v>
      </c>
      <c r="T291" s="3">
        <f t="shared" si="19"/>
        <v>0</v>
      </c>
    </row>
    <row r="292" spans="1:20" x14ac:dyDescent="0.25">
      <c r="A292" s="23" t="s">
        <v>2411</v>
      </c>
      <c r="B292" s="23" t="s">
        <v>2747</v>
      </c>
      <c r="C292" s="144">
        <v>1</v>
      </c>
      <c r="D292" s="144">
        <v>1</v>
      </c>
      <c r="E292" s="33">
        <v>72728</v>
      </c>
      <c r="F292" s="33">
        <v>78209</v>
      </c>
      <c r="G292">
        <v>0.9919</v>
      </c>
      <c r="H292" s="2">
        <f t="shared" si="18"/>
        <v>131.4</v>
      </c>
      <c r="I292" s="2">
        <v>131.4</v>
      </c>
      <c r="J292" s="2">
        <v>0</v>
      </c>
      <c r="K292" s="2">
        <v>90229.97</v>
      </c>
      <c r="L292" s="2">
        <v>0</v>
      </c>
      <c r="M292" s="109">
        <v>3.5000000000000003E-2</v>
      </c>
      <c r="N292" t="str">
        <f t="shared" si="16"/>
        <v>Yes</v>
      </c>
      <c r="O292" s="2">
        <v>4178.42</v>
      </c>
      <c r="P292" s="2">
        <v>1</v>
      </c>
      <c r="Q292" s="2"/>
      <c r="R292" s="3" t="str">
        <f t="shared" si="17"/>
        <v>34901</v>
      </c>
      <c r="S292">
        <v>131.4</v>
      </c>
      <c r="T292" s="3">
        <f t="shared" si="19"/>
        <v>0</v>
      </c>
    </row>
    <row r="293" spans="1:20" x14ac:dyDescent="0.25">
      <c r="A293" s="23" t="s">
        <v>2204</v>
      </c>
      <c r="B293" s="23" t="s">
        <v>2203</v>
      </c>
      <c r="C293" s="144">
        <v>1</v>
      </c>
      <c r="D293" s="144">
        <v>1.04</v>
      </c>
      <c r="E293" s="33">
        <v>72728</v>
      </c>
      <c r="F293" s="33">
        <v>78209</v>
      </c>
      <c r="G293">
        <v>0.57789999999999997</v>
      </c>
      <c r="H293" s="2">
        <f t="shared" si="18"/>
        <v>410.06</v>
      </c>
      <c r="I293" s="2">
        <v>410.06</v>
      </c>
      <c r="J293" s="2">
        <v>0</v>
      </c>
      <c r="K293" s="2">
        <v>169765.91</v>
      </c>
      <c r="L293" s="2">
        <v>17155.71</v>
      </c>
      <c r="M293" s="109">
        <v>0.112</v>
      </c>
      <c r="N293" t="str">
        <f t="shared" si="16"/>
        <v>Yes</v>
      </c>
      <c r="O293" s="2">
        <v>13576.22</v>
      </c>
      <c r="P293" s="2">
        <v>1</v>
      </c>
      <c r="Q293" s="2"/>
      <c r="R293" s="3" t="str">
        <f t="shared" si="17"/>
        <v>35200</v>
      </c>
      <c r="S293">
        <v>410.06</v>
      </c>
      <c r="T293" s="3">
        <f t="shared" si="19"/>
        <v>0</v>
      </c>
    </row>
    <row r="294" spans="1:20" x14ac:dyDescent="0.25">
      <c r="A294" s="23" t="s">
        <v>2208</v>
      </c>
      <c r="B294" s="23" t="s">
        <v>2207</v>
      </c>
      <c r="C294" s="144">
        <v>1</v>
      </c>
      <c r="D294" s="144">
        <v>1</v>
      </c>
      <c r="E294" s="33">
        <v>72728</v>
      </c>
      <c r="F294" s="33">
        <v>78209</v>
      </c>
      <c r="G294">
        <v>0.93889999999999996</v>
      </c>
      <c r="H294" s="2">
        <f t="shared" si="18"/>
        <v>2347.64</v>
      </c>
      <c r="I294" s="2">
        <v>2314.54</v>
      </c>
      <c r="J294" s="2">
        <v>33.1</v>
      </c>
      <c r="K294" s="2">
        <v>1526435.56</v>
      </c>
      <c r="L294" s="2">
        <v>0</v>
      </c>
      <c r="M294" s="109">
        <v>3.7999999999999999E-2</v>
      </c>
      <c r="N294" t="str">
        <f t="shared" si="16"/>
        <v>Yes</v>
      </c>
      <c r="O294" s="2">
        <v>0</v>
      </c>
      <c r="P294" s="2">
        <v>1</v>
      </c>
      <c r="Q294" s="2"/>
      <c r="R294" s="3" t="str">
        <f t="shared" si="17"/>
        <v>13073</v>
      </c>
      <c r="S294">
        <v>2347.64</v>
      </c>
      <c r="T294" s="3">
        <f t="shared" si="19"/>
        <v>0</v>
      </c>
    </row>
    <row r="295" spans="1:20" x14ac:dyDescent="0.25">
      <c r="A295" s="23" t="s">
        <v>2216</v>
      </c>
      <c r="B295" s="23" t="s">
        <v>2215</v>
      </c>
      <c r="C295" s="144">
        <v>1</v>
      </c>
      <c r="D295" s="144">
        <v>1</v>
      </c>
      <c r="E295" s="33">
        <v>72728</v>
      </c>
      <c r="F295" s="33">
        <v>78209</v>
      </c>
      <c r="G295">
        <v>0.56779999999999997</v>
      </c>
      <c r="H295" s="2">
        <f t="shared" si="18"/>
        <v>283.07</v>
      </c>
      <c r="I295" s="2">
        <v>283.07</v>
      </c>
      <c r="J295" s="2">
        <v>0</v>
      </c>
      <c r="K295" s="2">
        <v>111352.23</v>
      </c>
      <c r="L295" s="2">
        <v>0</v>
      </c>
      <c r="M295" s="109">
        <v>6.5299999999999997E-2</v>
      </c>
      <c r="N295" t="str">
        <f t="shared" si="16"/>
        <v>Yes</v>
      </c>
      <c r="O295" s="2">
        <v>0</v>
      </c>
      <c r="P295" s="2">
        <v>1</v>
      </c>
      <c r="Q295" s="2"/>
      <c r="R295" s="3" t="str">
        <f t="shared" si="17"/>
        <v>36401</v>
      </c>
      <c r="S295">
        <v>283.07</v>
      </c>
      <c r="T295" s="3">
        <f t="shared" si="19"/>
        <v>0</v>
      </c>
    </row>
    <row r="296" spans="1:20" x14ac:dyDescent="0.25">
      <c r="A296" s="23" t="s">
        <v>2221</v>
      </c>
      <c r="B296" s="23" t="s">
        <v>2220</v>
      </c>
      <c r="C296" s="144">
        <v>1.01</v>
      </c>
      <c r="D296" s="144">
        <v>1.01</v>
      </c>
      <c r="E296" s="33">
        <v>72728</v>
      </c>
      <c r="F296" s="33">
        <v>78209</v>
      </c>
      <c r="G296">
        <v>0.68810000000000004</v>
      </c>
      <c r="H296" s="2">
        <f t="shared" si="18"/>
        <v>5379.7300000000005</v>
      </c>
      <c r="I296" s="2">
        <v>5314.47</v>
      </c>
      <c r="J296" s="2">
        <v>65.260000000000005</v>
      </c>
      <c r="K296" s="2">
        <v>2585706.13</v>
      </c>
      <c r="L296" s="2">
        <v>223242.91</v>
      </c>
      <c r="M296" s="109">
        <v>4.3499999999999997E-2</v>
      </c>
      <c r="N296" t="str">
        <f t="shared" si="16"/>
        <v>Yes</v>
      </c>
      <c r="O296" s="2">
        <v>0</v>
      </c>
      <c r="P296" s="2">
        <v>1</v>
      </c>
      <c r="Q296" s="2"/>
      <c r="R296" s="3" t="str">
        <f t="shared" si="17"/>
        <v>36140</v>
      </c>
      <c r="S296">
        <v>5379.73</v>
      </c>
      <c r="T296" s="3">
        <f t="shared" si="19"/>
        <v>0</v>
      </c>
    </row>
    <row r="297" spans="1:20" x14ac:dyDescent="0.25">
      <c r="A297" s="23" t="s">
        <v>2231</v>
      </c>
      <c r="B297" s="23" t="s">
        <v>2230</v>
      </c>
      <c r="C297" s="144">
        <v>1</v>
      </c>
      <c r="D297" s="144">
        <v>1</v>
      </c>
      <c r="E297" s="33">
        <v>72728</v>
      </c>
      <c r="F297" s="33">
        <v>78209</v>
      </c>
      <c r="G297">
        <v>0.85980000000000001</v>
      </c>
      <c r="H297" s="2">
        <f t="shared" si="18"/>
        <v>3140.0299999999997</v>
      </c>
      <c r="I297" s="2">
        <v>3054.93</v>
      </c>
      <c r="J297" s="2">
        <v>85.1</v>
      </c>
      <c r="K297" s="2">
        <v>1869699.42</v>
      </c>
      <c r="L297" s="2">
        <v>180636.35</v>
      </c>
      <c r="M297" s="109">
        <v>3.3500000000000002E-2</v>
      </c>
      <c r="N297" t="str">
        <f t="shared" si="16"/>
        <v>Yes</v>
      </c>
      <c r="O297" s="2">
        <v>95592.31</v>
      </c>
      <c r="P297" s="2">
        <v>1</v>
      </c>
      <c r="Q297" s="2"/>
      <c r="R297" s="3" t="str">
        <f t="shared" si="17"/>
        <v>39207</v>
      </c>
      <c r="S297">
        <v>3140.03</v>
      </c>
      <c r="T297" s="3">
        <f t="shared" si="19"/>
        <v>0</v>
      </c>
    </row>
    <row r="298" spans="1:20" x14ac:dyDescent="0.25">
      <c r="A298" s="23" t="s">
        <v>2237</v>
      </c>
      <c r="B298" s="23" t="s">
        <v>2236</v>
      </c>
      <c r="C298" s="144">
        <v>1</v>
      </c>
      <c r="D298" s="144">
        <v>1</v>
      </c>
      <c r="E298" s="33">
        <v>72728</v>
      </c>
      <c r="F298" s="33">
        <v>78209</v>
      </c>
      <c r="G298">
        <v>0.82379999999999998</v>
      </c>
      <c r="H298" s="2">
        <f t="shared" si="18"/>
        <v>913.46</v>
      </c>
      <c r="I298" s="2">
        <v>913.46</v>
      </c>
      <c r="J298" s="2">
        <v>0</v>
      </c>
      <c r="K298" s="2">
        <v>521124.15</v>
      </c>
      <c r="L298" s="2">
        <v>50644.21</v>
      </c>
      <c r="M298" s="109">
        <v>3.8100000000000002E-2</v>
      </c>
      <c r="N298" t="str">
        <f t="shared" si="16"/>
        <v>Yes</v>
      </c>
      <c r="O298" s="2">
        <v>26116.07</v>
      </c>
      <c r="P298" s="2">
        <v>1</v>
      </c>
      <c r="Q298" s="2"/>
      <c r="R298" s="3" t="str">
        <f t="shared" si="17"/>
        <v>13146</v>
      </c>
      <c r="S298">
        <v>913.46</v>
      </c>
      <c r="T298" s="3">
        <f t="shared" si="19"/>
        <v>0</v>
      </c>
    </row>
    <row r="299" spans="1:20" x14ac:dyDescent="0.25">
      <c r="A299" s="23" t="s">
        <v>2242</v>
      </c>
      <c r="B299" s="23" t="s">
        <v>2241</v>
      </c>
      <c r="C299" s="144">
        <v>1.06</v>
      </c>
      <c r="D299" s="144">
        <v>1.06</v>
      </c>
      <c r="E299" s="33">
        <v>72728</v>
      </c>
      <c r="F299" s="33">
        <v>78209</v>
      </c>
      <c r="G299">
        <v>0.37509999999999999</v>
      </c>
      <c r="H299" s="2">
        <f t="shared" si="18"/>
        <v>2746.36</v>
      </c>
      <c r="I299" s="2">
        <v>2691.46</v>
      </c>
      <c r="J299" s="2">
        <v>54.9</v>
      </c>
      <c r="K299" s="2">
        <v>750496.65</v>
      </c>
      <c r="L299" s="2">
        <v>0</v>
      </c>
      <c r="M299" s="109">
        <v>2.2599999999999999E-2</v>
      </c>
      <c r="N299" t="str">
        <f t="shared" si="16"/>
        <v>Yes</v>
      </c>
      <c r="O299" s="2">
        <v>0</v>
      </c>
      <c r="P299" s="2">
        <v>1</v>
      </c>
      <c r="Q299" s="2"/>
      <c r="R299" s="3" t="str">
        <f t="shared" si="17"/>
        <v>06112</v>
      </c>
      <c r="S299">
        <v>2746.36</v>
      </c>
      <c r="T299" s="3">
        <f t="shared" si="19"/>
        <v>0</v>
      </c>
    </row>
    <row r="300" spans="1:20" x14ac:dyDescent="0.25">
      <c r="A300" s="23" t="s">
        <v>2251</v>
      </c>
      <c r="B300" s="23" t="s">
        <v>2250</v>
      </c>
      <c r="C300" s="144">
        <v>1</v>
      </c>
      <c r="D300" s="144">
        <v>1</v>
      </c>
      <c r="E300" s="33">
        <v>72728</v>
      </c>
      <c r="F300" s="33">
        <v>78209</v>
      </c>
      <c r="G300">
        <v>0.74390000000000001</v>
      </c>
      <c r="H300" s="2">
        <f t="shared" si="18"/>
        <v>65.7</v>
      </c>
      <c r="I300" s="2">
        <v>65.7</v>
      </c>
      <c r="J300" s="2">
        <v>0</v>
      </c>
      <c r="K300" s="2">
        <v>33795.620000000003</v>
      </c>
      <c r="L300" s="2">
        <v>0</v>
      </c>
      <c r="M300" s="109">
        <v>4.2900000000000001E-2</v>
      </c>
      <c r="N300" t="str">
        <f t="shared" si="16"/>
        <v>Yes</v>
      </c>
      <c r="O300" s="2">
        <v>0</v>
      </c>
      <c r="P300" s="2">
        <v>1</v>
      </c>
      <c r="Q300" s="2"/>
      <c r="R300" s="3" t="str">
        <f t="shared" si="17"/>
        <v>01109</v>
      </c>
      <c r="S300">
        <v>65.7</v>
      </c>
      <c r="T300" s="3">
        <f t="shared" si="19"/>
        <v>0</v>
      </c>
    </row>
    <row r="301" spans="1:20" x14ac:dyDescent="0.25">
      <c r="A301" s="23" t="s">
        <v>2254</v>
      </c>
      <c r="B301" s="23" t="s">
        <v>2253</v>
      </c>
      <c r="C301" s="144">
        <v>1</v>
      </c>
      <c r="D301" s="144">
        <v>1</v>
      </c>
      <c r="E301" s="33">
        <v>72728</v>
      </c>
      <c r="F301" s="33">
        <v>78209</v>
      </c>
      <c r="G301">
        <v>0.55989999999999995</v>
      </c>
      <c r="H301" s="2">
        <f t="shared" si="18"/>
        <v>255.19</v>
      </c>
      <c r="I301" s="2">
        <v>237.79</v>
      </c>
      <c r="J301" s="2">
        <v>17.399999999999999</v>
      </c>
      <c r="K301" s="2">
        <v>98895.52</v>
      </c>
      <c r="L301" s="2">
        <v>0</v>
      </c>
      <c r="M301" s="109">
        <v>7.5899999999999995E-2</v>
      </c>
      <c r="N301" t="str">
        <f t="shared" si="16"/>
        <v>Yes</v>
      </c>
      <c r="O301" s="2">
        <v>0</v>
      </c>
      <c r="P301" s="2">
        <v>1</v>
      </c>
      <c r="Q301" s="2"/>
      <c r="R301" s="3" t="str">
        <f t="shared" si="17"/>
        <v>09209</v>
      </c>
      <c r="S301">
        <v>255.19</v>
      </c>
      <c r="T301" s="3">
        <f t="shared" si="19"/>
        <v>0</v>
      </c>
    </row>
    <row r="302" spans="1:20" x14ac:dyDescent="0.25">
      <c r="A302" s="23" t="s">
        <v>2258</v>
      </c>
      <c r="B302" s="23" t="s">
        <v>2257</v>
      </c>
      <c r="C302" s="144">
        <v>1</v>
      </c>
      <c r="D302" s="144">
        <v>1</v>
      </c>
      <c r="E302" s="33">
        <v>72728</v>
      </c>
      <c r="F302" s="33">
        <v>78209</v>
      </c>
      <c r="G302">
        <v>0.78410000000000002</v>
      </c>
      <c r="H302" s="2">
        <f t="shared" si="18"/>
        <v>412.16</v>
      </c>
      <c r="I302" s="2">
        <v>412.16</v>
      </c>
      <c r="J302" s="2">
        <v>0</v>
      </c>
      <c r="K302" s="2">
        <v>223787.67</v>
      </c>
      <c r="L302" s="2">
        <v>0</v>
      </c>
      <c r="M302" s="109">
        <v>6.9800000000000001E-2</v>
      </c>
      <c r="N302" t="str">
        <f t="shared" si="16"/>
        <v>Yes</v>
      </c>
      <c r="O302" s="2">
        <v>11875.02</v>
      </c>
      <c r="P302" s="2">
        <v>1</v>
      </c>
      <c r="Q302" s="2"/>
      <c r="R302" s="3" t="str">
        <f t="shared" si="17"/>
        <v>33049</v>
      </c>
      <c r="S302">
        <v>412.16</v>
      </c>
      <c r="T302" s="3">
        <f t="shared" si="19"/>
        <v>0</v>
      </c>
    </row>
    <row r="303" spans="1:20" x14ac:dyDescent="0.25">
      <c r="A303" s="23" t="s">
        <v>2264</v>
      </c>
      <c r="B303" s="23" t="s">
        <v>2263</v>
      </c>
      <c r="C303" s="144">
        <v>1</v>
      </c>
      <c r="D303" s="144">
        <v>1</v>
      </c>
      <c r="E303" s="33">
        <v>72728</v>
      </c>
      <c r="F303" s="33">
        <v>78209</v>
      </c>
      <c r="G303">
        <v>0.59550000000000003</v>
      </c>
      <c r="H303" s="2">
        <f t="shared" si="18"/>
        <v>7102.95</v>
      </c>
      <c r="I303" s="2">
        <v>7061.05</v>
      </c>
      <c r="J303" s="2">
        <v>41.9</v>
      </c>
      <c r="K303" s="2">
        <v>2929278.78</v>
      </c>
      <c r="L303" s="2">
        <v>282915.65000000002</v>
      </c>
      <c r="M303" s="109">
        <v>3.1600000000000003E-2</v>
      </c>
      <c r="N303" t="str">
        <f t="shared" si="16"/>
        <v>Yes</v>
      </c>
      <c r="O303" s="2">
        <v>186548.98</v>
      </c>
      <c r="P303" s="2">
        <v>1</v>
      </c>
      <c r="Q303" s="2"/>
      <c r="R303" s="3" t="str">
        <f t="shared" si="17"/>
        <v>04246</v>
      </c>
      <c r="S303">
        <v>7102.95</v>
      </c>
      <c r="T303" s="3">
        <f t="shared" si="19"/>
        <v>0</v>
      </c>
    </row>
    <row r="304" spans="1:20" x14ac:dyDescent="0.25">
      <c r="A304" s="23" t="s">
        <v>2277</v>
      </c>
      <c r="B304" s="23" t="s">
        <v>2276</v>
      </c>
      <c r="C304" s="144">
        <v>1</v>
      </c>
      <c r="D304" s="144">
        <v>1</v>
      </c>
      <c r="E304" s="33">
        <v>72728</v>
      </c>
      <c r="F304" s="33">
        <v>78209</v>
      </c>
      <c r="G304">
        <v>0.52390000000000003</v>
      </c>
      <c r="H304" s="2">
        <f t="shared" si="18"/>
        <v>3363.29</v>
      </c>
      <c r="I304" s="2">
        <v>3363.29</v>
      </c>
      <c r="J304" s="2">
        <v>0</v>
      </c>
      <c r="K304" s="2">
        <v>1220216.8999999999</v>
      </c>
      <c r="L304" s="2">
        <v>6723.69</v>
      </c>
      <c r="M304" s="109">
        <v>4.7399999999999998E-2</v>
      </c>
      <c r="N304" t="str">
        <f t="shared" si="16"/>
        <v>Yes</v>
      </c>
      <c r="O304" s="2">
        <v>0</v>
      </c>
      <c r="P304" s="2">
        <v>1</v>
      </c>
      <c r="Q304" s="2"/>
      <c r="R304" s="3" t="str">
        <f t="shared" si="17"/>
        <v>32363</v>
      </c>
      <c r="S304">
        <v>3363.29</v>
      </c>
      <c r="T304" s="3">
        <f t="shared" si="19"/>
        <v>0</v>
      </c>
    </row>
    <row r="305" spans="1:20" x14ac:dyDescent="0.25">
      <c r="A305" s="23" t="s">
        <v>2288</v>
      </c>
      <c r="B305" s="23" t="s">
        <v>2287</v>
      </c>
      <c r="C305" s="144">
        <v>1</v>
      </c>
      <c r="D305" s="144">
        <v>1</v>
      </c>
      <c r="E305" s="33">
        <v>72728</v>
      </c>
      <c r="F305" s="33">
        <v>78209</v>
      </c>
      <c r="G305">
        <v>0.49919999999999998</v>
      </c>
      <c r="H305" s="2">
        <f t="shared" si="18"/>
        <v>5412.17</v>
      </c>
      <c r="I305" s="2">
        <v>5366.26</v>
      </c>
      <c r="J305" s="2">
        <v>45.91</v>
      </c>
      <c r="K305" s="2">
        <v>1870999.25</v>
      </c>
      <c r="L305" s="2">
        <v>145504.32000000001</v>
      </c>
      <c r="M305" s="109">
        <v>6.2300000000000001E-2</v>
      </c>
      <c r="N305" t="str">
        <f t="shared" si="16"/>
        <v>Yes</v>
      </c>
      <c r="O305" s="2">
        <v>28342.68</v>
      </c>
      <c r="P305" s="2">
        <v>1</v>
      </c>
      <c r="Q305" s="2"/>
      <c r="R305" s="3" t="str">
        <f t="shared" si="17"/>
        <v>39208</v>
      </c>
      <c r="S305">
        <v>5412.17</v>
      </c>
      <c r="T305" s="3">
        <f t="shared" si="19"/>
        <v>0</v>
      </c>
    </row>
    <row r="306" spans="1:20" x14ac:dyDescent="0.25">
      <c r="A306" s="23" t="s">
        <v>2860</v>
      </c>
      <c r="B306" s="23" t="s">
        <v>3221</v>
      </c>
      <c r="C306" s="144">
        <v>1.06</v>
      </c>
      <c r="D306" s="144">
        <v>1.06</v>
      </c>
      <c r="E306" s="33">
        <v>72728</v>
      </c>
      <c r="F306" s="33">
        <v>78209</v>
      </c>
      <c r="G306">
        <v>0.37680000000000002</v>
      </c>
      <c r="H306" s="2">
        <f t="shared" si="18"/>
        <v>74.959999999999994</v>
      </c>
      <c r="I306" s="2">
        <v>74.959999999999994</v>
      </c>
      <c r="J306" s="2">
        <v>0</v>
      </c>
      <c r="K306" s="2">
        <v>20625.560000000001</v>
      </c>
      <c r="L306" s="2">
        <v>0</v>
      </c>
      <c r="M306" s="109">
        <v>3.5000000000000003E-2</v>
      </c>
      <c r="N306" t="str">
        <f t="shared" si="16"/>
        <v>Yes</v>
      </c>
      <c r="O306" s="2">
        <v>0</v>
      </c>
      <c r="P306" s="2">
        <v>1</v>
      </c>
      <c r="Q306" s="2"/>
      <c r="R306" s="3" t="str">
        <f t="shared" si="17"/>
        <v>37902</v>
      </c>
      <c r="S306">
        <v>74.959999999999994</v>
      </c>
      <c r="T306" s="3">
        <f t="shared" si="19"/>
        <v>0</v>
      </c>
    </row>
    <row r="307" spans="1:20" x14ac:dyDescent="0.25">
      <c r="A307" s="23" t="s">
        <v>2299</v>
      </c>
      <c r="B307" s="34" t="s">
        <v>2298</v>
      </c>
      <c r="C307" s="144">
        <v>1</v>
      </c>
      <c r="D307" s="144">
        <v>1</v>
      </c>
      <c r="E307" s="33">
        <v>72728</v>
      </c>
      <c r="F307" s="33">
        <v>78209</v>
      </c>
      <c r="G307">
        <v>0.69669999999999999</v>
      </c>
      <c r="H307" s="2">
        <f t="shared" si="18"/>
        <v>335.42</v>
      </c>
      <c r="I307" s="2">
        <v>335.42</v>
      </c>
      <c r="J307" s="2">
        <v>0</v>
      </c>
      <c r="K307" s="2">
        <v>161829.04</v>
      </c>
      <c r="L307" s="2">
        <v>15482.87</v>
      </c>
      <c r="M307" s="109">
        <v>6.9000000000000006E-2</v>
      </c>
      <c r="N307" t="str">
        <f t="shared" si="16"/>
        <v>Yes</v>
      </c>
      <c r="O307" s="2">
        <v>6629.14</v>
      </c>
      <c r="P307" s="2">
        <v>1</v>
      </c>
      <c r="Q307" s="2"/>
      <c r="R307" s="3" t="str">
        <f t="shared" si="17"/>
        <v>21303</v>
      </c>
      <c r="S307">
        <v>335.42</v>
      </c>
      <c r="T307" s="3">
        <f t="shared" si="19"/>
        <v>0</v>
      </c>
    </row>
    <row r="308" spans="1:20" x14ac:dyDescent="0.25">
      <c r="A308" s="23" t="s">
        <v>2303</v>
      </c>
      <c r="B308" s="23" t="s">
        <v>2302</v>
      </c>
      <c r="C308" s="144">
        <v>1.06</v>
      </c>
      <c r="D308" s="144">
        <v>1.06</v>
      </c>
      <c r="E308" s="33">
        <v>72728</v>
      </c>
      <c r="F308" s="33">
        <v>78209</v>
      </c>
      <c r="G308">
        <v>0.31630000000000003</v>
      </c>
      <c r="H308" s="2">
        <f t="shared" si="18"/>
        <v>4302.07</v>
      </c>
      <c r="I308" s="2">
        <v>4302.07</v>
      </c>
      <c r="J308" s="2">
        <v>0</v>
      </c>
      <c r="K308" s="2">
        <v>991394</v>
      </c>
      <c r="L308" s="2">
        <v>93082.31</v>
      </c>
      <c r="M308" s="109">
        <v>4.4499999999999998E-2</v>
      </c>
      <c r="N308" t="str">
        <f t="shared" si="16"/>
        <v>Yes</v>
      </c>
      <c r="O308" s="2">
        <v>0</v>
      </c>
      <c r="P308" s="2">
        <v>1</v>
      </c>
      <c r="Q308" s="2"/>
      <c r="R308" s="3" t="str">
        <f t="shared" si="17"/>
        <v>27416</v>
      </c>
      <c r="S308">
        <v>4302.07</v>
      </c>
      <c r="T308" s="3">
        <f t="shared" si="19"/>
        <v>0</v>
      </c>
    </row>
    <row r="309" spans="1:20" x14ac:dyDescent="0.25">
      <c r="A309" s="23" t="s">
        <v>2312</v>
      </c>
      <c r="B309" s="23" t="s">
        <v>2311</v>
      </c>
      <c r="C309" s="144">
        <v>1</v>
      </c>
      <c r="D309" s="144">
        <v>1.04</v>
      </c>
      <c r="E309" s="33">
        <v>72728</v>
      </c>
      <c r="F309" s="33">
        <v>78209</v>
      </c>
      <c r="G309">
        <v>0.46229999999999999</v>
      </c>
      <c r="H309" s="2">
        <f t="shared" si="18"/>
        <v>1084.27</v>
      </c>
      <c r="I309" s="2">
        <v>1084.27</v>
      </c>
      <c r="J309" s="2">
        <v>0</v>
      </c>
      <c r="K309" s="2">
        <v>359141.73</v>
      </c>
      <c r="L309" s="2">
        <v>2048.19</v>
      </c>
      <c r="M309" s="109">
        <v>3.61E-2</v>
      </c>
      <c r="N309" t="str">
        <f t="shared" si="16"/>
        <v>Yes</v>
      </c>
      <c r="O309" s="2">
        <v>0</v>
      </c>
      <c r="P309" s="2">
        <v>1</v>
      </c>
      <c r="Q309" s="2"/>
      <c r="R309" s="3" t="str">
        <f t="shared" si="17"/>
        <v>20405</v>
      </c>
      <c r="S309">
        <v>1084.27</v>
      </c>
      <c r="T309" s="3">
        <f t="shared" si="19"/>
        <v>0</v>
      </c>
    </row>
    <row r="310" spans="1:20" x14ac:dyDescent="0.25">
      <c r="A310" s="23" t="s">
        <v>2859</v>
      </c>
      <c r="B310" s="23" t="s">
        <v>3225</v>
      </c>
      <c r="C310" s="144">
        <v>1.18</v>
      </c>
      <c r="D310" s="144">
        <v>1.18</v>
      </c>
      <c r="E310" s="33">
        <v>72728</v>
      </c>
      <c r="F310" s="33">
        <v>78209</v>
      </c>
      <c r="G310">
        <v>0.68630000000000002</v>
      </c>
      <c r="H310" s="2">
        <f t="shared" si="18"/>
        <v>163.83000000000001</v>
      </c>
      <c r="I310" s="2">
        <v>163.83000000000001</v>
      </c>
      <c r="J310" s="2">
        <v>0</v>
      </c>
      <c r="K310" s="2">
        <v>90034.19</v>
      </c>
      <c r="L310" s="2">
        <v>0</v>
      </c>
      <c r="M310" s="109">
        <v>3.5000000000000003E-2</v>
      </c>
      <c r="N310" t="str">
        <f t="shared" si="16"/>
        <v>Yes</v>
      </c>
      <c r="O310" s="2">
        <v>0</v>
      </c>
      <c r="P310" s="2">
        <v>1</v>
      </c>
      <c r="Q310" s="2"/>
      <c r="R310" s="3" t="str">
        <f t="shared" si="17"/>
        <v>17917</v>
      </c>
      <c r="S310">
        <v>163.83000000000001</v>
      </c>
      <c r="T310" s="3">
        <f t="shared" si="19"/>
        <v>0</v>
      </c>
    </row>
    <row r="311" spans="1:20" x14ac:dyDescent="0.25">
      <c r="A311" s="23" t="s">
        <v>2319</v>
      </c>
      <c r="B311" s="23" t="s">
        <v>2318</v>
      </c>
      <c r="C311" s="144">
        <v>1</v>
      </c>
      <c r="D311" s="144">
        <v>1</v>
      </c>
      <c r="E311" s="33">
        <v>72728</v>
      </c>
      <c r="F311" s="33">
        <v>78209</v>
      </c>
      <c r="G311">
        <v>0.5</v>
      </c>
      <c r="H311" s="2">
        <f t="shared" si="18"/>
        <v>225.65</v>
      </c>
      <c r="I311" s="2">
        <v>210.75</v>
      </c>
      <c r="J311" s="2">
        <v>14.9</v>
      </c>
      <c r="K311" s="2">
        <v>78098.22</v>
      </c>
      <c r="L311" s="2">
        <v>0</v>
      </c>
      <c r="M311" s="109">
        <v>2.7900000000000001E-2</v>
      </c>
      <c r="N311" t="str">
        <f t="shared" si="16"/>
        <v>Yes</v>
      </c>
      <c r="O311" s="2">
        <v>0</v>
      </c>
      <c r="P311" s="2">
        <v>1</v>
      </c>
      <c r="Q311" s="2"/>
      <c r="R311" s="3" t="str">
        <f t="shared" si="17"/>
        <v>22200</v>
      </c>
      <c r="S311">
        <v>225.65</v>
      </c>
      <c r="T311" s="3">
        <f t="shared" si="19"/>
        <v>0</v>
      </c>
    </row>
    <row r="312" spans="1:20" x14ac:dyDescent="0.25">
      <c r="A312" s="23" t="s">
        <v>2323</v>
      </c>
      <c r="B312" s="23" t="s">
        <v>2322</v>
      </c>
      <c r="C312" s="144">
        <v>1</v>
      </c>
      <c r="D312" s="144">
        <v>1</v>
      </c>
      <c r="E312" s="33">
        <v>72728</v>
      </c>
      <c r="F312" s="33">
        <v>78209</v>
      </c>
      <c r="G312">
        <v>0.41570000000000001</v>
      </c>
      <c r="H312" s="2">
        <f t="shared" si="18"/>
        <v>338.61</v>
      </c>
      <c r="I312" s="2">
        <v>338.61</v>
      </c>
      <c r="J312" s="2">
        <v>0</v>
      </c>
      <c r="K312" s="2">
        <v>97487.38</v>
      </c>
      <c r="L312" s="2">
        <v>0</v>
      </c>
      <c r="M312" s="109">
        <v>3.39E-2</v>
      </c>
      <c r="N312" t="str">
        <f t="shared" si="16"/>
        <v>Yes</v>
      </c>
      <c r="O312" s="2">
        <v>0</v>
      </c>
      <c r="P312" s="2">
        <v>1</v>
      </c>
      <c r="Q312" s="2"/>
      <c r="R312" s="3" t="str">
        <f t="shared" si="17"/>
        <v>25160</v>
      </c>
      <c r="S312">
        <v>338.61</v>
      </c>
      <c r="T312" s="3">
        <f t="shared" si="19"/>
        <v>0</v>
      </c>
    </row>
    <row r="313" spans="1:20" x14ac:dyDescent="0.25">
      <c r="A313" s="23" t="s">
        <v>2327</v>
      </c>
      <c r="B313" s="23" t="s">
        <v>2326</v>
      </c>
      <c r="C313" s="144">
        <v>1.01</v>
      </c>
      <c r="D313" s="144">
        <v>1.01</v>
      </c>
      <c r="E313" s="33">
        <v>72728</v>
      </c>
      <c r="F313" s="33">
        <v>78209</v>
      </c>
      <c r="G313">
        <v>0.66959999999999997</v>
      </c>
      <c r="H313" s="2">
        <f t="shared" si="18"/>
        <v>116.99000000000001</v>
      </c>
      <c r="I313" s="2">
        <v>112.09</v>
      </c>
      <c r="J313" s="2">
        <v>4.9000000000000004</v>
      </c>
      <c r="K313" s="2">
        <v>54736.09</v>
      </c>
      <c r="L313" s="2">
        <v>0</v>
      </c>
      <c r="M313" s="109">
        <v>2.0199999999999999E-2</v>
      </c>
      <c r="N313" t="str">
        <f t="shared" si="16"/>
        <v>Yes</v>
      </c>
      <c r="O313" s="2">
        <v>1494.33</v>
      </c>
      <c r="P313" s="2">
        <v>1</v>
      </c>
      <c r="Q313" s="2"/>
      <c r="R313" s="3" t="str">
        <f t="shared" si="17"/>
        <v>13167</v>
      </c>
      <c r="S313">
        <v>116.99</v>
      </c>
      <c r="T313" s="3">
        <f t="shared" si="19"/>
        <v>0</v>
      </c>
    </row>
    <row r="314" spans="1:20" x14ac:dyDescent="0.25">
      <c r="A314" s="23" t="s">
        <v>2331</v>
      </c>
      <c r="B314" s="23" t="s">
        <v>2330</v>
      </c>
      <c r="C314" s="144">
        <v>1.01</v>
      </c>
      <c r="D314" s="144">
        <v>1.01</v>
      </c>
      <c r="E314" s="33">
        <v>72728</v>
      </c>
      <c r="F314" s="33">
        <v>78209</v>
      </c>
      <c r="G314">
        <v>0.74260000000000004</v>
      </c>
      <c r="H314" s="2">
        <f t="shared" si="18"/>
        <v>802.93999999999994</v>
      </c>
      <c r="I314" s="2">
        <v>763.04</v>
      </c>
      <c r="J314" s="2">
        <v>39.9</v>
      </c>
      <c r="K314" s="2">
        <v>416474.91</v>
      </c>
      <c r="L314" s="2">
        <v>0</v>
      </c>
      <c r="M314" s="109">
        <v>6.3799999999999996E-2</v>
      </c>
      <c r="N314" t="str">
        <f t="shared" si="16"/>
        <v>Yes</v>
      </c>
      <c r="O314" s="2">
        <v>0</v>
      </c>
      <c r="P314" s="2">
        <v>1</v>
      </c>
      <c r="Q314" s="2"/>
      <c r="R314" s="3" t="str">
        <f t="shared" si="17"/>
        <v>21232</v>
      </c>
      <c r="S314">
        <v>802.94</v>
      </c>
      <c r="T314" s="3">
        <f t="shared" si="19"/>
        <v>0</v>
      </c>
    </row>
    <row r="315" spans="1:20" x14ac:dyDescent="0.25">
      <c r="A315" t="s">
        <v>2336</v>
      </c>
      <c r="B315" t="s">
        <v>2335</v>
      </c>
      <c r="C315" s="144">
        <v>1</v>
      </c>
      <c r="D315" s="144">
        <v>1</v>
      </c>
      <c r="E315" s="33">
        <v>72728</v>
      </c>
      <c r="F315" s="33">
        <v>78209</v>
      </c>
      <c r="G315">
        <v>0.65190000000000003</v>
      </c>
      <c r="H315" s="2">
        <f t="shared" si="18"/>
        <v>178.66</v>
      </c>
      <c r="I315" s="2">
        <v>168.76</v>
      </c>
      <c r="J315" s="2">
        <v>9.9</v>
      </c>
      <c r="K315" s="2">
        <v>80697.89</v>
      </c>
      <c r="L315" s="2">
        <v>0</v>
      </c>
      <c r="M315" s="109">
        <v>7.8899999999999998E-2</v>
      </c>
      <c r="N315" t="str">
        <f t="shared" si="16"/>
        <v>Yes</v>
      </c>
      <c r="O315" s="2">
        <v>0</v>
      </c>
      <c r="P315" s="2">
        <v>1</v>
      </c>
      <c r="Q315" s="2"/>
      <c r="R315" s="3" t="str">
        <f t="shared" si="17"/>
        <v>14117</v>
      </c>
      <c r="S315">
        <v>178.66</v>
      </c>
      <c r="T315" s="3">
        <f t="shared" si="19"/>
        <v>0</v>
      </c>
    </row>
    <row r="316" spans="1:20" x14ac:dyDescent="0.25">
      <c r="A316" s="23" t="s">
        <v>2339</v>
      </c>
      <c r="B316" s="23" t="s">
        <v>2338</v>
      </c>
      <c r="C316" s="144">
        <v>1</v>
      </c>
      <c r="D316" s="144">
        <v>1</v>
      </c>
      <c r="E316" s="33">
        <v>72728</v>
      </c>
      <c r="F316" s="33">
        <v>78209</v>
      </c>
      <c r="G316">
        <v>0.83530000000000004</v>
      </c>
      <c r="H316" s="2">
        <f t="shared" si="18"/>
        <v>100.43</v>
      </c>
      <c r="I316" s="2">
        <v>100.43</v>
      </c>
      <c r="J316" s="2">
        <v>0</v>
      </c>
      <c r="K316" s="2">
        <v>58059.14</v>
      </c>
      <c r="L316" s="2">
        <v>0</v>
      </c>
      <c r="M316" s="109">
        <v>2.5499999999999998E-2</v>
      </c>
      <c r="N316" t="str">
        <f t="shared" si="16"/>
        <v>Yes</v>
      </c>
      <c r="O316" s="2">
        <v>0</v>
      </c>
      <c r="P316" s="2">
        <v>1</v>
      </c>
      <c r="Q316" s="2"/>
      <c r="R316" s="3" t="str">
        <f t="shared" si="17"/>
        <v>20094</v>
      </c>
      <c r="S316">
        <v>100.43</v>
      </c>
      <c r="T316" s="3">
        <f t="shared" si="19"/>
        <v>0</v>
      </c>
    </row>
    <row r="317" spans="1:20" x14ac:dyDescent="0.25">
      <c r="A317" s="23" t="s">
        <v>2342</v>
      </c>
      <c r="B317" s="23" t="s">
        <v>2341</v>
      </c>
      <c r="C317" s="144">
        <v>1</v>
      </c>
      <c r="D317" s="144">
        <v>1</v>
      </c>
      <c r="E317" s="33">
        <v>72728</v>
      </c>
      <c r="F317" s="33">
        <v>78209</v>
      </c>
      <c r="G317">
        <v>0.47249999999999998</v>
      </c>
      <c r="H317" s="2">
        <f t="shared" si="18"/>
        <v>2351.11</v>
      </c>
      <c r="I317" s="2">
        <v>2351.11</v>
      </c>
      <c r="J317" s="2">
        <v>0</v>
      </c>
      <c r="K317" s="2">
        <v>769283.66</v>
      </c>
      <c r="L317" s="2">
        <v>0</v>
      </c>
      <c r="M317" s="109">
        <v>9.7000000000000003E-3</v>
      </c>
      <c r="N317" t="str">
        <f t="shared" si="16"/>
        <v>Yes</v>
      </c>
      <c r="O317" s="2">
        <v>0</v>
      </c>
      <c r="P317" s="2">
        <v>1</v>
      </c>
      <c r="Q317" s="2"/>
      <c r="R317" s="3" t="str">
        <f t="shared" si="17"/>
        <v>08404</v>
      </c>
      <c r="S317">
        <v>2351.11</v>
      </c>
      <c r="T317" s="3">
        <f t="shared" si="19"/>
        <v>0</v>
      </c>
    </row>
    <row r="318" spans="1:20" x14ac:dyDescent="0.25">
      <c r="A318" s="23" t="s">
        <v>2624</v>
      </c>
      <c r="B318" s="23" t="s">
        <v>2707</v>
      </c>
      <c r="C318" s="144">
        <v>1</v>
      </c>
      <c r="D318" s="144">
        <v>1</v>
      </c>
      <c r="E318" s="33">
        <v>72728</v>
      </c>
      <c r="F318" s="33">
        <v>78209</v>
      </c>
      <c r="G318">
        <v>0</v>
      </c>
      <c r="H318" s="2">
        <f t="shared" si="18"/>
        <v>138.6</v>
      </c>
      <c r="I318" s="2">
        <v>138.6</v>
      </c>
      <c r="J318" s="2">
        <v>0</v>
      </c>
      <c r="K318" s="2">
        <v>0</v>
      </c>
      <c r="L318" s="2">
        <v>0</v>
      </c>
      <c r="M318" s="109">
        <v>3.5000000000000003E-2</v>
      </c>
      <c r="N318" t="str">
        <f t="shared" si="16"/>
        <v>No</v>
      </c>
      <c r="O318" s="2">
        <v>0</v>
      </c>
      <c r="P318" s="2">
        <v>0</v>
      </c>
      <c r="Q318" s="2"/>
      <c r="R318" s="3" t="str">
        <f t="shared" si="17"/>
        <v>39901</v>
      </c>
      <c r="S318">
        <v>138.6</v>
      </c>
      <c r="T318" s="3">
        <f t="shared" si="19"/>
        <v>0</v>
      </c>
    </row>
    <row r="319" spans="1:20" x14ac:dyDescent="0.25">
      <c r="A319" t="s">
        <v>2349</v>
      </c>
      <c r="B319" t="s">
        <v>2348</v>
      </c>
      <c r="C319" s="144">
        <v>1</v>
      </c>
      <c r="D319" s="144">
        <v>1</v>
      </c>
      <c r="E319" s="33">
        <v>72728</v>
      </c>
      <c r="F319" s="33">
        <v>78209</v>
      </c>
      <c r="G319">
        <v>0.8538</v>
      </c>
      <c r="H319" s="2">
        <f t="shared" si="18"/>
        <v>15335.67</v>
      </c>
      <c r="I319" s="2">
        <v>15335.67</v>
      </c>
      <c r="J319" s="2">
        <v>0</v>
      </c>
      <c r="K319" s="2">
        <v>9067625.1099999994</v>
      </c>
      <c r="L319" s="2">
        <v>166801.67000000001</v>
      </c>
      <c r="M319" s="109">
        <v>2.29E-2</v>
      </c>
      <c r="N319" t="str">
        <f t="shared" si="16"/>
        <v>Yes</v>
      </c>
      <c r="O319" s="2">
        <v>448827.92</v>
      </c>
      <c r="P319" s="2">
        <v>1</v>
      </c>
      <c r="Q319" s="2"/>
      <c r="R319" s="3" t="str">
        <f t="shared" si="17"/>
        <v>39007</v>
      </c>
      <c r="S319">
        <v>15335.67</v>
      </c>
      <c r="T319" s="3">
        <f t="shared" si="19"/>
        <v>0</v>
      </c>
    </row>
    <row r="320" spans="1:20" x14ac:dyDescent="0.25">
      <c r="A320" t="s">
        <v>2370</v>
      </c>
      <c r="B320" t="s">
        <v>2369</v>
      </c>
      <c r="C320" s="144">
        <v>1.06</v>
      </c>
      <c r="D320" s="144">
        <v>1.06</v>
      </c>
      <c r="E320" s="33">
        <v>72728</v>
      </c>
      <c r="F320" s="33">
        <v>78209</v>
      </c>
      <c r="G320">
        <v>0.46560000000000001</v>
      </c>
      <c r="H320" s="2">
        <f t="shared" si="18"/>
        <v>5694.02</v>
      </c>
      <c r="I320" s="2">
        <v>5661.72</v>
      </c>
      <c r="J320" s="2">
        <v>32.299999999999997</v>
      </c>
      <c r="K320" s="2">
        <v>1931508.99</v>
      </c>
      <c r="L320" s="2">
        <v>8073.12</v>
      </c>
      <c r="M320" s="109">
        <v>3.0099999999999998E-2</v>
      </c>
      <c r="N320" t="str">
        <f t="shared" si="16"/>
        <v>Yes</v>
      </c>
      <c r="O320" s="2">
        <v>42.27</v>
      </c>
      <c r="P320" s="2">
        <v>1</v>
      </c>
      <c r="Q320" s="2"/>
      <c r="R320" s="3" t="str">
        <f t="shared" si="17"/>
        <v>34002</v>
      </c>
      <c r="S320">
        <v>5694.02</v>
      </c>
      <c r="T320" s="3">
        <f t="shared" si="19"/>
        <v>0</v>
      </c>
    </row>
    <row r="321" spans="1:20" x14ac:dyDescent="0.25">
      <c r="A321" t="s">
        <v>2382</v>
      </c>
      <c r="B321" t="s">
        <v>2381</v>
      </c>
      <c r="C321" s="144">
        <v>1</v>
      </c>
      <c r="D321" s="144">
        <v>1</v>
      </c>
      <c r="E321" s="33">
        <v>72728</v>
      </c>
      <c r="F321" s="33">
        <v>78209</v>
      </c>
      <c r="G321">
        <v>0.69310000000000005</v>
      </c>
      <c r="H321" s="2">
        <f t="shared" si="18"/>
        <v>1336.27</v>
      </c>
      <c r="I321" s="2">
        <v>1288.48</v>
      </c>
      <c r="J321" s="2">
        <v>47.79</v>
      </c>
      <c r="K321" s="2">
        <v>641358.56000000006</v>
      </c>
      <c r="L321" s="2">
        <v>17532.740000000002</v>
      </c>
      <c r="M321" s="109">
        <v>7.2300000000000003E-2</v>
      </c>
      <c r="N321" t="str">
        <f t="shared" si="16"/>
        <v>Yes</v>
      </c>
      <c r="O321" s="2">
        <v>0</v>
      </c>
      <c r="P321" s="2">
        <v>1</v>
      </c>
      <c r="Q321" s="2"/>
      <c r="R321" s="3" t="str">
        <f t="shared" si="17"/>
        <v>39205</v>
      </c>
      <c r="S321">
        <v>1336.27</v>
      </c>
      <c r="T321" s="3">
        <f t="shared" si="19"/>
        <v>0</v>
      </c>
    </row>
    <row r="322" spans="1:20" x14ac:dyDescent="0.25">
      <c r="H322" s="3">
        <f>SUM(H2:H321)</f>
        <v>1070206.2699999998</v>
      </c>
      <c r="I322" s="3">
        <f>SUM(I2:I321)</f>
        <v>1064988.8499999996</v>
      </c>
      <c r="J322" s="3">
        <f>SUM(J2:J321)</f>
        <v>5217.4199999999973</v>
      </c>
      <c r="K322" s="3">
        <f t="shared" ref="K322:O322" si="20">SUM(K2:K321)</f>
        <v>377955419.25000012</v>
      </c>
      <c r="L322" s="3">
        <f t="shared" si="20"/>
        <v>19305019.550000001</v>
      </c>
      <c r="M322" s="3"/>
      <c r="N322" s="3"/>
      <c r="O322" s="3">
        <f t="shared" si="20"/>
        <v>7085620.5199999986</v>
      </c>
      <c r="P322" s="3"/>
      <c r="Q322" s="3"/>
    </row>
  </sheetData>
  <autoFilter ref="A1:R322" xr:uid="{00000000-0001-0000-05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 tint="0.59999389629810485"/>
  </sheetPr>
  <dimension ref="A1:T2459"/>
  <sheetViews>
    <sheetView workbookViewId="0">
      <pane ySplit="3" topLeftCell="A4" activePane="bottomLeft" state="frozen"/>
      <selection activeCell="G372" sqref="G372"/>
      <selection pane="bottomLeft" activeCell="G372" sqref="G372"/>
    </sheetView>
  </sheetViews>
  <sheetFormatPr defaultColWidth="9.140625" defaultRowHeight="15" x14ac:dyDescent="0.25"/>
  <cols>
    <col min="1" max="1" width="9.42578125" style="131" customWidth="1"/>
    <col min="2" max="2" width="39.42578125" style="131" customWidth="1"/>
    <col min="3" max="3" width="10.5703125" style="140" customWidth="1"/>
    <col min="4" max="4" width="53" style="131" customWidth="1"/>
    <col min="5" max="5" width="14.28515625" style="93" customWidth="1"/>
    <col min="6" max="6" width="13.28515625" style="181" customWidth="1"/>
    <col min="7" max="7" width="13.28515625" style="131" bestFit="1" customWidth="1"/>
    <col min="8" max="8" width="10.85546875" style="131" customWidth="1"/>
    <col min="9" max="9" width="9.140625" style="131"/>
    <col min="10" max="10" width="14" style="38" bestFit="1" customWidth="1"/>
    <col min="11" max="11" width="9.42578125" style="116" bestFit="1" customWidth="1"/>
    <col min="12" max="12" width="13.42578125" style="116" bestFit="1" customWidth="1"/>
    <col min="13" max="13" width="21.7109375" style="121" bestFit="1" customWidth="1"/>
    <col min="14" max="14" width="9.85546875" style="38" bestFit="1" customWidth="1"/>
    <col min="15" max="15" width="36.28515625" style="131" customWidth="1"/>
    <col min="16" max="16" width="16.7109375" style="153" bestFit="1" customWidth="1"/>
    <col min="17" max="17" width="9" style="153" customWidth="1"/>
    <col min="18" max="19" width="9.140625" style="131"/>
    <col min="20" max="20" width="13.28515625" style="131" customWidth="1"/>
    <col min="21" max="16384" width="9.140625" style="38"/>
  </cols>
  <sheetData>
    <row r="1" spans="1:15" x14ac:dyDescent="0.25">
      <c r="A1" s="35" t="s">
        <v>3557</v>
      </c>
      <c r="C1" s="132">
        <v>1</v>
      </c>
      <c r="D1" s="133">
        <f>C1+1</f>
        <v>2</v>
      </c>
      <c r="E1" s="133">
        <f t="shared" ref="E1:F1" si="0">D1+1</f>
        <v>3</v>
      </c>
      <c r="F1" s="180">
        <f t="shared" si="0"/>
        <v>4</v>
      </c>
      <c r="G1" s="180">
        <f t="shared" ref="G1" si="1">F1+1</f>
        <v>5</v>
      </c>
      <c r="H1" s="180">
        <f t="shared" ref="H1" si="2">G1+1</f>
        <v>6</v>
      </c>
      <c r="I1" s="180">
        <f t="shared" ref="I1" si="3">H1+1</f>
        <v>7</v>
      </c>
      <c r="J1" s="180">
        <f t="shared" ref="J1" si="4">I1+1</f>
        <v>8</v>
      </c>
      <c r="K1" s="180">
        <f t="shared" ref="K1" si="5">J1+1</f>
        <v>9</v>
      </c>
      <c r="L1" s="180">
        <f t="shared" ref="L1" si="6">K1+1</f>
        <v>10</v>
      </c>
      <c r="M1" s="180">
        <f t="shared" ref="M1" si="7">L1+1</f>
        <v>11</v>
      </c>
      <c r="N1" s="180">
        <f t="shared" ref="N1" si="8">M1+1</f>
        <v>12</v>
      </c>
    </row>
    <row r="2" spans="1:15" x14ac:dyDescent="0.25">
      <c r="A2" s="110"/>
      <c r="C2" s="131"/>
      <c r="E2" s="134">
        <f>SUM(E4:E2454)</f>
        <v>1033139.5399999996</v>
      </c>
      <c r="F2" s="134">
        <f t="shared" ref="F2:J2" si="9">SUM(F4:F2454)</f>
        <v>5217.420000000001</v>
      </c>
      <c r="G2" s="134">
        <f t="shared" si="9"/>
        <v>25934.870000000017</v>
      </c>
      <c r="H2" s="134">
        <f t="shared" si="9"/>
        <v>7065.2400000000007</v>
      </c>
      <c r="I2" s="134">
        <f t="shared" si="9"/>
        <v>595.67000000000019</v>
      </c>
      <c r="J2" s="134">
        <f t="shared" si="9"/>
        <v>1071952.7399999984</v>
      </c>
      <c r="K2" s="38"/>
      <c r="L2" s="38"/>
      <c r="M2" s="119">
        <f>K2+1</f>
        <v>1</v>
      </c>
      <c r="N2" s="117">
        <f t="shared" ref="N2" si="10">M2+1</f>
        <v>2</v>
      </c>
    </row>
    <row r="3" spans="1:15" x14ac:dyDescent="0.25">
      <c r="A3" s="135" t="s">
        <v>2626</v>
      </c>
      <c r="B3" s="135" t="s">
        <v>0</v>
      </c>
      <c r="C3" s="112" t="s">
        <v>2627</v>
      </c>
      <c r="D3" s="135" t="s">
        <v>2417</v>
      </c>
      <c r="E3" s="111" t="s">
        <v>2628</v>
      </c>
      <c r="F3" s="111" t="s">
        <v>3352</v>
      </c>
      <c r="G3" s="112" t="s">
        <v>2629</v>
      </c>
      <c r="H3" s="112" t="s">
        <v>2630</v>
      </c>
      <c r="I3" s="112" t="s">
        <v>2631</v>
      </c>
      <c r="J3" s="112" t="s">
        <v>2632</v>
      </c>
      <c r="K3" s="113" t="s">
        <v>2638</v>
      </c>
      <c r="L3" s="113" t="s">
        <v>3312</v>
      </c>
      <c r="M3" s="120" t="s">
        <v>2861</v>
      </c>
      <c r="N3" s="23" t="s">
        <v>2639</v>
      </c>
      <c r="O3" s="131" t="s">
        <v>3250</v>
      </c>
    </row>
    <row r="4" spans="1:15" x14ac:dyDescent="0.25">
      <c r="A4" s="136" t="s">
        <v>2251</v>
      </c>
      <c r="B4" s="136" t="s">
        <v>3215</v>
      </c>
      <c r="C4" s="26">
        <v>3075</v>
      </c>
      <c r="D4" s="26" t="s">
        <v>2252</v>
      </c>
      <c r="E4" s="114">
        <v>64.930000000000007</v>
      </c>
      <c r="F4" s="114">
        <v>0</v>
      </c>
      <c r="G4" s="114">
        <v>0.78</v>
      </c>
      <c r="H4" s="114">
        <v>0</v>
      </c>
      <c r="I4" s="114">
        <v>0</v>
      </c>
      <c r="J4" s="91">
        <f t="shared" ref="J4:J67" si="11">SUM(E4:I4)</f>
        <v>65.710000000000008</v>
      </c>
      <c r="K4" s="118" t="str">
        <f>IFERROR(VLOOKUP(C4,'CEDARS School FRPL'!$C$4:$H$2393,6,FALSE),"No")</f>
        <v>Yes</v>
      </c>
      <c r="L4" s="118" t="str">
        <f>VLOOKUP(A4,'District Data'!$A$2:$P$321,14,FALSE)</f>
        <v>Yes</v>
      </c>
      <c r="M4" s="120" t="str">
        <f>IFERROR(IF(AND(VLOOKUP(C4,'Package 218'!$D:$D,1,FALSE)=C4,VLOOKUP(C4,'Package 218'!$D:$F,3,FALSE)="Yes",VLOOKUP(A4,'District Data'!$A$2:$O$321,14,FALSE)="Yes"),"Yes","No"),"No")</f>
        <v>Yes</v>
      </c>
      <c r="N4" s="23" t="str">
        <f t="shared" ref="N4:N67" si="12">IF(AND(M4="Yes",K4="Yes"),"Yes","No")</f>
        <v>Yes</v>
      </c>
      <c r="O4" s="131" t="str">
        <f t="shared" ref="O4:O67" si="13">TEXT(N4, "Yes")</f>
        <v>Yes</v>
      </c>
    </row>
    <row r="5" spans="1:15" x14ac:dyDescent="0.25">
      <c r="A5" s="136" t="s">
        <v>2445</v>
      </c>
      <c r="B5" s="136" t="s">
        <v>2924</v>
      </c>
      <c r="C5" s="26">
        <v>3142</v>
      </c>
      <c r="D5" s="26" t="s">
        <v>2447</v>
      </c>
      <c r="E5" s="114">
        <v>11</v>
      </c>
      <c r="F5" s="114">
        <v>0</v>
      </c>
      <c r="G5" s="114">
        <v>0</v>
      </c>
      <c r="H5" s="114">
        <v>0</v>
      </c>
      <c r="I5" s="114">
        <v>0</v>
      </c>
      <c r="J5" s="91">
        <f t="shared" si="11"/>
        <v>11</v>
      </c>
      <c r="K5" s="118" t="str">
        <f>IFERROR(VLOOKUP(C5,'CEDARS School FRPL'!$C$4:$H$2393,6,FALSE),"No")</f>
        <v>No</v>
      </c>
      <c r="L5" s="118" t="str">
        <f>VLOOKUP(A5,'District Data'!$A$2:$P$321,14,FALSE)</f>
        <v>No</v>
      </c>
      <c r="M5" s="120" t="str">
        <f>IFERROR(IF(AND(VLOOKUP(C5,'Package 218'!$D:$D,1,FALSE)=C5,VLOOKUP(C5,'Package 218'!$D:$F,3,FALSE)="Yes",VLOOKUP(A5,'District Data'!$A$2:$O$321,14,FALSE)="Yes"),"Yes","No"),"No")</f>
        <v>No</v>
      </c>
      <c r="N5" s="23" t="str">
        <f t="shared" si="12"/>
        <v>No</v>
      </c>
      <c r="O5" s="131" t="str">
        <f t="shared" si="13"/>
        <v>No</v>
      </c>
    </row>
    <row r="6" spans="1:15" x14ac:dyDescent="0.25">
      <c r="A6" s="136" t="s">
        <v>1475</v>
      </c>
      <c r="B6" s="136" t="s">
        <v>3106</v>
      </c>
      <c r="C6" s="26">
        <v>2902</v>
      </c>
      <c r="D6" s="26" t="s">
        <v>1476</v>
      </c>
      <c r="E6" s="114">
        <v>551.16999999999996</v>
      </c>
      <c r="F6" s="114">
        <v>0</v>
      </c>
      <c r="G6" s="114">
        <v>0</v>
      </c>
      <c r="H6" s="114">
        <v>0</v>
      </c>
      <c r="I6" s="114">
        <v>0</v>
      </c>
      <c r="J6" s="91">
        <f t="shared" si="11"/>
        <v>551.16999999999996</v>
      </c>
      <c r="K6" s="118" t="str">
        <f>IFERROR(VLOOKUP(C6,'CEDARS School FRPL'!$C$4:$H$2393,6,FALSE),"No")</f>
        <v>Yes</v>
      </c>
      <c r="L6" s="118" t="str">
        <f>VLOOKUP(A6,'District Data'!$A$2:$P$321,14,FALSE)</f>
        <v>Yes</v>
      </c>
      <c r="M6" s="120" t="str">
        <f>IFERROR(IF(AND(VLOOKUP(C6,'Package 218'!$D:$D,1,FALSE)=C6,VLOOKUP(C6,'Package 218'!$D:$F,3,FALSE)="Yes",VLOOKUP(A6,'District Data'!$A$2:$O$321,14,FALSE)="Yes"),"Yes","No"),"No")</f>
        <v>Yes</v>
      </c>
      <c r="N6" s="23" t="str">
        <f t="shared" si="12"/>
        <v>Yes</v>
      </c>
      <c r="O6" s="131" t="str">
        <f t="shared" si="13"/>
        <v>Yes</v>
      </c>
    </row>
    <row r="7" spans="1:15" x14ac:dyDescent="0.25">
      <c r="A7" s="136" t="s">
        <v>1475</v>
      </c>
      <c r="B7" s="136" t="s">
        <v>3106</v>
      </c>
      <c r="C7" s="26">
        <v>2961</v>
      </c>
      <c r="D7" s="26" t="s">
        <v>1477</v>
      </c>
      <c r="E7" s="114">
        <v>562.5</v>
      </c>
      <c r="F7" s="114">
        <v>16.829999999999998</v>
      </c>
      <c r="G7" s="114">
        <v>0</v>
      </c>
      <c r="H7" s="114">
        <v>0</v>
      </c>
      <c r="I7" s="114">
        <v>0</v>
      </c>
      <c r="J7" s="91">
        <f t="shared" si="11"/>
        <v>579.33000000000004</v>
      </c>
      <c r="K7" s="118" t="str">
        <f>IFERROR(VLOOKUP(C7,'CEDARS School FRPL'!$C$4:$H$2393,6,FALSE),"No")</f>
        <v>Yes</v>
      </c>
      <c r="L7" s="118" t="str">
        <f>VLOOKUP(A7,'District Data'!$A$2:$P$321,14,FALSE)</f>
        <v>Yes</v>
      </c>
      <c r="M7" s="120" t="str">
        <f>IFERROR(IF(AND(VLOOKUP(C7,'Package 218'!$D:$D,1,FALSE)=C7,VLOOKUP(C7,'Package 218'!$D:$F,3,FALSE)="Yes",VLOOKUP(A7,'District Data'!$A$2:$O$321,14,FALSE)="Yes"),"Yes","No"),"No")</f>
        <v>Yes</v>
      </c>
      <c r="N7" s="23" t="str">
        <f t="shared" si="12"/>
        <v>Yes</v>
      </c>
      <c r="O7" s="131" t="str">
        <f t="shared" si="13"/>
        <v>Yes</v>
      </c>
    </row>
    <row r="8" spans="1:15" x14ac:dyDescent="0.25">
      <c r="A8" s="136" t="s">
        <v>1475</v>
      </c>
      <c r="B8" s="136" t="s">
        <v>3106</v>
      </c>
      <c r="C8" s="26">
        <v>3015</v>
      </c>
      <c r="D8" s="26" t="s">
        <v>1478</v>
      </c>
      <c r="E8" s="114">
        <v>1226.9000000000001</v>
      </c>
      <c r="F8" s="114">
        <v>0</v>
      </c>
      <c r="G8" s="114">
        <v>76.86</v>
      </c>
      <c r="H8" s="114">
        <v>0</v>
      </c>
      <c r="I8" s="114">
        <v>0</v>
      </c>
      <c r="J8" s="91">
        <f t="shared" si="11"/>
        <v>1303.76</v>
      </c>
      <c r="K8" s="118" t="str">
        <f>IFERROR(VLOOKUP(C8,'CEDARS School FRPL'!$C$4:$H$2393,6,FALSE),"No")</f>
        <v>Yes</v>
      </c>
      <c r="L8" s="118" t="str">
        <f>VLOOKUP(A8,'District Data'!$A$2:$P$321,14,FALSE)</f>
        <v>Yes</v>
      </c>
      <c r="M8" s="120" t="str">
        <f>IFERROR(IF(AND(VLOOKUP(C8,'Package 218'!$D:$D,1,FALSE)=C8,VLOOKUP(C8,'Package 218'!$D:$F,3,FALSE)="Yes",VLOOKUP(A8,'District Data'!$A$2:$O$321,14,FALSE)="Yes"),"Yes","No"),"No")</f>
        <v>Yes</v>
      </c>
      <c r="N8" s="23" t="str">
        <f t="shared" si="12"/>
        <v>Yes</v>
      </c>
      <c r="O8" s="131" t="str">
        <f t="shared" si="13"/>
        <v>Yes</v>
      </c>
    </row>
    <row r="9" spans="1:15" x14ac:dyDescent="0.25">
      <c r="A9" s="136" t="s">
        <v>1475</v>
      </c>
      <c r="B9" s="136" t="s">
        <v>3106</v>
      </c>
      <c r="C9" s="26">
        <v>3471</v>
      </c>
      <c r="D9" s="26" t="s">
        <v>1479</v>
      </c>
      <c r="E9" s="114">
        <v>740.2</v>
      </c>
      <c r="F9" s="114">
        <v>0</v>
      </c>
      <c r="G9" s="114">
        <v>0</v>
      </c>
      <c r="H9" s="114">
        <v>0</v>
      </c>
      <c r="I9" s="114">
        <v>0</v>
      </c>
      <c r="J9" s="91">
        <f t="shared" si="11"/>
        <v>740.2</v>
      </c>
      <c r="K9" s="118" t="str">
        <f>IFERROR(VLOOKUP(C9,'CEDARS School FRPL'!$C$4:$H$2393,6,FALSE),"No")</f>
        <v>Yes</v>
      </c>
      <c r="L9" s="118" t="str">
        <f>VLOOKUP(A9,'District Data'!$A$2:$P$321,14,FALSE)</f>
        <v>Yes</v>
      </c>
      <c r="M9" s="120" t="str">
        <f>IFERROR(IF(AND(VLOOKUP(C9,'Package 218'!$D:$D,1,FALSE)=C9,VLOOKUP(C9,'Package 218'!$D:$F,3,FALSE)="Yes",VLOOKUP(A9,'District Data'!$A$2:$O$321,14,FALSE)="Yes"),"Yes","No"),"No")</f>
        <v>Yes</v>
      </c>
      <c r="N9" s="23" t="str">
        <f t="shared" si="12"/>
        <v>Yes</v>
      </c>
      <c r="O9" s="131" t="str">
        <f t="shared" si="13"/>
        <v>Yes</v>
      </c>
    </row>
    <row r="10" spans="1:15" x14ac:dyDescent="0.25">
      <c r="A10" s="136" t="s">
        <v>1475</v>
      </c>
      <c r="B10" s="136" t="s">
        <v>3106</v>
      </c>
      <c r="C10" s="26">
        <v>3730</v>
      </c>
      <c r="D10" s="26" t="s">
        <v>1480</v>
      </c>
      <c r="E10" s="114">
        <v>562.70000000000005</v>
      </c>
      <c r="F10" s="114">
        <v>15.13</v>
      </c>
      <c r="G10" s="114">
        <v>0</v>
      </c>
      <c r="H10" s="114">
        <v>0</v>
      </c>
      <c r="I10" s="114">
        <v>0</v>
      </c>
      <c r="J10" s="91">
        <f t="shared" si="11"/>
        <v>577.83000000000004</v>
      </c>
      <c r="K10" s="118" t="str">
        <f>IFERROR(VLOOKUP(C10,'CEDARS School FRPL'!$C$4:$H$2393,6,FALSE),"No")</f>
        <v>Yes</v>
      </c>
      <c r="L10" s="118" t="str">
        <f>VLOOKUP(A10,'District Data'!$A$2:$P$321,14,FALSE)</f>
        <v>Yes</v>
      </c>
      <c r="M10" s="120" t="str">
        <f>IFERROR(IF(AND(VLOOKUP(C10,'Package 218'!$D:$D,1,FALSE)=C10,VLOOKUP(C10,'Package 218'!$D:$F,3,FALSE)="Yes",VLOOKUP(A10,'District Data'!$A$2:$O$321,14,FALSE)="Yes"),"Yes","No"),"No")</f>
        <v>Yes</v>
      </c>
      <c r="N10" s="23" t="str">
        <f t="shared" si="12"/>
        <v>Yes</v>
      </c>
      <c r="O10" s="131" t="str">
        <f t="shared" si="13"/>
        <v>Yes</v>
      </c>
    </row>
    <row r="11" spans="1:15" x14ac:dyDescent="0.25">
      <c r="A11" s="136" t="s">
        <v>1475</v>
      </c>
      <c r="B11" s="136" t="s">
        <v>3106</v>
      </c>
      <c r="C11" s="26">
        <v>5285</v>
      </c>
      <c r="D11" s="26" t="s">
        <v>1481</v>
      </c>
      <c r="E11" s="114">
        <v>587.29999999999995</v>
      </c>
      <c r="F11" s="114">
        <v>0</v>
      </c>
      <c r="G11" s="114">
        <v>0</v>
      </c>
      <c r="H11" s="114">
        <v>0</v>
      </c>
      <c r="I11" s="114">
        <v>0</v>
      </c>
      <c r="J11" s="91">
        <f t="shared" si="11"/>
        <v>587.29999999999995</v>
      </c>
      <c r="K11" s="118" t="str">
        <f>IFERROR(VLOOKUP(C11,'CEDARS School FRPL'!$C$4:$H$2393,6,FALSE),"No")</f>
        <v>Yes</v>
      </c>
      <c r="L11" s="118" t="str">
        <f>VLOOKUP(A11,'District Data'!$A$2:$P$321,14,FALSE)</f>
        <v>Yes</v>
      </c>
      <c r="M11" s="120" t="str">
        <f>IFERROR(IF(AND(VLOOKUP(C11,'Package 218'!$D:$D,1,FALSE)=C11,VLOOKUP(C11,'Package 218'!$D:$F,3,FALSE)="Yes",VLOOKUP(A11,'District Data'!$A$2:$O$321,14,FALSE)="Yes"),"Yes","No"),"No")</f>
        <v>Yes</v>
      </c>
      <c r="N11" s="23" t="str">
        <f t="shared" si="12"/>
        <v>Yes</v>
      </c>
      <c r="O11" s="131" t="str">
        <f t="shared" si="13"/>
        <v>Yes</v>
      </c>
    </row>
    <row r="12" spans="1:15" x14ac:dyDescent="0.25">
      <c r="A12" s="136" t="s">
        <v>1475</v>
      </c>
      <c r="B12" s="136" t="s">
        <v>3106</v>
      </c>
      <c r="C12" s="26">
        <v>5367</v>
      </c>
      <c r="D12" s="26" t="s">
        <v>1482</v>
      </c>
      <c r="E12" s="114">
        <v>126.25</v>
      </c>
      <c r="F12" s="114">
        <v>0</v>
      </c>
      <c r="G12" s="114">
        <v>0</v>
      </c>
      <c r="H12" s="114">
        <v>0</v>
      </c>
      <c r="I12" s="114">
        <v>0</v>
      </c>
      <c r="J12" s="91">
        <f t="shared" si="11"/>
        <v>126.25</v>
      </c>
      <c r="K12" s="118" t="str">
        <f>IFERROR(VLOOKUP(C12,'CEDARS School FRPL'!$C$4:$H$2393,6,FALSE),"No")</f>
        <v>Yes</v>
      </c>
      <c r="L12" s="118" t="str">
        <f>VLOOKUP(A12,'District Data'!$A$2:$P$321,14,FALSE)</f>
        <v>Yes</v>
      </c>
      <c r="M12" s="120" t="str">
        <f>IFERROR(IF(AND(VLOOKUP(C12,'Package 218'!$D:$D,1,FALSE)=C12,VLOOKUP(C12,'Package 218'!$D:$F,3,FALSE)="Yes",VLOOKUP(A12,'District Data'!$A$2:$O$321,14,FALSE)="Yes"),"Yes","No"),"No")</f>
        <v>Yes</v>
      </c>
      <c r="N12" s="23" t="str">
        <f t="shared" si="12"/>
        <v>Yes</v>
      </c>
      <c r="O12" s="131" t="str">
        <f t="shared" si="13"/>
        <v>Yes</v>
      </c>
    </row>
    <row r="13" spans="1:15" x14ac:dyDescent="0.25">
      <c r="A13" s="136" t="s">
        <v>1041</v>
      </c>
      <c r="B13" s="136" t="s">
        <v>3040</v>
      </c>
      <c r="C13" s="26">
        <v>2903</v>
      </c>
      <c r="D13" s="26" t="s">
        <v>1042</v>
      </c>
      <c r="E13" s="114">
        <v>41.63</v>
      </c>
      <c r="F13" s="114">
        <v>0</v>
      </c>
      <c r="G13" s="114">
        <v>1.22</v>
      </c>
      <c r="H13" s="114">
        <v>0</v>
      </c>
      <c r="I13" s="114">
        <v>0</v>
      </c>
      <c r="J13" s="91">
        <f t="shared" si="11"/>
        <v>42.85</v>
      </c>
      <c r="K13" s="118" t="str">
        <f>IFERROR(VLOOKUP(C13,'CEDARS School FRPL'!$C$4:$H$2393,6,FALSE),"No")</f>
        <v>Yes</v>
      </c>
      <c r="L13" s="118" t="str">
        <f>VLOOKUP(A13,'District Data'!$A$2:$P$321,14,FALSE)</f>
        <v>Yes</v>
      </c>
      <c r="M13" s="120" t="str">
        <f>IFERROR(IF(AND(VLOOKUP(C13,'Package 218'!$D:$D,1,FALSE)=C13,VLOOKUP(C13,'Package 218'!$D:$F,3,FALSE)="Yes",VLOOKUP(A13,'District Data'!$A$2:$O$321,14,FALSE)="Yes"),"Yes","No"),"No")</f>
        <v>Yes</v>
      </c>
      <c r="N13" s="23" t="str">
        <f t="shared" si="12"/>
        <v>Yes</v>
      </c>
      <c r="O13" s="131" t="str">
        <f t="shared" si="13"/>
        <v>Yes</v>
      </c>
    </row>
    <row r="14" spans="1:15" x14ac:dyDescent="0.25">
      <c r="A14" s="136" t="s">
        <v>1041</v>
      </c>
      <c r="B14" s="136" t="s">
        <v>3040</v>
      </c>
      <c r="C14" s="26">
        <v>3421</v>
      </c>
      <c r="D14" s="26" t="s">
        <v>1043</v>
      </c>
      <c r="E14" s="114">
        <v>82</v>
      </c>
      <c r="F14" s="114">
        <v>6.6</v>
      </c>
      <c r="G14" s="114">
        <v>0</v>
      </c>
      <c r="H14" s="114">
        <v>0</v>
      </c>
      <c r="I14" s="114">
        <v>0</v>
      </c>
      <c r="J14" s="91">
        <f t="shared" si="11"/>
        <v>88.6</v>
      </c>
      <c r="K14" s="118" t="str">
        <f>IFERROR(VLOOKUP(C14,'CEDARS School FRPL'!$C$4:$H$2393,6,FALSE),"No")</f>
        <v>Yes</v>
      </c>
      <c r="L14" s="118" t="str">
        <f>VLOOKUP(A14,'District Data'!$A$2:$P$321,14,FALSE)</f>
        <v>Yes</v>
      </c>
      <c r="M14" s="120" t="str">
        <f>IFERROR(IF(AND(VLOOKUP(C14,'Package 218'!$D:$D,1,FALSE)=C14,VLOOKUP(C14,'Package 218'!$D:$F,3,FALSE)="Yes",VLOOKUP(A14,'District Data'!$A$2:$O$321,14,FALSE)="Yes"),"Yes","No"),"No")</f>
        <v>Yes</v>
      </c>
      <c r="N14" s="23" t="str">
        <f t="shared" si="12"/>
        <v>Yes</v>
      </c>
      <c r="O14" s="131" t="str">
        <f t="shared" si="13"/>
        <v>Yes</v>
      </c>
    </row>
    <row r="15" spans="1:15" x14ac:dyDescent="0.25">
      <c r="A15" s="136" t="s">
        <v>1041</v>
      </c>
      <c r="B15" s="136" t="s">
        <v>3040</v>
      </c>
      <c r="C15" s="26">
        <v>5293</v>
      </c>
      <c r="D15" s="26" t="s">
        <v>1044</v>
      </c>
      <c r="E15" s="114">
        <v>50.44</v>
      </c>
      <c r="F15" s="114">
        <v>0</v>
      </c>
      <c r="G15" s="114">
        <v>0</v>
      </c>
      <c r="H15" s="114">
        <v>0</v>
      </c>
      <c r="I15" s="114">
        <v>0</v>
      </c>
      <c r="J15" s="91">
        <f t="shared" si="11"/>
        <v>50.44</v>
      </c>
      <c r="K15" s="118" t="str">
        <f>IFERROR(VLOOKUP(C15,'CEDARS School FRPL'!$C$4:$H$2393,6,FALSE),"No")</f>
        <v>Yes</v>
      </c>
      <c r="L15" s="118" t="str">
        <f>VLOOKUP(A15,'District Data'!$A$2:$P$321,14,FALSE)</f>
        <v>Yes</v>
      </c>
      <c r="M15" s="120" t="str">
        <f>IFERROR(IF(AND(VLOOKUP(C15,'Package 218'!$D:$D,1,FALSE)=C15,VLOOKUP(C15,'Package 218'!$D:$F,3,FALSE)="Yes",VLOOKUP(A15,'District Data'!$A$2:$O$321,14,FALSE)="Yes"),"Yes","No"),"No")</f>
        <v>Yes</v>
      </c>
      <c r="N15" s="23" t="str">
        <f t="shared" si="12"/>
        <v>Yes</v>
      </c>
      <c r="O15" s="131" t="str">
        <f t="shared" si="13"/>
        <v>Yes</v>
      </c>
    </row>
    <row r="16" spans="1:15" x14ac:dyDescent="0.25">
      <c r="A16" s="136" t="s">
        <v>1670</v>
      </c>
      <c r="B16" s="136" t="s">
        <v>3144</v>
      </c>
      <c r="C16" s="26">
        <v>2132</v>
      </c>
      <c r="D16" s="26" t="s">
        <v>1671</v>
      </c>
      <c r="E16" s="114">
        <v>122.32</v>
      </c>
      <c r="F16" s="114">
        <v>0</v>
      </c>
      <c r="G16" s="114">
        <v>5.5600000000000005</v>
      </c>
      <c r="H16" s="114">
        <v>0</v>
      </c>
      <c r="I16" s="114">
        <v>0</v>
      </c>
      <c r="J16" s="91">
        <f t="shared" si="11"/>
        <v>127.88</v>
      </c>
      <c r="K16" s="118" t="str">
        <f>IFERROR(VLOOKUP(C16,'CEDARS School FRPL'!$C$4:$H$2393,6,FALSE),"No")</f>
        <v>No</v>
      </c>
      <c r="L16" s="118" t="str">
        <f>VLOOKUP(A16,'District Data'!$A$2:$P$321,14,FALSE)</f>
        <v>Yes</v>
      </c>
      <c r="M16" s="120" t="str">
        <f>IFERROR(IF(AND(VLOOKUP(C16,'Package 218'!$D:$D,1,FALSE)=C16,VLOOKUP(C16,'Package 218'!$D:$F,3,FALSE)="Yes",VLOOKUP(A16,'District Data'!$A$2:$O$321,14,FALSE)="Yes"),"Yes","No"),"No")</f>
        <v>No</v>
      </c>
      <c r="N16" s="23" t="str">
        <f t="shared" si="12"/>
        <v>No</v>
      </c>
      <c r="O16" s="131" t="str">
        <f t="shared" si="13"/>
        <v>No</v>
      </c>
    </row>
    <row r="17" spans="1:15" x14ac:dyDescent="0.25">
      <c r="A17" s="136" t="s">
        <v>1670</v>
      </c>
      <c r="B17" s="136" t="s">
        <v>3144</v>
      </c>
      <c r="C17" s="26">
        <v>2719</v>
      </c>
      <c r="D17" s="26" t="s">
        <v>1672</v>
      </c>
      <c r="E17" s="114">
        <v>157.13</v>
      </c>
      <c r="F17" s="114">
        <v>12.97</v>
      </c>
      <c r="G17" s="114">
        <v>0</v>
      </c>
      <c r="H17" s="114">
        <v>0</v>
      </c>
      <c r="I17" s="114">
        <v>0</v>
      </c>
      <c r="J17" s="91">
        <f t="shared" si="11"/>
        <v>170.1</v>
      </c>
      <c r="K17" s="118" t="str">
        <f>IFERROR(VLOOKUP(C17,'CEDARS School FRPL'!$C$4:$H$2393,6,FALSE),"No")</f>
        <v>Yes</v>
      </c>
      <c r="L17" s="118" t="str">
        <f>VLOOKUP(A17,'District Data'!$A$2:$P$321,14,FALSE)</f>
        <v>Yes</v>
      </c>
      <c r="M17" s="120" t="str">
        <f>IFERROR(IF(AND(VLOOKUP(C17,'Package 218'!$D:$D,1,FALSE)=C17,VLOOKUP(C17,'Package 218'!$D:$F,3,FALSE)="Yes",VLOOKUP(A17,'District Data'!$A$2:$O$321,14,FALSE)="Yes"),"Yes","No"),"No")</f>
        <v>Yes</v>
      </c>
      <c r="N17" s="23" t="str">
        <f t="shared" si="12"/>
        <v>Yes</v>
      </c>
      <c r="O17" s="131" t="str">
        <f t="shared" si="13"/>
        <v>Yes</v>
      </c>
    </row>
    <row r="18" spans="1:15" x14ac:dyDescent="0.25">
      <c r="A18" s="136" t="s">
        <v>1670</v>
      </c>
      <c r="B18" s="136" t="s">
        <v>3144</v>
      </c>
      <c r="C18" s="26">
        <v>5303</v>
      </c>
      <c r="D18" s="26" t="s">
        <v>1673</v>
      </c>
      <c r="E18" s="114">
        <v>99.06</v>
      </c>
      <c r="F18" s="114">
        <v>0</v>
      </c>
      <c r="G18" s="114">
        <v>0</v>
      </c>
      <c r="H18" s="114">
        <v>0</v>
      </c>
      <c r="I18" s="114">
        <v>0</v>
      </c>
      <c r="J18" s="91">
        <f t="shared" si="11"/>
        <v>99.06</v>
      </c>
      <c r="K18" s="118" t="str">
        <f>IFERROR(VLOOKUP(C18,'CEDARS School FRPL'!$C$4:$H$2393,6,FALSE),"No")</f>
        <v>No</v>
      </c>
      <c r="L18" s="118" t="str">
        <f>VLOOKUP(A18,'District Data'!$A$2:$P$321,14,FALSE)</f>
        <v>Yes</v>
      </c>
      <c r="M18" s="120" t="str">
        <f>IFERROR(IF(AND(VLOOKUP(C18,'Package 218'!$D:$D,1,FALSE)=C18,VLOOKUP(C18,'Package 218'!$D:$F,3,FALSE)="Yes",VLOOKUP(A18,'District Data'!$A$2:$O$321,14,FALSE)="Yes"),"Yes","No"),"No")</f>
        <v>No</v>
      </c>
      <c r="N18" s="23" t="str">
        <f t="shared" si="12"/>
        <v>No</v>
      </c>
      <c r="O18" s="131" t="str">
        <f t="shared" si="13"/>
        <v>No</v>
      </c>
    </row>
    <row r="19" spans="1:15" x14ac:dyDescent="0.25">
      <c r="A19" s="136" t="s">
        <v>344</v>
      </c>
      <c r="B19" s="136" t="s">
        <v>2949</v>
      </c>
      <c r="C19" s="26">
        <v>1617</v>
      </c>
      <c r="D19" s="26" t="s">
        <v>345</v>
      </c>
      <c r="E19" s="114">
        <v>114.34</v>
      </c>
      <c r="F19" s="114">
        <v>0</v>
      </c>
      <c r="G19" s="114">
        <v>0.51</v>
      </c>
      <c r="H19" s="114">
        <v>0</v>
      </c>
      <c r="I19" s="114">
        <v>0</v>
      </c>
      <c r="J19" s="91">
        <f t="shared" si="11"/>
        <v>114.85000000000001</v>
      </c>
      <c r="K19" s="118" t="str">
        <f>IFERROR(VLOOKUP(C19,'CEDARS School FRPL'!$C$4:$H$2393,6,FALSE),"No")</f>
        <v>Yes</v>
      </c>
      <c r="L19" s="118" t="str">
        <f>VLOOKUP(A19,'District Data'!$A$2:$P$321,14,FALSE)</f>
        <v>Yes</v>
      </c>
      <c r="M19" s="120" t="str">
        <f>IFERROR(IF(AND(VLOOKUP(C19,'Package 218'!$D:$D,1,FALSE)=C19,VLOOKUP(C19,'Package 218'!$D:$F,3,FALSE)="Yes",VLOOKUP(A19,'District Data'!$A$2:$O$321,14,FALSE)="Yes"),"Yes","No"),"No")</f>
        <v>Yes</v>
      </c>
      <c r="N19" s="23" t="str">
        <f t="shared" si="12"/>
        <v>Yes</v>
      </c>
      <c r="O19" s="131" t="str">
        <f t="shared" si="13"/>
        <v>Yes</v>
      </c>
    </row>
    <row r="20" spans="1:15" x14ac:dyDescent="0.25">
      <c r="A20" s="136" t="s">
        <v>344</v>
      </c>
      <c r="B20" s="136" t="s">
        <v>2949</v>
      </c>
      <c r="C20" s="26">
        <v>2299</v>
      </c>
      <c r="D20" s="26" t="s">
        <v>346</v>
      </c>
      <c r="E20" s="114">
        <v>641.64</v>
      </c>
      <c r="F20" s="114">
        <v>0</v>
      </c>
      <c r="G20" s="114">
        <v>23.13</v>
      </c>
      <c r="H20" s="114">
        <v>0</v>
      </c>
      <c r="I20" s="114">
        <v>0</v>
      </c>
      <c r="J20" s="91">
        <f t="shared" si="11"/>
        <v>664.77</v>
      </c>
      <c r="K20" s="118" t="str">
        <f>IFERROR(VLOOKUP(C20,'CEDARS School FRPL'!$C$4:$H$2393,6,FALSE),"No")</f>
        <v>No</v>
      </c>
      <c r="L20" s="118" t="str">
        <f>VLOOKUP(A20,'District Data'!$A$2:$P$321,14,FALSE)</f>
        <v>Yes</v>
      </c>
      <c r="M20" s="120" t="str">
        <f>IFERROR(IF(AND(VLOOKUP(C20,'Package 218'!$D:$D,1,FALSE)=C20,VLOOKUP(C20,'Package 218'!$D:$F,3,FALSE)="Yes",VLOOKUP(A20,'District Data'!$A$2:$O$321,14,FALSE)="Yes"),"Yes","No"),"No")</f>
        <v>No</v>
      </c>
      <c r="N20" s="23" t="str">
        <f t="shared" si="12"/>
        <v>No</v>
      </c>
      <c r="O20" s="131" t="str">
        <f t="shared" si="13"/>
        <v>No</v>
      </c>
    </row>
    <row r="21" spans="1:15" x14ac:dyDescent="0.25">
      <c r="A21" s="136" t="s">
        <v>344</v>
      </c>
      <c r="B21" s="136" t="s">
        <v>2949</v>
      </c>
      <c r="C21" s="26">
        <v>2501</v>
      </c>
      <c r="D21" s="26" t="s">
        <v>347</v>
      </c>
      <c r="E21" s="114">
        <v>339.58</v>
      </c>
      <c r="F21" s="114">
        <v>0</v>
      </c>
      <c r="G21" s="114">
        <v>0</v>
      </c>
      <c r="H21" s="114">
        <v>0</v>
      </c>
      <c r="I21" s="114">
        <v>0</v>
      </c>
      <c r="J21" s="91">
        <f t="shared" si="11"/>
        <v>339.58</v>
      </c>
      <c r="K21" s="118" t="str">
        <f>IFERROR(VLOOKUP(C21,'CEDARS School FRPL'!$C$4:$H$2393,6,FALSE),"No")</f>
        <v>Yes</v>
      </c>
      <c r="L21" s="118" t="str">
        <f>VLOOKUP(A21,'District Data'!$A$2:$P$321,14,FALSE)</f>
        <v>Yes</v>
      </c>
      <c r="M21" s="120" t="str">
        <f>IFERROR(IF(AND(VLOOKUP(C21,'Package 218'!$D:$D,1,FALSE)=C21,VLOOKUP(C21,'Package 218'!$D:$F,3,FALSE)="Yes",VLOOKUP(A21,'District Data'!$A$2:$O$321,14,FALSE)="Yes"),"Yes","No"),"No")</f>
        <v>Yes</v>
      </c>
      <c r="N21" s="23" t="str">
        <f t="shared" si="12"/>
        <v>Yes</v>
      </c>
      <c r="O21" s="131" t="str">
        <f t="shared" si="13"/>
        <v>Yes</v>
      </c>
    </row>
    <row r="22" spans="1:15" x14ac:dyDescent="0.25">
      <c r="A22" s="136" t="s">
        <v>344</v>
      </c>
      <c r="B22" s="136" t="s">
        <v>2949</v>
      </c>
      <c r="C22" s="26">
        <v>2823</v>
      </c>
      <c r="D22" s="26" t="s">
        <v>348</v>
      </c>
      <c r="E22" s="114">
        <v>297.95</v>
      </c>
      <c r="F22" s="114">
        <v>33.700000000000003</v>
      </c>
      <c r="G22" s="114">
        <v>0</v>
      </c>
      <c r="H22" s="114">
        <v>0</v>
      </c>
      <c r="I22" s="114">
        <v>0</v>
      </c>
      <c r="J22" s="91">
        <f t="shared" si="11"/>
        <v>331.65</v>
      </c>
      <c r="K22" s="118" t="str">
        <f>IFERROR(VLOOKUP(C22,'CEDARS School FRPL'!$C$4:$H$2393,6,FALSE),"No")</f>
        <v>Yes</v>
      </c>
      <c r="L22" s="118" t="str">
        <f>VLOOKUP(A22,'District Data'!$A$2:$P$321,14,FALSE)</f>
        <v>Yes</v>
      </c>
      <c r="M22" s="120" t="str">
        <f>IFERROR(IF(AND(VLOOKUP(C22,'Package 218'!$D:$D,1,FALSE)=C22,VLOOKUP(C22,'Package 218'!$D:$F,3,FALSE)="Yes",VLOOKUP(A22,'District Data'!$A$2:$O$321,14,FALSE)="Yes"),"Yes","No"),"No")</f>
        <v>Yes</v>
      </c>
      <c r="N22" s="23" t="str">
        <f t="shared" si="12"/>
        <v>Yes</v>
      </c>
      <c r="O22" s="131" t="str">
        <f t="shared" si="13"/>
        <v>Yes</v>
      </c>
    </row>
    <row r="23" spans="1:15" x14ac:dyDescent="0.25">
      <c r="A23" s="136" t="s">
        <v>344</v>
      </c>
      <c r="B23" s="136" t="s">
        <v>2949</v>
      </c>
      <c r="C23" s="26">
        <v>2962</v>
      </c>
      <c r="D23" s="26" t="s">
        <v>349</v>
      </c>
      <c r="E23" s="114">
        <v>274.14999999999998</v>
      </c>
      <c r="F23" s="114">
        <v>0</v>
      </c>
      <c r="G23" s="114">
        <v>0</v>
      </c>
      <c r="H23" s="114">
        <v>0</v>
      </c>
      <c r="I23" s="114">
        <v>0</v>
      </c>
      <c r="J23" s="91">
        <f t="shared" si="11"/>
        <v>274.14999999999998</v>
      </c>
      <c r="K23" s="118" t="str">
        <f>IFERROR(VLOOKUP(C23,'CEDARS School FRPL'!$C$4:$H$2393,6,FALSE),"No")</f>
        <v>Yes</v>
      </c>
      <c r="L23" s="118" t="str">
        <f>VLOOKUP(A23,'District Data'!$A$2:$P$321,14,FALSE)</f>
        <v>Yes</v>
      </c>
      <c r="M23" s="120" t="str">
        <f>IFERROR(IF(AND(VLOOKUP(C23,'Package 218'!$D:$D,1,FALSE)=C23,VLOOKUP(C23,'Package 218'!$D:$F,3,FALSE)="Yes",VLOOKUP(A23,'District Data'!$A$2:$O$321,14,FALSE)="Yes"),"Yes","No"),"No")</f>
        <v>Yes</v>
      </c>
      <c r="N23" s="23" t="str">
        <f t="shared" si="12"/>
        <v>Yes</v>
      </c>
      <c r="O23" s="131" t="str">
        <f t="shared" si="13"/>
        <v>Yes</v>
      </c>
    </row>
    <row r="24" spans="1:15" x14ac:dyDescent="0.25">
      <c r="A24" s="136" t="s">
        <v>344</v>
      </c>
      <c r="B24" s="136" t="s">
        <v>2949</v>
      </c>
      <c r="C24" s="26">
        <v>3266</v>
      </c>
      <c r="D24" s="26" t="s">
        <v>350</v>
      </c>
      <c r="E24" s="114">
        <v>281.33</v>
      </c>
      <c r="F24" s="114">
        <v>18</v>
      </c>
      <c r="G24" s="114">
        <v>0</v>
      </c>
      <c r="H24" s="114">
        <v>0</v>
      </c>
      <c r="I24" s="114">
        <v>0</v>
      </c>
      <c r="J24" s="91">
        <f t="shared" si="11"/>
        <v>299.33</v>
      </c>
      <c r="K24" s="118" t="str">
        <f>IFERROR(VLOOKUP(C24,'CEDARS School FRPL'!$C$4:$H$2393,6,FALSE),"No")</f>
        <v>Yes</v>
      </c>
      <c r="L24" s="118" t="str">
        <f>VLOOKUP(A24,'District Data'!$A$2:$P$321,14,FALSE)</f>
        <v>Yes</v>
      </c>
      <c r="M24" s="120" t="str">
        <f>IFERROR(IF(AND(VLOOKUP(C24,'Package 218'!$D:$D,1,FALSE)=C24,VLOOKUP(C24,'Package 218'!$D:$F,3,FALSE)="Yes",VLOOKUP(A24,'District Data'!$A$2:$O$321,14,FALSE)="Yes"),"Yes","No"),"No")</f>
        <v>Yes</v>
      </c>
      <c r="N24" s="23" t="str">
        <f t="shared" si="12"/>
        <v>Yes</v>
      </c>
      <c r="O24" s="131" t="str">
        <f t="shared" si="13"/>
        <v>Yes</v>
      </c>
    </row>
    <row r="25" spans="1:15" x14ac:dyDescent="0.25">
      <c r="A25" s="136" t="s">
        <v>344</v>
      </c>
      <c r="B25" s="136" t="s">
        <v>2949</v>
      </c>
      <c r="C25" s="26">
        <v>3616</v>
      </c>
      <c r="D25" s="26" t="s">
        <v>205</v>
      </c>
      <c r="E25" s="114">
        <v>6.79</v>
      </c>
      <c r="F25" s="114">
        <v>0</v>
      </c>
      <c r="G25" s="114">
        <v>0</v>
      </c>
      <c r="H25" s="114">
        <v>0</v>
      </c>
      <c r="I25" s="114">
        <v>0</v>
      </c>
      <c r="J25" s="91">
        <f t="shared" si="11"/>
        <v>6.79</v>
      </c>
      <c r="K25" s="118" t="str">
        <f>IFERROR(VLOOKUP(C25,'CEDARS School FRPL'!$C$4:$H$2393,6,FALSE),"No")</f>
        <v>No</v>
      </c>
      <c r="L25" s="118" t="str">
        <f>VLOOKUP(A25,'District Data'!$A$2:$P$321,14,FALSE)</f>
        <v>Yes</v>
      </c>
      <c r="M25" s="120" t="str">
        <f>IFERROR(IF(AND(VLOOKUP(C25,'Package 218'!$D:$D,1,FALSE)=C25,VLOOKUP(C25,'Package 218'!$D:$F,3,FALSE)="Yes",VLOOKUP(A25,'District Data'!$A$2:$O$321,14,FALSE)="Yes"),"Yes","No"),"No")</f>
        <v>No</v>
      </c>
      <c r="N25" s="23" t="str">
        <f t="shared" si="12"/>
        <v>No</v>
      </c>
      <c r="O25" s="131" t="str">
        <f t="shared" si="13"/>
        <v>No</v>
      </c>
    </row>
    <row r="26" spans="1:15" x14ac:dyDescent="0.25">
      <c r="A26" s="136" t="s">
        <v>344</v>
      </c>
      <c r="B26" s="136" t="s">
        <v>2949</v>
      </c>
      <c r="C26" s="26">
        <v>4384</v>
      </c>
      <c r="D26" s="26" t="s">
        <v>351</v>
      </c>
      <c r="E26" s="114">
        <v>362.95</v>
      </c>
      <c r="F26" s="114">
        <v>0</v>
      </c>
      <c r="G26" s="114">
        <v>0</v>
      </c>
      <c r="H26" s="114">
        <v>0</v>
      </c>
      <c r="I26" s="114">
        <v>0</v>
      </c>
      <c r="J26" s="91">
        <f t="shared" si="11"/>
        <v>362.95</v>
      </c>
      <c r="K26" s="118" t="str">
        <f>IFERROR(VLOOKUP(C26,'CEDARS School FRPL'!$C$4:$H$2393,6,FALSE),"No")</f>
        <v>No</v>
      </c>
      <c r="L26" s="118" t="str">
        <f>VLOOKUP(A26,'District Data'!$A$2:$P$321,14,FALSE)</f>
        <v>Yes</v>
      </c>
      <c r="M26" s="120" t="str">
        <f>IFERROR(IF(AND(VLOOKUP(C26,'Package 218'!$D:$D,1,FALSE)=C26,VLOOKUP(C26,'Package 218'!$D:$F,3,FALSE)="Yes",VLOOKUP(A26,'District Data'!$A$2:$O$321,14,FALSE)="Yes"),"Yes","No"),"No")</f>
        <v>No</v>
      </c>
      <c r="N26" s="23" t="str">
        <f t="shared" si="12"/>
        <v>No</v>
      </c>
      <c r="O26" s="131" t="str">
        <f t="shared" si="13"/>
        <v>No</v>
      </c>
    </row>
    <row r="27" spans="1:15" x14ac:dyDescent="0.25">
      <c r="A27" s="136" t="s">
        <v>344</v>
      </c>
      <c r="B27" s="136" t="s">
        <v>2949</v>
      </c>
      <c r="C27" s="26">
        <v>5644</v>
      </c>
      <c r="D27" s="26" t="s">
        <v>2877</v>
      </c>
      <c r="E27" s="114">
        <v>56.26</v>
      </c>
      <c r="F27" s="114">
        <v>0</v>
      </c>
      <c r="G27" s="114">
        <v>0</v>
      </c>
      <c r="H27" s="114">
        <v>0</v>
      </c>
      <c r="I27" s="114">
        <v>0</v>
      </c>
      <c r="J27" s="91">
        <f t="shared" si="11"/>
        <v>56.26</v>
      </c>
      <c r="K27" s="118" t="str">
        <f>IFERROR(VLOOKUP(C27,'CEDARS School FRPL'!$C$4:$H$2393,6,FALSE),"No")</f>
        <v>No</v>
      </c>
      <c r="L27" s="118" t="str">
        <f>VLOOKUP(A27,'District Data'!$A$2:$P$321,14,FALSE)</f>
        <v>Yes</v>
      </c>
      <c r="M27" s="120" t="str">
        <f>IFERROR(IF(AND(VLOOKUP(C27,'Package 218'!$D:$D,1,FALSE)=C27,VLOOKUP(C27,'Package 218'!$D:$F,3,FALSE)="Yes",VLOOKUP(A27,'District Data'!$A$2:$O$321,14,FALSE)="Yes"),"Yes","No"),"No")</f>
        <v>No</v>
      </c>
      <c r="N27" s="23" t="str">
        <f t="shared" si="12"/>
        <v>No</v>
      </c>
      <c r="O27" s="131" t="str">
        <f t="shared" si="13"/>
        <v>No</v>
      </c>
    </row>
    <row r="28" spans="1:15" x14ac:dyDescent="0.25">
      <c r="A28" s="136" t="s">
        <v>40</v>
      </c>
      <c r="B28" s="136" t="s">
        <v>2918</v>
      </c>
      <c r="C28" s="26">
        <v>2434</v>
      </c>
      <c r="D28" s="26" t="s">
        <v>41</v>
      </c>
      <c r="E28" s="114">
        <v>290.8</v>
      </c>
      <c r="F28" s="114">
        <v>0</v>
      </c>
      <c r="G28" s="114">
        <v>8.57</v>
      </c>
      <c r="H28" s="114">
        <v>0</v>
      </c>
      <c r="I28" s="114">
        <v>0</v>
      </c>
      <c r="J28" s="91">
        <f t="shared" si="11"/>
        <v>299.37</v>
      </c>
      <c r="K28" s="118" t="str">
        <f>IFERROR(VLOOKUP(C28,'CEDARS School FRPL'!$C$4:$H$2393,6,FALSE),"No")</f>
        <v>No</v>
      </c>
      <c r="L28" s="118" t="str">
        <f>VLOOKUP(A28,'District Data'!$A$2:$P$321,14,FALSE)</f>
        <v>Yes</v>
      </c>
      <c r="M28" s="120" t="str">
        <f>IFERROR(IF(AND(VLOOKUP(C28,'Package 218'!$D:$D,1,FALSE)=C28,VLOOKUP(C28,'Package 218'!$D:$F,3,FALSE)="Yes",VLOOKUP(A28,'District Data'!$A$2:$O$321,14,FALSE)="Yes"),"Yes","No"),"No")</f>
        <v>No</v>
      </c>
      <c r="N28" s="23" t="str">
        <f t="shared" si="12"/>
        <v>No</v>
      </c>
      <c r="O28" s="131" t="str">
        <f t="shared" si="13"/>
        <v>No</v>
      </c>
    </row>
    <row r="29" spans="1:15" x14ac:dyDescent="0.25">
      <c r="A29" s="136" t="s">
        <v>40</v>
      </c>
      <c r="B29" s="136" t="s">
        <v>2918</v>
      </c>
      <c r="C29" s="26">
        <v>2507</v>
      </c>
      <c r="D29" s="26" t="s">
        <v>42</v>
      </c>
      <c r="E29" s="114">
        <v>287.98</v>
      </c>
      <c r="F29" s="114">
        <v>29.5</v>
      </c>
      <c r="G29" s="114">
        <v>0</v>
      </c>
      <c r="H29" s="114">
        <v>0</v>
      </c>
      <c r="I29" s="114">
        <v>0</v>
      </c>
      <c r="J29" s="91">
        <f t="shared" si="11"/>
        <v>317.48</v>
      </c>
      <c r="K29" s="118" t="str">
        <f>IFERROR(VLOOKUP(C29,'CEDARS School FRPL'!$C$4:$H$2393,6,FALSE),"No")</f>
        <v>No</v>
      </c>
      <c r="L29" s="118" t="str">
        <f>VLOOKUP(A29,'District Data'!$A$2:$P$321,14,FALSE)</f>
        <v>Yes</v>
      </c>
      <c r="M29" s="120" t="str">
        <f>IFERROR(IF(AND(VLOOKUP(C29,'Package 218'!$D:$D,1,FALSE)=C29,VLOOKUP(C29,'Package 218'!$D:$F,3,FALSE)="Yes",VLOOKUP(A29,'District Data'!$A$2:$O$321,14,FALSE)="Yes"),"Yes","No"),"No")</f>
        <v>No</v>
      </c>
      <c r="N29" s="23" t="str">
        <f t="shared" si="12"/>
        <v>No</v>
      </c>
      <c r="O29" s="131" t="str">
        <f t="shared" si="13"/>
        <v>No</v>
      </c>
    </row>
    <row r="30" spans="1:15" x14ac:dyDescent="0.25">
      <c r="A30" s="136" t="s">
        <v>883</v>
      </c>
      <c r="B30" s="136" t="s">
        <v>3025</v>
      </c>
      <c r="C30" s="26">
        <v>1884</v>
      </c>
      <c r="D30" s="26" t="s">
        <v>618</v>
      </c>
      <c r="E30" s="114">
        <v>155.19</v>
      </c>
      <c r="F30" s="114">
        <v>0</v>
      </c>
      <c r="G30" s="114">
        <v>0.19</v>
      </c>
      <c r="H30" s="114">
        <v>98.3</v>
      </c>
      <c r="I30" s="114">
        <v>0</v>
      </c>
      <c r="J30" s="91">
        <f t="shared" si="11"/>
        <v>253.68</v>
      </c>
      <c r="K30" s="118" t="str">
        <f>IFERROR(VLOOKUP(C30,'CEDARS School FRPL'!$C$4:$H$2393,6,FALSE),"No")</f>
        <v>Yes</v>
      </c>
      <c r="L30" s="118" t="str">
        <f>VLOOKUP(A30,'District Data'!$A$2:$P$321,14,FALSE)</f>
        <v>Yes</v>
      </c>
      <c r="M30" s="120" t="str">
        <f>IFERROR(IF(AND(VLOOKUP(C30,'Package 218'!$D:$D,1,FALSE)=C30,VLOOKUP(C30,'Package 218'!$D:$F,3,FALSE)="Yes",VLOOKUP(A30,'District Data'!$A$2:$O$321,14,FALSE)="Yes"),"Yes","No"),"No")</f>
        <v>Yes</v>
      </c>
      <c r="N30" s="23" t="str">
        <f t="shared" si="12"/>
        <v>Yes</v>
      </c>
      <c r="O30" s="131" t="str">
        <f t="shared" si="13"/>
        <v>Yes</v>
      </c>
    </row>
    <row r="31" spans="1:15" x14ac:dyDescent="0.25">
      <c r="A31" s="136" t="s">
        <v>883</v>
      </c>
      <c r="B31" s="136" t="s">
        <v>3025</v>
      </c>
      <c r="C31" s="26">
        <v>1941</v>
      </c>
      <c r="D31" s="26" t="s">
        <v>903</v>
      </c>
      <c r="E31" s="114">
        <v>446.27</v>
      </c>
      <c r="F31" s="114">
        <v>0</v>
      </c>
      <c r="G31" s="114">
        <v>12.83</v>
      </c>
      <c r="H31" s="114">
        <v>0</v>
      </c>
      <c r="I31" s="114">
        <v>0</v>
      </c>
      <c r="J31" s="91">
        <f t="shared" si="11"/>
        <v>459.09999999999997</v>
      </c>
      <c r="K31" s="118" t="str">
        <f>IFERROR(VLOOKUP(C31,'CEDARS School FRPL'!$C$4:$H$2393,6,FALSE),"No")</f>
        <v>No</v>
      </c>
      <c r="L31" s="118" t="str">
        <f>VLOOKUP(A31,'District Data'!$A$2:$P$321,14,FALSE)</f>
        <v>Yes</v>
      </c>
      <c r="M31" s="120" t="str">
        <f>IFERROR(IF(AND(VLOOKUP(C31,'Package 218'!$D:$D,1,FALSE)=C31,VLOOKUP(C31,'Package 218'!$D:$F,3,FALSE)="Yes",VLOOKUP(A31,'District Data'!$A$2:$O$321,14,FALSE)="Yes"),"Yes","No"),"No")</f>
        <v>No</v>
      </c>
      <c r="N31" s="23" t="str">
        <f t="shared" si="12"/>
        <v>No</v>
      </c>
      <c r="O31" s="131" t="str">
        <f t="shared" si="13"/>
        <v>No</v>
      </c>
    </row>
    <row r="32" spans="1:15" x14ac:dyDescent="0.25">
      <c r="A32" s="136" t="s">
        <v>883</v>
      </c>
      <c r="B32" s="136" t="s">
        <v>3025</v>
      </c>
      <c r="C32" s="26">
        <v>2824</v>
      </c>
      <c r="D32" s="26" t="s">
        <v>95</v>
      </c>
      <c r="E32" s="114">
        <v>481.16</v>
      </c>
      <c r="F32" s="114">
        <v>0</v>
      </c>
      <c r="G32" s="114">
        <v>0</v>
      </c>
      <c r="H32" s="114">
        <v>0</v>
      </c>
      <c r="I32" s="114">
        <v>0</v>
      </c>
      <c r="J32" s="91">
        <f t="shared" si="11"/>
        <v>481.16</v>
      </c>
      <c r="K32" s="118" t="str">
        <f>IFERROR(VLOOKUP(C32,'CEDARS School FRPL'!$C$4:$H$2393,6,FALSE),"No")</f>
        <v>Yes</v>
      </c>
      <c r="L32" s="118" t="str">
        <f>VLOOKUP(A32,'District Data'!$A$2:$P$321,14,FALSE)</f>
        <v>Yes</v>
      </c>
      <c r="M32" s="120" t="str">
        <f>IFERROR(IF(AND(VLOOKUP(C32,'Package 218'!$D:$D,1,FALSE)=C32,VLOOKUP(C32,'Package 218'!$D:$F,3,FALSE)="Yes",VLOOKUP(A32,'District Data'!$A$2:$O$321,14,FALSE)="Yes"),"Yes","No"),"No")</f>
        <v>Yes</v>
      </c>
      <c r="N32" s="23" t="str">
        <f t="shared" si="12"/>
        <v>Yes</v>
      </c>
      <c r="O32" s="131" t="str">
        <f t="shared" si="13"/>
        <v>Yes</v>
      </c>
    </row>
    <row r="33" spans="1:15" x14ac:dyDescent="0.25">
      <c r="A33" s="136" t="s">
        <v>883</v>
      </c>
      <c r="B33" s="136" t="s">
        <v>3025</v>
      </c>
      <c r="C33" s="26">
        <v>2825</v>
      </c>
      <c r="D33" s="26" t="s">
        <v>884</v>
      </c>
      <c r="E33" s="114">
        <v>441.6</v>
      </c>
      <c r="F33" s="114">
        <v>0</v>
      </c>
      <c r="G33" s="114">
        <v>0</v>
      </c>
      <c r="H33" s="114">
        <v>0</v>
      </c>
      <c r="I33" s="114">
        <v>0</v>
      </c>
      <c r="J33" s="91">
        <f t="shared" si="11"/>
        <v>441.6</v>
      </c>
      <c r="K33" s="118" t="str">
        <f>IFERROR(VLOOKUP(C33,'CEDARS School FRPL'!$C$4:$H$2393,6,FALSE),"No")</f>
        <v>Yes</v>
      </c>
      <c r="L33" s="118" t="str">
        <f>VLOOKUP(A33,'District Data'!$A$2:$P$321,14,FALSE)</f>
        <v>Yes</v>
      </c>
      <c r="M33" s="120" t="str">
        <f>IFERROR(IF(AND(VLOOKUP(C33,'Package 218'!$D:$D,1,FALSE)=C33,VLOOKUP(C33,'Package 218'!$D:$F,3,FALSE)="Yes",VLOOKUP(A33,'District Data'!$A$2:$O$321,14,FALSE)="Yes"),"Yes","No"),"No")</f>
        <v>Yes</v>
      </c>
      <c r="N33" s="23" t="str">
        <f t="shared" si="12"/>
        <v>Yes</v>
      </c>
      <c r="O33" s="131" t="str">
        <f t="shared" si="13"/>
        <v>Yes</v>
      </c>
    </row>
    <row r="34" spans="1:15" x14ac:dyDescent="0.25">
      <c r="A34" s="136" t="s">
        <v>883</v>
      </c>
      <c r="B34" s="136" t="s">
        <v>3025</v>
      </c>
      <c r="C34" s="26">
        <v>2826</v>
      </c>
      <c r="D34" s="26" t="s">
        <v>885</v>
      </c>
      <c r="E34" s="114">
        <v>1728.23</v>
      </c>
      <c r="F34" s="114">
        <v>0</v>
      </c>
      <c r="G34" s="114">
        <v>107.66</v>
      </c>
      <c r="H34" s="114">
        <v>0</v>
      </c>
      <c r="I34" s="114">
        <v>0</v>
      </c>
      <c r="J34" s="91">
        <f t="shared" si="11"/>
        <v>1835.89</v>
      </c>
      <c r="K34" s="118" t="str">
        <f>IFERROR(VLOOKUP(C34,'CEDARS School FRPL'!$C$4:$H$2393,6,FALSE),"No")</f>
        <v>Yes</v>
      </c>
      <c r="L34" s="118" t="str">
        <f>VLOOKUP(A34,'District Data'!$A$2:$P$321,14,FALSE)</f>
        <v>Yes</v>
      </c>
      <c r="M34" s="120" t="str">
        <f>IFERROR(IF(AND(VLOOKUP(C34,'Package 218'!$D:$D,1,FALSE)=C34,VLOOKUP(C34,'Package 218'!$D:$F,3,FALSE)="Yes",VLOOKUP(A34,'District Data'!$A$2:$O$321,14,FALSE)="Yes"),"Yes","No"),"No")</f>
        <v>Yes</v>
      </c>
      <c r="N34" s="23" t="str">
        <f t="shared" si="12"/>
        <v>Yes</v>
      </c>
      <c r="O34" s="131" t="str">
        <f t="shared" si="13"/>
        <v>Yes</v>
      </c>
    </row>
    <row r="35" spans="1:15" x14ac:dyDescent="0.25">
      <c r="A35" s="136" t="s">
        <v>883</v>
      </c>
      <c r="B35" s="136" t="s">
        <v>3025</v>
      </c>
      <c r="C35" s="26">
        <v>3077</v>
      </c>
      <c r="D35" s="26" t="s">
        <v>886</v>
      </c>
      <c r="E35" s="114">
        <v>453.34</v>
      </c>
      <c r="F35" s="114">
        <v>0</v>
      </c>
      <c r="G35" s="114">
        <v>0</v>
      </c>
      <c r="H35" s="114">
        <v>0</v>
      </c>
      <c r="I35" s="114">
        <v>0</v>
      </c>
      <c r="J35" s="91">
        <f t="shared" si="11"/>
        <v>453.34</v>
      </c>
      <c r="K35" s="118" t="str">
        <f>IFERROR(VLOOKUP(C35,'CEDARS School FRPL'!$C$4:$H$2393,6,FALSE),"No")</f>
        <v>Yes</v>
      </c>
      <c r="L35" s="118" t="str">
        <f>VLOOKUP(A35,'District Data'!$A$2:$P$321,14,FALSE)</f>
        <v>Yes</v>
      </c>
      <c r="M35" s="120" t="str">
        <f>IFERROR(IF(AND(VLOOKUP(C35,'Package 218'!$D:$D,1,FALSE)=C35,VLOOKUP(C35,'Package 218'!$D:$F,3,FALSE)="Yes",VLOOKUP(A35,'District Data'!$A$2:$O$321,14,FALSE)="Yes"),"Yes","No"),"No")</f>
        <v>Yes</v>
      </c>
      <c r="N35" s="23" t="str">
        <f t="shared" si="12"/>
        <v>Yes</v>
      </c>
      <c r="O35" s="131" t="str">
        <f t="shared" si="13"/>
        <v>Yes</v>
      </c>
    </row>
    <row r="36" spans="1:15" x14ac:dyDescent="0.25">
      <c r="A36" s="136" t="s">
        <v>883</v>
      </c>
      <c r="B36" s="136" t="s">
        <v>3025</v>
      </c>
      <c r="C36" s="26">
        <v>3144</v>
      </c>
      <c r="D36" s="26" t="s">
        <v>45</v>
      </c>
      <c r="E36" s="114">
        <v>391.75</v>
      </c>
      <c r="F36" s="114">
        <v>10.5</v>
      </c>
      <c r="G36" s="114">
        <v>0</v>
      </c>
      <c r="H36" s="114">
        <v>0</v>
      </c>
      <c r="I36" s="114">
        <v>0</v>
      </c>
      <c r="J36" s="91">
        <f t="shared" si="11"/>
        <v>402.25</v>
      </c>
      <c r="K36" s="118" t="str">
        <f>IFERROR(VLOOKUP(C36,'CEDARS School FRPL'!$C$4:$H$2393,6,FALSE),"No")</f>
        <v>Yes</v>
      </c>
      <c r="L36" s="118" t="str">
        <f>VLOOKUP(A36,'District Data'!$A$2:$P$321,14,FALSE)</f>
        <v>Yes</v>
      </c>
      <c r="M36" s="120" t="str">
        <f>IFERROR(IF(AND(VLOOKUP(C36,'Package 218'!$D:$D,1,FALSE)=C36,VLOOKUP(C36,'Package 218'!$D:$F,3,FALSE)="Yes",VLOOKUP(A36,'District Data'!$A$2:$O$321,14,FALSE)="Yes"),"Yes","No"),"No")</f>
        <v>Yes</v>
      </c>
      <c r="N36" s="23" t="str">
        <f t="shared" si="12"/>
        <v>Yes</v>
      </c>
      <c r="O36" s="131" t="str">
        <f t="shared" si="13"/>
        <v>Yes</v>
      </c>
    </row>
    <row r="37" spans="1:15" x14ac:dyDescent="0.25">
      <c r="A37" s="136" t="s">
        <v>883</v>
      </c>
      <c r="B37" s="136" t="s">
        <v>3025</v>
      </c>
      <c r="C37" s="26">
        <v>3267</v>
      </c>
      <c r="D37" s="26" t="s">
        <v>887</v>
      </c>
      <c r="E37" s="114">
        <v>712.99</v>
      </c>
      <c r="F37" s="114">
        <v>0</v>
      </c>
      <c r="G37" s="114">
        <v>0</v>
      </c>
      <c r="H37" s="114">
        <v>0</v>
      </c>
      <c r="I37" s="114">
        <v>0</v>
      </c>
      <c r="J37" s="91">
        <f t="shared" si="11"/>
        <v>712.99</v>
      </c>
      <c r="K37" s="118" t="str">
        <f>IFERROR(VLOOKUP(C37,'CEDARS School FRPL'!$C$4:$H$2393,6,FALSE),"No")</f>
        <v>Yes</v>
      </c>
      <c r="L37" s="118" t="str">
        <f>VLOOKUP(A37,'District Data'!$A$2:$P$321,14,FALSE)</f>
        <v>Yes</v>
      </c>
      <c r="M37" s="120" t="str">
        <f>IFERROR(IF(AND(VLOOKUP(C37,'Package 218'!$D:$D,1,FALSE)=C37,VLOOKUP(C37,'Package 218'!$D:$F,3,FALSE)="Yes",VLOOKUP(A37,'District Data'!$A$2:$O$321,14,FALSE)="Yes"),"Yes","No"),"No")</f>
        <v>Yes</v>
      </c>
      <c r="N37" s="23" t="str">
        <f t="shared" si="12"/>
        <v>Yes</v>
      </c>
      <c r="O37" s="131" t="str">
        <f t="shared" si="13"/>
        <v>Yes</v>
      </c>
    </row>
    <row r="38" spans="1:15" x14ac:dyDescent="0.25">
      <c r="A38" s="136" t="s">
        <v>883</v>
      </c>
      <c r="B38" s="136" t="s">
        <v>3025</v>
      </c>
      <c r="C38" s="26">
        <v>3315</v>
      </c>
      <c r="D38" s="26" t="s">
        <v>888</v>
      </c>
      <c r="E38" s="114">
        <v>341.2</v>
      </c>
      <c r="F38" s="114">
        <v>0</v>
      </c>
      <c r="G38" s="114">
        <v>0</v>
      </c>
      <c r="H38" s="114">
        <v>0</v>
      </c>
      <c r="I38" s="114">
        <v>0</v>
      </c>
      <c r="J38" s="91">
        <f t="shared" si="11"/>
        <v>341.2</v>
      </c>
      <c r="K38" s="118" t="str">
        <f>IFERROR(VLOOKUP(C38,'CEDARS School FRPL'!$C$4:$H$2393,6,FALSE),"No")</f>
        <v>Yes</v>
      </c>
      <c r="L38" s="118" t="str">
        <f>VLOOKUP(A38,'District Data'!$A$2:$P$321,14,FALSE)</f>
        <v>Yes</v>
      </c>
      <c r="M38" s="120" t="str">
        <f>IFERROR(IF(AND(VLOOKUP(C38,'Package 218'!$D:$D,1,FALSE)=C38,VLOOKUP(C38,'Package 218'!$D:$F,3,FALSE)="Yes",VLOOKUP(A38,'District Data'!$A$2:$O$321,14,FALSE)="Yes"),"Yes","No"),"No")</f>
        <v>Yes</v>
      </c>
      <c r="N38" s="23" t="str">
        <f t="shared" si="12"/>
        <v>Yes</v>
      </c>
      <c r="O38" s="131" t="str">
        <f t="shared" si="13"/>
        <v>Yes</v>
      </c>
    </row>
    <row r="39" spans="1:15" x14ac:dyDescent="0.25">
      <c r="A39" s="136" t="s">
        <v>883</v>
      </c>
      <c r="B39" s="136" t="s">
        <v>3025</v>
      </c>
      <c r="C39" s="26">
        <v>3369</v>
      </c>
      <c r="D39" s="26" t="s">
        <v>889</v>
      </c>
      <c r="E39" s="114">
        <v>334.44</v>
      </c>
      <c r="F39" s="114">
        <v>0</v>
      </c>
      <c r="G39" s="114">
        <v>0</v>
      </c>
      <c r="H39" s="114">
        <v>0</v>
      </c>
      <c r="I39" s="114">
        <v>0</v>
      </c>
      <c r="J39" s="91">
        <f t="shared" si="11"/>
        <v>334.44</v>
      </c>
      <c r="K39" s="118" t="str">
        <f>IFERROR(VLOOKUP(C39,'CEDARS School FRPL'!$C$4:$H$2393,6,FALSE),"No")</f>
        <v>Yes</v>
      </c>
      <c r="L39" s="118" t="str">
        <f>VLOOKUP(A39,'District Data'!$A$2:$P$321,14,FALSE)</f>
        <v>Yes</v>
      </c>
      <c r="M39" s="120" t="str">
        <f>IFERROR(IF(AND(VLOOKUP(C39,'Package 218'!$D:$D,1,FALSE)=C39,VLOOKUP(C39,'Package 218'!$D:$F,3,FALSE)="Yes",VLOOKUP(A39,'District Data'!$A$2:$O$321,14,FALSE)="Yes"),"Yes","No"),"No")</f>
        <v>Yes</v>
      </c>
      <c r="N39" s="23" t="str">
        <f t="shared" si="12"/>
        <v>Yes</v>
      </c>
      <c r="O39" s="131" t="str">
        <f t="shared" si="13"/>
        <v>Yes</v>
      </c>
    </row>
    <row r="40" spans="1:15" x14ac:dyDescent="0.25">
      <c r="A40" s="136" t="s">
        <v>883</v>
      </c>
      <c r="B40" s="136" t="s">
        <v>3025</v>
      </c>
      <c r="C40" s="26">
        <v>3472</v>
      </c>
      <c r="D40" s="26" t="s">
        <v>890</v>
      </c>
      <c r="E40" s="114">
        <v>695.89</v>
      </c>
      <c r="F40" s="114">
        <v>0</v>
      </c>
      <c r="G40" s="114">
        <v>0</v>
      </c>
      <c r="H40" s="114">
        <v>0</v>
      </c>
      <c r="I40" s="114">
        <v>0</v>
      </c>
      <c r="J40" s="91">
        <f t="shared" si="11"/>
        <v>695.89</v>
      </c>
      <c r="K40" s="118" t="str">
        <f>IFERROR(VLOOKUP(C40,'CEDARS School FRPL'!$C$4:$H$2393,6,FALSE),"No")</f>
        <v>Yes</v>
      </c>
      <c r="L40" s="118" t="str">
        <f>VLOOKUP(A40,'District Data'!$A$2:$P$321,14,FALSE)</f>
        <v>Yes</v>
      </c>
      <c r="M40" s="120" t="str">
        <f>IFERROR(IF(AND(VLOOKUP(C40,'Package 218'!$D:$D,1,FALSE)=C40,VLOOKUP(C40,'Package 218'!$D:$F,3,FALSE)="Yes",VLOOKUP(A40,'District Data'!$A$2:$O$321,14,FALSE)="Yes"),"Yes","No"),"No")</f>
        <v>Yes</v>
      </c>
      <c r="N40" s="23" t="str">
        <f t="shared" si="12"/>
        <v>Yes</v>
      </c>
      <c r="O40" s="131" t="str">
        <f t="shared" si="13"/>
        <v>Yes</v>
      </c>
    </row>
    <row r="41" spans="1:15" x14ac:dyDescent="0.25">
      <c r="A41" s="136" t="s">
        <v>883</v>
      </c>
      <c r="B41" s="136" t="s">
        <v>3025</v>
      </c>
      <c r="C41" s="26">
        <v>3731</v>
      </c>
      <c r="D41" s="26" t="s">
        <v>891</v>
      </c>
      <c r="E41" s="114">
        <v>1636.14</v>
      </c>
      <c r="F41" s="114">
        <v>0</v>
      </c>
      <c r="G41" s="114">
        <v>183.4</v>
      </c>
      <c r="H41" s="114">
        <v>0</v>
      </c>
      <c r="I41" s="114">
        <v>0</v>
      </c>
      <c r="J41" s="91">
        <f t="shared" si="11"/>
        <v>1819.5400000000002</v>
      </c>
      <c r="K41" s="118" t="str">
        <f>IFERROR(VLOOKUP(C41,'CEDARS School FRPL'!$C$4:$H$2393,6,FALSE),"No")</f>
        <v>No</v>
      </c>
      <c r="L41" s="118" t="str">
        <f>VLOOKUP(A41,'District Data'!$A$2:$P$321,14,FALSE)</f>
        <v>Yes</v>
      </c>
      <c r="M41" s="120" t="str">
        <f>IFERROR(IF(AND(VLOOKUP(C41,'Package 218'!$D:$D,1,FALSE)=C41,VLOOKUP(C41,'Package 218'!$D:$F,3,FALSE)="Yes",VLOOKUP(A41,'District Data'!$A$2:$O$321,14,FALSE)="Yes"),"Yes","No"),"No")</f>
        <v>No</v>
      </c>
      <c r="N41" s="23" t="str">
        <f t="shared" si="12"/>
        <v>No</v>
      </c>
      <c r="O41" s="131" t="str">
        <f t="shared" si="13"/>
        <v>No</v>
      </c>
    </row>
    <row r="42" spans="1:15" x14ac:dyDescent="0.25">
      <c r="A42" s="136" t="s">
        <v>883</v>
      </c>
      <c r="B42" s="136" t="s">
        <v>3025</v>
      </c>
      <c r="C42" s="26">
        <v>4028</v>
      </c>
      <c r="D42" s="26" t="s">
        <v>892</v>
      </c>
      <c r="E42" s="114">
        <v>885.39</v>
      </c>
      <c r="F42" s="114">
        <v>0</v>
      </c>
      <c r="G42" s="114">
        <v>0</v>
      </c>
      <c r="H42" s="114">
        <v>0</v>
      </c>
      <c r="I42" s="114">
        <v>0</v>
      </c>
      <c r="J42" s="91">
        <f t="shared" si="11"/>
        <v>885.39</v>
      </c>
      <c r="K42" s="118" t="str">
        <f>IFERROR(VLOOKUP(C42,'CEDARS School FRPL'!$C$4:$H$2393,6,FALSE),"No")</f>
        <v>No</v>
      </c>
      <c r="L42" s="118" t="str">
        <f>VLOOKUP(A42,'District Data'!$A$2:$P$321,14,FALSE)</f>
        <v>Yes</v>
      </c>
      <c r="M42" s="120" t="str">
        <f>IFERROR(IF(AND(VLOOKUP(C42,'Package 218'!$D:$D,1,FALSE)=C42,VLOOKUP(C42,'Package 218'!$D:$F,3,FALSE)="Yes",VLOOKUP(A42,'District Data'!$A$2:$O$321,14,FALSE)="Yes"),"Yes","No"),"No")</f>
        <v>No</v>
      </c>
      <c r="N42" s="23" t="str">
        <f t="shared" si="12"/>
        <v>No</v>
      </c>
      <c r="O42" s="131" t="str">
        <f t="shared" si="13"/>
        <v>No</v>
      </c>
    </row>
    <row r="43" spans="1:15" x14ac:dyDescent="0.25">
      <c r="A43" s="136" t="s">
        <v>883</v>
      </c>
      <c r="B43" s="136" t="s">
        <v>3025</v>
      </c>
      <c r="C43" s="26">
        <v>4072</v>
      </c>
      <c r="D43" s="26" t="s">
        <v>893</v>
      </c>
      <c r="E43" s="114">
        <v>364.37</v>
      </c>
      <c r="F43" s="114">
        <v>0</v>
      </c>
      <c r="G43" s="114">
        <v>0</v>
      </c>
      <c r="H43" s="114">
        <v>0</v>
      </c>
      <c r="I43" s="114">
        <v>0</v>
      </c>
      <c r="J43" s="91">
        <f t="shared" si="11"/>
        <v>364.37</v>
      </c>
      <c r="K43" s="118" t="str">
        <f>IFERROR(VLOOKUP(C43,'CEDARS School FRPL'!$C$4:$H$2393,6,FALSE),"No")</f>
        <v>Yes</v>
      </c>
      <c r="L43" s="118" t="str">
        <f>VLOOKUP(A43,'District Data'!$A$2:$P$321,14,FALSE)</f>
        <v>Yes</v>
      </c>
      <c r="M43" s="120" t="str">
        <f>IFERROR(IF(AND(VLOOKUP(C43,'Package 218'!$D:$D,1,FALSE)=C43,VLOOKUP(C43,'Package 218'!$D:$F,3,FALSE)="Yes",VLOOKUP(A43,'District Data'!$A$2:$O$321,14,FALSE)="Yes"),"Yes","No"),"No")</f>
        <v>Yes</v>
      </c>
      <c r="N43" s="23" t="str">
        <f t="shared" si="12"/>
        <v>Yes</v>
      </c>
      <c r="O43" s="131" t="str">
        <f t="shared" si="13"/>
        <v>Yes</v>
      </c>
    </row>
    <row r="44" spans="1:15" x14ac:dyDescent="0.25">
      <c r="A44" s="136" t="s">
        <v>883</v>
      </c>
      <c r="B44" s="136" t="s">
        <v>3025</v>
      </c>
      <c r="C44" s="26">
        <v>4073</v>
      </c>
      <c r="D44" s="26" t="s">
        <v>894</v>
      </c>
      <c r="E44" s="114">
        <v>427.71</v>
      </c>
      <c r="F44" s="114">
        <v>0</v>
      </c>
      <c r="G44" s="114">
        <v>0</v>
      </c>
      <c r="H44" s="114">
        <v>0</v>
      </c>
      <c r="I44" s="114">
        <v>0</v>
      </c>
      <c r="J44" s="91">
        <f t="shared" si="11"/>
        <v>427.71</v>
      </c>
      <c r="K44" s="118" t="str">
        <f>IFERROR(VLOOKUP(C44,'CEDARS School FRPL'!$C$4:$H$2393,6,FALSE),"No")</f>
        <v>Yes</v>
      </c>
      <c r="L44" s="118" t="str">
        <f>VLOOKUP(A44,'District Data'!$A$2:$P$321,14,FALSE)</f>
        <v>Yes</v>
      </c>
      <c r="M44" s="120" t="str">
        <f>IFERROR(IF(AND(VLOOKUP(C44,'Package 218'!$D:$D,1,FALSE)=C44,VLOOKUP(C44,'Package 218'!$D:$F,3,FALSE)="Yes",VLOOKUP(A44,'District Data'!$A$2:$O$321,14,FALSE)="Yes"),"Yes","No"),"No")</f>
        <v>Yes</v>
      </c>
      <c r="N44" s="23" t="str">
        <f t="shared" si="12"/>
        <v>Yes</v>
      </c>
      <c r="O44" s="131" t="str">
        <f t="shared" si="13"/>
        <v>Yes</v>
      </c>
    </row>
    <row r="45" spans="1:15" x14ac:dyDescent="0.25">
      <c r="A45" s="136" t="s">
        <v>883</v>
      </c>
      <c r="B45" s="136" t="s">
        <v>3025</v>
      </c>
      <c r="C45" s="26">
        <v>4118</v>
      </c>
      <c r="D45" s="26" t="s">
        <v>895</v>
      </c>
      <c r="E45" s="114">
        <v>514.62</v>
      </c>
      <c r="F45" s="114">
        <v>0</v>
      </c>
      <c r="G45" s="114">
        <v>0</v>
      </c>
      <c r="H45" s="114">
        <v>0</v>
      </c>
      <c r="I45" s="114">
        <v>65.540000000000006</v>
      </c>
      <c r="J45" s="91">
        <f t="shared" si="11"/>
        <v>580.16</v>
      </c>
      <c r="K45" s="118" t="str">
        <f>IFERROR(VLOOKUP(C45,'CEDARS School FRPL'!$C$4:$H$2393,6,FALSE),"No")</f>
        <v>No</v>
      </c>
      <c r="L45" s="118" t="str">
        <f>VLOOKUP(A45,'District Data'!$A$2:$P$321,14,FALSE)</f>
        <v>Yes</v>
      </c>
      <c r="M45" s="120" t="str">
        <f>IFERROR(IF(AND(VLOOKUP(C45,'Package 218'!$D:$D,1,FALSE)=C45,VLOOKUP(C45,'Package 218'!$D:$F,3,FALSE)="Yes",VLOOKUP(A45,'District Data'!$A$2:$O$321,14,FALSE)="Yes"),"Yes","No"),"No")</f>
        <v>No</v>
      </c>
      <c r="N45" s="23" t="str">
        <f t="shared" si="12"/>
        <v>No</v>
      </c>
      <c r="O45" s="131" t="str">
        <f t="shared" si="13"/>
        <v>No</v>
      </c>
    </row>
    <row r="46" spans="1:15" x14ac:dyDescent="0.25">
      <c r="A46" s="136" t="s">
        <v>883</v>
      </c>
      <c r="B46" s="136" t="s">
        <v>3025</v>
      </c>
      <c r="C46" s="26">
        <v>4136</v>
      </c>
      <c r="D46" s="26" t="s">
        <v>896</v>
      </c>
      <c r="E46" s="114">
        <v>364.42</v>
      </c>
      <c r="F46" s="114">
        <v>0</v>
      </c>
      <c r="G46" s="114">
        <v>0</v>
      </c>
      <c r="H46" s="114">
        <v>0</v>
      </c>
      <c r="I46" s="114">
        <v>0</v>
      </c>
      <c r="J46" s="91">
        <f t="shared" si="11"/>
        <v>364.42</v>
      </c>
      <c r="K46" s="118" t="str">
        <f>IFERROR(VLOOKUP(C46,'CEDARS School FRPL'!$C$4:$H$2393,6,FALSE),"No")</f>
        <v>Yes</v>
      </c>
      <c r="L46" s="118" t="str">
        <f>VLOOKUP(A46,'District Data'!$A$2:$P$321,14,FALSE)</f>
        <v>Yes</v>
      </c>
      <c r="M46" s="120" t="str">
        <f>IFERROR(IF(AND(VLOOKUP(C46,'Package 218'!$D:$D,1,FALSE)=C46,VLOOKUP(C46,'Package 218'!$D:$F,3,FALSE)="Yes",VLOOKUP(A46,'District Data'!$A$2:$O$321,14,FALSE)="Yes"),"Yes","No"),"No")</f>
        <v>Yes</v>
      </c>
      <c r="N46" s="23" t="str">
        <f t="shared" si="12"/>
        <v>Yes</v>
      </c>
      <c r="O46" s="131" t="str">
        <f t="shared" si="13"/>
        <v>Yes</v>
      </c>
    </row>
    <row r="47" spans="1:15" x14ac:dyDescent="0.25">
      <c r="A47" s="136" t="s">
        <v>883</v>
      </c>
      <c r="B47" s="136" t="s">
        <v>3025</v>
      </c>
      <c r="C47" s="26">
        <v>4181</v>
      </c>
      <c r="D47" s="26" t="s">
        <v>897</v>
      </c>
      <c r="E47" s="114">
        <v>407.48</v>
      </c>
      <c r="F47" s="114">
        <v>0</v>
      </c>
      <c r="G47" s="114">
        <v>0</v>
      </c>
      <c r="H47" s="114">
        <v>0</v>
      </c>
      <c r="I47" s="114">
        <v>0</v>
      </c>
      <c r="J47" s="91">
        <f t="shared" si="11"/>
        <v>407.48</v>
      </c>
      <c r="K47" s="118" t="str">
        <f>IFERROR(VLOOKUP(C47,'CEDARS School FRPL'!$C$4:$H$2393,6,FALSE),"No")</f>
        <v>Yes</v>
      </c>
      <c r="L47" s="118" t="str">
        <f>VLOOKUP(A47,'District Data'!$A$2:$P$321,14,FALSE)</f>
        <v>Yes</v>
      </c>
      <c r="M47" s="120" t="str">
        <f>IFERROR(IF(AND(VLOOKUP(C47,'Package 218'!$D:$D,1,FALSE)=C47,VLOOKUP(C47,'Package 218'!$D:$F,3,FALSE)="Yes",VLOOKUP(A47,'District Data'!$A$2:$O$321,14,FALSE)="Yes"),"Yes","No"),"No")</f>
        <v>Yes</v>
      </c>
      <c r="N47" s="23" t="str">
        <f t="shared" si="12"/>
        <v>Yes</v>
      </c>
      <c r="O47" s="131" t="str">
        <f t="shared" si="13"/>
        <v>Yes</v>
      </c>
    </row>
    <row r="48" spans="1:15" x14ac:dyDescent="0.25">
      <c r="A48" s="136" t="s">
        <v>883</v>
      </c>
      <c r="B48" s="136" t="s">
        <v>3025</v>
      </c>
      <c r="C48" s="26">
        <v>4202</v>
      </c>
      <c r="D48" s="26" t="s">
        <v>898</v>
      </c>
      <c r="E48" s="114">
        <v>533.02</v>
      </c>
      <c r="F48" s="114">
        <v>0</v>
      </c>
      <c r="G48" s="114">
        <v>0</v>
      </c>
      <c r="H48" s="114">
        <v>0</v>
      </c>
      <c r="I48" s="114">
        <v>0</v>
      </c>
      <c r="J48" s="91">
        <f t="shared" si="11"/>
        <v>533.02</v>
      </c>
      <c r="K48" s="118" t="str">
        <f>IFERROR(VLOOKUP(C48,'CEDARS School FRPL'!$C$4:$H$2393,6,FALSE),"No")</f>
        <v>Yes</v>
      </c>
      <c r="L48" s="118" t="str">
        <f>VLOOKUP(A48,'District Data'!$A$2:$P$321,14,FALSE)</f>
        <v>Yes</v>
      </c>
      <c r="M48" s="120" t="str">
        <f>IFERROR(IF(AND(VLOOKUP(C48,'Package 218'!$D:$D,1,FALSE)=C48,VLOOKUP(C48,'Package 218'!$D:$F,3,FALSE)="Yes",VLOOKUP(A48,'District Data'!$A$2:$O$321,14,FALSE)="Yes"),"Yes","No"),"No")</f>
        <v>Yes</v>
      </c>
      <c r="N48" s="23" t="str">
        <f t="shared" si="12"/>
        <v>Yes</v>
      </c>
      <c r="O48" s="131" t="str">
        <f t="shared" si="13"/>
        <v>Yes</v>
      </c>
    </row>
    <row r="49" spans="1:15" x14ac:dyDescent="0.25">
      <c r="A49" s="136" t="s">
        <v>883</v>
      </c>
      <c r="B49" s="136" t="s">
        <v>3025</v>
      </c>
      <c r="C49" s="26">
        <v>4418</v>
      </c>
      <c r="D49" s="26" t="s">
        <v>899</v>
      </c>
      <c r="E49" s="114">
        <v>636.5</v>
      </c>
      <c r="F49" s="114">
        <v>10.5</v>
      </c>
      <c r="G49" s="114">
        <v>0</v>
      </c>
      <c r="H49" s="114">
        <v>0</v>
      </c>
      <c r="I49" s="114">
        <v>0</v>
      </c>
      <c r="J49" s="91">
        <f t="shared" si="11"/>
        <v>647</v>
      </c>
      <c r="K49" s="118" t="str">
        <f>IFERROR(VLOOKUP(C49,'CEDARS School FRPL'!$C$4:$H$2393,6,FALSE),"No")</f>
        <v>Yes</v>
      </c>
      <c r="L49" s="118" t="str">
        <f>VLOOKUP(A49,'District Data'!$A$2:$P$321,14,FALSE)</f>
        <v>Yes</v>
      </c>
      <c r="M49" s="120" t="str">
        <f>IFERROR(IF(AND(VLOOKUP(C49,'Package 218'!$D:$D,1,FALSE)=C49,VLOOKUP(C49,'Package 218'!$D:$F,3,FALSE)="Yes",VLOOKUP(A49,'District Data'!$A$2:$O$321,14,FALSE)="Yes"),"Yes","No"),"No")</f>
        <v>Yes</v>
      </c>
      <c r="N49" s="23" t="str">
        <f t="shared" si="12"/>
        <v>Yes</v>
      </c>
      <c r="O49" s="131" t="str">
        <f t="shared" si="13"/>
        <v>Yes</v>
      </c>
    </row>
    <row r="50" spans="1:15" x14ac:dyDescent="0.25">
      <c r="A50" s="136" t="s">
        <v>883</v>
      </c>
      <c r="B50" s="136" t="s">
        <v>3025</v>
      </c>
      <c r="C50" s="26">
        <v>4429</v>
      </c>
      <c r="D50" s="26" t="s">
        <v>900</v>
      </c>
      <c r="E50" s="114">
        <v>858.22</v>
      </c>
      <c r="F50" s="114">
        <v>0</v>
      </c>
      <c r="G50" s="114">
        <v>0</v>
      </c>
      <c r="H50" s="114">
        <v>0</v>
      </c>
      <c r="I50" s="114">
        <v>0</v>
      </c>
      <c r="J50" s="91">
        <f t="shared" si="11"/>
        <v>858.22</v>
      </c>
      <c r="K50" s="118" t="str">
        <f>IFERROR(VLOOKUP(C50,'CEDARS School FRPL'!$C$4:$H$2393,6,FALSE),"No")</f>
        <v>Yes</v>
      </c>
      <c r="L50" s="118" t="str">
        <f>VLOOKUP(A50,'District Data'!$A$2:$P$321,14,FALSE)</f>
        <v>Yes</v>
      </c>
      <c r="M50" s="120" t="str">
        <f>IFERROR(IF(AND(VLOOKUP(C50,'Package 218'!$D:$D,1,FALSE)=C50,VLOOKUP(C50,'Package 218'!$D:$F,3,FALSE)="Yes",VLOOKUP(A50,'District Data'!$A$2:$O$321,14,FALSE)="Yes"),"Yes","No"),"No")</f>
        <v>Yes</v>
      </c>
      <c r="N50" s="23" t="str">
        <f t="shared" si="12"/>
        <v>Yes</v>
      </c>
      <c r="O50" s="131" t="str">
        <f t="shared" si="13"/>
        <v>Yes</v>
      </c>
    </row>
    <row r="51" spans="1:15" x14ac:dyDescent="0.25">
      <c r="A51" s="136" t="s">
        <v>883</v>
      </c>
      <c r="B51" s="136" t="s">
        <v>3025</v>
      </c>
      <c r="C51" s="26">
        <v>4446</v>
      </c>
      <c r="D51" s="26" t="s">
        <v>901</v>
      </c>
      <c r="E51" s="114">
        <v>328.18</v>
      </c>
      <c r="F51" s="114">
        <v>0</v>
      </c>
      <c r="G51" s="114">
        <v>0</v>
      </c>
      <c r="H51" s="114">
        <v>0</v>
      </c>
      <c r="I51" s="114">
        <v>0</v>
      </c>
      <c r="J51" s="91">
        <f t="shared" si="11"/>
        <v>328.18</v>
      </c>
      <c r="K51" s="118" t="str">
        <f>IFERROR(VLOOKUP(C51,'CEDARS School FRPL'!$C$4:$H$2393,6,FALSE),"No")</f>
        <v>No</v>
      </c>
      <c r="L51" s="118" t="str">
        <f>VLOOKUP(A51,'District Data'!$A$2:$P$321,14,FALSE)</f>
        <v>Yes</v>
      </c>
      <c r="M51" s="120" t="str">
        <f>IFERROR(IF(AND(VLOOKUP(C51,'Package 218'!$D:$D,1,FALSE)=C51,VLOOKUP(C51,'Package 218'!$D:$F,3,FALSE)="Yes",VLOOKUP(A51,'District Data'!$A$2:$O$321,14,FALSE)="Yes"),"Yes","No"),"No")</f>
        <v>No</v>
      </c>
      <c r="N51" s="23" t="str">
        <f t="shared" si="12"/>
        <v>No</v>
      </c>
      <c r="O51" s="131" t="str">
        <f t="shared" si="13"/>
        <v>No</v>
      </c>
    </row>
    <row r="52" spans="1:15" x14ac:dyDescent="0.25">
      <c r="A52" s="136" t="s">
        <v>883</v>
      </c>
      <c r="B52" s="136" t="s">
        <v>3025</v>
      </c>
      <c r="C52" s="26">
        <v>4484</v>
      </c>
      <c r="D52" s="26" t="s">
        <v>902</v>
      </c>
      <c r="E52" s="114">
        <v>1446.73</v>
      </c>
      <c r="F52" s="114">
        <v>0</v>
      </c>
      <c r="G52" s="114">
        <v>131.94</v>
      </c>
      <c r="H52" s="114">
        <v>0</v>
      </c>
      <c r="I52" s="114">
        <v>0</v>
      </c>
      <c r="J52" s="91">
        <f t="shared" si="11"/>
        <v>1578.67</v>
      </c>
      <c r="K52" s="118" t="str">
        <f>IFERROR(VLOOKUP(C52,'CEDARS School FRPL'!$C$4:$H$2393,6,FALSE),"No")</f>
        <v>Yes</v>
      </c>
      <c r="L52" s="118" t="str">
        <f>VLOOKUP(A52,'District Data'!$A$2:$P$321,14,FALSE)</f>
        <v>Yes</v>
      </c>
      <c r="M52" s="120" t="str">
        <f>IFERROR(IF(AND(VLOOKUP(C52,'Package 218'!$D:$D,1,FALSE)=C52,VLOOKUP(C52,'Package 218'!$D:$F,3,FALSE)="Yes",VLOOKUP(A52,'District Data'!$A$2:$O$321,14,FALSE)="Yes"),"Yes","No"),"No")</f>
        <v>Yes</v>
      </c>
      <c r="N52" s="23" t="str">
        <f t="shared" si="12"/>
        <v>Yes</v>
      </c>
      <c r="O52" s="131" t="str">
        <f t="shared" si="13"/>
        <v>Yes</v>
      </c>
    </row>
    <row r="53" spans="1:15" x14ac:dyDescent="0.25">
      <c r="A53" s="136" t="s">
        <v>883</v>
      </c>
      <c r="B53" s="136" t="s">
        <v>3025</v>
      </c>
      <c r="C53" s="26">
        <v>5106</v>
      </c>
      <c r="D53" s="26" t="s">
        <v>904</v>
      </c>
      <c r="E53" s="114">
        <v>56.15</v>
      </c>
      <c r="F53" s="114">
        <v>0</v>
      </c>
      <c r="G53" s="114">
        <v>1.51</v>
      </c>
      <c r="H53" s="114">
        <v>0</v>
      </c>
      <c r="I53" s="114">
        <v>0</v>
      </c>
      <c r="J53" s="91">
        <f t="shared" si="11"/>
        <v>57.66</v>
      </c>
      <c r="K53" s="118" t="str">
        <f>IFERROR(VLOOKUP(C53,'CEDARS School FRPL'!$C$4:$H$2393,6,FALSE),"No")</f>
        <v>Yes</v>
      </c>
      <c r="L53" s="118" t="str">
        <f>VLOOKUP(A53,'District Data'!$A$2:$P$321,14,FALSE)</f>
        <v>Yes</v>
      </c>
      <c r="M53" s="120" t="str">
        <f>IFERROR(IF(AND(VLOOKUP(C53,'Package 218'!$D:$D,1,FALSE)=C53,VLOOKUP(C53,'Package 218'!$D:$F,3,FALSE)="Yes",VLOOKUP(A53,'District Data'!$A$2:$O$321,14,FALSE)="Yes"),"Yes","No"),"No")</f>
        <v>Yes</v>
      </c>
      <c r="N53" s="23" t="str">
        <f t="shared" si="12"/>
        <v>Yes</v>
      </c>
      <c r="O53" s="131" t="str">
        <f t="shared" si="13"/>
        <v>Yes</v>
      </c>
    </row>
    <row r="54" spans="1:15" x14ac:dyDescent="0.25">
      <c r="A54" s="136" t="s">
        <v>883</v>
      </c>
      <c r="B54" s="136" t="s">
        <v>3025</v>
      </c>
      <c r="C54" s="26">
        <v>5220</v>
      </c>
      <c r="D54" s="26" t="s">
        <v>905</v>
      </c>
      <c r="E54" s="114">
        <v>447.85</v>
      </c>
      <c r="F54" s="114">
        <v>0</v>
      </c>
      <c r="G54" s="114">
        <v>0</v>
      </c>
      <c r="H54" s="114">
        <v>0</v>
      </c>
      <c r="I54" s="114">
        <v>0</v>
      </c>
      <c r="J54" s="91">
        <f t="shared" si="11"/>
        <v>447.85</v>
      </c>
      <c r="K54" s="118" t="str">
        <f>IFERROR(VLOOKUP(C54,'CEDARS School FRPL'!$C$4:$H$2393,6,FALSE),"No")</f>
        <v>No</v>
      </c>
      <c r="L54" s="118" t="str">
        <f>VLOOKUP(A54,'District Data'!$A$2:$P$321,14,FALSE)</f>
        <v>Yes</v>
      </c>
      <c r="M54" s="120" t="str">
        <f>IFERROR(IF(AND(VLOOKUP(C54,'Package 218'!$D:$D,1,FALSE)=C54,VLOOKUP(C54,'Package 218'!$D:$F,3,FALSE)="Yes",VLOOKUP(A54,'District Data'!$A$2:$O$321,14,FALSE)="Yes"),"Yes","No"),"No")</f>
        <v>No</v>
      </c>
      <c r="N54" s="23" t="str">
        <f t="shared" si="12"/>
        <v>No</v>
      </c>
      <c r="O54" s="131" t="str">
        <f t="shared" si="13"/>
        <v>No</v>
      </c>
    </row>
    <row r="55" spans="1:15" x14ac:dyDescent="0.25">
      <c r="A55" s="136" t="s">
        <v>883</v>
      </c>
      <c r="B55" s="136" t="s">
        <v>3025</v>
      </c>
      <c r="C55" s="26">
        <v>5438</v>
      </c>
      <c r="D55" s="26" t="s">
        <v>906</v>
      </c>
      <c r="E55" s="114">
        <v>654.23</v>
      </c>
      <c r="F55" s="114">
        <v>0</v>
      </c>
      <c r="G55" s="114">
        <v>0</v>
      </c>
      <c r="H55" s="114">
        <v>0</v>
      </c>
      <c r="I55" s="114">
        <v>0</v>
      </c>
      <c r="J55" s="91">
        <f t="shared" si="11"/>
        <v>654.23</v>
      </c>
      <c r="K55" s="118" t="str">
        <f>IFERROR(VLOOKUP(C55,'CEDARS School FRPL'!$C$4:$H$2393,6,FALSE),"No")</f>
        <v>No</v>
      </c>
      <c r="L55" s="118" t="str">
        <f>VLOOKUP(A55,'District Data'!$A$2:$P$321,14,FALSE)</f>
        <v>Yes</v>
      </c>
      <c r="M55" s="120" t="str">
        <f>IFERROR(IF(AND(VLOOKUP(C55,'Package 218'!$D:$D,1,FALSE)=C55,VLOOKUP(C55,'Package 218'!$D:$F,3,FALSE)="Yes",VLOOKUP(A55,'District Data'!$A$2:$O$321,14,FALSE)="Yes"),"Yes","No"),"No")</f>
        <v>No</v>
      </c>
      <c r="N55" s="23" t="str">
        <f t="shared" si="12"/>
        <v>No</v>
      </c>
      <c r="O55" s="131" t="str">
        <f t="shared" si="13"/>
        <v>No</v>
      </c>
    </row>
    <row r="56" spans="1:15" x14ac:dyDescent="0.25">
      <c r="A56" s="136" t="s">
        <v>883</v>
      </c>
      <c r="B56" s="136" t="s">
        <v>3025</v>
      </c>
      <c r="C56" s="26">
        <v>5439</v>
      </c>
      <c r="D56" s="26" t="s">
        <v>104</v>
      </c>
      <c r="E56" s="114">
        <v>912.86</v>
      </c>
      <c r="F56" s="114">
        <v>0</v>
      </c>
      <c r="G56" s="114">
        <v>0</v>
      </c>
      <c r="H56" s="114">
        <v>0</v>
      </c>
      <c r="I56" s="114">
        <v>0</v>
      </c>
      <c r="J56" s="91">
        <f t="shared" si="11"/>
        <v>912.86</v>
      </c>
      <c r="K56" s="118" t="str">
        <f>IFERROR(VLOOKUP(C56,'CEDARS School FRPL'!$C$4:$H$2393,6,FALSE),"No")</f>
        <v>Yes</v>
      </c>
      <c r="L56" s="118" t="str">
        <f>VLOOKUP(A56,'District Data'!$A$2:$P$321,14,FALSE)</f>
        <v>Yes</v>
      </c>
      <c r="M56" s="120" t="str">
        <f>IFERROR(IF(AND(VLOOKUP(C56,'Package 218'!$D:$D,1,FALSE)=C56,VLOOKUP(C56,'Package 218'!$D:$F,3,FALSE)="Yes",VLOOKUP(A56,'District Data'!$A$2:$O$321,14,FALSE)="Yes"),"Yes","No"),"No")</f>
        <v>Yes</v>
      </c>
      <c r="N56" s="23" t="str">
        <f t="shared" si="12"/>
        <v>Yes</v>
      </c>
      <c r="O56" s="131" t="str">
        <f t="shared" si="13"/>
        <v>Yes</v>
      </c>
    </row>
    <row r="57" spans="1:15" x14ac:dyDescent="0.25">
      <c r="A57" s="136" t="s">
        <v>883</v>
      </c>
      <c r="B57" s="136" t="s">
        <v>3025</v>
      </c>
      <c r="C57" s="26">
        <v>5520</v>
      </c>
      <c r="D57" s="26" t="s">
        <v>907</v>
      </c>
      <c r="E57" s="114">
        <v>754.1</v>
      </c>
      <c r="F57" s="114">
        <v>0</v>
      </c>
      <c r="G57" s="114">
        <v>0</v>
      </c>
      <c r="H57" s="114">
        <v>0</v>
      </c>
      <c r="I57" s="114">
        <v>0</v>
      </c>
      <c r="J57" s="91">
        <f t="shared" si="11"/>
        <v>754.1</v>
      </c>
      <c r="K57" s="118" t="str">
        <f>IFERROR(VLOOKUP(C57,'CEDARS School FRPL'!$C$4:$H$2393,6,FALSE),"No")</f>
        <v>No</v>
      </c>
      <c r="L57" s="118" t="str">
        <f>VLOOKUP(A57,'District Data'!$A$2:$P$321,14,FALSE)</f>
        <v>Yes</v>
      </c>
      <c r="M57" s="120" t="str">
        <f>IFERROR(IF(AND(VLOOKUP(C57,'Package 218'!$D:$D,1,FALSE)=C57,VLOOKUP(C57,'Package 218'!$D:$F,3,FALSE)="Yes",VLOOKUP(A57,'District Data'!$A$2:$O$321,14,FALSE)="Yes"),"Yes","No"),"No")</f>
        <v>No</v>
      </c>
      <c r="N57" s="23" t="str">
        <f t="shared" si="12"/>
        <v>No</v>
      </c>
      <c r="O57" s="131" t="str">
        <f t="shared" si="13"/>
        <v>No</v>
      </c>
    </row>
    <row r="58" spans="1:15" x14ac:dyDescent="0.25">
      <c r="A58" s="136" t="s">
        <v>883</v>
      </c>
      <c r="B58" s="136" t="s">
        <v>3025</v>
      </c>
      <c r="C58" s="26">
        <v>5521</v>
      </c>
      <c r="D58" s="26" t="s">
        <v>908</v>
      </c>
      <c r="E58" s="114">
        <v>612</v>
      </c>
      <c r="F58" s="114">
        <v>0</v>
      </c>
      <c r="G58" s="114">
        <v>0</v>
      </c>
      <c r="H58" s="114">
        <v>0</v>
      </c>
      <c r="I58" s="114">
        <v>0</v>
      </c>
      <c r="J58" s="91">
        <f t="shared" si="11"/>
        <v>612</v>
      </c>
      <c r="K58" s="118" t="str">
        <f>IFERROR(VLOOKUP(C58,'CEDARS School FRPL'!$C$4:$H$2393,6,FALSE),"No")</f>
        <v>Yes</v>
      </c>
      <c r="L58" s="118" t="str">
        <f>VLOOKUP(A58,'District Data'!$A$2:$P$321,14,FALSE)</f>
        <v>Yes</v>
      </c>
      <c r="M58" s="120" t="str">
        <f>IFERROR(IF(AND(VLOOKUP(C58,'Package 218'!$D:$D,1,FALSE)=C58,VLOOKUP(C58,'Package 218'!$D:$F,3,FALSE)="Yes",VLOOKUP(A58,'District Data'!$A$2:$O$321,14,FALSE)="Yes"),"Yes","No"),"No")</f>
        <v>Yes</v>
      </c>
      <c r="N58" s="23" t="str">
        <f t="shared" si="12"/>
        <v>Yes</v>
      </c>
      <c r="O58" s="131" t="str">
        <f t="shared" si="13"/>
        <v>Yes</v>
      </c>
    </row>
    <row r="59" spans="1:15" x14ac:dyDescent="0.25">
      <c r="A59" s="136" t="s">
        <v>883</v>
      </c>
      <c r="B59" s="136" t="s">
        <v>3025</v>
      </c>
      <c r="C59" s="26">
        <v>5727</v>
      </c>
      <c r="D59" s="26" t="s">
        <v>3277</v>
      </c>
      <c r="E59" s="114">
        <v>126.22</v>
      </c>
      <c r="F59" s="114">
        <v>0</v>
      </c>
      <c r="G59" s="114">
        <v>3.14</v>
      </c>
      <c r="H59" s="114">
        <v>0</v>
      </c>
      <c r="I59" s="114">
        <v>0</v>
      </c>
      <c r="J59" s="91">
        <f t="shared" si="11"/>
        <v>129.35999999999999</v>
      </c>
      <c r="K59" s="118" t="str">
        <f>IFERROR(VLOOKUP(C59,'CEDARS School FRPL'!$C$4:$H$2393,6,FALSE),"No")</f>
        <v>Yes</v>
      </c>
      <c r="L59" s="118" t="str">
        <f>VLOOKUP(A59,'District Data'!$A$2:$P$321,14,FALSE)</f>
        <v>Yes</v>
      </c>
      <c r="M59" s="120" t="str">
        <f>IFERROR(IF(AND(VLOOKUP(C59,'Package 218'!$D:$D,1,FALSE)=C59,VLOOKUP(C59,'Package 218'!$D:$F,3,FALSE)="Yes",VLOOKUP(A59,'District Data'!$A$2:$O$321,14,FALSE)="Yes"),"Yes","No"),"No")</f>
        <v>Yes</v>
      </c>
      <c r="N59" s="23" t="str">
        <f t="shared" si="12"/>
        <v>Yes</v>
      </c>
      <c r="O59" s="131" t="str">
        <f t="shared" si="13"/>
        <v>Yes</v>
      </c>
    </row>
    <row r="60" spans="1:15" x14ac:dyDescent="0.25">
      <c r="A60" s="136" t="s">
        <v>1516</v>
      </c>
      <c r="B60" s="136" t="s">
        <v>3113</v>
      </c>
      <c r="C60" s="26">
        <v>2133</v>
      </c>
      <c r="D60" s="26" t="s">
        <v>1517</v>
      </c>
      <c r="E60" s="114">
        <v>140.80000000000001</v>
      </c>
      <c r="F60" s="114">
        <v>0</v>
      </c>
      <c r="G60" s="114">
        <v>0</v>
      </c>
      <c r="H60" s="114">
        <v>0</v>
      </c>
      <c r="I60" s="114">
        <v>0</v>
      </c>
      <c r="J60" s="91">
        <f t="shared" si="11"/>
        <v>140.80000000000001</v>
      </c>
      <c r="K60" s="118" t="str">
        <f>IFERROR(VLOOKUP(C60,'CEDARS School FRPL'!$C$4:$H$2393,6,FALSE),"No")</f>
        <v>Yes</v>
      </c>
      <c r="L60" s="118" t="str">
        <f>VLOOKUP(A60,'District Data'!$A$2:$P$321,14,FALSE)</f>
        <v>Yes</v>
      </c>
      <c r="M60" s="120" t="str">
        <f>IFERROR(IF(AND(VLOOKUP(C60,'Package 218'!$D:$D,1,FALSE)=C60,VLOOKUP(C60,'Package 218'!$D:$F,3,FALSE)="Yes",VLOOKUP(A60,'District Data'!$A$2:$O$321,14,FALSE)="Yes"),"Yes","No"),"No")</f>
        <v>Yes</v>
      </c>
      <c r="N60" s="23" t="str">
        <f t="shared" si="12"/>
        <v>Yes</v>
      </c>
      <c r="O60" s="131" t="str">
        <f t="shared" si="13"/>
        <v>Yes</v>
      </c>
    </row>
    <row r="61" spans="1:15" x14ac:dyDescent="0.25">
      <c r="A61" s="136" t="s">
        <v>957</v>
      </c>
      <c r="B61" s="136" t="s">
        <v>3028</v>
      </c>
      <c r="C61" s="26">
        <v>2904</v>
      </c>
      <c r="D61" s="26" t="s">
        <v>958</v>
      </c>
      <c r="E61" s="114">
        <v>389.64</v>
      </c>
      <c r="F61" s="114">
        <v>0</v>
      </c>
      <c r="G61" s="114">
        <v>30.34</v>
      </c>
      <c r="H61" s="114">
        <v>2</v>
      </c>
      <c r="I61" s="114">
        <v>0</v>
      </c>
      <c r="J61" s="91">
        <f t="shared" si="11"/>
        <v>421.97999999999996</v>
      </c>
      <c r="K61" s="118" t="str">
        <f>IFERROR(VLOOKUP(C61,'CEDARS School FRPL'!$C$4:$H$2393,6,FALSE),"No")</f>
        <v>Yes</v>
      </c>
      <c r="L61" s="118" t="str">
        <f>VLOOKUP(A61,'District Data'!$A$2:$P$321,14,FALSE)</f>
        <v>Yes</v>
      </c>
      <c r="M61" s="120" t="str">
        <f>IFERROR(IF(AND(VLOOKUP(C61,'Package 218'!$D:$D,1,FALSE)=C61,VLOOKUP(C61,'Package 218'!$D:$F,3,FALSE)="Yes",VLOOKUP(A61,'District Data'!$A$2:$O$321,14,FALSE)="Yes"),"Yes","No"),"No")</f>
        <v>Yes</v>
      </c>
      <c r="N61" s="23" t="str">
        <f t="shared" si="12"/>
        <v>Yes</v>
      </c>
      <c r="O61" s="131" t="str">
        <f t="shared" si="13"/>
        <v>Yes</v>
      </c>
    </row>
    <row r="62" spans="1:15" x14ac:dyDescent="0.25">
      <c r="A62" s="136" t="s">
        <v>957</v>
      </c>
      <c r="B62" s="136" t="s">
        <v>3028</v>
      </c>
      <c r="C62" s="26">
        <v>3961</v>
      </c>
      <c r="D62" s="26" t="s">
        <v>959</v>
      </c>
      <c r="E62" s="114">
        <v>323.02999999999997</v>
      </c>
      <c r="F62" s="114">
        <v>0</v>
      </c>
      <c r="G62" s="114">
        <v>0</v>
      </c>
      <c r="H62" s="114">
        <v>0</v>
      </c>
      <c r="I62" s="114">
        <v>0</v>
      </c>
      <c r="J62" s="91">
        <f t="shared" si="11"/>
        <v>323.02999999999997</v>
      </c>
      <c r="K62" s="118" t="str">
        <f>IFERROR(VLOOKUP(C62,'CEDARS School FRPL'!$C$4:$H$2393,6,FALSE),"No")</f>
        <v>Yes</v>
      </c>
      <c r="L62" s="118" t="str">
        <f>VLOOKUP(A62,'District Data'!$A$2:$P$321,14,FALSE)</f>
        <v>Yes</v>
      </c>
      <c r="M62" s="120" t="str">
        <f>IFERROR(IF(AND(VLOOKUP(C62,'Package 218'!$D:$D,1,FALSE)=C62,VLOOKUP(C62,'Package 218'!$D:$F,3,FALSE)="Yes",VLOOKUP(A62,'District Data'!$A$2:$O$321,14,FALSE)="Yes"),"Yes","No"),"No")</f>
        <v>Yes</v>
      </c>
      <c r="N62" s="23" t="str">
        <f t="shared" si="12"/>
        <v>Yes</v>
      </c>
      <c r="O62" s="131" t="str">
        <f t="shared" si="13"/>
        <v>Yes</v>
      </c>
    </row>
    <row r="63" spans="1:15" x14ac:dyDescent="0.25">
      <c r="A63" s="136" t="s">
        <v>957</v>
      </c>
      <c r="B63" s="136" t="s">
        <v>3028</v>
      </c>
      <c r="C63" s="26">
        <v>5719</v>
      </c>
      <c r="D63" s="26" t="s">
        <v>3279</v>
      </c>
      <c r="E63" s="114">
        <v>597.9</v>
      </c>
      <c r="F63" s="114">
        <v>16.2</v>
      </c>
      <c r="G63" s="114">
        <v>0</v>
      </c>
      <c r="H63" s="114">
        <v>0</v>
      </c>
      <c r="I63" s="114">
        <v>0</v>
      </c>
      <c r="J63" s="91">
        <f t="shared" si="11"/>
        <v>614.1</v>
      </c>
      <c r="K63" s="118" t="str">
        <f>IFERROR(VLOOKUP(C63,'CEDARS School FRPL'!$C$4:$H$2393,6,FALSE),"No")</f>
        <v>Yes</v>
      </c>
      <c r="L63" s="118" t="str">
        <f>VLOOKUP(A63,'District Data'!$A$2:$P$321,14,FALSE)</f>
        <v>Yes</v>
      </c>
      <c r="M63" s="120" t="str">
        <f>IFERROR(IF(AND(VLOOKUP(C63,'Package 218'!$D:$D,1,FALSE)=C63,VLOOKUP(C63,'Package 218'!$D:$F,3,FALSE)="Yes",VLOOKUP(A63,'District Data'!$A$2:$O$321,14,FALSE)="Yes"),"Yes","No"),"No")</f>
        <v>Yes</v>
      </c>
      <c r="N63" s="23" t="str">
        <f t="shared" si="12"/>
        <v>Yes</v>
      </c>
      <c r="O63" s="131" t="str">
        <f t="shared" si="13"/>
        <v>Yes</v>
      </c>
    </row>
    <row r="64" spans="1:15" x14ac:dyDescent="0.25">
      <c r="A64" s="136" t="s">
        <v>702</v>
      </c>
      <c r="B64" s="136" t="s">
        <v>2995</v>
      </c>
      <c r="C64" s="26">
        <v>2367</v>
      </c>
      <c r="D64" s="26" t="s">
        <v>703</v>
      </c>
      <c r="E64" s="114">
        <v>261.89</v>
      </c>
      <c r="F64" s="114">
        <v>0</v>
      </c>
      <c r="G64" s="114">
        <v>14.49</v>
      </c>
      <c r="H64" s="114">
        <v>1.3</v>
      </c>
      <c r="I64" s="114">
        <v>0</v>
      </c>
      <c r="J64" s="91">
        <f t="shared" si="11"/>
        <v>277.68</v>
      </c>
      <c r="K64" s="118" t="str">
        <f>IFERROR(VLOOKUP(C64,'CEDARS School FRPL'!$C$4:$H$2393,6,FALSE),"No")</f>
        <v>Yes</v>
      </c>
      <c r="L64" s="118" t="str">
        <f>VLOOKUP(A64,'District Data'!$A$2:$P$321,14,FALSE)</f>
        <v>Yes</v>
      </c>
      <c r="M64" s="120" t="str">
        <f>IFERROR(IF(AND(VLOOKUP(C64,'Package 218'!$D:$D,1,FALSE)=C64,VLOOKUP(C64,'Package 218'!$D:$F,3,FALSE)="Yes",VLOOKUP(A64,'District Data'!$A$2:$O$321,14,FALSE)="Yes"),"Yes","No"),"No")</f>
        <v>Yes</v>
      </c>
      <c r="N64" s="23" t="str">
        <f t="shared" si="12"/>
        <v>Yes</v>
      </c>
      <c r="O64" s="131" t="str">
        <f t="shared" si="13"/>
        <v>Yes</v>
      </c>
    </row>
    <row r="65" spans="1:15" x14ac:dyDescent="0.25">
      <c r="A65" s="136" t="s">
        <v>702</v>
      </c>
      <c r="B65" s="136" t="s">
        <v>2995</v>
      </c>
      <c r="C65" s="26">
        <v>3078</v>
      </c>
      <c r="D65" s="26" t="s">
        <v>704</v>
      </c>
      <c r="E65" s="114">
        <v>363.06</v>
      </c>
      <c r="F65" s="114">
        <v>0</v>
      </c>
      <c r="G65" s="114">
        <v>0</v>
      </c>
      <c r="H65" s="114">
        <v>0</v>
      </c>
      <c r="I65" s="114">
        <v>0</v>
      </c>
      <c r="J65" s="91">
        <f t="shared" si="11"/>
        <v>363.06</v>
      </c>
      <c r="K65" s="118" t="str">
        <f>IFERROR(VLOOKUP(C65,'CEDARS School FRPL'!$C$4:$H$2393,6,FALSE),"No")</f>
        <v>Yes</v>
      </c>
      <c r="L65" s="118" t="str">
        <f>VLOOKUP(A65,'District Data'!$A$2:$P$321,14,FALSE)</f>
        <v>Yes</v>
      </c>
      <c r="M65" s="120" t="str">
        <f>IFERROR(IF(AND(VLOOKUP(C65,'Package 218'!$D:$D,1,FALSE)=C65,VLOOKUP(C65,'Package 218'!$D:$F,3,FALSE)="Yes",VLOOKUP(A65,'District Data'!$A$2:$O$321,14,FALSE)="Yes"),"Yes","No"),"No")</f>
        <v>Yes</v>
      </c>
      <c r="N65" s="23" t="str">
        <f t="shared" si="12"/>
        <v>Yes</v>
      </c>
      <c r="O65" s="131" t="str">
        <f t="shared" si="13"/>
        <v>Yes</v>
      </c>
    </row>
    <row r="66" spans="1:15" x14ac:dyDescent="0.25">
      <c r="A66" s="136" t="s">
        <v>702</v>
      </c>
      <c r="B66" s="136" t="s">
        <v>2995</v>
      </c>
      <c r="C66" s="26">
        <v>4031</v>
      </c>
      <c r="D66" s="26" t="s">
        <v>705</v>
      </c>
      <c r="E66" s="114">
        <v>214.42</v>
      </c>
      <c r="F66" s="114">
        <v>0</v>
      </c>
      <c r="G66" s="114">
        <v>0</v>
      </c>
      <c r="H66" s="114">
        <v>0</v>
      </c>
      <c r="I66" s="114">
        <v>0</v>
      </c>
      <c r="J66" s="91">
        <f t="shared" si="11"/>
        <v>214.42</v>
      </c>
      <c r="K66" s="118" t="str">
        <f>IFERROR(VLOOKUP(C66,'CEDARS School FRPL'!$C$4:$H$2393,6,FALSE),"No")</f>
        <v>Yes</v>
      </c>
      <c r="L66" s="118" t="str">
        <f>VLOOKUP(A66,'District Data'!$A$2:$P$321,14,FALSE)</f>
        <v>Yes</v>
      </c>
      <c r="M66" s="120" t="str">
        <f>IFERROR(IF(AND(VLOOKUP(C66,'Package 218'!$D:$D,1,FALSE)=C66,VLOOKUP(C66,'Package 218'!$D:$F,3,FALSE)="Yes",VLOOKUP(A66,'District Data'!$A$2:$O$321,14,FALSE)="Yes"),"Yes","No"),"No")</f>
        <v>Yes</v>
      </c>
      <c r="N66" s="23" t="str">
        <f t="shared" si="12"/>
        <v>Yes</v>
      </c>
      <c r="O66" s="131" t="str">
        <f t="shared" si="13"/>
        <v>Yes</v>
      </c>
    </row>
    <row r="67" spans="1:15" x14ac:dyDescent="0.25">
      <c r="A67" s="136" t="s">
        <v>1557</v>
      </c>
      <c r="B67" s="136" t="s">
        <v>3125</v>
      </c>
      <c r="C67" s="26">
        <v>2195</v>
      </c>
      <c r="D67" s="26" t="s">
        <v>1558</v>
      </c>
      <c r="E67" s="114">
        <v>359.37</v>
      </c>
      <c r="F67" s="114">
        <v>18</v>
      </c>
      <c r="G67" s="114">
        <v>0</v>
      </c>
      <c r="H67" s="114">
        <v>0</v>
      </c>
      <c r="I67" s="114">
        <v>0</v>
      </c>
      <c r="J67" s="91">
        <f t="shared" si="11"/>
        <v>377.37</v>
      </c>
      <c r="K67" s="118" t="str">
        <f>IFERROR(VLOOKUP(C67,'CEDARS School FRPL'!$C$4:$H$2393,6,FALSE),"No")</f>
        <v>Yes</v>
      </c>
      <c r="L67" s="118" t="str">
        <f>VLOOKUP(A67,'District Data'!$A$2:$P$321,14,FALSE)</f>
        <v>Yes</v>
      </c>
      <c r="M67" s="120" t="str">
        <f>IFERROR(IF(AND(VLOOKUP(C67,'Package 218'!$D:$D,1,FALSE)=C67,VLOOKUP(C67,'Package 218'!$D:$F,3,FALSE)="Yes",VLOOKUP(A67,'District Data'!$A$2:$O$321,14,FALSE)="Yes"),"Yes","No"),"No")</f>
        <v>Yes</v>
      </c>
      <c r="N67" s="23" t="str">
        <f t="shared" si="12"/>
        <v>Yes</v>
      </c>
      <c r="O67" s="131" t="str">
        <f t="shared" si="13"/>
        <v>Yes</v>
      </c>
    </row>
    <row r="68" spans="1:15" x14ac:dyDescent="0.25">
      <c r="A68" s="136" t="s">
        <v>1557</v>
      </c>
      <c r="B68" s="136" t="s">
        <v>3125</v>
      </c>
      <c r="C68" s="26">
        <v>2508</v>
      </c>
      <c r="D68" s="26" t="s">
        <v>1559</v>
      </c>
      <c r="E68" s="114">
        <v>775.79</v>
      </c>
      <c r="F68" s="114">
        <v>0</v>
      </c>
      <c r="G68" s="114">
        <v>50.04</v>
      </c>
      <c r="H68" s="114">
        <v>0</v>
      </c>
      <c r="I68" s="114">
        <v>4.1900000000000004</v>
      </c>
      <c r="J68" s="91">
        <f t="shared" ref="J68:J131" si="14">SUM(E68:I68)</f>
        <v>830.02</v>
      </c>
      <c r="K68" s="118" t="str">
        <f>IFERROR(VLOOKUP(C68,'CEDARS School FRPL'!$C$4:$H$2393,6,FALSE),"No")</f>
        <v>Yes</v>
      </c>
      <c r="L68" s="118" t="str">
        <f>VLOOKUP(A68,'District Data'!$A$2:$P$321,14,FALSE)</f>
        <v>Yes</v>
      </c>
      <c r="M68" s="120" t="str">
        <f>IFERROR(IF(AND(VLOOKUP(C68,'Package 218'!$D:$D,1,FALSE)=C68,VLOOKUP(C68,'Package 218'!$D:$F,3,FALSE)="Yes",VLOOKUP(A68,'District Data'!$A$2:$O$321,14,FALSE)="Yes"),"Yes","No"),"No")</f>
        <v>Yes</v>
      </c>
      <c r="N68" s="23" t="str">
        <f t="shared" ref="N68:N131" si="15">IF(AND(M68="Yes",K68="Yes"),"Yes","No")</f>
        <v>Yes</v>
      </c>
      <c r="O68" s="131" t="str">
        <f t="shared" ref="O68:O131" si="16">TEXT(N68, "Yes")</f>
        <v>Yes</v>
      </c>
    </row>
    <row r="69" spans="1:15" x14ac:dyDescent="0.25">
      <c r="A69" s="136" t="s">
        <v>1557</v>
      </c>
      <c r="B69" s="136" t="s">
        <v>3125</v>
      </c>
      <c r="C69" s="26">
        <v>2905</v>
      </c>
      <c r="D69" s="26" t="s">
        <v>1560</v>
      </c>
      <c r="E69" s="114">
        <v>221.07</v>
      </c>
      <c r="F69" s="114">
        <v>16.899999999999999</v>
      </c>
      <c r="G69" s="114">
        <v>0</v>
      </c>
      <c r="H69" s="114">
        <v>0</v>
      </c>
      <c r="I69" s="114">
        <v>0</v>
      </c>
      <c r="J69" s="91">
        <f t="shared" si="14"/>
        <v>237.97</v>
      </c>
      <c r="K69" s="118" t="str">
        <f>IFERROR(VLOOKUP(C69,'CEDARS School FRPL'!$C$4:$H$2393,6,FALSE),"No")</f>
        <v>Yes</v>
      </c>
      <c r="L69" s="118" t="str">
        <f>VLOOKUP(A69,'District Data'!$A$2:$P$321,14,FALSE)</f>
        <v>Yes</v>
      </c>
      <c r="M69" s="120" t="str">
        <f>IFERROR(IF(AND(VLOOKUP(C69,'Package 218'!$D:$D,1,FALSE)=C69,VLOOKUP(C69,'Package 218'!$D:$F,3,FALSE)="Yes",VLOOKUP(A69,'District Data'!$A$2:$O$321,14,FALSE)="Yes"),"Yes","No"),"No")</f>
        <v>Yes</v>
      </c>
      <c r="N69" s="23" t="str">
        <f t="shared" si="15"/>
        <v>Yes</v>
      </c>
      <c r="O69" s="131" t="str">
        <f t="shared" si="16"/>
        <v>Yes</v>
      </c>
    </row>
    <row r="70" spans="1:15" x14ac:dyDescent="0.25">
      <c r="A70" s="136" t="s">
        <v>1557</v>
      </c>
      <c r="B70" s="136" t="s">
        <v>3125</v>
      </c>
      <c r="C70" s="26">
        <v>2906</v>
      </c>
      <c r="D70" s="26" t="s">
        <v>1561</v>
      </c>
      <c r="E70" s="114">
        <v>560.82000000000005</v>
      </c>
      <c r="F70" s="114">
        <v>0</v>
      </c>
      <c r="G70" s="114">
        <v>0</v>
      </c>
      <c r="H70" s="114">
        <v>0</v>
      </c>
      <c r="I70" s="114">
        <v>0</v>
      </c>
      <c r="J70" s="91">
        <f t="shared" si="14"/>
        <v>560.82000000000005</v>
      </c>
      <c r="K70" s="118" t="str">
        <f>IFERROR(VLOOKUP(C70,'CEDARS School FRPL'!$C$4:$H$2393,6,FALSE),"No")</f>
        <v>Yes</v>
      </c>
      <c r="L70" s="118" t="str">
        <f>VLOOKUP(A70,'District Data'!$A$2:$P$321,14,FALSE)</f>
        <v>Yes</v>
      </c>
      <c r="M70" s="120" t="str">
        <f>IFERROR(IF(AND(VLOOKUP(C70,'Package 218'!$D:$D,1,FALSE)=C70,VLOOKUP(C70,'Package 218'!$D:$F,3,FALSE)="Yes",VLOOKUP(A70,'District Data'!$A$2:$O$321,14,FALSE)="Yes"),"Yes","No"),"No")</f>
        <v>Yes</v>
      </c>
      <c r="N70" s="23" t="str">
        <f t="shared" si="15"/>
        <v>Yes</v>
      </c>
      <c r="O70" s="131" t="str">
        <f t="shared" si="16"/>
        <v>Yes</v>
      </c>
    </row>
    <row r="71" spans="1:15" x14ac:dyDescent="0.25">
      <c r="A71" s="136" t="s">
        <v>1557</v>
      </c>
      <c r="B71" s="136" t="s">
        <v>3125</v>
      </c>
      <c r="C71" s="26">
        <v>3316</v>
      </c>
      <c r="D71" s="26" t="s">
        <v>1562</v>
      </c>
      <c r="E71" s="114">
        <v>384.67</v>
      </c>
      <c r="F71" s="114">
        <v>0</v>
      </c>
      <c r="G71" s="114">
        <v>0</v>
      </c>
      <c r="H71" s="114">
        <v>0</v>
      </c>
      <c r="I71" s="114">
        <v>0</v>
      </c>
      <c r="J71" s="91">
        <f t="shared" si="14"/>
        <v>384.67</v>
      </c>
      <c r="K71" s="118" t="str">
        <f>IFERROR(VLOOKUP(C71,'CEDARS School FRPL'!$C$4:$H$2393,6,FALSE),"No")</f>
        <v>Yes</v>
      </c>
      <c r="L71" s="118" t="str">
        <f>VLOOKUP(A71,'District Data'!$A$2:$P$321,14,FALSE)</f>
        <v>Yes</v>
      </c>
      <c r="M71" s="120" t="str">
        <f>IFERROR(IF(AND(VLOOKUP(C71,'Package 218'!$D:$D,1,FALSE)=C71,VLOOKUP(C71,'Package 218'!$D:$F,3,FALSE)="Yes",VLOOKUP(A71,'District Data'!$A$2:$O$321,14,FALSE)="Yes"),"Yes","No"),"No")</f>
        <v>Yes</v>
      </c>
      <c r="N71" s="23" t="str">
        <f t="shared" si="15"/>
        <v>Yes</v>
      </c>
      <c r="O71" s="131" t="str">
        <f t="shared" si="16"/>
        <v>Yes</v>
      </c>
    </row>
    <row r="72" spans="1:15" x14ac:dyDescent="0.25">
      <c r="A72" s="136" t="s">
        <v>1645</v>
      </c>
      <c r="B72" s="136" t="s">
        <v>3142</v>
      </c>
      <c r="C72" s="26">
        <v>2001</v>
      </c>
      <c r="D72" s="26" t="s">
        <v>1298</v>
      </c>
      <c r="E72" s="114">
        <v>5.75</v>
      </c>
      <c r="F72" s="114">
        <v>0</v>
      </c>
      <c r="G72" s="114">
        <v>0</v>
      </c>
      <c r="H72" s="114">
        <v>0</v>
      </c>
      <c r="I72" s="114">
        <v>0</v>
      </c>
      <c r="J72" s="91">
        <f t="shared" si="14"/>
        <v>5.75</v>
      </c>
      <c r="K72" s="118" t="str">
        <f>IFERROR(VLOOKUP(C72,'CEDARS School FRPL'!$C$4:$H$2393,6,FALSE),"No")</f>
        <v>No</v>
      </c>
      <c r="L72" s="118" t="str">
        <f>VLOOKUP(A72,'District Data'!$A$2:$P$321,14,FALSE)</f>
        <v>Yes</v>
      </c>
      <c r="M72" s="120" t="str">
        <f>IFERROR(IF(AND(VLOOKUP(C72,'Package 218'!$D:$D,1,FALSE)=C72,VLOOKUP(C72,'Package 218'!$D:$F,3,FALSE)="Yes",VLOOKUP(A72,'District Data'!$A$2:$O$321,14,FALSE)="Yes"),"Yes","No"),"No")</f>
        <v>No</v>
      </c>
      <c r="N72" s="23" t="str">
        <f t="shared" si="15"/>
        <v>No</v>
      </c>
      <c r="O72" s="131" t="str">
        <f t="shared" si="16"/>
        <v>No</v>
      </c>
    </row>
    <row r="73" spans="1:15" x14ac:dyDescent="0.25">
      <c r="A73" s="136" t="s">
        <v>1645</v>
      </c>
      <c r="B73" s="136" t="s">
        <v>3142</v>
      </c>
      <c r="C73" s="26">
        <v>2642</v>
      </c>
      <c r="D73" s="26" t="s">
        <v>586</v>
      </c>
      <c r="E73" s="114">
        <v>404.43</v>
      </c>
      <c r="F73" s="114">
        <v>0</v>
      </c>
      <c r="G73" s="114">
        <v>0</v>
      </c>
      <c r="H73" s="114">
        <v>0</v>
      </c>
      <c r="I73" s="114">
        <v>0</v>
      </c>
      <c r="J73" s="91">
        <f t="shared" si="14"/>
        <v>404.43</v>
      </c>
      <c r="K73" s="118" t="str">
        <f>IFERROR(VLOOKUP(C73,'CEDARS School FRPL'!$C$4:$H$2393,6,FALSE),"No")</f>
        <v>Yes</v>
      </c>
      <c r="L73" s="118" t="str">
        <f>VLOOKUP(A73,'District Data'!$A$2:$P$321,14,FALSE)</f>
        <v>Yes</v>
      </c>
      <c r="M73" s="120" t="str">
        <f>IFERROR(IF(AND(VLOOKUP(C73,'Package 218'!$D:$D,1,FALSE)=C73,VLOOKUP(C73,'Package 218'!$D:$F,3,FALSE)="Yes",VLOOKUP(A73,'District Data'!$A$2:$O$321,14,FALSE)="Yes"),"Yes","No"),"No")</f>
        <v>Yes</v>
      </c>
      <c r="N73" s="23" t="str">
        <f t="shared" si="15"/>
        <v>Yes</v>
      </c>
      <c r="O73" s="131" t="str">
        <f t="shared" si="16"/>
        <v>Yes</v>
      </c>
    </row>
    <row r="74" spans="1:15" x14ac:dyDescent="0.25">
      <c r="A74" s="136" t="s">
        <v>1645</v>
      </c>
      <c r="B74" s="136" t="s">
        <v>3142</v>
      </c>
      <c r="C74" s="26">
        <v>2656</v>
      </c>
      <c r="D74" s="26" t="s">
        <v>1646</v>
      </c>
      <c r="E74" s="114">
        <v>467.39</v>
      </c>
      <c r="F74" s="114">
        <v>0</v>
      </c>
      <c r="G74" s="114">
        <v>0</v>
      </c>
      <c r="H74" s="114">
        <v>0</v>
      </c>
      <c r="I74" s="114">
        <v>0</v>
      </c>
      <c r="J74" s="91">
        <f t="shared" si="14"/>
        <v>467.39</v>
      </c>
      <c r="K74" s="118" t="str">
        <f>IFERROR(VLOOKUP(C74,'CEDARS School FRPL'!$C$4:$H$2393,6,FALSE),"No")</f>
        <v>Yes</v>
      </c>
      <c r="L74" s="118" t="str">
        <f>VLOOKUP(A74,'District Data'!$A$2:$P$321,14,FALSE)</f>
        <v>Yes</v>
      </c>
      <c r="M74" s="120" t="str">
        <f>IFERROR(IF(AND(VLOOKUP(C74,'Package 218'!$D:$D,1,FALSE)=C74,VLOOKUP(C74,'Package 218'!$D:$F,3,FALSE)="Yes",VLOOKUP(A74,'District Data'!$A$2:$O$321,14,FALSE)="Yes"),"Yes","No"),"No")</f>
        <v>Yes</v>
      </c>
      <c r="N74" s="23" t="str">
        <f t="shared" si="15"/>
        <v>Yes</v>
      </c>
      <c r="O74" s="131" t="str">
        <f t="shared" si="16"/>
        <v>Yes</v>
      </c>
    </row>
    <row r="75" spans="1:15" x14ac:dyDescent="0.25">
      <c r="A75" s="136" t="s">
        <v>1645</v>
      </c>
      <c r="B75" s="136" t="s">
        <v>3142</v>
      </c>
      <c r="C75" s="26">
        <v>2657</v>
      </c>
      <c r="D75" s="26" t="s">
        <v>1647</v>
      </c>
      <c r="E75" s="114">
        <v>473.79</v>
      </c>
      <c r="F75" s="114">
        <v>0</v>
      </c>
      <c r="G75" s="114">
        <v>0</v>
      </c>
      <c r="H75" s="114">
        <v>0</v>
      </c>
      <c r="I75" s="114">
        <v>0</v>
      </c>
      <c r="J75" s="91">
        <f t="shared" si="14"/>
        <v>473.79</v>
      </c>
      <c r="K75" s="118" t="str">
        <f>IFERROR(VLOOKUP(C75,'CEDARS School FRPL'!$C$4:$H$2393,6,FALSE),"No")</f>
        <v>Yes</v>
      </c>
      <c r="L75" s="118" t="str">
        <f>VLOOKUP(A75,'District Data'!$A$2:$P$321,14,FALSE)</f>
        <v>Yes</v>
      </c>
      <c r="M75" s="120" t="str">
        <f>IFERROR(IF(AND(VLOOKUP(C75,'Package 218'!$D:$D,1,FALSE)=C75,VLOOKUP(C75,'Package 218'!$D:$F,3,FALSE)="Yes",VLOOKUP(A75,'District Data'!$A$2:$O$321,14,FALSE)="Yes"),"Yes","No"),"No")</f>
        <v>Yes</v>
      </c>
      <c r="N75" s="23" t="str">
        <f t="shared" si="15"/>
        <v>Yes</v>
      </c>
      <c r="O75" s="131" t="str">
        <f t="shared" si="16"/>
        <v>Yes</v>
      </c>
    </row>
    <row r="76" spans="1:15" x14ac:dyDescent="0.25">
      <c r="A76" s="136" t="s">
        <v>1645</v>
      </c>
      <c r="B76" s="136" t="s">
        <v>3142</v>
      </c>
      <c r="C76" s="26">
        <v>2721</v>
      </c>
      <c r="D76" s="26" t="s">
        <v>1648</v>
      </c>
      <c r="E76" s="114">
        <v>797.33</v>
      </c>
      <c r="F76" s="114">
        <v>0</v>
      </c>
      <c r="G76" s="114">
        <v>0</v>
      </c>
      <c r="H76" s="114">
        <v>0</v>
      </c>
      <c r="I76" s="114">
        <v>0</v>
      </c>
      <c r="J76" s="91">
        <f t="shared" si="14"/>
        <v>797.33</v>
      </c>
      <c r="K76" s="118" t="str">
        <f>IFERROR(VLOOKUP(C76,'CEDARS School FRPL'!$C$4:$H$2393,6,FALSE),"No")</f>
        <v>Yes</v>
      </c>
      <c r="L76" s="118" t="str">
        <f>VLOOKUP(A76,'District Data'!$A$2:$P$321,14,FALSE)</f>
        <v>Yes</v>
      </c>
      <c r="M76" s="120" t="str">
        <f>IFERROR(IF(AND(VLOOKUP(C76,'Package 218'!$D:$D,1,FALSE)=C76,VLOOKUP(C76,'Package 218'!$D:$F,3,FALSE)="Yes",VLOOKUP(A76,'District Data'!$A$2:$O$321,14,FALSE)="Yes"),"Yes","No"),"No")</f>
        <v>Yes</v>
      </c>
      <c r="N76" s="23" t="str">
        <f t="shared" si="15"/>
        <v>Yes</v>
      </c>
      <c r="O76" s="131" t="str">
        <f t="shared" si="16"/>
        <v>Yes</v>
      </c>
    </row>
    <row r="77" spans="1:15" x14ac:dyDescent="0.25">
      <c r="A77" s="136" t="s">
        <v>1645</v>
      </c>
      <c r="B77" s="136" t="s">
        <v>3142</v>
      </c>
      <c r="C77" s="26">
        <v>2785</v>
      </c>
      <c r="D77" s="26" t="s">
        <v>1649</v>
      </c>
      <c r="E77" s="114">
        <v>664.17</v>
      </c>
      <c r="F77" s="114">
        <v>0</v>
      </c>
      <c r="G77" s="114">
        <v>0</v>
      </c>
      <c r="H77" s="114">
        <v>0</v>
      </c>
      <c r="I77" s="114">
        <v>0</v>
      </c>
      <c r="J77" s="91">
        <f t="shared" si="14"/>
        <v>664.17</v>
      </c>
      <c r="K77" s="118" t="str">
        <f>IFERROR(VLOOKUP(C77,'CEDARS School FRPL'!$C$4:$H$2393,6,FALSE),"No")</f>
        <v>Yes</v>
      </c>
      <c r="L77" s="118" t="str">
        <f>VLOOKUP(A77,'District Data'!$A$2:$P$321,14,FALSE)</f>
        <v>Yes</v>
      </c>
      <c r="M77" s="120" t="str">
        <f>IFERROR(IF(AND(VLOOKUP(C77,'Package 218'!$D:$D,1,FALSE)=C77,VLOOKUP(C77,'Package 218'!$D:$F,3,FALSE)="Yes",VLOOKUP(A77,'District Data'!$A$2:$O$321,14,FALSE)="Yes"),"Yes","No"),"No")</f>
        <v>Yes</v>
      </c>
      <c r="N77" s="23" t="str">
        <f t="shared" si="15"/>
        <v>Yes</v>
      </c>
      <c r="O77" s="131" t="str">
        <f t="shared" si="16"/>
        <v>Yes</v>
      </c>
    </row>
    <row r="78" spans="1:15" x14ac:dyDescent="0.25">
      <c r="A78" s="136" t="s">
        <v>1645</v>
      </c>
      <c r="B78" s="136" t="s">
        <v>3142</v>
      </c>
      <c r="C78" s="26">
        <v>2786</v>
      </c>
      <c r="D78" s="26" t="s">
        <v>1650</v>
      </c>
      <c r="E78" s="114">
        <v>517.13</v>
      </c>
      <c r="F78" s="114">
        <v>0</v>
      </c>
      <c r="G78" s="114">
        <v>0</v>
      </c>
      <c r="H78" s="114">
        <v>0</v>
      </c>
      <c r="I78" s="114">
        <v>0</v>
      </c>
      <c r="J78" s="91">
        <f t="shared" si="14"/>
        <v>517.13</v>
      </c>
      <c r="K78" s="118" t="str">
        <f>IFERROR(VLOOKUP(C78,'CEDARS School FRPL'!$C$4:$H$2393,6,FALSE),"No")</f>
        <v>Yes</v>
      </c>
      <c r="L78" s="118" t="str">
        <f>VLOOKUP(A78,'District Data'!$A$2:$P$321,14,FALSE)</f>
        <v>Yes</v>
      </c>
      <c r="M78" s="120" t="str">
        <f>IFERROR(IF(AND(VLOOKUP(C78,'Package 218'!$D:$D,1,FALSE)=C78,VLOOKUP(C78,'Package 218'!$D:$F,3,FALSE)="Yes",VLOOKUP(A78,'District Data'!$A$2:$O$321,14,FALSE)="Yes"),"Yes","No"),"No")</f>
        <v>Yes</v>
      </c>
      <c r="N78" s="23" t="str">
        <f t="shared" si="15"/>
        <v>Yes</v>
      </c>
      <c r="O78" s="131" t="str">
        <f t="shared" si="16"/>
        <v>Yes</v>
      </c>
    </row>
    <row r="79" spans="1:15" x14ac:dyDescent="0.25">
      <c r="A79" s="136" t="s">
        <v>1645</v>
      </c>
      <c r="B79" s="136" t="s">
        <v>3142</v>
      </c>
      <c r="C79" s="26">
        <v>3511</v>
      </c>
      <c r="D79" s="26" t="s">
        <v>1651</v>
      </c>
      <c r="E79" s="114">
        <v>1958.2</v>
      </c>
      <c r="F79" s="114">
        <v>0</v>
      </c>
      <c r="G79" s="114">
        <v>138.57999999999998</v>
      </c>
      <c r="H79" s="114">
        <v>0</v>
      </c>
      <c r="I79" s="114">
        <v>0</v>
      </c>
      <c r="J79" s="91">
        <f t="shared" si="14"/>
        <v>2096.7800000000002</v>
      </c>
      <c r="K79" s="118" t="str">
        <f>IFERROR(VLOOKUP(C79,'CEDARS School FRPL'!$C$4:$H$2393,6,FALSE),"No")</f>
        <v>No</v>
      </c>
      <c r="L79" s="118" t="str">
        <f>VLOOKUP(A79,'District Data'!$A$2:$P$321,14,FALSE)</f>
        <v>Yes</v>
      </c>
      <c r="M79" s="120" t="str">
        <f>IFERROR(IF(AND(VLOOKUP(C79,'Package 218'!$D:$D,1,FALSE)=C79,VLOOKUP(C79,'Package 218'!$D:$F,3,FALSE)="Yes",VLOOKUP(A79,'District Data'!$A$2:$O$321,14,FALSE)="Yes"),"Yes","No"),"No")</f>
        <v>No</v>
      </c>
      <c r="N79" s="23" t="str">
        <f t="shared" si="15"/>
        <v>No</v>
      </c>
      <c r="O79" s="131" t="str">
        <f t="shared" si="16"/>
        <v>No</v>
      </c>
    </row>
    <row r="80" spans="1:15" x14ac:dyDescent="0.25">
      <c r="A80" s="136" t="s">
        <v>1645</v>
      </c>
      <c r="B80" s="136" t="s">
        <v>3142</v>
      </c>
      <c r="C80" s="26">
        <v>3732</v>
      </c>
      <c r="D80" s="26" t="s">
        <v>1652</v>
      </c>
      <c r="E80" s="114">
        <v>445.9</v>
      </c>
      <c r="F80" s="114">
        <v>0</v>
      </c>
      <c r="G80" s="114">
        <v>0</v>
      </c>
      <c r="H80" s="114">
        <v>0</v>
      </c>
      <c r="I80" s="114">
        <v>0</v>
      </c>
      <c r="J80" s="91">
        <f t="shared" si="14"/>
        <v>445.9</v>
      </c>
      <c r="K80" s="118" t="str">
        <f>IFERROR(VLOOKUP(C80,'CEDARS School FRPL'!$C$4:$H$2393,6,FALSE),"No")</f>
        <v>No</v>
      </c>
      <c r="L80" s="118" t="str">
        <f>VLOOKUP(A80,'District Data'!$A$2:$P$321,14,FALSE)</f>
        <v>Yes</v>
      </c>
      <c r="M80" s="120" t="str">
        <f>IFERROR(IF(AND(VLOOKUP(C80,'Package 218'!$D:$D,1,FALSE)=C80,VLOOKUP(C80,'Package 218'!$D:$F,3,FALSE)="Yes",VLOOKUP(A80,'District Data'!$A$2:$O$321,14,FALSE)="Yes"),"Yes","No"),"No")</f>
        <v>No</v>
      </c>
      <c r="N80" s="23" t="str">
        <f t="shared" si="15"/>
        <v>No</v>
      </c>
      <c r="O80" s="131" t="str">
        <f t="shared" si="16"/>
        <v>No</v>
      </c>
    </row>
    <row r="81" spans="1:15" x14ac:dyDescent="0.25">
      <c r="A81" s="136" t="s">
        <v>1645</v>
      </c>
      <c r="B81" s="136" t="s">
        <v>3142</v>
      </c>
      <c r="C81" s="26">
        <v>3833</v>
      </c>
      <c r="D81" s="26" t="s">
        <v>1653</v>
      </c>
      <c r="E81" s="114">
        <v>1738.07</v>
      </c>
      <c r="F81" s="114">
        <v>0</v>
      </c>
      <c r="G81" s="114">
        <v>110.5</v>
      </c>
      <c r="H81" s="114">
        <v>0</v>
      </c>
      <c r="I81" s="114">
        <v>0</v>
      </c>
      <c r="J81" s="91">
        <f t="shared" si="14"/>
        <v>1848.57</v>
      </c>
      <c r="K81" s="118" t="str">
        <f>IFERROR(VLOOKUP(C81,'CEDARS School FRPL'!$C$4:$H$2393,6,FALSE),"No")</f>
        <v>No</v>
      </c>
      <c r="L81" s="118" t="str">
        <f>VLOOKUP(A81,'District Data'!$A$2:$P$321,14,FALSE)</f>
        <v>Yes</v>
      </c>
      <c r="M81" s="120" t="str">
        <f>IFERROR(IF(AND(VLOOKUP(C81,'Package 218'!$D:$D,1,FALSE)=C81,VLOOKUP(C81,'Package 218'!$D:$F,3,FALSE)="Yes",VLOOKUP(A81,'District Data'!$A$2:$O$321,14,FALSE)="Yes"),"Yes","No"),"No")</f>
        <v>No</v>
      </c>
      <c r="N81" s="23" t="str">
        <f t="shared" si="15"/>
        <v>No</v>
      </c>
      <c r="O81" s="131" t="str">
        <f t="shared" si="16"/>
        <v>No</v>
      </c>
    </row>
    <row r="82" spans="1:15" x14ac:dyDescent="0.25">
      <c r="A82" s="136" t="s">
        <v>1645</v>
      </c>
      <c r="B82" s="136" t="s">
        <v>3142</v>
      </c>
      <c r="C82" s="26">
        <v>3926</v>
      </c>
      <c r="D82" s="26" t="s">
        <v>1654</v>
      </c>
      <c r="E82" s="114">
        <v>701.99</v>
      </c>
      <c r="F82" s="114">
        <v>0</v>
      </c>
      <c r="G82" s="114">
        <v>0</v>
      </c>
      <c r="H82" s="114">
        <v>0</v>
      </c>
      <c r="I82" s="114">
        <v>0</v>
      </c>
      <c r="J82" s="91">
        <f t="shared" si="14"/>
        <v>701.99</v>
      </c>
      <c r="K82" s="118" t="str">
        <f>IFERROR(VLOOKUP(C82,'CEDARS School FRPL'!$C$4:$H$2393,6,FALSE),"No")</f>
        <v>No</v>
      </c>
      <c r="L82" s="118" t="str">
        <f>VLOOKUP(A82,'District Data'!$A$2:$P$321,14,FALSE)</f>
        <v>Yes</v>
      </c>
      <c r="M82" s="120" t="str">
        <f>IFERROR(IF(AND(VLOOKUP(C82,'Package 218'!$D:$D,1,FALSE)=C82,VLOOKUP(C82,'Package 218'!$D:$F,3,FALSE)="Yes",VLOOKUP(A82,'District Data'!$A$2:$O$321,14,FALSE)="Yes"),"Yes","No"),"No")</f>
        <v>No</v>
      </c>
      <c r="N82" s="23" t="str">
        <f t="shared" si="15"/>
        <v>No</v>
      </c>
      <c r="O82" s="131" t="str">
        <f t="shared" si="16"/>
        <v>No</v>
      </c>
    </row>
    <row r="83" spans="1:15" x14ac:dyDescent="0.25">
      <c r="A83" s="136" t="s">
        <v>1645</v>
      </c>
      <c r="B83" s="136" t="s">
        <v>3142</v>
      </c>
      <c r="C83" s="26">
        <v>4059</v>
      </c>
      <c r="D83" s="26" t="s">
        <v>1655</v>
      </c>
      <c r="E83" s="114">
        <v>472.64</v>
      </c>
      <c r="F83" s="114">
        <v>0</v>
      </c>
      <c r="G83" s="114">
        <v>0</v>
      </c>
      <c r="H83" s="114">
        <v>0</v>
      </c>
      <c r="I83" s="114">
        <v>0</v>
      </c>
      <c r="J83" s="91">
        <f t="shared" si="14"/>
        <v>472.64</v>
      </c>
      <c r="K83" s="118" t="str">
        <f>IFERROR(VLOOKUP(C83,'CEDARS School FRPL'!$C$4:$H$2393,6,FALSE),"No")</f>
        <v>Yes</v>
      </c>
      <c r="L83" s="118" t="str">
        <f>VLOOKUP(A83,'District Data'!$A$2:$P$321,14,FALSE)</f>
        <v>Yes</v>
      </c>
      <c r="M83" s="120" t="str">
        <f>IFERROR(IF(AND(VLOOKUP(C83,'Package 218'!$D:$D,1,FALSE)=C83,VLOOKUP(C83,'Package 218'!$D:$F,3,FALSE)="Yes",VLOOKUP(A83,'District Data'!$A$2:$O$321,14,FALSE)="Yes"),"Yes","No"),"No")</f>
        <v>Yes</v>
      </c>
      <c r="N83" s="23" t="str">
        <f t="shared" si="15"/>
        <v>Yes</v>
      </c>
      <c r="O83" s="131" t="str">
        <f t="shared" si="16"/>
        <v>Yes</v>
      </c>
    </row>
    <row r="84" spans="1:15" x14ac:dyDescent="0.25">
      <c r="A84" s="136" t="s">
        <v>1645</v>
      </c>
      <c r="B84" s="136" t="s">
        <v>3142</v>
      </c>
      <c r="C84" s="26">
        <v>4060</v>
      </c>
      <c r="D84" s="26" t="s">
        <v>1656</v>
      </c>
      <c r="E84" s="114">
        <v>590.57000000000005</v>
      </c>
      <c r="F84" s="114">
        <v>0</v>
      </c>
      <c r="G84" s="114">
        <v>0</v>
      </c>
      <c r="H84" s="114">
        <v>0</v>
      </c>
      <c r="I84" s="114">
        <v>0</v>
      </c>
      <c r="J84" s="91">
        <f t="shared" si="14"/>
        <v>590.57000000000005</v>
      </c>
      <c r="K84" s="118" t="str">
        <f>IFERROR(VLOOKUP(C84,'CEDARS School FRPL'!$C$4:$H$2393,6,FALSE),"No")</f>
        <v>No</v>
      </c>
      <c r="L84" s="118" t="str">
        <f>VLOOKUP(A84,'District Data'!$A$2:$P$321,14,FALSE)</f>
        <v>Yes</v>
      </c>
      <c r="M84" s="120" t="str">
        <f>IFERROR(IF(AND(VLOOKUP(C84,'Package 218'!$D:$D,1,FALSE)=C84,VLOOKUP(C84,'Package 218'!$D:$F,3,FALSE)="Yes",VLOOKUP(A84,'District Data'!$A$2:$O$321,14,FALSE)="Yes"),"Yes","No"),"No")</f>
        <v>No</v>
      </c>
      <c r="N84" s="23" t="str">
        <f t="shared" si="15"/>
        <v>No</v>
      </c>
      <c r="O84" s="131" t="str">
        <f t="shared" si="16"/>
        <v>No</v>
      </c>
    </row>
    <row r="85" spans="1:15" x14ac:dyDescent="0.25">
      <c r="A85" s="136" t="s">
        <v>1645</v>
      </c>
      <c r="B85" s="136" t="s">
        <v>3142</v>
      </c>
      <c r="C85" s="26">
        <v>4295</v>
      </c>
      <c r="D85" s="26" t="s">
        <v>1657</v>
      </c>
      <c r="E85" s="114">
        <v>140.88999999999999</v>
      </c>
      <c r="F85" s="114">
        <v>0</v>
      </c>
      <c r="G85" s="114">
        <v>0.44</v>
      </c>
      <c r="H85" s="114">
        <v>63.36</v>
      </c>
      <c r="I85" s="114">
        <v>2.31</v>
      </c>
      <c r="J85" s="91">
        <f t="shared" si="14"/>
        <v>207</v>
      </c>
      <c r="K85" s="118" t="str">
        <f>IFERROR(VLOOKUP(C85,'CEDARS School FRPL'!$C$4:$H$2393,6,FALSE),"No")</f>
        <v>Yes</v>
      </c>
      <c r="L85" s="118" t="str">
        <f>VLOOKUP(A85,'District Data'!$A$2:$P$321,14,FALSE)</f>
        <v>Yes</v>
      </c>
      <c r="M85" s="120" t="str">
        <f>IFERROR(IF(AND(VLOOKUP(C85,'Package 218'!$D:$D,1,FALSE)=C85,VLOOKUP(C85,'Package 218'!$D:$F,3,FALSE)="Yes",VLOOKUP(A85,'District Data'!$A$2:$O$321,14,FALSE)="Yes"),"Yes","No"),"No")</f>
        <v>Yes</v>
      </c>
      <c r="N85" s="23" t="str">
        <f t="shared" si="15"/>
        <v>Yes</v>
      </c>
      <c r="O85" s="131" t="str">
        <f t="shared" si="16"/>
        <v>Yes</v>
      </c>
    </row>
    <row r="86" spans="1:15" x14ac:dyDescent="0.25">
      <c r="A86" s="136" t="s">
        <v>1645</v>
      </c>
      <c r="B86" s="136" t="s">
        <v>3142</v>
      </c>
      <c r="C86" s="26">
        <v>4543</v>
      </c>
      <c r="D86" s="26" t="s">
        <v>1658</v>
      </c>
      <c r="E86" s="114">
        <v>514.74</v>
      </c>
      <c r="F86" s="114">
        <v>0</v>
      </c>
      <c r="G86" s="114">
        <v>0</v>
      </c>
      <c r="H86" s="114">
        <v>0</v>
      </c>
      <c r="I86" s="114">
        <v>0</v>
      </c>
      <c r="J86" s="91">
        <f t="shared" si="14"/>
        <v>514.74</v>
      </c>
      <c r="K86" s="118" t="str">
        <f>IFERROR(VLOOKUP(C86,'CEDARS School FRPL'!$C$4:$H$2393,6,FALSE),"No")</f>
        <v>No</v>
      </c>
      <c r="L86" s="118" t="str">
        <f>VLOOKUP(A86,'District Data'!$A$2:$P$321,14,FALSE)</f>
        <v>Yes</v>
      </c>
      <c r="M86" s="120" t="str">
        <f>IFERROR(IF(AND(VLOOKUP(C86,'Package 218'!$D:$D,1,FALSE)=C86,VLOOKUP(C86,'Package 218'!$D:$F,3,FALSE)="Yes",VLOOKUP(A86,'District Data'!$A$2:$O$321,14,FALSE)="Yes"),"Yes","No"),"No")</f>
        <v>No</v>
      </c>
      <c r="N86" s="23" t="str">
        <f t="shared" si="15"/>
        <v>No</v>
      </c>
      <c r="O86" s="131" t="str">
        <f t="shared" si="16"/>
        <v>No</v>
      </c>
    </row>
    <row r="87" spans="1:15" x14ac:dyDescent="0.25">
      <c r="A87" s="136" t="s">
        <v>1645</v>
      </c>
      <c r="B87" s="136" t="s">
        <v>3142</v>
      </c>
      <c r="C87" s="26">
        <v>5092</v>
      </c>
      <c r="D87" s="26" t="s">
        <v>1659</v>
      </c>
      <c r="E87" s="114">
        <v>638.74</v>
      </c>
      <c r="F87" s="114">
        <v>0</v>
      </c>
      <c r="G87" s="114">
        <v>0</v>
      </c>
      <c r="H87" s="114">
        <v>0</v>
      </c>
      <c r="I87" s="114">
        <v>0</v>
      </c>
      <c r="J87" s="91">
        <f t="shared" si="14"/>
        <v>638.74</v>
      </c>
      <c r="K87" s="118" t="str">
        <f>IFERROR(VLOOKUP(C87,'CEDARS School FRPL'!$C$4:$H$2393,6,FALSE),"No")</f>
        <v>No</v>
      </c>
      <c r="L87" s="118" t="str">
        <f>VLOOKUP(A87,'District Data'!$A$2:$P$321,14,FALSE)</f>
        <v>Yes</v>
      </c>
      <c r="M87" s="120" t="str">
        <f>IFERROR(IF(AND(VLOOKUP(C87,'Package 218'!$D:$D,1,FALSE)=C87,VLOOKUP(C87,'Package 218'!$D:$F,3,FALSE)="Yes",VLOOKUP(A87,'District Data'!$A$2:$O$321,14,FALSE)="Yes"),"Yes","No"),"No")</f>
        <v>No</v>
      </c>
      <c r="N87" s="23" t="str">
        <f t="shared" si="15"/>
        <v>No</v>
      </c>
      <c r="O87" s="131" t="str">
        <f t="shared" si="16"/>
        <v>No</v>
      </c>
    </row>
    <row r="88" spans="1:15" x14ac:dyDescent="0.25">
      <c r="A88" s="136" t="s">
        <v>1645</v>
      </c>
      <c r="B88" s="136" t="s">
        <v>3142</v>
      </c>
      <c r="C88" s="26">
        <v>5165</v>
      </c>
      <c r="D88" s="26" t="s">
        <v>1660</v>
      </c>
      <c r="E88" s="114">
        <v>686.75</v>
      </c>
      <c r="F88" s="114">
        <v>0</v>
      </c>
      <c r="G88" s="114">
        <v>13.469999999999999</v>
      </c>
      <c r="H88" s="114">
        <v>0</v>
      </c>
      <c r="I88" s="114">
        <v>0</v>
      </c>
      <c r="J88" s="91">
        <f t="shared" si="14"/>
        <v>700.22</v>
      </c>
      <c r="K88" s="118" t="str">
        <f>IFERROR(VLOOKUP(C88,'CEDARS School FRPL'!$C$4:$H$2393,6,FALSE),"No")</f>
        <v>No</v>
      </c>
      <c r="L88" s="118" t="str">
        <f>VLOOKUP(A88,'District Data'!$A$2:$P$321,14,FALSE)</f>
        <v>Yes</v>
      </c>
      <c r="M88" s="120" t="str">
        <f>IFERROR(IF(AND(VLOOKUP(C88,'Package 218'!$D:$D,1,FALSE)=C88,VLOOKUP(C88,'Package 218'!$D:$F,3,FALSE)="Yes",VLOOKUP(A88,'District Data'!$A$2:$O$321,14,FALSE)="Yes"),"Yes","No"),"No")</f>
        <v>No</v>
      </c>
      <c r="N88" s="23" t="str">
        <f t="shared" si="15"/>
        <v>No</v>
      </c>
      <c r="O88" s="131" t="str">
        <f t="shared" si="16"/>
        <v>No</v>
      </c>
    </row>
    <row r="89" spans="1:15" x14ac:dyDescent="0.25">
      <c r="A89" s="136" t="s">
        <v>1645</v>
      </c>
      <c r="B89" s="136" t="s">
        <v>3142</v>
      </c>
      <c r="C89" s="26">
        <v>5419</v>
      </c>
      <c r="D89" s="26" t="s">
        <v>1661</v>
      </c>
      <c r="E89" s="114">
        <v>618.28</v>
      </c>
      <c r="F89" s="114">
        <v>0</v>
      </c>
      <c r="G89" s="114">
        <v>0</v>
      </c>
      <c r="H89" s="114">
        <v>0</v>
      </c>
      <c r="I89" s="114">
        <v>0</v>
      </c>
      <c r="J89" s="91">
        <f t="shared" si="14"/>
        <v>618.28</v>
      </c>
      <c r="K89" s="118" t="str">
        <f>IFERROR(VLOOKUP(C89,'CEDARS School FRPL'!$C$4:$H$2393,6,FALSE),"No")</f>
        <v>No</v>
      </c>
      <c r="L89" s="118" t="str">
        <f>VLOOKUP(A89,'District Data'!$A$2:$P$321,14,FALSE)</f>
        <v>Yes</v>
      </c>
      <c r="M89" s="120" t="str">
        <f>IFERROR(IF(AND(VLOOKUP(C89,'Package 218'!$D:$D,1,FALSE)=C89,VLOOKUP(C89,'Package 218'!$D:$F,3,FALSE)="Yes",VLOOKUP(A89,'District Data'!$A$2:$O$321,14,FALSE)="Yes"),"Yes","No"),"No")</f>
        <v>No</v>
      </c>
      <c r="N89" s="23" t="str">
        <f t="shared" si="15"/>
        <v>No</v>
      </c>
      <c r="O89" s="131" t="str">
        <f t="shared" si="16"/>
        <v>No</v>
      </c>
    </row>
    <row r="90" spans="1:15" x14ac:dyDescent="0.25">
      <c r="A90" s="136" t="s">
        <v>1645</v>
      </c>
      <c r="B90" s="136" t="s">
        <v>3142</v>
      </c>
      <c r="C90" s="26">
        <v>5493</v>
      </c>
      <c r="D90" s="26" t="s">
        <v>1662</v>
      </c>
      <c r="E90" s="114">
        <v>811.93</v>
      </c>
      <c r="F90" s="114">
        <v>0</v>
      </c>
      <c r="G90" s="114">
        <v>0</v>
      </c>
      <c r="H90" s="114">
        <v>0</v>
      </c>
      <c r="I90" s="114">
        <v>0</v>
      </c>
      <c r="J90" s="91">
        <f t="shared" si="14"/>
        <v>811.93</v>
      </c>
      <c r="K90" s="118" t="str">
        <f>IFERROR(VLOOKUP(C90,'CEDARS School FRPL'!$C$4:$H$2393,6,FALSE),"No")</f>
        <v>No</v>
      </c>
      <c r="L90" s="118" t="str">
        <f>VLOOKUP(A90,'District Data'!$A$2:$P$321,14,FALSE)</f>
        <v>Yes</v>
      </c>
      <c r="M90" s="120" t="str">
        <f>IFERROR(IF(AND(VLOOKUP(C90,'Package 218'!$D:$D,1,FALSE)=C90,VLOOKUP(C90,'Package 218'!$D:$F,3,FALSE)="Yes",VLOOKUP(A90,'District Data'!$A$2:$O$321,14,FALSE)="Yes"),"Yes","No"),"No")</f>
        <v>No</v>
      </c>
      <c r="N90" s="23" t="str">
        <f t="shared" si="15"/>
        <v>No</v>
      </c>
      <c r="O90" s="131" t="str">
        <f t="shared" si="16"/>
        <v>No</v>
      </c>
    </row>
    <row r="91" spans="1:15" x14ac:dyDescent="0.25">
      <c r="A91" s="136" t="s">
        <v>1645</v>
      </c>
      <c r="B91" s="136" t="s">
        <v>3142</v>
      </c>
      <c r="C91" s="26">
        <v>5689</v>
      </c>
      <c r="D91" s="26" t="s">
        <v>2904</v>
      </c>
      <c r="E91" s="114">
        <v>384.8</v>
      </c>
      <c r="F91" s="114">
        <v>0</v>
      </c>
      <c r="G91" s="114">
        <v>7.8800000000000008</v>
      </c>
      <c r="H91" s="114">
        <v>0</v>
      </c>
      <c r="I91" s="114">
        <v>0</v>
      </c>
      <c r="J91" s="91">
        <f t="shared" si="14"/>
        <v>392.68</v>
      </c>
      <c r="K91" s="118" t="str">
        <f>IFERROR(VLOOKUP(C91,'CEDARS School FRPL'!$C$4:$H$2393,6,FALSE),"No")</f>
        <v>Yes</v>
      </c>
      <c r="L91" s="118" t="str">
        <f>VLOOKUP(A91,'District Data'!$A$2:$P$321,14,FALSE)</f>
        <v>Yes</v>
      </c>
      <c r="M91" s="120" t="str">
        <f>IFERROR(IF(AND(VLOOKUP(C91,'Package 218'!$D:$D,1,FALSE)=C91,VLOOKUP(C91,'Package 218'!$D:$F,3,FALSE)="Yes",VLOOKUP(A91,'District Data'!$A$2:$O$321,14,FALSE)="Yes"),"Yes","No"),"No")</f>
        <v>Yes</v>
      </c>
      <c r="N91" s="23" t="str">
        <f t="shared" si="15"/>
        <v>Yes</v>
      </c>
      <c r="O91" s="131" t="str">
        <f t="shared" si="16"/>
        <v>Yes</v>
      </c>
    </row>
    <row r="92" spans="1:15" x14ac:dyDescent="0.25">
      <c r="A92" s="136" t="s">
        <v>1645</v>
      </c>
      <c r="B92" s="136" t="s">
        <v>3142</v>
      </c>
      <c r="C92" s="26">
        <v>5732</v>
      </c>
      <c r="D92" s="26" t="s">
        <v>3289</v>
      </c>
      <c r="E92" s="114">
        <v>431.31</v>
      </c>
      <c r="F92" s="114">
        <v>0</v>
      </c>
      <c r="G92" s="114">
        <v>0</v>
      </c>
      <c r="H92" s="114">
        <v>0</v>
      </c>
      <c r="I92" s="114">
        <v>0</v>
      </c>
      <c r="J92" s="91">
        <f t="shared" si="14"/>
        <v>431.31</v>
      </c>
      <c r="K92" s="118" t="str">
        <f>IFERROR(VLOOKUP(C92,'CEDARS School FRPL'!$C$4:$H$2393,6,FALSE),"No")</f>
        <v>No</v>
      </c>
      <c r="L92" s="118" t="str">
        <f>VLOOKUP(A92,'District Data'!$A$2:$P$321,14,FALSE)</f>
        <v>Yes</v>
      </c>
      <c r="M92" s="120" t="str">
        <f>IFERROR(IF(AND(VLOOKUP(C92,'Package 218'!$D:$D,1,FALSE)=C92,VLOOKUP(C92,'Package 218'!$D:$F,3,FALSE)="Yes",VLOOKUP(A92,'District Data'!$A$2:$O$321,14,FALSE)="Yes"),"Yes","No"),"No")</f>
        <v>No</v>
      </c>
      <c r="N92" s="23" t="str">
        <f t="shared" si="15"/>
        <v>No</v>
      </c>
      <c r="O92" s="131" t="str">
        <f t="shared" si="16"/>
        <v>No</v>
      </c>
    </row>
    <row r="93" spans="1:15" x14ac:dyDescent="0.25">
      <c r="A93" s="136" t="s">
        <v>1092</v>
      </c>
      <c r="B93" s="136" t="s">
        <v>3049</v>
      </c>
      <c r="C93" s="26">
        <v>2196</v>
      </c>
      <c r="D93" s="26" t="s">
        <v>1093</v>
      </c>
      <c r="E93" s="114">
        <v>264.66000000000003</v>
      </c>
      <c r="F93" s="114">
        <v>0</v>
      </c>
      <c r="G93" s="114">
        <v>0</v>
      </c>
      <c r="H93" s="114">
        <v>0</v>
      </c>
      <c r="I93" s="114">
        <v>0</v>
      </c>
      <c r="J93" s="91">
        <f t="shared" si="14"/>
        <v>264.66000000000003</v>
      </c>
      <c r="K93" s="118" t="str">
        <f>IFERROR(VLOOKUP(C93,'CEDARS School FRPL'!$C$4:$H$2393,6,FALSE),"No")</f>
        <v>Yes</v>
      </c>
      <c r="L93" s="118" t="str">
        <f>VLOOKUP(A93,'District Data'!$A$2:$P$321,14,FALSE)</f>
        <v>Yes</v>
      </c>
      <c r="M93" s="120" t="str">
        <f>IFERROR(IF(AND(VLOOKUP(C93,'Package 218'!$D:$D,1,FALSE)=C93,VLOOKUP(C93,'Package 218'!$D:$F,3,FALSE)="Yes",VLOOKUP(A93,'District Data'!$A$2:$O$321,14,FALSE)="Yes"),"Yes","No"),"No")</f>
        <v>Yes</v>
      </c>
      <c r="N93" s="23" t="str">
        <f t="shared" si="15"/>
        <v>Yes</v>
      </c>
      <c r="O93" s="131" t="str">
        <f t="shared" si="16"/>
        <v>Yes</v>
      </c>
    </row>
    <row r="94" spans="1:15" x14ac:dyDescent="0.25">
      <c r="A94" s="136" t="s">
        <v>1092</v>
      </c>
      <c r="B94" s="136" t="s">
        <v>3049</v>
      </c>
      <c r="C94" s="26">
        <v>2623</v>
      </c>
      <c r="D94" s="26" t="s">
        <v>1094</v>
      </c>
      <c r="E94" s="114">
        <v>233.09</v>
      </c>
      <c r="F94" s="114">
        <v>0</v>
      </c>
      <c r="G94" s="114">
        <v>1.22</v>
      </c>
      <c r="H94" s="114">
        <v>0</v>
      </c>
      <c r="I94" s="114">
        <v>0</v>
      </c>
      <c r="J94" s="91">
        <f t="shared" si="14"/>
        <v>234.31</v>
      </c>
      <c r="K94" s="118" t="str">
        <f>IFERROR(VLOOKUP(C94,'CEDARS School FRPL'!$C$4:$H$2393,6,FALSE),"No")</f>
        <v>Yes</v>
      </c>
      <c r="L94" s="118" t="str">
        <f>VLOOKUP(A94,'District Data'!$A$2:$P$321,14,FALSE)</f>
        <v>Yes</v>
      </c>
      <c r="M94" s="120" t="str">
        <f>IFERROR(IF(AND(VLOOKUP(C94,'Package 218'!$D:$D,1,FALSE)=C94,VLOOKUP(C94,'Package 218'!$D:$F,3,FALSE)="Yes",VLOOKUP(A94,'District Data'!$A$2:$O$321,14,FALSE)="Yes"),"Yes","No"),"No")</f>
        <v>Yes</v>
      </c>
      <c r="N94" s="23" t="str">
        <f t="shared" si="15"/>
        <v>Yes</v>
      </c>
      <c r="O94" s="131" t="str">
        <f t="shared" si="16"/>
        <v>Yes</v>
      </c>
    </row>
    <row r="95" spans="1:15" x14ac:dyDescent="0.25">
      <c r="A95" s="136" t="s">
        <v>1092</v>
      </c>
      <c r="B95" s="136" t="s">
        <v>3049</v>
      </c>
      <c r="C95" s="26">
        <v>5286</v>
      </c>
      <c r="D95" s="26" t="s">
        <v>1095</v>
      </c>
      <c r="E95" s="114">
        <v>150</v>
      </c>
      <c r="F95" s="114">
        <v>0</v>
      </c>
      <c r="G95" s="114">
        <v>0</v>
      </c>
      <c r="H95" s="114">
        <v>0</v>
      </c>
      <c r="I95" s="114">
        <v>0</v>
      </c>
      <c r="J95" s="91">
        <f t="shared" si="14"/>
        <v>150</v>
      </c>
      <c r="K95" s="118" t="str">
        <f>IFERROR(VLOOKUP(C95,'CEDARS School FRPL'!$C$4:$H$2393,6,FALSE),"No")</f>
        <v>Yes</v>
      </c>
      <c r="L95" s="118" t="str">
        <f>VLOOKUP(A95,'District Data'!$A$2:$P$321,14,FALSE)</f>
        <v>Yes</v>
      </c>
      <c r="M95" s="120" t="str">
        <f>IFERROR(IF(AND(VLOOKUP(C95,'Package 218'!$D:$D,1,FALSE)=C95,VLOOKUP(C95,'Package 218'!$D:$F,3,FALSE)="Yes",VLOOKUP(A95,'District Data'!$A$2:$O$321,14,FALSE)="Yes"),"Yes","No"),"No")</f>
        <v>Yes</v>
      </c>
      <c r="N95" s="23" t="str">
        <f t="shared" si="15"/>
        <v>Yes</v>
      </c>
      <c r="O95" s="131" t="str">
        <f t="shared" si="16"/>
        <v>Yes</v>
      </c>
    </row>
    <row r="96" spans="1:15" x14ac:dyDescent="0.25">
      <c r="A96" s="136" t="s">
        <v>2591</v>
      </c>
      <c r="B96" s="136" t="s">
        <v>3178</v>
      </c>
      <c r="C96" s="26">
        <v>2265</v>
      </c>
      <c r="D96" s="26" t="s">
        <v>2593</v>
      </c>
      <c r="E96" s="114">
        <v>10.36</v>
      </c>
      <c r="F96" s="114">
        <v>0</v>
      </c>
      <c r="G96" s="114">
        <v>0</v>
      </c>
      <c r="H96" s="114">
        <v>0</v>
      </c>
      <c r="I96" s="114">
        <v>0</v>
      </c>
      <c r="J96" s="91">
        <f t="shared" si="14"/>
        <v>10.36</v>
      </c>
      <c r="K96" s="118" t="str">
        <f>IFERROR(VLOOKUP(C96,'CEDARS School FRPL'!$C$4:$H$2393,6,FALSE),"No")</f>
        <v>No</v>
      </c>
      <c r="L96" s="118" t="str">
        <f>VLOOKUP(A96,'District Data'!$A$2:$P$321,14,FALSE)</f>
        <v>No</v>
      </c>
      <c r="M96" s="120" t="str">
        <f>IFERROR(IF(AND(VLOOKUP(C96,'Package 218'!$D:$D,1,FALSE)=C96,VLOOKUP(C96,'Package 218'!$D:$F,3,FALSE)="Yes",VLOOKUP(A96,'District Data'!$A$2:$O$321,14,FALSE)="Yes"),"Yes","No"),"No")</f>
        <v>No</v>
      </c>
      <c r="N96" s="23" t="str">
        <f t="shared" si="15"/>
        <v>No</v>
      </c>
      <c r="O96" s="131" t="str">
        <f t="shared" si="16"/>
        <v>No</v>
      </c>
    </row>
    <row r="97" spans="1:15" x14ac:dyDescent="0.25">
      <c r="A97" s="136" t="s">
        <v>2484</v>
      </c>
      <c r="B97" s="136" t="s">
        <v>2985</v>
      </c>
      <c r="C97" s="26">
        <v>2688</v>
      </c>
      <c r="D97" s="26" t="s">
        <v>2487</v>
      </c>
      <c r="E97" s="114">
        <v>208.81</v>
      </c>
      <c r="F97" s="114">
        <v>0</v>
      </c>
      <c r="G97" s="114">
        <v>0</v>
      </c>
      <c r="H97" s="114">
        <v>0</v>
      </c>
      <c r="I97" s="114">
        <v>0</v>
      </c>
      <c r="J97" s="91">
        <f t="shared" si="14"/>
        <v>208.81</v>
      </c>
      <c r="K97" s="118" t="str">
        <f>IFERROR(VLOOKUP(C97,'CEDARS School FRPL'!$C$4:$H$2393,6,FALSE),"No")</f>
        <v>Yes</v>
      </c>
      <c r="L97" s="118" t="str">
        <f>VLOOKUP(A97,'District Data'!$A$2:$P$321,14,FALSE)</f>
        <v>Yes</v>
      </c>
      <c r="M97" s="120" t="str">
        <f>IFERROR(IF(AND(VLOOKUP(C97,'Package 218'!$D:$D,1,FALSE)=C97,VLOOKUP(C97,'Package 218'!$D:$F,3,FALSE)="Yes",VLOOKUP(A97,'District Data'!$A$2:$O$321,14,FALSE)="Yes"),"Yes","No"),"No")</f>
        <v>Yes</v>
      </c>
      <c r="N97" s="23" t="str">
        <f t="shared" si="15"/>
        <v>Yes</v>
      </c>
      <c r="O97" s="131" t="str">
        <f t="shared" si="16"/>
        <v>Yes</v>
      </c>
    </row>
    <row r="98" spans="1:15" x14ac:dyDescent="0.25">
      <c r="A98" s="136" t="s">
        <v>2484</v>
      </c>
      <c r="B98" s="136" t="s">
        <v>2985</v>
      </c>
      <c r="C98" s="26">
        <v>3317</v>
      </c>
      <c r="D98" s="26" t="s">
        <v>2486</v>
      </c>
      <c r="E98" s="114">
        <v>166.63</v>
      </c>
      <c r="F98" s="114">
        <v>0</v>
      </c>
      <c r="G98" s="114">
        <v>4.87</v>
      </c>
      <c r="H98" s="114">
        <v>0</v>
      </c>
      <c r="I98" s="114">
        <v>0</v>
      </c>
      <c r="J98" s="91">
        <f t="shared" si="14"/>
        <v>171.5</v>
      </c>
      <c r="K98" s="118" t="str">
        <f>IFERROR(VLOOKUP(C98,'CEDARS School FRPL'!$C$4:$H$2393,6,FALSE),"No")</f>
        <v>Yes</v>
      </c>
      <c r="L98" s="118" t="str">
        <f>VLOOKUP(A98,'District Data'!$A$2:$P$321,14,FALSE)</f>
        <v>Yes</v>
      </c>
      <c r="M98" s="120" t="str">
        <f>IFERROR(IF(AND(VLOOKUP(C98,'Package 218'!$D:$D,1,FALSE)=C98,VLOOKUP(C98,'Package 218'!$D:$F,3,FALSE)="Yes",VLOOKUP(A98,'District Data'!$A$2:$O$321,14,FALSE)="Yes"),"Yes","No"),"No")</f>
        <v>Yes</v>
      </c>
      <c r="N98" s="23" t="str">
        <f t="shared" si="15"/>
        <v>Yes</v>
      </c>
      <c r="O98" s="131" t="str">
        <f t="shared" si="16"/>
        <v>Yes</v>
      </c>
    </row>
    <row r="99" spans="1:15" x14ac:dyDescent="0.25">
      <c r="A99" s="136" t="s">
        <v>979</v>
      </c>
      <c r="B99" s="136" t="s">
        <v>3034</v>
      </c>
      <c r="C99" s="26">
        <v>1940</v>
      </c>
      <c r="D99" s="26" t="s">
        <v>984</v>
      </c>
      <c r="E99" s="114">
        <v>38.81</v>
      </c>
      <c r="F99" s="114">
        <v>0</v>
      </c>
      <c r="G99" s="114">
        <v>0</v>
      </c>
      <c r="H99" s="114">
        <v>0</v>
      </c>
      <c r="I99" s="114">
        <v>0</v>
      </c>
      <c r="J99" s="91">
        <f t="shared" si="14"/>
        <v>38.81</v>
      </c>
      <c r="K99" s="118" t="str">
        <f>IFERROR(VLOOKUP(C99,'CEDARS School FRPL'!$C$4:$H$2393,6,FALSE),"No")</f>
        <v>Yes</v>
      </c>
      <c r="L99" s="118" t="str">
        <f>VLOOKUP(A99,'District Data'!$A$2:$P$321,14,FALSE)</f>
        <v>Yes</v>
      </c>
      <c r="M99" s="120" t="str">
        <f>IFERROR(IF(AND(VLOOKUP(C99,'Package 218'!$D:$D,1,FALSE)=C99,VLOOKUP(C99,'Package 218'!$D:$F,3,FALSE)="Yes",VLOOKUP(A99,'District Data'!$A$2:$O$321,14,FALSE)="Yes"),"Yes","No"),"No")</f>
        <v>Yes</v>
      </c>
      <c r="N99" s="23" t="str">
        <f t="shared" si="15"/>
        <v>Yes</v>
      </c>
      <c r="O99" s="131" t="str">
        <f t="shared" si="16"/>
        <v>Yes</v>
      </c>
    </row>
    <row r="100" spans="1:15" x14ac:dyDescent="0.25">
      <c r="A100" s="136" t="s">
        <v>979</v>
      </c>
      <c r="B100" s="136" t="s">
        <v>3034</v>
      </c>
      <c r="C100" s="26">
        <v>2317</v>
      </c>
      <c r="D100" s="26" t="s">
        <v>980</v>
      </c>
      <c r="E100" s="114">
        <v>299.64999999999998</v>
      </c>
      <c r="F100" s="114">
        <v>0</v>
      </c>
      <c r="G100" s="114">
        <v>0</v>
      </c>
      <c r="H100" s="114">
        <v>0</v>
      </c>
      <c r="I100" s="114">
        <v>0</v>
      </c>
      <c r="J100" s="91">
        <f t="shared" si="14"/>
        <v>299.64999999999998</v>
      </c>
      <c r="K100" s="118" t="str">
        <f>IFERROR(VLOOKUP(C100,'CEDARS School FRPL'!$C$4:$H$2393,6,FALSE),"No")</f>
        <v>Yes</v>
      </c>
      <c r="L100" s="118" t="str">
        <f>VLOOKUP(A100,'District Data'!$A$2:$P$321,14,FALSE)</f>
        <v>Yes</v>
      </c>
      <c r="M100" s="120" t="str">
        <f>IFERROR(IF(AND(VLOOKUP(C100,'Package 218'!$D:$D,1,FALSE)=C100,VLOOKUP(C100,'Package 218'!$D:$F,3,FALSE)="Yes",VLOOKUP(A100,'District Data'!$A$2:$O$321,14,FALSE)="Yes"),"Yes","No"),"No")</f>
        <v>Yes</v>
      </c>
      <c r="N100" s="23" t="str">
        <f t="shared" si="15"/>
        <v>Yes</v>
      </c>
      <c r="O100" s="131" t="str">
        <f t="shared" si="16"/>
        <v>Yes</v>
      </c>
    </row>
    <row r="101" spans="1:15" x14ac:dyDescent="0.25">
      <c r="A101" s="136" t="s">
        <v>979</v>
      </c>
      <c r="B101" s="136" t="s">
        <v>3034</v>
      </c>
      <c r="C101" s="26">
        <v>2689</v>
      </c>
      <c r="D101" s="26" t="s">
        <v>981</v>
      </c>
      <c r="E101" s="114">
        <v>475.46</v>
      </c>
      <c r="F101" s="114">
        <v>0</v>
      </c>
      <c r="G101" s="114">
        <v>0</v>
      </c>
      <c r="H101" s="114">
        <v>0</v>
      </c>
      <c r="I101" s="114">
        <v>0</v>
      </c>
      <c r="J101" s="91">
        <f t="shared" si="14"/>
        <v>475.46</v>
      </c>
      <c r="K101" s="118" t="str">
        <f>IFERROR(VLOOKUP(C101,'CEDARS School FRPL'!$C$4:$H$2393,6,FALSE),"No")</f>
        <v>Yes</v>
      </c>
      <c r="L101" s="118" t="str">
        <f>VLOOKUP(A101,'District Data'!$A$2:$P$321,14,FALSE)</f>
        <v>Yes</v>
      </c>
      <c r="M101" s="120" t="str">
        <f>IFERROR(IF(AND(VLOOKUP(C101,'Package 218'!$D:$D,1,FALSE)=C101,VLOOKUP(C101,'Package 218'!$D:$F,3,FALSE)="Yes",VLOOKUP(A101,'District Data'!$A$2:$O$321,14,FALSE)="Yes"),"Yes","No"),"No")</f>
        <v>Yes</v>
      </c>
      <c r="N101" s="23" t="str">
        <f t="shared" si="15"/>
        <v>Yes</v>
      </c>
      <c r="O101" s="131" t="str">
        <f t="shared" si="16"/>
        <v>Yes</v>
      </c>
    </row>
    <row r="102" spans="1:15" x14ac:dyDescent="0.25">
      <c r="A102" s="136" t="s">
        <v>979</v>
      </c>
      <c r="B102" s="136" t="s">
        <v>3034</v>
      </c>
      <c r="C102" s="26">
        <v>3861</v>
      </c>
      <c r="D102" s="26" t="s">
        <v>982</v>
      </c>
      <c r="E102" s="114">
        <v>6</v>
      </c>
      <c r="F102" s="114">
        <v>0</v>
      </c>
      <c r="G102" s="114">
        <v>0</v>
      </c>
      <c r="H102" s="114">
        <v>0</v>
      </c>
      <c r="I102" s="114">
        <v>0</v>
      </c>
      <c r="J102" s="91">
        <f t="shared" si="14"/>
        <v>6</v>
      </c>
      <c r="K102" s="118" t="str">
        <f>IFERROR(VLOOKUP(C102,'CEDARS School FRPL'!$C$4:$H$2393,6,FALSE),"No")</f>
        <v>No</v>
      </c>
      <c r="L102" s="118" t="str">
        <f>VLOOKUP(A102,'District Data'!$A$2:$P$321,14,FALSE)</f>
        <v>Yes</v>
      </c>
      <c r="M102" s="120" t="str">
        <f>IFERROR(IF(AND(VLOOKUP(C102,'Package 218'!$D:$D,1,FALSE)=C102,VLOOKUP(C102,'Package 218'!$D:$F,3,FALSE)="Yes",VLOOKUP(A102,'District Data'!$A$2:$O$321,14,FALSE)="Yes"),"Yes","No"),"No")</f>
        <v>No</v>
      </c>
      <c r="N102" s="23" t="str">
        <f t="shared" si="15"/>
        <v>No</v>
      </c>
      <c r="O102" s="131" t="str">
        <f t="shared" si="16"/>
        <v>No</v>
      </c>
    </row>
    <row r="103" spans="1:15" x14ac:dyDescent="0.25">
      <c r="A103" s="136" t="s">
        <v>979</v>
      </c>
      <c r="B103" s="136" t="s">
        <v>3034</v>
      </c>
      <c r="C103" s="26">
        <v>4260</v>
      </c>
      <c r="D103" s="26" t="s">
        <v>983</v>
      </c>
      <c r="E103" s="114">
        <v>432.43</v>
      </c>
      <c r="F103" s="114">
        <v>0</v>
      </c>
      <c r="G103" s="114">
        <v>17.689999999999998</v>
      </c>
      <c r="H103" s="114">
        <v>0</v>
      </c>
      <c r="I103" s="114">
        <v>0</v>
      </c>
      <c r="J103" s="91">
        <f t="shared" si="14"/>
        <v>450.12</v>
      </c>
      <c r="K103" s="118" t="str">
        <f>IFERROR(VLOOKUP(C103,'CEDARS School FRPL'!$C$4:$H$2393,6,FALSE),"No")</f>
        <v>Yes</v>
      </c>
      <c r="L103" s="118" t="str">
        <f>VLOOKUP(A103,'District Data'!$A$2:$P$321,14,FALSE)</f>
        <v>Yes</v>
      </c>
      <c r="M103" s="120" t="str">
        <f>IFERROR(IF(AND(VLOOKUP(C103,'Package 218'!$D:$D,1,FALSE)=C103,VLOOKUP(C103,'Package 218'!$D:$F,3,FALSE)="Yes",VLOOKUP(A103,'District Data'!$A$2:$O$321,14,FALSE)="Yes"),"Yes","No"),"No")</f>
        <v>Yes</v>
      </c>
      <c r="N103" s="23" t="str">
        <f t="shared" si="15"/>
        <v>Yes</v>
      </c>
      <c r="O103" s="131" t="str">
        <f t="shared" si="16"/>
        <v>Yes</v>
      </c>
    </row>
    <row r="104" spans="1:15" x14ac:dyDescent="0.25">
      <c r="A104" s="136" t="s">
        <v>257</v>
      </c>
      <c r="B104" s="136" t="s">
        <v>2939</v>
      </c>
      <c r="C104" s="26">
        <v>2315</v>
      </c>
      <c r="D104" s="26" t="s">
        <v>258</v>
      </c>
      <c r="E104" s="114">
        <v>494.12</v>
      </c>
      <c r="F104" s="114">
        <v>0</v>
      </c>
      <c r="G104" s="114">
        <v>0</v>
      </c>
      <c r="H104" s="114">
        <v>0</v>
      </c>
      <c r="I104" s="114">
        <v>0</v>
      </c>
      <c r="J104" s="91">
        <f t="shared" si="14"/>
        <v>494.12</v>
      </c>
      <c r="K104" s="118" t="str">
        <f>IFERROR(VLOOKUP(C104,'CEDARS School FRPL'!$C$4:$H$2393,6,FALSE),"No")</f>
        <v>No</v>
      </c>
      <c r="L104" s="118" t="str">
        <f>VLOOKUP(A104,'District Data'!$A$2:$P$321,14,FALSE)</f>
        <v>Yes</v>
      </c>
      <c r="M104" s="120" t="str">
        <f>IFERROR(IF(AND(VLOOKUP(C104,'Package 218'!$D:$D,1,FALSE)=C104,VLOOKUP(C104,'Package 218'!$D:$F,3,FALSE)="Yes",VLOOKUP(A104,'District Data'!$A$2:$O$321,14,FALSE)="Yes"),"Yes","No"),"No")</f>
        <v>No</v>
      </c>
      <c r="N104" s="23" t="str">
        <f t="shared" si="15"/>
        <v>No</v>
      </c>
      <c r="O104" s="131" t="str">
        <f t="shared" si="16"/>
        <v>No</v>
      </c>
    </row>
    <row r="105" spans="1:15" x14ac:dyDescent="0.25">
      <c r="A105" s="136" t="s">
        <v>257</v>
      </c>
      <c r="B105" s="136" t="s">
        <v>2939</v>
      </c>
      <c r="C105" s="26">
        <v>2787</v>
      </c>
      <c r="D105" s="26" t="s">
        <v>259</v>
      </c>
      <c r="E105" s="114">
        <v>586.29999999999995</v>
      </c>
      <c r="F105" s="114">
        <v>0</v>
      </c>
      <c r="G105" s="114">
        <v>0</v>
      </c>
      <c r="H105" s="114">
        <v>0</v>
      </c>
      <c r="I105" s="114">
        <v>0</v>
      </c>
      <c r="J105" s="91">
        <f t="shared" si="14"/>
        <v>586.29999999999995</v>
      </c>
      <c r="K105" s="118" t="str">
        <f>IFERROR(VLOOKUP(C105,'CEDARS School FRPL'!$C$4:$H$2393,6,FALSE),"No")</f>
        <v>Yes</v>
      </c>
      <c r="L105" s="118" t="str">
        <f>VLOOKUP(A105,'District Data'!$A$2:$P$321,14,FALSE)</f>
        <v>Yes</v>
      </c>
      <c r="M105" s="120" t="str">
        <f>IFERROR(IF(AND(VLOOKUP(C105,'Package 218'!$D:$D,1,FALSE)=C105,VLOOKUP(C105,'Package 218'!$D:$F,3,FALSE)="Yes",VLOOKUP(A105,'District Data'!$A$2:$O$321,14,FALSE)="Yes"),"Yes","No"),"No")</f>
        <v>Yes</v>
      </c>
      <c r="N105" s="23" t="str">
        <f t="shared" si="15"/>
        <v>Yes</v>
      </c>
      <c r="O105" s="131" t="str">
        <f t="shared" si="16"/>
        <v>Yes</v>
      </c>
    </row>
    <row r="106" spans="1:15" x14ac:dyDescent="0.25">
      <c r="A106" s="136" t="s">
        <v>257</v>
      </c>
      <c r="B106" s="136" t="s">
        <v>2939</v>
      </c>
      <c r="C106" s="26">
        <v>3268</v>
      </c>
      <c r="D106" s="26" t="s">
        <v>260</v>
      </c>
      <c r="E106" s="114">
        <v>494.83</v>
      </c>
      <c r="F106" s="114">
        <v>0</v>
      </c>
      <c r="G106" s="114">
        <v>26.67</v>
      </c>
      <c r="H106" s="114">
        <v>0</v>
      </c>
      <c r="I106" s="114">
        <v>0</v>
      </c>
      <c r="J106" s="91">
        <f t="shared" si="14"/>
        <v>521.5</v>
      </c>
      <c r="K106" s="118" t="str">
        <f>IFERROR(VLOOKUP(C106,'CEDARS School FRPL'!$C$4:$H$2393,6,FALSE),"No")</f>
        <v>No</v>
      </c>
      <c r="L106" s="118" t="str">
        <f>VLOOKUP(A106,'District Data'!$A$2:$P$321,14,FALSE)</f>
        <v>Yes</v>
      </c>
      <c r="M106" s="120" t="str">
        <f>IFERROR(IF(AND(VLOOKUP(C106,'Package 218'!$D:$D,1,FALSE)=C106,VLOOKUP(C106,'Package 218'!$D:$F,3,FALSE)="Yes",VLOOKUP(A106,'District Data'!$A$2:$O$321,14,FALSE)="Yes"),"Yes","No"),"No")</f>
        <v>No</v>
      </c>
      <c r="N106" s="23" t="str">
        <f t="shared" si="15"/>
        <v>No</v>
      </c>
      <c r="O106" s="131" t="str">
        <f t="shared" si="16"/>
        <v>No</v>
      </c>
    </row>
    <row r="107" spans="1:15" x14ac:dyDescent="0.25">
      <c r="A107" s="136" t="s">
        <v>250</v>
      </c>
      <c r="B107" s="136" t="s">
        <v>2938</v>
      </c>
      <c r="C107" s="26">
        <v>2760</v>
      </c>
      <c r="D107" s="26" t="s">
        <v>2451</v>
      </c>
      <c r="E107" s="114">
        <v>234.8</v>
      </c>
      <c r="F107" s="114">
        <v>16.95</v>
      </c>
      <c r="G107" s="114">
        <v>0</v>
      </c>
      <c r="H107" s="114">
        <v>0</v>
      </c>
      <c r="I107" s="114">
        <v>0</v>
      </c>
      <c r="J107" s="91">
        <f t="shared" si="14"/>
        <v>251.75</v>
      </c>
      <c r="K107" s="118" t="str">
        <f>IFERROR(VLOOKUP(C107,'CEDARS School FRPL'!$C$4:$H$2393,6,FALSE),"No")</f>
        <v>No</v>
      </c>
      <c r="L107" s="118" t="str">
        <f>VLOOKUP(A107,'District Data'!$A$2:$P$321,14,FALSE)</f>
        <v>Yes</v>
      </c>
      <c r="M107" s="120" t="str">
        <f>IFERROR(IF(AND(VLOOKUP(C107,'Package 218'!$D:$D,1,FALSE)=C107,VLOOKUP(C107,'Package 218'!$D:$F,3,FALSE)="Yes",VLOOKUP(A107,'District Data'!$A$2:$O$321,14,FALSE)="Yes"),"Yes","No"),"No")</f>
        <v>No</v>
      </c>
      <c r="N107" s="23" t="str">
        <f t="shared" si="15"/>
        <v>No</v>
      </c>
      <c r="O107" s="131" t="str">
        <f t="shared" si="16"/>
        <v>No</v>
      </c>
    </row>
    <row r="108" spans="1:15" x14ac:dyDescent="0.25">
      <c r="A108" s="136" t="s">
        <v>250</v>
      </c>
      <c r="B108" s="136" t="s">
        <v>2938</v>
      </c>
      <c r="C108" s="26">
        <v>2827</v>
      </c>
      <c r="D108" s="26" t="s">
        <v>251</v>
      </c>
      <c r="E108" s="114">
        <v>240.11</v>
      </c>
      <c r="F108" s="114">
        <v>0</v>
      </c>
      <c r="G108" s="114">
        <v>0</v>
      </c>
      <c r="H108" s="114">
        <v>0</v>
      </c>
      <c r="I108" s="114">
        <v>0</v>
      </c>
      <c r="J108" s="91">
        <f t="shared" si="14"/>
        <v>240.11</v>
      </c>
      <c r="K108" s="118" t="str">
        <f>IFERROR(VLOOKUP(C108,'CEDARS School FRPL'!$C$4:$H$2393,6,FALSE),"No")</f>
        <v>Yes</v>
      </c>
      <c r="L108" s="118" t="str">
        <f>VLOOKUP(A108,'District Data'!$A$2:$P$321,14,FALSE)</f>
        <v>Yes</v>
      </c>
      <c r="M108" s="120" t="str">
        <f>IFERROR(IF(AND(VLOOKUP(C108,'Package 218'!$D:$D,1,FALSE)=C108,VLOOKUP(C108,'Package 218'!$D:$F,3,FALSE)="Yes",VLOOKUP(A108,'District Data'!$A$2:$O$321,14,FALSE)="Yes"),"Yes","No"),"No")</f>
        <v>Yes</v>
      </c>
      <c r="N108" s="23" t="str">
        <f t="shared" si="15"/>
        <v>Yes</v>
      </c>
      <c r="O108" s="131" t="str">
        <f t="shared" si="16"/>
        <v>Yes</v>
      </c>
    </row>
    <row r="109" spans="1:15" x14ac:dyDescent="0.25">
      <c r="A109" s="136" t="s">
        <v>250</v>
      </c>
      <c r="B109" s="136" t="s">
        <v>2938</v>
      </c>
      <c r="C109" s="26">
        <v>3564</v>
      </c>
      <c r="D109" s="26" t="s">
        <v>252</v>
      </c>
      <c r="E109" s="114">
        <v>360.36</v>
      </c>
      <c r="F109" s="114">
        <v>0</v>
      </c>
      <c r="G109" s="114">
        <v>37.54</v>
      </c>
      <c r="H109" s="114">
        <v>0</v>
      </c>
      <c r="I109" s="114">
        <v>0</v>
      </c>
      <c r="J109" s="91">
        <f t="shared" si="14"/>
        <v>397.90000000000003</v>
      </c>
      <c r="K109" s="118" t="str">
        <f>IFERROR(VLOOKUP(C109,'CEDARS School FRPL'!$C$4:$H$2393,6,FALSE),"No")</f>
        <v>No</v>
      </c>
      <c r="L109" s="118" t="str">
        <f>VLOOKUP(A109,'District Data'!$A$2:$P$321,14,FALSE)</f>
        <v>Yes</v>
      </c>
      <c r="M109" s="120" t="str">
        <f>IFERROR(IF(AND(VLOOKUP(C109,'Package 218'!$D:$D,1,FALSE)=C109,VLOOKUP(C109,'Package 218'!$D:$F,3,FALSE)="Yes",VLOOKUP(A109,'District Data'!$A$2:$O$321,14,FALSE)="Yes"),"Yes","No"),"No")</f>
        <v>No</v>
      </c>
      <c r="N109" s="23" t="str">
        <f t="shared" si="15"/>
        <v>No</v>
      </c>
      <c r="O109" s="131" t="str">
        <f t="shared" si="16"/>
        <v>No</v>
      </c>
    </row>
    <row r="110" spans="1:15" x14ac:dyDescent="0.25">
      <c r="A110" s="136" t="s">
        <v>250</v>
      </c>
      <c r="B110" s="136" t="s">
        <v>2938</v>
      </c>
      <c r="C110" s="26">
        <v>4403</v>
      </c>
      <c r="D110" s="26" t="s">
        <v>253</v>
      </c>
      <c r="E110" s="114">
        <v>268.27999999999997</v>
      </c>
      <c r="F110" s="114">
        <v>0</v>
      </c>
      <c r="G110" s="114">
        <v>0</v>
      </c>
      <c r="H110" s="114">
        <v>0</v>
      </c>
      <c r="I110" s="114">
        <v>0</v>
      </c>
      <c r="J110" s="91">
        <f t="shared" si="14"/>
        <v>268.27999999999997</v>
      </c>
      <c r="K110" s="118" t="str">
        <f>IFERROR(VLOOKUP(C110,'CEDARS School FRPL'!$C$4:$H$2393,6,FALSE),"No")</f>
        <v>No</v>
      </c>
      <c r="L110" s="118" t="str">
        <f>VLOOKUP(A110,'District Data'!$A$2:$P$321,14,FALSE)</f>
        <v>Yes</v>
      </c>
      <c r="M110" s="120" t="str">
        <f>IFERROR(IF(AND(VLOOKUP(C110,'Package 218'!$D:$D,1,FALSE)=C110,VLOOKUP(C110,'Package 218'!$D:$F,3,FALSE)="Yes",VLOOKUP(A110,'District Data'!$A$2:$O$321,14,FALSE)="Yes"),"Yes","No"),"No")</f>
        <v>No</v>
      </c>
      <c r="N110" s="23" t="str">
        <f t="shared" si="15"/>
        <v>No</v>
      </c>
      <c r="O110" s="131" t="str">
        <f t="shared" si="16"/>
        <v>No</v>
      </c>
    </row>
    <row r="111" spans="1:15" x14ac:dyDescent="0.25">
      <c r="A111" s="136" t="s">
        <v>250</v>
      </c>
      <c r="B111" s="136" t="s">
        <v>2938</v>
      </c>
      <c r="C111" s="26">
        <v>4566</v>
      </c>
      <c r="D111" s="26" t="s">
        <v>254</v>
      </c>
      <c r="E111" s="114">
        <v>28</v>
      </c>
      <c r="F111" s="114">
        <v>0</v>
      </c>
      <c r="G111" s="114">
        <v>0</v>
      </c>
      <c r="H111" s="114">
        <v>0</v>
      </c>
      <c r="I111" s="114">
        <v>0</v>
      </c>
      <c r="J111" s="91">
        <f t="shared" si="14"/>
        <v>28</v>
      </c>
      <c r="K111" s="118" t="str">
        <f>IFERROR(VLOOKUP(C111,'CEDARS School FRPL'!$C$4:$H$2393,6,FALSE),"No")</f>
        <v>No</v>
      </c>
      <c r="L111" s="118" t="str">
        <f>VLOOKUP(A111,'District Data'!$A$2:$P$321,14,FALSE)</f>
        <v>Yes</v>
      </c>
      <c r="M111" s="120" t="str">
        <f>IFERROR(IF(AND(VLOOKUP(C111,'Package 218'!$D:$D,1,FALSE)=C111,VLOOKUP(C111,'Package 218'!$D:$F,3,FALSE)="Yes",VLOOKUP(A111,'District Data'!$A$2:$O$321,14,FALSE)="Yes"),"Yes","No"),"No")</f>
        <v>No</v>
      </c>
      <c r="N111" s="23" t="str">
        <f t="shared" si="15"/>
        <v>No</v>
      </c>
      <c r="O111" s="131" t="str">
        <f t="shared" si="16"/>
        <v>No</v>
      </c>
    </row>
    <row r="112" spans="1:15" x14ac:dyDescent="0.25">
      <c r="A112" s="136" t="s">
        <v>250</v>
      </c>
      <c r="B112" s="136" t="s">
        <v>2938</v>
      </c>
      <c r="C112" s="26">
        <v>5418</v>
      </c>
      <c r="D112" s="26" t="s">
        <v>255</v>
      </c>
      <c r="E112" s="114">
        <v>36.75</v>
      </c>
      <c r="F112" s="114">
        <v>0</v>
      </c>
      <c r="G112" s="114">
        <v>0</v>
      </c>
      <c r="H112" s="114">
        <v>0</v>
      </c>
      <c r="I112" s="114">
        <v>0</v>
      </c>
      <c r="J112" s="91">
        <f t="shared" si="14"/>
        <v>36.75</v>
      </c>
      <c r="K112" s="118" t="str">
        <f>IFERROR(VLOOKUP(C112,'CEDARS School FRPL'!$C$4:$H$2393,6,FALSE),"No")</f>
        <v>No</v>
      </c>
      <c r="L112" s="118" t="str">
        <f>VLOOKUP(A112,'District Data'!$A$2:$P$321,14,FALSE)</f>
        <v>Yes</v>
      </c>
      <c r="M112" s="120" t="str">
        <f>IFERROR(IF(AND(VLOOKUP(C112,'Package 218'!$D:$D,1,FALSE)=C112,VLOOKUP(C112,'Package 218'!$D:$F,3,FALSE)="Yes",VLOOKUP(A112,'District Data'!$A$2:$O$321,14,FALSE)="Yes"),"Yes","No"),"No")</f>
        <v>No</v>
      </c>
      <c r="N112" s="23" t="str">
        <f t="shared" si="15"/>
        <v>No</v>
      </c>
      <c r="O112" s="131" t="str">
        <f t="shared" si="16"/>
        <v>No</v>
      </c>
    </row>
    <row r="113" spans="1:15" x14ac:dyDescent="0.25">
      <c r="A113" s="136" t="s">
        <v>250</v>
      </c>
      <c r="B113" s="136" t="s">
        <v>2938</v>
      </c>
      <c r="C113" s="26">
        <v>5640</v>
      </c>
      <c r="D113" s="26" t="s">
        <v>2874</v>
      </c>
      <c r="E113" s="114">
        <v>1.1599999999999999</v>
      </c>
      <c r="F113" s="114">
        <v>0</v>
      </c>
      <c r="G113" s="114">
        <v>0</v>
      </c>
      <c r="H113" s="114">
        <v>0</v>
      </c>
      <c r="I113" s="114">
        <v>0</v>
      </c>
      <c r="J113" s="91">
        <f t="shared" si="14"/>
        <v>1.1599999999999999</v>
      </c>
      <c r="K113" s="118" t="str">
        <f>IFERROR(VLOOKUP(C113,'CEDARS School FRPL'!$C$4:$H$2393,6,FALSE),"No")</f>
        <v>Yes</v>
      </c>
      <c r="L113" s="118" t="str">
        <f>VLOOKUP(A113,'District Data'!$A$2:$P$321,14,FALSE)</f>
        <v>Yes</v>
      </c>
      <c r="M113" s="120" t="str">
        <f>IFERROR(IF(AND(VLOOKUP(C113,'Package 218'!$D:$D,1,FALSE)=C113,VLOOKUP(C113,'Package 218'!$D:$F,3,FALSE)="Yes",VLOOKUP(A113,'District Data'!$A$2:$O$321,14,FALSE)="Yes"),"Yes","No"),"No")</f>
        <v>Yes</v>
      </c>
      <c r="N113" s="23" t="str">
        <f t="shared" si="15"/>
        <v>Yes</v>
      </c>
      <c r="O113" s="131" t="str">
        <f t="shared" si="16"/>
        <v>Yes</v>
      </c>
    </row>
    <row r="114" spans="1:15" x14ac:dyDescent="0.25">
      <c r="A114" s="136" t="s">
        <v>2264</v>
      </c>
      <c r="B114" s="136" t="s">
        <v>3218</v>
      </c>
      <c r="C114" s="26">
        <v>1612</v>
      </c>
      <c r="D114" s="26" t="s">
        <v>2265</v>
      </c>
      <c r="E114" s="114">
        <v>10.48</v>
      </c>
      <c r="F114" s="114">
        <v>0</v>
      </c>
      <c r="G114" s="114">
        <v>0</v>
      </c>
      <c r="H114" s="114">
        <v>0</v>
      </c>
      <c r="I114" s="114">
        <v>0</v>
      </c>
      <c r="J114" s="91">
        <f t="shared" si="14"/>
        <v>10.48</v>
      </c>
      <c r="K114" s="118" t="str">
        <f>IFERROR(VLOOKUP(C114,'CEDARS School FRPL'!$C$4:$H$2393,6,FALSE),"No")</f>
        <v>Yes</v>
      </c>
      <c r="L114" s="118" t="str">
        <f>VLOOKUP(A114,'District Data'!$A$2:$P$321,14,FALSE)</f>
        <v>Yes</v>
      </c>
      <c r="M114" s="120" t="str">
        <f>IFERROR(IF(AND(VLOOKUP(C114,'Package 218'!$D:$D,1,FALSE)=C114,VLOOKUP(C114,'Package 218'!$D:$F,3,FALSE)="Yes",VLOOKUP(A114,'District Data'!$A$2:$O$321,14,FALSE)="Yes"),"Yes","No"),"No")</f>
        <v>Yes</v>
      </c>
      <c r="N114" s="23" t="str">
        <f t="shared" si="15"/>
        <v>Yes</v>
      </c>
      <c r="O114" s="131" t="str">
        <f t="shared" si="16"/>
        <v>Yes</v>
      </c>
    </row>
    <row r="115" spans="1:15" x14ac:dyDescent="0.25">
      <c r="A115" s="136" t="s">
        <v>2264</v>
      </c>
      <c r="B115" s="136" t="s">
        <v>3218</v>
      </c>
      <c r="C115" s="26">
        <v>1613</v>
      </c>
      <c r="D115" s="26" t="s">
        <v>2266</v>
      </c>
      <c r="E115" s="114">
        <v>256.23</v>
      </c>
      <c r="F115" s="114">
        <v>0</v>
      </c>
      <c r="G115" s="114">
        <v>7.5500000000000007</v>
      </c>
      <c r="H115" s="114">
        <v>0</v>
      </c>
      <c r="I115" s="114">
        <v>0</v>
      </c>
      <c r="J115" s="91">
        <f t="shared" si="14"/>
        <v>263.78000000000003</v>
      </c>
      <c r="K115" s="118" t="str">
        <f>IFERROR(VLOOKUP(C115,'CEDARS School FRPL'!$C$4:$H$2393,6,FALSE),"No")</f>
        <v>Yes</v>
      </c>
      <c r="L115" s="118" t="str">
        <f>VLOOKUP(A115,'District Data'!$A$2:$P$321,14,FALSE)</f>
        <v>Yes</v>
      </c>
      <c r="M115" s="120" t="str">
        <f>IFERROR(IF(AND(VLOOKUP(C115,'Package 218'!$D:$D,1,FALSE)=C115,VLOOKUP(C115,'Package 218'!$D:$F,3,FALSE)="Yes",VLOOKUP(A115,'District Data'!$A$2:$O$321,14,FALSE)="Yes"),"Yes","No"),"No")</f>
        <v>Yes</v>
      </c>
      <c r="N115" s="23" t="str">
        <f t="shared" si="15"/>
        <v>Yes</v>
      </c>
      <c r="O115" s="131" t="str">
        <f t="shared" si="16"/>
        <v>Yes</v>
      </c>
    </row>
    <row r="116" spans="1:15" x14ac:dyDescent="0.25">
      <c r="A116" s="136" t="s">
        <v>2264</v>
      </c>
      <c r="B116" s="136" t="s">
        <v>3218</v>
      </c>
      <c r="C116" s="26">
        <v>2134</v>
      </c>
      <c r="D116" s="26" t="s">
        <v>2267</v>
      </c>
      <c r="E116" s="114">
        <v>1746.86</v>
      </c>
      <c r="F116" s="114">
        <v>0</v>
      </c>
      <c r="G116" s="114">
        <v>245.71</v>
      </c>
      <c r="H116" s="114">
        <v>0</v>
      </c>
      <c r="I116" s="114">
        <v>0</v>
      </c>
      <c r="J116" s="91">
        <f t="shared" si="14"/>
        <v>1992.57</v>
      </c>
      <c r="K116" s="118" t="str">
        <f>IFERROR(VLOOKUP(C116,'CEDARS School FRPL'!$C$4:$H$2393,6,FALSE),"No")</f>
        <v>Yes</v>
      </c>
      <c r="L116" s="118" t="str">
        <f>VLOOKUP(A116,'District Data'!$A$2:$P$321,14,FALSE)</f>
        <v>Yes</v>
      </c>
      <c r="M116" s="120" t="str">
        <f>IFERROR(IF(AND(VLOOKUP(C116,'Package 218'!$D:$D,1,FALSE)=C116,VLOOKUP(C116,'Package 218'!$D:$F,3,FALSE)="Yes",VLOOKUP(A116,'District Data'!$A$2:$O$321,14,FALSE)="Yes"),"Yes","No"),"No")</f>
        <v>Yes</v>
      </c>
      <c r="N116" s="23" t="str">
        <f t="shared" si="15"/>
        <v>Yes</v>
      </c>
      <c r="O116" s="131" t="str">
        <f t="shared" si="16"/>
        <v>Yes</v>
      </c>
    </row>
    <row r="117" spans="1:15" x14ac:dyDescent="0.25">
      <c r="A117" s="136" t="s">
        <v>2264</v>
      </c>
      <c r="B117" s="136" t="s">
        <v>3218</v>
      </c>
      <c r="C117" s="26">
        <v>2279</v>
      </c>
      <c r="D117" s="26" t="s">
        <v>2268</v>
      </c>
      <c r="E117" s="114">
        <v>405.51</v>
      </c>
      <c r="F117" s="114">
        <v>0</v>
      </c>
      <c r="G117" s="114">
        <v>0</v>
      </c>
      <c r="H117" s="114">
        <v>0</v>
      </c>
      <c r="I117" s="114">
        <v>0</v>
      </c>
      <c r="J117" s="91">
        <f t="shared" si="14"/>
        <v>405.51</v>
      </c>
      <c r="K117" s="118" t="str">
        <f>IFERROR(VLOOKUP(C117,'CEDARS School FRPL'!$C$4:$H$2393,6,FALSE),"No")</f>
        <v>Yes</v>
      </c>
      <c r="L117" s="118" t="str">
        <f>VLOOKUP(A117,'District Data'!$A$2:$P$321,14,FALSE)</f>
        <v>Yes</v>
      </c>
      <c r="M117" s="120" t="str">
        <f>IFERROR(IF(AND(VLOOKUP(C117,'Package 218'!$D:$D,1,FALSE)=C117,VLOOKUP(C117,'Package 218'!$D:$F,3,FALSE)="Yes",VLOOKUP(A117,'District Data'!$A$2:$O$321,14,FALSE)="Yes"),"Yes","No"),"No")</f>
        <v>Yes</v>
      </c>
      <c r="N117" s="23" t="str">
        <f t="shared" si="15"/>
        <v>Yes</v>
      </c>
      <c r="O117" s="131" t="str">
        <f t="shared" si="16"/>
        <v>Yes</v>
      </c>
    </row>
    <row r="118" spans="1:15" x14ac:dyDescent="0.25">
      <c r="A118" s="136" t="s">
        <v>2264</v>
      </c>
      <c r="B118" s="136" t="s">
        <v>3218</v>
      </c>
      <c r="C118" s="26">
        <v>2301</v>
      </c>
      <c r="D118" s="26" t="s">
        <v>132</v>
      </c>
      <c r="E118" s="114">
        <v>311.02</v>
      </c>
      <c r="F118" s="114">
        <v>26.9</v>
      </c>
      <c r="G118" s="114">
        <v>0</v>
      </c>
      <c r="H118" s="114">
        <v>0</v>
      </c>
      <c r="I118" s="114">
        <v>0</v>
      </c>
      <c r="J118" s="91">
        <f t="shared" si="14"/>
        <v>337.91999999999996</v>
      </c>
      <c r="K118" s="118" t="str">
        <f>IFERROR(VLOOKUP(C118,'CEDARS School FRPL'!$C$4:$H$2393,6,FALSE),"No")</f>
        <v>Yes</v>
      </c>
      <c r="L118" s="118" t="str">
        <f>VLOOKUP(A118,'District Data'!$A$2:$P$321,14,FALSE)</f>
        <v>Yes</v>
      </c>
      <c r="M118" s="120" t="str">
        <f>IFERROR(IF(AND(VLOOKUP(C118,'Package 218'!$D:$D,1,FALSE)=C118,VLOOKUP(C118,'Package 218'!$D:$F,3,FALSE)="Yes",VLOOKUP(A118,'District Data'!$A$2:$O$321,14,FALSE)="Yes"),"Yes","No"),"No")</f>
        <v>Yes</v>
      </c>
      <c r="N118" s="23" t="str">
        <f t="shared" si="15"/>
        <v>Yes</v>
      </c>
      <c r="O118" s="131" t="str">
        <f t="shared" si="16"/>
        <v>Yes</v>
      </c>
    </row>
    <row r="119" spans="1:15" x14ac:dyDescent="0.25">
      <c r="A119" s="136" t="s">
        <v>2264</v>
      </c>
      <c r="B119" s="136" t="s">
        <v>3218</v>
      </c>
      <c r="C119" s="26">
        <v>2347</v>
      </c>
      <c r="D119" s="26" t="s">
        <v>2269</v>
      </c>
      <c r="E119" s="114">
        <v>418.01</v>
      </c>
      <c r="F119" s="114">
        <v>15</v>
      </c>
      <c r="G119" s="114">
        <v>0</v>
      </c>
      <c r="H119" s="114">
        <v>0</v>
      </c>
      <c r="I119" s="114">
        <v>0</v>
      </c>
      <c r="J119" s="91">
        <f t="shared" si="14"/>
        <v>433.01</v>
      </c>
      <c r="K119" s="118" t="str">
        <f>IFERROR(VLOOKUP(C119,'CEDARS School FRPL'!$C$4:$H$2393,6,FALSE),"No")</f>
        <v>Yes</v>
      </c>
      <c r="L119" s="118" t="str">
        <f>VLOOKUP(A119,'District Data'!$A$2:$P$321,14,FALSE)</f>
        <v>Yes</v>
      </c>
      <c r="M119" s="120" t="str">
        <f>IFERROR(IF(AND(VLOOKUP(C119,'Package 218'!$D:$D,1,FALSE)=C119,VLOOKUP(C119,'Package 218'!$D:$F,3,FALSE)="Yes",VLOOKUP(A119,'District Data'!$A$2:$O$321,14,FALSE)="Yes"),"Yes","No"),"No")</f>
        <v>Yes</v>
      </c>
      <c r="N119" s="23" t="str">
        <f t="shared" si="15"/>
        <v>Yes</v>
      </c>
      <c r="O119" s="131" t="str">
        <f t="shared" si="16"/>
        <v>Yes</v>
      </c>
    </row>
    <row r="120" spans="1:15" x14ac:dyDescent="0.25">
      <c r="A120" s="136" t="s">
        <v>2264</v>
      </c>
      <c r="B120" s="136" t="s">
        <v>3218</v>
      </c>
      <c r="C120" s="26">
        <v>2907</v>
      </c>
      <c r="D120" s="26" t="s">
        <v>45</v>
      </c>
      <c r="E120" s="114">
        <v>475.25</v>
      </c>
      <c r="F120" s="114">
        <v>0</v>
      </c>
      <c r="G120" s="114">
        <v>0</v>
      </c>
      <c r="H120" s="114">
        <v>0</v>
      </c>
      <c r="I120" s="114">
        <v>0</v>
      </c>
      <c r="J120" s="91">
        <f t="shared" si="14"/>
        <v>475.25</v>
      </c>
      <c r="K120" s="118" t="str">
        <f>IFERROR(VLOOKUP(C120,'CEDARS School FRPL'!$C$4:$H$2393,6,FALSE),"No")</f>
        <v>No</v>
      </c>
      <c r="L120" s="118" t="str">
        <f>VLOOKUP(A120,'District Data'!$A$2:$P$321,14,FALSE)</f>
        <v>Yes</v>
      </c>
      <c r="M120" s="120" t="str">
        <f>IFERROR(IF(AND(VLOOKUP(C120,'Package 218'!$D:$D,1,FALSE)=C120,VLOOKUP(C120,'Package 218'!$D:$F,3,FALSE)="Yes",VLOOKUP(A120,'District Data'!$A$2:$O$321,14,FALSE)="Yes"),"Yes","No"),"No")</f>
        <v>No</v>
      </c>
      <c r="N120" s="23" t="str">
        <f t="shared" si="15"/>
        <v>No</v>
      </c>
      <c r="O120" s="131" t="str">
        <f t="shared" si="16"/>
        <v>No</v>
      </c>
    </row>
    <row r="121" spans="1:15" x14ac:dyDescent="0.25">
      <c r="A121" s="136" t="s">
        <v>2264</v>
      </c>
      <c r="B121" s="136" t="s">
        <v>3218</v>
      </c>
      <c r="C121" s="26">
        <v>3208</v>
      </c>
      <c r="D121" s="26" t="s">
        <v>1913</v>
      </c>
      <c r="E121" s="114">
        <v>302.49</v>
      </c>
      <c r="F121" s="114">
        <v>0</v>
      </c>
      <c r="G121" s="114">
        <v>0</v>
      </c>
      <c r="H121" s="114">
        <v>0</v>
      </c>
      <c r="I121" s="114">
        <v>0</v>
      </c>
      <c r="J121" s="91">
        <f t="shared" si="14"/>
        <v>302.49</v>
      </c>
      <c r="K121" s="118" t="str">
        <f>IFERROR(VLOOKUP(C121,'CEDARS School FRPL'!$C$4:$H$2393,6,FALSE),"No")</f>
        <v>No</v>
      </c>
      <c r="L121" s="118" t="str">
        <f>VLOOKUP(A121,'District Data'!$A$2:$P$321,14,FALSE)</f>
        <v>Yes</v>
      </c>
      <c r="M121" s="120" t="str">
        <f>IFERROR(IF(AND(VLOOKUP(C121,'Package 218'!$D:$D,1,FALSE)=C121,VLOOKUP(C121,'Package 218'!$D:$F,3,FALSE)="Yes",VLOOKUP(A121,'District Data'!$A$2:$O$321,14,FALSE)="Yes"),"Yes","No"),"No")</f>
        <v>No</v>
      </c>
      <c r="N121" s="23" t="str">
        <f t="shared" si="15"/>
        <v>No</v>
      </c>
      <c r="O121" s="131" t="str">
        <f t="shared" si="16"/>
        <v>No</v>
      </c>
    </row>
    <row r="122" spans="1:15" x14ac:dyDescent="0.25">
      <c r="A122" s="136" t="s">
        <v>2264</v>
      </c>
      <c r="B122" s="136" t="s">
        <v>3218</v>
      </c>
      <c r="C122" s="26">
        <v>3209</v>
      </c>
      <c r="D122" s="26" t="s">
        <v>2270</v>
      </c>
      <c r="E122" s="114">
        <v>451.67</v>
      </c>
      <c r="F122" s="114">
        <v>0</v>
      </c>
      <c r="G122" s="114">
        <v>0</v>
      </c>
      <c r="H122" s="114">
        <v>0</v>
      </c>
      <c r="I122" s="114">
        <v>0</v>
      </c>
      <c r="J122" s="91">
        <f t="shared" si="14"/>
        <v>451.67</v>
      </c>
      <c r="K122" s="118" t="str">
        <f>IFERROR(VLOOKUP(C122,'CEDARS School FRPL'!$C$4:$H$2393,6,FALSE),"No")</f>
        <v>Yes</v>
      </c>
      <c r="L122" s="118" t="str">
        <f>VLOOKUP(A122,'District Data'!$A$2:$P$321,14,FALSE)</f>
        <v>Yes</v>
      </c>
      <c r="M122" s="120" t="str">
        <f>IFERROR(IF(AND(VLOOKUP(C122,'Package 218'!$D:$D,1,FALSE)=C122,VLOOKUP(C122,'Package 218'!$D:$F,3,FALSE)="Yes",VLOOKUP(A122,'District Data'!$A$2:$O$321,14,FALSE)="Yes"),"Yes","No"),"No")</f>
        <v>Yes</v>
      </c>
      <c r="N122" s="23" t="str">
        <f t="shared" si="15"/>
        <v>Yes</v>
      </c>
      <c r="O122" s="131" t="str">
        <f t="shared" si="16"/>
        <v>Yes</v>
      </c>
    </row>
    <row r="123" spans="1:15" x14ac:dyDescent="0.25">
      <c r="A123" s="136" t="s">
        <v>2264</v>
      </c>
      <c r="B123" s="136" t="s">
        <v>3218</v>
      </c>
      <c r="C123" s="26">
        <v>3210</v>
      </c>
      <c r="D123" s="26" t="s">
        <v>1539</v>
      </c>
      <c r="E123" s="114">
        <v>525.98</v>
      </c>
      <c r="F123" s="114">
        <v>0</v>
      </c>
      <c r="G123" s="114">
        <v>0</v>
      </c>
      <c r="H123" s="114">
        <v>0</v>
      </c>
      <c r="I123" s="114">
        <v>0</v>
      </c>
      <c r="J123" s="91">
        <f t="shared" si="14"/>
        <v>525.98</v>
      </c>
      <c r="K123" s="118" t="str">
        <f>IFERROR(VLOOKUP(C123,'CEDARS School FRPL'!$C$4:$H$2393,6,FALSE),"No")</f>
        <v>Yes</v>
      </c>
      <c r="L123" s="118" t="str">
        <f>VLOOKUP(A123,'District Data'!$A$2:$P$321,14,FALSE)</f>
        <v>Yes</v>
      </c>
      <c r="M123" s="120" t="str">
        <f>IFERROR(IF(AND(VLOOKUP(C123,'Package 218'!$D:$D,1,FALSE)=C123,VLOOKUP(C123,'Package 218'!$D:$F,3,FALSE)="Yes",VLOOKUP(A123,'District Data'!$A$2:$O$321,14,FALSE)="Yes"),"Yes","No"),"No")</f>
        <v>Yes</v>
      </c>
      <c r="N123" s="23" t="str">
        <f t="shared" si="15"/>
        <v>Yes</v>
      </c>
      <c r="O123" s="131" t="str">
        <f t="shared" si="16"/>
        <v>Yes</v>
      </c>
    </row>
    <row r="124" spans="1:15" x14ac:dyDescent="0.25">
      <c r="A124" s="136" t="s">
        <v>2264</v>
      </c>
      <c r="B124" s="136" t="s">
        <v>3218</v>
      </c>
      <c r="C124" s="26">
        <v>3269</v>
      </c>
      <c r="D124" s="26" t="s">
        <v>2748</v>
      </c>
      <c r="E124" s="114">
        <v>2.12</v>
      </c>
      <c r="F124" s="114">
        <v>0</v>
      </c>
      <c r="G124" s="114">
        <v>0</v>
      </c>
      <c r="H124" s="114">
        <v>0</v>
      </c>
      <c r="I124" s="114">
        <v>0</v>
      </c>
      <c r="J124" s="91">
        <f t="shared" si="14"/>
        <v>2.12</v>
      </c>
      <c r="K124" s="118" t="str">
        <f>IFERROR(VLOOKUP(C124,'CEDARS School FRPL'!$C$4:$H$2393,6,FALSE),"No")</f>
        <v>No</v>
      </c>
      <c r="L124" s="118" t="str">
        <f>VLOOKUP(A124,'District Data'!$A$2:$P$321,14,FALSE)</f>
        <v>Yes</v>
      </c>
      <c r="M124" s="120" t="str">
        <f>IFERROR(IF(AND(VLOOKUP(C124,'Package 218'!$D:$D,1,FALSE)=C124,VLOOKUP(C124,'Package 218'!$D:$F,3,FALSE)="Yes",VLOOKUP(A124,'District Data'!$A$2:$O$321,14,FALSE)="Yes"),"Yes","No"),"No")</f>
        <v>No</v>
      </c>
      <c r="N124" s="23" t="str">
        <f t="shared" si="15"/>
        <v>No</v>
      </c>
      <c r="O124" s="131" t="str">
        <f t="shared" si="16"/>
        <v>No</v>
      </c>
    </row>
    <row r="125" spans="1:15" x14ac:dyDescent="0.25">
      <c r="A125" s="136" t="s">
        <v>2264</v>
      </c>
      <c r="B125" s="136" t="s">
        <v>3218</v>
      </c>
      <c r="C125" s="26">
        <v>3370</v>
      </c>
      <c r="D125" s="26" t="s">
        <v>2271</v>
      </c>
      <c r="E125" s="114">
        <v>414.46</v>
      </c>
      <c r="F125" s="114">
        <v>0</v>
      </c>
      <c r="G125" s="114">
        <v>0</v>
      </c>
      <c r="H125" s="114">
        <v>0</v>
      </c>
      <c r="I125" s="114">
        <v>0</v>
      </c>
      <c r="J125" s="91">
        <f t="shared" si="14"/>
        <v>414.46</v>
      </c>
      <c r="K125" s="118" t="str">
        <f>IFERROR(VLOOKUP(C125,'CEDARS School FRPL'!$C$4:$H$2393,6,FALSE),"No")</f>
        <v>Yes</v>
      </c>
      <c r="L125" s="118" t="str">
        <f>VLOOKUP(A125,'District Data'!$A$2:$P$321,14,FALSE)</f>
        <v>Yes</v>
      </c>
      <c r="M125" s="120" t="str">
        <f>IFERROR(IF(AND(VLOOKUP(C125,'Package 218'!$D:$D,1,FALSE)=C125,VLOOKUP(C125,'Package 218'!$D:$F,3,FALSE)="Yes",VLOOKUP(A125,'District Data'!$A$2:$O$321,14,FALSE)="Yes"),"Yes","No"),"No")</f>
        <v>Yes</v>
      </c>
      <c r="N125" s="23" t="str">
        <f t="shared" si="15"/>
        <v>Yes</v>
      </c>
      <c r="O125" s="131" t="str">
        <f t="shared" si="16"/>
        <v>Yes</v>
      </c>
    </row>
    <row r="126" spans="1:15" x14ac:dyDescent="0.25">
      <c r="A126" s="136" t="s">
        <v>2264</v>
      </c>
      <c r="B126" s="136" t="s">
        <v>3218</v>
      </c>
      <c r="C126" s="26">
        <v>4105</v>
      </c>
      <c r="D126" s="26" t="s">
        <v>2274</v>
      </c>
      <c r="E126" s="114">
        <v>170.19</v>
      </c>
      <c r="F126" s="114">
        <v>0</v>
      </c>
      <c r="G126" s="114">
        <v>0</v>
      </c>
      <c r="H126" s="114">
        <v>0</v>
      </c>
      <c r="I126" s="114">
        <v>17.28</v>
      </c>
      <c r="J126" s="91">
        <f t="shared" si="14"/>
        <v>187.47</v>
      </c>
      <c r="K126" s="118" t="str">
        <f>IFERROR(VLOOKUP(C126,'CEDARS School FRPL'!$C$4:$H$2393,6,FALSE),"No")</f>
        <v>No</v>
      </c>
      <c r="L126" s="118" t="str">
        <f>VLOOKUP(A126,'District Data'!$A$2:$P$321,14,FALSE)</f>
        <v>Yes</v>
      </c>
      <c r="M126" s="120" t="str">
        <f>IFERROR(IF(AND(VLOOKUP(C126,'Package 218'!$D:$D,1,FALSE)=C126,VLOOKUP(C126,'Package 218'!$D:$F,3,FALSE)="Yes",VLOOKUP(A126,'District Data'!$A$2:$O$321,14,FALSE)="Yes"),"Yes","No"),"No")</f>
        <v>No</v>
      </c>
      <c r="N126" s="23" t="str">
        <f t="shared" si="15"/>
        <v>No</v>
      </c>
      <c r="O126" s="131" t="str">
        <f t="shared" si="16"/>
        <v>No</v>
      </c>
    </row>
    <row r="127" spans="1:15" x14ac:dyDescent="0.25">
      <c r="A127" s="136" t="s">
        <v>2264</v>
      </c>
      <c r="B127" s="136" t="s">
        <v>3218</v>
      </c>
      <c r="C127" s="26">
        <v>4423</v>
      </c>
      <c r="D127" s="26" t="s">
        <v>2272</v>
      </c>
      <c r="E127" s="114">
        <v>416.1</v>
      </c>
      <c r="F127" s="114">
        <v>0</v>
      </c>
      <c r="G127" s="114">
        <v>0</v>
      </c>
      <c r="H127" s="114">
        <v>0</v>
      </c>
      <c r="I127" s="114">
        <v>0</v>
      </c>
      <c r="J127" s="91">
        <f t="shared" si="14"/>
        <v>416.1</v>
      </c>
      <c r="K127" s="118" t="str">
        <f>IFERROR(VLOOKUP(C127,'CEDARS School FRPL'!$C$4:$H$2393,6,FALSE),"No")</f>
        <v>Yes</v>
      </c>
      <c r="L127" s="118" t="str">
        <f>VLOOKUP(A127,'District Data'!$A$2:$P$321,14,FALSE)</f>
        <v>Yes</v>
      </c>
      <c r="M127" s="120" t="str">
        <f>IFERROR(IF(AND(VLOOKUP(C127,'Package 218'!$D:$D,1,FALSE)=C127,VLOOKUP(C127,'Package 218'!$D:$F,3,FALSE)="Yes",VLOOKUP(A127,'District Data'!$A$2:$O$321,14,FALSE)="Yes"),"Yes","No"),"No")</f>
        <v>Yes</v>
      </c>
      <c r="N127" s="23" t="str">
        <f t="shared" si="15"/>
        <v>Yes</v>
      </c>
      <c r="O127" s="131" t="str">
        <f t="shared" si="16"/>
        <v>Yes</v>
      </c>
    </row>
    <row r="128" spans="1:15" x14ac:dyDescent="0.25">
      <c r="A128" s="136" t="s">
        <v>2264</v>
      </c>
      <c r="B128" s="136" t="s">
        <v>3218</v>
      </c>
      <c r="C128" s="26">
        <v>4432</v>
      </c>
      <c r="D128" s="26" t="s">
        <v>2273</v>
      </c>
      <c r="E128" s="114">
        <v>584.42999999999995</v>
      </c>
      <c r="F128" s="114">
        <v>0</v>
      </c>
      <c r="G128" s="114">
        <v>0</v>
      </c>
      <c r="H128" s="114">
        <v>0</v>
      </c>
      <c r="I128" s="114">
        <v>0</v>
      </c>
      <c r="J128" s="91">
        <f t="shared" si="14"/>
        <v>584.42999999999995</v>
      </c>
      <c r="K128" s="118" t="str">
        <f>IFERROR(VLOOKUP(C128,'CEDARS School FRPL'!$C$4:$H$2393,6,FALSE),"No")</f>
        <v>Yes</v>
      </c>
      <c r="L128" s="118" t="str">
        <f>VLOOKUP(A128,'District Data'!$A$2:$P$321,14,FALSE)</f>
        <v>Yes</v>
      </c>
      <c r="M128" s="120" t="str">
        <f>IFERROR(IF(AND(VLOOKUP(C128,'Package 218'!$D:$D,1,FALSE)=C128,VLOOKUP(C128,'Package 218'!$D:$F,3,FALSE)="Yes",VLOOKUP(A128,'District Data'!$A$2:$O$321,14,FALSE)="Yes"),"Yes","No"),"No")</f>
        <v>Yes</v>
      </c>
      <c r="N128" s="23" t="str">
        <f t="shared" si="15"/>
        <v>Yes</v>
      </c>
      <c r="O128" s="131" t="str">
        <f t="shared" si="16"/>
        <v>Yes</v>
      </c>
    </row>
    <row r="129" spans="1:15" x14ac:dyDescent="0.25">
      <c r="A129" s="136" t="s">
        <v>2264</v>
      </c>
      <c r="B129" s="136" t="s">
        <v>3218</v>
      </c>
      <c r="C129" s="26">
        <v>5569</v>
      </c>
      <c r="D129" s="26" t="s">
        <v>2780</v>
      </c>
      <c r="E129" s="114">
        <v>165.38</v>
      </c>
      <c r="F129" s="114">
        <v>0</v>
      </c>
      <c r="G129" s="114">
        <v>0</v>
      </c>
      <c r="H129" s="114">
        <v>0</v>
      </c>
      <c r="I129" s="114">
        <v>0</v>
      </c>
      <c r="J129" s="91">
        <f t="shared" si="14"/>
        <v>165.38</v>
      </c>
      <c r="K129" s="118" t="str">
        <f>IFERROR(VLOOKUP(C129,'CEDARS School FRPL'!$C$4:$H$2393,6,FALSE),"No")</f>
        <v>No</v>
      </c>
      <c r="L129" s="118" t="str">
        <f>VLOOKUP(A129,'District Data'!$A$2:$P$321,14,FALSE)</f>
        <v>Yes</v>
      </c>
      <c r="M129" s="120" t="str">
        <f>IFERROR(IF(AND(VLOOKUP(C129,'Package 218'!$D:$D,1,FALSE)=C129,VLOOKUP(C129,'Package 218'!$D:$F,3,FALSE)="Yes",VLOOKUP(A129,'District Data'!$A$2:$O$321,14,FALSE)="Yes"),"Yes","No"),"No")</f>
        <v>No</v>
      </c>
      <c r="N129" s="23" t="str">
        <f t="shared" si="15"/>
        <v>No</v>
      </c>
      <c r="O129" s="131" t="str">
        <f t="shared" si="16"/>
        <v>No</v>
      </c>
    </row>
    <row r="130" spans="1:15" x14ac:dyDescent="0.25">
      <c r="A130" s="136" t="s">
        <v>2264</v>
      </c>
      <c r="B130" s="136" t="s">
        <v>3218</v>
      </c>
      <c r="C130" s="26">
        <v>5637</v>
      </c>
      <c r="D130" s="26" t="s">
        <v>2912</v>
      </c>
      <c r="E130" s="114">
        <v>42.87</v>
      </c>
      <c r="F130" s="114">
        <v>0</v>
      </c>
      <c r="G130" s="114">
        <v>0</v>
      </c>
      <c r="H130" s="114">
        <v>0</v>
      </c>
      <c r="I130" s="114">
        <v>0</v>
      </c>
      <c r="J130" s="91">
        <f t="shared" si="14"/>
        <v>42.87</v>
      </c>
      <c r="K130" s="118" t="str">
        <f>IFERROR(VLOOKUP(C130,'CEDARS School FRPL'!$C$4:$H$2393,6,FALSE),"No")</f>
        <v>Yes</v>
      </c>
      <c r="L130" s="118" t="str">
        <f>VLOOKUP(A130,'District Data'!$A$2:$P$321,14,FALSE)</f>
        <v>Yes</v>
      </c>
      <c r="M130" s="120" t="str">
        <f>IFERROR(IF(AND(VLOOKUP(C130,'Package 218'!$D:$D,1,FALSE)=C130,VLOOKUP(C130,'Package 218'!$D:$F,3,FALSE)="Yes",VLOOKUP(A130,'District Data'!$A$2:$O$321,14,FALSE)="Yes"),"Yes","No"),"No")</f>
        <v>Yes</v>
      </c>
      <c r="N130" s="23" t="str">
        <f t="shared" si="15"/>
        <v>Yes</v>
      </c>
      <c r="O130" s="131" t="str">
        <f t="shared" si="16"/>
        <v>Yes</v>
      </c>
    </row>
    <row r="131" spans="1:15" x14ac:dyDescent="0.25">
      <c r="A131" s="136" t="s">
        <v>2902</v>
      </c>
      <c r="B131" s="136" t="s">
        <v>3286</v>
      </c>
      <c r="C131" s="26">
        <v>5686</v>
      </c>
      <c r="D131" s="26" t="s">
        <v>3287</v>
      </c>
      <c r="E131" s="114">
        <v>217.75</v>
      </c>
      <c r="F131" s="114">
        <v>0</v>
      </c>
      <c r="G131" s="114">
        <v>0</v>
      </c>
      <c r="H131" s="114">
        <v>0</v>
      </c>
      <c r="I131" s="114">
        <v>0</v>
      </c>
      <c r="J131" s="91">
        <f t="shared" si="14"/>
        <v>217.75</v>
      </c>
      <c r="K131" s="118" t="str">
        <f>IFERROR(VLOOKUP(C131,'CEDARS School FRPL'!$C$4:$H$2393,6,FALSE),"No")</f>
        <v>No</v>
      </c>
      <c r="L131" s="118" t="str">
        <f>VLOOKUP(A131,'District Data'!$A$2:$P$321,14,FALSE)</f>
        <v>Yes</v>
      </c>
      <c r="M131" s="120" t="str">
        <f>IFERROR(IF(AND(VLOOKUP(C131,'Package 218'!$D:$D,1,FALSE)=C131,VLOOKUP(C131,'Package 218'!$D:$F,3,FALSE)="Yes",VLOOKUP(A131,'District Data'!$A$2:$O$321,14,FALSE)="Yes"),"Yes","No"),"No")</f>
        <v>No</v>
      </c>
      <c r="N131" s="23" t="str">
        <f t="shared" si="15"/>
        <v>No</v>
      </c>
      <c r="O131" s="131" t="str">
        <f t="shared" si="16"/>
        <v>No</v>
      </c>
    </row>
    <row r="132" spans="1:15" x14ac:dyDescent="0.25">
      <c r="A132" s="136" t="s">
        <v>1541</v>
      </c>
      <c r="B132" s="136" t="s">
        <v>3119</v>
      </c>
      <c r="C132" s="26">
        <v>2368</v>
      </c>
      <c r="D132" s="26" t="s">
        <v>586</v>
      </c>
      <c r="E132" s="114">
        <v>247.37</v>
      </c>
      <c r="F132" s="114">
        <v>0</v>
      </c>
      <c r="G132" s="114">
        <v>0</v>
      </c>
      <c r="H132" s="114">
        <v>0</v>
      </c>
      <c r="I132" s="114">
        <v>0</v>
      </c>
      <c r="J132" s="91">
        <f t="shared" ref="J132:J195" si="17">SUM(E132:I132)</f>
        <v>247.37</v>
      </c>
      <c r="K132" s="118" t="str">
        <f>IFERROR(VLOOKUP(C132,'CEDARS School FRPL'!$C$4:$H$2393,6,FALSE),"No")</f>
        <v>Yes</v>
      </c>
      <c r="L132" s="118" t="str">
        <f>VLOOKUP(A132,'District Data'!$A$2:$P$321,14,FALSE)</f>
        <v>Yes</v>
      </c>
      <c r="M132" s="120" t="str">
        <f>IFERROR(IF(AND(VLOOKUP(C132,'Package 218'!$D:$D,1,FALSE)=C132,VLOOKUP(C132,'Package 218'!$D:$F,3,FALSE)="Yes",VLOOKUP(A132,'District Data'!$A$2:$O$321,14,FALSE)="Yes"),"Yes","No"),"No")</f>
        <v>Yes</v>
      </c>
      <c r="N132" s="23" t="str">
        <f t="shared" ref="N132:N195" si="18">IF(AND(M132="Yes",K132="Yes"),"Yes","No")</f>
        <v>Yes</v>
      </c>
      <c r="O132" s="131" t="str">
        <f t="shared" ref="O132:O195" si="19">TEXT(N132, "Yes")</f>
        <v>Yes</v>
      </c>
    </row>
    <row r="133" spans="1:15" x14ac:dyDescent="0.25">
      <c r="A133" s="136" t="s">
        <v>1541</v>
      </c>
      <c r="B133" s="136" t="s">
        <v>3119</v>
      </c>
      <c r="C133" s="26">
        <v>2908</v>
      </c>
      <c r="D133" s="26" t="s">
        <v>1542</v>
      </c>
      <c r="E133" s="114">
        <v>811.28</v>
      </c>
      <c r="F133" s="114">
        <v>0</v>
      </c>
      <c r="G133" s="114">
        <v>95.62</v>
      </c>
      <c r="H133" s="114">
        <v>0</v>
      </c>
      <c r="I133" s="114">
        <v>0</v>
      </c>
      <c r="J133" s="91">
        <f t="shared" si="17"/>
        <v>906.9</v>
      </c>
      <c r="K133" s="118" t="str">
        <f>IFERROR(VLOOKUP(C133,'CEDARS School FRPL'!$C$4:$H$2393,6,FALSE),"No")</f>
        <v>Yes</v>
      </c>
      <c r="L133" s="118" t="str">
        <f>VLOOKUP(A133,'District Data'!$A$2:$P$321,14,FALSE)</f>
        <v>Yes</v>
      </c>
      <c r="M133" s="120" t="str">
        <f>IFERROR(IF(AND(VLOOKUP(C133,'Package 218'!$D:$D,1,FALSE)=C133,VLOOKUP(C133,'Package 218'!$D:$F,3,FALSE)="Yes",VLOOKUP(A133,'District Data'!$A$2:$O$321,14,FALSE)="Yes"),"Yes","No"),"No")</f>
        <v>Yes</v>
      </c>
      <c r="N133" s="23" t="str">
        <f t="shared" si="18"/>
        <v>Yes</v>
      </c>
      <c r="O133" s="131" t="str">
        <f t="shared" si="19"/>
        <v>Yes</v>
      </c>
    </row>
    <row r="134" spans="1:15" x14ac:dyDescent="0.25">
      <c r="A134" s="136" t="s">
        <v>1541</v>
      </c>
      <c r="B134" s="136" t="s">
        <v>3119</v>
      </c>
      <c r="C134" s="26">
        <v>2909</v>
      </c>
      <c r="D134" s="26" t="s">
        <v>1005</v>
      </c>
      <c r="E134" s="114">
        <v>335.29</v>
      </c>
      <c r="F134" s="114">
        <v>0</v>
      </c>
      <c r="G134" s="114">
        <v>0</v>
      </c>
      <c r="H134" s="114">
        <v>0</v>
      </c>
      <c r="I134" s="114">
        <v>0</v>
      </c>
      <c r="J134" s="91">
        <f t="shared" si="17"/>
        <v>335.29</v>
      </c>
      <c r="K134" s="118" t="str">
        <f>IFERROR(VLOOKUP(C134,'CEDARS School FRPL'!$C$4:$H$2393,6,FALSE),"No")</f>
        <v>Yes</v>
      </c>
      <c r="L134" s="118" t="str">
        <f>VLOOKUP(A134,'District Data'!$A$2:$P$321,14,FALSE)</f>
        <v>Yes</v>
      </c>
      <c r="M134" s="120" t="str">
        <f>IFERROR(IF(AND(VLOOKUP(C134,'Package 218'!$D:$D,1,FALSE)=C134,VLOOKUP(C134,'Package 218'!$D:$F,3,FALSE)="Yes",VLOOKUP(A134,'District Data'!$A$2:$O$321,14,FALSE)="Yes"),"Yes","No"),"No")</f>
        <v>Yes</v>
      </c>
      <c r="N134" s="23" t="str">
        <f t="shared" si="18"/>
        <v>Yes</v>
      </c>
      <c r="O134" s="131" t="str">
        <f t="shared" si="19"/>
        <v>Yes</v>
      </c>
    </row>
    <row r="135" spans="1:15" x14ac:dyDescent="0.25">
      <c r="A135" s="136" t="s">
        <v>1541</v>
      </c>
      <c r="B135" s="136" t="s">
        <v>3119</v>
      </c>
      <c r="C135" s="26">
        <v>3079</v>
      </c>
      <c r="D135" s="26" t="s">
        <v>1543</v>
      </c>
      <c r="E135" s="114">
        <v>355.55</v>
      </c>
      <c r="F135" s="114">
        <v>0</v>
      </c>
      <c r="G135" s="114">
        <v>0</v>
      </c>
      <c r="H135" s="114">
        <v>0</v>
      </c>
      <c r="I135" s="114">
        <v>0</v>
      </c>
      <c r="J135" s="91">
        <f t="shared" si="17"/>
        <v>355.55</v>
      </c>
      <c r="K135" s="118" t="str">
        <f>IFERROR(VLOOKUP(C135,'CEDARS School FRPL'!$C$4:$H$2393,6,FALSE),"No")</f>
        <v>Yes</v>
      </c>
      <c r="L135" s="118" t="str">
        <f>VLOOKUP(A135,'District Data'!$A$2:$P$321,14,FALSE)</f>
        <v>Yes</v>
      </c>
      <c r="M135" s="120" t="str">
        <f>IFERROR(IF(AND(VLOOKUP(C135,'Package 218'!$D:$D,1,FALSE)=C135,VLOOKUP(C135,'Package 218'!$D:$F,3,FALSE)="Yes",VLOOKUP(A135,'District Data'!$A$2:$O$321,14,FALSE)="Yes"),"Yes","No"),"No")</f>
        <v>Yes</v>
      </c>
      <c r="N135" s="23" t="str">
        <f t="shared" si="18"/>
        <v>Yes</v>
      </c>
      <c r="O135" s="131" t="str">
        <f t="shared" si="19"/>
        <v>Yes</v>
      </c>
    </row>
    <row r="136" spans="1:15" x14ac:dyDescent="0.25">
      <c r="A136" s="136" t="s">
        <v>1541</v>
      </c>
      <c r="B136" s="136" t="s">
        <v>3119</v>
      </c>
      <c r="C136" s="26">
        <v>3318</v>
      </c>
      <c r="D136" s="26" t="s">
        <v>1495</v>
      </c>
      <c r="E136" s="114">
        <v>481.43</v>
      </c>
      <c r="F136" s="114">
        <v>0</v>
      </c>
      <c r="G136" s="114">
        <v>0</v>
      </c>
      <c r="H136" s="114">
        <v>0</v>
      </c>
      <c r="I136" s="114">
        <v>0</v>
      </c>
      <c r="J136" s="91">
        <f t="shared" si="17"/>
        <v>481.43</v>
      </c>
      <c r="K136" s="118" t="str">
        <f>IFERROR(VLOOKUP(C136,'CEDARS School FRPL'!$C$4:$H$2393,6,FALSE),"No")</f>
        <v>Yes</v>
      </c>
      <c r="L136" s="118" t="str">
        <f>VLOOKUP(A136,'District Data'!$A$2:$P$321,14,FALSE)</f>
        <v>Yes</v>
      </c>
      <c r="M136" s="120" t="str">
        <f>IFERROR(IF(AND(VLOOKUP(C136,'Package 218'!$D:$D,1,FALSE)=C136,VLOOKUP(C136,'Package 218'!$D:$F,3,FALSE)="Yes",VLOOKUP(A136,'District Data'!$A$2:$O$321,14,FALSE)="Yes"),"Yes","No"),"No")</f>
        <v>Yes</v>
      </c>
      <c r="N136" s="23" t="str">
        <f t="shared" si="18"/>
        <v>Yes</v>
      </c>
      <c r="O136" s="131" t="str">
        <f t="shared" si="19"/>
        <v>Yes</v>
      </c>
    </row>
    <row r="137" spans="1:15" x14ac:dyDescent="0.25">
      <c r="A137" s="136" t="s">
        <v>1541</v>
      </c>
      <c r="B137" s="136" t="s">
        <v>3119</v>
      </c>
      <c r="C137" s="26">
        <v>4003</v>
      </c>
      <c r="D137" s="26" t="s">
        <v>1544</v>
      </c>
      <c r="E137" s="114">
        <v>71.989999999999995</v>
      </c>
      <c r="F137" s="114">
        <v>0</v>
      </c>
      <c r="G137" s="114">
        <v>1.18</v>
      </c>
      <c r="H137" s="114">
        <v>0</v>
      </c>
      <c r="I137" s="114">
        <v>0</v>
      </c>
      <c r="J137" s="91">
        <f t="shared" si="17"/>
        <v>73.17</v>
      </c>
      <c r="K137" s="118" t="str">
        <f>IFERROR(VLOOKUP(C137,'CEDARS School FRPL'!$C$4:$H$2393,6,FALSE),"No")</f>
        <v>Yes</v>
      </c>
      <c r="L137" s="118" t="str">
        <f>VLOOKUP(A137,'District Data'!$A$2:$P$321,14,FALSE)</f>
        <v>Yes</v>
      </c>
      <c r="M137" s="120" t="str">
        <f>IFERROR(IF(AND(VLOOKUP(C137,'Package 218'!$D:$D,1,FALSE)=C137,VLOOKUP(C137,'Package 218'!$D:$F,3,FALSE)="Yes",VLOOKUP(A137,'District Data'!$A$2:$O$321,14,FALSE)="Yes"),"Yes","No"),"No")</f>
        <v>Yes</v>
      </c>
      <c r="N137" s="23" t="str">
        <f t="shared" si="18"/>
        <v>Yes</v>
      </c>
      <c r="O137" s="131" t="str">
        <f t="shared" si="19"/>
        <v>Yes</v>
      </c>
    </row>
    <row r="138" spans="1:15" x14ac:dyDescent="0.25">
      <c r="A138" s="136" t="s">
        <v>1541</v>
      </c>
      <c r="B138" s="136" t="s">
        <v>3119</v>
      </c>
      <c r="C138" s="26">
        <v>4494</v>
      </c>
      <c r="D138" s="26" t="s">
        <v>1545</v>
      </c>
      <c r="E138" s="114">
        <v>345.54</v>
      </c>
      <c r="F138" s="114">
        <v>14.1</v>
      </c>
      <c r="G138" s="114">
        <v>0</v>
      </c>
      <c r="H138" s="114">
        <v>0</v>
      </c>
      <c r="I138" s="114">
        <v>0</v>
      </c>
      <c r="J138" s="91">
        <f t="shared" si="17"/>
        <v>359.64000000000004</v>
      </c>
      <c r="K138" s="118" t="str">
        <f>IFERROR(VLOOKUP(C138,'CEDARS School FRPL'!$C$4:$H$2393,6,FALSE),"No")</f>
        <v>Yes</v>
      </c>
      <c r="L138" s="118" t="str">
        <f>VLOOKUP(A138,'District Data'!$A$2:$P$321,14,FALSE)</f>
        <v>Yes</v>
      </c>
      <c r="M138" s="120" t="str">
        <f>IFERROR(IF(AND(VLOOKUP(C138,'Package 218'!$D:$D,1,FALSE)=C138,VLOOKUP(C138,'Package 218'!$D:$F,3,FALSE)="Yes",VLOOKUP(A138,'District Data'!$A$2:$O$321,14,FALSE)="Yes"),"Yes","No"),"No")</f>
        <v>Yes</v>
      </c>
      <c r="N138" s="23" t="str">
        <f t="shared" si="18"/>
        <v>Yes</v>
      </c>
      <c r="O138" s="131" t="str">
        <f t="shared" si="19"/>
        <v>Yes</v>
      </c>
    </row>
    <row r="139" spans="1:15" x14ac:dyDescent="0.25">
      <c r="A139" s="136" t="s">
        <v>1541</v>
      </c>
      <c r="B139" s="136" t="s">
        <v>3119</v>
      </c>
      <c r="C139" s="26">
        <v>5115</v>
      </c>
      <c r="D139" s="26" t="s">
        <v>127</v>
      </c>
      <c r="E139" s="114">
        <v>403.95</v>
      </c>
      <c r="F139" s="114">
        <v>15.9</v>
      </c>
      <c r="G139" s="114">
        <v>0</v>
      </c>
      <c r="H139" s="114">
        <v>0</v>
      </c>
      <c r="I139" s="114">
        <v>0</v>
      </c>
      <c r="J139" s="91">
        <f t="shared" si="17"/>
        <v>419.84999999999997</v>
      </c>
      <c r="K139" s="118" t="str">
        <f>IFERROR(VLOOKUP(C139,'CEDARS School FRPL'!$C$4:$H$2393,6,FALSE),"No")</f>
        <v>Yes</v>
      </c>
      <c r="L139" s="118" t="str">
        <f>VLOOKUP(A139,'District Data'!$A$2:$P$321,14,FALSE)</f>
        <v>Yes</v>
      </c>
      <c r="M139" s="120" t="str">
        <f>IFERROR(IF(AND(VLOOKUP(C139,'Package 218'!$D:$D,1,FALSE)=C139,VLOOKUP(C139,'Package 218'!$D:$F,3,FALSE)="Yes",VLOOKUP(A139,'District Data'!$A$2:$O$321,14,FALSE)="Yes"),"Yes","No"),"No")</f>
        <v>Yes</v>
      </c>
      <c r="N139" s="23" t="str">
        <f t="shared" si="18"/>
        <v>Yes</v>
      </c>
      <c r="O139" s="131" t="str">
        <f t="shared" si="19"/>
        <v>Yes</v>
      </c>
    </row>
    <row r="140" spans="1:15" x14ac:dyDescent="0.25">
      <c r="A140" s="136" t="s">
        <v>1541</v>
      </c>
      <c r="B140" s="136" t="s">
        <v>3119</v>
      </c>
      <c r="C140" s="26">
        <v>5611</v>
      </c>
      <c r="D140" s="26" t="s">
        <v>3120</v>
      </c>
      <c r="E140" s="114">
        <v>283.52999999999997</v>
      </c>
      <c r="F140" s="114">
        <v>0</v>
      </c>
      <c r="G140" s="114">
        <v>8.65</v>
      </c>
      <c r="H140" s="114">
        <v>0</v>
      </c>
      <c r="I140" s="114">
        <v>0</v>
      </c>
      <c r="J140" s="91">
        <f t="shared" si="17"/>
        <v>292.17999999999995</v>
      </c>
      <c r="K140" s="118" t="str">
        <f>IFERROR(VLOOKUP(C140,'CEDARS School FRPL'!$C$4:$H$2393,6,FALSE),"No")</f>
        <v>Yes</v>
      </c>
      <c r="L140" s="118" t="str">
        <f>VLOOKUP(A140,'District Data'!$A$2:$P$321,14,FALSE)</f>
        <v>Yes</v>
      </c>
      <c r="M140" s="120" t="str">
        <f>IFERROR(IF(AND(VLOOKUP(C140,'Package 218'!$D:$D,1,FALSE)=C140,VLOOKUP(C140,'Package 218'!$D:$F,3,FALSE)="Yes",VLOOKUP(A140,'District Data'!$A$2:$O$321,14,FALSE)="Yes"),"Yes","No"),"No")</f>
        <v>Yes</v>
      </c>
      <c r="N140" s="23" t="str">
        <f t="shared" si="18"/>
        <v>Yes</v>
      </c>
      <c r="O140" s="131" t="str">
        <f t="shared" si="19"/>
        <v>Yes</v>
      </c>
    </row>
    <row r="141" spans="1:15" x14ac:dyDescent="0.25">
      <c r="A141" s="136" t="s">
        <v>428</v>
      </c>
      <c r="B141" s="136" t="s">
        <v>2963</v>
      </c>
      <c r="C141" s="26">
        <v>3473</v>
      </c>
      <c r="D141" s="26" t="s">
        <v>429</v>
      </c>
      <c r="E141" s="114">
        <v>204.49</v>
      </c>
      <c r="F141" s="114">
        <v>0</v>
      </c>
      <c r="G141" s="114">
        <v>12.870000000000001</v>
      </c>
      <c r="H141" s="114">
        <v>0</v>
      </c>
      <c r="I141" s="114">
        <v>0</v>
      </c>
      <c r="J141" s="91">
        <f t="shared" si="17"/>
        <v>217.36</v>
      </c>
      <c r="K141" s="118" t="str">
        <f>IFERROR(VLOOKUP(C141,'CEDARS School FRPL'!$C$4:$H$2393,6,FALSE),"No")</f>
        <v>Yes</v>
      </c>
      <c r="L141" s="118" t="str">
        <f>VLOOKUP(A141,'District Data'!$A$2:$P$321,14,FALSE)</f>
        <v>Yes</v>
      </c>
      <c r="M141" s="120" t="str">
        <f>IFERROR(IF(AND(VLOOKUP(C141,'Package 218'!$D:$D,1,FALSE)=C141,VLOOKUP(C141,'Package 218'!$D:$F,3,FALSE)="Yes",VLOOKUP(A141,'District Data'!$A$2:$O$321,14,FALSE)="Yes"),"Yes","No"),"No")</f>
        <v>Yes</v>
      </c>
      <c r="N141" s="23" t="str">
        <f t="shared" si="18"/>
        <v>Yes</v>
      </c>
      <c r="O141" s="131" t="str">
        <f t="shared" si="19"/>
        <v>Yes</v>
      </c>
    </row>
    <row r="142" spans="1:15" x14ac:dyDescent="0.25">
      <c r="A142" s="136" t="s">
        <v>428</v>
      </c>
      <c r="B142" s="136" t="s">
        <v>2963</v>
      </c>
      <c r="C142" s="26">
        <v>5030</v>
      </c>
      <c r="D142" s="26" t="s">
        <v>430</v>
      </c>
      <c r="E142" s="114">
        <v>139.88</v>
      </c>
      <c r="F142" s="114">
        <v>0</v>
      </c>
      <c r="G142" s="114">
        <v>0</v>
      </c>
      <c r="H142" s="114">
        <v>0</v>
      </c>
      <c r="I142" s="114">
        <v>0</v>
      </c>
      <c r="J142" s="91">
        <f t="shared" si="17"/>
        <v>139.88</v>
      </c>
      <c r="K142" s="118" t="str">
        <f>IFERROR(VLOOKUP(C142,'CEDARS School FRPL'!$C$4:$H$2393,6,FALSE),"No")</f>
        <v>No</v>
      </c>
      <c r="L142" s="118" t="str">
        <f>VLOOKUP(A142,'District Data'!$A$2:$P$321,14,FALSE)</f>
        <v>Yes</v>
      </c>
      <c r="M142" s="120" t="str">
        <f>IFERROR(IF(AND(VLOOKUP(C142,'Package 218'!$D:$D,1,FALSE)=C142,VLOOKUP(C142,'Package 218'!$D:$F,3,FALSE)="Yes",VLOOKUP(A142,'District Data'!$A$2:$O$321,14,FALSE)="Yes"),"Yes","No"),"No")</f>
        <v>No</v>
      </c>
      <c r="N142" s="23" t="str">
        <f t="shared" si="18"/>
        <v>No</v>
      </c>
      <c r="O142" s="131" t="str">
        <f t="shared" si="19"/>
        <v>No</v>
      </c>
    </row>
    <row r="143" spans="1:15" x14ac:dyDescent="0.25">
      <c r="A143" s="136" t="s">
        <v>1831</v>
      </c>
      <c r="B143" s="136" t="s">
        <v>3156</v>
      </c>
      <c r="C143" s="26">
        <v>1708</v>
      </c>
      <c r="D143" s="26" t="s">
        <v>2837</v>
      </c>
      <c r="E143" s="114">
        <v>121.77</v>
      </c>
      <c r="F143" s="114">
        <v>0</v>
      </c>
      <c r="G143" s="114">
        <v>0</v>
      </c>
      <c r="H143" s="114">
        <v>0</v>
      </c>
      <c r="I143" s="114">
        <v>0</v>
      </c>
      <c r="J143" s="91">
        <f t="shared" si="17"/>
        <v>121.77</v>
      </c>
      <c r="K143" s="118" t="str">
        <f>IFERROR(VLOOKUP(C143,'CEDARS School FRPL'!$C$4:$H$2393,6,FALSE),"No")</f>
        <v>No</v>
      </c>
      <c r="L143" s="118" t="str">
        <f>VLOOKUP(A143,'District Data'!$A$2:$P$321,14,FALSE)</f>
        <v>Yes</v>
      </c>
      <c r="M143" s="120" t="str">
        <f>IFERROR(IF(AND(VLOOKUP(C143,'Package 218'!$D:$D,1,FALSE)=C143,VLOOKUP(C143,'Package 218'!$D:$F,3,FALSE)="Yes",VLOOKUP(A143,'District Data'!$A$2:$O$321,14,FALSE)="Yes"),"Yes","No"),"No")</f>
        <v>No</v>
      </c>
      <c r="N143" s="23" t="str">
        <f t="shared" si="18"/>
        <v>No</v>
      </c>
      <c r="O143" s="131" t="str">
        <f t="shared" si="19"/>
        <v>No</v>
      </c>
    </row>
    <row r="144" spans="1:15" x14ac:dyDescent="0.25">
      <c r="A144" s="136" t="s">
        <v>1831</v>
      </c>
      <c r="B144" s="136" t="s">
        <v>3156</v>
      </c>
      <c r="C144" s="26">
        <v>2471</v>
      </c>
      <c r="D144" s="26" t="s">
        <v>1832</v>
      </c>
      <c r="E144" s="114">
        <v>715.04</v>
      </c>
      <c r="F144" s="114">
        <v>0</v>
      </c>
      <c r="G144" s="114">
        <v>57.849999999999994</v>
      </c>
      <c r="H144" s="114">
        <v>0</v>
      </c>
      <c r="I144" s="114">
        <v>0</v>
      </c>
      <c r="J144" s="91">
        <f t="shared" si="17"/>
        <v>772.89</v>
      </c>
      <c r="K144" s="118" t="str">
        <f>IFERROR(VLOOKUP(C144,'CEDARS School FRPL'!$C$4:$H$2393,6,FALSE),"No")</f>
        <v>No</v>
      </c>
      <c r="L144" s="118" t="str">
        <f>VLOOKUP(A144,'District Data'!$A$2:$P$321,14,FALSE)</f>
        <v>Yes</v>
      </c>
      <c r="M144" s="120" t="str">
        <f>IFERROR(IF(AND(VLOOKUP(C144,'Package 218'!$D:$D,1,FALSE)=C144,VLOOKUP(C144,'Package 218'!$D:$F,3,FALSE)="Yes",VLOOKUP(A144,'District Data'!$A$2:$O$321,14,FALSE)="Yes"),"Yes","No"),"No")</f>
        <v>No</v>
      </c>
      <c r="N144" s="23" t="str">
        <f t="shared" si="18"/>
        <v>No</v>
      </c>
      <c r="O144" s="131" t="str">
        <f t="shared" si="19"/>
        <v>No</v>
      </c>
    </row>
    <row r="145" spans="1:15" x14ac:dyDescent="0.25">
      <c r="A145" s="136" t="s">
        <v>1831</v>
      </c>
      <c r="B145" s="136" t="s">
        <v>3156</v>
      </c>
      <c r="C145" s="26">
        <v>2722</v>
      </c>
      <c r="D145" s="26" t="s">
        <v>1833</v>
      </c>
      <c r="E145" s="114">
        <v>537.30999999999995</v>
      </c>
      <c r="F145" s="114">
        <v>0</v>
      </c>
      <c r="G145" s="114">
        <v>0</v>
      </c>
      <c r="H145" s="114">
        <v>0</v>
      </c>
      <c r="I145" s="114">
        <v>0</v>
      </c>
      <c r="J145" s="91">
        <f t="shared" si="17"/>
        <v>537.30999999999995</v>
      </c>
      <c r="K145" s="118" t="str">
        <f>IFERROR(VLOOKUP(C145,'CEDARS School FRPL'!$C$4:$H$2393,6,FALSE),"No")</f>
        <v>Yes</v>
      </c>
      <c r="L145" s="118" t="str">
        <f>VLOOKUP(A145,'District Data'!$A$2:$P$321,14,FALSE)</f>
        <v>Yes</v>
      </c>
      <c r="M145" s="120" t="str">
        <f>IFERROR(IF(AND(VLOOKUP(C145,'Package 218'!$D:$D,1,FALSE)=C145,VLOOKUP(C145,'Package 218'!$D:$F,3,FALSE)="Yes",VLOOKUP(A145,'District Data'!$A$2:$O$321,14,FALSE)="Yes"),"Yes","No"),"No")</f>
        <v>Yes</v>
      </c>
      <c r="N145" s="23" t="str">
        <f t="shared" si="18"/>
        <v>Yes</v>
      </c>
      <c r="O145" s="131" t="str">
        <f t="shared" si="19"/>
        <v>Yes</v>
      </c>
    </row>
    <row r="146" spans="1:15" x14ac:dyDescent="0.25">
      <c r="A146" s="136" t="s">
        <v>1831</v>
      </c>
      <c r="B146" s="136" t="s">
        <v>3156</v>
      </c>
      <c r="C146" s="26">
        <v>4378</v>
      </c>
      <c r="D146" s="26" t="s">
        <v>1834</v>
      </c>
      <c r="E146" s="114">
        <v>448.84</v>
      </c>
      <c r="F146" s="114">
        <v>0</v>
      </c>
      <c r="G146" s="114">
        <v>0</v>
      </c>
      <c r="H146" s="114">
        <v>0</v>
      </c>
      <c r="I146" s="114">
        <v>0</v>
      </c>
      <c r="J146" s="91">
        <f t="shared" si="17"/>
        <v>448.84</v>
      </c>
      <c r="K146" s="118" t="str">
        <f>IFERROR(VLOOKUP(C146,'CEDARS School FRPL'!$C$4:$H$2393,6,FALSE),"No")</f>
        <v>No</v>
      </c>
      <c r="L146" s="118" t="str">
        <f>VLOOKUP(A146,'District Data'!$A$2:$P$321,14,FALSE)</f>
        <v>Yes</v>
      </c>
      <c r="M146" s="120" t="str">
        <f>IFERROR(IF(AND(VLOOKUP(C146,'Package 218'!$D:$D,1,FALSE)=C146,VLOOKUP(C146,'Package 218'!$D:$F,3,FALSE)="Yes",VLOOKUP(A146,'District Data'!$A$2:$O$321,14,FALSE)="Yes"),"Yes","No"),"No")</f>
        <v>No</v>
      </c>
      <c r="N146" s="23" t="str">
        <f t="shared" si="18"/>
        <v>No</v>
      </c>
      <c r="O146" s="131" t="str">
        <f t="shared" si="19"/>
        <v>No</v>
      </c>
    </row>
    <row r="147" spans="1:15" x14ac:dyDescent="0.25">
      <c r="A147" s="136" t="s">
        <v>1831</v>
      </c>
      <c r="B147" s="136" t="s">
        <v>3156</v>
      </c>
      <c r="C147" s="26">
        <v>4519</v>
      </c>
      <c r="D147" s="26" t="s">
        <v>1835</v>
      </c>
      <c r="E147" s="114">
        <v>561.95000000000005</v>
      </c>
      <c r="F147" s="114">
        <v>0</v>
      </c>
      <c r="G147" s="114">
        <v>0</v>
      </c>
      <c r="H147" s="114">
        <v>0</v>
      </c>
      <c r="I147" s="114">
        <v>0</v>
      </c>
      <c r="J147" s="91">
        <f t="shared" si="17"/>
        <v>561.95000000000005</v>
      </c>
      <c r="K147" s="118" t="str">
        <f>IFERROR(VLOOKUP(C147,'CEDARS School FRPL'!$C$4:$H$2393,6,FALSE),"No")</f>
        <v>No</v>
      </c>
      <c r="L147" s="118" t="str">
        <f>VLOOKUP(A147,'District Data'!$A$2:$P$321,14,FALSE)</f>
        <v>Yes</v>
      </c>
      <c r="M147" s="120" t="str">
        <f>IFERROR(IF(AND(VLOOKUP(C147,'Package 218'!$D:$D,1,FALSE)=C147,VLOOKUP(C147,'Package 218'!$D:$F,3,FALSE)="Yes",VLOOKUP(A147,'District Data'!$A$2:$O$321,14,FALSE)="Yes"),"Yes","No"),"No")</f>
        <v>No</v>
      </c>
      <c r="N147" s="23" t="str">
        <f t="shared" si="18"/>
        <v>No</v>
      </c>
      <c r="O147" s="131" t="str">
        <f t="shared" si="19"/>
        <v>No</v>
      </c>
    </row>
    <row r="148" spans="1:15" x14ac:dyDescent="0.25">
      <c r="A148" s="136" t="s">
        <v>1831</v>
      </c>
      <c r="B148" s="136" t="s">
        <v>3156</v>
      </c>
      <c r="C148" s="26">
        <v>5613</v>
      </c>
      <c r="D148" s="26" t="s">
        <v>2838</v>
      </c>
      <c r="E148" s="114">
        <v>123.22</v>
      </c>
      <c r="F148" s="114">
        <v>0</v>
      </c>
      <c r="G148" s="114">
        <v>0</v>
      </c>
      <c r="H148" s="114">
        <v>0</v>
      </c>
      <c r="I148" s="114">
        <v>0</v>
      </c>
      <c r="J148" s="91">
        <f t="shared" si="17"/>
        <v>123.22</v>
      </c>
      <c r="K148" s="118" t="str">
        <f>IFERROR(VLOOKUP(C148,'CEDARS School FRPL'!$C$4:$H$2393,6,FALSE),"No")</f>
        <v>Yes</v>
      </c>
      <c r="L148" s="118" t="str">
        <f>VLOOKUP(A148,'District Data'!$A$2:$P$321,14,FALSE)</f>
        <v>Yes</v>
      </c>
      <c r="M148" s="120" t="str">
        <f>IFERROR(IF(AND(VLOOKUP(C148,'Package 218'!$D:$D,1,FALSE)=C148,VLOOKUP(C148,'Package 218'!$D:$F,3,FALSE)="Yes",VLOOKUP(A148,'District Data'!$A$2:$O$321,14,FALSE)="Yes"),"Yes","No"),"No")</f>
        <v>Yes</v>
      </c>
      <c r="N148" s="23" t="str">
        <f t="shared" si="18"/>
        <v>Yes</v>
      </c>
      <c r="O148" s="131" t="str">
        <f t="shared" si="19"/>
        <v>Yes</v>
      </c>
    </row>
    <row r="149" spans="1:15" x14ac:dyDescent="0.25">
      <c r="A149" s="136" t="s">
        <v>242</v>
      </c>
      <c r="B149" s="136" t="s">
        <v>2936</v>
      </c>
      <c r="C149" s="26">
        <v>2594</v>
      </c>
      <c r="D149" s="26" t="s">
        <v>243</v>
      </c>
      <c r="E149" s="114">
        <v>177.8</v>
      </c>
      <c r="F149" s="114">
        <v>0</v>
      </c>
      <c r="G149" s="114">
        <v>0</v>
      </c>
      <c r="H149" s="114">
        <v>0</v>
      </c>
      <c r="I149" s="114">
        <v>0</v>
      </c>
      <c r="J149" s="91">
        <f t="shared" si="17"/>
        <v>177.8</v>
      </c>
      <c r="K149" s="118" t="str">
        <f>IFERROR(VLOOKUP(C149,'CEDARS School FRPL'!$C$4:$H$2393,6,FALSE),"No")</f>
        <v>Yes</v>
      </c>
      <c r="L149" s="118" t="str">
        <f>VLOOKUP(A149,'District Data'!$A$2:$P$321,14,FALSE)</f>
        <v>Yes</v>
      </c>
      <c r="M149" s="120" t="str">
        <f>IFERROR(IF(AND(VLOOKUP(C149,'Package 218'!$D:$D,1,FALSE)=C149,VLOOKUP(C149,'Package 218'!$D:$F,3,FALSE)="Yes",VLOOKUP(A149,'District Data'!$A$2:$O$321,14,FALSE)="Yes"),"Yes","No"),"No")</f>
        <v>Yes</v>
      </c>
      <c r="N149" s="23" t="str">
        <f t="shared" si="18"/>
        <v>Yes</v>
      </c>
      <c r="O149" s="131" t="str">
        <f t="shared" si="19"/>
        <v>Yes</v>
      </c>
    </row>
    <row r="150" spans="1:15" x14ac:dyDescent="0.25">
      <c r="A150" s="136" t="s">
        <v>242</v>
      </c>
      <c r="B150" s="136" t="s">
        <v>2936</v>
      </c>
      <c r="C150" s="26">
        <v>3145</v>
      </c>
      <c r="D150" s="26" t="s">
        <v>244</v>
      </c>
      <c r="E150" s="114">
        <v>182.43</v>
      </c>
      <c r="F150" s="114">
        <v>0</v>
      </c>
      <c r="G150" s="114">
        <v>12.370000000000001</v>
      </c>
      <c r="H150" s="114">
        <v>0</v>
      </c>
      <c r="I150" s="114">
        <v>0</v>
      </c>
      <c r="J150" s="91">
        <f t="shared" si="17"/>
        <v>194.8</v>
      </c>
      <c r="K150" s="118" t="str">
        <f>IFERROR(VLOOKUP(C150,'CEDARS School FRPL'!$C$4:$H$2393,6,FALSE),"No")</f>
        <v>Yes</v>
      </c>
      <c r="L150" s="118" t="str">
        <f>VLOOKUP(A150,'District Data'!$A$2:$P$321,14,FALSE)</f>
        <v>Yes</v>
      </c>
      <c r="M150" s="120" t="str">
        <f>IFERROR(IF(AND(VLOOKUP(C150,'Package 218'!$D:$D,1,FALSE)=C150,VLOOKUP(C150,'Package 218'!$D:$F,3,FALSE)="Yes",VLOOKUP(A150,'District Data'!$A$2:$O$321,14,FALSE)="Yes"),"Yes","No"),"No")</f>
        <v>Yes</v>
      </c>
      <c r="N150" s="23" t="str">
        <f t="shared" si="18"/>
        <v>Yes</v>
      </c>
      <c r="O150" s="131" t="str">
        <f t="shared" si="19"/>
        <v>Yes</v>
      </c>
    </row>
    <row r="151" spans="1:15" x14ac:dyDescent="0.25">
      <c r="A151" s="136" t="s">
        <v>242</v>
      </c>
      <c r="B151" s="136" t="s">
        <v>2936</v>
      </c>
      <c r="C151" s="26">
        <v>3422</v>
      </c>
      <c r="D151" s="26" t="s">
        <v>245</v>
      </c>
      <c r="E151" s="114">
        <v>109.95</v>
      </c>
      <c r="F151" s="114">
        <v>0</v>
      </c>
      <c r="G151" s="114">
        <v>4.6500000000000004</v>
      </c>
      <c r="H151" s="114">
        <v>0</v>
      </c>
      <c r="I151" s="114">
        <v>0</v>
      </c>
      <c r="J151" s="91">
        <f t="shared" si="17"/>
        <v>114.60000000000001</v>
      </c>
      <c r="K151" s="118" t="str">
        <f>IFERROR(VLOOKUP(C151,'CEDARS School FRPL'!$C$4:$H$2393,6,FALSE),"No")</f>
        <v>Yes</v>
      </c>
      <c r="L151" s="118" t="str">
        <f>VLOOKUP(A151,'District Data'!$A$2:$P$321,14,FALSE)</f>
        <v>Yes</v>
      </c>
      <c r="M151" s="120" t="str">
        <f>IFERROR(IF(AND(VLOOKUP(C151,'Package 218'!$D:$D,1,FALSE)=C151,VLOOKUP(C151,'Package 218'!$D:$F,3,FALSE)="Yes",VLOOKUP(A151,'District Data'!$A$2:$O$321,14,FALSE)="Yes"),"Yes","No"),"No")</f>
        <v>Yes</v>
      </c>
      <c r="N151" s="23" t="str">
        <f t="shared" si="18"/>
        <v>Yes</v>
      </c>
      <c r="O151" s="131" t="str">
        <f t="shared" si="19"/>
        <v>Yes</v>
      </c>
    </row>
    <row r="152" spans="1:15" x14ac:dyDescent="0.25">
      <c r="A152" s="136" t="s">
        <v>1594</v>
      </c>
      <c r="B152" s="136" t="s">
        <v>3132</v>
      </c>
      <c r="C152" s="26">
        <v>1671</v>
      </c>
      <c r="D152" s="26" t="s">
        <v>1595</v>
      </c>
      <c r="E152" s="114">
        <v>26.19</v>
      </c>
      <c r="F152" s="114">
        <v>0</v>
      </c>
      <c r="G152" s="114">
        <v>0</v>
      </c>
      <c r="H152" s="114">
        <v>0</v>
      </c>
      <c r="I152" s="114">
        <v>0</v>
      </c>
      <c r="J152" s="91">
        <f t="shared" si="17"/>
        <v>26.19</v>
      </c>
      <c r="K152" s="118" t="str">
        <f>IFERROR(VLOOKUP(C152,'CEDARS School FRPL'!$C$4:$H$2393,6,FALSE),"No")</f>
        <v>Yes</v>
      </c>
      <c r="L152" s="118" t="str">
        <f>VLOOKUP(A152,'District Data'!$A$2:$P$321,14,FALSE)</f>
        <v>Yes</v>
      </c>
      <c r="M152" s="120" t="str">
        <f>IFERROR(IF(AND(VLOOKUP(C152,'Package 218'!$D:$D,1,FALSE)=C152,VLOOKUP(C152,'Package 218'!$D:$F,3,FALSE)="Yes",VLOOKUP(A152,'District Data'!$A$2:$O$321,14,FALSE)="Yes"),"Yes","No"),"No")</f>
        <v>Yes</v>
      </c>
      <c r="N152" s="23" t="str">
        <f t="shared" si="18"/>
        <v>Yes</v>
      </c>
      <c r="O152" s="131" t="str">
        <f t="shared" si="19"/>
        <v>Yes</v>
      </c>
    </row>
    <row r="153" spans="1:15" x14ac:dyDescent="0.25">
      <c r="A153" s="136" t="s">
        <v>1594</v>
      </c>
      <c r="B153" s="136" t="s">
        <v>3132</v>
      </c>
      <c r="C153" s="26">
        <v>2349</v>
      </c>
      <c r="D153" s="26" t="s">
        <v>1596</v>
      </c>
      <c r="E153" s="114">
        <v>233.24</v>
      </c>
      <c r="F153" s="114">
        <v>0</v>
      </c>
      <c r="G153" s="114">
        <v>44.339999999999996</v>
      </c>
      <c r="H153" s="114">
        <v>0</v>
      </c>
      <c r="I153" s="114">
        <v>0</v>
      </c>
      <c r="J153" s="91">
        <f t="shared" si="17"/>
        <v>277.58</v>
      </c>
      <c r="K153" s="118" t="str">
        <f>IFERROR(VLOOKUP(C153,'CEDARS School FRPL'!$C$4:$H$2393,6,FALSE),"No")</f>
        <v>Yes</v>
      </c>
      <c r="L153" s="118" t="str">
        <f>VLOOKUP(A153,'District Data'!$A$2:$P$321,14,FALSE)</f>
        <v>Yes</v>
      </c>
      <c r="M153" s="120" t="str">
        <f>IFERROR(IF(AND(VLOOKUP(C153,'Package 218'!$D:$D,1,FALSE)=C153,VLOOKUP(C153,'Package 218'!$D:$F,3,FALSE)="Yes",VLOOKUP(A153,'District Data'!$A$2:$O$321,14,FALSE)="Yes"),"Yes","No"),"No")</f>
        <v>Yes</v>
      </c>
      <c r="N153" s="23" t="str">
        <f t="shared" si="18"/>
        <v>Yes</v>
      </c>
      <c r="O153" s="131" t="str">
        <f t="shared" si="19"/>
        <v>Yes</v>
      </c>
    </row>
    <row r="154" spans="1:15" x14ac:dyDescent="0.25">
      <c r="A154" s="136" t="s">
        <v>1594</v>
      </c>
      <c r="B154" s="136" t="s">
        <v>3132</v>
      </c>
      <c r="C154" s="26">
        <v>2609</v>
      </c>
      <c r="D154" s="26" t="s">
        <v>2903</v>
      </c>
      <c r="E154" s="114">
        <v>259</v>
      </c>
      <c r="F154" s="114">
        <v>0</v>
      </c>
      <c r="G154" s="114">
        <v>0</v>
      </c>
      <c r="H154" s="114">
        <v>0</v>
      </c>
      <c r="I154" s="114">
        <v>0</v>
      </c>
      <c r="J154" s="91">
        <f t="shared" si="17"/>
        <v>259</v>
      </c>
      <c r="K154" s="118" t="str">
        <f>IFERROR(VLOOKUP(C154,'CEDARS School FRPL'!$C$4:$H$2393,6,FALSE),"No")</f>
        <v>Yes</v>
      </c>
      <c r="L154" s="118" t="str">
        <f>VLOOKUP(A154,'District Data'!$A$2:$P$321,14,FALSE)</f>
        <v>Yes</v>
      </c>
      <c r="M154" s="120" t="str">
        <f>IFERROR(IF(AND(VLOOKUP(C154,'Package 218'!$D:$D,1,FALSE)=C154,VLOOKUP(C154,'Package 218'!$D:$F,3,FALSE)="Yes",VLOOKUP(A154,'District Data'!$A$2:$O$321,14,FALSE)="Yes"),"Yes","No"),"No")</f>
        <v>Yes</v>
      </c>
      <c r="N154" s="23" t="str">
        <f t="shared" si="18"/>
        <v>Yes</v>
      </c>
      <c r="O154" s="131" t="str">
        <f t="shared" si="19"/>
        <v>Yes</v>
      </c>
    </row>
    <row r="155" spans="1:15" x14ac:dyDescent="0.25">
      <c r="A155" s="136" t="s">
        <v>1594</v>
      </c>
      <c r="B155" s="136" t="s">
        <v>3132</v>
      </c>
      <c r="C155" s="26">
        <v>3737</v>
      </c>
      <c r="D155" s="26" t="s">
        <v>1597</v>
      </c>
      <c r="E155" s="114">
        <v>343.25</v>
      </c>
      <c r="F155" s="114">
        <v>17.25</v>
      </c>
      <c r="G155" s="114">
        <v>0</v>
      </c>
      <c r="H155" s="114">
        <v>0</v>
      </c>
      <c r="I155" s="114">
        <v>0</v>
      </c>
      <c r="J155" s="91">
        <f t="shared" si="17"/>
        <v>360.5</v>
      </c>
      <c r="K155" s="118" t="str">
        <f>IFERROR(VLOOKUP(C155,'CEDARS School FRPL'!$C$4:$H$2393,6,FALSE),"No")</f>
        <v>Yes</v>
      </c>
      <c r="L155" s="118" t="str">
        <f>VLOOKUP(A155,'District Data'!$A$2:$P$321,14,FALSE)</f>
        <v>Yes</v>
      </c>
      <c r="M155" s="120" t="str">
        <f>IFERROR(IF(AND(VLOOKUP(C155,'Package 218'!$D:$D,1,FALSE)=C155,VLOOKUP(C155,'Package 218'!$D:$F,3,FALSE)="Yes",VLOOKUP(A155,'District Data'!$A$2:$O$321,14,FALSE)="Yes"),"Yes","No"),"No")</f>
        <v>Yes</v>
      </c>
      <c r="N155" s="23" t="str">
        <f t="shared" si="18"/>
        <v>Yes</v>
      </c>
      <c r="O155" s="131" t="str">
        <f t="shared" si="19"/>
        <v>Yes</v>
      </c>
    </row>
    <row r="156" spans="1:15" x14ac:dyDescent="0.25">
      <c r="A156" s="136" t="s">
        <v>1594</v>
      </c>
      <c r="B156" s="136" t="s">
        <v>3132</v>
      </c>
      <c r="C156" s="26">
        <v>5071</v>
      </c>
      <c r="D156" s="26" t="s">
        <v>1598</v>
      </c>
      <c r="E156" s="114">
        <v>2604.35</v>
      </c>
      <c r="F156" s="114">
        <v>0</v>
      </c>
      <c r="G156" s="114">
        <v>67.8</v>
      </c>
      <c r="H156" s="114">
        <v>0</v>
      </c>
      <c r="I156" s="114">
        <v>0</v>
      </c>
      <c r="J156" s="91">
        <f t="shared" si="17"/>
        <v>2672.15</v>
      </c>
      <c r="K156" s="118" t="str">
        <f>IFERROR(VLOOKUP(C156,'CEDARS School FRPL'!$C$4:$H$2393,6,FALSE),"No")</f>
        <v>Yes</v>
      </c>
      <c r="L156" s="118" t="str">
        <f>VLOOKUP(A156,'District Data'!$A$2:$P$321,14,FALSE)</f>
        <v>Yes</v>
      </c>
      <c r="M156" s="120" t="str">
        <f>IFERROR(IF(AND(VLOOKUP(C156,'Package 218'!$D:$D,1,FALSE)=C156,VLOOKUP(C156,'Package 218'!$D:$F,3,FALSE)="Yes",VLOOKUP(A156,'District Data'!$A$2:$O$321,14,FALSE)="Yes"),"Yes","No"),"No")</f>
        <v>Yes</v>
      </c>
      <c r="N156" s="23" t="str">
        <f t="shared" si="18"/>
        <v>Yes</v>
      </c>
      <c r="O156" s="131" t="str">
        <f t="shared" si="19"/>
        <v>Yes</v>
      </c>
    </row>
    <row r="157" spans="1:15" x14ac:dyDescent="0.25">
      <c r="A157" s="136" t="s">
        <v>2405</v>
      </c>
      <c r="B157" s="136" t="s">
        <v>3131</v>
      </c>
      <c r="C157" s="26">
        <v>5430</v>
      </c>
      <c r="D157" s="26" t="s">
        <v>2406</v>
      </c>
      <c r="E157" s="114">
        <v>123.27</v>
      </c>
      <c r="F157" s="114">
        <v>0</v>
      </c>
      <c r="G157" s="114">
        <v>1.54</v>
      </c>
      <c r="H157" s="114">
        <v>0</v>
      </c>
      <c r="I157" s="114">
        <v>0</v>
      </c>
      <c r="J157" s="91">
        <f t="shared" si="17"/>
        <v>124.81</v>
      </c>
      <c r="K157" s="118" t="str">
        <f>IFERROR(VLOOKUP(C157,'CEDARS School FRPL'!$C$4:$H$2393,6,FALSE),"No")</f>
        <v>Yes</v>
      </c>
      <c r="L157" s="118" t="str">
        <f>VLOOKUP(A157,'District Data'!$A$2:$P$321,14,FALSE)</f>
        <v>Yes</v>
      </c>
      <c r="M157" s="120" t="str">
        <f>IFERROR(IF(AND(VLOOKUP(C157,'Package 218'!$D:$D,1,FALSE)=C157,VLOOKUP(C157,'Package 218'!$D:$F,3,FALSE)="Yes",VLOOKUP(A157,'District Data'!$A$2:$O$321,14,FALSE)="Yes"),"Yes","No"),"No")</f>
        <v>Yes</v>
      </c>
      <c r="N157" s="23" t="str">
        <f t="shared" si="18"/>
        <v>Yes</v>
      </c>
      <c r="O157" s="131" t="str">
        <f t="shared" si="19"/>
        <v>Yes</v>
      </c>
    </row>
    <row r="158" spans="1:15" x14ac:dyDescent="0.25">
      <c r="A158" s="136" t="s">
        <v>2168</v>
      </c>
      <c r="B158" s="136" t="s">
        <v>3205</v>
      </c>
      <c r="C158" s="26">
        <v>1574</v>
      </c>
      <c r="D158" s="26" t="s">
        <v>2169</v>
      </c>
      <c r="E158" s="114">
        <v>65.02</v>
      </c>
      <c r="F158" s="114">
        <v>0</v>
      </c>
      <c r="G158" s="114">
        <v>0</v>
      </c>
      <c r="H158" s="114">
        <v>0</v>
      </c>
      <c r="I158" s="114">
        <v>0</v>
      </c>
      <c r="J158" s="91">
        <f t="shared" si="17"/>
        <v>65.02</v>
      </c>
      <c r="K158" s="118" t="str">
        <f>IFERROR(VLOOKUP(C158,'CEDARS School FRPL'!$C$4:$H$2393,6,FALSE),"No")</f>
        <v>Yes</v>
      </c>
      <c r="L158" s="118" t="str">
        <f>VLOOKUP(A158,'District Data'!$A$2:$P$321,14,FALSE)</f>
        <v>Yes</v>
      </c>
      <c r="M158" s="120" t="str">
        <f>IFERROR(IF(AND(VLOOKUP(C158,'Package 218'!$D:$D,1,FALSE)=C158,VLOOKUP(C158,'Package 218'!$D:$F,3,FALSE)="Yes",VLOOKUP(A158,'District Data'!$A$2:$O$321,14,FALSE)="Yes"),"Yes","No"),"No")</f>
        <v>Yes</v>
      </c>
      <c r="N158" s="23" t="str">
        <f t="shared" si="18"/>
        <v>Yes</v>
      </c>
      <c r="O158" s="131" t="str">
        <f t="shared" si="19"/>
        <v>Yes</v>
      </c>
    </row>
    <row r="159" spans="1:15" x14ac:dyDescent="0.25">
      <c r="A159" s="136" t="s">
        <v>2168</v>
      </c>
      <c r="B159" s="136" t="s">
        <v>3205</v>
      </c>
      <c r="C159" s="26">
        <v>1689</v>
      </c>
      <c r="D159" s="26" t="s">
        <v>2618</v>
      </c>
      <c r="E159" s="114">
        <v>783.15</v>
      </c>
      <c r="F159" s="114">
        <v>0</v>
      </c>
      <c r="G159" s="114">
        <v>6.06</v>
      </c>
      <c r="H159" s="114">
        <v>0</v>
      </c>
      <c r="I159" s="114">
        <v>0</v>
      </c>
      <c r="J159" s="91">
        <f t="shared" si="17"/>
        <v>789.20999999999992</v>
      </c>
      <c r="K159" s="118" t="str">
        <f>IFERROR(VLOOKUP(C159,'CEDARS School FRPL'!$C$4:$H$2393,6,FALSE),"No")</f>
        <v>No</v>
      </c>
      <c r="L159" s="118" t="str">
        <f>VLOOKUP(A159,'District Data'!$A$2:$P$321,14,FALSE)</f>
        <v>Yes</v>
      </c>
      <c r="M159" s="120" t="str">
        <f>IFERROR(IF(AND(VLOOKUP(C159,'Package 218'!$D:$D,1,FALSE)=C159,VLOOKUP(C159,'Package 218'!$D:$F,3,FALSE)="Yes",VLOOKUP(A159,'District Data'!$A$2:$O$321,14,FALSE)="Yes"),"Yes","No"),"No")</f>
        <v>No</v>
      </c>
      <c r="N159" s="23" t="str">
        <f t="shared" si="18"/>
        <v>No</v>
      </c>
      <c r="O159" s="131" t="str">
        <f t="shared" si="19"/>
        <v>No</v>
      </c>
    </row>
    <row r="160" spans="1:15" x14ac:dyDescent="0.25">
      <c r="A160" s="136" t="s">
        <v>2168</v>
      </c>
      <c r="B160" s="136" t="s">
        <v>3205</v>
      </c>
      <c r="C160" s="26">
        <v>1738</v>
      </c>
      <c r="D160" s="26" t="s">
        <v>2615</v>
      </c>
      <c r="E160" s="114">
        <v>44.26</v>
      </c>
      <c r="F160" s="114">
        <v>0</v>
      </c>
      <c r="G160" s="114">
        <v>0</v>
      </c>
      <c r="H160" s="114">
        <v>0</v>
      </c>
      <c r="I160" s="114">
        <v>0</v>
      </c>
      <c r="J160" s="91">
        <f t="shared" si="17"/>
        <v>44.26</v>
      </c>
      <c r="K160" s="118" t="str">
        <f>IFERROR(VLOOKUP(C160,'CEDARS School FRPL'!$C$4:$H$2393,6,FALSE),"No")</f>
        <v>Yes</v>
      </c>
      <c r="L160" s="118" t="str">
        <f>VLOOKUP(A160,'District Data'!$A$2:$P$321,14,FALSE)</f>
        <v>Yes</v>
      </c>
      <c r="M160" s="120" t="str">
        <f>IFERROR(IF(AND(VLOOKUP(C160,'Package 218'!$D:$D,1,FALSE)=C160,VLOOKUP(C160,'Package 218'!$D:$F,3,FALSE)="Yes",VLOOKUP(A160,'District Data'!$A$2:$O$321,14,FALSE)="Yes"),"Yes","No"),"No")</f>
        <v>Yes</v>
      </c>
      <c r="N160" s="23" t="str">
        <f t="shared" si="18"/>
        <v>Yes</v>
      </c>
      <c r="O160" s="131" t="str">
        <f t="shared" si="19"/>
        <v>Yes</v>
      </c>
    </row>
    <row r="161" spans="1:15" x14ac:dyDescent="0.25">
      <c r="A161" s="136" t="s">
        <v>2168</v>
      </c>
      <c r="B161" s="136" t="s">
        <v>3205</v>
      </c>
      <c r="C161" s="26">
        <v>2179</v>
      </c>
      <c r="D161" s="26" t="s">
        <v>2170</v>
      </c>
      <c r="E161" s="114">
        <v>1411.25</v>
      </c>
      <c r="F161" s="114">
        <v>0</v>
      </c>
      <c r="G161" s="114">
        <v>56.09</v>
      </c>
      <c r="H161" s="114">
        <v>0</v>
      </c>
      <c r="I161" s="114">
        <v>0</v>
      </c>
      <c r="J161" s="91">
        <f t="shared" si="17"/>
        <v>1467.34</v>
      </c>
      <c r="K161" s="118" t="str">
        <f>IFERROR(VLOOKUP(C161,'CEDARS School FRPL'!$C$4:$H$2393,6,FALSE),"No")</f>
        <v>Yes</v>
      </c>
      <c r="L161" s="118" t="str">
        <f>VLOOKUP(A161,'District Data'!$A$2:$P$321,14,FALSE)</f>
        <v>Yes</v>
      </c>
      <c r="M161" s="120" t="str">
        <f>IFERROR(IF(AND(VLOOKUP(C161,'Package 218'!$D:$D,1,FALSE)=C161,VLOOKUP(C161,'Package 218'!$D:$F,3,FALSE)="Yes",VLOOKUP(A161,'District Data'!$A$2:$O$321,14,FALSE)="Yes"),"Yes","No"),"No")</f>
        <v>Yes</v>
      </c>
      <c r="N161" s="23" t="str">
        <f t="shared" si="18"/>
        <v>Yes</v>
      </c>
      <c r="O161" s="131" t="str">
        <f t="shared" si="19"/>
        <v>Yes</v>
      </c>
    </row>
    <row r="162" spans="1:15" x14ac:dyDescent="0.25">
      <c r="A162" s="136" t="s">
        <v>2168</v>
      </c>
      <c r="B162" s="136" t="s">
        <v>3205</v>
      </c>
      <c r="C162" s="26">
        <v>2318</v>
      </c>
      <c r="D162" s="26" t="s">
        <v>897</v>
      </c>
      <c r="E162" s="114">
        <v>304.72000000000003</v>
      </c>
      <c r="F162" s="114">
        <v>0</v>
      </c>
      <c r="G162" s="114">
        <v>0</v>
      </c>
      <c r="H162" s="114">
        <v>0</v>
      </c>
      <c r="I162" s="114">
        <v>0</v>
      </c>
      <c r="J162" s="91">
        <f t="shared" si="17"/>
        <v>304.72000000000003</v>
      </c>
      <c r="K162" s="118" t="str">
        <f>IFERROR(VLOOKUP(C162,'CEDARS School FRPL'!$C$4:$H$2393,6,FALSE),"No")</f>
        <v>Yes</v>
      </c>
      <c r="L162" s="118" t="str">
        <f>VLOOKUP(A162,'District Data'!$A$2:$P$321,14,FALSE)</f>
        <v>Yes</v>
      </c>
      <c r="M162" s="120" t="str">
        <f>IFERROR(IF(AND(VLOOKUP(C162,'Package 218'!$D:$D,1,FALSE)=C162,VLOOKUP(C162,'Package 218'!$D:$F,3,FALSE)="Yes",VLOOKUP(A162,'District Data'!$A$2:$O$321,14,FALSE)="Yes"),"Yes","No"),"No")</f>
        <v>Yes</v>
      </c>
      <c r="N162" s="23" t="str">
        <f t="shared" si="18"/>
        <v>Yes</v>
      </c>
      <c r="O162" s="131" t="str">
        <f t="shared" si="19"/>
        <v>Yes</v>
      </c>
    </row>
    <row r="163" spans="1:15" x14ac:dyDescent="0.25">
      <c r="A163" s="136" t="s">
        <v>2168</v>
      </c>
      <c r="B163" s="136" t="s">
        <v>3205</v>
      </c>
      <c r="C163" s="26">
        <v>2610</v>
      </c>
      <c r="D163" s="26" t="s">
        <v>2171</v>
      </c>
      <c r="E163" s="114">
        <v>250.77</v>
      </c>
      <c r="F163" s="114">
        <v>0</v>
      </c>
      <c r="G163" s="114">
        <v>0</v>
      </c>
      <c r="H163" s="114">
        <v>0</v>
      </c>
      <c r="I163" s="114">
        <v>0</v>
      </c>
      <c r="J163" s="91">
        <f t="shared" si="17"/>
        <v>250.77</v>
      </c>
      <c r="K163" s="118" t="str">
        <f>IFERROR(VLOOKUP(C163,'CEDARS School FRPL'!$C$4:$H$2393,6,FALSE),"No")</f>
        <v>Yes</v>
      </c>
      <c r="L163" s="118" t="str">
        <f>VLOOKUP(A163,'District Data'!$A$2:$P$321,14,FALSE)</f>
        <v>Yes</v>
      </c>
      <c r="M163" s="120" t="str">
        <f>IFERROR(IF(AND(VLOOKUP(C163,'Package 218'!$D:$D,1,FALSE)=C163,VLOOKUP(C163,'Package 218'!$D:$F,3,FALSE)="Yes",VLOOKUP(A163,'District Data'!$A$2:$O$321,14,FALSE)="Yes"),"Yes","No"),"No")</f>
        <v>Yes</v>
      </c>
      <c r="N163" s="23" t="str">
        <f t="shared" si="18"/>
        <v>Yes</v>
      </c>
      <c r="O163" s="131" t="str">
        <f t="shared" si="19"/>
        <v>Yes</v>
      </c>
    </row>
    <row r="164" spans="1:15" x14ac:dyDescent="0.25">
      <c r="A164" s="136" t="s">
        <v>2168</v>
      </c>
      <c r="B164" s="136" t="s">
        <v>3205</v>
      </c>
      <c r="C164" s="26">
        <v>2637</v>
      </c>
      <c r="D164" s="26" t="s">
        <v>2172</v>
      </c>
      <c r="E164" s="114">
        <v>200.4</v>
      </c>
      <c r="F164" s="114">
        <v>0</v>
      </c>
      <c r="G164" s="114">
        <v>0</v>
      </c>
      <c r="H164" s="114">
        <v>0</v>
      </c>
      <c r="I164" s="114">
        <v>0</v>
      </c>
      <c r="J164" s="91">
        <f t="shared" si="17"/>
        <v>200.4</v>
      </c>
      <c r="K164" s="118" t="str">
        <f>IFERROR(VLOOKUP(C164,'CEDARS School FRPL'!$C$4:$H$2393,6,FALSE),"No")</f>
        <v>Yes</v>
      </c>
      <c r="L164" s="118" t="str">
        <f>VLOOKUP(A164,'District Data'!$A$2:$P$321,14,FALSE)</f>
        <v>Yes</v>
      </c>
      <c r="M164" s="120" t="str">
        <f>IFERROR(IF(AND(VLOOKUP(C164,'Package 218'!$D:$D,1,FALSE)=C164,VLOOKUP(C164,'Package 218'!$D:$F,3,FALSE)="Yes",VLOOKUP(A164,'District Data'!$A$2:$O$321,14,FALSE)="Yes"),"Yes","No"),"No")</f>
        <v>Yes</v>
      </c>
      <c r="N164" s="23" t="str">
        <f t="shared" si="18"/>
        <v>Yes</v>
      </c>
      <c r="O164" s="131" t="str">
        <f t="shared" si="19"/>
        <v>Yes</v>
      </c>
    </row>
    <row r="165" spans="1:15" x14ac:dyDescent="0.25">
      <c r="A165" s="136" t="s">
        <v>2168</v>
      </c>
      <c r="B165" s="136" t="s">
        <v>3205</v>
      </c>
      <c r="C165" s="26">
        <v>2643</v>
      </c>
      <c r="D165" s="26" t="s">
        <v>2173</v>
      </c>
      <c r="E165" s="114">
        <v>500.81</v>
      </c>
      <c r="F165" s="114">
        <v>0</v>
      </c>
      <c r="G165" s="114">
        <v>0</v>
      </c>
      <c r="H165" s="114">
        <v>0</v>
      </c>
      <c r="I165" s="114">
        <v>0</v>
      </c>
      <c r="J165" s="91">
        <f t="shared" si="17"/>
        <v>500.81</v>
      </c>
      <c r="K165" s="118" t="str">
        <f>IFERROR(VLOOKUP(C165,'CEDARS School FRPL'!$C$4:$H$2393,6,FALSE),"No")</f>
        <v>Yes</v>
      </c>
      <c r="L165" s="118" t="str">
        <f>VLOOKUP(A165,'District Data'!$A$2:$P$321,14,FALSE)</f>
        <v>Yes</v>
      </c>
      <c r="M165" s="120" t="str">
        <f>IFERROR(IF(AND(VLOOKUP(C165,'Package 218'!$D:$D,1,FALSE)=C165,VLOOKUP(C165,'Package 218'!$D:$F,3,FALSE)="Yes",VLOOKUP(A165,'District Data'!$A$2:$O$321,14,FALSE)="Yes"),"Yes","No"),"No")</f>
        <v>Yes</v>
      </c>
      <c r="N165" s="23" t="str">
        <f t="shared" si="18"/>
        <v>Yes</v>
      </c>
      <c r="O165" s="131" t="str">
        <f t="shared" si="19"/>
        <v>Yes</v>
      </c>
    </row>
    <row r="166" spans="1:15" x14ac:dyDescent="0.25">
      <c r="A166" s="136" t="s">
        <v>2168</v>
      </c>
      <c r="B166" s="136" t="s">
        <v>3205</v>
      </c>
      <c r="C166" s="26">
        <v>2644</v>
      </c>
      <c r="D166" s="26" t="s">
        <v>2174</v>
      </c>
      <c r="E166" s="114">
        <v>557.26</v>
      </c>
      <c r="F166" s="114">
        <v>29.14</v>
      </c>
      <c r="G166" s="114">
        <v>0</v>
      </c>
      <c r="H166" s="114">
        <v>0</v>
      </c>
      <c r="I166" s="114">
        <v>0</v>
      </c>
      <c r="J166" s="91">
        <f t="shared" si="17"/>
        <v>586.4</v>
      </c>
      <c r="K166" s="118" t="str">
        <f>IFERROR(VLOOKUP(C166,'CEDARS School FRPL'!$C$4:$H$2393,6,FALSE),"No")</f>
        <v>Yes</v>
      </c>
      <c r="L166" s="118" t="str">
        <f>VLOOKUP(A166,'District Data'!$A$2:$P$321,14,FALSE)</f>
        <v>Yes</v>
      </c>
      <c r="M166" s="120" t="str">
        <f>IFERROR(IF(AND(VLOOKUP(C166,'Package 218'!$D:$D,1,FALSE)=C166,VLOOKUP(C166,'Package 218'!$D:$F,3,FALSE)="Yes",VLOOKUP(A166,'District Data'!$A$2:$O$321,14,FALSE)="Yes"),"Yes","No"),"No")</f>
        <v>Yes</v>
      </c>
      <c r="N166" s="23" t="str">
        <f t="shared" si="18"/>
        <v>Yes</v>
      </c>
      <c r="O166" s="131" t="str">
        <f t="shared" si="19"/>
        <v>Yes</v>
      </c>
    </row>
    <row r="167" spans="1:15" x14ac:dyDescent="0.25">
      <c r="A167" s="136" t="s">
        <v>2168</v>
      </c>
      <c r="B167" s="136" t="s">
        <v>3205</v>
      </c>
      <c r="C167" s="26">
        <v>2690</v>
      </c>
      <c r="D167" s="26" t="s">
        <v>2175</v>
      </c>
      <c r="E167" s="114">
        <v>366.67</v>
      </c>
      <c r="F167" s="114">
        <v>16</v>
      </c>
      <c r="G167" s="114">
        <v>0</v>
      </c>
      <c r="H167" s="114">
        <v>0</v>
      </c>
      <c r="I167" s="114">
        <v>0</v>
      </c>
      <c r="J167" s="91">
        <f t="shared" si="17"/>
        <v>382.67</v>
      </c>
      <c r="K167" s="118" t="str">
        <f>IFERROR(VLOOKUP(C167,'CEDARS School FRPL'!$C$4:$H$2393,6,FALSE),"No")</f>
        <v>Yes</v>
      </c>
      <c r="L167" s="118" t="str">
        <f>VLOOKUP(A167,'District Data'!$A$2:$P$321,14,FALSE)</f>
        <v>Yes</v>
      </c>
      <c r="M167" s="120" t="str">
        <f>IFERROR(IF(AND(VLOOKUP(C167,'Package 218'!$D:$D,1,FALSE)=C167,VLOOKUP(C167,'Package 218'!$D:$F,3,FALSE)="Yes",VLOOKUP(A167,'District Data'!$A$2:$O$321,14,FALSE)="Yes"),"Yes","No"),"No")</f>
        <v>Yes</v>
      </c>
      <c r="N167" s="23" t="str">
        <f t="shared" si="18"/>
        <v>Yes</v>
      </c>
      <c r="O167" s="131" t="str">
        <f t="shared" si="19"/>
        <v>Yes</v>
      </c>
    </row>
    <row r="168" spans="1:15" x14ac:dyDescent="0.25">
      <c r="A168" s="136" t="s">
        <v>2168</v>
      </c>
      <c r="B168" s="136" t="s">
        <v>3205</v>
      </c>
      <c r="C168" s="26">
        <v>2723</v>
      </c>
      <c r="D168" s="26" t="s">
        <v>2176</v>
      </c>
      <c r="E168" s="114">
        <v>479.22</v>
      </c>
      <c r="F168" s="114">
        <v>0</v>
      </c>
      <c r="G168" s="114">
        <v>0</v>
      </c>
      <c r="H168" s="114">
        <v>0</v>
      </c>
      <c r="I168" s="114">
        <v>0</v>
      </c>
      <c r="J168" s="91">
        <f t="shared" si="17"/>
        <v>479.22</v>
      </c>
      <c r="K168" s="118" t="str">
        <f>IFERROR(VLOOKUP(C168,'CEDARS School FRPL'!$C$4:$H$2393,6,FALSE),"No")</f>
        <v>Yes</v>
      </c>
      <c r="L168" s="118" t="str">
        <f>VLOOKUP(A168,'District Data'!$A$2:$P$321,14,FALSE)</f>
        <v>Yes</v>
      </c>
      <c r="M168" s="120" t="str">
        <f>IFERROR(IF(AND(VLOOKUP(C168,'Package 218'!$D:$D,1,FALSE)=C168,VLOOKUP(C168,'Package 218'!$D:$F,3,FALSE)="Yes",VLOOKUP(A168,'District Data'!$A$2:$O$321,14,FALSE)="Yes"),"Yes","No"),"No")</f>
        <v>Yes</v>
      </c>
      <c r="N168" s="23" t="str">
        <f t="shared" si="18"/>
        <v>Yes</v>
      </c>
      <c r="O168" s="131" t="str">
        <f t="shared" si="19"/>
        <v>Yes</v>
      </c>
    </row>
    <row r="169" spans="1:15" x14ac:dyDescent="0.25">
      <c r="A169" s="136" t="s">
        <v>2168</v>
      </c>
      <c r="B169" s="136" t="s">
        <v>3205</v>
      </c>
      <c r="C169" s="26">
        <v>2828</v>
      </c>
      <c r="D169" s="26" t="s">
        <v>2177</v>
      </c>
      <c r="E169" s="114">
        <v>669.1</v>
      </c>
      <c r="F169" s="114">
        <v>0</v>
      </c>
      <c r="G169" s="114">
        <v>0</v>
      </c>
      <c r="H169" s="114">
        <v>0</v>
      </c>
      <c r="I169" s="114">
        <v>0</v>
      </c>
      <c r="J169" s="91">
        <f t="shared" si="17"/>
        <v>669.1</v>
      </c>
      <c r="K169" s="118" t="str">
        <f>IFERROR(VLOOKUP(C169,'CEDARS School FRPL'!$C$4:$H$2393,6,FALSE),"No")</f>
        <v>Yes</v>
      </c>
      <c r="L169" s="118" t="str">
        <f>VLOOKUP(A169,'District Data'!$A$2:$P$321,14,FALSE)</f>
        <v>Yes</v>
      </c>
      <c r="M169" s="120" t="str">
        <f>IFERROR(IF(AND(VLOOKUP(C169,'Package 218'!$D:$D,1,FALSE)=C169,VLOOKUP(C169,'Package 218'!$D:$F,3,FALSE)="Yes",VLOOKUP(A169,'District Data'!$A$2:$O$321,14,FALSE)="Yes"),"Yes","No"),"No")</f>
        <v>Yes</v>
      </c>
      <c r="N169" s="23" t="str">
        <f t="shared" si="18"/>
        <v>Yes</v>
      </c>
      <c r="O169" s="131" t="str">
        <f t="shared" si="19"/>
        <v>Yes</v>
      </c>
    </row>
    <row r="170" spans="1:15" x14ac:dyDescent="0.25">
      <c r="A170" s="136" t="s">
        <v>2168</v>
      </c>
      <c r="B170" s="136" t="s">
        <v>3205</v>
      </c>
      <c r="C170" s="26">
        <v>2964</v>
      </c>
      <c r="D170" s="26" t="s">
        <v>2178</v>
      </c>
      <c r="E170" s="114">
        <v>408.56</v>
      </c>
      <c r="F170" s="114">
        <v>0</v>
      </c>
      <c r="G170" s="114">
        <v>0</v>
      </c>
      <c r="H170" s="114">
        <v>0</v>
      </c>
      <c r="I170" s="114">
        <v>0</v>
      </c>
      <c r="J170" s="91">
        <f t="shared" si="17"/>
        <v>408.56</v>
      </c>
      <c r="K170" s="118" t="str">
        <f>IFERROR(VLOOKUP(C170,'CEDARS School FRPL'!$C$4:$H$2393,6,FALSE),"No")</f>
        <v>No</v>
      </c>
      <c r="L170" s="118" t="str">
        <f>VLOOKUP(A170,'District Data'!$A$2:$P$321,14,FALSE)</f>
        <v>Yes</v>
      </c>
      <c r="M170" s="120" t="str">
        <f>IFERROR(IF(AND(VLOOKUP(C170,'Package 218'!$D:$D,1,FALSE)=C170,VLOOKUP(C170,'Package 218'!$D:$F,3,FALSE)="Yes",VLOOKUP(A170,'District Data'!$A$2:$O$321,14,FALSE)="Yes"),"Yes","No"),"No")</f>
        <v>No</v>
      </c>
      <c r="N170" s="23" t="str">
        <f t="shared" si="18"/>
        <v>No</v>
      </c>
      <c r="O170" s="131" t="str">
        <f t="shared" si="19"/>
        <v>No</v>
      </c>
    </row>
    <row r="171" spans="1:15" x14ac:dyDescent="0.25">
      <c r="A171" s="136" t="s">
        <v>2168</v>
      </c>
      <c r="B171" s="136" t="s">
        <v>3205</v>
      </c>
      <c r="C171" s="26">
        <v>3016</v>
      </c>
      <c r="D171" s="26" t="s">
        <v>2179</v>
      </c>
      <c r="E171" s="114">
        <v>629.27</v>
      </c>
      <c r="F171" s="114">
        <v>0</v>
      </c>
      <c r="G171" s="114">
        <v>0</v>
      </c>
      <c r="H171" s="114">
        <v>0</v>
      </c>
      <c r="I171" s="114">
        <v>0</v>
      </c>
      <c r="J171" s="91">
        <f t="shared" si="17"/>
        <v>629.27</v>
      </c>
      <c r="K171" s="118" t="str">
        <f>IFERROR(VLOOKUP(C171,'CEDARS School FRPL'!$C$4:$H$2393,6,FALSE),"No")</f>
        <v>Yes</v>
      </c>
      <c r="L171" s="118" t="str">
        <f>VLOOKUP(A171,'District Data'!$A$2:$P$321,14,FALSE)</f>
        <v>Yes</v>
      </c>
      <c r="M171" s="120" t="str">
        <f>IFERROR(IF(AND(VLOOKUP(C171,'Package 218'!$D:$D,1,FALSE)=C171,VLOOKUP(C171,'Package 218'!$D:$F,3,FALSE)="Yes",VLOOKUP(A171,'District Data'!$A$2:$O$321,14,FALSE)="Yes"),"Yes","No"),"No")</f>
        <v>Yes</v>
      </c>
      <c r="N171" s="23" t="str">
        <f t="shared" si="18"/>
        <v>Yes</v>
      </c>
      <c r="O171" s="131" t="str">
        <f t="shared" si="19"/>
        <v>Yes</v>
      </c>
    </row>
    <row r="172" spans="1:15" x14ac:dyDescent="0.25">
      <c r="A172" s="136" t="s">
        <v>2168</v>
      </c>
      <c r="B172" s="136" t="s">
        <v>3205</v>
      </c>
      <c r="C172" s="26">
        <v>3017</v>
      </c>
      <c r="D172" s="26" t="s">
        <v>2180</v>
      </c>
      <c r="E172" s="114">
        <v>326.22000000000003</v>
      </c>
      <c r="F172" s="114">
        <v>0</v>
      </c>
      <c r="G172" s="114">
        <v>0</v>
      </c>
      <c r="H172" s="114">
        <v>0</v>
      </c>
      <c r="I172" s="114">
        <v>0</v>
      </c>
      <c r="J172" s="91">
        <f t="shared" si="17"/>
        <v>326.22000000000003</v>
      </c>
      <c r="K172" s="118" t="str">
        <f>IFERROR(VLOOKUP(C172,'CEDARS School FRPL'!$C$4:$H$2393,6,FALSE),"No")</f>
        <v>No</v>
      </c>
      <c r="L172" s="118" t="str">
        <f>VLOOKUP(A172,'District Data'!$A$2:$P$321,14,FALSE)</f>
        <v>Yes</v>
      </c>
      <c r="M172" s="120" t="str">
        <f>IFERROR(IF(AND(VLOOKUP(C172,'Package 218'!$D:$D,1,FALSE)=C172,VLOOKUP(C172,'Package 218'!$D:$F,3,FALSE)="Yes",VLOOKUP(A172,'District Data'!$A$2:$O$321,14,FALSE)="Yes"),"Yes","No"),"No")</f>
        <v>No</v>
      </c>
      <c r="N172" s="23" t="str">
        <f t="shared" si="18"/>
        <v>No</v>
      </c>
      <c r="O172" s="131" t="str">
        <f t="shared" si="19"/>
        <v>No</v>
      </c>
    </row>
    <row r="173" spans="1:15" x14ac:dyDescent="0.25">
      <c r="A173" s="136" t="s">
        <v>2168</v>
      </c>
      <c r="B173" s="136" t="s">
        <v>3205</v>
      </c>
      <c r="C173" s="26">
        <v>3080</v>
      </c>
      <c r="D173" s="26" t="s">
        <v>2181</v>
      </c>
      <c r="E173" s="114">
        <v>317.75</v>
      </c>
      <c r="F173" s="114">
        <v>0</v>
      </c>
      <c r="G173" s="114">
        <v>0</v>
      </c>
      <c r="H173" s="114">
        <v>0</v>
      </c>
      <c r="I173" s="114">
        <v>0</v>
      </c>
      <c r="J173" s="91">
        <f t="shared" si="17"/>
        <v>317.75</v>
      </c>
      <c r="K173" s="118" t="str">
        <f>IFERROR(VLOOKUP(C173,'CEDARS School FRPL'!$C$4:$H$2393,6,FALSE),"No")</f>
        <v>No</v>
      </c>
      <c r="L173" s="118" t="str">
        <f>VLOOKUP(A173,'District Data'!$A$2:$P$321,14,FALSE)</f>
        <v>Yes</v>
      </c>
      <c r="M173" s="120" t="str">
        <f>IFERROR(IF(AND(VLOOKUP(C173,'Package 218'!$D:$D,1,FALSE)=C173,VLOOKUP(C173,'Package 218'!$D:$F,3,FALSE)="Yes",VLOOKUP(A173,'District Data'!$A$2:$O$321,14,FALSE)="Yes"),"Yes","No"),"No")</f>
        <v>No</v>
      </c>
      <c r="N173" s="23" t="str">
        <f t="shared" si="18"/>
        <v>No</v>
      </c>
      <c r="O173" s="131" t="str">
        <f t="shared" si="19"/>
        <v>No</v>
      </c>
    </row>
    <row r="174" spans="1:15" x14ac:dyDescent="0.25">
      <c r="A174" s="136" t="s">
        <v>2168</v>
      </c>
      <c r="B174" s="136" t="s">
        <v>3205</v>
      </c>
      <c r="C174" s="26">
        <v>3081</v>
      </c>
      <c r="D174" s="26" t="s">
        <v>2182</v>
      </c>
      <c r="E174" s="114">
        <v>1079.57</v>
      </c>
      <c r="F174" s="114">
        <v>0</v>
      </c>
      <c r="G174" s="114">
        <v>60.160000000000004</v>
      </c>
      <c r="H174" s="114">
        <v>0</v>
      </c>
      <c r="I174" s="114">
        <v>0</v>
      </c>
      <c r="J174" s="91">
        <f t="shared" si="17"/>
        <v>1139.73</v>
      </c>
      <c r="K174" s="118" t="str">
        <f>IFERROR(VLOOKUP(C174,'CEDARS School FRPL'!$C$4:$H$2393,6,FALSE),"No")</f>
        <v>Yes</v>
      </c>
      <c r="L174" s="118" t="str">
        <f>VLOOKUP(A174,'District Data'!$A$2:$P$321,14,FALSE)</f>
        <v>Yes</v>
      </c>
      <c r="M174" s="120" t="str">
        <f>IFERROR(IF(AND(VLOOKUP(C174,'Package 218'!$D:$D,1,FALSE)=C174,VLOOKUP(C174,'Package 218'!$D:$F,3,FALSE)="Yes",VLOOKUP(A174,'District Data'!$A$2:$O$321,14,FALSE)="Yes"),"Yes","No"),"No")</f>
        <v>Yes</v>
      </c>
      <c r="N174" s="23" t="str">
        <f t="shared" si="18"/>
        <v>Yes</v>
      </c>
      <c r="O174" s="131" t="str">
        <f t="shared" si="19"/>
        <v>Yes</v>
      </c>
    </row>
    <row r="175" spans="1:15" x14ac:dyDescent="0.25">
      <c r="A175" s="136" t="s">
        <v>2168</v>
      </c>
      <c r="B175" s="136" t="s">
        <v>3205</v>
      </c>
      <c r="C175" s="26">
        <v>3146</v>
      </c>
      <c r="D175" s="26" t="s">
        <v>1491</v>
      </c>
      <c r="E175" s="114">
        <v>847.63</v>
      </c>
      <c r="F175" s="114">
        <v>0</v>
      </c>
      <c r="G175" s="114">
        <v>0</v>
      </c>
      <c r="H175" s="114">
        <v>0</v>
      </c>
      <c r="I175" s="114">
        <v>0</v>
      </c>
      <c r="J175" s="91">
        <f t="shared" si="17"/>
        <v>847.63</v>
      </c>
      <c r="K175" s="118" t="str">
        <f>IFERROR(VLOOKUP(C175,'CEDARS School FRPL'!$C$4:$H$2393,6,FALSE),"No")</f>
        <v>Yes</v>
      </c>
      <c r="L175" s="118" t="str">
        <f>VLOOKUP(A175,'District Data'!$A$2:$P$321,14,FALSE)</f>
        <v>Yes</v>
      </c>
      <c r="M175" s="120" t="str">
        <f>IFERROR(IF(AND(VLOOKUP(C175,'Package 218'!$D:$D,1,FALSE)=C175,VLOOKUP(C175,'Package 218'!$D:$F,3,FALSE)="Yes",VLOOKUP(A175,'District Data'!$A$2:$O$321,14,FALSE)="Yes"),"Yes","No"),"No")</f>
        <v>Yes</v>
      </c>
      <c r="N175" s="23" t="str">
        <f t="shared" si="18"/>
        <v>Yes</v>
      </c>
      <c r="O175" s="131" t="str">
        <f t="shared" si="19"/>
        <v>Yes</v>
      </c>
    </row>
    <row r="176" spans="1:15" x14ac:dyDescent="0.25">
      <c r="A176" s="136" t="s">
        <v>2168</v>
      </c>
      <c r="B176" s="136" t="s">
        <v>3205</v>
      </c>
      <c r="C176" s="26">
        <v>3423</v>
      </c>
      <c r="D176" s="26" t="s">
        <v>2183</v>
      </c>
      <c r="E176" s="114">
        <v>1074.21</v>
      </c>
      <c r="F176" s="114">
        <v>0</v>
      </c>
      <c r="G176" s="114">
        <v>85.25</v>
      </c>
      <c r="H176" s="114">
        <v>0</v>
      </c>
      <c r="I176" s="114">
        <v>0</v>
      </c>
      <c r="J176" s="91">
        <f t="shared" si="17"/>
        <v>1159.46</v>
      </c>
      <c r="K176" s="118" t="str">
        <f>IFERROR(VLOOKUP(C176,'CEDARS School FRPL'!$C$4:$H$2393,6,FALSE),"No")</f>
        <v>No</v>
      </c>
      <c r="L176" s="118" t="str">
        <f>VLOOKUP(A176,'District Data'!$A$2:$P$321,14,FALSE)</f>
        <v>Yes</v>
      </c>
      <c r="M176" s="120" t="str">
        <f>IFERROR(IF(AND(VLOOKUP(C176,'Package 218'!$D:$D,1,FALSE)=C176,VLOOKUP(C176,'Package 218'!$D:$F,3,FALSE)="Yes",VLOOKUP(A176,'District Data'!$A$2:$O$321,14,FALSE)="Yes"),"Yes","No"),"No")</f>
        <v>No</v>
      </c>
      <c r="N176" s="23" t="str">
        <f t="shared" si="18"/>
        <v>No</v>
      </c>
      <c r="O176" s="131" t="str">
        <f t="shared" si="19"/>
        <v>No</v>
      </c>
    </row>
    <row r="177" spans="1:15" x14ac:dyDescent="0.25">
      <c r="A177" s="136" t="s">
        <v>2168</v>
      </c>
      <c r="B177" s="136" t="s">
        <v>3205</v>
      </c>
      <c r="C177" s="26">
        <v>3424</v>
      </c>
      <c r="D177" s="26" t="s">
        <v>2184</v>
      </c>
      <c r="E177" s="114">
        <v>338.6</v>
      </c>
      <c r="F177" s="114">
        <v>0</v>
      </c>
      <c r="G177" s="114">
        <v>0</v>
      </c>
      <c r="H177" s="114">
        <v>0</v>
      </c>
      <c r="I177" s="114">
        <v>0</v>
      </c>
      <c r="J177" s="91">
        <f t="shared" si="17"/>
        <v>338.6</v>
      </c>
      <c r="K177" s="118" t="str">
        <f>IFERROR(VLOOKUP(C177,'CEDARS School FRPL'!$C$4:$H$2393,6,FALSE),"No")</f>
        <v>Yes</v>
      </c>
      <c r="L177" s="118" t="str">
        <f>VLOOKUP(A177,'District Data'!$A$2:$P$321,14,FALSE)</f>
        <v>Yes</v>
      </c>
      <c r="M177" s="120" t="str">
        <f>IFERROR(IF(AND(VLOOKUP(C177,'Package 218'!$D:$D,1,FALSE)=C177,VLOOKUP(C177,'Package 218'!$D:$F,3,FALSE)="Yes",VLOOKUP(A177,'District Data'!$A$2:$O$321,14,FALSE)="Yes"),"Yes","No"),"No")</f>
        <v>Yes</v>
      </c>
      <c r="N177" s="23" t="str">
        <f t="shared" si="18"/>
        <v>Yes</v>
      </c>
      <c r="O177" s="131" t="str">
        <f t="shared" si="19"/>
        <v>Yes</v>
      </c>
    </row>
    <row r="178" spans="1:15" x14ac:dyDescent="0.25">
      <c r="A178" s="136" t="s">
        <v>2168</v>
      </c>
      <c r="B178" s="136" t="s">
        <v>3205</v>
      </c>
      <c r="C178" s="26">
        <v>3543</v>
      </c>
      <c r="D178" s="26" t="s">
        <v>2185</v>
      </c>
      <c r="E178" s="114">
        <v>539.51</v>
      </c>
      <c r="F178" s="114">
        <v>0</v>
      </c>
      <c r="G178" s="114">
        <v>0</v>
      </c>
      <c r="H178" s="114">
        <v>0</v>
      </c>
      <c r="I178" s="114">
        <v>0</v>
      </c>
      <c r="J178" s="91">
        <f t="shared" si="17"/>
        <v>539.51</v>
      </c>
      <c r="K178" s="118" t="str">
        <f>IFERROR(VLOOKUP(C178,'CEDARS School FRPL'!$C$4:$H$2393,6,FALSE),"No")</f>
        <v>Yes</v>
      </c>
      <c r="L178" s="118" t="str">
        <f>VLOOKUP(A178,'District Data'!$A$2:$P$321,14,FALSE)</f>
        <v>Yes</v>
      </c>
      <c r="M178" s="120" t="str">
        <f>IFERROR(IF(AND(VLOOKUP(C178,'Package 218'!$D:$D,1,FALSE)=C178,VLOOKUP(C178,'Package 218'!$D:$F,3,FALSE)="Yes",VLOOKUP(A178,'District Data'!$A$2:$O$321,14,FALSE)="Yes"),"Yes","No"),"No")</f>
        <v>Yes</v>
      </c>
      <c r="N178" s="23" t="str">
        <f t="shared" si="18"/>
        <v>Yes</v>
      </c>
      <c r="O178" s="131" t="str">
        <f t="shared" si="19"/>
        <v>Yes</v>
      </c>
    </row>
    <row r="179" spans="1:15" x14ac:dyDescent="0.25">
      <c r="A179" s="136" t="s">
        <v>2168</v>
      </c>
      <c r="B179" s="136" t="s">
        <v>3205</v>
      </c>
      <c r="C179" s="26">
        <v>3556</v>
      </c>
      <c r="D179" s="26" t="s">
        <v>2194</v>
      </c>
      <c r="E179" s="114">
        <v>144.59</v>
      </c>
      <c r="F179" s="114">
        <v>0</v>
      </c>
      <c r="G179" s="114">
        <v>0</v>
      </c>
      <c r="H179" s="114">
        <v>0</v>
      </c>
      <c r="I179" s="114">
        <v>0</v>
      </c>
      <c r="J179" s="91">
        <f t="shared" si="17"/>
        <v>144.59</v>
      </c>
      <c r="K179" s="118" t="str">
        <f>IFERROR(VLOOKUP(C179,'CEDARS School FRPL'!$C$4:$H$2393,6,FALSE),"No")</f>
        <v>No</v>
      </c>
      <c r="L179" s="118" t="str">
        <f>VLOOKUP(A179,'District Data'!$A$2:$P$321,14,FALSE)</f>
        <v>Yes</v>
      </c>
      <c r="M179" s="120" t="str">
        <f>IFERROR(IF(AND(VLOOKUP(C179,'Package 218'!$D:$D,1,FALSE)=C179,VLOOKUP(C179,'Package 218'!$D:$F,3,FALSE)="Yes",VLOOKUP(A179,'District Data'!$A$2:$O$321,14,FALSE)="Yes"),"Yes","No"),"No")</f>
        <v>No</v>
      </c>
      <c r="N179" s="23" t="str">
        <f t="shared" si="18"/>
        <v>No</v>
      </c>
      <c r="O179" s="131" t="str">
        <f t="shared" si="19"/>
        <v>No</v>
      </c>
    </row>
    <row r="180" spans="1:15" x14ac:dyDescent="0.25">
      <c r="A180" s="136" t="s">
        <v>2168</v>
      </c>
      <c r="B180" s="136" t="s">
        <v>3205</v>
      </c>
      <c r="C180" s="26">
        <v>3565</v>
      </c>
      <c r="D180" s="26" t="s">
        <v>2028</v>
      </c>
      <c r="E180" s="114">
        <v>213.9</v>
      </c>
      <c r="F180" s="114">
        <v>29.75</v>
      </c>
      <c r="G180" s="114">
        <v>0</v>
      </c>
      <c r="H180" s="114">
        <v>0</v>
      </c>
      <c r="I180" s="114">
        <v>0</v>
      </c>
      <c r="J180" s="91">
        <f t="shared" si="17"/>
        <v>243.65</v>
      </c>
      <c r="K180" s="118" t="str">
        <f>IFERROR(VLOOKUP(C180,'CEDARS School FRPL'!$C$4:$H$2393,6,FALSE),"No")</f>
        <v>Yes</v>
      </c>
      <c r="L180" s="118" t="str">
        <f>VLOOKUP(A180,'District Data'!$A$2:$P$321,14,FALSE)</f>
        <v>Yes</v>
      </c>
      <c r="M180" s="120" t="str">
        <f>IFERROR(IF(AND(VLOOKUP(C180,'Package 218'!$D:$D,1,FALSE)=C180,VLOOKUP(C180,'Package 218'!$D:$F,3,FALSE)="Yes",VLOOKUP(A180,'District Data'!$A$2:$O$321,14,FALSE)="Yes"),"Yes","No"),"No")</f>
        <v>Yes</v>
      </c>
      <c r="N180" s="23" t="str">
        <f t="shared" si="18"/>
        <v>Yes</v>
      </c>
      <c r="O180" s="131" t="str">
        <f t="shared" si="19"/>
        <v>Yes</v>
      </c>
    </row>
    <row r="181" spans="1:15" x14ac:dyDescent="0.25">
      <c r="A181" s="136" t="s">
        <v>2168</v>
      </c>
      <c r="B181" s="136" t="s">
        <v>3205</v>
      </c>
      <c r="C181" s="26">
        <v>3733</v>
      </c>
      <c r="D181" s="26" t="s">
        <v>2186</v>
      </c>
      <c r="E181" s="114">
        <v>438.75</v>
      </c>
      <c r="F181" s="114">
        <v>0</v>
      </c>
      <c r="G181" s="114">
        <v>0</v>
      </c>
      <c r="H181" s="114">
        <v>0</v>
      </c>
      <c r="I181" s="114">
        <v>0</v>
      </c>
      <c r="J181" s="91">
        <f t="shared" si="17"/>
        <v>438.75</v>
      </c>
      <c r="K181" s="118" t="str">
        <f>IFERROR(VLOOKUP(C181,'CEDARS School FRPL'!$C$4:$H$2393,6,FALSE),"No")</f>
        <v>No</v>
      </c>
      <c r="L181" s="118" t="str">
        <f>VLOOKUP(A181,'District Data'!$A$2:$P$321,14,FALSE)</f>
        <v>Yes</v>
      </c>
      <c r="M181" s="120" t="str">
        <f>IFERROR(IF(AND(VLOOKUP(C181,'Package 218'!$D:$D,1,FALSE)=C181,VLOOKUP(C181,'Package 218'!$D:$F,3,FALSE)="Yes",VLOOKUP(A181,'District Data'!$A$2:$O$321,14,FALSE)="Yes"),"Yes","No"),"No")</f>
        <v>No</v>
      </c>
      <c r="N181" s="23" t="str">
        <f t="shared" si="18"/>
        <v>No</v>
      </c>
      <c r="O181" s="131" t="str">
        <f t="shared" si="19"/>
        <v>No</v>
      </c>
    </row>
    <row r="182" spans="1:15" x14ac:dyDescent="0.25">
      <c r="A182" s="136" t="s">
        <v>2168</v>
      </c>
      <c r="B182" s="136" t="s">
        <v>3205</v>
      </c>
      <c r="C182" s="26">
        <v>3734</v>
      </c>
      <c r="D182" s="26" t="s">
        <v>2187</v>
      </c>
      <c r="E182" s="114">
        <v>430.3</v>
      </c>
      <c r="F182" s="114">
        <v>0</v>
      </c>
      <c r="G182" s="114">
        <v>0</v>
      </c>
      <c r="H182" s="114">
        <v>0</v>
      </c>
      <c r="I182" s="114">
        <v>0</v>
      </c>
      <c r="J182" s="91">
        <f t="shared" si="17"/>
        <v>430.3</v>
      </c>
      <c r="K182" s="118" t="str">
        <f>IFERROR(VLOOKUP(C182,'CEDARS School FRPL'!$C$4:$H$2393,6,FALSE),"No")</f>
        <v>Yes</v>
      </c>
      <c r="L182" s="118" t="str">
        <f>VLOOKUP(A182,'District Data'!$A$2:$P$321,14,FALSE)</f>
        <v>Yes</v>
      </c>
      <c r="M182" s="120" t="str">
        <f>IFERROR(IF(AND(VLOOKUP(C182,'Package 218'!$D:$D,1,FALSE)=C182,VLOOKUP(C182,'Package 218'!$D:$F,3,FALSE)="Yes",VLOOKUP(A182,'District Data'!$A$2:$O$321,14,FALSE)="Yes"),"Yes","No"),"No")</f>
        <v>Yes</v>
      </c>
      <c r="N182" s="23" t="str">
        <f t="shared" si="18"/>
        <v>Yes</v>
      </c>
      <c r="O182" s="131" t="str">
        <f t="shared" si="19"/>
        <v>Yes</v>
      </c>
    </row>
    <row r="183" spans="1:15" x14ac:dyDescent="0.25">
      <c r="A183" s="136" t="s">
        <v>2168</v>
      </c>
      <c r="B183" s="136" t="s">
        <v>3205</v>
      </c>
      <c r="C183" s="26">
        <v>3735</v>
      </c>
      <c r="D183" s="26" t="s">
        <v>2188</v>
      </c>
      <c r="E183" s="114">
        <v>474.22</v>
      </c>
      <c r="F183" s="114">
        <v>14.1</v>
      </c>
      <c r="G183" s="114">
        <v>0</v>
      </c>
      <c r="H183" s="114">
        <v>0</v>
      </c>
      <c r="I183" s="114">
        <v>0</v>
      </c>
      <c r="J183" s="91">
        <f t="shared" si="17"/>
        <v>488.32000000000005</v>
      </c>
      <c r="K183" s="118" t="str">
        <f>IFERROR(VLOOKUP(C183,'CEDARS School FRPL'!$C$4:$H$2393,6,FALSE),"No")</f>
        <v>Yes</v>
      </c>
      <c r="L183" s="118" t="str">
        <f>VLOOKUP(A183,'District Data'!$A$2:$P$321,14,FALSE)</f>
        <v>Yes</v>
      </c>
      <c r="M183" s="120" t="str">
        <f>IFERROR(IF(AND(VLOOKUP(C183,'Package 218'!$D:$D,1,FALSE)=C183,VLOOKUP(C183,'Package 218'!$D:$F,3,FALSE)="Yes",VLOOKUP(A183,'District Data'!$A$2:$O$321,14,FALSE)="Yes"),"Yes","No"),"No")</f>
        <v>Yes</v>
      </c>
      <c r="N183" s="23" t="str">
        <f t="shared" si="18"/>
        <v>Yes</v>
      </c>
      <c r="O183" s="131" t="str">
        <f t="shared" si="19"/>
        <v>Yes</v>
      </c>
    </row>
    <row r="184" spans="1:15" x14ac:dyDescent="0.25">
      <c r="A184" s="136" t="s">
        <v>2168</v>
      </c>
      <c r="B184" s="136" t="s">
        <v>3205</v>
      </c>
      <c r="C184" s="26">
        <v>3902</v>
      </c>
      <c r="D184" s="26" t="s">
        <v>2189</v>
      </c>
      <c r="E184" s="114">
        <v>728.02</v>
      </c>
      <c r="F184" s="114">
        <v>0</v>
      </c>
      <c r="G184" s="114">
        <v>0</v>
      </c>
      <c r="H184" s="114">
        <v>0</v>
      </c>
      <c r="I184" s="114">
        <v>0</v>
      </c>
      <c r="J184" s="91">
        <f t="shared" si="17"/>
        <v>728.02</v>
      </c>
      <c r="K184" s="118" t="str">
        <f>IFERROR(VLOOKUP(C184,'CEDARS School FRPL'!$C$4:$H$2393,6,FALSE),"No")</f>
        <v>Yes</v>
      </c>
      <c r="L184" s="118" t="str">
        <f>VLOOKUP(A184,'District Data'!$A$2:$P$321,14,FALSE)</f>
        <v>Yes</v>
      </c>
      <c r="M184" s="120" t="str">
        <f>IFERROR(IF(AND(VLOOKUP(C184,'Package 218'!$D:$D,1,FALSE)=C184,VLOOKUP(C184,'Package 218'!$D:$F,3,FALSE)="Yes",VLOOKUP(A184,'District Data'!$A$2:$O$321,14,FALSE)="Yes"),"Yes","No"),"No")</f>
        <v>Yes</v>
      </c>
      <c r="N184" s="23" t="str">
        <f t="shared" si="18"/>
        <v>Yes</v>
      </c>
      <c r="O184" s="131" t="str">
        <f t="shared" si="19"/>
        <v>Yes</v>
      </c>
    </row>
    <row r="185" spans="1:15" x14ac:dyDescent="0.25">
      <c r="A185" s="136" t="s">
        <v>2168</v>
      </c>
      <c r="B185" s="136" t="s">
        <v>3205</v>
      </c>
      <c r="C185" s="26">
        <v>3932</v>
      </c>
      <c r="D185" s="26" t="s">
        <v>2190</v>
      </c>
      <c r="E185" s="114">
        <v>78.099999999999994</v>
      </c>
      <c r="F185" s="114">
        <v>0</v>
      </c>
      <c r="G185" s="114">
        <v>1.6800000000000002</v>
      </c>
      <c r="H185" s="114">
        <v>0</v>
      </c>
      <c r="I185" s="114">
        <v>0</v>
      </c>
      <c r="J185" s="91">
        <f t="shared" si="17"/>
        <v>79.78</v>
      </c>
      <c r="K185" s="118" t="str">
        <f>IFERROR(VLOOKUP(C185,'CEDARS School FRPL'!$C$4:$H$2393,6,FALSE),"No")</f>
        <v>Yes</v>
      </c>
      <c r="L185" s="118" t="str">
        <f>VLOOKUP(A185,'District Data'!$A$2:$P$321,14,FALSE)</f>
        <v>Yes</v>
      </c>
      <c r="M185" s="120" t="str">
        <f>IFERROR(IF(AND(VLOOKUP(C185,'Package 218'!$D:$D,1,FALSE)=C185,VLOOKUP(C185,'Package 218'!$D:$F,3,FALSE)="Yes",VLOOKUP(A185,'District Data'!$A$2:$O$321,14,FALSE)="Yes"),"Yes","No"),"No")</f>
        <v>Yes</v>
      </c>
      <c r="N185" s="23" t="str">
        <f t="shared" si="18"/>
        <v>Yes</v>
      </c>
      <c r="O185" s="131" t="str">
        <f t="shared" si="19"/>
        <v>Yes</v>
      </c>
    </row>
    <row r="186" spans="1:15" x14ac:dyDescent="0.25">
      <c r="A186" s="136" t="s">
        <v>2168</v>
      </c>
      <c r="B186" s="136" t="s">
        <v>3205</v>
      </c>
      <c r="C186" s="26">
        <v>4034</v>
      </c>
      <c r="D186" s="26" t="s">
        <v>1771</v>
      </c>
      <c r="E186" s="114">
        <v>375.43</v>
      </c>
      <c r="F186" s="114">
        <v>31.26</v>
      </c>
      <c r="G186" s="114">
        <v>0</v>
      </c>
      <c r="H186" s="114">
        <v>0</v>
      </c>
      <c r="I186" s="114">
        <v>0</v>
      </c>
      <c r="J186" s="91">
        <f t="shared" si="17"/>
        <v>406.69</v>
      </c>
      <c r="K186" s="118" t="str">
        <f>IFERROR(VLOOKUP(C186,'CEDARS School FRPL'!$C$4:$H$2393,6,FALSE),"No")</f>
        <v>No</v>
      </c>
      <c r="L186" s="118" t="str">
        <f>VLOOKUP(A186,'District Data'!$A$2:$P$321,14,FALSE)</f>
        <v>Yes</v>
      </c>
      <c r="M186" s="120" t="str">
        <f>IFERROR(IF(AND(VLOOKUP(C186,'Package 218'!$D:$D,1,FALSE)=C186,VLOOKUP(C186,'Package 218'!$D:$F,3,FALSE)="Yes",VLOOKUP(A186,'District Data'!$A$2:$O$321,14,FALSE)="Yes"),"Yes","No"),"No")</f>
        <v>No</v>
      </c>
      <c r="N186" s="23" t="str">
        <f t="shared" si="18"/>
        <v>No</v>
      </c>
      <c r="O186" s="131" t="str">
        <f t="shared" si="19"/>
        <v>No</v>
      </c>
    </row>
    <row r="187" spans="1:15" x14ac:dyDescent="0.25">
      <c r="A187" s="136" t="s">
        <v>2168</v>
      </c>
      <c r="B187" s="136" t="s">
        <v>3205</v>
      </c>
      <c r="C187" s="26">
        <v>4075</v>
      </c>
      <c r="D187" s="26" t="s">
        <v>2191</v>
      </c>
      <c r="E187" s="114">
        <v>596.15</v>
      </c>
      <c r="F187" s="114">
        <v>0</v>
      </c>
      <c r="G187" s="114">
        <v>0</v>
      </c>
      <c r="H187" s="114">
        <v>0</v>
      </c>
      <c r="I187" s="114">
        <v>0</v>
      </c>
      <c r="J187" s="91">
        <f t="shared" si="17"/>
        <v>596.15</v>
      </c>
      <c r="K187" s="118" t="str">
        <f>IFERROR(VLOOKUP(C187,'CEDARS School FRPL'!$C$4:$H$2393,6,FALSE),"No")</f>
        <v>No</v>
      </c>
      <c r="L187" s="118" t="str">
        <f>VLOOKUP(A187,'District Data'!$A$2:$P$321,14,FALSE)</f>
        <v>Yes</v>
      </c>
      <c r="M187" s="120" t="str">
        <f>IFERROR(IF(AND(VLOOKUP(C187,'Package 218'!$D:$D,1,FALSE)=C187,VLOOKUP(C187,'Package 218'!$D:$F,3,FALSE)="Yes",VLOOKUP(A187,'District Data'!$A$2:$O$321,14,FALSE)="Yes"),"Yes","No"),"No")</f>
        <v>No</v>
      </c>
      <c r="N187" s="23" t="str">
        <f t="shared" si="18"/>
        <v>No</v>
      </c>
      <c r="O187" s="131" t="str">
        <f t="shared" si="19"/>
        <v>No</v>
      </c>
    </row>
    <row r="188" spans="1:15" x14ac:dyDescent="0.25">
      <c r="A188" s="136" t="s">
        <v>2168</v>
      </c>
      <c r="B188" s="136" t="s">
        <v>3205</v>
      </c>
      <c r="C188" s="26">
        <v>4405</v>
      </c>
      <c r="D188" s="26" t="s">
        <v>53</v>
      </c>
      <c r="E188" s="114">
        <v>510.8</v>
      </c>
      <c r="F188" s="114">
        <v>0</v>
      </c>
      <c r="G188" s="114">
        <v>0</v>
      </c>
      <c r="H188" s="114">
        <v>0</v>
      </c>
      <c r="I188" s="114">
        <v>0</v>
      </c>
      <c r="J188" s="91">
        <f t="shared" si="17"/>
        <v>510.8</v>
      </c>
      <c r="K188" s="118" t="str">
        <f>IFERROR(VLOOKUP(C188,'CEDARS School FRPL'!$C$4:$H$2393,6,FALSE),"No")</f>
        <v>No</v>
      </c>
      <c r="L188" s="118" t="str">
        <f>VLOOKUP(A188,'District Data'!$A$2:$P$321,14,FALSE)</f>
        <v>Yes</v>
      </c>
      <c r="M188" s="120" t="str">
        <f>IFERROR(IF(AND(VLOOKUP(C188,'Package 218'!$D:$D,1,FALSE)=C188,VLOOKUP(C188,'Package 218'!$D:$F,3,FALSE)="Yes",VLOOKUP(A188,'District Data'!$A$2:$O$321,14,FALSE)="Yes"),"Yes","No"),"No")</f>
        <v>No</v>
      </c>
      <c r="N188" s="23" t="str">
        <f t="shared" si="18"/>
        <v>No</v>
      </c>
      <c r="O188" s="131" t="str">
        <f t="shared" si="19"/>
        <v>No</v>
      </c>
    </row>
    <row r="189" spans="1:15" x14ac:dyDescent="0.25">
      <c r="A189" s="136" t="s">
        <v>2168</v>
      </c>
      <c r="B189" s="136" t="s">
        <v>3205</v>
      </c>
      <c r="C189" s="26">
        <v>4406</v>
      </c>
      <c r="D189" s="26" t="s">
        <v>2614</v>
      </c>
      <c r="E189" s="114">
        <v>605.26</v>
      </c>
      <c r="F189" s="114">
        <v>0</v>
      </c>
      <c r="G189" s="114">
        <v>0</v>
      </c>
      <c r="H189" s="114">
        <v>0</v>
      </c>
      <c r="I189" s="114">
        <v>0</v>
      </c>
      <c r="J189" s="91">
        <f t="shared" si="17"/>
        <v>605.26</v>
      </c>
      <c r="K189" s="118" t="str">
        <f>IFERROR(VLOOKUP(C189,'CEDARS School FRPL'!$C$4:$H$2393,6,FALSE),"No")</f>
        <v>No</v>
      </c>
      <c r="L189" s="118" t="str">
        <f>VLOOKUP(A189,'District Data'!$A$2:$P$321,14,FALSE)</f>
        <v>Yes</v>
      </c>
      <c r="M189" s="120" t="str">
        <f>IFERROR(IF(AND(VLOOKUP(C189,'Package 218'!$D:$D,1,FALSE)=C189,VLOOKUP(C189,'Package 218'!$D:$F,3,FALSE)="Yes",VLOOKUP(A189,'District Data'!$A$2:$O$321,14,FALSE)="Yes"),"Yes","No"),"No")</f>
        <v>No</v>
      </c>
      <c r="N189" s="23" t="str">
        <f t="shared" si="18"/>
        <v>No</v>
      </c>
      <c r="O189" s="131" t="str">
        <f t="shared" si="19"/>
        <v>No</v>
      </c>
    </row>
    <row r="190" spans="1:15" x14ac:dyDescent="0.25">
      <c r="A190" s="136" t="s">
        <v>2168</v>
      </c>
      <c r="B190" s="136" t="s">
        <v>3205</v>
      </c>
      <c r="C190" s="26">
        <v>4410</v>
      </c>
      <c r="D190" s="26" t="s">
        <v>127</v>
      </c>
      <c r="E190" s="114">
        <v>520.84</v>
      </c>
      <c r="F190" s="114">
        <v>14.1</v>
      </c>
      <c r="G190" s="114">
        <v>0</v>
      </c>
      <c r="H190" s="114">
        <v>0</v>
      </c>
      <c r="I190" s="114">
        <v>0</v>
      </c>
      <c r="J190" s="91">
        <f t="shared" si="17"/>
        <v>534.94000000000005</v>
      </c>
      <c r="K190" s="118" t="str">
        <f>IFERROR(VLOOKUP(C190,'CEDARS School FRPL'!$C$4:$H$2393,6,FALSE),"No")</f>
        <v>Yes</v>
      </c>
      <c r="L190" s="118" t="str">
        <f>VLOOKUP(A190,'District Data'!$A$2:$P$321,14,FALSE)</f>
        <v>Yes</v>
      </c>
      <c r="M190" s="120" t="str">
        <f>IFERROR(IF(AND(VLOOKUP(C190,'Package 218'!$D:$D,1,FALSE)=C190,VLOOKUP(C190,'Package 218'!$D:$F,3,FALSE)="Yes",VLOOKUP(A190,'District Data'!$A$2:$O$321,14,FALSE)="Yes"),"Yes","No"),"No")</f>
        <v>Yes</v>
      </c>
      <c r="N190" s="23" t="str">
        <f t="shared" si="18"/>
        <v>Yes</v>
      </c>
      <c r="O190" s="131" t="str">
        <f t="shared" si="19"/>
        <v>Yes</v>
      </c>
    </row>
    <row r="191" spans="1:15" x14ac:dyDescent="0.25">
      <c r="A191" s="136" t="s">
        <v>2168</v>
      </c>
      <c r="B191" s="136" t="s">
        <v>3205</v>
      </c>
      <c r="C191" s="26">
        <v>4503</v>
      </c>
      <c r="D191" s="26" t="s">
        <v>2192</v>
      </c>
      <c r="E191" s="114">
        <v>491.29</v>
      </c>
      <c r="F191" s="114">
        <v>0</v>
      </c>
      <c r="G191" s="114">
        <v>0</v>
      </c>
      <c r="H191" s="114">
        <v>0</v>
      </c>
      <c r="I191" s="114">
        <v>0</v>
      </c>
      <c r="J191" s="91">
        <f t="shared" si="17"/>
        <v>491.29</v>
      </c>
      <c r="K191" s="118" t="str">
        <f>IFERROR(VLOOKUP(C191,'CEDARS School FRPL'!$C$4:$H$2393,6,FALSE),"No")</f>
        <v>Yes</v>
      </c>
      <c r="L191" s="118" t="str">
        <f>VLOOKUP(A191,'District Data'!$A$2:$P$321,14,FALSE)</f>
        <v>Yes</v>
      </c>
      <c r="M191" s="120" t="str">
        <f>IFERROR(IF(AND(VLOOKUP(C191,'Package 218'!$D:$D,1,FALSE)=C191,VLOOKUP(C191,'Package 218'!$D:$F,3,FALSE)="Yes",VLOOKUP(A191,'District Data'!$A$2:$O$321,14,FALSE)="Yes"),"Yes","No"),"No")</f>
        <v>Yes</v>
      </c>
      <c r="N191" s="23" t="str">
        <f t="shared" si="18"/>
        <v>Yes</v>
      </c>
      <c r="O191" s="131" t="str">
        <f t="shared" si="19"/>
        <v>Yes</v>
      </c>
    </row>
    <row r="192" spans="1:15" x14ac:dyDescent="0.25">
      <c r="A192" s="136" t="s">
        <v>2168</v>
      </c>
      <c r="B192" s="136" t="s">
        <v>3205</v>
      </c>
      <c r="C192" s="26">
        <v>4504</v>
      </c>
      <c r="D192" s="26" t="s">
        <v>2193</v>
      </c>
      <c r="E192" s="114">
        <v>1711.52</v>
      </c>
      <c r="F192" s="114">
        <v>0</v>
      </c>
      <c r="G192" s="114">
        <v>98.31</v>
      </c>
      <c r="H192" s="114">
        <v>0</v>
      </c>
      <c r="I192" s="114">
        <v>0</v>
      </c>
      <c r="J192" s="91">
        <f t="shared" si="17"/>
        <v>1809.83</v>
      </c>
      <c r="K192" s="118" t="str">
        <f>IFERROR(VLOOKUP(C192,'CEDARS School FRPL'!$C$4:$H$2393,6,FALSE),"No")</f>
        <v>No</v>
      </c>
      <c r="L192" s="118" t="str">
        <f>VLOOKUP(A192,'District Data'!$A$2:$P$321,14,FALSE)</f>
        <v>Yes</v>
      </c>
      <c r="M192" s="120" t="str">
        <f>IFERROR(IF(AND(VLOOKUP(C192,'Package 218'!$D:$D,1,FALSE)=C192,VLOOKUP(C192,'Package 218'!$D:$F,3,FALSE)="Yes",VLOOKUP(A192,'District Data'!$A$2:$O$321,14,FALSE)="Yes"),"Yes","No"),"No")</f>
        <v>No</v>
      </c>
      <c r="N192" s="23" t="str">
        <f t="shared" si="18"/>
        <v>No</v>
      </c>
      <c r="O192" s="131" t="str">
        <f t="shared" si="19"/>
        <v>No</v>
      </c>
    </row>
    <row r="193" spans="1:15" x14ac:dyDescent="0.25">
      <c r="A193" s="136" t="s">
        <v>2168</v>
      </c>
      <c r="B193" s="136" t="s">
        <v>3205</v>
      </c>
      <c r="C193" s="26">
        <v>4591</v>
      </c>
      <c r="D193" s="26" t="s">
        <v>1428</v>
      </c>
      <c r="E193" s="114">
        <v>758.55</v>
      </c>
      <c r="F193" s="114">
        <v>0</v>
      </c>
      <c r="G193" s="114">
        <v>0</v>
      </c>
      <c r="H193" s="114">
        <v>0</v>
      </c>
      <c r="I193" s="114">
        <v>0</v>
      </c>
      <c r="J193" s="91">
        <f t="shared" si="17"/>
        <v>758.55</v>
      </c>
      <c r="K193" s="118" t="str">
        <f>IFERROR(VLOOKUP(C193,'CEDARS School FRPL'!$C$4:$H$2393,6,FALSE),"No")</f>
        <v>No</v>
      </c>
      <c r="L193" s="118" t="str">
        <f>VLOOKUP(A193,'District Data'!$A$2:$P$321,14,FALSE)</f>
        <v>Yes</v>
      </c>
      <c r="M193" s="120" t="str">
        <f>IFERROR(IF(AND(VLOOKUP(C193,'Package 218'!$D:$D,1,FALSE)=C193,VLOOKUP(C193,'Package 218'!$D:$F,3,FALSE)="Yes",VLOOKUP(A193,'District Data'!$A$2:$O$321,14,FALSE)="Yes"),"Yes","No"),"No")</f>
        <v>No</v>
      </c>
      <c r="N193" s="23" t="str">
        <f t="shared" si="18"/>
        <v>No</v>
      </c>
      <c r="O193" s="131" t="str">
        <f t="shared" si="19"/>
        <v>No</v>
      </c>
    </row>
    <row r="194" spans="1:15" x14ac:dyDescent="0.25">
      <c r="A194" s="136" t="s">
        <v>2168</v>
      </c>
      <c r="B194" s="136" t="s">
        <v>3205</v>
      </c>
      <c r="C194" s="26">
        <v>5149</v>
      </c>
      <c r="D194" s="26" t="s">
        <v>2195</v>
      </c>
      <c r="E194" s="114">
        <v>338.92</v>
      </c>
      <c r="F194" s="114">
        <v>0</v>
      </c>
      <c r="G194" s="114">
        <v>0</v>
      </c>
      <c r="H194" s="114">
        <v>0</v>
      </c>
      <c r="I194" s="114">
        <v>0</v>
      </c>
      <c r="J194" s="91">
        <f t="shared" si="17"/>
        <v>338.92</v>
      </c>
      <c r="K194" s="118" t="str">
        <f>IFERROR(VLOOKUP(C194,'CEDARS School FRPL'!$C$4:$H$2393,6,FALSE),"No")</f>
        <v>Yes</v>
      </c>
      <c r="L194" s="118" t="str">
        <f>VLOOKUP(A194,'District Data'!$A$2:$P$321,14,FALSE)</f>
        <v>Yes</v>
      </c>
      <c r="M194" s="120" t="str">
        <f>IFERROR(IF(AND(VLOOKUP(C194,'Package 218'!$D:$D,1,FALSE)=C194,VLOOKUP(C194,'Package 218'!$D:$F,3,FALSE)="Yes",VLOOKUP(A194,'District Data'!$A$2:$O$321,14,FALSE)="Yes"),"Yes","No"),"No")</f>
        <v>Yes</v>
      </c>
      <c r="N194" s="23" t="str">
        <f t="shared" si="18"/>
        <v>Yes</v>
      </c>
      <c r="O194" s="131" t="str">
        <f t="shared" si="19"/>
        <v>Yes</v>
      </c>
    </row>
    <row r="195" spans="1:15" x14ac:dyDescent="0.25">
      <c r="A195" s="136" t="s">
        <v>2168</v>
      </c>
      <c r="B195" s="136" t="s">
        <v>3205</v>
      </c>
      <c r="C195" s="26">
        <v>5271</v>
      </c>
      <c r="D195" s="26" t="s">
        <v>2617</v>
      </c>
      <c r="E195" s="114">
        <v>530.71</v>
      </c>
      <c r="F195" s="114">
        <v>0</v>
      </c>
      <c r="G195" s="114">
        <v>68.89</v>
      </c>
      <c r="H195" s="114">
        <v>0</v>
      </c>
      <c r="I195" s="114">
        <v>0</v>
      </c>
      <c r="J195" s="91">
        <f t="shared" si="17"/>
        <v>599.6</v>
      </c>
      <c r="K195" s="118" t="str">
        <f>IFERROR(VLOOKUP(C195,'CEDARS School FRPL'!$C$4:$H$2393,6,FALSE),"No")</f>
        <v>No</v>
      </c>
      <c r="L195" s="118" t="str">
        <f>VLOOKUP(A195,'District Data'!$A$2:$P$321,14,FALSE)</f>
        <v>Yes</v>
      </c>
      <c r="M195" s="120" t="str">
        <f>IFERROR(IF(AND(VLOOKUP(C195,'Package 218'!$D:$D,1,FALSE)=C195,VLOOKUP(C195,'Package 218'!$D:$F,3,FALSE)="Yes",VLOOKUP(A195,'District Data'!$A$2:$O$321,14,FALSE)="Yes"),"Yes","No"),"No")</f>
        <v>No</v>
      </c>
      <c r="N195" s="23" t="str">
        <f t="shared" si="18"/>
        <v>No</v>
      </c>
      <c r="O195" s="131" t="str">
        <f t="shared" si="19"/>
        <v>No</v>
      </c>
    </row>
    <row r="196" spans="1:15" x14ac:dyDescent="0.25">
      <c r="A196" s="136" t="s">
        <v>2168</v>
      </c>
      <c r="B196" s="136" t="s">
        <v>3205</v>
      </c>
      <c r="C196" s="26">
        <v>5713</v>
      </c>
      <c r="D196" s="26" t="s">
        <v>3297</v>
      </c>
      <c r="E196" s="114">
        <v>135.29</v>
      </c>
      <c r="F196" s="114">
        <v>0</v>
      </c>
      <c r="G196" s="114">
        <v>0</v>
      </c>
      <c r="H196" s="114">
        <v>0</v>
      </c>
      <c r="I196" s="114">
        <v>0</v>
      </c>
      <c r="J196" s="91">
        <f t="shared" ref="J196:J259" si="20">SUM(E196:I196)</f>
        <v>135.29</v>
      </c>
      <c r="K196" s="118" t="str">
        <f>IFERROR(VLOOKUP(C196,'CEDARS School FRPL'!$C$4:$H$2393,6,FALSE),"No")</f>
        <v>Yes</v>
      </c>
      <c r="L196" s="118" t="str">
        <f>VLOOKUP(A196,'District Data'!$A$2:$P$321,14,FALSE)</f>
        <v>Yes</v>
      </c>
      <c r="M196" s="120" t="str">
        <f>IFERROR(IF(AND(VLOOKUP(C196,'Package 218'!$D:$D,1,FALSE)=C196,VLOOKUP(C196,'Package 218'!$D:$F,3,FALSE)="Yes",VLOOKUP(A196,'District Data'!$A$2:$O$321,14,FALSE)="Yes"),"Yes","No"),"No")</f>
        <v>Yes</v>
      </c>
      <c r="N196" s="23" t="str">
        <f t="shared" ref="N196:N259" si="21">IF(AND(M196="Yes",K196="Yes"),"Yes","No")</f>
        <v>Yes</v>
      </c>
      <c r="O196" s="131" t="str">
        <f t="shared" ref="O196:O259" si="22">TEXT(N196, "Yes")</f>
        <v>Yes</v>
      </c>
    </row>
    <row r="197" spans="1:15" x14ac:dyDescent="0.25">
      <c r="A197" s="136" t="s">
        <v>2168</v>
      </c>
      <c r="B197" s="136" t="s">
        <v>3205</v>
      </c>
      <c r="C197" s="26">
        <v>5744</v>
      </c>
      <c r="D197" s="26" t="s">
        <v>3347</v>
      </c>
      <c r="E197" s="114">
        <v>104.3</v>
      </c>
      <c r="F197" s="114">
        <v>14.4</v>
      </c>
      <c r="G197" s="114">
        <v>0</v>
      </c>
      <c r="H197" s="114">
        <v>0</v>
      </c>
      <c r="I197" s="114">
        <v>0</v>
      </c>
      <c r="J197" s="91">
        <f t="shared" si="20"/>
        <v>118.7</v>
      </c>
      <c r="K197" s="118" t="str">
        <f>IFERROR(VLOOKUP(C197,'CEDARS School FRPL'!$C$4:$H$2393,6,FALSE),"No")</f>
        <v>No</v>
      </c>
      <c r="L197" s="118" t="str">
        <f>VLOOKUP(A197,'District Data'!$A$2:$P$321,14,FALSE)</f>
        <v>Yes</v>
      </c>
      <c r="M197" s="120" t="str">
        <f>IFERROR(IF(AND(VLOOKUP(C197,'Package 218'!$D:$D,1,FALSE)=C197,VLOOKUP(C197,'Package 218'!$D:$F,3,FALSE)="Yes",VLOOKUP(A197,'District Data'!$A$2:$O$321,14,FALSE)="Yes"),"Yes","No"),"No")</f>
        <v>No</v>
      </c>
      <c r="N197" s="23" t="str">
        <f t="shared" si="21"/>
        <v>No</v>
      </c>
      <c r="O197" s="131" t="str">
        <f t="shared" si="22"/>
        <v>No</v>
      </c>
    </row>
    <row r="198" spans="1:15" x14ac:dyDescent="0.25">
      <c r="A198" s="136" t="s">
        <v>2168</v>
      </c>
      <c r="B198" s="136" t="s">
        <v>3205</v>
      </c>
      <c r="C198" s="26">
        <v>5745</v>
      </c>
      <c r="D198" s="26" t="s">
        <v>3348</v>
      </c>
      <c r="E198" s="114">
        <v>278.39999999999998</v>
      </c>
      <c r="F198" s="114">
        <v>0</v>
      </c>
      <c r="G198" s="114">
        <v>0</v>
      </c>
      <c r="H198" s="114">
        <v>0</v>
      </c>
      <c r="I198" s="114">
        <v>0</v>
      </c>
      <c r="J198" s="91">
        <f t="shared" si="20"/>
        <v>278.39999999999998</v>
      </c>
      <c r="K198" s="118" t="str">
        <f>IFERROR(VLOOKUP(C198,'CEDARS School FRPL'!$C$4:$H$2393,6,FALSE),"No")</f>
        <v>No</v>
      </c>
      <c r="L198" s="118" t="str">
        <f>VLOOKUP(A198,'District Data'!$A$2:$P$321,14,FALSE)</f>
        <v>Yes</v>
      </c>
      <c r="M198" s="120" t="str">
        <f>IFERROR(IF(AND(VLOOKUP(C198,'Package 218'!$D:$D,1,FALSE)=C198,VLOOKUP(C198,'Package 218'!$D:$F,3,FALSE)="Yes",VLOOKUP(A198,'District Data'!$A$2:$O$321,14,FALSE)="Yes"),"Yes","No"),"No")</f>
        <v>No</v>
      </c>
      <c r="N198" s="23" t="str">
        <f t="shared" si="21"/>
        <v>No</v>
      </c>
      <c r="O198" s="131" t="str">
        <f t="shared" si="22"/>
        <v>No</v>
      </c>
    </row>
    <row r="199" spans="1:15" x14ac:dyDescent="0.25">
      <c r="A199" s="136" t="s">
        <v>814</v>
      </c>
      <c r="B199" s="136" t="s">
        <v>3013</v>
      </c>
      <c r="C199" s="26">
        <v>3319</v>
      </c>
      <c r="D199" s="26" t="s">
        <v>815</v>
      </c>
      <c r="E199" s="114">
        <v>467.74</v>
      </c>
      <c r="F199" s="114">
        <v>0</v>
      </c>
      <c r="G199" s="114">
        <v>0</v>
      </c>
      <c r="H199" s="114">
        <v>0</v>
      </c>
      <c r="I199" s="114">
        <v>0</v>
      </c>
      <c r="J199" s="91">
        <f t="shared" si="20"/>
        <v>467.74</v>
      </c>
      <c r="K199" s="118" t="str">
        <f>IFERROR(VLOOKUP(C199,'CEDARS School FRPL'!$C$4:$H$2393,6,FALSE),"No")</f>
        <v>No</v>
      </c>
      <c r="L199" s="118" t="str">
        <f>VLOOKUP(A199,'District Data'!$A$2:$P$321,14,FALSE)</f>
        <v>Yes</v>
      </c>
      <c r="M199" s="120" t="str">
        <f>IFERROR(IF(AND(VLOOKUP(C199,'Package 218'!$D:$D,1,FALSE)=C199,VLOOKUP(C199,'Package 218'!$D:$F,3,FALSE)="Yes",VLOOKUP(A199,'District Data'!$A$2:$O$321,14,FALSE)="Yes"),"Yes","No"),"No")</f>
        <v>No</v>
      </c>
      <c r="N199" s="23" t="str">
        <f t="shared" si="21"/>
        <v>No</v>
      </c>
      <c r="O199" s="131" t="str">
        <f t="shared" si="22"/>
        <v>No</v>
      </c>
    </row>
    <row r="200" spans="1:15" x14ac:dyDescent="0.25">
      <c r="A200" s="136" t="s">
        <v>814</v>
      </c>
      <c r="B200" s="136" t="s">
        <v>3013</v>
      </c>
      <c r="C200" s="26">
        <v>4568</v>
      </c>
      <c r="D200" s="26" t="s">
        <v>816</v>
      </c>
      <c r="E200" s="114">
        <v>595.64</v>
      </c>
      <c r="F200" s="114">
        <v>0</v>
      </c>
      <c r="G200" s="114">
        <v>76.08</v>
      </c>
      <c r="H200" s="114">
        <v>4.3</v>
      </c>
      <c r="I200" s="114">
        <v>0</v>
      </c>
      <c r="J200" s="91">
        <f t="shared" si="20"/>
        <v>676.02</v>
      </c>
      <c r="K200" s="118" t="str">
        <f>IFERROR(VLOOKUP(C200,'CEDARS School FRPL'!$C$4:$H$2393,6,FALSE),"No")</f>
        <v>No</v>
      </c>
      <c r="L200" s="118" t="str">
        <f>VLOOKUP(A200,'District Data'!$A$2:$P$321,14,FALSE)</f>
        <v>Yes</v>
      </c>
      <c r="M200" s="120" t="str">
        <f>IFERROR(IF(AND(VLOOKUP(C200,'Package 218'!$D:$D,1,FALSE)=C200,VLOOKUP(C200,'Package 218'!$D:$F,3,FALSE)="Yes",VLOOKUP(A200,'District Data'!$A$2:$O$321,14,FALSE)="Yes"),"Yes","No"),"No")</f>
        <v>No</v>
      </c>
      <c r="N200" s="23" t="str">
        <f t="shared" si="21"/>
        <v>No</v>
      </c>
      <c r="O200" s="131" t="str">
        <f t="shared" si="22"/>
        <v>No</v>
      </c>
    </row>
    <row r="201" spans="1:15" x14ac:dyDescent="0.25">
      <c r="A201" s="136" t="s">
        <v>814</v>
      </c>
      <c r="B201" s="136" t="s">
        <v>3013</v>
      </c>
      <c r="C201" s="26">
        <v>5311</v>
      </c>
      <c r="D201" s="26" t="s">
        <v>817</v>
      </c>
      <c r="E201" s="114">
        <v>833.01</v>
      </c>
      <c r="F201" s="114">
        <v>72.400000000000006</v>
      </c>
      <c r="G201" s="114">
        <v>0</v>
      </c>
      <c r="H201" s="114">
        <v>0</v>
      </c>
      <c r="I201" s="114">
        <v>0</v>
      </c>
      <c r="J201" s="91">
        <f t="shared" si="20"/>
        <v>905.41</v>
      </c>
      <c r="K201" s="118" t="str">
        <f>IFERROR(VLOOKUP(C201,'CEDARS School FRPL'!$C$4:$H$2393,6,FALSE),"No")</f>
        <v>No</v>
      </c>
      <c r="L201" s="118" t="str">
        <f>VLOOKUP(A201,'District Data'!$A$2:$P$321,14,FALSE)</f>
        <v>Yes</v>
      </c>
      <c r="M201" s="120" t="str">
        <f>IFERROR(IF(AND(VLOOKUP(C201,'Package 218'!$D:$D,1,FALSE)=C201,VLOOKUP(C201,'Package 218'!$D:$F,3,FALSE)="Yes",VLOOKUP(A201,'District Data'!$A$2:$O$321,14,FALSE)="Yes"),"Yes","No"),"No")</f>
        <v>No</v>
      </c>
      <c r="N201" s="23" t="str">
        <f t="shared" si="21"/>
        <v>No</v>
      </c>
      <c r="O201" s="131" t="str">
        <f t="shared" si="22"/>
        <v>No</v>
      </c>
    </row>
    <row r="202" spans="1:15" x14ac:dyDescent="0.25">
      <c r="A202" s="136" t="s">
        <v>968</v>
      </c>
      <c r="B202" s="136" t="s">
        <v>3032</v>
      </c>
      <c r="C202" s="26">
        <v>2558</v>
      </c>
      <c r="D202" s="26" t="s">
        <v>969</v>
      </c>
      <c r="E202" s="114">
        <v>805.12</v>
      </c>
      <c r="F202" s="114">
        <v>16.899999999999999</v>
      </c>
      <c r="G202" s="114">
        <v>0</v>
      </c>
      <c r="H202" s="114">
        <v>0</v>
      </c>
      <c r="I202" s="114">
        <v>0</v>
      </c>
      <c r="J202" s="91">
        <f t="shared" si="20"/>
        <v>822.02</v>
      </c>
      <c r="K202" s="118" t="str">
        <f>IFERROR(VLOOKUP(C202,'CEDARS School FRPL'!$C$4:$H$2393,6,FALSE),"No")</f>
        <v>No</v>
      </c>
      <c r="L202" s="118" t="str">
        <f>VLOOKUP(A202,'District Data'!$A$2:$P$321,14,FALSE)</f>
        <v>Yes</v>
      </c>
      <c r="M202" s="120" t="str">
        <f>IFERROR(IF(AND(VLOOKUP(C202,'Package 218'!$D:$D,1,FALSE)=C202,VLOOKUP(C202,'Package 218'!$D:$F,3,FALSE)="Yes",VLOOKUP(A202,'District Data'!$A$2:$O$321,14,FALSE)="Yes"),"Yes","No"),"No")</f>
        <v>No</v>
      </c>
      <c r="N202" s="23" t="str">
        <f t="shared" si="21"/>
        <v>No</v>
      </c>
      <c r="O202" s="131" t="str">
        <f t="shared" si="22"/>
        <v>No</v>
      </c>
    </row>
    <row r="203" spans="1:15" x14ac:dyDescent="0.25">
      <c r="A203" s="136" t="s">
        <v>968</v>
      </c>
      <c r="B203" s="136" t="s">
        <v>3032</v>
      </c>
      <c r="C203" s="26">
        <v>3371</v>
      </c>
      <c r="D203" s="26" t="s">
        <v>970</v>
      </c>
      <c r="E203" s="114">
        <v>415.24</v>
      </c>
      <c r="F203" s="114">
        <v>0</v>
      </c>
      <c r="G203" s="114">
        <v>0</v>
      </c>
      <c r="H203" s="114">
        <v>0</v>
      </c>
      <c r="I203" s="114">
        <v>0</v>
      </c>
      <c r="J203" s="91">
        <f t="shared" si="20"/>
        <v>415.24</v>
      </c>
      <c r="K203" s="118" t="str">
        <f>IFERROR(VLOOKUP(C203,'CEDARS School FRPL'!$C$4:$H$2393,6,FALSE),"No")</f>
        <v>No</v>
      </c>
      <c r="L203" s="118" t="str">
        <f>VLOOKUP(A203,'District Data'!$A$2:$P$321,14,FALSE)</f>
        <v>Yes</v>
      </c>
      <c r="M203" s="120" t="str">
        <f>IFERROR(IF(AND(VLOOKUP(C203,'Package 218'!$D:$D,1,FALSE)=C203,VLOOKUP(C203,'Package 218'!$D:$F,3,FALSE)="Yes",VLOOKUP(A203,'District Data'!$A$2:$O$321,14,FALSE)="Yes"),"Yes","No"),"No")</f>
        <v>No</v>
      </c>
      <c r="N203" s="23" t="str">
        <f t="shared" si="21"/>
        <v>No</v>
      </c>
      <c r="O203" s="131" t="str">
        <f t="shared" si="22"/>
        <v>No</v>
      </c>
    </row>
    <row r="204" spans="1:15" x14ac:dyDescent="0.25">
      <c r="A204" s="136" t="s">
        <v>968</v>
      </c>
      <c r="B204" s="136" t="s">
        <v>3032</v>
      </c>
      <c r="C204" s="26">
        <v>4431</v>
      </c>
      <c r="D204" s="26" t="s">
        <v>971</v>
      </c>
      <c r="E204" s="114">
        <v>486</v>
      </c>
      <c r="F204" s="114">
        <v>0</v>
      </c>
      <c r="G204" s="114">
        <v>35.86</v>
      </c>
      <c r="H204" s="114">
        <v>1</v>
      </c>
      <c r="I204" s="114">
        <v>0</v>
      </c>
      <c r="J204" s="91">
        <f t="shared" si="20"/>
        <v>522.86</v>
      </c>
      <c r="K204" s="118" t="str">
        <f>IFERROR(VLOOKUP(C204,'CEDARS School FRPL'!$C$4:$H$2393,6,FALSE),"No")</f>
        <v>No</v>
      </c>
      <c r="L204" s="118" t="str">
        <f>VLOOKUP(A204,'District Data'!$A$2:$P$321,14,FALSE)</f>
        <v>Yes</v>
      </c>
      <c r="M204" s="120" t="str">
        <f>IFERROR(IF(AND(VLOOKUP(C204,'Package 218'!$D:$D,1,FALSE)=C204,VLOOKUP(C204,'Package 218'!$D:$F,3,FALSE)="Yes",VLOOKUP(A204,'District Data'!$A$2:$O$321,14,FALSE)="Yes"),"Yes","No"),"No")</f>
        <v>No</v>
      </c>
      <c r="N204" s="23" t="str">
        <f t="shared" si="21"/>
        <v>No</v>
      </c>
      <c r="O204" s="131" t="str">
        <f t="shared" si="22"/>
        <v>No</v>
      </c>
    </row>
    <row r="205" spans="1:15" x14ac:dyDescent="0.25">
      <c r="A205" s="136" t="s">
        <v>968</v>
      </c>
      <c r="B205" s="136" t="s">
        <v>3032</v>
      </c>
      <c r="C205" s="26">
        <v>5326</v>
      </c>
      <c r="D205" s="26" t="s">
        <v>972</v>
      </c>
      <c r="E205" s="114">
        <v>37.33</v>
      </c>
      <c r="F205" s="114">
        <v>0</v>
      </c>
      <c r="G205" s="114">
        <v>0</v>
      </c>
      <c r="H205" s="114">
        <v>0</v>
      </c>
      <c r="I205" s="114">
        <v>0</v>
      </c>
      <c r="J205" s="91">
        <f t="shared" si="20"/>
        <v>37.33</v>
      </c>
      <c r="K205" s="118" t="str">
        <f>IFERROR(VLOOKUP(C205,'CEDARS School FRPL'!$C$4:$H$2393,6,FALSE),"No")</f>
        <v>No</v>
      </c>
      <c r="L205" s="118" t="str">
        <f>VLOOKUP(A205,'District Data'!$A$2:$P$321,14,FALSE)</f>
        <v>Yes</v>
      </c>
      <c r="M205" s="120" t="str">
        <f>IFERROR(IF(AND(VLOOKUP(C205,'Package 218'!$D:$D,1,FALSE)=C205,VLOOKUP(C205,'Package 218'!$D:$F,3,FALSE)="Yes",VLOOKUP(A205,'District Data'!$A$2:$O$321,14,FALSE)="Yes"),"Yes","No"),"No")</f>
        <v>No</v>
      </c>
      <c r="N205" s="23" t="str">
        <f t="shared" si="21"/>
        <v>No</v>
      </c>
      <c r="O205" s="131" t="str">
        <f t="shared" si="22"/>
        <v>No</v>
      </c>
    </row>
    <row r="206" spans="1:15" x14ac:dyDescent="0.25">
      <c r="A206" s="136" t="s">
        <v>768</v>
      </c>
      <c r="B206" s="136" t="s">
        <v>3008</v>
      </c>
      <c r="C206" s="26">
        <v>2484</v>
      </c>
      <c r="D206" s="26" t="s">
        <v>769</v>
      </c>
      <c r="E206" s="114">
        <v>167.7</v>
      </c>
      <c r="F206" s="114">
        <v>0</v>
      </c>
      <c r="G206" s="114">
        <v>0</v>
      </c>
      <c r="H206" s="114">
        <v>0</v>
      </c>
      <c r="I206" s="114">
        <v>0</v>
      </c>
      <c r="J206" s="91">
        <f t="shared" si="20"/>
        <v>167.7</v>
      </c>
      <c r="K206" s="118" t="str">
        <f>IFERROR(VLOOKUP(C206,'CEDARS School FRPL'!$C$4:$H$2393,6,FALSE),"No")</f>
        <v>No</v>
      </c>
      <c r="L206" s="118" t="str">
        <f>VLOOKUP(A206,'District Data'!$A$2:$P$321,14,FALSE)</f>
        <v>Yes</v>
      </c>
      <c r="M206" s="120" t="str">
        <f>IFERROR(IF(AND(VLOOKUP(C206,'Package 218'!$D:$D,1,FALSE)=C206,VLOOKUP(C206,'Package 218'!$D:$F,3,FALSE)="Yes",VLOOKUP(A206,'District Data'!$A$2:$O$321,14,FALSE)="Yes"),"Yes","No"),"No")</f>
        <v>No</v>
      </c>
      <c r="N206" s="23" t="str">
        <f t="shared" si="21"/>
        <v>No</v>
      </c>
      <c r="O206" s="131" t="str">
        <f t="shared" si="22"/>
        <v>No</v>
      </c>
    </row>
    <row r="207" spans="1:15" x14ac:dyDescent="0.25">
      <c r="A207" s="136" t="s">
        <v>2242</v>
      </c>
      <c r="B207" s="136" t="s">
        <v>3214</v>
      </c>
      <c r="C207" s="26">
        <v>2509</v>
      </c>
      <c r="D207" s="26" t="s">
        <v>2243</v>
      </c>
      <c r="E207" s="114">
        <v>268.89</v>
      </c>
      <c r="F207" s="114">
        <v>17.100000000000001</v>
      </c>
      <c r="G207" s="114">
        <v>0</v>
      </c>
      <c r="H207" s="114">
        <v>0</v>
      </c>
      <c r="I207" s="114">
        <v>0</v>
      </c>
      <c r="J207" s="91">
        <f t="shared" si="20"/>
        <v>285.99</v>
      </c>
      <c r="K207" s="118" t="str">
        <f>IFERROR(VLOOKUP(C207,'CEDARS School FRPL'!$C$4:$H$2393,6,FALSE),"No")</f>
        <v>Yes</v>
      </c>
      <c r="L207" s="118" t="str">
        <f>VLOOKUP(A207,'District Data'!$A$2:$P$321,14,FALSE)</f>
        <v>Yes</v>
      </c>
      <c r="M207" s="120" t="str">
        <f>IFERROR(IF(AND(VLOOKUP(C207,'Package 218'!$D:$D,1,FALSE)=C207,VLOOKUP(C207,'Package 218'!$D:$F,3,FALSE)="Yes",VLOOKUP(A207,'District Data'!$A$2:$O$321,14,FALSE)="Yes"),"Yes","No"),"No")</f>
        <v>Yes</v>
      </c>
      <c r="N207" s="23" t="str">
        <f t="shared" si="21"/>
        <v>Yes</v>
      </c>
      <c r="O207" s="131" t="str">
        <f t="shared" si="22"/>
        <v>Yes</v>
      </c>
    </row>
    <row r="208" spans="1:15" x14ac:dyDescent="0.25">
      <c r="A208" s="136" t="s">
        <v>2242</v>
      </c>
      <c r="B208" s="136" t="s">
        <v>3214</v>
      </c>
      <c r="C208" s="26">
        <v>2911</v>
      </c>
      <c r="D208" s="26" t="s">
        <v>2244</v>
      </c>
      <c r="E208" s="114">
        <v>234.3</v>
      </c>
      <c r="F208" s="114">
        <v>0</v>
      </c>
      <c r="G208" s="114">
        <v>0</v>
      </c>
      <c r="H208" s="114">
        <v>0</v>
      </c>
      <c r="I208" s="114">
        <v>0</v>
      </c>
      <c r="J208" s="91">
        <f t="shared" si="20"/>
        <v>234.3</v>
      </c>
      <c r="K208" s="118" t="str">
        <f>IFERROR(VLOOKUP(C208,'CEDARS School FRPL'!$C$4:$H$2393,6,FALSE),"No")</f>
        <v>No</v>
      </c>
      <c r="L208" s="118" t="str">
        <f>VLOOKUP(A208,'District Data'!$A$2:$P$321,14,FALSE)</f>
        <v>Yes</v>
      </c>
      <c r="M208" s="120" t="str">
        <f>IFERROR(IF(AND(VLOOKUP(C208,'Package 218'!$D:$D,1,FALSE)=C208,VLOOKUP(C208,'Package 218'!$D:$F,3,FALSE)="Yes",VLOOKUP(A208,'District Data'!$A$2:$O$321,14,FALSE)="Yes"),"Yes","No"),"No")</f>
        <v>No</v>
      </c>
      <c r="N208" s="23" t="str">
        <f t="shared" si="21"/>
        <v>No</v>
      </c>
      <c r="O208" s="131" t="str">
        <f t="shared" si="22"/>
        <v>No</v>
      </c>
    </row>
    <row r="209" spans="1:15" x14ac:dyDescent="0.25">
      <c r="A209" s="136" t="s">
        <v>2242</v>
      </c>
      <c r="B209" s="136" t="s">
        <v>3214</v>
      </c>
      <c r="C209" s="26">
        <v>3147</v>
      </c>
      <c r="D209" s="26" t="s">
        <v>2245</v>
      </c>
      <c r="E209" s="114">
        <v>865.3</v>
      </c>
      <c r="F209" s="114">
        <v>0</v>
      </c>
      <c r="G209" s="114">
        <v>83.990000000000009</v>
      </c>
      <c r="H209" s="114">
        <v>9</v>
      </c>
      <c r="I209" s="114">
        <v>0</v>
      </c>
      <c r="J209" s="91">
        <f t="shared" si="20"/>
        <v>958.29</v>
      </c>
      <c r="K209" s="118" t="str">
        <f>IFERROR(VLOOKUP(C209,'CEDARS School FRPL'!$C$4:$H$2393,6,FALSE),"No")</f>
        <v>No</v>
      </c>
      <c r="L209" s="118" t="str">
        <f>VLOOKUP(A209,'District Data'!$A$2:$P$321,14,FALSE)</f>
        <v>Yes</v>
      </c>
      <c r="M209" s="120" t="str">
        <f>IFERROR(IF(AND(VLOOKUP(C209,'Package 218'!$D:$D,1,FALSE)=C209,VLOOKUP(C209,'Package 218'!$D:$F,3,FALSE)="Yes",VLOOKUP(A209,'District Data'!$A$2:$O$321,14,FALSE)="Yes"),"Yes","No"),"No")</f>
        <v>No</v>
      </c>
      <c r="N209" s="23" t="str">
        <f t="shared" si="21"/>
        <v>No</v>
      </c>
      <c r="O209" s="131" t="str">
        <f t="shared" si="22"/>
        <v>No</v>
      </c>
    </row>
    <row r="210" spans="1:15" x14ac:dyDescent="0.25">
      <c r="A210" s="136" t="s">
        <v>2242</v>
      </c>
      <c r="B210" s="136" t="s">
        <v>3214</v>
      </c>
      <c r="C210" s="26">
        <v>3270</v>
      </c>
      <c r="D210" s="26" t="s">
        <v>2246</v>
      </c>
      <c r="E210" s="114">
        <v>268.72000000000003</v>
      </c>
      <c r="F210" s="114">
        <v>18.5</v>
      </c>
      <c r="G210" s="114">
        <v>0</v>
      </c>
      <c r="H210" s="114">
        <v>0</v>
      </c>
      <c r="I210" s="114">
        <v>0</v>
      </c>
      <c r="J210" s="91">
        <f t="shared" si="20"/>
        <v>287.22000000000003</v>
      </c>
      <c r="K210" s="118" t="str">
        <f>IFERROR(VLOOKUP(C210,'CEDARS School FRPL'!$C$4:$H$2393,6,FALSE),"No")</f>
        <v>No</v>
      </c>
      <c r="L210" s="118" t="str">
        <f>VLOOKUP(A210,'District Data'!$A$2:$P$321,14,FALSE)</f>
        <v>Yes</v>
      </c>
      <c r="M210" s="120" t="str">
        <f>IFERROR(IF(AND(VLOOKUP(C210,'Package 218'!$D:$D,1,FALSE)=C210,VLOOKUP(C210,'Package 218'!$D:$F,3,FALSE)="Yes",VLOOKUP(A210,'District Data'!$A$2:$O$321,14,FALSE)="Yes"),"Yes","No"),"No")</f>
        <v>No</v>
      </c>
      <c r="N210" s="23" t="str">
        <f t="shared" si="21"/>
        <v>No</v>
      </c>
      <c r="O210" s="131" t="str">
        <f t="shared" si="22"/>
        <v>No</v>
      </c>
    </row>
    <row r="211" spans="1:15" x14ac:dyDescent="0.25">
      <c r="A211" s="136" t="s">
        <v>2242</v>
      </c>
      <c r="B211" s="136" t="s">
        <v>3214</v>
      </c>
      <c r="C211" s="26">
        <v>4207</v>
      </c>
      <c r="D211" s="26" t="s">
        <v>2247</v>
      </c>
      <c r="E211" s="114">
        <v>435.39</v>
      </c>
      <c r="F211" s="114">
        <v>0</v>
      </c>
      <c r="G211" s="114">
        <v>0</v>
      </c>
      <c r="H211" s="114">
        <v>0</v>
      </c>
      <c r="I211" s="114">
        <v>0</v>
      </c>
      <c r="J211" s="91">
        <f t="shared" si="20"/>
        <v>435.39</v>
      </c>
      <c r="K211" s="118" t="str">
        <f>IFERROR(VLOOKUP(C211,'CEDARS School FRPL'!$C$4:$H$2393,6,FALSE),"No")</f>
        <v>No</v>
      </c>
      <c r="L211" s="118" t="str">
        <f>VLOOKUP(A211,'District Data'!$A$2:$P$321,14,FALSE)</f>
        <v>Yes</v>
      </c>
      <c r="M211" s="120" t="str">
        <f>IFERROR(IF(AND(VLOOKUP(C211,'Package 218'!$D:$D,1,FALSE)=C211,VLOOKUP(C211,'Package 218'!$D:$F,3,FALSE)="Yes",VLOOKUP(A211,'District Data'!$A$2:$O$321,14,FALSE)="Yes"),"Yes","No"),"No")</f>
        <v>No</v>
      </c>
      <c r="N211" s="23" t="str">
        <f t="shared" si="21"/>
        <v>No</v>
      </c>
      <c r="O211" s="131" t="str">
        <f t="shared" si="22"/>
        <v>No</v>
      </c>
    </row>
    <row r="212" spans="1:15" x14ac:dyDescent="0.25">
      <c r="A212" s="136" t="s">
        <v>2242</v>
      </c>
      <c r="B212" s="136" t="s">
        <v>3214</v>
      </c>
      <c r="C212" s="26">
        <v>4549</v>
      </c>
      <c r="D212" s="26" t="s">
        <v>2248</v>
      </c>
      <c r="E212" s="114">
        <v>172.4</v>
      </c>
      <c r="F212" s="114">
        <v>0</v>
      </c>
      <c r="G212" s="114">
        <v>0</v>
      </c>
      <c r="H212" s="114">
        <v>0</v>
      </c>
      <c r="I212" s="114">
        <v>0</v>
      </c>
      <c r="J212" s="91">
        <f t="shared" si="20"/>
        <v>172.4</v>
      </c>
      <c r="K212" s="118" t="str">
        <f>IFERROR(VLOOKUP(C212,'CEDARS School FRPL'!$C$4:$H$2393,6,FALSE),"No")</f>
        <v>No</v>
      </c>
      <c r="L212" s="118" t="str">
        <f>VLOOKUP(A212,'District Data'!$A$2:$P$321,14,FALSE)</f>
        <v>Yes</v>
      </c>
      <c r="M212" s="120" t="str">
        <f>IFERROR(IF(AND(VLOOKUP(C212,'Package 218'!$D:$D,1,FALSE)=C212,VLOOKUP(C212,'Package 218'!$D:$F,3,FALSE)="Yes",VLOOKUP(A212,'District Data'!$A$2:$O$321,14,FALSE)="Yes"),"Yes","No"),"No")</f>
        <v>No</v>
      </c>
      <c r="N212" s="23" t="str">
        <f t="shared" si="21"/>
        <v>No</v>
      </c>
      <c r="O212" s="131" t="str">
        <f t="shared" si="22"/>
        <v>No</v>
      </c>
    </row>
    <row r="213" spans="1:15" x14ac:dyDescent="0.25">
      <c r="A213" s="136" t="s">
        <v>2242</v>
      </c>
      <c r="B213" s="136" t="s">
        <v>3214</v>
      </c>
      <c r="C213" s="26">
        <v>5494</v>
      </c>
      <c r="D213" s="26" t="s">
        <v>2249</v>
      </c>
      <c r="E213" s="114">
        <v>323.7</v>
      </c>
      <c r="F213" s="114">
        <v>19.3</v>
      </c>
      <c r="G213" s="114">
        <v>0</v>
      </c>
      <c r="H213" s="114">
        <v>0</v>
      </c>
      <c r="I213" s="114">
        <v>0</v>
      </c>
      <c r="J213" s="91">
        <f t="shared" si="20"/>
        <v>343</v>
      </c>
      <c r="K213" s="118" t="str">
        <f>IFERROR(VLOOKUP(C213,'CEDARS School FRPL'!$C$4:$H$2393,6,FALSE),"No")</f>
        <v>No</v>
      </c>
      <c r="L213" s="118" t="str">
        <f>VLOOKUP(A213,'District Data'!$A$2:$P$321,14,FALSE)</f>
        <v>Yes</v>
      </c>
      <c r="M213" s="120" t="str">
        <f>IFERROR(IF(AND(VLOOKUP(C213,'Package 218'!$D:$D,1,FALSE)=C213,VLOOKUP(C213,'Package 218'!$D:$F,3,FALSE)="Yes",VLOOKUP(A213,'District Data'!$A$2:$O$321,14,FALSE)="Yes"),"Yes","No"),"No")</f>
        <v>No</v>
      </c>
      <c r="N213" s="23" t="str">
        <f t="shared" si="21"/>
        <v>No</v>
      </c>
      <c r="O213" s="131" t="str">
        <f t="shared" si="22"/>
        <v>No</v>
      </c>
    </row>
    <row r="214" spans="1:15" x14ac:dyDescent="0.25">
      <c r="A214" s="136" t="s">
        <v>2242</v>
      </c>
      <c r="B214" s="136" t="s">
        <v>3214</v>
      </c>
      <c r="C214" s="26">
        <v>5615</v>
      </c>
      <c r="D214" s="26" t="s">
        <v>2852</v>
      </c>
      <c r="E214" s="114">
        <v>29.76</v>
      </c>
      <c r="F214" s="114">
        <v>0</v>
      </c>
      <c r="G214" s="114">
        <v>0</v>
      </c>
      <c r="H214" s="114">
        <v>0</v>
      </c>
      <c r="I214" s="114">
        <v>0</v>
      </c>
      <c r="J214" s="91">
        <f t="shared" si="20"/>
        <v>29.76</v>
      </c>
      <c r="K214" s="118" t="str">
        <f>IFERROR(VLOOKUP(C214,'CEDARS School FRPL'!$C$4:$H$2393,6,FALSE),"No")</f>
        <v>No</v>
      </c>
      <c r="L214" s="118" t="str">
        <f>VLOOKUP(A214,'District Data'!$A$2:$P$321,14,FALSE)</f>
        <v>Yes</v>
      </c>
      <c r="M214" s="120" t="str">
        <f>IFERROR(IF(AND(VLOOKUP(C214,'Package 218'!$D:$D,1,FALSE)=C214,VLOOKUP(C214,'Package 218'!$D:$F,3,FALSE)="Yes",VLOOKUP(A214,'District Data'!$A$2:$O$321,14,FALSE)="Yes"),"Yes","No"),"No")</f>
        <v>No</v>
      </c>
      <c r="N214" s="23" t="str">
        <f t="shared" si="21"/>
        <v>No</v>
      </c>
      <c r="O214" s="131" t="str">
        <f t="shared" si="22"/>
        <v>No</v>
      </c>
    </row>
    <row r="215" spans="1:15" x14ac:dyDescent="0.25">
      <c r="A215" s="136" t="s">
        <v>602</v>
      </c>
      <c r="B215" s="136" t="s">
        <v>2990</v>
      </c>
      <c r="C215" s="26">
        <v>1646</v>
      </c>
      <c r="D215" s="26" t="s">
        <v>603</v>
      </c>
      <c r="E215" s="114">
        <v>88.83</v>
      </c>
      <c r="F215" s="114">
        <v>0</v>
      </c>
      <c r="G215" s="114">
        <v>0</v>
      </c>
      <c r="H215" s="114">
        <v>0</v>
      </c>
      <c r="I215" s="114">
        <v>0</v>
      </c>
      <c r="J215" s="91">
        <f t="shared" si="20"/>
        <v>88.83</v>
      </c>
      <c r="K215" s="118" t="str">
        <f>IFERROR(VLOOKUP(C215,'CEDARS School FRPL'!$C$4:$H$2393,6,FALSE),"No")</f>
        <v>Yes</v>
      </c>
      <c r="L215" s="118" t="str">
        <f>VLOOKUP(A215,'District Data'!$A$2:$P$321,14,FALSE)</f>
        <v>Yes</v>
      </c>
      <c r="M215" s="120" t="str">
        <f>IFERROR(IF(AND(VLOOKUP(C215,'Package 218'!$D:$D,1,FALSE)=C215,VLOOKUP(C215,'Package 218'!$D:$F,3,FALSE)="Yes",VLOOKUP(A215,'District Data'!$A$2:$O$321,14,FALSE)="Yes"),"Yes","No"),"No")</f>
        <v>Yes</v>
      </c>
      <c r="N215" s="23" t="str">
        <f t="shared" si="21"/>
        <v>Yes</v>
      </c>
      <c r="O215" s="131" t="str">
        <f t="shared" si="22"/>
        <v>Yes</v>
      </c>
    </row>
    <row r="216" spans="1:15" x14ac:dyDescent="0.25">
      <c r="A216" s="136" t="s">
        <v>602</v>
      </c>
      <c r="B216" s="136" t="s">
        <v>2990</v>
      </c>
      <c r="C216" s="26">
        <v>1926</v>
      </c>
      <c r="D216" s="26" t="s">
        <v>630</v>
      </c>
      <c r="E216" s="114">
        <v>195.54</v>
      </c>
      <c r="F216" s="114">
        <v>0</v>
      </c>
      <c r="G216" s="114">
        <v>0</v>
      </c>
      <c r="H216" s="114">
        <v>0</v>
      </c>
      <c r="I216" s="114">
        <v>0</v>
      </c>
      <c r="J216" s="91">
        <f t="shared" si="20"/>
        <v>195.54</v>
      </c>
      <c r="K216" s="118" t="str">
        <f>IFERROR(VLOOKUP(C216,'CEDARS School FRPL'!$C$4:$H$2393,6,FALSE),"No")</f>
        <v>Yes</v>
      </c>
      <c r="L216" s="118" t="str">
        <f>VLOOKUP(A216,'District Data'!$A$2:$P$321,14,FALSE)</f>
        <v>Yes</v>
      </c>
      <c r="M216" s="120" t="str">
        <f>IFERROR(IF(AND(VLOOKUP(C216,'Package 218'!$D:$D,1,FALSE)=C216,VLOOKUP(C216,'Package 218'!$D:$F,3,FALSE)="Yes",VLOOKUP(A216,'District Data'!$A$2:$O$321,14,FALSE)="Yes"),"Yes","No"),"No")</f>
        <v>Yes</v>
      </c>
      <c r="N216" s="23" t="str">
        <f t="shared" si="21"/>
        <v>Yes</v>
      </c>
      <c r="O216" s="131" t="str">
        <f t="shared" si="22"/>
        <v>Yes</v>
      </c>
    </row>
    <row r="217" spans="1:15" x14ac:dyDescent="0.25">
      <c r="A217" s="136" t="s">
        <v>602</v>
      </c>
      <c r="B217" s="136" t="s">
        <v>2990</v>
      </c>
      <c r="C217" s="26">
        <v>2724</v>
      </c>
      <c r="D217" s="26" t="s">
        <v>604</v>
      </c>
      <c r="E217" s="114">
        <v>1394.76</v>
      </c>
      <c r="F217" s="114">
        <v>0</v>
      </c>
      <c r="G217" s="114">
        <v>63.64</v>
      </c>
      <c r="H217" s="114">
        <v>0</v>
      </c>
      <c r="I217" s="114">
        <v>0</v>
      </c>
      <c r="J217" s="91">
        <f t="shared" si="20"/>
        <v>1458.4</v>
      </c>
      <c r="K217" s="118" t="str">
        <f>IFERROR(VLOOKUP(C217,'CEDARS School FRPL'!$C$4:$H$2393,6,FALSE),"No")</f>
        <v>Yes</v>
      </c>
      <c r="L217" s="118" t="str">
        <f>VLOOKUP(A217,'District Data'!$A$2:$P$321,14,FALSE)</f>
        <v>Yes</v>
      </c>
      <c r="M217" s="120" t="str">
        <f>IFERROR(IF(AND(VLOOKUP(C217,'Package 218'!$D:$D,1,FALSE)=C217,VLOOKUP(C217,'Package 218'!$D:$F,3,FALSE)="Yes",VLOOKUP(A217,'District Data'!$A$2:$O$321,14,FALSE)="Yes"),"Yes","No"),"No")</f>
        <v>Yes</v>
      </c>
      <c r="N217" s="23" t="str">
        <f t="shared" si="21"/>
        <v>Yes</v>
      </c>
      <c r="O217" s="131" t="str">
        <f t="shared" si="22"/>
        <v>Yes</v>
      </c>
    </row>
    <row r="218" spans="1:15" x14ac:dyDescent="0.25">
      <c r="A218" s="136" t="s">
        <v>602</v>
      </c>
      <c r="B218" s="26" t="s">
        <v>2990</v>
      </c>
      <c r="C218" s="26">
        <v>2829</v>
      </c>
      <c r="D218" t="s">
        <v>605</v>
      </c>
      <c r="E218" s="114">
        <v>380.71</v>
      </c>
      <c r="F218" s="114">
        <v>13</v>
      </c>
      <c r="G218" s="114">
        <v>0</v>
      </c>
      <c r="H218" s="114">
        <v>0</v>
      </c>
      <c r="I218" s="114">
        <v>0</v>
      </c>
      <c r="J218" s="91">
        <f t="shared" si="20"/>
        <v>393.71</v>
      </c>
      <c r="K218" s="118" t="str">
        <f>IFERROR(VLOOKUP(C218,'CEDARS School FRPL'!$C$4:$H$2393,6,FALSE),"No")</f>
        <v>Yes</v>
      </c>
      <c r="L218" s="118" t="str">
        <f>VLOOKUP(A218,'District Data'!$A$2:$P$321,14,FALSE)</f>
        <v>Yes</v>
      </c>
      <c r="M218" s="120" t="str">
        <f>IFERROR(IF(AND(VLOOKUP(C218,'Package 218'!$D:$D,1,FALSE)=C218,VLOOKUP(C218,'Package 218'!$D:$F,3,FALSE)="Yes",VLOOKUP(A218,'District Data'!$A$2:$O$321,14,FALSE)="Yes"),"Yes","No"),"No")</f>
        <v>Yes</v>
      </c>
      <c r="N218" s="23" t="str">
        <f t="shared" si="21"/>
        <v>Yes</v>
      </c>
      <c r="O218" s="131" t="str">
        <f t="shared" si="22"/>
        <v>Yes</v>
      </c>
    </row>
    <row r="219" spans="1:15" x14ac:dyDescent="0.25">
      <c r="A219" s="136" t="s">
        <v>602</v>
      </c>
      <c r="B219" s="136" t="s">
        <v>2990</v>
      </c>
      <c r="C219" s="26">
        <v>2912</v>
      </c>
      <c r="D219" s="26" t="s">
        <v>606</v>
      </c>
      <c r="E219" s="114">
        <v>403.58</v>
      </c>
      <c r="F219" s="114">
        <v>0</v>
      </c>
      <c r="G219" s="114">
        <v>0</v>
      </c>
      <c r="H219" s="114">
        <v>0</v>
      </c>
      <c r="I219" s="114">
        <v>0</v>
      </c>
      <c r="J219" s="91">
        <f t="shared" si="20"/>
        <v>403.58</v>
      </c>
      <c r="K219" s="118" t="str">
        <f>IFERROR(VLOOKUP(C219,'CEDARS School FRPL'!$C$4:$H$2393,6,FALSE),"No")</f>
        <v>Yes</v>
      </c>
      <c r="L219" s="118" t="str">
        <f>VLOOKUP(A219,'District Data'!$A$2:$P$321,14,FALSE)</f>
        <v>Yes</v>
      </c>
      <c r="M219" s="120" t="str">
        <f>IFERROR(IF(AND(VLOOKUP(C219,'Package 218'!$D:$D,1,FALSE)=C219,VLOOKUP(C219,'Package 218'!$D:$F,3,FALSE)="Yes",VLOOKUP(A219,'District Data'!$A$2:$O$321,14,FALSE)="Yes"),"Yes","No"),"No")</f>
        <v>Yes</v>
      </c>
      <c r="N219" s="23" t="str">
        <f t="shared" si="21"/>
        <v>Yes</v>
      </c>
      <c r="O219" s="131" t="str">
        <f t="shared" si="22"/>
        <v>Yes</v>
      </c>
    </row>
    <row r="220" spans="1:15" x14ac:dyDescent="0.25">
      <c r="A220" s="136" t="s">
        <v>602</v>
      </c>
      <c r="B220" s="136" t="s">
        <v>2990</v>
      </c>
      <c r="C220" s="26">
        <v>3148</v>
      </c>
      <c r="D220" s="26" t="s">
        <v>607</v>
      </c>
      <c r="E220" s="114">
        <v>386.49</v>
      </c>
      <c r="F220" s="114">
        <v>0</v>
      </c>
      <c r="G220" s="114">
        <v>0</v>
      </c>
      <c r="H220" s="114">
        <v>0</v>
      </c>
      <c r="I220" s="114">
        <v>0</v>
      </c>
      <c r="J220" s="91">
        <f t="shared" si="20"/>
        <v>386.49</v>
      </c>
      <c r="K220" s="118" t="str">
        <f>IFERROR(VLOOKUP(C220,'CEDARS School FRPL'!$C$4:$H$2393,6,FALSE),"No")</f>
        <v>Yes</v>
      </c>
      <c r="L220" s="118" t="str">
        <f>VLOOKUP(A220,'District Data'!$A$2:$P$321,14,FALSE)</f>
        <v>Yes</v>
      </c>
      <c r="M220" s="120" t="str">
        <f>IFERROR(IF(AND(VLOOKUP(C220,'Package 218'!$D:$D,1,FALSE)=C220,VLOOKUP(C220,'Package 218'!$D:$F,3,FALSE)="Yes",VLOOKUP(A220,'District Data'!$A$2:$O$321,14,FALSE)="Yes"),"Yes","No"),"No")</f>
        <v>Yes</v>
      </c>
      <c r="N220" s="23" t="str">
        <f t="shared" si="21"/>
        <v>Yes</v>
      </c>
      <c r="O220" s="131" t="str">
        <f t="shared" si="22"/>
        <v>Yes</v>
      </c>
    </row>
    <row r="221" spans="1:15" x14ac:dyDescent="0.25">
      <c r="A221" s="136" t="s">
        <v>602</v>
      </c>
      <c r="B221" s="136" t="s">
        <v>2990</v>
      </c>
      <c r="C221" s="26">
        <v>3149</v>
      </c>
      <c r="D221" s="26" t="s">
        <v>608</v>
      </c>
      <c r="E221" s="114">
        <v>465.87</v>
      </c>
      <c r="F221" s="114">
        <v>9.9700000000000006</v>
      </c>
      <c r="G221" s="114">
        <v>0</v>
      </c>
      <c r="H221" s="114">
        <v>0</v>
      </c>
      <c r="I221" s="114">
        <v>0</v>
      </c>
      <c r="J221" s="91">
        <f t="shared" si="20"/>
        <v>475.84000000000003</v>
      </c>
      <c r="K221" s="118" t="str">
        <f>IFERROR(VLOOKUP(C221,'CEDARS School FRPL'!$C$4:$H$2393,6,FALSE),"No")</f>
        <v>Yes</v>
      </c>
      <c r="L221" s="118" t="str">
        <f>VLOOKUP(A221,'District Data'!$A$2:$P$321,14,FALSE)</f>
        <v>Yes</v>
      </c>
      <c r="M221" s="120" t="str">
        <f>IFERROR(IF(AND(VLOOKUP(C221,'Package 218'!$D:$D,1,FALSE)=C221,VLOOKUP(C221,'Package 218'!$D:$F,3,FALSE)="Yes",VLOOKUP(A221,'District Data'!$A$2:$O$321,14,FALSE)="Yes"),"Yes","No"),"No")</f>
        <v>Yes</v>
      </c>
      <c r="N221" s="23" t="str">
        <f t="shared" si="21"/>
        <v>Yes</v>
      </c>
      <c r="O221" s="131" t="str">
        <f t="shared" si="22"/>
        <v>Yes</v>
      </c>
    </row>
    <row r="222" spans="1:15" x14ac:dyDescent="0.25">
      <c r="A222" s="136" t="s">
        <v>602</v>
      </c>
      <c r="B222" s="136" t="s">
        <v>2990</v>
      </c>
      <c r="C222" s="26">
        <v>3320</v>
      </c>
      <c r="D222" s="26" t="s">
        <v>609</v>
      </c>
      <c r="E222" s="114">
        <v>876.01</v>
      </c>
      <c r="F222" s="114">
        <v>0</v>
      </c>
      <c r="G222" s="114">
        <v>0</v>
      </c>
      <c r="H222" s="114">
        <v>0</v>
      </c>
      <c r="I222" s="114">
        <v>0</v>
      </c>
      <c r="J222" s="91">
        <f t="shared" si="20"/>
        <v>876.01</v>
      </c>
      <c r="K222" s="118" t="str">
        <f>IFERROR(VLOOKUP(C222,'CEDARS School FRPL'!$C$4:$H$2393,6,FALSE),"No")</f>
        <v>Yes</v>
      </c>
      <c r="L222" s="118" t="str">
        <f>VLOOKUP(A222,'District Data'!$A$2:$P$321,14,FALSE)</f>
        <v>Yes</v>
      </c>
      <c r="M222" s="120" t="str">
        <f>IFERROR(IF(AND(VLOOKUP(C222,'Package 218'!$D:$D,1,FALSE)=C222,VLOOKUP(C222,'Package 218'!$D:$F,3,FALSE)="Yes",VLOOKUP(A222,'District Data'!$A$2:$O$321,14,FALSE)="Yes"),"Yes","No"),"No")</f>
        <v>Yes</v>
      </c>
      <c r="N222" s="23" t="str">
        <f t="shared" si="21"/>
        <v>Yes</v>
      </c>
      <c r="O222" s="131" t="str">
        <f t="shared" si="22"/>
        <v>Yes</v>
      </c>
    </row>
    <row r="223" spans="1:15" x14ac:dyDescent="0.25">
      <c r="A223" s="136" t="s">
        <v>602</v>
      </c>
      <c r="B223" s="136" t="s">
        <v>2990</v>
      </c>
      <c r="C223" s="26">
        <v>3618</v>
      </c>
      <c r="D223" s="26" t="s">
        <v>610</v>
      </c>
      <c r="E223" s="114">
        <v>522.79999999999995</v>
      </c>
      <c r="F223" s="114">
        <v>0</v>
      </c>
      <c r="G223" s="114">
        <v>0</v>
      </c>
      <c r="H223" s="114">
        <v>0</v>
      </c>
      <c r="I223" s="114">
        <v>0</v>
      </c>
      <c r="J223" s="91">
        <f t="shared" si="20"/>
        <v>522.79999999999995</v>
      </c>
      <c r="K223" s="118" t="str">
        <f>IFERROR(VLOOKUP(C223,'CEDARS School FRPL'!$C$4:$H$2393,6,FALSE),"No")</f>
        <v>Yes</v>
      </c>
      <c r="L223" s="118" t="str">
        <f>VLOOKUP(A223,'District Data'!$A$2:$P$321,14,FALSE)</f>
        <v>Yes</v>
      </c>
      <c r="M223" s="120" t="str">
        <f>IFERROR(IF(AND(VLOOKUP(C223,'Package 218'!$D:$D,1,FALSE)=C223,VLOOKUP(C223,'Package 218'!$D:$F,3,FALSE)="Yes",VLOOKUP(A223,'District Data'!$A$2:$O$321,14,FALSE)="Yes"),"Yes","No"),"No")</f>
        <v>Yes</v>
      </c>
      <c r="N223" s="23" t="str">
        <f t="shared" si="21"/>
        <v>Yes</v>
      </c>
      <c r="O223" s="131" t="str">
        <f t="shared" si="22"/>
        <v>Yes</v>
      </c>
    </row>
    <row r="224" spans="1:15" x14ac:dyDescent="0.25">
      <c r="A224" s="136" t="s">
        <v>602</v>
      </c>
      <c r="B224" s="136" t="s">
        <v>2990</v>
      </c>
      <c r="C224" s="26">
        <v>3736</v>
      </c>
      <c r="D224" s="26" t="s">
        <v>611</v>
      </c>
      <c r="E224" s="114">
        <v>451.4</v>
      </c>
      <c r="F224" s="114">
        <v>0</v>
      </c>
      <c r="G224" s="114">
        <v>0</v>
      </c>
      <c r="H224" s="114">
        <v>0</v>
      </c>
      <c r="I224" s="114">
        <v>0</v>
      </c>
      <c r="J224" s="91">
        <f t="shared" si="20"/>
        <v>451.4</v>
      </c>
      <c r="K224" s="118" t="str">
        <f>IFERROR(VLOOKUP(C224,'CEDARS School FRPL'!$C$4:$H$2393,6,FALSE),"No")</f>
        <v>Yes</v>
      </c>
      <c r="L224" s="118" t="str">
        <f>VLOOKUP(A224,'District Data'!$A$2:$P$321,14,FALSE)</f>
        <v>Yes</v>
      </c>
      <c r="M224" s="120" t="str">
        <f>IFERROR(IF(AND(VLOOKUP(C224,'Package 218'!$D:$D,1,FALSE)=C224,VLOOKUP(C224,'Package 218'!$D:$F,3,FALSE)="Yes",VLOOKUP(A224,'District Data'!$A$2:$O$321,14,FALSE)="Yes"),"Yes","No"),"No")</f>
        <v>Yes</v>
      </c>
      <c r="N224" s="23" t="str">
        <f t="shared" si="21"/>
        <v>Yes</v>
      </c>
      <c r="O224" s="131" t="str">
        <f t="shared" si="22"/>
        <v>Yes</v>
      </c>
    </row>
    <row r="225" spans="1:15" x14ac:dyDescent="0.25">
      <c r="A225" s="136" t="s">
        <v>602</v>
      </c>
      <c r="B225" s="136" t="s">
        <v>2990</v>
      </c>
      <c r="C225" s="26">
        <v>3785</v>
      </c>
      <c r="D225" s="26" t="s">
        <v>46</v>
      </c>
      <c r="E225" s="114">
        <v>821.86</v>
      </c>
      <c r="F225" s="114">
        <v>0</v>
      </c>
      <c r="G225" s="114">
        <v>0</v>
      </c>
      <c r="H225" s="114">
        <v>0</v>
      </c>
      <c r="I225" s="114">
        <v>0</v>
      </c>
      <c r="J225" s="91">
        <f t="shared" si="20"/>
        <v>821.86</v>
      </c>
      <c r="K225" s="118" t="str">
        <f>IFERROR(VLOOKUP(C225,'CEDARS School FRPL'!$C$4:$H$2393,6,FALSE),"No")</f>
        <v>Yes</v>
      </c>
      <c r="L225" s="118" t="str">
        <f>VLOOKUP(A225,'District Data'!$A$2:$P$321,14,FALSE)</f>
        <v>Yes</v>
      </c>
      <c r="M225" s="120" t="str">
        <f>IFERROR(IF(AND(VLOOKUP(C225,'Package 218'!$D:$D,1,FALSE)=C225,VLOOKUP(C225,'Package 218'!$D:$F,3,FALSE)="Yes",VLOOKUP(A225,'District Data'!$A$2:$O$321,14,FALSE)="Yes"),"Yes","No"),"No")</f>
        <v>Yes</v>
      </c>
      <c r="N225" s="23" t="str">
        <f t="shared" si="21"/>
        <v>Yes</v>
      </c>
      <c r="O225" s="131" t="str">
        <f t="shared" si="22"/>
        <v>Yes</v>
      </c>
    </row>
    <row r="226" spans="1:15" x14ac:dyDescent="0.25">
      <c r="A226" s="136" t="s">
        <v>602</v>
      </c>
      <c r="B226" s="136" t="s">
        <v>2990</v>
      </c>
      <c r="C226" s="26">
        <v>3822</v>
      </c>
      <c r="D226" s="26" t="s">
        <v>612</v>
      </c>
      <c r="E226" s="114">
        <v>404.83</v>
      </c>
      <c r="F226" s="114">
        <v>9.9</v>
      </c>
      <c r="G226" s="114">
        <v>0</v>
      </c>
      <c r="H226" s="114">
        <v>0</v>
      </c>
      <c r="I226" s="114">
        <v>0</v>
      </c>
      <c r="J226" s="91">
        <f t="shared" si="20"/>
        <v>414.72999999999996</v>
      </c>
      <c r="K226" s="118" t="str">
        <f>IFERROR(VLOOKUP(C226,'CEDARS School FRPL'!$C$4:$H$2393,6,FALSE),"No")</f>
        <v>Yes</v>
      </c>
      <c r="L226" s="118" t="str">
        <f>VLOOKUP(A226,'District Data'!$A$2:$P$321,14,FALSE)</f>
        <v>Yes</v>
      </c>
      <c r="M226" s="120" t="str">
        <f>IFERROR(IF(AND(VLOOKUP(C226,'Package 218'!$D:$D,1,FALSE)=C226,VLOOKUP(C226,'Package 218'!$D:$F,3,FALSE)="Yes",VLOOKUP(A226,'District Data'!$A$2:$O$321,14,FALSE)="Yes"),"Yes","No"),"No")</f>
        <v>Yes</v>
      </c>
      <c r="N226" s="23" t="str">
        <f t="shared" si="21"/>
        <v>Yes</v>
      </c>
      <c r="O226" s="131" t="str">
        <f t="shared" si="22"/>
        <v>Yes</v>
      </c>
    </row>
    <row r="227" spans="1:15" x14ac:dyDescent="0.25">
      <c r="A227" s="136" t="s">
        <v>602</v>
      </c>
      <c r="B227" s="136" t="s">
        <v>2990</v>
      </c>
      <c r="C227" s="26">
        <v>3823</v>
      </c>
      <c r="D227" s="26" t="s">
        <v>613</v>
      </c>
      <c r="E227" s="114">
        <v>378.02</v>
      </c>
      <c r="F227" s="114">
        <v>0</v>
      </c>
      <c r="G227" s="114">
        <v>0</v>
      </c>
      <c r="H227" s="114">
        <v>0</v>
      </c>
      <c r="I227" s="114">
        <v>0</v>
      </c>
      <c r="J227" s="91">
        <f t="shared" si="20"/>
        <v>378.02</v>
      </c>
      <c r="K227" s="118" t="str">
        <f>IFERROR(VLOOKUP(C227,'CEDARS School FRPL'!$C$4:$H$2393,6,FALSE),"No")</f>
        <v>Yes</v>
      </c>
      <c r="L227" s="118" t="str">
        <f>VLOOKUP(A227,'District Data'!$A$2:$P$321,14,FALSE)</f>
        <v>Yes</v>
      </c>
      <c r="M227" s="120" t="str">
        <f>IFERROR(IF(AND(VLOOKUP(C227,'Package 218'!$D:$D,1,FALSE)=C227,VLOOKUP(C227,'Package 218'!$D:$F,3,FALSE)="Yes",VLOOKUP(A227,'District Data'!$A$2:$O$321,14,FALSE)="Yes"),"Yes","No"),"No")</f>
        <v>Yes</v>
      </c>
      <c r="N227" s="23" t="str">
        <f t="shared" si="21"/>
        <v>Yes</v>
      </c>
      <c r="O227" s="131" t="str">
        <f t="shared" si="22"/>
        <v>Yes</v>
      </c>
    </row>
    <row r="228" spans="1:15" x14ac:dyDescent="0.25">
      <c r="A228" s="136" t="s">
        <v>602</v>
      </c>
      <c r="B228" s="136" t="s">
        <v>2990</v>
      </c>
      <c r="C228" s="26">
        <v>3970</v>
      </c>
      <c r="D228" s="26" t="s">
        <v>614</v>
      </c>
      <c r="E228" s="114">
        <v>430.73</v>
      </c>
      <c r="F228" s="114">
        <v>11.2</v>
      </c>
      <c r="G228" s="114">
        <v>0</v>
      </c>
      <c r="H228" s="114">
        <v>0</v>
      </c>
      <c r="I228" s="114">
        <v>0</v>
      </c>
      <c r="J228" s="91">
        <f t="shared" si="20"/>
        <v>441.93</v>
      </c>
      <c r="K228" s="118" t="str">
        <f>IFERROR(VLOOKUP(C228,'CEDARS School FRPL'!$C$4:$H$2393,6,FALSE),"No")</f>
        <v>Yes</v>
      </c>
      <c r="L228" s="118" t="str">
        <f>VLOOKUP(A228,'District Data'!$A$2:$P$321,14,FALSE)</f>
        <v>Yes</v>
      </c>
      <c r="M228" s="120" t="str">
        <f>IFERROR(IF(AND(VLOOKUP(C228,'Package 218'!$D:$D,1,FALSE)=C228,VLOOKUP(C228,'Package 218'!$D:$F,3,FALSE)="Yes",VLOOKUP(A228,'District Data'!$A$2:$O$321,14,FALSE)="Yes"),"Yes","No"),"No")</f>
        <v>Yes</v>
      </c>
      <c r="N228" s="23" t="str">
        <f t="shared" si="21"/>
        <v>Yes</v>
      </c>
      <c r="O228" s="131" t="str">
        <f t="shared" si="22"/>
        <v>Yes</v>
      </c>
    </row>
    <row r="229" spans="1:15" x14ac:dyDescent="0.25">
      <c r="A229" s="136" t="s">
        <v>602</v>
      </c>
      <c r="B229" s="136" t="s">
        <v>2990</v>
      </c>
      <c r="C229" s="26">
        <v>3971</v>
      </c>
      <c r="D229" s="26" t="s">
        <v>615</v>
      </c>
      <c r="E229" s="114">
        <v>355.93</v>
      </c>
      <c r="F229" s="114">
        <v>0</v>
      </c>
      <c r="G229" s="114">
        <v>0</v>
      </c>
      <c r="H229" s="114">
        <v>0</v>
      </c>
      <c r="I229" s="114">
        <v>0</v>
      </c>
      <c r="J229" s="91">
        <f t="shared" si="20"/>
        <v>355.93</v>
      </c>
      <c r="K229" s="118" t="str">
        <f>IFERROR(VLOOKUP(C229,'CEDARS School FRPL'!$C$4:$H$2393,6,FALSE),"No")</f>
        <v>Yes</v>
      </c>
      <c r="L229" s="118" t="str">
        <f>VLOOKUP(A229,'District Data'!$A$2:$P$321,14,FALSE)</f>
        <v>Yes</v>
      </c>
      <c r="M229" s="120" t="str">
        <f>IFERROR(IF(AND(VLOOKUP(C229,'Package 218'!$D:$D,1,FALSE)=C229,VLOOKUP(C229,'Package 218'!$D:$F,3,FALSE)="Yes",VLOOKUP(A229,'District Data'!$A$2:$O$321,14,FALSE)="Yes"),"Yes","No"),"No")</f>
        <v>Yes</v>
      </c>
      <c r="N229" s="23" t="str">
        <f t="shared" si="21"/>
        <v>Yes</v>
      </c>
      <c r="O229" s="131" t="str">
        <f t="shared" si="22"/>
        <v>Yes</v>
      </c>
    </row>
    <row r="230" spans="1:15" x14ac:dyDescent="0.25">
      <c r="A230" s="136" t="s">
        <v>602</v>
      </c>
      <c r="B230" s="136" t="s">
        <v>2990</v>
      </c>
      <c r="C230" s="26">
        <v>3994</v>
      </c>
      <c r="D230" s="26" t="s">
        <v>616</v>
      </c>
      <c r="E230" s="114">
        <v>441</v>
      </c>
      <c r="F230" s="114">
        <v>0</v>
      </c>
      <c r="G230" s="114">
        <v>0</v>
      </c>
      <c r="H230" s="114">
        <v>0</v>
      </c>
      <c r="I230" s="114">
        <v>0</v>
      </c>
      <c r="J230" s="91">
        <f t="shared" si="20"/>
        <v>441</v>
      </c>
      <c r="K230" s="118" t="str">
        <f>IFERROR(VLOOKUP(C230,'CEDARS School FRPL'!$C$4:$H$2393,6,FALSE),"No")</f>
        <v>Yes</v>
      </c>
      <c r="L230" s="118" t="str">
        <f>VLOOKUP(A230,'District Data'!$A$2:$P$321,14,FALSE)</f>
        <v>Yes</v>
      </c>
      <c r="M230" s="120" t="str">
        <f>IFERROR(IF(AND(VLOOKUP(C230,'Package 218'!$D:$D,1,FALSE)=C230,VLOOKUP(C230,'Package 218'!$D:$F,3,FALSE)="Yes",VLOOKUP(A230,'District Data'!$A$2:$O$321,14,FALSE)="Yes"),"Yes","No"),"No")</f>
        <v>Yes</v>
      </c>
      <c r="N230" s="23" t="str">
        <f t="shared" si="21"/>
        <v>Yes</v>
      </c>
      <c r="O230" s="131" t="str">
        <f t="shared" si="22"/>
        <v>Yes</v>
      </c>
    </row>
    <row r="231" spans="1:15" x14ac:dyDescent="0.25">
      <c r="A231" s="136" t="s">
        <v>602</v>
      </c>
      <c r="B231" s="136" t="s">
        <v>2990</v>
      </c>
      <c r="C231" s="26">
        <v>3995</v>
      </c>
      <c r="D231" s="26" t="s">
        <v>617</v>
      </c>
      <c r="E231" s="114">
        <v>308.55</v>
      </c>
      <c r="F231" s="114">
        <v>0</v>
      </c>
      <c r="G231" s="114">
        <v>0</v>
      </c>
      <c r="H231" s="114">
        <v>0</v>
      </c>
      <c r="I231" s="114">
        <v>0</v>
      </c>
      <c r="J231" s="91">
        <f t="shared" si="20"/>
        <v>308.55</v>
      </c>
      <c r="K231" s="118" t="str">
        <f>IFERROR(VLOOKUP(C231,'CEDARS School FRPL'!$C$4:$H$2393,6,FALSE),"No")</f>
        <v>No</v>
      </c>
      <c r="L231" s="118" t="str">
        <f>VLOOKUP(A231,'District Data'!$A$2:$P$321,14,FALSE)</f>
        <v>Yes</v>
      </c>
      <c r="M231" s="120" t="str">
        <f>IFERROR(IF(AND(VLOOKUP(C231,'Package 218'!$D:$D,1,FALSE)=C231,VLOOKUP(C231,'Package 218'!$D:$F,3,FALSE)="Yes",VLOOKUP(A231,'District Data'!$A$2:$O$321,14,FALSE)="Yes"),"Yes","No"),"No")</f>
        <v>No</v>
      </c>
      <c r="N231" s="23" t="str">
        <f t="shared" si="21"/>
        <v>No</v>
      </c>
      <c r="O231" s="131" t="str">
        <f t="shared" si="22"/>
        <v>No</v>
      </c>
    </row>
    <row r="232" spans="1:15" x14ac:dyDescent="0.25">
      <c r="A232" s="136" t="s">
        <v>602</v>
      </c>
      <c r="B232" s="136" t="s">
        <v>2990</v>
      </c>
      <c r="C232" s="26">
        <v>4042</v>
      </c>
      <c r="D232" s="26" t="s">
        <v>618</v>
      </c>
      <c r="E232" s="114">
        <v>367.1</v>
      </c>
      <c r="F232" s="114">
        <v>0</v>
      </c>
      <c r="G232" s="114">
        <v>14.110000000000001</v>
      </c>
      <c r="H232" s="114">
        <v>0</v>
      </c>
      <c r="I232" s="114">
        <v>0</v>
      </c>
      <c r="J232" s="91">
        <f t="shared" si="20"/>
        <v>381.21000000000004</v>
      </c>
      <c r="K232" s="118" t="str">
        <f>IFERROR(VLOOKUP(C232,'CEDARS School FRPL'!$C$4:$H$2393,6,FALSE),"No")</f>
        <v>Yes</v>
      </c>
      <c r="L232" s="118" t="str">
        <f>VLOOKUP(A232,'District Data'!$A$2:$P$321,14,FALSE)</f>
        <v>Yes</v>
      </c>
      <c r="M232" s="120" t="str">
        <f>IFERROR(IF(AND(VLOOKUP(C232,'Package 218'!$D:$D,1,FALSE)=C232,VLOOKUP(C232,'Package 218'!$D:$F,3,FALSE)="Yes",VLOOKUP(A232,'District Data'!$A$2:$O$321,14,FALSE)="Yes"),"Yes","No"),"No")</f>
        <v>Yes</v>
      </c>
      <c r="N232" s="23" t="str">
        <f t="shared" si="21"/>
        <v>Yes</v>
      </c>
      <c r="O232" s="131" t="str">
        <f t="shared" si="22"/>
        <v>Yes</v>
      </c>
    </row>
    <row r="233" spans="1:15" x14ac:dyDescent="0.25">
      <c r="A233" s="136" t="s">
        <v>602</v>
      </c>
      <c r="B233" s="136" t="s">
        <v>2990</v>
      </c>
      <c r="C233" s="26">
        <v>4051</v>
      </c>
      <c r="D233" s="26" t="s">
        <v>619</v>
      </c>
      <c r="E233" s="114">
        <v>742.66</v>
      </c>
      <c r="F233" s="114">
        <v>0</v>
      </c>
      <c r="G233" s="114">
        <v>0</v>
      </c>
      <c r="H233" s="114">
        <v>0</v>
      </c>
      <c r="I233" s="114">
        <v>0</v>
      </c>
      <c r="J233" s="91">
        <f t="shared" si="20"/>
        <v>742.66</v>
      </c>
      <c r="K233" s="118" t="str">
        <f>IFERROR(VLOOKUP(C233,'CEDARS School FRPL'!$C$4:$H$2393,6,FALSE),"No")</f>
        <v>Yes</v>
      </c>
      <c r="L233" s="118" t="str">
        <f>VLOOKUP(A233,'District Data'!$A$2:$P$321,14,FALSE)</f>
        <v>Yes</v>
      </c>
      <c r="M233" s="120" t="str">
        <f>IFERROR(IF(AND(VLOOKUP(C233,'Package 218'!$D:$D,1,FALSE)=C233,VLOOKUP(C233,'Package 218'!$D:$F,3,FALSE)="Yes",VLOOKUP(A233,'District Data'!$A$2:$O$321,14,FALSE)="Yes"),"Yes","No"),"No")</f>
        <v>Yes</v>
      </c>
      <c r="N233" s="23" t="str">
        <f t="shared" si="21"/>
        <v>Yes</v>
      </c>
      <c r="O233" s="131" t="str">
        <f t="shared" si="22"/>
        <v>Yes</v>
      </c>
    </row>
    <row r="234" spans="1:15" x14ac:dyDescent="0.25">
      <c r="A234" s="136" t="s">
        <v>602</v>
      </c>
      <c r="B234" s="136" t="s">
        <v>2990</v>
      </c>
      <c r="C234" s="26">
        <v>4162</v>
      </c>
      <c r="D234" s="26" t="s">
        <v>620</v>
      </c>
      <c r="E234" s="114">
        <v>1509.46</v>
      </c>
      <c r="F234" s="114">
        <v>0</v>
      </c>
      <c r="G234" s="114">
        <v>48.29</v>
      </c>
      <c r="H234" s="114">
        <v>0</v>
      </c>
      <c r="I234" s="114">
        <v>0</v>
      </c>
      <c r="J234" s="91">
        <f t="shared" si="20"/>
        <v>1557.75</v>
      </c>
      <c r="K234" s="118" t="str">
        <f>IFERROR(VLOOKUP(C234,'CEDARS School FRPL'!$C$4:$H$2393,6,FALSE),"No")</f>
        <v>No</v>
      </c>
      <c r="L234" s="118" t="str">
        <f>VLOOKUP(A234,'District Data'!$A$2:$P$321,14,FALSE)</f>
        <v>Yes</v>
      </c>
      <c r="M234" s="120" t="str">
        <f>IFERROR(IF(AND(VLOOKUP(C234,'Package 218'!$D:$D,1,FALSE)=C234,VLOOKUP(C234,'Package 218'!$D:$F,3,FALSE)="Yes",VLOOKUP(A234,'District Data'!$A$2:$O$321,14,FALSE)="Yes"),"Yes","No"),"No")</f>
        <v>No</v>
      </c>
      <c r="N234" s="23" t="str">
        <f t="shared" si="21"/>
        <v>No</v>
      </c>
      <c r="O234" s="131" t="str">
        <f t="shared" si="22"/>
        <v>No</v>
      </c>
    </row>
    <row r="235" spans="1:15" x14ac:dyDescent="0.25">
      <c r="A235" s="136" t="s">
        <v>602</v>
      </c>
      <c r="B235" s="136" t="s">
        <v>2990</v>
      </c>
      <c r="C235" s="26">
        <v>4163</v>
      </c>
      <c r="D235" s="26" t="s">
        <v>621</v>
      </c>
      <c r="E235" s="114">
        <v>310.3</v>
      </c>
      <c r="F235" s="114">
        <v>0</v>
      </c>
      <c r="G235" s="114">
        <v>0</v>
      </c>
      <c r="H235" s="114">
        <v>0</v>
      </c>
      <c r="I235" s="114">
        <v>0</v>
      </c>
      <c r="J235" s="91">
        <f t="shared" si="20"/>
        <v>310.3</v>
      </c>
      <c r="K235" s="118" t="str">
        <f>IFERROR(VLOOKUP(C235,'CEDARS School FRPL'!$C$4:$H$2393,6,FALSE),"No")</f>
        <v>Yes</v>
      </c>
      <c r="L235" s="118" t="str">
        <f>VLOOKUP(A235,'District Data'!$A$2:$P$321,14,FALSE)</f>
        <v>Yes</v>
      </c>
      <c r="M235" s="120" t="str">
        <f>IFERROR(IF(AND(VLOOKUP(C235,'Package 218'!$D:$D,1,FALSE)=C235,VLOOKUP(C235,'Package 218'!$D:$F,3,FALSE)="Yes",VLOOKUP(A235,'District Data'!$A$2:$O$321,14,FALSE)="Yes"),"Yes","No"),"No")</f>
        <v>Yes</v>
      </c>
      <c r="N235" s="23" t="str">
        <f t="shared" si="21"/>
        <v>Yes</v>
      </c>
      <c r="O235" s="131" t="str">
        <f t="shared" si="22"/>
        <v>Yes</v>
      </c>
    </row>
    <row r="236" spans="1:15" x14ac:dyDescent="0.25">
      <c r="A236" s="136" t="s">
        <v>602</v>
      </c>
      <c r="B236" s="136" t="s">
        <v>2990</v>
      </c>
      <c r="C236" s="26">
        <v>4203</v>
      </c>
      <c r="D236" s="26" t="s">
        <v>622</v>
      </c>
      <c r="E236" s="114">
        <v>712.52</v>
      </c>
      <c r="F236" s="114">
        <v>0</v>
      </c>
      <c r="G236" s="114">
        <v>0</v>
      </c>
      <c r="H236" s="114">
        <v>0</v>
      </c>
      <c r="I236" s="114">
        <v>57.120000000000005</v>
      </c>
      <c r="J236" s="91">
        <f t="shared" si="20"/>
        <v>769.64</v>
      </c>
      <c r="K236" s="118" t="str">
        <f>IFERROR(VLOOKUP(C236,'CEDARS School FRPL'!$C$4:$H$2393,6,FALSE),"No")</f>
        <v>Yes</v>
      </c>
      <c r="L236" s="118" t="str">
        <f>VLOOKUP(A236,'District Data'!$A$2:$P$321,14,FALSE)</f>
        <v>Yes</v>
      </c>
      <c r="M236" s="120" t="str">
        <f>IFERROR(IF(AND(VLOOKUP(C236,'Package 218'!$D:$D,1,FALSE)=C236,VLOOKUP(C236,'Package 218'!$D:$F,3,FALSE)="Yes",VLOOKUP(A236,'District Data'!$A$2:$O$321,14,FALSE)="Yes"),"Yes","No"),"No")</f>
        <v>Yes</v>
      </c>
      <c r="N236" s="23" t="str">
        <f t="shared" si="21"/>
        <v>Yes</v>
      </c>
      <c r="O236" s="131" t="str">
        <f t="shared" si="22"/>
        <v>Yes</v>
      </c>
    </row>
    <row r="237" spans="1:15" x14ac:dyDescent="0.25">
      <c r="A237" s="136" t="s">
        <v>602</v>
      </c>
      <c r="B237" s="136" t="s">
        <v>2990</v>
      </c>
      <c r="C237" s="26">
        <v>4209</v>
      </c>
      <c r="D237" s="26" t="s">
        <v>623</v>
      </c>
      <c r="E237" s="114">
        <v>839.14</v>
      </c>
      <c r="F237" s="114">
        <v>0</v>
      </c>
      <c r="G237" s="114">
        <v>0</v>
      </c>
      <c r="H237" s="114">
        <v>0</v>
      </c>
      <c r="I237" s="114">
        <v>0</v>
      </c>
      <c r="J237" s="91">
        <f t="shared" si="20"/>
        <v>839.14</v>
      </c>
      <c r="K237" s="118" t="str">
        <f>IFERROR(VLOOKUP(C237,'CEDARS School FRPL'!$C$4:$H$2393,6,FALSE),"No")</f>
        <v>No</v>
      </c>
      <c r="L237" s="118" t="str">
        <f>VLOOKUP(A237,'District Data'!$A$2:$P$321,14,FALSE)</f>
        <v>Yes</v>
      </c>
      <c r="M237" s="120" t="str">
        <f>IFERROR(IF(AND(VLOOKUP(C237,'Package 218'!$D:$D,1,FALSE)=C237,VLOOKUP(C237,'Package 218'!$D:$F,3,FALSE)="Yes",VLOOKUP(A237,'District Data'!$A$2:$O$321,14,FALSE)="Yes"),"Yes","No"),"No")</f>
        <v>No</v>
      </c>
      <c r="N237" s="23" t="str">
        <f t="shared" si="21"/>
        <v>No</v>
      </c>
      <c r="O237" s="131" t="str">
        <f t="shared" si="22"/>
        <v>No</v>
      </c>
    </row>
    <row r="238" spans="1:15" x14ac:dyDescent="0.25">
      <c r="A238" s="136" t="s">
        <v>602</v>
      </c>
      <c r="B238" s="136" t="s">
        <v>2990</v>
      </c>
      <c r="C238" s="26">
        <v>4299</v>
      </c>
      <c r="D238" s="26" t="s">
        <v>624</v>
      </c>
      <c r="E238" s="114">
        <v>349.1</v>
      </c>
      <c r="F238" s="114">
        <v>0</v>
      </c>
      <c r="G238" s="114">
        <v>0</v>
      </c>
      <c r="H238" s="114">
        <v>0</v>
      </c>
      <c r="I238" s="114">
        <v>0</v>
      </c>
      <c r="J238" s="91">
        <f t="shared" si="20"/>
        <v>349.1</v>
      </c>
      <c r="K238" s="118" t="str">
        <f>IFERROR(VLOOKUP(C238,'CEDARS School FRPL'!$C$4:$H$2393,6,FALSE),"No")</f>
        <v>Yes</v>
      </c>
      <c r="L238" s="118" t="str">
        <f>VLOOKUP(A238,'District Data'!$A$2:$P$321,14,FALSE)</f>
        <v>Yes</v>
      </c>
      <c r="M238" s="120" t="str">
        <f>IFERROR(IF(AND(VLOOKUP(C238,'Package 218'!$D:$D,1,FALSE)=C238,VLOOKUP(C238,'Package 218'!$D:$F,3,FALSE)="Yes",VLOOKUP(A238,'District Data'!$A$2:$O$321,14,FALSE)="Yes"),"Yes","No"),"No")</f>
        <v>Yes</v>
      </c>
      <c r="N238" s="23" t="str">
        <f t="shared" si="21"/>
        <v>Yes</v>
      </c>
      <c r="O238" s="131" t="str">
        <f t="shared" si="22"/>
        <v>Yes</v>
      </c>
    </row>
    <row r="239" spans="1:15" x14ac:dyDescent="0.25">
      <c r="A239" s="136" t="s">
        <v>602</v>
      </c>
      <c r="B239" s="136" t="s">
        <v>2990</v>
      </c>
      <c r="C239" s="26">
        <v>4380</v>
      </c>
      <c r="D239" s="26" t="s">
        <v>625</v>
      </c>
      <c r="E239" s="114">
        <v>479.36</v>
      </c>
      <c r="F239" s="114">
        <v>11</v>
      </c>
      <c r="G239" s="114">
        <v>0</v>
      </c>
      <c r="H239" s="114">
        <v>0</v>
      </c>
      <c r="I239" s="114">
        <v>0</v>
      </c>
      <c r="J239" s="91">
        <f t="shared" si="20"/>
        <v>490.36</v>
      </c>
      <c r="K239" s="118" t="str">
        <f>IFERROR(VLOOKUP(C239,'CEDARS School FRPL'!$C$4:$H$2393,6,FALSE),"No")</f>
        <v>No</v>
      </c>
      <c r="L239" s="118" t="str">
        <f>VLOOKUP(A239,'District Data'!$A$2:$P$321,14,FALSE)</f>
        <v>Yes</v>
      </c>
      <c r="M239" s="120" t="str">
        <f>IFERROR(IF(AND(VLOOKUP(C239,'Package 218'!$D:$D,1,FALSE)=C239,VLOOKUP(C239,'Package 218'!$D:$F,3,FALSE)="Yes",VLOOKUP(A239,'District Data'!$A$2:$O$321,14,FALSE)="Yes"),"Yes","No"),"No")</f>
        <v>No</v>
      </c>
      <c r="N239" s="23" t="str">
        <f t="shared" si="21"/>
        <v>No</v>
      </c>
      <c r="O239" s="131" t="str">
        <f t="shared" si="22"/>
        <v>No</v>
      </c>
    </row>
    <row r="240" spans="1:15" x14ac:dyDescent="0.25">
      <c r="A240" s="136" t="s">
        <v>602</v>
      </c>
      <c r="B240" s="136" t="s">
        <v>2990</v>
      </c>
      <c r="C240" s="26">
        <v>4445</v>
      </c>
      <c r="D240" s="26" t="s">
        <v>52</v>
      </c>
      <c r="E240" s="114">
        <v>551.16</v>
      </c>
      <c r="F240" s="114">
        <v>0</v>
      </c>
      <c r="G240" s="114">
        <v>0</v>
      </c>
      <c r="H240" s="114">
        <v>0</v>
      </c>
      <c r="I240" s="114">
        <v>0</v>
      </c>
      <c r="J240" s="91">
        <f t="shared" si="20"/>
        <v>551.16</v>
      </c>
      <c r="K240" s="118" t="str">
        <f>IFERROR(VLOOKUP(C240,'CEDARS School FRPL'!$C$4:$H$2393,6,FALSE),"No")</f>
        <v>No</v>
      </c>
      <c r="L240" s="118" t="str">
        <f>VLOOKUP(A240,'District Data'!$A$2:$P$321,14,FALSE)</f>
        <v>Yes</v>
      </c>
      <c r="M240" s="120" t="str">
        <f>IFERROR(IF(AND(VLOOKUP(C240,'Package 218'!$D:$D,1,FALSE)=C240,VLOOKUP(C240,'Package 218'!$D:$F,3,FALSE)="Yes",VLOOKUP(A240,'District Data'!$A$2:$O$321,14,FALSE)="Yes"),"Yes","No"),"No")</f>
        <v>No</v>
      </c>
      <c r="N240" s="23" t="str">
        <f t="shared" si="21"/>
        <v>No</v>
      </c>
      <c r="O240" s="131" t="str">
        <f t="shared" si="22"/>
        <v>No</v>
      </c>
    </row>
    <row r="241" spans="1:15" x14ac:dyDescent="0.25">
      <c r="A241" s="136" t="s">
        <v>602</v>
      </c>
      <c r="B241" s="136" t="s">
        <v>2990</v>
      </c>
      <c r="C241" s="26">
        <v>4498</v>
      </c>
      <c r="D241" s="26" t="s">
        <v>171</v>
      </c>
      <c r="E241" s="114">
        <v>776.62</v>
      </c>
      <c r="F241" s="114">
        <v>0</v>
      </c>
      <c r="G241" s="114">
        <v>0</v>
      </c>
      <c r="H241" s="114">
        <v>0</v>
      </c>
      <c r="I241" s="114">
        <v>0</v>
      </c>
      <c r="J241" s="91">
        <f t="shared" si="20"/>
        <v>776.62</v>
      </c>
      <c r="K241" s="118" t="str">
        <f>IFERROR(VLOOKUP(C241,'CEDARS School FRPL'!$C$4:$H$2393,6,FALSE),"No")</f>
        <v>Yes</v>
      </c>
      <c r="L241" s="118" t="str">
        <f>VLOOKUP(A241,'District Data'!$A$2:$P$321,14,FALSE)</f>
        <v>Yes</v>
      </c>
      <c r="M241" s="120" t="str">
        <f>IFERROR(IF(AND(VLOOKUP(C241,'Package 218'!$D:$D,1,FALSE)=C241,VLOOKUP(C241,'Package 218'!$D:$F,3,FALSE)="Yes",VLOOKUP(A241,'District Data'!$A$2:$O$321,14,FALSE)="Yes"),"Yes","No"),"No")</f>
        <v>Yes</v>
      </c>
      <c r="N241" s="23" t="str">
        <f t="shared" si="21"/>
        <v>Yes</v>
      </c>
      <c r="O241" s="131" t="str">
        <f t="shared" si="22"/>
        <v>Yes</v>
      </c>
    </row>
    <row r="242" spans="1:15" x14ac:dyDescent="0.25">
      <c r="A242" s="136" t="s">
        <v>602</v>
      </c>
      <c r="B242" s="136" t="s">
        <v>2990</v>
      </c>
      <c r="C242" s="26">
        <v>4499</v>
      </c>
      <c r="D242" s="26" t="s">
        <v>626</v>
      </c>
      <c r="E242" s="114">
        <v>424</v>
      </c>
      <c r="F242" s="114">
        <v>0</v>
      </c>
      <c r="G242" s="114">
        <v>0</v>
      </c>
      <c r="H242" s="114">
        <v>0</v>
      </c>
      <c r="I242" s="114">
        <v>0</v>
      </c>
      <c r="J242" s="91">
        <f t="shared" si="20"/>
        <v>424</v>
      </c>
      <c r="K242" s="118" t="str">
        <f>IFERROR(VLOOKUP(C242,'CEDARS School FRPL'!$C$4:$H$2393,6,FALSE),"No")</f>
        <v>No</v>
      </c>
      <c r="L242" s="118" t="str">
        <f>VLOOKUP(A242,'District Data'!$A$2:$P$321,14,FALSE)</f>
        <v>Yes</v>
      </c>
      <c r="M242" s="120" t="str">
        <f>IFERROR(IF(AND(VLOOKUP(C242,'Package 218'!$D:$D,1,FALSE)=C242,VLOOKUP(C242,'Package 218'!$D:$F,3,FALSE)="Yes",VLOOKUP(A242,'District Data'!$A$2:$O$321,14,FALSE)="Yes"),"Yes","No"),"No")</f>
        <v>No</v>
      </c>
      <c r="N242" s="23" t="str">
        <f t="shared" si="21"/>
        <v>No</v>
      </c>
      <c r="O242" s="131" t="str">
        <f t="shared" si="22"/>
        <v>No</v>
      </c>
    </row>
    <row r="243" spans="1:15" x14ac:dyDescent="0.25">
      <c r="A243" s="136" t="s">
        <v>602</v>
      </c>
      <c r="B243" s="136" t="s">
        <v>2990</v>
      </c>
      <c r="C243" s="26">
        <v>4523</v>
      </c>
      <c r="D243" s="26" t="s">
        <v>627</v>
      </c>
      <c r="E243" s="114">
        <v>1445.26</v>
      </c>
      <c r="F243" s="114">
        <v>0</v>
      </c>
      <c r="G243" s="114">
        <v>63.23</v>
      </c>
      <c r="H243" s="114">
        <v>0</v>
      </c>
      <c r="I243" s="114">
        <v>0</v>
      </c>
      <c r="J243" s="91">
        <f t="shared" si="20"/>
        <v>1508.49</v>
      </c>
      <c r="K243" s="118" t="str">
        <f>IFERROR(VLOOKUP(C243,'CEDARS School FRPL'!$C$4:$H$2393,6,FALSE),"No")</f>
        <v>Yes</v>
      </c>
      <c r="L243" s="118" t="str">
        <f>VLOOKUP(A243,'District Data'!$A$2:$P$321,14,FALSE)</f>
        <v>Yes</v>
      </c>
      <c r="M243" s="120" t="str">
        <f>IFERROR(IF(AND(VLOOKUP(C243,'Package 218'!$D:$D,1,FALSE)=C243,VLOOKUP(C243,'Package 218'!$D:$F,3,FALSE)="Yes",VLOOKUP(A243,'District Data'!$A$2:$O$321,14,FALSE)="Yes"),"Yes","No"),"No")</f>
        <v>Yes</v>
      </c>
      <c r="N243" s="23" t="str">
        <f t="shared" si="21"/>
        <v>Yes</v>
      </c>
      <c r="O243" s="131" t="str">
        <f t="shared" si="22"/>
        <v>Yes</v>
      </c>
    </row>
    <row r="244" spans="1:15" x14ac:dyDescent="0.25">
      <c r="A244" s="136" t="s">
        <v>602</v>
      </c>
      <c r="B244" s="136" t="s">
        <v>2990</v>
      </c>
      <c r="C244" s="26">
        <v>4560</v>
      </c>
      <c r="D244" s="26" t="s">
        <v>628</v>
      </c>
      <c r="E244" s="114">
        <v>396.58</v>
      </c>
      <c r="F244" s="114">
        <v>0</v>
      </c>
      <c r="G244" s="114">
        <v>0</v>
      </c>
      <c r="H244" s="114">
        <v>0</v>
      </c>
      <c r="I244" s="114">
        <v>0</v>
      </c>
      <c r="J244" s="91">
        <f t="shared" si="20"/>
        <v>396.58</v>
      </c>
      <c r="K244" s="118" t="str">
        <f>IFERROR(VLOOKUP(C244,'CEDARS School FRPL'!$C$4:$H$2393,6,FALSE),"No")</f>
        <v>No</v>
      </c>
      <c r="L244" s="118" t="str">
        <f>VLOOKUP(A244,'District Data'!$A$2:$P$321,14,FALSE)</f>
        <v>Yes</v>
      </c>
      <c r="M244" s="120" t="str">
        <f>IFERROR(IF(AND(VLOOKUP(C244,'Package 218'!$D:$D,1,FALSE)=C244,VLOOKUP(C244,'Package 218'!$D:$F,3,FALSE)="Yes",VLOOKUP(A244,'District Data'!$A$2:$O$321,14,FALSE)="Yes"),"Yes","No"),"No")</f>
        <v>No</v>
      </c>
      <c r="N244" s="23" t="str">
        <f t="shared" si="21"/>
        <v>No</v>
      </c>
      <c r="O244" s="131" t="str">
        <f t="shared" si="22"/>
        <v>No</v>
      </c>
    </row>
    <row r="245" spans="1:15" x14ac:dyDescent="0.25">
      <c r="A245" s="136" t="s">
        <v>602</v>
      </c>
      <c r="B245" s="136" t="s">
        <v>2990</v>
      </c>
      <c r="C245" s="26">
        <v>4561</v>
      </c>
      <c r="D245" s="26" t="s">
        <v>629</v>
      </c>
      <c r="E245" s="114">
        <v>799.39</v>
      </c>
      <c r="F245" s="114">
        <v>0</v>
      </c>
      <c r="G245" s="114">
        <v>0</v>
      </c>
      <c r="H245" s="114">
        <v>0</v>
      </c>
      <c r="I245" s="114">
        <v>0</v>
      </c>
      <c r="J245" s="91">
        <f t="shared" si="20"/>
        <v>799.39</v>
      </c>
      <c r="K245" s="118" t="str">
        <f>IFERROR(VLOOKUP(C245,'CEDARS School FRPL'!$C$4:$H$2393,6,FALSE),"No")</f>
        <v>No</v>
      </c>
      <c r="L245" s="118" t="str">
        <f>VLOOKUP(A245,'District Data'!$A$2:$P$321,14,FALSE)</f>
        <v>Yes</v>
      </c>
      <c r="M245" s="120" t="str">
        <f>IFERROR(IF(AND(VLOOKUP(C245,'Package 218'!$D:$D,1,FALSE)=C245,VLOOKUP(C245,'Package 218'!$D:$F,3,FALSE)="Yes",VLOOKUP(A245,'District Data'!$A$2:$O$321,14,FALSE)="Yes"),"Yes","No"),"No")</f>
        <v>No</v>
      </c>
      <c r="N245" s="23" t="str">
        <f t="shared" si="21"/>
        <v>No</v>
      </c>
      <c r="O245" s="131" t="str">
        <f t="shared" si="22"/>
        <v>No</v>
      </c>
    </row>
    <row r="246" spans="1:15" x14ac:dyDescent="0.25">
      <c r="A246" s="136" t="s">
        <v>602</v>
      </c>
      <c r="B246" s="136" t="s">
        <v>2990</v>
      </c>
      <c r="C246" s="26">
        <v>4579</v>
      </c>
      <c r="D246" s="26" t="s">
        <v>631</v>
      </c>
      <c r="E246" s="114">
        <v>358.74</v>
      </c>
      <c r="F246" s="114">
        <v>0</v>
      </c>
      <c r="G246" s="114">
        <v>0</v>
      </c>
      <c r="H246" s="114">
        <v>0</v>
      </c>
      <c r="I246" s="114">
        <v>0</v>
      </c>
      <c r="J246" s="91">
        <f t="shared" si="20"/>
        <v>358.74</v>
      </c>
      <c r="K246" s="118" t="str">
        <f>IFERROR(VLOOKUP(C246,'CEDARS School FRPL'!$C$4:$H$2393,6,FALSE),"No")</f>
        <v>No</v>
      </c>
      <c r="L246" s="118" t="str">
        <f>VLOOKUP(A246,'District Data'!$A$2:$P$321,14,FALSE)</f>
        <v>Yes</v>
      </c>
      <c r="M246" s="120" t="str">
        <f>IFERROR(IF(AND(VLOOKUP(C246,'Package 218'!$D:$D,1,FALSE)=C246,VLOOKUP(C246,'Package 218'!$D:$F,3,FALSE)="Yes",VLOOKUP(A246,'District Data'!$A$2:$O$321,14,FALSE)="Yes"),"Yes","No"),"No")</f>
        <v>No</v>
      </c>
      <c r="N246" s="23" t="str">
        <f t="shared" si="21"/>
        <v>No</v>
      </c>
      <c r="O246" s="131" t="str">
        <f t="shared" si="22"/>
        <v>No</v>
      </c>
    </row>
    <row r="247" spans="1:15" x14ac:dyDescent="0.25">
      <c r="A247" s="136" t="s">
        <v>602</v>
      </c>
      <c r="B247" s="136" t="s">
        <v>2990</v>
      </c>
      <c r="C247" s="26">
        <v>4587</v>
      </c>
      <c r="D247" s="26" t="s">
        <v>632</v>
      </c>
      <c r="E247" s="114">
        <v>348.57</v>
      </c>
      <c r="F247" s="114">
        <v>0</v>
      </c>
      <c r="G247" s="114">
        <v>0</v>
      </c>
      <c r="H247" s="114">
        <v>0</v>
      </c>
      <c r="I247" s="114">
        <v>0</v>
      </c>
      <c r="J247" s="91">
        <f t="shared" si="20"/>
        <v>348.57</v>
      </c>
      <c r="K247" s="118" t="str">
        <f>IFERROR(VLOOKUP(C247,'CEDARS School FRPL'!$C$4:$H$2393,6,FALSE),"No")</f>
        <v>No</v>
      </c>
      <c r="L247" s="118" t="str">
        <f>VLOOKUP(A247,'District Data'!$A$2:$P$321,14,FALSE)</f>
        <v>Yes</v>
      </c>
      <c r="M247" s="120" t="str">
        <f>IFERROR(IF(AND(VLOOKUP(C247,'Package 218'!$D:$D,1,FALSE)=C247,VLOOKUP(C247,'Package 218'!$D:$F,3,FALSE)="Yes",VLOOKUP(A247,'District Data'!$A$2:$O$321,14,FALSE)="Yes"),"Yes","No"),"No")</f>
        <v>No</v>
      </c>
      <c r="N247" s="23" t="str">
        <f t="shared" si="21"/>
        <v>No</v>
      </c>
      <c r="O247" s="131" t="str">
        <f t="shared" si="22"/>
        <v>No</v>
      </c>
    </row>
    <row r="248" spans="1:15" x14ac:dyDescent="0.25">
      <c r="A248" s="136" t="s">
        <v>602</v>
      </c>
      <c r="B248" s="136" t="s">
        <v>2990</v>
      </c>
      <c r="C248" s="26">
        <v>5111</v>
      </c>
      <c r="D248" s="26" t="s">
        <v>633</v>
      </c>
      <c r="E248" s="114">
        <v>1782.69</v>
      </c>
      <c r="F248" s="114">
        <v>0</v>
      </c>
      <c r="G248" s="114">
        <v>145.88000000000002</v>
      </c>
      <c r="H248" s="114">
        <v>0</v>
      </c>
      <c r="I248" s="114">
        <v>0</v>
      </c>
      <c r="J248" s="91">
        <f t="shared" si="20"/>
        <v>1928.5700000000002</v>
      </c>
      <c r="K248" s="118" t="str">
        <f>IFERROR(VLOOKUP(C248,'CEDARS School FRPL'!$C$4:$H$2393,6,FALSE),"No")</f>
        <v>No</v>
      </c>
      <c r="L248" s="118" t="str">
        <f>VLOOKUP(A248,'District Data'!$A$2:$P$321,14,FALSE)</f>
        <v>Yes</v>
      </c>
      <c r="M248" s="120" t="str">
        <f>IFERROR(IF(AND(VLOOKUP(C248,'Package 218'!$D:$D,1,FALSE)=C248,VLOOKUP(C248,'Package 218'!$D:$F,3,FALSE)="Yes",VLOOKUP(A248,'District Data'!$A$2:$O$321,14,FALSE)="Yes"),"Yes","No"),"No")</f>
        <v>No</v>
      </c>
      <c r="N248" s="23" t="str">
        <f t="shared" si="21"/>
        <v>No</v>
      </c>
      <c r="O248" s="131" t="str">
        <f t="shared" si="22"/>
        <v>No</v>
      </c>
    </row>
    <row r="249" spans="1:15" x14ac:dyDescent="0.25">
      <c r="A249" s="136" t="s">
        <v>602</v>
      </c>
      <c r="B249" s="136" t="s">
        <v>2990</v>
      </c>
      <c r="C249" s="26">
        <v>5136</v>
      </c>
      <c r="D249" s="26" t="s">
        <v>634</v>
      </c>
      <c r="E249" s="114">
        <v>447.4</v>
      </c>
      <c r="F249" s="114">
        <v>12.1</v>
      </c>
      <c r="G249" s="114">
        <v>0</v>
      </c>
      <c r="H249" s="114">
        <v>0</v>
      </c>
      <c r="I249" s="114">
        <v>0</v>
      </c>
      <c r="J249" s="91">
        <f t="shared" si="20"/>
        <v>459.5</v>
      </c>
      <c r="K249" s="118" t="str">
        <f>IFERROR(VLOOKUP(C249,'CEDARS School FRPL'!$C$4:$H$2393,6,FALSE),"No")</f>
        <v>Yes</v>
      </c>
      <c r="L249" s="118" t="str">
        <f>VLOOKUP(A249,'District Data'!$A$2:$P$321,14,FALSE)</f>
        <v>Yes</v>
      </c>
      <c r="M249" s="120" t="str">
        <f>IFERROR(IF(AND(VLOOKUP(C249,'Package 218'!$D:$D,1,FALSE)=C249,VLOOKUP(C249,'Package 218'!$D:$F,3,FALSE)="Yes",VLOOKUP(A249,'District Data'!$A$2:$O$321,14,FALSE)="Yes"),"Yes","No"),"No")</f>
        <v>Yes</v>
      </c>
      <c r="N249" s="23" t="str">
        <f t="shared" si="21"/>
        <v>Yes</v>
      </c>
      <c r="O249" s="131" t="str">
        <f t="shared" si="22"/>
        <v>Yes</v>
      </c>
    </row>
    <row r="250" spans="1:15" x14ac:dyDescent="0.25">
      <c r="A250" s="136" t="s">
        <v>602</v>
      </c>
      <c r="B250" s="136" t="s">
        <v>2990</v>
      </c>
      <c r="C250" s="26">
        <v>5310</v>
      </c>
      <c r="D250" s="26" t="s">
        <v>2869</v>
      </c>
      <c r="E250" s="114">
        <v>438.58</v>
      </c>
      <c r="F250" s="114">
        <v>0</v>
      </c>
      <c r="G250" s="114">
        <v>18</v>
      </c>
      <c r="H250" s="114">
        <v>0</v>
      </c>
      <c r="I250" s="114">
        <v>0</v>
      </c>
      <c r="J250" s="91">
        <f t="shared" si="20"/>
        <v>456.58</v>
      </c>
      <c r="K250" s="118" t="str">
        <f>IFERROR(VLOOKUP(C250,'CEDARS School FRPL'!$C$4:$H$2393,6,FALSE),"No")</f>
        <v>No</v>
      </c>
      <c r="L250" s="118" t="str">
        <f>VLOOKUP(A250,'District Data'!$A$2:$P$321,14,FALSE)</f>
        <v>Yes</v>
      </c>
      <c r="M250" s="120" t="str">
        <f>IFERROR(IF(AND(VLOOKUP(C250,'Package 218'!$D:$D,1,FALSE)=C250,VLOOKUP(C250,'Package 218'!$D:$F,3,FALSE)="Yes",VLOOKUP(A250,'District Data'!$A$2:$O$321,14,FALSE)="Yes"),"Yes","No"),"No")</f>
        <v>No</v>
      </c>
      <c r="N250" s="23" t="str">
        <f t="shared" si="21"/>
        <v>No</v>
      </c>
      <c r="O250" s="131" t="str">
        <f t="shared" si="22"/>
        <v>No</v>
      </c>
    </row>
    <row r="251" spans="1:15" x14ac:dyDescent="0.25">
      <c r="A251" s="136" t="s">
        <v>602</v>
      </c>
      <c r="B251" s="136" t="s">
        <v>2990</v>
      </c>
      <c r="C251" s="26">
        <v>5612</v>
      </c>
      <c r="D251" s="26" t="s">
        <v>2868</v>
      </c>
      <c r="E251" s="114">
        <v>457.3</v>
      </c>
      <c r="F251" s="114">
        <v>0</v>
      </c>
      <c r="G251" s="114">
        <v>0</v>
      </c>
      <c r="H251" s="114">
        <v>0</v>
      </c>
      <c r="I251" s="114">
        <v>0</v>
      </c>
      <c r="J251" s="91">
        <f t="shared" si="20"/>
        <v>457.3</v>
      </c>
      <c r="K251" s="118" t="str">
        <f>IFERROR(VLOOKUP(C251,'CEDARS School FRPL'!$C$4:$H$2393,6,FALSE),"No")</f>
        <v>No</v>
      </c>
      <c r="L251" s="118" t="str">
        <f>VLOOKUP(A251,'District Data'!$A$2:$P$321,14,FALSE)</f>
        <v>Yes</v>
      </c>
      <c r="M251" s="120" t="str">
        <f>IFERROR(IF(AND(VLOOKUP(C251,'Package 218'!$D:$D,1,FALSE)=C251,VLOOKUP(C251,'Package 218'!$D:$F,3,FALSE)="Yes",VLOOKUP(A251,'District Data'!$A$2:$O$321,14,FALSE)="Yes"),"Yes","No"),"No")</f>
        <v>No</v>
      </c>
      <c r="N251" s="23" t="str">
        <f t="shared" si="21"/>
        <v>No</v>
      </c>
      <c r="O251" s="131" t="str">
        <f t="shared" si="22"/>
        <v>No</v>
      </c>
    </row>
    <row r="252" spans="1:15" x14ac:dyDescent="0.25">
      <c r="A252" s="136" t="s">
        <v>231</v>
      </c>
      <c r="B252" s="136" t="s">
        <v>2934</v>
      </c>
      <c r="C252" s="26">
        <v>2725</v>
      </c>
      <c r="D252" s="26" t="s">
        <v>232</v>
      </c>
      <c r="E252" s="114">
        <v>501.58</v>
      </c>
      <c r="F252" s="114">
        <v>0</v>
      </c>
      <c r="G252" s="114">
        <v>0</v>
      </c>
      <c r="H252" s="114">
        <v>0</v>
      </c>
      <c r="I252" s="114">
        <v>0</v>
      </c>
      <c r="J252" s="91">
        <f t="shared" si="20"/>
        <v>501.58</v>
      </c>
      <c r="K252" s="118" t="str">
        <f>IFERROR(VLOOKUP(C252,'CEDARS School FRPL'!$C$4:$H$2393,6,FALSE),"No")</f>
        <v>No</v>
      </c>
      <c r="L252" s="118" t="str">
        <f>VLOOKUP(A252,'District Data'!$A$2:$P$321,14,FALSE)</f>
        <v>Yes</v>
      </c>
      <c r="M252" s="120" t="str">
        <f>IFERROR(IF(AND(VLOOKUP(C252,'Package 218'!$D:$D,1,FALSE)=C252,VLOOKUP(C252,'Package 218'!$D:$F,3,FALSE)="Yes",VLOOKUP(A252,'District Data'!$A$2:$O$321,14,FALSE)="Yes"),"Yes","No"),"No")</f>
        <v>No</v>
      </c>
      <c r="N252" s="23" t="str">
        <f t="shared" si="21"/>
        <v>No</v>
      </c>
      <c r="O252" s="131" t="str">
        <f t="shared" si="22"/>
        <v>No</v>
      </c>
    </row>
    <row r="253" spans="1:15" x14ac:dyDescent="0.25">
      <c r="A253" s="136" t="s">
        <v>231</v>
      </c>
      <c r="B253" s="136" t="s">
        <v>2934</v>
      </c>
      <c r="C253" s="26">
        <v>3474</v>
      </c>
      <c r="D253" s="26" t="s">
        <v>233</v>
      </c>
      <c r="E253" s="114">
        <v>361.21</v>
      </c>
      <c r="F253" s="114">
        <v>0</v>
      </c>
      <c r="G253" s="114">
        <v>0</v>
      </c>
      <c r="H253" s="114">
        <v>0</v>
      </c>
      <c r="I253" s="114">
        <v>0</v>
      </c>
      <c r="J253" s="91">
        <f t="shared" si="20"/>
        <v>361.21</v>
      </c>
      <c r="K253" s="118" t="str">
        <f>IFERROR(VLOOKUP(C253,'CEDARS School FRPL'!$C$4:$H$2393,6,FALSE),"No")</f>
        <v>No</v>
      </c>
      <c r="L253" s="118" t="str">
        <f>VLOOKUP(A253,'District Data'!$A$2:$P$321,14,FALSE)</f>
        <v>Yes</v>
      </c>
      <c r="M253" s="120" t="str">
        <f>IFERROR(IF(AND(VLOOKUP(C253,'Package 218'!$D:$D,1,FALSE)=C253,VLOOKUP(C253,'Package 218'!$D:$F,3,FALSE)="Yes",VLOOKUP(A253,'District Data'!$A$2:$O$321,14,FALSE)="Yes"),"Yes","No"),"No")</f>
        <v>No</v>
      </c>
      <c r="N253" s="23" t="str">
        <f t="shared" si="21"/>
        <v>No</v>
      </c>
      <c r="O253" s="131" t="str">
        <f t="shared" si="22"/>
        <v>No</v>
      </c>
    </row>
    <row r="254" spans="1:15" x14ac:dyDescent="0.25">
      <c r="A254" s="136" t="s">
        <v>231</v>
      </c>
      <c r="B254" s="136" t="s">
        <v>2934</v>
      </c>
      <c r="C254" s="26">
        <v>4182</v>
      </c>
      <c r="D254" s="26" t="s">
        <v>234</v>
      </c>
      <c r="E254" s="114">
        <v>517.02</v>
      </c>
      <c r="F254" s="114">
        <v>0</v>
      </c>
      <c r="G254" s="114">
        <v>0</v>
      </c>
      <c r="H254" s="114">
        <v>0</v>
      </c>
      <c r="I254" s="114">
        <v>0</v>
      </c>
      <c r="J254" s="91">
        <f t="shared" si="20"/>
        <v>517.02</v>
      </c>
      <c r="K254" s="118" t="str">
        <f>IFERROR(VLOOKUP(C254,'CEDARS School FRPL'!$C$4:$H$2393,6,FALSE),"No")</f>
        <v>No</v>
      </c>
      <c r="L254" s="118" t="str">
        <f>VLOOKUP(A254,'District Data'!$A$2:$P$321,14,FALSE)</f>
        <v>Yes</v>
      </c>
      <c r="M254" s="120" t="str">
        <f>IFERROR(IF(AND(VLOOKUP(C254,'Package 218'!$D:$D,1,FALSE)=C254,VLOOKUP(C254,'Package 218'!$D:$F,3,FALSE)="Yes",VLOOKUP(A254,'District Data'!$A$2:$O$321,14,FALSE)="Yes"),"Yes","No"),"No")</f>
        <v>No</v>
      </c>
      <c r="N254" s="23" t="str">
        <f t="shared" si="21"/>
        <v>No</v>
      </c>
      <c r="O254" s="131" t="str">
        <f t="shared" si="22"/>
        <v>No</v>
      </c>
    </row>
    <row r="255" spans="1:15" x14ac:dyDescent="0.25">
      <c r="A255" s="136" t="s">
        <v>231</v>
      </c>
      <c r="B255" s="136" t="s">
        <v>2934</v>
      </c>
      <c r="C255" s="26">
        <v>4508</v>
      </c>
      <c r="D255" s="26" t="s">
        <v>235</v>
      </c>
      <c r="E255" s="114">
        <v>728.17</v>
      </c>
      <c r="F255" s="114">
        <v>0</v>
      </c>
      <c r="G255" s="114">
        <v>0</v>
      </c>
      <c r="H255" s="114">
        <v>0</v>
      </c>
      <c r="I255" s="114">
        <v>0</v>
      </c>
      <c r="J255" s="91">
        <f t="shared" si="20"/>
        <v>728.17</v>
      </c>
      <c r="K255" s="118" t="str">
        <f>IFERROR(VLOOKUP(C255,'CEDARS School FRPL'!$C$4:$H$2393,6,FALSE),"No")</f>
        <v>No</v>
      </c>
      <c r="L255" s="118" t="str">
        <f>VLOOKUP(A255,'District Data'!$A$2:$P$321,14,FALSE)</f>
        <v>Yes</v>
      </c>
      <c r="M255" s="120" t="str">
        <f>IFERROR(IF(AND(VLOOKUP(C255,'Package 218'!$D:$D,1,FALSE)=C255,VLOOKUP(C255,'Package 218'!$D:$F,3,FALSE)="Yes",VLOOKUP(A255,'District Data'!$A$2:$O$321,14,FALSE)="Yes"),"Yes","No"),"No")</f>
        <v>No</v>
      </c>
      <c r="N255" s="23" t="str">
        <f t="shared" si="21"/>
        <v>No</v>
      </c>
      <c r="O255" s="131" t="str">
        <f t="shared" si="22"/>
        <v>No</v>
      </c>
    </row>
    <row r="256" spans="1:15" x14ac:dyDescent="0.25">
      <c r="A256" s="136" t="s">
        <v>231</v>
      </c>
      <c r="B256" s="136" t="s">
        <v>2934</v>
      </c>
      <c r="C256" s="26">
        <v>4563</v>
      </c>
      <c r="D256" s="26" t="s">
        <v>236</v>
      </c>
      <c r="E256" s="114">
        <v>426.84</v>
      </c>
      <c r="F256" s="114">
        <v>0</v>
      </c>
      <c r="G256" s="114">
        <v>0</v>
      </c>
      <c r="H256" s="114">
        <v>0</v>
      </c>
      <c r="I256" s="114">
        <v>0</v>
      </c>
      <c r="J256" s="91">
        <f t="shared" si="20"/>
        <v>426.84</v>
      </c>
      <c r="K256" s="118" t="str">
        <f>IFERROR(VLOOKUP(C256,'CEDARS School FRPL'!$C$4:$H$2393,6,FALSE),"No")</f>
        <v>No</v>
      </c>
      <c r="L256" s="118" t="str">
        <f>VLOOKUP(A256,'District Data'!$A$2:$P$321,14,FALSE)</f>
        <v>Yes</v>
      </c>
      <c r="M256" s="120" t="str">
        <f>IFERROR(IF(AND(VLOOKUP(C256,'Package 218'!$D:$D,1,FALSE)=C256,VLOOKUP(C256,'Package 218'!$D:$F,3,FALSE)="Yes",VLOOKUP(A256,'District Data'!$A$2:$O$321,14,FALSE)="Yes"),"Yes","No"),"No")</f>
        <v>No</v>
      </c>
      <c r="N256" s="23" t="str">
        <f t="shared" si="21"/>
        <v>No</v>
      </c>
      <c r="O256" s="131" t="str">
        <f t="shared" si="22"/>
        <v>No</v>
      </c>
    </row>
    <row r="257" spans="1:15" x14ac:dyDescent="0.25">
      <c r="A257" s="136" t="s">
        <v>231</v>
      </c>
      <c r="B257" s="136" t="s">
        <v>2934</v>
      </c>
      <c r="C257" s="26">
        <v>4567</v>
      </c>
      <c r="D257" s="26" t="s">
        <v>237</v>
      </c>
      <c r="E257" s="114">
        <v>1852.84</v>
      </c>
      <c r="F257" s="114">
        <v>0</v>
      </c>
      <c r="G257" s="114">
        <v>153.38</v>
      </c>
      <c r="H257" s="114">
        <v>0</v>
      </c>
      <c r="I257" s="114">
        <v>0</v>
      </c>
      <c r="J257" s="91">
        <f t="shared" si="20"/>
        <v>2006.2199999999998</v>
      </c>
      <c r="K257" s="118" t="str">
        <f>IFERROR(VLOOKUP(C257,'CEDARS School FRPL'!$C$4:$H$2393,6,FALSE),"No")</f>
        <v>No</v>
      </c>
      <c r="L257" s="118" t="str">
        <f>VLOOKUP(A257,'District Data'!$A$2:$P$321,14,FALSE)</f>
        <v>Yes</v>
      </c>
      <c r="M257" s="120" t="str">
        <f>IFERROR(IF(AND(VLOOKUP(C257,'Package 218'!$D:$D,1,FALSE)=C257,VLOOKUP(C257,'Package 218'!$D:$F,3,FALSE)="Yes",VLOOKUP(A257,'District Data'!$A$2:$O$321,14,FALSE)="Yes"),"Yes","No"),"No")</f>
        <v>No</v>
      </c>
      <c r="N257" s="23" t="str">
        <f t="shared" si="21"/>
        <v>No</v>
      </c>
      <c r="O257" s="131" t="str">
        <f t="shared" si="22"/>
        <v>No</v>
      </c>
    </row>
    <row r="258" spans="1:15" x14ac:dyDescent="0.25">
      <c r="A258" s="136" t="s">
        <v>231</v>
      </c>
      <c r="B258" s="136" t="s">
        <v>2934</v>
      </c>
      <c r="C258" s="26">
        <v>5054</v>
      </c>
      <c r="D258" s="26" t="s">
        <v>178</v>
      </c>
      <c r="E258" s="114">
        <v>689.01</v>
      </c>
      <c r="F258" s="114">
        <v>0</v>
      </c>
      <c r="G258" s="114">
        <v>0</v>
      </c>
      <c r="H258" s="114">
        <v>0</v>
      </c>
      <c r="I258" s="114">
        <v>0</v>
      </c>
      <c r="J258" s="91">
        <f t="shared" si="20"/>
        <v>689.01</v>
      </c>
      <c r="K258" s="118" t="str">
        <f>IFERROR(VLOOKUP(C258,'CEDARS School FRPL'!$C$4:$H$2393,6,FALSE),"No")</f>
        <v>No</v>
      </c>
      <c r="L258" s="118" t="str">
        <f>VLOOKUP(A258,'District Data'!$A$2:$P$321,14,FALSE)</f>
        <v>Yes</v>
      </c>
      <c r="M258" s="120" t="str">
        <f>IFERROR(IF(AND(VLOOKUP(C258,'Package 218'!$D:$D,1,FALSE)=C258,VLOOKUP(C258,'Package 218'!$D:$F,3,FALSE)="Yes",VLOOKUP(A258,'District Data'!$A$2:$O$321,14,FALSE)="Yes"),"Yes","No"),"No")</f>
        <v>No</v>
      </c>
      <c r="N258" s="23" t="str">
        <f t="shared" si="21"/>
        <v>No</v>
      </c>
      <c r="O258" s="131" t="str">
        <f t="shared" si="22"/>
        <v>No</v>
      </c>
    </row>
    <row r="259" spans="1:15" x14ac:dyDescent="0.25">
      <c r="A259" s="136" t="s">
        <v>231</v>
      </c>
      <c r="B259" s="136" t="s">
        <v>2934</v>
      </c>
      <c r="C259" s="26">
        <v>5104</v>
      </c>
      <c r="D259" s="26" t="s">
        <v>238</v>
      </c>
      <c r="E259" s="114">
        <v>170.66</v>
      </c>
      <c r="F259" s="114">
        <v>0</v>
      </c>
      <c r="G259" s="114">
        <v>4.33</v>
      </c>
      <c r="H259" s="114">
        <v>0</v>
      </c>
      <c r="I259" s="114">
        <v>0</v>
      </c>
      <c r="J259" s="91">
        <f t="shared" si="20"/>
        <v>174.99</v>
      </c>
      <c r="K259" s="118" t="str">
        <f>IFERROR(VLOOKUP(C259,'CEDARS School FRPL'!$C$4:$H$2393,6,FALSE),"No")</f>
        <v>No</v>
      </c>
      <c r="L259" s="118" t="str">
        <f>VLOOKUP(A259,'District Data'!$A$2:$P$321,14,FALSE)</f>
        <v>Yes</v>
      </c>
      <c r="M259" s="120" t="str">
        <f>IFERROR(IF(AND(VLOOKUP(C259,'Package 218'!$D:$D,1,FALSE)=C259,VLOOKUP(C259,'Package 218'!$D:$F,3,FALSE)="Yes",VLOOKUP(A259,'District Data'!$A$2:$O$321,14,FALSE)="Yes"),"Yes","No"),"No")</f>
        <v>No</v>
      </c>
      <c r="N259" s="23" t="str">
        <f t="shared" si="21"/>
        <v>No</v>
      </c>
      <c r="O259" s="131" t="str">
        <f t="shared" si="22"/>
        <v>No</v>
      </c>
    </row>
    <row r="260" spans="1:15" x14ac:dyDescent="0.25">
      <c r="A260" s="136" t="s">
        <v>231</v>
      </c>
      <c r="B260" s="136" t="s">
        <v>2934</v>
      </c>
      <c r="C260" s="26">
        <v>5158</v>
      </c>
      <c r="D260" s="26" t="s">
        <v>239</v>
      </c>
      <c r="E260" s="114">
        <v>461.1</v>
      </c>
      <c r="F260" s="114">
        <v>15</v>
      </c>
      <c r="G260" s="114">
        <v>0</v>
      </c>
      <c r="H260" s="114">
        <v>0</v>
      </c>
      <c r="I260" s="114">
        <v>0</v>
      </c>
      <c r="J260" s="91">
        <f t="shared" ref="J260:J323" si="23">SUM(E260:I260)</f>
        <v>476.1</v>
      </c>
      <c r="K260" s="118" t="str">
        <f>IFERROR(VLOOKUP(C260,'CEDARS School FRPL'!$C$4:$H$2393,6,FALSE),"No")</f>
        <v>No</v>
      </c>
      <c r="L260" s="118" t="str">
        <f>VLOOKUP(A260,'District Data'!$A$2:$P$321,14,FALSE)</f>
        <v>Yes</v>
      </c>
      <c r="M260" s="120" t="str">
        <f>IFERROR(IF(AND(VLOOKUP(C260,'Package 218'!$D:$D,1,FALSE)=C260,VLOOKUP(C260,'Package 218'!$D:$F,3,FALSE)="Yes",VLOOKUP(A260,'District Data'!$A$2:$O$321,14,FALSE)="Yes"),"Yes","No"),"No")</f>
        <v>No</v>
      </c>
      <c r="N260" s="23" t="str">
        <f t="shared" ref="N260:N323" si="24">IF(AND(M260="Yes",K260="Yes"),"Yes","No")</f>
        <v>No</v>
      </c>
      <c r="O260" s="131" t="str">
        <f t="shared" ref="O260:O323" si="25">TEXT(N260, "Yes")</f>
        <v>No</v>
      </c>
    </row>
    <row r="261" spans="1:15" x14ac:dyDescent="0.25">
      <c r="A261" s="136" t="s">
        <v>231</v>
      </c>
      <c r="B261" s="136" t="s">
        <v>2934</v>
      </c>
      <c r="C261" s="26">
        <v>5309</v>
      </c>
      <c r="D261" s="26" t="s">
        <v>240</v>
      </c>
      <c r="E261" s="114">
        <v>589.11</v>
      </c>
      <c r="F261" s="114">
        <v>0</v>
      </c>
      <c r="G261" s="114">
        <v>0</v>
      </c>
      <c r="H261" s="114">
        <v>0</v>
      </c>
      <c r="I261" s="114">
        <v>0</v>
      </c>
      <c r="J261" s="91">
        <f t="shared" si="23"/>
        <v>589.11</v>
      </c>
      <c r="K261" s="118" t="str">
        <f>IFERROR(VLOOKUP(C261,'CEDARS School FRPL'!$C$4:$H$2393,6,FALSE),"No")</f>
        <v>No</v>
      </c>
      <c r="L261" s="118" t="str">
        <f>VLOOKUP(A261,'District Data'!$A$2:$P$321,14,FALSE)</f>
        <v>Yes</v>
      </c>
      <c r="M261" s="120" t="str">
        <f>IFERROR(IF(AND(VLOOKUP(C261,'Package 218'!$D:$D,1,FALSE)=C261,VLOOKUP(C261,'Package 218'!$D:$F,3,FALSE)="Yes",VLOOKUP(A261,'District Data'!$A$2:$O$321,14,FALSE)="Yes"),"Yes","No"),"No")</f>
        <v>No</v>
      </c>
      <c r="N261" s="23" t="str">
        <f t="shared" si="24"/>
        <v>No</v>
      </c>
      <c r="O261" s="131" t="str">
        <f t="shared" si="25"/>
        <v>No</v>
      </c>
    </row>
    <row r="262" spans="1:15" x14ac:dyDescent="0.25">
      <c r="A262" s="136" t="s">
        <v>231</v>
      </c>
      <c r="B262" s="136" t="s">
        <v>2934</v>
      </c>
      <c r="C262" s="26">
        <v>5533</v>
      </c>
      <c r="D262" s="26" t="s">
        <v>1058</v>
      </c>
      <c r="E262" s="114">
        <v>172.27</v>
      </c>
      <c r="F262" s="114">
        <v>0</v>
      </c>
      <c r="G262" s="114">
        <v>8.5399999999999991</v>
      </c>
      <c r="H262" s="114">
        <v>0</v>
      </c>
      <c r="I262" s="114">
        <v>0</v>
      </c>
      <c r="J262" s="91">
        <f t="shared" si="23"/>
        <v>180.81</v>
      </c>
      <c r="K262" s="118" t="str">
        <f>IFERROR(VLOOKUP(C262,'CEDARS School FRPL'!$C$4:$H$2393,6,FALSE),"No")</f>
        <v>No</v>
      </c>
      <c r="L262" s="118" t="str">
        <f>VLOOKUP(A262,'District Data'!$A$2:$P$321,14,FALSE)</f>
        <v>Yes</v>
      </c>
      <c r="M262" s="120" t="str">
        <f>IFERROR(IF(AND(VLOOKUP(C262,'Package 218'!$D:$D,1,FALSE)=C262,VLOOKUP(C262,'Package 218'!$D:$F,3,FALSE)="Yes",VLOOKUP(A262,'District Data'!$A$2:$O$321,14,FALSE)="Yes"),"Yes","No"),"No")</f>
        <v>No</v>
      </c>
      <c r="N262" s="23" t="str">
        <f t="shared" si="24"/>
        <v>No</v>
      </c>
      <c r="O262" s="131" t="str">
        <f t="shared" si="25"/>
        <v>No</v>
      </c>
    </row>
    <row r="263" spans="1:15" x14ac:dyDescent="0.25">
      <c r="A263" s="136" t="s">
        <v>231</v>
      </c>
      <c r="B263" s="136" t="s">
        <v>2934</v>
      </c>
      <c r="C263" s="26">
        <v>5534</v>
      </c>
      <c r="D263" s="26" t="s">
        <v>2935</v>
      </c>
      <c r="E263" s="114">
        <v>269.72000000000003</v>
      </c>
      <c r="F263" s="114">
        <v>0</v>
      </c>
      <c r="G263" s="114">
        <v>0</v>
      </c>
      <c r="H263" s="114">
        <v>0</v>
      </c>
      <c r="I263" s="114">
        <v>0</v>
      </c>
      <c r="J263" s="91">
        <f t="shared" si="23"/>
        <v>269.72000000000003</v>
      </c>
      <c r="K263" s="118" t="str">
        <f>IFERROR(VLOOKUP(C263,'CEDARS School FRPL'!$C$4:$H$2393,6,FALSE),"No")</f>
        <v>No</v>
      </c>
      <c r="L263" s="118" t="str">
        <f>VLOOKUP(A263,'District Data'!$A$2:$P$321,14,FALSE)</f>
        <v>Yes</v>
      </c>
      <c r="M263" s="120" t="str">
        <f>IFERROR(IF(AND(VLOOKUP(C263,'Package 218'!$D:$D,1,FALSE)=C263,VLOOKUP(C263,'Package 218'!$D:$F,3,FALSE)="Yes",VLOOKUP(A263,'District Data'!$A$2:$O$321,14,FALSE)="Yes"),"Yes","No"),"No")</f>
        <v>No</v>
      </c>
      <c r="N263" s="23" t="str">
        <f t="shared" si="24"/>
        <v>No</v>
      </c>
      <c r="O263" s="131" t="str">
        <f t="shared" si="25"/>
        <v>No</v>
      </c>
    </row>
    <row r="264" spans="1:15" x14ac:dyDescent="0.25">
      <c r="A264" s="136" t="s">
        <v>231</v>
      </c>
      <c r="B264" s="136" t="s">
        <v>2934</v>
      </c>
      <c r="C264" s="26">
        <v>5702</v>
      </c>
      <c r="D264" s="26" t="s">
        <v>3263</v>
      </c>
      <c r="E264" s="114">
        <v>197.38</v>
      </c>
      <c r="F264" s="114">
        <v>0</v>
      </c>
      <c r="G264" s="114">
        <v>3.02</v>
      </c>
      <c r="H264" s="114">
        <v>0</v>
      </c>
      <c r="I264" s="114">
        <v>0</v>
      </c>
      <c r="J264" s="91">
        <f t="shared" si="23"/>
        <v>200.4</v>
      </c>
      <c r="K264" s="118" t="str">
        <f>IFERROR(VLOOKUP(C264,'CEDARS School FRPL'!$C$4:$H$2393,6,FALSE),"No")</f>
        <v>No</v>
      </c>
      <c r="L264" s="118" t="str">
        <f>VLOOKUP(A264,'District Data'!$A$2:$P$321,14,FALSE)</f>
        <v>Yes</v>
      </c>
      <c r="M264" s="120" t="str">
        <f>IFERROR(IF(AND(VLOOKUP(C264,'Package 218'!$D:$D,1,FALSE)=C264,VLOOKUP(C264,'Package 218'!$D:$F,3,FALSE)="Yes",VLOOKUP(A264,'District Data'!$A$2:$O$321,14,FALSE)="Yes"),"Yes","No"),"No")</f>
        <v>No</v>
      </c>
      <c r="N264" s="23" t="str">
        <f t="shared" si="24"/>
        <v>No</v>
      </c>
      <c r="O264" s="131" t="str">
        <f t="shared" si="25"/>
        <v>No</v>
      </c>
    </row>
    <row r="265" spans="1:15" x14ac:dyDescent="0.25">
      <c r="A265" s="136" t="s">
        <v>81</v>
      </c>
      <c r="B265" s="136" t="s">
        <v>2921</v>
      </c>
      <c r="C265" s="26">
        <v>1836</v>
      </c>
      <c r="D265" s="26" t="s">
        <v>2435</v>
      </c>
      <c r="E265" s="114">
        <v>454.23</v>
      </c>
      <c r="F265" s="114">
        <v>0</v>
      </c>
      <c r="G265" s="114">
        <v>49.339999999999996</v>
      </c>
      <c r="H265" s="114">
        <v>0</v>
      </c>
      <c r="I265" s="114">
        <v>0</v>
      </c>
      <c r="J265" s="91">
        <f t="shared" si="23"/>
        <v>503.57</v>
      </c>
      <c r="K265" s="118" t="str">
        <f>IFERROR(VLOOKUP(C265,'CEDARS School FRPL'!$C$4:$H$2393,6,FALSE),"No")</f>
        <v>No</v>
      </c>
      <c r="L265" s="118" t="str">
        <f>VLOOKUP(A265,'District Data'!$A$2:$P$321,14,FALSE)</f>
        <v>Yes</v>
      </c>
      <c r="M265" s="120" t="str">
        <f>IFERROR(IF(AND(VLOOKUP(C265,'Package 218'!$D:$D,1,FALSE)=C265,VLOOKUP(C265,'Package 218'!$D:$F,3,FALSE)="Yes",VLOOKUP(A265,'District Data'!$A$2:$O$321,14,FALSE)="Yes"),"Yes","No"),"No")</f>
        <v>No</v>
      </c>
      <c r="N265" s="23" t="str">
        <f t="shared" si="24"/>
        <v>No</v>
      </c>
      <c r="O265" s="131" t="str">
        <f t="shared" si="25"/>
        <v>No</v>
      </c>
    </row>
    <row r="266" spans="1:15" x14ac:dyDescent="0.25">
      <c r="A266" s="136" t="s">
        <v>81</v>
      </c>
      <c r="B266" s="136" t="s">
        <v>2921</v>
      </c>
      <c r="C266" s="26">
        <v>1875</v>
      </c>
      <c r="D266" s="26" t="s">
        <v>2438</v>
      </c>
      <c r="E266" s="114">
        <v>850.93</v>
      </c>
      <c r="F266" s="114">
        <v>0</v>
      </c>
      <c r="G266" s="114">
        <v>39.96</v>
      </c>
      <c r="H266" s="114">
        <v>0</v>
      </c>
      <c r="I266" s="114">
        <v>0</v>
      </c>
      <c r="J266" s="91">
        <f t="shared" si="23"/>
        <v>890.89</v>
      </c>
      <c r="K266" s="118" t="str">
        <f>IFERROR(VLOOKUP(C266,'CEDARS School FRPL'!$C$4:$H$2393,6,FALSE),"No")</f>
        <v>No</v>
      </c>
      <c r="L266" s="118" t="str">
        <f>VLOOKUP(A266,'District Data'!$A$2:$P$321,14,FALSE)</f>
        <v>Yes</v>
      </c>
      <c r="M266" s="120" t="str">
        <f>IFERROR(IF(AND(VLOOKUP(C266,'Package 218'!$D:$D,1,FALSE)=C266,VLOOKUP(C266,'Package 218'!$D:$F,3,FALSE)="Yes",VLOOKUP(A266,'District Data'!$A$2:$O$321,14,FALSE)="Yes"),"Yes","No"),"No")</f>
        <v>No</v>
      </c>
      <c r="N266" s="23" t="str">
        <f t="shared" si="24"/>
        <v>No</v>
      </c>
      <c r="O266" s="131" t="str">
        <f t="shared" si="25"/>
        <v>No</v>
      </c>
    </row>
    <row r="267" spans="1:15" x14ac:dyDescent="0.25">
      <c r="A267" s="136" t="s">
        <v>81</v>
      </c>
      <c r="B267" s="136" t="s">
        <v>2921</v>
      </c>
      <c r="C267" s="26">
        <v>2415</v>
      </c>
      <c r="D267" s="26" t="s">
        <v>82</v>
      </c>
      <c r="E267" s="114">
        <v>1607.66</v>
      </c>
      <c r="F267" s="114">
        <v>0</v>
      </c>
      <c r="G267" s="114">
        <v>84.39</v>
      </c>
      <c r="H267" s="114">
        <v>0</v>
      </c>
      <c r="I267" s="114">
        <v>0</v>
      </c>
      <c r="J267" s="91">
        <f t="shared" si="23"/>
        <v>1692.0500000000002</v>
      </c>
      <c r="K267" s="118" t="str">
        <f>IFERROR(VLOOKUP(C267,'CEDARS School FRPL'!$C$4:$H$2393,6,FALSE),"No")</f>
        <v>No</v>
      </c>
      <c r="L267" s="118" t="str">
        <f>VLOOKUP(A267,'District Data'!$A$2:$P$321,14,FALSE)</f>
        <v>Yes</v>
      </c>
      <c r="M267" s="120" t="str">
        <f>IFERROR(IF(AND(VLOOKUP(C267,'Package 218'!$D:$D,1,FALSE)=C267,VLOOKUP(C267,'Package 218'!$D:$F,3,FALSE)="Yes",VLOOKUP(A267,'District Data'!$A$2:$O$321,14,FALSE)="Yes"),"Yes","No"),"No")</f>
        <v>No</v>
      </c>
      <c r="N267" s="23" t="str">
        <f t="shared" si="24"/>
        <v>No</v>
      </c>
      <c r="O267" s="131" t="str">
        <f t="shared" si="25"/>
        <v>No</v>
      </c>
    </row>
    <row r="268" spans="1:15" x14ac:dyDescent="0.25">
      <c r="A268" s="136" t="s">
        <v>81</v>
      </c>
      <c r="B268" s="136" t="s">
        <v>2921</v>
      </c>
      <c r="C268" s="26">
        <v>2671</v>
      </c>
      <c r="D268" s="26" t="s">
        <v>2434</v>
      </c>
      <c r="E268" s="114">
        <v>511.22</v>
      </c>
      <c r="F268" s="114">
        <v>0</v>
      </c>
      <c r="G268" s="114">
        <v>0</v>
      </c>
      <c r="H268" s="114">
        <v>0</v>
      </c>
      <c r="I268" s="114">
        <v>0</v>
      </c>
      <c r="J268" s="91">
        <f t="shared" si="23"/>
        <v>511.22</v>
      </c>
      <c r="K268" s="118" t="str">
        <f>IFERROR(VLOOKUP(C268,'CEDARS School FRPL'!$C$4:$H$2393,6,FALSE),"No")</f>
        <v>No</v>
      </c>
      <c r="L268" s="118" t="str">
        <f>VLOOKUP(A268,'District Data'!$A$2:$P$321,14,FALSE)</f>
        <v>Yes</v>
      </c>
      <c r="M268" s="120" t="str">
        <f>IFERROR(IF(AND(VLOOKUP(C268,'Package 218'!$D:$D,1,FALSE)=C268,VLOOKUP(C268,'Package 218'!$D:$F,3,FALSE)="Yes",VLOOKUP(A268,'District Data'!$A$2:$O$321,14,FALSE)="Yes"),"Yes","No"),"No")</f>
        <v>No</v>
      </c>
      <c r="N268" s="23" t="str">
        <f t="shared" si="24"/>
        <v>No</v>
      </c>
      <c r="O268" s="131" t="str">
        <f t="shared" si="25"/>
        <v>No</v>
      </c>
    </row>
    <row r="269" spans="1:15" x14ac:dyDescent="0.25">
      <c r="A269" s="136" t="s">
        <v>81</v>
      </c>
      <c r="B269" s="136" t="s">
        <v>2921</v>
      </c>
      <c r="C269" s="26">
        <v>2910</v>
      </c>
      <c r="D269" s="26" t="s">
        <v>83</v>
      </c>
      <c r="E269" s="114">
        <v>681.56</v>
      </c>
      <c r="F269" s="114">
        <v>17.21</v>
      </c>
      <c r="G269" s="114">
        <v>0</v>
      </c>
      <c r="H269" s="114">
        <v>0</v>
      </c>
      <c r="I269" s="114">
        <v>0</v>
      </c>
      <c r="J269" s="91">
        <f t="shared" si="23"/>
        <v>698.77</v>
      </c>
      <c r="K269" s="118" t="str">
        <f>IFERROR(VLOOKUP(C269,'CEDARS School FRPL'!$C$4:$H$2393,6,FALSE),"No")</f>
        <v>No</v>
      </c>
      <c r="L269" s="118" t="str">
        <f>VLOOKUP(A269,'District Data'!$A$2:$P$321,14,FALSE)</f>
        <v>Yes</v>
      </c>
      <c r="M269" s="120" t="str">
        <f>IFERROR(IF(AND(VLOOKUP(C269,'Package 218'!$D:$D,1,FALSE)=C269,VLOOKUP(C269,'Package 218'!$D:$F,3,FALSE)="Yes",VLOOKUP(A269,'District Data'!$A$2:$O$321,14,FALSE)="Yes"),"Yes","No"),"No")</f>
        <v>No</v>
      </c>
      <c r="N269" s="23" t="str">
        <f t="shared" si="24"/>
        <v>No</v>
      </c>
      <c r="O269" s="131" t="str">
        <f t="shared" si="25"/>
        <v>No</v>
      </c>
    </row>
    <row r="270" spans="1:15" x14ac:dyDescent="0.25">
      <c r="A270" s="136" t="s">
        <v>81</v>
      </c>
      <c r="B270" s="136" t="s">
        <v>2921</v>
      </c>
      <c r="C270" s="26">
        <v>3018</v>
      </c>
      <c r="D270" s="26" t="s">
        <v>84</v>
      </c>
      <c r="E270" s="114">
        <v>572.27</v>
      </c>
      <c r="F270" s="114">
        <v>17.559999999999999</v>
      </c>
      <c r="G270" s="114">
        <v>0</v>
      </c>
      <c r="H270" s="114">
        <v>0</v>
      </c>
      <c r="I270" s="114">
        <v>0</v>
      </c>
      <c r="J270" s="91">
        <f t="shared" si="23"/>
        <v>589.82999999999993</v>
      </c>
      <c r="K270" s="118" t="str">
        <f>IFERROR(VLOOKUP(C270,'CEDARS School FRPL'!$C$4:$H$2393,6,FALSE),"No")</f>
        <v>No</v>
      </c>
      <c r="L270" s="118" t="str">
        <f>VLOOKUP(A270,'District Data'!$A$2:$P$321,14,FALSE)</f>
        <v>Yes</v>
      </c>
      <c r="M270" s="120" t="str">
        <f>IFERROR(IF(AND(VLOOKUP(C270,'Package 218'!$D:$D,1,FALSE)=C270,VLOOKUP(C270,'Package 218'!$D:$F,3,FALSE)="Yes",VLOOKUP(A270,'District Data'!$A$2:$O$321,14,FALSE)="Yes"),"Yes","No"),"No")</f>
        <v>No</v>
      </c>
      <c r="N270" s="23" t="str">
        <f t="shared" si="24"/>
        <v>No</v>
      </c>
      <c r="O270" s="131" t="str">
        <f t="shared" si="25"/>
        <v>No</v>
      </c>
    </row>
    <row r="271" spans="1:15" x14ac:dyDescent="0.25">
      <c r="A271" s="136" t="s">
        <v>81</v>
      </c>
      <c r="B271" s="136" t="s">
        <v>2921</v>
      </c>
      <c r="C271" s="26">
        <v>3545</v>
      </c>
      <c r="D271" s="26" t="s">
        <v>2439</v>
      </c>
      <c r="E271" s="114">
        <v>744.48</v>
      </c>
      <c r="F271" s="114">
        <v>0</v>
      </c>
      <c r="G271" s="114">
        <v>0</v>
      </c>
      <c r="H271" s="114">
        <v>0</v>
      </c>
      <c r="I271" s="114">
        <v>0</v>
      </c>
      <c r="J271" s="91">
        <f t="shared" si="23"/>
        <v>744.48</v>
      </c>
      <c r="K271" s="118" t="str">
        <f>IFERROR(VLOOKUP(C271,'CEDARS School FRPL'!$C$4:$H$2393,6,FALSE),"No")</f>
        <v>No</v>
      </c>
      <c r="L271" s="118" t="str">
        <f>VLOOKUP(A271,'District Data'!$A$2:$P$321,14,FALSE)</f>
        <v>Yes</v>
      </c>
      <c r="M271" s="120" t="str">
        <f>IFERROR(IF(AND(VLOOKUP(C271,'Package 218'!$D:$D,1,FALSE)=C271,VLOOKUP(C271,'Package 218'!$D:$F,3,FALSE)="Yes",VLOOKUP(A271,'District Data'!$A$2:$O$321,14,FALSE)="Yes"),"Yes","No"),"No")</f>
        <v>No</v>
      </c>
      <c r="N271" s="23" t="str">
        <f t="shared" si="24"/>
        <v>No</v>
      </c>
      <c r="O271" s="131" t="str">
        <f t="shared" si="25"/>
        <v>No</v>
      </c>
    </row>
    <row r="272" spans="1:15" x14ac:dyDescent="0.25">
      <c r="A272" s="136" t="s">
        <v>81</v>
      </c>
      <c r="B272" s="136" t="s">
        <v>2921</v>
      </c>
      <c r="C272" s="26">
        <v>3996</v>
      </c>
      <c r="D272" s="26" t="s">
        <v>85</v>
      </c>
      <c r="E272" s="114">
        <v>546.80999999999995</v>
      </c>
      <c r="F272" s="114">
        <v>0</v>
      </c>
      <c r="G272" s="114">
        <v>0</v>
      </c>
      <c r="H272" s="114">
        <v>0</v>
      </c>
      <c r="I272" s="114">
        <v>0</v>
      </c>
      <c r="J272" s="91">
        <f t="shared" si="23"/>
        <v>546.80999999999995</v>
      </c>
      <c r="K272" s="118" t="str">
        <f>IFERROR(VLOOKUP(C272,'CEDARS School FRPL'!$C$4:$H$2393,6,FALSE),"No")</f>
        <v>No</v>
      </c>
      <c r="L272" s="118" t="str">
        <f>VLOOKUP(A272,'District Data'!$A$2:$P$321,14,FALSE)</f>
        <v>Yes</v>
      </c>
      <c r="M272" s="120" t="str">
        <f>IFERROR(IF(AND(VLOOKUP(C272,'Package 218'!$D:$D,1,FALSE)=C272,VLOOKUP(C272,'Package 218'!$D:$F,3,FALSE)="Yes",VLOOKUP(A272,'District Data'!$A$2:$O$321,14,FALSE)="Yes"),"Yes","No"),"No")</f>
        <v>No</v>
      </c>
      <c r="N272" s="23" t="str">
        <f t="shared" si="24"/>
        <v>No</v>
      </c>
      <c r="O272" s="131" t="str">
        <f t="shared" si="25"/>
        <v>No</v>
      </c>
    </row>
    <row r="273" spans="1:15" x14ac:dyDescent="0.25">
      <c r="A273" s="136" t="s">
        <v>81</v>
      </c>
      <c r="B273" s="136" t="s">
        <v>2921</v>
      </c>
      <c r="C273" s="26">
        <v>3997</v>
      </c>
      <c r="D273" s="26" t="s">
        <v>2440</v>
      </c>
      <c r="E273" s="114">
        <v>408.54</v>
      </c>
      <c r="F273" s="114">
        <v>0</v>
      </c>
      <c r="G273" s="114">
        <v>0</v>
      </c>
      <c r="H273" s="114">
        <v>0</v>
      </c>
      <c r="I273" s="114">
        <v>0</v>
      </c>
      <c r="J273" s="91">
        <f t="shared" si="23"/>
        <v>408.54</v>
      </c>
      <c r="K273" s="118" t="str">
        <f>IFERROR(VLOOKUP(C273,'CEDARS School FRPL'!$C$4:$H$2393,6,FALSE),"No")</f>
        <v>No</v>
      </c>
      <c r="L273" s="118" t="str">
        <f>VLOOKUP(A273,'District Data'!$A$2:$P$321,14,FALSE)</f>
        <v>Yes</v>
      </c>
      <c r="M273" s="120" t="str">
        <f>IFERROR(IF(AND(VLOOKUP(C273,'Package 218'!$D:$D,1,FALSE)=C273,VLOOKUP(C273,'Package 218'!$D:$F,3,FALSE)="Yes",VLOOKUP(A273,'District Data'!$A$2:$O$321,14,FALSE)="Yes"),"Yes","No"),"No")</f>
        <v>No</v>
      </c>
      <c r="N273" s="23" t="str">
        <f t="shared" si="24"/>
        <v>No</v>
      </c>
      <c r="O273" s="131" t="str">
        <f t="shared" si="25"/>
        <v>No</v>
      </c>
    </row>
    <row r="274" spans="1:15" x14ac:dyDescent="0.25">
      <c r="A274" s="136" t="s">
        <v>81</v>
      </c>
      <c r="B274" s="136" t="s">
        <v>2921</v>
      </c>
      <c r="C274" s="26">
        <v>4104</v>
      </c>
      <c r="D274" s="26" t="s">
        <v>86</v>
      </c>
      <c r="E274" s="114">
        <v>1407.68</v>
      </c>
      <c r="F274" s="114">
        <v>0</v>
      </c>
      <c r="G274" s="114">
        <v>96.6</v>
      </c>
      <c r="H274" s="114">
        <v>0</v>
      </c>
      <c r="I274" s="114">
        <v>0</v>
      </c>
      <c r="J274" s="91">
        <f t="shared" si="23"/>
        <v>1504.28</v>
      </c>
      <c r="K274" s="118" t="str">
        <f>IFERROR(VLOOKUP(C274,'CEDARS School FRPL'!$C$4:$H$2393,6,FALSE),"No")</f>
        <v>No</v>
      </c>
      <c r="L274" s="118" t="str">
        <f>VLOOKUP(A274,'District Data'!$A$2:$P$321,14,FALSE)</f>
        <v>Yes</v>
      </c>
      <c r="M274" s="120" t="str">
        <f>IFERROR(IF(AND(VLOOKUP(C274,'Package 218'!$D:$D,1,FALSE)=C274,VLOOKUP(C274,'Package 218'!$D:$F,3,FALSE)="Yes",VLOOKUP(A274,'District Data'!$A$2:$O$321,14,FALSE)="Yes"),"Yes","No"),"No")</f>
        <v>No</v>
      </c>
      <c r="N274" s="23" t="str">
        <f t="shared" si="24"/>
        <v>No</v>
      </c>
      <c r="O274" s="131" t="str">
        <f t="shared" si="25"/>
        <v>No</v>
      </c>
    </row>
    <row r="275" spans="1:15" x14ac:dyDescent="0.25">
      <c r="A275" s="136" t="s">
        <v>81</v>
      </c>
      <c r="B275" s="136" t="s">
        <v>2921</v>
      </c>
      <c r="C275" s="26">
        <v>4144</v>
      </c>
      <c r="D275" s="26" t="s">
        <v>2760</v>
      </c>
      <c r="E275" s="114">
        <v>523.32000000000005</v>
      </c>
      <c r="F275" s="114">
        <v>0</v>
      </c>
      <c r="G275" s="114">
        <v>0</v>
      </c>
      <c r="H275" s="114">
        <v>0</v>
      </c>
      <c r="I275" s="114">
        <v>0</v>
      </c>
      <c r="J275" s="91">
        <f t="shared" si="23"/>
        <v>523.32000000000005</v>
      </c>
      <c r="K275" s="118" t="str">
        <f>IFERROR(VLOOKUP(C275,'CEDARS School FRPL'!$C$4:$H$2393,6,FALSE),"No")</f>
        <v>Yes</v>
      </c>
      <c r="L275" s="118" t="str">
        <f>VLOOKUP(A275,'District Data'!$A$2:$P$321,14,FALSE)</f>
        <v>Yes</v>
      </c>
      <c r="M275" s="120" t="str">
        <f>IFERROR(IF(AND(VLOOKUP(C275,'Package 218'!$D:$D,1,FALSE)=C275,VLOOKUP(C275,'Package 218'!$D:$F,3,FALSE)="Yes",VLOOKUP(A275,'District Data'!$A$2:$O$321,14,FALSE)="Yes"),"Yes","No"),"No")</f>
        <v>Yes</v>
      </c>
      <c r="N275" s="23" t="str">
        <f t="shared" si="24"/>
        <v>Yes</v>
      </c>
      <c r="O275" s="131" t="str">
        <f t="shared" si="25"/>
        <v>Yes</v>
      </c>
    </row>
    <row r="276" spans="1:15" x14ac:dyDescent="0.25">
      <c r="A276" s="136" t="s">
        <v>81</v>
      </c>
      <c r="B276" s="136" t="s">
        <v>2921</v>
      </c>
      <c r="C276" s="26">
        <v>4352</v>
      </c>
      <c r="D276" s="26" t="s">
        <v>87</v>
      </c>
      <c r="E276" s="114">
        <v>577.15</v>
      </c>
      <c r="F276" s="114">
        <v>17.100000000000001</v>
      </c>
      <c r="G276" s="114">
        <v>0</v>
      </c>
      <c r="H276" s="114">
        <v>0</v>
      </c>
      <c r="I276" s="114">
        <v>0</v>
      </c>
      <c r="J276" s="91">
        <f t="shared" si="23"/>
        <v>594.25</v>
      </c>
      <c r="K276" s="118" t="str">
        <f>IFERROR(VLOOKUP(C276,'CEDARS School FRPL'!$C$4:$H$2393,6,FALSE),"No")</f>
        <v>No</v>
      </c>
      <c r="L276" s="118" t="str">
        <f>VLOOKUP(A276,'District Data'!$A$2:$P$321,14,FALSE)</f>
        <v>Yes</v>
      </c>
      <c r="M276" s="120" t="str">
        <f>IFERROR(IF(AND(VLOOKUP(C276,'Package 218'!$D:$D,1,FALSE)=C276,VLOOKUP(C276,'Package 218'!$D:$F,3,FALSE)="Yes",VLOOKUP(A276,'District Data'!$A$2:$O$321,14,FALSE)="Yes"),"Yes","No"),"No")</f>
        <v>No</v>
      </c>
      <c r="N276" s="23" t="str">
        <f t="shared" si="24"/>
        <v>No</v>
      </c>
      <c r="O276" s="131" t="str">
        <f t="shared" si="25"/>
        <v>No</v>
      </c>
    </row>
    <row r="277" spans="1:15" x14ac:dyDescent="0.25">
      <c r="A277" s="136" t="s">
        <v>81</v>
      </c>
      <c r="B277" s="136" t="s">
        <v>2921</v>
      </c>
      <c r="C277" s="26">
        <v>4450</v>
      </c>
      <c r="D277" s="26" t="s">
        <v>2441</v>
      </c>
      <c r="E277" s="114">
        <v>261.85000000000002</v>
      </c>
      <c r="F277" s="114">
        <v>0</v>
      </c>
      <c r="G277" s="114">
        <v>7.28</v>
      </c>
      <c r="H277" s="114">
        <v>0</v>
      </c>
      <c r="I277" s="114">
        <v>0</v>
      </c>
      <c r="J277" s="91">
        <f t="shared" si="23"/>
        <v>269.13</v>
      </c>
      <c r="K277" s="118" t="str">
        <f>IFERROR(VLOOKUP(C277,'CEDARS School FRPL'!$C$4:$H$2393,6,FALSE),"No")</f>
        <v>No</v>
      </c>
      <c r="L277" s="118" t="str">
        <f>VLOOKUP(A277,'District Data'!$A$2:$P$321,14,FALSE)</f>
        <v>Yes</v>
      </c>
      <c r="M277" s="120" t="str">
        <f>IFERROR(IF(AND(VLOOKUP(C277,'Package 218'!$D:$D,1,FALSE)=C277,VLOOKUP(C277,'Package 218'!$D:$F,3,FALSE)="Yes",VLOOKUP(A277,'District Data'!$A$2:$O$321,14,FALSE)="Yes"),"Yes","No"),"No")</f>
        <v>No</v>
      </c>
      <c r="N277" s="23" t="str">
        <f t="shared" si="24"/>
        <v>No</v>
      </c>
      <c r="O277" s="131" t="str">
        <f t="shared" si="25"/>
        <v>No</v>
      </c>
    </row>
    <row r="278" spans="1:15" x14ac:dyDescent="0.25">
      <c r="A278" s="136" t="s">
        <v>81</v>
      </c>
      <c r="B278" s="136" t="s">
        <v>2921</v>
      </c>
      <c r="C278" s="26">
        <v>5089</v>
      </c>
      <c r="D278" s="26" t="s">
        <v>2437</v>
      </c>
      <c r="E278" s="114">
        <v>484.18</v>
      </c>
      <c r="F278" s="114">
        <v>0</v>
      </c>
      <c r="G278" s="114">
        <v>0</v>
      </c>
      <c r="H278" s="114">
        <v>0</v>
      </c>
      <c r="I278" s="114">
        <v>0</v>
      </c>
      <c r="J278" s="91">
        <f t="shared" si="23"/>
        <v>484.18</v>
      </c>
      <c r="K278" s="118" t="str">
        <f>IFERROR(VLOOKUP(C278,'CEDARS School FRPL'!$C$4:$H$2393,6,FALSE),"No")</f>
        <v>No</v>
      </c>
      <c r="L278" s="118" t="str">
        <f>VLOOKUP(A278,'District Data'!$A$2:$P$321,14,FALSE)</f>
        <v>Yes</v>
      </c>
      <c r="M278" s="120" t="str">
        <f>IFERROR(IF(AND(VLOOKUP(C278,'Package 218'!$D:$D,1,FALSE)=C278,VLOOKUP(C278,'Package 218'!$D:$F,3,FALSE)="Yes",VLOOKUP(A278,'District Data'!$A$2:$O$321,14,FALSE)="Yes"),"Yes","No"),"No")</f>
        <v>No</v>
      </c>
      <c r="N278" s="23" t="str">
        <f t="shared" si="24"/>
        <v>No</v>
      </c>
      <c r="O278" s="131" t="str">
        <f t="shared" si="25"/>
        <v>No</v>
      </c>
    </row>
    <row r="279" spans="1:15" x14ac:dyDescent="0.25">
      <c r="A279" s="136" t="s">
        <v>81</v>
      </c>
      <c r="B279" s="136" t="s">
        <v>2921</v>
      </c>
      <c r="C279" s="26">
        <v>5090</v>
      </c>
      <c r="D279" s="26" t="s">
        <v>88</v>
      </c>
      <c r="E279" s="114">
        <v>500.66</v>
      </c>
      <c r="F279" s="114">
        <v>16.440000000000001</v>
      </c>
      <c r="G279" s="114">
        <v>0</v>
      </c>
      <c r="H279" s="114">
        <v>0</v>
      </c>
      <c r="I279" s="114">
        <v>0</v>
      </c>
      <c r="J279" s="91">
        <f t="shared" si="23"/>
        <v>517.1</v>
      </c>
      <c r="K279" s="118" t="str">
        <f>IFERROR(VLOOKUP(C279,'CEDARS School FRPL'!$C$4:$H$2393,6,FALSE),"No")</f>
        <v>Yes</v>
      </c>
      <c r="L279" s="118" t="str">
        <f>VLOOKUP(A279,'District Data'!$A$2:$P$321,14,FALSE)</f>
        <v>Yes</v>
      </c>
      <c r="M279" s="120" t="str">
        <f>IFERROR(IF(AND(VLOOKUP(C279,'Package 218'!$D:$D,1,FALSE)=C279,VLOOKUP(C279,'Package 218'!$D:$F,3,FALSE)="Yes",VLOOKUP(A279,'District Data'!$A$2:$O$321,14,FALSE)="Yes"),"Yes","No"),"No")</f>
        <v>Yes</v>
      </c>
      <c r="N279" s="23" t="str">
        <f t="shared" si="24"/>
        <v>Yes</v>
      </c>
      <c r="O279" s="131" t="str">
        <f t="shared" si="25"/>
        <v>Yes</v>
      </c>
    </row>
    <row r="280" spans="1:15" x14ac:dyDescent="0.25">
      <c r="A280" s="136" t="s">
        <v>81</v>
      </c>
      <c r="B280" s="136" t="s">
        <v>2921</v>
      </c>
      <c r="C280" s="26">
        <v>5131</v>
      </c>
      <c r="D280" s="26" t="s">
        <v>2442</v>
      </c>
      <c r="E280" s="114">
        <v>463.11</v>
      </c>
      <c r="F280" s="114">
        <v>0</v>
      </c>
      <c r="G280" s="114">
        <v>0</v>
      </c>
      <c r="H280" s="114">
        <v>0</v>
      </c>
      <c r="I280" s="114">
        <v>0</v>
      </c>
      <c r="J280" s="91">
        <f t="shared" si="23"/>
        <v>463.11</v>
      </c>
      <c r="K280" s="118" t="str">
        <f>IFERROR(VLOOKUP(C280,'CEDARS School FRPL'!$C$4:$H$2393,6,FALSE),"No")</f>
        <v>No</v>
      </c>
      <c r="L280" s="118" t="str">
        <f>VLOOKUP(A280,'District Data'!$A$2:$P$321,14,FALSE)</f>
        <v>Yes</v>
      </c>
      <c r="M280" s="120" t="str">
        <f>IFERROR(IF(AND(VLOOKUP(C280,'Package 218'!$D:$D,1,FALSE)=C280,VLOOKUP(C280,'Package 218'!$D:$F,3,FALSE)="Yes",VLOOKUP(A280,'District Data'!$A$2:$O$321,14,FALSE)="Yes"),"Yes","No"),"No")</f>
        <v>No</v>
      </c>
      <c r="N280" s="23" t="str">
        <f t="shared" si="24"/>
        <v>No</v>
      </c>
      <c r="O280" s="131" t="str">
        <f t="shared" si="25"/>
        <v>No</v>
      </c>
    </row>
    <row r="281" spans="1:15" x14ac:dyDescent="0.25">
      <c r="A281" s="136" t="s">
        <v>81</v>
      </c>
      <c r="B281" s="136" t="s">
        <v>2921</v>
      </c>
      <c r="C281" s="26">
        <v>5132</v>
      </c>
      <c r="D281" s="26" t="s">
        <v>2443</v>
      </c>
      <c r="E281" s="114">
        <v>511.95</v>
      </c>
      <c r="F281" s="114">
        <v>18.16</v>
      </c>
      <c r="G281" s="114">
        <v>0</v>
      </c>
      <c r="H281" s="114">
        <v>0</v>
      </c>
      <c r="I281" s="114">
        <v>0</v>
      </c>
      <c r="J281" s="91">
        <f t="shared" si="23"/>
        <v>530.11</v>
      </c>
      <c r="K281" s="118" t="str">
        <f>IFERROR(VLOOKUP(C281,'CEDARS School FRPL'!$C$4:$H$2393,6,FALSE),"No")</f>
        <v>No</v>
      </c>
      <c r="L281" s="118" t="str">
        <f>VLOOKUP(A281,'District Data'!$A$2:$P$321,14,FALSE)</f>
        <v>Yes</v>
      </c>
      <c r="M281" s="120" t="str">
        <f>IFERROR(IF(AND(VLOOKUP(C281,'Package 218'!$D:$D,1,FALSE)=C281,VLOOKUP(C281,'Package 218'!$D:$F,3,FALSE)="Yes",VLOOKUP(A281,'District Data'!$A$2:$O$321,14,FALSE)="Yes"),"Yes","No"),"No")</f>
        <v>No</v>
      </c>
      <c r="N281" s="23" t="str">
        <f t="shared" si="24"/>
        <v>No</v>
      </c>
      <c r="O281" s="131" t="str">
        <f t="shared" si="25"/>
        <v>No</v>
      </c>
    </row>
    <row r="282" spans="1:15" x14ac:dyDescent="0.25">
      <c r="A282" s="136" t="s">
        <v>81</v>
      </c>
      <c r="B282" s="136" t="s">
        <v>2921</v>
      </c>
      <c r="C282" s="26">
        <v>5133</v>
      </c>
      <c r="D282" s="26" t="s">
        <v>2436</v>
      </c>
      <c r="E282" s="114">
        <v>556.76</v>
      </c>
      <c r="F282" s="114">
        <v>0</v>
      </c>
      <c r="G282" s="114">
        <v>0</v>
      </c>
      <c r="H282" s="114">
        <v>0</v>
      </c>
      <c r="I282" s="114">
        <v>0</v>
      </c>
      <c r="J282" s="91">
        <f t="shared" si="23"/>
        <v>556.76</v>
      </c>
      <c r="K282" s="118" t="str">
        <f>IFERROR(VLOOKUP(C282,'CEDARS School FRPL'!$C$4:$H$2393,6,FALSE),"No")</f>
        <v>No</v>
      </c>
      <c r="L282" s="118" t="str">
        <f>VLOOKUP(A282,'District Data'!$A$2:$P$321,14,FALSE)</f>
        <v>Yes</v>
      </c>
      <c r="M282" s="120" t="str">
        <f>IFERROR(IF(AND(VLOOKUP(C282,'Package 218'!$D:$D,1,FALSE)=C282,VLOOKUP(C282,'Package 218'!$D:$F,3,FALSE)="Yes",VLOOKUP(A282,'District Data'!$A$2:$O$321,14,FALSE)="Yes"),"Yes","No"),"No")</f>
        <v>No</v>
      </c>
      <c r="N282" s="23" t="str">
        <f t="shared" si="24"/>
        <v>No</v>
      </c>
      <c r="O282" s="131" t="str">
        <f t="shared" si="25"/>
        <v>No</v>
      </c>
    </row>
    <row r="283" spans="1:15" x14ac:dyDescent="0.25">
      <c r="A283" s="136" t="s">
        <v>81</v>
      </c>
      <c r="B283" s="136" t="s">
        <v>2921</v>
      </c>
      <c r="C283" s="26">
        <v>5749</v>
      </c>
      <c r="D283" s="26" t="s">
        <v>3324</v>
      </c>
      <c r="E283" s="114">
        <v>322.79000000000002</v>
      </c>
      <c r="F283" s="114">
        <v>0</v>
      </c>
      <c r="G283" s="114">
        <v>3.28</v>
      </c>
      <c r="H283" s="114">
        <v>0</v>
      </c>
      <c r="I283" s="114">
        <v>0</v>
      </c>
      <c r="J283" s="91">
        <f t="shared" si="23"/>
        <v>326.07</v>
      </c>
      <c r="K283" s="118" t="str">
        <f>IFERROR(VLOOKUP(C283,'CEDARS School FRPL'!$C$4:$H$2393,6,FALSE),"No")</f>
        <v>No</v>
      </c>
      <c r="L283" s="118" t="str">
        <f>VLOOKUP(A283,'District Data'!$A$2:$P$321,14,FALSE)</f>
        <v>Yes</v>
      </c>
      <c r="M283" s="120" t="str">
        <f>IFERROR(IF(AND(VLOOKUP(C283,'Package 218'!$D:$D,1,FALSE)=C283,VLOOKUP(C283,'Package 218'!$D:$F,3,FALSE)="Yes",VLOOKUP(A283,'District Data'!$A$2:$O$321,14,FALSE)="Yes"),"Yes","No"),"No")</f>
        <v>No</v>
      </c>
      <c r="N283" s="23" t="str">
        <f t="shared" si="24"/>
        <v>No</v>
      </c>
      <c r="O283" s="131" t="str">
        <f t="shared" si="25"/>
        <v>No</v>
      </c>
    </row>
    <row r="284" spans="1:15" x14ac:dyDescent="0.25">
      <c r="A284" s="136" t="s">
        <v>1664</v>
      </c>
      <c r="B284" s="136" t="s">
        <v>3143</v>
      </c>
      <c r="C284" s="26">
        <v>2390</v>
      </c>
      <c r="D284" s="26" t="s">
        <v>1665</v>
      </c>
      <c r="E284" s="114">
        <v>1090.54</v>
      </c>
      <c r="F284" s="114">
        <v>0</v>
      </c>
      <c r="G284" s="114">
        <v>80.150000000000006</v>
      </c>
      <c r="H284" s="114">
        <v>12.8</v>
      </c>
      <c r="I284" s="114">
        <v>0</v>
      </c>
      <c r="J284" s="91">
        <f t="shared" si="23"/>
        <v>1183.49</v>
      </c>
      <c r="K284" s="118" t="str">
        <f>IFERROR(VLOOKUP(C284,'CEDARS School FRPL'!$C$4:$H$2393,6,FALSE),"No")</f>
        <v>No</v>
      </c>
      <c r="L284" s="118" t="str">
        <f>VLOOKUP(A284,'District Data'!$A$2:$P$321,14,FALSE)</f>
        <v>Yes</v>
      </c>
      <c r="M284" s="120" t="str">
        <f>IFERROR(IF(AND(VLOOKUP(C284,'Package 218'!$D:$D,1,FALSE)=C284,VLOOKUP(C284,'Package 218'!$D:$F,3,FALSE)="Yes",VLOOKUP(A284,'District Data'!$A$2:$O$321,14,FALSE)="Yes"),"Yes","No"),"No")</f>
        <v>No</v>
      </c>
      <c r="N284" s="23" t="str">
        <f t="shared" si="24"/>
        <v>No</v>
      </c>
      <c r="O284" s="131" t="str">
        <f t="shared" si="25"/>
        <v>No</v>
      </c>
    </row>
    <row r="285" spans="1:15" x14ac:dyDescent="0.25">
      <c r="A285" s="136" t="s">
        <v>1664</v>
      </c>
      <c r="B285" s="136" t="s">
        <v>3143</v>
      </c>
      <c r="C285" s="26">
        <v>3321</v>
      </c>
      <c r="D285" s="26" t="s">
        <v>1666</v>
      </c>
      <c r="E285" s="114">
        <v>748.62</v>
      </c>
      <c r="F285" s="114">
        <v>0</v>
      </c>
      <c r="G285" s="114">
        <v>0</v>
      </c>
      <c r="H285" s="114">
        <v>0</v>
      </c>
      <c r="I285" s="114">
        <v>0</v>
      </c>
      <c r="J285" s="91">
        <f t="shared" si="23"/>
        <v>748.62</v>
      </c>
      <c r="K285" s="118" t="str">
        <f>IFERROR(VLOOKUP(C285,'CEDARS School FRPL'!$C$4:$H$2393,6,FALSE),"No")</f>
        <v>No</v>
      </c>
      <c r="L285" s="118" t="str">
        <f>VLOOKUP(A285,'District Data'!$A$2:$P$321,14,FALSE)</f>
        <v>Yes</v>
      </c>
      <c r="M285" s="120" t="str">
        <f>IFERROR(IF(AND(VLOOKUP(C285,'Package 218'!$D:$D,1,FALSE)=C285,VLOOKUP(C285,'Package 218'!$D:$F,3,FALSE)="Yes",VLOOKUP(A285,'District Data'!$A$2:$O$321,14,FALSE)="Yes"),"Yes","No"),"No")</f>
        <v>No</v>
      </c>
      <c r="N285" s="23" t="str">
        <f t="shared" si="24"/>
        <v>No</v>
      </c>
      <c r="O285" s="131" t="str">
        <f t="shared" si="25"/>
        <v>No</v>
      </c>
    </row>
    <row r="286" spans="1:15" x14ac:dyDescent="0.25">
      <c r="A286" s="136" t="s">
        <v>1664</v>
      </c>
      <c r="B286" s="136" t="s">
        <v>3143</v>
      </c>
      <c r="C286" s="26">
        <v>3786</v>
      </c>
      <c r="D286" s="26" t="s">
        <v>1667</v>
      </c>
      <c r="E286" s="114">
        <v>713.81</v>
      </c>
      <c r="F286" s="114">
        <v>0</v>
      </c>
      <c r="G286" s="114">
        <v>0</v>
      </c>
      <c r="H286" s="114">
        <v>0</v>
      </c>
      <c r="I286" s="114">
        <v>0</v>
      </c>
      <c r="J286" s="91">
        <f t="shared" si="23"/>
        <v>713.81</v>
      </c>
      <c r="K286" s="118" t="str">
        <f>IFERROR(VLOOKUP(C286,'CEDARS School FRPL'!$C$4:$H$2393,6,FALSE),"No")</f>
        <v>No</v>
      </c>
      <c r="L286" s="118" t="str">
        <f>VLOOKUP(A286,'District Data'!$A$2:$P$321,14,FALSE)</f>
        <v>Yes</v>
      </c>
      <c r="M286" s="120" t="str">
        <f>IFERROR(IF(AND(VLOOKUP(C286,'Package 218'!$D:$D,1,FALSE)=C286,VLOOKUP(C286,'Package 218'!$D:$F,3,FALSE)="Yes",VLOOKUP(A286,'District Data'!$A$2:$O$321,14,FALSE)="Yes"),"Yes","No"),"No")</f>
        <v>No</v>
      </c>
      <c r="N286" s="23" t="str">
        <f t="shared" si="24"/>
        <v>No</v>
      </c>
      <c r="O286" s="131" t="str">
        <f t="shared" si="25"/>
        <v>No</v>
      </c>
    </row>
    <row r="287" spans="1:15" x14ac:dyDescent="0.25">
      <c r="A287" s="136" t="s">
        <v>1664</v>
      </c>
      <c r="B287" s="136" t="s">
        <v>3143</v>
      </c>
      <c r="C287" s="26">
        <v>3891</v>
      </c>
      <c r="D287" s="26" t="s">
        <v>1668</v>
      </c>
      <c r="E287" s="114">
        <v>635.75</v>
      </c>
      <c r="F287" s="114">
        <v>0</v>
      </c>
      <c r="G287" s="114">
        <v>0</v>
      </c>
      <c r="H287" s="114">
        <v>0</v>
      </c>
      <c r="I287" s="114">
        <v>0</v>
      </c>
      <c r="J287" s="91">
        <f t="shared" si="23"/>
        <v>635.75</v>
      </c>
      <c r="K287" s="118" t="str">
        <f>IFERROR(VLOOKUP(C287,'CEDARS School FRPL'!$C$4:$H$2393,6,FALSE),"No")</f>
        <v>No</v>
      </c>
      <c r="L287" s="118" t="str">
        <f>VLOOKUP(A287,'District Data'!$A$2:$P$321,14,FALSE)</f>
        <v>Yes</v>
      </c>
      <c r="M287" s="120" t="str">
        <f>IFERROR(IF(AND(VLOOKUP(C287,'Package 218'!$D:$D,1,FALSE)=C287,VLOOKUP(C287,'Package 218'!$D:$F,3,FALSE)="Yes",VLOOKUP(A287,'District Data'!$A$2:$O$321,14,FALSE)="Yes"),"Yes","No"),"No")</f>
        <v>No</v>
      </c>
      <c r="N287" s="23" t="str">
        <f t="shared" si="24"/>
        <v>No</v>
      </c>
      <c r="O287" s="131" t="str">
        <f t="shared" si="25"/>
        <v>No</v>
      </c>
    </row>
    <row r="288" spans="1:15" x14ac:dyDescent="0.25">
      <c r="A288" s="136" t="s">
        <v>1664</v>
      </c>
      <c r="B288" s="136" t="s">
        <v>3143</v>
      </c>
      <c r="C288" s="26">
        <v>5518</v>
      </c>
      <c r="D288" s="26" t="s">
        <v>2745</v>
      </c>
      <c r="E288" s="114">
        <v>623.28</v>
      </c>
      <c r="F288" s="114">
        <v>0</v>
      </c>
      <c r="G288" s="114">
        <v>0</v>
      </c>
      <c r="H288" s="114">
        <v>0</v>
      </c>
      <c r="I288" s="114">
        <v>0</v>
      </c>
      <c r="J288" s="91">
        <f t="shared" si="23"/>
        <v>623.28</v>
      </c>
      <c r="K288" s="118" t="str">
        <f>IFERROR(VLOOKUP(C288,'CEDARS School FRPL'!$C$4:$H$2393,6,FALSE),"No")</f>
        <v>No</v>
      </c>
      <c r="L288" s="118" t="str">
        <f>VLOOKUP(A288,'District Data'!$A$2:$P$321,14,FALSE)</f>
        <v>Yes</v>
      </c>
      <c r="M288" s="120" t="str">
        <f>IFERROR(IF(AND(VLOOKUP(C288,'Package 218'!$D:$D,1,FALSE)=C288,VLOOKUP(C288,'Package 218'!$D:$F,3,FALSE)="Yes",VLOOKUP(A288,'District Data'!$A$2:$O$321,14,FALSE)="Yes"),"Yes","No"),"No")</f>
        <v>No</v>
      </c>
      <c r="N288" s="23" t="str">
        <f t="shared" si="24"/>
        <v>No</v>
      </c>
      <c r="O288" s="131" t="str">
        <f t="shared" si="25"/>
        <v>No</v>
      </c>
    </row>
    <row r="289" spans="1:15" x14ac:dyDescent="0.25">
      <c r="A289" s="136" t="s">
        <v>1664</v>
      </c>
      <c r="B289" s="136" t="s">
        <v>3143</v>
      </c>
      <c r="C289" s="26">
        <v>5690</v>
      </c>
      <c r="D289" s="26" t="s">
        <v>3240</v>
      </c>
      <c r="E289" s="114">
        <v>138.53</v>
      </c>
      <c r="F289" s="114">
        <v>0</v>
      </c>
      <c r="G289" s="114">
        <v>0</v>
      </c>
      <c r="H289" s="114">
        <v>0</v>
      </c>
      <c r="I289" s="114">
        <v>0</v>
      </c>
      <c r="J289" s="91">
        <f t="shared" si="23"/>
        <v>138.53</v>
      </c>
      <c r="K289" s="118" t="str">
        <f>IFERROR(VLOOKUP(C289,'CEDARS School FRPL'!$C$4:$H$2393,6,FALSE),"No")</f>
        <v>No</v>
      </c>
      <c r="L289" s="118" t="str">
        <f>VLOOKUP(A289,'District Data'!$A$2:$P$321,14,FALSE)</f>
        <v>Yes</v>
      </c>
      <c r="M289" s="120" t="str">
        <f>IFERROR(IF(AND(VLOOKUP(C289,'Package 218'!$D:$D,1,FALSE)=C289,VLOOKUP(C289,'Package 218'!$D:$F,3,FALSE)="Yes",VLOOKUP(A289,'District Data'!$A$2:$O$321,14,FALSE)="Yes"),"Yes","No"),"No")</f>
        <v>No</v>
      </c>
      <c r="N289" s="23" t="str">
        <f t="shared" si="24"/>
        <v>No</v>
      </c>
      <c r="O289" s="131" t="str">
        <f t="shared" si="25"/>
        <v>No</v>
      </c>
    </row>
    <row r="290" spans="1:15" x14ac:dyDescent="0.25">
      <c r="A290" s="136" t="s">
        <v>3255</v>
      </c>
      <c r="B290" s="136" t="s">
        <v>3340</v>
      </c>
      <c r="C290" s="26">
        <v>5755</v>
      </c>
      <c r="D290" s="26" t="s">
        <v>3341</v>
      </c>
      <c r="E290" s="114">
        <v>26.4</v>
      </c>
      <c r="F290" s="114">
        <v>0</v>
      </c>
      <c r="G290" s="114">
        <v>0</v>
      </c>
      <c r="H290" s="114">
        <v>0</v>
      </c>
      <c r="I290" s="114">
        <v>0</v>
      </c>
      <c r="J290" s="91">
        <f t="shared" si="23"/>
        <v>26.4</v>
      </c>
      <c r="K290" s="118" t="str">
        <f>IFERROR(VLOOKUP(C290,'CEDARS School FRPL'!$C$4:$H$2393,6,FALSE),"No")</f>
        <v>Yes</v>
      </c>
      <c r="L290" s="118" t="str">
        <f>VLOOKUP(A290,'District Data'!$A$2:$P$321,14,FALSE)</f>
        <v>Yes</v>
      </c>
      <c r="M290" s="120" t="str">
        <f>IFERROR(IF(AND(VLOOKUP(C290,'Package 218'!$D:$D,1,FALSE)=C290,VLOOKUP(C290,'Package 218'!$D:$F,3,FALSE)="Yes",VLOOKUP(A290,'District Data'!$A$2:$O$321,14,FALSE)="Yes"),"Yes","No"),"No")</f>
        <v>Yes</v>
      </c>
      <c r="N290" s="23" t="str">
        <f t="shared" si="24"/>
        <v>Yes</v>
      </c>
      <c r="O290" s="131" t="str">
        <f t="shared" si="25"/>
        <v>Yes</v>
      </c>
    </row>
    <row r="291" spans="1:15" x14ac:dyDescent="0.25">
      <c r="A291" s="136" t="s">
        <v>451</v>
      </c>
      <c r="B291" s="136" t="s">
        <v>2970</v>
      </c>
      <c r="C291" s="26">
        <v>2302</v>
      </c>
      <c r="D291" s="26" t="s">
        <v>452</v>
      </c>
      <c r="E291" s="114">
        <v>84.06</v>
      </c>
      <c r="F291" s="114">
        <v>0</v>
      </c>
      <c r="G291" s="114">
        <v>11.48</v>
      </c>
      <c r="H291" s="114">
        <v>0</v>
      </c>
      <c r="I291" s="114">
        <v>0</v>
      </c>
      <c r="J291" s="91">
        <f t="shared" si="23"/>
        <v>95.54</v>
      </c>
      <c r="K291" s="118" t="str">
        <f>IFERROR(VLOOKUP(C291,'CEDARS School FRPL'!$C$4:$H$2393,6,FALSE),"No")</f>
        <v>Yes</v>
      </c>
      <c r="L291" s="118" t="str">
        <f>VLOOKUP(A291,'District Data'!$A$2:$P$321,14,FALSE)</f>
        <v>Yes</v>
      </c>
      <c r="M291" s="120" t="str">
        <f>IFERROR(IF(AND(VLOOKUP(C291,'Package 218'!$D:$D,1,FALSE)=C291,VLOOKUP(C291,'Package 218'!$D:$F,3,FALSE)="Yes",VLOOKUP(A291,'District Data'!$A$2:$O$321,14,FALSE)="Yes"),"Yes","No"),"No")</f>
        <v>Yes</v>
      </c>
      <c r="N291" s="23" t="str">
        <f t="shared" si="24"/>
        <v>Yes</v>
      </c>
      <c r="O291" s="131" t="str">
        <f t="shared" si="25"/>
        <v>Yes</v>
      </c>
    </row>
    <row r="292" spans="1:15" x14ac:dyDescent="0.25">
      <c r="A292" s="136" t="s">
        <v>451</v>
      </c>
      <c r="B292" s="136" t="s">
        <v>2970</v>
      </c>
      <c r="C292" s="26">
        <v>2830</v>
      </c>
      <c r="D292" s="26" t="s">
        <v>453</v>
      </c>
      <c r="E292" s="114">
        <v>170.3</v>
      </c>
      <c r="F292" s="114">
        <v>0</v>
      </c>
      <c r="G292" s="114">
        <v>0</v>
      </c>
      <c r="H292" s="114">
        <v>0</v>
      </c>
      <c r="I292" s="114">
        <v>0</v>
      </c>
      <c r="J292" s="91">
        <f t="shared" si="23"/>
        <v>170.3</v>
      </c>
      <c r="K292" s="118" t="str">
        <f>IFERROR(VLOOKUP(C292,'CEDARS School FRPL'!$C$4:$H$2393,6,FALSE),"No")</f>
        <v>Yes</v>
      </c>
      <c r="L292" s="118" t="str">
        <f>VLOOKUP(A292,'District Data'!$A$2:$P$321,14,FALSE)</f>
        <v>Yes</v>
      </c>
      <c r="M292" s="120" t="str">
        <f>IFERROR(IF(AND(VLOOKUP(C292,'Package 218'!$D:$D,1,FALSE)=C292,VLOOKUP(C292,'Package 218'!$D:$F,3,FALSE)="Yes",VLOOKUP(A292,'District Data'!$A$2:$O$321,14,FALSE)="Yes"),"Yes","No"),"No")</f>
        <v>Yes</v>
      </c>
      <c r="N292" s="23" t="str">
        <f t="shared" si="24"/>
        <v>Yes</v>
      </c>
      <c r="O292" s="131" t="str">
        <f t="shared" si="25"/>
        <v>Yes</v>
      </c>
    </row>
    <row r="293" spans="1:15" x14ac:dyDescent="0.25">
      <c r="A293" s="136" t="s">
        <v>451</v>
      </c>
      <c r="B293" s="136" t="s">
        <v>2970</v>
      </c>
      <c r="C293" s="26">
        <v>4011</v>
      </c>
      <c r="D293" s="26" t="s">
        <v>454</v>
      </c>
      <c r="E293" s="114">
        <v>73.400000000000006</v>
      </c>
      <c r="F293" s="114">
        <v>0</v>
      </c>
      <c r="G293" s="114">
        <v>0</v>
      </c>
      <c r="H293" s="114">
        <v>0</v>
      </c>
      <c r="I293" s="114">
        <v>0</v>
      </c>
      <c r="J293" s="91">
        <f t="shared" si="23"/>
        <v>73.400000000000006</v>
      </c>
      <c r="K293" s="118" t="str">
        <f>IFERROR(VLOOKUP(C293,'CEDARS School FRPL'!$C$4:$H$2393,6,FALSE),"No")</f>
        <v>Yes</v>
      </c>
      <c r="L293" s="118" t="str">
        <f>VLOOKUP(A293,'District Data'!$A$2:$P$321,14,FALSE)</f>
        <v>Yes</v>
      </c>
      <c r="M293" s="120" t="str">
        <f>IFERROR(IF(AND(VLOOKUP(C293,'Package 218'!$D:$D,1,FALSE)=C293,VLOOKUP(C293,'Package 218'!$D:$F,3,FALSE)="Yes",VLOOKUP(A293,'District Data'!$A$2:$O$321,14,FALSE)="Yes"),"Yes","No"),"No")</f>
        <v>Yes</v>
      </c>
      <c r="N293" s="23" t="str">
        <f t="shared" si="24"/>
        <v>Yes</v>
      </c>
      <c r="O293" s="131" t="str">
        <f t="shared" si="25"/>
        <v>Yes</v>
      </c>
    </row>
    <row r="294" spans="1:15" x14ac:dyDescent="0.25">
      <c r="A294" s="136" t="s">
        <v>2588</v>
      </c>
      <c r="B294" s="136" t="s">
        <v>3177</v>
      </c>
      <c r="C294" s="26">
        <v>2135</v>
      </c>
      <c r="D294" s="26" t="s">
        <v>2590</v>
      </c>
      <c r="E294" s="114">
        <v>17.5</v>
      </c>
      <c r="F294" s="114">
        <v>7</v>
      </c>
      <c r="G294" s="114">
        <v>0</v>
      </c>
      <c r="H294" s="114">
        <v>0</v>
      </c>
      <c r="I294" s="114">
        <v>0</v>
      </c>
      <c r="J294" s="91">
        <f t="shared" si="23"/>
        <v>24.5</v>
      </c>
      <c r="K294" s="118" t="str">
        <f>IFERROR(VLOOKUP(C294,'CEDARS School FRPL'!$C$4:$H$2393,6,FALSE),"No")</f>
        <v>Yes</v>
      </c>
      <c r="L294" s="118" t="str">
        <f>VLOOKUP(A294,'District Data'!$A$2:$P$321,14,FALSE)</f>
        <v>Yes</v>
      </c>
      <c r="M294" s="120" t="str">
        <f>IFERROR(IF(AND(VLOOKUP(C294,'Package 218'!$D:$D,1,FALSE)=C294,VLOOKUP(C294,'Package 218'!$D:$F,3,FALSE)="Yes",VLOOKUP(A294,'District Data'!$A$2:$O$321,14,FALSE)="Yes"),"Yes","No"),"No")</f>
        <v>Yes</v>
      </c>
      <c r="N294" s="23" t="str">
        <f t="shared" si="24"/>
        <v>Yes</v>
      </c>
      <c r="O294" s="131" t="str">
        <f t="shared" si="25"/>
        <v>Yes</v>
      </c>
    </row>
    <row r="295" spans="1:15" x14ac:dyDescent="0.25">
      <c r="A295" s="136" t="s">
        <v>2588</v>
      </c>
      <c r="B295" s="136" t="s">
        <v>3177</v>
      </c>
      <c r="C295" s="26">
        <v>5696</v>
      </c>
      <c r="D295" s="26" t="s">
        <v>3291</v>
      </c>
      <c r="E295" s="114">
        <v>726.87</v>
      </c>
      <c r="F295" s="114">
        <v>0</v>
      </c>
      <c r="G295" s="114">
        <v>0</v>
      </c>
      <c r="H295" s="114">
        <v>0</v>
      </c>
      <c r="I295" s="114">
        <v>0</v>
      </c>
      <c r="J295" s="91">
        <f t="shared" si="23"/>
        <v>726.87</v>
      </c>
      <c r="K295" s="118" t="str">
        <f>IFERROR(VLOOKUP(C295,'CEDARS School FRPL'!$C$4:$H$2393,6,FALSE),"No")</f>
        <v>No</v>
      </c>
      <c r="L295" s="118" t="str">
        <f>VLOOKUP(A295,'District Data'!$A$2:$P$321,14,FALSE)</f>
        <v>Yes</v>
      </c>
      <c r="M295" s="120" t="str">
        <f>IFERROR(IF(AND(VLOOKUP(C295,'Package 218'!$D:$D,1,FALSE)=C295,VLOOKUP(C295,'Package 218'!$D:$F,3,FALSE)="Yes",VLOOKUP(A295,'District Data'!$A$2:$O$321,14,FALSE)="Yes"),"Yes","No"),"No")</f>
        <v>No</v>
      </c>
      <c r="N295" s="23" t="str">
        <f t="shared" si="24"/>
        <v>No</v>
      </c>
      <c r="O295" s="131" t="str">
        <f t="shared" si="25"/>
        <v>No</v>
      </c>
    </row>
    <row r="296" spans="1:15" x14ac:dyDescent="0.25">
      <c r="A296" s="136" t="s">
        <v>1046</v>
      </c>
      <c r="B296" s="136" t="s">
        <v>3041</v>
      </c>
      <c r="C296" s="26">
        <v>2319</v>
      </c>
      <c r="D296" s="26" t="s">
        <v>1047</v>
      </c>
      <c r="E296" s="114">
        <v>313.05</v>
      </c>
      <c r="F296" s="114">
        <v>14.5</v>
      </c>
      <c r="G296" s="114">
        <v>0</v>
      </c>
      <c r="H296" s="114">
        <v>0</v>
      </c>
      <c r="I296" s="114">
        <v>0</v>
      </c>
      <c r="J296" s="91">
        <f t="shared" si="23"/>
        <v>327.55</v>
      </c>
      <c r="K296" s="118" t="str">
        <f>IFERROR(VLOOKUP(C296,'CEDARS School FRPL'!$C$4:$H$2393,6,FALSE),"No")</f>
        <v>Yes</v>
      </c>
      <c r="L296" s="118" t="str">
        <f>VLOOKUP(A296,'District Data'!$A$2:$P$321,14,FALSE)</f>
        <v>Yes</v>
      </c>
      <c r="M296" s="120" t="str">
        <f>IFERROR(IF(AND(VLOOKUP(C296,'Package 218'!$D:$D,1,FALSE)=C296,VLOOKUP(C296,'Package 218'!$D:$F,3,FALSE)="Yes",VLOOKUP(A296,'District Data'!$A$2:$O$321,14,FALSE)="Yes"),"Yes","No"),"No")</f>
        <v>Yes</v>
      </c>
      <c r="N296" s="23" t="str">
        <f t="shared" si="24"/>
        <v>Yes</v>
      </c>
      <c r="O296" s="131" t="str">
        <f t="shared" si="25"/>
        <v>Yes</v>
      </c>
    </row>
    <row r="297" spans="1:15" x14ac:dyDescent="0.25">
      <c r="A297" s="136" t="s">
        <v>1046</v>
      </c>
      <c r="B297" s="136" t="s">
        <v>3041</v>
      </c>
      <c r="C297" s="26">
        <v>2369</v>
      </c>
      <c r="D297" s="26" t="s">
        <v>1048</v>
      </c>
      <c r="E297" s="114">
        <v>365.47</v>
      </c>
      <c r="F297" s="114">
        <v>0</v>
      </c>
      <c r="G297" s="114">
        <v>0</v>
      </c>
      <c r="H297" s="114">
        <v>0</v>
      </c>
      <c r="I297" s="114">
        <v>0</v>
      </c>
      <c r="J297" s="91">
        <f t="shared" si="23"/>
        <v>365.47</v>
      </c>
      <c r="K297" s="118" t="str">
        <f>IFERROR(VLOOKUP(C297,'CEDARS School FRPL'!$C$4:$H$2393,6,FALSE),"No")</f>
        <v>Yes</v>
      </c>
      <c r="L297" s="118" t="str">
        <f>VLOOKUP(A297,'District Data'!$A$2:$P$321,14,FALSE)</f>
        <v>Yes</v>
      </c>
      <c r="M297" s="120" t="str">
        <f>IFERROR(IF(AND(VLOOKUP(C297,'Package 218'!$D:$D,1,FALSE)=C297,VLOOKUP(C297,'Package 218'!$D:$F,3,FALSE)="Yes",VLOOKUP(A297,'District Data'!$A$2:$O$321,14,FALSE)="Yes"),"Yes","No"),"No")</f>
        <v>Yes</v>
      </c>
      <c r="N297" s="23" t="str">
        <f t="shared" si="24"/>
        <v>Yes</v>
      </c>
      <c r="O297" s="131" t="str">
        <f t="shared" si="25"/>
        <v>Yes</v>
      </c>
    </row>
    <row r="298" spans="1:15" x14ac:dyDescent="0.25">
      <c r="A298" s="136" t="s">
        <v>1046</v>
      </c>
      <c r="B298" s="136" t="s">
        <v>3041</v>
      </c>
      <c r="C298" s="26">
        <v>2370</v>
      </c>
      <c r="D298" s="26" t="s">
        <v>1049</v>
      </c>
      <c r="E298" s="114">
        <v>271.29000000000002</v>
      </c>
      <c r="F298" s="114">
        <v>14.1</v>
      </c>
      <c r="G298" s="114">
        <v>0</v>
      </c>
      <c r="H298" s="114">
        <v>0</v>
      </c>
      <c r="I298" s="114">
        <v>0</v>
      </c>
      <c r="J298" s="91">
        <f t="shared" si="23"/>
        <v>285.39000000000004</v>
      </c>
      <c r="K298" s="118" t="str">
        <f>IFERROR(VLOOKUP(C298,'CEDARS School FRPL'!$C$4:$H$2393,6,FALSE),"No")</f>
        <v>Yes</v>
      </c>
      <c r="L298" s="118" t="str">
        <f>VLOOKUP(A298,'District Data'!$A$2:$P$321,14,FALSE)</f>
        <v>Yes</v>
      </c>
      <c r="M298" s="120" t="str">
        <f>IFERROR(IF(AND(VLOOKUP(C298,'Package 218'!$D:$D,1,FALSE)=C298,VLOOKUP(C298,'Package 218'!$D:$F,3,FALSE)="Yes",VLOOKUP(A298,'District Data'!$A$2:$O$321,14,FALSE)="Yes"),"Yes","No"),"No")</f>
        <v>Yes</v>
      </c>
      <c r="N298" s="23" t="str">
        <f t="shared" si="24"/>
        <v>Yes</v>
      </c>
      <c r="O298" s="131" t="str">
        <f t="shared" si="25"/>
        <v>Yes</v>
      </c>
    </row>
    <row r="299" spans="1:15" x14ac:dyDescent="0.25">
      <c r="A299" s="136" t="s">
        <v>1046</v>
      </c>
      <c r="B299" s="136" t="s">
        <v>3041</v>
      </c>
      <c r="C299" s="26">
        <v>2416</v>
      </c>
      <c r="D299" s="26" t="s">
        <v>1050</v>
      </c>
      <c r="E299" s="114">
        <v>824.77</v>
      </c>
      <c r="F299" s="114">
        <v>0</v>
      </c>
      <c r="G299" s="114">
        <v>56.489999999999995</v>
      </c>
      <c r="H299" s="114">
        <v>0</v>
      </c>
      <c r="I299" s="114">
        <v>0</v>
      </c>
      <c r="J299" s="91">
        <f t="shared" si="23"/>
        <v>881.26</v>
      </c>
      <c r="K299" s="118" t="str">
        <f>IFERROR(VLOOKUP(C299,'CEDARS School FRPL'!$C$4:$H$2393,6,FALSE),"No")</f>
        <v>Yes</v>
      </c>
      <c r="L299" s="118" t="str">
        <f>VLOOKUP(A299,'District Data'!$A$2:$P$321,14,FALSE)</f>
        <v>Yes</v>
      </c>
      <c r="M299" s="120" t="str">
        <f>IFERROR(IF(AND(VLOOKUP(C299,'Package 218'!$D:$D,1,FALSE)=C299,VLOOKUP(C299,'Package 218'!$D:$F,3,FALSE)="Yes",VLOOKUP(A299,'District Data'!$A$2:$O$321,14,FALSE)="Yes"),"Yes","No"),"No")</f>
        <v>Yes</v>
      </c>
      <c r="N299" s="23" t="str">
        <f t="shared" si="24"/>
        <v>Yes</v>
      </c>
      <c r="O299" s="131" t="str">
        <f t="shared" si="25"/>
        <v>Yes</v>
      </c>
    </row>
    <row r="300" spans="1:15" x14ac:dyDescent="0.25">
      <c r="A300" s="136" t="s">
        <v>1046</v>
      </c>
      <c r="B300" s="136" t="s">
        <v>3041</v>
      </c>
      <c r="C300" s="26">
        <v>2726</v>
      </c>
      <c r="D300" s="26" t="s">
        <v>1051</v>
      </c>
      <c r="E300" s="114">
        <v>370.94</v>
      </c>
      <c r="F300" s="114">
        <v>0</v>
      </c>
      <c r="G300" s="114">
        <v>0</v>
      </c>
      <c r="H300" s="114">
        <v>0</v>
      </c>
      <c r="I300" s="114">
        <v>0</v>
      </c>
      <c r="J300" s="91">
        <f t="shared" si="23"/>
        <v>370.94</v>
      </c>
      <c r="K300" s="118" t="str">
        <f>IFERROR(VLOOKUP(C300,'CEDARS School FRPL'!$C$4:$H$2393,6,FALSE),"No")</f>
        <v>Yes</v>
      </c>
      <c r="L300" s="118" t="str">
        <f>VLOOKUP(A300,'District Data'!$A$2:$P$321,14,FALSE)</f>
        <v>Yes</v>
      </c>
      <c r="M300" s="120" t="str">
        <f>IFERROR(IF(AND(VLOOKUP(C300,'Package 218'!$D:$D,1,FALSE)=C300,VLOOKUP(C300,'Package 218'!$D:$F,3,FALSE)="Yes",VLOOKUP(A300,'District Data'!$A$2:$O$321,14,FALSE)="Yes"),"Yes","No"),"No")</f>
        <v>Yes</v>
      </c>
      <c r="N300" s="23" t="str">
        <f t="shared" si="24"/>
        <v>Yes</v>
      </c>
      <c r="O300" s="131" t="str">
        <f t="shared" si="25"/>
        <v>Yes</v>
      </c>
    </row>
    <row r="301" spans="1:15" x14ac:dyDescent="0.25">
      <c r="A301" s="136" t="s">
        <v>1046</v>
      </c>
      <c r="B301" s="136" t="s">
        <v>3041</v>
      </c>
      <c r="C301" s="26">
        <v>2831</v>
      </c>
      <c r="D301" s="26" t="s">
        <v>1052</v>
      </c>
      <c r="E301" s="114">
        <v>470.22</v>
      </c>
      <c r="F301" s="114">
        <v>0</v>
      </c>
      <c r="G301" s="114">
        <v>0</v>
      </c>
      <c r="H301" s="114">
        <v>0</v>
      </c>
      <c r="I301" s="114">
        <v>0</v>
      </c>
      <c r="J301" s="91">
        <f t="shared" si="23"/>
        <v>470.22</v>
      </c>
      <c r="K301" s="118" t="str">
        <f>IFERROR(VLOOKUP(C301,'CEDARS School FRPL'!$C$4:$H$2393,6,FALSE),"No")</f>
        <v>Yes</v>
      </c>
      <c r="L301" s="118" t="str">
        <f>VLOOKUP(A301,'District Data'!$A$2:$P$321,14,FALSE)</f>
        <v>Yes</v>
      </c>
      <c r="M301" s="120" t="str">
        <f>IFERROR(IF(AND(VLOOKUP(C301,'Package 218'!$D:$D,1,FALSE)=C301,VLOOKUP(C301,'Package 218'!$D:$F,3,FALSE)="Yes",VLOOKUP(A301,'District Data'!$A$2:$O$321,14,FALSE)="Yes"),"Yes","No"),"No")</f>
        <v>Yes</v>
      </c>
      <c r="N301" s="23" t="str">
        <f t="shared" si="24"/>
        <v>Yes</v>
      </c>
      <c r="O301" s="131" t="str">
        <f t="shared" si="25"/>
        <v>Yes</v>
      </c>
    </row>
    <row r="302" spans="1:15" x14ac:dyDescent="0.25">
      <c r="A302" s="136" t="s">
        <v>1046</v>
      </c>
      <c r="B302" s="136" t="s">
        <v>3041</v>
      </c>
      <c r="C302" s="26">
        <v>2914</v>
      </c>
      <c r="D302" s="26" t="s">
        <v>1053</v>
      </c>
      <c r="E302" s="114">
        <v>319.55</v>
      </c>
      <c r="F302" s="114">
        <v>0</v>
      </c>
      <c r="G302" s="114">
        <v>0</v>
      </c>
      <c r="H302" s="114">
        <v>0</v>
      </c>
      <c r="I302" s="114">
        <v>0</v>
      </c>
      <c r="J302" s="91">
        <f t="shared" si="23"/>
        <v>319.55</v>
      </c>
      <c r="K302" s="118" t="str">
        <f>IFERROR(VLOOKUP(C302,'CEDARS School FRPL'!$C$4:$H$2393,6,FALSE),"No")</f>
        <v>Yes</v>
      </c>
      <c r="L302" s="118" t="str">
        <f>VLOOKUP(A302,'District Data'!$A$2:$P$321,14,FALSE)</f>
        <v>Yes</v>
      </c>
      <c r="M302" s="120" t="str">
        <f>IFERROR(IF(AND(VLOOKUP(C302,'Package 218'!$D:$D,1,FALSE)=C302,VLOOKUP(C302,'Package 218'!$D:$F,3,FALSE)="Yes",VLOOKUP(A302,'District Data'!$A$2:$O$321,14,FALSE)="Yes"),"Yes","No"),"No")</f>
        <v>Yes</v>
      </c>
      <c r="N302" s="23" t="str">
        <f t="shared" si="24"/>
        <v>Yes</v>
      </c>
      <c r="O302" s="131" t="str">
        <f t="shared" si="25"/>
        <v>Yes</v>
      </c>
    </row>
    <row r="303" spans="1:15" x14ac:dyDescent="0.25">
      <c r="A303" s="136" t="s">
        <v>1046</v>
      </c>
      <c r="B303" s="136" t="s">
        <v>3041</v>
      </c>
      <c r="C303" s="26">
        <v>3019</v>
      </c>
      <c r="D303" s="26" t="s">
        <v>7</v>
      </c>
      <c r="E303" s="114">
        <v>419.43</v>
      </c>
      <c r="F303" s="114">
        <v>0</v>
      </c>
      <c r="G303" s="114">
        <v>0</v>
      </c>
      <c r="H303" s="114">
        <v>0</v>
      </c>
      <c r="I303" s="114">
        <v>0</v>
      </c>
      <c r="J303" s="91">
        <f t="shared" si="23"/>
        <v>419.43</v>
      </c>
      <c r="K303" s="118" t="str">
        <f>IFERROR(VLOOKUP(C303,'CEDARS School FRPL'!$C$4:$H$2393,6,FALSE),"No")</f>
        <v>No</v>
      </c>
      <c r="L303" s="118" t="str">
        <f>VLOOKUP(A303,'District Data'!$A$2:$P$321,14,FALSE)</f>
        <v>Yes</v>
      </c>
      <c r="M303" s="120" t="str">
        <f>IFERROR(IF(AND(VLOOKUP(C303,'Package 218'!$D:$D,1,FALSE)=C303,VLOOKUP(C303,'Package 218'!$D:$F,3,FALSE)="Yes",VLOOKUP(A303,'District Data'!$A$2:$O$321,14,FALSE)="Yes"),"Yes","No"),"No")</f>
        <v>No</v>
      </c>
      <c r="N303" s="23" t="str">
        <f t="shared" si="24"/>
        <v>No</v>
      </c>
      <c r="O303" s="131" t="str">
        <f t="shared" si="25"/>
        <v>No</v>
      </c>
    </row>
    <row r="304" spans="1:15" x14ac:dyDescent="0.25">
      <c r="A304" s="136" t="s">
        <v>1046</v>
      </c>
      <c r="B304" s="136" t="s">
        <v>3041</v>
      </c>
      <c r="C304" s="26">
        <v>3151</v>
      </c>
      <c r="D304" s="26" t="s">
        <v>1054</v>
      </c>
      <c r="E304" s="114">
        <v>841.34</v>
      </c>
      <c r="F304" s="114">
        <v>0</v>
      </c>
      <c r="G304" s="114">
        <v>74.819999999999993</v>
      </c>
      <c r="H304" s="114">
        <v>0</v>
      </c>
      <c r="I304" s="114">
        <v>0</v>
      </c>
      <c r="J304" s="91">
        <f t="shared" si="23"/>
        <v>916.16000000000008</v>
      </c>
      <c r="K304" s="118" t="str">
        <f>IFERROR(VLOOKUP(C304,'CEDARS School FRPL'!$C$4:$H$2393,6,FALSE),"No")</f>
        <v>Yes</v>
      </c>
      <c r="L304" s="118" t="str">
        <f>VLOOKUP(A304,'District Data'!$A$2:$P$321,14,FALSE)</f>
        <v>Yes</v>
      </c>
      <c r="M304" s="120" t="str">
        <f>IFERROR(IF(AND(VLOOKUP(C304,'Package 218'!$D:$D,1,FALSE)=C304,VLOOKUP(C304,'Package 218'!$D:$F,3,FALSE)="Yes",VLOOKUP(A304,'District Data'!$A$2:$O$321,14,FALSE)="Yes"),"Yes","No"),"No")</f>
        <v>Yes</v>
      </c>
      <c r="N304" s="23" t="str">
        <f t="shared" si="24"/>
        <v>Yes</v>
      </c>
      <c r="O304" s="131" t="str">
        <f t="shared" si="25"/>
        <v>Yes</v>
      </c>
    </row>
    <row r="305" spans="1:15" x14ac:dyDescent="0.25">
      <c r="A305" s="136" t="s">
        <v>1046</v>
      </c>
      <c r="B305" s="136" t="s">
        <v>3041</v>
      </c>
      <c r="C305" s="26">
        <v>3211</v>
      </c>
      <c r="D305" s="26" t="s">
        <v>1055</v>
      </c>
      <c r="E305" s="114">
        <v>332.23</v>
      </c>
      <c r="F305" s="114">
        <v>0</v>
      </c>
      <c r="G305" s="114">
        <v>0</v>
      </c>
      <c r="H305" s="114">
        <v>0</v>
      </c>
      <c r="I305" s="114">
        <v>0</v>
      </c>
      <c r="J305" s="91">
        <f t="shared" si="23"/>
        <v>332.23</v>
      </c>
      <c r="K305" s="118" t="str">
        <f>IFERROR(VLOOKUP(C305,'CEDARS School FRPL'!$C$4:$H$2393,6,FALSE),"No")</f>
        <v>Yes</v>
      </c>
      <c r="L305" s="118" t="str">
        <f>VLOOKUP(A305,'District Data'!$A$2:$P$321,14,FALSE)</f>
        <v>Yes</v>
      </c>
      <c r="M305" s="120" t="str">
        <f>IFERROR(IF(AND(VLOOKUP(C305,'Package 218'!$D:$D,1,FALSE)=C305,VLOOKUP(C305,'Package 218'!$D:$F,3,FALSE)="Yes",VLOOKUP(A305,'District Data'!$A$2:$O$321,14,FALSE)="Yes"),"Yes","No"),"No")</f>
        <v>Yes</v>
      </c>
      <c r="N305" s="23" t="str">
        <f t="shared" si="24"/>
        <v>Yes</v>
      </c>
      <c r="O305" s="131" t="str">
        <f t="shared" si="25"/>
        <v>Yes</v>
      </c>
    </row>
    <row r="306" spans="1:15" x14ac:dyDescent="0.25">
      <c r="A306" s="136" t="s">
        <v>1046</v>
      </c>
      <c r="B306" s="136" t="s">
        <v>3041</v>
      </c>
      <c r="C306" s="26">
        <v>3475</v>
      </c>
      <c r="D306" s="26" t="s">
        <v>46</v>
      </c>
      <c r="E306" s="114">
        <v>455.8</v>
      </c>
      <c r="F306" s="114">
        <v>0</v>
      </c>
      <c r="G306" s="114">
        <v>0</v>
      </c>
      <c r="H306" s="114">
        <v>0</v>
      </c>
      <c r="I306" s="114">
        <v>0</v>
      </c>
      <c r="J306" s="91">
        <f t="shared" si="23"/>
        <v>455.8</v>
      </c>
      <c r="K306" s="118" t="str">
        <f>IFERROR(VLOOKUP(C306,'CEDARS School FRPL'!$C$4:$H$2393,6,FALSE),"No")</f>
        <v>Yes</v>
      </c>
      <c r="L306" s="118" t="str">
        <f>VLOOKUP(A306,'District Data'!$A$2:$P$321,14,FALSE)</f>
        <v>Yes</v>
      </c>
      <c r="M306" s="120" t="str">
        <f>IFERROR(IF(AND(VLOOKUP(C306,'Package 218'!$D:$D,1,FALSE)=C306,VLOOKUP(C306,'Package 218'!$D:$F,3,FALSE)="Yes",VLOOKUP(A306,'District Data'!$A$2:$O$321,14,FALSE)="Yes"),"Yes","No"),"No")</f>
        <v>Yes</v>
      </c>
      <c r="N306" s="23" t="str">
        <f t="shared" si="24"/>
        <v>Yes</v>
      </c>
      <c r="O306" s="131" t="str">
        <f t="shared" si="25"/>
        <v>Yes</v>
      </c>
    </row>
    <row r="307" spans="1:15" x14ac:dyDescent="0.25">
      <c r="A307" s="136" t="s">
        <v>1046</v>
      </c>
      <c r="B307" s="136" t="s">
        <v>3041</v>
      </c>
      <c r="C307" s="26">
        <v>3658</v>
      </c>
      <c r="D307" s="26" t="s">
        <v>1056</v>
      </c>
      <c r="E307" s="114">
        <v>379.93</v>
      </c>
      <c r="F307" s="114">
        <v>0</v>
      </c>
      <c r="G307" s="114">
        <v>0</v>
      </c>
      <c r="H307" s="114">
        <v>0</v>
      </c>
      <c r="I307" s="114">
        <v>0</v>
      </c>
      <c r="J307" s="91">
        <f t="shared" si="23"/>
        <v>379.93</v>
      </c>
      <c r="K307" s="118" t="str">
        <f>IFERROR(VLOOKUP(C307,'CEDARS School FRPL'!$C$4:$H$2393,6,FALSE),"No")</f>
        <v>Yes</v>
      </c>
      <c r="L307" s="118" t="str">
        <f>VLOOKUP(A307,'District Data'!$A$2:$P$321,14,FALSE)</f>
        <v>Yes</v>
      </c>
      <c r="M307" s="120" t="str">
        <f>IFERROR(IF(AND(VLOOKUP(C307,'Package 218'!$D:$D,1,FALSE)=C307,VLOOKUP(C307,'Package 218'!$D:$F,3,FALSE)="Yes",VLOOKUP(A307,'District Data'!$A$2:$O$321,14,FALSE)="Yes"),"Yes","No"),"No")</f>
        <v>Yes</v>
      </c>
      <c r="N307" s="23" t="str">
        <f t="shared" si="24"/>
        <v>Yes</v>
      </c>
      <c r="O307" s="131" t="str">
        <f t="shared" si="25"/>
        <v>Yes</v>
      </c>
    </row>
    <row r="308" spans="1:15" x14ac:dyDescent="0.25">
      <c r="A308" s="136" t="s">
        <v>1046</v>
      </c>
      <c r="B308" s="136" t="s">
        <v>3041</v>
      </c>
      <c r="C308" s="26">
        <v>4574</v>
      </c>
      <c r="D308" s="26" t="s">
        <v>1057</v>
      </c>
      <c r="E308" s="114">
        <v>412.43</v>
      </c>
      <c r="F308" s="114">
        <v>0</v>
      </c>
      <c r="G308" s="114">
        <v>0</v>
      </c>
      <c r="H308" s="114">
        <v>0</v>
      </c>
      <c r="I308" s="114">
        <v>0</v>
      </c>
      <c r="J308" s="91">
        <f t="shared" si="23"/>
        <v>412.43</v>
      </c>
      <c r="K308" s="118" t="str">
        <f>IFERROR(VLOOKUP(C308,'CEDARS School FRPL'!$C$4:$H$2393,6,FALSE),"No")</f>
        <v>Yes</v>
      </c>
      <c r="L308" s="118" t="str">
        <f>VLOOKUP(A308,'District Data'!$A$2:$P$321,14,FALSE)</f>
        <v>Yes</v>
      </c>
      <c r="M308" s="120" t="str">
        <f>IFERROR(IF(AND(VLOOKUP(C308,'Package 218'!$D:$D,1,FALSE)=C308,VLOOKUP(C308,'Package 218'!$D:$F,3,FALSE)="Yes",VLOOKUP(A308,'District Data'!$A$2:$O$321,14,FALSE)="Yes"),"Yes","No"),"No")</f>
        <v>Yes</v>
      </c>
      <c r="N308" s="23" t="str">
        <f t="shared" si="24"/>
        <v>Yes</v>
      </c>
      <c r="O308" s="131" t="str">
        <f t="shared" si="25"/>
        <v>Yes</v>
      </c>
    </row>
    <row r="309" spans="1:15" x14ac:dyDescent="0.25">
      <c r="A309" s="136" t="s">
        <v>1046</v>
      </c>
      <c r="B309" s="136" t="s">
        <v>3041</v>
      </c>
      <c r="C309" s="26">
        <v>5312</v>
      </c>
      <c r="D309" s="26" t="s">
        <v>1058</v>
      </c>
      <c r="E309" s="114">
        <v>64.180000000000007</v>
      </c>
      <c r="F309" s="114">
        <v>0</v>
      </c>
      <c r="G309" s="114">
        <v>0.03</v>
      </c>
      <c r="H309" s="114">
        <v>0</v>
      </c>
      <c r="I309" s="114">
        <v>0</v>
      </c>
      <c r="J309" s="91">
        <f t="shared" si="23"/>
        <v>64.210000000000008</v>
      </c>
      <c r="K309" s="118" t="str">
        <f>IFERROR(VLOOKUP(C309,'CEDARS School FRPL'!$C$4:$H$2393,6,FALSE),"No")</f>
        <v>Yes</v>
      </c>
      <c r="L309" s="118" t="str">
        <f>VLOOKUP(A309,'District Data'!$A$2:$P$321,14,FALSE)</f>
        <v>Yes</v>
      </c>
      <c r="M309" s="120" t="str">
        <f>IFERROR(IF(AND(VLOOKUP(C309,'Package 218'!$D:$D,1,FALSE)=C309,VLOOKUP(C309,'Package 218'!$D:$F,3,FALSE)="Yes",VLOOKUP(A309,'District Data'!$A$2:$O$321,14,FALSE)="Yes"),"Yes","No"),"No")</f>
        <v>Yes</v>
      </c>
      <c r="N309" s="23" t="str">
        <f t="shared" si="24"/>
        <v>Yes</v>
      </c>
      <c r="O309" s="131" t="str">
        <f t="shared" si="25"/>
        <v>Yes</v>
      </c>
    </row>
    <row r="310" spans="1:15" x14ac:dyDescent="0.25">
      <c r="A310" s="136" t="s">
        <v>1046</v>
      </c>
      <c r="B310" s="136" t="s">
        <v>3041</v>
      </c>
      <c r="C310" s="26">
        <v>5614</v>
      </c>
      <c r="D310" s="26" t="s">
        <v>2890</v>
      </c>
      <c r="E310" s="114">
        <v>107.42</v>
      </c>
      <c r="F310" s="114">
        <v>0</v>
      </c>
      <c r="G310" s="114">
        <v>0.03</v>
      </c>
      <c r="H310" s="114">
        <v>0</v>
      </c>
      <c r="I310" s="114">
        <v>0</v>
      </c>
      <c r="J310" s="91">
        <f t="shared" si="23"/>
        <v>107.45</v>
      </c>
      <c r="K310" s="118" t="str">
        <f>IFERROR(VLOOKUP(C310,'CEDARS School FRPL'!$C$4:$H$2393,6,FALSE),"No")</f>
        <v>Yes</v>
      </c>
      <c r="L310" s="118" t="str">
        <f>VLOOKUP(A310,'District Data'!$A$2:$P$321,14,FALSE)</f>
        <v>Yes</v>
      </c>
      <c r="M310" s="120" t="str">
        <f>IFERROR(IF(AND(VLOOKUP(C310,'Package 218'!$D:$D,1,FALSE)=C310,VLOOKUP(C310,'Package 218'!$D:$F,3,FALSE)="Yes",VLOOKUP(A310,'District Data'!$A$2:$O$321,14,FALSE)="Yes"),"Yes","No"),"No")</f>
        <v>Yes</v>
      </c>
      <c r="N310" s="23" t="str">
        <f t="shared" si="24"/>
        <v>Yes</v>
      </c>
      <c r="O310" s="131" t="str">
        <f t="shared" si="25"/>
        <v>Yes</v>
      </c>
    </row>
    <row r="311" spans="1:15" x14ac:dyDescent="0.25">
      <c r="A311" s="136" t="s">
        <v>2132</v>
      </c>
      <c r="B311" s="26" t="s">
        <v>3198</v>
      </c>
      <c r="C311" s="26">
        <v>2560</v>
      </c>
      <c r="D311" t="s">
        <v>2133</v>
      </c>
      <c r="E311" s="114">
        <v>265.18</v>
      </c>
      <c r="F311" s="114">
        <v>0</v>
      </c>
      <c r="G311" s="114">
        <v>30.7</v>
      </c>
      <c r="H311" s="114">
        <v>0</v>
      </c>
      <c r="I311" s="114">
        <v>0</v>
      </c>
      <c r="J311" s="91">
        <f t="shared" si="23"/>
        <v>295.88</v>
      </c>
      <c r="K311" s="118" t="str">
        <f>IFERROR(VLOOKUP(C311,'CEDARS School FRPL'!$C$4:$H$2393,6,FALSE),"No")</f>
        <v>No</v>
      </c>
      <c r="L311" s="118" t="str">
        <f>VLOOKUP(A311,'District Data'!$A$2:$P$321,14,FALSE)</f>
        <v>Yes</v>
      </c>
      <c r="M311" s="120" t="str">
        <f>IFERROR(IF(AND(VLOOKUP(C311,'Package 218'!$D:$D,1,FALSE)=C311,VLOOKUP(C311,'Package 218'!$D:$F,3,FALSE)="Yes",VLOOKUP(A311,'District Data'!$A$2:$O$321,14,FALSE)="Yes"),"Yes","No"),"No")</f>
        <v>No</v>
      </c>
      <c r="N311" s="23" t="str">
        <f t="shared" si="24"/>
        <v>No</v>
      </c>
      <c r="O311" s="131" t="str">
        <f t="shared" si="25"/>
        <v>No</v>
      </c>
    </row>
    <row r="312" spans="1:15" x14ac:dyDescent="0.25">
      <c r="A312" s="136" t="s">
        <v>2132</v>
      </c>
      <c r="B312" s="136" t="s">
        <v>3198</v>
      </c>
      <c r="C312" s="26">
        <v>4264</v>
      </c>
      <c r="D312" s="26" t="s">
        <v>2134</v>
      </c>
      <c r="E312" s="114">
        <v>378.12</v>
      </c>
      <c r="F312" s="114">
        <v>0</v>
      </c>
      <c r="G312" s="114">
        <v>0</v>
      </c>
      <c r="H312" s="114">
        <v>0</v>
      </c>
      <c r="I312" s="114">
        <v>0</v>
      </c>
      <c r="J312" s="91">
        <f t="shared" si="23"/>
        <v>378.12</v>
      </c>
      <c r="K312" s="118" t="str">
        <f>IFERROR(VLOOKUP(C312,'CEDARS School FRPL'!$C$4:$H$2393,6,FALSE),"No")</f>
        <v>No</v>
      </c>
      <c r="L312" s="118" t="str">
        <f>VLOOKUP(A312,'District Data'!$A$2:$P$321,14,FALSE)</f>
        <v>Yes</v>
      </c>
      <c r="M312" s="120" t="str">
        <f>IFERROR(IF(AND(VLOOKUP(C312,'Package 218'!$D:$D,1,FALSE)=C312,VLOOKUP(C312,'Package 218'!$D:$F,3,FALSE)="Yes",VLOOKUP(A312,'District Data'!$A$2:$O$321,14,FALSE)="Yes"),"Yes","No"),"No")</f>
        <v>No</v>
      </c>
      <c r="N312" s="23" t="str">
        <f t="shared" si="24"/>
        <v>No</v>
      </c>
      <c r="O312" s="131" t="str">
        <f t="shared" si="25"/>
        <v>No</v>
      </c>
    </row>
    <row r="313" spans="1:15" x14ac:dyDescent="0.25">
      <c r="A313" s="136" t="s">
        <v>262</v>
      </c>
      <c r="B313" s="136" t="s">
        <v>2940</v>
      </c>
      <c r="C313" s="26">
        <v>2281</v>
      </c>
      <c r="D313" s="26" t="s">
        <v>263</v>
      </c>
      <c r="E313" s="114">
        <v>381.23</v>
      </c>
      <c r="F313" s="114">
        <v>0</v>
      </c>
      <c r="G313" s="114">
        <v>30.35</v>
      </c>
      <c r="H313" s="114">
        <v>11.6</v>
      </c>
      <c r="I313" s="114">
        <v>0</v>
      </c>
      <c r="J313" s="91">
        <f t="shared" si="23"/>
        <v>423.18000000000006</v>
      </c>
      <c r="K313" s="118" t="str">
        <f>IFERROR(VLOOKUP(C313,'CEDARS School FRPL'!$C$4:$H$2393,6,FALSE),"No")</f>
        <v>No</v>
      </c>
      <c r="L313" s="118" t="str">
        <f>VLOOKUP(A313,'District Data'!$A$2:$P$321,14,FALSE)</f>
        <v>Yes</v>
      </c>
      <c r="M313" s="120" t="str">
        <f>IFERROR(IF(AND(VLOOKUP(C313,'Package 218'!$D:$D,1,FALSE)=C313,VLOOKUP(C313,'Package 218'!$D:$F,3,FALSE)="Yes",VLOOKUP(A313,'District Data'!$A$2:$O$321,14,FALSE)="Yes"),"Yes","No"),"No")</f>
        <v>No</v>
      </c>
      <c r="N313" s="23" t="str">
        <f t="shared" si="24"/>
        <v>No</v>
      </c>
      <c r="O313" s="131" t="str">
        <f t="shared" si="25"/>
        <v>No</v>
      </c>
    </row>
    <row r="314" spans="1:15" x14ac:dyDescent="0.25">
      <c r="A314" s="136" t="s">
        <v>262</v>
      </c>
      <c r="B314" s="136" t="s">
        <v>2940</v>
      </c>
      <c r="C314" s="26">
        <v>2762</v>
      </c>
      <c r="D314" s="26" t="s">
        <v>264</v>
      </c>
      <c r="E314" s="114">
        <v>643.98</v>
      </c>
      <c r="F314" s="114">
        <v>0</v>
      </c>
      <c r="G314" s="114">
        <v>0</v>
      </c>
      <c r="H314" s="114">
        <v>0</v>
      </c>
      <c r="I314" s="114">
        <v>0</v>
      </c>
      <c r="J314" s="91">
        <f t="shared" si="23"/>
        <v>643.98</v>
      </c>
      <c r="K314" s="118" t="str">
        <f>IFERROR(VLOOKUP(C314,'CEDARS School FRPL'!$C$4:$H$2393,6,FALSE),"No")</f>
        <v>Yes</v>
      </c>
      <c r="L314" s="118" t="str">
        <f>VLOOKUP(A314,'District Data'!$A$2:$P$321,14,FALSE)</f>
        <v>Yes</v>
      </c>
      <c r="M314" s="120" t="str">
        <f>IFERROR(IF(AND(VLOOKUP(C314,'Package 218'!$D:$D,1,FALSE)=C314,VLOOKUP(C314,'Package 218'!$D:$F,3,FALSE)="Yes",VLOOKUP(A314,'District Data'!$A$2:$O$321,14,FALSE)="Yes"),"Yes","No"),"No")</f>
        <v>Yes</v>
      </c>
      <c r="N314" s="23" t="str">
        <f t="shared" si="24"/>
        <v>Yes</v>
      </c>
      <c r="O314" s="131" t="str">
        <f t="shared" si="25"/>
        <v>Yes</v>
      </c>
    </row>
    <row r="315" spans="1:15" x14ac:dyDescent="0.25">
      <c r="A315" s="136" t="s">
        <v>262</v>
      </c>
      <c r="B315" s="136" t="s">
        <v>2940</v>
      </c>
      <c r="C315" s="26">
        <v>3969</v>
      </c>
      <c r="D315" s="26" t="s">
        <v>265</v>
      </c>
      <c r="E315" s="114">
        <v>321.47000000000003</v>
      </c>
      <c r="F315" s="114">
        <v>0</v>
      </c>
      <c r="G315" s="114">
        <v>0</v>
      </c>
      <c r="H315" s="114">
        <v>0</v>
      </c>
      <c r="I315" s="114">
        <v>0</v>
      </c>
      <c r="J315" s="91">
        <f t="shared" si="23"/>
        <v>321.47000000000003</v>
      </c>
      <c r="K315" s="118" t="str">
        <f>IFERROR(VLOOKUP(C315,'CEDARS School FRPL'!$C$4:$H$2393,6,FALSE),"No")</f>
        <v>Yes</v>
      </c>
      <c r="L315" s="118" t="str">
        <f>VLOOKUP(A315,'District Data'!$A$2:$P$321,14,FALSE)</f>
        <v>Yes</v>
      </c>
      <c r="M315" s="120" t="str">
        <f>IFERROR(IF(AND(VLOOKUP(C315,'Package 218'!$D:$D,1,FALSE)=C315,VLOOKUP(C315,'Package 218'!$D:$F,3,FALSE)="Yes",VLOOKUP(A315,'District Data'!$A$2:$O$321,14,FALSE)="Yes"),"Yes","No"),"No")</f>
        <v>Yes</v>
      </c>
      <c r="N315" s="23" t="str">
        <f t="shared" si="24"/>
        <v>Yes</v>
      </c>
      <c r="O315" s="131" t="str">
        <f t="shared" si="25"/>
        <v>Yes</v>
      </c>
    </row>
    <row r="316" spans="1:15" x14ac:dyDescent="0.25">
      <c r="A316" s="136" t="s">
        <v>262</v>
      </c>
      <c r="B316" s="136" t="s">
        <v>2940</v>
      </c>
      <c r="C316" s="26">
        <v>5666</v>
      </c>
      <c r="D316" s="26" t="s">
        <v>3264</v>
      </c>
      <c r="E316" s="114">
        <v>7.74</v>
      </c>
      <c r="F316" s="114">
        <v>0</v>
      </c>
      <c r="G316" s="114">
        <v>0</v>
      </c>
      <c r="H316" s="114">
        <v>0</v>
      </c>
      <c r="I316" s="114">
        <v>0</v>
      </c>
      <c r="J316" s="91">
        <f t="shared" si="23"/>
        <v>7.74</v>
      </c>
      <c r="K316" s="118" t="str">
        <f>IFERROR(VLOOKUP(C316,'CEDARS School FRPL'!$C$4:$H$2393,6,FALSE),"No")</f>
        <v>Yes</v>
      </c>
      <c r="L316" s="118" t="str">
        <f>VLOOKUP(A316,'District Data'!$A$2:$P$321,14,FALSE)</f>
        <v>Yes</v>
      </c>
      <c r="M316" s="120" t="str">
        <f>IFERROR(IF(AND(VLOOKUP(C316,'Package 218'!$D:$D,1,FALSE)=C316,VLOOKUP(C316,'Package 218'!$D:$F,3,FALSE)="Yes",VLOOKUP(A316,'District Data'!$A$2:$O$321,14,FALSE)="Yes"),"Yes","No"),"No")</f>
        <v>Yes</v>
      </c>
      <c r="N316" s="23" t="str">
        <f t="shared" si="24"/>
        <v>Yes</v>
      </c>
      <c r="O316" s="131" t="str">
        <f t="shared" si="25"/>
        <v>Yes</v>
      </c>
    </row>
    <row r="317" spans="1:15" x14ac:dyDescent="0.25">
      <c r="A317" s="136" t="s">
        <v>864</v>
      </c>
      <c r="B317" s="136" t="s">
        <v>3022</v>
      </c>
      <c r="C317" s="26">
        <v>2561</v>
      </c>
      <c r="D317" s="26" t="s">
        <v>865</v>
      </c>
      <c r="E317" s="114">
        <v>239.47</v>
      </c>
      <c r="F317" s="114">
        <v>0</v>
      </c>
      <c r="G317" s="114">
        <v>0</v>
      </c>
      <c r="H317" s="114">
        <v>0</v>
      </c>
      <c r="I317" s="114">
        <v>0</v>
      </c>
      <c r="J317" s="91">
        <f t="shared" si="23"/>
        <v>239.47</v>
      </c>
      <c r="K317" s="118" t="str">
        <f>IFERROR(VLOOKUP(C317,'CEDARS School FRPL'!$C$4:$H$2393,6,FALSE),"No")</f>
        <v>No</v>
      </c>
      <c r="L317" s="118" t="str">
        <f>VLOOKUP(A317,'District Data'!$A$2:$P$321,14,FALSE)</f>
        <v>Yes</v>
      </c>
      <c r="M317" s="120" t="str">
        <f>IFERROR(IF(AND(VLOOKUP(C317,'Package 218'!$D:$D,1,FALSE)=C317,VLOOKUP(C317,'Package 218'!$D:$F,3,FALSE)="Yes",VLOOKUP(A317,'District Data'!$A$2:$O$321,14,FALSE)="Yes"),"Yes","No"),"No")</f>
        <v>No</v>
      </c>
      <c r="N317" s="23" t="str">
        <f t="shared" si="24"/>
        <v>No</v>
      </c>
      <c r="O317" s="131" t="str">
        <f t="shared" si="25"/>
        <v>No</v>
      </c>
    </row>
    <row r="318" spans="1:15" x14ac:dyDescent="0.25">
      <c r="A318" s="136" t="s">
        <v>864</v>
      </c>
      <c r="B318" s="136" t="s">
        <v>3022</v>
      </c>
      <c r="C318" s="26">
        <v>2915</v>
      </c>
      <c r="D318" s="26" t="s">
        <v>866</v>
      </c>
      <c r="E318" s="114">
        <v>508.48</v>
      </c>
      <c r="F318" s="114">
        <v>34.340000000000003</v>
      </c>
      <c r="G318" s="114">
        <v>0</v>
      </c>
      <c r="H318" s="114">
        <v>0</v>
      </c>
      <c r="I318" s="114">
        <v>0</v>
      </c>
      <c r="J318" s="91">
        <f t="shared" si="23"/>
        <v>542.82000000000005</v>
      </c>
      <c r="K318" s="118" t="str">
        <f>IFERROR(VLOOKUP(C318,'CEDARS School FRPL'!$C$4:$H$2393,6,FALSE),"No")</f>
        <v>No</v>
      </c>
      <c r="L318" s="118" t="str">
        <f>VLOOKUP(A318,'District Data'!$A$2:$P$321,14,FALSE)</f>
        <v>Yes</v>
      </c>
      <c r="M318" s="120" t="str">
        <f>IFERROR(IF(AND(VLOOKUP(C318,'Package 218'!$D:$D,1,FALSE)=C318,VLOOKUP(C318,'Package 218'!$D:$F,3,FALSE)="Yes",VLOOKUP(A318,'District Data'!$A$2:$O$321,14,FALSE)="Yes"),"Yes","No"),"No")</f>
        <v>No</v>
      </c>
      <c r="N318" s="23" t="str">
        <f t="shared" si="24"/>
        <v>No</v>
      </c>
      <c r="O318" s="131" t="str">
        <f t="shared" si="25"/>
        <v>No</v>
      </c>
    </row>
    <row r="319" spans="1:15" x14ac:dyDescent="0.25">
      <c r="A319" s="136" t="s">
        <v>864</v>
      </c>
      <c r="B319" s="136" t="s">
        <v>3022</v>
      </c>
      <c r="C319" s="26">
        <v>5545</v>
      </c>
      <c r="D319" s="26" t="s">
        <v>2740</v>
      </c>
      <c r="E319" s="114">
        <v>318.69</v>
      </c>
      <c r="F319" s="114">
        <v>0</v>
      </c>
      <c r="G319" s="114">
        <v>36.31</v>
      </c>
      <c r="H319" s="114">
        <v>0.1</v>
      </c>
      <c r="I319" s="114">
        <v>0</v>
      </c>
      <c r="J319" s="91">
        <f t="shared" si="23"/>
        <v>355.1</v>
      </c>
      <c r="K319" s="118" t="str">
        <f>IFERROR(VLOOKUP(C319,'CEDARS School FRPL'!$C$4:$H$2393,6,FALSE),"No")</f>
        <v>No</v>
      </c>
      <c r="L319" s="118" t="str">
        <f>VLOOKUP(A319,'District Data'!$A$2:$P$321,14,FALSE)</f>
        <v>Yes</v>
      </c>
      <c r="M319" s="120" t="str">
        <f>IFERROR(IF(AND(VLOOKUP(C319,'Package 218'!$D:$D,1,FALSE)=C319,VLOOKUP(C319,'Package 218'!$D:$F,3,FALSE)="Yes",VLOOKUP(A319,'District Data'!$A$2:$O$321,14,FALSE)="Yes"),"Yes","No"),"No")</f>
        <v>No</v>
      </c>
      <c r="N319" s="23" t="str">
        <f t="shared" si="24"/>
        <v>No</v>
      </c>
      <c r="O319" s="131" t="str">
        <f t="shared" si="25"/>
        <v>No</v>
      </c>
    </row>
    <row r="320" spans="1:15" x14ac:dyDescent="0.25">
      <c r="A320" s="136" t="s">
        <v>2342</v>
      </c>
      <c r="B320" s="136" t="s">
        <v>3232</v>
      </c>
      <c r="C320" s="26">
        <v>1795</v>
      </c>
      <c r="D320" s="26" t="s">
        <v>2343</v>
      </c>
      <c r="E320" s="114">
        <v>88.74</v>
      </c>
      <c r="F320" s="114">
        <v>0</v>
      </c>
      <c r="G320" s="114">
        <v>0</v>
      </c>
      <c r="H320" s="114">
        <v>0</v>
      </c>
      <c r="I320" s="114">
        <v>0</v>
      </c>
      <c r="J320" s="91">
        <f t="shared" si="23"/>
        <v>88.74</v>
      </c>
      <c r="K320" s="118" t="str">
        <f>IFERROR(VLOOKUP(C320,'CEDARS School FRPL'!$C$4:$H$2393,6,FALSE),"No")</f>
        <v>No</v>
      </c>
      <c r="L320" s="118" t="str">
        <f>VLOOKUP(A320,'District Data'!$A$2:$P$321,14,FALSE)</f>
        <v>Yes</v>
      </c>
      <c r="M320" s="120" t="str">
        <f>IFERROR(IF(AND(VLOOKUP(C320,'Package 218'!$D:$D,1,FALSE)=C320,VLOOKUP(C320,'Package 218'!$D:$F,3,FALSE)="Yes",VLOOKUP(A320,'District Data'!$A$2:$O$321,14,FALSE)="Yes"),"Yes","No"),"No")</f>
        <v>No</v>
      </c>
      <c r="N320" s="23" t="str">
        <f t="shared" si="24"/>
        <v>No</v>
      </c>
      <c r="O320" s="131" t="str">
        <f t="shared" si="25"/>
        <v>No</v>
      </c>
    </row>
    <row r="321" spans="1:15" x14ac:dyDescent="0.25">
      <c r="A321" s="136" t="s">
        <v>2342</v>
      </c>
      <c r="B321" s="136" t="s">
        <v>3232</v>
      </c>
      <c r="C321" s="26">
        <v>3513</v>
      </c>
      <c r="D321" s="26" t="s">
        <v>2344</v>
      </c>
      <c r="E321" s="114">
        <v>39.700000000000003</v>
      </c>
      <c r="F321" s="114">
        <v>0</v>
      </c>
      <c r="G321" s="114">
        <v>0</v>
      </c>
      <c r="H321" s="114">
        <v>0</v>
      </c>
      <c r="I321" s="114">
        <v>0</v>
      </c>
      <c r="J321" s="91">
        <f t="shared" si="23"/>
        <v>39.700000000000003</v>
      </c>
      <c r="K321" s="118" t="str">
        <f>IFERROR(VLOOKUP(C321,'CEDARS School FRPL'!$C$4:$H$2393,6,FALSE),"No")</f>
        <v>No</v>
      </c>
      <c r="L321" s="118" t="str">
        <f>VLOOKUP(A321,'District Data'!$A$2:$P$321,14,FALSE)</f>
        <v>Yes</v>
      </c>
      <c r="M321" s="120" t="str">
        <f>IFERROR(IF(AND(VLOOKUP(C321,'Package 218'!$D:$D,1,FALSE)=C321,VLOOKUP(C321,'Package 218'!$D:$F,3,FALSE)="Yes",VLOOKUP(A321,'District Data'!$A$2:$O$321,14,FALSE)="Yes"),"Yes","No"),"No")</f>
        <v>No</v>
      </c>
      <c r="N321" s="23" t="str">
        <f t="shared" si="24"/>
        <v>No</v>
      </c>
      <c r="O321" s="131" t="str">
        <f t="shared" si="25"/>
        <v>No</v>
      </c>
    </row>
    <row r="322" spans="1:15" x14ac:dyDescent="0.25">
      <c r="A322" s="136" t="s">
        <v>2342</v>
      </c>
      <c r="B322" s="136" t="s">
        <v>3232</v>
      </c>
      <c r="C322" s="26">
        <v>3546</v>
      </c>
      <c r="D322" s="26" t="s">
        <v>2345</v>
      </c>
      <c r="E322" s="114">
        <v>563.6</v>
      </c>
      <c r="F322" s="114">
        <v>0</v>
      </c>
      <c r="G322" s="114">
        <v>60.54</v>
      </c>
      <c r="H322" s="114">
        <v>15.22</v>
      </c>
      <c r="I322" s="114">
        <v>0</v>
      </c>
      <c r="J322" s="91">
        <f t="shared" si="23"/>
        <v>639.36</v>
      </c>
      <c r="K322" s="118" t="str">
        <f>IFERROR(VLOOKUP(C322,'CEDARS School FRPL'!$C$4:$H$2393,6,FALSE),"No")</f>
        <v>No</v>
      </c>
      <c r="L322" s="118" t="str">
        <f>VLOOKUP(A322,'District Data'!$A$2:$P$321,14,FALSE)</f>
        <v>Yes</v>
      </c>
      <c r="M322" s="120" t="str">
        <f>IFERROR(IF(AND(VLOOKUP(C322,'Package 218'!$D:$D,1,FALSE)=C322,VLOOKUP(C322,'Package 218'!$D:$F,3,FALSE)="Yes",VLOOKUP(A322,'District Data'!$A$2:$O$321,14,FALSE)="Yes"),"Yes","No"),"No")</f>
        <v>No</v>
      </c>
      <c r="N322" s="23" t="str">
        <f t="shared" si="24"/>
        <v>No</v>
      </c>
      <c r="O322" s="131" t="str">
        <f t="shared" si="25"/>
        <v>No</v>
      </c>
    </row>
    <row r="323" spans="1:15" x14ac:dyDescent="0.25">
      <c r="A323" s="136" t="s">
        <v>2342</v>
      </c>
      <c r="B323" s="136" t="s">
        <v>3232</v>
      </c>
      <c r="C323" s="26">
        <v>5246</v>
      </c>
      <c r="D323" s="26" t="s">
        <v>2346</v>
      </c>
      <c r="E323" s="114">
        <v>51.15</v>
      </c>
      <c r="F323" s="114">
        <v>0</v>
      </c>
      <c r="G323" s="114">
        <v>0</v>
      </c>
      <c r="H323" s="114">
        <v>0</v>
      </c>
      <c r="I323" s="114">
        <v>0</v>
      </c>
      <c r="J323" s="91">
        <f t="shared" si="23"/>
        <v>51.15</v>
      </c>
      <c r="K323" s="118" t="str">
        <f>IFERROR(VLOOKUP(C323,'CEDARS School FRPL'!$C$4:$H$2393,6,FALSE),"No")</f>
        <v>No</v>
      </c>
      <c r="L323" s="118" t="str">
        <f>VLOOKUP(A323,'District Data'!$A$2:$P$321,14,FALSE)</f>
        <v>Yes</v>
      </c>
      <c r="M323" s="120" t="str">
        <f>IFERROR(IF(AND(VLOOKUP(C323,'Package 218'!$D:$D,1,FALSE)=C323,VLOOKUP(C323,'Package 218'!$D:$F,3,FALSE)="Yes",VLOOKUP(A323,'District Data'!$A$2:$O$321,14,FALSE)="Yes"),"Yes","No"),"No")</f>
        <v>No</v>
      </c>
      <c r="N323" s="23" t="str">
        <f t="shared" si="24"/>
        <v>No</v>
      </c>
      <c r="O323" s="131" t="str">
        <f t="shared" si="25"/>
        <v>No</v>
      </c>
    </row>
    <row r="324" spans="1:15" x14ac:dyDescent="0.25">
      <c r="A324" s="136" t="s">
        <v>2342</v>
      </c>
      <c r="B324" s="136" t="s">
        <v>3232</v>
      </c>
      <c r="C324" s="26">
        <v>5409</v>
      </c>
      <c r="D324" s="26" t="s">
        <v>2347</v>
      </c>
      <c r="E324" s="114">
        <v>725.28</v>
      </c>
      <c r="F324" s="114">
        <v>0</v>
      </c>
      <c r="G324" s="114">
        <v>0</v>
      </c>
      <c r="H324" s="114">
        <v>0</v>
      </c>
      <c r="I324" s="114">
        <v>0</v>
      </c>
      <c r="J324" s="91">
        <f t="shared" ref="J324:J387" si="26">SUM(E324:I324)</f>
        <v>725.28</v>
      </c>
      <c r="K324" s="118" t="str">
        <f>IFERROR(VLOOKUP(C324,'CEDARS School FRPL'!$C$4:$H$2393,6,FALSE),"No")</f>
        <v>No</v>
      </c>
      <c r="L324" s="118" t="str">
        <f>VLOOKUP(A324,'District Data'!$A$2:$P$321,14,FALSE)</f>
        <v>Yes</v>
      </c>
      <c r="M324" s="120" t="str">
        <f>IFERROR(IF(AND(VLOOKUP(C324,'Package 218'!$D:$D,1,FALSE)=C324,VLOOKUP(C324,'Package 218'!$D:$F,3,FALSE)="Yes",VLOOKUP(A324,'District Data'!$A$2:$O$321,14,FALSE)="Yes"),"Yes","No"),"No")</f>
        <v>No</v>
      </c>
      <c r="N324" s="23" t="str">
        <f t="shared" ref="N324:N387" si="27">IF(AND(M324="Yes",K324="Yes"),"Yes","No")</f>
        <v>No</v>
      </c>
      <c r="O324" s="131" t="str">
        <f t="shared" ref="O324:O387" si="28">TEXT(N324, "Yes")</f>
        <v>No</v>
      </c>
    </row>
    <row r="325" spans="1:15" x14ac:dyDescent="0.25">
      <c r="A325" s="136" t="s">
        <v>2342</v>
      </c>
      <c r="B325" s="136" t="s">
        <v>3232</v>
      </c>
      <c r="C325" s="26">
        <v>5599</v>
      </c>
      <c r="D325" s="26" t="s">
        <v>403</v>
      </c>
      <c r="E325" s="114">
        <v>312.83999999999997</v>
      </c>
      <c r="F325" s="114">
        <v>0</v>
      </c>
      <c r="G325" s="114">
        <v>0</v>
      </c>
      <c r="H325" s="114">
        <v>0</v>
      </c>
      <c r="I325" s="114">
        <v>0</v>
      </c>
      <c r="J325" s="91">
        <f t="shared" si="26"/>
        <v>312.83999999999997</v>
      </c>
      <c r="K325" s="118" t="str">
        <f>IFERROR(VLOOKUP(C325,'CEDARS School FRPL'!$C$4:$H$2393,6,FALSE),"No")</f>
        <v>Yes</v>
      </c>
      <c r="L325" s="118" t="str">
        <f>VLOOKUP(A325,'District Data'!$A$2:$P$321,14,FALSE)</f>
        <v>Yes</v>
      </c>
      <c r="M325" s="120" t="str">
        <f>IFERROR(IF(AND(VLOOKUP(C325,'Package 218'!$D:$D,1,FALSE)=C325,VLOOKUP(C325,'Package 218'!$D:$F,3,FALSE)="Yes",VLOOKUP(A325,'District Data'!$A$2:$O$321,14,FALSE)="Yes"),"Yes","No"),"No")</f>
        <v>Yes</v>
      </c>
      <c r="N325" s="23" t="str">
        <f t="shared" si="27"/>
        <v>Yes</v>
      </c>
      <c r="O325" s="131" t="str">
        <f t="shared" si="28"/>
        <v>Yes</v>
      </c>
    </row>
    <row r="326" spans="1:15" x14ac:dyDescent="0.25">
      <c r="A326" s="136" t="s">
        <v>2342</v>
      </c>
      <c r="B326" s="136" t="s">
        <v>3232</v>
      </c>
      <c r="C326" s="26">
        <v>5600</v>
      </c>
      <c r="D326" s="26" t="s">
        <v>2854</v>
      </c>
      <c r="E326" s="114">
        <v>494.04</v>
      </c>
      <c r="F326" s="114">
        <v>0</v>
      </c>
      <c r="G326" s="114">
        <v>0</v>
      </c>
      <c r="H326" s="114">
        <v>0</v>
      </c>
      <c r="I326" s="114">
        <v>0</v>
      </c>
      <c r="J326" s="91">
        <f t="shared" si="26"/>
        <v>494.04</v>
      </c>
      <c r="K326" s="118" t="str">
        <f>IFERROR(VLOOKUP(C326,'CEDARS School FRPL'!$C$4:$H$2393,6,FALSE),"No")</f>
        <v>No</v>
      </c>
      <c r="L326" s="118" t="str">
        <f>VLOOKUP(A326,'District Data'!$A$2:$P$321,14,FALSE)</f>
        <v>Yes</v>
      </c>
      <c r="M326" s="120" t="str">
        <f>IFERROR(IF(AND(VLOOKUP(C326,'Package 218'!$D:$D,1,FALSE)=C326,VLOOKUP(C326,'Package 218'!$D:$F,3,FALSE)="Yes",VLOOKUP(A326,'District Data'!$A$2:$O$321,14,FALSE)="Yes"),"Yes","No"),"No")</f>
        <v>No</v>
      </c>
      <c r="N326" s="23" t="str">
        <f t="shared" si="27"/>
        <v>No</v>
      </c>
      <c r="O326" s="131" t="str">
        <f t="shared" si="28"/>
        <v>No</v>
      </c>
    </row>
    <row r="327" spans="1:15" x14ac:dyDescent="0.25">
      <c r="A327" s="136" t="s">
        <v>871</v>
      </c>
      <c r="B327" s="136" t="s">
        <v>3024</v>
      </c>
      <c r="C327" s="26">
        <v>1934</v>
      </c>
      <c r="D327" s="26" t="s">
        <v>880</v>
      </c>
      <c r="E327" s="114">
        <v>9.74</v>
      </c>
      <c r="F327" s="114">
        <v>0</v>
      </c>
      <c r="G327" s="114">
        <v>0</v>
      </c>
      <c r="H327" s="114">
        <v>0</v>
      </c>
      <c r="I327" s="114">
        <v>0</v>
      </c>
      <c r="J327" s="91">
        <f t="shared" si="26"/>
        <v>9.74</v>
      </c>
      <c r="K327" s="118" t="str">
        <f>IFERROR(VLOOKUP(C327,'CEDARS School FRPL'!$C$4:$H$2393,6,FALSE),"No")</f>
        <v>Yes</v>
      </c>
      <c r="L327" s="118" t="str">
        <f>VLOOKUP(A327,'District Data'!$A$2:$P$321,14,FALSE)</f>
        <v>Yes</v>
      </c>
      <c r="M327" s="120" t="str">
        <f>IFERROR(IF(AND(VLOOKUP(C327,'Package 218'!$D:$D,1,FALSE)=C327,VLOOKUP(C327,'Package 218'!$D:$F,3,FALSE)="Yes",VLOOKUP(A327,'District Data'!$A$2:$O$321,14,FALSE)="Yes"),"Yes","No"),"No")</f>
        <v>Yes</v>
      </c>
      <c r="N327" s="23" t="str">
        <f t="shared" si="27"/>
        <v>Yes</v>
      </c>
      <c r="O327" s="131" t="str">
        <f t="shared" si="28"/>
        <v>Yes</v>
      </c>
    </row>
    <row r="328" spans="1:15" x14ac:dyDescent="0.25">
      <c r="A328" s="136" t="s">
        <v>871</v>
      </c>
      <c r="B328" s="136" t="s">
        <v>3024</v>
      </c>
      <c r="C328" s="26">
        <v>2266</v>
      </c>
      <c r="D328" s="26" t="s">
        <v>872</v>
      </c>
      <c r="E328" s="114">
        <v>1313.17</v>
      </c>
      <c r="F328" s="114">
        <v>0</v>
      </c>
      <c r="G328" s="114">
        <v>83.22</v>
      </c>
      <c r="H328" s="114">
        <v>0</v>
      </c>
      <c r="I328" s="114">
        <v>0</v>
      </c>
      <c r="J328" s="91">
        <f t="shared" si="26"/>
        <v>1396.39</v>
      </c>
      <c r="K328" s="118" t="str">
        <f>IFERROR(VLOOKUP(C328,'CEDARS School FRPL'!$C$4:$H$2393,6,FALSE),"No")</f>
        <v>Yes</v>
      </c>
      <c r="L328" s="118" t="str">
        <f>VLOOKUP(A328,'District Data'!$A$2:$P$321,14,FALSE)</f>
        <v>Yes</v>
      </c>
      <c r="M328" s="120" t="str">
        <f>IFERROR(IF(AND(VLOOKUP(C328,'Package 218'!$D:$D,1,FALSE)=C328,VLOOKUP(C328,'Package 218'!$D:$F,3,FALSE)="Yes",VLOOKUP(A328,'District Data'!$A$2:$O$321,14,FALSE)="Yes"),"Yes","No"),"No")</f>
        <v>Yes</v>
      </c>
      <c r="N328" s="23" t="str">
        <f t="shared" si="27"/>
        <v>Yes</v>
      </c>
      <c r="O328" s="131" t="str">
        <f t="shared" si="28"/>
        <v>Yes</v>
      </c>
    </row>
    <row r="329" spans="1:15" x14ac:dyDescent="0.25">
      <c r="A329" s="136" t="s">
        <v>871</v>
      </c>
      <c r="B329" s="136" t="s">
        <v>3024</v>
      </c>
      <c r="C329" s="26">
        <v>2596</v>
      </c>
      <c r="D329" s="26" t="s">
        <v>873</v>
      </c>
      <c r="E329" s="114">
        <v>167.5</v>
      </c>
      <c r="F329" s="114">
        <v>0</v>
      </c>
      <c r="G329" s="114">
        <v>0</v>
      </c>
      <c r="H329" s="114">
        <v>0</v>
      </c>
      <c r="I329" s="114">
        <v>0</v>
      </c>
      <c r="J329" s="91">
        <f t="shared" si="26"/>
        <v>167.5</v>
      </c>
      <c r="K329" s="118" t="str">
        <f>IFERROR(VLOOKUP(C329,'CEDARS School FRPL'!$C$4:$H$2393,6,FALSE),"No")</f>
        <v>No</v>
      </c>
      <c r="L329" s="118" t="str">
        <f>VLOOKUP(A329,'District Data'!$A$2:$P$321,14,FALSE)</f>
        <v>Yes</v>
      </c>
      <c r="M329" s="120" t="str">
        <f>IFERROR(IF(AND(VLOOKUP(C329,'Package 218'!$D:$D,1,FALSE)=C329,VLOOKUP(C329,'Package 218'!$D:$F,3,FALSE)="Yes",VLOOKUP(A329,'District Data'!$A$2:$O$321,14,FALSE)="Yes"),"Yes","No"),"No")</f>
        <v>No</v>
      </c>
      <c r="N329" s="23" t="str">
        <f t="shared" si="27"/>
        <v>No</v>
      </c>
      <c r="O329" s="131" t="str">
        <f t="shared" si="28"/>
        <v>No</v>
      </c>
    </row>
    <row r="330" spans="1:15" x14ac:dyDescent="0.25">
      <c r="A330" s="136" t="s">
        <v>871</v>
      </c>
      <c r="B330" s="136" t="s">
        <v>3024</v>
      </c>
      <c r="C330" s="26">
        <v>2624</v>
      </c>
      <c r="D330" s="26" t="s">
        <v>874</v>
      </c>
      <c r="E330" s="114">
        <v>322.64</v>
      </c>
      <c r="F330" s="114">
        <v>11.9</v>
      </c>
      <c r="G330" s="114">
        <v>0</v>
      </c>
      <c r="H330" s="114">
        <v>0</v>
      </c>
      <c r="I330" s="114">
        <v>0</v>
      </c>
      <c r="J330" s="91">
        <f t="shared" si="26"/>
        <v>334.53999999999996</v>
      </c>
      <c r="K330" s="118" t="str">
        <f>IFERROR(VLOOKUP(C330,'CEDARS School FRPL'!$C$4:$H$2393,6,FALSE),"No")</f>
        <v>Yes</v>
      </c>
      <c r="L330" s="118" t="str">
        <f>VLOOKUP(A330,'District Data'!$A$2:$P$321,14,FALSE)</f>
        <v>Yes</v>
      </c>
      <c r="M330" s="120" t="str">
        <f>IFERROR(IF(AND(VLOOKUP(C330,'Package 218'!$D:$D,1,FALSE)=C330,VLOOKUP(C330,'Package 218'!$D:$F,3,FALSE)="Yes",VLOOKUP(A330,'District Data'!$A$2:$O$321,14,FALSE)="Yes"),"Yes","No"),"No")</f>
        <v>Yes</v>
      </c>
      <c r="N330" s="23" t="str">
        <f t="shared" si="27"/>
        <v>Yes</v>
      </c>
      <c r="O330" s="131" t="str">
        <f t="shared" si="28"/>
        <v>Yes</v>
      </c>
    </row>
    <row r="331" spans="1:15" x14ac:dyDescent="0.25">
      <c r="A331" s="136" t="s">
        <v>871</v>
      </c>
      <c r="B331" s="136" t="s">
        <v>3024</v>
      </c>
      <c r="C331" s="26">
        <v>2913</v>
      </c>
      <c r="D331" s="26" t="s">
        <v>875</v>
      </c>
      <c r="E331" s="114">
        <v>104.6</v>
      </c>
      <c r="F331" s="114">
        <v>9.6999999999999993</v>
      </c>
      <c r="G331" s="114">
        <v>0</v>
      </c>
      <c r="H331" s="114">
        <v>0</v>
      </c>
      <c r="I331" s="114">
        <v>0</v>
      </c>
      <c r="J331" s="91">
        <f t="shared" si="26"/>
        <v>114.3</v>
      </c>
      <c r="K331" s="118" t="str">
        <f>IFERROR(VLOOKUP(C331,'CEDARS School FRPL'!$C$4:$H$2393,6,FALSE),"No")</f>
        <v>No</v>
      </c>
      <c r="L331" s="118" t="str">
        <f>VLOOKUP(A331,'District Data'!$A$2:$P$321,14,FALSE)</f>
        <v>Yes</v>
      </c>
      <c r="M331" s="120" t="str">
        <f>IFERROR(IF(AND(VLOOKUP(C331,'Package 218'!$D:$D,1,FALSE)=C331,VLOOKUP(C331,'Package 218'!$D:$F,3,FALSE)="Yes",VLOOKUP(A331,'District Data'!$A$2:$O$321,14,FALSE)="Yes"),"Yes","No"),"No")</f>
        <v>No</v>
      </c>
      <c r="N331" s="23" t="str">
        <f t="shared" si="27"/>
        <v>No</v>
      </c>
      <c r="O331" s="131" t="str">
        <f t="shared" si="28"/>
        <v>No</v>
      </c>
    </row>
    <row r="332" spans="1:15" x14ac:dyDescent="0.25">
      <c r="A332" s="136" t="s">
        <v>871</v>
      </c>
      <c r="B332" s="136" t="s">
        <v>3024</v>
      </c>
      <c r="C332" s="26">
        <v>2916</v>
      </c>
      <c r="D332" s="26" t="s">
        <v>876</v>
      </c>
      <c r="E332" s="114">
        <v>560.11</v>
      </c>
      <c r="F332" s="114">
        <v>0</v>
      </c>
      <c r="G332" s="114">
        <v>0</v>
      </c>
      <c r="H332" s="114">
        <v>0</v>
      </c>
      <c r="I332" s="114">
        <v>0</v>
      </c>
      <c r="J332" s="91">
        <f t="shared" si="26"/>
        <v>560.11</v>
      </c>
      <c r="K332" s="118" t="str">
        <f>IFERROR(VLOOKUP(C332,'CEDARS School FRPL'!$C$4:$H$2393,6,FALSE),"No")</f>
        <v>Yes</v>
      </c>
      <c r="L332" s="118" t="str">
        <f>VLOOKUP(A332,'District Data'!$A$2:$P$321,14,FALSE)</f>
        <v>Yes</v>
      </c>
      <c r="M332" s="120" t="str">
        <f>IFERROR(IF(AND(VLOOKUP(C332,'Package 218'!$D:$D,1,FALSE)=C332,VLOOKUP(C332,'Package 218'!$D:$F,3,FALSE)="Yes",VLOOKUP(A332,'District Data'!$A$2:$O$321,14,FALSE)="Yes"),"Yes","No"),"No")</f>
        <v>Yes</v>
      </c>
      <c r="N332" s="23" t="str">
        <f t="shared" si="27"/>
        <v>Yes</v>
      </c>
      <c r="O332" s="131" t="str">
        <f t="shared" si="28"/>
        <v>Yes</v>
      </c>
    </row>
    <row r="333" spans="1:15" x14ac:dyDescent="0.25">
      <c r="A333" s="136" t="s">
        <v>871</v>
      </c>
      <c r="B333" s="136" t="s">
        <v>3024</v>
      </c>
      <c r="C333" s="26">
        <v>3082</v>
      </c>
      <c r="D333" s="26" t="s">
        <v>877</v>
      </c>
      <c r="E333" s="114">
        <v>404.24</v>
      </c>
      <c r="F333" s="114">
        <v>24.92</v>
      </c>
      <c r="G333" s="114">
        <v>0</v>
      </c>
      <c r="H333" s="114">
        <v>0</v>
      </c>
      <c r="I333" s="114">
        <v>0</v>
      </c>
      <c r="J333" s="91">
        <f t="shared" si="26"/>
        <v>429.16</v>
      </c>
      <c r="K333" s="118" t="str">
        <f>IFERROR(VLOOKUP(C333,'CEDARS School FRPL'!$C$4:$H$2393,6,FALSE),"No")</f>
        <v>Yes</v>
      </c>
      <c r="L333" s="118" t="str">
        <f>VLOOKUP(A333,'District Data'!$A$2:$P$321,14,FALSE)</f>
        <v>Yes</v>
      </c>
      <c r="M333" s="120" t="str">
        <f>IFERROR(IF(AND(VLOOKUP(C333,'Package 218'!$D:$D,1,FALSE)=C333,VLOOKUP(C333,'Package 218'!$D:$F,3,FALSE)="Yes",VLOOKUP(A333,'District Data'!$A$2:$O$321,14,FALSE)="Yes"),"Yes","No"),"No")</f>
        <v>Yes</v>
      </c>
      <c r="N333" s="23" t="str">
        <f t="shared" si="27"/>
        <v>Yes</v>
      </c>
      <c r="O333" s="131" t="str">
        <f t="shared" si="28"/>
        <v>Yes</v>
      </c>
    </row>
    <row r="334" spans="1:15" x14ac:dyDescent="0.25">
      <c r="A334" s="136" t="s">
        <v>871</v>
      </c>
      <c r="B334" s="136" t="s">
        <v>3024</v>
      </c>
      <c r="C334" s="26">
        <v>3322</v>
      </c>
      <c r="D334" s="26" t="s">
        <v>878</v>
      </c>
      <c r="E334" s="114">
        <v>516.20000000000005</v>
      </c>
      <c r="F334" s="114">
        <v>0</v>
      </c>
      <c r="G334" s="114">
        <v>0</v>
      </c>
      <c r="H334" s="114">
        <v>0</v>
      </c>
      <c r="I334" s="114">
        <v>0</v>
      </c>
      <c r="J334" s="91">
        <f t="shared" si="26"/>
        <v>516.20000000000005</v>
      </c>
      <c r="K334" s="118" t="str">
        <f>IFERROR(VLOOKUP(C334,'CEDARS School FRPL'!$C$4:$H$2393,6,FALSE),"No")</f>
        <v>Yes</v>
      </c>
      <c r="L334" s="118" t="str">
        <f>VLOOKUP(A334,'District Data'!$A$2:$P$321,14,FALSE)</f>
        <v>Yes</v>
      </c>
      <c r="M334" s="120" t="str">
        <f>IFERROR(IF(AND(VLOOKUP(C334,'Package 218'!$D:$D,1,FALSE)=C334,VLOOKUP(C334,'Package 218'!$D:$F,3,FALSE)="Yes",VLOOKUP(A334,'District Data'!$A$2:$O$321,14,FALSE)="Yes"),"Yes","No"),"No")</f>
        <v>Yes</v>
      </c>
      <c r="N334" s="23" t="str">
        <f t="shared" si="27"/>
        <v>Yes</v>
      </c>
      <c r="O334" s="131" t="str">
        <f t="shared" si="28"/>
        <v>Yes</v>
      </c>
    </row>
    <row r="335" spans="1:15" x14ac:dyDescent="0.25">
      <c r="A335" s="136" t="s">
        <v>871</v>
      </c>
      <c r="B335" s="136" t="s">
        <v>3024</v>
      </c>
      <c r="C335" s="26">
        <v>3323</v>
      </c>
      <c r="D335" s="26" t="s">
        <v>879</v>
      </c>
      <c r="E335" s="114">
        <v>327.95</v>
      </c>
      <c r="F335" s="114">
        <v>12.2</v>
      </c>
      <c r="G335" s="114">
        <v>0</v>
      </c>
      <c r="H335" s="114">
        <v>0</v>
      </c>
      <c r="I335" s="114">
        <v>0</v>
      </c>
      <c r="J335" s="91">
        <f t="shared" si="26"/>
        <v>340.15</v>
      </c>
      <c r="K335" s="118" t="str">
        <f>IFERROR(VLOOKUP(C335,'CEDARS School FRPL'!$C$4:$H$2393,6,FALSE),"No")</f>
        <v>Yes</v>
      </c>
      <c r="L335" s="118" t="str">
        <f>VLOOKUP(A335,'District Data'!$A$2:$P$321,14,FALSE)</f>
        <v>Yes</v>
      </c>
      <c r="M335" s="120" t="str">
        <f>IFERROR(IF(AND(VLOOKUP(C335,'Package 218'!$D:$D,1,FALSE)=C335,VLOOKUP(C335,'Package 218'!$D:$F,3,FALSE)="Yes",VLOOKUP(A335,'District Data'!$A$2:$O$321,14,FALSE)="Yes"),"Yes","No"),"No")</f>
        <v>Yes</v>
      </c>
      <c r="N335" s="23" t="str">
        <f t="shared" si="27"/>
        <v>Yes</v>
      </c>
      <c r="O335" s="131" t="str">
        <f t="shared" si="28"/>
        <v>Yes</v>
      </c>
    </row>
    <row r="336" spans="1:15" x14ac:dyDescent="0.25">
      <c r="A336" s="136" t="s">
        <v>871</v>
      </c>
      <c r="B336" s="136" t="s">
        <v>3024</v>
      </c>
      <c r="C336" s="26">
        <v>5194</v>
      </c>
      <c r="D336" s="26" t="s">
        <v>881</v>
      </c>
      <c r="E336" s="114">
        <v>248.85</v>
      </c>
      <c r="F336" s="114">
        <v>0</v>
      </c>
      <c r="G336" s="114">
        <v>10.99</v>
      </c>
      <c r="H336" s="114">
        <v>0</v>
      </c>
      <c r="I336" s="114">
        <v>0</v>
      </c>
      <c r="J336" s="91">
        <f t="shared" si="26"/>
        <v>259.83999999999997</v>
      </c>
      <c r="K336" s="118" t="str">
        <f>IFERROR(VLOOKUP(C336,'CEDARS School FRPL'!$C$4:$H$2393,6,FALSE),"No")</f>
        <v>Yes</v>
      </c>
      <c r="L336" s="118" t="str">
        <f>VLOOKUP(A336,'District Data'!$A$2:$P$321,14,FALSE)</f>
        <v>Yes</v>
      </c>
      <c r="M336" s="120" t="str">
        <f>IFERROR(IF(AND(VLOOKUP(C336,'Package 218'!$D:$D,1,FALSE)=C336,VLOOKUP(C336,'Package 218'!$D:$F,3,FALSE)="Yes",VLOOKUP(A336,'District Data'!$A$2:$O$321,14,FALSE)="Yes"),"Yes","No"),"No")</f>
        <v>Yes</v>
      </c>
      <c r="N336" s="23" t="str">
        <f t="shared" si="27"/>
        <v>Yes</v>
      </c>
      <c r="O336" s="131" t="str">
        <f t="shared" si="28"/>
        <v>Yes</v>
      </c>
    </row>
    <row r="337" spans="1:15" x14ac:dyDescent="0.25">
      <c r="A337" s="136" t="s">
        <v>871</v>
      </c>
      <c r="B337" s="136" t="s">
        <v>3024</v>
      </c>
      <c r="C337" s="26">
        <v>5675</v>
      </c>
      <c r="D337" s="26" t="s">
        <v>3276</v>
      </c>
      <c r="E337" s="114">
        <v>804.76</v>
      </c>
      <c r="F337" s="114">
        <v>37.6</v>
      </c>
      <c r="G337" s="114">
        <v>0</v>
      </c>
      <c r="H337" s="114">
        <v>0</v>
      </c>
      <c r="I337" s="114">
        <v>0</v>
      </c>
      <c r="J337" s="91">
        <f t="shared" si="26"/>
        <v>842.36</v>
      </c>
      <c r="K337" s="118" t="str">
        <f>IFERROR(VLOOKUP(C337,'CEDARS School FRPL'!$C$4:$H$2393,6,FALSE),"No")</f>
        <v>Yes</v>
      </c>
      <c r="L337" s="118" t="str">
        <f>VLOOKUP(A337,'District Data'!$A$2:$P$321,14,FALSE)</f>
        <v>Yes</v>
      </c>
      <c r="M337" s="120" t="str">
        <f>IFERROR(IF(AND(VLOOKUP(C337,'Package 218'!$D:$D,1,FALSE)=C337,VLOOKUP(C337,'Package 218'!$D:$F,3,FALSE)="Yes",VLOOKUP(A337,'District Data'!$A$2:$O$321,14,FALSE)="Yes"),"Yes","No"),"No")</f>
        <v>Yes</v>
      </c>
      <c r="N337" s="23" t="str">
        <f t="shared" si="27"/>
        <v>Yes</v>
      </c>
      <c r="O337" s="131" t="str">
        <f t="shared" si="28"/>
        <v>Yes</v>
      </c>
    </row>
    <row r="338" spans="1:15" x14ac:dyDescent="0.25">
      <c r="A338" s="136" t="s">
        <v>1462</v>
      </c>
      <c r="B338" s="136" t="s">
        <v>3103</v>
      </c>
      <c r="C338" s="26">
        <v>2666</v>
      </c>
      <c r="D338" s="26" t="s">
        <v>1463</v>
      </c>
      <c r="E338" s="114">
        <v>109.06</v>
      </c>
      <c r="F338" s="114">
        <v>0</v>
      </c>
      <c r="G338" s="114">
        <v>0</v>
      </c>
      <c r="H338" s="114">
        <v>0</v>
      </c>
      <c r="I338" s="114">
        <v>0</v>
      </c>
      <c r="J338" s="91">
        <f t="shared" si="26"/>
        <v>109.06</v>
      </c>
      <c r="K338" s="118" t="str">
        <f>IFERROR(VLOOKUP(C338,'CEDARS School FRPL'!$C$4:$H$2393,6,FALSE),"No")</f>
        <v>Yes</v>
      </c>
      <c r="L338" s="118" t="str">
        <f>VLOOKUP(A338,'District Data'!$A$2:$P$321,14,FALSE)</f>
        <v>Yes</v>
      </c>
      <c r="M338" s="120" t="str">
        <f>IFERROR(IF(AND(VLOOKUP(C338,'Package 218'!$D:$D,1,FALSE)=C338,VLOOKUP(C338,'Package 218'!$D:$F,3,FALSE)="Yes",VLOOKUP(A338,'District Data'!$A$2:$O$321,14,FALSE)="Yes"),"Yes","No"),"No")</f>
        <v>Yes</v>
      </c>
      <c r="N338" s="23" t="str">
        <f t="shared" si="27"/>
        <v>Yes</v>
      </c>
      <c r="O338" s="131" t="str">
        <f t="shared" si="28"/>
        <v>Yes</v>
      </c>
    </row>
    <row r="339" spans="1:15" x14ac:dyDescent="0.25">
      <c r="A339" s="136" t="s">
        <v>213</v>
      </c>
      <c r="B339" s="136" t="s">
        <v>2931</v>
      </c>
      <c r="C339" s="26">
        <v>1900</v>
      </c>
      <c r="D339" s="26" t="s">
        <v>217</v>
      </c>
      <c r="E339" s="114">
        <v>31</v>
      </c>
      <c r="F339" s="114">
        <v>0</v>
      </c>
      <c r="G339" s="114">
        <v>0</v>
      </c>
      <c r="H339" s="114">
        <v>0</v>
      </c>
      <c r="I339" s="114">
        <v>0</v>
      </c>
      <c r="J339" s="91">
        <f t="shared" si="26"/>
        <v>31</v>
      </c>
      <c r="K339" s="118" t="str">
        <f>IFERROR(VLOOKUP(C339,'CEDARS School FRPL'!$C$4:$H$2393,6,FALSE),"No")</f>
        <v>Yes</v>
      </c>
      <c r="L339" s="118" t="str">
        <f>VLOOKUP(A339,'District Data'!$A$2:$P$321,14,FALSE)</f>
        <v>Yes</v>
      </c>
      <c r="M339" s="120" t="str">
        <f>IFERROR(IF(AND(VLOOKUP(C339,'Package 218'!$D:$D,1,FALSE)=C339,VLOOKUP(C339,'Package 218'!$D:$F,3,FALSE)="Yes",VLOOKUP(A339,'District Data'!$A$2:$O$321,14,FALSE)="Yes"),"Yes","No"),"No")</f>
        <v>Yes</v>
      </c>
      <c r="N339" s="23" t="str">
        <f t="shared" si="27"/>
        <v>Yes</v>
      </c>
      <c r="O339" s="131" t="str">
        <f t="shared" si="28"/>
        <v>Yes</v>
      </c>
    </row>
    <row r="340" spans="1:15" x14ac:dyDescent="0.25">
      <c r="A340" s="136" t="s">
        <v>213</v>
      </c>
      <c r="B340" s="136" t="s">
        <v>2931</v>
      </c>
      <c r="C340" s="26">
        <v>2562</v>
      </c>
      <c r="D340" s="26" t="s">
        <v>214</v>
      </c>
      <c r="E340" s="114">
        <v>296.3</v>
      </c>
      <c r="F340" s="114">
        <v>29.1</v>
      </c>
      <c r="G340" s="114">
        <v>0</v>
      </c>
      <c r="H340" s="114">
        <v>0</v>
      </c>
      <c r="I340" s="114">
        <v>0</v>
      </c>
      <c r="J340" s="91">
        <f t="shared" si="26"/>
        <v>325.40000000000003</v>
      </c>
      <c r="K340" s="118" t="str">
        <f>IFERROR(VLOOKUP(C340,'CEDARS School FRPL'!$C$4:$H$2393,6,FALSE),"No")</f>
        <v>Yes</v>
      </c>
      <c r="L340" s="118" t="str">
        <f>VLOOKUP(A340,'District Data'!$A$2:$P$321,14,FALSE)</f>
        <v>Yes</v>
      </c>
      <c r="M340" s="120" t="str">
        <f>IFERROR(IF(AND(VLOOKUP(C340,'Package 218'!$D:$D,1,FALSE)=C340,VLOOKUP(C340,'Package 218'!$D:$F,3,FALSE)="Yes",VLOOKUP(A340,'District Data'!$A$2:$O$321,14,FALSE)="Yes"),"Yes","No"),"No")</f>
        <v>Yes</v>
      </c>
      <c r="N340" s="23" t="str">
        <f t="shared" si="27"/>
        <v>Yes</v>
      </c>
      <c r="O340" s="131" t="str">
        <f t="shared" si="28"/>
        <v>Yes</v>
      </c>
    </row>
    <row r="341" spans="1:15" x14ac:dyDescent="0.25">
      <c r="A341" s="136" t="s">
        <v>213</v>
      </c>
      <c r="B341" s="136" t="s">
        <v>2931</v>
      </c>
      <c r="C341" s="26">
        <v>2788</v>
      </c>
      <c r="D341" s="26" t="s">
        <v>215</v>
      </c>
      <c r="E341" s="114">
        <v>218.32</v>
      </c>
      <c r="F341" s="114">
        <v>0</v>
      </c>
      <c r="G341" s="114">
        <v>1.26</v>
      </c>
      <c r="H341" s="114">
        <v>0</v>
      </c>
      <c r="I341" s="114">
        <v>0</v>
      </c>
      <c r="J341" s="91">
        <f t="shared" si="26"/>
        <v>219.57999999999998</v>
      </c>
      <c r="K341" s="118" t="str">
        <f>IFERROR(VLOOKUP(C341,'CEDARS School FRPL'!$C$4:$H$2393,6,FALSE),"No")</f>
        <v>Yes</v>
      </c>
      <c r="L341" s="118" t="str">
        <f>VLOOKUP(A341,'District Data'!$A$2:$P$321,14,FALSE)</f>
        <v>Yes</v>
      </c>
      <c r="M341" s="120" t="str">
        <f>IFERROR(IF(AND(VLOOKUP(C341,'Package 218'!$D:$D,1,FALSE)=C341,VLOOKUP(C341,'Package 218'!$D:$F,3,FALSE)="Yes",VLOOKUP(A341,'District Data'!$A$2:$O$321,14,FALSE)="Yes"),"Yes","No"),"No")</f>
        <v>Yes</v>
      </c>
      <c r="N341" s="23" t="str">
        <f t="shared" si="27"/>
        <v>Yes</v>
      </c>
      <c r="O341" s="131" t="str">
        <f t="shared" si="28"/>
        <v>Yes</v>
      </c>
    </row>
    <row r="342" spans="1:15" x14ac:dyDescent="0.25">
      <c r="A342" s="136" t="s">
        <v>213</v>
      </c>
      <c r="B342" s="136" t="s">
        <v>2931</v>
      </c>
      <c r="C342" s="26">
        <v>4213</v>
      </c>
      <c r="D342" s="26" t="s">
        <v>216</v>
      </c>
      <c r="E342" s="114">
        <v>161.1</v>
      </c>
      <c r="F342" s="114">
        <v>0</v>
      </c>
      <c r="G342" s="114">
        <v>0</v>
      </c>
      <c r="H342" s="114">
        <v>0</v>
      </c>
      <c r="I342" s="114">
        <v>0</v>
      </c>
      <c r="J342" s="91">
        <f t="shared" si="26"/>
        <v>161.1</v>
      </c>
      <c r="K342" s="118" t="str">
        <f>IFERROR(VLOOKUP(C342,'CEDARS School FRPL'!$C$4:$H$2393,6,FALSE),"No")</f>
        <v>Yes</v>
      </c>
      <c r="L342" s="118" t="str">
        <f>VLOOKUP(A342,'District Data'!$A$2:$P$321,14,FALSE)</f>
        <v>Yes</v>
      </c>
      <c r="M342" s="120" t="str">
        <f>IFERROR(IF(AND(VLOOKUP(C342,'Package 218'!$D:$D,1,FALSE)=C342,VLOOKUP(C342,'Package 218'!$D:$F,3,FALSE)="Yes",VLOOKUP(A342,'District Data'!$A$2:$O$321,14,FALSE)="Yes"),"Yes","No"),"No")</f>
        <v>Yes</v>
      </c>
      <c r="N342" s="23" t="str">
        <f t="shared" si="27"/>
        <v>Yes</v>
      </c>
      <c r="O342" s="131" t="str">
        <f t="shared" si="28"/>
        <v>Yes</v>
      </c>
    </row>
    <row r="343" spans="1:15" x14ac:dyDescent="0.25">
      <c r="A343" s="136" t="s">
        <v>1484</v>
      </c>
      <c r="B343" s="136" t="s">
        <v>3108</v>
      </c>
      <c r="C343" s="26">
        <v>2502</v>
      </c>
      <c r="D343" s="26" t="s">
        <v>1485</v>
      </c>
      <c r="E343" s="114">
        <v>23.7</v>
      </c>
      <c r="F343" s="114">
        <v>3</v>
      </c>
      <c r="G343" s="114">
        <v>0</v>
      </c>
      <c r="H343" s="114">
        <v>0</v>
      </c>
      <c r="I343" s="114">
        <v>0</v>
      </c>
      <c r="J343" s="91">
        <f t="shared" si="26"/>
        <v>26.7</v>
      </c>
      <c r="K343" s="118" t="str">
        <f>IFERROR(VLOOKUP(C343,'CEDARS School FRPL'!$C$4:$H$2393,6,FALSE),"No")</f>
        <v>Yes</v>
      </c>
      <c r="L343" s="118" t="str">
        <f>VLOOKUP(A343,'District Data'!$A$2:$P$321,14,FALSE)</f>
        <v>Yes</v>
      </c>
      <c r="M343" s="120" t="str">
        <f>IFERROR(IF(AND(VLOOKUP(C343,'Package 218'!$D:$D,1,FALSE)=C343,VLOOKUP(C343,'Package 218'!$D:$F,3,FALSE)="Yes",VLOOKUP(A343,'District Data'!$A$2:$O$321,14,FALSE)="Yes"),"Yes","No"),"No")</f>
        <v>Yes</v>
      </c>
      <c r="N343" s="23" t="str">
        <f t="shared" si="27"/>
        <v>Yes</v>
      </c>
      <c r="O343" s="131" t="str">
        <f t="shared" si="28"/>
        <v>Yes</v>
      </c>
    </row>
    <row r="344" spans="1:15" x14ac:dyDescent="0.25">
      <c r="A344" s="136" t="s">
        <v>481</v>
      </c>
      <c r="B344" s="136" t="s">
        <v>2977</v>
      </c>
      <c r="C344" s="26">
        <v>2563</v>
      </c>
      <c r="D344" s="26" t="s">
        <v>482</v>
      </c>
      <c r="E344" s="114">
        <v>310.05</v>
      </c>
      <c r="F344" s="114">
        <v>0</v>
      </c>
      <c r="G344" s="114">
        <v>0</v>
      </c>
      <c r="H344" s="114">
        <v>0</v>
      </c>
      <c r="I344" s="114">
        <v>0</v>
      </c>
      <c r="J344" s="91">
        <f t="shared" si="26"/>
        <v>310.05</v>
      </c>
      <c r="K344" s="118" t="str">
        <f>IFERROR(VLOOKUP(C344,'CEDARS School FRPL'!$C$4:$H$2393,6,FALSE),"No")</f>
        <v>Yes</v>
      </c>
      <c r="L344" s="118" t="str">
        <f>VLOOKUP(A344,'District Data'!$A$2:$P$321,14,FALSE)</f>
        <v>Yes</v>
      </c>
      <c r="M344" s="120" t="str">
        <f>IFERROR(IF(AND(VLOOKUP(C344,'Package 218'!$D:$D,1,FALSE)=C344,VLOOKUP(C344,'Package 218'!$D:$F,3,FALSE)="Yes",VLOOKUP(A344,'District Data'!$A$2:$O$321,14,FALSE)="Yes"),"Yes","No"),"No")</f>
        <v>Yes</v>
      </c>
      <c r="N344" s="23" t="str">
        <f t="shared" si="27"/>
        <v>Yes</v>
      </c>
      <c r="O344" s="131" t="str">
        <f t="shared" si="28"/>
        <v>Yes</v>
      </c>
    </row>
    <row r="345" spans="1:15" x14ac:dyDescent="0.25">
      <c r="A345" s="136" t="s">
        <v>481</v>
      </c>
      <c r="B345" s="136" t="s">
        <v>2977</v>
      </c>
      <c r="C345" s="26">
        <v>2727</v>
      </c>
      <c r="D345" s="26" t="s">
        <v>483</v>
      </c>
      <c r="E345" s="114">
        <v>1324.02</v>
      </c>
      <c r="F345" s="114">
        <v>0</v>
      </c>
      <c r="G345" s="114">
        <v>181.84</v>
      </c>
      <c r="H345" s="114">
        <v>0</v>
      </c>
      <c r="I345" s="114">
        <v>0</v>
      </c>
      <c r="J345" s="91">
        <f t="shared" si="26"/>
        <v>1505.86</v>
      </c>
      <c r="K345" s="118" t="str">
        <f>IFERROR(VLOOKUP(C345,'CEDARS School FRPL'!$C$4:$H$2393,6,FALSE),"No")</f>
        <v>Yes</v>
      </c>
      <c r="L345" s="118" t="str">
        <f>VLOOKUP(A345,'District Data'!$A$2:$P$321,14,FALSE)</f>
        <v>Yes</v>
      </c>
      <c r="M345" s="120" t="str">
        <f>IFERROR(IF(AND(VLOOKUP(C345,'Package 218'!$D:$D,1,FALSE)=C345,VLOOKUP(C345,'Package 218'!$D:$F,3,FALSE)="Yes",VLOOKUP(A345,'District Data'!$A$2:$O$321,14,FALSE)="Yes"),"Yes","No"),"No")</f>
        <v>Yes</v>
      </c>
      <c r="N345" s="23" t="str">
        <f t="shared" si="27"/>
        <v>Yes</v>
      </c>
      <c r="O345" s="131" t="str">
        <f t="shared" si="28"/>
        <v>Yes</v>
      </c>
    </row>
    <row r="346" spans="1:15" x14ac:dyDescent="0.25">
      <c r="A346" s="136" t="s">
        <v>481</v>
      </c>
      <c r="B346" s="136" t="s">
        <v>2977</v>
      </c>
      <c r="C346" s="26">
        <v>2966</v>
      </c>
      <c r="D346" s="26" t="s">
        <v>484</v>
      </c>
      <c r="E346" s="114">
        <v>502.4</v>
      </c>
      <c r="F346" s="114">
        <v>15.43</v>
      </c>
      <c r="G346" s="114">
        <v>0</v>
      </c>
      <c r="H346" s="114">
        <v>0</v>
      </c>
      <c r="I346" s="114">
        <v>0</v>
      </c>
      <c r="J346" s="91">
        <f t="shared" si="26"/>
        <v>517.82999999999993</v>
      </c>
      <c r="K346" s="118" t="str">
        <f>IFERROR(VLOOKUP(C346,'CEDARS School FRPL'!$C$4:$H$2393,6,FALSE),"No")</f>
        <v>Yes</v>
      </c>
      <c r="L346" s="118" t="str">
        <f>VLOOKUP(A346,'District Data'!$A$2:$P$321,14,FALSE)</f>
        <v>Yes</v>
      </c>
      <c r="M346" s="120" t="str">
        <f>IFERROR(IF(AND(VLOOKUP(C346,'Package 218'!$D:$D,1,FALSE)=C346,VLOOKUP(C346,'Package 218'!$D:$F,3,FALSE)="Yes",VLOOKUP(A346,'District Data'!$A$2:$O$321,14,FALSE)="Yes"),"Yes","No"),"No")</f>
        <v>Yes</v>
      </c>
      <c r="N346" s="23" t="str">
        <f t="shared" si="27"/>
        <v>Yes</v>
      </c>
      <c r="O346" s="131" t="str">
        <f t="shared" si="28"/>
        <v>Yes</v>
      </c>
    </row>
    <row r="347" spans="1:15" x14ac:dyDescent="0.25">
      <c r="A347" s="136" t="s">
        <v>481</v>
      </c>
      <c r="B347" s="136" t="s">
        <v>2977</v>
      </c>
      <c r="C347" s="26">
        <v>3083</v>
      </c>
      <c r="D347" s="26" t="s">
        <v>2805</v>
      </c>
      <c r="E347" s="114">
        <v>508.66</v>
      </c>
      <c r="F347" s="114">
        <v>16.600000000000001</v>
      </c>
      <c r="G347" s="114">
        <v>0</v>
      </c>
      <c r="H347" s="114">
        <v>0</v>
      </c>
      <c r="I347" s="114">
        <v>0</v>
      </c>
      <c r="J347" s="91">
        <f t="shared" si="26"/>
        <v>525.26</v>
      </c>
      <c r="K347" s="118" t="str">
        <f>IFERROR(VLOOKUP(C347,'CEDARS School FRPL'!$C$4:$H$2393,6,FALSE),"No")</f>
        <v>Yes</v>
      </c>
      <c r="L347" s="118" t="str">
        <f>VLOOKUP(A347,'District Data'!$A$2:$P$321,14,FALSE)</f>
        <v>Yes</v>
      </c>
      <c r="M347" s="120" t="str">
        <f>IFERROR(IF(AND(VLOOKUP(C347,'Package 218'!$D:$D,1,FALSE)=C347,VLOOKUP(C347,'Package 218'!$D:$F,3,FALSE)="Yes",VLOOKUP(A347,'District Data'!$A$2:$O$321,14,FALSE)="Yes"),"Yes","No"),"No")</f>
        <v>Yes</v>
      </c>
      <c r="N347" s="23" t="str">
        <f t="shared" si="27"/>
        <v>Yes</v>
      </c>
      <c r="O347" s="131" t="str">
        <f t="shared" si="28"/>
        <v>Yes</v>
      </c>
    </row>
    <row r="348" spans="1:15" x14ac:dyDescent="0.25">
      <c r="A348" s="136" t="s">
        <v>481</v>
      </c>
      <c r="B348" s="136" t="s">
        <v>2977</v>
      </c>
      <c r="C348" s="26">
        <v>3212</v>
      </c>
      <c r="D348" s="26" t="s">
        <v>485</v>
      </c>
      <c r="E348" s="114">
        <v>546.41999999999996</v>
      </c>
      <c r="F348" s="114">
        <v>0</v>
      </c>
      <c r="G348" s="114">
        <v>0</v>
      </c>
      <c r="H348" s="114">
        <v>0</v>
      </c>
      <c r="I348" s="114">
        <v>0</v>
      </c>
      <c r="J348" s="91">
        <f t="shared" si="26"/>
        <v>546.41999999999996</v>
      </c>
      <c r="K348" s="118" t="str">
        <f>IFERROR(VLOOKUP(C348,'CEDARS School FRPL'!$C$4:$H$2393,6,FALSE),"No")</f>
        <v>Yes</v>
      </c>
      <c r="L348" s="118" t="str">
        <f>VLOOKUP(A348,'District Data'!$A$2:$P$321,14,FALSE)</f>
        <v>Yes</v>
      </c>
      <c r="M348" s="120" t="str">
        <f>IFERROR(IF(AND(VLOOKUP(C348,'Package 218'!$D:$D,1,FALSE)=C348,VLOOKUP(C348,'Package 218'!$D:$F,3,FALSE)="Yes",VLOOKUP(A348,'District Data'!$A$2:$O$321,14,FALSE)="Yes"),"Yes","No"),"No")</f>
        <v>Yes</v>
      </c>
      <c r="N348" s="23" t="str">
        <f t="shared" si="27"/>
        <v>Yes</v>
      </c>
      <c r="O348" s="131" t="str">
        <f t="shared" si="28"/>
        <v>Yes</v>
      </c>
    </row>
    <row r="349" spans="1:15" x14ac:dyDescent="0.25">
      <c r="A349" s="136" t="s">
        <v>481</v>
      </c>
      <c r="B349" s="136" t="s">
        <v>2977</v>
      </c>
      <c r="C349" s="26">
        <v>3372</v>
      </c>
      <c r="D349" s="26" t="s">
        <v>486</v>
      </c>
      <c r="E349" s="114">
        <v>716.47</v>
      </c>
      <c r="F349" s="114">
        <v>0</v>
      </c>
      <c r="G349" s="114">
        <v>0</v>
      </c>
      <c r="H349" s="114">
        <v>0</v>
      </c>
      <c r="I349" s="114">
        <v>0</v>
      </c>
      <c r="J349" s="91">
        <f t="shared" si="26"/>
        <v>716.47</v>
      </c>
      <c r="K349" s="118" t="str">
        <f>IFERROR(VLOOKUP(C349,'CEDARS School FRPL'!$C$4:$H$2393,6,FALSE),"No")</f>
        <v>Yes</v>
      </c>
      <c r="L349" s="118" t="str">
        <f>VLOOKUP(A349,'District Data'!$A$2:$P$321,14,FALSE)</f>
        <v>Yes</v>
      </c>
      <c r="M349" s="120" t="str">
        <f>IFERROR(IF(AND(VLOOKUP(C349,'Package 218'!$D:$D,1,FALSE)=C349,VLOOKUP(C349,'Package 218'!$D:$F,3,FALSE)="Yes",VLOOKUP(A349,'District Data'!$A$2:$O$321,14,FALSE)="Yes"),"Yes","No"),"No")</f>
        <v>Yes</v>
      </c>
      <c r="N349" s="23" t="str">
        <f t="shared" si="27"/>
        <v>Yes</v>
      </c>
      <c r="O349" s="131" t="str">
        <f t="shared" si="28"/>
        <v>Yes</v>
      </c>
    </row>
    <row r="350" spans="1:15" x14ac:dyDescent="0.25">
      <c r="A350" s="136" t="s">
        <v>481</v>
      </c>
      <c r="B350" s="136" t="s">
        <v>2977</v>
      </c>
      <c r="C350" s="26">
        <v>3659</v>
      </c>
      <c r="D350" s="26" t="s">
        <v>487</v>
      </c>
      <c r="E350" s="114">
        <v>579.70000000000005</v>
      </c>
      <c r="F350" s="114">
        <v>15.8</v>
      </c>
      <c r="G350" s="114">
        <v>0</v>
      </c>
      <c r="H350" s="114">
        <v>0</v>
      </c>
      <c r="I350" s="114">
        <v>0</v>
      </c>
      <c r="J350" s="91">
        <f t="shared" si="26"/>
        <v>595.5</v>
      </c>
      <c r="K350" s="118" t="str">
        <f>IFERROR(VLOOKUP(C350,'CEDARS School FRPL'!$C$4:$H$2393,6,FALSE),"No")</f>
        <v>Yes</v>
      </c>
      <c r="L350" s="118" t="str">
        <f>VLOOKUP(A350,'District Data'!$A$2:$P$321,14,FALSE)</f>
        <v>Yes</v>
      </c>
      <c r="M350" s="120" t="str">
        <f>IFERROR(IF(AND(VLOOKUP(C350,'Package 218'!$D:$D,1,FALSE)=C350,VLOOKUP(C350,'Package 218'!$D:$F,3,FALSE)="Yes",VLOOKUP(A350,'District Data'!$A$2:$O$321,14,FALSE)="Yes"),"Yes","No"),"No")</f>
        <v>Yes</v>
      </c>
      <c r="N350" s="23" t="str">
        <f t="shared" si="27"/>
        <v>Yes</v>
      </c>
      <c r="O350" s="131" t="str">
        <f t="shared" si="28"/>
        <v>Yes</v>
      </c>
    </row>
    <row r="351" spans="1:15" x14ac:dyDescent="0.25">
      <c r="A351" s="136" t="s">
        <v>481</v>
      </c>
      <c r="B351" s="136" t="s">
        <v>2977</v>
      </c>
      <c r="C351" s="26">
        <v>5668</v>
      </c>
      <c r="D351" s="26" t="s">
        <v>3267</v>
      </c>
      <c r="E351" s="114">
        <v>18.34</v>
      </c>
      <c r="F351" s="114">
        <v>0</v>
      </c>
      <c r="G351" s="114">
        <v>0</v>
      </c>
      <c r="H351" s="114">
        <v>0</v>
      </c>
      <c r="I351" s="114">
        <v>0</v>
      </c>
      <c r="J351" s="91">
        <f t="shared" si="26"/>
        <v>18.34</v>
      </c>
      <c r="K351" s="118" t="str">
        <f>IFERROR(VLOOKUP(C351,'CEDARS School FRPL'!$C$4:$H$2393,6,FALSE),"No")</f>
        <v>Yes</v>
      </c>
      <c r="L351" s="118" t="str">
        <f>VLOOKUP(A351,'District Data'!$A$2:$P$321,14,FALSE)</f>
        <v>Yes</v>
      </c>
      <c r="M351" s="120" t="str">
        <f>IFERROR(IF(AND(VLOOKUP(C351,'Package 218'!$D:$D,1,FALSE)=C351,VLOOKUP(C351,'Package 218'!$D:$F,3,FALSE)="Yes",VLOOKUP(A351,'District Data'!$A$2:$O$321,14,FALSE)="Yes"),"Yes","No"),"No")</f>
        <v>Yes</v>
      </c>
      <c r="N351" s="23" t="str">
        <f t="shared" si="27"/>
        <v>Yes</v>
      </c>
      <c r="O351" s="131" t="str">
        <f t="shared" si="28"/>
        <v>Yes</v>
      </c>
    </row>
    <row r="352" spans="1:15" x14ac:dyDescent="0.25">
      <c r="A352" s="136" t="s">
        <v>481</v>
      </c>
      <c r="B352" s="136" t="s">
        <v>2977</v>
      </c>
      <c r="C352" s="26">
        <v>5700</v>
      </c>
      <c r="D352" s="26" t="s">
        <v>2880</v>
      </c>
      <c r="E352" s="114">
        <v>487.92</v>
      </c>
      <c r="F352" s="114">
        <v>15.7</v>
      </c>
      <c r="G352" s="114">
        <v>0</v>
      </c>
      <c r="H352" s="114">
        <v>0</v>
      </c>
      <c r="I352" s="114">
        <v>0</v>
      </c>
      <c r="J352" s="91">
        <f t="shared" si="26"/>
        <v>503.62</v>
      </c>
      <c r="K352" s="118" t="str">
        <f>IFERROR(VLOOKUP(C352,'CEDARS School FRPL'!$C$4:$H$2393,6,FALSE),"No")</f>
        <v>Yes</v>
      </c>
      <c r="L352" s="118" t="str">
        <f>VLOOKUP(A352,'District Data'!$A$2:$P$321,14,FALSE)</f>
        <v>Yes</v>
      </c>
      <c r="M352" s="120" t="str">
        <f>IFERROR(IF(AND(VLOOKUP(C352,'Package 218'!$D:$D,1,FALSE)=C352,VLOOKUP(C352,'Package 218'!$D:$F,3,FALSE)="Yes",VLOOKUP(A352,'District Data'!$A$2:$O$321,14,FALSE)="Yes"),"Yes","No"),"No")</f>
        <v>Yes</v>
      </c>
      <c r="N352" s="23" t="str">
        <f t="shared" si="27"/>
        <v>Yes</v>
      </c>
      <c r="O352" s="131" t="str">
        <f t="shared" si="28"/>
        <v>Yes</v>
      </c>
    </row>
    <row r="353" spans="1:15" x14ac:dyDescent="0.25">
      <c r="A353" s="136" t="s">
        <v>481</v>
      </c>
      <c r="B353" s="136" t="s">
        <v>2977</v>
      </c>
      <c r="C353" s="26">
        <v>5701</v>
      </c>
      <c r="D353" s="26" t="s">
        <v>3268</v>
      </c>
      <c r="E353" s="114">
        <v>676.8</v>
      </c>
      <c r="F353" s="114">
        <v>0</v>
      </c>
      <c r="G353" s="114">
        <v>0</v>
      </c>
      <c r="H353" s="114">
        <v>0</v>
      </c>
      <c r="I353" s="114">
        <v>0</v>
      </c>
      <c r="J353" s="91">
        <f t="shared" si="26"/>
        <v>676.8</v>
      </c>
      <c r="K353" s="118" t="str">
        <f>IFERROR(VLOOKUP(C353,'CEDARS School FRPL'!$C$4:$H$2393,6,FALSE),"No")</f>
        <v>Yes</v>
      </c>
      <c r="L353" s="118" t="str">
        <f>VLOOKUP(A353,'District Data'!$A$2:$P$321,14,FALSE)</f>
        <v>Yes</v>
      </c>
      <c r="M353" s="120" t="str">
        <f>IFERROR(IF(AND(VLOOKUP(C353,'Package 218'!$D:$D,1,FALSE)=C353,VLOOKUP(C353,'Package 218'!$D:$F,3,FALSE)="Yes",VLOOKUP(A353,'District Data'!$A$2:$O$321,14,FALSE)="Yes"),"Yes","No"),"No")</f>
        <v>Yes</v>
      </c>
      <c r="N353" s="23" t="str">
        <f t="shared" si="27"/>
        <v>Yes</v>
      </c>
      <c r="O353" s="131" t="str">
        <f t="shared" si="28"/>
        <v>Yes</v>
      </c>
    </row>
    <row r="354" spans="1:15" x14ac:dyDescent="0.25">
      <c r="A354" s="136" t="s">
        <v>1089</v>
      </c>
      <c r="B354" s="136" t="s">
        <v>3048</v>
      </c>
      <c r="C354" s="26">
        <v>2233</v>
      </c>
      <c r="D354" s="26" t="s">
        <v>1090</v>
      </c>
      <c r="E354" s="114">
        <v>99.95</v>
      </c>
      <c r="F354" s="114">
        <v>0</v>
      </c>
      <c r="G354" s="114">
        <v>0</v>
      </c>
      <c r="H354" s="114">
        <v>0</v>
      </c>
      <c r="I354" s="114">
        <v>0</v>
      </c>
      <c r="J354" s="91">
        <f t="shared" si="26"/>
        <v>99.95</v>
      </c>
      <c r="K354" s="118" t="str">
        <f>IFERROR(VLOOKUP(C354,'CEDARS School FRPL'!$C$4:$H$2393,6,FALSE),"No")</f>
        <v>Yes</v>
      </c>
      <c r="L354" s="118" t="str">
        <f>VLOOKUP(A354,'District Data'!$A$2:$P$321,14,FALSE)</f>
        <v>Yes</v>
      </c>
      <c r="M354" s="120" t="str">
        <f>IFERROR(IF(AND(VLOOKUP(C354,'Package 218'!$D:$D,1,FALSE)=C354,VLOOKUP(C354,'Package 218'!$D:$F,3,FALSE)="Yes",VLOOKUP(A354,'District Data'!$A$2:$O$321,14,FALSE)="Yes"),"Yes","No"),"No")</f>
        <v>Yes</v>
      </c>
      <c r="N354" s="23" t="str">
        <f t="shared" si="27"/>
        <v>Yes</v>
      </c>
      <c r="O354" s="131" t="str">
        <f t="shared" si="28"/>
        <v>Yes</v>
      </c>
    </row>
    <row r="355" spans="1:15" x14ac:dyDescent="0.25">
      <c r="A355" s="136" t="s">
        <v>2254</v>
      </c>
      <c r="B355" s="136" t="s">
        <v>3216</v>
      </c>
      <c r="C355" s="26">
        <v>2161</v>
      </c>
      <c r="D355" s="26" t="s">
        <v>2255</v>
      </c>
      <c r="E355" s="114">
        <v>93.6</v>
      </c>
      <c r="F355" s="114">
        <v>17.399999999999999</v>
      </c>
      <c r="G355" s="114">
        <v>0</v>
      </c>
      <c r="H355" s="114">
        <v>0</v>
      </c>
      <c r="I355" s="114">
        <v>0</v>
      </c>
      <c r="J355" s="91">
        <f t="shared" si="26"/>
        <v>111</v>
      </c>
      <c r="K355" s="118" t="str">
        <f>IFERROR(VLOOKUP(C355,'CEDARS School FRPL'!$C$4:$H$2393,6,FALSE),"No")</f>
        <v>Yes</v>
      </c>
      <c r="L355" s="118" t="str">
        <f>VLOOKUP(A355,'District Data'!$A$2:$P$321,14,FALSE)</f>
        <v>Yes</v>
      </c>
      <c r="M355" s="120" t="str">
        <f>IFERROR(IF(AND(VLOOKUP(C355,'Package 218'!$D:$D,1,FALSE)=C355,VLOOKUP(C355,'Package 218'!$D:$F,3,FALSE)="Yes",VLOOKUP(A355,'District Data'!$A$2:$O$321,14,FALSE)="Yes"),"Yes","No"),"No")</f>
        <v>Yes</v>
      </c>
      <c r="N355" s="23" t="str">
        <f t="shared" si="27"/>
        <v>Yes</v>
      </c>
      <c r="O355" s="131" t="str">
        <f t="shared" si="28"/>
        <v>Yes</v>
      </c>
    </row>
    <row r="356" spans="1:15" x14ac:dyDescent="0.25">
      <c r="A356" s="136" t="s">
        <v>2254</v>
      </c>
      <c r="B356" s="136" t="s">
        <v>3216</v>
      </c>
      <c r="C356" s="26">
        <v>2162</v>
      </c>
      <c r="D356" s="26" t="s">
        <v>2256</v>
      </c>
      <c r="E356" s="114">
        <v>140.69</v>
      </c>
      <c r="F356" s="114">
        <v>0</v>
      </c>
      <c r="G356" s="114">
        <v>3.49</v>
      </c>
      <c r="H356" s="114">
        <v>0</v>
      </c>
      <c r="I356" s="114">
        <v>0</v>
      </c>
      <c r="J356" s="91">
        <f t="shared" si="26"/>
        <v>144.18</v>
      </c>
      <c r="K356" s="118" t="str">
        <f>IFERROR(VLOOKUP(C356,'CEDARS School FRPL'!$C$4:$H$2393,6,FALSE),"No")</f>
        <v>Yes</v>
      </c>
      <c r="L356" s="118" t="str">
        <f>VLOOKUP(A356,'District Data'!$A$2:$P$321,14,FALSE)</f>
        <v>Yes</v>
      </c>
      <c r="M356" s="120" t="str">
        <f>IFERROR(IF(AND(VLOOKUP(C356,'Package 218'!$D:$D,1,FALSE)=C356,VLOOKUP(C356,'Package 218'!$D:$F,3,FALSE)="Yes",VLOOKUP(A356,'District Data'!$A$2:$O$321,14,FALSE)="Yes"),"Yes","No"),"No")</f>
        <v>Yes</v>
      </c>
      <c r="N356" s="23" t="str">
        <f t="shared" si="27"/>
        <v>Yes</v>
      </c>
      <c r="O356" s="131" t="str">
        <f t="shared" si="28"/>
        <v>Yes</v>
      </c>
    </row>
    <row r="357" spans="1:15" x14ac:dyDescent="0.25">
      <c r="A357" s="136" t="s">
        <v>868</v>
      </c>
      <c r="B357" s="136" t="s">
        <v>3023</v>
      </c>
      <c r="C357" s="26">
        <v>2602</v>
      </c>
      <c r="D357" s="26" t="s">
        <v>869</v>
      </c>
      <c r="E357" s="114">
        <v>43.6</v>
      </c>
      <c r="F357" s="114">
        <v>0</v>
      </c>
      <c r="G357" s="114">
        <v>0</v>
      </c>
      <c r="H357" s="114">
        <v>0</v>
      </c>
      <c r="I357" s="114">
        <v>0</v>
      </c>
      <c r="J357" s="91">
        <f t="shared" si="26"/>
        <v>43.6</v>
      </c>
      <c r="K357" s="118" t="str">
        <f>IFERROR(VLOOKUP(C357,'CEDARS School FRPL'!$C$4:$H$2393,6,FALSE),"No")</f>
        <v>Yes</v>
      </c>
      <c r="L357" s="118" t="str">
        <f>VLOOKUP(A357,'District Data'!$A$2:$P$321,14,FALSE)</f>
        <v>Yes</v>
      </c>
      <c r="M357" s="120" t="str">
        <f>IFERROR(IF(AND(VLOOKUP(C357,'Package 218'!$D:$D,1,FALSE)=C357,VLOOKUP(C357,'Package 218'!$D:$F,3,FALSE)="Yes",VLOOKUP(A357,'District Data'!$A$2:$O$321,14,FALSE)="Yes"),"Yes","No"),"No")</f>
        <v>Yes</v>
      </c>
      <c r="N357" s="23" t="str">
        <f t="shared" si="27"/>
        <v>Yes</v>
      </c>
      <c r="O357" s="131" t="str">
        <f t="shared" si="28"/>
        <v>Yes</v>
      </c>
    </row>
    <row r="358" spans="1:15" x14ac:dyDescent="0.25">
      <c r="A358" s="136" t="s">
        <v>436</v>
      </c>
      <c r="B358" s="136" t="s">
        <v>2965</v>
      </c>
      <c r="C358" s="26">
        <v>2006</v>
      </c>
      <c r="D358" s="26" t="s">
        <v>437</v>
      </c>
      <c r="E358" s="114">
        <v>201.03</v>
      </c>
      <c r="F358" s="114">
        <v>0</v>
      </c>
      <c r="G358" s="114">
        <v>13.540000000000001</v>
      </c>
      <c r="H358" s="114">
        <v>0</v>
      </c>
      <c r="I358" s="114">
        <v>0</v>
      </c>
      <c r="J358" s="91">
        <f t="shared" si="26"/>
        <v>214.57</v>
      </c>
      <c r="K358" s="118" t="str">
        <f>IFERROR(VLOOKUP(C358,'CEDARS School FRPL'!$C$4:$H$2393,6,FALSE),"No")</f>
        <v>Yes</v>
      </c>
      <c r="L358" s="118" t="str">
        <f>VLOOKUP(A358,'District Data'!$A$2:$P$321,14,FALSE)</f>
        <v>Yes</v>
      </c>
      <c r="M358" s="120" t="str">
        <f>IFERROR(IF(AND(VLOOKUP(C358,'Package 218'!$D:$D,1,FALSE)=C358,VLOOKUP(C358,'Package 218'!$D:$F,3,FALSE)="Yes",VLOOKUP(A358,'District Data'!$A$2:$O$321,14,FALSE)="Yes"),"Yes","No"),"No")</f>
        <v>Yes</v>
      </c>
      <c r="N358" s="23" t="str">
        <f t="shared" si="27"/>
        <v>Yes</v>
      </c>
      <c r="O358" s="131" t="str">
        <f t="shared" si="28"/>
        <v>Yes</v>
      </c>
    </row>
    <row r="359" spans="1:15" x14ac:dyDescent="0.25">
      <c r="A359" s="136" t="s">
        <v>1460</v>
      </c>
      <c r="B359" s="136" t="s">
        <v>3102</v>
      </c>
      <c r="C359" s="26">
        <v>2136</v>
      </c>
      <c r="D359" s="26" t="s">
        <v>2822</v>
      </c>
      <c r="E359" s="114">
        <v>34.200000000000003</v>
      </c>
      <c r="F359" s="114">
        <v>0</v>
      </c>
      <c r="G359" s="114">
        <v>0</v>
      </c>
      <c r="H359" s="114">
        <v>0</v>
      </c>
      <c r="I359" s="114">
        <v>0</v>
      </c>
      <c r="J359" s="91">
        <f t="shared" si="26"/>
        <v>34.200000000000003</v>
      </c>
      <c r="K359" s="118" t="str">
        <f>IFERROR(VLOOKUP(C359,'CEDARS School FRPL'!$C$4:$H$2393,6,FALSE),"No")</f>
        <v>Yes</v>
      </c>
      <c r="L359" s="118" t="str">
        <f>VLOOKUP(A359,'District Data'!$A$2:$P$321,14,FALSE)</f>
        <v>Yes</v>
      </c>
      <c r="M359" s="120" t="str">
        <f>IFERROR(IF(AND(VLOOKUP(C359,'Package 218'!$D:$D,1,FALSE)=C359,VLOOKUP(C359,'Package 218'!$D:$F,3,FALSE)="Yes",VLOOKUP(A359,'District Data'!$A$2:$O$321,14,FALSE)="Yes"),"Yes","No"),"No")</f>
        <v>Yes</v>
      </c>
      <c r="N359" s="23" t="str">
        <f t="shared" si="27"/>
        <v>Yes</v>
      </c>
      <c r="O359" s="131" t="str">
        <f t="shared" si="28"/>
        <v>Yes</v>
      </c>
    </row>
    <row r="360" spans="1:15" x14ac:dyDescent="0.25">
      <c r="A360" s="136" t="s">
        <v>828</v>
      </c>
      <c r="B360" s="136" t="s">
        <v>3018</v>
      </c>
      <c r="C360" s="26">
        <v>2603</v>
      </c>
      <c r="D360" s="26" t="s">
        <v>829</v>
      </c>
      <c r="E360" s="114">
        <v>46.32</v>
      </c>
      <c r="F360" s="114">
        <v>0</v>
      </c>
      <c r="G360" s="114">
        <v>10.57</v>
      </c>
      <c r="H360" s="114">
        <v>0</v>
      </c>
      <c r="I360" s="114">
        <v>0</v>
      </c>
      <c r="J360" s="91">
        <f t="shared" si="26"/>
        <v>56.89</v>
      </c>
      <c r="K360" s="118" t="str">
        <f>IFERROR(VLOOKUP(C360,'CEDARS School FRPL'!$C$4:$H$2393,6,FALSE),"No")</f>
        <v>Yes</v>
      </c>
      <c r="L360" s="118" t="str">
        <f>VLOOKUP(A360,'District Data'!$A$2:$P$321,14,FALSE)</f>
        <v>Yes</v>
      </c>
      <c r="M360" s="120" t="str">
        <f>IFERROR(IF(AND(VLOOKUP(C360,'Package 218'!$D:$D,1,FALSE)=C360,VLOOKUP(C360,'Package 218'!$D:$F,3,FALSE)="Yes",VLOOKUP(A360,'District Data'!$A$2:$O$321,14,FALSE)="Yes"),"Yes","No"),"No")</f>
        <v>Yes</v>
      </c>
      <c r="N360" s="23" t="str">
        <f t="shared" si="27"/>
        <v>Yes</v>
      </c>
      <c r="O360" s="131" t="str">
        <f t="shared" si="28"/>
        <v>Yes</v>
      </c>
    </row>
    <row r="361" spans="1:15" x14ac:dyDescent="0.25">
      <c r="A361" s="136" t="s">
        <v>828</v>
      </c>
      <c r="B361" s="136" t="s">
        <v>3018</v>
      </c>
      <c r="C361" s="26">
        <v>4214</v>
      </c>
      <c r="D361" s="26" t="s">
        <v>830</v>
      </c>
      <c r="E361" s="114">
        <v>45.5</v>
      </c>
      <c r="F361" s="114">
        <v>0</v>
      </c>
      <c r="G361" s="114">
        <v>0</v>
      </c>
      <c r="H361" s="114">
        <v>0</v>
      </c>
      <c r="I361" s="114">
        <v>0</v>
      </c>
      <c r="J361" s="91">
        <f t="shared" si="26"/>
        <v>45.5</v>
      </c>
      <c r="K361" s="118" t="str">
        <f>IFERROR(VLOOKUP(C361,'CEDARS School FRPL'!$C$4:$H$2393,6,FALSE),"No")</f>
        <v>Yes</v>
      </c>
      <c r="L361" s="118" t="str">
        <f>VLOOKUP(A361,'District Data'!$A$2:$P$321,14,FALSE)</f>
        <v>Yes</v>
      </c>
      <c r="M361" s="120" t="str">
        <f>IFERROR(IF(AND(VLOOKUP(C361,'Package 218'!$D:$D,1,FALSE)=C361,VLOOKUP(C361,'Package 218'!$D:$F,3,FALSE)="Yes",VLOOKUP(A361,'District Data'!$A$2:$O$321,14,FALSE)="Yes"),"Yes","No"),"No")</f>
        <v>Yes</v>
      </c>
      <c r="N361" s="23" t="str">
        <f t="shared" si="27"/>
        <v>Yes</v>
      </c>
      <c r="O361" s="131" t="str">
        <f t="shared" si="28"/>
        <v>Yes</v>
      </c>
    </row>
    <row r="362" spans="1:15" x14ac:dyDescent="0.25">
      <c r="A362" s="136" t="s">
        <v>828</v>
      </c>
      <c r="B362" s="136" t="s">
        <v>3018</v>
      </c>
      <c r="C362" s="26">
        <v>4215</v>
      </c>
      <c r="D362" s="26" t="s">
        <v>831</v>
      </c>
      <c r="E362" s="114">
        <v>82.2</v>
      </c>
      <c r="F362" s="114">
        <v>0</v>
      </c>
      <c r="G362" s="114">
        <v>0</v>
      </c>
      <c r="H362" s="114">
        <v>0</v>
      </c>
      <c r="I362" s="114">
        <v>0</v>
      </c>
      <c r="J362" s="91">
        <f t="shared" si="26"/>
        <v>82.2</v>
      </c>
      <c r="K362" s="118" t="str">
        <f>IFERROR(VLOOKUP(C362,'CEDARS School FRPL'!$C$4:$H$2393,6,FALSE),"No")</f>
        <v>Yes</v>
      </c>
      <c r="L362" s="118" t="str">
        <f>VLOOKUP(A362,'District Data'!$A$2:$P$321,14,FALSE)</f>
        <v>Yes</v>
      </c>
      <c r="M362" s="120" t="str">
        <f>IFERROR(IF(AND(VLOOKUP(C362,'Package 218'!$D:$D,1,FALSE)=C362,VLOOKUP(C362,'Package 218'!$D:$F,3,FALSE)="Yes",VLOOKUP(A362,'District Data'!$A$2:$O$321,14,FALSE)="Yes"),"Yes","No"),"No")</f>
        <v>Yes</v>
      </c>
      <c r="N362" s="23" t="str">
        <f t="shared" si="27"/>
        <v>Yes</v>
      </c>
      <c r="O362" s="131" t="str">
        <f t="shared" si="28"/>
        <v>Yes</v>
      </c>
    </row>
    <row r="363" spans="1:15" x14ac:dyDescent="0.25">
      <c r="A363" s="136" t="s">
        <v>1639</v>
      </c>
      <c r="B363" s="136" t="s">
        <v>3141</v>
      </c>
      <c r="C363" s="26">
        <v>1898</v>
      </c>
      <c r="D363" s="26" t="s">
        <v>1642</v>
      </c>
      <c r="E363" s="114">
        <v>89.91</v>
      </c>
      <c r="F363" s="114">
        <v>0</v>
      </c>
      <c r="G363" s="114">
        <v>1.6400000000000001</v>
      </c>
      <c r="H363" s="114">
        <v>0</v>
      </c>
      <c r="I363" s="114">
        <v>0</v>
      </c>
      <c r="J363" s="91">
        <f t="shared" si="26"/>
        <v>91.55</v>
      </c>
      <c r="K363" s="118" t="str">
        <f>IFERROR(VLOOKUP(C363,'CEDARS School FRPL'!$C$4:$H$2393,6,FALSE),"No")</f>
        <v>No</v>
      </c>
      <c r="L363" s="118" t="str">
        <f>VLOOKUP(A363,'District Data'!$A$2:$P$321,14,FALSE)</f>
        <v>Yes</v>
      </c>
      <c r="M363" s="120" t="str">
        <f>IFERROR(IF(AND(VLOOKUP(C363,'Package 218'!$D:$D,1,FALSE)=C363,VLOOKUP(C363,'Package 218'!$D:$F,3,FALSE)="Yes",VLOOKUP(A363,'District Data'!$A$2:$O$321,14,FALSE)="Yes"),"Yes","No"),"No")</f>
        <v>No</v>
      </c>
      <c r="N363" s="23" t="str">
        <f t="shared" si="27"/>
        <v>No</v>
      </c>
      <c r="O363" s="131" t="str">
        <f t="shared" si="28"/>
        <v>No</v>
      </c>
    </row>
    <row r="364" spans="1:15" x14ac:dyDescent="0.25">
      <c r="A364" s="136" t="s">
        <v>1639</v>
      </c>
      <c r="B364" s="136" t="s">
        <v>3141</v>
      </c>
      <c r="C364" s="26">
        <v>2789</v>
      </c>
      <c r="D364" s="26" t="s">
        <v>1640</v>
      </c>
      <c r="E364" s="114">
        <v>173.34</v>
      </c>
      <c r="F364" s="114">
        <v>0</v>
      </c>
      <c r="G364" s="114">
        <v>0</v>
      </c>
      <c r="H364" s="114">
        <v>0</v>
      </c>
      <c r="I364" s="114">
        <v>0</v>
      </c>
      <c r="J364" s="91">
        <f t="shared" si="26"/>
        <v>173.34</v>
      </c>
      <c r="K364" s="118" t="str">
        <f>IFERROR(VLOOKUP(C364,'CEDARS School FRPL'!$C$4:$H$2393,6,FALSE),"No")</f>
        <v>Yes</v>
      </c>
      <c r="L364" s="118" t="str">
        <f>VLOOKUP(A364,'District Data'!$A$2:$P$321,14,FALSE)</f>
        <v>Yes</v>
      </c>
      <c r="M364" s="120" t="str">
        <f>IFERROR(IF(AND(VLOOKUP(C364,'Package 218'!$D:$D,1,FALSE)=C364,VLOOKUP(C364,'Package 218'!$D:$F,3,FALSE)="Yes",VLOOKUP(A364,'District Data'!$A$2:$O$321,14,FALSE)="Yes"),"Yes","No"),"No")</f>
        <v>Yes</v>
      </c>
      <c r="N364" s="23" t="str">
        <f t="shared" si="27"/>
        <v>Yes</v>
      </c>
      <c r="O364" s="131" t="str">
        <f t="shared" si="28"/>
        <v>Yes</v>
      </c>
    </row>
    <row r="365" spans="1:15" x14ac:dyDescent="0.25">
      <c r="A365" s="136" t="s">
        <v>1639</v>
      </c>
      <c r="B365" s="136" t="s">
        <v>3141</v>
      </c>
      <c r="C365" s="26">
        <v>3559</v>
      </c>
      <c r="D365" s="26" t="s">
        <v>1643</v>
      </c>
      <c r="E365" s="114">
        <v>66.88</v>
      </c>
      <c r="F365" s="114">
        <v>0</v>
      </c>
      <c r="G365" s="114">
        <v>0</v>
      </c>
      <c r="H365" s="114">
        <v>0</v>
      </c>
      <c r="I365" s="114">
        <v>0</v>
      </c>
      <c r="J365" s="91">
        <f t="shared" si="26"/>
        <v>66.88</v>
      </c>
      <c r="K365" s="118" t="str">
        <f>IFERROR(VLOOKUP(C365,'CEDARS School FRPL'!$C$4:$H$2393,6,FALSE),"No")</f>
        <v>Yes</v>
      </c>
      <c r="L365" s="118" t="str">
        <f>VLOOKUP(A365,'District Data'!$A$2:$P$321,14,FALSE)</f>
        <v>Yes</v>
      </c>
      <c r="M365" s="120" t="str">
        <f>IFERROR(IF(AND(VLOOKUP(C365,'Package 218'!$D:$D,1,FALSE)=C365,VLOOKUP(C365,'Package 218'!$D:$F,3,FALSE)="Yes",VLOOKUP(A365,'District Data'!$A$2:$O$321,14,FALSE)="Yes"),"Yes","No"),"No")</f>
        <v>Yes</v>
      </c>
      <c r="N365" s="23" t="str">
        <f t="shared" si="27"/>
        <v>Yes</v>
      </c>
      <c r="O365" s="131" t="str">
        <f t="shared" si="28"/>
        <v>Yes</v>
      </c>
    </row>
    <row r="366" spans="1:15" x14ac:dyDescent="0.25">
      <c r="A366" s="136" t="s">
        <v>1639</v>
      </c>
      <c r="B366" s="136" t="s">
        <v>3141</v>
      </c>
      <c r="C366" s="26">
        <v>3579</v>
      </c>
      <c r="D366" s="26" t="s">
        <v>1641</v>
      </c>
      <c r="E366" s="114">
        <v>83.28</v>
      </c>
      <c r="F366" s="114">
        <v>0</v>
      </c>
      <c r="G366" s="114">
        <v>13.51</v>
      </c>
      <c r="H366" s="114">
        <v>0</v>
      </c>
      <c r="I366" s="114">
        <v>0</v>
      </c>
      <c r="J366" s="91">
        <f t="shared" si="26"/>
        <v>96.79</v>
      </c>
      <c r="K366" s="118" t="str">
        <f>IFERROR(VLOOKUP(C366,'CEDARS School FRPL'!$C$4:$H$2393,6,FALSE),"No")</f>
        <v>Yes</v>
      </c>
      <c r="L366" s="118" t="str">
        <f>VLOOKUP(A366,'District Data'!$A$2:$P$321,14,FALSE)</f>
        <v>Yes</v>
      </c>
      <c r="M366" s="120" t="str">
        <f>IFERROR(IF(AND(VLOOKUP(C366,'Package 218'!$D:$D,1,FALSE)=C366,VLOOKUP(C366,'Package 218'!$D:$F,3,FALSE)="Yes",VLOOKUP(A366,'District Data'!$A$2:$O$321,14,FALSE)="Yes"),"Yes","No"),"No")</f>
        <v>Yes</v>
      </c>
      <c r="N366" s="23" t="str">
        <f t="shared" si="27"/>
        <v>Yes</v>
      </c>
      <c r="O366" s="131" t="str">
        <f t="shared" si="28"/>
        <v>Yes</v>
      </c>
    </row>
    <row r="367" spans="1:15" x14ac:dyDescent="0.25">
      <c r="A367" s="137" t="s">
        <v>1490</v>
      </c>
      <c r="B367" s="131" t="s">
        <v>3110</v>
      </c>
      <c r="C367" s="187">
        <v>2267</v>
      </c>
      <c r="D367" s="26" t="s">
        <v>1491</v>
      </c>
      <c r="E367" s="114">
        <v>1079.82</v>
      </c>
      <c r="F367" s="114">
        <v>0</v>
      </c>
      <c r="G367" s="114">
        <v>0</v>
      </c>
      <c r="H367" s="114">
        <v>0</v>
      </c>
      <c r="I367" s="114">
        <v>0</v>
      </c>
      <c r="J367" s="91">
        <f t="shared" si="26"/>
        <v>1079.82</v>
      </c>
      <c r="K367" s="118" t="str">
        <f>IFERROR(VLOOKUP(C367,'CEDARS School FRPL'!$C$4:$H$2393,6,FALSE),"No")</f>
        <v>Yes</v>
      </c>
      <c r="L367" s="118" t="str">
        <f>VLOOKUP(A367,'District Data'!$A$2:$P$321,14,FALSE)</f>
        <v>Yes</v>
      </c>
      <c r="M367" s="120" t="str">
        <f>IFERROR(IF(AND(VLOOKUP(C367,'Package 218'!$D:$D,1,FALSE)=C367,VLOOKUP(C367,'Package 218'!$D:$F,3,FALSE)="Yes",VLOOKUP(A367,'District Data'!$A$2:$O$321,14,FALSE)="Yes"),"Yes","No"),"No")</f>
        <v>Yes</v>
      </c>
      <c r="N367" s="23" t="str">
        <f t="shared" si="27"/>
        <v>Yes</v>
      </c>
      <c r="O367" s="131" t="str">
        <f t="shared" si="28"/>
        <v>Yes</v>
      </c>
    </row>
    <row r="368" spans="1:15" x14ac:dyDescent="0.25">
      <c r="A368" s="136" t="s">
        <v>1490</v>
      </c>
      <c r="B368" s="136" t="s">
        <v>3110</v>
      </c>
      <c r="C368" s="26">
        <v>2790</v>
      </c>
      <c r="D368" s="26" t="s">
        <v>1492</v>
      </c>
      <c r="E368" s="114">
        <v>315.93</v>
      </c>
      <c r="F368" s="114">
        <v>0</v>
      </c>
      <c r="G368" s="114">
        <v>0</v>
      </c>
      <c r="H368" s="114">
        <v>0</v>
      </c>
      <c r="I368" s="114">
        <v>0</v>
      </c>
      <c r="J368" s="91">
        <f t="shared" si="26"/>
        <v>315.93</v>
      </c>
      <c r="K368" s="118" t="str">
        <f>IFERROR(VLOOKUP(C368,'CEDARS School FRPL'!$C$4:$H$2393,6,FALSE),"No")</f>
        <v>Yes</v>
      </c>
      <c r="L368" s="118" t="str">
        <f>VLOOKUP(A368,'District Data'!$A$2:$P$321,14,FALSE)</f>
        <v>Yes</v>
      </c>
      <c r="M368" s="120" t="str">
        <f>IFERROR(IF(AND(VLOOKUP(C368,'Package 218'!$D:$D,1,FALSE)=C368,VLOOKUP(C368,'Package 218'!$D:$F,3,FALSE)="Yes",VLOOKUP(A368,'District Data'!$A$2:$O$321,14,FALSE)="Yes"),"Yes","No"),"No")</f>
        <v>Yes</v>
      </c>
      <c r="N368" s="23" t="str">
        <f t="shared" si="27"/>
        <v>Yes</v>
      </c>
      <c r="O368" s="131" t="str">
        <f t="shared" si="28"/>
        <v>Yes</v>
      </c>
    </row>
    <row r="369" spans="1:15" x14ac:dyDescent="0.25">
      <c r="A369" s="136" t="s">
        <v>1490</v>
      </c>
      <c r="B369" s="136" t="s">
        <v>3110</v>
      </c>
      <c r="C369" s="26">
        <v>2917</v>
      </c>
      <c r="D369" s="26" t="s">
        <v>1493</v>
      </c>
      <c r="E369" s="114">
        <v>2244.87</v>
      </c>
      <c r="F369" s="114">
        <v>0</v>
      </c>
      <c r="G369" s="114">
        <v>185.51</v>
      </c>
      <c r="H369" s="114">
        <v>0</v>
      </c>
      <c r="I369" s="114">
        <v>0</v>
      </c>
      <c r="J369" s="91">
        <f t="shared" si="26"/>
        <v>2430.38</v>
      </c>
      <c r="K369" s="118" t="str">
        <f>IFERROR(VLOOKUP(C369,'CEDARS School FRPL'!$C$4:$H$2393,6,FALSE),"No")</f>
        <v>Yes</v>
      </c>
      <c r="L369" s="118" t="str">
        <f>VLOOKUP(A369,'District Data'!$A$2:$P$321,14,FALSE)</f>
        <v>Yes</v>
      </c>
      <c r="M369" s="120" t="str">
        <f>IFERROR(IF(AND(VLOOKUP(C369,'Package 218'!$D:$D,1,FALSE)=C369,VLOOKUP(C369,'Package 218'!$D:$F,3,FALSE)="Yes",VLOOKUP(A369,'District Data'!$A$2:$O$321,14,FALSE)="Yes"),"Yes","No"),"No")</f>
        <v>Yes</v>
      </c>
      <c r="N369" s="23" t="str">
        <f t="shared" si="27"/>
        <v>Yes</v>
      </c>
      <c r="O369" s="131" t="str">
        <f t="shared" si="28"/>
        <v>Yes</v>
      </c>
    </row>
    <row r="370" spans="1:15" x14ac:dyDescent="0.25">
      <c r="A370" s="136" t="s">
        <v>1490</v>
      </c>
      <c r="B370" s="136" t="s">
        <v>3110</v>
      </c>
      <c r="C370" s="26">
        <v>2967</v>
      </c>
      <c r="D370" s="26" t="s">
        <v>823</v>
      </c>
      <c r="E370" s="114">
        <v>434.75</v>
      </c>
      <c r="F370" s="114">
        <v>0</v>
      </c>
      <c r="G370" s="114">
        <v>0</v>
      </c>
      <c r="H370" s="114">
        <v>0</v>
      </c>
      <c r="I370" s="114">
        <v>0</v>
      </c>
      <c r="J370" s="91">
        <f t="shared" si="26"/>
        <v>434.75</v>
      </c>
      <c r="K370" s="118" t="str">
        <f>IFERROR(VLOOKUP(C370,'CEDARS School FRPL'!$C$4:$H$2393,6,FALSE),"No")</f>
        <v>Yes</v>
      </c>
      <c r="L370" s="118" t="str">
        <f>VLOOKUP(A370,'District Data'!$A$2:$P$321,14,FALSE)</f>
        <v>Yes</v>
      </c>
      <c r="M370" s="120" t="str">
        <f>IFERROR(IF(AND(VLOOKUP(C370,'Package 218'!$D:$D,1,FALSE)=C370,VLOOKUP(C370,'Package 218'!$D:$F,3,FALSE)="Yes",VLOOKUP(A370,'District Data'!$A$2:$O$321,14,FALSE)="Yes"),"Yes","No"),"No")</f>
        <v>Yes</v>
      </c>
      <c r="N370" s="23" t="str">
        <f t="shared" si="27"/>
        <v>Yes</v>
      </c>
      <c r="O370" s="131" t="str">
        <f t="shared" si="28"/>
        <v>Yes</v>
      </c>
    </row>
    <row r="371" spans="1:15" x14ac:dyDescent="0.25">
      <c r="A371" s="136" t="s">
        <v>1490</v>
      </c>
      <c r="B371" s="136" t="s">
        <v>3110</v>
      </c>
      <c r="C371" s="26">
        <v>3085</v>
      </c>
      <c r="D371" s="26" t="s">
        <v>1494</v>
      </c>
      <c r="E371" s="114">
        <v>559.1</v>
      </c>
      <c r="F371" s="114">
        <v>0</v>
      </c>
      <c r="G371" s="114">
        <v>0</v>
      </c>
      <c r="H371" s="114">
        <v>0</v>
      </c>
      <c r="I371" s="114">
        <v>0</v>
      </c>
      <c r="J371" s="91">
        <f t="shared" si="26"/>
        <v>559.1</v>
      </c>
      <c r="K371" s="118" t="str">
        <f>IFERROR(VLOOKUP(C371,'CEDARS School FRPL'!$C$4:$H$2393,6,FALSE),"No")</f>
        <v>Yes</v>
      </c>
      <c r="L371" s="118" t="str">
        <f>VLOOKUP(A371,'District Data'!$A$2:$P$321,14,FALSE)</f>
        <v>Yes</v>
      </c>
      <c r="M371" s="120" t="str">
        <f>IFERROR(IF(AND(VLOOKUP(C371,'Package 218'!$D:$D,1,FALSE)=C371,VLOOKUP(C371,'Package 218'!$D:$F,3,FALSE)="Yes",VLOOKUP(A371,'District Data'!$A$2:$O$321,14,FALSE)="Yes"),"Yes","No"),"No")</f>
        <v>Yes</v>
      </c>
      <c r="N371" s="23" t="str">
        <f t="shared" si="27"/>
        <v>Yes</v>
      </c>
      <c r="O371" s="131" t="str">
        <f t="shared" si="28"/>
        <v>Yes</v>
      </c>
    </row>
    <row r="372" spans="1:15" x14ac:dyDescent="0.25">
      <c r="A372" s="136" t="s">
        <v>1490</v>
      </c>
      <c r="B372" s="136" t="s">
        <v>3110</v>
      </c>
      <c r="C372" s="26">
        <v>3324</v>
      </c>
      <c r="D372" s="26" t="s">
        <v>1495</v>
      </c>
      <c r="E372" s="114">
        <v>946.33</v>
      </c>
      <c r="F372" s="114">
        <v>0</v>
      </c>
      <c r="G372" s="114">
        <v>0</v>
      </c>
      <c r="H372" s="114">
        <v>0</v>
      </c>
      <c r="I372" s="114">
        <v>0</v>
      </c>
      <c r="J372" s="91">
        <f t="shared" si="26"/>
        <v>946.33</v>
      </c>
      <c r="K372" s="118" t="str">
        <f>IFERROR(VLOOKUP(C372,'CEDARS School FRPL'!$C$4:$H$2393,6,FALSE),"No")</f>
        <v>Yes</v>
      </c>
      <c r="L372" s="118" t="str">
        <f>VLOOKUP(A372,'District Data'!$A$2:$P$321,14,FALSE)</f>
        <v>Yes</v>
      </c>
      <c r="M372" s="120" t="str">
        <f>IFERROR(IF(AND(VLOOKUP(C372,'Package 218'!$D:$D,1,FALSE)=C372,VLOOKUP(C372,'Package 218'!$D:$F,3,FALSE)="Yes",VLOOKUP(A372,'District Data'!$A$2:$O$321,14,FALSE)="Yes"),"Yes","No"),"No")</f>
        <v>Yes</v>
      </c>
      <c r="N372" s="23" t="str">
        <f t="shared" si="27"/>
        <v>Yes</v>
      </c>
      <c r="O372" s="131" t="str">
        <f t="shared" si="28"/>
        <v>Yes</v>
      </c>
    </row>
    <row r="373" spans="1:15" x14ac:dyDescent="0.25">
      <c r="A373" s="136" t="s">
        <v>1490</v>
      </c>
      <c r="B373" s="136" t="s">
        <v>3110</v>
      </c>
      <c r="C373" s="26">
        <v>3425</v>
      </c>
      <c r="D373" s="26" t="s">
        <v>1496</v>
      </c>
      <c r="E373" s="114">
        <v>216.41</v>
      </c>
      <c r="F373" s="114">
        <v>12.9</v>
      </c>
      <c r="G373" s="114">
        <v>0</v>
      </c>
      <c r="H373" s="114">
        <v>0</v>
      </c>
      <c r="I373" s="114">
        <v>0</v>
      </c>
      <c r="J373" s="91">
        <f t="shared" si="26"/>
        <v>229.31</v>
      </c>
      <c r="K373" s="118" t="str">
        <f>IFERROR(VLOOKUP(C373,'CEDARS School FRPL'!$C$4:$H$2393,6,FALSE),"No")</f>
        <v>Yes</v>
      </c>
      <c r="L373" s="118" t="str">
        <f>VLOOKUP(A373,'District Data'!$A$2:$P$321,14,FALSE)</f>
        <v>Yes</v>
      </c>
      <c r="M373" s="120" t="str">
        <f>IFERROR(IF(AND(VLOOKUP(C373,'Package 218'!$D:$D,1,FALSE)=C373,VLOOKUP(C373,'Package 218'!$D:$F,3,FALSE)="Yes",VLOOKUP(A373,'District Data'!$A$2:$O$321,14,FALSE)="Yes"),"Yes","No"),"No")</f>
        <v>Yes</v>
      </c>
      <c r="N373" s="23" t="str">
        <f t="shared" si="27"/>
        <v>Yes</v>
      </c>
      <c r="O373" s="131" t="str">
        <f t="shared" si="28"/>
        <v>Yes</v>
      </c>
    </row>
    <row r="374" spans="1:15" x14ac:dyDescent="0.25">
      <c r="A374" s="136" t="s">
        <v>1490</v>
      </c>
      <c r="B374" s="136" t="s">
        <v>3110</v>
      </c>
      <c r="C374" s="26">
        <v>3515</v>
      </c>
      <c r="D374" s="26" t="s">
        <v>1497</v>
      </c>
      <c r="E374" s="114">
        <v>488.4</v>
      </c>
      <c r="F374" s="114">
        <v>0</v>
      </c>
      <c r="G374" s="114">
        <v>0</v>
      </c>
      <c r="H374" s="114">
        <v>0</v>
      </c>
      <c r="I374" s="114">
        <v>0</v>
      </c>
      <c r="J374" s="91">
        <f t="shared" si="26"/>
        <v>488.4</v>
      </c>
      <c r="K374" s="118" t="str">
        <f>IFERROR(VLOOKUP(C374,'CEDARS School FRPL'!$C$4:$H$2393,6,FALSE),"No")</f>
        <v>Yes</v>
      </c>
      <c r="L374" s="118" t="str">
        <f>VLOOKUP(A374,'District Data'!$A$2:$P$321,14,FALSE)</f>
        <v>Yes</v>
      </c>
      <c r="M374" s="120" t="str">
        <f>IFERROR(IF(AND(VLOOKUP(C374,'Package 218'!$D:$D,1,FALSE)=C374,VLOOKUP(C374,'Package 218'!$D:$F,3,FALSE)="Yes",VLOOKUP(A374,'District Data'!$A$2:$O$321,14,FALSE)="Yes"),"Yes","No"),"No")</f>
        <v>Yes</v>
      </c>
      <c r="N374" s="23" t="str">
        <f t="shared" si="27"/>
        <v>Yes</v>
      </c>
      <c r="O374" s="131" t="str">
        <f t="shared" si="28"/>
        <v>Yes</v>
      </c>
    </row>
    <row r="375" spans="1:15" x14ac:dyDescent="0.25">
      <c r="A375" s="136" t="s">
        <v>1490</v>
      </c>
      <c r="B375" s="136" t="s">
        <v>3110</v>
      </c>
      <c r="C375" s="26">
        <v>3912</v>
      </c>
      <c r="D375" s="26" t="s">
        <v>1498</v>
      </c>
      <c r="E375" s="114">
        <v>331.05</v>
      </c>
      <c r="F375" s="114">
        <v>0</v>
      </c>
      <c r="G375" s="114">
        <v>0.4</v>
      </c>
      <c r="H375" s="114">
        <v>0</v>
      </c>
      <c r="I375" s="114">
        <v>0</v>
      </c>
      <c r="J375" s="91">
        <f t="shared" si="26"/>
        <v>331.45</v>
      </c>
      <c r="K375" s="118" t="str">
        <f>IFERROR(VLOOKUP(C375,'CEDARS School FRPL'!$C$4:$H$2393,6,FALSE),"No")</f>
        <v>Yes</v>
      </c>
      <c r="L375" s="118" t="str">
        <f>VLOOKUP(A375,'District Data'!$A$2:$P$321,14,FALSE)</f>
        <v>Yes</v>
      </c>
      <c r="M375" s="120" t="str">
        <f>IFERROR(IF(AND(VLOOKUP(C375,'Package 218'!$D:$D,1,FALSE)=C375,VLOOKUP(C375,'Package 218'!$D:$F,3,FALSE)="Yes",VLOOKUP(A375,'District Data'!$A$2:$O$321,14,FALSE)="Yes"),"Yes","No"),"No")</f>
        <v>Yes</v>
      </c>
      <c r="N375" s="23" t="str">
        <f t="shared" si="27"/>
        <v>Yes</v>
      </c>
      <c r="O375" s="131" t="str">
        <f t="shared" si="28"/>
        <v>Yes</v>
      </c>
    </row>
    <row r="376" spans="1:15" x14ac:dyDescent="0.25">
      <c r="A376" s="136" t="s">
        <v>1490</v>
      </c>
      <c r="B376" s="136" t="s">
        <v>3110</v>
      </c>
      <c r="C376" s="26">
        <v>4041</v>
      </c>
      <c r="D376" s="26" t="s">
        <v>1499</v>
      </c>
      <c r="E376" s="114">
        <v>562.89</v>
      </c>
      <c r="F376" s="114">
        <v>0</v>
      </c>
      <c r="G376" s="114">
        <v>0</v>
      </c>
      <c r="H376" s="114">
        <v>0</v>
      </c>
      <c r="I376" s="114">
        <v>0</v>
      </c>
      <c r="J376" s="91">
        <f t="shared" si="26"/>
        <v>562.89</v>
      </c>
      <c r="K376" s="118" t="str">
        <f>IFERROR(VLOOKUP(C376,'CEDARS School FRPL'!$C$4:$H$2393,6,FALSE),"No")</f>
        <v>No</v>
      </c>
      <c r="L376" s="118" t="str">
        <f>VLOOKUP(A376,'District Data'!$A$2:$P$321,14,FALSE)</f>
        <v>Yes</v>
      </c>
      <c r="M376" s="120" t="str">
        <f>IFERROR(IF(AND(VLOOKUP(C376,'Package 218'!$D:$D,1,FALSE)=C376,VLOOKUP(C376,'Package 218'!$D:$F,3,FALSE)="Yes",VLOOKUP(A376,'District Data'!$A$2:$O$321,14,FALSE)="Yes"),"Yes","No"),"No")</f>
        <v>No</v>
      </c>
      <c r="N376" s="23" t="str">
        <f t="shared" si="27"/>
        <v>No</v>
      </c>
      <c r="O376" s="131" t="str">
        <f t="shared" si="28"/>
        <v>No</v>
      </c>
    </row>
    <row r="377" spans="1:15" x14ac:dyDescent="0.25">
      <c r="A377" s="136" t="s">
        <v>1490</v>
      </c>
      <c r="B377" s="136" t="s">
        <v>3110</v>
      </c>
      <c r="C377" s="26">
        <v>4155</v>
      </c>
      <c r="D377" s="26" t="s">
        <v>1500</v>
      </c>
      <c r="E377" s="114">
        <v>459.4</v>
      </c>
      <c r="F377" s="114">
        <v>0</v>
      </c>
      <c r="G377" s="114">
        <v>0</v>
      </c>
      <c r="H377" s="114">
        <v>0</v>
      </c>
      <c r="I377" s="114">
        <v>0</v>
      </c>
      <c r="J377" s="91">
        <f t="shared" si="26"/>
        <v>459.4</v>
      </c>
      <c r="K377" s="118" t="str">
        <f>IFERROR(VLOOKUP(C377,'CEDARS School FRPL'!$C$4:$H$2393,6,FALSE),"No")</f>
        <v>Yes</v>
      </c>
      <c r="L377" s="118" t="str">
        <f>VLOOKUP(A377,'District Data'!$A$2:$P$321,14,FALSE)</f>
        <v>Yes</v>
      </c>
      <c r="M377" s="120" t="str">
        <f>IFERROR(IF(AND(VLOOKUP(C377,'Package 218'!$D:$D,1,FALSE)=C377,VLOOKUP(C377,'Package 218'!$D:$F,3,FALSE)="Yes",VLOOKUP(A377,'District Data'!$A$2:$O$321,14,FALSE)="Yes"),"Yes","No"),"No")</f>
        <v>Yes</v>
      </c>
      <c r="N377" s="23" t="str">
        <f t="shared" si="27"/>
        <v>Yes</v>
      </c>
      <c r="O377" s="131" t="str">
        <f t="shared" si="28"/>
        <v>Yes</v>
      </c>
    </row>
    <row r="378" spans="1:15" x14ac:dyDescent="0.25">
      <c r="A378" s="136" t="s">
        <v>1490</v>
      </c>
      <c r="B378" s="136" t="s">
        <v>3110</v>
      </c>
      <c r="C378" s="26">
        <v>4526</v>
      </c>
      <c r="D378" s="26" t="s">
        <v>581</v>
      </c>
      <c r="E378" s="114">
        <v>373.7</v>
      </c>
      <c r="F378" s="114">
        <v>0</v>
      </c>
      <c r="G378" s="114">
        <v>0</v>
      </c>
      <c r="H378" s="114">
        <v>0</v>
      </c>
      <c r="I378" s="114">
        <v>0</v>
      </c>
      <c r="J378" s="91">
        <f t="shared" si="26"/>
        <v>373.7</v>
      </c>
      <c r="K378" s="118" t="str">
        <f>IFERROR(VLOOKUP(C378,'CEDARS School FRPL'!$C$4:$H$2393,6,FALSE),"No")</f>
        <v>Yes</v>
      </c>
      <c r="L378" s="118" t="str">
        <f>VLOOKUP(A378,'District Data'!$A$2:$P$321,14,FALSE)</f>
        <v>Yes</v>
      </c>
      <c r="M378" s="120" t="str">
        <f>IFERROR(IF(AND(VLOOKUP(C378,'Package 218'!$D:$D,1,FALSE)=C378,VLOOKUP(C378,'Package 218'!$D:$F,3,FALSE)="Yes",VLOOKUP(A378,'District Data'!$A$2:$O$321,14,FALSE)="Yes"),"Yes","No"),"No")</f>
        <v>Yes</v>
      </c>
      <c r="N378" s="23" t="str">
        <f t="shared" si="27"/>
        <v>Yes</v>
      </c>
      <c r="O378" s="131" t="str">
        <f t="shared" si="28"/>
        <v>Yes</v>
      </c>
    </row>
    <row r="379" spans="1:15" x14ac:dyDescent="0.25">
      <c r="A379" s="136" t="s">
        <v>1490</v>
      </c>
      <c r="B379" s="136" t="s">
        <v>3110</v>
      </c>
      <c r="C379" s="26">
        <v>4555</v>
      </c>
      <c r="D379" s="26" t="s">
        <v>1501</v>
      </c>
      <c r="E379" s="114">
        <v>381</v>
      </c>
      <c r="F379" s="114">
        <v>30.6</v>
      </c>
      <c r="G379" s="114">
        <v>0</v>
      </c>
      <c r="H379" s="114">
        <v>0</v>
      </c>
      <c r="I379" s="114">
        <v>0</v>
      </c>
      <c r="J379" s="91">
        <f t="shared" si="26"/>
        <v>411.6</v>
      </c>
      <c r="K379" s="118" t="str">
        <f>IFERROR(VLOOKUP(C379,'CEDARS School FRPL'!$C$4:$H$2393,6,FALSE),"No")</f>
        <v>Yes</v>
      </c>
      <c r="L379" s="118" t="str">
        <f>VLOOKUP(A379,'District Data'!$A$2:$P$321,14,FALSE)</f>
        <v>Yes</v>
      </c>
      <c r="M379" s="120" t="str">
        <f>IFERROR(IF(AND(VLOOKUP(C379,'Package 218'!$D:$D,1,FALSE)=C379,VLOOKUP(C379,'Package 218'!$D:$F,3,FALSE)="Yes",VLOOKUP(A379,'District Data'!$A$2:$O$321,14,FALSE)="Yes"),"Yes","No"),"No")</f>
        <v>Yes</v>
      </c>
      <c r="N379" s="23" t="str">
        <f t="shared" si="27"/>
        <v>Yes</v>
      </c>
      <c r="O379" s="131" t="str">
        <f t="shared" si="28"/>
        <v>Yes</v>
      </c>
    </row>
    <row r="380" spans="1:15" x14ac:dyDescent="0.25">
      <c r="A380" s="136" t="s">
        <v>1490</v>
      </c>
      <c r="B380" s="136" t="s">
        <v>3110</v>
      </c>
      <c r="C380" s="26">
        <v>4564</v>
      </c>
      <c r="D380" s="26" t="s">
        <v>1502</v>
      </c>
      <c r="E380" s="114">
        <v>852.8</v>
      </c>
      <c r="F380" s="114">
        <v>0</v>
      </c>
      <c r="G380" s="114">
        <v>0</v>
      </c>
      <c r="H380" s="114">
        <v>0</v>
      </c>
      <c r="I380" s="114">
        <v>0</v>
      </c>
      <c r="J380" s="91">
        <f t="shared" si="26"/>
        <v>852.8</v>
      </c>
      <c r="K380" s="118" t="str">
        <f>IFERROR(VLOOKUP(C380,'CEDARS School FRPL'!$C$4:$H$2393,6,FALSE),"No")</f>
        <v>Yes</v>
      </c>
      <c r="L380" s="118" t="str">
        <f>VLOOKUP(A380,'District Data'!$A$2:$P$321,14,FALSE)</f>
        <v>Yes</v>
      </c>
      <c r="M380" s="120" t="str">
        <f>IFERROR(IF(AND(VLOOKUP(C380,'Package 218'!$D:$D,1,FALSE)=C380,VLOOKUP(C380,'Package 218'!$D:$F,3,FALSE)="Yes",VLOOKUP(A380,'District Data'!$A$2:$O$321,14,FALSE)="Yes"),"Yes","No"),"No")</f>
        <v>Yes</v>
      </c>
      <c r="N380" s="23" t="str">
        <f t="shared" si="27"/>
        <v>Yes</v>
      </c>
      <c r="O380" s="131" t="str">
        <f t="shared" si="28"/>
        <v>Yes</v>
      </c>
    </row>
    <row r="381" spans="1:15" x14ac:dyDescent="0.25">
      <c r="A381" s="136" t="s">
        <v>1490</v>
      </c>
      <c r="B381" s="136" t="s">
        <v>3110</v>
      </c>
      <c r="C381" s="26">
        <v>4595</v>
      </c>
      <c r="D381" s="26" t="s">
        <v>1503</v>
      </c>
      <c r="E381" s="114">
        <v>557.41999999999996</v>
      </c>
      <c r="F381" s="114">
        <v>11.6</v>
      </c>
      <c r="G381" s="114">
        <v>0</v>
      </c>
      <c r="H381" s="114">
        <v>0</v>
      </c>
      <c r="I381" s="114">
        <v>0</v>
      </c>
      <c r="J381" s="91">
        <f t="shared" si="26"/>
        <v>569.02</v>
      </c>
      <c r="K381" s="118" t="str">
        <f>IFERROR(VLOOKUP(C381,'CEDARS School FRPL'!$C$4:$H$2393,6,FALSE),"No")</f>
        <v>Yes</v>
      </c>
      <c r="L381" s="118" t="str">
        <f>VLOOKUP(A381,'District Data'!$A$2:$P$321,14,FALSE)</f>
        <v>Yes</v>
      </c>
      <c r="M381" s="120" t="str">
        <f>IFERROR(IF(AND(VLOOKUP(C381,'Package 218'!$D:$D,1,FALSE)=C381,VLOOKUP(C381,'Package 218'!$D:$F,3,FALSE)="Yes",VLOOKUP(A381,'District Data'!$A$2:$O$321,14,FALSE)="Yes"),"Yes","No"),"No")</f>
        <v>Yes</v>
      </c>
      <c r="N381" s="23" t="str">
        <f t="shared" si="27"/>
        <v>Yes</v>
      </c>
      <c r="O381" s="131" t="str">
        <f t="shared" si="28"/>
        <v>Yes</v>
      </c>
    </row>
    <row r="382" spans="1:15" x14ac:dyDescent="0.25">
      <c r="A382" s="136" t="s">
        <v>1490</v>
      </c>
      <c r="B382" s="136" t="s">
        <v>3110</v>
      </c>
      <c r="C382" s="26">
        <v>5020</v>
      </c>
      <c r="D382" s="26" t="s">
        <v>1504</v>
      </c>
      <c r="E382" s="114">
        <v>502.2</v>
      </c>
      <c r="F382" s="114">
        <v>0</v>
      </c>
      <c r="G382" s="114">
        <v>0</v>
      </c>
      <c r="H382" s="114">
        <v>0</v>
      </c>
      <c r="I382" s="114">
        <v>0</v>
      </c>
      <c r="J382" s="91">
        <f t="shared" si="26"/>
        <v>502.2</v>
      </c>
      <c r="K382" s="118" t="str">
        <f>IFERROR(VLOOKUP(C382,'CEDARS School FRPL'!$C$4:$H$2393,6,FALSE),"No")</f>
        <v>Yes</v>
      </c>
      <c r="L382" s="118" t="str">
        <f>VLOOKUP(A382,'District Data'!$A$2:$P$321,14,FALSE)</f>
        <v>Yes</v>
      </c>
      <c r="M382" s="120" t="str">
        <f>IFERROR(IF(AND(VLOOKUP(C382,'Package 218'!$D:$D,1,FALSE)=C382,VLOOKUP(C382,'Package 218'!$D:$F,3,FALSE)="Yes",VLOOKUP(A382,'District Data'!$A$2:$O$321,14,FALSE)="Yes"),"Yes","No"),"No")</f>
        <v>Yes</v>
      </c>
      <c r="N382" s="23" t="str">
        <f t="shared" si="27"/>
        <v>Yes</v>
      </c>
      <c r="O382" s="131" t="str">
        <f t="shared" si="28"/>
        <v>Yes</v>
      </c>
    </row>
    <row r="383" spans="1:15" x14ac:dyDescent="0.25">
      <c r="A383" s="137" t="s">
        <v>1490</v>
      </c>
      <c r="B383" s="131" t="s">
        <v>3110</v>
      </c>
      <c r="C383" s="187">
        <v>5164</v>
      </c>
      <c r="D383" s="26" t="s">
        <v>1505</v>
      </c>
      <c r="E383" s="114">
        <v>2695.03</v>
      </c>
      <c r="F383" s="114">
        <v>0</v>
      </c>
      <c r="G383" s="114">
        <v>293.87</v>
      </c>
      <c r="H383" s="114">
        <v>0</v>
      </c>
      <c r="I383" s="114">
        <v>0</v>
      </c>
      <c r="J383" s="91">
        <f t="shared" si="26"/>
        <v>2988.9</v>
      </c>
      <c r="K383" s="118" t="str">
        <f>IFERROR(VLOOKUP(C383,'CEDARS School FRPL'!$C$4:$H$2393,6,FALSE),"No")</f>
        <v>Yes</v>
      </c>
      <c r="L383" s="118" t="str">
        <f>VLOOKUP(A383,'District Data'!$A$2:$P$321,14,FALSE)</f>
        <v>Yes</v>
      </c>
      <c r="M383" s="120" t="str">
        <f>IFERROR(IF(AND(VLOOKUP(C383,'Package 218'!$D:$D,1,FALSE)=C383,VLOOKUP(C383,'Package 218'!$D:$F,3,FALSE)="Yes",VLOOKUP(A383,'District Data'!$A$2:$O$321,14,FALSE)="Yes"),"Yes","No"),"No")</f>
        <v>Yes</v>
      </c>
      <c r="N383" s="23" t="str">
        <f t="shared" si="27"/>
        <v>Yes</v>
      </c>
      <c r="O383" s="131" t="str">
        <f t="shared" si="28"/>
        <v>Yes</v>
      </c>
    </row>
    <row r="384" spans="1:15" x14ac:dyDescent="0.25">
      <c r="A384" s="136" t="s">
        <v>1490</v>
      </c>
      <c r="B384" s="136" t="s">
        <v>3110</v>
      </c>
      <c r="C384" s="26">
        <v>5345</v>
      </c>
      <c r="D384" s="26" t="s">
        <v>1506</v>
      </c>
      <c r="E384" s="114">
        <v>530.9</v>
      </c>
      <c r="F384" s="114">
        <v>0</v>
      </c>
      <c r="G384" s="114">
        <v>0</v>
      </c>
      <c r="H384" s="114">
        <v>0</v>
      </c>
      <c r="I384" s="114">
        <v>0</v>
      </c>
      <c r="J384" s="91">
        <f t="shared" si="26"/>
        <v>530.9</v>
      </c>
      <c r="K384" s="118" t="str">
        <f>IFERROR(VLOOKUP(C384,'CEDARS School FRPL'!$C$4:$H$2393,6,FALSE),"No")</f>
        <v>Yes</v>
      </c>
      <c r="L384" s="118" t="str">
        <f>VLOOKUP(A384,'District Data'!$A$2:$P$321,14,FALSE)</f>
        <v>Yes</v>
      </c>
      <c r="M384" s="120" t="str">
        <f>IFERROR(IF(AND(VLOOKUP(C384,'Package 218'!$D:$D,1,FALSE)=C384,VLOOKUP(C384,'Package 218'!$D:$F,3,FALSE)="Yes",VLOOKUP(A384,'District Data'!$A$2:$O$321,14,FALSE)="Yes"),"Yes","No"),"No")</f>
        <v>Yes</v>
      </c>
      <c r="N384" s="23" t="str">
        <f t="shared" si="27"/>
        <v>Yes</v>
      </c>
      <c r="O384" s="131" t="str">
        <f t="shared" si="28"/>
        <v>Yes</v>
      </c>
    </row>
    <row r="385" spans="1:15" x14ac:dyDescent="0.25">
      <c r="A385" s="136" t="s">
        <v>1490</v>
      </c>
      <c r="B385" s="136" t="s">
        <v>3110</v>
      </c>
      <c r="C385" s="26">
        <v>5391</v>
      </c>
      <c r="D385" s="26" t="s">
        <v>1507</v>
      </c>
      <c r="E385" s="114">
        <v>616.66999999999996</v>
      </c>
      <c r="F385" s="114">
        <v>0</v>
      </c>
      <c r="G385" s="114">
        <v>0</v>
      </c>
      <c r="H385" s="114">
        <v>0</v>
      </c>
      <c r="I385" s="114">
        <v>0</v>
      </c>
      <c r="J385" s="91">
        <f t="shared" si="26"/>
        <v>616.66999999999996</v>
      </c>
      <c r="K385" s="118" t="str">
        <f>IFERROR(VLOOKUP(C385,'CEDARS School FRPL'!$C$4:$H$2393,6,FALSE),"No")</f>
        <v>Yes</v>
      </c>
      <c r="L385" s="118" t="str">
        <f>VLOOKUP(A385,'District Data'!$A$2:$P$321,14,FALSE)</f>
        <v>Yes</v>
      </c>
      <c r="M385" s="120" t="str">
        <f>IFERROR(IF(AND(VLOOKUP(C385,'Package 218'!$D:$D,1,FALSE)=C385,VLOOKUP(C385,'Package 218'!$D:$F,3,FALSE)="Yes",VLOOKUP(A385,'District Data'!$A$2:$O$321,14,FALSE)="Yes"),"Yes","No"),"No")</f>
        <v>Yes</v>
      </c>
      <c r="N385" s="23" t="str">
        <f t="shared" si="27"/>
        <v>Yes</v>
      </c>
      <c r="O385" s="131" t="str">
        <f t="shared" si="28"/>
        <v>Yes</v>
      </c>
    </row>
    <row r="386" spans="1:15" x14ac:dyDescent="0.25">
      <c r="A386" s="136" t="s">
        <v>1490</v>
      </c>
      <c r="B386" s="136" t="s">
        <v>3110</v>
      </c>
      <c r="C386" s="26">
        <v>5392</v>
      </c>
      <c r="D386" s="26" t="s">
        <v>1508</v>
      </c>
      <c r="E386" s="114">
        <v>421.1</v>
      </c>
      <c r="F386" s="114">
        <v>0</v>
      </c>
      <c r="G386" s="114">
        <v>0</v>
      </c>
      <c r="H386" s="114">
        <v>0</v>
      </c>
      <c r="I386" s="114">
        <v>0</v>
      </c>
      <c r="J386" s="91">
        <f t="shared" si="26"/>
        <v>421.1</v>
      </c>
      <c r="K386" s="118" t="str">
        <f>IFERROR(VLOOKUP(C386,'CEDARS School FRPL'!$C$4:$H$2393,6,FALSE),"No")</f>
        <v>Yes</v>
      </c>
      <c r="L386" s="118" t="str">
        <f>VLOOKUP(A386,'District Data'!$A$2:$P$321,14,FALSE)</f>
        <v>Yes</v>
      </c>
      <c r="M386" s="120" t="str">
        <f>IFERROR(IF(AND(VLOOKUP(C386,'Package 218'!$D:$D,1,FALSE)=C386,VLOOKUP(C386,'Package 218'!$D:$F,3,FALSE)="Yes",VLOOKUP(A386,'District Data'!$A$2:$O$321,14,FALSE)="Yes"),"Yes","No"),"No")</f>
        <v>Yes</v>
      </c>
      <c r="N386" s="23" t="str">
        <f t="shared" si="27"/>
        <v>Yes</v>
      </c>
      <c r="O386" s="131" t="str">
        <f t="shared" si="28"/>
        <v>Yes</v>
      </c>
    </row>
    <row r="387" spans="1:15" x14ac:dyDescent="0.25">
      <c r="A387" s="136" t="s">
        <v>1490</v>
      </c>
      <c r="B387" s="136" t="s">
        <v>3110</v>
      </c>
      <c r="C387" s="26">
        <v>5393</v>
      </c>
      <c r="D387" s="26" t="s">
        <v>1509</v>
      </c>
      <c r="E387" s="114">
        <v>54.23</v>
      </c>
      <c r="F387" s="114">
        <v>0</v>
      </c>
      <c r="G387" s="114">
        <v>0</v>
      </c>
      <c r="H387" s="114">
        <v>0</v>
      </c>
      <c r="I387" s="114">
        <v>0</v>
      </c>
      <c r="J387" s="91">
        <f t="shared" si="26"/>
        <v>54.23</v>
      </c>
      <c r="K387" s="118" t="str">
        <f>IFERROR(VLOOKUP(C387,'CEDARS School FRPL'!$C$4:$H$2393,6,FALSE),"No")</f>
        <v>Yes</v>
      </c>
      <c r="L387" s="118" t="str">
        <f>VLOOKUP(A387,'District Data'!$A$2:$P$321,14,FALSE)</f>
        <v>Yes</v>
      </c>
      <c r="M387" s="120" t="str">
        <f>IFERROR(IF(AND(VLOOKUP(C387,'Package 218'!$D:$D,1,FALSE)=C387,VLOOKUP(C387,'Package 218'!$D:$F,3,FALSE)="Yes",VLOOKUP(A387,'District Data'!$A$2:$O$321,14,FALSE)="Yes"),"Yes","No"),"No")</f>
        <v>Yes</v>
      </c>
      <c r="N387" s="23" t="str">
        <f t="shared" si="27"/>
        <v>Yes</v>
      </c>
      <c r="O387" s="131" t="str">
        <f t="shared" si="28"/>
        <v>Yes</v>
      </c>
    </row>
    <row r="388" spans="1:15" x14ac:dyDescent="0.25">
      <c r="A388" s="136" t="s">
        <v>1490</v>
      </c>
      <c r="B388" s="136" t="s">
        <v>3110</v>
      </c>
      <c r="C388" s="26">
        <v>5394</v>
      </c>
      <c r="D388" s="26" t="s">
        <v>1510</v>
      </c>
      <c r="E388" s="114">
        <v>376.84</v>
      </c>
      <c r="F388" s="114">
        <v>0</v>
      </c>
      <c r="G388" s="114">
        <v>0</v>
      </c>
      <c r="H388" s="114">
        <v>0</v>
      </c>
      <c r="I388" s="114">
        <v>0</v>
      </c>
      <c r="J388" s="91">
        <f t="shared" ref="J388:J451" si="29">SUM(E388:I388)</f>
        <v>376.84</v>
      </c>
      <c r="K388" s="118" t="str">
        <f>IFERROR(VLOOKUP(C388,'CEDARS School FRPL'!$C$4:$H$2393,6,FALSE),"No")</f>
        <v>Yes</v>
      </c>
      <c r="L388" s="118" t="str">
        <f>VLOOKUP(A388,'District Data'!$A$2:$P$321,14,FALSE)</f>
        <v>Yes</v>
      </c>
      <c r="M388" s="120" t="str">
        <f>IFERROR(IF(AND(VLOOKUP(C388,'Package 218'!$D:$D,1,FALSE)=C388,VLOOKUP(C388,'Package 218'!$D:$F,3,FALSE)="Yes",VLOOKUP(A388,'District Data'!$A$2:$O$321,14,FALSE)="Yes"),"Yes","No"),"No")</f>
        <v>Yes</v>
      </c>
      <c r="N388" s="23" t="str">
        <f t="shared" ref="N388:N451" si="30">IF(AND(M388="Yes",K388="Yes"),"Yes","No")</f>
        <v>Yes</v>
      </c>
      <c r="O388" s="131" t="str">
        <f t="shared" ref="O388:O451" si="31">TEXT(N388, "Yes")</f>
        <v>Yes</v>
      </c>
    </row>
    <row r="389" spans="1:15" x14ac:dyDescent="0.25">
      <c r="A389" s="136" t="s">
        <v>1490</v>
      </c>
      <c r="B389" s="136" t="s">
        <v>3110</v>
      </c>
      <c r="C389" s="26">
        <v>5556</v>
      </c>
      <c r="D389" s="26" t="s">
        <v>2771</v>
      </c>
      <c r="E389" s="114">
        <v>653.5</v>
      </c>
      <c r="F389" s="114">
        <v>0</v>
      </c>
      <c r="G389" s="114">
        <v>0</v>
      </c>
      <c r="H389" s="114">
        <v>0</v>
      </c>
      <c r="I389" s="114">
        <v>0</v>
      </c>
      <c r="J389" s="91">
        <f t="shared" si="29"/>
        <v>653.5</v>
      </c>
      <c r="K389" s="118" t="str">
        <f>IFERROR(VLOOKUP(C389,'CEDARS School FRPL'!$C$4:$H$2393,6,FALSE),"No")</f>
        <v>Yes</v>
      </c>
      <c r="L389" s="118" t="str">
        <f>VLOOKUP(A389,'District Data'!$A$2:$P$321,14,FALSE)</f>
        <v>Yes</v>
      </c>
      <c r="M389" s="120" t="str">
        <f>IFERROR(IF(AND(VLOOKUP(C389,'Package 218'!$D:$D,1,FALSE)=C389,VLOOKUP(C389,'Package 218'!$D:$F,3,FALSE)="Yes",VLOOKUP(A389,'District Data'!$A$2:$O$321,14,FALSE)="Yes"),"Yes","No"),"No")</f>
        <v>Yes</v>
      </c>
      <c r="N389" s="23" t="str">
        <f t="shared" si="30"/>
        <v>Yes</v>
      </c>
      <c r="O389" s="131" t="str">
        <f t="shared" si="31"/>
        <v>Yes</v>
      </c>
    </row>
    <row r="390" spans="1:15" x14ac:dyDescent="0.25">
      <c r="A390" s="136" t="s">
        <v>1490</v>
      </c>
      <c r="B390" s="136" t="s">
        <v>3110</v>
      </c>
      <c r="C390" s="26">
        <v>5623</v>
      </c>
      <c r="D390" s="26" t="s">
        <v>2899</v>
      </c>
      <c r="E390" s="114">
        <v>604.22</v>
      </c>
      <c r="F390" s="114">
        <v>0</v>
      </c>
      <c r="G390" s="114">
        <v>0</v>
      </c>
      <c r="H390" s="114">
        <v>0</v>
      </c>
      <c r="I390" s="114">
        <v>0</v>
      </c>
      <c r="J390" s="91">
        <f t="shared" si="29"/>
        <v>604.22</v>
      </c>
      <c r="K390" s="118" t="str">
        <f>IFERROR(VLOOKUP(C390,'CEDARS School FRPL'!$C$4:$H$2393,6,FALSE),"No")</f>
        <v>Yes</v>
      </c>
      <c r="L390" s="118" t="str">
        <f>VLOOKUP(A390,'District Data'!$A$2:$P$321,14,FALSE)</f>
        <v>Yes</v>
      </c>
      <c r="M390" s="120" t="str">
        <f>IFERROR(IF(AND(VLOOKUP(C390,'Package 218'!$D:$D,1,FALSE)=C390,VLOOKUP(C390,'Package 218'!$D:$F,3,FALSE)="Yes",VLOOKUP(A390,'District Data'!$A$2:$O$321,14,FALSE)="Yes"),"Yes","No"),"No")</f>
        <v>Yes</v>
      </c>
      <c r="N390" s="23" t="str">
        <f t="shared" si="30"/>
        <v>Yes</v>
      </c>
      <c r="O390" s="131" t="str">
        <f t="shared" si="31"/>
        <v>Yes</v>
      </c>
    </row>
    <row r="391" spans="1:15" x14ac:dyDescent="0.25">
      <c r="A391" s="136" t="s">
        <v>1490</v>
      </c>
      <c r="B391" s="136" t="s">
        <v>3110</v>
      </c>
      <c r="C391" s="26">
        <v>5624</v>
      </c>
      <c r="D391" s="26" t="s">
        <v>2900</v>
      </c>
      <c r="E391" s="114">
        <v>1280.53</v>
      </c>
      <c r="F391" s="114">
        <v>0</v>
      </c>
      <c r="G391" s="114">
        <v>0</v>
      </c>
      <c r="H391" s="114">
        <v>0</v>
      </c>
      <c r="I391" s="114">
        <v>0</v>
      </c>
      <c r="J391" s="91">
        <f t="shared" si="29"/>
        <v>1280.53</v>
      </c>
      <c r="K391" s="118" t="str">
        <f>IFERROR(VLOOKUP(C391,'CEDARS School FRPL'!$C$4:$H$2393,6,FALSE),"No")</f>
        <v>Yes</v>
      </c>
      <c r="L391" s="118" t="str">
        <f>VLOOKUP(A391,'District Data'!$A$2:$P$321,14,FALSE)</f>
        <v>Yes</v>
      </c>
      <c r="M391" s="120" t="str">
        <f>IFERROR(IF(AND(VLOOKUP(C391,'Package 218'!$D:$D,1,FALSE)=C391,VLOOKUP(C391,'Package 218'!$D:$F,3,FALSE)="Yes",VLOOKUP(A391,'District Data'!$A$2:$O$321,14,FALSE)="Yes"),"Yes","No"),"No")</f>
        <v>Yes</v>
      </c>
      <c r="N391" s="23" t="str">
        <f t="shared" si="30"/>
        <v>Yes</v>
      </c>
      <c r="O391" s="131" t="str">
        <f t="shared" si="31"/>
        <v>Yes</v>
      </c>
    </row>
    <row r="392" spans="1:15" x14ac:dyDescent="0.25">
      <c r="A392" s="136" t="s">
        <v>1490</v>
      </c>
      <c r="B392" s="136" t="s">
        <v>3110</v>
      </c>
      <c r="C392" s="26">
        <v>5711</v>
      </c>
      <c r="D392" s="26" t="s">
        <v>3283</v>
      </c>
      <c r="E392" s="114">
        <v>114.45</v>
      </c>
      <c r="F392" s="114">
        <v>0</v>
      </c>
      <c r="G392" s="114">
        <v>0</v>
      </c>
      <c r="H392" s="114">
        <v>0</v>
      </c>
      <c r="I392" s="114">
        <v>0</v>
      </c>
      <c r="J392" s="91">
        <f t="shared" si="29"/>
        <v>114.45</v>
      </c>
      <c r="K392" s="118" t="str">
        <f>IFERROR(VLOOKUP(C392,'CEDARS School FRPL'!$C$4:$H$2393,6,FALSE),"No")</f>
        <v>Yes</v>
      </c>
      <c r="L392" s="118" t="str">
        <f>VLOOKUP(A392,'District Data'!$A$2:$P$321,14,FALSE)</f>
        <v>Yes</v>
      </c>
      <c r="M392" s="120" t="str">
        <f>IFERROR(IF(AND(VLOOKUP(C392,'Package 218'!$D:$D,1,FALSE)=C392,VLOOKUP(C392,'Package 218'!$D:$F,3,FALSE)="Yes",VLOOKUP(A392,'District Data'!$A$2:$O$321,14,FALSE)="Yes"),"Yes","No"),"No")</f>
        <v>Yes</v>
      </c>
      <c r="N392" s="23" t="str">
        <f t="shared" si="30"/>
        <v>Yes</v>
      </c>
      <c r="O392" s="131" t="str">
        <f t="shared" si="31"/>
        <v>Yes</v>
      </c>
    </row>
    <row r="393" spans="1:15" x14ac:dyDescent="0.25">
      <c r="A393" s="136" t="s">
        <v>1287</v>
      </c>
      <c r="B393" s="136" t="s">
        <v>3080</v>
      </c>
      <c r="C393" s="26">
        <v>1754</v>
      </c>
      <c r="D393" s="26" t="s">
        <v>1288</v>
      </c>
      <c r="E393" s="114">
        <v>23.94</v>
      </c>
      <c r="F393" s="114">
        <v>0</v>
      </c>
      <c r="G393" s="114">
        <v>0</v>
      </c>
      <c r="H393" s="114">
        <v>0</v>
      </c>
      <c r="I393" s="114">
        <v>0</v>
      </c>
      <c r="J393" s="91">
        <f t="shared" si="29"/>
        <v>23.94</v>
      </c>
      <c r="K393" s="118" t="str">
        <f>IFERROR(VLOOKUP(C393,'CEDARS School FRPL'!$C$4:$H$2393,6,FALSE),"No")</f>
        <v>Yes</v>
      </c>
      <c r="L393" s="118" t="str">
        <f>VLOOKUP(A393,'District Data'!$A$2:$P$321,14,FALSE)</f>
        <v>Yes</v>
      </c>
      <c r="M393" s="120" t="str">
        <f>IFERROR(IF(AND(VLOOKUP(C393,'Package 218'!$D:$D,1,FALSE)=C393,VLOOKUP(C393,'Package 218'!$D:$F,3,FALSE)="Yes",VLOOKUP(A393,'District Data'!$A$2:$O$321,14,FALSE)="Yes"),"Yes","No"),"No")</f>
        <v>Yes</v>
      </c>
      <c r="N393" s="23" t="str">
        <f t="shared" si="30"/>
        <v>Yes</v>
      </c>
      <c r="O393" s="131" t="str">
        <f t="shared" si="31"/>
        <v>Yes</v>
      </c>
    </row>
    <row r="394" spans="1:15" x14ac:dyDescent="0.25">
      <c r="A394" s="136" t="s">
        <v>1287</v>
      </c>
      <c r="B394" s="136" t="s">
        <v>3080</v>
      </c>
      <c r="C394" s="26">
        <v>2198</v>
      </c>
      <c r="D394" s="26" t="s">
        <v>1289</v>
      </c>
      <c r="E394" s="114">
        <v>314.39999999999998</v>
      </c>
      <c r="F394" s="114">
        <v>0</v>
      </c>
      <c r="G394" s="114">
        <v>0</v>
      </c>
      <c r="H394" s="114">
        <v>0</v>
      </c>
      <c r="I394" s="114">
        <v>0</v>
      </c>
      <c r="J394" s="91">
        <f t="shared" si="29"/>
        <v>314.39999999999998</v>
      </c>
      <c r="K394" s="118" t="str">
        <f>IFERROR(VLOOKUP(C394,'CEDARS School FRPL'!$C$4:$H$2393,6,FALSE),"No")</f>
        <v>Yes</v>
      </c>
      <c r="L394" s="118" t="str">
        <f>VLOOKUP(A394,'District Data'!$A$2:$P$321,14,FALSE)</f>
        <v>Yes</v>
      </c>
      <c r="M394" s="120" t="str">
        <f>IFERROR(IF(AND(VLOOKUP(C394,'Package 218'!$D:$D,1,FALSE)=C394,VLOOKUP(C394,'Package 218'!$D:$F,3,FALSE)="Yes",VLOOKUP(A394,'District Data'!$A$2:$O$321,14,FALSE)="Yes"),"Yes","No"),"No")</f>
        <v>Yes</v>
      </c>
      <c r="N394" s="23" t="str">
        <f t="shared" si="30"/>
        <v>Yes</v>
      </c>
      <c r="O394" s="131" t="str">
        <f t="shared" si="31"/>
        <v>Yes</v>
      </c>
    </row>
    <row r="395" spans="1:15" x14ac:dyDescent="0.25">
      <c r="A395" s="136" t="s">
        <v>1287</v>
      </c>
      <c r="B395" s="136" t="s">
        <v>3080</v>
      </c>
      <c r="C395" s="26">
        <v>2918</v>
      </c>
      <c r="D395" s="26" t="s">
        <v>1290</v>
      </c>
      <c r="E395" s="114">
        <v>490.26</v>
      </c>
      <c r="F395" s="114">
        <v>0</v>
      </c>
      <c r="G395" s="114">
        <v>0</v>
      </c>
      <c r="H395" s="114">
        <v>0</v>
      </c>
      <c r="I395" s="114">
        <v>0</v>
      </c>
      <c r="J395" s="91">
        <f t="shared" si="29"/>
        <v>490.26</v>
      </c>
      <c r="K395" s="118" t="str">
        <f>IFERROR(VLOOKUP(C395,'CEDARS School FRPL'!$C$4:$H$2393,6,FALSE),"No")</f>
        <v>Yes</v>
      </c>
      <c r="L395" s="118" t="str">
        <f>VLOOKUP(A395,'District Data'!$A$2:$P$321,14,FALSE)</f>
        <v>Yes</v>
      </c>
      <c r="M395" s="120" t="str">
        <f>IFERROR(IF(AND(VLOOKUP(C395,'Package 218'!$D:$D,1,FALSE)=C395,VLOOKUP(C395,'Package 218'!$D:$F,3,FALSE)="Yes",VLOOKUP(A395,'District Data'!$A$2:$O$321,14,FALSE)="Yes"),"Yes","No"),"No")</f>
        <v>Yes</v>
      </c>
      <c r="N395" s="23" t="str">
        <f t="shared" si="30"/>
        <v>Yes</v>
      </c>
      <c r="O395" s="131" t="str">
        <f t="shared" si="31"/>
        <v>Yes</v>
      </c>
    </row>
    <row r="396" spans="1:15" x14ac:dyDescent="0.25">
      <c r="A396" s="136" t="s">
        <v>1287</v>
      </c>
      <c r="B396" s="136" t="s">
        <v>3080</v>
      </c>
      <c r="C396" s="26">
        <v>3086</v>
      </c>
      <c r="D396" s="26" t="s">
        <v>1291</v>
      </c>
      <c r="E396" s="114">
        <v>206.1</v>
      </c>
      <c r="F396" s="114">
        <v>0</v>
      </c>
      <c r="G396" s="114">
        <v>0</v>
      </c>
      <c r="H396" s="114">
        <v>0</v>
      </c>
      <c r="I396" s="114">
        <v>0</v>
      </c>
      <c r="J396" s="91">
        <f t="shared" si="29"/>
        <v>206.1</v>
      </c>
      <c r="K396" s="118" t="str">
        <f>IFERROR(VLOOKUP(C396,'CEDARS School FRPL'!$C$4:$H$2393,6,FALSE),"No")</f>
        <v>Yes</v>
      </c>
      <c r="L396" s="118" t="str">
        <f>VLOOKUP(A396,'District Data'!$A$2:$P$321,14,FALSE)</f>
        <v>Yes</v>
      </c>
      <c r="M396" s="120" t="str">
        <f>IFERROR(IF(AND(VLOOKUP(C396,'Package 218'!$D:$D,1,FALSE)=C396,VLOOKUP(C396,'Package 218'!$D:$F,3,FALSE)="Yes",VLOOKUP(A396,'District Data'!$A$2:$O$321,14,FALSE)="Yes"),"Yes","No"),"No")</f>
        <v>Yes</v>
      </c>
      <c r="N396" s="23" t="str">
        <f t="shared" si="30"/>
        <v>Yes</v>
      </c>
      <c r="O396" s="131" t="str">
        <f t="shared" si="31"/>
        <v>Yes</v>
      </c>
    </row>
    <row r="397" spans="1:15" x14ac:dyDescent="0.25">
      <c r="A397" s="136" t="s">
        <v>1287</v>
      </c>
      <c r="B397" s="136" t="s">
        <v>3080</v>
      </c>
      <c r="C397" s="26">
        <v>3272</v>
      </c>
      <c r="D397" s="26" t="s">
        <v>1292</v>
      </c>
      <c r="E397" s="114">
        <v>535.48</v>
      </c>
      <c r="F397" s="114">
        <v>0</v>
      </c>
      <c r="G397" s="114">
        <v>46.23</v>
      </c>
      <c r="H397" s="114">
        <v>0</v>
      </c>
      <c r="I397" s="114">
        <v>0</v>
      </c>
      <c r="J397" s="91">
        <f t="shared" si="29"/>
        <v>581.71</v>
      </c>
      <c r="K397" s="118" t="str">
        <f>IFERROR(VLOOKUP(C397,'CEDARS School FRPL'!$C$4:$H$2393,6,FALSE),"No")</f>
        <v>Yes</v>
      </c>
      <c r="L397" s="118" t="str">
        <f>VLOOKUP(A397,'District Data'!$A$2:$P$321,14,FALSE)</f>
        <v>Yes</v>
      </c>
      <c r="M397" s="120" t="str">
        <f>IFERROR(IF(AND(VLOOKUP(C397,'Package 218'!$D:$D,1,FALSE)=C397,VLOOKUP(C397,'Package 218'!$D:$F,3,FALSE)="Yes",VLOOKUP(A397,'District Data'!$A$2:$O$321,14,FALSE)="Yes"),"Yes","No"),"No")</f>
        <v>Yes</v>
      </c>
      <c r="N397" s="23" t="str">
        <f t="shared" si="30"/>
        <v>Yes</v>
      </c>
      <c r="O397" s="131" t="str">
        <f t="shared" si="31"/>
        <v>Yes</v>
      </c>
    </row>
    <row r="398" spans="1:15" x14ac:dyDescent="0.25">
      <c r="A398" s="136" t="s">
        <v>1287</v>
      </c>
      <c r="B398" s="136" t="s">
        <v>3080</v>
      </c>
      <c r="C398" s="26">
        <v>3325</v>
      </c>
      <c r="D398" s="26" t="s">
        <v>1293</v>
      </c>
      <c r="E398" s="114">
        <v>315.22000000000003</v>
      </c>
      <c r="F398" s="114">
        <v>14.5</v>
      </c>
      <c r="G398" s="114">
        <v>0</v>
      </c>
      <c r="H398" s="114">
        <v>0</v>
      </c>
      <c r="I398" s="114">
        <v>0</v>
      </c>
      <c r="J398" s="91">
        <f t="shared" si="29"/>
        <v>329.72</v>
      </c>
      <c r="K398" s="118" t="str">
        <f>IFERROR(VLOOKUP(C398,'CEDARS School FRPL'!$C$4:$H$2393,6,FALSE),"No")</f>
        <v>Yes</v>
      </c>
      <c r="L398" s="118" t="str">
        <f>VLOOKUP(A398,'District Data'!$A$2:$P$321,14,FALSE)</f>
        <v>Yes</v>
      </c>
      <c r="M398" s="120" t="str">
        <f>IFERROR(IF(AND(VLOOKUP(C398,'Package 218'!$D:$D,1,FALSE)=C398,VLOOKUP(C398,'Package 218'!$D:$F,3,FALSE)="Yes",VLOOKUP(A398,'District Data'!$A$2:$O$321,14,FALSE)="Yes"),"Yes","No"),"No")</f>
        <v>Yes</v>
      </c>
      <c r="N398" s="23" t="str">
        <f t="shared" si="30"/>
        <v>Yes</v>
      </c>
      <c r="O398" s="131" t="str">
        <f t="shared" si="31"/>
        <v>Yes</v>
      </c>
    </row>
    <row r="399" spans="1:15" x14ac:dyDescent="0.25">
      <c r="A399" s="136" t="s">
        <v>1287</v>
      </c>
      <c r="B399" s="136" t="s">
        <v>3080</v>
      </c>
      <c r="C399" s="26">
        <v>5653</v>
      </c>
      <c r="D399" s="26" t="s">
        <v>1294</v>
      </c>
      <c r="E399" s="114">
        <v>48.34</v>
      </c>
      <c r="F399" s="114">
        <v>0</v>
      </c>
      <c r="G399" s="114">
        <v>0</v>
      </c>
      <c r="H399" s="114">
        <v>0</v>
      </c>
      <c r="I399" s="114">
        <v>0</v>
      </c>
      <c r="J399" s="91">
        <f t="shared" si="29"/>
        <v>48.34</v>
      </c>
      <c r="K399" s="118" t="str">
        <f>IFERROR(VLOOKUP(C399,'CEDARS School FRPL'!$C$4:$H$2393,6,FALSE),"No")</f>
        <v>Yes</v>
      </c>
      <c r="L399" s="118" t="str">
        <f>VLOOKUP(A399,'District Data'!$A$2:$P$321,14,FALSE)</f>
        <v>Yes</v>
      </c>
      <c r="M399" s="120" t="str">
        <f>IFERROR(IF(AND(VLOOKUP(C399,'Package 218'!$D:$D,1,FALSE)=C399,VLOOKUP(C399,'Package 218'!$D:$F,3,FALSE)="Yes",VLOOKUP(A399,'District Data'!$A$2:$O$321,14,FALSE)="Yes"),"Yes","No"),"No")</f>
        <v>No</v>
      </c>
      <c r="N399" s="23" t="str">
        <f t="shared" si="30"/>
        <v>No</v>
      </c>
      <c r="O399" s="131" t="str">
        <f t="shared" si="31"/>
        <v>No</v>
      </c>
    </row>
    <row r="400" spans="1:15" x14ac:dyDescent="0.25">
      <c r="A400" s="136" t="s">
        <v>2585</v>
      </c>
      <c r="B400" s="136" t="s">
        <v>3176</v>
      </c>
      <c r="C400" s="26">
        <v>2007</v>
      </c>
      <c r="D400" s="26" t="s">
        <v>2587</v>
      </c>
      <c r="E400" s="114">
        <v>10.4</v>
      </c>
      <c r="F400" s="114">
        <v>0</v>
      </c>
      <c r="G400" s="114">
        <v>0</v>
      </c>
      <c r="H400" s="114">
        <v>0</v>
      </c>
      <c r="I400" s="114">
        <v>0</v>
      </c>
      <c r="J400" s="91">
        <f t="shared" si="29"/>
        <v>10.4</v>
      </c>
      <c r="K400" s="118" t="str">
        <f>IFERROR(VLOOKUP(C400,'CEDARS School FRPL'!$C$4:$H$2393,6,FALSE),"No")</f>
        <v>No</v>
      </c>
      <c r="L400" s="118" t="str">
        <f>VLOOKUP(A400,'District Data'!$A$2:$P$321,14,FALSE)</f>
        <v>No</v>
      </c>
      <c r="M400" s="120" t="str">
        <f>IFERROR(IF(AND(VLOOKUP(C400,'Package 218'!$D:$D,1,FALSE)=C400,VLOOKUP(C400,'Package 218'!$D:$F,3,FALSE)="Yes",VLOOKUP(A400,'District Data'!$A$2:$O$321,14,FALSE)="Yes"),"Yes","No"),"No")</f>
        <v>No</v>
      </c>
      <c r="N400" s="23" t="str">
        <f t="shared" si="30"/>
        <v>No</v>
      </c>
      <c r="O400" s="131" t="str">
        <f t="shared" si="31"/>
        <v>No</v>
      </c>
    </row>
    <row r="401" spans="1:15" x14ac:dyDescent="0.25">
      <c r="A401" s="136" t="s">
        <v>861</v>
      </c>
      <c r="B401" s="136" t="s">
        <v>3021</v>
      </c>
      <c r="C401" s="26">
        <v>3214</v>
      </c>
      <c r="D401" s="26" t="s">
        <v>862</v>
      </c>
      <c r="E401" s="114">
        <v>47.78</v>
      </c>
      <c r="F401" s="114">
        <v>0</v>
      </c>
      <c r="G401" s="114">
        <v>0.73</v>
      </c>
      <c r="H401" s="114">
        <v>0</v>
      </c>
      <c r="I401" s="114">
        <v>0</v>
      </c>
      <c r="J401" s="91">
        <f t="shared" si="29"/>
        <v>48.51</v>
      </c>
      <c r="K401" s="118" t="str">
        <f>IFERROR(VLOOKUP(C401,'CEDARS School FRPL'!$C$4:$H$2393,6,FALSE),"No")</f>
        <v>Yes</v>
      </c>
      <c r="L401" s="118" t="str">
        <f>VLOOKUP(A401,'District Data'!$A$2:$P$321,14,FALSE)</f>
        <v>Yes</v>
      </c>
      <c r="M401" s="120" t="str">
        <f>IFERROR(IF(AND(VLOOKUP(C401,'Package 218'!$D:$D,1,FALSE)=C401,VLOOKUP(C401,'Package 218'!$D:$F,3,FALSE)="Yes",VLOOKUP(A401,'District Data'!$A$2:$O$321,14,FALSE)="Yes"),"Yes","No"),"No")</f>
        <v>Yes</v>
      </c>
      <c r="N401" s="23" t="str">
        <f t="shared" si="30"/>
        <v>Yes</v>
      </c>
      <c r="O401" s="131" t="str">
        <f t="shared" si="31"/>
        <v>Yes</v>
      </c>
    </row>
    <row r="402" spans="1:15" x14ac:dyDescent="0.25">
      <c r="A402" s="136" t="s">
        <v>2543</v>
      </c>
      <c r="B402" s="136" t="s">
        <v>3118</v>
      </c>
      <c r="C402" s="26">
        <v>2241</v>
      </c>
      <c r="D402" s="26" t="s">
        <v>2546</v>
      </c>
      <c r="E402" s="114">
        <v>129.83000000000001</v>
      </c>
      <c r="F402" s="114">
        <v>0</v>
      </c>
      <c r="G402" s="114">
        <v>3.9299999999999997</v>
      </c>
      <c r="H402" s="114">
        <v>0</v>
      </c>
      <c r="I402" s="114">
        <v>0</v>
      </c>
      <c r="J402" s="91">
        <f t="shared" si="29"/>
        <v>133.76000000000002</v>
      </c>
      <c r="K402" s="118" t="str">
        <f>IFERROR(VLOOKUP(C402,'CEDARS School FRPL'!$C$4:$H$2393,6,FALSE),"No")</f>
        <v>Yes</v>
      </c>
      <c r="L402" s="118" t="str">
        <f>VLOOKUP(A402,'District Data'!$A$2:$P$321,14,FALSE)</f>
        <v>Yes</v>
      </c>
      <c r="M402" s="120" t="str">
        <f>IFERROR(IF(AND(VLOOKUP(C402,'Package 218'!$D:$D,1,FALSE)=C402,VLOOKUP(C402,'Package 218'!$D:$F,3,FALSE)="Yes",VLOOKUP(A402,'District Data'!$A$2:$O$321,14,FALSE)="Yes"),"Yes","No"),"No")</f>
        <v>Yes</v>
      </c>
      <c r="N402" s="23" t="str">
        <f t="shared" si="30"/>
        <v>Yes</v>
      </c>
      <c r="O402" s="131" t="str">
        <f t="shared" si="31"/>
        <v>Yes</v>
      </c>
    </row>
    <row r="403" spans="1:15" x14ac:dyDescent="0.25">
      <c r="A403" s="136" t="s">
        <v>2543</v>
      </c>
      <c r="B403" s="136" t="s">
        <v>3118</v>
      </c>
      <c r="C403" s="26">
        <v>3087</v>
      </c>
      <c r="D403" s="26" t="s">
        <v>2545</v>
      </c>
      <c r="E403" s="114">
        <v>184.4</v>
      </c>
      <c r="F403" s="114">
        <v>20.6</v>
      </c>
      <c r="G403" s="114">
        <v>0</v>
      </c>
      <c r="H403" s="114">
        <v>0</v>
      </c>
      <c r="I403" s="114">
        <v>0</v>
      </c>
      <c r="J403" s="91">
        <f t="shared" si="29"/>
        <v>205</v>
      </c>
      <c r="K403" s="118" t="str">
        <f>IFERROR(VLOOKUP(C403,'CEDARS School FRPL'!$C$4:$H$2393,6,FALSE),"No")</f>
        <v>No</v>
      </c>
      <c r="L403" s="118" t="str">
        <f>VLOOKUP(A403,'District Data'!$A$2:$P$321,14,FALSE)</f>
        <v>Yes</v>
      </c>
      <c r="M403" s="120" t="str">
        <f>IFERROR(IF(AND(VLOOKUP(C403,'Package 218'!$D:$D,1,FALSE)=C403,VLOOKUP(C403,'Package 218'!$D:$F,3,FALSE)="Yes",VLOOKUP(A403,'District Data'!$A$2:$O$321,14,FALSE)="Yes"),"Yes","No"),"No")</f>
        <v>No</v>
      </c>
      <c r="N403" s="23" t="str">
        <f t="shared" si="30"/>
        <v>No</v>
      </c>
      <c r="O403" s="131" t="str">
        <f t="shared" si="31"/>
        <v>No</v>
      </c>
    </row>
    <row r="404" spans="1:15" x14ac:dyDescent="0.25">
      <c r="A404" s="136" t="s">
        <v>2208</v>
      </c>
      <c r="B404" s="136" t="s">
        <v>3209</v>
      </c>
      <c r="C404" s="26">
        <v>1835</v>
      </c>
      <c r="D404" s="26" t="s">
        <v>2209</v>
      </c>
      <c r="E404" s="114">
        <v>37.33</v>
      </c>
      <c r="F404" s="114">
        <v>0</v>
      </c>
      <c r="G404" s="114">
        <v>0</v>
      </c>
      <c r="H404" s="114">
        <v>1.6</v>
      </c>
      <c r="I404" s="114">
        <v>0</v>
      </c>
      <c r="J404" s="91">
        <f t="shared" si="29"/>
        <v>38.93</v>
      </c>
      <c r="K404" s="118" t="str">
        <f>IFERROR(VLOOKUP(C404,'CEDARS School FRPL'!$C$4:$H$2393,6,FALSE),"No")</f>
        <v>Yes</v>
      </c>
      <c r="L404" s="118" t="str">
        <f>VLOOKUP(A404,'District Data'!$A$2:$P$321,14,FALSE)</f>
        <v>Yes</v>
      </c>
      <c r="M404" s="120" t="str">
        <f>IFERROR(IF(AND(VLOOKUP(C404,'Package 218'!$D:$D,1,FALSE)=C404,VLOOKUP(C404,'Package 218'!$D:$F,3,FALSE)="Yes",VLOOKUP(A404,'District Data'!$A$2:$O$321,14,FALSE)="Yes"),"Yes","No"),"No")</f>
        <v>Yes</v>
      </c>
      <c r="N404" s="23" t="str">
        <f t="shared" si="30"/>
        <v>Yes</v>
      </c>
      <c r="O404" s="131" t="str">
        <f t="shared" si="31"/>
        <v>Yes</v>
      </c>
    </row>
    <row r="405" spans="1:15" x14ac:dyDescent="0.25">
      <c r="A405" s="26" t="s">
        <v>2208</v>
      </c>
      <c r="B405" s="131" t="s">
        <v>3209</v>
      </c>
      <c r="C405" s="26">
        <v>3152</v>
      </c>
      <c r="D405" s="26" t="s">
        <v>2210</v>
      </c>
      <c r="E405" s="114">
        <v>342</v>
      </c>
      <c r="F405" s="114">
        <v>0</v>
      </c>
      <c r="G405" s="114">
        <v>0</v>
      </c>
      <c r="H405" s="114">
        <v>0</v>
      </c>
      <c r="I405" s="114">
        <v>0</v>
      </c>
      <c r="J405" s="91">
        <f t="shared" si="29"/>
        <v>342</v>
      </c>
      <c r="K405" s="118" t="str">
        <f>IFERROR(VLOOKUP(C405,'CEDARS School FRPL'!$C$4:$H$2393,6,FALSE),"No")</f>
        <v>Yes</v>
      </c>
      <c r="L405" s="118" t="str">
        <f>VLOOKUP(A405,'District Data'!$A$2:$P$321,14,FALSE)</f>
        <v>Yes</v>
      </c>
      <c r="M405" s="120" t="str">
        <f>IFERROR(IF(AND(VLOOKUP(C405,'Package 218'!$D:$D,1,FALSE)=C405,VLOOKUP(C405,'Package 218'!$D:$F,3,FALSE)="Yes",VLOOKUP(A405,'District Data'!$A$2:$O$321,14,FALSE)="Yes"),"Yes","No"),"No")</f>
        <v>Yes</v>
      </c>
      <c r="N405" s="23" t="str">
        <f t="shared" si="30"/>
        <v>Yes</v>
      </c>
      <c r="O405" s="131" t="str">
        <f t="shared" si="31"/>
        <v>Yes</v>
      </c>
    </row>
    <row r="406" spans="1:15" x14ac:dyDescent="0.25">
      <c r="A406" s="136" t="s">
        <v>2208</v>
      </c>
      <c r="B406" s="136" t="s">
        <v>3209</v>
      </c>
      <c r="C406" s="26">
        <v>4222</v>
      </c>
      <c r="D406" s="26" t="s">
        <v>2211</v>
      </c>
      <c r="E406" s="114">
        <v>241.3</v>
      </c>
      <c r="F406" s="114">
        <v>0</v>
      </c>
      <c r="G406" s="114">
        <v>0</v>
      </c>
      <c r="H406" s="114">
        <v>0</v>
      </c>
      <c r="I406" s="114">
        <v>0</v>
      </c>
      <c r="J406" s="91">
        <f t="shared" si="29"/>
        <v>241.3</v>
      </c>
      <c r="K406" s="118" t="str">
        <f>IFERROR(VLOOKUP(C406,'CEDARS School FRPL'!$C$4:$H$2393,6,FALSE),"No")</f>
        <v>Yes</v>
      </c>
      <c r="L406" s="118" t="str">
        <f>VLOOKUP(A406,'District Data'!$A$2:$P$321,14,FALSE)</f>
        <v>Yes</v>
      </c>
      <c r="M406" s="120" t="str">
        <f>IFERROR(IF(AND(VLOOKUP(C406,'Package 218'!$D:$D,1,FALSE)=C406,VLOOKUP(C406,'Package 218'!$D:$F,3,FALSE)="Yes",VLOOKUP(A406,'District Data'!$A$2:$O$321,14,FALSE)="Yes"),"Yes","No"),"No")</f>
        <v>Yes</v>
      </c>
      <c r="N406" s="23" t="str">
        <f t="shared" si="30"/>
        <v>Yes</v>
      </c>
      <c r="O406" s="131" t="str">
        <f t="shared" si="31"/>
        <v>Yes</v>
      </c>
    </row>
    <row r="407" spans="1:15" x14ac:dyDescent="0.25">
      <c r="A407" s="136" t="s">
        <v>2208</v>
      </c>
      <c r="B407" s="136" t="s">
        <v>3209</v>
      </c>
      <c r="C407" s="26">
        <v>4254</v>
      </c>
      <c r="D407" s="26" t="s">
        <v>2212</v>
      </c>
      <c r="E407" s="114">
        <v>715.54</v>
      </c>
      <c r="F407" s="114">
        <v>0</v>
      </c>
      <c r="G407" s="114">
        <v>39.119999999999997</v>
      </c>
      <c r="H407" s="114">
        <v>0</v>
      </c>
      <c r="I407" s="114">
        <v>0</v>
      </c>
      <c r="J407" s="91">
        <f t="shared" si="29"/>
        <v>754.66</v>
      </c>
      <c r="K407" s="118" t="str">
        <f>IFERROR(VLOOKUP(C407,'CEDARS School FRPL'!$C$4:$H$2393,6,FALSE),"No")</f>
        <v>Yes</v>
      </c>
      <c r="L407" s="118" t="str">
        <f>VLOOKUP(A407,'District Data'!$A$2:$P$321,14,FALSE)</f>
        <v>Yes</v>
      </c>
      <c r="M407" s="120" t="str">
        <f>IFERROR(IF(AND(VLOOKUP(C407,'Package 218'!$D:$D,1,FALSE)=C407,VLOOKUP(C407,'Package 218'!$D:$F,3,FALSE)="Yes",VLOOKUP(A407,'District Data'!$A$2:$O$321,14,FALSE)="Yes"),"Yes","No"),"No")</f>
        <v>Yes</v>
      </c>
      <c r="N407" s="23" t="str">
        <f t="shared" si="30"/>
        <v>Yes</v>
      </c>
      <c r="O407" s="131" t="str">
        <f t="shared" si="31"/>
        <v>Yes</v>
      </c>
    </row>
    <row r="408" spans="1:15" x14ac:dyDescent="0.25">
      <c r="A408" s="26" t="s">
        <v>2208</v>
      </c>
      <c r="B408" s="131" t="s">
        <v>3209</v>
      </c>
      <c r="C408" s="26">
        <v>4490</v>
      </c>
      <c r="D408" s="26" t="s">
        <v>2213</v>
      </c>
      <c r="E408" s="114">
        <v>337.9</v>
      </c>
      <c r="F408" s="114">
        <v>33.1</v>
      </c>
      <c r="G408" s="114">
        <v>0</v>
      </c>
      <c r="H408" s="114">
        <v>0</v>
      </c>
      <c r="I408" s="114">
        <v>0</v>
      </c>
      <c r="J408" s="91">
        <f t="shared" si="29"/>
        <v>371</v>
      </c>
      <c r="K408" s="118" t="str">
        <f>IFERROR(VLOOKUP(C408,'CEDARS School FRPL'!$C$4:$H$2393,6,FALSE),"No")</f>
        <v>Yes</v>
      </c>
      <c r="L408" s="118" t="str">
        <f>VLOOKUP(A408,'District Data'!$A$2:$P$321,14,FALSE)</f>
        <v>Yes</v>
      </c>
      <c r="M408" s="120" t="str">
        <f>IFERROR(IF(AND(VLOOKUP(C408,'Package 218'!$D:$D,1,FALSE)=C408,VLOOKUP(C408,'Package 218'!$D:$F,3,FALSE)="Yes",VLOOKUP(A408,'District Data'!$A$2:$O$321,14,FALSE)="Yes"),"Yes","No"),"No")</f>
        <v>Yes</v>
      </c>
      <c r="N408" s="23" t="str">
        <f t="shared" si="30"/>
        <v>Yes</v>
      </c>
      <c r="O408" s="131" t="str">
        <f t="shared" si="31"/>
        <v>Yes</v>
      </c>
    </row>
    <row r="409" spans="1:15" x14ac:dyDescent="0.25">
      <c r="A409" s="136" t="s">
        <v>2208</v>
      </c>
      <c r="B409" s="136" t="s">
        <v>3209</v>
      </c>
      <c r="C409" s="26">
        <v>5144</v>
      </c>
      <c r="D409" s="26" t="s">
        <v>2214</v>
      </c>
      <c r="E409" s="114">
        <v>599.75</v>
      </c>
      <c r="F409" s="114">
        <v>0</v>
      </c>
      <c r="G409" s="114">
        <v>0</v>
      </c>
      <c r="H409" s="114">
        <v>0</v>
      </c>
      <c r="I409" s="114">
        <v>0</v>
      </c>
      <c r="J409" s="91">
        <f t="shared" si="29"/>
        <v>599.75</v>
      </c>
      <c r="K409" s="118" t="str">
        <f>IFERROR(VLOOKUP(C409,'CEDARS School FRPL'!$C$4:$H$2393,6,FALSE),"No")</f>
        <v>Yes</v>
      </c>
      <c r="L409" s="118" t="str">
        <f>VLOOKUP(A409,'District Data'!$A$2:$P$321,14,FALSE)</f>
        <v>Yes</v>
      </c>
      <c r="M409" s="120" t="str">
        <f>IFERROR(IF(AND(VLOOKUP(C409,'Package 218'!$D:$D,1,FALSE)=C409,VLOOKUP(C409,'Package 218'!$D:$F,3,FALSE)="Yes",VLOOKUP(A409,'District Data'!$A$2:$O$321,14,FALSE)="Yes"),"Yes","No"),"No")</f>
        <v>Yes</v>
      </c>
      <c r="N409" s="23" t="str">
        <f t="shared" si="30"/>
        <v>Yes</v>
      </c>
      <c r="O409" s="131" t="str">
        <f t="shared" si="31"/>
        <v>Yes</v>
      </c>
    </row>
    <row r="410" spans="1:15" x14ac:dyDescent="0.25">
      <c r="A410" s="136" t="s">
        <v>1603</v>
      </c>
      <c r="B410" s="136" t="s">
        <v>3134</v>
      </c>
      <c r="C410" s="26">
        <v>2510</v>
      </c>
      <c r="D410" s="26" t="s">
        <v>2830</v>
      </c>
      <c r="E410" s="114">
        <v>753.97</v>
      </c>
      <c r="F410" s="114">
        <v>0</v>
      </c>
      <c r="G410" s="114">
        <v>0</v>
      </c>
      <c r="H410" s="114">
        <v>0</v>
      </c>
      <c r="I410" s="114">
        <v>0</v>
      </c>
      <c r="J410" s="91">
        <f t="shared" si="29"/>
        <v>753.97</v>
      </c>
      <c r="K410" s="118" t="str">
        <f>IFERROR(VLOOKUP(C410,'CEDARS School FRPL'!$C$4:$H$2393,6,FALSE),"No")</f>
        <v>Yes</v>
      </c>
      <c r="L410" s="118" t="str">
        <f>VLOOKUP(A410,'District Data'!$A$2:$P$321,14,FALSE)</f>
        <v>Yes</v>
      </c>
      <c r="M410" s="120" t="str">
        <f>IFERROR(IF(AND(VLOOKUP(C410,'Package 218'!$D:$D,1,FALSE)=C410,VLOOKUP(C410,'Package 218'!$D:$F,3,FALSE)="Yes",VLOOKUP(A410,'District Data'!$A$2:$O$321,14,FALSE)="Yes"),"Yes","No"),"No")</f>
        <v>Yes</v>
      </c>
      <c r="N410" s="23" t="str">
        <f t="shared" si="30"/>
        <v>Yes</v>
      </c>
      <c r="O410" s="131" t="str">
        <f t="shared" si="31"/>
        <v>Yes</v>
      </c>
    </row>
    <row r="411" spans="1:15" x14ac:dyDescent="0.25">
      <c r="A411" s="136" t="s">
        <v>1603</v>
      </c>
      <c r="B411" s="136" t="s">
        <v>3134</v>
      </c>
      <c r="C411" s="26">
        <v>2919</v>
      </c>
      <c r="D411" s="26" t="s">
        <v>36</v>
      </c>
      <c r="E411" s="114">
        <v>283.77</v>
      </c>
      <c r="F411" s="114">
        <v>16.100000000000001</v>
      </c>
      <c r="G411" s="114">
        <v>0</v>
      </c>
      <c r="H411" s="114">
        <v>0</v>
      </c>
      <c r="I411" s="114">
        <v>0</v>
      </c>
      <c r="J411" s="91">
        <f t="shared" si="29"/>
        <v>299.87</v>
      </c>
      <c r="K411" s="118" t="str">
        <f>IFERROR(VLOOKUP(C411,'CEDARS School FRPL'!$C$4:$H$2393,6,FALSE),"No")</f>
        <v>Yes</v>
      </c>
      <c r="L411" s="118" t="str">
        <f>VLOOKUP(A411,'District Data'!$A$2:$P$321,14,FALSE)</f>
        <v>Yes</v>
      </c>
      <c r="M411" s="120" t="str">
        <f>IFERROR(IF(AND(VLOOKUP(C411,'Package 218'!$D:$D,1,FALSE)=C411,VLOOKUP(C411,'Package 218'!$D:$F,3,FALSE)="Yes",VLOOKUP(A411,'District Data'!$A$2:$O$321,14,FALSE)="Yes"),"Yes","No"),"No")</f>
        <v>Yes</v>
      </c>
      <c r="N411" s="23" t="str">
        <f t="shared" si="30"/>
        <v>Yes</v>
      </c>
      <c r="O411" s="131" t="str">
        <f t="shared" si="31"/>
        <v>Yes</v>
      </c>
    </row>
    <row r="412" spans="1:15" x14ac:dyDescent="0.25">
      <c r="A412" s="136" t="s">
        <v>1603</v>
      </c>
      <c r="B412" s="136" t="s">
        <v>3134</v>
      </c>
      <c r="C412" s="26">
        <v>3020</v>
      </c>
      <c r="D412" s="26" t="s">
        <v>1323</v>
      </c>
      <c r="E412" s="114">
        <v>254.4</v>
      </c>
      <c r="F412" s="114">
        <v>16.100000000000001</v>
      </c>
      <c r="G412" s="114">
        <v>0</v>
      </c>
      <c r="H412" s="114">
        <v>0</v>
      </c>
      <c r="I412" s="114">
        <v>0</v>
      </c>
      <c r="J412" s="91">
        <f t="shared" si="29"/>
        <v>270.5</v>
      </c>
      <c r="K412" s="118" t="str">
        <f>IFERROR(VLOOKUP(C412,'CEDARS School FRPL'!$C$4:$H$2393,6,FALSE),"No")</f>
        <v>Yes</v>
      </c>
      <c r="L412" s="118" t="str">
        <f>VLOOKUP(A412,'District Data'!$A$2:$P$321,14,FALSE)</f>
        <v>Yes</v>
      </c>
      <c r="M412" s="120" t="str">
        <f>IFERROR(IF(AND(VLOOKUP(C412,'Package 218'!$D:$D,1,FALSE)=C412,VLOOKUP(C412,'Package 218'!$D:$F,3,FALSE)="Yes",VLOOKUP(A412,'District Data'!$A$2:$O$321,14,FALSE)="Yes"),"Yes","No"),"No")</f>
        <v>Yes</v>
      </c>
      <c r="N412" s="23" t="str">
        <f t="shared" si="30"/>
        <v>Yes</v>
      </c>
      <c r="O412" s="131" t="str">
        <f t="shared" si="31"/>
        <v>Yes</v>
      </c>
    </row>
    <row r="413" spans="1:15" x14ac:dyDescent="0.25">
      <c r="A413" s="136" t="s">
        <v>1603</v>
      </c>
      <c r="B413" s="136" t="s">
        <v>3134</v>
      </c>
      <c r="C413" s="26">
        <v>3088</v>
      </c>
      <c r="D413" s="26" t="s">
        <v>1604</v>
      </c>
      <c r="E413" s="114">
        <v>854.28</v>
      </c>
      <c r="F413" s="114">
        <v>0</v>
      </c>
      <c r="G413" s="114">
        <v>44.62</v>
      </c>
      <c r="H413" s="114">
        <v>0</v>
      </c>
      <c r="I413" s="114">
        <v>0</v>
      </c>
      <c r="J413" s="91">
        <f t="shared" si="29"/>
        <v>898.9</v>
      </c>
      <c r="K413" s="118" t="str">
        <f>IFERROR(VLOOKUP(C413,'CEDARS School FRPL'!$C$4:$H$2393,6,FALSE),"No")</f>
        <v>Yes</v>
      </c>
      <c r="L413" s="118" t="str">
        <f>VLOOKUP(A413,'District Data'!$A$2:$P$321,14,FALSE)</f>
        <v>Yes</v>
      </c>
      <c r="M413" s="120" t="str">
        <f>IFERROR(IF(AND(VLOOKUP(C413,'Package 218'!$D:$D,1,FALSE)=C413,VLOOKUP(C413,'Package 218'!$D:$F,3,FALSE)="Yes",VLOOKUP(A413,'District Data'!$A$2:$O$321,14,FALSE)="Yes"),"Yes","No"),"No")</f>
        <v>Yes</v>
      </c>
      <c r="N413" s="23" t="str">
        <f t="shared" si="30"/>
        <v>Yes</v>
      </c>
      <c r="O413" s="131" t="str">
        <f t="shared" si="31"/>
        <v>Yes</v>
      </c>
    </row>
    <row r="414" spans="1:15" x14ac:dyDescent="0.25">
      <c r="A414" s="137" t="s">
        <v>1603</v>
      </c>
      <c r="B414" s="131" t="s">
        <v>3134</v>
      </c>
      <c r="C414" s="187">
        <v>3426</v>
      </c>
      <c r="D414" s="26" t="s">
        <v>1605</v>
      </c>
      <c r="E414" s="114">
        <v>165.1</v>
      </c>
      <c r="F414" s="114">
        <v>0</v>
      </c>
      <c r="G414" s="114">
        <v>0</v>
      </c>
      <c r="H414" s="114">
        <v>0</v>
      </c>
      <c r="I414" s="114">
        <v>0</v>
      </c>
      <c r="J414" s="91">
        <f t="shared" si="29"/>
        <v>165.1</v>
      </c>
      <c r="K414" s="118" t="str">
        <f>IFERROR(VLOOKUP(C414,'CEDARS School FRPL'!$C$4:$H$2393,6,FALSE),"No")</f>
        <v>Yes</v>
      </c>
      <c r="L414" s="118" t="str">
        <f>VLOOKUP(A414,'District Data'!$A$2:$P$321,14,FALSE)</f>
        <v>Yes</v>
      </c>
      <c r="M414" s="120" t="str">
        <f>IFERROR(IF(AND(VLOOKUP(C414,'Package 218'!$D:$D,1,FALSE)=C414,VLOOKUP(C414,'Package 218'!$D:$F,3,FALSE)="Yes",VLOOKUP(A414,'District Data'!$A$2:$O$321,14,FALSE)="Yes"),"Yes","No"),"No")</f>
        <v>Yes</v>
      </c>
      <c r="N414" s="23" t="str">
        <f t="shared" si="30"/>
        <v>Yes</v>
      </c>
      <c r="O414" s="131" t="str">
        <f t="shared" si="31"/>
        <v>Yes</v>
      </c>
    </row>
    <row r="415" spans="1:15" x14ac:dyDescent="0.25">
      <c r="A415" s="136" t="s">
        <v>1603</v>
      </c>
      <c r="B415" s="136" t="s">
        <v>3134</v>
      </c>
      <c r="C415" s="26">
        <v>4536</v>
      </c>
      <c r="D415" s="26" t="s">
        <v>1606</v>
      </c>
      <c r="E415" s="114">
        <v>275.08</v>
      </c>
      <c r="F415" s="114">
        <v>16.2</v>
      </c>
      <c r="G415" s="114">
        <v>0</v>
      </c>
      <c r="H415" s="114">
        <v>0</v>
      </c>
      <c r="I415" s="114">
        <v>0</v>
      </c>
      <c r="J415" s="91">
        <f t="shared" si="29"/>
        <v>291.27999999999997</v>
      </c>
      <c r="K415" s="118" t="str">
        <f>IFERROR(VLOOKUP(C415,'CEDARS School FRPL'!$C$4:$H$2393,6,FALSE),"No")</f>
        <v>Yes</v>
      </c>
      <c r="L415" s="118" t="str">
        <f>VLOOKUP(A415,'District Data'!$A$2:$P$321,14,FALSE)</f>
        <v>Yes</v>
      </c>
      <c r="M415" s="120" t="str">
        <f>IFERROR(IF(AND(VLOOKUP(C415,'Package 218'!$D:$D,1,FALSE)=C415,VLOOKUP(C415,'Package 218'!$D:$F,3,FALSE)="Yes",VLOOKUP(A415,'District Data'!$A$2:$O$321,14,FALSE)="Yes"),"Yes","No"),"No")</f>
        <v>Yes</v>
      </c>
      <c r="N415" s="23" t="str">
        <f t="shared" si="30"/>
        <v>Yes</v>
      </c>
      <c r="O415" s="131" t="str">
        <f t="shared" si="31"/>
        <v>Yes</v>
      </c>
    </row>
    <row r="416" spans="1:15" x14ac:dyDescent="0.25">
      <c r="A416" s="136" t="s">
        <v>1603</v>
      </c>
      <c r="B416" s="136" t="s">
        <v>3134</v>
      </c>
      <c r="C416" s="26">
        <v>5585</v>
      </c>
      <c r="D416" s="26" t="s">
        <v>2772</v>
      </c>
      <c r="E416" s="114">
        <v>367.43</v>
      </c>
      <c r="F416" s="114">
        <v>0</v>
      </c>
      <c r="G416" s="114">
        <v>0</v>
      </c>
      <c r="H416" s="114">
        <v>0</v>
      </c>
      <c r="I416" s="114">
        <v>0</v>
      </c>
      <c r="J416" s="91">
        <f t="shared" si="29"/>
        <v>367.43</v>
      </c>
      <c r="K416" s="118" t="str">
        <f>IFERROR(VLOOKUP(C416,'CEDARS School FRPL'!$C$4:$H$2393,6,FALSE),"No")</f>
        <v>Yes</v>
      </c>
      <c r="L416" s="118" t="str">
        <f>VLOOKUP(A416,'District Data'!$A$2:$P$321,14,FALSE)</f>
        <v>Yes</v>
      </c>
      <c r="M416" s="120" t="str">
        <f>IFERROR(IF(AND(VLOOKUP(C416,'Package 218'!$D:$D,1,FALSE)=C416,VLOOKUP(C416,'Package 218'!$D:$F,3,FALSE)="Yes",VLOOKUP(A416,'District Data'!$A$2:$O$321,14,FALSE)="Yes"),"Yes","No"),"No")</f>
        <v>Yes</v>
      </c>
      <c r="N416" s="23" t="str">
        <f t="shared" si="30"/>
        <v>Yes</v>
      </c>
      <c r="O416" s="131" t="str">
        <f t="shared" si="31"/>
        <v>Yes</v>
      </c>
    </row>
    <row r="417" spans="1:15" x14ac:dyDescent="0.25">
      <c r="A417" s="136" t="s">
        <v>1603</v>
      </c>
      <c r="B417" s="136" t="s">
        <v>3134</v>
      </c>
      <c r="C417" s="26">
        <v>5648</v>
      </c>
      <c r="D417" s="26" t="s">
        <v>2831</v>
      </c>
      <c r="E417" s="114">
        <v>122.92</v>
      </c>
      <c r="F417" s="114">
        <v>0</v>
      </c>
      <c r="G417" s="114">
        <v>2.8200000000000003</v>
      </c>
      <c r="H417" s="114">
        <v>15.5</v>
      </c>
      <c r="I417" s="114">
        <v>0</v>
      </c>
      <c r="J417" s="91">
        <f t="shared" si="29"/>
        <v>141.24</v>
      </c>
      <c r="K417" s="118" t="str">
        <f>IFERROR(VLOOKUP(C417,'CEDARS School FRPL'!$C$4:$H$2393,6,FALSE),"No")</f>
        <v>Yes</v>
      </c>
      <c r="L417" s="118" t="str">
        <f>VLOOKUP(A417,'District Data'!$A$2:$P$321,14,FALSE)</f>
        <v>Yes</v>
      </c>
      <c r="M417" s="120" t="str">
        <f>IFERROR(IF(AND(VLOOKUP(C417,'Package 218'!$D:$D,1,FALSE)=C417,VLOOKUP(C417,'Package 218'!$D:$F,3,FALSE)="Yes",VLOOKUP(A417,'District Data'!$A$2:$O$321,14,FALSE)="Yes"),"Yes","No"),"No")</f>
        <v>Yes</v>
      </c>
      <c r="N417" s="23" t="str">
        <f t="shared" si="30"/>
        <v>Yes</v>
      </c>
      <c r="O417" s="131" t="str">
        <f t="shared" si="31"/>
        <v>Yes</v>
      </c>
    </row>
    <row r="418" spans="1:15" x14ac:dyDescent="0.25">
      <c r="A418" s="136" t="s">
        <v>1603</v>
      </c>
      <c r="B418" s="136" t="s">
        <v>3134</v>
      </c>
      <c r="C418" s="26">
        <v>5650</v>
      </c>
      <c r="D418" s="26" t="s">
        <v>2832</v>
      </c>
      <c r="E418" s="114">
        <v>26.27</v>
      </c>
      <c r="F418" s="114">
        <v>0</v>
      </c>
      <c r="G418" s="114">
        <v>0.04</v>
      </c>
      <c r="H418" s="114">
        <v>0.3</v>
      </c>
      <c r="I418" s="114">
        <v>0</v>
      </c>
      <c r="J418" s="91">
        <f t="shared" si="29"/>
        <v>26.61</v>
      </c>
      <c r="K418" s="118" t="str">
        <f>IFERROR(VLOOKUP(C418,'CEDARS School FRPL'!$C$4:$H$2393,6,FALSE),"No")</f>
        <v>Yes</v>
      </c>
      <c r="L418" s="118" t="str">
        <f>VLOOKUP(A418,'District Data'!$A$2:$P$321,14,FALSE)</f>
        <v>Yes</v>
      </c>
      <c r="M418" s="120" t="str">
        <f>IFERROR(IF(AND(VLOOKUP(C418,'Package 218'!$D:$D,1,FALSE)=C418,VLOOKUP(C418,'Package 218'!$D:$F,3,FALSE)="Yes",VLOOKUP(A418,'District Data'!$A$2:$O$321,14,FALSE)="Yes"),"Yes","No"),"No")</f>
        <v>Yes</v>
      </c>
      <c r="N418" s="23" t="str">
        <f t="shared" si="30"/>
        <v>Yes</v>
      </c>
      <c r="O418" s="131" t="str">
        <f t="shared" si="31"/>
        <v>Yes</v>
      </c>
    </row>
    <row r="419" spans="1:15" x14ac:dyDescent="0.25">
      <c r="A419" s="136" t="s">
        <v>2237</v>
      </c>
      <c r="B419" s="136" t="s">
        <v>3213</v>
      </c>
      <c r="C419" s="26">
        <v>2792</v>
      </c>
      <c r="D419" s="26" t="s">
        <v>2238</v>
      </c>
      <c r="E419" s="114">
        <v>383.6</v>
      </c>
      <c r="F419" s="114">
        <v>0</v>
      </c>
      <c r="G419" s="114">
        <v>0</v>
      </c>
      <c r="H419" s="114">
        <v>0</v>
      </c>
      <c r="I419" s="114">
        <v>0</v>
      </c>
      <c r="J419" s="91">
        <f t="shared" si="29"/>
        <v>383.6</v>
      </c>
      <c r="K419" s="118" t="str">
        <f>IFERROR(VLOOKUP(C419,'CEDARS School FRPL'!$C$4:$H$2393,6,FALSE),"No")</f>
        <v>Yes</v>
      </c>
      <c r="L419" s="118" t="str">
        <f>VLOOKUP(A419,'District Data'!$A$2:$P$321,14,FALSE)</f>
        <v>Yes</v>
      </c>
      <c r="M419" s="120" t="str">
        <f>IFERROR(IF(AND(VLOOKUP(C419,'Package 218'!$D:$D,1,FALSE)=C419,VLOOKUP(C419,'Package 218'!$D:$F,3,FALSE)="Yes",VLOOKUP(A419,'District Data'!$A$2:$O$321,14,FALSE)="Yes"),"Yes","No"),"No")</f>
        <v>Yes</v>
      </c>
      <c r="N419" s="23" t="str">
        <f t="shared" si="30"/>
        <v>Yes</v>
      </c>
      <c r="O419" s="131" t="str">
        <f t="shared" si="31"/>
        <v>Yes</v>
      </c>
    </row>
    <row r="420" spans="1:15" x14ac:dyDescent="0.25">
      <c r="A420" s="136" t="s">
        <v>2237</v>
      </c>
      <c r="B420" s="136" t="s">
        <v>3213</v>
      </c>
      <c r="C420" s="26">
        <v>3273</v>
      </c>
      <c r="D420" s="26" t="s">
        <v>2239</v>
      </c>
      <c r="E420" s="114">
        <v>272.23</v>
      </c>
      <c r="F420" s="114">
        <v>0</v>
      </c>
      <c r="G420" s="114">
        <v>27.62</v>
      </c>
      <c r="H420" s="114">
        <v>0</v>
      </c>
      <c r="I420" s="114">
        <v>0</v>
      </c>
      <c r="J420" s="91">
        <f t="shared" si="29"/>
        <v>299.85000000000002</v>
      </c>
      <c r="K420" s="118" t="str">
        <f>IFERROR(VLOOKUP(C420,'CEDARS School FRPL'!$C$4:$H$2393,6,FALSE),"No")</f>
        <v>Yes</v>
      </c>
      <c r="L420" s="118" t="str">
        <f>VLOOKUP(A420,'District Data'!$A$2:$P$321,14,FALSE)</f>
        <v>Yes</v>
      </c>
      <c r="M420" s="120" t="str">
        <f>IFERROR(IF(AND(VLOOKUP(C420,'Package 218'!$D:$D,1,FALSE)=C420,VLOOKUP(C420,'Package 218'!$D:$F,3,FALSE)="Yes",VLOOKUP(A420,'District Data'!$A$2:$O$321,14,FALSE)="Yes"),"Yes","No"),"No")</f>
        <v>Yes</v>
      </c>
      <c r="N420" s="23" t="str">
        <f t="shared" si="30"/>
        <v>Yes</v>
      </c>
      <c r="O420" s="131" t="str">
        <f t="shared" si="31"/>
        <v>Yes</v>
      </c>
    </row>
    <row r="421" spans="1:15" x14ac:dyDescent="0.25">
      <c r="A421" s="136" t="s">
        <v>2237</v>
      </c>
      <c r="B421" s="136" t="s">
        <v>3213</v>
      </c>
      <c r="C421" s="26">
        <v>3909</v>
      </c>
      <c r="D421" s="26" t="s">
        <v>2240</v>
      </c>
      <c r="E421" s="114">
        <v>230.02</v>
      </c>
      <c r="F421" s="114">
        <v>0</v>
      </c>
      <c r="G421" s="114">
        <v>0</v>
      </c>
      <c r="H421" s="114">
        <v>0</v>
      </c>
      <c r="I421" s="114">
        <v>0</v>
      </c>
      <c r="J421" s="91">
        <f t="shared" si="29"/>
        <v>230.02</v>
      </c>
      <c r="K421" s="118" t="str">
        <f>IFERROR(VLOOKUP(C421,'CEDARS School FRPL'!$C$4:$H$2393,6,FALSE),"No")</f>
        <v>Yes</v>
      </c>
      <c r="L421" s="118" t="str">
        <f>VLOOKUP(A421,'District Data'!$A$2:$P$321,14,FALSE)</f>
        <v>Yes</v>
      </c>
      <c r="M421" s="120" t="str">
        <f>IFERROR(IF(AND(VLOOKUP(C421,'Package 218'!$D:$D,1,FALSE)=C421,VLOOKUP(C421,'Package 218'!$D:$F,3,FALSE)="Yes",VLOOKUP(A421,'District Data'!$A$2:$O$321,14,FALSE)="Yes"),"Yes","No"),"No")</f>
        <v>Yes</v>
      </c>
      <c r="N421" s="23" t="str">
        <f t="shared" si="30"/>
        <v>Yes</v>
      </c>
      <c r="O421" s="131" t="str">
        <f t="shared" si="31"/>
        <v>Yes</v>
      </c>
    </row>
    <row r="422" spans="1:15" x14ac:dyDescent="0.25">
      <c r="A422" s="136" t="s">
        <v>422</v>
      </c>
      <c r="B422" s="136" t="s">
        <v>2961</v>
      </c>
      <c r="C422" s="26">
        <v>2693</v>
      </c>
      <c r="D422" s="26" t="s">
        <v>2465</v>
      </c>
      <c r="E422" s="114">
        <v>85.8</v>
      </c>
      <c r="F422" s="114">
        <v>0</v>
      </c>
      <c r="G422" s="114">
        <v>0</v>
      </c>
      <c r="H422" s="114">
        <v>0</v>
      </c>
      <c r="I422" s="114">
        <v>0</v>
      </c>
      <c r="J422" s="91">
        <f t="shared" si="29"/>
        <v>85.8</v>
      </c>
      <c r="K422" s="118" t="str">
        <f>IFERROR(VLOOKUP(C422,'CEDARS School FRPL'!$C$4:$H$2393,6,FALSE),"No")</f>
        <v>No</v>
      </c>
      <c r="L422" s="118" t="str">
        <f>VLOOKUP(A422,'District Data'!$A$2:$P$321,14,FALSE)</f>
        <v>Yes</v>
      </c>
      <c r="M422" s="120" t="str">
        <f>IFERROR(IF(AND(VLOOKUP(C422,'Package 218'!$D:$D,1,FALSE)=C422,VLOOKUP(C422,'Package 218'!$D:$F,3,FALSE)="Yes",VLOOKUP(A422,'District Data'!$A$2:$O$321,14,FALSE)="Yes"),"Yes","No"),"No")</f>
        <v>No</v>
      </c>
      <c r="N422" s="23" t="str">
        <f t="shared" si="30"/>
        <v>No</v>
      </c>
      <c r="O422" s="131" t="str">
        <f t="shared" si="31"/>
        <v>No</v>
      </c>
    </row>
    <row r="423" spans="1:15" x14ac:dyDescent="0.25">
      <c r="A423" s="136" t="s">
        <v>422</v>
      </c>
      <c r="B423" s="136" t="s">
        <v>2961</v>
      </c>
      <c r="C423" s="26">
        <v>2968</v>
      </c>
      <c r="D423" s="26" t="s">
        <v>423</v>
      </c>
      <c r="E423" s="114">
        <v>112.55</v>
      </c>
      <c r="F423" s="114">
        <v>0</v>
      </c>
      <c r="G423" s="114">
        <v>3.06</v>
      </c>
      <c r="H423" s="114">
        <v>0</v>
      </c>
      <c r="I423" s="114">
        <v>0</v>
      </c>
      <c r="J423" s="91">
        <f t="shared" si="29"/>
        <v>115.61</v>
      </c>
      <c r="K423" s="118" t="str">
        <f>IFERROR(VLOOKUP(C423,'CEDARS School FRPL'!$C$4:$H$2393,6,FALSE),"No")</f>
        <v>No</v>
      </c>
      <c r="L423" s="118" t="str">
        <f>VLOOKUP(A423,'District Data'!$A$2:$P$321,14,FALSE)</f>
        <v>Yes</v>
      </c>
      <c r="M423" s="120" t="str">
        <f>IFERROR(IF(AND(VLOOKUP(C423,'Package 218'!$D:$D,1,FALSE)=C423,VLOOKUP(C423,'Package 218'!$D:$F,3,FALSE)="Yes",VLOOKUP(A423,'District Data'!$A$2:$O$321,14,FALSE)="Yes"),"Yes","No"),"No")</f>
        <v>No</v>
      </c>
      <c r="N423" s="23" t="str">
        <f t="shared" si="30"/>
        <v>No</v>
      </c>
      <c r="O423" s="131" t="str">
        <f t="shared" si="31"/>
        <v>No</v>
      </c>
    </row>
    <row r="424" spans="1:15" x14ac:dyDescent="0.25">
      <c r="A424" s="136" t="s">
        <v>1891</v>
      </c>
      <c r="B424" s="136" t="s">
        <v>3164</v>
      </c>
      <c r="C424" s="26">
        <v>2694</v>
      </c>
      <c r="D424" s="26" t="s">
        <v>1892</v>
      </c>
      <c r="E424" s="114">
        <v>267.55</v>
      </c>
      <c r="F424" s="114">
        <v>36.200000000000003</v>
      </c>
      <c r="G424" s="114">
        <v>0</v>
      </c>
      <c r="H424" s="114">
        <v>0</v>
      </c>
      <c r="I424" s="114">
        <v>0</v>
      </c>
      <c r="J424" s="91">
        <f t="shared" si="29"/>
        <v>303.75</v>
      </c>
      <c r="K424" s="118" t="str">
        <f>IFERROR(VLOOKUP(C424,'CEDARS School FRPL'!$C$4:$H$2393,6,FALSE),"No")</f>
        <v>Yes</v>
      </c>
      <c r="L424" s="118" t="str">
        <f>VLOOKUP(A424,'District Data'!$A$2:$P$321,14,FALSE)</f>
        <v>Yes</v>
      </c>
      <c r="M424" s="120" t="str">
        <f>IFERROR(IF(AND(VLOOKUP(C424,'Package 218'!$D:$D,1,FALSE)=C424,VLOOKUP(C424,'Package 218'!$D:$F,3,FALSE)="Yes",VLOOKUP(A424,'District Data'!$A$2:$O$321,14,FALSE)="Yes"),"Yes","No"),"No")</f>
        <v>Yes</v>
      </c>
      <c r="N424" s="23" t="str">
        <f t="shared" si="30"/>
        <v>Yes</v>
      </c>
      <c r="O424" s="131" t="str">
        <f t="shared" si="31"/>
        <v>Yes</v>
      </c>
    </row>
    <row r="425" spans="1:15" x14ac:dyDescent="0.25">
      <c r="A425" s="136" t="s">
        <v>1891</v>
      </c>
      <c r="B425" s="136" t="s">
        <v>3164</v>
      </c>
      <c r="C425" s="26">
        <v>3089</v>
      </c>
      <c r="D425" s="26" t="s">
        <v>1893</v>
      </c>
      <c r="E425" s="114">
        <v>199.46</v>
      </c>
      <c r="F425" s="114">
        <v>0</v>
      </c>
      <c r="G425" s="114">
        <v>15.21</v>
      </c>
      <c r="H425" s="114">
        <v>17.46</v>
      </c>
      <c r="I425" s="114">
        <v>0</v>
      </c>
      <c r="J425" s="91">
        <f t="shared" si="29"/>
        <v>232.13000000000002</v>
      </c>
      <c r="K425" s="118" t="str">
        <f>IFERROR(VLOOKUP(C425,'CEDARS School FRPL'!$C$4:$H$2393,6,FALSE),"No")</f>
        <v>Yes</v>
      </c>
      <c r="L425" s="118" t="str">
        <f>VLOOKUP(A425,'District Data'!$A$2:$P$321,14,FALSE)</f>
        <v>Yes</v>
      </c>
      <c r="M425" s="120" t="str">
        <f>IFERROR(IF(AND(VLOOKUP(C425,'Package 218'!$D:$D,1,FALSE)=C425,VLOOKUP(C425,'Package 218'!$D:$F,3,FALSE)="Yes",VLOOKUP(A425,'District Data'!$A$2:$O$321,14,FALSE)="Yes"),"Yes","No"),"No")</f>
        <v>Yes</v>
      </c>
      <c r="N425" s="23" t="str">
        <f t="shared" si="30"/>
        <v>Yes</v>
      </c>
      <c r="O425" s="131" t="str">
        <f t="shared" si="31"/>
        <v>Yes</v>
      </c>
    </row>
    <row r="426" spans="1:15" x14ac:dyDescent="0.25">
      <c r="A426" s="136" t="s">
        <v>1698</v>
      </c>
      <c r="B426" s="136" t="s">
        <v>3149</v>
      </c>
      <c r="C426" s="26">
        <v>3090</v>
      </c>
      <c r="D426" s="26" t="s">
        <v>1699</v>
      </c>
      <c r="E426" s="114">
        <v>457.51</v>
      </c>
      <c r="F426" s="114">
        <v>33.799999999999997</v>
      </c>
      <c r="G426" s="114">
        <v>0</v>
      </c>
      <c r="H426" s="114">
        <v>0</v>
      </c>
      <c r="I426" s="114">
        <v>0</v>
      </c>
      <c r="J426" s="91">
        <f t="shared" si="29"/>
        <v>491.31</v>
      </c>
      <c r="K426" s="118" t="str">
        <f>IFERROR(VLOOKUP(C426,'CEDARS School FRPL'!$C$4:$H$2393,6,FALSE),"No")</f>
        <v>Yes</v>
      </c>
      <c r="L426" s="118" t="str">
        <f>VLOOKUP(A426,'District Data'!$A$2:$P$321,14,FALSE)</f>
        <v>Yes</v>
      </c>
      <c r="M426" s="120" t="str">
        <f>IFERROR(IF(AND(VLOOKUP(C426,'Package 218'!$D:$D,1,FALSE)=C426,VLOOKUP(C426,'Package 218'!$D:$F,3,FALSE)="Yes",VLOOKUP(A426,'District Data'!$A$2:$O$321,14,FALSE)="Yes"),"Yes","No"),"No")</f>
        <v>Yes</v>
      </c>
      <c r="N426" s="23" t="str">
        <f t="shared" si="30"/>
        <v>Yes</v>
      </c>
      <c r="O426" s="131" t="str">
        <f t="shared" si="31"/>
        <v>Yes</v>
      </c>
    </row>
    <row r="427" spans="1:15" x14ac:dyDescent="0.25">
      <c r="A427" s="136" t="s">
        <v>1698</v>
      </c>
      <c r="B427" s="136" t="s">
        <v>3149</v>
      </c>
      <c r="C427" s="26">
        <v>3516</v>
      </c>
      <c r="D427" s="26" t="s">
        <v>1700</v>
      </c>
      <c r="E427" s="114">
        <v>512.80999999999995</v>
      </c>
      <c r="F427" s="114">
        <v>0</v>
      </c>
      <c r="G427" s="114">
        <v>35.260000000000005</v>
      </c>
      <c r="H427" s="114">
        <v>9.9</v>
      </c>
      <c r="I427" s="114">
        <v>0</v>
      </c>
      <c r="J427" s="91">
        <f t="shared" si="29"/>
        <v>557.96999999999991</v>
      </c>
      <c r="K427" s="118" t="str">
        <f>IFERROR(VLOOKUP(C427,'CEDARS School FRPL'!$C$4:$H$2393,6,FALSE),"No")</f>
        <v>Yes</v>
      </c>
      <c r="L427" s="118" t="str">
        <f>VLOOKUP(A427,'District Data'!$A$2:$P$321,14,FALSE)</f>
        <v>Yes</v>
      </c>
      <c r="M427" s="120" t="str">
        <f>IFERROR(IF(AND(VLOOKUP(C427,'Package 218'!$D:$D,1,FALSE)=C427,VLOOKUP(C427,'Package 218'!$D:$F,3,FALSE)="Yes",VLOOKUP(A427,'District Data'!$A$2:$O$321,14,FALSE)="Yes"),"Yes","No"),"No")</f>
        <v>Yes</v>
      </c>
      <c r="N427" s="23" t="str">
        <f t="shared" si="30"/>
        <v>Yes</v>
      </c>
      <c r="O427" s="131" t="str">
        <f t="shared" si="31"/>
        <v>Yes</v>
      </c>
    </row>
    <row r="428" spans="1:15" x14ac:dyDescent="0.25">
      <c r="A428" s="136" t="s">
        <v>1698</v>
      </c>
      <c r="B428" s="136" t="s">
        <v>3149</v>
      </c>
      <c r="C428" s="26">
        <v>3620</v>
      </c>
      <c r="D428" s="26" t="s">
        <v>1701</v>
      </c>
      <c r="E428" s="114">
        <v>279.16000000000003</v>
      </c>
      <c r="F428" s="114">
        <v>0</v>
      </c>
      <c r="G428" s="114">
        <v>0</v>
      </c>
      <c r="H428" s="114">
        <v>0</v>
      </c>
      <c r="I428" s="114">
        <v>0</v>
      </c>
      <c r="J428" s="91">
        <f t="shared" si="29"/>
        <v>279.16000000000003</v>
      </c>
      <c r="K428" s="118" t="str">
        <f>IFERROR(VLOOKUP(C428,'CEDARS School FRPL'!$C$4:$H$2393,6,FALSE),"No")</f>
        <v>Yes</v>
      </c>
      <c r="L428" s="118" t="str">
        <f>VLOOKUP(A428,'District Data'!$A$2:$P$321,14,FALSE)</f>
        <v>Yes</v>
      </c>
      <c r="M428" s="120" t="str">
        <f>IFERROR(IF(AND(VLOOKUP(C428,'Package 218'!$D:$D,1,FALSE)=C428,VLOOKUP(C428,'Package 218'!$D:$F,3,FALSE)="Yes",VLOOKUP(A428,'District Data'!$A$2:$O$321,14,FALSE)="Yes"),"Yes","No"),"No")</f>
        <v>Yes</v>
      </c>
      <c r="N428" s="23" t="str">
        <f t="shared" si="30"/>
        <v>Yes</v>
      </c>
      <c r="O428" s="131" t="str">
        <f t="shared" si="31"/>
        <v>Yes</v>
      </c>
    </row>
    <row r="429" spans="1:15" x14ac:dyDescent="0.25">
      <c r="A429" s="136" t="s">
        <v>1698</v>
      </c>
      <c r="B429" s="136" t="s">
        <v>3149</v>
      </c>
      <c r="C429" s="26">
        <v>5388</v>
      </c>
      <c r="D429" s="26" t="s">
        <v>1702</v>
      </c>
      <c r="E429" s="114">
        <v>383.95</v>
      </c>
      <c r="F429" s="114">
        <v>0</v>
      </c>
      <c r="G429" s="114">
        <v>0</v>
      </c>
      <c r="H429" s="114">
        <v>0</v>
      </c>
      <c r="I429" s="114">
        <v>0</v>
      </c>
      <c r="J429" s="91">
        <f t="shared" si="29"/>
        <v>383.95</v>
      </c>
      <c r="K429" s="118" t="str">
        <f>IFERROR(VLOOKUP(C429,'CEDARS School FRPL'!$C$4:$H$2393,6,FALSE),"No")</f>
        <v>Yes</v>
      </c>
      <c r="L429" s="118" t="str">
        <f>VLOOKUP(A429,'District Data'!$A$2:$P$321,14,FALSE)</f>
        <v>Yes</v>
      </c>
      <c r="M429" s="120" t="str">
        <f>IFERROR(IF(AND(VLOOKUP(C429,'Package 218'!$D:$D,1,FALSE)=C429,VLOOKUP(C429,'Package 218'!$D:$F,3,FALSE)="Yes",VLOOKUP(A429,'District Data'!$A$2:$O$321,14,FALSE)="Yes"),"Yes","No"),"No")</f>
        <v>Yes</v>
      </c>
      <c r="N429" s="23" t="str">
        <f t="shared" si="30"/>
        <v>Yes</v>
      </c>
      <c r="O429" s="131" t="str">
        <f t="shared" si="31"/>
        <v>Yes</v>
      </c>
    </row>
    <row r="430" spans="1:15" x14ac:dyDescent="0.25">
      <c r="A430" s="136" t="s">
        <v>1185</v>
      </c>
      <c r="B430" s="136" t="s">
        <v>3063</v>
      </c>
      <c r="C430" s="26">
        <v>2673</v>
      </c>
      <c r="D430" s="26" t="s">
        <v>171</v>
      </c>
      <c r="E430" s="114">
        <v>716.38</v>
      </c>
      <c r="F430" s="114">
        <v>0</v>
      </c>
      <c r="G430" s="114">
        <v>0</v>
      </c>
      <c r="H430" s="114">
        <v>0</v>
      </c>
      <c r="I430" s="114">
        <v>0</v>
      </c>
      <c r="J430" s="91">
        <f t="shared" si="29"/>
        <v>716.38</v>
      </c>
      <c r="K430" s="118" t="str">
        <f>IFERROR(VLOOKUP(C430,'CEDARS School FRPL'!$C$4:$H$2393,6,FALSE),"No")</f>
        <v>Yes</v>
      </c>
      <c r="L430" s="118" t="str">
        <f>VLOOKUP(A430,'District Data'!$A$2:$P$321,14,FALSE)</f>
        <v>Yes</v>
      </c>
      <c r="M430" s="120" t="str">
        <f>IFERROR(IF(AND(VLOOKUP(C430,'Package 218'!$D:$D,1,FALSE)=C430,VLOOKUP(C430,'Package 218'!$D:$F,3,FALSE)="Yes",VLOOKUP(A430,'District Data'!$A$2:$O$321,14,FALSE)="Yes"),"Yes","No"),"No")</f>
        <v>Yes</v>
      </c>
      <c r="N430" s="23" t="str">
        <f t="shared" si="30"/>
        <v>Yes</v>
      </c>
      <c r="O430" s="131" t="str">
        <f t="shared" si="31"/>
        <v>Yes</v>
      </c>
    </row>
    <row r="431" spans="1:15" x14ac:dyDescent="0.25">
      <c r="A431" s="136" t="s">
        <v>1185</v>
      </c>
      <c r="B431" s="136" t="s">
        <v>3063</v>
      </c>
      <c r="C431" s="26">
        <v>2832</v>
      </c>
      <c r="D431" s="26" t="s">
        <v>1186</v>
      </c>
      <c r="E431" s="114">
        <v>391</v>
      </c>
      <c r="F431" s="114">
        <v>0</v>
      </c>
      <c r="G431" s="114">
        <v>0</v>
      </c>
      <c r="H431" s="114">
        <v>0</v>
      </c>
      <c r="I431" s="114">
        <v>0</v>
      </c>
      <c r="J431" s="91">
        <f t="shared" si="29"/>
        <v>391</v>
      </c>
      <c r="K431" s="118" t="str">
        <f>IFERROR(VLOOKUP(C431,'CEDARS School FRPL'!$C$4:$H$2393,6,FALSE),"No")</f>
        <v>Yes</v>
      </c>
      <c r="L431" s="118" t="str">
        <f>VLOOKUP(A431,'District Data'!$A$2:$P$321,14,FALSE)</f>
        <v>Yes</v>
      </c>
      <c r="M431" s="120" t="str">
        <f>IFERROR(IF(AND(VLOOKUP(C431,'Package 218'!$D:$D,1,FALSE)=C431,VLOOKUP(C431,'Package 218'!$D:$F,3,FALSE)="Yes",VLOOKUP(A431,'District Data'!$A$2:$O$321,14,FALSE)="Yes"),"Yes","No"),"No")</f>
        <v>Yes</v>
      </c>
      <c r="N431" s="23" t="str">
        <f t="shared" si="30"/>
        <v>Yes</v>
      </c>
      <c r="O431" s="131" t="str">
        <f t="shared" si="31"/>
        <v>Yes</v>
      </c>
    </row>
    <row r="432" spans="1:15" x14ac:dyDescent="0.25">
      <c r="A432" s="136" t="s">
        <v>1185</v>
      </c>
      <c r="B432" s="136" t="s">
        <v>3063</v>
      </c>
      <c r="C432" s="26">
        <v>2833</v>
      </c>
      <c r="D432" s="26" t="s">
        <v>1187</v>
      </c>
      <c r="E432" s="114">
        <v>282.7</v>
      </c>
      <c r="F432" s="114">
        <v>0</v>
      </c>
      <c r="G432" s="114">
        <v>0</v>
      </c>
      <c r="H432" s="114">
        <v>0</v>
      </c>
      <c r="I432" s="114">
        <v>0</v>
      </c>
      <c r="J432" s="91">
        <f t="shared" si="29"/>
        <v>282.7</v>
      </c>
      <c r="K432" s="118" t="str">
        <f>IFERROR(VLOOKUP(C432,'CEDARS School FRPL'!$C$4:$H$2393,6,FALSE),"No")</f>
        <v>Yes</v>
      </c>
      <c r="L432" s="118" t="str">
        <f>VLOOKUP(A432,'District Data'!$A$2:$P$321,14,FALSE)</f>
        <v>Yes</v>
      </c>
      <c r="M432" s="120" t="str">
        <f>IFERROR(IF(AND(VLOOKUP(C432,'Package 218'!$D:$D,1,FALSE)=C432,VLOOKUP(C432,'Package 218'!$D:$F,3,FALSE)="Yes",VLOOKUP(A432,'District Data'!$A$2:$O$321,14,FALSE)="Yes"),"Yes","No"),"No")</f>
        <v>Yes</v>
      </c>
      <c r="N432" s="23" t="str">
        <f t="shared" si="30"/>
        <v>Yes</v>
      </c>
      <c r="O432" s="131" t="str">
        <f t="shared" si="31"/>
        <v>Yes</v>
      </c>
    </row>
    <row r="433" spans="1:15" x14ac:dyDescent="0.25">
      <c r="A433" s="136" t="s">
        <v>1185</v>
      </c>
      <c r="B433" s="136" t="s">
        <v>3063</v>
      </c>
      <c r="C433" s="26">
        <v>2969</v>
      </c>
      <c r="D433" s="26" t="s">
        <v>1188</v>
      </c>
      <c r="E433" s="114">
        <v>322.93</v>
      </c>
      <c r="F433" s="114">
        <v>0</v>
      </c>
      <c r="G433" s="114">
        <v>0</v>
      </c>
      <c r="H433" s="114">
        <v>0</v>
      </c>
      <c r="I433" s="114">
        <v>0</v>
      </c>
      <c r="J433" s="91">
        <f t="shared" si="29"/>
        <v>322.93</v>
      </c>
      <c r="K433" s="118" t="str">
        <f>IFERROR(VLOOKUP(C433,'CEDARS School FRPL'!$C$4:$H$2393,6,FALSE),"No")</f>
        <v>Yes</v>
      </c>
      <c r="L433" s="118" t="str">
        <f>VLOOKUP(A433,'District Data'!$A$2:$P$321,14,FALSE)</f>
        <v>Yes</v>
      </c>
      <c r="M433" s="120" t="str">
        <f>IFERROR(IF(AND(VLOOKUP(C433,'Package 218'!$D:$D,1,FALSE)=C433,VLOOKUP(C433,'Package 218'!$D:$F,3,FALSE)="Yes",VLOOKUP(A433,'District Data'!$A$2:$O$321,14,FALSE)="Yes"),"Yes","No"),"No")</f>
        <v>Yes</v>
      </c>
      <c r="N433" s="23" t="str">
        <f t="shared" si="30"/>
        <v>Yes</v>
      </c>
      <c r="O433" s="131" t="str">
        <f t="shared" si="31"/>
        <v>Yes</v>
      </c>
    </row>
    <row r="434" spans="1:15" x14ac:dyDescent="0.25">
      <c r="A434" s="136" t="s">
        <v>1185</v>
      </c>
      <c r="B434" s="136" t="s">
        <v>3063</v>
      </c>
      <c r="C434" s="26">
        <v>2970</v>
      </c>
      <c r="D434" s="26" t="s">
        <v>800</v>
      </c>
      <c r="E434" s="114">
        <v>228.71</v>
      </c>
      <c r="F434" s="114">
        <v>0</v>
      </c>
      <c r="G434" s="114">
        <v>0</v>
      </c>
      <c r="H434" s="114">
        <v>0</v>
      </c>
      <c r="I434" s="114">
        <v>0</v>
      </c>
      <c r="J434" s="91">
        <f t="shared" si="29"/>
        <v>228.71</v>
      </c>
      <c r="K434" s="118" t="str">
        <f>IFERROR(VLOOKUP(C434,'CEDARS School FRPL'!$C$4:$H$2393,6,FALSE),"No")</f>
        <v>Yes</v>
      </c>
      <c r="L434" s="118" t="str">
        <f>VLOOKUP(A434,'District Data'!$A$2:$P$321,14,FALSE)</f>
        <v>Yes</v>
      </c>
      <c r="M434" s="120" t="str">
        <f>IFERROR(IF(AND(VLOOKUP(C434,'Package 218'!$D:$D,1,FALSE)=C434,VLOOKUP(C434,'Package 218'!$D:$F,3,FALSE)="Yes",VLOOKUP(A434,'District Data'!$A$2:$O$321,14,FALSE)="Yes"),"Yes","No"),"No")</f>
        <v>Yes</v>
      </c>
      <c r="N434" s="23" t="str">
        <f t="shared" si="30"/>
        <v>Yes</v>
      </c>
      <c r="O434" s="131" t="str">
        <f t="shared" si="31"/>
        <v>Yes</v>
      </c>
    </row>
    <row r="435" spans="1:15" x14ac:dyDescent="0.25">
      <c r="A435" s="136" t="s">
        <v>1185</v>
      </c>
      <c r="B435" s="136" t="s">
        <v>3063</v>
      </c>
      <c r="C435" s="26">
        <v>3021</v>
      </c>
      <c r="D435" s="26" t="s">
        <v>1189</v>
      </c>
      <c r="E435" s="114">
        <v>320.29000000000002</v>
      </c>
      <c r="F435" s="114">
        <v>0</v>
      </c>
      <c r="G435" s="114">
        <v>0</v>
      </c>
      <c r="H435" s="114">
        <v>0</v>
      </c>
      <c r="I435" s="114">
        <v>0</v>
      </c>
      <c r="J435" s="91">
        <f t="shared" si="29"/>
        <v>320.29000000000002</v>
      </c>
      <c r="K435" s="118" t="str">
        <f>IFERROR(VLOOKUP(C435,'CEDARS School FRPL'!$C$4:$H$2393,6,FALSE),"No")</f>
        <v>Yes</v>
      </c>
      <c r="L435" s="118" t="str">
        <f>VLOOKUP(A435,'District Data'!$A$2:$P$321,14,FALSE)</f>
        <v>Yes</v>
      </c>
      <c r="M435" s="120" t="str">
        <f>IFERROR(IF(AND(VLOOKUP(C435,'Package 218'!$D:$D,1,FALSE)=C435,VLOOKUP(C435,'Package 218'!$D:$F,3,FALSE)="Yes",VLOOKUP(A435,'District Data'!$A$2:$O$321,14,FALSE)="Yes"),"Yes","No"),"No")</f>
        <v>Yes</v>
      </c>
      <c r="N435" s="23" t="str">
        <f t="shared" si="30"/>
        <v>Yes</v>
      </c>
      <c r="O435" s="131" t="str">
        <f t="shared" si="31"/>
        <v>Yes</v>
      </c>
    </row>
    <row r="436" spans="1:15" x14ac:dyDescent="0.25">
      <c r="A436" s="136" t="s">
        <v>1185</v>
      </c>
      <c r="B436" s="136" t="s">
        <v>3063</v>
      </c>
      <c r="C436" s="26">
        <v>3022</v>
      </c>
      <c r="D436" s="26" t="s">
        <v>1190</v>
      </c>
      <c r="E436" s="114">
        <v>872.61</v>
      </c>
      <c r="F436" s="114">
        <v>0</v>
      </c>
      <c r="G436" s="114">
        <v>0</v>
      </c>
      <c r="H436" s="114">
        <v>0</v>
      </c>
      <c r="I436" s="114">
        <v>0</v>
      </c>
      <c r="J436" s="91">
        <f t="shared" si="29"/>
        <v>872.61</v>
      </c>
      <c r="K436" s="118" t="str">
        <f>IFERROR(VLOOKUP(C436,'CEDARS School FRPL'!$C$4:$H$2393,6,FALSE),"No")</f>
        <v>Yes</v>
      </c>
      <c r="L436" s="118" t="str">
        <f>VLOOKUP(A436,'District Data'!$A$2:$P$321,14,FALSE)</f>
        <v>Yes</v>
      </c>
      <c r="M436" s="120" t="str">
        <f>IFERROR(IF(AND(VLOOKUP(C436,'Package 218'!$D:$D,1,FALSE)=C436,VLOOKUP(C436,'Package 218'!$D:$F,3,FALSE)="Yes",VLOOKUP(A436,'District Data'!$A$2:$O$321,14,FALSE)="Yes"),"Yes","No"),"No")</f>
        <v>Yes</v>
      </c>
      <c r="N436" s="23" t="str">
        <f t="shared" si="30"/>
        <v>Yes</v>
      </c>
      <c r="O436" s="131" t="str">
        <f t="shared" si="31"/>
        <v>Yes</v>
      </c>
    </row>
    <row r="437" spans="1:15" x14ac:dyDescent="0.25">
      <c r="A437" s="136" t="s">
        <v>1185</v>
      </c>
      <c r="B437" s="136" t="s">
        <v>3063</v>
      </c>
      <c r="C437" s="26">
        <v>3091</v>
      </c>
      <c r="D437" s="26" t="s">
        <v>1191</v>
      </c>
      <c r="E437" s="114">
        <v>396.35</v>
      </c>
      <c r="F437" s="114">
        <v>0</v>
      </c>
      <c r="G437" s="114">
        <v>0</v>
      </c>
      <c r="H437" s="114">
        <v>0</v>
      </c>
      <c r="I437" s="114">
        <v>0</v>
      </c>
      <c r="J437" s="91">
        <f t="shared" si="29"/>
        <v>396.35</v>
      </c>
      <c r="K437" s="118" t="str">
        <f>IFERROR(VLOOKUP(C437,'CEDARS School FRPL'!$C$4:$H$2393,6,FALSE),"No")</f>
        <v>Yes</v>
      </c>
      <c r="L437" s="118" t="str">
        <f>VLOOKUP(A437,'District Data'!$A$2:$P$321,14,FALSE)</f>
        <v>Yes</v>
      </c>
      <c r="M437" s="120" t="str">
        <f>IFERROR(IF(AND(VLOOKUP(C437,'Package 218'!$D:$D,1,FALSE)=C437,VLOOKUP(C437,'Package 218'!$D:$F,3,FALSE)="Yes",VLOOKUP(A437,'District Data'!$A$2:$O$321,14,FALSE)="Yes"),"Yes","No"),"No")</f>
        <v>Yes</v>
      </c>
      <c r="N437" s="23" t="str">
        <f t="shared" si="30"/>
        <v>Yes</v>
      </c>
      <c r="O437" s="131" t="str">
        <f t="shared" si="31"/>
        <v>Yes</v>
      </c>
    </row>
    <row r="438" spans="1:15" x14ac:dyDescent="0.25">
      <c r="A438" s="136" t="s">
        <v>1185</v>
      </c>
      <c r="B438" s="136" t="s">
        <v>3063</v>
      </c>
      <c r="C438" s="26">
        <v>3153</v>
      </c>
      <c r="D438" s="26" t="s">
        <v>1192</v>
      </c>
      <c r="E438" s="114">
        <v>371.31</v>
      </c>
      <c r="F438" s="114">
        <v>0</v>
      </c>
      <c r="G438" s="114">
        <v>0</v>
      </c>
      <c r="H438" s="114">
        <v>0</v>
      </c>
      <c r="I438" s="114">
        <v>0</v>
      </c>
      <c r="J438" s="91">
        <f t="shared" si="29"/>
        <v>371.31</v>
      </c>
      <c r="K438" s="118" t="str">
        <f>IFERROR(VLOOKUP(C438,'CEDARS School FRPL'!$C$4:$H$2393,6,FALSE),"No")</f>
        <v>Yes</v>
      </c>
      <c r="L438" s="118" t="str">
        <f>VLOOKUP(A438,'District Data'!$A$2:$P$321,14,FALSE)</f>
        <v>Yes</v>
      </c>
      <c r="M438" s="120" t="str">
        <f>IFERROR(IF(AND(VLOOKUP(C438,'Package 218'!$D:$D,1,FALSE)=C438,VLOOKUP(C438,'Package 218'!$D:$F,3,FALSE)="Yes",VLOOKUP(A438,'District Data'!$A$2:$O$321,14,FALSE)="Yes"),"Yes","No"),"No")</f>
        <v>Yes</v>
      </c>
      <c r="N438" s="23" t="str">
        <f t="shared" si="30"/>
        <v>Yes</v>
      </c>
      <c r="O438" s="131" t="str">
        <f t="shared" si="31"/>
        <v>Yes</v>
      </c>
    </row>
    <row r="439" spans="1:15" x14ac:dyDescent="0.25">
      <c r="A439" s="136" t="s">
        <v>1185</v>
      </c>
      <c r="B439" s="136" t="s">
        <v>3063</v>
      </c>
      <c r="C439" s="26">
        <v>3215</v>
      </c>
      <c r="D439" s="26" t="s">
        <v>1193</v>
      </c>
      <c r="E439" s="114">
        <v>1656.64</v>
      </c>
      <c r="F439" s="114">
        <v>0</v>
      </c>
      <c r="G439" s="114">
        <v>214.97</v>
      </c>
      <c r="H439" s="114">
        <v>0</v>
      </c>
      <c r="I439" s="114">
        <v>0</v>
      </c>
      <c r="J439" s="91">
        <f t="shared" si="29"/>
        <v>1871.6100000000001</v>
      </c>
      <c r="K439" s="118" t="str">
        <f>IFERROR(VLOOKUP(C439,'CEDARS School FRPL'!$C$4:$H$2393,6,FALSE),"No")</f>
        <v>Yes</v>
      </c>
      <c r="L439" s="118" t="str">
        <f>VLOOKUP(A439,'District Data'!$A$2:$P$321,14,FALSE)</f>
        <v>Yes</v>
      </c>
      <c r="M439" s="120" t="str">
        <f>IFERROR(IF(AND(VLOOKUP(C439,'Package 218'!$D:$D,1,FALSE)=C439,VLOOKUP(C439,'Package 218'!$D:$F,3,FALSE)="Yes",VLOOKUP(A439,'District Data'!$A$2:$O$321,14,FALSE)="Yes"),"Yes","No"),"No")</f>
        <v>Yes</v>
      </c>
      <c r="N439" s="23" t="str">
        <f t="shared" si="30"/>
        <v>Yes</v>
      </c>
      <c r="O439" s="131" t="str">
        <f t="shared" si="31"/>
        <v>Yes</v>
      </c>
    </row>
    <row r="440" spans="1:15" x14ac:dyDescent="0.25">
      <c r="A440" s="136" t="s">
        <v>1185</v>
      </c>
      <c r="B440" s="136" t="s">
        <v>3063</v>
      </c>
      <c r="C440" s="26">
        <v>3779</v>
      </c>
      <c r="D440" s="26" t="s">
        <v>1194</v>
      </c>
      <c r="E440" s="114">
        <v>277.36</v>
      </c>
      <c r="F440" s="114">
        <v>0</v>
      </c>
      <c r="G440" s="114">
        <v>0</v>
      </c>
      <c r="H440" s="114">
        <v>0</v>
      </c>
      <c r="I440" s="114">
        <v>0</v>
      </c>
      <c r="J440" s="91">
        <f t="shared" si="29"/>
        <v>277.36</v>
      </c>
      <c r="K440" s="118" t="str">
        <f>IFERROR(VLOOKUP(C440,'CEDARS School FRPL'!$C$4:$H$2393,6,FALSE),"No")</f>
        <v>Yes</v>
      </c>
      <c r="L440" s="118" t="str">
        <f>VLOOKUP(A440,'District Data'!$A$2:$P$321,14,FALSE)</f>
        <v>Yes</v>
      </c>
      <c r="M440" s="120" t="str">
        <f>IFERROR(IF(AND(VLOOKUP(C440,'Package 218'!$D:$D,1,FALSE)=C440,VLOOKUP(C440,'Package 218'!$D:$F,3,FALSE)="Yes",VLOOKUP(A440,'District Data'!$A$2:$O$321,14,FALSE)="Yes"),"Yes","No"),"No")</f>
        <v>Yes</v>
      </c>
      <c r="N440" s="23" t="str">
        <f t="shared" si="30"/>
        <v>Yes</v>
      </c>
      <c r="O440" s="131" t="str">
        <f t="shared" si="31"/>
        <v>Yes</v>
      </c>
    </row>
    <row r="441" spans="1:15" x14ac:dyDescent="0.25">
      <c r="A441" s="136" t="s">
        <v>1185</v>
      </c>
      <c r="B441" s="136" t="s">
        <v>3063</v>
      </c>
      <c r="C441" s="26">
        <v>5173</v>
      </c>
      <c r="D441" s="26" t="s">
        <v>1195</v>
      </c>
      <c r="E441" s="114">
        <v>346.2</v>
      </c>
      <c r="F441" s="114">
        <v>0</v>
      </c>
      <c r="G441" s="114">
        <v>0</v>
      </c>
      <c r="H441" s="114">
        <v>0</v>
      </c>
      <c r="I441" s="114">
        <v>0</v>
      </c>
      <c r="J441" s="91">
        <f t="shared" si="29"/>
        <v>346.2</v>
      </c>
      <c r="K441" s="118" t="str">
        <f>IFERROR(VLOOKUP(C441,'CEDARS School FRPL'!$C$4:$H$2393,6,FALSE),"No")</f>
        <v>No</v>
      </c>
      <c r="L441" s="118" t="str">
        <f>VLOOKUP(A441,'District Data'!$A$2:$P$321,14,FALSE)</f>
        <v>Yes</v>
      </c>
      <c r="M441" s="120" t="str">
        <f>IFERROR(IF(AND(VLOOKUP(C441,'Package 218'!$D:$D,1,FALSE)=C441,VLOOKUP(C441,'Package 218'!$D:$F,3,FALSE)="Yes",VLOOKUP(A441,'District Data'!$A$2:$O$321,14,FALSE)="Yes"),"Yes","No"),"No")</f>
        <v>No</v>
      </c>
      <c r="N441" s="23" t="str">
        <f t="shared" si="30"/>
        <v>No</v>
      </c>
      <c r="O441" s="131" t="str">
        <f t="shared" si="31"/>
        <v>No</v>
      </c>
    </row>
    <row r="442" spans="1:15" x14ac:dyDescent="0.25">
      <c r="A442" s="136" t="s">
        <v>1185</v>
      </c>
      <c r="B442" s="136" t="s">
        <v>3063</v>
      </c>
      <c r="C442" s="26">
        <v>5251</v>
      </c>
      <c r="D442" s="26" t="s">
        <v>2531</v>
      </c>
      <c r="E442" s="114">
        <v>453.37</v>
      </c>
      <c r="F442" s="114">
        <v>0</v>
      </c>
      <c r="G442" s="114">
        <v>0</v>
      </c>
      <c r="H442" s="114">
        <v>0</v>
      </c>
      <c r="I442" s="114">
        <v>0</v>
      </c>
      <c r="J442" s="91">
        <f t="shared" si="29"/>
        <v>453.37</v>
      </c>
      <c r="K442" s="118" t="str">
        <f>IFERROR(VLOOKUP(C442,'CEDARS School FRPL'!$C$4:$H$2393,6,FALSE),"No")</f>
        <v>Yes</v>
      </c>
      <c r="L442" s="118" t="str">
        <f>VLOOKUP(A442,'District Data'!$A$2:$P$321,14,FALSE)</f>
        <v>Yes</v>
      </c>
      <c r="M442" s="120" t="str">
        <f>IFERROR(IF(AND(VLOOKUP(C442,'Package 218'!$D:$D,1,FALSE)=C442,VLOOKUP(C442,'Package 218'!$D:$F,3,FALSE)="Yes",VLOOKUP(A442,'District Data'!$A$2:$O$321,14,FALSE)="Yes"),"Yes","No"),"No")</f>
        <v>Yes</v>
      </c>
      <c r="N442" s="23" t="str">
        <f t="shared" si="30"/>
        <v>Yes</v>
      </c>
      <c r="O442" s="131" t="str">
        <f t="shared" si="31"/>
        <v>Yes</v>
      </c>
    </row>
    <row r="443" spans="1:15" x14ac:dyDescent="0.25">
      <c r="A443" s="136" t="s">
        <v>1185</v>
      </c>
      <c r="B443" s="136" t="s">
        <v>3063</v>
      </c>
      <c r="C443" s="26">
        <v>5273</v>
      </c>
      <c r="D443" s="26" t="s">
        <v>2529</v>
      </c>
      <c r="E443" s="114">
        <v>256.7</v>
      </c>
      <c r="F443" s="114">
        <v>0</v>
      </c>
      <c r="G443" s="114">
        <v>0</v>
      </c>
      <c r="H443" s="114">
        <v>0</v>
      </c>
      <c r="I443" s="114">
        <v>9.7200000000000006</v>
      </c>
      <c r="J443" s="91">
        <f t="shared" si="29"/>
        <v>266.42</v>
      </c>
      <c r="K443" s="118" t="str">
        <f>IFERROR(VLOOKUP(C443,'CEDARS School FRPL'!$C$4:$H$2393,6,FALSE),"No")</f>
        <v>No</v>
      </c>
      <c r="L443" s="118" t="str">
        <f>VLOOKUP(A443,'District Data'!$A$2:$P$321,14,FALSE)</f>
        <v>Yes</v>
      </c>
      <c r="M443" s="120" t="str">
        <f>IFERROR(IF(AND(VLOOKUP(C443,'Package 218'!$D:$D,1,FALSE)=C443,VLOOKUP(C443,'Package 218'!$D:$F,3,FALSE)="Yes",VLOOKUP(A443,'District Data'!$A$2:$O$321,14,FALSE)="Yes"),"Yes","No"),"No")</f>
        <v>No</v>
      </c>
      <c r="N443" s="23" t="str">
        <f t="shared" si="30"/>
        <v>No</v>
      </c>
      <c r="O443" s="131" t="str">
        <f t="shared" si="31"/>
        <v>No</v>
      </c>
    </row>
    <row r="444" spans="1:15" x14ac:dyDescent="0.25">
      <c r="A444" s="136" t="s">
        <v>1185</v>
      </c>
      <c r="B444" s="136" t="s">
        <v>3063</v>
      </c>
      <c r="C444" s="26">
        <v>5354</v>
      </c>
      <c r="D444" s="26" t="s">
        <v>2530</v>
      </c>
      <c r="E444" s="114">
        <v>286.67</v>
      </c>
      <c r="F444" s="114">
        <v>0</v>
      </c>
      <c r="G444" s="114">
        <v>0</v>
      </c>
      <c r="H444" s="114">
        <v>0</v>
      </c>
      <c r="I444" s="114">
        <v>0</v>
      </c>
      <c r="J444" s="91">
        <f t="shared" si="29"/>
        <v>286.67</v>
      </c>
      <c r="K444" s="118" t="str">
        <f>IFERROR(VLOOKUP(C444,'CEDARS School FRPL'!$C$4:$H$2393,6,FALSE),"No")</f>
        <v>Yes</v>
      </c>
      <c r="L444" s="118" t="str">
        <f>VLOOKUP(A444,'District Data'!$A$2:$P$321,14,FALSE)</f>
        <v>Yes</v>
      </c>
      <c r="M444" s="120" t="str">
        <f>IFERROR(IF(AND(VLOOKUP(C444,'Package 218'!$D:$D,1,FALSE)=C444,VLOOKUP(C444,'Package 218'!$D:$F,3,FALSE)="Yes",VLOOKUP(A444,'District Data'!$A$2:$O$321,14,FALSE)="Yes"),"Yes","No"),"No")</f>
        <v>Yes</v>
      </c>
      <c r="N444" s="23" t="str">
        <f t="shared" si="30"/>
        <v>Yes</v>
      </c>
      <c r="O444" s="131" t="str">
        <f t="shared" si="31"/>
        <v>Yes</v>
      </c>
    </row>
    <row r="445" spans="1:15" x14ac:dyDescent="0.25">
      <c r="A445" s="136" t="s">
        <v>1185</v>
      </c>
      <c r="B445" s="26" t="s">
        <v>3063</v>
      </c>
      <c r="C445" s="26">
        <v>5679</v>
      </c>
      <c r="D445" t="s">
        <v>2892</v>
      </c>
      <c r="E445" s="114">
        <v>326.13</v>
      </c>
      <c r="F445" s="114">
        <v>0</v>
      </c>
      <c r="G445" s="114">
        <v>8.9499999999999993</v>
      </c>
      <c r="H445" s="114">
        <v>0</v>
      </c>
      <c r="I445" s="114">
        <v>0</v>
      </c>
      <c r="J445" s="91">
        <f t="shared" si="29"/>
        <v>335.08</v>
      </c>
      <c r="K445" s="118" t="str">
        <f>IFERROR(VLOOKUP(C445,'CEDARS School FRPL'!$C$4:$H$2393,6,FALSE),"No")</f>
        <v>Yes</v>
      </c>
      <c r="L445" s="118" t="str">
        <f>VLOOKUP(A445,'District Data'!$A$2:$P$321,14,FALSE)</f>
        <v>Yes</v>
      </c>
      <c r="M445" s="120" t="str">
        <f>IFERROR(IF(AND(VLOOKUP(C445,'Package 218'!$D:$D,1,FALSE)=C445,VLOOKUP(C445,'Package 218'!$D:$F,3,FALSE)="Yes",VLOOKUP(A445,'District Data'!$A$2:$O$321,14,FALSE)="Yes"),"Yes","No"),"No")</f>
        <v>Yes</v>
      </c>
      <c r="N445" s="23" t="str">
        <f t="shared" si="30"/>
        <v>Yes</v>
      </c>
      <c r="O445" s="131" t="str">
        <f t="shared" si="31"/>
        <v>Yes</v>
      </c>
    </row>
    <row r="446" spans="1:15" x14ac:dyDescent="0.25">
      <c r="A446" s="136" t="s">
        <v>1185</v>
      </c>
      <c r="B446" s="136" t="s">
        <v>3063</v>
      </c>
      <c r="C446" s="26">
        <v>5680</v>
      </c>
      <c r="D446" s="26" t="s">
        <v>3282</v>
      </c>
      <c r="E446" s="114">
        <v>437.23</v>
      </c>
      <c r="F446" s="114">
        <v>14.6</v>
      </c>
      <c r="G446" s="114">
        <v>0</v>
      </c>
      <c r="H446" s="114">
        <v>0</v>
      </c>
      <c r="I446" s="114">
        <v>0</v>
      </c>
      <c r="J446" s="91">
        <f t="shared" si="29"/>
        <v>451.83000000000004</v>
      </c>
      <c r="K446" s="118" t="str">
        <f>IFERROR(VLOOKUP(C446,'CEDARS School FRPL'!$C$4:$H$2393,6,FALSE),"No")</f>
        <v>No</v>
      </c>
      <c r="L446" s="118" t="str">
        <f>VLOOKUP(A446,'District Data'!$A$2:$P$321,14,FALSE)</f>
        <v>Yes</v>
      </c>
      <c r="M446" s="120" t="str">
        <f>IFERROR(IF(AND(VLOOKUP(C446,'Package 218'!$D:$D,1,FALSE)=C446,VLOOKUP(C446,'Package 218'!$D:$F,3,FALSE)="Yes",VLOOKUP(A446,'District Data'!$A$2:$O$321,14,FALSE)="Yes"),"Yes","No"),"No")</f>
        <v>No</v>
      </c>
      <c r="N446" s="23" t="str">
        <f t="shared" si="30"/>
        <v>No</v>
      </c>
      <c r="O446" s="131" t="str">
        <f t="shared" si="31"/>
        <v>No</v>
      </c>
    </row>
    <row r="447" spans="1:15" x14ac:dyDescent="0.25">
      <c r="A447" s="136" t="s">
        <v>1185</v>
      </c>
      <c r="B447" s="136" t="s">
        <v>3063</v>
      </c>
      <c r="C447" s="26">
        <v>5726</v>
      </c>
      <c r="D447" s="26" t="s">
        <v>3281</v>
      </c>
      <c r="E447" s="114">
        <v>330.13</v>
      </c>
      <c r="F447" s="114">
        <v>0</v>
      </c>
      <c r="G447" s="114">
        <v>14.97</v>
      </c>
      <c r="H447" s="114">
        <v>0</v>
      </c>
      <c r="I447" s="114">
        <v>0</v>
      </c>
      <c r="J447" s="91">
        <f t="shared" si="29"/>
        <v>345.1</v>
      </c>
      <c r="K447" s="118" t="str">
        <f>IFERROR(VLOOKUP(C447,'CEDARS School FRPL'!$C$4:$H$2393,6,FALSE),"No")</f>
        <v>Yes</v>
      </c>
      <c r="L447" s="118" t="str">
        <f>VLOOKUP(A447,'District Data'!$A$2:$P$321,14,FALSE)</f>
        <v>Yes</v>
      </c>
      <c r="M447" s="120" t="str">
        <f>IFERROR(IF(AND(VLOOKUP(C447,'Package 218'!$D:$D,1,FALSE)=C447,VLOOKUP(C447,'Package 218'!$D:$F,3,FALSE)="Yes",VLOOKUP(A447,'District Data'!$A$2:$O$321,14,FALSE)="Yes"),"Yes","No"),"No")</f>
        <v>Yes</v>
      </c>
      <c r="N447" s="23" t="str">
        <f t="shared" si="30"/>
        <v>Yes</v>
      </c>
      <c r="O447" s="131" t="str">
        <f t="shared" si="31"/>
        <v>Yes</v>
      </c>
    </row>
    <row r="448" spans="1:15" x14ac:dyDescent="0.25">
      <c r="A448" s="136" t="s">
        <v>562</v>
      </c>
      <c r="B448" s="136" t="s">
        <v>2987</v>
      </c>
      <c r="C448" s="26">
        <v>2695</v>
      </c>
      <c r="D448" s="26" t="s">
        <v>563</v>
      </c>
      <c r="E448" s="114">
        <v>382.24</v>
      </c>
      <c r="F448" s="114">
        <v>0</v>
      </c>
      <c r="G448" s="114">
        <v>0</v>
      </c>
      <c r="H448" s="114">
        <v>0</v>
      </c>
      <c r="I448" s="114">
        <v>0</v>
      </c>
      <c r="J448" s="91">
        <f t="shared" si="29"/>
        <v>382.24</v>
      </c>
      <c r="K448" s="118" t="str">
        <f>IFERROR(VLOOKUP(C448,'CEDARS School FRPL'!$C$4:$H$2393,6,FALSE),"No")</f>
        <v>Yes</v>
      </c>
      <c r="L448" s="118" t="str">
        <f>VLOOKUP(A448,'District Data'!$A$2:$P$321,14,FALSE)</f>
        <v>Yes</v>
      </c>
      <c r="M448" s="120" t="str">
        <f>IFERROR(IF(AND(VLOOKUP(C448,'Package 218'!$D:$D,1,FALSE)=C448,VLOOKUP(C448,'Package 218'!$D:$F,3,FALSE)="Yes",VLOOKUP(A448,'District Data'!$A$2:$O$321,14,FALSE)="Yes"),"Yes","No"),"No")</f>
        <v>Yes</v>
      </c>
      <c r="N448" s="23" t="str">
        <f t="shared" si="30"/>
        <v>Yes</v>
      </c>
      <c r="O448" s="131" t="str">
        <f t="shared" si="31"/>
        <v>Yes</v>
      </c>
    </row>
    <row r="449" spans="1:15" x14ac:dyDescent="0.25">
      <c r="A449" s="136" t="s">
        <v>562</v>
      </c>
      <c r="B449" s="136" t="s">
        <v>2987</v>
      </c>
      <c r="C449" s="26">
        <v>2793</v>
      </c>
      <c r="D449" s="26" t="s">
        <v>564</v>
      </c>
      <c r="E449" s="114">
        <v>485</v>
      </c>
      <c r="F449" s="114">
        <v>0</v>
      </c>
      <c r="G449" s="114">
        <v>0</v>
      </c>
      <c r="H449" s="114">
        <v>0</v>
      </c>
      <c r="I449" s="114">
        <v>0</v>
      </c>
      <c r="J449" s="91">
        <f t="shared" si="29"/>
        <v>485</v>
      </c>
      <c r="K449" s="118" t="str">
        <f>IFERROR(VLOOKUP(C449,'CEDARS School FRPL'!$C$4:$H$2393,6,FALSE),"No")</f>
        <v>Yes</v>
      </c>
      <c r="L449" s="118" t="str">
        <f>VLOOKUP(A449,'District Data'!$A$2:$P$321,14,FALSE)</f>
        <v>Yes</v>
      </c>
      <c r="M449" s="120" t="str">
        <f>IFERROR(IF(AND(VLOOKUP(C449,'Package 218'!$D:$D,1,FALSE)=C449,VLOOKUP(C449,'Package 218'!$D:$F,3,FALSE)="Yes",VLOOKUP(A449,'District Data'!$A$2:$O$321,14,FALSE)="Yes"),"Yes","No"),"No")</f>
        <v>Yes</v>
      </c>
      <c r="N449" s="23" t="str">
        <f t="shared" si="30"/>
        <v>Yes</v>
      </c>
      <c r="O449" s="131" t="str">
        <f t="shared" si="31"/>
        <v>Yes</v>
      </c>
    </row>
    <row r="450" spans="1:15" x14ac:dyDescent="0.25">
      <c r="A450" s="136" t="s">
        <v>562</v>
      </c>
      <c r="B450" s="136" t="s">
        <v>2987</v>
      </c>
      <c r="C450" s="26">
        <v>2920</v>
      </c>
      <c r="D450" s="26" t="s">
        <v>565</v>
      </c>
      <c r="E450" s="114">
        <v>824.67</v>
      </c>
      <c r="F450" s="114">
        <v>0</v>
      </c>
      <c r="G450" s="114">
        <v>55.24</v>
      </c>
      <c r="H450" s="114">
        <v>0</v>
      </c>
      <c r="I450" s="114">
        <v>0</v>
      </c>
      <c r="J450" s="91">
        <f t="shared" si="29"/>
        <v>879.91</v>
      </c>
      <c r="K450" s="118" t="str">
        <f>IFERROR(VLOOKUP(C450,'CEDARS School FRPL'!$C$4:$H$2393,6,FALSE),"No")</f>
        <v>Yes</v>
      </c>
      <c r="L450" s="118" t="str">
        <f>VLOOKUP(A450,'District Data'!$A$2:$P$321,14,FALSE)</f>
        <v>Yes</v>
      </c>
      <c r="M450" s="120" t="str">
        <f>IFERROR(IF(AND(VLOOKUP(C450,'Package 218'!$D:$D,1,FALSE)=C450,VLOOKUP(C450,'Package 218'!$D:$F,3,FALSE)="Yes",VLOOKUP(A450,'District Data'!$A$2:$O$321,14,FALSE)="Yes"),"Yes","No"),"No")</f>
        <v>Yes</v>
      </c>
      <c r="N450" s="23" t="str">
        <f t="shared" si="30"/>
        <v>Yes</v>
      </c>
      <c r="O450" s="131" t="str">
        <f t="shared" si="31"/>
        <v>Yes</v>
      </c>
    </row>
    <row r="451" spans="1:15" x14ac:dyDescent="0.25">
      <c r="A451" s="136" t="s">
        <v>562</v>
      </c>
      <c r="B451" s="136" t="s">
        <v>2987</v>
      </c>
      <c r="C451" s="26">
        <v>3092</v>
      </c>
      <c r="D451" s="26" t="s">
        <v>566</v>
      </c>
      <c r="E451" s="114">
        <v>468</v>
      </c>
      <c r="F451" s="114">
        <v>0</v>
      </c>
      <c r="G451" s="114">
        <v>0</v>
      </c>
      <c r="H451" s="114">
        <v>0</v>
      </c>
      <c r="I451" s="114">
        <v>0</v>
      </c>
      <c r="J451" s="91">
        <f t="shared" si="29"/>
        <v>468</v>
      </c>
      <c r="K451" s="118" t="str">
        <f>IFERROR(VLOOKUP(C451,'CEDARS School FRPL'!$C$4:$H$2393,6,FALSE),"No")</f>
        <v>Yes</v>
      </c>
      <c r="L451" s="118" t="str">
        <f>VLOOKUP(A451,'District Data'!$A$2:$P$321,14,FALSE)</f>
        <v>Yes</v>
      </c>
      <c r="M451" s="120" t="str">
        <f>IFERROR(IF(AND(VLOOKUP(C451,'Package 218'!$D:$D,1,FALSE)=C451,VLOOKUP(C451,'Package 218'!$D:$F,3,FALSE)="Yes",VLOOKUP(A451,'District Data'!$A$2:$O$321,14,FALSE)="Yes"),"Yes","No"),"No")</f>
        <v>Yes</v>
      </c>
      <c r="N451" s="23" t="str">
        <f t="shared" si="30"/>
        <v>Yes</v>
      </c>
      <c r="O451" s="131" t="str">
        <f t="shared" si="31"/>
        <v>Yes</v>
      </c>
    </row>
    <row r="452" spans="1:15" x14ac:dyDescent="0.25">
      <c r="A452" s="136" t="s">
        <v>562</v>
      </c>
      <c r="B452" s="136" t="s">
        <v>2987</v>
      </c>
      <c r="C452" s="26">
        <v>3373</v>
      </c>
      <c r="D452" s="26" t="s">
        <v>567</v>
      </c>
      <c r="E452" s="114">
        <v>454.33</v>
      </c>
      <c r="F452" s="114">
        <v>0</v>
      </c>
      <c r="G452" s="114">
        <v>0</v>
      </c>
      <c r="H452" s="114">
        <v>0</v>
      </c>
      <c r="I452" s="114">
        <v>0</v>
      </c>
      <c r="J452" s="91">
        <f t="shared" ref="J452:J515" si="32">SUM(E452:I452)</f>
        <v>454.33</v>
      </c>
      <c r="K452" s="118" t="str">
        <f>IFERROR(VLOOKUP(C452,'CEDARS School FRPL'!$C$4:$H$2393,6,FALSE),"No")</f>
        <v>Yes</v>
      </c>
      <c r="L452" s="118" t="str">
        <f>VLOOKUP(A452,'District Data'!$A$2:$P$321,14,FALSE)</f>
        <v>Yes</v>
      </c>
      <c r="M452" s="120" t="str">
        <f>IFERROR(IF(AND(VLOOKUP(C452,'Package 218'!$D:$D,1,FALSE)=C452,VLOOKUP(C452,'Package 218'!$D:$F,3,FALSE)="Yes",VLOOKUP(A452,'District Data'!$A$2:$O$321,14,FALSE)="Yes"),"Yes","No"),"No")</f>
        <v>Yes</v>
      </c>
      <c r="N452" s="23" t="str">
        <f t="shared" ref="N452:N515" si="33">IF(AND(M452="Yes",K452="Yes"),"Yes","No")</f>
        <v>Yes</v>
      </c>
      <c r="O452" s="131" t="str">
        <f t="shared" ref="O452:O515" si="34">TEXT(N452, "Yes")</f>
        <v>Yes</v>
      </c>
    </row>
    <row r="453" spans="1:15" x14ac:dyDescent="0.25">
      <c r="A453" s="26" t="s">
        <v>2327</v>
      </c>
      <c r="B453" s="131" t="s">
        <v>3228</v>
      </c>
      <c r="C453" s="26">
        <v>2472</v>
      </c>
      <c r="D453" s="26" t="s">
        <v>2328</v>
      </c>
      <c r="E453" s="114">
        <v>56.6</v>
      </c>
      <c r="F453" s="114">
        <v>4.9000000000000004</v>
      </c>
      <c r="G453" s="114">
        <v>0</v>
      </c>
      <c r="H453" s="114">
        <v>0</v>
      </c>
      <c r="I453" s="114">
        <v>0</v>
      </c>
      <c r="J453" s="91">
        <f t="shared" si="32"/>
        <v>61.5</v>
      </c>
      <c r="K453" s="118" t="str">
        <f>IFERROR(VLOOKUP(C453,'CEDARS School FRPL'!$C$4:$H$2393,6,FALSE),"No")</f>
        <v>Yes</v>
      </c>
      <c r="L453" s="118" t="str">
        <f>VLOOKUP(A453,'District Data'!$A$2:$P$321,14,FALSE)</f>
        <v>Yes</v>
      </c>
      <c r="M453" s="120" t="str">
        <f>IFERROR(IF(AND(VLOOKUP(C453,'Package 218'!$D:$D,1,FALSE)=C453,VLOOKUP(C453,'Package 218'!$D:$F,3,FALSE)="Yes",VLOOKUP(A453,'District Data'!$A$2:$O$321,14,FALSE)="Yes"),"Yes","No"),"No")</f>
        <v>Yes</v>
      </c>
      <c r="N453" s="23" t="str">
        <f t="shared" si="33"/>
        <v>Yes</v>
      </c>
      <c r="O453" s="131" t="str">
        <f t="shared" si="34"/>
        <v>Yes</v>
      </c>
    </row>
    <row r="454" spans="1:15" x14ac:dyDescent="0.25">
      <c r="A454" s="136" t="s">
        <v>2327</v>
      </c>
      <c r="B454" s="136" t="s">
        <v>3228</v>
      </c>
      <c r="C454" s="26">
        <v>2473</v>
      </c>
      <c r="D454" s="26" t="s">
        <v>2329</v>
      </c>
      <c r="E454" s="114">
        <v>51.81</v>
      </c>
      <c r="F454" s="114">
        <v>0</v>
      </c>
      <c r="G454" s="114">
        <v>3.68</v>
      </c>
      <c r="H454" s="114">
        <v>0</v>
      </c>
      <c r="I454" s="114">
        <v>0</v>
      </c>
      <c r="J454" s="91">
        <f t="shared" si="32"/>
        <v>55.49</v>
      </c>
      <c r="K454" s="118" t="str">
        <f>IFERROR(VLOOKUP(C454,'CEDARS School FRPL'!$C$4:$H$2393,6,FALSE),"No")</f>
        <v>Yes</v>
      </c>
      <c r="L454" s="118" t="str">
        <f>VLOOKUP(A454,'District Data'!$A$2:$P$321,14,FALSE)</f>
        <v>Yes</v>
      </c>
      <c r="M454" s="120" t="str">
        <f>IFERROR(IF(AND(VLOOKUP(C454,'Package 218'!$D:$D,1,FALSE)=C454,VLOOKUP(C454,'Package 218'!$D:$F,3,FALSE)="Yes",VLOOKUP(A454,'District Data'!$A$2:$O$321,14,FALSE)="Yes"),"Yes","No"),"No")</f>
        <v>Yes</v>
      </c>
      <c r="N454" s="23" t="str">
        <f t="shared" si="33"/>
        <v>Yes</v>
      </c>
      <c r="O454" s="131" t="str">
        <f t="shared" si="34"/>
        <v>Yes</v>
      </c>
    </row>
    <row r="455" spans="1:15" x14ac:dyDescent="0.25">
      <c r="A455" s="136" t="s">
        <v>736</v>
      </c>
      <c r="B455" s="136" t="s">
        <v>3002</v>
      </c>
      <c r="C455" s="26">
        <v>2801</v>
      </c>
      <c r="D455" s="26" t="s">
        <v>737</v>
      </c>
      <c r="E455" s="114">
        <v>319.33</v>
      </c>
      <c r="F455" s="114">
        <v>0</v>
      </c>
      <c r="G455" s="114">
        <v>13.25</v>
      </c>
      <c r="H455" s="114">
        <v>0</v>
      </c>
      <c r="I455" s="114">
        <v>0</v>
      </c>
      <c r="J455" s="91">
        <f t="shared" si="32"/>
        <v>332.58</v>
      </c>
      <c r="K455" s="118" t="str">
        <f>IFERROR(VLOOKUP(C455,'CEDARS School FRPL'!$C$4:$H$2393,6,FALSE),"No")</f>
        <v>Yes</v>
      </c>
      <c r="L455" s="118" t="str">
        <f>VLOOKUP(A455,'District Data'!$A$2:$P$321,14,FALSE)</f>
        <v>Yes</v>
      </c>
      <c r="M455" s="120" t="str">
        <f>IFERROR(IF(AND(VLOOKUP(C455,'Package 218'!$D:$D,1,FALSE)=C455,VLOOKUP(C455,'Package 218'!$D:$F,3,FALSE)="Yes",VLOOKUP(A455,'District Data'!$A$2:$O$321,14,FALSE)="Yes"),"Yes","No"),"No")</f>
        <v>Yes</v>
      </c>
      <c r="N455" s="23" t="str">
        <f t="shared" si="33"/>
        <v>Yes</v>
      </c>
      <c r="O455" s="131" t="str">
        <f t="shared" si="34"/>
        <v>Yes</v>
      </c>
    </row>
    <row r="456" spans="1:15" x14ac:dyDescent="0.25">
      <c r="A456" s="136" t="s">
        <v>736</v>
      </c>
      <c r="B456" s="136" t="s">
        <v>3002</v>
      </c>
      <c r="C456" s="26">
        <v>2802</v>
      </c>
      <c r="D456" s="26" t="s">
        <v>2492</v>
      </c>
      <c r="E456" s="114">
        <v>328.69</v>
      </c>
      <c r="F456" s="114">
        <v>0</v>
      </c>
      <c r="G456" s="114">
        <v>0</v>
      </c>
      <c r="H456" s="114">
        <v>0</v>
      </c>
      <c r="I456" s="114">
        <v>0</v>
      </c>
      <c r="J456" s="91">
        <f t="shared" si="32"/>
        <v>328.69</v>
      </c>
      <c r="K456" s="118" t="str">
        <f>IFERROR(VLOOKUP(C456,'CEDARS School FRPL'!$C$4:$H$2393,6,FALSE),"No")</f>
        <v>Yes</v>
      </c>
      <c r="L456" s="118" t="str">
        <f>VLOOKUP(A456,'District Data'!$A$2:$P$321,14,FALSE)</f>
        <v>Yes</v>
      </c>
      <c r="M456" s="120" t="str">
        <f>IFERROR(IF(AND(VLOOKUP(C456,'Package 218'!$D:$D,1,FALSE)=C456,VLOOKUP(C456,'Package 218'!$D:$F,3,FALSE)="Yes",VLOOKUP(A456,'District Data'!$A$2:$O$321,14,FALSE)="Yes"),"Yes","No"),"No")</f>
        <v>Yes</v>
      </c>
      <c r="N456" s="23" t="str">
        <f t="shared" si="33"/>
        <v>Yes</v>
      </c>
      <c r="O456" s="131" t="str">
        <f t="shared" si="34"/>
        <v>Yes</v>
      </c>
    </row>
    <row r="457" spans="1:15" x14ac:dyDescent="0.25">
      <c r="A457" s="136" t="s">
        <v>736</v>
      </c>
      <c r="B457" s="136" t="s">
        <v>3002</v>
      </c>
      <c r="C457" s="26">
        <v>5336</v>
      </c>
      <c r="D457" s="26" t="s">
        <v>738</v>
      </c>
      <c r="E457" s="114">
        <v>40.659999999999997</v>
      </c>
      <c r="F457" s="114">
        <v>0</v>
      </c>
      <c r="G457" s="114">
        <v>0</v>
      </c>
      <c r="H457" s="114">
        <v>0</v>
      </c>
      <c r="I457" s="114">
        <v>0</v>
      </c>
      <c r="J457" s="91">
        <f t="shared" si="32"/>
        <v>40.659999999999997</v>
      </c>
      <c r="K457" s="118" t="str">
        <f>IFERROR(VLOOKUP(C457,'CEDARS School FRPL'!$C$4:$H$2393,6,FALSE),"No")</f>
        <v>Yes</v>
      </c>
      <c r="L457" s="118" t="str">
        <f>VLOOKUP(A457,'District Data'!$A$2:$P$321,14,FALSE)</f>
        <v>Yes</v>
      </c>
      <c r="M457" s="120" t="str">
        <f>IFERROR(IF(AND(VLOOKUP(C457,'Package 218'!$D:$D,1,FALSE)=C457,VLOOKUP(C457,'Package 218'!$D:$F,3,FALSE)="Yes",VLOOKUP(A457,'District Data'!$A$2:$O$321,14,FALSE)="Yes"),"Yes","No"),"No")</f>
        <v>Yes</v>
      </c>
      <c r="N457" s="23" t="str">
        <f t="shared" si="33"/>
        <v>Yes</v>
      </c>
      <c r="O457" s="131" t="str">
        <f t="shared" si="34"/>
        <v>Yes</v>
      </c>
    </row>
    <row r="458" spans="1:15" x14ac:dyDescent="0.25">
      <c r="A458" s="136" t="s">
        <v>4</v>
      </c>
      <c r="B458" s="136" t="s">
        <v>2914</v>
      </c>
      <c r="C458" s="26">
        <v>2305</v>
      </c>
      <c r="D458" s="26" t="s">
        <v>5</v>
      </c>
      <c r="E458" s="114">
        <v>666.54</v>
      </c>
      <c r="F458" s="114">
        <v>0</v>
      </c>
      <c r="G458" s="114">
        <v>0</v>
      </c>
      <c r="H458" s="114">
        <v>0</v>
      </c>
      <c r="I458" s="114">
        <v>0</v>
      </c>
      <c r="J458" s="91">
        <f t="shared" si="32"/>
        <v>666.54</v>
      </c>
      <c r="K458" s="118" t="str">
        <f>IFERROR(VLOOKUP(C458,'CEDARS School FRPL'!$C$4:$H$2393,6,FALSE),"No")</f>
        <v>Yes</v>
      </c>
      <c r="L458" s="118" t="str">
        <f>VLOOKUP(A458,'District Data'!$A$2:$P$321,14,FALSE)</f>
        <v>Yes</v>
      </c>
      <c r="M458" s="120" t="str">
        <f>IFERROR(IF(AND(VLOOKUP(C458,'Package 218'!$D:$D,1,FALSE)=C458,VLOOKUP(C458,'Package 218'!$D:$F,3,FALSE)="Yes",VLOOKUP(A458,'District Data'!$A$2:$O$321,14,FALSE)="Yes"),"Yes","No"),"No")</f>
        <v>Yes</v>
      </c>
      <c r="N458" s="23" t="str">
        <f t="shared" si="33"/>
        <v>Yes</v>
      </c>
      <c r="O458" s="131" t="str">
        <f t="shared" si="34"/>
        <v>Yes</v>
      </c>
    </row>
    <row r="459" spans="1:15" x14ac:dyDescent="0.25">
      <c r="A459" s="136" t="s">
        <v>4</v>
      </c>
      <c r="B459" s="136" t="s">
        <v>2914</v>
      </c>
      <c r="C459" s="26">
        <v>2449</v>
      </c>
      <c r="D459" s="26" t="s">
        <v>6</v>
      </c>
      <c r="E459" s="114">
        <v>298.83999999999997</v>
      </c>
      <c r="F459" s="114">
        <v>0</v>
      </c>
      <c r="G459" s="114">
        <v>0</v>
      </c>
      <c r="H459" s="114">
        <v>0</v>
      </c>
      <c r="I459" s="114">
        <v>0</v>
      </c>
      <c r="J459" s="91">
        <f t="shared" si="32"/>
        <v>298.83999999999997</v>
      </c>
      <c r="K459" s="118" t="str">
        <f>IFERROR(VLOOKUP(C459,'CEDARS School FRPL'!$C$4:$H$2393,6,FALSE),"No")</f>
        <v>Yes</v>
      </c>
      <c r="L459" s="118" t="str">
        <f>VLOOKUP(A459,'District Data'!$A$2:$P$321,14,FALSE)</f>
        <v>Yes</v>
      </c>
      <c r="M459" s="120" t="str">
        <f>IFERROR(IF(AND(VLOOKUP(C459,'Package 218'!$D:$D,1,FALSE)=C459,VLOOKUP(C459,'Package 218'!$D:$F,3,FALSE)="Yes",VLOOKUP(A459,'District Data'!$A$2:$O$321,14,FALSE)="Yes"),"Yes","No"),"No")</f>
        <v>Yes</v>
      </c>
      <c r="N459" s="23" t="str">
        <f t="shared" si="33"/>
        <v>Yes</v>
      </c>
      <c r="O459" s="131" t="str">
        <f t="shared" si="34"/>
        <v>Yes</v>
      </c>
    </row>
    <row r="460" spans="1:15" x14ac:dyDescent="0.25">
      <c r="A460" s="136" t="s">
        <v>4</v>
      </c>
      <c r="B460" s="136" t="s">
        <v>2914</v>
      </c>
      <c r="C460" s="26">
        <v>2763</v>
      </c>
      <c r="D460" s="26" t="s">
        <v>7</v>
      </c>
      <c r="E460" s="114">
        <v>255.04</v>
      </c>
      <c r="F460" s="114">
        <v>0</v>
      </c>
      <c r="G460" s="114">
        <v>0</v>
      </c>
      <c r="H460" s="114">
        <v>0</v>
      </c>
      <c r="I460" s="114">
        <v>0</v>
      </c>
      <c r="J460" s="91">
        <f t="shared" si="32"/>
        <v>255.04</v>
      </c>
      <c r="K460" s="118" t="str">
        <f>IFERROR(VLOOKUP(C460,'CEDARS School FRPL'!$C$4:$H$2393,6,FALSE),"No")</f>
        <v>Yes</v>
      </c>
      <c r="L460" s="118" t="str">
        <f>VLOOKUP(A460,'District Data'!$A$2:$P$321,14,FALSE)</f>
        <v>Yes</v>
      </c>
      <c r="M460" s="120" t="str">
        <f>IFERROR(IF(AND(VLOOKUP(C460,'Package 218'!$D:$D,1,FALSE)=C460,VLOOKUP(C460,'Package 218'!$D:$F,3,FALSE)="Yes",VLOOKUP(A460,'District Data'!$A$2:$O$321,14,FALSE)="Yes"),"Yes","No"),"No")</f>
        <v>Yes</v>
      </c>
      <c r="N460" s="23" t="str">
        <f t="shared" si="33"/>
        <v>Yes</v>
      </c>
      <c r="O460" s="131" t="str">
        <f t="shared" si="34"/>
        <v>Yes</v>
      </c>
    </row>
    <row r="461" spans="1:15" x14ac:dyDescent="0.25">
      <c r="A461" s="136" t="s">
        <v>4</v>
      </c>
      <c r="B461" s="136" t="s">
        <v>2914</v>
      </c>
      <c r="C461" s="26">
        <v>2834</v>
      </c>
      <c r="D461" s="26" t="s">
        <v>8</v>
      </c>
      <c r="E461" s="114">
        <v>304.99</v>
      </c>
      <c r="F461" s="114">
        <v>0</v>
      </c>
      <c r="G461" s="114">
        <v>0</v>
      </c>
      <c r="H461" s="114">
        <v>0</v>
      </c>
      <c r="I461" s="114">
        <v>0</v>
      </c>
      <c r="J461" s="91">
        <f t="shared" si="32"/>
        <v>304.99</v>
      </c>
      <c r="K461" s="118" t="str">
        <f>IFERROR(VLOOKUP(C461,'CEDARS School FRPL'!$C$4:$H$2393,6,FALSE),"No")</f>
        <v>Yes</v>
      </c>
      <c r="L461" s="118" t="str">
        <f>VLOOKUP(A461,'District Data'!$A$2:$P$321,14,FALSE)</f>
        <v>Yes</v>
      </c>
      <c r="M461" s="120" t="str">
        <f>IFERROR(IF(AND(VLOOKUP(C461,'Package 218'!$D:$D,1,FALSE)=C461,VLOOKUP(C461,'Package 218'!$D:$F,3,FALSE)="Yes",VLOOKUP(A461,'District Data'!$A$2:$O$321,14,FALSE)="Yes"),"Yes","No"),"No")</f>
        <v>Yes</v>
      </c>
      <c r="N461" s="23" t="str">
        <f t="shared" si="33"/>
        <v>Yes</v>
      </c>
      <c r="O461" s="131" t="str">
        <f t="shared" si="34"/>
        <v>Yes</v>
      </c>
    </row>
    <row r="462" spans="1:15" x14ac:dyDescent="0.25">
      <c r="A462" s="136" t="s">
        <v>4</v>
      </c>
      <c r="B462" s="136" t="s">
        <v>2914</v>
      </c>
      <c r="C462" s="26">
        <v>2971</v>
      </c>
      <c r="D462" s="26" t="s">
        <v>9</v>
      </c>
      <c r="E462" s="114">
        <v>292.36</v>
      </c>
      <c r="F462" s="114">
        <v>0</v>
      </c>
      <c r="G462" s="114">
        <v>0</v>
      </c>
      <c r="H462" s="114">
        <v>0</v>
      </c>
      <c r="I462" s="114">
        <v>0</v>
      </c>
      <c r="J462" s="91">
        <f t="shared" si="32"/>
        <v>292.36</v>
      </c>
      <c r="K462" s="118" t="str">
        <f>IFERROR(VLOOKUP(C462,'CEDARS School FRPL'!$C$4:$H$2393,6,FALSE),"No")</f>
        <v>Yes</v>
      </c>
      <c r="L462" s="118" t="str">
        <f>VLOOKUP(A462,'District Data'!$A$2:$P$321,14,FALSE)</f>
        <v>Yes</v>
      </c>
      <c r="M462" s="120" t="str">
        <f>IFERROR(IF(AND(VLOOKUP(C462,'Package 218'!$D:$D,1,FALSE)=C462,VLOOKUP(C462,'Package 218'!$D:$F,3,FALSE)="Yes",VLOOKUP(A462,'District Data'!$A$2:$O$321,14,FALSE)="Yes"),"Yes","No"),"No")</f>
        <v>Yes</v>
      </c>
      <c r="N462" s="23" t="str">
        <f t="shared" si="33"/>
        <v>Yes</v>
      </c>
      <c r="O462" s="131" t="str">
        <f t="shared" si="34"/>
        <v>Yes</v>
      </c>
    </row>
    <row r="463" spans="1:15" x14ac:dyDescent="0.25">
      <c r="A463" s="136" t="s">
        <v>4</v>
      </c>
      <c r="B463" s="136" t="s">
        <v>2914</v>
      </c>
      <c r="C463" s="26">
        <v>3216</v>
      </c>
      <c r="D463" s="26" t="s">
        <v>10</v>
      </c>
      <c r="E463" s="114">
        <v>120.1</v>
      </c>
      <c r="F463" s="114">
        <v>0</v>
      </c>
      <c r="G463" s="114">
        <v>0</v>
      </c>
      <c r="H463" s="114">
        <v>0</v>
      </c>
      <c r="I463" s="114">
        <v>0</v>
      </c>
      <c r="J463" s="91">
        <f t="shared" si="32"/>
        <v>120.1</v>
      </c>
      <c r="K463" s="118" t="str">
        <f>IFERROR(VLOOKUP(C463,'CEDARS School FRPL'!$C$4:$H$2393,6,FALSE),"No")</f>
        <v>Yes</v>
      </c>
      <c r="L463" s="118" t="str">
        <f>VLOOKUP(A463,'District Data'!$A$2:$P$321,14,FALSE)</f>
        <v>Yes</v>
      </c>
      <c r="M463" s="120" t="str">
        <f>IFERROR(IF(AND(VLOOKUP(C463,'Package 218'!$D:$D,1,FALSE)=C463,VLOOKUP(C463,'Package 218'!$D:$F,3,FALSE)="Yes",VLOOKUP(A463,'District Data'!$A$2:$O$321,14,FALSE)="Yes"),"Yes","No"),"No")</f>
        <v>Yes</v>
      </c>
      <c r="N463" s="23" t="str">
        <f t="shared" si="33"/>
        <v>Yes</v>
      </c>
      <c r="O463" s="131" t="str">
        <f t="shared" si="34"/>
        <v>Yes</v>
      </c>
    </row>
    <row r="464" spans="1:15" x14ac:dyDescent="0.25">
      <c r="A464" s="136" t="s">
        <v>4</v>
      </c>
      <c r="B464" s="136" t="s">
        <v>2914</v>
      </c>
      <c r="C464" s="26">
        <v>3476</v>
      </c>
      <c r="D464" s="26" t="s">
        <v>11</v>
      </c>
      <c r="E464" s="114">
        <v>805.53</v>
      </c>
      <c r="F464" s="114">
        <v>0</v>
      </c>
      <c r="G464" s="114">
        <v>104.24</v>
      </c>
      <c r="H464" s="114">
        <v>0</v>
      </c>
      <c r="I464" s="114">
        <v>0</v>
      </c>
      <c r="J464" s="91">
        <f t="shared" si="32"/>
        <v>909.77</v>
      </c>
      <c r="K464" s="118" t="str">
        <f>IFERROR(VLOOKUP(C464,'CEDARS School FRPL'!$C$4:$H$2393,6,FALSE),"No")</f>
        <v>Yes</v>
      </c>
      <c r="L464" s="118" t="str">
        <f>VLOOKUP(A464,'District Data'!$A$2:$P$321,14,FALSE)</f>
        <v>Yes</v>
      </c>
      <c r="M464" s="120" t="str">
        <f>IFERROR(IF(AND(VLOOKUP(C464,'Package 218'!$D:$D,1,FALSE)=C464,VLOOKUP(C464,'Package 218'!$D:$F,3,FALSE)="Yes",VLOOKUP(A464,'District Data'!$A$2:$O$321,14,FALSE)="Yes"),"Yes","No"),"No")</f>
        <v>Yes</v>
      </c>
      <c r="N464" s="23" t="str">
        <f t="shared" si="33"/>
        <v>Yes</v>
      </c>
      <c r="O464" s="131" t="str">
        <f t="shared" si="34"/>
        <v>Yes</v>
      </c>
    </row>
    <row r="465" spans="1:15" x14ac:dyDescent="0.25">
      <c r="A465" s="136" t="s">
        <v>4</v>
      </c>
      <c r="B465" s="136" t="s">
        <v>2914</v>
      </c>
      <c r="C465" s="26">
        <v>3857</v>
      </c>
      <c r="D465" s="26" t="s">
        <v>12</v>
      </c>
      <c r="E465" s="114">
        <v>110.66</v>
      </c>
      <c r="F465" s="114">
        <v>0</v>
      </c>
      <c r="G465" s="114">
        <v>3.21</v>
      </c>
      <c r="H465" s="114">
        <v>0</v>
      </c>
      <c r="I465" s="114">
        <v>0</v>
      </c>
      <c r="J465" s="91">
        <f t="shared" si="32"/>
        <v>113.86999999999999</v>
      </c>
      <c r="K465" s="118" t="str">
        <f>IFERROR(VLOOKUP(C465,'CEDARS School FRPL'!$C$4:$H$2393,6,FALSE),"No")</f>
        <v>Yes</v>
      </c>
      <c r="L465" s="118" t="str">
        <f>VLOOKUP(A465,'District Data'!$A$2:$P$321,14,FALSE)</f>
        <v>Yes</v>
      </c>
      <c r="M465" s="120" t="str">
        <f>IFERROR(IF(AND(VLOOKUP(C465,'Package 218'!$D:$D,1,FALSE)=C465,VLOOKUP(C465,'Package 218'!$D:$F,3,FALSE)="Yes",VLOOKUP(A465,'District Data'!$A$2:$O$321,14,FALSE)="Yes"),"Yes","No"),"No")</f>
        <v>Yes</v>
      </c>
      <c r="N465" s="23" t="str">
        <f t="shared" si="33"/>
        <v>Yes</v>
      </c>
      <c r="O465" s="131" t="str">
        <f t="shared" si="34"/>
        <v>Yes</v>
      </c>
    </row>
    <row r="466" spans="1:15" x14ac:dyDescent="0.25">
      <c r="A466" s="136" t="s">
        <v>4</v>
      </c>
      <c r="B466" s="136" t="s">
        <v>2914</v>
      </c>
      <c r="C466" s="26">
        <v>5208</v>
      </c>
      <c r="D466" s="26" t="s">
        <v>2433</v>
      </c>
      <c r="E466" s="114">
        <v>41.63</v>
      </c>
      <c r="F466" s="114">
        <v>0</v>
      </c>
      <c r="G466" s="114">
        <v>0</v>
      </c>
      <c r="H466" s="114">
        <v>0</v>
      </c>
      <c r="I466" s="114">
        <v>15.55</v>
      </c>
      <c r="J466" s="91">
        <f t="shared" si="32"/>
        <v>57.180000000000007</v>
      </c>
      <c r="K466" s="118" t="str">
        <f>IFERROR(VLOOKUP(C466,'CEDARS School FRPL'!$C$4:$H$2393,6,FALSE),"No")</f>
        <v>No</v>
      </c>
      <c r="L466" s="118" t="str">
        <f>VLOOKUP(A466,'District Data'!$A$2:$P$321,14,FALSE)</f>
        <v>Yes</v>
      </c>
      <c r="M466" s="120" t="str">
        <f>IFERROR(IF(AND(VLOOKUP(C466,'Package 218'!$D:$D,1,FALSE)=C466,VLOOKUP(C466,'Package 218'!$D:$F,3,FALSE)="Yes",VLOOKUP(A466,'District Data'!$A$2:$O$321,14,FALSE)="Yes"),"Yes","No"),"No")</f>
        <v>No</v>
      </c>
      <c r="N466" s="23" t="str">
        <f t="shared" si="33"/>
        <v>No</v>
      </c>
      <c r="O466" s="131" t="str">
        <f t="shared" si="34"/>
        <v>No</v>
      </c>
    </row>
    <row r="467" spans="1:15" x14ac:dyDescent="0.25">
      <c r="A467" s="136" t="s">
        <v>4</v>
      </c>
      <c r="B467" s="136" t="s">
        <v>2914</v>
      </c>
      <c r="C467" s="26">
        <v>5514</v>
      </c>
      <c r="D467" s="26" t="s">
        <v>2729</v>
      </c>
      <c r="E467" s="114">
        <v>76.06</v>
      </c>
      <c r="F467" s="114">
        <v>0</v>
      </c>
      <c r="G467" s="114">
        <v>0</v>
      </c>
      <c r="H467" s="114">
        <v>0</v>
      </c>
      <c r="I467" s="114">
        <v>0</v>
      </c>
      <c r="J467" s="91">
        <f t="shared" si="32"/>
        <v>76.06</v>
      </c>
      <c r="K467" s="118" t="str">
        <f>IFERROR(VLOOKUP(C467,'CEDARS School FRPL'!$C$4:$H$2393,6,FALSE),"No")</f>
        <v>Yes</v>
      </c>
      <c r="L467" s="118" t="str">
        <f>VLOOKUP(A467,'District Data'!$A$2:$P$321,14,FALSE)</f>
        <v>Yes</v>
      </c>
      <c r="M467" s="120" t="str">
        <f>IFERROR(IF(AND(VLOOKUP(C467,'Package 218'!$D:$D,1,FALSE)=C467,VLOOKUP(C467,'Package 218'!$D:$F,3,FALSE)="Yes",VLOOKUP(A467,'District Data'!$A$2:$O$321,14,FALSE)="Yes"),"Yes","No"),"No")</f>
        <v>Yes</v>
      </c>
      <c r="N467" s="23" t="str">
        <f t="shared" si="33"/>
        <v>Yes</v>
      </c>
      <c r="O467" s="131" t="str">
        <f t="shared" si="34"/>
        <v>Yes</v>
      </c>
    </row>
    <row r="468" spans="1:15" x14ac:dyDescent="0.25">
      <c r="A468" s="136" t="s">
        <v>822</v>
      </c>
      <c r="B468" s="136" t="s">
        <v>3015</v>
      </c>
      <c r="C468" s="26">
        <v>2268</v>
      </c>
      <c r="D468" s="26" t="s">
        <v>823</v>
      </c>
      <c r="E468" s="114">
        <v>204.4</v>
      </c>
      <c r="F468" s="114">
        <v>13.5</v>
      </c>
      <c r="G468" s="114">
        <v>0</v>
      </c>
      <c r="H468" s="114">
        <v>0</v>
      </c>
      <c r="I468" s="114">
        <v>0</v>
      </c>
      <c r="J468" s="91">
        <f t="shared" si="32"/>
        <v>217.9</v>
      </c>
      <c r="K468" s="118" t="str">
        <f>IFERROR(VLOOKUP(C468,'CEDARS School FRPL'!$C$4:$H$2393,6,FALSE),"No")</f>
        <v>Yes</v>
      </c>
      <c r="L468" s="118" t="str">
        <f>VLOOKUP(A468,'District Data'!$A$2:$P$321,14,FALSE)</f>
        <v>Yes</v>
      </c>
      <c r="M468" s="120" t="str">
        <f>IFERROR(IF(AND(VLOOKUP(C468,'Package 218'!$D:$D,1,FALSE)=C468,VLOOKUP(C468,'Package 218'!$D:$F,3,FALSE)="Yes",VLOOKUP(A468,'District Data'!$A$2:$O$321,14,FALSE)="Yes"),"Yes","No"),"No")</f>
        <v>Yes</v>
      </c>
      <c r="N468" s="23" t="str">
        <f t="shared" si="33"/>
        <v>Yes</v>
      </c>
      <c r="O468" s="131" t="str">
        <f t="shared" si="34"/>
        <v>Yes</v>
      </c>
    </row>
    <row r="469" spans="1:15" x14ac:dyDescent="0.25">
      <c r="A469" s="136" t="s">
        <v>822</v>
      </c>
      <c r="B469" s="136" t="s">
        <v>3015</v>
      </c>
      <c r="C469" s="26">
        <v>2391</v>
      </c>
      <c r="D469" s="26" t="s">
        <v>824</v>
      </c>
      <c r="E469" s="114">
        <v>361.2</v>
      </c>
      <c r="F469" s="114">
        <v>0</v>
      </c>
      <c r="G469" s="114">
        <v>0</v>
      </c>
      <c r="H469" s="114">
        <v>0</v>
      </c>
      <c r="I469" s="114">
        <v>0</v>
      </c>
      <c r="J469" s="91">
        <f t="shared" si="32"/>
        <v>361.2</v>
      </c>
      <c r="K469" s="118" t="str">
        <f>IFERROR(VLOOKUP(C469,'CEDARS School FRPL'!$C$4:$H$2393,6,FALSE),"No")</f>
        <v>Yes</v>
      </c>
      <c r="L469" s="118" t="str">
        <f>VLOOKUP(A469,'District Data'!$A$2:$P$321,14,FALSE)</f>
        <v>Yes</v>
      </c>
      <c r="M469" s="120" t="str">
        <f>IFERROR(IF(AND(VLOOKUP(C469,'Package 218'!$D:$D,1,FALSE)=C469,VLOOKUP(C469,'Package 218'!$D:$F,3,FALSE)="Yes",VLOOKUP(A469,'District Data'!$A$2:$O$321,14,FALSE)="Yes"),"Yes","No"),"No")</f>
        <v>Yes</v>
      </c>
      <c r="N469" s="23" t="str">
        <f t="shared" si="33"/>
        <v>Yes</v>
      </c>
      <c r="O469" s="131" t="str">
        <f t="shared" si="34"/>
        <v>Yes</v>
      </c>
    </row>
    <row r="470" spans="1:15" x14ac:dyDescent="0.25">
      <c r="A470" s="136" t="s">
        <v>822</v>
      </c>
      <c r="B470" s="136" t="s">
        <v>3015</v>
      </c>
      <c r="C470" s="26">
        <v>2972</v>
      </c>
      <c r="D470" s="26" t="s">
        <v>825</v>
      </c>
      <c r="E470" s="114">
        <v>224.22</v>
      </c>
      <c r="F470" s="114">
        <v>0</v>
      </c>
      <c r="G470" s="114">
        <v>0</v>
      </c>
      <c r="H470" s="114">
        <v>0</v>
      </c>
      <c r="I470" s="114">
        <v>0</v>
      </c>
      <c r="J470" s="91">
        <f t="shared" si="32"/>
        <v>224.22</v>
      </c>
      <c r="K470" s="118" t="str">
        <f>IFERROR(VLOOKUP(C470,'CEDARS School FRPL'!$C$4:$H$2393,6,FALSE),"No")</f>
        <v>Yes</v>
      </c>
      <c r="L470" s="118" t="str">
        <f>VLOOKUP(A470,'District Data'!$A$2:$P$321,14,FALSE)</f>
        <v>Yes</v>
      </c>
      <c r="M470" s="120" t="str">
        <f>IFERROR(IF(AND(VLOOKUP(C470,'Package 218'!$D:$D,1,FALSE)=C470,VLOOKUP(C470,'Package 218'!$D:$F,3,FALSE)="Yes",VLOOKUP(A470,'District Data'!$A$2:$O$321,14,FALSE)="Yes"),"Yes","No"),"No")</f>
        <v>Yes</v>
      </c>
      <c r="N470" s="23" t="str">
        <f t="shared" si="33"/>
        <v>Yes</v>
      </c>
      <c r="O470" s="131" t="str">
        <f t="shared" si="34"/>
        <v>Yes</v>
      </c>
    </row>
    <row r="471" spans="1:15" x14ac:dyDescent="0.25">
      <c r="A471" s="136" t="s">
        <v>822</v>
      </c>
      <c r="B471" s="136" t="s">
        <v>3015</v>
      </c>
      <c r="C471" s="26">
        <v>3621</v>
      </c>
      <c r="D471" s="26" t="s">
        <v>536</v>
      </c>
      <c r="E471" s="114">
        <v>228.24</v>
      </c>
      <c r="F471" s="114">
        <v>0</v>
      </c>
      <c r="G471" s="114">
        <v>0</v>
      </c>
      <c r="H471" s="114">
        <v>0</v>
      </c>
      <c r="I471" s="114">
        <v>0</v>
      </c>
      <c r="J471" s="91">
        <f t="shared" si="32"/>
        <v>228.24</v>
      </c>
      <c r="K471" s="118" t="str">
        <f>IFERROR(VLOOKUP(C471,'CEDARS School FRPL'!$C$4:$H$2393,6,FALSE),"No")</f>
        <v>Yes</v>
      </c>
      <c r="L471" s="118" t="str">
        <f>VLOOKUP(A471,'District Data'!$A$2:$P$321,14,FALSE)</f>
        <v>Yes</v>
      </c>
      <c r="M471" s="120" t="str">
        <f>IFERROR(IF(AND(VLOOKUP(C471,'Package 218'!$D:$D,1,FALSE)=C471,VLOOKUP(C471,'Package 218'!$D:$F,3,FALSE)="Yes",VLOOKUP(A471,'District Data'!$A$2:$O$321,14,FALSE)="Yes"),"Yes","No"),"No")</f>
        <v>Yes</v>
      </c>
      <c r="N471" s="23" t="str">
        <f t="shared" si="33"/>
        <v>Yes</v>
      </c>
      <c r="O471" s="131" t="str">
        <f t="shared" si="34"/>
        <v>Yes</v>
      </c>
    </row>
    <row r="472" spans="1:15" x14ac:dyDescent="0.25">
      <c r="A472" s="136" t="s">
        <v>822</v>
      </c>
      <c r="B472" s="136" t="s">
        <v>3015</v>
      </c>
      <c r="C472" s="26">
        <v>3622</v>
      </c>
      <c r="D472" s="26" t="s">
        <v>826</v>
      </c>
      <c r="E472" s="114">
        <v>405.07</v>
      </c>
      <c r="F472" s="114">
        <v>0</v>
      </c>
      <c r="G472" s="114">
        <v>34.190000000000005</v>
      </c>
      <c r="H472" s="114">
        <v>21.93</v>
      </c>
      <c r="I472" s="114">
        <v>0</v>
      </c>
      <c r="J472" s="91">
        <f t="shared" si="32"/>
        <v>461.19</v>
      </c>
      <c r="K472" s="118" t="str">
        <f>IFERROR(VLOOKUP(C472,'CEDARS School FRPL'!$C$4:$H$2393,6,FALSE),"No")</f>
        <v>Yes</v>
      </c>
      <c r="L472" s="118" t="str">
        <f>VLOOKUP(A472,'District Data'!$A$2:$P$321,14,FALSE)</f>
        <v>Yes</v>
      </c>
      <c r="M472" s="120" t="str">
        <f>IFERROR(IF(AND(VLOOKUP(C472,'Package 218'!$D:$D,1,FALSE)=C472,VLOOKUP(C472,'Package 218'!$D:$F,3,FALSE)="Yes",VLOOKUP(A472,'District Data'!$A$2:$O$321,14,FALSE)="Yes"),"Yes","No"),"No")</f>
        <v>Yes</v>
      </c>
      <c r="N472" s="23" t="str">
        <f t="shared" si="33"/>
        <v>Yes</v>
      </c>
      <c r="O472" s="131" t="str">
        <f t="shared" si="34"/>
        <v>Yes</v>
      </c>
    </row>
    <row r="473" spans="1:15" x14ac:dyDescent="0.25">
      <c r="A473" s="136" t="s">
        <v>822</v>
      </c>
      <c r="B473" s="136" t="s">
        <v>3015</v>
      </c>
      <c r="C473" s="188">
        <v>5191</v>
      </c>
      <c r="D473" s="26" t="s">
        <v>2870</v>
      </c>
      <c r="E473" s="114">
        <v>98.48</v>
      </c>
      <c r="F473" s="114">
        <v>0</v>
      </c>
      <c r="G473" s="114">
        <v>0</v>
      </c>
      <c r="H473" s="114">
        <v>0</v>
      </c>
      <c r="I473" s="114">
        <v>0</v>
      </c>
      <c r="J473" s="91">
        <f t="shared" si="32"/>
        <v>98.48</v>
      </c>
      <c r="K473" s="118" t="str">
        <f>IFERROR(VLOOKUP(C473,'CEDARS School FRPL'!$C$4:$H$2393,6,FALSE),"No")</f>
        <v>Yes</v>
      </c>
      <c r="L473" s="118" t="str">
        <f>VLOOKUP(A473,'District Data'!$A$2:$P$321,14,FALSE)</f>
        <v>Yes</v>
      </c>
      <c r="M473" s="120" t="str">
        <f>IFERROR(IF(AND(VLOOKUP(C473,'Package 218'!$D:$D,1,FALSE)=C473,VLOOKUP(C473,'Package 218'!$D:$F,3,FALSE)="Yes",VLOOKUP(A473,'District Data'!$A$2:$O$321,14,FALSE)="Yes"),"Yes","No"),"No")</f>
        <v>Yes</v>
      </c>
      <c r="N473" s="23" t="str">
        <f t="shared" si="33"/>
        <v>Yes</v>
      </c>
      <c r="O473" s="131" t="str">
        <f t="shared" si="34"/>
        <v>Yes</v>
      </c>
    </row>
    <row r="474" spans="1:15" x14ac:dyDescent="0.25">
      <c r="A474" s="136" t="s">
        <v>1281</v>
      </c>
      <c r="B474" s="136" t="s">
        <v>3079</v>
      </c>
      <c r="C474" s="26">
        <v>2728</v>
      </c>
      <c r="D474" s="26" t="s">
        <v>1282</v>
      </c>
      <c r="E474" s="114">
        <v>177.17</v>
      </c>
      <c r="F474" s="114">
        <v>0</v>
      </c>
      <c r="G474" s="114">
        <v>18.419999999999998</v>
      </c>
      <c r="H474" s="114">
        <v>2.8000000000000003</v>
      </c>
      <c r="I474" s="114">
        <v>0.7</v>
      </c>
      <c r="J474" s="91">
        <f t="shared" si="32"/>
        <v>199.08999999999997</v>
      </c>
      <c r="K474" s="118" t="str">
        <f>IFERROR(VLOOKUP(C474,'CEDARS School FRPL'!$C$4:$H$2393,6,FALSE),"No")</f>
        <v>Yes</v>
      </c>
      <c r="L474" s="118" t="str">
        <f>VLOOKUP(A474,'District Data'!$A$2:$P$321,14,FALSE)</f>
        <v>Yes</v>
      </c>
      <c r="M474" s="120" t="str">
        <f>IFERROR(IF(AND(VLOOKUP(C474,'Package 218'!$D:$D,1,FALSE)=C474,VLOOKUP(C474,'Package 218'!$D:$F,3,FALSE)="Yes",VLOOKUP(A474,'District Data'!$A$2:$O$321,14,FALSE)="Yes"),"Yes","No"),"No")</f>
        <v>Yes</v>
      </c>
      <c r="N474" s="23" t="str">
        <f t="shared" si="33"/>
        <v>Yes</v>
      </c>
      <c r="O474" s="131" t="str">
        <f t="shared" si="34"/>
        <v>Yes</v>
      </c>
    </row>
    <row r="475" spans="1:15" x14ac:dyDescent="0.25">
      <c r="A475" s="136" t="s">
        <v>1281</v>
      </c>
      <c r="B475" s="136" t="s">
        <v>3079</v>
      </c>
      <c r="C475" s="26">
        <v>3155</v>
      </c>
      <c r="D475" s="26" t="s">
        <v>1283</v>
      </c>
      <c r="E475" s="114">
        <v>101</v>
      </c>
      <c r="F475" s="114">
        <v>0</v>
      </c>
      <c r="G475" s="114">
        <v>0</v>
      </c>
      <c r="H475" s="114">
        <v>0</v>
      </c>
      <c r="I475" s="114">
        <v>0</v>
      </c>
      <c r="J475" s="91">
        <f t="shared" si="32"/>
        <v>101</v>
      </c>
      <c r="K475" s="118" t="str">
        <f>IFERROR(VLOOKUP(C475,'CEDARS School FRPL'!$C$4:$H$2393,6,FALSE),"No")</f>
        <v>Yes</v>
      </c>
      <c r="L475" s="118" t="str">
        <f>VLOOKUP(A475,'District Data'!$A$2:$P$321,14,FALSE)</f>
        <v>Yes</v>
      </c>
      <c r="M475" s="120" t="str">
        <f>IFERROR(IF(AND(VLOOKUP(C475,'Package 218'!$D:$D,1,FALSE)=C475,VLOOKUP(C475,'Package 218'!$D:$F,3,FALSE)="Yes",VLOOKUP(A475,'District Data'!$A$2:$O$321,14,FALSE)="Yes"),"Yes","No"),"No")</f>
        <v>Yes</v>
      </c>
      <c r="N475" s="23" t="str">
        <f t="shared" si="33"/>
        <v>Yes</v>
      </c>
      <c r="O475" s="131" t="str">
        <f t="shared" si="34"/>
        <v>Yes</v>
      </c>
    </row>
    <row r="476" spans="1:15" x14ac:dyDescent="0.25">
      <c r="A476" s="136" t="s">
        <v>1281</v>
      </c>
      <c r="B476" s="136" t="s">
        <v>3079</v>
      </c>
      <c r="C476" s="26">
        <v>3787</v>
      </c>
      <c r="D476" s="26" t="s">
        <v>1284</v>
      </c>
      <c r="E476" s="114">
        <v>235</v>
      </c>
      <c r="F476" s="114">
        <v>15.6</v>
      </c>
      <c r="G476" s="114">
        <v>0</v>
      </c>
      <c r="H476" s="114">
        <v>0</v>
      </c>
      <c r="I476" s="114">
        <v>0</v>
      </c>
      <c r="J476" s="91">
        <f t="shared" si="32"/>
        <v>250.6</v>
      </c>
      <c r="K476" s="118" t="str">
        <f>IFERROR(VLOOKUP(C476,'CEDARS School FRPL'!$C$4:$H$2393,6,FALSE),"No")</f>
        <v>Yes</v>
      </c>
      <c r="L476" s="118" t="str">
        <f>VLOOKUP(A476,'District Data'!$A$2:$P$321,14,FALSE)</f>
        <v>Yes</v>
      </c>
      <c r="M476" s="120" t="str">
        <f>IFERROR(IF(AND(VLOOKUP(C476,'Package 218'!$D:$D,1,FALSE)=C476,VLOOKUP(C476,'Package 218'!$D:$F,3,FALSE)="Yes",VLOOKUP(A476,'District Data'!$A$2:$O$321,14,FALSE)="Yes"),"Yes","No"),"No")</f>
        <v>Yes</v>
      </c>
      <c r="N476" s="23" t="str">
        <f t="shared" si="33"/>
        <v>Yes</v>
      </c>
      <c r="O476" s="131" t="str">
        <f t="shared" si="34"/>
        <v>Yes</v>
      </c>
    </row>
    <row r="477" spans="1:15" x14ac:dyDescent="0.25">
      <c r="A477" s="136" t="s">
        <v>1281</v>
      </c>
      <c r="B477" s="136" t="s">
        <v>3079</v>
      </c>
      <c r="C477" s="26">
        <v>3788</v>
      </c>
      <c r="D477" s="26" t="s">
        <v>1285</v>
      </c>
      <c r="E477" s="114">
        <v>97.09</v>
      </c>
      <c r="F477" s="114">
        <v>0</v>
      </c>
      <c r="G477" s="114">
        <v>0</v>
      </c>
      <c r="H477" s="114">
        <v>0</v>
      </c>
      <c r="I477" s="114">
        <v>0.12</v>
      </c>
      <c r="J477" s="91">
        <f t="shared" si="32"/>
        <v>97.210000000000008</v>
      </c>
      <c r="K477" s="118" t="str">
        <f>IFERROR(VLOOKUP(C477,'CEDARS School FRPL'!$C$4:$H$2393,6,FALSE),"No")</f>
        <v>Yes</v>
      </c>
      <c r="L477" s="118" t="str">
        <f>VLOOKUP(A477,'District Data'!$A$2:$P$321,14,FALSE)</f>
        <v>Yes</v>
      </c>
      <c r="M477" s="120" t="str">
        <f>IFERROR(IF(AND(VLOOKUP(C477,'Package 218'!$D:$D,1,FALSE)=C477,VLOOKUP(C477,'Package 218'!$D:$F,3,FALSE)="Yes",VLOOKUP(A477,'District Data'!$A$2:$O$321,14,FALSE)="Yes"),"Yes","No"),"No")</f>
        <v>Yes</v>
      </c>
      <c r="N477" s="23" t="str">
        <f t="shared" si="33"/>
        <v>Yes</v>
      </c>
      <c r="O477" s="131" t="str">
        <f t="shared" si="34"/>
        <v>Yes</v>
      </c>
    </row>
    <row r="478" spans="1:15" x14ac:dyDescent="0.25">
      <c r="A478" s="136" t="s">
        <v>1126</v>
      </c>
      <c r="B478" s="136" t="s">
        <v>3053</v>
      </c>
      <c r="C478" s="26">
        <v>2835</v>
      </c>
      <c r="D478" s="26" t="s">
        <v>1127</v>
      </c>
      <c r="E478" s="114">
        <v>318.95</v>
      </c>
      <c r="F478" s="114">
        <v>0</v>
      </c>
      <c r="G478" s="114">
        <v>0</v>
      </c>
      <c r="H478" s="114">
        <v>0</v>
      </c>
      <c r="I478" s="114">
        <v>0</v>
      </c>
      <c r="J478" s="91">
        <f t="shared" si="32"/>
        <v>318.95</v>
      </c>
      <c r="K478" s="118" t="str">
        <f>IFERROR(VLOOKUP(C478,'CEDARS School FRPL'!$C$4:$H$2393,6,FALSE),"No")</f>
        <v>Yes</v>
      </c>
      <c r="L478" s="118" t="str">
        <f>VLOOKUP(A478,'District Data'!$A$2:$P$321,14,FALSE)</f>
        <v>Yes</v>
      </c>
      <c r="M478" s="120" t="str">
        <f>IFERROR(IF(AND(VLOOKUP(C478,'Package 218'!$D:$D,1,FALSE)=C478,VLOOKUP(C478,'Package 218'!$D:$F,3,FALSE)="Yes",VLOOKUP(A478,'District Data'!$A$2:$O$321,14,FALSE)="Yes"),"Yes","No"),"No")</f>
        <v>Yes</v>
      </c>
      <c r="N478" s="23" t="str">
        <f t="shared" si="33"/>
        <v>Yes</v>
      </c>
      <c r="O478" s="131" t="str">
        <f t="shared" si="34"/>
        <v>Yes</v>
      </c>
    </row>
    <row r="479" spans="1:15" x14ac:dyDescent="0.25">
      <c r="A479" s="136" t="s">
        <v>1176</v>
      </c>
      <c r="B479" s="136" t="s">
        <v>3061</v>
      </c>
      <c r="C479" s="26">
        <v>2180</v>
      </c>
      <c r="D479" s="26" t="s">
        <v>1177</v>
      </c>
      <c r="E479" s="114">
        <v>631.61</v>
      </c>
      <c r="F479" s="114">
        <v>0</v>
      </c>
      <c r="G479" s="114">
        <v>78.210000000000008</v>
      </c>
      <c r="H479" s="114">
        <v>17.7</v>
      </c>
      <c r="I479" s="114">
        <v>0</v>
      </c>
      <c r="J479" s="91">
        <f t="shared" si="32"/>
        <v>727.5200000000001</v>
      </c>
      <c r="K479" s="118" t="str">
        <f>IFERROR(VLOOKUP(C479,'CEDARS School FRPL'!$C$4:$H$2393,6,FALSE),"No")</f>
        <v>No</v>
      </c>
      <c r="L479" s="118" t="str">
        <f>VLOOKUP(A479,'District Data'!$A$2:$P$321,14,FALSE)</f>
        <v>Yes</v>
      </c>
      <c r="M479" s="120" t="str">
        <f>IFERROR(IF(AND(VLOOKUP(C479,'Package 218'!$D:$D,1,FALSE)=C479,VLOOKUP(C479,'Package 218'!$D:$F,3,FALSE)="Yes",VLOOKUP(A479,'District Data'!$A$2:$O$321,14,FALSE)="Yes"),"Yes","No"),"No")</f>
        <v>No</v>
      </c>
      <c r="N479" s="23" t="str">
        <f t="shared" si="33"/>
        <v>No</v>
      </c>
      <c r="O479" s="131" t="str">
        <f t="shared" si="34"/>
        <v>No</v>
      </c>
    </row>
    <row r="480" spans="1:15" x14ac:dyDescent="0.25">
      <c r="A480" s="136" t="s">
        <v>1176</v>
      </c>
      <c r="B480" s="136" t="s">
        <v>3061</v>
      </c>
      <c r="C480" s="26">
        <v>3374</v>
      </c>
      <c r="D480" s="26" t="s">
        <v>1178</v>
      </c>
      <c r="E480" s="114">
        <v>390.55</v>
      </c>
      <c r="F480" s="114">
        <v>0</v>
      </c>
      <c r="G480" s="114">
        <v>0</v>
      </c>
      <c r="H480" s="114">
        <v>0</v>
      </c>
      <c r="I480" s="114">
        <v>0</v>
      </c>
      <c r="J480" s="91">
        <f t="shared" si="32"/>
        <v>390.55</v>
      </c>
      <c r="K480" s="118" t="str">
        <f>IFERROR(VLOOKUP(C480,'CEDARS School FRPL'!$C$4:$H$2393,6,FALSE),"No")</f>
        <v>No</v>
      </c>
      <c r="L480" s="118" t="str">
        <f>VLOOKUP(A480,'District Data'!$A$2:$P$321,14,FALSE)</f>
        <v>Yes</v>
      </c>
      <c r="M480" s="120" t="str">
        <f>IFERROR(IF(AND(VLOOKUP(C480,'Package 218'!$D:$D,1,FALSE)=C480,VLOOKUP(C480,'Package 218'!$D:$F,3,FALSE)="Yes",VLOOKUP(A480,'District Data'!$A$2:$O$321,14,FALSE)="Yes"),"Yes","No"),"No")</f>
        <v>No</v>
      </c>
      <c r="N480" s="23" t="str">
        <f t="shared" si="33"/>
        <v>No</v>
      </c>
      <c r="O480" s="131" t="str">
        <f t="shared" si="34"/>
        <v>No</v>
      </c>
    </row>
    <row r="481" spans="1:15" x14ac:dyDescent="0.25">
      <c r="A481" s="136" t="s">
        <v>1176</v>
      </c>
      <c r="B481" s="136" t="s">
        <v>3061</v>
      </c>
      <c r="C481" s="26">
        <v>3661</v>
      </c>
      <c r="D481" s="26" t="s">
        <v>1179</v>
      </c>
      <c r="E481" s="114">
        <v>294.62</v>
      </c>
      <c r="F481" s="114">
        <v>51.85</v>
      </c>
      <c r="G481" s="114">
        <v>0</v>
      </c>
      <c r="H481" s="114">
        <v>0</v>
      </c>
      <c r="I481" s="114">
        <v>0</v>
      </c>
      <c r="J481" s="91">
        <f t="shared" si="32"/>
        <v>346.47</v>
      </c>
      <c r="K481" s="118" t="str">
        <f>IFERROR(VLOOKUP(C481,'CEDARS School FRPL'!$C$4:$H$2393,6,FALSE),"No")</f>
        <v>No</v>
      </c>
      <c r="L481" s="118" t="str">
        <f>VLOOKUP(A481,'District Data'!$A$2:$P$321,14,FALSE)</f>
        <v>Yes</v>
      </c>
      <c r="M481" s="120" t="str">
        <f>IFERROR(IF(AND(VLOOKUP(C481,'Package 218'!$D:$D,1,FALSE)=C481,VLOOKUP(C481,'Package 218'!$D:$F,3,FALSE)="Yes",VLOOKUP(A481,'District Data'!$A$2:$O$321,14,FALSE)="Yes"),"Yes","No"),"No")</f>
        <v>No</v>
      </c>
      <c r="N481" s="23" t="str">
        <f t="shared" si="33"/>
        <v>No</v>
      </c>
      <c r="O481" s="131" t="str">
        <f t="shared" si="34"/>
        <v>No</v>
      </c>
    </row>
    <row r="482" spans="1:15" x14ac:dyDescent="0.25">
      <c r="A482" s="136" t="s">
        <v>540</v>
      </c>
      <c r="B482" s="136" t="s">
        <v>2983</v>
      </c>
      <c r="C482" s="26">
        <v>1629</v>
      </c>
      <c r="D482" s="26" t="s">
        <v>541</v>
      </c>
      <c r="E482" s="114">
        <v>25.52</v>
      </c>
      <c r="F482" s="114">
        <v>0</v>
      </c>
      <c r="G482" s="114">
        <v>0</v>
      </c>
      <c r="H482" s="114">
        <v>0</v>
      </c>
      <c r="I482" s="114">
        <v>0</v>
      </c>
      <c r="J482" s="91">
        <f t="shared" si="32"/>
        <v>25.52</v>
      </c>
      <c r="K482" s="118" t="str">
        <f>IFERROR(VLOOKUP(C482,'CEDARS School FRPL'!$C$4:$H$2393,6,FALSE),"No")</f>
        <v>Yes</v>
      </c>
      <c r="L482" s="118" t="str">
        <f>VLOOKUP(A482,'District Data'!$A$2:$P$321,14,FALSE)</f>
        <v>Yes</v>
      </c>
      <c r="M482" s="120" t="str">
        <f>IFERROR(IF(AND(VLOOKUP(C482,'Package 218'!$D:$D,1,FALSE)=C482,VLOOKUP(C482,'Package 218'!$D:$F,3,FALSE)="Yes",VLOOKUP(A482,'District Data'!$A$2:$O$321,14,FALSE)="Yes"),"Yes","No"),"No")</f>
        <v>Yes</v>
      </c>
      <c r="N482" s="23" t="str">
        <f t="shared" si="33"/>
        <v>Yes</v>
      </c>
      <c r="O482" s="131" t="str">
        <f t="shared" si="34"/>
        <v>Yes</v>
      </c>
    </row>
    <row r="483" spans="1:15" x14ac:dyDescent="0.25">
      <c r="A483" s="136" t="s">
        <v>540</v>
      </c>
      <c r="B483" s="136" t="s">
        <v>2983</v>
      </c>
      <c r="C483" s="26">
        <v>2137</v>
      </c>
      <c r="D483" s="26" t="s">
        <v>542</v>
      </c>
      <c r="E483" s="114">
        <v>442.4</v>
      </c>
      <c r="F483" s="114">
        <v>0</v>
      </c>
      <c r="G483" s="114">
        <v>57.12</v>
      </c>
      <c r="H483" s="114">
        <v>0</v>
      </c>
      <c r="I483" s="114">
        <v>0</v>
      </c>
      <c r="J483" s="91">
        <f t="shared" si="32"/>
        <v>499.52</v>
      </c>
      <c r="K483" s="118" t="str">
        <f>IFERROR(VLOOKUP(C483,'CEDARS School FRPL'!$C$4:$H$2393,6,FALSE),"No")</f>
        <v>Yes</v>
      </c>
      <c r="L483" s="118" t="str">
        <f>VLOOKUP(A483,'District Data'!$A$2:$P$321,14,FALSE)</f>
        <v>Yes</v>
      </c>
      <c r="M483" s="120" t="str">
        <f>IFERROR(IF(AND(VLOOKUP(C483,'Package 218'!$D:$D,1,FALSE)=C483,VLOOKUP(C483,'Package 218'!$D:$F,3,FALSE)="Yes",VLOOKUP(A483,'District Data'!$A$2:$O$321,14,FALSE)="Yes"),"Yes","No"),"No")</f>
        <v>Yes</v>
      </c>
      <c r="N483" s="23" t="str">
        <f t="shared" si="33"/>
        <v>Yes</v>
      </c>
      <c r="O483" s="131" t="str">
        <f t="shared" si="34"/>
        <v>Yes</v>
      </c>
    </row>
    <row r="484" spans="1:15" x14ac:dyDescent="0.25">
      <c r="A484" s="136" t="s">
        <v>540</v>
      </c>
      <c r="B484" s="136" t="s">
        <v>2983</v>
      </c>
      <c r="C484" s="26">
        <v>3217</v>
      </c>
      <c r="D484" s="26" t="s">
        <v>543</v>
      </c>
      <c r="E484" s="114">
        <v>654.34</v>
      </c>
      <c r="F484" s="114">
        <v>11.1</v>
      </c>
      <c r="G484" s="114">
        <v>0</v>
      </c>
      <c r="H484" s="114">
        <v>0</v>
      </c>
      <c r="I484" s="114">
        <v>0</v>
      </c>
      <c r="J484" s="91">
        <f t="shared" si="32"/>
        <v>665.44</v>
      </c>
      <c r="K484" s="118" t="str">
        <f>IFERROR(VLOOKUP(C484,'CEDARS School FRPL'!$C$4:$H$2393,6,FALSE),"No")</f>
        <v>Yes</v>
      </c>
      <c r="L484" s="118" t="str">
        <f>VLOOKUP(A484,'District Data'!$A$2:$P$321,14,FALSE)</f>
        <v>Yes</v>
      </c>
      <c r="M484" s="120" t="str">
        <f>IFERROR(IF(AND(VLOOKUP(C484,'Package 218'!$D:$D,1,FALSE)=C484,VLOOKUP(C484,'Package 218'!$D:$F,3,FALSE)="Yes",VLOOKUP(A484,'District Data'!$A$2:$O$321,14,FALSE)="Yes"),"Yes","No"),"No")</f>
        <v>Yes</v>
      </c>
      <c r="N484" s="23" t="str">
        <f t="shared" si="33"/>
        <v>Yes</v>
      </c>
      <c r="O484" s="131" t="str">
        <f t="shared" si="34"/>
        <v>Yes</v>
      </c>
    </row>
    <row r="485" spans="1:15" x14ac:dyDescent="0.25">
      <c r="A485" s="136" t="s">
        <v>540</v>
      </c>
      <c r="B485" s="136" t="s">
        <v>2983</v>
      </c>
      <c r="C485" s="26">
        <v>4245</v>
      </c>
      <c r="D485" s="26" t="s">
        <v>544</v>
      </c>
      <c r="E485" s="114">
        <v>361.11</v>
      </c>
      <c r="F485" s="114">
        <v>0</v>
      </c>
      <c r="G485" s="114">
        <v>0</v>
      </c>
      <c r="H485" s="114">
        <v>0</v>
      </c>
      <c r="I485" s="114">
        <v>0</v>
      </c>
      <c r="J485" s="91">
        <f t="shared" si="32"/>
        <v>361.11</v>
      </c>
      <c r="K485" s="118" t="str">
        <f>IFERROR(VLOOKUP(C485,'CEDARS School FRPL'!$C$4:$H$2393,6,FALSE),"No")</f>
        <v>Yes</v>
      </c>
      <c r="L485" s="118" t="str">
        <f>VLOOKUP(A485,'District Data'!$A$2:$P$321,14,FALSE)</f>
        <v>Yes</v>
      </c>
      <c r="M485" s="120" t="str">
        <f>IFERROR(IF(AND(VLOOKUP(C485,'Package 218'!$D:$D,1,FALSE)=C485,VLOOKUP(C485,'Package 218'!$D:$F,3,FALSE)="Yes",VLOOKUP(A485,'District Data'!$A$2:$O$321,14,FALSE)="Yes"),"Yes","No"),"No")</f>
        <v>Yes</v>
      </c>
      <c r="N485" s="23" t="str">
        <f t="shared" si="33"/>
        <v>Yes</v>
      </c>
      <c r="O485" s="131" t="str">
        <f t="shared" si="34"/>
        <v>Yes</v>
      </c>
    </row>
    <row r="486" spans="1:15" x14ac:dyDescent="0.25">
      <c r="A486" s="136" t="s">
        <v>540</v>
      </c>
      <c r="B486" s="136" t="s">
        <v>2983</v>
      </c>
      <c r="C486" s="26">
        <v>5715</v>
      </c>
      <c r="D486" s="26" t="s">
        <v>3270</v>
      </c>
      <c r="E486" s="114">
        <v>72.94</v>
      </c>
      <c r="F486" s="114">
        <v>0</v>
      </c>
      <c r="G486" s="114">
        <v>0</v>
      </c>
      <c r="H486" s="114">
        <v>0</v>
      </c>
      <c r="I486" s="114">
        <v>0</v>
      </c>
      <c r="J486" s="91">
        <f t="shared" si="32"/>
        <v>72.94</v>
      </c>
      <c r="K486" s="118" t="str">
        <f>IFERROR(VLOOKUP(C486,'CEDARS School FRPL'!$C$4:$H$2393,6,FALSE),"No")</f>
        <v>Yes</v>
      </c>
      <c r="L486" s="118" t="str">
        <f>VLOOKUP(A486,'District Data'!$A$2:$P$321,14,FALSE)</f>
        <v>Yes</v>
      </c>
      <c r="M486" s="120" t="str">
        <f>IFERROR(IF(AND(VLOOKUP(C486,'Package 218'!$D:$D,1,FALSE)=C486,VLOOKUP(C486,'Package 218'!$D:$F,3,FALSE)="Yes",VLOOKUP(A486,'District Data'!$A$2:$O$321,14,FALSE)="Yes"),"Yes","No"),"No")</f>
        <v>No</v>
      </c>
      <c r="N486" s="23" t="str">
        <f t="shared" si="33"/>
        <v>No</v>
      </c>
      <c r="O486" s="131" t="str">
        <f t="shared" si="34"/>
        <v>No</v>
      </c>
    </row>
    <row r="487" spans="1:15" x14ac:dyDescent="0.25">
      <c r="A487" s="136" t="s">
        <v>2085</v>
      </c>
      <c r="B487" s="136" t="s">
        <v>3189</v>
      </c>
      <c r="C487" s="26">
        <v>3580</v>
      </c>
      <c r="D487" s="26" t="s">
        <v>2086</v>
      </c>
      <c r="E487" s="114">
        <v>60.61</v>
      </c>
      <c r="F487" s="114">
        <v>0</v>
      </c>
      <c r="G487" s="114">
        <v>3.78</v>
      </c>
      <c r="H487" s="114">
        <v>0.6</v>
      </c>
      <c r="I487" s="114">
        <v>0</v>
      </c>
      <c r="J487" s="91">
        <f t="shared" si="32"/>
        <v>64.989999999999995</v>
      </c>
      <c r="K487" s="118" t="str">
        <f>IFERROR(VLOOKUP(C487,'CEDARS School FRPL'!$C$4:$H$2393,6,FALSE),"No")</f>
        <v>Yes</v>
      </c>
      <c r="L487" s="118" t="str">
        <f>VLOOKUP(A487,'District Data'!$A$2:$P$321,14,FALSE)</f>
        <v>Yes</v>
      </c>
      <c r="M487" s="120" t="str">
        <f>IFERROR(IF(AND(VLOOKUP(C487,'Package 218'!$D:$D,1,FALSE)=C487,VLOOKUP(C487,'Package 218'!$D:$F,3,FALSE)="Yes",VLOOKUP(A487,'District Data'!$A$2:$O$321,14,FALSE)="Yes"),"Yes","No"),"No")</f>
        <v>Yes</v>
      </c>
      <c r="N487" s="23" t="str">
        <f t="shared" si="33"/>
        <v>Yes</v>
      </c>
      <c r="O487" s="131" t="str">
        <f t="shared" si="34"/>
        <v>Yes</v>
      </c>
    </row>
    <row r="488" spans="1:15" x14ac:dyDescent="0.25">
      <c r="A488" s="136" t="s">
        <v>2085</v>
      </c>
      <c r="B488" s="136" t="s">
        <v>3189</v>
      </c>
      <c r="C488" s="26">
        <v>5032</v>
      </c>
      <c r="D488" s="26" t="s">
        <v>2087</v>
      </c>
      <c r="E488" s="114">
        <v>119.5</v>
      </c>
      <c r="F488" s="114">
        <v>0</v>
      </c>
      <c r="G488" s="114">
        <v>0</v>
      </c>
      <c r="H488" s="114">
        <v>0</v>
      </c>
      <c r="I488" s="114">
        <v>0</v>
      </c>
      <c r="J488" s="91">
        <f t="shared" si="32"/>
        <v>119.5</v>
      </c>
      <c r="K488" s="118" t="str">
        <f>IFERROR(VLOOKUP(C488,'CEDARS School FRPL'!$C$4:$H$2393,6,FALSE),"No")</f>
        <v>Yes</v>
      </c>
      <c r="L488" s="118" t="str">
        <f>VLOOKUP(A488,'District Data'!$A$2:$P$321,14,FALSE)</f>
        <v>Yes</v>
      </c>
      <c r="M488" s="120" t="str">
        <f>IFERROR(IF(AND(VLOOKUP(C488,'Package 218'!$D:$D,1,FALSE)=C488,VLOOKUP(C488,'Package 218'!$D:$F,3,FALSE)="Yes",VLOOKUP(A488,'District Data'!$A$2:$O$321,14,FALSE)="Yes"),"Yes","No"),"No")</f>
        <v>Yes</v>
      </c>
      <c r="N488" s="23" t="str">
        <f t="shared" si="33"/>
        <v>Yes</v>
      </c>
      <c r="O488" s="131" t="str">
        <f t="shared" si="34"/>
        <v>Yes</v>
      </c>
    </row>
    <row r="489" spans="1:15" x14ac:dyDescent="0.25">
      <c r="A489" s="136" t="s">
        <v>1600</v>
      </c>
      <c r="B489" s="136" t="s">
        <v>3133</v>
      </c>
      <c r="C489" s="26">
        <v>2921</v>
      </c>
      <c r="D489" s="26" t="s">
        <v>1601</v>
      </c>
      <c r="E489" s="114">
        <v>201.91</v>
      </c>
      <c r="F489" s="114">
        <v>0</v>
      </c>
      <c r="G489" s="114">
        <v>5.6099999999999994</v>
      </c>
      <c r="H489" s="114">
        <v>0.5</v>
      </c>
      <c r="I489" s="114">
        <v>0</v>
      </c>
      <c r="J489" s="91">
        <f t="shared" si="32"/>
        <v>208.01999999999998</v>
      </c>
      <c r="K489" s="118" t="str">
        <f>IFERROR(VLOOKUP(C489,'CEDARS School FRPL'!$C$4:$H$2393,6,FALSE),"No")</f>
        <v>Yes</v>
      </c>
      <c r="L489" s="118" t="str">
        <f>VLOOKUP(A489,'District Data'!$A$2:$P$321,14,FALSE)</f>
        <v>Yes</v>
      </c>
      <c r="M489" s="120" t="str">
        <f>IFERROR(IF(AND(VLOOKUP(C489,'Package 218'!$D:$D,1,FALSE)=C489,VLOOKUP(C489,'Package 218'!$D:$F,3,FALSE)="Yes",VLOOKUP(A489,'District Data'!$A$2:$O$321,14,FALSE)="Yes"),"Yes","No"),"No")</f>
        <v>Yes</v>
      </c>
      <c r="N489" s="23" t="str">
        <f t="shared" si="33"/>
        <v>Yes</v>
      </c>
      <c r="O489" s="131" t="str">
        <f t="shared" si="34"/>
        <v>Yes</v>
      </c>
    </row>
    <row r="490" spans="1:15" x14ac:dyDescent="0.25">
      <c r="A490" s="136" t="s">
        <v>419</v>
      </c>
      <c r="B490" s="136" t="s">
        <v>2960</v>
      </c>
      <c r="C490" s="26">
        <v>3326</v>
      </c>
      <c r="D490" s="26" t="s">
        <v>420</v>
      </c>
      <c r="E490" s="114">
        <v>169.1</v>
      </c>
      <c r="F490" s="114">
        <v>12.38</v>
      </c>
      <c r="G490" s="114">
        <v>0</v>
      </c>
      <c r="H490" s="114">
        <v>0</v>
      </c>
      <c r="I490" s="114">
        <v>0</v>
      </c>
      <c r="J490" s="91">
        <f t="shared" si="32"/>
        <v>181.48</v>
      </c>
      <c r="K490" s="118" t="str">
        <f>IFERROR(VLOOKUP(C490,'CEDARS School FRPL'!$C$4:$H$2393,6,FALSE),"No")</f>
        <v>Yes</v>
      </c>
      <c r="L490" s="118" t="str">
        <f>VLOOKUP(A490,'District Data'!$A$2:$P$321,14,FALSE)</f>
        <v>Yes</v>
      </c>
      <c r="M490" s="120" t="str">
        <f>IFERROR(IF(AND(VLOOKUP(C490,'Package 218'!$D:$D,1,FALSE)=C490,VLOOKUP(C490,'Package 218'!$D:$F,3,FALSE)="Yes",VLOOKUP(A490,'District Data'!$A$2:$O$321,14,FALSE)="Yes"),"Yes","No"),"No")</f>
        <v>Yes</v>
      </c>
      <c r="N490" s="23" t="str">
        <f t="shared" si="33"/>
        <v>Yes</v>
      </c>
      <c r="O490" s="131" t="str">
        <f t="shared" si="34"/>
        <v>Yes</v>
      </c>
    </row>
    <row r="491" spans="1:15" x14ac:dyDescent="0.25">
      <c r="A491" s="136" t="s">
        <v>1710</v>
      </c>
      <c r="B491" s="136" t="s">
        <v>3151</v>
      </c>
      <c r="C491" s="26">
        <v>2010</v>
      </c>
      <c r="D491" s="26" t="s">
        <v>1711</v>
      </c>
      <c r="E491" s="114">
        <v>58.1</v>
      </c>
      <c r="F491" s="114">
        <v>0</v>
      </c>
      <c r="G491" s="114">
        <v>0</v>
      </c>
      <c r="H491" s="114">
        <v>0</v>
      </c>
      <c r="I491" s="114">
        <v>0</v>
      </c>
      <c r="J491" s="91">
        <f t="shared" si="32"/>
        <v>58.1</v>
      </c>
      <c r="K491" s="118" t="str">
        <f>IFERROR(VLOOKUP(C491,'CEDARS School FRPL'!$C$4:$H$2393,6,FALSE),"No")</f>
        <v>Yes</v>
      </c>
      <c r="L491" s="118" t="str">
        <f>VLOOKUP(A491,'District Data'!$A$2:$P$321,14,FALSE)</f>
        <v>Yes</v>
      </c>
      <c r="M491" s="120" t="str">
        <f>IFERROR(IF(AND(VLOOKUP(C491,'Package 218'!$D:$D,1,FALSE)=C491,VLOOKUP(C491,'Package 218'!$D:$F,3,FALSE)="Yes",VLOOKUP(A491,'District Data'!$A$2:$O$321,14,FALSE)="Yes"),"Yes","No"),"No")</f>
        <v>Yes</v>
      </c>
      <c r="N491" s="23" t="str">
        <f t="shared" si="33"/>
        <v>Yes</v>
      </c>
      <c r="O491" s="131" t="str">
        <f t="shared" si="34"/>
        <v>Yes</v>
      </c>
    </row>
    <row r="492" spans="1:15" x14ac:dyDescent="0.25">
      <c r="A492" s="136" t="s">
        <v>2336</v>
      </c>
      <c r="B492" s="136" t="s">
        <v>3230</v>
      </c>
      <c r="C492" s="26">
        <v>3375</v>
      </c>
      <c r="D492" s="26" t="s">
        <v>2337</v>
      </c>
      <c r="E492" s="114">
        <v>165.8</v>
      </c>
      <c r="F492" s="114">
        <v>9.9</v>
      </c>
      <c r="G492" s="114">
        <v>2.96</v>
      </c>
      <c r="H492" s="114">
        <v>0</v>
      </c>
      <c r="I492" s="114">
        <v>0</v>
      </c>
      <c r="J492" s="91">
        <f t="shared" si="32"/>
        <v>178.66000000000003</v>
      </c>
      <c r="K492" s="118" t="str">
        <f>IFERROR(VLOOKUP(C492,'CEDARS School FRPL'!$C$4:$H$2393,6,FALSE),"No")</f>
        <v>Yes</v>
      </c>
      <c r="L492" s="118" t="str">
        <f>VLOOKUP(A492,'District Data'!$A$2:$P$321,14,FALSE)</f>
        <v>Yes</v>
      </c>
      <c r="M492" s="120" t="str">
        <f>IFERROR(IF(AND(VLOOKUP(C492,'Package 218'!$D:$D,1,FALSE)=C492,VLOOKUP(C492,'Package 218'!$D:$F,3,FALSE)="Yes",VLOOKUP(A492,'District Data'!$A$2:$O$321,14,FALSE)="Yes"),"Yes","No"),"No")</f>
        <v>Yes</v>
      </c>
      <c r="N492" s="23" t="str">
        <f t="shared" si="33"/>
        <v>Yes</v>
      </c>
      <c r="O492" s="131" t="str">
        <f t="shared" si="34"/>
        <v>Yes</v>
      </c>
    </row>
    <row r="493" spans="1:15" x14ac:dyDescent="0.25">
      <c r="A493" s="136" t="s">
        <v>1407</v>
      </c>
      <c r="B493" s="136" t="s">
        <v>3093</v>
      </c>
      <c r="C493" s="26">
        <v>3024</v>
      </c>
      <c r="D493" s="26" t="s">
        <v>1408</v>
      </c>
      <c r="E493" s="114">
        <v>236.57</v>
      </c>
      <c r="F493" s="114">
        <v>0</v>
      </c>
      <c r="G493" s="114">
        <v>19.850000000000001</v>
      </c>
      <c r="H493" s="114">
        <v>4.16</v>
      </c>
      <c r="I493" s="114">
        <v>0</v>
      </c>
      <c r="J493" s="91">
        <f t="shared" si="32"/>
        <v>260.58000000000004</v>
      </c>
      <c r="K493" s="118" t="str">
        <f>IFERROR(VLOOKUP(C493,'CEDARS School FRPL'!$C$4:$H$2393,6,FALSE),"No")</f>
        <v>Yes</v>
      </c>
      <c r="L493" s="118" t="str">
        <f>VLOOKUP(A493,'District Data'!$A$2:$P$321,14,FALSE)</f>
        <v>Yes</v>
      </c>
      <c r="M493" s="120" t="str">
        <f>IFERROR(IF(AND(VLOOKUP(C493,'Package 218'!$D:$D,1,FALSE)=C493,VLOOKUP(C493,'Package 218'!$D:$F,3,FALSE)="Yes",VLOOKUP(A493,'District Data'!$A$2:$O$321,14,FALSE)="Yes"),"Yes","No"),"No")</f>
        <v>Yes</v>
      </c>
      <c r="N493" s="23" t="str">
        <f t="shared" si="33"/>
        <v>Yes</v>
      </c>
      <c r="O493" s="131" t="str">
        <f t="shared" si="34"/>
        <v>Yes</v>
      </c>
    </row>
    <row r="494" spans="1:15" x14ac:dyDescent="0.25">
      <c r="A494" s="136" t="s">
        <v>1407</v>
      </c>
      <c r="B494" s="136" t="s">
        <v>3093</v>
      </c>
      <c r="C494" s="26">
        <v>3025</v>
      </c>
      <c r="D494" s="26" t="s">
        <v>1409</v>
      </c>
      <c r="E494" s="114">
        <v>312.83999999999997</v>
      </c>
      <c r="F494" s="114">
        <v>0</v>
      </c>
      <c r="G494" s="114">
        <v>0</v>
      </c>
      <c r="H494" s="114">
        <v>0</v>
      </c>
      <c r="I494" s="114">
        <v>0</v>
      </c>
      <c r="J494" s="91">
        <f t="shared" si="32"/>
        <v>312.83999999999997</v>
      </c>
      <c r="K494" s="118" t="str">
        <f>IFERROR(VLOOKUP(C494,'CEDARS School FRPL'!$C$4:$H$2393,6,FALSE),"No")</f>
        <v>Yes</v>
      </c>
      <c r="L494" s="118" t="str">
        <f>VLOOKUP(A494,'District Data'!$A$2:$P$321,14,FALSE)</f>
        <v>Yes</v>
      </c>
      <c r="M494" s="120" t="str">
        <f>IFERROR(IF(AND(VLOOKUP(C494,'Package 218'!$D:$D,1,FALSE)=C494,VLOOKUP(C494,'Package 218'!$D:$F,3,FALSE)="Yes",VLOOKUP(A494,'District Data'!$A$2:$O$321,14,FALSE)="Yes"),"Yes","No"),"No")</f>
        <v>Yes</v>
      </c>
      <c r="N494" s="23" t="str">
        <f t="shared" si="33"/>
        <v>Yes</v>
      </c>
      <c r="O494" s="131" t="str">
        <f t="shared" si="34"/>
        <v>Yes</v>
      </c>
    </row>
    <row r="495" spans="1:15" x14ac:dyDescent="0.25">
      <c r="A495" s="136" t="s">
        <v>1407</v>
      </c>
      <c r="B495" s="136" t="s">
        <v>3093</v>
      </c>
      <c r="C495" s="26">
        <v>5708</v>
      </c>
      <c r="D495" s="26" t="s">
        <v>2898</v>
      </c>
      <c r="E495" s="114">
        <v>10.73</v>
      </c>
      <c r="F495" s="114">
        <v>0</v>
      </c>
      <c r="G495" s="114">
        <v>0</v>
      </c>
      <c r="H495" s="114">
        <v>0</v>
      </c>
      <c r="I495" s="114">
        <v>0</v>
      </c>
      <c r="J495" s="91">
        <f t="shared" si="32"/>
        <v>10.73</v>
      </c>
      <c r="K495" s="118" t="str">
        <f>IFERROR(VLOOKUP(C495,'CEDARS School FRPL'!$C$4:$H$2393,6,FALSE),"No")</f>
        <v>Yes</v>
      </c>
      <c r="L495" s="118" t="str">
        <f>VLOOKUP(A495,'District Data'!$A$2:$P$321,14,FALSE)</f>
        <v>Yes</v>
      </c>
      <c r="M495" s="120" t="str">
        <f>IFERROR(IF(AND(VLOOKUP(C495,'Package 218'!$D:$D,1,FALSE)=C495,VLOOKUP(C495,'Package 218'!$D:$F,3,FALSE)="Yes",VLOOKUP(A495,'District Data'!$A$2:$O$321,14,FALSE)="Yes"),"Yes","No"),"No")</f>
        <v>Yes</v>
      </c>
      <c r="N495" s="23" t="str">
        <f t="shared" si="33"/>
        <v>Yes</v>
      </c>
      <c r="O495" s="131" t="str">
        <f t="shared" si="34"/>
        <v>Yes</v>
      </c>
    </row>
    <row r="496" spans="1:15" x14ac:dyDescent="0.25">
      <c r="A496" s="136" t="s">
        <v>1396</v>
      </c>
      <c r="B496" s="136" t="s">
        <v>3091</v>
      </c>
      <c r="C496" s="26">
        <v>2283</v>
      </c>
      <c r="D496" s="26" t="s">
        <v>1397</v>
      </c>
      <c r="E496" s="114">
        <v>139.08000000000001</v>
      </c>
      <c r="F496" s="114">
        <v>0</v>
      </c>
      <c r="G496" s="114">
        <v>6.6099999999999994</v>
      </c>
      <c r="H496" s="114">
        <v>0.1</v>
      </c>
      <c r="I496" s="114">
        <v>0</v>
      </c>
      <c r="J496" s="91">
        <f t="shared" si="32"/>
        <v>145.79</v>
      </c>
      <c r="K496" s="118" t="str">
        <f>IFERROR(VLOOKUP(C496,'CEDARS School FRPL'!$C$4:$H$2393,6,FALSE),"No")</f>
        <v>Yes</v>
      </c>
      <c r="L496" s="118" t="str">
        <f>VLOOKUP(A496,'District Data'!$A$2:$P$321,14,FALSE)</f>
        <v>Yes</v>
      </c>
      <c r="M496" s="120" t="str">
        <f>IFERROR(IF(AND(VLOOKUP(C496,'Package 218'!$D:$D,1,FALSE)=C496,VLOOKUP(C496,'Package 218'!$D:$F,3,FALSE)="Yes",VLOOKUP(A496,'District Data'!$A$2:$O$321,14,FALSE)="Yes"),"Yes","No"),"No")</f>
        <v>Yes</v>
      </c>
      <c r="N496" s="23" t="str">
        <f t="shared" si="33"/>
        <v>Yes</v>
      </c>
      <c r="O496" s="131" t="str">
        <f t="shared" si="34"/>
        <v>Yes</v>
      </c>
    </row>
    <row r="497" spans="1:15" x14ac:dyDescent="0.25">
      <c r="A497" s="136" t="s">
        <v>1396</v>
      </c>
      <c r="B497" s="136" t="s">
        <v>3091</v>
      </c>
      <c r="C497" s="26">
        <v>2922</v>
      </c>
      <c r="D497" s="26" t="s">
        <v>1398</v>
      </c>
      <c r="E497" s="114">
        <v>135.4</v>
      </c>
      <c r="F497" s="114">
        <v>18.8</v>
      </c>
      <c r="G497" s="114">
        <v>0</v>
      </c>
      <c r="H497" s="114">
        <v>0</v>
      </c>
      <c r="I497" s="114">
        <v>0</v>
      </c>
      <c r="J497" s="91">
        <f t="shared" si="32"/>
        <v>154.20000000000002</v>
      </c>
      <c r="K497" s="118" t="str">
        <f>IFERROR(VLOOKUP(C497,'CEDARS School FRPL'!$C$4:$H$2393,6,FALSE),"No")</f>
        <v>Yes</v>
      </c>
      <c r="L497" s="118" t="str">
        <f>VLOOKUP(A497,'District Data'!$A$2:$P$321,14,FALSE)</f>
        <v>Yes</v>
      </c>
      <c r="M497" s="120" t="str">
        <f>IFERROR(IF(AND(VLOOKUP(C497,'Package 218'!$D:$D,1,FALSE)=C497,VLOOKUP(C497,'Package 218'!$D:$F,3,FALSE)="Yes",VLOOKUP(A497,'District Data'!$A$2:$O$321,14,FALSE)="Yes"),"Yes","No"),"No")</f>
        <v>Yes</v>
      </c>
      <c r="N497" s="23" t="str">
        <f t="shared" si="33"/>
        <v>Yes</v>
      </c>
      <c r="O497" s="131" t="str">
        <f t="shared" si="34"/>
        <v>Yes</v>
      </c>
    </row>
    <row r="498" spans="1:15" x14ac:dyDescent="0.25">
      <c r="A498" s="136" t="s">
        <v>1396</v>
      </c>
      <c r="B498" s="136" t="s">
        <v>3091</v>
      </c>
      <c r="C498" s="26">
        <v>5584</v>
      </c>
      <c r="D498" s="26" t="s">
        <v>2769</v>
      </c>
      <c r="E498" s="114">
        <v>20.37</v>
      </c>
      <c r="F498" s="114">
        <v>0</v>
      </c>
      <c r="G498" s="114">
        <v>0.22</v>
      </c>
      <c r="H498" s="114">
        <v>0</v>
      </c>
      <c r="I498" s="114">
        <v>0</v>
      </c>
      <c r="J498" s="91">
        <f t="shared" si="32"/>
        <v>20.59</v>
      </c>
      <c r="K498" s="118" t="str">
        <f>IFERROR(VLOOKUP(C498,'CEDARS School FRPL'!$C$4:$H$2393,6,FALSE),"No")</f>
        <v>Yes</v>
      </c>
      <c r="L498" s="118" t="str">
        <f>VLOOKUP(A498,'District Data'!$A$2:$P$321,14,FALSE)</f>
        <v>Yes</v>
      </c>
      <c r="M498" s="120" t="str">
        <f>IFERROR(IF(AND(VLOOKUP(C498,'Package 218'!$D:$D,1,FALSE)=C498,VLOOKUP(C498,'Package 218'!$D:$F,3,FALSE)="Yes",VLOOKUP(A498,'District Data'!$A$2:$O$321,14,FALSE)="Yes"),"Yes","No"),"No")</f>
        <v>No</v>
      </c>
      <c r="N498" s="23" t="str">
        <f t="shared" si="33"/>
        <v>No</v>
      </c>
      <c r="O498" s="131" t="str">
        <f t="shared" si="34"/>
        <v>No</v>
      </c>
    </row>
    <row r="499" spans="1:15" x14ac:dyDescent="0.25">
      <c r="A499" s="136" t="s">
        <v>1380</v>
      </c>
      <c r="B499" s="136" t="s">
        <v>3089</v>
      </c>
      <c r="C499" s="26">
        <v>1758</v>
      </c>
      <c r="D499" s="26" t="s">
        <v>1381</v>
      </c>
      <c r="E499" s="114">
        <v>207.72</v>
      </c>
      <c r="F499" s="114">
        <v>0</v>
      </c>
      <c r="G499" s="114">
        <v>14.81</v>
      </c>
      <c r="H499" s="114">
        <v>0</v>
      </c>
      <c r="I499" s="114">
        <v>0</v>
      </c>
      <c r="J499" s="91">
        <f t="shared" si="32"/>
        <v>222.53</v>
      </c>
      <c r="K499" s="118" t="str">
        <f>IFERROR(VLOOKUP(C499,'CEDARS School FRPL'!$C$4:$H$2393,6,FALSE),"No")</f>
        <v>No</v>
      </c>
      <c r="L499" s="118" t="str">
        <f>VLOOKUP(A499,'District Data'!$A$2:$P$321,14,FALSE)</f>
        <v>Yes</v>
      </c>
      <c r="M499" s="120" t="str">
        <f>IFERROR(IF(AND(VLOOKUP(C499,'Package 218'!$D:$D,1,FALSE)=C499,VLOOKUP(C499,'Package 218'!$D:$F,3,FALSE)="Yes",VLOOKUP(A499,'District Data'!$A$2:$O$321,14,FALSE)="Yes"),"Yes","No"),"No")</f>
        <v>No</v>
      </c>
      <c r="N499" s="23" t="str">
        <f t="shared" si="33"/>
        <v>No</v>
      </c>
      <c r="O499" s="131" t="str">
        <f t="shared" si="34"/>
        <v>No</v>
      </c>
    </row>
    <row r="500" spans="1:15" x14ac:dyDescent="0.25">
      <c r="A500" s="136" t="s">
        <v>1380</v>
      </c>
      <c r="B500" s="136" t="s">
        <v>3089</v>
      </c>
      <c r="C500" s="26">
        <v>2696</v>
      </c>
      <c r="D500" s="26" t="s">
        <v>1382</v>
      </c>
      <c r="E500" s="114">
        <v>373.32</v>
      </c>
      <c r="F500" s="114">
        <v>30.7</v>
      </c>
      <c r="G500" s="114">
        <v>0</v>
      </c>
      <c r="H500" s="114">
        <v>0</v>
      </c>
      <c r="I500" s="114">
        <v>0</v>
      </c>
      <c r="J500" s="91">
        <f t="shared" si="32"/>
        <v>404.02</v>
      </c>
      <c r="K500" s="118" t="str">
        <f>IFERROR(VLOOKUP(C500,'CEDARS School FRPL'!$C$4:$H$2393,6,FALSE),"No")</f>
        <v>No</v>
      </c>
      <c r="L500" s="118" t="str">
        <f>VLOOKUP(A500,'District Data'!$A$2:$P$321,14,FALSE)</f>
        <v>Yes</v>
      </c>
      <c r="M500" s="120" t="str">
        <f>IFERROR(IF(AND(VLOOKUP(C500,'Package 218'!$D:$D,1,FALSE)=C500,VLOOKUP(C500,'Package 218'!$D:$F,3,FALSE)="Yes",VLOOKUP(A500,'District Data'!$A$2:$O$321,14,FALSE)="Yes"),"Yes","No"),"No")</f>
        <v>No</v>
      </c>
      <c r="N500" s="23" t="str">
        <f t="shared" si="33"/>
        <v>No</v>
      </c>
      <c r="O500" s="131" t="str">
        <f t="shared" si="34"/>
        <v>No</v>
      </c>
    </row>
    <row r="501" spans="1:15" x14ac:dyDescent="0.25">
      <c r="A501" s="136" t="s">
        <v>1380</v>
      </c>
      <c r="B501" s="136" t="s">
        <v>3089</v>
      </c>
      <c r="C501" s="26">
        <v>2974</v>
      </c>
      <c r="D501" s="26" t="s">
        <v>1383</v>
      </c>
      <c r="E501" s="114">
        <v>1522.78</v>
      </c>
      <c r="F501" s="114">
        <v>0</v>
      </c>
      <c r="G501" s="114">
        <v>83.74</v>
      </c>
      <c r="H501" s="114">
        <v>0</v>
      </c>
      <c r="I501" s="114">
        <v>0</v>
      </c>
      <c r="J501" s="91">
        <f t="shared" si="32"/>
        <v>1606.52</v>
      </c>
      <c r="K501" s="118" t="str">
        <f>IFERROR(VLOOKUP(C501,'CEDARS School FRPL'!$C$4:$H$2393,6,FALSE),"No")</f>
        <v>No</v>
      </c>
      <c r="L501" s="118" t="str">
        <f>VLOOKUP(A501,'District Data'!$A$2:$P$321,14,FALSE)</f>
        <v>Yes</v>
      </c>
      <c r="M501" s="120" t="str">
        <f>IFERROR(IF(AND(VLOOKUP(C501,'Package 218'!$D:$D,1,FALSE)=C501,VLOOKUP(C501,'Package 218'!$D:$F,3,FALSE)="Yes",VLOOKUP(A501,'District Data'!$A$2:$O$321,14,FALSE)="Yes"),"Yes","No"),"No")</f>
        <v>No</v>
      </c>
      <c r="N501" s="23" t="str">
        <f t="shared" si="33"/>
        <v>No</v>
      </c>
      <c r="O501" s="131" t="str">
        <f t="shared" si="34"/>
        <v>No</v>
      </c>
    </row>
    <row r="502" spans="1:15" x14ac:dyDescent="0.25">
      <c r="A502" s="136" t="s">
        <v>1380</v>
      </c>
      <c r="B502" s="136" t="s">
        <v>3089</v>
      </c>
      <c r="C502" s="26">
        <v>3274</v>
      </c>
      <c r="D502" s="26" t="s">
        <v>1384</v>
      </c>
      <c r="E502" s="114">
        <v>755.95</v>
      </c>
      <c r="F502" s="114">
        <v>0</v>
      </c>
      <c r="G502" s="114">
        <v>0</v>
      </c>
      <c r="H502" s="114">
        <v>0</v>
      </c>
      <c r="I502" s="114">
        <v>0</v>
      </c>
      <c r="J502" s="91">
        <f t="shared" si="32"/>
        <v>755.95</v>
      </c>
      <c r="K502" s="118" t="str">
        <f>IFERROR(VLOOKUP(C502,'CEDARS School FRPL'!$C$4:$H$2393,6,FALSE),"No")</f>
        <v>No</v>
      </c>
      <c r="L502" s="118" t="str">
        <f>VLOOKUP(A502,'District Data'!$A$2:$P$321,14,FALSE)</f>
        <v>Yes</v>
      </c>
      <c r="M502" s="120" t="str">
        <f>IFERROR(IF(AND(VLOOKUP(C502,'Package 218'!$D:$D,1,FALSE)=C502,VLOOKUP(C502,'Package 218'!$D:$F,3,FALSE)="Yes",VLOOKUP(A502,'District Data'!$A$2:$O$321,14,FALSE)="Yes"),"Yes","No"),"No")</f>
        <v>No</v>
      </c>
      <c r="N502" s="23" t="str">
        <f t="shared" si="33"/>
        <v>No</v>
      </c>
      <c r="O502" s="131" t="str">
        <f t="shared" si="34"/>
        <v>No</v>
      </c>
    </row>
    <row r="503" spans="1:15" x14ac:dyDescent="0.25">
      <c r="A503" s="136" t="s">
        <v>1380</v>
      </c>
      <c r="B503" s="136" t="s">
        <v>3089</v>
      </c>
      <c r="C503" s="26">
        <v>3377</v>
      </c>
      <c r="D503" s="26" t="s">
        <v>1385</v>
      </c>
      <c r="E503" s="114">
        <v>452.94</v>
      </c>
      <c r="F503" s="114">
        <v>0</v>
      </c>
      <c r="G503" s="114">
        <v>0</v>
      </c>
      <c r="H503" s="114">
        <v>0</v>
      </c>
      <c r="I503" s="114">
        <v>0</v>
      </c>
      <c r="J503" s="91">
        <f t="shared" si="32"/>
        <v>452.94</v>
      </c>
      <c r="K503" s="118" t="str">
        <f>IFERROR(VLOOKUP(C503,'CEDARS School FRPL'!$C$4:$H$2393,6,FALSE),"No")</f>
        <v>Yes</v>
      </c>
      <c r="L503" s="118" t="str">
        <f>VLOOKUP(A503,'District Data'!$A$2:$P$321,14,FALSE)</f>
        <v>Yes</v>
      </c>
      <c r="M503" s="120" t="str">
        <f>IFERROR(IF(AND(VLOOKUP(C503,'Package 218'!$D:$D,1,FALSE)=C503,VLOOKUP(C503,'Package 218'!$D:$F,3,FALSE)="Yes",VLOOKUP(A503,'District Data'!$A$2:$O$321,14,FALSE)="Yes"),"Yes","No"),"No")</f>
        <v>Yes</v>
      </c>
      <c r="N503" s="23" t="str">
        <f t="shared" si="33"/>
        <v>Yes</v>
      </c>
      <c r="O503" s="131" t="str">
        <f t="shared" si="34"/>
        <v>Yes</v>
      </c>
    </row>
    <row r="504" spans="1:15" x14ac:dyDescent="0.25">
      <c r="A504" s="136" t="s">
        <v>1380</v>
      </c>
      <c r="B504" s="136" t="s">
        <v>3089</v>
      </c>
      <c r="C504" s="26">
        <v>3477</v>
      </c>
      <c r="D504" s="26" t="s">
        <v>1386</v>
      </c>
      <c r="E504" s="114">
        <v>372.87</v>
      </c>
      <c r="F504" s="114">
        <v>0</v>
      </c>
      <c r="G504" s="114">
        <v>0</v>
      </c>
      <c r="H504" s="114">
        <v>0</v>
      </c>
      <c r="I504" s="114">
        <v>0</v>
      </c>
      <c r="J504" s="91">
        <f t="shared" si="32"/>
        <v>372.87</v>
      </c>
      <c r="K504" s="118" t="str">
        <f>IFERROR(VLOOKUP(C504,'CEDARS School FRPL'!$C$4:$H$2393,6,FALSE),"No")</f>
        <v>No</v>
      </c>
      <c r="L504" s="118" t="str">
        <f>VLOOKUP(A504,'District Data'!$A$2:$P$321,14,FALSE)</f>
        <v>Yes</v>
      </c>
      <c r="M504" s="120" t="str">
        <f>IFERROR(IF(AND(VLOOKUP(C504,'Package 218'!$D:$D,1,FALSE)=C504,VLOOKUP(C504,'Package 218'!$D:$F,3,FALSE)="Yes",VLOOKUP(A504,'District Data'!$A$2:$O$321,14,FALSE)="Yes"),"Yes","No"),"No")</f>
        <v>No</v>
      </c>
      <c r="N504" s="23" t="str">
        <f t="shared" si="33"/>
        <v>No</v>
      </c>
      <c r="O504" s="131" t="str">
        <f t="shared" si="34"/>
        <v>No</v>
      </c>
    </row>
    <row r="505" spans="1:15" x14ac:dyDescent="0.25">
      <c r="A505" s="136" t="s">
        <v>1380</v>
      </c>
      <c r="B505" s="136" t="s">
        <v>3089</v>
      </c>
      <c r="C505" s="26">
        <v>3566</v>
      </c>
      <c r="D505" s="26" t="s">
        <v>1387</v>
      </c>
      <c r="E505" s="114">
        <v>423.21</v>
      </c>
      <c r="F505" s="114">
        <v>0</v>
      </c>
      <c r="G505" s="114">
        <v>0</v>
      </c>
      <c r="H505" s="114">
        <v>0</v>
      </c>
      <c r="I505" s="114">
        <v>0</v>
      </c>
      <c r="J505" s="91">
        <f t="shared" si="32"/>
        <v>423.21</v>
      </c>
      <c r="K505" s="118" t="str">
        <f>IFERROR(VLOOKUP(C505,'CEDARS School FRPL'!$C$4:$H$2393,6,FALSE),"No")</f>
        <v>Yes</v>
      </c>
      <c r="L505" s="118" t="str">
        <f>VLOOKUP(A505,'District Data'!$A$2:$P$321,14,FALSE)</f>
        <v>Yes</v>
      </c>
      <c r="M505" s="120" t="str">
        <f>IFERROR(IF(AND(VLOOKUP(C505,'Package 218'!$D:$D,1,FALSE)=C505,VLOOKUP(C505,'Package 218'!$D:$F,3,FALSE)="Yes",VLOOKUP(A505,'District Data'!$A$2:$O$321,14,FALSE)="Yes"),"Yes","No"),"No")</f>
        <v>Yes</v>
      </c>
      <c r="N505" s="23" t="str">
        <f t="shared" si="33"/>
        <v>Yes</v>
      </c>
      <c r="O505" s="131" t="str">
        <f t="shared" si="34"/>
        <v>Yes</v>
      </c>
    </row>
    <row r="506" spans="1:15" x14ac:dyDescent="0.25">
      <c r="A506" s="136" t="s">
        <v>1380</v>
      </c>
      <c r="B506" s="136" t="s">
        <v>3089</v>
      </c>
      <c r="C506" s="26">
        <v>3939</v>
      </c>
      <c r="D506" s="26" t="s">
        <v>1388</v>
      </c>
      <c r="E506" s="114">
        <v>729.15</v>
      </c>
      <c r="F506" s="114">
        <v>0</v>
      </c>
      <c r="G506" s="114">
        <v>0</v>
      </c>
      <c r="H506" s="114">
        <v>0</v>
      </c>
      <c r="I506" s="114">
        <v>0</v>
      </c>
      <c r="J506" s="91">
        <f t="shared" si="32"/>
        <v>729.15</v>
      </c>
      <c r="K506" s="118" t="str">
        <f>IFERROR(VLOOKUP(C506,'CEDARS School FRPL'!$C$4:$H$2393,6,FALSE),"No")</f>
        <v>No</v>
      </c>
      <c r="L506" s="118" t="str">
        <f>VLOOKUP(A506,'District Data'!$A$2:$P$321,14,FALSE)</f>
        <v>Yes</v>
      </c>
      <c r="M506" s="120" t="str">
        <f>IFERROR(IF(AND(VLOOKUP(C506,'Package 218'!$D:$D,1,FALSE)=C506,VLOOKUP(C506,'Package 218'!$D:$F,3,FALSE)="Yes",VLOOKUP(A506,'District Data'!$A$2:$O$321,14,FALSE)="Yes"),"Yes","No"),"No")</f>
        <v>No</v>
      </c>
      <c r="N506" s="23" t="str">
        <f t="shared" si="33"/>
        <v>No</v>
      </c>
      <c r="O506" s="131" t="str">
        <f t="shared" si="34"/>
        <v>No</v>
      </c>
    </row>
    <row r="507" spans="1:15" x14ac:dyDescent="0.25">
      <c r="A507" s="136" t="s">
        <v>1380</v>
      </c>
      <c r="B507" s="136" t="s">
        <v>3089</v>
      </c>
      <c r="C507" s="26">
        <v>4328</v>
      </c>
      <c r="D507" s="26" t="s">
        <v>1389</v>
      </c>
      <c r="E507" s="114">
        <v>512.04</v>
      </c>
      <c r="F507" s="114">
        <v>0</v>
      </c>
      <c r="G507" s="114">
        <v>0</v>
      </c>
      <c r="H507" s="114">
        <v>0</v>
      </c>
      <c r="I507" s="114">
        <v>0</v>
      </c>
      <c r="J507" s="91">
        <f t="shared" si="32"/>
        <v>512.04</v>
      </c>
      <c r="K507" s="118" t="str">
        <f>IFERROR(VLOOKUP(C507,'CEDARS School FRPL'!$C$4:$H$2393,6,FALSE),"No")</f>
        <v>No</v>
      </c>
      <c r="L507" s="118" t="str">
        <f>VLOOKUP(A507,'District Data'!$A$2:$P$321,14,FALSE)</f>
        <v>Yes</v>
      </c>
      <c r="M507" s="120" t="str">
        <f>IFERROR(IF(AND(VLOOKUP(C507,'Package 218'!$D:$D,1,FALSE)=C507,VLOOKUP(C507,'Package 218'!$D:$F,3,FALSE)="Yes",VLOOKUP(A507,'District Data'!$A$2:$O$321,14,FALSE)="Yes"),"Yes","No"),"No")</f>
        <v>No</v>
      </c>
      <c r="N507" s="23" t="str">
        <f t="shared" si="33"/>
        <v>No</v>
      </c>
      <c r="O507" s="131" t="str">
        <f t="shared" si="34"/>
        <v>No</v>
      </c>
    </row>
    <row r="508" spans="1:15" x14ac:dyDescent="0.25">
      <c r="A508" s="136" t="s">
        <v>1380</v>
      </c>
      <c r="B508" s="136" t="s">
        <v>3089</v>
      </c>
      <c r="C508" s="26">
        <v>5626</v>
      </c>
      <c r="D508" s="26" t="s">
        <v>2820</v>
      </c>
      <c r="E508" s="114">
        <v>104.35</v>
      </c>
      <c r="F508" s="114">
        <v>0</v>
      </c>
      <c r="G508" s="114">
        <v>0</v>
      </c>
      <c r="H508" s="114">
        <v>0</v>
      </c>
      <c r="I508" s="114">
        <v>0</v>
      </c>
      <c r="J508" s="91">
        <f t="shared" si="32"/>
        <v>104.35</v>
      </c>
      <c r="K508" s="118" t="str">
        <f>IFERROR(VLOOKUP(C508,'CEDARS School FRPL'!$C$4:$H$2393,6,FALSE),"No")</f>
        <v>No</v>
      </c>
      <c r="L508" s="118" t="str">
        <f>VLOOKUP(A508,'District Data'!$A$2:$P$321,14,FALSE)</f>
        <v>Yes</v>
      </c>
      <c r="M508" s="120" t="str">
        <f>IFERROR(IF(AND(VLOOKUP(C508,'Package 218'!$D:$D,1,FALSE)=C508,VLOOKUP(C508,'Package 218'!$D:$F,3,FALSE)="Yes",VLOOKUP(A508,'District Data'!$A$2:$O$321,14,FALSE)="Yes"),"Yes","No"),"No")</f>
        <v>No</v>
      </c>
      <c r="N508" s="23" t="str">
        <f t="shared" si="33"/>
        <v>No</v>
      </c>
      <c r="O508" s="131" t="str">
        <f t="shared" si="34"/>
        <v>No</v>
      </c>
    </row>
    <row r="509" spans="1:15" x14ac:dyDescent="0.25">
      <c r="A509" s="136" t="s">
        <v>425</v>
      </c>
      <c r="B509" s="136" t="s">
        <v>2962</v>
      </c>
      <c r="C509" s="26">
        <v>2625</v>
      </c>
      <c r="D509" s="26" t="s">
        <v>2466</v>
      </c>
      <c r="E509" s="114">
        <v>242.35</v>
      </c>
      <c r="F509" s="114">
        <v>0</v>
      </c>
      <c r="G509" s="114">
        <v>20.8</v>
      </c>
      <c r="H509" s="114">
        <v>0</v>
      </c>
      <c r="I509" s="114">
        <v>0</v>
      </c>
      <c r="J509" s="91">
        <f t="shared" si="32"/>
        <v>263.14999999999998</v>
      </c>
      <c r="K509" s="118" t="str">
        <f>IFERROR(VLOOKUP(C509,'CEDARS School FRPL'!$C$4:$H$2393,6,FALSE),"No")</f>
        <v>No</v>
      </c>
      <c r="L509" s="118" t="str">
        <f>VLOOKUP(A509,'District Data'!$A$2:$P$321,14,FALSE)</f>
        <v>Yes</v>
      </c>
      <c r="M509" s="120" t="str">
        <f>IFERROR(IF(AND(VLOOKUP(C509,'Package 218'!$D:$D,1,FALSE)=C509,VLOOKUP(C509,'Package 218'!$D:$F,3,FALSE)="Yes",VLOOKUP(A509,'District Data'!$A$2:$O$321,14,FALSE)="Yes"),"Yes","No"),"No")</f>
        <v>No</v>
      </c>
      <c r="N509" s="23" t="str">
        <f t="shared" si="33"/>
        <v>No</v>
      </c>
      <c r="O509" s="131" t="str">
        <f t="shared" si="34"/>
        <v>No</v>
      </c>
    </row>
    <row r="510" spans="1:15" x14ac:dyDescent="0.25">
      <c r="A510" s="136" t="s">
        <v>425</v>
      </c>
      <c r="B510" s="136" t="s">
        <v>2962</v>
      </c>
      <c r="C510" s="26">
        <v>3664</v>
      </c>
      <c r="D510" s="26" t="s">
        <v>426</v>
      </c>
      <c r="E510" s="114">
        <v>456.3</v>
      </c>
      <c r="F510" s="114">
        <v>0</v>
      </c>
      <c r="G510" s="114">
        <v>0</v>
      </c>
      <c r="H510" s="114">
        <v>0</v>
      </c>
      <c r="I510" s="114">
        <v>0</v>
      </c>
      <c r="J510" s="91">
        <f t="shared" si="32"/>
        <v>456.3</v>
      </c>
      <c r="K510" s="118" t="str">
        <f>IFERROR(VLOOKUP(C510,'CEDARS School FRPL'!$C$4:$H$2393,6,FALSE),"No")</f>
        <v>Yes</v>
      </c>
      <c r="L510" s="118" t="str">
        <f>VLOOKUP(A510,'District Data'!$A$2:$P$321,14,FALSE)</f>
        <v>Yes</v>
      </c>
      <c r="M510" s="120" t="str">
        <f>IFERROR(IF(AND(VLOOKUP(C510,'Package 218'!$D:$D,1,FALSE)=C510,VLOOKUP(C510,'Package 218'!$D:$F,3,FALSE)="Yes",VLOOKUP(A510,'District Data'!$A$2:$O$321,14,FALSE)="Yes"),"Yes","No"),"No")</f>
        <v>Yes</v>
      </c>
      <c r="N510" s="23" t="str">
        <f t="shared" si="33"/>
        <v>Yes</v>
      </c>
      <c r="O510" s="131" t="str">
        <f t="shared" si="34"/>
        <v>Yes</v>
      </c>
    </row>
    <row r="511" spans="1:15" x14ac:dyDescent="0.25">
      <c r="A511" s="136" t="s">
        <v>425</v>
      </c>
      <c r="B511" s="136" t="s">
        <v>2962</v>
      </c>
      <c r="C511" s="26">
        <v>4004</v>
      </c>
      <c r="D511" s="26" t="s">
        <v>2467</v>
      </c>
      <c r="E511" s="114">
        <v>238.1</v>
      </c>
      <c r="F511" s="114">
        <v>0</v>
      </c>
      <c r="G511" s="114">
        <v>0</v>
      </c>
      <c r="H511" s="114">
        <v>0</v>
      </c>
      <c r="I511" s="114">
        <v>0</v>
      </c>
      <c r="J511" s="91">
        <f t="shared" si="32"/>
        <v>238.1</v>
      </c>
      <c r="K511" s="118" t="str">
        <f>IFERROR(VLOOKUP(C511,'CEDARS School FRPL'!$C$4:$H$2393,6,FALSE),"No")</f>
        <v>No</v>
      </c>
      <c r="L511" s="118" t="str">
        <f>VLOOKUP(A511,'District Data'!$A$2:$P$321,14,FALSE)</f>
        <v>Yes</v>
      </c>
      <c r="M511" s="120" t="str">
        <f>IFERROR(IF(AND(VLOOKUP(C511,'Package 218'!$D:$D,1,FALSE)=C511,VLOOKUP(C511,'Package 218'!$D:$F,3,FALSE)="Yes",VLOOKUP(A511,'District Data'!$A$2:$O$321,14,FALSE)="Yes"),"Yes","No"),"No")</f>
        <v>No</v>
      </c>
      <c r="N511" s="23" t="str">
        <f t="shared" si="33"/>
        <v>No</v>
      </c>
      <c r="O511" s="131" t="str">
        <f t="shared" si="34"/>
        <v>No</v>
      </c>
    </row>
    <row r="512" spans="1:15" x14ac:dyDescent="0.25">
      <c r="A512" s="136" t="s">
        <v>1918</v>
      </c>
      <c r="B512" s="136" t="s">
        <v>3169</v>
      </c>
      <c r="C512" s="26">
        <v>1682</v>
      </c>
      <c r="D512" s="26" t="s">
        <v>1919</v>
      </c>
      <c r="E512" s="114">
        <v>24.2</v>
      </c>
      <c r="F512" s="114">
        <v>0</v>
      </c>
      <c r="G512" s="114">
        <v>0.22</v>
      </c>
      <c r="H512" s="114">
        <v>0</v>
      </c>
      <c r="I512" s="114">
        <v>0</v>
      </c>
      <c r="J512" s="91">
        <f t="shared" si="32"/>
        <v>24.419999999999998</v>
      </c>
      <c r="K512" s="118" t="str">
        <f>IFERROR(VLOOKUP(C512,'CEDARS School FRPL'!$C$4:$H$2393,6,FALSE),"No")</f>
        <v>Yes</v>
      </c>
      <c r="L512" s="118" t="str">
        <f>VLOOKUP(A512,'District Data'!$A$2:$P$321,14,FALSE)</f>
        <v>Yes</v>
      </c>
      <c r="M512" s="120" t="str">
        <f>IFERROR(IF(AND(VLOOKUP(C512,'Package 218'!$D:$D,1,FALSE)=C512,VLOOKUP(C512,'Package 218'!$D:$F,3,FALSE)="Yes",VLOOKUP(A512,'District Data'!$A$2:$O$321,14,FALSE)="Yes"),"Yes","No"),"No")</f>
        <v>Yes</v>
      </c>
      <c r="N512" s="23" t="str">
        <f t="shared" si="33"/>
        <v>Yes</v>
      </c>
      <c r="O512" s="131" t="str">
        <f t="shared" si="34"/>
        <v>Yes</v>
      </c>
    </row>
    <row r="513" spans="1:15" x14ac:dyDescent="0.25">
      <c r="A513" s="136" t="s">
        <v>1918</v>
      </c>
      <c r="B513" s="136" t="s">
        <v>3169</v>
      </c>
      <c r="C513" s="26">
        <v>1683</v>
      </c>
      <c r="D513" s="26" t="s">
        <v>1920</v>
      </c>
      <c r="E513" s="114">
        <v>2.82</v>
      </c>
      <c r="F513" s="114">
        <v>0</v>
      </c>
      <c r="G513" s="114">
        <v>0.11</v>
      </c>
      <c r="H513" s="114">
        <v>0</v>
      </c>
      <c r="I513" s="114">
        <v>0</v>
      </c>
      <c r="J513" s="91">
        <f t="shared" si="32"/>
        <v>2.9299999999999997</v>
      </c>
      <c r="K513" s="118" t="str">
        <f>IFERROR(VLOOKUP(C513,'CEDARS School FRPL'!$C$4:$H$2393,6,FALSE),"No")</f>
        <v>No</v>
      </c>
      <c r="L513" s="118" t="str">
        <f>VLOOKUP(A513,'District Data'!$A$2:$P$321,14,FALSE)</f>
        <v>Yes</v>
      </c>
      <c r="M513" s="120" t="str">
        <f>IFERROR(IF(AND(VLOOKUP(C513,'Package 218'!$D:$D,1,FALSE)=C513,VLOOKUP(C513,'Package 218'!$D:$F,3,FALSE)="Yes",VLOOKUP(A513,'District Data'!$A$2:$O$321,14,FALSE)="Yes"),"Yes","No"),"No")</f>
        <v>No</v>
      </c>
      <c r="N513" s="23" t="str">
        <f t="shared" si="33"/>
        <v>No</v>
      </c>
      <c r="O513" s="131" t="str">
        <f t="shared" si="34"/>
        <v>No</v>
      </c>
    </row>
    <row r="514" spans="1:15" x14ac:dyDescent="0.25">
      <c r="A514" s="136" t="s">
        <v>1918</v>
      </c>
      <c r="B514" s="136" t="s">
        <v>3169</v>
      </c>
      <c r="C514" s="26">
        <v>2511</v>
      </c>
      <c r="D514" s="26" t="s">
        <v>1921</v>
      </c>
      <c r="E514" s="114">
        <v>279.79000000000002</v>
      </c>
      <c r="F514" s="114">
        <v>0</v>
      </c>
      <c r="G514" s="114">
        <v>0</v>
      </c>
      <c r="H514" s="114">
        <v>0</v>
      </c>
      <c r="I514" s="114">
        <v>0</v>
      </c>
      <c r="J514" s="91">
        <f t="shared" si="32"/>
        <v>279.79000000000002</v>
      </c>
      <c r="K514" s="118" t="str">
        <f>IFERROR(VLOOKUP(C514,'CEDARS School FRPL'!$C$4:$H$2393,6,FALSE),"No")</f>
        <v>No</v>
      </c>
      <c r="L514" s="118" t="str">
        <f>VLOOKUP(A514,'District Data'!$A$2:$P$321,14,FALSE)</f>
        <v>Yes</v>
      </c>
      <c r="M514" s="120" t="str">
        <f>IFERROR(IF(AND(VLOOKUP(C514,'Package 218'!$D:$D,1,FALSE)=C514,VLOOKUP(C514,'Package 218'!$D:$F,3,FALSE)="Yes",VLOOKUP(A514,'District Data'!$A$2:$O$321,14,FALSE)="Yes"),"Yes","No"),"No")</f>
        <v>No</v>
      </c>
      <c r="N514" s="23" t="str">
        <f t="shared" si="33"/>
        <v>No</v>
      </c>
      <c r="O514" s="131" t="str">
        <f t="shared" si="34"/>
        <v>No</v>
      </c>
    </row>
    <row r="515" spans="1:15" x14ac:dyDescent="0.25">
      <c r="A515" s="136" t="s">
        <v>1918</v>
      </c>
      <c r="B515" s="136" t="s">
        <v>3169</v>
      </c>
      <c r="C515" s="26">
        <v>4149</v>
      </c>
      <c r="D515" s="26" t="s">
        <v>1922</v>
      </c>
      <c r="E515" s="114">
        <v>334.58</v>
      </c>
      <c r="F515" s="114">
        <v>0</v>
      </c>
      <c r="G515" s="114">
        <v>34</v>
      </c>
      <c r="H515" s="114">
        <v>0</v>
      </c>
      <c r="I515" s="114">
        <v>0</v>
      </c>
      <c r="J515" s="91">
        <f t="shared" si="32"/>
        <v>368.58</v>
      </c>
      <c r="K515" s="118" t="str">
        <f>IFERROR(VLOOKUP(C515,'CEDARS School FRPL'!$C$4:$H$2393,6,FALSE),"No")</f>
        <v>No</v>
      </c>
      <c r="L515" s="118" t="str">
        <f>VLOOKUP(A515,'District Data'!$A$2:$P$321,14,FALSE)</f>
        <v>Yes</v>
      </c>
      <c r="M515" s="120" t="str">
        <f>IFERROR(IF(AND(VLOOKUP(C515,'Package 218'!$D:$D,1,FALSE)=C515,VLOOKUP(C515,'Package 218'!$D:$F,3,FALSE)="Yes",VLOOKUP(A515,'District Data'!$A$2:$O$321,14,FALSE)="Yes"),"Yes","No"),"No")</f>
        <v>No</v>
      </c>
      <c r="N515" s="23" t="str">
        <f t="shared" si="33"/>
        <v>No</v>
      </c>
      <c r="O515" s="131" t="str">
        <f t="shared" si="34"/>
        <v>No</v>
      </c>
    </row>
    <row r="516" spans="1:15" x14ac:dyDescent="0.25">
      <c r="A516" s="136" t="s">
        <v>1918</v>
      </c>
      <c r="B516" s="136" t="s">
        <v>3169</v>
      </c>
      <c r="C516" s="26">
        <v>4321</v>
      </c>
      <c r="D516" s="26" t="s">
        <v>1923</v>
      </c>
      <c r="E516" s="114">
        <v>464.39</v>
      </c>
      <c r="F516" s="114">
        <v>15.4</v>
      </c>
      <c r="G516" s="114">
        <v>0</v>
      </c>
      <c r="H516" s="114">
        <v>0</v>
      </c>
      <c r="I516" s="114">
        <v>0</v>
      </c>
      <c r="J516" s="91">
        <f t="shared" ref="J516:J579" si="35">SUM(E516:I516)</f>
        <v>479.78999999999996</v>
      </c>
      <c r="K516" s="118" t="str">
        <f>IFERROR(VLOOKUP(C516,'CEDARS School FRPL'!$C$4:$H$2393,6,FALSE),"No")</f>
        <v>No</v>
      </c>
      <c r="L516" s="118" t="str">
        <f>VLOOKUP(A516,'District Data'!$A$2:$P$321,14,FALSE)</f>
        <v>Yes</v>
      </c>
      <c r="M516" s="120" t="str">
        <f>IFERROR(IF(AND(VLOOKUP(C516,'Package 218'!$D:$D,1,FALSE)=C516,VLOOKUP(C516,'Package 218'!$D:$F,3,FALSE)="Yes",VLOOKUP(A516,'District Data'!$A$2:$O$321,14,FALSE)="Yes"),"Yes","No"),"No")</f>
        <v>No</v>
      </c>
      <c r="N516" s="23" t="str">
        <f t="shared" ref="N516:N579" si="36">IF(AND(M516="Yes",K516="Yes"),"Yes","No")</f>
        <v>No</v>
      </c>
      <c r="O516" s="131" t="str">
        <f t="shared" ref="O516:O579" si="37">TEXT(N516, "Yes")</f>
        <v>No</v>
      </c>
    </row>
    <row r="517" spans="1:15" x14ac:dyDescent="0.25">
      <c r="A517" s="136" t="s">
        <v>1587</v>
      </c>
      <c r="B517" s="136" t="s">
        <v>3129</v>
      </c>
      <c r="C517" s="26">
        <v>2491</v>
      </c>
      <c r="D517" s="26" t="s">
        <v>1588</v>
      </c>
      <c r="E517" s="114">
        <v>41.6</v>
      </c>
      <c r="F517" s="114">
        <v>0</v>
      </c>
      <c r="G517" s="114">
        <v>0</v>
      </c>
      <c r="H517" s="114">
        <v>0</v>
      </c>
      <c r="I517" s="114">
        <v>0</v>
      </c>
      <c r="J517" s="91">
        <f t="shared" si="35"/>
        <v>41.6</v>
      </c>
      <c r="K517" s="118" t="str">
        <f>IFERROR(VLOOKUP(C517,'CEDARS School FRPL'!$C$4:$H$2393,6,FALSE),"No")</f>
        <v>Yes</v>
      </c>
      <c r="L517" s="118" t="str">
        <f>VLOOKUP(A517,'District Data'!$A$2:$P$321,14,FALSE)</f>
        <v>Yes</v>
      </c>
      <c r="M517" s="120" t="str">
        <f>IFERROR(IF(AND(VLOOKUP(C517,'Package 218'!$D:$D,1,FALSE)=C517,VLOOKUP(C517,'Package 218'!$D:$F,3,FALSE)="Yes",VLOOKUP(A517,'District Data'!$A$2:$O$321,14,FALSE)="Yes"),"Yes","No"),"No")</f>
        <v>Yes</v>
      </c>
      <c r="N517" s="23" t="str">
        <f t="shared" si="36"/>
        <v>Yes</v>
      </c>
      <c r="O517" s="131" t="str">
        <f t="shared" si="37"/>
        <v>Yes</v>
      </c>
    </row>
    <row r="518" spans="1:15" x14ac:dyDescent="0.25">
      <c r="A518" s="136" t="s">
        <v>219</v>
      </c>
      <c r="B518" s="136" t="s">
        <v>2932</v>
      </c>
      <c r="C518" s="26">
        <v>2836</v>
      </c>
      <c r="D518" s="26" t="s">
        <v>220</v>
      </c>
      <c r="E518" s="114">
        <v>68.55</v>
      </c>
      <c r="F518" s="114">
        <v>4.9000000000000004</v>
      </c>
      <c r="G518" s="114">
        <v>0</v>
      </c>
      <c r="H518" s="114">
        <v>0</v>
      </c>
      <c r="I518" s="114">
        <v>0</v>
      </c>
      <c r="J518" s="91">
        <f t="shared" si="35"/>
        <v>73.45</v>
      </c>
      <c r="K518" s="118" t="str">
        <f>IFERROR(VLOOKUP(C518,'CEDARS School FRPL'!$C$4:$H$2393,6,FALSE),"No")</f>
        <v>Yes</v>
      </c>
      <c r="L518" s="118" t="str">
        <f>VLOOKUP(A518,'District Data'!$A$2:$P$321,14,FALSE)</f>
        <v>Yes</v>
      </c>
      <c r="M518" s="120" t="str">
        <f>IFERROR(IF(AND(VLOOKUP(C518,'Package 218'!$D:$D,1,FALSE)=C518,VLOOKUP(C518,'Package 218'!$D:$F,3,FALSE)="Yes",VLOOKUP(A518,'District Data'!$A$2:$O$321,14,FALSE)="Yes"),"Yes","No"),"No")</f>
        <v>Yes</v>
      </c>
      <c r="N518" s="23" t="str">
        <f t="shared" si="36"/>
        <v>Yes</v>
      </c>
      <c r="O518" s="131" t="str">
        <f t="shared" si="37"/>
        <v>Yes</v>
      </c>
    </row>
    <row r="519" spans="1:15" x14ac:dyDescent="0.25">
      <c r="A519" s="136" t="s">
        <v>1590</v>
      </c>
      <c r="B519" s="136" t="s">
        <v>3130</v>
      </c>
      <c r="C519" s="26">
        <v>2474</v>
      </c>
      <c r="D519" s="26" t="s">
        <v>1591</v>
      </c>
      <c r="E519" s="114">
        <v>176.05</v>
      </c>
      <c r="F519" s="114">
        <v>0</v>
      </c>
      <c r="G519" s="114">
        <v>7.84</v>
      </c>
      <c r="H519" s="114">
        <v>0</v>
      </c>
      <c r="I519" s="114">
        <v>0</v>
      </c>
      <c r="J519" s="91">
        <f t="shared" si="35"/>
        <v>183.89000000000001</v>
      </c>
      <c r="K519" s="118" t="str">
        <f>IFERROR(VLOOKUP(C519,'CEDARS School FRPL'!$C$4:$H$2393,6,FALSE),"No")</f>
        <v>Yes</v>
      </c>
      <c r="L519" s="118" t="str">
        <f>VLOOKUP(A519,'District Data'!$A$2:$P$321,14,FALSE)</f>
        <v>Yes</v>
      </c>
      <c r="M519" s="120" t="str">
        <f>IFERROR(IF(AND(VLOOKUP(C519,'Package 218'!$D:$D,1,FALSE)=C519,VLOOKUP(C519,'Package 218'!$D:$F,3,FALSE)="Yes",VLOOKUP(A519,'District Data'!$A$2:$O$321,14,FALSE)="Yes"),"Yes","No"),"No")</f>
        <v>Yes</v>
      </c>
      <c r="N519" s="23" t="str">
        <f t="shared" si="36"/>
        <v>Yes</v>
      </c>
      <c r="O519" s="131" t="str">
        <f t="shared" si="37"/>
        <v>Yes</v>
      </c>
    </row>
    <row r="520" spans="1:15" x14ac:dyDescent="0.25">
      <c r="A520" s="136" t="s">
        <v>1590</v>
      </c>
      <c r="B520" s="136" t="s">
        <v>3130</v>
      </c>
      <c r="C520" s="26">
        <v>5236</v>
      </c>
      <c r="D520" s="26" t="s">
        <v>1592</v>
      </c>
      <c r="E520" s="114">
        <v>446.86</v>
      </c>
      <c r="F520" s="114">
        <v>0</v>
      </c>
      <c r="G520" s="114">
        <v>0</v>
      </c>
      <c r="H520" s="114">
        <v>0</v>
      </c>
      <c r="I520" s="114">
        <v>0</v>
      </c>
      <c r="J520" s="91">
        <f t="shared" si="35"/>
        <v>446.86</v>
      </c>
      <c r="K520" s="118" t="str">
        <f>IFERROR(VLOOKUP(C520,'CEDARS School FRPL'!$C$4:$H$2393,6,FALSE),"No")</f>
        <v>No</v>
      </c>
      <c r="L520" s="118" t="str">
        <f>VLOOKUP(A520,'District Data'!$A$2:$P$321,14,FALSE)</f>
        <v>Yes</v>
      </c>
      <c r="M520" s="120" t="str">
        <f>IFERROR(IF(AND(VLOOKUP(C520,'Package 218'!$D:$D,1,FALSE)=C520,VLOOKUP(C520,'Package 218'!$D:$F,3,FALSE)="Yes",VLOOKUP(A520,'District Data'!$A$2:$O$321,14,FALSE)="Yes"),"Yes","No"),"No")</f>
        <v>No</v>
      </c>
      <c r="N520" s="23" t="str">
        <f t="shared" si="36"/>
        <v>No</v>
      </c>
      <c r="O520" s="131" t="str">
        <f t="shared" si="37"/>
        <v>No</v>
      </c>
    </row>
    <row r="521" spans="1:15" x14ac:dyDescent="0.25">
      <c r="A521" s="136" t="s">
        <v>340</v>
      </c>
      <c r="B521" s="136" t="s">
        <v>2948</v>
      </c>
      <c r="C521" s="26">
        <v>1724</v>
      </c>
      <c r="D521" s="26" t="s">
        <v>2461</v>
      </c>
      <c r="E521" s="114">
        <v>46.32</v>
      </c>
      <c r="F521" s="114">
        <v>0</v>
      </c>
      <c r="G521" s="114">
        <v>0</v>
      </c>
      <c r="H521" s="114">
        <v>0</v>
      </c>
      <c r="I521" s="114">
        <v>0</v>
      </c>
      <c r="J521" s="91">
        <f t="shared" si="35"/>
        <v>46.32</v>
      </c>
      <c r="K521" s="118" t="str">
        <f>IFERROR(VLOOKUP(C521,'CEDARS School FRPL'!$C$4:$H$2393,6,FALSE),"No")</f>
        <v>Yes</v>
      </c>
      <c r="L521" s="118" t="str">
        <f>VLOOKUP(A521,'District Data'!$A$2:$P$321,14,FALSE)</f>
        <v>Yes</v>
      </c>
      <c r="M521" s="120" t="str">
        <f>IFERROR(IF(AND(VLOOKUP(C521,'Package 218'!$D:$D,1,FALSE)=C521,VLOOKUP(C521,'Package 218'!$D:$F,3,FALSE)="Yes",VLOOKUP(A521,'District Data'!$A$2:$O$321,14,FALSE)="Yes"),"Yes","No"),"No")</f>
        <v>Yes</v>
      </c>
      <c r="N521" s="23" t="str">
        <f t="shared" si="36"/>
        <v>Yes</v>
      </c>
      <c r="O521" s="131" t="str">
        <f t="shared" si="37"/>
        <v>Yes</v>
      </c>
    </row>
    <row r="522" spans="1:15" x14ac:dyDescent="0.25">
      <c r="A522" s="136" t="s">
        <v>340</v>
      </c>
      <c r="B522" s="136" t="s">
        <v>2948</v>
      </c>
      <c r="C522" s="26">
        <v>2697</v>
      </c>
      <c r="D522" s="26" t="s">
        <v>341</v>
      </c>
      <c r="E522" s="114">
        <v>239.44</v>
      </c>
      <c r="F522" s="114">
        <v>0</v>
      </c>
      <c r="G522" s="114">
        <v>0</v>
      </c>
      <c r="H522" s="114">
        <v>0</v>
      </c>
      <c r="I522" s="114">
        <v>0</v>
      </c>
      <c r="J522" s="91">
        <f t="shared" si="35"/>
        <v>239.44</v>
      </c>
      <c r="K522" s="118" t="str">
        <f>IFERROR(VLOOKUP(C522,'CEDARS School FRPL'!$C$4:$H$2393,6,FALSE),"No")</f>
        <v>Yes</v>
      </c>
      <c r="L522" s="118" t="str">
        <f>VLOOKUP(A522,'District Data'!$A$2:$P$321,14,FALSE)</f>
        <v>Yes</v>
      </c>
      <c r="M522" s="120" t="str">
        <f>IFERROR(IF(AND(VLOOKUP(C522,'Package 218'!$D:$D,1,FALSE)=C522,VLOOKUP(C522,'Package 218'!$D:$F,3,FALSE)="Yes",VLOOKUP(A522,'District Data'!$A$2:$O$321,14,FALSE)="Yes"),"Yes","No"),"No")</f>
        <v>Yes</v>
      </c>
      <c r="N522" s="23" t="str">
        <f t="shared" si="36"/>
        <v>Yes</v>
      </c>
      <c r="O522" s="131" t="str">
        <f t="shared" si="37"/>
        <v>Yes</v>
      </c>
    </row>
    <row r="523" spans="1:15" x14ac:dyDescent="0.25">
      <c r="A523" s="136" t="s">
        <v>340</v>
      </c>
      <c r="B523" s="136" t="s">
        <v>2948</v>
      </c>
      <c r="C523" s="26">
        <v>3275</v>
      </c>
      <c r="D523" s="26" t="s">
        <v>2876</v>
      </c>
      <c r="E523" s="114">
        <v>260.68</v>
      </c>
      <c r="F523" s="114">
        <v>0</v>
      </c>
      <c r="G523" s="114">
        <v>7.7</v>
      </c>
      <c r="H523" s="114">
        <v>0</v>
      </c>
      <c r="I523" s="114">
        <v>0</v>
      </c>
      <c r="J523" s="91">
        <f t="shared" si="35"/>
        <v>268.38</v>
      </c>
      <c r="K523" s="118" t="str">
        <f>IFERROR(VLOOKUP(C523,'CEDARS School FRPL'!$C$4:$H$2393,6,FALSE),"No")</f>
        <v>No</v>
      </c>
      <c r="L523" s="118" t="str">
        <f>VLOOKUP(A523,'District Data'!$A$2:$P$321,14,FALSE)</f>
        <v>Yes</v>
      </c>
      <c r="M523" s="120" t="str">
        <f>IFERROR(IF(AND(VLOOKUP(C523,'Package 218'!$D:$D,1,FALSE)=C523,VLOOKUP(C523,'Package 218'!$D:$F,3,FALSE)="Yes",VLOOKUP(A523,'District Data'!$A$2:$O$321,14,FALSE)="Yes"),"Yes","No"),"No")</f>
        <v>No</v>
      </c>
      <c r="N523" s="23" t="str">
        <f t="shared" si="36"/>
        <v>No</v>
      </c>
      <c r="O523" s="131" t="str">
        <f t="shared" si="37"/>
        <v>No</v>
      </c>
    </row>
    <row r="524" spans="1:15" x14ac:dyDescent="0.25">
      <c r="A524" s="136" t="s">
        <v>340</v>
      </c>
      <c r="B524" s="136" t="s">
        <v>2948</v>
      </c>
      <c r="C524" s="26">
        <v>4552</v>
      </c>
      <c r="D524" s="26" t="s">
        <v>342</v>
      </c>
      <c r="E524" s="114">
        <v>108.4</v>
      </c>
      <c r="F524" s="114">
        <v>28.1</v>
      </c>
      <c r="G524" s="114">
        <v>0</v>
      </c>
      <c r="H524" s="114">
        <v>0</v>
      </c>
      <c r="I524" s="114">
        <v>0</v>
      </c>
      <c r="J524" s="91">
        <f t="shared" si="35"/>
        <v>136.5</v>
      </c>
      <c r="K524" s="118" t="str">
        <f>IFERROR(VLOOKUP(C524,'CEDARS School FRPL'!$C$4:$H$2393,6,FALSE),"No")</f>
        <v>Yes</v>
      </c>
      <c r="L524" s="118" t="str">
        <f>VLOOKUP(A524,'District Data'!$A$2:$P$321,14,FALSE)</f>
        <v>Yes</v>
      </c>
      <c r="M524" s="120" t="str">
        <f>IFERROR(IF(AND(VLOOKUP(C524,'Package 218'!$D:$D,1,FALSE)=C524,VLOOKUP(C524,'Package 218'!$D:$F,3,FALSE)="Yes",VLOOKUP(A524,'District Data'!$A$2:$O$321,14,FALSE)="Yes"),"Yes","No"),"No")</f>
        <v>Yes</v>
      </c>
      <c r="N524" s="23" t="str">
        <f t="shared" si="36"/>
        <v>Yes</v>
      </c>
      <c r="O524" s="131" t="str">
        <f t="shared" si="37"/>
        <v>Yes</v>
      </c>
    </row>
    <row r="525" spans="1:15" x14ac:dyDescent="0.25">
      <c r="A525" s="136" t="s">
        <v>1547</v>
      </c>
      <c r="B525" s="136" t="s">
        <v>3121</v>
      </c>
      <c r="C525" s="26">
        <v>1798</v>
      </c>
      <c r="D525" s="26" t="s">
        <v>1548</v>
      </c>
      <c r="E525" s="114">
        <v>137.21</v>
      </c>
      <c r="F525" s="114">
        <v>0</v>
      </c>
      <c r="G525" s="114">
        <v>1.06</v>
      </c>
      <c r="H525" s="114">
        <v>0</v>
      </c>
      <c r="I525" s="114">
        <v>0</v>
      </c>
      <c r="J525" s="91">
        <f t="shared" si="35"/>
        <v>138.27000000000001</v>
      </c>
      <c r="K525" s="118" t="str">
        <f>IFERROR(VLOOKUP(C525,'CEDARS School FRPL'!$C$4:$H$2393,6,FALSE),"No")</f>
        <v>Yes</v>
      </c>
      <c r="L525" s="118" t="str">
        <f>VLOOKUP(A525,'District Data'!$A$2:$P$321,14,FALSE)</f>
        <v>Yes</v>
      </c>
      <c r="M525" s="120" t="str">
        <f>IFERROR(IF(AND(VLOOKUP(C525,'Package 218'!$D:$D,1,FALSE)=C525,VLOOKUP(C525,'Package 218'!$D:$F,3,FALSE)="Yes",VLOOKUP(A525,'District Data'!$A$2:$O$321,14,FALSE)="Yes"),"Yes","No"),"No")</f>
        <v>Yes</v>
      </c>
      <c r="N525" s="23" t="str">
        <f t="shared" si="36"/>
        <v>Yes</v>
      </c>
      <c r="O525" s="131" t="str">
        <f t="shared" si="37"/>
        <v>Yes</v>
      </c>
    </row>
    <row r="526" spans="1:15" x14ac:dyDescent="0.25">
      <c r="A526" s="136" t="s">
        <v>1547</v>
      </c>
      <c r="B526" s="136" t="s">
        <v>3121</v>
      </c>
      <c r="C526" s="26">
        <v>2503</v>
      </c>
      <c r="D526" s="26" t="s">
        <v>1549</v>
      </c>
      <c r="E526" s="114">
        <v>317.56</v>
      </c>
      <c r="F526" s="114">
        <v>0</v>
      </c>
      <c r="G526" s="114">
        <v>32.22</v>
      </c>
      <c r="H526" s="114">
        <v>0</v>
      </c>
      <c r="I526" s="114">
        <v>0</v>
      </c>
      <c r="J526" s="91">
        <f t="shared" si="35"/>
        <v>349.78</v>
      </c>
      <c r="K526" s="118" t="str">
        <f>IFERROR(VLOOKUP(C526,'CEDARS School FRPL'!$C$4:$H$2393,6,FALSE),"No")</f>
        <v>No</v>
      </c>
      <c r="L526" s="118" t="str">
        <f>VLOOKUP(A526,'District Data'!$A$2:$P$321,14,FALSE)</f>
        <v>Yes</v>
      </c>
      <c r="M526" s="120" t="str">
        <f>IFERROR(IF(AND(VLOOKUP(C526,'Package 218'!$D:$D,1,FALSE)=C526,VLOOKUP(C526,'Package 218'!$D:$F,3,FALSE)="Yes",VLOOKUP(A526,'District Data'!$A$2:$O$321,14,FALSE)="Yes"),"Yes","No"),"No")</f>
        <v>No</v>
      </c>
      <c r="N526" s="23" t="str">
        <f t="shared" si="36"/>
        <v>No</v>
      </c>
      <c r="O526" s="131" t="str">
        <f t="shared" si="37"/>
        <v>No</v>
      </c>
    </row>
    <row r="527" spans="1:15" x14ac:dyDescent="0.25">
      <c r="A527" s="136" t="s">
        <v>1547</v>
      </c>
      <c r="B527" s="136" t="s">
        <v>3121</v>
      </c>
      <c r="C527" s="26">
        <v>3094</v>
      </c>
      <c r="D527" s="26" t="s">
        <v>1550</v>
      </c>
      <c r="E527" s="114">
        <v>441.84</v>
      </c>
      <c r="F527" s="114">
        <v>28.7</v>
      </c>
      <c r="G527" s="114">
        <v>0</v>
      </c>
      <c r="H527" s="114">
        <v>0</v>
      </c>
      <c r="I527" s="114">
        <v>0</v>
      </c>
      <c r="J527" s="91">
        <f t="shared" si="35"/>
        <v>470.53999999999996</v>
      </c>
      <c r="K527" s="118" t="str">
        <f>IFERROR(VLOOKUP(C527,'CEDARS School FRPL'!$C$4:$H$2393,6,FALSE),"No")</f>
        <v>Yes</v>
      </c>
      <c r="L527" s="118" t="str">
        <f>VLOOKUP(A527,'District Data'!$A$2:$P$321,14,FALSE)</f>
        <v>Yes</v>
      </c>
      <c r="M527" s="120" t="str">
        <f>IFERROR(IF(AND(VLOOKUP(C527,'Package 218'!$D:$D,1,FALSE)=C527,VLOOKUP(C527,'Package 218'!$D:$F,3,FALSE)="Yes",VLOOKUP(A527,'District Data'!$A$2:$O$321,14,FALSE)="Yes"),"Yes","No"),"No")</f>
        <v>Yes</v>
      </c>
      <c r="N527" s="23" t="str">
        <f t="shared" si="36"/>
        <v>Yes</v>
      </c>
      <c r="O527" s="131" t="str">
        <f t="shared" si="37"/>
        <v>Yes</v>
      </c>
    </row>
    <row r="528" spans="1:15" x14ac:dyDescent="0.25">
      <c r="A528" s="136" t="s">
        <v>1547</v>
      </c>
      <c r="B528" s="136" t="s">
        <v>3121</v>
      </c>
      <c r="C528" s="26">
        <v>4475</v>
      </c>
      <c r="D528" s="26" t="s">
        <v>1551</v>
      </c>
      <c r="E528" s="114">
        <v>225.06</v>
      </c>
      <c r="F528" s="114">
        <v>0</v>
      </c>
      <c r="G528" s="114">
        <v>0</v>
      </c>
      <c r="H528" s="114">
        <v>0</v>
      </c>
      <c r="I528" s="114">
        <v>0</v>
      </c>
      <c r="J528" s="91">
        <f t="shared" si="35"/>
        <v>225.06</v>
      </c>
      <c r="K528" s="118" t="str">
        <f>IFERROR(VLOOKUP(C528,'CEDARS School FRPL'!$C$4:$H$2393,6,FALSE),"No")</f>
        <v>No</v>
      </c>
      <c r="L528" s="118" t="str">
        <f>VLOOKUP(A528,'District Data'!$A$2:$P$321,14,FALSE)</f>
        <v>Yes</v>
      </c>
      <c r="M528" s="120" t="str">
        <f>IFERROR(IF(AND(VLOOKUP(C528,'Package 218'!$D:$D,1,FALSE)=C528,VLOOKUP(C528,'Package 218'!$D:$F,3,FALSE)="Yes",VLOOKUP(A528,'District Data'!$A$2:$O$321,14,FALSE)="Yes"),"Yes","No"),"No")</f>
        <v>No</v>
      </c>
      <c r="N528" s="23" t="str">
        <f t="shared" si="36"/>
        <v>No</v>
      </c>
      <c r="O528" s="131" t="str">
        <f t="shared" si="37"/>
        <v>No</v>
      </c>
    </row>
    <row r="529" spans="1:15" x14ac:dyDescent="0.25">
      <c r="A529" s="136" t="s">
        <v>1713</v>
      </c>
      <c r="B529" s="136" t="s">
        <v>3152</v>
      </c>
      <c r="C529" s="26">
        <v>1547</v>
      </c>
      <c r="D529" s="26" t="s">
        <v>1714</v>
      </c>
      <c r="E529" s="114">
        <v>60.71</v>
      </c>
      <c r="F529" s="114">
        <v>0</v>
      </c>
      <c r="G529" s="114">
        <v>35.090000000000003</v>
      </c>
      <c r="H529" s="114">
        <v>0</v>
      </c>
      <c r="I529" s="114">
        <v>0.18</v>
      </c>
      <c r="J529" s="91">
        <f t="shared" si="35"/>
        <v>95.980000000000018</v>
      </c>
      <c r="K529" s="118" t="str">
        <f>IFERROR(VLOOKUP(C529,'CEDARS School FRPL'!$C$4:$H$2393,6,FALSE),"No")</f>
        <v>No</v>
      </c>
      <c r="L529" s="118" t="str">
        <f>VLOOKUP(A529,'District Data'!$A$2:$P$321,14,FALSE)</f>
        <v>Yes</v>
      </c>
      <c r="M529" s="120" t="str">
        <f>IFERROR(IF(AND(VLOOKUP(C529,'Package 218'!$D:$D,1,FALSE)=C529,VLOOKUP(C529,'Package 218'!$D:$F,3,FALSE)="Yes",VLOOKUP(A529,'District Data'!$A$2:$O$321,14,FALSE)="Yes"),"Yes","No"),"No")</f>
        <v>No</v>
      </c>
      <c r="N529" s="23" t="str">
        <f t="shared" si="36"/>
        <v>No</v>
      </c>
      <c r="O529" s="131" t="str">
        <f t="shared" si="37"/>
        <v>No</v>
      </c>
    </row>
    <row r="530" spans="1:15" x14ac:dyDescent="0.25">
      <c r="A530" s="136" t="s">
        <v>1713</v>
      </c>
      <c r="B530" s="136" t="s">
        <v>3152</v>
      </c>
      <c r="C530" s="26">
        <v>1579</v>
      </c>
      <c r="D530" s="26" t="s">
        <v>1715</v>
      </c>
      <c r="E530" s="114">
        <v>477.42</v>
      </c>
      <c r="F530" s="114">
        <v>0</v>
      </c>
      <c r="G530" s="114">
        <v>0</v>
      </c>
      <c r="H530" s="114">
        <v>0</v>
      </c>
      <c r="I530" s="114">
        <v>0</v>
      </c>
      <c r="J530" s="91">
        <f t="shared" si="35"/>
        <v>477.42</v>
      </c>
      <c r="K530" s="118" t="str">
        <f>IFERROR(VLOOKUP(C530,'CEDARS School FRPL'!$C$4:$H$2393,6,FALSE),"No")</f>
        <v>No</v>
      </c>
      <c r="L530" s="118" t="str">
        <f>VLOOKUP(A530,'District Data'!$A$2:$P$321,14,FALSE)</f>
        <v>Yes</v>
      </c>
      <c r="M530" s="120" t="str">
        <f>IFERROR(IF(AND(VLOOKUP(C530,'Package 218'!$D:$D,1,FALSE)=C530,VLOOKUP(C530,'Package 218'!$D:$F,3,FALSE)="Yes",VLOOKUP(A530,'District Data'!$A$2:$O$321,14,FALSE)="Yes"),"Yes","No"),"No")</f>
        <v>No</v>
      </c>
      <c r="N530" s="23" t="str">
        <f t="shared" si="36"/>
        <v>No</v>
      </c>
      <c r="O530" s="131" t="str">
        <f t="shared" si="37"/>
        <v>No</v>
      </c>
    </row>
    <row r="531" spans="1:15" x14ac:dyDescent="0.25">
      <c r="A531" s="136" t="s">
        <v>1713</v>
      </c>
      <c r="B531" s="136" t="s">
        <v>3152</v>
      </c>
      <c r="C531" s="26">
        <v>1596</v>
      </c>
      <c r="D531" s="26" t="s">
        <v>1716</v>
      </c>
      <c r="E531" s="114">
        <v>194.52</v>
      </c>
      <c r="F531" s="114">
        <v>0</v>
      </c>
      <c r="G531" s="114">
        <v>4.78</v>
      </c>
      <c r="H531" s="114">
        <v>0</v>
      </c>
      <c r="I531" s="114">
        <v>0</v>
      </c>
      <c r="J531" s="91">
        <f t="shared" si="35"/>
        <v>199.3</v>
      </c>
      <c r="K531" s="118" t="str">
        <f>IFERROR(VLOOKUP(C531,'CEDARS School FRPL'!$C$4:$H$2393,6,FALSE),"No")</f>
        <v>Yes</v>
      </c>
      <c r="L531" s="118" t="str">
        <f>VLOOKUP(A531,'District Data'!$A$2:$P$321,14,FALSE)</f>
        <v>Yes</v>
      </c>
      <c r="M531" s="120" t="str">
        <f>IFERROR(IF(AND(VLOOKUP(C531,'Package 218'!$D:$D,1,FALSE)=C531,VLOOKUP(C531,'Package 218'!$D:$F,3,FALSE)="Yes",VLOOKUP(A531,'District Data'!$A$2:$O$321,14,FALSE)="Yes"),"Yes","No"),"No")</f>
        <v>Yes</v>
      </c>
      <c r="N531" s="23" t="str">
        <f t="shared" si="36"/>
        <v>Yes</v>
      </c>
      <c r="O531" s="131" t="str">
        <f t="shared" si="37"/>
        <v>Yes</v>
      </c>
    </row>
    <row r="532" spans="1:15" x14ac:dyDescent="0.25">
      <c r="A532" s="136" t="s">
        <v>1713</v>
      </c>
      <c r="B532" s="136" t="s">
        <v>3152</v>
      </c>
      <c r="C532" s="26">
        <v>1620</v>
      </c>
      <c r="D532" s="26" t="s">
        <v>1717</v>
      </c>
      <c r="E532" s="114">
        <v>448.51</v>
      </c>
      <c r="F532" s="114">
        <v>0</v>
      </c>
      <c r="G532" s="114">
        <v>0</v>
      </c>
      <c r="H532" s="114">
        <v>0</v>
      </c>
      <c r="I532" s="114">
        <v>0.11</v>
      </c>
      <c r="J532" s="91">
        <f t="shared" si="35"/>
        <v>448.62</v>
      </c>
      <c r="K532" s="118" t="str">
        <f>IFERROR(VLOOKUP(C532,'CEDARS School FRPL'!$C$4:$H$2393,6,FALSE),"No")</f>
        <v>No</v>
      </c>
      <c r="L532" s="118" t="str">
        <f>VLOOKUP(A532,'District Data'!$A$2:$P$321,14,FALSE)</f>
        <v>Yes</v>
      </c>
      <c r="M532" s="120" t="str">
        <f>IFERROR(IF(AND(VLOOKUP(C532,'Package 218'!$D:$D,1,FALSE)=C532,VLOOKUP(C532,'Package 218'!$D:$F,3,FALSE)="Yes",VLOOKUP(A532,'District Data'!$A$2:$O$321,14,FALSE)="Yes"),"Yes","No"),"No")</f>
        <v>No</v>
      </c>
      <c r="N532" s="23" t="str">
        <f t="shared" si="36"/>
        <v>No</v>
      </c>
      <c r="O532" s="131" t="str">
        <f t="shared" si="37"/>
        <v>No</v>
      </c>
    </row>
    <row r="533" spans="1:15" x14ac:dyDescent="0.25">
      <c r="A533" s="136" t="s">
        <v>1713</v>
      </c>
      <c r="B533" s="136" t="s">
        <v>3152</v>
      </c>
      <c r="C533" s="26">
        <v>1635</v>
      </c>
      <c r="D533" s="26" t="s">
        <v>1718</v>
      </c>
      <c r="E533" s="114">
        <v>255.2</v>
      </c>
      <c r="F533" s="114">
        <v>0</v>
      </c>
      <c r="G533" s="114">
        <v>3.05</v>
      </c>
      <c r="H533" s="114">
        <v>0</v>
      </c>
      <c r="I533" s="114">
        <v>0</v>
      </c>
      <c r="J533" s="91">
        <f t="shared" si="35"/>
        <v>258.25</v>
      </c>
      <c r="K533" s="118" t="str">
        <f>IFERROR(VLOOKUP(C533,'CEDARS School FRPL'!$C$4:$H$2393,6,FALSE),"No")</f>
        <v>Yes</v>
      </c>
      <c r="L533" s="118" t="str">
        <f>VLOOKUP(A533,'District Data'!$A$2:$P$321,14,FALSE)</f>
        <v>Yes</v>
      </c>
      <c r="M533" s="120" t="str">
        <f>IFERROR(IF(AND(VLOOKUP(C533,'Package 218'!$D:$D,1,FALSE)=C533,VLOOKUP(C533,'Package 218'!$D:$F,3,FALSE)="Yes",VLOOKUP(A533,'District Data'!$A$2:$O$321,14,FALSE)="Yes"),"Yes","No"),"No")</f>
        <v>Yes</v>
      </c>
      <c r="N533" s="23" t="str">
        <f t="shared" si="36"/>
        <v>Yes</v>
      </c>
      <c r="O533" s="131" t="str">
        <f t="shared" si="37"/>
        <v>Yes</v>
      </c>
    </row>
    <row r="534" spans="1:15" x14ac:dyDescent="0.25">
      <c r="A534" s="136" t="s">
        <v>1713</v>
      </c>
      <c r="B534" s="136" t="s">
        <v>3152</v>
      </c>
      <c r="C534" s="26">
        <v>1751</v>
      </c>
      <c r="D534" s="26" t="s">
        <v>1719</v>
      </c>
      <c r="E534" s="114">
        <v>397.54</v>
      </c>
      <c r="F534" s="114">
        <v>0</v>
      </c>
      <c r="G534" s="114">
        <v>0.98</v>
      </c>
      <c r="H534" s="114">
        <v>0</v>
      </c>
      <c r="I534" s="114">
        <v>0.41</v>
      </c>
      <c r="J534" s="91">
        <f t="shared" si="35"/>
        <v>398.93000000000006</v>
      </c>
      <c r="K534" s="118" t="str">
        <f>IFERROR(VLOOKUP(C534,'CEDARS School FRPL'!$C$4:$H$2393,6,FALSE),"No")</f>
        <v>No</v>
      </c>
      <c r="L534" s="118" t="str">
        <f>VLOOKUP(A534,'District Data'!$A$2:$P$321,14,FALSE)</f>
        <v>Yes</v>
      </c>
      <c r="M534" s="120" t="str">
        <f>IFERROR(IF(AND(VLOOKUP(C534,'Package 218'!$D:$D,1,FALSE)=C534,VLOOKUP(C534,'Package 218'!$D:$F,3,FALSE)="Yes",VLOOKUP(A534,'District Data'!$A$2:$O$321,14,FALSE)="Yes"),"Yes","No"),"No")</f>
        <v>No</v>
      </c>
      <c r="N534" s="23" t="str">
        <f t="shared" si="36"/>
        <v>No</v>
      </c>
      <c r="O534" s="131" t="str">
        <f t="shared" si="37"/>
        <v>No</v>
      </c>
    </row>
    <row r="535" spans="1:15" x14ac:dyDescent="0.25">
      <c r="A535" s="136" t="s">
        <v>1713</v>
      </c>
      <c r="B535" s="136" t="s">
        <v>3152</v>
      </c>
      <c r="C535" s="26">
        <v>1796</v>
      </c>
      <c r="D535" s="26" t="s">
        <v>1720</v>
      </c>
      <c r="E535" s="114">
        <v>630.33000000000004</v>
      </c>
      <c r="F535" s="114">
        <v>0</v>
      </c>
      <c r="G535" s="114">
        <v>0</v>
      </c>
      <c r="H535" s="114">
        <v>0</v>
      </c>
      <c r="I535" s="114">
        <v>0</v>
      </c>
      <c r="J535" s="91">
        <f t="shared" si="35"/>
        <v>630.33000000000004</v>
      </c>
      <c r="K535" s="118" t="str">
        <f>IFERROR(VLOOKUP(C535,'CEDARS School FRPL'!$C$4:$H$2393,6,FALSE),"No")</f>
        <v>No</v>
      </c>
      <c r="L535" s="118" t="str">
        <f>VLOOKUP(A535,'District Data'!$A$2:$P$321,14,FALSE)</f>
        <v>Yes</v>
      </c>
      <c r="M535" s="120" t="str">
        <f>IFERROR(IF(AND(VLOOKUP(C535,'Package 218'!$D:$D,1,FALSE)=C535,VLOOKUP(C535,'Package 218'!$D:$F,3,FALSE)="Yes",VLOOKUP(A535,'District Data'!$A$2:$O$321,14,FALSE)="Yes"),"Yes","No"),"No")</f>
        <v>No</v>
      </c>
      <c r="N535" s="23" t="str">
        <f t="shared" si="36"/>
        <v>No</v>
      </c>
      <c r="O535" s="131" t="str">
        <f t="shared" si="37"/>
        <v>No</v>
      </c>
    </row>
    <row r="536" spans="1:15" x14ac:dyDescent="0.25">
      <c r="A536" s="136" t="s">
        <v>1713</v>
      </c>
      <c r="B536" s="136" t="s">
        <v>3152</v>
      </c>
      <c r="C536" s="26">
        <v>1856</v>
      </c>
      <c r="D536" s="26" t="s">
        <v>1721</v>
      </c>
      <c r="E536" s="114">
        <v>147.69999999999999</v>
      </c>
      <c r="F536" s="114">
        <v>0</v>
      </c>
      <c r="G536" s="114">
        <v>19.48</v>
      </c>
      <c r="H536" s="114">
        <v>0</v>
      </c>
      <c r="I536" s="114">
        <v>0.18</v>
      </c>
      <c r="J536" s="91">
        <f t="shared" si="35"/>
        <v>167.35999999999999</v>
      </c>
      <c r="K536" s="118" t="str">
        <f>IFERROR(VLOOKUP(C536,'CEDARS School FRPL'!$C$4:$H$2393,6,FALSE),"No")</f>
        <v>No</v>
      </c>
      <c r="L536" s="118" t="str">
        <f>VLOOKUP(A536,'District Data'!$A$2:$P$321,14,FALSE)</f>
        <v>Yes</v>
      </c>
      <c r="M536" s="120" t="str">
        <f>IFERROR(IF(AND(VLOOKUP(C536,'Package 218'!$D:$D,1,FALSE)=C536,VLOOKUP(C536,'Package 218'!$D:$F,3,FALSE)="Yes",VLOOKUP(A536,'District Data'!$A$2:$O$321,14,FALSE)="Yes"),"Yes","No"),"No")</f>
        <v>No</v>
      </c>
      <c r="N536" s="23" t="str">
        <f t="shared" si="36"/>
        <v>No</v>
      </c>
      <c r="O536" s="131" t="str">
        <f t="shared" si="37"/>
        <v>No</v>
      </c>
    </row>
    <row r="537" spans="1:15" x14ac:dyDescent="0.25">
      <c r="A537" s="136" t="s">
        <v>1713</v>
      </c>
      <c r="B537" s="136" t="s">
        <v>3152</v>
      </c>
      <c r="C537" s="26">
        <v>2061</v>
      </c>
      <c r="D537" s="26" t="s">
        <v>1722</v>
      </c>
      <c r="E537" s="114">
        <v>321.91000000000003</v>
      </c>
      <c r="F537" s="114">
        <v>0</v>
      </c>
      <c r="G537" s="114">
        <v>0</v>
      </c>
      <c r="H537" s="114">
        <v>0</v>
      </c>
      <c r="I537" s="114">
        <v>0.2</v>
      </c>
      <c r="J537" s="91">
        <f t="shared" si="35"/>
        <v>322.11</v>
      </c>
      <c r="K537" s="118" t="str">
        <f>IFERROR(VLOOKUP(C537,'CEDARS School FRPL'!$C$4:$H$2393,6,FALSE),"No")</f>
        <v>No</v>
      </c>
      <c r="L537" s="118" t="str">
        <f>VLOOKUP(A537,'District Data'!$A$2:$P$321,14,FALSE)</f>
        <v>Yes</v>
      </c>
      <c r="M537" s="120" t="str">
        <f>IFERROR(IF(AND(VLOOKUP(C537,'Package 218'!$D:$D,1,FALSE)=C537,VLOOKUP(C537,'Package 218'!$D:$F,3,FALSE)="Yes",VLOOKUP(A537,'District Data'!$A$2:$O$321,14,FALSE)="Yes"),"Yes","No"),"No")</f>
        <v>No</v>
      </c>
      <c r="N537" s="23" t="str">
        <f t="shared" si="36"/>
        <v>No</v>
      </c>
      <c r="O537" s="131" t="str">
        <f t="shared" si="37"/>
        <v>No</v>
      </c>
    </row>
    <row r="538" spans="1:15" x14ac:dyDescent="0.25">
      <c r="A538" s="136" t="s">
        <v>1713</v>
      </c>
      <c r="B538" s="136" t="s">
        <v>3152</v>
      </c>
      <c r="C538" s="26">
        <v>2063</v>
      </c>
      <c r="D538" s="26" t="s">
        <v>1723</v>
      </c>
      <c r="E538" s="114">
        <v>264.66000000000003</v>
      </c>
      <c r="F538" s="114">
        <v>0</v>
      </c>
      <c r="G538" s="114">
        <v>0</v>
      </c>
      <c r="H538" s="114">
        <v>0</v>
      </c>
      <c r="I538" s="114">
        <v>0</v>
      </c>
      <c r="J538" s="91">
        <f t="shared" si="35"/>
        <v>264.66000000000003</v>
      </c>
      <c r="K538" s="118" t="str">
        <f>IFERROR(VLOOKUP(C538,'CEDARS School FRPL'!$C$4:$H$2393,6,FALSE),"No")</f>
        <v>No</v>
      </c>
      <c r="L538" s="118" t="str">
        <f>VLOOKUP(A538,'District Data'!$A$2:$P$321,14,FALSE)</f>
        <v>Yes</v>
      </c>
      <c r="M538" s="120" t="str">
        <f>IFERROR(IF(AND(VLOOKUP(C538,'Package 218'!$D:$D,1,FALSE)=C538,VLOOKUP(C538,'Package 218'!$D:$F,3,FALSE)="Yes",VLOOKUP(A538,'District Data'!$A$2:$O$321,14,FALSE)="Yes"),"Yes","No"),"No")</f>
        <v>No</v>
      </c>
      <c r="N538" s="23" t="str">
        <f t="shared" si="36"/>
        <v>No</v>
      </c>
      <c r="O538" s="131" t="str">
        <f t="shared" si="37"/>
        <v>No</v>
      </c>
    </row>
    <row r="539" spans="1:15" x14ac:dyDescent="0.25">
      <c r="A539" s="136" t="s">
        <v>1713</v>
      </c>
      <c r="B539" s="136" t="s">
        <v>3152</v>
      </c>
      <c r="C539" s="26">
        <v>2069</v>
      </c>
      <c r="D539" s="26" t="s">
        <v>1724</v>
      </c>
      <c r="E539" s="114">
        <v>205.52</v>
      </c>
      <c r="F539" s="114">
        <v>0</v>
      </c>
      <c r="G539" s="114">
        <v>0</v>
      </c>
      <c r="H539" s="114">
        <v>0</v>
      </c>
      <c r="I539" s="114">
        <v>0.32</v>
      </c>
      <c r="J539" s="91">
        <f t="shared" si="35"/>
        <v>205.84</v>
      </c>
      <c r="K539" s="118" t="str">
        <f>IFERROR(VLOOKUP(C539,'CEDARS School FRPL'!$C$4:$H$2393,6,FALSE),"No")</f>
        <v>No</v>
      </c>
      <c r="L539" s="118" t="str">
        <f>VLOOKUP(A539,'District Data'!$A$2:$P$321,14,FALSE)</f>
        <v>Yes</v>
      </c>
      <c r="M539" s="120" t="str">
        <f>IFERROR(IF(AND(VLOOKUP(C539,'Package 218'!$D:$D,1,FALSE)=C539,VLOOKUP(C539,'Package 218'!$D:$F,3,FALSE)="Yes",VLOOKUP(A539,'District Data'!$A$2:$O$321,14,FALSE)="Yes"),"Yes","No"),"No")</f>
        <v>No</v>
      </c>
      <c r="N539" s="23" t="str">
        <f t="shared" si="36"/>
        <v>No</v>
      </c>
      <c r="O539" s="131" t="str">
        <f t="shared" si="37"/>
        <v>No</v>
      </c>
    </row>
    <row r="540" spans="1:15" x14ac:dyDescent="0.25">
      <c r="A540" s="136" t="s">
        <v>1713</v>
      </c>
      <c r="B540" s="136" t="s">
        <v>3152</v>
      </c>
      <c r="C540" s="26">
        <v>2070</v>
      </c>
      <c r="D540" s="26" t="s">
        <v>1725</v>
      </c>
      <c r="E540" s="114">
        <v>354.9</v>
      </c>
      <c r="F540" s="114">
        <v>0</v>
      </c>
      <c r="G540" s="114">
        <v>0</v>
      </c>
      <c r="H540" s="114">
        <v>0</v>
      </c>
      <c r="I540" s="114">
        <v>0.88</v>
      </c>
      <c r="J540" s="91">
        <f t="shared" si="35"/>
        <v>355.78</v>
      </c>
      <c r="K540" s="118" t="str">
        <f>IFERROR(VLOOKUP(C540,'CEDARS School FRPL'!$C$4:$H$2393,6,FALSE),"No")</f>
        <v>Yes</v>
      </c>
      <c r="L540" s="118" t="str">
        <f>VLOOKUP(A540,'District Data'!$A$2:$P$321,14,FALSE)</f>
        <v>Yes</v>
      </c>
      <c r="M540" s="120" t="str">
        <f>IFERROR(IF(AND(VLOOKUP(C540,'Package 218'!$D:$D,1,FALSE)=C540,VLOOKUP(C540,'Package 218'!$D:$F,3,FALSE)="Yes",VLOOKUP(A540,'District Data'!$A$2:$O$321,14,FALSE)="Yes"),"Yes","No"),"No")</f>
        <v>Yes</v>
      </c>
      <c r="N540" s="23" t="str">
        <f t="shared" si="36"/>
        <v>Yes</v>
      </c>
      <c r="O540" s="131" t="str">
        <f t="shared" si="37"/>
        <v>Yes</v>
      </c>
    </row>
    <row r="541" spans="1:15" x14ac:dyDescent="0.25">
      <c r="A541" s="136" t="s">
        <v>1713</v>
      </c>
      <c r="B541" s="136" t="s">
        <v>3152</v>
      </c>
      <c r="C541" s="26">
        <v>2080</v>
      </c>
      <c r="D541" s="26" t="s">
        <v>9</v>
      </c>
      <c r="E541" s="114">
        <v>152.79</v>
      </c>
      <c r="F541" s="114">
        <v>0</v>
      </c>
      <c r="G541" s="114">
        <v>0</v>
      </c>
      <c r="H541" s="114">
        <v>0</v>
      </c>
      <c r="I541" s="114">
        <v>0.11</v>
      </c>
      <c r="J541" s="91">
        <f t="shared" si="35"/>
        <v>152.9</v>
      </c>
      <c r="K541" s="118" t="str">
        <f>IFERROR(VLOOKUP(C541,'CEDARS School FRPL'!$C$4:$H$2393,6,FALSE),"No")</f>
        <v>No</v>
      </c>
      <c r="L541" s="118" t="str">
        <f>VLOOKUP(A541,'District Data'!$A$2:$P$321,14,FALSE)</f>
        <v>Yes</v>
      </c>
      <c r="M541" s="120" t="str">
        <f>IFERROR(IF(AND(VLOOKUP(C541,'Package 218'!$D:$D,1,FALSE)=C541,VLOOKUP(C541,'Package 218'!$D:$F,3,FALSE)="Yes",VLOOKUP(A541,'District Data'!$A$2:$O$321,14,FALSE)="Yes"),"Yes","No"),"No")</f>
        <v>No</v>
      </c>
      <c r="N541" s="23" t="str">
        <f t="shared" si="36"/>
        <v>No</v>
      </c>
      <c r="O541" s="131" t="str">
        <f t="shared" si="37"/>
        <v>No</v>
      </c>
    </row>
    <row r="542" spans="1:15" x14ac:dyDescent="0.25">
      <c r="A542" s="136" t="s">
        <v>1713</v>
      </c>
      <c r="B542" s="136" t="s">
        <v>3152</v>
      </c>
      <c r="C542" s="26">
        <v>2081</v>
      </c>
      <c r="D542" s="26" t="s">
        <v>1726</v>
      </c>
      <c r="E542" s="114">
        <v>417.3</v>
      </c>
      <c r="F542" s="114">
        <v>0</v>
      </c>
      <c r="G542" s="114">
        <v>0</v>
      </c>
      <c r="H542" s="114">
        <v>0</v>
      </c>
      <c r="I542" s="114">
        <v>0</v>
      </c>
      <c r="J542" s="91">
        <f t="shared" si="35"/>
        <v>417.3</v>
      </c>
      <c r="K542" s="118" t="str">
        <f>IFERROR(VLOOKUP(C542,'CEDARS School FRPL'!$C$4:$H$2393,6,FALSE),"No")</f>
        <v>No</v>
      </c>
      <c r="L542" s="118" t="str">
        <f>VLOOKUP(A542,'District Data'!$A$2:$P$321,14,FALSE)</f>
        <v>Yes</v>
      </c>
      <c r="M542" s="120" t="str">
        <f>IFERROR(IF(AND(VLOOKUP(C542,'Package 218'!$D:$D,1,FALSE)=C542,VLOOKUP(C542,'Package 218'!$D:$F,3,FALSE)="Yes",VLOOKUP(A542,'District Data'!$A$2:$O$321,14,FALSE)="Yes"),"Yes","No"),"No")</f>
        <v>No</v>
      </c>
      <c r="N542" s="23" t="str">
        <f t="shared" si="36"/>
        <v>No</v>
      </c>
      <c r="O542" s="131" t="str">
        <f t="shared" si="37"/>
        <v>No</v>
      </c>
    </row>
    <row r="543" spans="1:15" x14ac:dyDescent="0.25">
      <c r="A543" s="136" t="s">
        <v>1713</v>
      </c>
      <c r="B543" s="136" t="s">
        <v>3152</v>
      </c>
      <c r="C543" s="26">
        <v>2089</v>
      </c>
      <c r="D543" s="26" t="s">
        <v>1727</v>
      </c>
      <c r="E543" s="114">
        <v>249.8</v>
      </c>
      <c r="F543" s="114">
        <v>0</v>
      </c>
      <c r="G543" s="114">
        <v>0</v>
      </c>
      <c r="H543" s="114">
        <v>0</v>
      </c>
      <c r="I543" s="114">
        <v>1.39</v>
      </c>
      <c r="J543" s="91">
        <f t="shared" si="35"/>
        <v>251.19</v>
      </c>
      <c r="K543" s="118" t="str">
        <f>IFERROR(VLOOKUP(C543,'CEDARS School FRPL'!$C$4:$H$2393,6,FALSE),"No")</f>
        <v>Yes</v>
      </c>
      <c r="L543" s="118" t="str">
        <f>VLOOKUP(A543,'District Data'!$A$2:$P$321,14,FALSE)</f>
        <v>Yes</v>
      </c>
      <c r="M543" s="120" t="str">
        <f>IFERROR(IF(AND(VLOOKUP(C543,'Package 218'!$D:$D,1,FALSE)=C543,VLOOKUP(C543,'Package 218'!$D:$F,3,FALSE)="Yes",VLOOKUP(A543,'District Data'!$A$2:$O$321,14,FALSE)="Yes"),"Yes","No"),"No")</f>
        <v>Yes</v>
      </c>
      <c r="N543" s="23" t="str">
        <f t="shared" si="36"/>
        <v>Yes</v>
      </c>
      <c r="O543" s="131" t="str">
        <f t="shared" si="37"/>
        <v>Yes</v>
      </c>
    </row>
    <row r="544" spans="1:15" x14ac:dyDescent="0.25">
      <c r="A544" s="136" t="s">
        <v>1713</v>
      </c>
      <c r="B544" s="136" t="s">
        <v>3152</v>
      </c>
      <c r="C544" s="26">
        <v>2090</v>
      </c>
      <c r="D544" s="26" t="s">
        <v>1728</v>
      </c>
      <c r="E544" s="114">
        <v>451.46</v>
      </c>
      <c r="F544" s="114">
        <v>0</v>
      </c>
      <c r="G544" s="114">
        <v>0</v>
      </c>
      <c r="H544" s="114">
        <v>0</v>
      </c>
      <c r="I544" s="114">
        <v>0</v>
      </c>
      <c r="J544" s="91">
        <f t="shared" si="35"/>
        <v>451.46</v>
      </c>
      <c r="K544" s="118" t="str">
        <f>IFERROR(VLOOKUP(C544,'CEDARS School FRPL'!$C$4:$H$2393,6,FALSE),"No")</f>
        <v>No</v>
      </c>
      <c r="L544" s="118" t="str">
        <f>VLOOKUP(A544,'District Data'!$A$2:$P$321,14,FALSE)</f>
        <v>Yes</v>
      </c>
      <c r="M544" s="120" t="str">
        <f>IFERROR(IF(AND(VLOOKUP(C544,'Package 218'!$D:$D,1,FALSE)=C544,VLOOKUP(C544,'Package 218'!$D:$F,3,FALSE)="Yes",VLOOKUP(A544,'District Data'!$A$2:$O$321,14,FALSE)="Yes"),"Yes","No"),"No")</f>
        <v>No</v>
      </c>
      <c r="N544" s="23" t="str">
        <f t="shared" si="36"/>
        <v>No</v>
      </c>
      <c r="O544" s="131" t="str">
        <f t="shared" si="37"/>
        <v>No</v>
      </c>
    </row>
    <row r="545" spans="1:15" x14ac:dyDescent="0.25">
      <c r="A545" s="136" t="s">
        <v>1713</v>
      </c>
      <c r="B545" s="136" t="s">
        <v>3152</v>
      </c>
      <c r="C545" s="26">
        <v>2092</v>
      </c>
      <c r="D545" s="26" t="s">
        <v>1729</v>
      </c>
      <c r="E545" s="114">
        <v>340.4</v>
      </c>
      <c r="F545" s="114">
        <v>0</v>
      </c>
      <c r="G545" s="114">
        <v>0</v>
      </c>
      <c r="H545" s="114">
        <v>0</v>
      </c>
      <c r="I545" s="114">
        <v>0</v>
      </c>
      <c r="J545" s="91">
        <f t="shared" si="35"/>
        <v>340.4</v>
      </c>
      <c r="K545" s="118" t="str">
        <f>IFERROR(VLOOKUP(C545,'CEDARS School FRPL'!$C$4:$H$2393,6,FALSE),"No")</f>
        <v>No</v>
      </c>
      <c r="L545" s="118" t="str">
        <f>VLOOKUP(A545,'District Data'!$A$2:$P$321,14,FALSE)</f>
        <v>Yes</v>
      </c>
      <c r="M545" s="120" t="str">
        <f>IFERROR(IF(AND(VLOOKUP(C545,'Package 218'!$D:$D,1,FALSE)=C545,VLOOKUP(C545,'Package 218'!$D:$F,3,FALSE)="Yes",VLOOKUP(A545,'District Data'!$A$2:$O$321,14,FALSE)="Yes"),"Yes","No"),"No")</f>
        <v>No</v>
      </c>
      <c r="N545" s="23" t="str">
        <f t="shared" si="36"/>
        <v>No</v>
      </c>
      <c r="O545" s="131" t="str">
        <f t="shared" si="37"/>
        <v>No</v>
      </c>
    </row>
    <row r="546" spans="1:15" x14ac:dyDescent="0.25">
      <c r="A546" s="136" t="s">
        <v>1713</v>
      </c>
      <c r="B546" s="136" t="s">
        <v>3152</v>
      </c>
      <c r="C546" s="26">
        <v>2118</v>
      </c>
      <c r="D546" s="26" t="s">
        <v>585</v>
      </c>
      <c r="E546" s="114">
        <v>316</v>
      </c>
      <c r="F546" s="114">
        <v>0</v>
      </c>
      <c r="G546" s="114">
        <v>0</v>
      </c>
      <c r="H546" s="114">
        <v>0</v>
      </c>
      <c r="I546" s="114">
        <v>0.22</v>
      </c>
      <c r="J546" s="91">
        <f t="shared" si="35"/>
        <v>316.22000000000003</v>
      </c>
      <c r="K546" s="118" t="str">
        <f>IFERROR(VLOOKUP(C546,'CEDARS School FRPL'!$C$4:$H$2393,6,FALSE),"No")</f>
        <v>Yes</v>
      </c>
      <c r="L546" s="118" t="str">
        <f>VLOOKUP(A546,'District Data'!$A$2:$P$321,14,FALSE)</f>
        <v>Yes</v>
      </c>
      <c r="M546" s="120" t="str">
        <f>IFERROR(IF(AND(VLOOKUP(C546,'Package 218'!$D:$D,1,FALSE)=C546,VLOOKUP(C546,'Package 218'!$D:$F,3,FALSE)="Yes",VLOOKUP(A546,'District Data'!$A$2:$O$321,14,FALSE)="Yes"),"Yes","No"),"No")</f>
        <v>Yes</v>
      </c>
      <c r="N546" s="23" t="str">
        <f t="shared" si="36"/>
        <v>Yes</v>
      </c>
      <c r="O546" s="131" t="str">
        <f t="shared" si="37"/>
        <v>Yes</v>
      </c>
    </row>
    <row r="547" spans="1:15" x14ac:dyDescent="0.25">
      <c r="A547" s="136" t="s">
        <v>1713</v>
      </c>
      <c r="B547" s="136" t="s">
        <v>3152</v>
      </c>
      <c r="C547" s="26">
        <v>2120</v>
      </c>
      <c r="D547" s="26" t="s">
        <v>2833</v>
      </c>
      <c r="E547" s="114">
        <v>301.8</v>
      </c>
      <c r="F547" s="114">
        <v>0</v>
      </c>
      <c r="G547" s="114">
        <v>0</v>
      </c>
      <c r="H547" s="114">
        <v>0</v>
      </c>
      <c r="I547" s="114">
        <v>0.11</v>
      </c>
      <c r="J547" s="91">
        <f t="shared" si="35"/>
        <v>301.91000000000003</v>
      </c>
      <c r="K547" s="118" t="str">
        <f>IFERROR(VLOOKUP(C547,'CEDARS School FRPL'!$C$4:$H$2393,6,FALSE),"No")</f>
        <v>Yes</v>
      </c>
      <c r="L547" s="118" t="str">
        <f>VLOOKUP(A547,'District Data'!$A$2:$P$321,14,FALSE)</f>
        <v>Yes</v>
      </c>
      <c r="M547" s="120" t="str">
        <f>IFERROR(IF(AND(VLOOKUP(C547,'Package 218'!$D:$D,1,FALSE)=C547,VLOOKUP(C547,'Package 218'!$D:$F,3,FALSE)="Yes",VLOOKUP(A547,'District Data'!$A$2:$O$321,14,FALSE)="Yes"),"Yes","No"),"No")</f>
        <v>Yes</v>
      </c>
      <c r="N547" s="23" t="str">
        <f t="shared" si="36"/>
        <v>Yes</v>
      </c>
      <c r="O547" s="131" t="str">
        <f t="shared" si="37"/>
        <v>Yes</v>
      </c>
    </row>
    <row r="548" spans="1:15" x14ac:dyDescent="0.25">
      <c r="A548" s="136" t="s">
        <v>1713</v>
      </c>
      <c r="B548" s="136" t="s">
        <v>3152</v>
      </c>
      <c r="C548" s="26">
        <v>2121</v>
      </c>
      <c r="D548" s="26" t="s">
        <v>1730</v>
      </c>
      <c r="E548" s="114">
        <v>264.89999999999998</v>
      </c>
      <c r="F548" s="114">
        <v>0</v>
      </c>
      <c r="G548" s="114">
        <v>0</v>
      </c>
      <c r="H548" s="114">
        <v>0</v>
      </c>
      <c r="I548" s="114">
        <v>0</v>
      </c>
      <c r="J548" s="91">
        <f t="shared" si="35"/>
        <v>264.89999999999998</v>
      </c>
      <c r="K548" s="118" t="str">
        <f>IFERROR(VLOOKUP(C548,'CEDARS School FRPL'!$C$4:$H$2393,6,FALSE),"No")</f>
        <v>No</v>
      </c>
      <c r="L548" s="118" t="str">
        <f>VLOOKUP(A548,'District Data'!$A$2:$P$321,14,FALSE)</f>
        <v>Yes</v>
      </c>
      <c r="M548" s="120" t="str">
        <f>IFERROR(IF(AND(VLOOKUP(C548,'Package 218'!$D:$D,1,FALSE)=C548,VLOOKUP(C548,'Package 218'!$D:$F,3,FALSE)="Yes",VLOOKUP(A548,'District Data'!$A$2:$O$321,14,FALSE)="Yes"),"Yes","No"),"No")</f>
        <v>No</v>
      </c>
      <c r="N548" s="23" t="str">
        <f t="shared" si="36"/>
        <v>No</v>
      </c>
      <c r="O548" s="131" t="str">
        <f t="shared" si="37"/>
        <v>No</v>
      </c>
    </row>
    <row r="549" spans="1:15" x14ac:dyDescent="0.25">
      <c r="A549" s="136" t="s">
        <v>1713</v>
      </c>
      <c r="B549" s="136" t="s">
        <v>3152</v>
      </c>
      <c r="C549" s="26">
        <v>2123</v>
      </c>
      <c r="D549" s="26" t="s">
        <v>1731</v>
      </c>
      <c r="E549" s="114">
        <v>314.31</v>
      </c>
      <c r="F549" s="114">
        <v>0</v>
      </c>
      <c r="G549" s="114">
        <v>0</v>
      </c>
      <c r="H549" s="114">
        <v>0</v>
      </c>
      <c r="I549" s="114">
        <v>0</v>
      </c>
      <c r="J549" s="91">
        <f t="shared" si="35"/>
        <v>314.31</v>
      </c>
      <c r="K549" s="118" t="str">
        <f>IFERROR(VLOOKUP(C549,'CEDARS School FRPL'!$C$4:$H$2393,6,FALSE),"No")</f>
        <v>No</v>
      </c>
      <c r="L549" s="118" t="str">
        <f>VLOOKUP(A549,'District Data'!$A$2:$P$321,14,FALSE)</f>
        <v>Yes</v>
      </c>
      <c r="M549" s="120" t="str">
        <f>IFERROR(IF(AND(VLOOKUP(C549,'Package 218'!$D:$D,1,FALSE)=C549,VLOOKUP(C549,'Package 218'!$D:$F,3,FALSE)="Yes",VLOOKUP(A549,'District Data'!$A$2:$O$321,14,FALSE)="Yes"),"Yes","No"),"No")</f>
        <v>No</v>
      </c>
      <c r="N549" s="23" t="str">
        <f t="shared" si="36"/>
        <v>No</v>
      </c>
      <c r="O549" s="131" t="str">
        <f t="shared" si="37"/>
        <v>No</v>
      </c>
    </row>
    <row r="550" spans="1:15" x14ac:dyDescent="0.25">
      <c r="A550" s="136" t="s">
        <v>1713</v>
      </c>
      <c r="B550" s="136" t="s">
        <v>3152</v>
      </c>
      <c r="C550" s="26">
        <v>2138</v>
      </c>
      <c r="D550" s="26" t="s">
        <v>1732</v>
      </c>
      <c r="E550" s="114">
        <v>301.60000000000002</v>
      </c>
      <c r="F550" s="114">
        <v>0</v>
      </c>
      <c r="G550" s="114">
        <v>0</v>
      </c>
      <c r="H550" s="114">
        <v>0</v>
      </c>
      <c r="I550" s="114">
        <v>0.1</v>
      </c>
      <c r="J550" s="91">
        <f t="shared" si="35"/>
        <v>301.70000000000005</v>
      </c>
      <c r="K550" s="118" t="str">
        <f>IFERROR(VLOOKUP(C550,'CEDARS School FRPL'!$C$4:$H$2393,6,FALSE),"No")</f>
        <v>No</v>
      </c>
      <c r="L550" s="118" t="str">
        <f>VLOOKUP(A550,'District Data'!$A$2:$P$321,14,FALSE)</f>
        <v>Yes</v>
      </c>
      <c r="M550" s="120" t="str">
        <f>IFERROR(IF(AND(VLOOKUP(C550,'Package 218'!$D:$D,1,FALSE)=C550,VLOOKUP(C550,'Package 218'!$D:$F,3,FALSE)="Yes",VLOOKUP(A550,'District Data'!$A$2:$O$321,14,FALSE)="Yes"),"Yes","No"),"No")</f>
        <v>No</v>
      </c>
      <c r="N550" s="23" t="str">
        <f t="shared" si="36"/>
        <v>No</v>
      </c>
      <c r="O550" s="131" t="str">
        <f t="shared" si="37"/>
        <v>No</v>
      </c>
    </row>
    <row r="551" spans="1:15" x14ac:dyDescent="0.25">
      <c r="A551" s="136" t="s">
        <v>1713</v>
      </c>
      <c r="B551" s="136" t="s">
        <v>3152</v>
      </c>
      <c r="C551" s="26">
        <v>2139</v>
      </c>
      <c r="D551" s="26" t="s">
        <v>1733</v>
      </c>
      <c r="E551" s="114">
        <v>377.2</v>
      </c>
      <c r="F551" s="114">
        <v>0</v>
      </c>
      <c r="G551" s="114">
        <v>0</v>
      </c>
      <c r="H551" s="114">
        <v>0</v>
      </c>
      <c r="I551" s="114">
        <v>0</v>
      </c>
      <c r="J551" s="91">
        <f t="shared" si="35"/>
        <v>377.2</v>
      </c>
      <c r="K551" s="118" t="str">
        <f>IFERROR(VLOOKUP(C551,'CEDARS School FRPL'!$C$4:$H$2393,6,FALSE),"No")</f>
        <v>No</v>
      </c>
      <c r="L551" s="118" t="str">
        <f>VLOOKUP(A551,'District Data'!$A$2:$P$321,14,FALSE)</f>
        <v>Yes</v>
      </c>
      <c r="M551" s="120" t="str">
        <f>IFERROR(IF(AND(VLOOKUP(C551,'Package 218'!$D:$D,1,FALSE)=C551,VLOOKUP(C551,'Package 218'!$D:$F,3,FALSE)="Yes",VLOOKUP(A551,'District Data'!$A$2:$O$321,14,FALSE)="Yes"),"Yes","No"),"No")</f>
        <v>No</v>
      </c>
      <c r="N551" s="23" t="str">
        <f t="shared" si="36"/>
        <v>No</v>
      </c>
      <c r="O551" s="131" t="str">
        <f t="shared" si="37"/>
        <v>No</v>
      </c>
    </row>
    <row r="552" spans="1:15" x14ac:dyDescent="0.25">
      <c r="A552" s="136" t="s">
        <v>1713</v>
      </c>
      <c r="B552" s="136" t="s">
        <v>3152</v>
      </c>
      <c r="C552" s="26">
        <v>2141</v>
      </c>
      <c r="D552" s="26" t="s">
        <v>1734</v>
      </c>
      <c r="E552" s="114">
        <v>460.5</v>
      </c>
      <c r="F552" s="114">
        <v>0</v>
      </c>
      <c r="G552" s="114">
        <v>0</v>
      </c>
      <c r="H552" s="114">
        <v>0</v>
      </c>
      <c r="I552" s="114">
        <v>0.11</v>
      </c>
      <c r="J552" s="91">
        <f t="shared" si="35"/>
        <v>460.61</v>
      </c>
      <c r="K552" s="118" t="str">
        <f>IFERROR(VLOOKUP(C552,'CEDARS School FRPL'!$C$4:$H$2393,6,FALSE),"No")</f>
        <v>No</v>
      </c>
      <c r="L552" s="118" t="str">
        <f>VLOOKUP(A552,'District Data'!$A$2:$P$321,14,FALSE)</f>
        <v>Yes</v>
      </c>
      <c r="M552" s="120" t="str">
        <f>IFERROR(IF(AND(VLOOKUP(C552,'Package 218'!$D:$D,1,FALSE)=C552,VLOOKUP(C552,'Package 218'!$D:$F,3,FALSE)="Yes",VLOOKUP(A552,'District Data'!$A$2:$O$321,14,FALSE)="Yes"),"Yes","No"),"No")</f>
        <v>No</v>
      </c>
      <c r="N552" s="23" t="str">
        <f t="shared" si="36"/>
        <v>No</v>
      </c>
      <c r="O552" s="131" t="str">
        <f t="shared" si="37"/>
        <v>No</v>
      </c>
    </row>
    <row r="553" spans="1:15" x14ac:dyDescent="0.25">
      <c r="A553" s="136" t="s">
        <v>1713</v>
      </c>
      <c r="B553" s="136" t="s">
        <v>3152</v>
      </c>
      <c r="C553" s="26">
        <v>2142</v>
      </c>
      <c r="D553" s="26" t="s">
        <v>1735</v>
      </c>
      <c r="E553" s="114">
        <v>380.45</v>
      </c>
      <c r="F553" s="114">
        <v>0</v>
      </c>
      <c r="G553" s="114">
        <v>0</v>
      </c>
      <c r="H553" s="114">
        <v>0</v>
      </c>
      <c r="I553" s="114">
        <v>0</v>
      </c>
      <c r="J553" s="91">
        <f t="shared" si="35"/>
        <v>380.45</v>
      </c>
      <c r="K553" s="118" t="str">
        <f>IFERROR(VLOOKUP(C553,'CEDARS School FRPL'!$C$4:$H$2393,6,FALSE),"No")</f>
        <v>No</v>
      </c>
      <c r="L553" s="118" t="str">
        <f>VLOOKUP(A553,'District Data'!$A$2:$P$321,14,FALSE)</f>
        <v>Yes</v>
      </c>
      <c r="M553" s="120" t="str">
        <f>IFERROR(IF(AND(VLOOKUP(C553,'Package 218'!$D:$D,1,FALSE)=C553,VLOOKUP(C553,'Package 218'!$D:$F,3,FALSE)="Yes",VLOOKUP(A553,'District Data'!$A$2:$O$321,14,FALSE)="Yes"),"Yes","No"),"No")</f>
        <v>No</v>
      </c>
      <c r="N553" s="23" t="str">
        <f t="shared" si="36"/>
        <v>No</v>
      </c>
      <c r="O553" s="131" t="str">
        <f t="shared" si="37"/>
        <v>No</v>
      </c>
    </row>
    <row r="554" spans="1:15" x14ac:dyDescent="0.25">
      <c r="A554" s="136" t="s">
        <v>1713</v>
      </c>
      <c r="B554" s="136" t="s">
        <v>3152</v>
      </c>
      <c r="C554" s="26">
        <v>2143</v>
      </c>
      <c r="D554" s="26" t="s">
        <v>1736</v>
      </c>
      <c r="E554" s="114">
        <v>310</v>
      </c>
      <c r="F554" s="114">
        <v>0</v>
      </c>
      <c r="G554" s="114">
        <v>0</v>
      </c>
      <c r="H554" s="114">
        <v>0</v>
      </c>
      <c r="I554" s="114">
        <v>0.11</v>
      </c>
      <c r="J554" s="91">
        <f t="shared" si="35"/>
        <v>310.11</v>
      </c>
      <c r="K554" s="118" t="str">
        <f>IFERROR(VLOOKUP(C554,'CEDARS School FRPL'!$C$4:$H$2393,6,FALSE),"No")</f>
        <v>Yes</v>
      </c>
      <c r="L554" s="118" t="str">
        <f>VLOOKUP(A554,'District Data'!$A$2:$P$321,14,FALSE)</f>
        <v>Yes</v>
      </c>
      <c r="M554" s="120" t="str">
        <f>IFERROR(IF(AND(VLOOKUP(C554,'Package 218'!$D:$D,1,FALSE)=C554,VLOOKUP(C554,'Package 218'!$D:$F,3,FALSE)="Yes",VLOOKUP(A554,'District Data'!$A$2:$O$321,14,FALSE)="Yes"),"Yes","No"),"No")</f>
        <v>Yes</v>
      </c>
      <c r="N554" s="23" t="str">
        <f t="shared" si="36"/>
        <v>Yes</v>
      </c>
      <c r="O554" s="131" t="str">
        <f t="shared" si="37"/>
        <v>Yes</v>
      </c>
    </row>
    <row r="555" spans="1:15" x14ac:dyDescent="0.25">
      <c r="A555" s="136" t="s">
        <v>1713</v>
      </c>
      <c r="B555" s="136" t="s">
        <v>3152</v>
      </c>
      <c r="C555" s="26">
        <v>2181</v>
      </c>
      <c r="D555" s="26" t="s">
        <v>1737</v>
      </c>
      <c r="E555" s="114">
        <v>270.5</v>
      </c>
      <c r="F555" s="114">
        <v>0</v>
      </c>
      <c r="G555" s="114">
        <v>0</v>
      </c>
      <c r="H555" s="114">
        <v>0</v>
      </c>
      <c r="I555" s="114">
        <v>0</v>
      </c>
      <c r="J555" s="91">
        <f t="shared" si="35"/>
        <v>270.5</v>
      </c>
      <c r="K555" s="118" t="str">
        <f>IFERROR(VLOOKUP(C555,'CEDARS School FRPL'!$C$4:$H$2393,6,FALSE),"No")</f>
        <v>No</v>
      </c>
      <c r="L555" s="118" t="str">
        <f>VLOOKUP(A555,'District Data'!$A$2:$P$321,14,FALSE)</f>
        <v>Yes</v>
      </c>
      <c r="M555" s="120" t="str">
        <f>IFERROR(IF(AND(VLOOKUP(C555,'Package 218'!$D:$D,1,FALSE)=C555,VLOOKUP(C555,'Package 218'!$D:$F,3,FALSE)="Yes",VLOOKUP(A555,'District Data'!$A$2:$O$321,14,FALSE)="Yes"),"Yes","No"),"No")</f>
        <v>No</v>
      </c>
      <c r="N555" s="23" t="str">
        <f t="shared" si="36"/>
        <v>No</v>
      </c>
      <c r="O555" s="131" t="str">
        <f t="shared" si="37"/>
        <v>No</v>
      </c>
    </row>
    <row r="556" spans="1:15" x14ac:dyDescent="0.25">
      <c r="A556" s="136" t="s">
        <v>1713</v>
      </c>
      <c r="B556" s="136" t="s">
        <v>3152</v>
      </c>
      <c r="C556" s="26">
        <v>2182</v>
      </c>
      <c r="D556" s="26" t="s">
        <v>1738</v>
      </c>
      <c r="E556" s="114">
        <v>1089.55</v>
      </c>
      <c r="F556" s="114">
        <v>0</v>
      </c>
      <c r="G556" s="114">
        <v>111.31</v>
      </c>
      <c r="H556" s="114">
        <v>0</v>
      </c>
      <c r="I556" s="114">
        <v>0.56999999999999995</v>
      </c>
      <c r="J556" s="91">
        <f t="shared" si="35"/>
        <v>1201.4299999999998</v>
      </c>
      <c r="K556" s="118" t="str">
        <f>IFERROR(VLOOKUP(C556,'CEDARS School FRPL'!$C$4:$H$2393,6,FALSE),"No")</f>
        <v>Yes</v>
      </c>
      <c r="L556" s="118" t="str">
        <f>VLOOKUP(A556,'District Data'!$A$2:$P$321,14,FALSE)</f>
        <v>Yes</v>
      </c>
      <c r="M556" s="120" t="str">
        <f>IFERROR(IF(AND(VLOOKUP(C556,'Package 218'!$D:$D,1,FALSE)=C556,VLOOKUP(C556,'Package 218'!$D:$F,3,FALSE)="Yes",VLOOKUP(A556,'District Data'!$A$2:$O$321,14,FALSE)="Yes"),"Yes","No"),"No")</f>
        <v>Yes</v>
      </c>
      <c r="N556" s="23" t="str">
        <f t="shared" si="36"/>
        <v>Yes</v>
      </c>
      <c r="O556" s="131" t="str">
        <f t="shared" si="37"/>
        <v>Yes</v>
      </c>
    </row>
    <row r="557" spans="1:15" x14ac:dyDescent="0.25">
      <c r="A557" s="136" t="s">
        <v>1713</v>
      </c>
      <c r="B557" s="136" t="s">
        <v>3152</v>
      </c>
      <c r="C557" s="26">
        <v>2183</v>
      </c>
      <c r="D557" s="26" t="s">
        <v>1739</v>
      </c>
      <c r="E557" s="114">
        <v>329.06</v>
      </c>
      <c r="F557" s="114">
        <v>0</v>
      </c>
      <c r="G557" s="114">
        <v>0</v>
      </c>
      <c r="H557" s="114">
        <v>0</v>
      </c>
      <c r="I557" s="114">
        <v>0</v>
      </c>
      <c r="J557" s="91">
        <f t="shared" si="35"/>
        <v>329.06</v>
      </c>
      <c r="K557" s="118" t="str">
        <f>IFERROR(VLOOKUP(C557,'CEDARS School FRPL'!$C$4:$H$2393,6,FALSE),"No")</f>
        <v>No</v>
      </c>
      <c r="L557" s="118" t="str">
        <f>VLOOKUP(A557,'District Data'!$A$2:$P$321,14,FALSE)</f>
        <v>Yes</v>
      </c>
      <c r="M557" s="120" t="str">
        <f>IFERROR(IF(AND(VLOOKUP(C557,'Package 218'!$D:$D,1,FALSE)=C557,VLOOKUP(C557,'Package 218'!$D:$F,3,FALSE)="Yes",VLOOKUP(A557,'District Data'!$A$2:$O$321,14,FALSE)="Yes"),"Yes","No"),"No")</f>
        <v>No</v>
      </c>
      <c r="N557" s="23" t="str">
        <f t="shared" si="36"/>
        <v>No</v>
      </c>
      <c r="O557" s="131" t="str">
        <f t="shared" si="37"/>
        <v>No</v>
      </c>
    </row>
    <row r="558" spans="1:15" x14ac:dyDescent="0.25">
      <c r="A558" s="136" t="s">
        <v>1713</v>
      </c>
      <c r="B558" s="136" t="s">
        <v>3152</v>
      </c>
      <c r="C558" s="26">
        <v>2199</v>
      </c>
      <c r="D558" s="26" t="s">
        <v>1740</v>
      </c>
      <c r="E558" s="114">
        <v>271.89999999999998</v>
      </c>
      <c r="F558" s="114">
        <v>0</v>
      </c>
      <c r="G558" s="114">
        <v>0</v>
      </c>
      <c r="H558" s="114">
        <v>0</v>
      </c>
      <c r="I558" s="114">
        <v>0</v>
      </c>
      <c r="J558" s="91">
        <f t="shared" si="35"/>
        <v>271.89999999999998</v>
      </c>
      <c r="K558" s="118" t="str">
        <f>IFERROR(VLOOKUP(C558,'CEDARS School FRPL'!$C$4:$H$2393,6,FALSE),"No")</f>
        <v>Yes</v>
      </c>
      <c r="L558" s="118" t="str">
        <f>VLOOKUP(A558,'District Data'!$A$2:$P$321,14,FALSE)</f>
        <v>Yes</v>
      </c>
      <c r="M558" s="120" t="str">
        <f>IFERROR(IF(AND(VLOOKUP(C558,'Package 218'!$D:$D,1,FALSE)=C558,VLOOKUP(C558,'Package 218'!$D:$F,3,FALSE)="Yes",VLOOKUP(A558,'District Data'!$A$2:$O$321,14,FALSE)="Yes"),"Yes","No"),"No")</f>
        <v>Yes</v>
      </c>
      <c r="N558" s="23" t="str">
        <f t="shared" si="36"/>
        <v>Yes</v>
      </c>
      <c r="O558" s="131" t="str">
        <f t="shared" si="37"/>
        <v>Yes</v>
      </c>
    </row>
    <row r="559" spans="1:15" x14ac:dyDescent="0.25">
      <c r="A559" s="136" t="s">
        <v>1713</v>
      </c>
      <c r="B559" s="136" t="s">
        <v>3152</v>
      </c>
      <c r="C559" s="26">
        <v>2201</v>
      </c>
      <c r="D559" s="26" t="s">
        <v>1741</v>
      </c>
      <c r="E559" s="114">
        <v>217.2</v>
      </c>
      <c r="F559" s="114">
        <v>0</v>
      </c>
      <c r="G559" s="114">
        <v>0</v>
      </c>
      <c r="H559" s="114">
        <v>0</v>
      </c>
      <c r="I559" s="114">
        <v>0.11</v>
      </c>
      <c r="J559" s="91">
        <f t="shared" si="35"/>
        <v>217.31</v>
      </c>
      <c r="K559" s="118" t="str">
        <f>IFERROR(VLOOKUP(C559,'CEDARS School FRPL'!$C$4:$H$2393,6,FALSE),"No")</f>
        <v>No</v>
      </c>
      <c r="L559" s="118" t="str">
        <f>VLOOKUP(A559,'District Data'!$A$2:$P$321,14,FALSE)</f>
        <v>Yes</v>
      </c>
      <c r="M559" s="120" t="str">
        <f>IFERROR(IF(AND(VLOOKUP(C559,'Package 218'!$D:$D,1,FALSE)=C559,VLOOKUP(C559,'Package 218'!$D:$F,3,FALSE)="Yes",VLOOKUP(A559,'District Data'!$A$2:$O$321,14,FALSE)="Yes"),"Yes","No"),"No")</f>
        <v>No</v>
      </c>
      <c r="N559" s="23" t="str">
        <f t="shared" si="36"/>
        <v>No</v>
      </c>
      <c r="O559" s="131" t="str">
        <f t="shared" si="37"/>
        <v>No</v>
      </c>
    </row>
    <row r="560" spans="1:15" x14ac:dyDescent="0.25">
      <c r="A560" s="136" t="s">
        <v>1713</v>
      </c>
      <c r="B560" s="136" t="s">
        <v>3152</v>
      </c>
      <c r="C560" s="26">
        <v>2209</v>
      </c>
      <c r="D560" s="26" t="s">
        <v>1742</v>
      </c>
      <c r="E560" s="114">
        <v>521.34</v>
      </c>
      <c r="F560" s="114">
        <v>0</v>
      </c>
      <c r="G560" s="114">
        <v>0</v>
      </c>
      <c r="H560" s="114">
        <v>0</v>
      </c>
      <c r="I560" s="114">
        <v>0.1</v>
      </c>
      <c r="J560" s="91">
        <f t="shared" si="35"/>
        <v>521.44000000000005</v>
      </c>
      <c r="K560" s="118" t="str">
        <f>IFERROR(VLOOKUP(C560,'CEDARS School FRPL'!$C$4:$H$2393,6,FALSE),"No")</f>
        <v>Yes</v>
      </c>
      <c r="L560" s="118" t="str">
        <f>VLOOKUP(A560,'District Data'!$A$2:$P$321,14,FALSE)</f>
        <v>Yes</v>
      </c>
      <c r="M560" s="120" t="str">
        <f>IFERROR(IF(AND(VLOOKUP(C560,'Package 218'!$D:$D,1,FALSE)=C560,VLOOKUP(C560,'Package 218'!$D:$F,3,FALSE)="Yes",VLOOKUP(A560,'District Data'!$A$2:$O$321,14,FALSE)="Yes"),"Yes","No"),"No")</f>
        <v>Yes</v>
      </c>
      <c r="N560" s="23" t="str">
        <f t="shared" si="36"/>
        <v>Yes</v>
      </c>
      <c r="O560" s="131" t="str">
        <f t="shared" si="37"/>
        <v>Yes</v>
      </c>
    </row>
    <row r="561" spans="1:15" x14ac:dyDescent="0.25">
      <c r="A561" s="136" t="s">
        <v>1713</v>
      </c>
      <c r="B561" s="136" t="s">
        <v>3152</v>
      </c>
      <c r="C561" s="26">
        <v>2220</v>
      </c>
      <c r="D561" s="26" t="s">
        <v>1743</v>
      </c>
      <c r="E561" s="114">
        <v>1561.67</v>
      </c>
      <c r="F561" s="114">
        <v>0</v>
      </c>
      <c r="G561" s="114">
        <v>62.48</v>
      </c>
      <c r="H561" s="114">
        <v>0</v>
      </c>
      <c r="I561" s="114">
        <v>0.4</v>
      </c>
      <c r="J561" s="91">
        <f t="shared" si="35"/>
        <v>1624.5500000000002</v>
      </c>
      <c r="K561" s="118" t="str">
        <f>IFERROR(VLOOKUP(C561,'CEDARS School FRPL'!$C$4:$H$2393,6,FALSE),"No")</f>
        <v>No</v>
      </c>
      <c r="L561" s="118" t="str">
        <f>VLOOKUP(A561,'District Data'!$A$2:$P$321,14,FALSE)</f>
        <v>Yes</v>
      </c>
      <c r="M561" s="120" t="str">
        <f>IFERROR(IF(AND(VLOOKUP(C561,'Package 218'!$D:$D,1,FALSE)=C561,VLOOKUP(C561,'Package 218'!$D:$F,3,FALSE)="Yes",VLOOKUP(A561,'District Data'!$A$2:$O$321,14,FALSE)="Yes"),"Yes","No"),"No")</f>
        <v>No</v>
      </c>
      <c r="N561" s="23" t="str">
        <f t="shared" si="36"/>
        <v>No</v>
      </c>
      <c r="O561" s="131" t="str">
        <f t="shared" si="37"/>
        <v>No</v>
      </c>
    </row>
    <row r="562" spans="1:15" x14ac:dyDescent="0.25">
      <c r="A562" s="136" t="s">
        <v>1713</v>
      </c>
      <c r="B562" s="136" t="s">
        <v>3152</v>
      </c>
      <c r="C562" s="26">
        <v>2234</v>
      </c>
      <c r="D562" s="26" t="s">
        <v>1744</v>
      </c>
      <c r="E562" s="114">
        <v>1284.67</v>
      </c>
      <c r="F562" s="114">
        <v>0</v>
      </c>
      <c r="G562" s="114">
        <v>74.83</v>
      </c>
      <c r="H562" s="114">
        <v>0</v>
      </c>
      <c r="I562" s="114">
        <v>0.18</v>
      </c>
      <c r="J562" s="91">
        <f t="shared" si="35"/>
        <v>1359.68</v>
      </c>
      <c r="K562" s="118" t="str">
        <f>IFERROR(VLOOKUP(C562,'CEDARS School FRPL'!$C$4:$H$2393,6,FALSE),"No")</f>
        <v>No</v>
      </c>
      <c r="L562" s="118" t="str">
        <f>VLOOKUP(A562,'District Data'!$A$2:$P$321,14,FALSE)</f>
        <v>Yes</v>
      </c>
      <c r="M562" s="120" t="str">
        <f>IFERROR(IF(AND(VLOOKUP(C562,'Package 218'!$D:$D,1,FALSE)=C562,VLOOKUP(C562,'Package 218'!$D:$F,3,FALSE)="Yes",VLOOKUP(A562,'District Data'!$A$2:$O$321,14,FALSE)="Yes"),"Yes","No"),"No")</f>
        <v>No</v>
      </c>
      <c r="N562" s="23" t="str">
        <f t="shared" si="36"/>
        <v>No</v>
      </c>
      <c r="O562" s="131" t="str">
        <f t="shared" si="37"/>
        <v>No</v>
      </c>
    </row>
    <row r="563" spans="1:15" x14ac:dyDescent="0.25">
      <c r="A563" s="136" t="s">
        <v>1713</v>
      </c>
      <c r="B563" s="136" t="s">
        <v>3152</v>
      </c>
      <c r="C563" s="26">
        <v>2256</v>
      </c>
      <c r="D563" s="26" t="s">
        <v>651</v>
      </c>
      <c r="E563" s="114">
        <v>356.89</v>
      </c>
      <c r="F563" s="114">
        <v>0</v>
      </c>
      <c r="G563" s="114">
        <v>0</v>
      </c>
      <c r="H563" s="114">
        <v>0</v>
      </c>
      <c r="I563" s="114">
        <v>0</v>
      </c>
      <c r="J563" s="91">
        <f t="shared" si="35"/>
        <v>356.89</v>
      </c>
      <c r="K563" s="118" t="str">
        <f>IFERROR(VLOOKUP(C563,'CEDARS School FRPL'!$C$4:$H$2393,6,FALSE),"No")</f>
        <v>No</v>
      </c>
      <c r="L563" s="118" t="str">
        <f>VLOOKUP(A563,'District Data'!$A$2:$P$321,14,FALSE)</f>
        <v>Yes</v>
      </c>
      <c r="M563" s="120" t="str">
        <f>IFERROR(IF(AND(VLOOKUP(C563,'Package 218'!$D:$D,1,FALSE)=C563,VLOOKUP(C563,'Package 218'!$D:$F,3,FALSE)="Yes",VLOOKUP(A563,'District Data'!$A$2:$O$321,14,FALSE)="Yes"),"Yes","No"),"No")</f>
        <v>No</v>
      </c>
      <c r="N563" s="23" t="str">
        <f t="shared" si="36"/>
        <v>No</v>
      </c>
      <c r="O563" s="131" t="str">
        <f t="shared" si="37"/>
        <v>No</v>
      </c>
    </row>
    <row r="564" spans="1:15" x14ac:dyDescent="0.25">
      <c r="A564" s="136" t="s">
        <v>1713</v>
      </c>
      <c r="B564" s="136" t="s">
        <v>3152</v>
      </c>
      <c r="C564" s="26">
        <v>2269</v>
      </c>
      <c r="D564" s="26" t="s">
        <v>1745</v>
      </c>
      <c r="E564" s="114">
        <v>267.45999999999998</v>
      </c>
      <c r="F564" s="114">
        <v>0</v>
      </c>
      <c r="G564" s="114">
        <v>0</v>
      </c>
      <c r="H564" s="114">
        <v>0</v>
      </c>
      <c r="I564" s="114">
        <v>0.21000000000000002</v>
      </c>
      <c r="J564" s="91">
        <f t="shared" si="35"/>
        <v>267.66999999999996</v>
      </c>
      <c r="K564" s="118" t="str">
        <f>IFERROR(VLOOKUP(C564,'CEDARS School FRPL'!$C$4:$H$2393,6,FALSE),"No")</f>
        <v>Yes</v>
      </c>
      <c r="L564" s="118" t="str">
        <f>VLOOKUP(A564,'District Data'!$A$2:$P$321,14,FALSE)</f>
        <v>Yes</v>
      </c>
      <c r="M564" s="120" t="str">
        <f>IFERROR(IF(AND(VLOOKUP(C564,'Package 218'!$D:$D,1,FALSE)=C564,VLOOKUP(C564,'Package 218'!$D:$F,3,FALSE)="Yes",VLOOKUP(A564,'District Data'!$A$2:$O$321,14,FALSE)="Yes"),"Yes","No"),"No")</f>
        <v>Yes</v>
      </c>
      <c r="N564" s="23" t="str">
        <f t="shared" si="36"/>
        <v>Yes</v>
      </c>
      <c r="O564" s="131" t="str">
        <f t="shared" si="37"/>
        <v>Yes</v>
      </c>
    </row>
    <row r="565" spans="1:15" x14ac:dyDescent="0.25">
      <c r="A565" s="136" t="s">
        <v>1713</v>
      </c>
      <c r="B565" s="136" t="s">
        <v>3152</v>
      </c>
      <c r="C565" s="26">
        <v>2285</v>
      </c>
      <c r="D565" s="26" t="s">
        <v>1746</v>
      </c>
      <c r="E565" s="114">
        <v>1428.96</v>
      </c>
      <c r="F565" s="114">
        <v>0</v>
      </c>
      <c r="G565" s="114">
        <v>80.97</v>
      </c>
      <c r="H565" s="114">
        <v>0</v>
      </c>
      <c r="I565" s="114">
        <v>0.13</v>
      </c>
      <c r="J565" s="91">
        <f t="shared" si="35"/>
        <v>1510.0600000000002</v>
      </c>
      <c r="K565" s="118" t="str">
        <f>IFERROR(VLOOKUP(C565,'CEDARS School FRPL'!$C$4:$H$2393,6,FALSE),"No")</f>
        <v>No</v>
      </c>
      <c r="L565" s="118" t="str">
        <f>VLOOKUP(A565,'District Data'!$A$2:$P$321,14,FALSE)</f>
        <v>Yes</v>
      </c>
      <c r="M565" s="120" t="str">
        <f>IFERROR(IF(AND(VLOOKUP(C565,'Package 218'!$D:$D,1,FALSE)=C565,VLOOKUP(C565,'Package 218'!$D:$F,3,FALSE)="Yes",VLOOKUP(A565,'District Data'!$A$2:$O$321,14,FALSE)="Yes"),"Yes","No"),"No")</f>
        <v>No</v>
      </c>
      <c r="N565" s="23" t="str">
        <f t="shared" si="36"/>
        <v>No</v>
      </c>
      <c r="O565" s="131" t="str">
        <f t="shared" si="37"/>
        <v>No</v>
      </c>
    </row>
    <row r="566" spans="1:15" x14ac:dyDescent="0.25">
      <c r="A566" s="136" t="s">
        <v>1713</v>
      </c>
      <c r="B566" s="26" t="s">
        <v>3152</v>
      </c>
      <c r="C566" s="26">
        <v>2306</v>
      </c>
      <c r="D566" t="s">
        <v>1747</v>
      </c>
      <c r="E566" s="114">
        <v>1468.44</v>
      </c>
      <c r="F566" s="114">
        <v>0</v>
      </c>
      <c r="G566" s="114">
        <v>130.99</v>
      </c>
      <c r="H566" s="114">
        <v>0</v>
      </c>
      <c r="I566" s="114">
        <v>0.18</v>
      </c>
      <c r="J566" s="91">
        <f t="shared" si="35"/>
        <v>1599.6100000000001</v>
      </c>
      <c r="K566" s="118" t="str">
        <f>IFERROR(VLOOKUP(C566,'CEDARS School FRPL'!$C$4:$H$2393,6,FALSE),"No")</f>
        <v>No</v>
      </c>
      <c r="L566" s="118" t="str">
        <f>VLOOKUP(A566,'District Data'!$A$2:$P$321,14,FALSE)</f>
        <v>Yes</v>
      </c>
      <c r="M566" s="120" t="str">
        <f>IFERROR(IF(AND(VLOOKUP(C566,'Package 218'!$D:$D,1,FALSE)=C566,VLOOKUP(C566,'Package 218'!$D:$F,3,FALSE)="Yes",VLOOKUP(A566,'District Data'!$A$2:$O$321,14,FALSE)="Yes"),"Yes","No"),"No")</f>
        <v>No</v>
      </c>
      <c r="N566" s="23" t="str">
        <f t="shared" si="36"/>
        <v>No</v>
      </c>
      <c r="O566" s="131" t="str">
        <f t="shared" si="37"/>
        <v>No</v>
      </c>
    </row>
    <row r="567" spans="1:15" x14ac:dyDescent="0.25">
      <c r="A567" s="136" t="s">
        <v>1713</v>
      </c>
      <c r="B567" s="136" t="s">
        <v>3152</v>
      </c>
      <c r="C567" s="26">
        <v>2307</v>
      </c>
      <c r="D567" s="26" t="s">
        <v>1748</v>
      </c>
      <c r="E567" s="114">
        <v>353.1</v>
      </c>
      <c r="F567" s="114">
        <v>0</v>
      </c>
      <c r="G567" s="114">
        <v>0</v>
      </c>
      <c r="H567" s="114">
        <v>0</v>
      </c>
      <c r="I567" s="114">
        <v>0.44</v>
      </c>
      <c r="J567" s="91">
        <f t="shared" si="35"/>
        <v>353.54</v>
      </c>
      <c r="K567" s="118" t="str">
        <f>IFERROR(VLOOKUP(C567,'CEDARS School FRPL'!$C$4:$H$2393,6,FALSE),"No")</f>
        <v>Yes</v>
      </c>
      <c r="L567" s="118" t="str">
        <f>VLOOKUP(A567,'District Data'!$A$2:$P$321,14,FALSE)</f>
        <v>Yes</v>
      </c>
      <c r="M567" s="120" t="str">
        <f>IFERROR(IF(AND(VLOOKUP(C567,'Package 218'!$D:$D,1,FALSE)=C567,VLOOKUP(C567,'Package 218'!$D:$F,3,FALSE)="Yes",VLOOKUP(A567,'District Data'!$A$2:$O$321,14,FALSE)="Yes"),"Yes","No"),"No")</f>
        <v>Yes</v>
      </c>
      <c r="N567" s="23" t="str">
        <f t="shared" si="36"/>
        <v>Yes</v>
      </c>
      <c r="O567" s="131" t="str">
        <f t="shared" si="37"/>
        <v>Yes</v>
      </c>
    </row>
    <row r="568" spans="1:15" x14ac:dyDescent="0.25">
      <c r="A568" s="136" t="s">
        <v>1713</v>
      </c>
      <c r="B568" s="136" t="s">
        <v>3152</v>
      </c>
      <c r="C568" s="26">
        <v>2321</v>
      </c>
      <c r="D568" s="26" t="s">
        <v>1749</v>
      </c>
      <c r="E568" s="114">
        <v>230</v>
      </c>
      <c r="F568" s="114">
        <v>0</v>
      </c>
      <c r="G568" s="114">
        <v>0</v>
      </c>
      <c r="H568" s="114">
        <v>0</v>
      </c>
      <c r="I568" s="114">
        <v>0.55000000000000004</v>
      </c>
      <c r="J568" s="91">
        <f t="shared" si="35"/>
        <v>230.55</v>
      </c>
      <c r="K568" s="118" t="str">
        <f>IFERROR(VLOOKUP(C568,'CEDARS School FRPL'!$C$4:$H$2393,6,FALSE),"No")</f>
        <v>Yes</v>
      </c>
      <c r="L568" s="118" t="str">
        <f>VLOOKUP(A568,'District Data'!$A$2:$P$321,14,FALSE)</f>
        <v>Yes</v>
      </c>
      <c r="M568" s="120" t="str">
        <f>IFERROR(IF(AND(VLOOKUP(C568,'Package 218'!$D:$D,1,FALSE)=C568,VLOOKUP(C568,'Package 218'!$D:$F,3,FALSE)="Yes",VLOOKUP(A568,'District Data'!$A$2:$O$321,14,FALSE)="Yes"),"Yes","No"),"No")</f>
        <v>Yes</v>
      </c>
      <c r="N568" s="23" t="str">
        <f t="shared" si="36"/>
        <v>Yes</v>
      </c>
      <c r="O568" s="131" t="str">
        <f t="shared" si="37"/>
        <v>Yes</v>
      </c>
    </row>
    <row r="569" spans="1:15" x14ac:dyDescent="0.25">
      <c r="A569" s="136" t="s">
        <v>1713</v>
      </c>
      <c r="B569" s="136" t="s">
        <v>3152</v>
      </c>
      <c r="C569" s="26">
        <v>2322</v>
      </c>
      <c r="D569" s="26" t="s">
        <v>1750</v>
      </c>
      <c r="E569" s="114">
        <v>168.49</v>
      </c>
      <c r="F569" s="114">
        <v>0</v>
      </c>
      <c r="G569" s="114">
        <v>0</v>
      </c>
      <c r="H569" s="114">
        <v>0</v>
      </c>
      <c r="I569" s="114">
        <v>0</v>
      </c>
      <c r="J569" s="91">
        <f t="shared" si="35"/>
        <v>168.49</v>
      </c>
      <c r="K569" s="118" t="str">
        <f>IFERROR(VLOOKUP(C569,'CEDARS School FRPL'!$C$4:$H$2393,6,FALSE),"No")</f>
        <v>No</v>
      </c>
      <c r="L569" s="118" t="str">
        <f>VLOOKUP(A569,'District Data'!$A$2:$P$321,14,FALSE)</f>
        <v>Yes</v>
      </c>
      <c r="M569" s="120" t="str">
        <f>IFERROR(IF(AND(VLOOKUP(C569,'Package 218'!$D:$D,1,FALSE)=C569,VLOOKUP(C569,'Package 218'!$D:$F,3,FALSE)="Yes",VLOOKUP(A569,'District Data'!$A$2:$O$321,14,FALSE)="Yes"),"Yes","No"),"No")</f>
        <v>No</v>
      </c>
      <c r="N569" s="23" t="str">
        <f t="shared" si="36"/>
        <v>No</v>
      </c>
      <c r="O569" s="131" t="str">
        <f t="shared" si="37"/>
        <v>No</v>
      </c>
    </row>
    <row r="570" spans="1:15" x14ac:dyDescent="0.25">
      <c r="A570" s="136" t="s">
        <v>1713</v>
      </c>
      <c r="B570" s="136" t="s">
        <v>3152</v>
      </c>
      <c r="C570" s="26">
        <v>2353</v>
      </c>
      <c r="D570" s="26" t="s">
        <v>1751</v>
      </c>
      <c r="E570" s="114">
        <v>409.2</v>
      </c>
      <c r="F570" s="114">
        <v>0</v>
      </c>
      <c r="G570" s="114">
        <v>0</v>
      </c>
      <c r="H570" s="114">
        <v>0</v>
      </c>
      <c r="I570" s="114">
        <v>0.2</v>
      </c>
      <c r="J570" s="91">
        <f t="shared" si="35"/>
        <v>409.4</v>
      </c>
      <c r="K570" s="118" t="str">
        <f>IFERROR(VLOOKUP(C570,'CEDARS School FRPL'!$C$4:$H$2393,6,FALSE),"No")</f>
        <v>No</v>
      </c>
      <c r="L570" s="118" t="str">
        <f>VLOOKUP(A570,'District Data'!$A$2:$P$321,14,FALSE)</f>
        <v>Yes</v>
      </c>
      <c r="M570" s="120" t="str">
        <f>IFERROR(IF(AND(VLOOKUP(C570,'Package 218'!$D:$D,1,FALSE)=C570,VLOOKUP(C570,'Package 218'!$D:$F,3,FALSE)="Yes",VLOOKUP(A570,'District Data'!$A$2:$O$321,14,FALSE)="Yes"),"Yes","No"),"No")</f>
        <v>No</v>
      </c>
      <c r="N570" s="23" t="str">
        <f t="shared" si="36"/>
        <v>No</v>
      </c>
      <c r="O570" s="131" t="str">
        <f t="shared" si="37"/>
        <v>No</v>
      </c>
    </row>
    <row r="571" spans="1:15" x14ac:dyDescent="0.25">
      <c r="A571" s="136" t="s">
        <v>1713</v>
      </c>
      <c r="B571" s="136" t="s">
        <v>3152</v>
      </c>
      <c r="C571" s="26">
        <v>2371</v>
      </c>
      <c r="D571" s="26" t="s">
        <v>1752</v>
      </c>
      <c r="E571" s="114">
        <v>908.34</v>
      </c>
      <c r="F571" s="114">
        <v>0</v>
      </c>
      <c r="G571" s="114">
        <v>0</v>
      </c>
      <c r="H571" s="114">
        <v>0</v>
      </c>
      <c r="I571" s="114">
        <v>0</v>
      </c>
      <c r="J571" s="91">
        <f t="shared" si="35"/>
        <v>908.34</v>
      </c>
      <c r="K571" s="118" t="str">
        <f>IFERROR(VLOOKUP(C571,'CEDARS School FRPL'!$C$4:$H$2393,6,FALSE),"No")</f>
        <v>No</v>
      </c>
      <c r="L571" s="118" t="str">
        <f>VLOOKUP(A571,'District Data'!$A$2:$P$321,14,FALSE)</f>
        <v>Yes</v>
      </c>
      <c r="M571" s="120" t="str">
        <f>IFERROR(IF(AND(VLOOKUP(C571,'Package 218'!$D:$D,1,FALSE)=C571,VLOOKUP(C571,'Package 218'!$D:$F,3,FALSE)="Yes",VLOOKUP(A571,'District Data'!$A$2:$O$321,14,FALSE)="Yes"),"Yes","No"),"No")</f>
        <v>No</v>
      </c>
      <c r="N571" s="23" t="str">
        <f t="shared" si="36"/>
        <v>No</v>
      </c>
      <c r="O571" s="131" t="str">
        <f t="shared" si="37"/>
        <v>No</v>
      </c>
    </row>
    <row r="572" spans="1:15" x14ac:dyDescent="0.25">
      <c r="A572" s="136" t="s">
        <v>1713</v>
      </c>
      <c r="B572" s="136" t="s">
        <v>3152</v>
      </c>
      <c r="C572" s="26">
        <v>2372</v>
      </c>
      <c r="D572" s="26" t="s">
        <v>1753</v>
      </c>
      <c r="E572" s="114">
        <v>477.23</v>
      </c>
      <c r="F572" s="114">
        <v>0</v>
      </c>
      <c r="G572" s="114">
        <v>0</v>
      </c>
      <c r="H572" s="114">
        <v>0</v>
      </c>
      <c r="I572" s="114">
        <v>0</v>
      </c>
      <c r="J572" s="91">
        <f t="shared" si="35"/>
        <v>477.23</v>
      </c>
      <c r="K572" s="118" t="str">
        <f>IFERROR(VLOOKUP(C572,'CEDARS School FRPL'!$C$4:$H$2393,6,FALSE),"No")</f>
        <v>No</v>
      </c>
      <c r="L572" s="118" t="str">
        <f>VLOOKUP(A572,'District Data'!$A$2:$P$321,14,FALSE)</f>
        <v>Yes</v>
      </c>
      <c r="M572" s="120" t="str">
        <f>IFERROR(IF(AND(VLOOKUP(C572,'Package 218'!$D:$D,1,FALSE)=C572,VLOOKUP(C572,'Package 218'!$D:$F,3,FALSE)="Yes",VLOOKUP(A572,'District Data'!$A$2:$O$321,14,FALSE)="Yes"),"Yes","No"),"No")</f>
        <v>No</v>
      </c>
      <c r="N572" s="23" t="str">
        <f t="shared" si="36"/>
        <v>No</v>
      </c>
      <c r="O572" s="131" t="str">
        <f t="shared" si="37"/>
        <v>No</v>
      </c>
    </row>
    <row r="573" spans="1:15" x14ac:dyDescent="0.25">
      <c r="A573" s="136" t="s">
        <v>1713</v>
      </c>
      <c r="B573" s="136" t="s">
        <v>3152</v>
      </c>
      <c r="C573" s="26">
        <v>2392</v>
      </c>
      <c r="D573" s="26" t="s">
        <v>1754</v>
      </c>
      <c r="E573" s="114">
        <v>747.77</v>
      </c>
      <c r="F573" s="114">
        <v>0</v>
      </c>
      <c r="G573" s="114">
        <v>118.59</v>
      </c>
      <c r="H573" s="114">
        <v>0</v>
      </c>
      <c r="I573" s="114">
        <v>0.09</v>
      </c>
      <c r="J573" s="91">
        <f t="shared" si="35"/>
        <v>866.45</v>
      </c>
      <c r="K573" s="118" t="str">
        <f>IFERROR(VLOOKUP(C573,'CEDARS School FRPL'!$C$4:$H$2393,6,FALSE),"No")</f>
        <v>Yes</v>
      </c>
      <c r="L573" s="118" t="str">
        <f>VLOOKUP(A573,'District Data'!$A$2:$P$321,14,FALSE)</f>
        <v>Yes</v>
      </c>
      <c r="M573" s="120" t="str">
        <f>IFERROR(IF(AND(VLOOKUP(C573,'Package 218'!$D:$D,1,FALSE)=C573,VLOOKUP(C573,'Package 218'!$D:$F,3,FALSE)="Yes",VLOOKUP(A573,'District Data'!$A$2:$O$321,14,FALSE)="Yes"),"Yes","No"),"No")</f>
        <v>Yes</v>
      </c>
      <c r="N573" s="23" t="str">
        <f t="shared" si="36"/>
        <v>Yes</v>
      </c>
      <c r="O573" s="131" t="str">
        <f t="shared" si="37"/>
        <v>Yes</v>
      </c>
    </row>
    <row r="574" spans="1:15" x14ac:dyDescent="0.25">
      <c r="A574" s="136" t="s">
        <v>1713</v>
      </c>
      <c r="B574" s="136" t="s">
        <v>3152</v>
      </c>
      <c r="C574" s="26">
        <v>2435</v>
      </c>
      <c r="D574" s="26" t="s">
        <v>1755</v>
      </c>
      <c r="E574" s="114">
        <v>1026.4000000000001</v>
      </c>
      <c r="F574" s="114">
        <v>0</v>
      </c>
      <c r="G574" s="114">
        <v>0</v>
      </c>
      <c r="H574" s="114">
        <v>0</v>
      </c>
      <c r="I574" s="114">
        <v>0</v>
      </c>
      <c r="J574" s="91">
        <f t="shared" si="35"/>
        <v>1026.4000000000001</v>
      </c>
      <c r="K574" s="118" t="str">
        <f>IFERROR(VLOOKUP(C574,'CEDARS School FRPL'!$C$4:$H$2393,6,FALSE),"No")</f>
        <v>No</v>
      </c>
      <c r="L574" s="118" t="str">
        <f>VLOOKUP(A574,'District Data'!$A$2:$P$321,14,FALSE)</f>
        <v>Yes</v>
      </c>
      <c r="M574" s="120" t="str">
        <f>IFERROR(IF(AND(VLOOKUP(C574,'Package 218'!$D:$D,1,FALSE)=C574,VLOOKUP(C574,'Package 218'!$D:$F,3,FALSE)="Yes",VLOOKUP(A574,'District Data'!$A$2:$O$321,14,FALSE)="Yes"),"Yes","No"),"No")</f>
        <v>No</v>
      </c>
      <c r="N574" s="23" t="str">
        <f t="shared" si="36"/>
        <v>No</v>
      </c>
      <c r="O574" s="131" t="str">
        <f t="shared" si="37"/>
        <v>No</v>
      </c>
    </row>
    <row r="575" spans="1:15" x14ac:dyDescent="0.25">
      <c r="A575" s="136" t="s">
        <v>1713</v>
      </c>
      <c r="B575" s="136" t="s">
        <v>3152</v>
      </c>
      <c r="C575" s="26">
        <v>2437</v>
      </c>
      <c r="D575" s="26" t="s">
        <v>1756</v>
      </c>
      <c r="E575" s="114">
        <v>271.20999999999998</v>
      </c>
      <c r="F575" s="114">
        <v>0</v>
      </c>
      <c r="G575" s="114">
        <v>0</v>
      </c>
      <c r="H575" s="114">
        <v>0</v>
      </c>
      <c r="I575" s="114">
        <v>0</v>
      </c>
      <c r="J575" s="91">
        <f t="shared" si="35"/>
        <v>271.20999999999998</v>
      </c>
      <c r="K575" s="118" t="str">
        <f>IFERROR(VLOOKUP(C575,'CEDARS School FRPL'!$C$4:$H$2393,6,FALSE),"No")</f>
        <v>No</v>
      </c>
      <c r="L575" s="118" t="str">
        <f>VLOOKUP(A575,'District Data'!$A$2:$P$321,14,FALSE)</f>
        <v>Yes</v>
      </c>
      <c r="M575" s="120" t="str">
        <f>IFERROR(IF(AND(VLOOKUP(C575,'Package 218'!$D:$D,1,FALSE)=C575,VLOOKUP(C575,'Package 218'!$D:$F,3,FALSE)="Yes",VLOOKUP(A575,'District Data'!$A$2:$O$321,14,FALSE)="Yes"),"Yes","No"),"No")</f>
        <v>No</v>
      </c>
      <c r="N575" s="23" t="str">
        <f t="shared" si="36"/>
        <v>No</v>
      </c>
      <c r="O575" s="131" t="str">
        <f t="shared" si="37"/>
        <v>No</v>
      </c>
    </row>
    <row r="576" spans="1:15" x14ac:dyDescent="0.25">
      <c r="A576" s="136" t="s">
        <v>1713</v>
      </c>
      <c r="B576" s="136" t="s">
        <v>3152</v>
      </c>
      <c r="C576" s="26">
        <v>2450</v>
      </c>
      <c r="D576" s="26" t="s">
        <v>1757</v>
      </c>
      <c r="E576" s="114">
        <v>328.5</v>
      </c>
      <c r="F576" s="114">
        <v>0</v>
      </c>
      <c r="G576" s="114">
        <v>0</v>
      </c>
      <c r="H576" s="114">
        <v>0</v>
      </c>
      <c r="I576" s="114">
        <v>0.44</v>
      </c>
      <c r="J576" s="91">
        <f t="shared" si="35"/>
        <v>328.94</v>
      </c>
      <c r="K576" s="118" t="str">
        <f>IFERROR(VLOOKUP(C576,'CEDARS School FRPL'!$C$4:$H$2393,6,FALSE),"No")</f>
        <v>No</v>
      </c>
      <c r="L576" s="118" t="str">
        <f>VLOOKUP(A576,'District Data'!$A$2:$P$321,14,FALSE)</f>
        <v>Yes</v>
      </c>
      <c r="M576" s="120" t="str">
        <f>IFERROR(IF(AND(VLOOKUP(C576,'Package 218'!$D:$D,1,FALSE)=C576,VLOOKUP(C576,'Package 218'!$D:$F,3,FALSE)="Yes",VLOOKUP(A576,'District Data'!$A$2:$O$321,14,FALSE)="Yes"),"Yes","No"),"No")</f>
        <v>No</v>
      </c>
      <c r="N576" s="23" t="str">
        <f t="shared" si="36"/>
        <v>No</v>
      </c>
      <c r="O576" s="131" t="str">
        <f t="shared" si="37"/>
        <v>No</v>
      </c>
    </row>
    <row r="577" spans="1:15" x14ac:dyDescent="0.25">
      <c r="A577" s="136" t="s">
        <v>1713</v>
      </c>
      <c r="B577" s="136" t="s">
        <v>3152</v>
      </c>
      <c r="C577" s="26">
        <v>2462</v>
      </c>
      <c r="D577" s="26" t="s">
        <v>1758</v>
      </c>
      <c r="E577" s="114">
        <v>530.4</v>
      </c>
      <c r="F577" s="114">
        <v>0</v>
      </c>
      <c r="G577" s="114">
        <v>0</v>
      </c>
      <c r="H577" s="114">
        <v>0</v>
      </c>
      <c r="I577" s="114">
        <v>0</v>
      </c>
      <c r="J577" s="91">
        <f t="shared" si="35"/>
        <v>530.4</v>
      </c>
      <c r="K577" s="118" t="str">
        <f>IFERROR(VLOOKUP(C577,'CEDARS School FRPL'!$C$4:$H$2393,6,FALSE),"No")</f>
        <v>No</v>
      </c>
      <c r="L577" s="118" t="str">
        <f>VLOOKUP(A577,'District Data'!$A$2:$P$321,14,FALSE)</f>
        <v>Yes</v>
      </c>
      <c r="M577" s="120" t="str">
        <f>IFERROR(IF(AND(VLOOKUP(C577,'Package 218'!$D:$D,1,FALSE)=C577,VLOOKUP(C577,'Package 218'!$D:$F,3,FALSE)="Yes",VLOOKUP(A577,'District Data'!$A$2:$O$321,14,FALSE)="Yes"),"Yes","No"),"No")</f>
        <v>No</v>
      </c>
      <c r="N577" s="23" t="str">
        <f t="shared" si="36"/>
        <v>No</v>
      </c>
      <c r="O577" s="131" t="str">
        <f t="shared" si="37"/>
        <v>No</v>
      </c>
    </row>
    <row r="578" spans="1:15" x14ac:dyDescent="0.25">
      <c r="A578" s="136" t="s">
        <v>1713</v>
      </c>
      <c r="B578" s="136" t="s">
        <v>3152</v>
      </c>
      <c r="C578" s="26">
        <v>2645</v>
      </c>
      <c r="D578" s="26" t="s">
        <v>1759</v>
      </c>
      <c r="E578" s="114">
        <v>335.22</v>
      </c>
      <c r="F578" s="114">
        <v>0</v>
      </c>
      <c r="G578" s="114">
        <v>0</v>
      </c>
      <c r="H578" s="114">
        <v>0</v>
      </c>
      <c r="I578" s="114">
        <v>0</v>
      </c>
      <c r="J578" s="91">
        <f t="shared" si="35"/>
        <v>335.22</v>
      </c>
      <c r="K578" s="118" t="str">
        <f>IFERROR(VLOOKUP(C578,'CEDARS School FRPL'!$C$4:$H$2393,6,FALSE),"No")</f>
        <v>Yes</v>
      </c>
      <c r="L578" s="118" t="str">
        <f>VLOOKUP(A578,'District Data'!$A$2:$P$321,14,FALSE)</f>
        <v>Yes</v>
      </c>
      <c r="M578" s="120" t="str">
        <f>IFERROR(IF(AND(VLOOKUP(C578,'Package 218'!$D:$D,1,FALSE)=C578,VLOOKUP(C578,'Package 218'!$D:$F,3,FALSE)="Yes",VLOOKUP(A578,'District Data'!$A$2:$O$321,14,FALSE)="Yes"),"Yes","No"),"No")</f>
        <v>Yes</v>
      </c>
      <c r="N578" s="23" t="str">
        <f t="shared" si="36"/>
        <v>Yes</v>
      </c>
      <c r="O578" s="131" t="str">
        <f t="shared" si="37"/>
        <v>Yes</v>
      </c>
    </row>
    <row r="579" spans="1:15" x14ac:dyDescent="0.25">
      <c r="A579" s="136" t="s">
        <v>1713</v>
      </c>
      <c r="B579" s="136" t="s">
        <v>3152</v>
      </c>
      <c r="C579" s="26">
        <v>2667</v>
      </c>
      <c r="D579" s="26" t="s">
        <v>1760</v>
      </c>
      <c r="E579" s="114">
        <v>284.8</v>
      </c>
      <c r="F579" s="114">
        <v>0</v>
      </c>
      <c r="G579" s="114">
        <v>0</v>
      </c>
      <c r="H579" s="114">
        <v>0</v>
      </c>
      <c r="I579" s="114">
        <v>0.11</v>
      </c>
      <c r="J579" s="91">
        <f t="shared" si="35"/>
        <v>284.91000000000003</v>
      </c>
      <c r="K579" s="118" t="str">
        <f>IFERROR(VLOOKUP(C579,'CEDARS School FRPL'!$C$4:$H$2393,6,FALSE),"No")</f>
        <v>No</v>
      </c>
      <c r="L579" s="118" t="str">
        <f>VLOOKUP(A579,'District Data'!$A$2:$P$321,14,FALSE)</f>
        <v>Yes</v>
      </c>
      <c r="M579" s="120" t="str">
        <f>IFERROR(IF(AND(VLOOKUP(C579,'Package 218'!$D:$D,1,FALSE)=C579,VLOOKUP(C579,'Package 218'!$D:$F,3,FALSE)="Yes",VLOOKUP(A579,'District Data'!$A$2:$O$321,14,FALSE)="Yes"),"Yes","No"),"No")</f>
        <v>No</v>
      </c>
      <c r="N579" s="23" t="str">
        <f t="shared" si="36"/>
        <v>No</v>
      </c>
      <c r="O579" s="131" t="str">
        <f t="shared" si="37"/>
        <v>No</v>
      </c>
    </row>
    <row r="580" spans="1:15" x14ac:dyDescent="0.25">
      <c r="A580" s="136" t="s">
        <v>1713</v>
      </c>
      <c r="B580" s="136" t="s">
        <v>3152</v>
      </c>
      <c r="C580" s="26">
        <v>2729</v>
      </c>
      <c r="D580" s="26" t="s">
        <v>1761</v>
      </c>
      <c r="E580" s="114">
        <v>1025.93</v>
      </c>
      <c r="F580" s="114">
        <v>0</v>
      </c>
      <c r="G580" s="114">
        <v>0</v>
      </c>
      <c r="H580" s="114">
        <v>0</v>
      </c>
      <c r="I580" s="114">
        <v>0</v>
      </c>
      <c r="J580" s="91">
        <f t="shared" ref="J580:J643" si="38">SUM(E580:I580)</f>
        <v>1025.93</v>
      </c>
      <c r="K580" s="118" t="str">
        <f>IFERROR(VLOOKUP(C580,'CEDARS School FRPL'!$C$4:$H$2393,6,FALSE),"No")</f>
        <v>No</v>
      </c>
      <c r="L580" s="118" t="str">
        <f>VLOOKUP(A580,'District Data'!$A$2:$P$321,14,FALSE)</f>
        <v>Yes</v>
      </c>
      <c r="M580" s="120" t="str">
        <f>IFERROR(IF(AND(VLOOKUP(C580,'Package 218'!$D:$D,1,FALSE)=C580,VLOOKUP(C580,'Package 218'!$D:$F,3,FALSE)="Yes",VLOOKUP(A580,'District Data'!$A$2:$O$321,14,FALSE)="Yes"),"Yes","No"),"No")</f>
        <v>No</v>
      </c>
      <c r="N580" s="23" t="str">
        <f t="shared" ref="N580:N643" si="39">IF(AND(M580="Yes",K580="Yes"),"Yes","No")</f>
        <v>No</v>
      </c>
      <c r="O580" s="131" t="str">
        <f t="shared" ref="O580:O643" si="40">TEXT(N580, "Yes")</f>
        <v>No</v>
      </c>
    </row>
    <row r="581" spans="1:15" x14ac:dyDescent="0.25">
      <c r="A581" s="136" t="s">
        <v>1713</v>
      </c>
      <c r="B581" s="136" t="s">
        <v>3152</v>
      </c>
      <c r="C581" s="26">
        <v>2730</v>
      </c>
      <c r="D581" s="26" t="s">
        <v>1762</v>
      </c>
      <c r="E581" s="114">
        <v>481.8</v>
      </c>
      <c r="F581" s="114">
        <v>0</v>
      </c>
      <c r="G581" s="114">
        <v>7.0000000000000007E-2</v>
      </c>
      <c r="H581" s="114">
        <v>0</v>
      </c>
      <c r="I581" s="114">
        <v>0</v>
      </c>
      <c r="J581" s="91">
        <f t="shared" si="38"/>
        <v>481.87</v>
      </c>
      <c r="K581" s="118" t="str">
        <f>IFERROR(VLOOKUP(C581,'CEDARS School FRPL'!$C$4:$H$2393,6,FALSE),"No")</f>
        <v>No</v>
      </c>
      <c r="L581" s="118" t="str">
        <f>VLOOKUP(A581,'District Data'!$A$2:$P$321,14,FALSE)</f>
        <v>Yes</v>
      </c>
      <c r="M581" s="120" t="str">
        <f>IFERROR(IF(AND(VLOOKUP(C581,'Package 218'!$D:$D,1,FALSE)=C581,VLOOKUP(C581,'Package 218'!$D:$F,3,FALSE)="Yes",VLOOKUP(A581,'District Data'!$A$2:$O$321,14,FALSE)="Yes"),"Yes","No"),"No")</f>
        <v>No</v>
      </c>
      <c r="N581" s="23" t="str">
        <f t="shared" si="39"/>
        <v>No</v>
      </c>
      <c r="O581" s="131" t="str">
        <f t="shared" si="40"/>
        <v>No</v>
      </c>
    </row>
    <row r="582" spans="1:15" x14ac:dyDescent="0.25">
      <c r="A582" s="136" t="s">
        <v>1713</v>
      </c>
      <c r="B582" s="136" t="s">
        <v>3152</v>
      </c>
      <c r="C582" s="26">
        <v>2733</v>
      </c>
      <c r="D582" s="26" t="s">
        <v>1763</v>
      </c>
      <c r="E582" s="114">
        <v>495.2</v>
      </c>
      <c r="F582" s="114">
        <v>0</v>
      </c>
      <c r="G582" s="114">
        <v>0</v>
      </c>
      <c r="H582" s="114">
        <v>0</v>
      </c>
      <c r="I582" s="114">
        <v>0</v>
      </c>
      <c r="J582" s="91">
        <f t="shared" si="38"/>
        <v>495.2</v>
      </c>
      <c r="K582" s="118" t="str">
        <f>IFERROR(VLOOKUP(C582,'CEDARS School FRPL'!$C$4:$H$2393,6,FALSE),"No")</f>
        <v>No</v>
      </c>
      <c r="L582" s="118" t="str">
        <f>VLOOKUP(A582,'District Data'!$A$2:$P$321,14,FALSE)</f>
        <v>Yes</v>
      </c>
      <c r="M582" s="120" t="str">
        <f>IFERROR(IF(AND(VLOOKUP(C582,'Package 218'!$D:$D,1,FALSE)=C582,VLOOKUP(C582,'Package 218'!$D:$F,3,FALSE)="Yes",VLOOKUP(A582,'District Data'!$A$2:$O$321,14,FALSE)="Yes"),"Yes","No"),"No")</f>
        <v>No</v>
      </c>
      <c r="N582" s="23" t="str">
        <f t="shared" si="39"/>
        <v>No</v>
      </c>
      <c r="O582" s="131" t="str">
        <f t="shared" si="40"/>
        <v>No</v>
      </c>
    </row>
    <row r="583" spans="1:15" x14ac:dyDescent="0.25">
      <c r="A583" s="136" t="s">
        <v>1713</v>
      </c>
      <c r="B583" s="136" t="s">
        <v>3152</v>
      </c>
      <c r="C583" s="26">
        <v>2838</v>
      </c>
      <c r="D583" s="26" t="s">
        <v>1764</v>
      </c>
      <c r="E583" s="114">
        <v>439.24</v>
      </c>
      <c r="F583" s="114">
        <v>0</v>
      </c>
      <c r="G583" s="114">
        <v>0</v>
      </c>
      <c r="H583" s="114">
        <v>0</v>
      </c>
      <c r="I583" s="114">
        <v>0</v>
      </c>
      <c r="J583" s="91">
        <f t="shared" si="38"/>
        <v>439.24</v>
      </c>
      <c r="K583" s="118" t="str">
        <f>IFERROR(VLOOKUP(C583,'CEDARS School FRPL'!$C$4:$H$2393,6,FALSE),"No")</f>
        <v>No</v>
      </c>
      <c r="L583" s="118" t="str">
        <f>VLOOKUP(A583,'District Data'!$A$2:$P$321,14,FALSE)</f>
        <v>Yes</v>
      </c>
      <c r="M583" s="120" t="str">
        <f>IFERROR(IF(AND(VLOOKUP(C583,'Package 218'!$D:$D,1,FALSE)=C583,VLOOKUP(C583,'Package 218'!$D:$F,3,FALSE)="Yes",VLOOKUP(A583,'District Data'!$A$2:$O$321,14,FALSE)="Yes"),"Yes","No"),"No")</f>
        <v>No</v>
      </c>
      <c r="N583" s="23" t="str">
        <f t="shared" si="39"/>
        <v>No</v>
      </c>
      <c r="O583" s="131" t="str">
        <f t="shared" si="40"/>
        <v>No</v>
      </c>
    </row>
    <row r="584" spans="1:15" x14ac:dyDescent="0.25">
      <c r="A584" s="136" t="s">
        <v>1713</v>
      </c>
      <c r="B584" s="136" t="s">
        <v>3152</v>
      </c>
      <c r="C584" s="26">
        <v>2839</v>
      </c>
      <c r="D584" s="26" t="s">
        <v>1765</v>
      </c>
      <c r="E584" s="114">
        <v>723.55</v>
      </c>
      <c r="F584" s="114">
        <v>0</v>
      </c>
      <c r="G584" s="114">
        <v>0</v>
      </c>
      <c r="H584" s="114">
        <v>0</v>
      </c>
      <c r="I584" s="114">
        <v>0</v>
      </c>
      <c r="J584" s="91">
        <f t="shared" si="38"/>
        <v>723.55</v>
      </c>
      <c r="K584" s="118" t="str">
        <f>IFERROR(VLOOKUP(C584,'CEDARS School FRPL'!$C$4:$H$2393,6,FALSE),"No")</f>
        <v>Yes</v>
      </c>
      <c r="L584" s="118" t="str">
        <f>VLOOKUP(A584,'District Data'!$A$2:$P$321,14,FALSE)</f>
        <v>Yes</v>
      </c>
      <c r="M584" s="120" t="str">
        <f>IFERROR(IF(AND(VLOOKUP(C584,'Package 218'!$D:$D,1,FALSE)=C584,VLOOKUP(C584,'Package 218'!$D:$F,3,FALSE)="Yes",VLOOKUP(A584,'District Data'!$A$2:$O$321,14,FALSE)="Yes"),"Yes","No"),"No")</f>
        <v>Yes</v>
      </c>
      <c r="N584" s="23" t="str">
        <f t="shared" si="39"/>
        <v>Yes</v>
      </c>
      <c r="O584" s="131" t="str">
        <f t="shared" si="40"/>
        <v>Yes</v>
      </c>
    </row>
    <row r="585" spans="1:15" x14ac:dyDescent="0.25">
      <c r="A585" s="136" t="s">
        <v>1713</v>
      </c>
      <c r="B585" s="136" t="s">
        <v>3152</v>
      </c>
      <c r="C585" s="26">
        <v>2975</v>
      </c>
      <c r="D585" s="26" t="s">
        <v>1766</v>
      </c>
      <c r="E585" s="114">
        <v>202.2</v>
      </c>
      <c r="F585" s="114">
        <v>0</v>
      </c>
      <c r="G585" s="114">
        <v>0</v>
      </c>
      <c r="H585" s="114">
        <v>0</v>
      </c>
      <c r="I585" s="114">
        <v>0.22</v>
      </c>
      <c r="J585" s="91">
        <f t="shared" si="38"/>
        <v>202.42</v>
      </c>
      <c r="K585" s="118" t="str">
        <f>IFERROR(VLOOKUP(C585,'CEDARS School FRPL'!$C$4:$H$2393,6,FALSE),"No")</f>
        <v>No</v>
      </c>
      <c r="L585" s="118" t="str">
        <f>VLOOKUP(A585,'District Data'!$A$2:$P$321,14,FALSE)</f>
        <v>Yes</v>
      </c>
      <c r="M585" s="120" t="str">
        <f>IFERROR(IF(AND(VLOOKUP(C585,'Package 218'!$D:$D,1,FALSE)=C585,VLOOKUP(C585,'Package 218'!$D:$F,3,FALSE)="Yes",VLOOKUP(A585,'District Data'!$A$2:$O$321,14,FALSE)="Yes"),"Yes","No"),"No")</f>
        <v>No</v>
      </c>
      <c r="N585" s="23" t="str">
        <f t="shared" si="39"/>
        <v>No</v>
      </c>
      <c r="O585" s="131" t="str">
        <f t="shared" si="40"/>
        <v>No</v>
      </c>
    </row>
    <row r="586" spans="1:15" x14ac:dyDescent="0.25">
      <c r="A586" s="136" t="s">
        <v>1713</v>
      </c>
      <c r="B586" s="136" t="s">
        <v>3152</v>
      </c>
      <c r="C586" s="26">
        <v>2976</v>
      </c>
      <c r="D586" s="26" t="s">
        <v>1767</v>
      </c>
      <c r="E586" s="114">
        <v>437.3</v>
      </c>
      <c r="F586" s="114">
        <v>0</v>
      </c>
      <c r="G586" s="114">
        <v>0</v>
      </c>
      <c r="H586" s="114">
        <v>0</v>
      </c>
      <c r="I586" s="114">
        <v>0.1</v>
      </c>
      <c r="J586" s="91">
        <f t="shared" si="38"/>
        <v>437.40000000000003</v>
      </c>
      <c r="K586" s="118" t="str">
        <f>IFERROR(VLOOKUP(C586,'CEDARS School FRPL'!$C$4:$H$2393,6,FALSE),"No")</f>
        <v>Yes</v>
      </c>
      <c r="L586" s="118" t="str">
        <f>VLOOKUP(A586,'District Data'!$A$2:$P$321,14,FALSE)</f>
        <v>Yes</v>
      </c>
      <c r="M586" s="120" t="str">
        <f>IFERROR(IF(AND(VLOOKUP(C586,'Package 218'!$D:$D,1,FALSE)=C586,VLOOKUP(C586,'Package 218'!$D:$F,3,FALSE)="Yes",VLOOKUP(A586,'District Data'!$A$2:$O$321,14,FALSE)="Yes"),"Yes","No"),"No")</f>
        <v>Yes</v>
      </c>
      <c r="N586" s="23" t="str">
        <f t="shared" si="39"/>
        <v>Yes</v>
      </c>
      <c r="O586" s="131" t="str">
        <f t="shared" si="40"/>
        <v>Yes</v>
      </c>
    </row>
    <row r="587" spans="1:15" x14ac:dyDescent="0.25">
      <c r="A587" s="136" t="s">
        <v>1713</v>
      </c>
      <c r="B587" s="136" t="s">
        <v>3152</v>
      </c>
      <c r="C587" s="26">
        <v>2977</v>
      </c>
      <c r="D587" s="26" t="s">
        <v>1768</v>
      </c>
      <c r="E587" s="114">
        <v>259.5</v>
      </c>
      <c r="F587" s="114">
        <v>0</v>
      </c>
      <c r="G587" s="114">
        <v>0</v>
      </c>
      <c r="H587" s="114">
        <v>0</v>
      </c>
      <c r="I587" s="114">
        <v>0.11</v>
      </c>
      <c r="J587" s="91">
        <f t="shared" si="38"/>
        <v>259.61</v>
      </c>
      <c r="K587" s="118" t="str">
        <f>IFERROR(VLOOKUP(C587,'CEDARS School FRPL'!$C$4:$H$2393,6,FALSE),"No")</f>
        <v>No</v>
      </c>
      <c r="L587" s="118" t="str">
        <f>VLOOKUP(A587,'District Data'!$A$2:$P$321,14,FALSE)</f>
        <v>Yes</v>
      </c>
      <c r="M587" s="120" t="str">
        <f>IFERROR(IF(AND(VLOOKUP(C587,'Package 218'!$D:$D,1,FALSE)=C587,VLOOKUP(C587,'Package 218'!$D:$F,3,FALSE)="Yes",VLOOKUP(A587,'District Data'!$A$2:$O$321,14,FALSE)="Yes"),"Yes","No"),"No")</f>
        <v>No</v>
      </c>
      <c r="N587" s="23" t="str">
        <f t="shared" si="39"/>
        <v>No</v>
      </c>
      <c r="O587" s="131" t="str">
        <f t="shared" si="40"/>
        <v>No</v>
      </c>
    </row>
    <row r="588" spans="1:15" x14ac:dyDescent="0.25">
      <c r="A588" s="136" t="s">
        <v>1713</v>
      </c>
      <c r="B588" s="136" t="s">
        <v>3152</v>
      </c>
      <c r="C588" s="26">
        <v>3026</v>
      </c>
      <c r="D588" s="26" t="s">
        <v>1769</v>
      </c>
      <c r="E588" s="114">
        <v>353.8</v>
      </c>
      <c r="F588" s="114">
        <v>0</v>
      </c>
      <c r="G588" s="114">
        <v>0</v>
      </c>
      <c r="H588" s="114">
        <v>0</v>
      </c>
      <c r="I588" s="114">
        <v>0</v>
      </c>
      <c r="J588" s="91">
        <f t="shared" si="38"/>
        <v>353.8</v>
      </c>
      <c r="K588" s="118" t="str">
        <f>IFERROR(VLOOKUP(C588,'CEDARS School FRPL'!$C$4:$H$2393,6,FALSE),"No")</f>
        <v>No</v>
      </c>
      <c r="L588" s="118" t="str">
        <f>VLOOKUP(A588,'District Data'!$A$2:$P$321,14,FALSE)</f>
        <v>Yes</v>
      </c>
      <c r="M588" s="120" t="str">
        <f>IFERROR(IF(AND(VLOOKUP(C588,'Package 218'!$D:$D,1,FALSE)=C588,VLOOKUP(C588,'Package 218'!$D:$F,3,FALSE)="Yes",VLOOKUP(A588,'District Data'!$A$2:$O$321,14,FALSE)="Yes"),"Yes","No"),"No")</f>
        <v>No</v>
      </c>
      <c r="N588" s="23" t="str">
        <f t="shared" si="39"/>
        <v>No</v>
      </c>
      <c r="O588" s="131" t="str">
        <f t="shared" si="40"/>
        <v>No</v>
      </c>
    </row>
    <row r="589" spans="1:15" x14ac:dyDescent="0.25">
      <c r="A589" s="136" t="s">
        <v>1713</v>
      </c>
      <c r="B589" s="136" t="s">
        <v>3152</v>
      </c>
      <c r="C589" s="26">
        <v>3027</v>
      </c>
      <c r="D589" s="26" t="s">
        <v>1770</v>
      </c>
      <c r="E589" s="114">
        <v>211.6</v>
      </c>
      <c r="F589" s="114">
        <v>0</v>
      </c>
      <c r="G589" s="114">
        <v>0</v>
      </c>
      <c r="H589" s="114">
        <v>0</v>
      </c>
      <c r="I589" s="114">
        <v>0.53</v>
      </c>
      <c r="J589" s="91">
        <f t="shared" si="38"/>
        <v>212.13</v>
      </c>
      <c r="K589" s="118" t="str">
        <f>IFERROR(VLOOKUP(C589,'CEDARS School FRPL'!$C$4:$H$2393,6,FALSE),"No")</f>
        <v>Yes</v>
      </c>
      <c r="L589" s="118" t="str">
        <f>VLOOKUP(A589,'District Data'!$A$2:$P$321,14,FALSE)</f>
        <v>Yes</v>
      </c>
      <c r="M589" s="120" t="str">
        <f>IFERROR(IF(AND(VLOOKUP(C589,'Package 218'!$D:$D,1,FALSE)=C589,VLOOKUP(C589,'Package 218'!$D:$F,3,FALSE)="Yes",VLOOKUP(A589,'District Data'!$A$2:$O$321,14,FALSE)="Yes"),"Yes","No"),"No")</f>
        <v>Yes</v>
      </c>
      <c r="N589" s="23" t="str">
        <f t="shared" si="39"/>
        <v>Yes</v>
      </c>
      <c r="O589" s="131" t="str">
        <f t="shared" si="40"/>
        <v>Yes</v>
      </c>
    </row>
    <row r="590" spans="1:15" x14ac:dyDescent="0.25">
      <c r="A590" s="136" t="s">
        <v>1713</v>
      </c>
      <c r="B590" s="136" t="s">
        <v>3152</v>
      </c>
      <c r="C590" s="26">
        <v>3028</v>
      </c>
      <c r="D590" s="26" t="s">
        <v>1771</v>
      </c>
      <c r="E590" s="114">
        <v>200.5</v>
      </c>
      <c r="F590" s="114">
        <v>0</v>
      </c>
      <c r="G590" s="114">
        <v>0</v>
      </c>
      <c r="H590" s="114">
        <v>0</v>
      </c>
      <c r="I590" s="114">
        <v>0</v>
      </c>
      <c r="J590" s="91">
        <f t="shared" si="38"/>
        <v>200.5</v>
      </c>
      <c r="K590" s="118" t="str">
        <f>IFERROR(VLOOKUP(C590,'CEDARS School FRPL'!$C$4:$H$2393,6,FALSE),"No")</f>
        <v>No</v>
      </c>
      <c r="L590" s="118" t="str">
        <f>VLOOKUP(A590,'District Data'!$A$2:$P$321,14,FALSE)</f>
        <v>Yes</v>
      </c>
      <c r="M590" s="120" t="str">
        <f>IFERROR(IF(AND(VLOOKUP(C590,'Package 218'!$D:$D,1,FALSE)=C590,VLOOKUP(C590,'Package 218'!$D:$F,3,FALSE)="Yes",VLOOKUP(A590,'District Data'!$A$2:$O$321,14,FALSE)="Yes"),"Yes","No"),"No")</f>
        <v>No</v>
      </c>
      <c r="N590" s="23" t="str">
        <f t="shared" si="39"/>
        <v>No</v>
      </c>
      <c r="O590" s="131" t="str">
        <f t="shared" si="40"/>
        <v>No</v>
      </c>
    </row>
    <row r="591" spans="1:15" x14ac:dyDescent="0.25">
      <c r="A591" s="136" t="s">
        <v>1713</v>
      </c>
      <c r="B591" s="136" t="s">
        <v>3152</v>
      </c>
      <c r="C591" s="26">
        <v>3095</v>
      </c>
      <c r="D591" s="26" t="s">
        <v>1772</v>
      </c>
      <c r="E591" s="114">
        <v>748.01</v>
      </c>
      <c r="F591" s="114">
        <v>0</v>
      </c>
      <c r="G591" s="114">
        <v>0</v>
      </c>
      <c r="H591" s="114">
        <v>0</v>
      </c>
      <c r="I591" s="114">
        <v>0</v>
      </c>
      <c r="J591" s="91">
        <f t="shared" si="38"/>
        <v>748.01</v>
      </c>
      <c r="K591" s="118" t="str">
        <f>IFERROR(VLOOKUP(C591,'CEDARS School FRPL'!$C$4:$H$2393,6,FALSE),"No")</f>
        <v>Yes</v>
      </c>
      <c r="L591" s="118" t="str">
        <f>VLOOKUP(A591,'District Data'!$A$2:$P$321,14,FALSE)</f>
        <v>Yes</v>
      </c>
      <c r="M591" s="120" t="str">
        <f>IFERROR(IF(AND(VLOOKUP(C591,'Package 218'!$D:$D,1,FALSE)=C591,VLOOKUP(C591,'Package 218'!$D:$F,3,FALSE)="Yes",VLOOKUP(A591,'District Data'!$A$2:$O$321,14,FALSE)="Yes"),"Yes","No"),"No")</f>
        <v>Yes</v>
      </c>
      <c r="N591" s="23" t="str">
        <f t="shared" si="39"/>
        <v>Yes</v>
      </c>
      <c r="O591" s="131" t="str">
        <f t="shared" si="40"/>
        <v>Yes</v>
      </c>
    </row>
    <row r="592" spans="1:15" x14ac:dyDescent="0.25">
      <c r="A592" s="136" t="s">
        <v>1713</v>
      </c>
      <c r="B592" s="136" t="s">
        <v>3152</v>
      </c>
      <c r="C592" s="26">
        <v>3096</v>
      </c>
      <c r="D592" s="26" t="s">
        <v>1773</v>
      </c>
      <c r="E592" s="114">
        <v>1015.88</v>
      </c>
      <c r="F592" s="114">
        <v>0</v>
      </c>
      <c r="G592" s="114">
        <v>146.35</v>
      </c>
      <c r="H592" s="114">
        <v>0</v>
      </c>
      <c r="I592" s="114">
        <v>0</v>
      </c>
      <c r="J592" s="91">
        <f t="shared" si="38"/>
        <v>1162.23</v>
      </c>
      <c r="K592" s="118" t="str">
        <f>IFERROR(VLOOKUP(C592,'CEDARS School FRPL'!$C$4:$H$2393,6,FALSE),"No")</f>
        <v>Yes</v>
      </c>
      <c r="L592" s="118" t="str">
        <f>VLOOKUP(A592,'District Data'!$A$2:$P$321,14,FALSE)</f>
        <v>Yes</v>
      </c>
      <c r="M592" s="120" t="str">
        <f>IFERROR(IF(AND(VLOOKUP(C592,'Package 218'!$D:$D,1,FALSE)=C592,VLOOKUP(C592,'Package 218'!$D:$F,3,FALSE)="Yes",VLOOKUP(A592,'District Data'!$A$2:$O$321,14,FALSE)="Yes"),"Yes","No"),"No")</f>
        <v>Yes</v>
      </c>
      <c r="N592" s="23" t="str">
        <f t="shared" si="39"/>
        <v>Yes</v>
      </c>
      <c r="O592" s="131" t="str">
        <f t="shared" si="40"/>
        <v>Yes</v>
      </c>
    </row>
    <row r="593" spans="1:15" x14ac:dyDescent="0.25">
      <c r="A593" s="136" t="s">
        <v>1713</v>
      </c>
      <c r="B593" s="136" t="s">
        <v>3152</v>
      </c>
      <c r="C593" s="26">
        <v>3157</v>
      </c>
      <c r="D593" s="26" t="s">
        <v>1774</v>
      </c>
      <c r="E593" s="114">
        <v>240.49</v>
      </c>
      <c r="F593" s="114">
        <v>0</v>
      </c>
      <c r="G593" s="114">
        <v>0</v>
      </c>
      <c r="H593" s="114">
        <v>0</v>
      </c>
      <c r="I593" s="114">
        <v>0</v>
      </c>
      <c r="J593" s="91">
        <f t="shared" si="38"/>
        <v>240.49</v>
      </c>
      <c r="K593" s="118" t="str">
        <f>IFERROR(VLOOKUP(C593,'CEDARS School FRPL'!$C$4:$H$2393,6,FALSE),"No")</f>
        <v>Yes</v>
      </c>
      <c r="L593" s="118" t="str">
        <f>VLOOKUP(A593,'District Data'!$A$2:$P$321,14,FALSE)</f>
        <v>Yes</v>
      </c>
      <c r="M593" s="120" t="str">
        <f>IFERROR(IF(AND(VLOOKUP(C593,'Package 218'!$D:$D,1,FALSE)=C593,VLOOKUP(C593,'Package 218'!$D:$F,3,FALSE)="Yes",VLOOKUP(A593,'District Data'!$A$2:$O$321,14,FALSE)="Yes"),"Yes","No"),"No")</f>
        <v>Yes</v>
      </c>
      <c r="N593" s="23" t="str">
        <f t="shared" si="39"/>
        <v>Yes</v>
      </c>
      <c r="O593" s="131" t="str">
        <f t="shared" si="40"/>
        <v>Yes</v>
      </c>
    </row>
    <row r="594" spans="1:15" x14ac:dyDescent="0.25">
      <c r="A594" s="136" t="s">
        <v>1713</v>
      </c>
      <c r="B594" s="136" t="s">
        <v>3152</v>
      </c>
      <c r="C594" s="26">
        <v>3218</v>
      </c>
      <c r="D594" s="26" t="s">
        <v>1775</v>
      </c>
      <c r="E594" s="114">
        <v>350.2</v>
      </c>
      <c r="F594" s="114">
        <v>0</v>
      </c>
      <c r="G594" s="114">
        <v>0</v>
      </c>
      <c r="H594" s="114">
        <v>0</v>
      </c>
      <c r="I594" s="114">
        <v>0</v>
      </c>
      <c r="J594" s="91">
        <f t="shared" si="38"/>
        <v>350.2</v>
      </c>
      <c r="K594" s="118" t="str">
        <f>IFERROR(VLOOKUP(C594,'CEDARS School FRPL'!$C$4:$H$2393,6,FALSE),"No")</f>
        <v>No</v>
      </c>
      <c r="L594" s="118" t="str">
        <f>VLOOKUP(A594,'District Data'!$A$2:$P$321,14,FALSE)</f>
        <v>Yes</v>
      </c>
      <c r="M594" s="120" t="str">
        <f>IFERROR(IF(AND(VLOOKUP(C594,'Package 218'!$D:$D,1,FALSE)=C594,VLOOKUP(C594,'Package 218'!$D:$F,3,FALSE)="Yes",VLOOKUP(A594,'District Data'!$A$2:$O$321,14,FALSE)="Yes"),"Yes","No"),"No")</f>
        <v>No</v>
      </c>
      <c r="N594" s="23" t="str">
        <f t="shared" si="39"/>
        <v>No</v>
      </c>
      <c r="O594" s="131" t="str">
        <f t="shared" si="40"/>
        <v>No</v>
      </c>
    </row>
    <row r="595" spans="1:15" x14ac:dyDescent="0.25">
      <c r="A595" s="136" t="s">
        <v>1713</v>
      </c>
      <c r="B595" s="136" t="s">
        <v>3152</v>
      </c>
      <c r="C595" s="26">
        <v>3276</v>
      </c>
      <c r="D595" s="26" t="s">
        <v>1776</v>
      </c>
      <c r="E595" s="114">
        <v>1303</v>
      </c>
      <c r="F595" s="114">
        <v>0</v>
      </c>
      <c r="G595" s="114">
        <v>91.89</v>
      </c>
      <c r="H595" s="114">
        <v>0</v>
      </c>
      <c r="I595" s="114">
        <v>0.53</v>
      </c>
      <c r="J595" s="91">
        <f t="shared" si="38"/>
        <v>1395.42</v>
      </c>
      <c r="K595" s="118" t="str">
        <f>IFERROR(VLOOKUP(C595,'CEDARS School FRPL'!$C$4:$H$2393,6,FALSE),"No")</f>
        <v>No</v>
      </c>
      <c r="L595" s="118" t="str">
        <f>VLOOKUP(A595,'District Data'!$A$2:$P$321,14,FALSE)</f>
        <v>Yes</v>
      </c>
      <c r="M595" s="120" t="str">
        <f>IFERROR(IF(AND(VLOOKUP(C595,'Package 218'!$D:$D,1,FALSE)=C595,VLOOKUP(C595,'Package 218'!$D:$F,3,FALSE)="Yes",VLOOKUP(A595,'District Data'!$A$2:$O$321,14,FALSE)="Yes"),"Yes","No"),"No")</f>
        <v>No</v>
      </c>
      <c r="N595" s="23" t="str">
        <f t="shared" si="39"/>
        <v>No</v>
      </c>
      <c r="O595" s="131" t="str">
        <f t="shared" si="40"/>
        <v>No</v>
      </c>
    </row>
    <row r="596" spans="1:15" x14ac:dyDescent="0.25">
      <c r="A596" s="136" t="s">
        <v>1713</v>
      </c>
      <c r="B596" s="136" t="s">
        <v>3152</v>
      </c>
      <c r="C596" s="26">
        <v>3277</v>
      </c>
      <c r="D596" s="26" t="s">
        <v>1777</v>
      </c>
      <c r="E596" s="114">
        <v>668.34</v>
      </c>
      <c r="F596" s="114">
        <v>0</v>
      </c>
      <c r="G596" s="114">
        <v>0</v>
      </c>
      <c r="H596" s="114">
        <v>0</v>
      </c>
      <c r="I596" s="114">
        <v>0</v>
      </c>
      <c r="J596" s="91">
        <f t="shared" si="38"/>
        <v>668.34</v>
      </c>
      <c r="K596" s="118" t="str">
        <f>IFERROR(VLOOKUP(C596,'CEDARS School FRPL'!$C$4:$H$2393,6,FALSE),"No")</f>
        <v>No</v>
      </c>
      <c r="L596" s="118" t="str">
        <f>VLOOKUP(A596,'District Data'!$A$2:$P$321,14,FALSE)</f>
        <v>Yes</v>
      </c>
      <c r="M596" s="120" t="str">
        <f>IFERROR(IF(AND(VLOOKUP(C596,'Package 218'!$D:$D,1,FALSE)=C596,VLOOKUP(C596,'Package 218'!$D:$F,3,FALSE)="Yes",VLOOKUP(A596,'District Data'!$A$2:$O$321,14,FALSE)="Yes"),"Yes","No"),"No")</f>
        <v>No</v>
      </c>
      <c r="N596" s="23" t="str">
        <f t="shared" si="39"/>
        <v>No</v>
      </c>
      <c r="O596" s="131" t="str">
        <f t="shared" si="40"/>
        <v>No</v>
      </c>
    </row>
    <row r="597" spans="1:15" x14ac:dyDescent="0.25">
      <c r="A597" s="136" t="s">
        <v>1713</v>
      </c>
      <c r="B597" s="136" t="s">
        <v>3152</v>
      </c>
      <c r="C597" s="26">
        <v>3327</v>
      </c>
      <c r="D597" s="26" t="s">
        <v>1778</v>
      </c>
      <c r="E597" s="114">
        <v>681.36</v>
      </c>
      <c r="F597" s="114">
        <v>0</v>
      </c>
      <c r="G597" s="114">
        <v>44.78</v>
      </c>
      <c r="H597" s="114">
        <v>0</v>
      </c>
      <c r="I597" s="114">
        <v>0</v>
      </c>
      <c r="J597" s="91">
        <f t="shared" si="38"/>
        <v>726.14</v>
      </c>
      <c r="K597" s="118" t="str">
        <f>IFERROR(VLOOKUP(C597,'CEDARS School FRPL'!$C$4:$H$2393,6,FALSE),"No")</f>
        <v>Yes</v>
      </c>
      <c r="L597" s="118" t="str">
        <f>VLOOKUP(A597,'District Data'!$A$2:$P$321,14,FALSE)</f>
        <v>Yes</v>
      </c>
      <c r="M597" s="120" t="str">
        <f>IFERROR(IF(AND(VLOOKUP(C597,'Package 218'!$D:$D,1,FALSE)=C597,VLOOKUP(C597,'Package 218'!$D:$F,3,FALSE)="Yes",VLOOKUP(A597,'District Data'!$A$2:$O$321,14,FALSE)="Yes"),"Yes","No"),"No")</f>
        <v>Yes</v>
      </c>
      <c r="N597" s="23" t="str">
        <f t="shared" si="39"/>
        <v>Yes</v>
      </c>
      <c r="O597" s="131" t="str">
        <f t="shared" si="40"/>
        <v>Yes</v>
      </c>
    </row>
    <row r="598" spans="1:15" x14ac:dyDescent="0.25">
      <c r="A598" s="136" t="s">
        <v>1713</v>
      </c>
      <c r="B598" s="136" t="s">
        <v>3152</v>
      </c>
      <c r="C598" s="26">
        <v>3378</v>
      </c>
      <c r="D598" s="26" t="s">
        <v>1779</v>
      </c>
      <c r="E598" s="114">
        <v>247.3</v>
      </c>
      <c r="F598" s="114">
        <v>0</v>
      </c>
      <c r="G598" s="114">
        <v>0</v>
      </c>
      <c r="H598" s="114">
        <v>0</v>
      </c>
      <c r="I598" s="114">
        <v>0.99</v>
      </c>
      <c r="J598" s="91">
        <f t="shared" si="38"/>
        <v>248.29000000000002</v>
      </c>
      <c r="K598" s="118" t="str">
        <f>IFERROR(VLOOKUP(C598,'CEDARS School FRPL'!$C$4:$H$2393,6,FALSE),"No")</f>
        <v>Yes</v>
      </c>
      <c r="L598" s="118" t="str">
        <f>VLOOKUP(A598,'District Data'!$A$2:$P$321,14,FALSE)</f>
        <v>Yes</v>
      </c>
      <c r="M598" s="120" t="str">
        <f>IFERROR(IF(AND(VLOOKUP(C598,'Package 218'!$D:$D,1,FALSE)=C598,VLOOKUP(C598,'Package 218'!$D:$F,3,FALSE)="Yes",VLOOKUP(A598,'District Data'!$A$2:$O$321,14,FALSE)="Yes"),"Yes","No"),"No")</f>
        <v>Yes</v>
      </c>
      <c r="N598" s="23" t="str">
        <f t="shared" si="39"/>
        <v>Yes</v>
      </c>
      <c r="O598" s="131" t="str">
        <f t="shared" si="40"/>
        <v>Yes</v>
      </c>
    </row>
    <row r="599" spans="1:15" x14ac:dyDescent="0.25">
      <c r="A599" s="136" t="s">
        <v>1713</v>
      </c>
      <c r="B599" s="136" t="s">
        <v>3152</v>
      </c>
      <c r="C599" s="26">
        <v>3380</v>
      </c>
      <c r="D599" s="26" t="s">
        <v>670</v>
      </c>
      <c r="E599" s="114">
        <v>195.7</v>
      </c>
      <c r="F599" s="114">
        <v>0</v>
      </c>
      <c r="G599" s="114">
        <v>0</v>
      </c>
      <c r="H599" s="114">
        <v>0</v>
      </c>
      <c r="I599" s="114">
        <v>0.21000000000000002</v>
      </c>
      <c r="J599" s="91">
        <f t="shared" si="38"/>
        <v>195.91</v>
      </c>
      <c r="K599" s="118" t="str">
        <f>IFERROR(VLOOKUP(C599,'CEDARS School FRPL'!$C$4:$H$2393,6,FALSE),"No")</f>
        <v>Yes</v>
      </c>
      <c r="L599" s="118" t="str">
        <f>VLOOKUP(A599,'District Data'!$A$2:$P$321,14,FALSE)</f>
        <v>Yes</v>
      </c>
      <c r="M599" s="120" t="str">
        <f>IFERROR(IF(AND(VLOOKUP(C599,'Package 218'!$D:$D,1,FALSE)=C599,VLOOKUP(C599,'Package 218'!$D:$F,3,FALSE)="Yes",VLOOKUP(A599,'District Data'!$A$2:$O$321,14,FALSE)="Yes"),"Yes","No"),"No")</f>
        <v>Yes</v>
      </c>
      <c r="N599" s="23" t="str">
        <f t="shared" si="39"/>
        <v>Yes</v>
      </c>
      <c r="O599" s="131" t="str">
        <f t="shared" si="40"/>
        <v>Yes</v>
      </c>
    </row>
    <row r="600" spans="1:15" x14ac:dyDescent="0.25">
      <c r="A600" s="136" t="s">
        <v>1713</v>
      </c>
      <c r="B600" s="136" t="s">
        <v>3152</v>
      </c>
      <c r="C600" s="26">
        <v>3429</v>
      </c>
      <c r="D600" s="26" t="s">
        <v>1780</v>
      </c>
      <c r="E600" s="114">
        <v>485</v>
      </c>
      <c r="F600" s="114">
        <v>0</v>
      </c>
      <c r="G600" s="114">
        <v>0</v>
      </c>
      <c r="H600" s="114">
        <v>0</v>
      </c>
      <c r="I600" s="114">
        <v>0</v>
      </c>
      <c r="J600" s="91">
        <f t="shared" si="38"/>
        <v>485</v>
      </c>
      <c r="K600" s="118" t="str">
        <f>IFERROR(VLOOKUP(C600,'CEDARS School FRPL'!$C$4:$H$2393,6,FALSE),"No")</f>
        <v>No</v>
      </c>
      <c r="L600" s="118" t="str">
        <f>VLOOKUP(A600,'District Data'!$A$2:$P$321,14,FALSE)</f>
        <v>Yes</v>
      </c>
      <c r="M600" s="120" t="str">
        <f>IFERROR(IF(AND(VLOOKUP(C600,'Package 218'!$D:$D,1,FALSE)=C600,VLOOKUP(C600,'Package 218'!$D:$F,3,FALSE)="Yes",VLOOKUP(A600,'District Data'!$A$2:$O$321,14,FALSE)="Yes"),"Yes","No"),"No")</f>
        <v>No</v>
      </c>
      <c r="N600" s="23" t="str">
        <f t="shared" si="39"/>
        <v>No</v>
      </c>
      <c r="O600" s="131" t="str">
        <f t="shared" si="40"/>
        <v>No</v>
      </c>
    </row>
    <row r="601" spans="1:15" x14ac:dyDescent="0.25">
      <c r="A601" s="136" t="s">
        <v>1713</v>
      </c>
      <c r="B601" s="136" t="s">
        <v>3152</v>
      </c>
      <c r="C601" s="26">
        <v>3478</v>
      </c>
      <c r="D601" s="26" t="s">
        <v>1781</v>
      </c>
      <c r="E601" s="114">
        <v>381.3</v>
      </c>
      <c r="F601" s="114">
        <v>0</v>
      </c>
      <c r="G601" s="114">
        <v>0</v>
      </c>
      <c r="H601" s="114">
        <v>0</v>
      </c>
      <c r="I601" s="114">
        <v>0.21</v>
      </c>
      <c r="J601" s="91">
        <f t="shared" si="38"/>
        <v>381.51</v>
      </c>
      <c r="K601" s="118" t="str">
        <f>IFERROR(VLOOKUP(C601,'CEDARS School FRPL'!$C$4:$H$2393,6,FALSE),"No")</f>
        <v>No</v>
      </c>
      <c r="L601" s="118" t="str">
        <f>VLOOKUP(A601,'District Data'!$A$2:$P$321,14,FALSE)</f>
        <v>Yes</v>
      </c>
      <c r="M601" s="120" t="str">
        <f>IFERROR(IF(AND(VLOOKUP(C601,'Package 218'!$D:$D,1,FALSE)=C601,VLOOKUP(C601,'Package 218'!$D:$F,3,FALSE)="Yes",VLOOKUP(A601,'District Data'!$A$2:$O$321,14,FALSE)="Yes"),"Yes","No"),"No")</f>
        <v>No</v>
      </c>
      <c r="N601" s="23" t="str">
        <f t="shared" si="39"/>
        <v>No</v>
      </c>
      <c r="O601" s="131" t="str">
        <f t="shared" si="40"/>
        <v>No</v>
      </c>
    </row>
    <row r="602" spans="1:15" x14ac:dyDescent="0.25">
      <c r="A602" s="136" t="s">
        <v>1713</v>
      </c>
      <c r="B602" s="136" t="s">
        <v>3152</v>
      </c>
      <c r="C602" s="26">
        <v>3479</v>
      </c>
      <c r="D602" s="26" t="s">
        <v>1782</v>
      </c>
      <c r="E602" s="114">
        <v>1006.73</v>
      </c>
      <c r="F602" s="114">
        <v>0</v>
      </c>
      <c r="G602" s="114">
        <v>75.38</v>
      </c>
      <c r="H602" s="114">
        <v>0</v>
      </c>
      <c r="I602" s="114">
        <v>0.22</v>
      </c>
      <c r="J602" s="91">
        <f t="shared" si="38"/>
        <v>1082.3300000000002</v>
      </c>
      <c r="K602" s="118" t="str">
        <f>IFERROR(VLOOKUP(C602,'CEDARS School FRPL'!$C$4:$H$2393,6,FALSE),"No")</f>
        <v>No</v>
      </c>
      <c r="L602" s="118" t="str">
        <f>VLOOKUP(A602,'District Data'!$A$2:$P$321,14,FALSE)</f>
        <v>Yes</v>
      </c>
      <c r="M602" s="120" t="str">
        <f>IFERROR(IF(AND(VLOOKUP(C602,'Package 218'!$D:$D,1,FALSE)=C602,VLOOKUP(C602,'Package 218'!$D:$F,3,FALSE)="Yes",VLOOKUP(A602,'District Data'!$A$2:$O$321,14,FALSE)="Yes"),"Yes","No"),"No")</f>
        <v>No</v>
      </c>
      <c r="N602" s="23" t="str">
        <f t="shared" si="39"/>
        <v>No</v>
      </c>
      <c r="O602" s="131" t="str">
        <f t="shared" si="40"/>
        <v>No</v>
      </c>
    </row>
    <row r="603" spans="1:15" x14ac:dyDescent="0.25">
      <c r="A603" s="136" t="s">
        <v>1713</v>
      </c>
      <c r="B603" s="136" t="s">
        <v>3152</v>
      </c>
      <c r="C603" s="26">
        <v>3517</v>
      </c>
      <c r="D603" s="26" t="s">
        <v>1783</v>
      </c>
      <c r="E603" s="114">
        <v>457.8</v>
      </c>
      <c r="F603" s="114">
        <v>0</v>
      </c>
      <c r="G603" s="114">
        <v>0</v>
      </c>
      <c r="H603" s="114">
        <v>0</v>
      </c>
      <c r="I603" s="114">
        <v>0</v>
      </c>
      <c r="J603" s="91">
        <f t="shared" si="38"/>
        <v>457.8</v>
      </c>
      <c r="K603" s="118" t="str">
        <f>IFERROR(VLOOKUP(C603,'CEDARS School FRPL'!$C$4:$H$2393,6,FALSE),"No")</f>
        <v>No</v>
      </c>
      <c r="L603" s="118" t="str">
        <f>VLOOKUP(A603,'District Data'!$A$2:$P$321,14,FALSE)</f>
        <v>Yes</v>
      </c>
      <c r="M603" s="120" t="str">
        <f>IFERROR(IF(AND(VLOOKUP(C603,'Package 218'!$D:$D,1,FALSE)=C603,VLOOKUP(C603,'Package 218'!$D:$F,3,FALSE)="Yes",VLOOKUP(A603,'District Data'!$A$2:$O$321,14,FALSE)="Yes"),"Yes","No"),"No")</f>
        <v>No</v>
      </c>
      <c r="N603" s="23" t="str">
        <f t="shared" si="39"/>
        <v>No</v>
      </c>
      <c r="O603" s="131" t="str">
        <f t="shared" si="40"/>
        <v>No</v>
      </c>
    </row>
    <row r="604" spans="1:15" x14ac:dyDescent="0.25">
      <c r="A604" s="136" t="s">
        <v>1713</v>
      </c>
      <c r="B604" s="136" t="s">
        <v>3152</v>
      </c>
      <c r="C604" s="26">
        <v>3518</v>
      </c>
      <c r="D604" s="26" t="s">
        <v>1784</v>
      </c>
      <c r="E604" s="114">
        <v>375.2</v>
      </c>
      <c r="F604" s="114">
        <v>0</v>
      </c>
      <c r="G604" s="114">
        <v>0</v>
      </c>
      <c r="H604" s="114">
        <v>0</v>
      </c>
      <c r="I604" s="114">
        <v>0.11</v>
      </c>
      <c r="J604" s="91">
        <f t="shared" si="38"/>
        <v>375.31</v>
      </c>
      <c r="K604" s="118" t="str">
        <f>IFERROR(VLOOKUP(C604,'CEDARS School FRPL'!$C$4:$H$2393,6,FALSE),"No")</f>
        <v>No</v>
      </c>
      <c r="L604" s="118" t="str">
        <f>VLOOKUP(A604,'District Data'!$A$2:$P$321,14,FALSE)</f>
        <v>Yes</v>
      </c>
      <c r="M604" s="120" t="str">
        <f>IFERROR(IF(AND(VLOOKUP(C604,'Package 218'!$D:$D,1,FALSE)=C604,VLOOKUP(C604,'Package 218'!$D:$F,3,FALSE)="Yes",VLOOKUP(A604,'District Data'!$A$2:$O$321,14,FALSE)="Yes"),"Yes","No"),"No")</f>
        <v>No</v>
      </c>
      <c r="N604" s="23" t="str">
        <f t="shared" si="39"/>
        <v>No</v>
      </c>
      <c r="O604" s="131" t="str">
        <f t="shared" si="40"/>
        <v>No</v>
      </c>
    </row>
    <row r="605" spans="1:15" x14ac:dyDescent="0.25">
      <c r="A605" s="136" t="s">
        <v>1713</v>
      </c>
      <c r="B605" s="136" t="s">
        <v>3152</v>
      </c>
      <c r="C605" s="26">
        <v>3581</v>
      </c>
      <c r="D605" s="26" t="s">
        <v>1785</v>
      </c>
      <c r="E605" s="114">
        <v>280.89999999999998</v>
      </c>
      <c r="F605" s="114">
        <v>0</v>
      </c>
      <c r="G605" s="114">
        <v>0</v>
      </c>
      <c r="H605" s="114">
        <v>0</v>
      </c>
      <c r="I605" s="114">
        <v>0</v>
      </c>
      <c r="J605" s="91">
        <f t="shared" si="38"/>
        <v>280.89999999999998</v>
      </c>
      <c r="K605" s="118" t="str">
        <f>IFERROR(VLOOKUP(C605,'CEDARS School FRPL'!$C$4:$H$2393,6,FALSE),"No")</f>
        <v>Yes</v>
      </c>
      <c r="L605" s="118" t="str">
        <f>VLOOKUP(A605,'District Data'!$A$2:$P$321,14,FALSE)</f>
        <v>Yes</v>
      </c>
      <c r="M605" s="120" t="str">
        <f>IFERROR(IF(AND(VLOOKUP(C605,'Package 218'!$D:$D,1,FALSE)=C605,VLOOKUP(C605,'Package 218'!$D:$F,3,FALSE)="Yes",VLOOKUP(A605,'District Data'!$A$2:$O$321,14,FALSE)="Yes"),"Yes","No"),"No")</f>
        <v>Yes</v>
      </c>
      <c r="N605" s="23" t="str">
        <f t="shared" si="39"/>
        <v>Yes</v>
      </c>
      <c r="O605" s="131" t="str">
        <f t="shared" si="40"/>
        <v>Yes</v>
      </c>
    </row>
    <row r="606" spans="1:15" x14ac:dyDescent="0.25">
      <c r="A606" s="136" t="s">
        <v>1713</v>
      </c>
      <c r="B606" s="136" t="s">
        <v>3152</v>
      </c>
      <c r="C606" s="26">
        <v>3665</v>
      </c>
      <c r="D606" s="26" t="s">
        <v>1786</v>
      </c>
      <c r="E606" s="114">
        <v>168.8</v>
      </c>
      <c r="F606" s="114">
        <v>0</v>
      </c>
      <c r="G606" s="114">
        <v>0</v>
      </c>
      <c r="H606" s="114">
        <v>0</v>
      </c>
      <c r="I606" s="114">
        <v>0</v>
      </c>
      <c r="J606" s="91">
        <f t="shared" si="38"/>
        <v>168.8</v>
      </c>
      <c r="K606" s="118" t="str">
        <f>IFERROR(VLOOKUP(C606,'CEDARS School FRPL'!$C$4:$H$2393,6,FALSE),"No")</f>
        <v>Yes</v>
      </c>
      <c r="L606" s="118" t="str">
        <f>VLOOKUP(A606,'District Data'!$A$2:$P$321,14,FALSE)</f>
        <v>Yes</v>
      </c>
      <c r="M606" s="120" t="str">
        <f>IFERROR(IF(AND(VLOOKUP(C606,'Package 218'!$D:$D,1,FALSE)=C606,VLOOKUP(C606,'Package 218'!$D:$F,3,FALSE)="Yes",VLOOKUP(A606,'District Data'!$A$2:$O$321,14,FALSE)="Yes"),"Yes","No"),"No")</f>
        <v>Yes</v>
      </c>
      <c r="N606" s="23" t="str">
        <f t="shared" si="39"/>
        <v>Yes</v>
      </c>
      <c r="O606" s="131" t="str">
        <f t="shared" si="40"/>
        <v>Yes</v>
      </c>
    </row>
    <row r="607" spans="1:15" x14ac:dyDescent="0.25">
      <c r="A607" s="136" t="s">
        <v>1713</v>
      </c>
      <c r="B607" s="136" t="s">
        <v>3152</v>
      </c>
      <c r="C607" s="26">
        <v>3714</v>
      </c>
      <c r="D607" s="26" t="s">
        <v>130</v>
      </c>
      <c r="E607" s="114">
        <v>358.7</v>
      </c>
      <c r="F607" s="114">
        <v>0</v>
      </c>
      <c r="G607" s="114">
        <v>0</v>
      </c>
      <c r="H607" s="114">
        <v>0</v>
      </c>
      <c r="I607" s="114">
        <v>0.1</v>
      </c>
      <c r="J607" s="91">
        <f t="shared" si="38"/>
        <v>358.8</v>
      </c>
      <c r="K607" s="118" t="str">
        <f>IFERROR(VLOOKUP(C607,'CEDARS School FRPL'!$C$4:$H$2393,6,FALSE),"No")</f>
        <v>Yes</v>
      </c>
      <c r="L607" s="118" t="str">
        <f>VLOOKUP(A607,'District Data'!$A$2:$P$321,14,FALSE)</f>
        <v>Yes</v>
      </c>
      <c r="M607" s="120" t="str">
        <f>IFERROR(IF(AND(VLOOKUP(C607,'Package 218'!$D:$D,1,FALSE)=C607,VLOOKUP(C607,'Package 218'!$D:$F,3,FALSE)="Yes",VLOOKUP(A607,'District Data'!$A$2:$O$321,14,FALSE)="Yes"),"Yes","No"),"No")</f>
        <v>Yes</v>
      </c>
      <c r="N607" s="23" t="str">
        <f t="shared" si="39"/>
        <v>Yes</v>
      </c>
      <c r="O607" s="131" t="str">
        <f t="shared" si="40"/>
        <v>Yes</v>
      </c>
    </row>
    <row r="608" spans="1:15" x14ac:dyDescent="0.25">
      <c r="A608" s="136" t="s">
        <v>1713</v>
      </c>
      <c r="B608" s="136" t="s">
        <v>3152</v>
      </c>
      <c r="C608" s="26">
        <v>3717</v>
      </c>
      <c r="D608" s="26" t="s">
        <v>1787</v>
      </c>
      <c r="E608" s="114">
        <v>381.97</v>
      </c>
      <c r="F608" s="114">
        <v>0</v>
      </c>
      <c r="G608" s="114">
        <v>0</v>
      </c>
      <c r="H608" s="114">
        <v>0</v>
      </c>
      <c r="I608" s="114">
        <v>0</v>
      </c>
      <c r="J608" s="91">
        <f t="shared" si="38"/>
        <v>381.97</v>
      </c>
      <c r="K608" s="118" t="str">
        <f>IFERROR(VLOOKUP(C608,'CEDARS School FRPL'!$C$4:$H$2393,6,FALSE),"No")</f>
        <v>No</v>
      </c>
      <c r="L608" s="118" t="str">
        <f>VLOOKUP(A608,'District Data'!$A$2:$P$321,14,FALSE)</f>
        <v>Yes</v>
      </c>
      <c r="M608" s="120" t="str">
        <f>IFERROR(IF(AND(VLOOKUP(C608,'Package 218'!$D:$D,1,FALSE)=C608,VLOOKUP(C608,'Package 218'!$D:$F,3,FALSE)="Yes",VLOOKUP(A608,'District Data'!$A$2:$O$321,14,FALSE)="Yes"),"Yes","No"),"No")</f>
        <v>No</v>
      </c>
      <c r="N608" s="23" t="str">
        <f t="shared" si="39"/>
        <v>No</v>
      </c>
      <c r="O608" s="131" t="str">
        <f t="shared" si="40"/>
        <v>No</v>
      </c>
    </row>
    <row r="609" spans="1:15" x14ac:dyDescent="0.25">
      <c r="A609" s="136" t="s">
        <v>1713</v>
      </c>
      <c r="B609" s="136" t="s">
        <v>3152</v>
      </c>
      <c r="C609" s="26">
        <v>3774</v>
      </c>
      <c r="D609" s="26" t="s">
        <v>1788</v>
      </c>
      <c r="E609" s="114">
        <v>796.69</v>
      </c>
      <c r="F609" s="114">
        <v>0</v>
      </c>
      <c r="G609" s="114">
        <v>0</v>
      </c>
      <c r="H609" s="114">
        <v>0</v>
      </c>
      <c r="I609" s="114">
        <v>0</v>
      </c>
      <c r="J609" s="91">
        <f t="shared" si="38"/>
        <v>796.69</v>
      </c>
      <c r="K609" s="118" t="str">
        <f>IFERROR(VLOOKUP(C609,'CEDARS School FRPL'!$C$4:$H$2393,6,FALSE),"No")</f>
        <v>Yes</v>
      </c>
      <c r="L609" s="118" t="str">
        <f>VLOOKUP(A609,'District Data'!$A$2:$P$321,14,FALSE)</f>
        <v>Yes</v>
      </c>
      <c r="M609" s="120" t="str">
        <f>IFERROR(IF(AND(VLOOKUP(C609,'Package 218'!$D:$D,1,FALSE)=C609,VLOOKUP(C609,'Package 218'!$D:$F,3,FALSE)="Yes",VLOOKUP(A609,'District Data'!$A$2:$O$321,14,FALSE)="Yes"),"Yes","No"),"No")</f>
        <v>Yes</v>
      </c>
      <c r="N609" s="23" t="str">
        <f t="shared" si="39"/>
        <v>Yes</v>
      </c>
      <c r="O609" s="131" t="str">
        <f t="shared" si="40"/>
        <v>Yes</v>
      </c>
    </row>
    <row r="610" spans="1:15" x14ac:dyDescent="0.25">
      <c r="A610" s="136" t="s">
        <v>1713</v>
      </c>
      <c r="B610" s="136" t="s">
        <v>3152</v>
      </c>
      <c r="C610" s="26">
        <v>3778</v>
      </c>
      <c r="D610" s="26" t="s">
        <v>1789</v>
      </c>
      <c r="E610" s="114">
        <v>37.909999999999997</v>
      </c>
      <c r="F610" s="114">
        <v>0</v>
      </c>
      <c r="G610" s="114">
        <v>2.29</v>
      </c>
      <c r="H610" s="114">
        <v>0</v>
      </c>
      <c r="I610" s="114">
        <v>0</v>
      </c>
      <c r="J610" s="91">
        <f t="shared" si="38"/>
        <v>40.199999999999996</v>
      </c>
      <c r="K610" s="118" t="str">
        <f>IFERROR(VLOOKUP(C610,'CEDARS School FRPL'!$C$4:$H$2393,6,FALSE),"No")</f>
        <v>Yes</v>
      </c>
      <c r="L610" s="118" t="str">
        <f>VLOOKUP(A610,'District Data'!$A$2:$P$321,14,FALSE)</f>
        <v>Yes</v>
      </c>
      <c r="M610" s="120" t="str">
        <f>IFERROR(IF(AND(VLOOKUP(C610,'Package 218'!$D:$D,1,FALSE)=C610,VLOOKUP(C610,'Package 218'!$D:$F,3,FALSE)="Yes",VLOOKUP(A610,'District Data'!$A$2:$O$321,14,FALSE)="Yes"),"Yes","No"),"No")</f>
        <v>Yes</v>
      </c>
      <c r="N610" s="23" t="str">
        <f t="shared" si="39"/>
        <v>Yes</v>
      </c>
      <c r="O610" s="131" t="str">
        <f t="shared" si="40"/>
        <v>Yes</v>
      </c>
    </row>
    <row r="611" spans="1:15" x14ac:dyDescent="0.25">
      <c r="A611" s="26" t="s">
        <v>1713</v>
      </c>
      <c r="B611" s="131" t="s">
        <v>3152</v>
      </c>
      <c r="C611" s="26">
        <v>3803</v>
      </c>
      <c r="D611" s="26" t="s">
        <v>1790</v>
      </c>
      <c r="E611" s="114">
        <v>311.60000000000002</v>
      </c>
      <c r="F611" s="114">
        <v>0</v>
      </c>
      <c r="G611" s="114">
        <v>0</v>
      </c>
      <c r="H611" s="114">
        <v>0</v>
      </c>
      <c r="I611" s="114">
        <v>0.2</v>
      </c>
      <c r="J611" s="91">
        <f t="shared" si="38"/>
        <v>311.8</v>
      </c>
      <c r="K611" s="118" t="str">
        <f>IFERROR(VLOOKUP(C611,'CEDARS School FRPL'!$C$4:$H$2393,6,FALSE),"No")</f>
        <v>Yes</v>
      </c>
      <c r="L611" s="118" t="str">
        <f>VLOOKUP(A611,'District Data'!$A$2:$P$321,14,FALSE)</f>
        <v>Yes</v>
      </c>
      <c r="M611" s="120" t="str">
        <f>IFERROR(IF(AND(VLOOKUP(C611,'Package 218'!$D:$D,1,FALSE)=C611,VLOOKUP(C611,'Package 218'!$D:$F,3,FALSE)="Yes",VLOOKUP(A611,'District Data'!$A$2:$O$321,14,FALSE)="Yes"),"Yes","No"),"No")</f>
        <v>Yes</v>
      </c>
      <c r="N611" s="23" t="str">
        <f t="shared" si="39"/>
        <v>Yes</v>
      </c>
      <c r="O611" s="131" t="str">
        <f t="shared" si="40"/>
        <v>Yes</v>
      </c>
    </row>
    <row r="612" spans="1:15" x14ac:dyDescent="0.25">
      <c r="A612" s="136" t="s">
        <v>1713</v>
      </c>
      <c r="B612" s="136" t="s">
        <v>3152</v>
      </c>
      <c r="C612" s="26">
        <v>3868</v>
      </c>
      <c r="D612" s="26" t="s">
        <v>1791</v>
      </c>
      <c r="E612" s="114">
        <v>246.49</v>
      </c>
      <c r="F612" s="114">
        <v>0</v>
      </c>
      <c r="G612" s="114">
        <v>3.2</v>
      </c>
      <c r="H612" s="114">
        <v>0</v>
      </c>
      <c r="I612" s="114">
        <v>0.04</v>
      </c>
      <c r="J612" s="91">
        <f t="shared" si="38"/>
        <v>249.73</v>
      </c>
      <c r="K612" s="118" t="str">
        <f>IFERROR(VLOOKUP(C612,'CEDARS School FRPL'!$C$4:$H$2393,6,FALSE),"No")</f>
        <v>No</v>
      </c>
      <c r="L612" s="118" t="str">
        <f>VLOOKUP(A612,'District Data'!$A$2:$P$321,14,FALSE)</f>
        <v>Yes</v>
      </c>
      <c r="M612" s="120" t="str">
        <f>IFERROR(IF(AND(VLOOKUP(C612,'Package 218'!$D:$D,1,FALSE)=C612,VLOOKUP(C612,'Package 218'!$D:$F,3,FALSE)="Yes",VLOOKUP(A612,'District Data'!$A$2:$O$321,14,FALSE)="Yes"),"Yes","No"),"No")</f>
        <v>No</v>
      </c>
      <c r="N612" s="23" t="str">
        <f t="shared" si="39"/>
        <v>No</v>
      </c>
      <c r="O612" s="131" t="str">
        <f t="shared" si="40"/>
        <v>No</v>
      </c>
    </row>
    <row r="613" spans="1:15" x14ac:dyDescent="0.25">
      <c r="A613" s="136" t="s">
        <v>1713</v>
      </c>
      <c r="B613" s="136" t="s">
        <v>3152</v>
      </c>
      <c r="C613" s="26">
        <v>3874</v>
      </c>
      <c r="D613" s="26" t="s">
        <v>1792</v>
      </c>
      <c r="E613" s="114">
        <v>106.5</v>
      </c>
      <c r="F613" s="114">
        <v>0</v>
      </c>
      <c r="G613" s="114">
        <v>0</v>
      </c>
      <c r="H613" s="114">
        <v>0</v>
      </c>
      <c r="I613" s="114">
        <v>0</v>
      </c>
      <c r="J613" s="91">
        <f t="shared" si="38"/>
        <v>106.5</v>
      </c>
      <c r="K613" s="118" t="str">
        <f>IFERROR(VLOOKUP(C613,'CEDARS School FRPL'!$C$4:$H$2393,6,FALSE),"No")</f>
        <v>Yes</v>
      </c>
      <c r="L613" s="118" t="str">
        <f>VLOOKUP(A613,'District Data'!$A$2:$P$321,14,FALSE)</f>
        <v>Yes</v>
      </c>
      <c r="M613" s="120" t="str">
        <f>IFERROR(IF(AND(VLOOKUP(C613,'Package 218'!$D:$D,1,FALSE)=C613,VLOOKUP(C613,'Package 218'!$D:$F,3,FALSE)="Yes",VLOOKUP(A613,'District Data'!$A$2:$O$321,14,FALSE)="Yes"),"Yes","No"),"No")</f>
        <v>Yes</v>
      </c>
      <c r="N613" s="23" t="str">
        <f t="shared" si="39"/>
        <v>Yes</v>
      </c>
      <c r="O613" s="131" t="str">
        <f t="shared" si="40"/>
        <v>Yes</v>
      </c>
    </row>
    <row r="614" spans="1:15" x14ac:dyDescent="0.25">
      <c r="A614" s="136" t="s">
        <v>1713</v>
      </c>
      <c r="B614" s="136" t="s">
        <v>3152</v>
      </c>
      <c r="C614" s="26">
        <v>3974</v>
      </c>
      <c r="D614" s="26" t="s">
        <v>1793</v>
      </c>
      <c r="E614" s="114">
        <v>420</v>
      </c>
      <c r="F614" s="114">
        <v>0</v>
      </c>
      <c r="G614" s="114">
        <v>0</v>
      </c>
      <c r="H614" s="114">
        <v>0</v>
      </c>
      <c r="I614" s="114">
        <v>0</v>
      </c>
      <c r="J614" s="91">
        <f t="shared" si="38"/>
        <v>420</v>
      </c>
      <c r="K614" s="118" t="str">
        <f>IFERROR(VLOOKUP(C614,'CEDARS School FRPL'!$C$4:$H$2393,6,FALSE),"No")</f>
        <v>No</v>
      </c>
      <c r="L614" s="118" t="str">
        <f>VLOOKUP(A614,'District Data'!$A$2:$P$321,14,FALSE)</f>
        <v>Yes</v>
      </c>
      <c r="M614" s="120" t="str">
        <f>IFERROR(IF(AND(VLOOKUP(C614,'Package 218'!$D:$D,1,FALSE)=C614,VLOOKUP(C614,'Package 218'!$D:$F,3,FALSE)="Yes",VLOOKUP(A614,'District Data'!$A$2:$O$321,14,FALSE)="Yes"),"Yes","No"),"No")</f>
        <v>No</v>
      </c>
      <c r="N614" s="23" t="str">
        <f t="shared" si="39"/>
        <v>No</v>
      </c>
      <c r="O614" s="131" t="str">
        <f t="shared" si="40"/>
        <v>No</v>
      </c>
    </row>
    <row r="615" spans="1:15" x14ac:dyDescent="0.25">
      <c r="A615" s="136" t="s">
        <v>1713</v>
      </c>
      <c r="B615" s="136" t="s">
        <v>3152</v>
      </c>
      <c r="C615" s="26">
        <v>4064</v>
      </c>
      <c r="D615" s="26" t="s">
        <v>1431</v>
      </c>
      <c r="E615" s="114">
        <v>544.61</v>
      </c>
      <c r="F615" s="114">
        <v>0</v>
      </c>
      <c r="G615" s="114">
        <v>0</v>
      </c>
      <c r="H615" s="114">
        <v>0</v>
      </c>
      <c r="I615" s="114">
        <v>0</v>
      </c>
      <c r="J615" s="91">
        <f t="shared" si="38"/>
        <v>544.61</v>
      </c>
      <c r="K615" s="118" t="str">
        <f>IFERROR(VLOOKUP(C615,'CEDARS School FRPL'!$C$4:$H$2393,6,FALSE),"No")</f>
        <v>Yes</v>
      </c>
      <c r="L615" s="118" t="str">
        <f>VLOOKUP(A615,'District Data'!$A$2:$P$321,14,FALSE)</f>
        <v>Yes</v>
      </c>
      <c r="M615" s="120" t="str">
        <f>IFERROR(IF(AND(VLOOKUP(C615,'Package 218'!$D:$D,1,FALSE)=C615,VLOOKUP(C615,'Package 218'!$D:$F,3,FALSE)="Yes",VLOOKUP(A615,'District Data'!$A$2:$O$321,14,FALSE)="Yes"),"Yes","No"),"No")</f>
        <v>Yes</v>
      </c>
      <c r="N615" s="23" t="str">
        <f t="shared" si="39"/>
        <v>Yes</v>
      </c>
      <c r="O615" s="131" t="str">
        <f t="shared" si="40"/>
        <v>Yes</v>
      </c>
    </row>
    <row r="616" spans="1:15" x14ac:dyDescent="0.25">
      <c r="A616" s="136" t="s">
        <v>1713</v>
      </c>
      <c r="B616" s="136" t="s">
        <v>3152</v>
      </c>
      <c r="C616" s="26">
        <v>4065</v>
      </c>
      <c r="D616" s="26" t="s">
        <v>1794</v>
      </c>
      <c r="E616" s="114">
        <v>348.4</v>
      </c>
      <c r="F616" s="114">
        <v>0</v>
      </c>
      <c r="G616" s="114">
        <v>0</v>
      </c>
      <c r="H616" s="114">
        <v>0</v>
      </c>
      <c r="I616" s="114">
        <v>0</v>
      </c>
      <c r="J616" s="91">
        <f t="shared" si="38"/>
        <v>348.4</v>
      </c>
      <c r="K616" s="118" t="str">
        <f>IFERROR(VLOOKUP(C616,'CEDARS School FRPL'!$C$4:$H$2393,6,FALSE),"No")</f>
        <v>No</v>
      </c>
      <c r="L616" s="118" t="str">
        <f>VLOOKUP(A616,'District Data'!$A$2:$P$321,14,FALSE)</f>
        <v>Yes</v>
      </c>
      <c r="M616" s="120" t="str">
        <f>IFERROR(IF(AND(VLOOKUP(C616,'Package 218'!$D:$D,1,FALSE)=C616,VLOOKUP(C616,'Package 218'!$D:$F,3,FALSE)="Yes",VLOOKUP(A616,'District Data'!$A$2:$O$321,14,FALSE)="Yes"),"Yes","No"),"No")</f>
        <v>No</v>
      </c>
      <c r="N616" s="23" t="str">
        <f t="shared" si="39"/>
        <v>No</v>
      </c>
      <c r="O616" s="131" t="str">
        <f t="shared" si="40"/>
        <v>No</v>
      </c>
    </row>
    <row r="617" spans="1:15" x14ac:dyDescent="0.25">
      <c r="A617" s="136" t="s">
        <v>1713</v>
      </c>
      <c r="B617" s="136" t="s">
        <v>3152</v>
      </c>
      <c r="C617" s="26">
        <v>4218</v>
      </c>
      <c r="D617" s="26" t="s">
        <v>1795</v>
      </c>
      <c r="E617" s="114">
        <v>534.1</v>
      </c>
      <c r="F617" s="114">
        <v>0</v>
      </c>
      <c r="G617" s="114">
        <v>0</v>
      </c>
      <c r="H617" s="114">
        <v>0</v>
      </c>
      <c r="I617" s="114">
        <v>0</v>
      </c>
      <c r="J617" s="91">
        <f t="shared" si="38"/>
        <v>534.1</v>
      </c>
      <c r="K617" s="118" t="str">
        <f>IFERROR(VLOOKUP(C617,'CEDARS School FRPL'!$C$4:$H$2393,6,FALSE),"No")</f>
        <v>Yes</v>
      </c>
      <c r="L617" s="118" t="str">
        <f>VLOOKUP(A617,'District Data'!$A$2:$P$321,14,FALSE)</f>
        <v>Yes</v>
      </c>
      <c r="M617" s="120" t="str">
        <f>IFERROR(IF(AND(VLOOKUP(C617,'Package 218'!$D:$D,1,FALSE)=C617,VLOOKUP(C617,'Package 218'!$D:$F,3,FALSE)="Yes",VLOOKUP(A617,'District Data'!$A$2:$O$321,14,FALSE)="Yes"),"Yes","No"),"No")</f>
        <v>Yes</v>
      </c>
      <c r="N617" s="23" t="str">
        <f t="shared" si="39"/>
        <v>Yes</v>
      </c>
      <c r="O617" s="131" t="str">
        <f t="shared" si="40"/>
        <v>Yes</v>
      </c>
    </row>
    <row r="618" spans="1:15" x14ac:dyDescent="0.25">
      <c r="A618" s="136" t="s">
        <v>1713</v>
      </c>
      <c r="B618" s="136" t="s">
        <v>3152</v>
      </c>
      <c r="C618" s="26">
        <v>4248</v>
      </c>
      <c r="D618" s="26" t="s">
        <v>1796</v>
      </c>
      <c r="E618" s="114">
        <v>375.35</v>
      </c>
      <c r="F618" s="114">
        <v>0</v>
      </c>
      <c r="G618" s="114">
        <v>0</v>
      </c>
      <c r="H618" s="114">
        <v>0</v>
      </c>
      <c r="I618" s="114">
        <v>0</v>
      </c>
      <c r="J618" s="91">
        <f t="shared" si="38"/>
        <v>375.35</v>
      </c>
      <c r="K618" s="118" t="str">
        <f>IFERROR(VLOOKUP(C618,'CEDARS School FRPL'!$C$4:$H$2393,6,FALSE),"No")</f>
        <v>No</v>
      </c>
      <c r="L618" s="118" t="str">
        <f>VLOOKUP(A618,'District Data'!$A$2:$P$321,14,FALSE)</f>
        <v>Yes</v>
      </c>
      <c r="M618" s="120" t="str">
        <f>IFERROR(IF(AND(VLOOKUP(C618,'Package 218'!$D:$D,1,FALSE)=C618,VLOOKUP(C618,'Package 218'!$D:$F,3,FALSE)="Yes",VLOOKUP(A618,'District Data'!$A$2:$O$321,14,FALSE)="Yes"),"Yes","No"),"No")</f>
        <v>No</v>
      </c>
      <c r="N618" s="23" t="str">
        <f t="shared" si="39"/>
        <v>No</v>
      </c>
      <c r="O618" s="131" t="str">
        <f t="shared" si="40"/>
        <v>No</v>
      </c>
    </row>
    <row r="619" spans="1:15" x14ac:dyDescent="0.25">
      <c r="A619" s="136" t="s">
        <v>1713</v>
      </c>
      <c r="B619" s="136" t="s">
        <v>3152</v>
      </c>
      <c r="C619" s="26">
        <v>5046</v>
      </c>
      <c r="D619" s="26" t="s">
        <v>1797</v>
      </c>
      <c r="E619" s="114">
        <v>49.23</v>
      </c>
      <c r="F619" s="114">
        <v>0</v>
      </c>
      <c r="G619" s="114">
        <v>0</v>
      </c>
      <c r="H619" s="114">
        <v>0</v>
      </c>
      <c r="I619" s="114">
        <v>0</v>
      </c>
      <c r="J619" s="91">
        <f t="shared" si="38"/>
        <v>49.23</v>
      </c>
      <c r="K619" s="118" t="str">
        <f>IFERROR(VLOOKUP(C619,'CEDARS School FRPL'!$C$4:$H$2393,6,FALSE),"No")</f>
        <v>No</v>
      </c>
      <c r="L619" s="118" t="str">
        <f>VLOOKUP(A619,'District Data'!$A$2:$P$321,14,FALSE)</f>
        <v>Yes</v>
      </c>
      <c r="M619" s="120" t="str">
        <f>IFERROR(IF(AND(VLOOKUP(C619,'Package 218'!$D:$D,1,FALSE)=C619,VLOOKUP(C619,'Package 218'!$D:$F,3,FALSE)="Yes",VLOOKUP(A619,'District Data'!$A$2:$O$321,14,FALSE)="Yes"),"Yes","No"),"No")</f>
        <v>No</v>
      </c>
      <c r="N619" s="23" t="str">
        <f t="shared" si="39"/>
        <v>No</v>
      </c>
      <c r="O619" s="131" t="str">
        <f t="shared" si="40"/>
        <v>No</v>
      </c>
    </row>
    <row r="620" spans="1:15" x14ac:dyDescent="0.25">
      <c r="A620" s="136" t="s">
        <v>1713</v>
      </c>
      <c r="B620" s="136" t="s">
        <v>3152</v>
      </c>
      <c r="C620" s="26">
        <v>5175</v>
      </c>
      <c r="D620" s="26" t="s">
        <v>1798</v>
      </c>
      <c r="E620" s="114">
        <v>725.65</v>
      </c>
      <c r="F620" s="114">
        <v>0</v>
      </c>
      <c r="G620" s="114">
        <v>0</v>
      </c>
      <c r="H620" s="114">
        <v>0</v>
      </c>
      <c r="I620" s="114">
        <v>0</v>
      </c>
      <c r="J620" s="91">
        <f t="shared" si="38"/>
        <v>725.65</v>
      </c>
      <c r="K620" s="118" t="str">
        <f>IFERROR(VLOOKUP(C620,'CEDARS School FRPL'!$C$4:$H$2393,6,FALSE),"No")</f>
        <v>No</v>
      </c>
      <c r="L620" s="118" t="str">
        <f>VLOOKUP(A620,'District Data'!$A$2:$P$321,14,FALSE)</f>
        <v>Yes</v>
      </c>
      <c r="M620" s="120" t="str">
        <f>IFERROR(IF(AND(VLOOKUP(C620,'Package 218'!$D:$D,1,FALSE)=C620,VLOOKUP(C620,'Package 218'!$D:$F,3,FALSE)="Yes",VLOOKUP(A620,'District Data'!$A$2:$O$321,14,FALSE)="Yes"),"Yes","No"),"No")</f>
        <v>No</v>
      </c>
      <c r="N620" s="23" t="str">
        <f t="shared" si="39"/>
        <v>No</v>
      </c>
      <c r="O620" s="131" t="str">
        <f t="shared" si="40"/>
        <v>No</v>
      </c>
    </row>
    <row r="621" spans="1:15" x14ac:dyDescent="0.25">
      <c r="A621" s="136" t="s">
        <v>1713</v>
      </c>
      <c r="B621" s="136" t="s">
        <v>3152</v>
      </c>
      <c r="C621" s="26">
        <v>5203</v>
      </c>
      <c r="D621" s="26" t="s">
        <v>1799</v>
      </c>
      <c r="E621" s="114">
        <v>474.6</v>
      </c>
      <c r="F621" s="114">
        <v>0</v>
      </c>
      <c r="G621" s="114">
        <v>0</v>
      </c>
      <c r="H621" s="114">
        <v>0</v>
      </c>
      <c r="I621" s="114">
        <v>0.1</v>
      </c>
      <c r="J621" s="91">
        <f t="shared" si="38"/>
        <v>474.70000000000005</v>
      </c>
      <c r="K621" s="118" t="str">
        <f>IFERROR(VLOOKUP(C621,'CEDARS School FRPL'!$C$4:$H$2393,6,FALSE),"No")</f>
        <v>No</v>
      </c>
      <c r="L621" s="118" t="str">
        <f>VLOOKUP(A621,'District Data'!$A$2:$P$321,14,FALSE)</f>
        <v>Yes</v>
      </c>
      <c r="M621" s="120" t="str">
        <f>IFERROR(IF(AND(VLOOKUP(C621,'Package 218'!$D:$D,1,FALSE)=C621,VLOOKUP(C621,'Package 218'!$D:$F,3,FALSE)="Yes",VLOOKUP(A621,'District Data'!$A$2:$O$321,14,FALSE)="Yes"),"Yes","No"),"No")</f>
        <v>No</v>
      </c>
      <c r="N621" s="23" t="str">
        <f t="shared" si="39"/>
        <v>No</v>
      </c>
      <c r="O621" s="131" t="str">
        <f t="shared" si="40"/>
        <v>No</v>
      </c>
    </row>
    <row r="622" spans="1:15" x14ac:dyDescent="0.25">
      <c r="A622" s="136" t="s">
        <v>1713</v>
      </c>
      <c r="B622" s="136" t="s">
        <v>3152</v>
      </c>
      <c r="C622" s="26">
        <v>5204</v>
      </c>
      <c r="D622" s="26" t="s">
        <v>1800</v>
      </c>
      <c r="E622" s="114">
        <v>198.4</v>
      </c>
      <c r="F622" s="114">
        <v>0</v>
      </c>
      <c r="G622" s="114">
        <v>0</v>
      </c>
      <c r="H622" s="114">
        <v>0</v>
      </c>
      <c r="I622" s="114">
        <v>0</v>
      </c>
      <c r="J622" s="91">
        <f t="shared" si="38"/>
        <v>198.4</v>
      </c>
      <c r="K622" s="118" t="str">
        <f>IFERROR(VLOOKUP(C622,'CEDARS School FRPL'!$C$4:$H$2393,6,FALSE),"No")</f>
        <v>No</v>
      </c>
      <c r="L622" s="118" t="str">
        <f>VLOOKUP(A622,'District Data'!$A$2:$P$321,14,FALSE)</f>
        <v>Yes</v>
      </c>
      <c r="M622" s="120" t="str">
        <f>IFERROR(IF(AND(VLOOKUP(C622,'Package 218'!$D:$D,1,FALSE)=C622,VLOOKUP(C622,'Package 218'!$D:$F,3,FALSE)="Yes",VLOOKUP(A622,'District Data'!$A$2:$O$321,14,FALSE)="Yes"),"Yes","No"),"No")</f>
        <v>No</v>
      </c>
      <c r="N622" s="23" t="str">
        <f t="shared" si="39"/>
        <v>No</v>
      </c>
      <c r="O622" s="131" t="str">
        <f t="shared" si="40"/>
        <v>No</v>
      </c>
    </row>
    <row r="623" spans="1:15" x14ac:dyDescent="0.25">
      <c r="A623" s="136" t="s">
        <v>1713</v>
      </c>
      <c r="B623" s="136" t="s">
        <v>3152</v>
      </c>
      <c r="C623" s="26">
        <v>5205</v>
      </c>
      <c r="D623" s="26" t="s">
        <v>1801</v>
      </c>
      <c r="E623" s="114">
        <v>174.8</v>
      </c>
      <c r="F623" s="114">
        <v>0</v>
      </c>
      <c r="G623" s="114">
        <v>0</v>
      </c>
      <c r="H623" s="114">
        <v>0</v>
      </c>
      <c r="I623" s="114">
        <v>0</v>
      </c>
      <c r="J623" s="91">
        <f t="shared" si="38"/>
        <v>174.8</v>
      </c>
      <c r="K623" s="118" t="str">
        <f>IFERROR(VLOOKUP(C623,'CEDARS School FRPL'!$C$4:$H$2393,6,FALSE),"No")</f>
        <v>No</v>
      </c>
      <c r="L623" s="118" t="str">
        <f>VLOOKUP(A623,'District Data'!$A$2:$P$321,14,FALSE)</f>
        <v>Yes</v>
      </c>
      <c r="M623" s="120" t="str">
        <f>IFERROR(IF(AND(VLOOKUP(C623,'Package 218'!$D:$D,1,FALSE)=C623,VLOOKUP(C623,'Package 218'!$D:$F,3,FALSE)="Yes",VLOOKUP(A623,'District Data'!$A$2:$O$321,14,FALSE)="Yes"),"Yes","No"),"No")</f>
        <v>No</v>
      </c>
      <c r="N623" s="23" t="str">
        <f t="shared" si="39"/>
        <v>No</v>
      </c>
      <c r="O623" s="131" t="str">
        <f t="shared" si="40"/>
        <v>No</v>
      </c>
    </row>
    <row r="624" spans="1:15" x14ac:dyDescent="0.25">
      <c r="A624" s="136" t="s">
        <v>1713</v>
      </c>
      <c r="B624" s="136" t="s">
        <v>3152</v>
      </c>
      <c r="C624" s="26">
        <v>5260</v>
      </c>
      <c r="D624" s="26" t="s">
        <v>1802</v>
      </c>
      <c r="E624" s="114">
        <v>134.46</v>
      </c>
      <c r="F624" s="114">
        <v>0</v>
      </c>
      <c r="G624" s="114">
        <v>0</v>
      </c>
      <c r="H624" s="114">
        <v>0</v>
      </c>
      <c r="I624" s="114">
        <v>41.03</v>
      </c>
      <c r="J624" s="91">
        <f t="shared" si="38"/>
        <v>175.49</v>
      </c>
      <c r="K624" s="118" t="str">
        <f>IFERROR(VLOOKUP(C624,'CEDARS School FRPL'!$C$4:$H$2393,6,FALSE),"No")</f>
        <v>No</v>
      </c>
      <c r="L624" s="118" t="str">
        <f>VLOOKUP(A624,'District Data'!$A$2:$P$321,14,FALSE)</f>
        <v>Yes</v>
      </c>
      <c r="M624" s="120" t="str">
        <f>IFERROR(IF(AND(VLOOKUP(C624,'Package 218'!$D:$D,1,FALSE)=C624,VLOOKUP(C624,'Package 218'!$D:$F,3,FALSE)="Yes",VLOOKUP(A624,'District Data'!$A$2:$O$321,14,FALSE)="Yes"),"Yes","No"),"No")</f>
        <v>No</v>
      </c>
      <c r="N624" s="23" t="str">
        <f t="shared" si="39"/>
        <v>No</v>
      </c>
      <c r="O624" s="131" t="str">
        <f t="shared" si="40"/>
        <v>No</v>
      </c>
    </row>
    <row r="625" spans="1:15" x14ac:dyDescent="0.25">
      <c r="A625" s="136" t="s">
        <v>1713</v>
      </c>
      <c r="B625" s="136" t="s">
        <v>3152</v>
      </c>
      <c r="C625" s="26">
        <v>5276</v>
      </c>
      <c r="D625" s="26" t="s">
        <v>1803</v>
      </c>
      <c r="E625" s="114">
        <v>440.72</v>
      </c>
      <c r="F625" s="114">
        <v>0</v>
      </c>
      <c r="G625" s="114">
        <v>0</v>
      </c>
      <c r="H625" s="114">
        <v>0</v>
      </c>
      <c r="I625" s="114">
        <v>0</v>
      </c>
      <c r="J625" s="91">
        <f t="shared" si="38"/>
        <v>440.72</v>
      </c>
      <c r="K625" s="118" t="str">
        <f>IFERROR(VLOOKUP(C625,'CEDARS School FRPL'!$C$4:$H$2393,6,FALSE),"No")</f>
        <v>No</v>
      </c>
      <c r="L625" s="118" t="str">
        <f>VLOOKUP(A625,'District Data'!$A$2:$P$321,14,FALSE)</f>
        <v>Yes</v>
      </c>
      <c r="M625" s="120" t="str">
        <f>IFERROR(IF(AND(VLOOKUP(C625,'Package 218'!$D:$D,1,FALSE)=C625,VLOOKUP(C625,'Package 218'!$D:$F,3,FALSE)="Yes",VLOOKUP(A625,'District Data'!$A$2:$O$321,14,FALSE)="Yes"),"Yes","No"),"No")</f>
        <v>No</v>
      </c>
      <c r="N625" s="23" t="str">
        <f t="shared" si="39"/>
        <v>No</v>
      </c>
      <c r="O625" s="131" t="str">
        <f t="shared" si="40"/>
        <v>No</v>
      </c>
    </row>
    <row r="626" spans="1:15" x14ac:dyDescent="0.25">
      <c r="A626" s="136" t="s">
        <v>1713</v>
      </c>
      <c r="B626" s="136" t="s">
        <v>3152</v>
      </c>
      <c r="C626" s="26">
        <v>5292</v>
      </c>
      <c r="D626" s="26" t="s">
        <v>692</v>
      </c>
      <c r="E626" s="114">
        <v>451.5</v>
      </c>
      <c r="F626" s="114">
        <v>0</v>
      </c>
      <c r="G626" s="114">
        <v>0</v>
      </c>
      <c r="H626" s="114">
        <v>0</v>
      </c>
      <c r="I626" s="114">
        <v>0</v>
      </c>
      <c r="J626" s="91">
        <f t="shared" si="38"/>
        <v>451.5</v>
      </c>
      <c r="K626" s="118" t="str">
        <f>IFERROR(VLOOKUP(C626,'CEDARS School FRPL'!$C$4:$H$2393,6,FALSE),"No")</f>
        <v>No</v>
      </c>
      <c r="L626" s="118" t="str">
        <f>VLOOKUP(A626,'District Data'!$A$2:$P$321,14,FALSE)</f>
        <v>Yes</v>
      </c>
      <c r="M626" s="120" t="str">
        <f>IFERROR(IF(AND(VLOOKUP(C626,'Package 218'!$D:$D,1,FALSE)=C626,VLOOKUP(C626,'Package 218'!$D:$F,3,FALSE)="Yes",VLOOKUP(A626,'District Data'!$A$2:$O$321,14,FALSE)="Yes"),"Yes","No"),"No")</f>
        <v>No</v>
      </c>
      <c r="N626" s="23" t="str">
        <f t="shared" si="39"/>
        <v>No</v>
      </c>
      <c r="O626" s="131" t="str">
        <f t="shared" si="40"/>
        <v>No</v>
      </c>
    </row>
    <row r="627" spans="1:15" x14ac:dyDescent="0.25">
      <c r="A627" s="136" t="s">
        <v>1713</v>
      </c>
      <c r="B627" s="136" t="s">
        <v>3152</v>
      </c>
      <c r="C627" s="26">
        <v>5351</v>
      </c>
      <c r="D627" s="26" t="s">
        <v>1804</v>
      </c>
      <c r="E627" s="114">
        <v>844.38</v>
      </c>
      <c r="F627" s="114">
        <v>0</v>
      </c>
      <c r="G627" s="114">
        <v>0</v>
      </c>
      <c r="H627" s="114">
        <v>0</v>
      </c>
      <c r="I627" s="114">
        <v>0</v>
      </c>
      <c r="J627" s="91">
        <f t="shared" si="38"/>
        <v>844.38</v>
      </c>
      <c r="K627" s="118" t="str">
        <f>IFERROR(VLOOKUP(C627,'CEDARS School FRPL'!$C$4:$H$2393,6,FALSE),"No")</f>
        <v>No</v>
      </c>
      <c r="L627" s="118" t="str">
        <f>VLOOKUP(A627,'District Data'!$A$2:$P$321,14,FALSE)</f>
        <v>Yes</v>
      </c>
      <c r="M627" s="120" t="str">
        <f>IFERROR(IF(AND(VLOOKUP(C627,'Package 218'!$D:$D,1,FALSE)=C627,VLOOKUP(C627,'Package 218'!$D:$F,3,FALSE)="Yes",VLOOKUP(A627,'District Data'!$A$2:$O$321,14,FALSE)="Yes"),"Yes","No"),"No")</f>
        <v>No</v>
      </c>
      <c r="N627" s="23" t="str">
        <f t="shared" si="39"/>
        <v>No</v>
      </c>
      <c r="O627" s="131" t="str">
        <f t="shared" si="40"/>
        <v>No</v>
      </c>
    </row>
    <row r="628" spans="1:15" x14ac:dyDescent="0.25">
      <c r="A628" s="136" t="s">
        <v>1713</v>
      </c>
      <c r="B628" s="136" t="s">
        <v>3152</v>
      </c>
      <c r="C628" s="26">
        <v>5406</v>
      </c>
      <c r="D628" s="26" t="s">
        <v>1806</v>
      </c>
      <c r="E628" s="114">
        <v>116.4</v>
      </c>
      <c r="F628" s="114">
        <v>0</v>
      </c>
      <c r="G628" s="114">
        <v>0</v>
      </c>
      <c r="H628" s="114">
        <v>0</v>
      </c>
      <c r="I628" s="114">
        <v>0</v>
      </c>
      <c r="J628" s="91">
        <f t="shared" si="38"/>
        <v>116.4</v>
      </c>
      <c r="K628" s="118" t="str">
        <f>IFERROR(VLOOKUP(C628,'CEDARS School FRPL'!$C$4:$H$2393,6,FALSE),"No")</f>
        <v>No</v>
      </c>
      <c r="L628" s="118" t="str">
        <f>VLOOKUP(A628,'District Data'!$A$2:$P$321,14,FALSE)</f>
        <v>Yes</v>
      </c>
      <c r="M628" s="120" t="str">
        <f>IFERROR(IF(AND(VLOOKUP(C628,'Package 218'!$D:$D,1,FALSE)=C628,VLOOKUP(C628,'Package 218'!$D:$F,3,FALSE)="Yes",VLOOKUP(A628,'District Data'!$A$2:$O$321,14,FALSE)="Yes"),"Yes","No"),"No")</f>
        <v>No</v>
      </c>
      <c r="N628" s="23" t="str">
        <f t="shared" si="39"/>
        <v>No</v>
      </c>
      <c r="O628" s="131" t="str">
        <f t="shared" si="40"/>
        <v>No</v>
      </c>
    </row>
    <row r="629" spans="1:15" x14ac:dyDescent="0.25">
      <c r="A629" s="136" t="s">
        <v>1713</v>
      </c>
      <c r="B629" s="136" t="s">
        <v>3152</v>
      </c>
      <c r="C629" s="26">
        <v>5485</v>
      </c>
      <c r="D629" s="26" t="s">
        <v>1807</v>
      </c>
      <c r="E629" s="114">
        <v>487.3</v>
      </c>
      <c r="F629" s="114">
        <v>0</v>
      </c>
      <c r="G629" s="114">
        <v>0</v>
      </c>
      <c r="H629" s="114">
        <v>0</v>
      </c>
      <c r="I629" s="114">
        <v>0</v>
      </c>
      <c r="J629" s="91">
        <f t="shared" si="38"/>
        <v>487.3</v>
      </c>
      <c r="K629" s="118" t="str">
        <f>IFERROR(VLOOKUP(C629,'CEDARS School FRPL'!$C$4:$H$2393,6,FALSE),"No")</f>
        <v>No</v>
      </c>
      <c r="L629" s="118" t="str">
        <f>VLOOKUP(A629,'District Data'!$A$2:$P$321,14,FALSE)</f>
        <v>Yes</v>
      </c>
      <c r="M629" s="120" t="str">
        <f>IFERROR(IF(AND(VLOOKUP(C629,'Package 218'!$D:$D,1,FALSE)=C629,VLOOKUP(C629,'Package 218'!$D:$F,3,FALSE)="Yes",VLOOKUP(A629,'District Data'!$A$2:$O$321,14,FALSE)="Yes"),"Yes","No"),"No")</f>
        <v>No</v>
      </c>
      <c r="N629" s="23" t="str">
        <f t="shared" si="39"/>
        <v>No</v>
      </c>
      <c r="O629" s="131" t="str">
        <f t="shared" si="40"/>
        <v>No</v>
      </c>
    </row>
    <row r="630" spans="1:15" x14ac:dyDescent="0.25">
      <c r="A630" s="136" t="s">
        <v>1713</v>
      </c>
      <c r="B630" s="136" t="s">
        <v>3152</v>
      </c>
      <c r="C630" s="26">
        <v>5486</v>
      </c>
      <c r="D630" s="26" t="s">
        <v>1808</v>
      </c>
      <c r="E630" s="114">
        <v>687.34</v>
      </c>
      <c r="F630" s="114">
        <v>0</v>
      </c>
      <c r="G630" s="114">
        <v>0</v>
      </c>
      <c r="H630" s="114">
        <v>0</v>
      </c>
      <c r="I630" s="114">
        <v>0</v>
      </c>
      <c r="J630" s="91">
        <f t="shared" si="38"/>
        <v>687.34</v>
      </c>
      <c r="K630" s="118" t="str">
        <f>IFERROR(VLOOKUP(C630,'CEDARS School FRPL'!$C$4:$H$2393,6,FALSE),"No")</f>
        <v>No</v>
      </c>
      <c r="L630" s="118" t="str">
        <f>VLOOKUP(A630,'District Data'!$A$2:$P$321,14,FALSE)</f>
        <v>Yes</v>
      </c>
      <c r="M630" s="120" t="str">
        <f>IFERROR(IF(AND(VLOOKUP(C630,'Package 218'!$D:$D,1,FALSE)=C630,VLOOKUP(C630,'Package 218'!$D:$F,3,FALSE)="Yes",VLOOKUP(A630,'District Data'!$A$2:$O$321,14,FALSE)="Yes"),"Yes","No"),"No")</f>
        <v>No</v>
      </c>
      <c r="N630" s="23" t="str">
        <f t="shared" si="39"/>
        <v>No</v>
      </c>
      <c r="O630" s="131" t="str">
        <f t="shared" si="40"/>
        <v>No</v>
      </c>
    </row>
    <row r="631" spans="1:15" x14ac:dyDescent="0.25">
      <c r="A631" s="136" t="s">
        <v>1713</v>
      </c>
      <c r="B631" s="136" t="s">
        <v>3152</v>
      </c>
      <c r="C631" s="26">
        <v>5487</v>
      </c>
      <c r="D631" s="26" t="s">
        <v>1809</v>
      </c>
      <c r="E631" s="114">
        <v>233.3</v>
      </c>
      <c r="F631" s="114">
        <v>0</v>
      </c>
      <c r="G631" s="114">
        <v>0</v>
      </c>
      <c r="H631" s="114">
        <v>0</v>
      </c>
      <c r="I631" s="114">
        <v>0</v>
      </c>
      <c r="J631" s="91">
        <f t="shared" si="38"/>
        <v>233.3</v>
      </c>
      <c r="K631" s="118" t="str">
        <f>IFERROR(VLOOKUP(C631,'CEDARS School FRPL'!$C$4:$H$2393,6,FALSE),"No")</f>
        <v>No</v>
      </c>
      <c r="L631" s="118" t="str">
        <f>VLOOKUP(A631,'District Data'!$A$2:$P$321,14,FALSE)</f>
        <v>Yes</v>
      </c>
      <c r="M631" s="120" t="str">
        <f>IFERROR(IF(AND(VLOOKUP(C631,'Package 218'!$D:$D,1,FALSE)=C631,VLOOKUP(C631,'Package 218'!$D:$F,3,FALSE)="Yes",VLOOKUP(A631,'District Data'!$A$2:$O$321,14,FALSE)="Yes"),"Yes","No"),"No")</f>
        <v>No</v>
      </c>
      <c r="N631" s="23" t="str">
        <f t="shared" si="39"/>
        <v>No</v>
      </c>
      <c r="O631" s="131" t="str">
        <f t="shared" si="40"/>
        <v>No</v>
      </c>
    </row>
    <row r="632" spans="1:15" x14ac:dyDescent="0.25">
      <c r="A632" s="136" t="s">
        <v>1713</v>
      </c>
      <c r="B632" s="136" t="s">
        <v>3152</v>
      </c>
      <c r="C632" s="26">
        <v>5488</v>
      </c>
      <c r="D632" s="26" t="s">
        <v>1810</v>
      </c>
      <c r="E632" s="114">
        <v>187.8</v>
      </c>
      <c r="F632" s="114">
        <v>0</v>
      </c>
      <c r="G632" s="114">
        <v>0</v>
      </c>
      <c r="H632" s="114">
        <v>0</v>
      </c>
      <c r="I632" s="114">
        <v>0</v>
      </c>
      <c r="J632" s="91">
        <f t="shared" si="38"/>
        <v>187.8</v>
      </c>
      <c r="K632" s="118" t="str">
        <f>IFERROR(VLOOKUP(C632,'CEDARS School FRPL'!$C$4:$H$2393,6,FALSE),"No")</f>
        <v>No</v>
      </c>
      <c r="L632" s="118" t="str">
        <f>VLOOKUP(A632,'District Data'!$A$2:$P$321,14,FALSE)</f>
        <v>Yes</v>
      </c>
      <c r="M632" s="120" t="str">
        <f>IFERROR(IF(AND(VLOOKUP(C632,'Package 218'!$D:$D,1,FALSE)=C632,VLOOKUP(C632,'Package 218'!$D:$F,3,FALSE)="Yes",VLOOKUP(A632,'District Data'!$A$2:$O$321,14,FALSE)="Yes"),"Yes","No"),"No")</f>
        <v>No</v>
      </c>
      <c r="N632" s="23" t="str">
        <f t="shared" si="39"/>
        <v>No</v>
      </c>
      <c r="O632" s="131" t="str">
        <f t="shared" si="40"/>
        <v>No</v>
      </c>
    </row>
    <row r="633" spans="1:15" x14ac:dyDescent="0.25">
      <c r="A633" s="136" t="s">
        <v>1713</v>
      </c>
      <c r="B633" s="136" t="s">
        <v>3152</v>
      </c>
      <c r="C633" s="26">
        <v>5565</v>
      </c>
      <c r="D633" s="26" t="s">
        <v>2834</v>
      </c>
      <c r="E633" s="114">
        <v>308.39999999999998</v>
      </c>
      <c r="F633" s="114">
        <v>0</v>
      </c>
      <c r="G633" s="114">
        <v>0</v>
      </c>
      <c r="H633" s="114">
        <v>0</v>
      </c>
      <c r="I633" s="114">
        <v>0</v>
      </c>
      <c r="J633" s="91">
        <f t="shared" si="38"/>
        <v>308.39999999999998</v>
      </c>
      <c r="K633" s="118" t="str">
        <f>IFERROR(VLOOKUP(C633,'CEDARS School FRPL'!$C$4:$H$2393,6,FALSE),"No")</f>
        <v>No</v>
      </c>
      <c r="L633" s="118" t="str">
        <f>VLOOKUP(A633,'District Data'!$A$2:$P$321,14,FALSE)</f>
        <v>Yes</v>
      </c>
      <c r="M633" s="120" t="str">
        <f>IFERROR(IF(AND(VLOOKUP(C633,'Package 218'!$D:$D,1,FALSE)=C633,VLOOKUP(C633,'Package 218'!$D:$F,3,FALSE)="Yes",VLOOKUP(A633,'District Data'!$A$2:$O$321,14,FALSE)="Yes"),"Yes","No"),"No")</f>
        <v>No</v>
      </c>
      <c r="N633" s="23" t="str">
        <f t="shared" si="39"/>
        <v>No</v>
      </c>
      <c r="O633" s="131" t="str">
        <f t="shared" si="40"/>
        <v>No</v>
      </c>
    </row>
    <row r="634" spans="1:15" x14ac:dyDescent="0.25">
      <c r="A634" s="136" t="s">
        <v>1713</v>
      </c>
      <c r="B634" s="136" t="s">
        <v>3152</v>
      </c>
      <c r="C634" s="26">
        <v>5566</v>
      </c>
      <c r="D634" s="26" t="s">
        <v>1544</v>
      </c>
      <c r="E634" s="114">
        <v>1627.15</v>
      </c>
      <c r="F634" s="114">
        <v>0</v>
      </c>
      <c r="G634" s="114">
        <v>62.24</v>
      </c>
      <c r="H634" s="114">
        <v>0</v>
      </c>
      <c r="I634" s="114">
        <v>0.18</v>
      </c>
      <c r="J634" s="91">
        <f t="shared" si="38"/>
        <v>1689.5700000000002</v>
      </c>
      <c r="K634" s="118" t="str">
        <f>IFERROR(VLOOKUP(C634,'CEDARS School FRPL'!$C$4:$H$2393,6,FALSE),"No")</f>
        <v>No</v>
      </c>
      <c r="L634" s="118" t="str">
        <f>VLOOKUP(A634,'District Data'!$A$2:$P$321,14,FALSE)</f>
        <v>Yes</v>
      </c>
      <c r="M634" s="120" t="str">
        <f>IFERROR(IF(AND(VLOOKUP(C634,'Package 218'!$D:$D,1,FALSE)=C634,VLOOKUP(C634,'Package 218'!$D:$F,3,FALSE)="Yes",VLOOKUP(A634,'District Data'!$A$2:$O$321,14,FALSE)="Yes"),"Yes","No"),"No")</f>
        <v>No</v>
      </c>
      <c r="N634" s="23" t="str">
        <f t="shared" si="39"/>
        <v>No</v>
      </c>
      <c r="O634" s="131" t="str">
        <f t="shared" si="40"/>
        <v>No</v>
      </c>
    </row>
    <row r="635" spans="1:15" x14ac:dyDescent="0.25">
      <c r="A635" s="136" t="s">
        <v>640</v>
      </c>
      <c r="B635" s="136" t="s">
        <v>2992</v>
      </c>
      <c r="C635" s="26">
        <v>1759</v>
      </c>
      <c r="D635" s="26" t="s">
        <v>641</v>
      </c>
      <c r="E635" s="114">
        <v>385.66</v>
      </c>
      <c r="F635" s="114">
        <v>0</v>
      </c>
      <c r="G635" s="114">
        <v>27.380000000000003</v>
      </c>
      <c r="H635" s="114">
        <v>0</v>
      </c>
      <c r="I635" s="114">
        <v>0</v>
      </c>
      <c r="J635" s="91">
        <f t="shared" si="38"/>
        <v>413.04</v>
      </c>
      <c r="K635" s="118" t="str">
        <f>IFERROR(VLOOKUP(C635,'CEDARS School FRPL'!$C$4:$H$2393,6,FALSE),"No")</f>
        <v>Yes</v>
      </c>
      <c r="L635" s="118" t="str">
        <f>VLOOKUP(A635,'District Data'!$A$2:$P$321,14,FALSE)</f>
        <v>Yes</v>
      </c>
      <c r="M635" s="120" t="str">
        <f>IFERROR(IF(AND(VLOOKUP(C635,'Package 218'!$D:$D,1,FALSE)=C635,VLOOKUP(C635,'Package 218'!$D:$F,3,FALSE)="Yes",VLOOKUP(A635,'District Data'!$A$2:$O$321,14,FALSE)="Yes"),"Yes","No"),"No")</f>
        <v>Yes</v>
      </c>
      <c r="N635" s="23" t="str">
        <f t="shared" si="39"/>
        <v>Yes</v>
      </c>
      <c r="O635" s="131" t="str">
        <f t="shared" si="40"/>
        <v>Yes</v>
      </c>
    </row>
    <row r="636" spans="1:15" x14ac:dyDescent="0.25">
      <c r="A636" s="136" t="s">
        <v>640</v>
      </c>
      <c r="B636" s="136" t="s">
        <v>2992</v>
      </c>
      <c r="C636" s="26">
        <v>1789</v>
      </c>
      <c r="D636" s="26" t="s">
        <v>642</v>
      </c>
      <c r="E636" s="114">
        <v>301.41000000000003</v>
      </c>
      <c r="F636" s="114">
        <v>0</v>
      </c>
      <c r="G636" s="114">
        <v>0</v>
      </c>
      <c r="H636" s="114">
        <v>0</v>
      </c>
      <c r="I636" s="114">
        <v>0</v>
      </c>
      <c r="J636" s="91">
        <f t="shared" si="38"/>
        <v>301.41000000000003</v>
      </c>
      <c r="K636" s="118" t="str">
        <f>IFERROR(VLOOKUP(C636,'CEDARS School FRPL'!$C$4:$H$2393,6,FALSE),"No")</f>
        <v>No</v>
      </c>
      <c r="L636" s="118" t="str">
        <f>VLOOKUP(A636,'District Data'!$A$2:$P$321,14,FALSE)</f>
        <v>Yes</v>
      </c>
      <c r="M636" s="120" t="str">
        <f>IFERROR(IF(AND(VLOOKUP(C636,'Package 218'!$D:$D,1,FALSE)=C636,VLOOKUP(C636,'Package 218'!$D:$F,3,FALSE)="Yes",VLOOKUP(A636,'District Data'!$A$2:$O$321,14,FALSE)="Yes"),"Yes","No"),"No")</f>
        <v>No</v>
      </c>
      <c r="N636" s="23" t="str">
        <f t="shared" si="39"/>
        <v>No</v>
      </c>
      <c r="O636" s="131" t="str">
        <f t="shared" si="40"/>
        <v>No</v>
      </c>
    </row>
    <row r="637" spans="1:15" x14ac:dyDescent="0.25">
      <c r="A637" s="136" t="s">
        <v>640</v>
      </c>
      <c r="B637" s="136" t="s">
        <v>2992</v>
      </c>
      <c r="C637" s="26">
        <v>1950</v>
      </c>
      <c r="D637" s="26" t="s">
        <v>675</v>
      </c>
      <c r="E637" s="114">
        <v>55.41</v>
      </c>
      <c r="F637" s="114">
        <v>0</v>
      </c>
      <c r="G637" s="114">
        <v>0</v>
      </c>
      <c r="H637" s="114">
        <v>0</v>
      </c>
      <c r="I637" s="114">
        <v>0</v>
      </c>
      <c r="J637" s="91">
        <f t="shared" si="38"/>
        <v>55.41</v>
      </c>
      <c r="K637" s="118" t="str">
        <f>IFERROR(VLOOKUP(C637,'CEDARS School FRPL'!$C$4:$H$2393,6,FALSE),"No")</f>
        <v>Yes</v>
      </c>
      <c r="L637" s="118" t="str">
        <f>VLOOKUP(A637,'District Data'!$A$2:$P$321,14,FALSE)</f>
        <v>Yes</v>
      </c>
      <c r="M637" s="120" t="str">
        <f>IFERROR(IF(AND(VLOOKUP(C637,'Package 218'!$D:$D,1,FALSE)=C637,VLOOKUP(C637,'Package 218'!$D:$F,3,FALSE)="Yes",VLOOKUP(A637,'District Data'!$A$2:$O$321,14,FALSE)="Yes"),"Yes","No"),"No")</f>
        <v>Yes</v>
      </c>
      <c r="N637" s="23" t="str">
        <f t="shared" si="39"/>
        <v>Yes</v>
      </c>
      <c r="O637" s="131" t="str">
        <f t="shared" si="40"/>
        <v>Yes</v>
      </c>
    </row>
    <row r="638" spans="1:15" x14ac:dyDescent="0.25">
      <c r="A638" s="136" t="s">
        <v>640</v>
      </c>
      <c r="B638" s="136" t="s">
        <v>2992</v>
      </c>
      <c r="C638" s="26">
        <v>1951</v>
      </c>
      <c r="D638" s="26" t="s">
        <v>676</v>
      </c>
      <c r="E638" s="114">
        <v>10.4</v>
      </c>
      <c r="F638" s="114">
        <v>0</v>
      </c>
      <c r="G638" s="114">
        <v>0</v>
      </c>
      <c r="H638" s="114">
        <v>0</v>
      </c>
      <c r="I638" s="114">
        <v>0</v>
      </c>
      <c r="J638" s="91">
        <f t="shared" si="38"/>
        <v>10.4</v>
      </c>
      <c r="K638" s="118" t="str">
        <f>IFERROR(VLOOKUP(C638,'CEDARS School FRPL'!$C$4:$H$2393,6,FALSE),"No")</f>
        <v>No</v>
      </c>
      <c r="L638" s="118" t="str">
        <f>VLOOKUP(A638,'District Data'!$A$2:$P$321,14,FALSE)</f>
        <v>Yes</v>
      </c>
      <c r="M638" s="120" t="str">
        <f>IFERROR(IF(AND(VLOOKUP(C638,'Package 218'!$D:$D,1,FALSE)=C638,VLOOKUP(C638,'Package 218'!$D:$F,3,FALSE)="Yes",VLOOKUP(A638,'District Data'!$A$2:$O$321,14,FALSE)="Yes"),"Yes","No"),"No")</f>
        <v>No</v>
      </c>
      <c r="N638" s="23" t="str">
        <f t="shared" si="39"/>
        <v>No</v>
      </c>
      <c r="O638" s="131" t="str">
        <f t="shared" si="40"/>
        <v>No</v>
      </c>
    </row>
    <row r="639" spans="1:15" x14ac:dyDescent="0.25">
      <c r="A639" s="136" t="s">
        <v>640</v>
      </c>
      <c r="B639" s="136" t="s">
        <v>2992</v>
      </c>
      <c r="C639" s="26">
        <v>2417</v>
      </c>
      <c r="D639" s="26" t="s">
        <v>643</v>
      </c>
      <c r="E639" s="114">
        <v>1507.52</v>
      </c>
      <c r="F639" s="114">
        <v>0</v>
      </c>
      <c r="G639" s="114">
        <v>97.399999999999991</v>
      </c>
      <c r="H639" s="114">
        <v>0</v>
      </c>
      <c r="I639" s="114">
        <v>0</v>
      </c>
      <c r="J639" s="91">
        <f t="shared" si="38"/>
        <v>1604.92</v>
      </c>
      <c r="K639" s="118" t="str">
        <f>IFERROR(VLOOKUP(C639,'CEDARS School FRPL'!$C$4:$H$2393,6,FALSE),"No")</f>
        <v>Yes</v>
      </c>
      <c r="L639" s="118" t="str">
        <f>VLOOKUP(A639,'District Data'!$A$2:$P$321,14,FALSE)</f>
        <v>Yes</v>
      </c>
      <c r="M639" s="120" t="str">
        <f>IFERROR(IF(AND(VLOOKUP(C639,'Package 218'!$D:$D,1,FALSE)=C639,VLOOKUP(C639,'Package 218'!$D:$F,3,FALSE)="Yes",VLOOKUP(A639,'District Data'!$A$2:$O$321,14,FALSE)="Yes"),"Yes","No"),"No")</f>
        <v>Yes</v>
      </c>
      <c r="N639" s="23" t="str">
        <f t="shared" si="39"/>
        <v>Yes</v>
      </c>
      <c r="O639" s="131" t="str">
        <f t="shared" si="40"/>
        <v>Yes</v>
      </c>
    </row>
    <row r="640" spans="1:15" x14ac:dyDescent="0.25">
      <c r="A640" s="136" t="s">
        <v>640</v>
      </c>
      <c r="B640" s="136" t="s">
        <v>2992</v>
      </c>
      <c r="C640" s="26">
        <v>2841</v>
      </c>
      <c r="D640" s="26" t="s">
        <v>644</v>
      </c>
      <c r="E640" s="114">
        <v>419.29</v>
      </c>
      <c r="F640" s="114">
        <v>0</v>
      </c>
      <c r="G640" s="114">
        <v>0</v>
      </c>
      <c r="H640" s="114">
        <v>0</v>
      </c>
      <c r="I640" s="114">
        <v>0</v>
      </c>
      <c r="J640" s="91">
        <f t="shared" si="38"/>
        <v>419.29</v>
      </c>
      <c r="K640" s="118" t="str">
        <f>IFERROR(VLOOKUP(C640,'CEDARS School FRPL'!$C$4:$H$2393,6,FALSE),"No")</f>
        <v>Yes</v>
      </c>
      <c r="L640" s="118" t="str">
        <f>VLOOKUP(A640,'District Data'!$A$2:$P$321,14,FALSE)</f>
        <v>Yes</v>
      </c>
      <c r="M640" s="120" t="str">
        <f>IFERROR(IF(AND(VLOOKUP(C640,'Package 218'!$D:$D,1,FALSE)=C640,VLOOKUP(C640,'Package 218'!$D:$F,3,FALSE)="Yes",VLOOKUP(A640,'District Data'!$A$2:$O$321,14,FALSE)="Yes"),"Yes","No"),"No")</f>
        <v>Yes</v>
      </c>
      <c r="N640" s="23" t="str">
        <f t="shared" si="39"/>
        <v>Yes</v>
      </c>
      <c r="O640" s="131" t="str">
        <f t="shared" si="40"/>
        <v>Yes</v>
      </c>
    </row>
    <row r="641" spans="1:15" x14ac:dyDescent="0.25">
      <c r="A641" s="136" t="s">
        <v>640</v>
      </c>
      <c r="B641" s="136" t="s">
        <v>2992</v>
      </c>
      <c r="C641" s="26">
        <v>3159</v>
      </c>
      <c r="D641" s="26" t="s">
        <v>645</v>
      </c>
      <c r="E641" s="114">
        <v>497.5</v>
      </c>
      <c r="F641" s="114">
        <v>0</v>
      </c>
      <c r="G641" s="114">
        <v>0</v>
      </c>
      <c r="H641" s="114">
        <v>0</v>
      </c>
      <c r="I641" s="114">
        <v>0</v>
      </c>
      <c r="J641" s="91">
        <f t="shared" si="38"/>
        <v>497.5</v>
      </c>
      <c r="K641" s="118" t="str">
        <f>IFERROR(VLOOKUP(C641,'CEDARS School FRPL'!$C$4:$H$2393,6,FALSE),"No")</f>
        <v>Yes</v>
      </c>
      <c r="L641" s="118" t="str">
        <f>VLOOKUP(A641,'District Data'!$A$2:$P$321,14,FALSE)</f>
        <v>Yes</v>
      </c>
      <c r="M641" s="120" t="str">
        <f>IFERROR(IF(AND(VLOOKUP(C641,'Package 218'!$D:$D,1,FALSE)=C641,VLOOKUP(C641,'Package 218'!$D:$F,3,FALSE)="Yes",VLOOKUP(A641,'District Data'!$A$2:$O$321,14,FALSE)="Yes"),"Yes","No"),"No")</f>
        <v>Yes</v>
      </c>
      <c r="N641" s="23" t="str">
        <f t="shared" si="39"/>
        <v>Yes</v>
      </c>
      <c r="O641" s="131" t="str">
        <f t="shared" si="40"/>
        <v>Yes</v>
      </c>
    </row>
    <row r="642" spans="1:15" x14ac:dyDescent="0.25">
      <c r="A642" s="136" t="s">
        <v>640</v>
      </c>
      <c r="B642" s="136" t="s">
        <v>2992</v>
      </c>
      <c r="C642" s="26">
        <v>3160</v>
      </c>
      <c r="D642" s="26" t="s">
        <v>646</v>
      </c>
      <c r="E642" s="114">
        <v>391.86</v>
      </c>
      <c r="F642" s="114">
        <v>0</v>
      </c>
      <c r="G642" s="114">
        <v>0</v>
      </c>
      <c r="H642" s="114">
        <v>0</v>
      </c>
      <c r="I642" s="114">
        <v>0</v>
      </c>
      <c r="J642" s="91">
        <f t="shared" si="38"/>
        <v>391.86</v>
      </c>
      <c r="K642" s="118" t="str">
        <f>IFERROR(VLOOKUP(C642,'CEDARS School FRPL'!$C$4:$H$2393,6,FALSE),"No")</f>
        <v>Yes</v>
      </c>
      <c r="L642" s="118" t="str">
        <f>VLOOKUP(A642,'District Data'!$A$2:$P$321,14,FALSE)</f>
        <v>Yes</v>
      </c>
      <c r="M642" s="120" t="str">
        <f>IFERROR(IF(AND(VLOOKUP(C642,'Package 218'!$D:$D,1,FALSE)=C642,VLOOKUP(C642,'Package 218'!$D:$F,3,FALSE)="Yes",VLOOKUP(A642,'District Data'!$A$2:$O$321,14,FALSE)="Yes"),"Yes","No"),"No")</f>
        <v>Yes</v>
      </c>
      <c r="N642" s="23" t="str">
        <f t="shared" si="39"/>
        <v>Yes</v>
      </c>
      <c r="O642" s="131" t="str">
        <f t="shared" si="40"/>
        <v>Yes</v>
      </c>
    </row>
    <row r="643" spans="1:15" x14ac:dyDescent="0.25">
      <c r="A643" s="136" t="s">
        <v>640</v>
      </c>
      <c r="B643" s="136" t="s">
        <v>2992</v>
      </c>
      <c r="C643" s="26">
        <v>3328</v>
      </c>
      <c r="D643" s="26" t="s">
        <v>647</v>
      </c>
      <c r="E643" s="114">
        <v>405.4</v>
      </c>
      <c r="F643" s="114">
        <v>0</v>
      </c>
      <c r="G643" s="114">
        <v>0</v>
      </c>
      <c r="H643" s="114">
        <v>0</v>
      </c>
      <c r="I643" s="114">
        <v>0</v>
      </c>
      <c r="J643" s="91">
        <f t="shared" si="38"/>
        <v>405.4</v>
      </c>
      <c r="K643" s="118" t="str">
        <f>IFERROR(VLOOKUP(C643,'CEDARS School FRPL'!$C$4:$H$2393,6,FALSE),"No")</f>
        <v>Yes</v>
      </c>
      <c r="L643" s="118" t="str">
        <f>VLOOKUP(A643,'District Data'!$A$2:$P$321,14,FALSE)</f>
        <v>Yes</v>
      </c>
      <c r="M643" s="120" t="str">
        <f>IFERROR(IF(AND(VLOOKUP(C643,'Package 218'!$D:$D,1,FALSE)=C643,VLOOKUP(C643,'Package 218'!$D:$F,3,FALSE)="Yes",VLOOKUP(A643,'District Data'!$A$2:$O$321,14,FALSE)="Yes"),"Yes","No"),"No")</f>
        <v>Yes</v>
      </c>
      <c r="N643" s="23" t="str">
        <f t="shared" si="39"/>
        <v>Yes</v>
      </c>
      <c r="O643" s="131" t="str">
        <f t="shared" si="40"/>
        <v>Yes</v>
      </c>
    </row>
    <row r="644" spans="1:15" x14ac:dyDescent="0.25">
      <c r="A644" s="136" t="s">
        <v>640</v>
      </c>
      <c r="B644" s="136" t="s">
        <v>2992</v>
      </c>
      <c r="C644" s="26">
        <v>3329</v>
      </c>
      <c r="D644" s="26" t="s">
        <v>648</v>
      </c>
      <c r="E644" s="114">
        <v>425.01</v>
      </c>
      <c r="F644" s="114">
        <v>0</v>
      </c>
      <c r="G644" s="114">
        <v>0</v>
      </c>
      <c r="H644" s="114">
        <v>0</v>
      </c>
      <c r="I644" s="114">
        <v>0</v>
      </c>
      <c r="J644" s="91">
        <f t="shared" ref="J644:J707" si="41">SUM(E644:I644)</f>
        <v>425.01</v>
      </c>
      <c r="K644" s="118" t="str">
        <f>IFERROR(VLOOKUP(C644,'CEDARS School FRPL'!$C$4:$H$2393,6,FALSE),"No")</f>
        <v>Yes</v>
      </c>
      <c r="L644" s="118" t="str">
        <f>VLOOKUP(A644,'District Data'!$A$2:$P$321,14,FALSE)</f>
        <v>Yes</v>
      </c>
      <c r="M644" s="120" t="str">
        <f>IFERROR(IF(AND(VLOOKUP(C644,'Package 218'!$D:$D,1,FALSE)=C644,VLOOKUP(C644,'Package 218'!$D:$F,3,FALSE)="Yes",VLOOKUP(A644,'District Data'!$A$2:$O$321,14,FALSE)="Yes"),"Yes","No"),"No")</f>
        <v>Yes</v>
      </c>
      <c r="N644" s="23" t="str">
        <f t="shared" ref="N644:N707" si="42">IF(AND(M644="Yes",K644="Yes"),"Yes","No")</f>
        <v>Yes</v>
      </c>
      <c r="O644" s="131" t="str">
        <f t="shared" ref="O644:O707" si="43">TEXT(N644, "Yes")</f>
        <v>Yes</v>
      </c>
    </row>
    <row r="645" spans="1:15" x14ac:dyDescent="0.25">
      <c r="A645" s="136" t="s">
        <v>640</v>
      </c>
      <c r="B645" s="136" t="s">
        <v>2992</v>
      </c>
      <c r="C645" s="26">
        <v>3381</v>
      </c>
      <c r="D645" s="26" t="s">
        <v>649</v>
      </c>
      <c r="E645" s="114">
        <v>621.26</v>
      </c>
      <c r="F645" s="114">
        <v>0</v>
      </c>
      <c r="G645" s="114">
        <v>0</v>
      </c>
      <c r="H645" s="114">
        <v>0</v>
      </c>
      <c r="I645" s="114">
        <v>0</v>
      </c>
      <c r="J645" s="91">
        <f t="shared" si="41"/>
        <v>621.26</v>
      </c>
      <c r="K645" s="118" t="str">
        <f>IFERROR(VLOOKUP(C645,'CEDARS School FRPL'!$C$4:$H$2393,6,FALSE),"No")</f>
        <v>Yes</v>
      </c>
      <c r="L645" s="118" t="str">
        <f>VLOOKUP(A645,'District Data'!$A$2:$P$321,14,FALSE)</f>
        <v>Yes</v>
      </c>
      <c r="M645" s="120" t="str">
        <f>IFERROR(IF(AND(VLOOKUP(C645,'Package 218'!$D:$D,1,FALSE)=C645,VLOOKUP(C645,'Package 218'!$D:$F,3,FALSE)="Yes",VLOOKUP(A645,'District Data'!$A$2:$O$321,14,FALSE)="Yes"),"Yes","No"),"No")</f>
        <v>Yes</v>
      </c>
      <c r="N645" s="23" t="str">
        <f t="shared" si="42"/>
        <v>Yes</v>
      </c>
      <c r="O645" s="131" t="str">
        <f t="shared" si="43"/>
        <v>Yes</v>
      </c>
    </row>
    <row r="646" spans="1:15" x14ac:dyDescent="0.25">
      <c r="A646" s="136" t="s">
        <v>640</v>
      </c>
      <c r="B646" s="136" t="s">
        <v>2992</v>
      </c>
      <c r="C646" s="26">
        <v>3431</v>
      </c>
      <c r="D646" s="26" t="s">
        <v>650</v>
      </c>
      <c r="E646" s="114">
        <v>736.18</v>
      </c>
      <c r="F646" s="114">
        <v>0</v>
      </c>
      <c r="G646" s="114">
        <v>0</v>
      </c>
      <c r="H646" s="114">
        <v>0</v>
      </c>
      <c r="I646" s="114">
        <v>0</v>
      </c>
      <c r="J646" s="91">
        <f t="shared" si="41"/>
        <v>736.18</v>
      </c>
      <c r="K646" s="118" t="str">
        <f>IFERROR(VLOOKUP(C646,'CEDARS School FRPL'!$C$4:$H$2393,6,FALSE),"No")</f>
        <v>Yes</v>
      </c>
      <c r="L646" s="118" t="str">
        <f>VLOOKUP(A646,'District Data'!$A$2:$P$321,14,FALSE)</f>
        <v>Yes</v>
      </c>
      <c r="M646" s="120" t="str">
        <f>IFERROR(IF(AND(VLOOKUP(C646,'Package 218'!$D:$D,1,FALSE)=C646,VLOOKUP(C646,'Package 218'!$D:$F,3,FALSE)="Yes",VLOOKUP(A646,'District Data'!$A$2:$O$321,14,FALSE)="Yes"),"Yes","No"),"No")</f>
        <v>Yes</v>
      </c>
      <c r="N646" s="23" t="str">
        <f t="shared" si="42"/>
        <v>Yes</v>
      </c>
      <c r="O646" s="131" t="str">
        <f t="shared" si="43"/>
        <v>Yes</v>
      </c>
    </row>
    <row r="647" spans="1:15" x14ac:dyDescent="0.25">
      <c r="A647" s="136" t="s">
        <v>640</v>
      </c>
      <c r="B647" s="136" t="s">
        <v>2992</v>
      </c>
      <c r="C647" s="26">
        <v>3432</v>
      </c>
      <c r="D647" s="26" t="s">
        <v>651</v>
      </c>
      <c r="E647" s="114">
        <v>467.11</v>
      </c>
      <c r="F647" s="114">
        <v>15.9</v>
      </c>
      <c r="G647" s="114">
        <v>0</v>
      </c>
      <c r="H647" s="114">
        <v>0</v>
      </c>
      <c r="I647" s="114">
        <v>0</v>
      </c>
      <c r="J647" s="91">
        <f t="shared" si="41"/>
        <v>483.01</v>
      </c>
      <c r="K647" s="118" t="str">
        <f>IFERROR(VLOOKUP(C647,'CEDARS School FRPL'!$C$4:$H$2393,6,FALSE),"No")</f>
        <v>Yes</v>
      </c>
      <c r="L647" s="118" t="str">
        <f>VLOOKUP(A647,'District Data'!$A$2:$P$321,14,FALSE)</f>
        <v>Yes</v>
      </c>
      <c r="M647" s="120" t="str">
        <f>IFERROR(IF(AND(VLOOKUP(C647,'Package 218'!$D:$D,1,FALSE)=C647,VLOOKUP(C647,'Package 218'!$D:$F,3,FALSE)="Yes",VLOOKUP(A647,'District Data'!$A$2:$O$321,14,FALSE)="Yes"),"Yes","No"),"No")</f>
        <v>Yes</v>
      </c>
      <c r="N647" s="23" t="str">
        <f t="shared" si="42"/>
        <v>Yes</v>
      </c>
      <c r="O647" s="131" t="str">
        <f t="shared" si="43"/>
        <v>Yes</v>
      </c>
    </row>
    <row r="648" spans="1:15" x14ac:dyDescent="0.25">
      <c r="A648" s="136" t="s">
        <v>640</v>
      </c>
      <c r="B648" s="136" t="s">
        <v>2992</v>
      </c>
      <c r="C648" s="26">
        <v>3519</v>
      </c>
      <c r="D648" s="26" t="s">
        <v>652</v>
      </c>
      <c r="E648" s="114">
        <v>281.70999999999998</v>
      </c>
      <c r="F648" s="114">
        <v>0</v>
      </c>
      <c r="G648" s="114">
        <v>0</v>
      </c>
      <c r="H648" s="114">
        <v>0</v>
      </c>
      <c r="I648" s="114">
        <v>0</v>
      </c>
      <c r="J648" s="91">
        <f t="shared" si="41"/>
        <v>281.70999999999998</v>
      </c>
      <c r="K648" s="118" t="str">
        <f>IFERROR(VLOOKUP(C648,'CEDARS School FRPL'!$C$4:$H$2393,6,FALSE),"No")</f>
        <v>Yes</v>
      </c>
      <c r="L648" s="118" t="str">
        <f>VLOOKUP(A648,'District Data'!$A$2:$P$321,14,FALSE)</f>
        <v>Yes</v>
      </c>
      <c r="M648" s="120" t="str">
        <f>IFERROR(IF(AND(VLOOKUP(C648,'Package 218'!$D:$D,1,FALSE)=C648,VLOOKUP(C648,'Package 218'!$D:$F,3,FALSE)="Yes",VLOOKUP(A648,'District Data'!$A$2:$O$321,14,FALSE)="Yes"),"Yes","No"),"No")</f>
        <v>Yes</v>
      </c>
      <c r="N648" s="23" t="str">
        <f t="shared" si="42"/>
        <v>Yes</v>
      </c>
      <c r="O648" s="131" t="str">
        <f t="shared" si="43"/>
        <v>Yes</v>
      </c>
    </row>
    <row r="649" spans="1:15" x14ac:dyDescent="0.25">
      <c r="A649" s="136" t="s">
        <v>640</v>
      </c>
      <c r="B649" s="136" t="s">
        <v>2992</v>
      </c>
      <c r="C649" s="26">
        <v>3547</v>
      </c>
      <c r="D649" s="26" t="s">
        <v>653</v>
      </c>
      <c r="E649" s="114">
        <v>257.2</v>
      </c>
      <c r="F649" s="114">
        <v>0</v>
      </c>
      <c r="G649" s="114">
        <v>0</v>
      </c>
      <c r="H649" s="114">
        <v>0</v>
      </c>
      <c r="I649" s="114">
        <v>0</v>
      </c>
      <c r="J649" s="91">
        <f t="shared" si="41"/>
        <v>257.2</v>
      </c>
      <c r="K649" s="118" t="str">
        <f>IFERROR(VLOOKUP(C649,'CEDARS School FRPL'!$C$4:$H$2393,6,FALSE),"No")</f>
        <v>Yes</v>
      </c>
      <c r="L649" s="118" t="str">
        <f>VLOOKUP(A649,'District Data'!$A$2:$P$321,14,FALSE)</f>
        <v>Yes</v>
      </c>
      <c r="M649" s="120" t="str">
        <f>IFERROR(IF(AND(VLOOKUP(C649,'Package 218'!$D:$D,1,FALSE)=C649,VLOOKUP(C649,'Package 218'!$D:$F,3,FALSE)="Yes",VLOOKUP(A649,'District Data'!$A$2:$O$321,14,FALSE)="Yes"),"Yes","No"),"No")</f>
        <v>Yes</v>
      </c>
      <c r="N649" s="23" t="str">
        <f t="shared" si="42"/>
        <v>Yes</v>
      </c>
      <c r="O649" s="131" t="str">
        <f t="shared" si="43"/>
        <v>Yes</v>
      </c>
    </row>
    <row r="650" spans="1:15" x14ac:dyDescent="0.25">
      <c r="A650" s="136" t="s">
        <v>640</v>
      </c>
      <c r="B650" s="136" t="s">
        <v>2992</v>
      </c>
      <c r="C650" s="26">
        <v>3567</v>
      </c>
      <c r="D650" s="26" t="s">
        <v>654</v>
      </c>
      <c r="E650" s="114">
        <v>522.79999999999995</v>
      </c>
      <c r="F650" s="114">
        <v>0</v>
      </c>
      <c r="G650" s="114">
        <v>0</v>
      </c>
      <c r="H650" s="114">
        <v>0</v>
      </c>
      <c r="I650" s="114">
        <v>0</v>
      </c>
      <c r="J650" s="91">
        <f t="shared" si="41"/>
        <v>522.79999999999995</v>
      </c>
      <c r="K650" s="118" t="str">
        <f>IFERROR(VLOOKUP(C650,'CEDARS School FRPL'!$C$4:$H$2393,6,FALSE),"No")</f>
        <v>Yes</v>
      </c>
      <c r="L650" s="118" t="str">
        <f>VLOOKUP(A650,'District Data'!$A$2:$P$321,14,FALSE)</f>
        <v>Yes</v>
      </c>
      <c r="M650" s="120" t="str">
        <f>IFERROR(IF(AND(VLOOKUP(C650,'Package 218'!$D:$D,1,FALSE)=C650,VLOOKUP(C650,'Package 218'!$D:$F,3,FALSE)="Yes",VLOOKUP(A650,'District Data'!$A$2:$O$321,14,FALSE)="Yes"),"Yes","No"),"No")</f>
        <v>Yes</v>
      </c>
      <c r="N650" s="23" t="str">
        <f t="shared" si="42"/>
        <v>Yes</v>
      </c>
      <c r="O650" s="131" t="str">
        <f t="shared" si="43"/>
        <v>Yes</v>
      </c>
    </row>
    <row r="651" spans="1:15" x14ac:dyDescent="0.25">
      <c r="A651" s="136" t="s">
        <v>640</v>
      </c>
      <c r="B651" s="136" t="s">
        <v>2992</v>
      </c>
      <c r="C651" s="26">
        <v>3568</v>
      </c>
      <c r="D651" s="26" t="s">
        <v>655</v>
      </c>
      <c r="E651" s="114">
        <v>365.1</v>
      </c>
      <c r="F651" s="114">
        <v>0</v>
      </c>
      <c r="G651" s="114">
        <v>0</v>
      </c>
      <c r="H651" s="114">
        <v>0</v>
      </c>
      <c r="I651" s="114">
        <v>0</v>
      </c>
      <c r="J651" s="91">
        <f t="shared" si="41"/>
        <v>365.1</v>
      </c>
      <c r="K651" s="118" t="str">
        <f>IFERROR(VLOOKUP(C651,'CEDARS School FRPL'!$C$4:$H$2393,6,FALSE),"No")</f>
        <v>Yes</v>
      </c>
      <c r="L651" s="118" t="str">
        <f>VLOOKUP(A651,'District Data'!$A$2:$P$321,14,FALSE)</f>
        <v>Yes</v>
      </c>
      <c r="M651" s="120" t="str">
        <f>IFERROR(IF(AND(VLOOKUP(C651,'Package 218'!$D:$D,1,FALSE)=C651,VLOOKUP(C651,'Package 218'!$D:$F,3,FALSE)="Yes",VLOOKUP(A651,'District Data'!$A$2:$O$321,14,FALSE)="Yes"),"Yes","No"),"No")</f>
        <v>Yes</v>
      </c>
      <c r="N651" s="23" t="str">
        <f t="shared" si="42"/>
        <v>Yes</v>
      </c>
      <c r="O651" s="131" t="str">
        <f t="shared" si="43"/>
        <v>Yes</v>
      </c>
    </row>
    <row r="652" spans="1:15" x14ac:dyDescent="0.25">
      <c r="A652" s="26" t="s">
        <v>640</v>
      </c>
      <c r="B652" s="131" t="s">
        <v>2992</v>
      </c>
      <c r="C652" s="26">
        <v>3582</v>
      </c>
      <c r="D652" s="26" t="s">
        <v>656</v>
      </c>
      <c r="E652" s="114">
        <v>515</v>
      </c>
      <c r="F652" s="114">
        <v>18.100000000000001</v>
      </c>
      <c r="G652" s="114">
        <v>0</v>
      </c>
      <c r="H652" s="114">
        <v>0</v>
      </c>
      <c r="I652" s="114">
        <v>0</v>
      </c>
      <c r="J652" s="91">
        <f t="shared" si="41"/>
        <v>533.1</v>
      </c>
      <c r="K652" s="118" t="str">
        <f>IFERROR(VLOOKUP(C652,'CEDARS School FRPL'!$C$4:$H$2393,6,FALSE),"No")</f>
        <v>Yes</v>
      </c>
      <c r="L652" s="118" t="str">
        <f>VLOOKUP(A652,'District Data'!$A$2:$P$321,14,FALSE)</f>
        <v>Yes</v>
      </c>
      <c r="M652" s="120" t="str">
        <f>IFERROR(IF(AND(VLOOKUP(C652,'Package 218'!$D:$D,1,FALSE)=C652,VLOOKUP(C652,'Package 218'!$D:$F,3,FALSE)="Yes",VLOOKUP(A652,'District Data'!$A$2:$O$321,14,FALSE)="Yes"),"Yes","No"),"No")</f>
        <v>Yes</v>
      </c>
      <c r="N652" s="23" t="str">
        <f t="shared" si="42"/>
        <v>Yes</v>
      </c>
      <c r="O652" s="131" t="str">
        <f t="shared" si="43"/>
        <v>Yes</v>
      </c>
    </row>
    <row r="653" spans="1:15" x14ac:dyDescent="0.25">
      <c r="A653" s="136" t="s">
        <v>640</v>
      </c>
      <c r="B653" s="136" t="s">
        <v>2992</v>
      </c>
      <c r="C653" s="26">
        <v>3583</v>
      </c>
      <c r="D653" s="26" t="s">
        <v>657</v>
      </c>
      <c r="E653" s="114">
        <v>515.80999999999995</v>
      </c>
      <c r="F653" s="114">
        <v>0</v>
      </c>
      <c r="G653" s="114">
        <v>0</v>
      </c>
      <c r="H653" s="114">
        <v>0</v>
      </c>
      <c r="I653" s="114">
        <v>0</v>
      </c>
      <c r="J653" s="91">
        <f t="shared" si="41"/>
        <v>515.80999999999995</v>
      </c>
      <c r="K653" s="118" t="str">
        <f>IFERROR(VLOOKUP(C653,'CEDARS School FRPL'!$C$4:$H$2393,6,FALSE),"No")</f>
        <v>Yes</v>
      </c>
      <c r="L653" s="118" t="str">
        <f>VLOOKUP(A653,'District Data'!$A$2:$P$321,14,FALSE)</f>
        <v>Yes</v>
      </c>
      <c r="M653" s="120" t="str">
        <f>IFERROR(IF(AND(VLOOKUP(C653,'Package 218'!$D:$D,1,FALSE)=C653,VLOOKUP(C653,'Package 218'!$D:$F,3,FALSE)="Yes",VLOOKUP(A653,'District Data'!$A$2:$O$321,14,FALSE)="Yes"),"Yes","No"),"No")</f>
        <v>Yes</v>
      </c>
      <c r="N653" s="23" t="str">
        <f t="shared" si="42"/>
        <v>Yes</v>
      </c>
      <c r="O653" s="131" t="str">
        <f t="shared" si="43"/>
        <v>Yes</v>
      </c>
    </row>
    <row r="654" spans="1:15" x14ac:dyDescent="0.25">
      <c r="A654" s="136" t="s">
        <v>640</v>
      </c>
      <c r="B654" s="136" t="s">
        <v>2992</v>
      </c>
      <c r="C654" s="26">
        <v>3584</v>
      </c>
      <c r="D654" s="26" t="s">
        <v>658</v>
      </c>
      <c r="E654" s="114">
        <v>1519.53</v>
      </c>
      <c r="F654" s="114">
        <v>0</v>
      </c>
      <c r="G654" s="114">
        <v>209.98000000000002</v>
      </c>
      <c r="H654" s="114">
        <v>0</v>
      </c>
      <c r="I654" s="114">
        <v>0</v>
      </c>
      <c r="J654" s="91">
        <f t="shared" si="41"/>
        <v>1729.51</v>
      </c>
      <c r="K654" s="118" t="str">
        <f>IFERROR(VLOOKUP(C654,'CEDARS School FRPL'!$C$4:$H$2393,6,FALSE),"No")</f>
        <v>Yes</v>
      </c>
      <c r="L654" s="118" t="str">
        <f>VLOOKUP(A654,'District Data'!$A$2:$P$321,14,FALSE)</f>
        <v>Yes</v>
      </c>
      <c r="M654" s="120" t="str">
        <f>IFERROR(IF(AND(VLOOKUP(C654,'Package 218'!$D:$D,1,FALSE)=C654,VLOOKUP(C654,'Package 218'!$D:$F,3,FALSE)="Yes",VLOOKUP(A654,'District Data'!$A$2:$O$321,14,FALSE)="Yes"),"Yes","No"),"No")</f>
        <v>Yes</v>
      </c>
      <c r="N654" s="23" t="str">
        <f t="shared" si="42"/>
        <v>Yes</v>
      </c>
      <c r="O654" s="131" t="str">
        <f t="shared" si="43"/>
        <v>Yes</v>
      </c>
    </row>
    <row r="655" spans="1:15" x14ac:dyDescent="0.25">
      <c r="A655" s="136" t="s">
        <v>640</v>
      </c>
      <c r="B655" s="136" t="s">
        <v>2992</v>
      </c>
      <c r="C655" s="26">
        <v>3625</v>
      </c>
      <c r="D655" s="26" t="s">
        <v>659</v>
      </c>
      <c r="E655" s="114">
        <v>473.6</v>
      </c>
      <c r="F655" s="114">
        <v>0</v>
      </c>
      <c r="G655" s="114">
        <v>0</v>
      </c>
      <c r="H655" s="114">
        <v>0</v>
      </c>
      <c r="I655" s="114">
        <v>0</v>
      </c>
      <c r="J655" s="91">
        <f t="shared" si="41"/>
        <v>473.6</v>
      </c>
      <c r="K655" s="118" t="str">
        <f>IFERROR(VLOOKUP(C655,'CEDARS School FRPL'!$C$4:$H$2393,6,FALSE),"No")</f>
        <v>Yes</v>
      </c>
      <c r="L655" s="118" t="str">
        <f>VLOOKUP(A655,'District Data'!$A$2:$P$321,14,FALSE)</f>
        <v>Yes</v>
      </c>
      <c r="M655" s="120" t="str">
        <f>IFERROR(IF(AND(VLOOKUP(C655,'Package 218'!$D:$D,1,FALSE)=C655,VLOOKUP(C655,'Package 218'!$D:$F,3,FALSE)="Yes",VLOOKUP(A655,'District Data'!$A$2:$O$321,14,FALSE)="Yes"),"Yes","No"),"No")</f>
        <v>Yes</v>
      </c>
      <c r="N655" s="23" t="str">
        <f t="shared" si="42"/>
        <v>Yes</v>
      </c>
      <c r="O655" s="131" t="str">
        <f t="shared" si="43"/>
        <v>Yes</v>
      </c>
    </row>
    <row r="656" spans="1:15" x14ac:dyDescent="0.25">
      <c r="A656" s="136" t="s">
        <v>640</v>
      </c>
      <c r="B656" s="136" t="s">
        <v>2992</v>
      </c>
      <c r="C656" s="26">
        <v>3626</v>
      </c>
      <c r="D656" s="26" t="s">
        <v>660</v>
      </c>
      <c r="E656" s="114">
        <v>657.88</v>
      </c>
      <c r="F656" s="114">
        <v>0</v>
      </c>
      <c r="G656" s="114">
        <v>0</v>
      </c>
      <c r="H656" s="114">
        <v>0</v>
      </c>
      <c r="I656" s="114">
        <v>0</v>
      </c>
      <c r="J656" s="91">
        <f t="shared" si="41"/>
        <v>657.88</v>
      </c>
      <c r="K656" s="118" t="str">
        <f>IFERROR(VLOOKUP(C656,'CEDARS School FRPL'!$C$4:$H$2393,6,FALSE),"No")</f>
        <v>Yes</v>
      </c>
      <c r="L656" s="118" t="str">
        <f>VLOOKUP(A656,'District Data'!$A$2:$P$321,14,FALSE)</f>
        <v>Yes</v>
      </c>
      <c r="M656" s="120" t="str">
        <f>IFERROR(IF(AND(VLOOKUP(C656,'Package 218'!$D:$D,1,FALSE)=C656,VLOOKUP(C656,'Package 218'!$D:$F,3,FALSE)="Yes",VLOOKUP(A656,'District Data'!$A$2:$O$321,14,FALSE)="Yes"),"Yes","No"),"No")</f>
        <v>Yes</v>
      </c>
      <c r="N656" s="23" t="str">
        <f t="shared" si="42"/>
        <v>Yes</v>
      </c>
      <c r="O656" s="131" t="str">
        <f t="shared" si="43"/>
        <v>Yes</v>
      </c>
    </row>
    <row r="657" spans="1:15" x14ac:dyDescent="0.25">
      <c r="A657" s="136" t="s">
        <v>640</v>
      </c>
      <c r="B657" s="136" t="s">
        <v>2992</v>
      </c>
      <c r="C657" s="26">
        <v>3627</v>
      </c>
      <c r="D657" s="26" t="s">
        <v>661</v>
      </c>
      <c r="E657" s="114">
        <v>517.1</v>
      </c>
      <c r="F657" s="114">
        <v>19.399999999999999</v>
      </c>
      <c r="G657" s="114">
        <v>0</v>
      </c>
      <c r="H657" s="114">
        <v>0</v>
      </c>
      <c r="I657" s="114">
        <v>0</v>
      </c>
      <c r="J657" s="91">
        <f t="shared" si="41"/>
        <v>536.5</v>
      </c>
      <c r="K657" s="118" t="str">
        <f>IFERROR(VLOOKUP(C657,'CEDARS School FRPL'!$C$4:$H$2393,6,FALSE),"No")</f>
        <v>Yes</v>
      </c>
      <c r="L657" s="118" t="str">
        <f>VLOOKUP(A657,'District Data'!$A$2:$P$321,14,FALSE)</f>
        <v>Yes</v>
      </c>
      <c r="M657" s="120" t="str">
        <f>IFERROR(IF(AND(VLOOKUP(C657,'Package 218'!$D:$D,1,FALSE)=C657,VLOOKUP(C657,'Package 218'!$D:$F,3,FALSE)="Yes",VLOOKUP(A657,'District Data'!$A$2:$O$321,14,FALSE)="Yes"),"Yes","No"),"No")</f>
        <v>Yes</v>
      </c>
      <c r="N657" s="23" t="str">
        <f t="shared" si="42"/>
        <v>Yes</v>
      </c>
      <c r="O657" s="131" t="str">
        <f t="shared" si="43"/>
        <v>Yes</v>
      </c>
    </row>
    <row r="658" spans="1:15" x14ac:dyDescent="0.25">
      <c r="A658" s="136" t="s">
        <v>640</v>
      </c>
      <c r="B658" s="136" t="s">
        <v>2992</v>
      </c>
      <c r="C658" s="26">
        <v>3628</v>
      </c>
      <c r="D658" s="26" t="s">
        <v>662</v>
      </c>
      <c r="E658" s="114">
        <v>335.8</v>
      </c>
      <c r="F658" s="114">
        <v>0</v>
      </c>
      <c r="G658" s="114">
        <v>0</v>
      </c>
      <c r="H658" s="114">
        <v>0</v>
      </c>
      <c r="I658" s="114">
        <v>0</v>
      </c>
      <c r="J658" s="91">
        <f t="shared" si="41"/>
        <v>335.8</v>
      </c>
      <c r="K658" s="118" t="str">
        <f>IFERROR(VLOOKUP(C658,'CEDARS School FRPL'!$C$4:$H$2393,6,FALSE),"No")</f>
        <v>Yes</v>
      </c>
      <c r="L658" s="118" t="str">
        <f>VLOOKUP(A658,'District Data'!$A$2:$P$321,14,FALSE)</f>
        <v>Yes</v>
      </c>
      <c r="M658" s="120" t="str">
        <f>IFERROR(IF(AND(VLOOKUP(C658,'Package 218'!$D:$D,1,FALSE)=C658,VLOOKUP(C658,'Package 218'!$D:$F,3,FALSE)="Yes",VLOOKUP(A658,'District Data'!$A$2:$O$321,14,FALSE)="Yes"),"Yes","No"),"No")</f>
        <v>Yes</v>
      </c>
      <c r="N658" s="23" t="str">
        <f t="shared" si="42"/>
        <v>Yes</v>
      </c>
      <c r="O658" s="131" t="str">
        <f t="shared" si="43"/>
        <v>Yes</v>
      </c>
    </row>
    <row r="659" spans="1:15" x14ac:dyDescent="0.25">
      <c r="A659" s="136" t="s">
        <v>640</v>
      </c>
      <c r="B659" s="136" t="s">
        <v>2992</v>
      </c>
      <c r="C659" s="26">
        <v>3700</v>
      </c>
      <c r="D659" s="26" t="s">
        <v>663</v>
      </c>
      <c r="E659" s="114">
        <v>311.48</v>
      </c>
      <c r="F659" s="114">
        <v>0</v>
      </c>
      <c r="G659" s="114">
        <v>0</v>
      </c>
      <c r="H659" s="114">
        <v>0</v>
      </c>
      <c r="I659" s="114">
        <v>0</v>
      </c>
      <c r="J659" s="91">
        <f t="shared" si="41"/>
        <v>311.48</v>
      </c>
      <c r="K659" s="118" t="str">
        <f>IFERROR(VLOOKUP(C659,'CEDARS School FRPL'!$C$4:$H$2393,6,FALSE),"No")</f>
        <v>Yes</v>
      </c>
      <c r="L659" s="118" t="str">
        <f>VLOOKUP(A659,'District Data'!$A$2:$P$321,14,FALSE)</f>
        <v>Yes</v>
      </c>
      <c r="M659" s="120" t="str">
        <f>IFERROR(IF(AND(VLOOKUP(C659,'Package 218'!$D:$D,1,FALSE)=C659,VLOOKUP(C659,'Package 218'!$D:$F,3,FALSE)="Yes",VLOOKUP(A659,'District Data'!$A$2:$O$321,14,FALSE)="Yes"),"Yes","No"),"No")</f>
        <v>Yes</v>
      </c>
      <c r="N659" s="23" t="str">
        <f t="shared" si="42"/>
        <v>Yes</v>
      </c>
      <c r="O659" s="131" t="str">
        <f t="shared" si="43"/>
        <v>Yes</v>
      </c>
    </row>
    <row r="660" spans="1:15" x14ac:dyDescent="0.25">
      <c r="A660" s="136" t="s">
        <v>640</v>
      </c>
      <c r="B660" s="136" t="s">
        <v>2992</v>
      </c>
      <c r="C660" s="26">
        <v>3701</v>
      </c>
      <c r="D660" s="26" t="s">
        <v>664</v>
      </c>
      <c r="E660" s="114">
        <v>651.98</v>
      </c>
      <c r="F660" s="114">
        <v>0</v>
      </c>
      <c r="G660" s="114">
        <v>0</v>
      </c>
      <c r="H660" s="114">
        <v>0</v>
      </c>
      <c r="I660" s="114">
        <v>0</v>
      </c>
      <c r="J660" s="91">
        <f t="shared" si="41"/>
        <v>651.98</v>
      </c>
      <c r="K660" s="118" t="str">
        <f>IFERROR(VLOOKUP(C660,'CEDARS School FRPL'!$C$4:$H$2393,6,FALSE),"No")</f>
        <v>Yes</v>
      </c>
      <c r="L660" s="118" t="str">
        <f>VLOOKUP(A660,'District Data'!$A$2:$P$321,14,FALSE)</f>
        <v>Yes</v>
      </c>
      <c r="M660" s="120" t="str">
        <f>IFERROR(IF(AND(VLOOKUP(C660,'Package 218'!$D:$D,1,FALSE)=C660,VLOOKUP(C660,'Package 218'!$D:$F,3,FALSE)="Yes",VLOOKUP(A660,'District Data'!$A$2:$O$321,14,FALSE)="Yes"),"Yes","No"),"No")</f>
        <v>Yes</v>
      </c>
      <c r="N660" s="23" t="str">
        <f t="shared" si="42"/>
        <v>Yes</v>
      </c>
      <c r="O660" s="131" t="str">
        <f t="shared" si="43"/>
        <v>Yes</v>
      </c>
    </row>
    <row r="661" spans="1:15" x14ac:dyDescent="0.25">
      <c r="A661" s="136" t="s">
        <v>640</v>
      </c>
      <c r="B661" s="136" t="s">
        <v>2992</v>
      </c>
      <c r="C661" s="26">
        <v>3738</v>
      </c>
      <c r="D661" s="26" t="s">
        <v>665</v>
      </c>
      <c r="E661" s="114">
        <v>480.4</v>
      </c>
      <c r="F661" s="114">
        <v>17.399999999999999</v>
      </c>
      <c r="G661" s="114">
        <v>0</v>
      </c>
      <c r="H661" s="114">
        <v>0</v>
      </c>
      <c r="I661" s="114">
        <v>0</v>
      </c>
      <c r="J661" s="91">
        <f t="shared" si="41"/>
        <v>497.79999999999995</v>
      </c>
      <c r="K661" s="118" t="str">
        <f>IFERROR(VLOOKUP(C661,'CEDARS School FRPL'!$C$4:$H$2393,6,FALSE),"No")</f>
        <v>Yes</v>
      </c>
      <c r="L661" s="118" t="str">
        <f>VLOOKUP(A661,'District Data'!$A$2:$P$321,14,FALSE)</f>
        <v>Yes</v>
      </c>
      <c r="M661" s="120" t="str">
        <f>IFERROR(IF(AND(VLOOKUP(C661,'Package 218'!$D:$D,1,FALSE)=C661,VLOOKUP(C661,'Package 218'!$D:$F,3,FALSE)="Yes",VLOOKUP(A661,'District Data'!$A$2:$O$321,14,FALSE)="Yes"),"Yes","No"),"No")</f>
        <v>Yes</v>
      </c>
      <c r="N661" s="23" t="str">
        <f t="shared" si="42"/>
        <v>Yes</v>
      </c>
      <c r="O661" s="131" t="str">
        <f t="shared" si="43"/>
        <v>Yes</v>
      </c>
    </row>
    <row r="662" spans="1:15" x14ac:dyDescent="0.25">
      <c r="A662" s="136" t="s">
        <v>640</v>
      </c>
      <c r="B662" s="136" t="s">
        <v>2992</v>
      </c>
      <c r="C662" s="26">
        <v>3766</v>
      </c>
      <c r="D662" s="26" t="s">
        <v>666</v>
      </c>
      <c r="E662" s="114">
        <v>1196.05</v>
      </c>
      <c r="F662" s="114">
        <v>0</v>
      </c>
      <c r="G662" s="114">
        <v>140.01000000000002</v>
      </c>
      <c r="H662" s="114">
        <v>0</v>
      </c>
      <c r="I662" s="114">
        <v>0</v>
      </c>
      <c r="J662" s="91">
        <f t="shared" si="41"/>
        <v>1336.06</v>
      </c>
      <c r="K662" s="118" t="str">
        <f>IFERROR(VLOOKUP(C662,'CEDARS School FRPL'!$C$4:$H$2393,6,FALSE),"No")</f>
        <v>Yes</v>
      </c>
      <c r="L662" s="118" t="str">
        <f>VLOOKUP(A662,'District Data'!$A$2:$P$321,14,FALSE)</f>
        <v>Yes</v>
      </c>
      <c r="M662" s="120" t="str">
        <f>IFERROR(IF(AND(VLOOKUP(C662,'Package 218'!$D:$D,1,FALSE)=C662,VLOOKUP(C662,'Package 218'!$D:$F,3,FALSE)="Yes",VLOOKUP(A662,'District Data'!$A$2:$O$321,14,FALSE)="Yes"),"Yes","No"),"No")</f>
        <v>Yes</v>
      </c>
      <c r="N662" s="23" t="str">
        <f t="shared" si="42"/>
        <v>Yes</v>
      </c>
      <c r="O662" s="131" t="str">
        <f t="shared" si="43"/>
        <v>Yes</v>
      </c>
    </row>
    <row r="663" spans="1:15" x14ac:dyDescent="0.25">
      <c r="A663" s="136" t="s">
        <v>640</v>
      </c>
      <c r="B663" s="136" t="s">
        <v>2992</v>
      </c>
      <c r="C663" s="26">
        <v>3898</v>
      </c>
      <c r="D663" s="26" t="s">
        <v>667</v>
      </c>
      <c r="E663" s="114">
        <v>623.35</v>
      </c>
      <c r="F663" s="114">
        <v>0</v>
      </c>
      <c r="G663" s="114">
        <v>0</v>
      </c>
      <c r="H663" s="114">
        <v>0</v>
      </c>
      <c r="I663" s="114">
        <v>0</v>
      </c>
      <c r="J663" s="91">
        <f t="shared" si="41"/>
        <v>623.35</v>
      </c>
      <c r="K663" s="118" t="str">
        <f>IFERROR(VLOOKUP(C663,'CEDARS School FRPL'!$C$4:$H$2393,6,FALSE),"No")</f>
        <v>Yes</v>
      </c>
      <c r="L663" s="118" t="str">
        <f>VLOOKUP(A663,'District Data'!$A$2:$P$321,14,FALSE)</f>
        <v>Yes</v>
      </c>
      <c r="M663" s="120" t="str">
        <f>IFERROR(IF(AND(VLOOKUP(C663,'Package 218'!$D:$D,1,FALSE)=C663,VLOOKUP(C663,'Package 218'!$D:$F,3,FALSE)="Yes",VLOOKUP(A663,'District Data'!$A$2:$O$321,14,FALSE)="Yes"),"Yes","No"),"No")</f>
        <v>Yes</v>
      </c>
      <c r="N663" s="23" t="str">
        <f t="shared" si="42"/>
        <v>Yes</v>
      </c>
      <c r="O663" s="131" t="str">
        <f t="shared" si="43"/>
        <v>Yes</v>
      </c>
    </row>
    <row r="664" spans="1:15" x14ac:dyDescent="0.25">
      <c r="A664" s="136" t="s">
        <v>640</v>
      </c>
      <c r="B664" s="136" t="s">
        <v>2992</v>
      </c>
      <c r="C664" s="26">
        <v>4343</v>
      </c>
      <c r="D664" s="26" t="s">
        <v>668</v>
      </c>
      <c r="E664" s="114">
        <v>369.33</v>
      </c>
      <c r="F664" s="114">
        <v>12.9</v>
      </c>
      <c r="G664" s="114">
        <v>0</v>
      </c>
      <c r="H664" s="114">
        <v>0</v>
      </c>
      <c r="I664" s="114">
        <v>0</v>
      </c>
      <c r="J664" s="91">
        <f t="shared" si="41"/>
        <v>382.22999999999996</v>
      </c>
      <c r="K664" s="118" t="str">
        <f>IFERROR(VLOOKUP(C664,'CEDARS School FRPL'!$C$4:$H$2393,6,FALSE),"No")</f>
        <v>Yes</v>
      </c>
      <c r="L664" s="118" t="str">
        <f>VLOOKUP(A664,'District Data'!$A$2:$P$321,14,FALSE)</f>
        <v>Yes</v>
      </c>
      <c r="M664" s="120" t="str">
        <f>IFERROR(IF(AND(VLOOKUP(C664,'Package 218'!$D:$D,1,FALSE)=C664,VLOOKUP(C664,'Package 218'!$D:$F,3,FALSE)="Yes",VLOOKUP(A664,'District Data'!$A$2:$O$321,14,FALSE)="Yes"),"Yes","No"),"No")</f>
        <v>Yes</v>
      </c>
      <c r="N664" s="23" t="str">
        <f t="shared" si="42"/>
        <v>Yes</v>
      </c>
      <c r="O664" s="131" t="str">
        <f t="shared" si="43"/>
        <v>Yes</v>
      </c>
    </row>
    <row r="665" spans="1:15" x14ac:dyDescent="0.25">
      <c r="A665" s="136" t="s">
        <v>640</v>
      </c>
      <c r="B665" s="136" t="s">
        <v>2992</v>
      </c>
      <c r="C665" s="26">
        <v>4374</v>
      </c>
      <c r="D665" s="26" t="s">
        <v>669</v>
      </c>
      <c r="E665" s="114">
        <v>334.68</v>
      </c>
      <c r="F665" s="114">
        <v>0</v>
      </c>
      <c r="G665" s="114">
        <v>0</v>
      </c>
      <c r="H665" s="114">
        <v>0</v>
      </c>
      <c r="I665" s="114">
        <v>0</v>
      </c>
      <c r="J665" s="91">
        <f t="shared" si="41"/>
        <v>334.68</v>
      </c>
      <c r="K665" s="118" t="str">
        <f>IFERROR(VLOOKUP(C665,'CEDARS School FRPL'!$C$4:$H$2393,6,FALSE),"No")</f>
        <v>Yes</v>
      </c>
      <c r="L665" s="118" t="str">
        <f>VLOOKUP(A665,'District Data'!$A$2:$P$321,14,FALSE)</f>
        <v>Yes</v>
      </c>
      <c r="M665" s="120" t="str">
        <f>IFERROR(IF(AND(VLOOKUP(C665,'Package 218'!$D:$D,1,FALSE)=C665,VLOOKUP(C665,'Package 218'!$D:$F,3,FALSE)="Yes",VLOOKUP(A665,'District Data'!$A$2:$O$321,14,FALSE)="Yes"),"Yes","No"),"No")</f>
        <v>Yes</v>
      </c>
      <c r="N665" s="23" t="str">
        <f t="shared" si="42"/>
        <v>Yes</v>
      </c>
      <c r="O665" s="131" t="str">
        <f t="shared" si="43"/>
        <v>Yes</v>
      </c>
    </row>
    <row r="666" spans="1:15" x14ac:dyDescent="0.25">
      <c r="A666" s="136" t="s">
        <v>640</v>
      </c>
      <c r="B666" s="136" t="s">
        <v>2992</v>
      </c>
      <c r="C666" s="26">
        <v>4422</v>
      </c>
      <c r="D666" s="26" t="s">
        <v>670</v>
      </c>
      <c r="E666" s="114">
        <v>466.1</v>
      </c>
      <c r="F666" s="114">
        <v>13.4</v>
      </c>
      <c r="G666" s="114">
        <v>0</v>
      </c>
      <c r="H666" s="114">
        <v>0</v>
      </c>
      <c r="I666" s="114">
        <v>0</v>
      </c>
      <c r="J666" s="91">
        <f t="shared" si="41"/>
        <v>479.5</v>
      </c>
      <c r="K666" s="118" t="str">
        <f>IFERROR(VLOOKUP(C666,'CEDARS School FRPL'!$C$4:$H$2393,6,FALSE),"No")</f>
        <v>Yes</v>
      </c>
      <c r="L666" s="118" t="str">
        <f>VLOOKUP(A666,'District Data'!$A$2:$P$321,14,FALSE)</f>
        <v>Yes</v>
      </c>
      <c r="M666" s="120" t="str">
        <f>IFERROR(IF(AND(VLOOKUP(C666,'Package 218'!$D:$D,1,FALSE)=C666,VLOOKUP(C666,'Package 218'!$D:$F,3,FALSE)="Yes",VLOOKUP(A666,'District Data'!$A$2:$O$321,14,FALSE)="Yes"),"Yes","No"),"No")</f>
        <v>Yes</v>
      </c>
      <c r="N666" s="23" t="str">
        <f t="shared" si="42"/>
        <v>Yes</v>
      </c>
      <c r="O666" s="131" t="str">
        <f t="shared" si="43"/>
        <v>Yes</v>
      </c>
    </row>
    <row r="667" spans="1:15" x14ac:dyDescent="0.25">
      <c r="A667" s="136" t="s">
        <v>640</v>
      </c>
      <c r="B667" s="136" t="s">
        <v>2992</v>
      </c>
      <c r="C667" s="26">
        <v>4426</v>
      </c>
      <c r="D667" s="26" t="s">
        <v>671</v>
      </c>
      <c r="E667" s="114">
        <v>317.7</v>
      </c>
      <c r="F667" s="114">
        <v>0</v>
      </c>
      <c r="G667" s="114">
        <v>0</v>
      </c>
      <c r="H667" s="114">
        <v>0</v>
      </c>
      <c r="I667" s="114">
        <v>0</v>
      </c>
      <c r="J667" s="91">
        <f t="shared" si="41"/>
        <v>317.7</v>
      </c>
      <c r="K667" s="118" t="str">
        <f>IFERROR(VLOOKUP(C667,'CEDARS School FRPL'!$C$4:$H$2393,6,FALSE),"No")</f>
        <v>Yes</v>
      </c>
      <c r="L667" s="118" t="str">
        <f>VLOOKUP(A667,'District Data'!$A$2:$P$321,14,FALSE)</f>
        <v>Yes</v>
      </c>
      <c r="M667" s="120" t="str">
        <f>IFERROR(IF(AND(VLOOKUP(C667,'Package 218'!$D:$D,1,FALSE)=C667,VLOOKUP(C667,'Package 218'!$D:$F,3,FALSE)="Yes",VLOOKUP(A667,'District Data'!$A$2:$O$321,14,FALSE)="Yes"),"Yes","No"),"No")</f>
        <v>Yes</v>
      </c>
      <c r="N667" s="23" t="str">
        <f t="shared" si="42"/>
        <v>Yes</v>
      </c>
      <c r="O667" s="131" t="str">
        <f t="shared" si="43"/>
        <v>Yes</v>
      </c>
    </row>
    <row r="668" spans="1:15" x14ac:dyDescent="0.25">
      <c r="A668" s="136" t="s">
        <v>640</v>
      </c>
      <c r="B668" s="136" t="s">
        <v>2992</v>
      </c>
      <c r="C668" s="26">
        <v>4470</v>
      </c>
      <c r="D668" s="26" t="s">
        <v>672</v>
      </c>
      <c r="E668" s="114">
        <v>385.4</v>
      </c>
      <c r="F668" s="114">
        <v>0</v>
      </c>
      <c r="G668" s="114">
        <v>0</v>
      </c>
      <c r="H668" s="114">
        <v>0</v>
      </c>
      <c r="I668" s="114">
        <v>0</v>
      </c>
      <c r="J668" s="91">
        <f t="shared" si="41"/>
        <v>385.4</v>
      </c>
      <c r="K668" s="118" t="str">
        <f>IFERROR(VLOOKUP(C668,'CEDARS School FRPL'!$C$4:$H$2393,6,FALSE),"No")</f>
        <v>Yes</v>
      </c>
      <c r="L668" s="118" t="str">
        <f>VLOOKUP(A668,'District Data'!$A$2:$P$321,14,FALSE)</f>
        <v>Yes</v>
      </c>
      <c r="M668" s="120" t="str">
        <f>IFERROR(IF(AND(VLOOKUP(C668,'Package 218'!$D:$D,1,FALSE)=C668,VLOOKUP(C668,'Package 218'!$D:$F,3,FALSE)="Yes",VLOOKUP(A668,'District Data'!$A$2:$O$321,14,FALSE)="Yes"),"Yes","No"),"No")</f>
        <v>Yes</v>
      </c>
      <c r="N668" s="23" t="str">
        <f t="shared" si="42"/>
        <v>Yes</v>
      </c>
      <c r="O668" s="131" t="str">
        <f t="shared" si="43"/>
        <v>Yes</v>
      </c>
    </row>
    <row r="669" spans="1:15" x14ac:dyDescent="0.25">
      <c r="A669" s="136" t="s">
        <v>640</v>
      </c>
      <c r="B669" s="136" t="s">
        <v>2992</v>
      </c>
      <c r="C669" s="26">
        <v>4480</v>
      </c>
      <c r="D669" s="26" t="s">
        <v>673</v>
      </c>
      <c r="E669" s="114">
        <v>387.45</v>
      </c>
      <c r="F669" s="114">
        <v>0</v>
      </c>
      <c r="G669" s="114">
        <v>0</v>
      </c>
      <c r="H669" s="114">
        <v>0</v>
      </c>
      <c r="I669" s="114">
        <v>0</v>
      </c>
      <c r="J669" s="91">
        <f t="shared" si="41"/>
        <v>387.45</v>
      </c>
      <c r="K669" s="118" t="str">
        <f>IFERROR(VLOOKUP(C669,'CEDARS School FRPL'!$C$4:$H$2393,6,FALSE),"No")</f>
        <v>Yes</v>
      </c>
      <c r="L669" s="118" t="str">
        <f>VLOOKUP(A669,'District Data'!$A$2:$P$321,14,FALSE)</f>
        <v>Yes</v>
      </c>
      <c r="M669" s="120" t="str">
        <f>IFERROR(IF(AND(VLOOKUP(C669,'Package 218'!$D:$D,1,FALSE)=C669,VLOOKUP(C669,'Package 218'!$D:$F,3,FALSE)="Yes",VLOOKUP(A669,'District Data'!$A$2:$O$321,14,FALSE)="Yes"),"Yes","No"),"No")</f>
        <v>Yes</v>
      </c>
      <c r="N669" s="23" t="str">
        <f t="shared" si="42"/>
        <v>Yes</v>
      </c>
      <c r="O669" s="131" t="str">
        <f t="shared" si="43"/>
        <v>Yes</v>
      </c>
    </row>
    <row r="670" spans="1:15" x14ac:dyDescent="0.25">
      <c r="A670" s="136" t="s">
        <v>640</v>
      </c>
      <c r="B670" s="136" t="s">
        <v>2992</v>
      </c>
      <c r="C670" s="26">
        <v>4570</v>
      </c>
      <c r="D670" s="26" t="s">
        <v>674</v>
      </c>
      <c r="E670" s="114">
        <v>1142.54</v>
      </c>
      <c r="F670" s="114">
        <v>0</v>
      </c>
      <c r="G670" s="114">
        <v>175.77</v>
      </c>
      <c r="H670" s="114">
        <v>0</v>
      </c>
      <c r="I670" s="114">
        <v>0</v>
      </c>
      <c r="J670" s="91">
        <f t="shared" si="41"/>
        <v>1318.31</v>
      </c>
      <c r="K670" s="118" t="str">
        <f>IFERROR(VLOOKUP(C670,'CEDARS School FRPL'!$C$4:$H$2393,6,FALSE),"No")</f>
        <v>Yes</v>
      </c>
      <c r="L670" s="118" t="str">
        <f>VLOOKUP(A670,'District Data'!$A$2:$P$321,14,FALSE)</f>
        <v>Yes</v>
      </c>
      <c r="M670" s="120" t="str">
        <f>IFERROR(IF(AND(VLOOKUP(C670,'Package 218'!$D:$D,1,FALSE)=C670,VLOOKUP(C670,'Package 218'!$D:$F,3,FALSE)="Yes",VLOOKUP(A670,'District Data'!$A$2:$O$321,14,FALSE)="Yes"),"Yes","No"),"No")</f>
        <v>Yes</v>
      </c>
      <c r="N670" s="23" t="str">
        <f t="shared" si="42"/>
        <v>Yes</v>
      </c>
      <c r="O670" s="131" t="str">
        <f t="shared" si="43"/>
        <v>Yes</v>
      </c>
    </row>
    <row r="671" spans="1:15" x14ac:dyDescent="0.25">
      <c r="A671" s="136" t="s">
        <v>640</v>
      </c>
      <c r="B671" s="136" t="s">
        <v>2992</v>
      </c>
      <c r="C671" s="26">
        <v>5029</v>
      </c>
      <c r="D671" s="26" t="s">
        <v>677</v>
      </c>
      <c r="E671" s="114">
        <v>532.16999999999996</v>
      </c>
      <c r="F671" s="114">
        <v>0</v>
      </c>
      <c r="G671" s="114">
        <v>0</v>
      </c>
      <c r="H671" s="114">
        <v>0</v>
      </c>
      <c r="I671" s="114">
        <v>0</v>
      </c>
      <c r="J671" s="91">
        <f t="shared" si="41"/>
        <v>532.16999999999996</v>
      </c>
      <c r="K671" s="118" t="str">
        <f>IFERROR(VLOOKUP(C671,'CEDARS School FRPL'!$C$4:$H$2393,6,FALSE),"No")</f>
        <v>Yes</v>
      </c>
      <c r="L671" s="118" t="str">
        <f>VLOOKUP(A671,'District Data'!$A$2:$P$321,14,FALSE)</f>
        <v>Yes</v>
      </c>
      <c r="M671" s="120" t="str">
        <f>IFERROR(IF(AND(VLOOKUP(C671,'Package 218'!$D:$D,1,FALSE)=C671,VLOOKUP(C671,'Package 218'!$D:$F,3,FALSE)="Yes",VLOOKUP(A671,'District Data'!$A$2:$O$321,14,FALSE)="Yes"),"Yes","No"),"No")</f>
        <v>Yes</v>
      </c>
      <c r="N671" s="23" t="str">
        <f t="shared" si="42"/>
        <v>Yes</v>
      </c>
      <c r="O671" s="131" t="str">
        <f t="shared" si="43"/>
        <v>Yes</v>
      </c>
    </row>
    <row r="672" spans="1:15" x14ac:dyDescent="0.25">
      <c r="A672" s="136" t="s">
        <v>640</v>
      </c>
      <c r="B672" s="136" t="s">
        <v>2992</v>
      </c>
      <c r="C672" s="26">
        <v>5163</v>
      </c>
      <c r="D672" s="26" t="s">
        <v>679</v>
      </c>
      <c r="E672" s="114">
        <v>80.290000000000006</v>
      </c>
      <c r="F672" s="114">
        <v>0</v>
      </c>
      <c r="G672" s="114">
        <v>1.31</v>
      </c>
      <c r="H672" s="114">
        <v>0</v>
      </c>
      <c r="I672" s="114">
        <v>0</v>
      </c>
      <c r="J672" s="91">
        <f t="shared" si="41"/>
        <v>81.600000000000009</v>
      </c>
      <c r="K672" s="118" t="str">
        <f>IFERROR(VLOOKUP(C672,'CEDARS School FRPL'!$C$4:$H$2393,6,FALSE),"No")</f>
        <v>Yes</v>
      </c>
      <c r="L672" s="118" t="str">
        <f>VLOOKUP(A672,'District Data'!$A$2:$P$321,14,FALSE)</f>
        <v>Yes</v>
      </c>
      <c r="M672" s="120" t="str">
        <f>IFERROR(IF(AND(VLOOKUP(C672,'Package 218'!$D:$D,1,FALSE)=C672,VLOOKUP(C672,'Package 218'!$D:$F,3,FALSE)="Yes",VLOOKUP(A672,'District Data'!$A$2:$O$321,14,FALSE)="Yes"),"Yes","No"),"No")</f>
        <v>Yes</v>
      </c>
      <c r="N672" s="23" t="str">
        <f t="shared" si="42"/>
        <v>Yes</v>
      </c>
      <c r="O672" s="131" t="str">
        <f t="shared" si="43"/>
        <v>Yes</v>
      </c>
    </row>
    <row r="673" spans="1:15" x14ac:dyDescent="0.25">
      <c r="A673" s="136" t="s">
        <v>640</v>
      </c>
      <c r="B673" s="136" t="s">
        <v>2992</v>
      </c>
      <c r="C673" s="26">
        <v>5255</v>
      </c>
      <c r="D673" s="26" t="s">
        <v>680</v>
      </c>
      <c r="E673" s="114">
        <v>8.6999999999999993</v>
      </c>
      <c r="F673" s="114">
        <v>0</v>
      </c>
      <c r="G673" s="114">
        <v>0</v>
      </c>
      <c r="H673" s="114">
        <v>0</v>
      </c>
      <c r="I673" s="114">
        <v>0</v>
      </c>
      <c r="J673" s="91">
        <f t="shared" si="41"/>
        <v>8.6999999999999993</v>
      </c>
      <c r="K673" s="118" t="str">
        <f>IFERROR(VLOOKUP(C673,'CEDARS School FRPL'!$C$4:$H$2393,6,FALSE),"No")</f>
        <v>Yes</v>
      </c>
      <c r="L673" s="118" t="str">
        <f>VLOOKUP(A673,'District Data'!$A$2:$P$321,14,FALSE)</f>
        <v>Yes</v>
      </c>
      <c r="M673" s="120" t="str">
        <f>IFERROR(IF(AND(VLOOKUP(C673,'Package 218'!$D:$D,1,FALSE)=C673,VLOOKUP(C673,'Package 218'!$D:$F,3,FALSE)="Yes",VLOOKUP(A673,'District Data'!$A$2:$O$321,14,FALSE)="Yes"),"Yes","No"),"No")</f>
        <v>No</v>
      </c>
      <c r="N673" s="23" t="str">
        <f t="shared" si="42"/>
        <v>No</v>
      </c>
      <c r="O673" s="131" t="str">
        <f t="shared" si="43"/>
        <v>No</v>
      </c>
    </row>
    <row r="674" spans="1:15" x14ac:dyDescent="0.25">
      <c r="A674" s="136" t="s">
        <v>640</v>
      </c>
      <c r="B674" s="136" t="s">
        <v>2992</v>
      </c>
      <c r="C674" s="26">
        <v>5473</v>
      </c>
      <c r="D674" s="26" t="s">
        <v>682</v>
      </c>
      <c r="E674" s="114">
        <v>516.55999999999995</v>
      </c>
      <c r="F674" s="114">
        <v>0</v>
      </c>
      <c r="G674" s="114">
        <v>13.260000000000002</v>
      </c>
      <c r="H674" s="114">
        <v>0</v>
      </c>
      <c r="I674" s="114">
        <v>0</v>
      </c>
      <c r="J674" s="91">
        <f t="shared" si="41"/>
        <v>529.81999999999994</v>
      </c>
      <c r="K674" s="118" t="str">
        <f>IFERROR(VLOOKUP(C674,'CEDARS School FRPL'!$C$4:$H$2393,6,FALSE),"No")</f>
        <v>Yes</v>
      </c>
      <c r="L674" s="118" t="str">
        <f>VLOOKUP(A674,'District Data'!$A$2:$P$321,14,FALSE)</f>
        <v>Yes</v>
      </c>
      <c r="M674" s="120" t="str">
        <f>IFERROR(IF(AND(VLOOKUP(C674,'Package 218'!$D:$D,1,FALSE)=C674,VLOOKUP(C674,'Package 218'!$D:$F,3,FALSE)="Yes",VLOOKUP(A674,'District Data'!$A$2:$O$321,14,FALSE)="Yes"),"Yes","No"),"No")</f>
        <v>Yes</v>
      </c>
      <c r="N674" s="23" t="str">
        <f t="shared" si="42"/>
        <v>Yes</v>
      </c>
      <c r="O674" s="131" t="str">
        <f t="shared" si="43"/>
        <v>Yes</v>
      </c>
    </row>
    <row r="675" spans="1:15" x14ac:dyDescent="0.25">
      <c r="A675" s="136" t="s">
        <v>550</v>
      </c>
      <c r="B675" s="136" t="s">
        <v>2986</v>
      </c>
      <c r="C675" s="26">
        <v>1523</v>
      </c>
      <c r="D675" s="26" t="s">
        <v>64</v>
      </c>
      <c r="E675" s="114">
        <v>7.65</v>
      </c>
      <c r="F675" s="114">
        <v>0</v>
      </c>
      <c r="G675" s="114">
        <v>0</v>
      </c>
      <c r="H675" s="114">
        <v>0</v>
      </c>
      <c r="I675" s="114">
        <v>0</v>
      </c>
      <c r="J675" s="91">
        <f t="shared" si="41"/>
        <v>7.65</v>
      </c>
      <c r="K675" s="118" t="str">
        <f>IFERROR(VLOOKUP(C675,'CEDARS School FRPL'!$C$4:$H$2393,6,FALSE),"No")</f>
        <v>No</v>
      </c>
      <c r="L675" s="118" t="str">
        <f>VLOOKUP(A675,'District Data'!$A$2:$P$321,14,FALSE)</f>
        <v>Yes</v>
      </c>
      <c r="M675" s="120" t="str">
        <f>IFERROR(IF(AND(VLOOKUP(C675,'Package 218'!$D:$D,1,FALSE)=C675,VLOOKUP(C675,'Package 218'!$D:$F,3,FALSE)="Yes",VLOOKUP(A675,'District Data'!$A$2:$O$321,14,FALSE)="Yes"),"Yes","No"),"No")</f>
        <v>No</v>
      </c>
      <c r="N675" s="23" t="str">
        <f t="shared" si="42"/>
        <v>No</v>
      </c>
      <c r="O675" s="131" t="str">
        <f t="shared" si="43"/>
        <v>No</v>
      </c>
    </row>
    <row r="676" spans="1:15" x14ac:dyDescent="0.25">
      <c r="A676" s="136" t="s">
        <v>550</v>
      </c>
      <c r="B676" s="136" t="s">
        <v>2986</v>
      </c>
      <c r="C676" s="26">
        <v>2980</v>
      </c>
      <c r="D676" s="26" t="s">
        <v>551</v>
      </c>
      <c r="E676" s="114">
        <v>426.39</v>
      </c>
      <c r="F676" s="114">
        <v>0</v>
      </c>
      <c r="G676" s="114">
        <v>0</v>
      </c>
      <c r="H676" s="114">
        <v>0</v>
      </c>
      <c r="I676" s="114">
        <v>0</v>
      </c>
      <c r="J676" s="91">
        <f t="shared" si="41"/>
        <v>426.39</v>
      </c>
      <c r="K676" s="118" t="str">
        <f>IFERROR(VLOOKUP(C676,'CEDARS School FRPL'!$C$4:$H$2393,6,FALSE),"No")</f>
        <v>No</v>
      </c>
      <c r="L676" s="118" t="str">
        <f>VLOOKUP(A676,'District Data'!$A$2:$P$321,14,FALSE)</f>
        <v>Yes</v>
      </c>
      <c r="M676" s="120" t="str">
        <f>IFERROR(IF(AND(VLOOKUP(C676,'Package 218'!$D:$D,1,FALSE)=C676,VLOOKUP(C676,'Package 218'!$D:$F,3,FALSE)="Yes",VLOOKUP(A676,'District Data'!$A$2:$O$321,14,FALSE)="Yes"),"Yes","No"),"No")</f>
        <v>No</v>
      </c>
      <c r="N676" s="23" t="str">
        <f t="shared" si="42"/>
        <v>No</v>
      </c>
      <c r="O676" s="131" t="str">
        <f t="shared" si="43"/>
        <v>No</v>
      </c>
    </row>
    <row r="677" spans="1:15" x14ac:dyDescent="0.25">
      <c r="A677" s="136" t="s">
        <v>550</v>
      </c>
      <c r="B677" s="136" t="s">
        <v>2986</v>
      </c>
      <c r="C677" s="26">
        <v>3330</v>
      </c>
      <c r="D677" s="26" t="s">
        <v>552</v>
      </c>
      <c r="E677" s="114">
        <v>1200.8399999999999</v>
      </c>
      <c r="F677" s="114">
        <v>0</v>
      </c>
      <c r="G677" s="114">
        <v>121.56</v>
      </c>
      <c r="H677" s="114">
        <v>26.5</v>
      </c>
      <c r="I677" s="114">
        <v>0</v>
      </c>
      <c r="J677" s="91">
        <f t="shared" si="41"/>
        <v>1348.8999999999999</v>
      </c>
      <c r="K677" s="118" t="str">
        <f>IFERROR(VLOOKUP(C677,'CEDARS School FRPL'!$C$4:$H$2393,6,FALSE),"No")</f>
        <v>No</v>
      </c>
      <c r="L677" s="118" t="str">
        <f>VLOOKUP(A677,'District Data'!$A$2:$P$321,14,FALSE)</f>
        <v>Yes</v>
      </c>
      <c r="M677" s="120" t="str">
        <f>IFERROR(IF(AND(VLOOKUP(C677,'Package 218'!$D:$D,1,FALSE)=C677,VLOOKUP(C677,'Package 218'!$D:$F,3,FALSE)="Yes",VLOOKUP(A677,'District Data'!$A$2:$O$321,14,FALSE)="Yes"),"Yes","No"),"No")</f>
        <v>No</v>
      </c>
      <c r="N677" s="23" t="str">
        <f t="shared" si="42"/>
        <v>No</v>
      </c>
      <c r="O677" s="131" t="str">
        <f t="shared" si="43"/>
        <v>No</v>
      </c>
    </row>
    <row r="678" spans="1:15" x14ac:dyDescent="0.25">
      <c r="A678" s="136" t="s">
        <v>550</v>
      </c>
      <c r="B678" s="136" t="s">
        <v>2986</v>
      </c>
      <c r="C678" s="26">
        <v>3430</v>
      </c>
      <c r="D678" s="26" t="s">
        <v>553</v>
      </c>
      <c r="E678" s="114">
        <v>401.49</v>
      </c>
      <c r="F678" s="114">
        <v>0</v>
      </c>
      <c r="G678" s="114">
        <v>0</v>
      </c>
      <c r="H678" s="114">
        <v>0</v>
      </c>
      <c r="I678" s="114">
        <v>0</v>
      </c>
      <c r="J678" s="91">
        <f t="shared" si="41"/>
        <v>401.49</v>
      </c>
      <c r="K678" s="118" t="str">
        <f>IFERROR(VLOOKUP(C678,'CEDARS School FRPL'!$C$4:$H$2393,6,FALSE),"No")</f>
        <v>No</v>
      </c>
      <c r="L678" s="118" t="str">
        <f>VLOOKUP(A678,'District Data'!$A$2:$P$321,14,FALSE)</f>
        <v>Yes</v>
      </c>
      <c r="M678" s="120" t="str">
        <f>IFERROR(IF(AND(VLOOKUP(C678,'Package 218'!$D:$D,1,FALSE)=C678,VLOOKUP(C678,'Package 218'!$D:$F,3,FALSE)="Yes",VLOOKUP(A678,'District Data'!$A$2:$O$321,14,FALSE)="Yes"),"Yes","No"),"No")</f>
        <v>No</v>
      </c>
      <c r="N678" s="23" t="str">
        <f t="shared" si="42"/>
        <v>No</v>
      </c>
      <c r="O678" s="131" t="str">
        <f t="shared" si="43"/>
        <v>No</v>
      </c>
    </row>
    <row r="679" spans="1:15" x14ac:dyDescent="0.25">
      <c r="A679" s="136" t="s">
        <v>550</v>
      </c>
      <c r="B679" s="136" t="s">
        <v>2986</v>
      </c>
      <c r="C679" s="26">
        <v>3585</v>
      </c>
      <c r="D679" s="26" t="s">
        <v>554</v>
      </c>
      <c r="E679" s="114">
        <v>410.8</v>
      </c>
      <c r="F679" s="114">
        <v>0</v>
      </c>
      <c r="G679" s="114">
        <v>0</v>
      </c>
      <c r="H679" s="114">
        <v>0</v>
      </c>
      <c r="I679" s="114">
        <v>0</v>
      </c>
      <c r="J679" s="91">
        <f t="shared" si="41"/>
        <v>410.8</v>
      </c>
      <c r="K679" s="118" t="str">
        <f>IFERROR(VLOOKUP(C679,'CEDARS School FRPL'!$C$4:$H$2393,6,FALSE),"No")</f>
        <v>No</v>
      </c>
      <c r="L679" s="118" t="str">
        <f>VLOOKUP(A679,'District Data'!$A$2:$P$321,14,FALSE)</f>
        <v>Yes</v>
      </c>
      <c r="M679" s="120" t="str">
        <f>IFERROR(IF(AND(VLOOKUP(C679,'Package 218'!$D:$D,1,FALSE)=C679,VLOOKUP(C679,'Package 218'!$D:$F,3,FALSE)="Yes",VLOOKUP(A679,'District Data'!$A$2:$O$321,14,FALSE)="Yes"),"Yes","No"),"No")</f>
        <v>No</v>
      </c>
      <c r="N679" s="23" t="str">
        <f t="shared" si="42"/>
        <v>No</v>
      </c>
      <c r="O679" s="131" t="str">
        <f t="shared" si="43"/>
        <v>No</v>
      </c>
    </row>
    <row r="680" spans="1:15" x14ac:dyDescent="0.25">
      <c r="A680" s="136" t="s">
        <v>550</v>
      </c>
      <c r="B680" s="136" t="s">
        <v>2986</v>
      </c>
      <c r="C680" s="26">
        <v>3739</v>
      </c>
      <c r="D680" s="26" t="s">
        <v>555</v>
      </c>
      <c r="E680" s="114">
        <v>341.62</v>
      </c>
      <c r="F680" s="114">
        <v>0</v>
      </c>
      <c r="G680" s="114">
        <v>0</v>
      </c>
      <c r="H680" s="114">
        <v>0</v>
      </c>
      <c r="I680" s="114">
        <v>0</v>
      </c>
      <c r="J680" s="91">
        <f t="shared" si="41"/>
        <v>341.62</v>
      </c>
      <c r="K680" s="118" t="str">
        <f>IFERROR(VLOOKUP(C680,'CEDARS School FRPL'!$C$4:$H$2393,6,FALSE),"No")</f>
        <v>No</v>
      </c>
      <c r="L680" s="118" t="str">
        <f>VLOOKUP(A680,'District Data'!$A$2:$P$321,14,FALSE)</f>
        <v>Yes</v>
      </c>
      <c r="M680" s="120" t="str">
        <f>IFERROR(IF(AND(VLOOKUP(C680,'Package 218'!$D:$D,1,FALSE)=C680,VLOOKUP(C680,'Package 218'!$D:$F,3,FALSE)="Yes",VLOOKUP(A680,'District Data'!$A$2:$O$321,14,FALSE)="Yes"),"Yes","No"),"No")</f>
        <v>No</v>
      </c>
      <c r="N680" s="23" t="str">
        <f t="shared" si="42"/>
        <v>No</v>
      </c>
      <c r="O680" s="131" t="str">
        <f t="shared" si="43"/>
        <v>No</v>
      </c>
    </row>
    <row r="681" spans="1:15" x14ac:dyDescent="0.25">
      <c r="A681" s="136" t="s">
        <v>550</v>
      </c>
      <c r="B681" s="136" t="s">
        <v>2986</v>
      </c>
      <c r="C681" s="26">
        <v>4210</v>
      </c>
      <c r="D681" s="26" t="s">
        <v>556</v>
      </c>
      <c r="E681" s="114">
        <v>525.14</v>
      </c>
      <c r="F681" s="114">
        <v>0</v>
      </c>
      <c r="G681" s="114">
        <v>0</v>
      </c>
      <c r="H681" s="114">
        <v>0</v>
      </c>
      <c r="I681" s="114">
        <v>0</v>
      </c>
      <c r="J681" s="91">
        <f t="shared" si="41"/>
        <v>525.14</v>
      </c>
      <c r="K681" s="118" t="str">
        <f>IFERROR(VLOOKUP(C681,'CEDARS School FRPL'!$C$4:$H$2393,6,FALSE),"No")</f>
        <v>No</v>
      </c>
      <c r="L681" s="118" t="str">
        <f>VLOOKUP(A681,'District Data'!$A$2:$P$321,14,FALSE)</f>
        <v>Yes</v>
      </c>
      <c r="M681" s="120" t="str">
        <f>IFERROR(IF(AND(VLOOKUP(C681,'Package 218'!$D:$D,1,FALSE)=C681,VLOOKUP(C681,'Package 218'!$D:$F,3,FALSE)="Yes",VLOOKUP(A681,'District Data'!$A$2:$O$321,14,FALSE)="Yes"),"Yes","No"),"No")</f>
        <v>No</v>
      </c>
      <c r="N681" s="23" t="str">
        <f t="shared" si="42"/>
        <v>No</v>
      </c>
      <c r="O681" s="131" t="str">
        <f t="shared" si="43"/>
        <v>No</v>
      </c>
    </row>
    <row r="682" spans="1:15" x14ac:dyDescent="0.25">
      <c r="A682" s="136" t="s">
        <v>550</v>
      </c>
      <c r="B682" s="136" t="s">
        <v>2986</v>
      </c>
      <c r="C682" s="26">
        <v>4289</v>
      </c>
      <c r="D682" s="26" t="s">
        <v>302</v>
      </c>
      <c r="E682" s="114">
        <v>393.21</v>
      </c>
      <c r="F682" s="114">
        <v>0</v>
      </c>
      <c r="G682" s="114">
        <v>0</v>
      </c>
      <c r="H682" s="114">
        <v>0</v>
      </c>
      <c r="I682" s="114">
        <v>0</v>
      </c>
      <c r="J682" s="91">
        <f t="shared" si="41"/>
        <v>393.21</v>
      </c>
      <c r="K682" s="118" t="str">
        <f>IFERROR(VLOOKUP(C682,'CEDARS School FRPL'!$C$4:$H$2393,6,FALSE),"No")</f>
        <v>No</v>
      </c>
      <c r="L682" s="118" t="str">
        <f>VLOOKUP(A682,'District Data'!$A$2:$P$321,14,FALSE)</f>
        <v>Yes</v>
      </c>
      <c r="M682" s="120" t="str">
        <f>IFERROR(IF(AND(VLOOKUP(C682,'Package 218'!$D:$D,1,FALSE)=C682,VLOOKUP(C682,'Package 218'!$D:$F,3,FALSE)="Yes",VLOOKUP(A682,'District Data'!$A$2:$O$321,14,FALSE)="Yes"),"Yes","No"),"No")</f>
        <v>No</v>
      </c>
      <c r="N682" s="23" t="str">
        <f t="shared" si="42"/>
        <v>No</v>
      </c>
      <c r="O682" s="131" t="str">
        <f t="shared" si="43"/>
        <v>No</v>
      </c>
    </row>
    <row r="683" spans="1:15" x14ac:dyDescent="0.25">
      <c r="A683" s="136" t="s">
        <v>550</v>
      </c>
      <c r="B683" s="136" t="s">
        <v>2986</v>
      </c>
      <c r="C683" s="26">
        <v>4550</v>
      </c>
      <c r="D683" s="26" t="s">
        <v>557</v>
      </c>
      <c r="E683" s="114">
        <v>461.18</v>
      </c>
      <c r="F683" s="114">
        <v>0</v>
      </c>
      <c r="G683" s="114">
        <v>0</v>
      </c>
      <c r="H683" s="114">
        <v>0</v>
      </c>
      <c r="I683" s="114">
        <v>0</v>
      </c>
      <c r="J683" s="91">
        <f t="shared" si="41"/>
        <v>461.18</v>
      </c>
      <c r="K683" s="118" t="str">
        <f>IFERROR(VLOOKUP(C683,'CEDARS School FRPL'!$C$4:$H$2393,6,FALSE),"No")</f>
        <v>No</v>
      </c>
      <c r="L683" s="118" t="str">
        <f>VLOOKUP(A683,'District Data'!$A$2:$P$321,14,FALSE)</f>
        <v>Yes</v>
      </c>
      <c r="M683" s="120" t="str">
        <f>IFERROR(IF(AND(VLOOKUP(C683,'Package 218'!$D:$D,1,FALSE)=C683,VLOOKUP(C683,'Package 218'!$D:$F,3,FALSE)="Yes",VLOOKUP(A683,'District Data'!$A$2:$O$321,14,FALSE)="Yes"),"Yes","No"),"No")</f>
        <v>No</v>
      </c>
      <c r="N683" s="23" t="str">
        <f t="shared" si="42"/>
        <v>No</v>
      </c>
      <c r="O683" s="131" t="str">
        <f t="shared" si="43"/>
        <v>No</v>
      </c>
    </row>
    <row r="684" spans="1:15" x14ac:dyDescent="0.25">
      <c r="A684" s="136" t="s">
        <v>1144</v>
      </c>
      <c r="B684" s="136" t="s">
        <v>3056</v>
      </c>
      <c r="C684" s="26">
        <v>2981</v>
      </c>
      <c r="D684" s="26" t="s">
        <v>1145</v>
      </c>
      <c r="E684" s="114">
        <v>407.23</v>
      </c>
      <c r="F684" s="114">
        <v>0</v>
      </c>
      <c r="G684" s="114">
        <v>0</v>
      </c>
      <c r="H684" s="114">
        <v>0</v>
      </c>
      <c r="I684" s="114">
        <v>0</v>
      </c>
      <c r="J684" s="91">
        <f t="shared" si="41"/>
        <v>407.23</v>
      </c>
      <c r="K684" s="118" t="str">
        <f>IFERROR(VLOOKUP(C684,'CEDARS School FRPL'!$C$4:$H$2393,6,FALSE),"No")</f>
        <v>No</v>
      </c>
      <c r="L684" s="118" t="str">
        <f>VLOOKUP(A684,'District Data'!$A$2:$P$321,14,FALSE)</f>
        <v>Yes</v>
      </c>
      <c r="M684" s="120" t="str">
        <f>IFERROR(IF(AND(VLOOKUP(C684,'Package 218'!$D:$D,1,FALSE)=C684,VLOOKUP(C684,'Package 218'!$D:$F,3,FALSE)="Yes",VLOOKUP(A684,'District Data'!$A$2:$O$321,14,FALSE)="Yes"),"Yes","No"),"No")</f>
        <v>No</v>
      </c>
      <c r="N684" s="23" t="str">
        <f t="shared" si="42"/>
        <v>No</v>
      </c>
      <c r="O684" s="131" t="str">
        <f t="shared" si="43"/>
        <v>No</v>
      </c>
    </row>
    <row r="685" spans="1:15" x14ac:dyDescent="0.25">
      <c r="A685" s="136" t="s">
        <v>1144</v>
      </c>
      <c r="B685" s="136" t="s">
        <v>3056</v>
      </c>
      <c r="C685" s="26">
        <v>3029</v>
      </c>
      <c r="D685" s="26" t="s">
        <v>1146</v>
      </c>
      <c r="E685" s="114">
        <v>1399.66</v>
      </c>
      <c r="F685" s="114">
        <v>0</v>
      </c>
      <c r="G685" s="114">
        <v>47.61</v>
      </c>
      <c r="H685" s="114">
        <v>0</v>
      </c>
      <c r="I685" s="114">
        <v>0</v>
      </c>
      <c r="J685" s="91">
        <f t="shared" si="41"/>
        <v>1447.27</v>
      </c>
      <c r="K685" s="118" t="str">
        <f>IFERROR(VLOOKUP(C685,'CEDARS School FRPL'!$C$4:$H$2393,6,FALSE),"No")</f>
        <v>No</v>
      </c>
      <c r="L685" s="118" t="str">
        <f>VLOOKUP(A685,'District Data'!$A$2:$P$321,14,FALSE)</f>
        <v>Yes</v>
      </c>
      <c r="M685" s="120" t="str">
        <f>IFERROR(IF(AND(VLOOKUP(C685,'Package 218'!$D:$D,1,FALSE)=C685,VLOOKUP(C685,'Package 218'!$D:$F,3,FALSE)="Yes",VLOOKUP(A685,'District Data'!$A$2:$O$321,14,FALSE)="Yes"),"Yes","No"),"No")</f>
        <v>No</v>
      </c>
      <c r="N685" s="23" t="str">
        <f t="shared" si="42"/>
        <v>No</v>
      </c>
      <c r="O685" s="131" t="str">
        <f t="shared" si="43"/>
        <v>No</v>
      </c>
    </row>
    <row r="686" spans="1:15" x14ac:dyDescent="0.25">
      <c r="A686" s="136" t="s">
        <v>1144</v>
      </c>
      <c r="B686" s="136" t="s">
        <v>3056</v>
      </c>
      <c r="C686" s="26">
        <v>3162</v>
      </c>
      <c r="D686" s="26" t="s">
        <v>1147</v>
      </c>
      <c r="E686" s="114">
        <v>364.19</v>
      </c>
      <c r="F686" s="114">
        <v>0</v>
      </c>
      <c r="G686" s="114">
        <v>0</v>
      </c>
      <c r="H686" s="114">
        <v>0</v>
      </c>
      <c r="I686" s="114">
        <v>0</v>
      </c>
      <c r="J686" s="91">
        <f t="shared" si="41"/>
        <v>364.19</v>
      </c>
      <c r="K686" s="118" t="str">
        <f>IFERROR(VLOOKUP(C686,'CEDARS School FRPL'!$C$4:$H$2393,6,FALSE),"No")</f>
        <v>No</v>
      </c>
      <c r="L686" s="118" t="str">
        <f>VLOOKUP(A686,'District Data'!$A$2:$P$321,14,FALSE)</f>
        <v>Yes</v>
      </c>
      <c r="M686" s="120" t="str">
        <f>IFERROR(IF(AND(VLOOKUP(C686,'Package 218'!$D:$D,1,FALSE)=C686,VLOOKUP(C686,'Package 218'!$D:$F,3,FALSE)="Yes",VLOOKUP(A686,'District Data'!$A$2:$O$321,14,FALSE)="Yes"),"Yes","No"),"No")</f>
        <v>No</v>
      </c>
      <c r="N686" s="23" t="str">
        <f t="shared" si="42"/>
        <v>No</v>
      </c>
      <c r="O686" s="131" t="str">
        <f t="shared" si="43"/>
        <v>No</v>
      </c>
    </row>
    <row r="687" spans="1:15" x14ac:dyDescent="0.25">
      <c r="A687" s="136" t="s">
        <v>1144</v>
      </c>
      <c r="B687" s="136" t="s">
        <v>3056</v>
      </c>
      <c r="C687" s="26">
        <v>3219</v>
      </c>
      <c r="D687" s="26" t="s">
        <v>1148</v>
      </c>
      <c r="E687" s="114">
        <v>938.12</v>
      </c>
      <c r="F687" s="114">
        <v>0</v>
      </c>
      <c r="G687" s="114">
        <v>0</v>
      </c>
      <c r="H687" s="114">
        <v>0</v>
      </c>
      <c r="I687" s="114">
        <v>0</v>
      </c>
      <c r="J687" s="91">
        <f t="shared" si="41"/>
        <v>938.12</v>
      </c>
      <c r="K687" s="118" t="str">
        <f>IFERROR(VLOOKUP(C687,'CEDARS School FRPL'!$C$4:$H$2393,6,FALSE),"No")</f>
        <v>No</v>
      </c>
      <c r="L687" s="118" t="str">
        <f>VLOOKUP(A687,'District Data'!$A$2:$P$321,14,FALSE)</f>
        <v>Yes</v>
      </c>
      <c r="M687" s="120" t="str">
        <f>IFERROR(IF(AND(VLOOKUP(C687,'Package 218'!$D:$D,1,FALSE)=C687,VLOOKUP(C687,'Package 218'!$D:$F,3,FALSE)="Yes",VLOOKUP(A687,'District Data'!$A$2:$O$321,14,FALSE)="Yes"),"Yes","No"),"No")</f>
        <v>No</v>
      </c>
      <c r="N687" s="23" t="str">
        <f t="shared" si="42"/>
        <v>No</v>
      </c>
      <c r="O687" s="131" t="str">
        <f t="shared" si="43"/>
        <v>No</v>
      </c>
    </row>
    <row r="688" spans="1:15" x14ac:dyDescent="0.25">
      <c r="A688" s="136" t="s">
        <v>1144</v>
      </c>
      <c r="B688" s="136" t="s">
        <v>3056</v>
      </c>
      <c r="C688" s="26">
        <v>3433</v>
      </c>
      <c r="D688" s="26" t="s">
        <v>1149</v>
      </c>
      <c r="E688" s="114">
        <v>415.1</v>
      </c>
      <c r="F688" s="114">
        <v>0</v>
      </c>
      <c r="G688" s="114">
        <v>0</v>
      </c>
      <c r="H688" s="114">
        <v>0</v>
      </c>
      <c r="I688" s="114">
        <v>0</v>
      </c>
      <c r="J688" s="91">
        <f t="shared" si="41"/>
        <v>415.1</v>
      </c>
      <c r="K688" s="118" t="str">
        <f>IFERROR(VLOOKUP(C688,'CEDARS School FRPL'!$C$4:$H$2393,6,FALSE),"No")</f>
        <v>No</v>
      </c>
      <c r="L688" s="118" t="str">
        <f>VLOOKUP(A688,'District Data'!$A$2:$P$321,14,FALSE)</f>
        <v>Yes</v>
      </c>
      <c r="M688" s="120" t="str">
        <f>IFERROR(IF(AND(VLOOKUP(C688,'Package 218'!$D:$D,1,FALSE)=C688,VLOOKUP(C688,'Package 218'!$D:$F,3,FALSE)="Yes",VLOOKUP(A688,'District Data'!$A$2:$O$321,14,FALSE)="Yes"),"Yes","No"),"No")</f>
        <v>No</v>
      </c>
      <c r="N688" s="23" t="str">
        <f t="shared" si="42"/>
        <v>No</v>
      </c>
      <c r="O688" s="131" t="str">
        <f t="shared" si="43"/>
        <v>No</v>
      </c>
    </row>
    <row r="689" spans="1:15" x14ac:dyDescent="0.25">
      <c r="A689" s="136" t="s">
        <v>1144</v>
      </c>
      <c r="B689" s="136" t="s">
        <v>3056</v>
      </c>
      <c r="C689" s="26">
        <v>5447</v>
      </c>
      <c r="D689" s="26" t="s">
        <v>1150</v>
      </c>
      <c r="E689" s="114">
        <v>357.01</v>
      </c>
      <c r="F689" s="114">
        <v>0</v>
      </c>
      <c r="G689" s="114">
        <v>0</v>
      </c>
      <c r="H689" s="114">
        <v>0</v>
      </c>
      <c r="I689" s="114">
        <v>0</v>
      </c>
      <c r="J689" s="91">
        <f t="shared" si="41"/>
        <v>357.01</v>
      </c>
      <c r="K689" s="118" t="str">
        <f>IFERROR(VLOOKUP(C689,'CEDARS School FRPL'!$C$4:$H$2393,6,FALSE),"No")</f>
        <v>No</v>
      </c>
      <c r="L689" s="118" t="str">
        <f>VLOOKUP(A689,'District Data'!$A$2:$P$321,14,FALSE)</f>
        <v>Yes</v>
      </c>
      <c r="M689" s="120" t="str">
        <f>IFERROR(IF(AND(VLOOKUP(C689,'Package 218'!$D:$D,1,FALSE)=C689,VLOOKUP(C689,'Package 218'!$D:$F,3,FALSE)="Yes",VLOOKUP(A689,'District Data'!$A$2:$O$321,14,FALSE)="Yes"),"Yes","No"),"No")</f>
        <v>No</v>
      </c>
      <c r="N689" s="23" t="str">
        <f t="shared" si="42"/>
        <v>No</v>
      </c>
      <c r="O689" s="131" t="str">
        <f t="shared" si="43"/>
        <v>No</v>
      </c>
    </row>
    <row r="690" spans="1:15" x14ac:dyDescent="0.25">
      <c r="A690" s="136" t="s">
        <v>784</v>
      </c>
      <c r="B690" s="136" t="s">
        <v>3012</v>
      </c>
      <c r="C690" s="26">
        <v>1539</v>
      </c>
      <c r="D690" s="26" t="s">
        <v>785</v>
      </c>
      <c r="E690" s="114">
        <v>145.41999999999999</v>
      </c>
      <c r="F690" s="114">
        <v>0</v>
      </c>
      <c r="G690" s="114">
        <v>24.150000000000002</v>
      </c>
      <c r="H690" s="114">
        <v>0</v>
      </c>
      <c r="I690" s="114">
        <v>0</v>
      </c>
      <c r="J690" s="91">
        <f t="shared" si="41"/>
        <v>169.57</v>
      </c>
      <c r="K690" s="118" t="str">
        <f>IFERROR(VLOOKUP(C690,'CEDARS School FRPL'!$C$4:$H$2393,6,FALSE),"No")</f>
        <v>No</v>
      </c>
      <c r="L690" s="118" t="str">
        <f>VLOOKUP(A690,'District Data'!$A$2:$P$321,14,FALSE)</f>
        <v>Yes</v>
      </c>
      <c r="M690" s="120" t="str">
        <f>IFERROR(IF(AND(VLOOKUP(C690,'Package 218'!$D:$D,1,FALSE)=C690,VLOOKUP(C690,'Package 218'!$D:$F,3,FALSE)="Yes",VLOOKUP(A690,'District Data'!$A$2:$O$321,14,FALSE)="Yes"),"Yes","No"),"No")</f>
        <v>No</v>
      </c>
      <c r="N690" s="23" t="str">
        <f t="shared" si="42"/>
        <v>No</v>
      </c>
      <c r="O690" s="131" t="str">
        <f t="shared" si="43"/>
        <v>No</v>
      </c>
    </row>
    <row r="691" spans="1:15" x14ac:dyDescent="0.25">
      <c r="A691" s="136" t="s">
        <v>784</v>
      </c>
      <c r="B691" s="136" t="s">
        <v>3012</v>
      </c>
      <c r="C691" s="26">
        <v>1972</v>
      </c>
      <c r="D691" s="26" t="s">
        <v>808</v>
      </c>
      <c r="E691" s="114">
        <v>113.7</v>
      </c>
      <c r="F691" s="114">
        <v>0</v>
      </c>
      <c r="G691" s="114">
        <v>0.45</v>
      </c>
      <c r="H691" s="114">
        <v>0</v>
      </c>
      <c r="I691" s="114">
        <v>0</v>
      </c>
      <c r="J691" s="91">
        <f t="shared" si="41"/>
        <v>114.15</v>
      </c>
      <c r="K691" s="118" t="str">
        <f>IFERROR(VLOOKUP(C691,'CEDARS School FRPL'!$C$4:$H$2393,6,FALSE),"No")</f>
        <v>Yes</v>
      </c>
      <c r="L691" s="118" t="str">
        <f>VLOOKUP(A691,'District Data'!$A$2:$P$321,14,FALSE)</f>
        <v>Yes</v>
      </c>
      <c r="M691" s="120" t="str">
        <f>IFERROR(IF(AND(VLOOKUP(C691,'Package 218'!$D:$D,1,FALSE)=C691,VLOOKUP(C691,'Package 218'!$D:$F,3,FALSE)="Yes",VLOOKUP(A691,'District Data'!$A$2:$O$321,14,FALSE)="Yes"),"Yes","No"),"No")</f>
        <v>Yes</v>
      </c>
      <c r="N691" s="23" t="str">
        <f t="shared" si="42"/>
        <v>Yes</v>
      </c>
      <c r="O691" s="131" t="str">
        <f t="shared" si="43"/>
        <v>Yes</v>
      </c>
    </row>
    <row r="692" spans="1:15" x14ac:dyDescent="0.25">
      <c r="A692" s="136" t="s">
        <v>784</v>
      </c>
      <c r="B692" s="136" t="s">
        <v>3012</v>
      </c>
      <c r="C692" s="26">
        <v>1973</v>
      </c>
      <c r="D692" s="26" t="s">
        <v>809</v>
      </c>
      <c r="E692" s="114">
        <v>103.79</v>
      </c>
      <c r="F692" s="114">
        <v>0</v>
      </c>
      <c r="G692" s="114">
        <v>0</v>
      </c>
      <c r="H692" s="114">
        <v>0</v>
      </c>
      <c r="I692" s="114">
        <v>1.3</v>
      </c>
      <c r="J692" s="91">
        <f t="shared" si="41"/>
        <v>105.09</v>
      </c>
      <c r="K692" s="118" t="str">
        <f>IFERROR(VLOOKUP(C692,'CEDARS School FRPL'!$C$4:$H$2393,6,FALSE),"No")</f>
        <v>No</v>
      </c>
      <c r="L692" s="118" t="str">
        <f>VLOOKUP(A692,'District Data'!$A$2:$P$321,14,FALSE)</f>
        <v>Yes</v>
      </c>
      <c r="M692" s="120" t="str">
        <f>IFERROR(IF(AND(VLOOKUP(C692,'Package 218'!$D:$D,1,FALSE)=C692,VLOOKUP(C692,'Package 218'!$D:$F,3,FALSE)="Yes",VLOOKUP(A692,'District Data'!$A$2:$O$321,14,FALSE)="Yes"),"Yes","No"),"No")</f>
        <v>No</v>
      </c>
      <c r="N692" s="23" t="str">
        <f t="shared" si="42"/>
        <v>No</v>
      </c>
      <c r="O692" s="131" t="str">
        <f t="shared" si="43"/>
        <v>No</v>
      </c>
    </row>
    <row r="693" spans="1:15" x14ac:dyDescent="0.25">
      <c r="A693" s="136" t="s">
        <v>784</v>
      </c>
      <c r="B693" s="136" t="s">
        <v>3012</v>
      </c>
      <c r="C693" s="26">
        <v>2144</v>
      </c>
      <c r="D693" s="26" t="s">
        <v>786</v>
      </c>
      <c r="E693" s="114">
        <v>375.5</v>
      </c>
      <c r="F693" s="114">
        <v>11.9</v>
      </c>
      <c r="G693" s="114">
        <v>0</v>
      </c>
      <c r="H693" s="114">
        <v>0</v>
      </c>
      <c r="I693" s="114">
        <v>0</v>
      </c>
      <c r="J693" s="91">
        <f t="shared" si="41"/>
        <v>387.4</v>
      </c>
      <c r="K693" s="118" t="str">
        <f>IFERROR(VLOOKUP(C693,'CEDARS School FRPL'!$C$4:$H$2393,6,FALSE),"No")</f>
        <v>Yes</v>
      </c>
      <c r="L693" s="118" t="str">
        <f>VLOOKUP(A693,'District Data'!$A$2:$P$321,14,FALSE)</f>
        <v>Yes</v>
      </c>
      <c r="M693" s="120" t="str">
        <f>IFERROR(IF(AND(VLOOKUP(C693,'Package 218'!$D:$D,1,FALSE)=C693,VLOOKUP(C693,'Package 218'!$D:$F,3,FALSE)="Yes",VLOOKUP(A693,'District Data'!$A$2:$O$321,14,FALSE)="Yes"),"Yes","No"),"No")</f>
        <v>Yes</v>
      </c>
      <c r="N693" s="23" t="str">
        <f t="shared" si="42"/>
        <v>Yes</v>
      </c>
      <c r="O693" s="131" t="str">
        <f t="shared" si="43"/>
        <v>Yes</v>
      </c>
    </row>
    <row r="694" spans="1:15" x14ac:dyDescent="0.25">
      <c r="A694" s="136" t="s">
        <v>784</v>
      </c>
      <c r="B694" s="136" t="s">
        <v>3012</v>
      </c>
      <c r="C694" s="26">
        <v>2270</v>
      </c>
      <c r="D694" s="26" t="s">
        <v>787</v>
      </c>
      <c r="E694" s="114">
        <v>449.35</v>
      </c>
      <c r="F694" s="114">
        <v>0</v>
      </c>
      <c r="G694" s="114">
        <v>0</v>
      </c>
      <c r="H694" s="114">
        <v>0</v>
      </c>
      <c r="I694" s="114">
        <v>38.820000000000029</v>
      </c>
      <c r="J694" s="91">
        <f t="shared" si="41"/>
        <v>488.17000000000007</v>
      </c>
      <c r="K694" s="118" t="str">
        <f>IFERROR(VLOOKUP(C694,'CEDARS School FRPL'!$C$4:$H$2393,6,FALSE),"No")</f>
        <v>No</v>
      </c>
      <c r="L694" s="118" t="str">
        <f>VLOOKUP(A694,'District Data'!$A$2:$P$321,14,FALSE)</f>
        <v>Yes</v>
      </c>
      <c r="M694" s="120" t="str">
        <f>IFERROR(IF(AND(VLOOKUP(C694,'Package 218'!$D:$D,1,FALSE)=C694,VLOOKUP(C694,'Package 218'!$D:$F,3,FALSE)="Yes",VLOOKUP(A694,'District Data'!$A$2:$O$321,14,FALSE)="Yes"),"Yes","No"),"No")</f>
        <v>No</v>
      </c>
      <c r="N694" s="23" t="str">
        <f t="shared" si="42"/>
        <v>No</v>
      </c>
      <c r="O694" s="131" t="str">
        <f t="shared" si="43"/>
        <v>No</v>
      </c>
    </row>
    <row r="695" spans="1:15" x14ac:dyDescent="0.25">
      <c r="A695" s="136" t="s">
        <v>784</v>
      </c>
      <c r="B695" s="136" t="s">
        <v>3012</v>
      </c>
      <c r="C695" s="26">
        <v>2325</v>
      </c>
      <c r="D695" s="26" t="s">
        <v>788</v>
      </c>
      <c r="E695" s="114">
        <v>1188.92</v>
      </c>
      <c r="F695" s="114">
        <v>0</v>
      </c>
      <c r="G695" s="114">
        <v>69.3</v>
      </c>
      <c r="H695" s="114">
        <v>0</v>
      </c>
      <c r="I695" s="114">
        <v>0</v>
      </c>
      <c r="J695" s="91">
        <f t="shared" si="41"/>
        <v>1258.22</v>
      </c>
      <c r="K695" s="118" t="str">
        <f>IFERROR(VLOOKUP(C695,'CEDARS School FRPL'!$C$4:$H$2393,6,FALSE),"No")</f>
        <v>Yes</v>
      </c>
      <c r="L695" s="118" t="str">
        <f>VLOOKUP(A695,'District Data'!$A$2:$P$321,14,FALSE)</f>
        <v>Yes</v>
      </c>
      <c r="M695" s="120" t="str">
        <f>IFERROR(IF(AND(VLOOKUP(C695,'Package 218'!$D:$D,1,FALSE)=C695,VLOOKUP(C695,'Package 218'!$D:$F,3,FALSE)="Yes",VLOOKUP(A695,'District Data'!$A$2:$O$321,14,FALSE)="Yes"),"Yes","No"),"No")</f>
        <v>Yes</v>
      </c>
      <c r="N695" s="23" t="str">
        <f t="shared" si="42"/>
        <v>Yes</v>
      </c>
      <c r="O695" s="131" t="str">
        <f t="shared" si="43"/>
        <v>Yes</v>
      </c>
    </row>
    <row r="696" spans="1:15" x14ac:dyDescent="0.25">
      <c r="A696" s="136" t="s">
        <v>784</v>
      </c>
      <c r="B696" s="136" t="s">
        <v>3012</v>
      </c>
      <c r="C696" s="26">
        <v>2418</v>
      </c>
      <c r="D696" s="26" t="s">
        <v>789</v>
      </c>
      <c r="E696" s="114">
        <v>446.5</v>
      </c>
      <c r="F696" s="114">
        <v>12</v>
      </c>
      <c r="G696" s="114">
        <v>0</v>
      </c>
      <c r="H696" s="114">
        <v>0</v>
      </c>
      <c r="I696" s="114">
        <v>0</v>
      </c>
      <c r="J696" s="91">
        <f t="shared" si="41"/>
        <v>458.5</v>
      </c>
      <c r="K696" s="118" t="str">
        <f>IFERROR(VLOOKUP(C696,'CEDARS School FRPL'!$C$4:$H$2393,6,FALSE),"No")</f>
        <v>Yes</v>
      </c>
      <c r="L696" s="118" t="str">
        <f>VLOOKUP(A696,'District Data'!$A$2:$P$321,14,FALSE)</f>
        <v>Yes</v>
      </c>
      <c r="M696" s="120" t="str">
        <f>IFERROR(IF(AND(VLOOKUP(C696,'Package 218'!$D:$D,1,FALSE)=C696,VLOOKUP(C696,'Package 218'!$D:$F,3,FALSE)="Yes",VLOOKUP(A696,'District Data'!$A$2:$O$321,14,FALSE)="Yes"),"Yes","No"),"No")</f>
        <v>Yes</v>
      </c>
      <c r="N696" s="23" t="str">
        <f t="shared" si="42"/>
        <v>Yes</v>
      </c>
      <c r="O696" s="131" t="str">
        <f t="shared" si="43"/>
        <v>Yes</v>
      </c>
    </row>
    <row r="697" spans="1:15" x14ac:dyDescent="0.25">
      <c r="A697" s="136" t="s">
        <v>784</v>
      </c>
      <c r="B697" s="136" t="s">
        <v>3012</v>
      </c>
      <c r="C697" s="26">
        <v>2639</v>
      </c>
      <c r="D697" s="26" t="s">
        <v>790</v>
      </c>
      <c r="E697" s="114">
        <v>539.70000000000005</v>
      </c>
      <c r="F697" s="114">
        <v>0</v>
      </c>
      <c r="G697" s="114">
        <v>0</v>
      </c>
      <c r="H697" s="114">
        <v>0</v>
      </c>
      <c r="I697" s="114">
        <v>0</v>
      </c>
      <c r="J697" s="91">
        <f t="shared" si="41"/>
        <v>539.70000000000005</v>
      </c>
      <c r="K697" s="118" t="str">
        <f>IFERROR(VLOOKUP(C697,'CEDARS School FRPL'!$C$4:$H$2393,6,FALSE),"No")</f>
        <v>Yes</v>
      </c>
      <c r="L697" s="118" t="str">
        <f>VLOOKUP(A697,'District Data'!$A$2:$P$321,14,FALSE)</f>
        <v>Yes</v>
      </c>
      <c r="M697" s="120" t="str">
        <f>IFERROR(IF(AND(VLOOKUP(C697,'Package 218'!$D:$D,1,FALSE)=C697,VLOOKUP(C697,'Package 218'!$D:$F,3,FALSE)="Yes",VLOOKUP(A697,'District Data'!$A$2:$O$321,14,FALSE)="Yes"),"Yes","No"),"No")</f>
        <v>Yes</v>
      </c>
      <c r="N697" s="23" t="str">
        <f t="shared" si="42"/>
        <v>Yes</v>
      </c>
      <c r="O697" s="131" t="str">
        <f t="shared" si="43"/>
        <v>Yes</v>
      </c>
    </row>
    <row r="698" spans="1:15" x14ac:dyDescent="0.25">
      <c r="A698" s="136" t="s">
        <v>784</v>
      </c>
      <c r="B698" s="136" t="s">
        <v>3012</v>
      </c>
      <c r="C698" s="26">
        <v>2699</v>
      </c>
      <c r="D698" s="26" t="s">
        <v>791</v>
      </c>
      <c r="E698" s="114">
        <v>484.84</v>
      </c>
      <c r="F698" s="114">
        <v>0</v>
      </c>
      <c r="G698" s="114">
        <v>0</v>
      </c>
      <c r="H698" s="114">
        <v>0</v>
      </c>
      <c r="I698" s="114">
        <v>0</v>
      </c>
      <c r="J698" s="91">
        <f t="shared" si="41"/>
        <v>484.84</v>
      </c>
      <c r="K698" s="118" t="str">
        <f>IFERROR(VLOOKUP(C698,'CEDARS School FRPL'!$C$4:$H$2393,6,FALSE),"No")</f>
        <v>Yes</v>
      </c>
      <c r="L698" s="118" t="str">
        <f>VLOOKUP(A698,'District Data'!$A$2:$P$321,14,FALSE)</f>
        <v>Yes</v>
      </c>
      <c r="M698" s="120" t="str">
        <f>IFERROR(IF(AND(VLOOKUP(C698,'Package 218'!$D:$D,1,FALSE)=C698,VLOOKUP(C698,'Package 218'!$D:$F,3,FALSE)="Yes",VLOOKUP(A698,'District Data'!$A$2:$O$321,14,FALSE)="Yes"),"Yes","No"),"No")</f>
        <v>Yes</v>
      </c>
      <c r="N698" s="23" t="str">
        <f t="shared" si="42"/>
        <v>Yes</v>
      </c>
      <c r="O698" s="131" t="str">
        <f t="shared" si="43"/>
        <v>Yes</v>
      </c>
    </row>
    <row r="699" spans="1:15" x14ac:dyDescent="0.25">
      <c r="A699" s="136" t="s">
        <v>784</v>
      </c>
      <c r="B699" s="136" t="s">
        <v>3012</v>
      </c>
      <c r="C699" s="26">
        <v>2734</v>
      </c>
      <c r="D699" s="26" t="s">
        <v>792</v>
      </c>
      <c r="E699" s="114">
        <v>503.5</v>
      </c>
      <c r="F699" s="114">
        <v>0</v>
      </c>
      <c r="G699" s="114">
        <v>0</v>
      </c>
      <c r="H699" s="114">
        <v>0</v>
      </c>
      <c r="I699" s="114">
        <v>0</v>
      </c>
      <c r="J699" s="91">
        <f t="shared" si="41"/>
        <v>503.5</v>
      </c>
      <c r="K699" s="118" t="str">
        <f>IFERROR(VLOOKUP(C699,'CEDARS School FRPL'!$C$4:$H$2393,6,FALSE),"No")</f>
        <v>Yes</v>
      </c>
      <c r="L699" s="118" t="str">
        <f>VLOOKUP(A699,'District Data'!$A$2:$P$321,14,FALSE)</f>
        <v>Yes</v>
      </c>
      <c r="M699" s="120" t="str">
        <f>IFERROR(IF(AND(VLOOKUP(C699,'Package 218'!$D:$D,1,FALSE)=C699,VLOOKUP(C699,'Package 218'!$D:$F,3,FALSE)="Yes",VLOOKUP(A699,'District Data'!$A$2:$O$321,14,FALSE)="Yes"),"Yes","No"),"No")</f>
        <v>Yes</v>
      </c>
      <c r="N699" s="23" t="str">
        <f t="shared" si="42"/>
        <v>Yes</v>
      </c>
      <c r="O699" s="131" t="str">
        <f t="shared" si="43"/>
        <v>Yes</v>
      </c>
    </row>
    <row r="700" spans="1:15" x14ac:dyDescent="0.25">
      <c r="A700" s="136" t="s">
        <v>784</v>
      </c>
      <c r="B700" s="136" t="s">
        <v>3012</v>
      </c>
      <c r="C700" s="26">
        <v>2765</v>
      </c>
      <c r="D700" s="26" t="s">
        <v>793</v>
      </c>
      <c r="E700" s="114">
        <v>342.63</v>
      </c>
      <c r="F700" s="114">
        <v>0</v>
      </c>
      <c r="G700" s="114">
        <v>0</v>
      </c>
      <c r="H700" s="114">
        <v>0</v>
      </c>
      <c r="I700" s="114">
        <v>0</v>
      </c>
      <c r="J700" s="91">
        <f t="shared" si="41"/>
        <v>342.63</v>
      </c>
      <c r="K700" s="118" t="str">
        <f>IFERROR(VLOOKUP(C700,'CEDARS School FRPL'!$C$4:$H$2393,6,FALSE),"No")</f>
        <v>Yes</v>
      </c>
      <c r="L700" s="118" t="str">
        <f>VLOOKUP(A700,'District Data'!$A$2:$P$321,14,FALSE)</f>
        <v>Yes</v>
      </c>
      <c r="M700" s="120" t="str">
        <f>IFERROR(IF(AND(VLOOKUP(C700,'Package 218'!$D:$D,1,FALSE)=C700,VLOOKUP(C700,'Package 218'!$D:$F,3,FALSE)="Yes",VLOOKUP(A700,'District Data'!$A$2:$O$321,14,FALSE)="Yes"),"Yes","No"),"No")</f>
        <v>Yes</v>
      </c>
      <c r="N700" s="23" t="str">
        <f t="shared" si="42"/>
        <v>Yes</v>
      </c>
      <c r="O700" s="131" t="str">
        <f t="shared" si="43"/>
        <v>Yes</v>
      </c>
    </row>
    <row r="701" spans="1:15" x14ac:dyDescent="0.25">
      <c r="A701" s="136" t="s">
        <v>784</v>
      </c>
      <c r="B701" s="136" t="s">
        <v>3012</v>
      </c>
      <c r="C701" s="26">
        <v>2842</v>
      </c>
      <c r="D701" s="26" t="s">
        <v>794</v>
      </c>
      <c r="E701" s="114">
        <v>418.9</v>
      </c>
      <c r="F701" s="114">
        <v>0</v>
      </c>
      <c r="G701" s="114">
        <v>0</v>
      </c>
      <c r="H701" s="114">
        <v>0</v>
      </c>
      <c r="I701" s="114">
        <v>0</v>
      </c>
      <c r="J701" s="91">
        <f t="shared" si="41"/>
        <v>418.9</v>
      </c>
      <c r="K701" s="118" t="str">
        <f>IFERROR(VLOOKUP(C701,'CEDARS School FRPL'!$C$4:$H$2393,6,FALSE),"No")</f>
        <v>Yes</v>
      </c>
      <c r="L701" s="118" t="str">
        <f>VLOOKUP(A701,'District Data'!$A$2:$P$321,14,FALSE)</f>
        <v>Yes</v>
      </c>
      <c r="M701" s="120" t="str">
        <f>IFERROR(IF(AND(VLOOKUP(C701,'Package 218'!$D:$D,1,FALSE)=C701,VLOOKUP(C701,'Package 218'!$D:$F,3,FALSE)="Yes",VLOOKUP(A701,'District Data'!$A$2:$O$321,14,FALSE)="Yes"),"Yes","No"),"No")</f>
        <v>Yes</v>
      </c>
      <c r="N701" s="23" t="str">
        <f t="shared" si="42"/>
        <v>Yes</v>
      </c>
      <c r="O701" s="131" t="str">
        <f t="shared" si="43"/>
        <v>Yes</v>
      </c>
    </row>
    <row r="702" spans="1:15" x14ac:dyDescent="0.25">
      <c r="A702" s="136" t="s">
        <v>784</v>
      </c>
      <c r="B702" s="136" t="s">
        <v>3012</v>
      </c>
      <c r="C702" s="26">
        <v>2844</v>
      </c>
      <c r="D702" s="26" t="s">
        <v>795</v>
      </c>
      <c r="E702" s="114">
        <v>446.6</v>
      </c>
      <c r="F702" s="114">
        <v>0</v>
      </c>
      <c r="G702" s="114">
        <v>0</v>
      </c>
      <c r="H702" s="114">
        <v>0</v>
      </c>
      <c r="I702" s="114">
        <v>0</v>
      </c>
      <c r="J702" s="91">
        <f t="shared" si="41"/>
        <v>446.6</v>
      </c>
      <c r="K702" s="118" t="str">
        <f>IFERROR(VLOOKUP(C702,'CEDARS School FRPL'!$C$4:$H$2393,6,FALSE),"No")</f>
        <v>No</v>
      </c>
      <c r="L702" s="118" t="str">
        <f>VLOOKUP(A702,'District Data'!$A$2:$P$321,14,FALSE)</f>
        <v>Yes</v>
      </c>
      <c r="M702" s="120" t="str">
        <f>IFERROR(IF(AND(VLOOKUP(C702,'Package 218'!$D:$D,1,FALSE)=C702,VLOOKUP(C702,'Package 218'!$D:$F,3,FALSE)="Yes",VLOOKUP(A702,'District Data'!$A$2:$O$321,14,FALSE)="Yes"),"Yes","No"),"No")</f>
        <v>No</v>
      </c>
      <c r="N702" s="23" t="str">
        <f t="shared" si="42"/>
        <v>No</v>
      </c>
      <c r="O702" s="131" t="str">
        <f t="shared" si="43"/>
        <v>No</v>
      </c>
    </row>
    <row r="703" spans="1:15" x14ac:dyDescent="0.25">
      <c r="A703" s="136" t="s">
        <v>784</v>
      </c>
      <c r="B703" s="136" t="s">
        <v>3012</v>
      </c>
      <c r="C703" s="26">
        <v>2926</v>
      </c>
      <c r="D703" s="26" t="s">
        <v>796</v>
      </c>
      <c r="E703" s="114">
        <v>407.32</v>
      </c>
      <c r="F703" s="114">
        <v>0</v>
      </c>
      <c r="G703" s="114">
        <v>0</v>
      </c>
      <c r="H703" s="114">
        <v>0</v>
      </c>
      <c r="I703" s="114">
        <v>0</v>
      </c>
      <c r="J703" s="91">
        <f t="shared" si="41"/>
        <v>407.32</v>
      </c>
      <c r="K703" s="118" t="str">
        <f>IFERROR(VLOOKUP(C703,'CEDARS School FRPL'!$C$4:$H$2393,6,FALSE),"No")</f>
        <v>Yes</v>
      </c>
      <c r="L703" s="118" t="str">
        <f>VLOOKUP(A703,'District Data'!$A$2:$P$321,14,FALSE)</f>
        <v>Yes</v>
      </c>
      <c r="M703" s="120" t="str">
        <f>IFERROR(IF(AND(VLOOKUP(C703,'Package 218'!$D:$D,1,FALSE)=C703,VLOOKUP(C703,'Package 218'!$D:$F,3,FALSE)="Yes",VLOOKUP(A703,'District Data'!$A$2:$O$321,14,FALSE)="Yes"),"Yes","No"),"No")</f>
        <v>Yes</v>
      </c>
      <c r="N703" s="23" t="str">
        <f t="shared" si="42"/>
        <v>Yes</v>
      </c>
      <c r="O703" s="131" t="str">
        <f t="shared" si="43"/>
        <v>Yes</v>
      </c>
    </row>
    <row r="704" spans="1:15" x14ac:dyDescent="0.25">
      <c r="A704" s="136" t="s">
        <v>784</v>
      </c>
      <c r="B704" s="136" t="s">
        <v>3012</v>
      </c>
      <c r="C704" s="26">
        <v>2927</v>
      </c>
      <c r="D704" s="26" t="s">
        <v>797</v>
      </c>
      <c r="E704" s="114">
        <v>546.34</v>
      </c>
      <c r="F704" s="114">
        <v>0</v>
      </c>
      <c r="G704" s="114">
        <v>0</v>
      </c>
      <c r="H704" s="114">
        <v>0</v>
      </c>
      <c r="I704" s="114">
        <v>0</v>
      </c>
      <c r="J704" s="91">
        <f t="shared" si="41"/>
        <v>546.34</v>
      </c>
      <c r="K704" s="118" t="str">
        <f>IFERROR(VLOOKUP(C704,'CEDARS School FRPL'!$C$4:$H$2393,6,FALSE),"No")</f>
        <v>No</v>
      </c>
      <c r="L704" s="118" t="str">
        <f>VLOOKUP(A704,'District Data'!$A$2:$P$321,14,FALSE)</f>
        <v>Yes</v>
      </c>
      <c r="M704" s="120" t="str">
        <f>IFERROR(IF(AND(VLOOKUP(C704,'Package 218'!$D:$D,1,FALSE)=C704,VLOOKUP(C704,'Package 218'!$D:$F,3,FALSE)="Yes",VLOOKUP(A704,'District Data'!$A$2:$O$321,14,FALSE)="Yes"),"Yes","No"),"No")</f>
        <v>No</v>
      </c>
      <c r="N704" s="23" t="str">
        <f t="shared" si="42"/>
        <v>No</v>
      </c>
      <c r="O704" s="131" t="str">
        <f t="shared" si="43"/>
        <v>No</v>
      </c>
    </row>
    <row r="705" spans="1:15" x14ac:dyDescent="0.25">
      <c r="A705" s="136" t="s">
        <v>784</v>
      </c>
      <c r="B705" s="136" t="s">
        <v>3012</v>
      </c>
      <c r="C705" s="26">
        <v>2982</v>
      </c>
      <c r="D705" s="26" t="s">
        <v>798</v>
      </c>
      <c r="E705" s="114">
        <v>530.5</v>
      </c>
      <c r="F705" s="114">
        <v>0</v>
      </c>
      <c r="G705" s="114">
        <v>0</v>
      </c>
      <c r="H705" s="114">
        <v>0</v>
      </c>
      <c r="I705" s="114">
        <v>0</v>
      </c>
      <c r="J705" s="91">
        <f t="shared" si="41"/>
        <v>530.5</v>
      </c>
      <c r="K705" s="118" t="str">
        <f>IFERROR(VLOOKUP(C705,'CEDARS School FRPL'!$C$4:$H$2393,6,FALSE),"No")</f>
        <v>Yes</v>
      </c>
      <c r="L705" s="118" t="str">
        <f>VLOOKUP(A705,'District Data'!$A$2:$P$321,14,FALSE)</f>
        <v>Yes</v>
      </c>
      <c r="M705" s="120" t="str">
        <f>IFERROR(IF(AND(VLOOKUP(C705,'Package 218'!$D:$D,1,FALSE)=C705,VLOOKUP(C705,'Package 218'!$D:$F,3,FALSE)="Yes",VLOOKUP(A705,'District Data'!$A$2:$O$321,14,FALSE)="Yes"),"Yes","No"),"No")</f>
        <v>Yes</v>
      </c>
      <c r="N705" s="23" t="str">
        <f t="shared" si="42"/>
        <v>Yes</v>
      </c>
      <c r="O705" s="131" t="str">
        <f t="shared" si="43"/>
        <v>Yes</v>
      </c>
    </row>
    <row r="706" spans="1:15" x14ac:dyDescent="0.25">
      <c r="A706" s="136" t="s">
        <v>784</v>
      </c>
      <c r="B706" s="136" t="s">
        <v>3012</v>
      </c>
      <c r="C706" s="26">
        <v>2983</v>
      </c>
      <c r="D706" s="26" t="s">
        <v>799</v>
      </c>
      <c r="E706" s="114">
        <v>509.31</v>
      </c>
      <c r="F706" s="114">
        <v>0</v>
      </c>
      <c r="G706" s="114">
        <v>0</v>
      </c>
      <c r="H706" s="114">
        <v>0</v>
      </c>
      <c r="I706" s="114">
        <v>0</v>
      </c>
      <c r="J706" s="91">
        <f t="shared" si="41"/>
        <v>509.31</v>
      </c>
      <c r="K706" s="118" t="str">
        <f>IFERROR(VLOOKUP(C706,'CEDARS School FRPL'!$C$4:$H$2393,6,FALSE),"No")</f>
        <v>No</v>
      </c>
      <c r="L706" s="118" t="str">
        <f>VLOOKUP(A706,'District Data'!$A$2:$P$321,14,FALSE)</f>
        <v>Yes</v>
      </c>
      <c r="M706" s="120" t="str">
        <f>IFERROR(IF(AND(VLOOKUP(C706,'Package 218'!$D:$D,1,FALSE)=C706,VLOOKUP(C706,'Package 218'!$D:$F,3,FALSE)="Yes",VLOOKUP(A706,'District Data'!$A$2:$O$321,14,FALSE)="Yes"),"Yes","No"),"No")</f>
        <v>No</v>
      </c>
      <c r="N706" s="23" t="str">
        <f t="shared" si="42"/>
        <v>No</v>
      </c>
      <c r="O706" s="131" t="str">
        <f t="shared" si="43"/>
        <v>No</v>
      </c>
    </row>
    <row r="707" spans="1:15" x14ac:dyDescent="0.25">
      <c r="A707" s="136" t="s">
        <v>784</v>
      </c>
      <c r="B707" s="136" t="s">
        <v>3012</v>
      </c>
      <c r="C707" s="26">
        <v>2984</v>
      </c>
      <c r="D707" s="26" t="s">
        <v>800</v>
      </c>
      <c r="E707" s="114">
        <v>541.29999999999995</v>
      </c>
      <c r="F707" s="114">
        <v>0</v>
      </c>
      <c r="G707" s="114">
        <v>0</v>
      </c>
      <c r="H707" s="114">
        <v>0</v>
      </c>
      <c r="I707" s="114">
        <v>0</v>
      </c>
      <c r="J707" s="91">
        <f t="shared" si="41"/>
        <v>541.29999999999995</v>
      </c>
      <c r="K707" s="118" t="str">
        <f>IFERROR(VLOOKUP(C707,'CEDARS School FRPL'!$C$4:$H$2393,6,FALSE),"No")</f>
        <v>Yes</v>
      </c>
      <c r="L707" s="118" t="str">
        <f>VLOOKUP(A707,'District Data'!$A$2:$P$321,14,FALSE)</f>
        <v>Yes</v>
      </c>
      <c r="M707" s="120" t="str">
        <f>IFERROR(IF(AND(VLOOKUP(C707,'Package 218'!$D:$D,1,FALSE)=C707,VLOOKUP(C707,'Package 218'!$D:$F,3,FALSE)="Yes",VLOOKUP(A707,'District Data'!$A$2:$O$321,14,FALSE)="Yes"),"Yes","No"),"No")</f>
        <v>Yes</v>
      </c>
      <c r="N707" s="23" t="str">
        <f t="shared" si="42"/>
        <v>Yes</v>
      </c>
      <c r="O707" s="131" t="str">
        <f t="shared" si="43"/>
        <v>Yes</v>
      </c>
    </row>
    <row r="708" spans="1:15" x14ac:dyDescent="0.25">
      <c r="A708" s="136" t="s">
        <v>784</v>
      </c>
      <c r="B708" s="136" t="s">
        <v>3012</v>
      </c>
      <c r="C708" s="26">
        <v>3097</v>
      </c>
      <c r="D708" s="26" t="s">
        <v>801</v>
      </c>
      <c r="E708" s="114">
        <v>532.73</v>
      </c>
      <c r="F708" s="114">
        <v>0</v>
      </c>
      <c r="G708" s="114">
        <v>0</v>
      </c>
      <c r="H708" s="114">
        <v>0</v>
      </c>
      <c r="I708" s="114">
        <v>0</v>
      </c>
      <c r="J708" s="91">
        <f t="shared" ref="J708:J771" si="44">SUM(E708:I708)</f>
        <v>532.73</v>
      </c>
      <c r="K708" s="118" t="str">
        <f>IFERROR(VLOOKUP(C708,'CEDARS School FRPL'!$C$4:$H$2393,6,FALSE),"No")</f>
        <v>No</v>
      </c>
      <c r="L708" s="118" t="str">
        <f>VLOOKUP(A708,'District Data'!$A$2:$P$321,14,FALSE)</f>
        <v>Yes</v>
      </c>
      <c r="M708" s="120" t="str">
        <f>IFERROR(IF(AND(VLOOKUP(C708,'Package 218'!$D:$D,1,FALSE)=C708,VLOOKUP(C708,'Package 218'!$D:$F,3,FALSE)="Yes",VLOOKUP(A708,'District Data'!$A$2:$O$321,14,FALSE)="Yes"),"Yes","No"),"No")</f>
        <v>No</v>
      </c>
      <c r="N708" s="23" t="str">
        <f t="shared" ref="N708:N771" si="45">IF(AND(M708="Yes",K708="Yes"),"Yes","No")</f>
        <v>No</v>
      </c>
      <c r="O708" s="131" t="str">
        <f t="shared" ref="O708:O771" si="46">TEXT(N708, "Yes")</f>
        <v>No</v>
      </c>
    </row>
    <row r="709" spans="1:15" x14ac:dyDescent="0.25">
      <c r="A709" s="136" t="s">
        <v>784</v>
      </c>
      <c r="B709" s="136" t="s">
        <v>3012</v>
      </c>
      <c r="C709" s="26">
        <v>3098</v>
      </c>
      <c r="D709" s="26" t="s">
        <v>104</v>
      </c>
      <c r="E709" s="114">
        <v>605.44000000000005</v>
      </c>
      <c r="F709" s="114">
        <v>0</v>
      </c>
      <c r="G709" s="114">
        <v>0</v>
      </c>
      <c r="H709" s="114">
        <v>0</v>
      </c>
      <c r="I709" s="114">
        <v>0</v>
      </c>
      <c r="J709" s="91">
        <f t="shared" si="44"/>
        <v>605.44000000000005</v>
      </c>
      <c r="K709" s="118" t="str">
        <f>IFERROR(VLOOKUP(C709,'CEDARS School FRPL'!$C$4:$H$2393,6,FALSE),"No")</f>
        <v>Yes</v>
      </c>
      <c r="L709" s="118" t="str">
        <f>VLOOKUP(A709,'District Data'!$A$2:$P$321,14,FALSE)</f>
        <v>Yes</v>
      </c>
      <c r="M709" s="120" t="str">
        <f>IFERROR(IF(AND(VLOOKUP(C709,'Package 218'!$D:$D,1,FALSE)=C709,VLOOKUP(C709,'Package 218'!$D:$F,3,FALSE)="Yes",VLOOKUP(A709,'District Data'!$A$2:$O$321,14,FALSE)="Yes"),"Yes","No"),"No")</f>
        <v>Yes</v>
      </c>
      <c r="N709" s="23" t="str">
        <f t="shared" si="45"/>
        <v>Yes</v>
      </c>
      <c r="O709" s="131" t="str">
        <f t="shared" si="46"/>
        <v>Yes</v>
      </c>
    </row>
    <row r="710" spans="1:15" x14ac:dyDescent="0.25">
      <c r="A710" s="136" t="s">
        <v>784</v>
      </c>
      <c r="B710" s="136" t="s">
        <v>3012</v>
      </c>
      <c r="C710" s="26">
        <v>3099</v>
      </c>
      <c r="D710" s="26" t="s">
        <v>604</v>
      </c>
      <c r="E710" s="114">
        <v>914.49</v>
      </c>
      <c r="F710" s="114">
        <v>0</v>
      </c>
      <c r="G710" s="114">
        <v>98.669999999999987</v>
      </c>
      <c r="H710" s="114">
        <v>0</v>
      </c>
      <c r="I710" s="114">
        <v>0</v>
      </c>
      <c r="J710" s="91">
        <f t="shared" si="44"/>
        <v>1013.16</v>
      </c>
      <c r="K710" s="118" t="str">
        <f>IFERROR(VLOOKUP(C710,'CEDARS School FRPL'!$C$4:$H$2393,6,FALSE),"No")</f>
        <v>Yes</v>
      </c>
      <c r="L710" s="118" t="str">
        <f>VLOOKUP(A710,'District Data'!$A$2:$P$321,14,FALSE)</f>
        <v>Yes</v>
      </c>
      <c r="M710" s="120" t="str">
        <f>IFERROR(IF(AND(VLOOKUP(C710,'Package 218'!$D:$D,1,FALSE)=C710,VLOOKUP(C710,'Package 218'!$D:$F,3,FALSE)="Yes",VLOOKUP(A710,'District Data'!$A$2:$O$321,14,FALSE)="Yes"),"Yes","No"),"No")</f>
        <v>Yes</v>
      </c>
      <c r="N710" s="23" t="str">
        <f t="shared" si="45"/>
        <v>Yes</v>
      </c>
      <c r="O710" s="131" t="str">
        <f t="shared" si="46"/>
        <v>Yes</v>
      </c>
    </row>
    <row r="711" spans="1:15" x14ac:dyDescent="0.25">
      <c r="A711" s="136" t="s">
        <v>784</v>
      </c>
      <c r="B711" s="136" t="s">
        <v>3012</v>
      </c>
      <c r="C711" s="26">
        <v>3163</v>
      </c>
      <c r="D711" s="26" t="s">
        <v>46</v>
      </c>
      <c r="E711" s="114">
        <v>666.89</v>
      </c>
      <c r="F711" s="114">
        <v>0</v>
      </c>
      <c r="G711" s="114">
        <v>0</v>
      </c>
      <c r="H711" s="114">
        <v>0</v>
      </c>
      <c r="I711" s="114">
        <v>0</v>
      </c>
      <c r="J711" s="91">
        <f t="shared" si="44"/>
        <v>666.89</v>
      </c>
      <c r="K711" s="118" t="str">
        <f>IFERROR(VLOOKUP(C711,'CEDARS School FRPL'!$C$4:$H$2393,6,FALSE),"No")</f>
        <v>Yes</v>
      </c>
      <c r="L711" s="118" t="str">
        <f>VLOOKUP(A711,'District Data'!$A$2:$P$321,14,FALSE)</f>
        <v>Yes</v>
      </c>
      <c r="M711" s="120" t="str">
        <f>IFERROR(IF(AND(VLOOKUP(C711,'Package 218'!$D:$D,1,FALSE)=C711,VLOOKUP(C711,'Package 218'!$D:$F,3,FALSE)="Yes",VLOOKUP(A711,'District Data'!$A$2:$O$321,14,FALSE)="Yes"),"Yes","No"),"No")</f>
        <v>Yes</v>
      </c>
      <c r="N711" s="23" t="str">
        <f t="shared" si="45"/>
        <v>Yes</v>
      </c>
      <c r="O711" s="131" t="str">
        <f t="shared" si="46"/>
        <v>Yes</v>
      </c>
    </row>
    <row r="712" spans="1:15" x14ac:dyDescent="0.25">
      <c r="A712" s="136" t="s">
        <v>784</v>
      </c>
      <c r="B712" s="136" t="s">
        <v>3012</v>
      </c>
      <c r="C712" s="26">
        <v>3165</v>
      </c>
      <c r="D712" s="26" t="s">
        <v>527</v>
      </c>
      <c r="E712" s="114">
        <v>438.6</v>
      </c>
      <c r="F712" s="114">
        <v>10.9</v>
      </c>
      <c r="G712" s="114">
        <v>0</v>
      </c>
      <c r="H712" s="114">
        <v>0</v>
      </c>
      <c r="I712" s="114">
        <v>0</v>
      </c>
      <c r="J712" s="91">
        <f t="shared" si="44"/>
        <v>449.5</v>
      </c>
      <c r="K712" s="118" t="str">
        <f>IFERROR(VLOOKUP(C712,'CEDARS School FRPL'!$C$4:$H$2393,6,FALSE),"No")</f>
        <v>Yes</v>
      </c>
      <c r="L712" s="118" t="str">
        <f>VLOOKUP(A712,'District Data'!$A$2:$P$321,14,FALSE)</f>
        <v>Yes</v>
      </c>
      <c r="M712" s="120" t="str">
        <f>IFERROR(IF(AND(VLOOKUP(C712,'Package 218'!$D:$D,1,FALSE)=C712,VLOOKUP(C712,'Package 218'!$D:$F,3,FALSE)="Yes",VLOOKUP(A712,'District Data'!$A$2:$O$321,14,FALSE)="Yes"),"Yes","No"),"No")</f>
        <v>Yes</v>
      </c>
      <c r="N712" s="23" t="str">
        <f t="shared" si="45"/>
        <v>Yes</v>
      </c>
      <c r="O712" s="131" t="str">
        <f t="shared" si="46"/>
        <v>Yes</v>
      </c>
    </row>
    <row r="713" spans="1:15" x14ac:dyDescent="0.25">
      <c r="A713" s="136" t="s">
        <v>784</v>
      </c>
      <c r="B713" s="136" t="s">
        <v>3012</v>
      </c>
      <c r="C713" s="26">
        <v>3278</v>
      </c>
      <c r="D713" s="26" t="s">
        <v>802</v>
      </c>
      <c r="E713" s="114">
        <v>342.4</v>
      </c>
      <c r="F713" s="114">
        <v>0</v>
      </c>
      <c r="G713" s="114">
        <v>0</v>
      </c>
      <c r="H713" s="114">
        <v>0</v>
      </c>
      <c r="I713" s="114">
        <v>0</v>
      </c>
      <c r="J713" s="91">
        <f t="shared" si="44"/>
        <v>342.4</v>
      </c>
      <c r="K713" s="118" t="str">
        <f>IFERROR(VLOOKUP(C713,'CEDARS School FRPL'!$C$4:$H$2393,6,FALSE),"No")</f>
        <v>Yes</v>
      </c>
      <c r="L713" s="118" t="str">
        <f>VLOOKUP(A713,'District Data'!$A$2:$P$321,14,FALSE)</f>
        <v>Yes</v>
      </c>
      <c r="M713" s="120" t="str">
        <f>IFERROR(IF(AND(VLOOKUP(C713,'Package 218'!$D:$D,1,FALSE)=C713,VLOOKUP(C713,'Package 218'!$D:$F,3,FALSE)="Yes",VLOOKUP(A713,'District Data'!$A$2:$O$321,14,FALSE)="Yes"),"Yes","No"),"No")</f>
        <v>Yes</v>
      </c>
      <c r="N713" s="23" t="str">
        <f t="shared" si="45"/>
        <v>Yes</v>
      </c>
      <c r="O713" s="131" t="str">
        <f t="shared" si="46"/>
        <v>Yes</v>
      </c>
    </row>
    <row r="714" spans="1:15" x14ac:dyDescent="0.25">
      <c r="A714" s="136" t="s">
        <v>784</v>
      </c>
      <c r="B714" s="136" t="s">
        <v>3012</v>
      </c>
      <c r="C714" s="26">
        <v>3279</v>
      </c>
      <c r="D714" s="26" t="s">
        <v>803</v>
      </c>
      <c r="E714" s="114">
        <v>1480.41</v>
      </c>
      <c r="F714" s="114">
        <v>0</v>
      </c>
      <c r="G714" s="114">
        <v>226.2</v>
      </c>
      <c r="H714" s="114">
        <v>0</v>
      </c>
      <c r="I714" s="114">
        <v>0</v>
      </c>
      <c r="J714" s="91">
        <f t="shared" si="44"/>
        <v>1706.6100000000001</v>
      </c>
      <c r="K714" s="118" t="str">
        <f>IFERROR(VLOOKUP(C714,'CEDARS School FRPL'!$C$4:$H$2393,6,FALSE),"No")</f>
        <v>Yes</v>
      </c>
      <c r="L714" s="118" t="str">
        <f>VLOOKUP(A714,'District Data'!$A$2:$P$321,14,FALSE)</f>
        <v>Yes</v>
      </c>
      <c r="M714" s="120" t="str">
        <f>IFERROR(IF(AND(VLOOKUP(C714,'Package 218'!$D:$D,1,FALSE)=C714,VLOOKUP(C714,'Package 218'!$D:$F,3,FALSE)="Yes",VLOOKUP(A714,'District Data'!$A$2:$O$321,14,FALSE)="Yes"),"Yes","No"),"No")</f>
        <v>Yes</v>
      </c>
      <c r="N714" s="23" t="str">
        <f t="shared" si="45"/>
        <v>Yes</v>
      </c>
      <c r="O714" s="131" t="str">
        <f t="shared" si="46"/>
        <v>Yes</v>
      </c>
    </row>
    <row r="715" spans="1:15" x14ac:dyDescent="0.25">
      <c r="A715" s="136" t="s">
        <v>784</v>
      </c>
      <c r="B715" s="136" t="s">
        <v>3012</v>
      </c>
      <c r="C715" s="26">
        <v>3333</v>
      </c>
      <c r="D715" s="26" t="s">
        <v>623</v>
      </c>
      <c r="E715" s="114">
        <v>616.38</v>
      </c>
      <c r="F715" s="114">
        <v>0</v>
      </c>
      <c r="G715" s="114">
        <v>0</v>
      </c>
      <c r="H715" s="114">
        <v>0</v>
      </c>
      <c r="I715" s="114">
        <v>0</v>
      </c>
      <c r="J715" s="91">
        <f t="shared" si="44"/>
        <v>616.38</v>
      </c>
      <c r="K715" s="118" t="str">
        <f>IFERROR(VLOOKUP(C715,'CEDARS School FRPL'!$C$4:$H$2393,6,FALSE),"No")</f>
        <v>Yes</v>
      </c>
      <c r="L715" s="118" t="str">
        <f>VLOOKUP(A715,'District Data'!$A$2:$P$321,14,FALSE)</f>
        <v>Yes</v>
      </c>
      <c r="M715" s="120" t="str">
        <f>IFERROR(IF(AND(VLOOKUP(C715,'Package 218'!$D:$D,1,FALSE)=C715,VLOOKUP(C715,'Package 218'!$D:$F,3,FALSE)="Yes",VLOOKUP(A715,'District Data'!$A$2:$O$321,14,FALSE)="Yes"),"Yes","No"),"No")</f>
        <v>Yes</v>
      </c>
      <c r="N715" s="23" t="str">
        <f t="shared" si="45"/>
        <v>Yes</v>
      </c>
      <c r="O715" s="131" t="str">
        <f t="shared" si="46"/>
        <v>Yes</v>
      </c>
    </row>
    <row r="716" spans="1:15" x14ac:dyDescent="0.25">
      <c r="A716" s="136" t="s">
        <v>784</v>
      </c>
      <c r="B716" s="136" t="s">
        <v>3012</v>
      </c>
      <c r="C716" s="26">
        <v>3335</v>
      </c>
      <c r="D716" s="26" t="s">
        <v>804</v>
      </c>
      <c r="E716" s="114">
        <v>493.2</v>
      </c>
      <c r="F716" s="114">
        <v>0</v>
      </c>
      <c r="G716" s="114">
        <v>0</v>
      </c>
      <c r="H716" s="114">
        <v>0</v>
      </c>
      <c r="I716" s="114">
        <v>0</v>
      </c>
      <c r="J716" s="91">
        <f t="shared" si="44"/>
        <v>493.2</v>
      </c>
      <c r="K716" s="118" t="str">
        <f>IFERROR(VLOOKUP(C716,'CEDARS School FRPL'!$C$4:$H$2393,6,FALSE),"No")</f>
        <v>Yes</v>
      </c>
      <c r="L716" s="118" t="str">
        <f>VLOOKUP(A716,'District Data'!$A$2:$P$321,14,FALSE)</f>
        <v>Yes</v>
      </c>
      <c r="M716" s="120" t="str">
        <f>IFERROR(IF(AND(VLOOKUP(C716,'Package 218'!$D:$D,1,FALSE)=C716,VLOOKUP(C716,'Package 218'!$D:$F,3,FALSE)="Yes",VLOOKUP(A716,'District Data'!$A$2:$O$321,14,FALSE)="Yes"),"Yes","No"),"No")</f>
        <v>Yes</v>
      </c>
      <c r="N716" s="23" t="str">
        <f t="shared" si="45"/>
        <v>Yes</v>
      </c>
      <c r="O716" s="131" t="str">
        <f t="shared" si="46"/>
        <v>Yes</v>
      </c>
    </row>
    <row r="717" spans="1:15" x14ac:dyDescent="0.25">
      <c r="A717" s="136" t="s">
        <v>784</v>
      </c>
      <c r="B717" s="136" t="s">
        <v>3012</v>
      </c>
      <c r="C717" s="26">
        <v>3382</v>
      </c>
      <c r="D717" s="26" t="s">
        <v>805</v>
      </c>
      <c r="E717" s="114">
        <v>389.9</v>
      </c>
      <c r="F717" s="114">
        <v>12.1</v>
      </c>
      <c r="G717" s="114">
        <v>0</v>
      </c>
      <c r="H717" s="114">
        <v>0</v>
      </c>
      <c r="I717" s="114">
        <v>0</v>
      </c>
      <c r="J717" s="91">
        <f t="shared" si="44"/>
        <v>402</v>
      </c>
      <c r="K717" s="118" t="str">
        <f>IFERROR(VLOOKUP(C717,'CEDARS School FRPL'!$C$4:$H$2393,6,FALSE),"No")</f>
        <v>Yes</v>
      </c>
      <c r="L717" s="118" t="str">
        <f>VLOOKUP(A717,'District Data'!$A$2:$P$321,14,FALSE)</f>
        <v>Yes</v>
      </c>
      <c r="M717" s="120" t="str">
        <f>IFERROR(IF(AND(VLOOKUP(C717,'Package 218'!$D:$D,1,FALSE)=C717,VLOOKUP(C717,'Package 218'!$D:$F,3,FALSE)="Yes",VLOOKUP(A717,'District Data'!$A$2:$O$321,14,FALSE)="Yes"),"Yes","No"),"No")</f>
        <v>Yes</v>
      </c>
      <c r="N717" s="23" t="str">
        <f t="shared" si="45"/>
        <v>Yes</v>
      </c>
      <c r="O717" s="131" t="str">
        <f t="shared" si="46"/>
        <v>Yes</v>
      </c>
    </row>
    <row r="718" spans="1:15" x14ac:dyDescent="0.25">
      <c r="A718" s="136" t="s">
        <v>784</v>
      </c>
      <c r="B718" s="136" t="s">
        <v>3012</v>
      </c>
      <c r="C718" s="26">
        <v>3483</v>
      </c>
      <c r="D718" s="26" t="s">
        <v>806</v>
      </c>
      <c r="E718" s="114">
        <v>533.41999999999996</v>
      </c>
      <c r="F718" s="114">
        <v>0</v>
      </c>
      <c r="G718" s="114">
        <v>32.979999999999997</v>
      </c>
      <c r="H718" s="114">
        <v>0</v>
      </c>
      <c r="I718" s="114">
        <v>0</v>
      </c>
      <c r="J718" s="91">
        <f t="shared" si="44"/>
        <v>566.4</v>
      </c>
      <c r="K718" s="118" t="str">
        <f>IFERROR(VLOOKUP(C718,'CEDARS School FRPL'!$C$4:$H$2393,6,FALSE),"No")</f>
        <v>Yes</v>
      </c>
      <c r="L718" s="118" t="str">
        <f>VLOOKUP(A718,'District Data'!$A$2:$P$321,14,FALSE)</f>
        <v>Yes</v>
      </c>
      <c r="M718" s="120" t="str">
        <f>IFERROR(IF(AND(VLOOKUP(C718,'Package 218'!$D:$D,1,FALSE)=C718,VLOOKUP(C718,'Package 218'!$D:$F,3,FALSE)="Yes",VLOOKUP(A718,'District Data'!$A$2:$O$321,14,FALSE)="Yes"),"Yes","No"),"No")</f>
        <v>Yes</v>
      </c>
      <c r="N718" s="23" t="str">
        <f t="shared" si="45"/>
        <v>Yes</v>
      </c>
      <c r="O718" s="131" t="str">
        <f t="shared" si="46"/>
        <v>Yes</v>
      </c>
    </row>
    <row r="719" spans="1:15" x14ac:dyDescent="0.25">
      <c r="A719" s="136" t="s">
        <v>784</v>
      </c>
      <c r="B719" s="136" t="s">
        <v>3012</v>
      </c>
      <c r="C719" s="26">
        <v>3553</v>
      </c>
      <c r="D719" s="26" t="s">
        <v>807</v>
      </c>
      <c r="E719" s="114">
        <v>389.05</v>
      </c>
      <c r="F719" s="114">
        <v>0</v>
      </c>
      <c r="G719" s="114">
        <v>5.92</v>
      </c>
      <c r="H719" s="114">
        <v>0</v>
      </c>
      <c r="I719" s="114">
        <v>0</v>
      </c>
      <c r="J719" s="91">
        <f t="shared" si="44"/>
        <v>394.97</v>
      </c>
      <c r="K719" s="118" t="str">
        <f>IFERROR(VLOOKUP(C719,'CEDARS School FRPL'!$C$4:$H$2393,6,FALSE),"No")</f>
        <v>No</v>
      </c>
      <c r="L719" s="118" t="str">
        <f>VLOOKUP(A719,'District Data'!$A$2:$P$321,14,FALSE)</f>
        <v>Yes</v>
      </c>
      <c r="M719" s="120" t="str">
        <f>IFERROR(IF(AND(VLOOKUP(C719,'Package 218'!$D:$D,1,FALSE)=C719,VLOOKUP(C719,'Package 218'!$D:$F,3,FALSE)="Yes",VLOOKUP(A719,'District Data'!$A$2:$O$321,14,FALSE)="Yes"),"Yes","No"),"No")</f>
        <v>No</v>
      </c>
      <c r="N719" s="23" t="str">
        <f t="shared" si="45"/>
        <v>No</v>
      </c>
      <c r="O719" s="131" t="str">
        <f t="shared" si="46"/>
        <v>No</v>
      </c>
    </row>
    <row r="720" spans="1:15" x14ac:dyDescent="0.25">
      <c r="A720" s="136" t="s">
        <v>784</v>
      </c>
      <c r="B720" s="136" t="s">
        <v>3012</v>
      </c>
      <c r="C720" s="26">
        <v>5028</v>
      </c>
      <c r="D720" s="26" t="s">
        <v>810</v>
      </c>
      <c r="E720" s="114">
        <v>227.92</v>
      </c>
      <c r="F720" s="114">
        <v>0</v>
      </c>
      <c r="G720" s="114">
        <v>6.29</v>
      </c>
      <c r="H720" s="114">
        <v>0</v>
      </c>
      <c r="I720" s="114">
        <v>0</v>
      </c>
      <c r="J720" s="91">
        <f t="shared" si="44"/>
        <v>234.20999999999998</v>
      </c>
      <c r="K720" s="118" t="str">
        <f>IFERROR(VLOOKUP(C720,'CEDARS School FRPL'!$C$4:$H$2393,6,FALSE),"No")</f>
        <v>Yes</v>
      </c>
      <c r="L720" s="118" t="str">
        <f>VLOOKUP(A720,'District Data'!$A$2:$P$321,14,FALSE)</f>
        <v>Yes</v>
      </c>
      <c r="M720" s="120" t="str">
        <f>IFERROR(IF(AND(VLOOKUP(C720,'Package 218'!$D:$D,1,FALSE)=C720,VLOOKUP(C720,'Package 218'!$D:$F,3,FALSE)="Yes",VLOOKUP(A720,'District Data'!$A$2:$O$321,14,FALSE)="Yes"),"Yes","No"),"No")</f>
        <v>Yes</v>
      </c>
      <c r="N720" s="23" t="str">
        <f t="shared" si="45"/>
        <v>Yes</v>
      </c>
      <c r="O720" s="131" t="str">
        <f t="shared" si="46"/>
        <v>Yes</v>
      </c>
    </row>
    <row r="721" spans="1:15" x14ac:dyDescent="0.25">
      <c r="A721" s="136" t="s">
        <v>784</v>
      </c>
      <c r="B721" s="136" t="s">
        <v>3012</v>
      </c>
      <c r="C721" s="26">
        <v>5371</v>
      </c>
      <c r="D721" s="26" t="s">
        <v>812</v>
      </c>
      <c r="E721" s="114">
        <v>0</v>
      </c>
      <c r="F721" s="114">
        <v>0</v>
      </c>
      <c r="G721" s="114">
        <v>8.8699999999999992</v>
      </c>
      <c r="H721" s="114">
        <v>0</v>
      </c>
      <c r="I721" s="114">
        <v>0</v>
      </c>
      <c r="J721" s="91">
        <f t="shared" si="44"/>
        <v>8.8699999999999992</v>
      </c>
      <c r="K721" s="118" t="str">
        <f>IFERROR(VLOOKUP(C721,'CEDARS School FRPL'!$C$4:$H$2393,6,FALSE),"No")</f>
        <v>No</v>
      </c>
      <c r="L721" s="118" t="str">
        <f>VLOOKUP(A721,'District Data'!$A$2:$P$321,14,FALSE)</f>
        <v>Yes</v>
      </c>
      <c r="M721" s="120" t="str">
        <f>IFERROR(IF(AND(VLOOKUP(C721,'Package 218'!$D:$D,1,FALSE)=C721,VLOOKUP(C721,'Package 218'!$D:$F,3,FALSE)="Yes",VLOOKUP(A721,'District Data'!$A$2:$O$321,14,FALSE)="Yes"),"Yes","No"),"No")</f>
        <v>No</v>
      </c>
      <c r="N721" s="23" t="str">
        <f t="shared" si="45"/>
        <v>No</v>
      </c>
      <c r="O721" s="131" t="str">
        <f t="shared" si="46"/>
        <v>No</v>
      </c>
    </row>
    <row r="722" spans="1:15" x14ac:dyDescent="0.25">
      <c r="A722" s="136" t="s">
        <v>784</v>
      </c>
      <c r="B722" s="136" t="s">
        <v>3012</v>
      </c>
      <c r="C722" s="26">
        <v>5551</v>
      </c>
      <c r="D722" s="26" t="s">
        <v>2305</v>
      </c>
      <c r="E722" s="114">
        <v>801.05</v>
      </c>
      <c r="F722" s="114">
        <v>0</v>
      </c>
      <c r="G722" s="114">
        <v>0</v>
      </c>
      <c r="H722" s="114">
        <v>0</v>
      </c>
      <c r="I722" s="114">
        <v>0</v>
      </c>
      <c r="J722" s="91">
        <f t="shared" si="44"/>
        <v>801.05</v>
      </c>
      <c r="K722" s="118" t="str">
        <f>IFERROR(VLOOKUP(C722,'CEDARS School FRPL'!$C$4:$H$2393,6,FALSE),"No")</f>
        <v>Yes</v>
      </c>
      <c r="L722" s="118" t="str">
        <f>VLOOKUP(A722,'District Data'!$A$2:$P$321,14,FALSE)</f>
        <v>Yes</v>
      </c>
      <c r="M722" s="120" t="str">
        <f>IFERROR(IF(AND(VLOOKUP(C722,'Package 218'!$D:$D,1,FALSE)=C722,VLOOKUP(C722,'Package 218'!$D:$F,3,FALSE)="Yes",VLOOKUP(A722,'District Data'!$A$2:$O$321,14,FALSE)="Yes"),"Yes","No"),"No")</f>
        <v>Yes</v>
      </c>
      <c r="N722" s="23" t="str">
        <f t="shared" si="45"/>
        <v>Yes</v>
      </c>
      <c r="O722" s="131" t="str">
        <f t="shared" si="46"/>
        <v>Yes</v>
      </c>
    </row>
    <row r="723" spans="1:15" x14ac:dyDescent="0.25">
      <c r="A723" s="136" t="s">
        <v>784</v>
      </c>
      <c r="B723" s="136" t="s">
        <v>3012</v>
      </c>
      <c r="C723" s="26">
        <v>5622</v>
      </c>
      <c r="D723" s="26" t="s">
        <v>2885</v>
      </c>
      <c r="E723" s="114">
        <v>197.71</v>
      </c>
      <c r="F723" s="114">
        <v>0</v>
      </c>
      <c r="G723" s="114">
        <v>8.57</v>
      </c>
      <c r="H723" s="114">
        <v>0</v>
      </c>
      <c r="I723" s="114">
        <v>0</v>
      </c>
      <c r="J723" s="91">
        <f t="shared" si="44"/>
        <v>206.28</v>
      </c>
      <c r="K723" s="118" t="str">
        <f>IFERROR(VLOOKUP(C723,'CEDARS School FRPL'!$C$4:$H$2393,6,FALSE),"No")</f>
        <v>Yes</v>
      </c>
      <c r="L723" s="118" t="str">
        <f>VLOOKUP(A723,'District Data'!$A$2:$P$321,14,FALSE)</f>
        <v>Yes</v>
      </c>
      <c r="M723" s="120" t="str">
        <f>IFERROR(IF(AND(VLOOKUP(C723,'Package 218'!$D:$D,1,FALSE)=C723,VLOOKUP(C723,'Package 218'!$D:$F,3,FALSE)="Yes",VLOOKUP(A723,'District Data'!$A$2:$O$321,14,FALSE)="Yes"),"Yes","No"),"No")</f>
        <v>Yes</v>
      </c>
      <c r="N723" s="23" t="str">
        <f t="shared" si="45"/>
        <v>Yes</v>
      </c>
      <c r="O723" s="131" t="str">
        <f t="shared" si="46"/>
        <v>Yes</v>
      </c>
    </row>
    <row r="724" spans="1:15" x14ac:dyDescent="0.25">
      <c r="A724" s="136" t="s">
        <v>784</v>
      </c>
      <c r="B724" s="136" t="s">
        <v>3012</v>
      </c>
      <c r="C724" s="26">
        <v>5672</v>
      </c>
      <c r="D724" s="26" t="s">
        <v>3271</v>
      </c>
      <c r="E724" s="114">
        <v>103.6</v>
      </c>
      <c r="F724" s="114">
        <v>0</v>
      </c>
      <c r="G724" s="114">
        <v>7.8</v>
      </c>
      <c r="H724" s="114">
        <v>0</v>
      </c>
      <c r="I724" s="114">
        <v>0</v>
      </c>
      <c r="J724" s="91">
        <f t="shared" si="44"/>
        <v>111.39999999999999</v>
      </c>
      <c r="K724" s="118" t="str">
        <f>IFERROR(VLOOKUP(C724,'CEDARS School FRPL'!$C$4:$H$2393,6,FALSE),"No")</f>
        <v>No</v>
      </c>
      <c r="L724" s="118" t="str">
        <f>VLOOKUP(A724,'District Data'!$A$2:$P$321,14,FALSE)</f>
        <v>Yes</v>
      </c>
      <c r="M724" s="120" t="str">
        <f>IFERROR(IF(AND(VLOOKUP(C724,'Package 218'!$D:$D,1,FALSE)=C724,VLOOKUP(C724,'Package 218'!$D:$F,3,FALSE)="Yes",VLOOKUP(A724,'District Data'!$A$2:$O$321,14,FALSE)="Yes"),"Yes","No"),"No")</f>
        <v>No</v>
      </c>
      <c r="N724" s="23" t="str">
        <f t="shared" si="45"/>
        <v>No</v>
      </c>
      <c r="O724" s="131" t="str">
        <f t="shared" si="46"/>
        <v>No</v>
      </c>
    </row>
    <row r="725" spans="1:15" x14ac:dyDescent="0.25">
      <c r="A725" s="136" t="s">
        <v>2197</v>
      </c>
      <c r="B725" s="136" t="s">
        <v>3206</v>
      </c>
      <c r="C725" s="26">
        <v>1822</v>
      </c>
      <c r="D725" s="26" t="s">
        <v>2198</v>
      </c>
      <c r="E725" s="114">
        <v>71.2</v>
      </c>
      <c r="F725" s="114">
        <v>0</v>
      </c>
      <c r="G725" s="114">
        <v>0</v>
      </c>
      <c r="H725" s="114">
        <v>0</v>
      </c>
      <c r="I725" s="114">
        <v>0</v>
      </c>
      <c r="J725" s="91">
        <f t="shared" si="44"/>
        <v>71.2</v>
      </c>
      <c r="K725" s="118" t="str">
        <f>IFERROR(VLOOKUP(C725,'CEDARS School FRPL'!$C$4:$H$2393,6,FALSE),"No")</f>
        <v>No</v>
      </c>
      <c r="L725" s="118" t="str">
        <f>VLOOKUP(A725,'District Data'!$A$2:$P$321,14,FALSE)</f>
        <v>Yes</v>
      </c>
      <c r="M725" s="120" t="str">
        <f>IFERROR(IF(AND(VLOOKUP(C725,'Package 218'!$D:$D,1,FALSE)=C725,VLOOKUP(C725,'Package 218'!$D:$F,3,FALSE)="Yes",VLOOKUP(A725,'District Data'!$A$2:$O$321,14,FALSE)="Yes"),"Yes","No"),"No")</f>
        <v>No</v>
      </c>
      <c r="N725" s="23" t="str">
        <f t="shared" si="45"/>
        <v>No</v>
      </c>
      <c r="O725" s="131" t="str">
        <f t="shared" si="46"/>
        <v>No</v>
      </c>
    </row>
    <row r="726" spans="1:15" x14ac:dyDescent="0.25">
      <c r="A726" s="136" t="s">
        <v>2197</v>
      </c>
      <c r="B726" s="136" t="s">
        <v>3206</v>
      </c>
      <c r="C726" s="26">
        <v>1938</v>
      </c>
      <c r="D726" s="26" t="s">
        <v>2202</v>
      </c>
      <c r="E726" s="114">
        <v>47.64</v>
      </c>
      <c r="F726" s="114">
        <v>0</v>
      </c>
      <c r="G726" s="114">
        <v>2.64</v>
      </c>
      <c r="H726" s="114">
        <v>0</v>
      </c>
      <c r="I726" s="114">
        <v>0</v>
      </c>
      <c r="J726" s="91">
        <f t="shared" si="44"/>
        <v>50.28</v>
      </c>
      <c r="K726" s="118" t="str">
        <f>IFERROR(VLOOKUP(C726,'CEDARS School FRPL'!$C$4:$H$2393,6,FALSE),"No")</f>
        <v>Yes</v>
      </c>
      <c r="L726" s="118" t="str">
        <f>VLOOKUP(A726,'District Data'!$A$2:$P$321,14,FALSE)</f>
        <v>Yes</v>
      </c>
      <c r="M726" s="120" t="str">
        <f>IFERROR(IF(AND(VLOOKUP(C726,'Package 218'!$D:$D,1,FALSE)=C726,VLOOKUP(C726,'Package 218'!$D:$F,3,FALSE)="Yes",VLOOKUP(A726,'District Data'!$A$2:$O$321,14,FALSE)="Yes"),"Yes","No"),"No")</f>
        <v>Yes</v>
      </c>
      <c r="N726" s="23" t="str">
        <f t="shared" si="45"/>
        <v>Yes</v>
      </c>
      <c r="O726" s="131" t="str">
        <f t="shared" si="46"/>
        <v>Yes</v>
      </c>
    </row>
    <row r="727" spans="1:15" x14ac:dyDescent="0.25">
      <c r="A727" s="136" t="s">
        <v>2197</v>
      </c>
      <c r="B727" s="136" t="s">
        <v>3206</v>
      </c>
      <c r="C727" s="26">
        <v>2419</v>
      </c>
      <c r="D727" s="26" t="s">
        <v>2199</v>
      </c>
      <c r="E727" s="114">
        <v>488.06</v>
      </c>
      <c r="F727" s="114">
        <v>0</v>
      </c>
      <c r="G727" s="114">
        <v>19.760000000000002</v>
      </c>
      <c r="H727" s="114">
        <v>0</v>
      </c>
      <c r="I727" s="114">
        <v>0</v>
      </c>
      <c r="J727" s="91">
        <f t="shared" si="44"/>
        <v>507.82</v>
      </c>
      <c r="K727" s="118" t="str">
        <f>IFERROR(VLOOKUP(C727,'CEDARS School FRPL'!$C$4:$H$2393,6,FALSE),"No")</f>
        <v>No</v>
      </c>
      <c r="L727" s="118" t="str">
        <f>VLOOKUP(A727,'District Data'!$A$2:$P$321,14,FALSE)</f>
        <v>Yes</v>
      </c>
      <c r="M727" s="120" t="str">
        <f>IFERROR(IF(AND(VLOOKUP(C727,'Package 218'!$D:$D,1,FALSE)=C727,VLOOKUP(C727,'Package 218'!$D:$F,3,FALSE)="Yes",VLOOKUP(A727,'District Data'!$A$2:$O$321,14,FALSE)="Yes"),"Yes","No"),"No")</f>
        <v>No</v>
      </c>
      <c r="N727" s="23" t="str">
        <f t="shared" si="45"/>
        <v>No</v>
      </c>
      <c r="O727" s="131" t="str">
        <f t="shared" si="46"/>
        <v>No</v>
      </c>
    </row>
    <row r="728" spans="1:15" x14ac:dyDescent="0.25">
      <c r="A728" s="136" t="s">
        <v>2197</v>
      </c>
      <c r="B728" s="136" t="s">
        <v>3206</v>
      </c>
      <c r="C728" s="26">
        <v>3667</v>
      </c>
      <c r="D728" s="26" t="s">
        <v>2200</v>
      </c>
      <c r="E728" s="114">
        <v>354.53</v>
      </c>
      <c r="F728" s="114">
        <v>0</v>
      </c>
      <c r="G728" s="114">
        <v>0</v>
      </c>
      <c r="H728" s="114">
        <v>0</v>
      </c>
      <c r="I728" s="114">
        <v>0</v>
      </c>
      <c r="J728" s="91">
        <f t="shared" si="44"/>
        <v>354.53</v>
      </c>
      <c r="K728" s="118" t="str">
        <f>IFERROR(VLOOKUP(C728,'CEDARS School FRPL'!$C$4:$H$2393,6,FALSE),"No")</f>
        <v>No</v>
      </c>
      <c r="L728" s="118" t="str">
        <f>VLOOKUP(A728,'District Data'!$A$2:$P$321,14,FALSE)</f>
        <v>Yes</v>
      </c>
      <c r="M728" s="120" t="str">
        <f>IFERROR(IF(AND(VLOOKUP(C728,'Package 218'!$D:$D,1,FALSE)=C728,VLOOKUP(C728,'Package 218'!$D:$F,3,FALSE)="Yes",VLOOKUP(A728,'District Data'!$A$2:$O$321,14,FALSE)="Yes"),"Yes","No"),"No")</f>
        <v>No</v>
      </c>
      <c r="N728" s="23" t="str">
        <f t="shared" si="45"/>
        <v>No</v>
      </c>
      <c r="O728" s="131" t="str">
        <f t="shared" si="46"/>
        <v>No</v>
      </c>
    </row>
    <row r="729" spans="1:15" x14ac:dyDescent="0.25">
      <c r="A729" s="136" t="s">
        <v>2197</v>
      </c>
      <c r="B729" s="136" t="s">
        <v>3206</v>
      </c>
      <c r="C729" s="26">
        <v>4468</v>
      </c>
      <c r="D729" s="26" t="s">
        <v>2201</v>
      </c>
      <c r="E729" s="114">
        <v>446.33</v>
      </c>
      <c r="F729" s="114">
        <v>0</v>
      </c>
      <c r="G729" s="114">
        <v>0</v>
      </c>
      <c r="H729" s="114">
        <v>0</v>
      </c>
      <c r="I729" s="114">
        <v>0</v>
      </c>
      <c r="J729" s="91">
        <f t="shared" si="44"/>
        <v>446.33</v>
      </c>
      <c r="K729" s="118" t="str">
        <f>IFERROR(VLOOKUP(C729,'CEDARS School FRPL'!$C$4:$H$2393,6,FALSE),"No")</f>
        <v>No</v>
      </c>
      <c r="L729" s="118" t="str">
        <f>VLOOKUP(A729,'District Data'!$A$2:$P$321,14,FALSE)</f>
        <v>Yes</v>
      </c>
      <c r="M729" s="120" t="str">
        <f>IFERROR(IF(AND(VLOOKUP(C729,'Package 218'!$D:$D,1,FALSE)=C729,VLOOKUP(C729,'Package 218'!$D:$F,3,FALSE)="Yes",VLOOKUP(A729,'District Data'!$A$2:$O$321,14,FALSE)="Yes"),"Yes","No"),"No")</f>
        <v>No</v>
      </c>
      <c r="N729" s="23" t="str">
        <f t="shared" si="45"/>
        <v>No</v>
      </c>
      <c r="O729" s="131" t="str">
        <f t="shared" si="46"/>
        <v>No</v>
      </c>
    </row>
    <row r="730" spans="1:15" x14ac:dyDescent="0.25">
      <c r="A730" s="136" t="s">
        <v>1619</v>
      </c>
      <c r="B730" s="136" t="s">
        <v>3140</v>
      </c>
      <c r="C730" s="26">
        <v>1534</v>
      </c>
      <c r="D730" s="26" t="s">
        <v>1620</v>
      </c>
      <c r="E730" s="114">
        <v>1.2</v>
      </c>
      <c r="F730" s="114">
        <v>0</v>
      </c>
      <c r="G730" s="114">
        <v>0</v>
      </c>
      <c r="H730" s="114">
        <v>0</v>
      </c>
      <c r="I730" s="114">
        <v>0</v>
      </c>
      <c r="J730" s="91">
        <f t="shared" si="44"/>
        <v>1.2</v>
      </c>
      <c r="K730" s="118" t="str">
        <f>IFERROR(VLOOKUP(C730,'CEDARS School FRPL'!$C$4:$H$2393,6,FALSE),"No")</f>
        <v>Yes</v>
      </c>
      <c r="L730" s="118" t="str">
        <f>VLOOKUP(A730,'District Data'!$A$2:$P$321,14,FALSE)</f>
        <v>Yes</v>
      </c>
      <c r="M730" s="120" t="str">
        <f>IFERROR(IF(AND(VLOOKUP(C730,'Package 218'!$D:$D,1,FALSE)=C730,VLOOKUP(C730,'Package 218'!$D:$F,3,FALSE)="Yes",VLOOKUP(A730,'District Data'!$A$2:$O$321,14,FALSE)="Yes"),"Yes","No"),"No")</f>
        <v>No</v>
      </c>
      <c r="N730" s="23" t="str">
        <f t="shared" si="45"/>
        <v>No</v>
      </c>
      <c r="O730" s="131" t="str">
        <f t="shared" si="46"/>
        <v>No</v>
      </c>
    </row>
    <row r="731" spans="1:15" x14ac:dyDescent="0.25">
      <c r="A731" s="136" t="s">
        <v>1619</v>
      </c>
      <c r="B731" s="136" t="s">
        <v>3140</v>
      </c>
      <c r="C731" s="26">
        <v>1648</v>
      </c>
      <c r="D731" s="26" t="s">
        <v>2562</v>
      </c>
      <c r="E731" s="114">
        <v>8.9</v>
      </c>
      <c r="F731" s="114">
        <v>0</v>
      </c>
      <c r="G731" s="114">
        <v>0</v>
      </c>
      <c r="H731" s="114">
        <v>0</v>
      </c>
      <c r="I731" s="114">
        <v>0</v>
      </c>
      <c r="J731" s="91">
        <f t="shared" si="44"/>
        <v>8.9</v>
      </c>
      <c r="K731" s="118" t="str">
        <f>IFERROR(VLOOKUP(C731,'CEDARS School FRPL'!$C$4:$H$2393,6,FALSE),"No")</f>
        <v>No</v>
      </c>
      <c r="L731" s="118" t="str">
        <f>VLOOKUP(A731,'District Data'!$A$2:$P$321,14,FALSE)</f>
        <v>Yes</v>
      </c>
      <c r="M731" s="120" t="str">
        <f>IFERROR(IF(AND(VLOOKUP(C731,'Package 218'!$D:$D,1,FALSE)=C731,VLOOKUP(C731,'Package 218'!$D:$F,3,FALSE)="Yes",VLOOKUP(A731,'District Data'!$A$2:$O$321,14,FALSE)="Yes"),"Yes","No"),"No")</f>
        <v>No</v>
      </c>
      <c r="N731" s="23" t="str">
        <f t="shared" si="45"/>
        <v>No</v>
      </c>
      <c r="O731" s="131" t="str">
        <f t="shared" si="46"/>
        <v>No</v>
      </c>
    </row>
    <row r="732" spans="1:15" x14ac:dyDescent="0.25">
      <c r="A732" s="136" t="s">
        <v>1619</v>
      </c>
      <c r="B732" s="136" t="s">
        <v>3140</v>
      </c>
      <c r="C732" s="26">
        <v>1784</v>
      </c>
      <c r="D732" s="26" t="s">
        <v>1621</v>
      </c>
      <c r="E732" s="114">
        <v>127.75</v>
      </c>
      <c r="F732" s="114">
        <v>0</v>
      </c>
      <c r="G732" s="114">
        <v>0</v>
      </c>
      <c r="H732" s="114">
        <v>0</v>
      </c>
      <c r="I732" s="114">
        <v>0</v>
      </c>
      <c r="J732" s="91">
        <f t="shared" si="44"/>
        <v>127.75</v>
      </c>
      <c r="K732" s="118" t="str">
        <f>IFERROR(VLOOKUP(C732,'CEDARS School FRPL'!$C$4:$H$2393,6,FALSE),"No")</f>
        <v>No</v>
      </c>
      <c r="L732" s="118" t="str">
        <f>VLOOKUP(A732,'District Data'!$A$2:$P$321,14,FALSE)</f>
        <v>Yes</v>
      </c>
      <c r="M732" s="120" t="str">
        <f>IFERROR(IF(AND(VLOOKUP(C732,'Package 218'!$D:$D,1,FALSE)=C732,VLOOKUP(C732,'Package 218'!$D:$F,3,FALSE)="Yes",VLOOKUP(A732,'District Data'!$A$2:$O$321,14,FALSE)="Yes"),"Yes","No"),"No")</f>
        <v>No</v>
      </c>
      <c r="N732" s="23" t="str">
        <f t="shared" si="45"/>
        <v>No</v>
      </c>
      <c r="O732" s="131" t="str">
        <f t="shared" si="46"/>
        <v>No</v>
      </c>
    </row>
    <row r="733" spans="1:15" x14ac:dyDescent="0.25">
      <c r="A733" s="136" t="s">
        <v>1619</v>
      </c>
      <c r="B733" s="136" t="s">
        <v>3140</v>
      </c>
      <c r="C733" s="26">
        <v>2439</v>
      </c>
      <c r="D733" s="26" t="s">
        <v>1622</v>
      </c>
      <c r="E733" s="114">
        <v>388</v>
      </c>
      <c r="F733" s="114">
        <v>0</v>
      </c>
      <c r="G733" s="114">
        <v>0</v>
      </c>
      <c r="H733" s="114">
        <v>0</v>
      </c>
      <c r="I733" s="114">
        <v>0</v>
      </c>
      <c r="J733" s="91">
        <f t="shared" si="44"/>
        <v>388</v>
      </c>
      <c r="K733" s="118" t="str">
        <f>IFERROR(VLOOKUP(C733,'CEDARS School FRPL'!$C$4:$H$2393,6,FALSE),"No")</f>
        <v>Yes</v>
      </c>
      <c r="L733" s="118" t="str">
        <f>VLOOKUP(A733,'District Data'!$A$2:$P$321,14,FALSE)</f>
        <v>Yes</v>
      </c>
      <c r="M733" s="120" t="str">
        <f>IFERROR(IF(AND(VLOOKUP(C733,'Package 218'!$D:$D,1,FALSE)=C733,VLOOKUP(C733,'Package 218'!$D:$F,3,FALSE)="Yes",VLOOKUP(A733,'District Data'!$A$2:$O$321,14,FALSE)="Yes"),"Yes","No"),"No")</f>
        <v>Yes</v>
      </c>
      <c r="N733" s="23" t="str">
        <f t="shared" si="45"/>
        <v>Yes</v>
      </c>
      <c r="O733" s="131" t="str">
        <f t="shared" si="46"/>
        <v>Yes</v>
      </c>
    </row>
    <row r="734" spans="1:15" x14ac:dyDescent="0.25">
      <c r="A734" s="136" t="s">
        <v>1619</v>
      </c>
      <c r="B734" s="136" t="s">
        <v>3140</v>
      </c>
      <c r="C734" s="26">
        <v>2475</v>
      </c>
      <c r="D734" s="26" t="s">
        <v>1623</v>
      </c>
      <c r="E734" s="114">
        <v>1115.71</v>
      </c>
      <c r="F734" s="114">
        <v>0</v>
      </c>
      <c r="G734" s="114">
        <v>90.75</v>
      </c>
      <c r="H734" s="114">
        <v>0</v>
      </c>
      <c r="I734" s="114">
        <v>0</v>
      </c>
      <c r="J734" s="91">
        <f t="shared" si="44"/>
        <v>1206.46</v>
      </c>
      <c r="K734" s="118" t="str">
        <f>IFERROR(VLOOKUP(C734,'CEDARS School FRPL'!$C$4:$H$2393,6,FALSE),"No")</f>
        <v>Yes</v>
      </c>
      <c r="L734" s="118" t="str">
        <f>VLOOKUP(A734,'District Data'!$A$2:$P$321,14,FALSE)</f>
        <v>Yes</v>
      </c>
      <c r="M734" s="120" t="str">
        <f>IFERROR(IF(AND(VLOOKUP(C734,'Package 218'!$D:$D,1,FALSE)=C734,VLOOKUP(C734,'Package 218'!$D:$F,3,FALSE)="Yes",VLOOKUP(A734,'District Data'!$A$2:$O$321,14,FALSE)="Yes"),"Yes","No"),"No")</f>
        <v>Yes</v>
      </c>
      <c r="N734" s="23" t="str">
        <f t="shared" si="45"/>
        <v>Yes</v>
      </c>
      <c r="O734" s="131" t="str">
        <f t="shared" si="46"/>
        <v>Yes</v>
      </c>
    </row>
    <row r="735" spans="1:15" x14ac:dyDescent="0.25">
      <c r="A735" s="136" t="s">
        <v>1619</v>
      </c>
      <c r="B735" s="136" t="s">
        <v>3140</v>
      </c>
      <c r="C735" s="26">
        <v>2597</v>
      </c>
      <c r="D735" s="26" t="s">
        <v>1624</v>
      </c>
      <c r="E735" s="114">
        <v>500.37</v>
      </c>
      <c r="F735" s="114">
        <v>0</v>
      </c>
      <c r="G735" s="114">
        <v>0</v>
      </c>
      <c r="H735" s="114">
        <v>0</v>
      </c>
      <c r="I735" s="114">
        <v>0</v>
      </c>
      <c r="J735" s="91">
        <f t="shared" si="44"/>
        <v>500.37</v>
      </c>
      <c r="K735" s="118" t="str">
        <f>IFERROR(VLOOKUP(C735,'CEDARS School FRPL'!$C$4:$H$2393,6,FALSE),"No")</f>
        <v>No</v>
      </c>
      <c r="L735" s="118" t="str">
        <f>VLOOKUP(A735,'District Data'!$A$2:$P$321,14,FALSE)</f>
        <v>Yes</v>
      </c>
      <c r="M735" s="120" t="str">
        <f>IFERROR(IF(AND(VLOOKUP(C735,'Package 218'!$D:$D,1,FALSE)=C735,VLOOKUP(C735,'Package 218'!$D:$F,3,FALSE)="Yes",VLOOKUP(A735,'District Data'!$A$2:$O$321,14,FALSE)="Yes"),"Yes","No"),"No")</f>
        <v>No</v>
      </c>
      <c r="N735" s="23" t="str">
        <f t="shared" si="45"/>
        <v>No</v>
      </c>
      <c r="O735" s="131" t="str">
        <f t="shared" si="46"/>
        <v>No</v>
      </c>
    </row>
    <row r="736" spans="1:15" x14ac:dyDescent="0.25">
      <c r="A736" s="136" t="s">
        <v>1619</v>
      </c>
      <c r="B736" s="136" t="s">
        <v>3140</v>
      </c>
      <c r="C736" s="26">
        <v>2640</v>
      </c>
      <c r="D736" s="26" t="s">
        <v>1625</v>
      </c>
      <c r="E736" s="114">
        <v>404.75</v>
      </c>
      <c r="F736" s="114">
        <v>0</v>
      </c>
      <c r="G736" s="114">
        <v>0</v>
      </c>
      <c r="H736" s="114">
        <v>0</v>
      </c>
      <c r="I736" s="114">
        <v>0</v>
      </c>
      <c r="J736" s="91">
        <f t="shared" si="44"/>
        <v>404.75</v>
      </c>
      <c r="K736" s="118" t="str">
        <f>IFERROR(VLOOKUP(C736,'CEDARS School FRPL'!$C$4:$H$2393,6,FALSE),"No")</f>
        <v>Yes</v>
      </c>
      <c r="L736" s="118" t="str">
        <f>VLOOKUP(A736,'District Data'!$A$2:$P$321,14,FALSE)</f>
        <v>Yes</v>
      </c>
      <c r="M736" s="120" t="str">
        <f>IFERROR(IF(AND(VLOOKUP(C736,'Package 218'!$D:$D,1,FALSE)=C736,VLOOKUP(C736,'Package 218'!$D:$F,3,FALSE)="Yes",VLOOKUP(A736,'District Data'!$A$2:$O$321,14,FALSE)="Yes"),"Yes","No"),"No")</f>
        <v>Yes</v>
      </c>
      <c r="N736" s="23" t="str">
        <f t="shared" si="45"/>
        <v>Yes</v>
      </c>
      <c r="O736" s="131" t="str">
        <f t="shared" si="46"/>
        <v>Yes</v>
      </c>
    </row>
    <row r="737" spans="1:15" x14ac:dyDescent="0.25">
      <c r="A737" s="136" t="s">
        <v>1619</v>
      </c>
      <c r="B737" s="136" t="s">
        <v>3140</v>
      </c>
      <c r="C737" s="26">
        <v>2929</v>
      </c>
      <c r="D737" s="26" t="s">
        <v>1145</v>
      </c>
      <c r="E737" s="114">
        <v>316.14999999999998</v>
      </c>
      <c r="F737" s="114">
        <v>0</v>
      </c>
      <c r="G737" s="114">
        <v>0</v>
      </c>
      <c r="H737" s="114">
        <v>0</v>
      </c>
      <c r="I737" s="114">
        <v>0</v>
      </c>
      <c r="J737" s="91">
        <f t="shared" si="44"/>
        <v>316.14999999999998</v>
      </c>
      <c r="K737" s="118" t="str">
        <f>IFERROR(VLOOKUP(C737,'CEDARS School FRPL'!$C$4:$H$2393,6,FALSE),"No")</f>
        <v>Yes</v>
      </c>
      <c r="L737" s="118" t="str">
        <f>VLOOKUP(A737,'District Data'!$A$2:$P$321,14,FALSE)</f>
        <v>Yes</v>
      </c>
      <c r="M737" s="120" t="str">
        <f>IFERROR(IF(AND(VLOOKUP(C737,'Package 218'!$D:$D,1,FALSE)=C737,VLOOKUP(C737,'Package 218'!$D:$F,3,FALSE)="Yes",VLOOKUP(A737,'District Data'!$A$2:$O$321,14,FALSE)="Yes"),"Yes","No"),"No")</f>
        <v>Yes</v>
      </c>
      <c r="N737" s="23" t="str">
        <f t="shared" si="45"/>
        <v>Yes</v>
      </c>
      <c r="O737" s="131" t="str">
        <f t="shared" si="46"/>
        <v>Yes</v>
      </c>
    </row>
    <row r="738" spans="1:15" x14ac:dyDescent="0.25">
      <c r="A738" s="136" t="s">
        <v>1619</v>
      </c>
      <c r="B738" s="136" t="s">
        <v>3140</v>
      </c>
      <c r="C738" s="26">
        <v>3034</v>
      </c>
      <c r="D738" s="26" t="s">
        <v>1626</v>
      </c>
      <c r="E738" s="178">
        <v>366.2</v>
      </c>
      <c r="F738" s="114">
        <v>0</v>
      </c>
      <c r="G738" s="114">
        <v>0</v>
      </c>
      <c r="H738" s="114">
        <v>0</v>
      </c>
      <c r="I738" s="114">
        <v>0</v>
      </c>
      <c r="J738" s="91">
        <f t="shared" si="44"/>
        <v>366.2</v>
      </c>
      <c r="K738" s="118" t="str">
        <f>IFERROR(VLOOKUP(C738,'CEDARS School FRPL'!$C$4:$H$2393,6,FALSE),"No")</f>
        <v>Yes</v>
      </c>
      <c r="L738" s="118" t="str">
        <f>VLOOKUP(A738,'District Data'!$A$2:$P$321,14,FALSE)</f>
        <v>Yes</v>
      </c>
      <c r="M738" s="120" t="str">
        <f>IFERROR(IF(AND(VLOOKUP(C738,'Package 218'!$D:$D,1,FALSE)=C738,VLOOKUP(C738,'Package 218'!$D:$F,3,FALSE)="Yes",VLOOKUP(A738,'District Data'!$A$2:$O$321,14,FALSE)="Yes"),"Yes","No"),"No")</f>
        <v>Yes</v>
      </c>
      <c r="N738" s="23" t="str">
        <f t="shared" si="45"/>
        <v>Yes</v>
      </c>
      <c r="O738" s="131" t="str">
        <f t="shared" si="46"/>
        <v>Yes</v>
      </c>
    </row>
    <row r="739" spans="1:15" x14ac:dyDescent="0.25">
      <c r="A739" s="136" t="s">
        <v>1619</v>
      </c>
      <c r="B739" s="136" t="s">
        <v>3140</v>
      </c>
      <c r="C739" s="26">
        <v>3035</v>
      </c>
      <c r="D739" s="26" t="s">
        <v>2560</v>
      </c>
      <c r="E739" s="114">
        <v>825.6</v>
      </c>
      <c r="F739" s="114">
        <v>0</v>
      </c>
      <c r="G739" s="114">
        <v>0</v>
      </c>
      <c r="H739" s="114">
        <v>0</v>
      </c>
      <c r="I739" s="114">
        <v>0</v>
      </c>
      <c r="J739" s="91">
        <f t="shared" si="44"/>
        <v>825.6</v>
      </c>
      <c r="K739" s="118" t="str">
        <f>IFERROR(VLOOKUP(C739,'CEDARS School FRPL'!$C$4:$H$2393,6,FALSE),"No")</f>
        <v>No</v>
      </c>
      <c r="L739" s="118" t="str">
        <f>VLOOKUP(A739,'District Data'!$A$2:$P$321,14,FALSE)</f>
        <v>Yes</v>
      </c>
      <c r="M739" s="120" t="str">
        <f>IFERROR(IF(AND(VLOOKUP(C739,'Package 218'!$D:$D,1,FALSE)=C739,VLOOKUP(C739,'Package 218'!$D:$F,3,FALSE)="Yes",VLOOKUP(A739,'District Data'!$A$2:$O$321,14,FALSE)="Yes"),"Yes","No"),"No")</f>
        <v>No</v>
      </c>
      <c r="N739" s="23" t="str">
        <f t="shared" si="45"/>
        <v>No</v>
      </c>
      <c r="O739" s="131" t="str">
        <f t="shared" si="46"/>
        <v>No</v>
      </c>
    </row>
    <row r="740" spans="1:15" x14ac:dyDescent="0.25">
      <c r="A740" s="136" t="s">
        <v>1619</v>
      </c>
      <c r="B740" s="136" t="s">
        <v>3140</v>
      </c>
      <c r="C740" s="26">
        <v>3280</v>
      </c>
      <c r="D740" s="26" t="s">
        <v>1627</v>
      </c>
      <c r="E740" s="114">
        <v>631.84</v>
      </c>
      <c r="F740" s="114">
        <v>0</v>
      </c>
      <c r="G740" s="114">
        <v>0</v>
      </c>
      <c r="H740" s="114">
        <v>0</v>
      </c>
      <c r="I740" s="114">
        <v>0</v>
      </c>
      <c r="J740" s="91">
        <f t="shared" si="44"/>
        <v>631.84</v>
      </c>
      <c r="K740" s="118" t="str">
        <f>IFERROR(VLOOKUP(C740,'CEDARS School FRPL'!$C$4:$H$2393,6,FALSE),"No")</f>
        <v>Yes</v>
      </c>
      <c r="L740" s="118" t="str">
        <f>VLOOKUP(A740,'District Data'!$A$2:$P$321,14,FALSE)</f>
        <v>Yes</v>
      </c>
      <c r="M740" s="120" t="str">
        <f>IFERROR(IF(AND(VLOOKUP(C740,'Package 218'!$D:$D,1,FALSE)=C740,VLOOKUP(C740,'Package 218'!$D:$F,3,FALSE)="Yes",VLOOKUP(A740,'District Data'!$A$2:$O$321,14,FALSE)="Yes"),"Yes","No"),"No")</f>
        <v>Yes</v>
      </c>
      <c r="N740" s="23" t="str">
        <f t="shared" si="45"/>
        <v>Yes</v>
      </c>
      <c r="O740" s="131" t="str">
        <f t="shared" si="46"/>
        <v>Yes</v>
      </c>
    </row>
    <row r="741" spans="1:15" x14ac:dyDescent="0.25">
      <c r="A741" s="136" t="s">
        <v>1619</v>
      </c>
      <c r="B741" s="136" t="s">
        <v>3140</v>
      </c>
      <c r="C741" s="26">
        <v>3337</v>
      </c>
      <c r="D741" s="26" t="s">
        <v>898</v>
      </c>
      <c r="E741" s="114">
        <v>437.23</v>
      </c>
      <c r="F741" s="114">
        <v>0</v>
      </c>
      <c r="G741" s="114">
        <v>0</v>
      </c>
      <c r="H741" s="114">
        <v>0</v>
      </c>
      <c r="I741" s="114">
        <v>0</v>
      </c>
      <c r="J741" s="91">
        <f t="shared" si="44"/>
        <v>437.23</v>
      </c>
      <c r="K741" s="118" t="str">
        <f>IFERROR(VLOOKUP(C741,'CEDARS School FRPL'!$C$4:$H$2393,6,FALSE),"No")</f>
        <v>Yes</v>
      </c>
      <c r="L741" s="118" t="str">
        <f>VLOOKUP(A741,'District Data'!$A$2:$P$321,14,FALSE)</f>
        <v>Yes</v>
      </c>
      <c r="M741" s="120" t="str">
        <f>IFERROR(IF(AND(VLOOKUP(C741,'Package 218'!$D:$D,1,FALSE)=C741,VLOOKUP(C741,'Package 218'!$D:$F,3,FALSE)="Yes",VLOOKUP(A741,'District Data'!$A$2:$O$321,14,FALSE)="Yes"),"Yes","No"),"No")</f>
        <v>Yes</v>
      </c>
      <c r="N741" s="23" t="str">
        <f t="shared" si="45"/>
        <v>Yes</v>
      </c>
      <c r="O741" s="131" t="str">
        <f t="shared" si="46"/>
        <v>Yes</v>
      </c>
    </row>
    <row r="742" spans="1:15" x14ac:dyDescent="0.25">
      <c r="A742" s="136" t="s">
        <v>1619</v>
      </c>
      <c r="B742" s="136" t="s">
        <v>3140</v>
      </c>
      <c r="C742" s="26">
        <v>3434</v>
      </c>
      <c r="D742" s="26" t="s">
        <v>1628</v>
      </c>
      <c r="E742" s="114">
        <v>889.31</v>
      </c>
      <c r="F742" s="114">
        <v>0</v>
      </c>
      <c r="G742" s="114">
        <v>0</v>
      </c>
      <c r="H742" s="114">
        <v>0</v>
      </c>
      <c r="I742" s="114">
        <v>0</v>
      </c>
      <c r="J742" s="91">
        <f t="shared" si="44"/>
        <v>889.31</v>
      </c>
      <c r="K742" s="118" t="str">
        <f>IFERROR(VLOOKUP(C742,'CEDARS School FRPL'!$C$4:$H$2393,6,FALSE),"No")</f>
        <v>Yes</v>
      </c>
      <c r="L742" s="118" t="str">
        <f>VLOOKUP(A742,'District Data'!$A$2:$P$321,14,FALSE)</f>
        <v>Yes</v>
      </c>
      <c r="M742" s="120" t="str">
        <f>IFERROR(IF(AND(VLOOKUP(C742,'Package 218'!$D:$D,1,FALSE)=C742,VLOOKUP(C742,'Package 218'!$D:$F,3,FALSE)="Yes",VLOOKUP(A742,'District Data'!$A$2:$O$321,14,FALSE)="Yes"),"Yes","No"),"No")</f>
        <v>Yes</v>
      </c>
      <c r="N742" s="23" t="str">
        <f t="shared" si="45"/>
        <v>Yes</v>
      </c>
      <c r="O742" s="131" t="str">
        <f t="shared" si="46"/>
        <v>Yes</v>
      </c>
    </row>
    <row r="743" spans="1:15" x14ac:dyDescent="0.25">
      <c r="A743" s="136" t="s">
        <v>1619</v>
      </c>
      <c r="B743" s="136" t="s">
        <v>3140</v>
      </c>
      <c r="C743" s="26">
        <v>3485</v>
      </c>
      <c r="D743" s="26" t="s">
        <v>59</v>
      </c>
      <c r="E743" s="114">
        <v>461.41</v>
      </c>
      <c r="F743" s="114">
        <v>0</v>
      </c>
      <c r="G743" s="114">
        <v>0</v>
      </c>
      <c r="H743" s="114">
        <v>0</v>
      </c>
      <c r="I743" s="114">
        <v>0</v>
      </c>
      <c r="J743" s="91">
        <f t="shared" si="44"/>
        <v>461.41</v>
      </c>
      <c r="K743" s="118" t="str">
        <f>IFERROR(VLOOKUP(C743,'CEDARS School FRPL'!$C$4:$H$2393,6,FALSE),"No")</f>
        <v>No</v>
      </c>
      <c r="L743" s="118" t="str">
        <f>VLOOKUP(A743,'District Data'!$A$2:$P$321,14,FALSE)</f>
        <v>Yes</v>
      </c>
      <c r="M743" s="120" t="str">
        <f>IFERROR(IF(AND(VLOOKUP(C743,'Package 218'!$D:$D,1,FALSE)=C743,VLOOKUP(C743,'Package 218'!$D:$F,3,FALSE)="Yes",VLOOKUP(A743,'District Data'!$A$2:$O$321,14,FALSE)="Yes"),"Yes","No"),"No")</f>
        <v>No</v>
      </c>
      <c r="N743" s="23" t="str">
        <f t="shared" si="45"/>
        <v>No</v>
      </c>
      <c r="O743" s="131" t="str">
        <f t="shared" si="46"/>
        <v>No</v>
      </c>
    </row>
    <row r="744" spans="1:15" x14ac:dyDescent="0.25">
      <c r="A744" s="136" t="s">
        <v>1619</v>
      </c>
      <c r="B744" s="136" t="s">
        <v>3140</v>
      </c>
      <c r="C744" s="26">
        <v>3521</v>
      </c>
      <c r="D744" s="26" t="s">
        <v>1629</v>
      </c>
      <c r="E744" s="114">
        <v>373.88</v>
      </c>
      <c r="F744" s="114">
        <v>0</v>
      </c>
      <c r="G744" s="114">
        <v>0</v>
      </c>
      <c r="H744" s="114">
        <v>0</v>
      </c>
      <c r="I744" s="114">
        <v>0</v>
      </c>
      <c r="J744" s="91">
        <f t="shared" si="44"/>
        <v>373.88</v>
      </c>
      <c r="K744" s="118" t="str">
        <f>IFERROR(VLOOKUP(C744,'CEDARS School FRPL'!$C$4:$H$2393,6,FALSE),"No")</f>
        <v>Yes</v>
      </c>
      <c r="L744" s="118" t="str">
        <f>VLOOKUP(A744,'District Data'!$A$2:$P$321,14,FALSE)</f>
        <v>Yes</v>
      </c>
      <c r="M744" s="120" t="str">
        <f>IFERROR(IF(AND(VLOOKUP(C744,'Package 218'!$D:$D,1,FALSE)=C744,VLOOKUP(C744,'Package 218'!$D:$F,3,FALSE)="Yes",VLOOKUP(A744,'District Data'!$A$2:$O$321,14,FALSE)="Yes"),"Yes","No"),"No")</f>
        <v>Yes</v>
      </c>
      <c r="N744" s="23" t="str">
        <f t="shared" si="45"/>
        <v>Yes</v>
      </c>
      <c r="O744" s="131" t="str">
        <f t="shared" si="46"/>
        <v>Yes</v>
      </c>
    </row>
    <row r="745" spans="1:15" x14ac:dyDescent="0.25">
      <c r="A745" s="136" t="s">
        <v>1619</v>
      </c>
      <c r="B745" s="136" t="s">
        <v>3140</v>
      </c>
      <c r="C745" s="26">
        <v>3586</v>
      </c>
      <c r="D745" s="26" t="s">
        <v>1630</v>
      </c>
      <c r="E745" s="114">
        <v>410.01</v>
      </c>
      <c r="F745" s="114">
        <v>0</v>
      </c>
      <c r="G745" s="114">
        <v>0</v>
      </c>
      <c r="H745" s="114">
        <v>0</v>
      </c>
      <c r="I745" s="114">
        <v>0</v>
      </c>
      <c r="J745" s="91">
        <f t="shared" si="44"/>
        <v>410.01</v>
      </c>
      <c r="K745" s="118" t="str">
        <f>IFERROR(VLOOKUP(C745,'CEDARS School FRPL'!$C$4:$H$2393,6,FALSE),"No")</f>
        <v>No</v>
      </c>
      <c r="L745" s="118" t="str">
        <f>VLOOKUP(A745,'District Data'!$A$2:$P$321,14,FALSE)</f>
        <v>Yes</v>
      </c>
      <c r="M745" s="120" t="str">
        <f>IFERROR(IF(AND(VLOOKUP(C745,'Package 218'!$D:$D,1,FALSE)=C745,VLOOKUP(C745,'Package 218'!$D:$F,3,FALSE)="Yes",VLOOKUP(A745,'District Data'!$A$2:$O$321,14,FALSE)="Yes"),"Yes","No"),"No")</f>
        <v>No</v>
      </c>
      <c r="N745" s="23" t="str">
        <f t="shared" si="45"/>
        <v>No</v>
      </c>
      <c r="O745" s="131" t="str">
        <f t="shared" si="46"/>
        <v>No</v>
      </c>
    </row>
    <row r="746" spans="1:15" x14ac:dyDescent="0.25">
      <c r="A746" s="136" t="s">
        <v>1619</v>
      </c>
      <c r="B746" s="136" t="s">
        <v>3140</v>
      </c>
      <c r="C746" s="26">
        <v>3587</v>
      </c>
      <c r="D746" s="26" t="s">
        <v>1631</v>
      </c>
      <c r="E746" s="114">
        <v>476.09</v>
      </c>
      <c r="F746" s="114">
        <v>0</v>
      </c>
      <c r="G746" s="114">
        <v>0</v>
      </c>
      <c r="H746" s="114">
        <v>0</v>
      </c>
      <c r="I746" s="114">
        <v>0</v>
      </c>
      <c r="J746" s="91">
        <f t="shared" si="44"/>
        <v>476.09</v>
      </c>
      <c r="K746" s="118" t="str">
        <f>IFERROR(VLOOKUP(C746,'CEDARS School FRPL'!$C$4:$H$2393,6,FALSE),"No")</f>
        <v>No</v>
      </c>
      <c r="L746" s="118" t="str">
        <f>VLOOKUP(A746,'District Data'!$A$2:$P$321,14,FALSE)</f>
        <v>Yes</v>
      </c>
      <c r="M746" s="120" t="str">
        <f>IFERROR(IF(AND(VLOOKUP(C746,'Package 218'!$D:$D,1,FALSE)=C746,VLOOKUP(C746,'Package 218'!$D:$F,3,FALSE)="Yes",VLOOKUP(A746,'District Data'!$A$2:$O$321,14,FALSE)="Yes"),"Yes","No"),"No")</f>
        <v>No</v>
      </c>
      <c r="N746" s="23" t="str">
        <f t="shared" si="45"/>
        <v>No</v>
      </c>
      <c r="O746" s="131" t="str">
        <f t="shared" si="46"/>
        <v>No</v>
      </c>
    </row>
    <row r="747" spans="1:15" x14ac:dyDescent="0.25">
      <c r="A747" s="136" t="s">
        <v>1619</v>
      </c>
      <c r="B747" s="136" t="s">
        <v>3140</v>
      </c>
      <c r="C747" s="26">
        <v>3630</v>
      </c>
      <c r="D747" s="26" t="s">
        <v>2558</v>
      </c>
      <c r="E747" s="114">
        <v>1545.41</v>
      </c>
      <c r="F747" s="114">
        <v>0</v>
      </c>
      <c r="G747" s="114">
        <v>263.35000000000002</v>
      </c>
      <c r="H747" s="114">
        <v>0</v>
      </c>
      <c r="I747" s="114">
        <v>0</v>
      </c>
      <c r="J747" s="91">
        <f t="shared" si="44"/>
        <v>1808.7600000000002</v>
      </c>
      <c r="K747" s="118" t="str">
        <f>IFERROR(VLOOKUP(C747,'CEDARS School FRPL'!$C$4:$H$2393,6,FALSE),"No")</f>
        <v>No</v>
      </c>
      <c r="L747" s="118" t="str">
        <f>VLOOKUP(A747,'District Data'!$A$2:$P$321,14,FALSE)</f>
        <v>Yes</v>
      </c>
      <c r="M747" s="120" t="str">
        <f>IFERROR(IF(AND(VLOOKUP(C747,'Package 218'!$D:$D,1,FALSE)=C747,VLOOKUP(C747,'Package 218'!$D:$F,3,FALSE)="Yes",VLOOKUP(A747,'District Data'!$A$2:$O$321,14,FALSE)="Yes"),"Yes","No"),"No")</f>
        <v>No</v>
      </c>
      <c r="N747" s="23" t="str">
        <f t="shared" si="45"/>
        <v>No</v>
      </c>
      <c r="O747" s="131" t="str">
        <f t="shared" si="46"/>
        <v>No</v>
      </c>
    </row>
    <row r="748" spans="1:15" x14ac:dyDescent="0.25">
      <c r="A748" s="136" t="s">
        <v>1619</v>
      </c>
      <c r="B748" s="136" t="s">
        <v>3140</v>
      </c>
      <c r="C748" s="26">
        <v>3668</v>
      </c>
      <c r="D748" s="26" t="s">
        <v>1632</v>
      </c>
      <c r="E748" s="114">
        <v>341.3</v>
      </c>
      <c r="F748" s="114">
        <v>0</v>
      </c>
      <c r="G748" s="114">
        <v>0</v>
      </c>
      <c r="H748" s="114">
        <v>0</v>
      </c>
      <c r="I748" s="114">
        <v>0</v>
      </c>
      <c r="J748" s="91">
        <f t="shared" si="44"/>
        <v>341.3</v>
      </c>
      <c r="K748" s="118" t="str">
        <f>IFERROR(VLOOKUP(C748,'CEDARS School FRPL'!$C$4:$H$2393,6,FALSE),"No")</f>
        <v>No</v>
      </c>
      <c r="L748" s="118" t="str">
        <f>VLOOKUP(A748,'District Data'!$A$2:$P$321,14,FALSE)</f>
        <v>Yes</v>
      </c>
      <c r="M748" s="120" t="str">
        <f>IFERROR(IF(AND(VLOOKUP(C748,'Package 218'!$D:$D,1,FALSE)=C748,VLOOKUP(C748,'Package 218'!$D:$F,3,FALSE)="Yes",VLOOKUP(A748,'District Data'!$A$2:$O$321,14,FALSE)="Yes"),"Yes","No"),"No")</f>
        <v>No</v>
      </c>
      <c r="N748" s="23" t="str">
        <f t="shared" si="45"/>
        <v>No</v>
      </c>
      <c r="O748" s="131" t="str">
        <f t="shared" si="46"/>
        <v>No</v>
      </c>
    </row>
    <row r="749" spans="1:15" x14ac:dyDescent="0.25">
      <c r="A749" s="26" t="s">
        <v>1619</v>
      </c>
      <c r="B749" s="131" t="s">
        <v>3140</v>
      </c>
      <c r="C749" s="26">
        <v>3702</v>
      </c>
      <c r="D749" s="26" t="s">
        <v>1633</v>
      </c>
      <c r="E749" s="114">
        <v>372.35</v>
      </c>
      <c r="F749" s="114">
        <v>0</v>
      </c>
      <c r="G749" s="114">
        <v>0</v>
      </c>
      <c r="H749" s="114">
        <v>0</v>
      </c>
      <c r="I749" s="114">
        <v>0</v>
      </c>
      <c r="J749" s="91">
        <f t="shared" si="44"/>
        <v>372.35</v>
      </c>
      <c r="K749" s="118" t="str">
        <f>IFERROR(VLOOKUP(C749,'CEDARS School FRPL'!$C$4:$H$2393,6,FALSE),"No")</f>
        <v>Yes</v>
      </c>
      <c r="L749" s="118" t="str">
        <f>VLOOKUP(A749,'District Data'!$A$2:$P$321,14,FALSE)</f>
        <v>Yes</v>
      </c>
      <c r="M749" s="120" t="str">
        <f>IFERROR(IF(AND(VLOOKUP(C749,'Package 218'!$D:$D,1,FALSE)=C749,VLOOKUP(C749,'Package 218'!$D:$F,3,FALSE)="Yes",VLOOKUP(A749,'District Data'!$A$2:$O$321,14,FALSE)="Yes"),"Yes","No"),"No")</f>
        <v>Yes</v>
      </c>
      <c r="N749" s="23" t="str">
        <f t="shared" si="45"/>
        <v>Yes</v>
      </c>
      <c r="O749" s="131" t="str">
        <f t="shared" si="46"/>
        <v>Yes</v>
      </c>
    </row>
    <row r="750" spans="1:15" x14ac:dyDescent="0.25">
      <c r="A750" s="136" t="s">
        <v>1619</v>
      </c>
      <c r="B750" s="136" t="s">
        <v>3140</v>
      </c>
      <c r="C750" s="26">
        <v>3740</v>
      </c>
      <c r="D750" s="26" t="s">
        <v>1634</v>
      </c>
      <c r="E750" s="114">
        <v>412</v>
      </c>
      <c r="F750" s="114">
        <v>0</v>
      </c>
      <c r="G750" s="114">
        <v>0</v>
      </c>
      <c r="H750" s="114">
        <v>0</v>
      </c>
      <c r="I750" s="114">
        <v>0</v>
      </c>
      <c r="J750" s="91">
        <f t="shared" si="44"/>
        <v>412</v>
      </c>
      <c r="K750" s="118" t="str">
        <f>IFERROR(VLOOKUP(C750,'CEDARS School FRPL'!$C$4:$H$2393,6,FALSE),"No")</f>
        <v>No</v>
      </c>
      <c r="L750" s="118" t="str">
        <f>VLOOKUP(A750,'District Data'!$A$2:$P$321,14,FALSE)</f>
        <v>Yes</v>
      </c>
      <c r="M750" s="120" t="str">
        <f>IFERROR(IF(AND(VLOOKUP(C750,'Package 218'!$D:$D,1,FALSE)=C750,VLOOKUP(C750,'Package 218'!$D:$F,3,FALSE)="Yes",VLOOKUP(A750,'District Data'!$A$2:$O$321,14,FALSE)="Yes"),"Yes","No"),"No")</f>
        <v>No</v>
      </c>
      <c r="N750" s="23" t="str">
        <f t="shared" si="45"/>
        <v>No</v>
      </c>
      <c r="O750" s="131" t="str">
        <f t="shared" si="46"/>
        <v>No</v>
      </c>
    </row>
    <row r="751" spans="1:15" x14ac:dyDescent="0.25">
      <c r="A751" s="136" t="s">
        <v>1619</v>
      </c>
      <c r="B751" s="136" t="s">
        <v>3140</v>
      </c>
      <c r="C751" s="26">
        <v>3741</v>
      </c>
      <c r="D751" s="26" t="s">
        <v>2559</v>
      </c>
      <c r="E751" s="114">
        <v>1105.57</v>
      </c>
      <c r="F751" s="114">
        <v>0</v>
      </c>
      <c r="G751" s="114">
        <v>135.81</v>
      </c>
      <c r="H751" s="114">
        <v>0</v>
      </c>
      <c r="I751" s="114">
        <v>0</v>
      </c>
      <c r="J751" s="91">
        <f t="shared" si="44"/>
        <v>1241.3799999999999</v>
      </c>
      <c r="K751" s="118" t="str">
        <f>IFERROR(VLOOKUP(C751,'CEDARS School FRPL'!$C$4:$H$2393,6,FALSE),"No")</f>
        <v>Yes</v>
      </c>
      <c r="L751" s="118" t="str">
        <f>VLOOKUP(A751,'District Data'!$A$2:$P$321,14,FALSE)</f>
        <v>Yes</v>
      </c>
      <c r="M751" s="120" t="str">
        <f>IFERROR(IF(AND(VLOOKUP(C751,'Package 218'!$D:$D,1,FALSE)=C751,VLOOKUP(C751,'Package 218'!$D:$F,3,FALSE)="Yes",VLOOKUP(A751,'District Data'!$A$2:$O$321,14,FALSE)="Yes"),"Yes","No"),"No")</f>
        <v>Yes</v>
      </c>
      <c r="N751" s="23" t="str">
        <f t="shared" si="45"/>
        <v>Yes</v>
      </c>
      <c r="O751" s="131" t="str">
        <f t="shared" si="46"/>
        <v>Yes</v>
      </c>
    </row>
    <row r="752" spans="1:15" x14ac:dyDescent="0.25">
      <c r="A752" s="136" t="s">
        <v>1619</v>
      </c>
      <c r="B752" s="136" t="s">
        <v>3140</v>
      </c>
      <c r="C752" s="26">
        <v>5070</v>
      </c>
      <c r="D752" s="26" t="s">
        <v>2563</v>
      </c>
      <c r="E752" s="114">
        <v>27.88</v>
      </c>
      <c r="F752" s="114">
        <v>0</v>
      </c>
      <c r="G752" s="114">
        <v>0</v>
      </c>
      <c r="H752" s="114">
        <v>0</v>
      </c>
      <c r="I752" s="114">
        <v>0</v>
      </c>
      <c r="J752" s="91">
        <f t="shared" si="44"/>
        <v>27.88</v>
      </c>
      <c r="K752" s="118" t="str">
        <f>IFERROR(VLOOKUP(C752,'CEDARS School FRPL'!$C$4:$H$2393,6,FALSE),"No")</f>
        <v>Yes</v>
      </c>
      <c r="L752" s="118" t="str">
        <f>VLOOKUP(A752,'District Data'!$A$2:$P$321,14,FALSE)</f>
        <v>Yes</v>
      </c>
      <c r="M752" s="120" t="str">
        <f>IFERROR(IF(AND(VLOOKUP(C752,'Package 218'!$D:$D,1,FALSE)=C752,VLOOKUP(C752,'Package 218'!$D:$F,3,FALSE)="Yes",VLOOKUP(A752,'District Data'!$A$2:$O$321,14,FALSE)="Yes"),"Yes","No"),"No")</f>
        <v>No</v>
      </c>
      <c r="N752" s="23" t="str">
        <f t="shared" si="45"/>
        <v>No</v>
      </c>
      <c r="O752" s="131" t="str">
        <f t="shared" si="46"/>
        <v>No</v>
      </c>
    </row>
    <row r="753" spans="1:15" x14ac:dyDescent="0.25">
      <c r="A753" s="136" t="s">
        <v>1619</v>
      </c>
      <c r="B753" s="136" t="s">
        <v>3140</v>
      </c>
      <c r="C753" s="26">
        <v>5229</v>
      </c>
      <c r="D753" s="26" t="s">
        <v>1635</v>
      </c>
      <c r="E753" s="114">
        <v>297.2</v>
      </c>
      <c r="F753" s="114">
        <v>0</v>
      </c>
      <c r="G753" s="114">
        <v>0</v>
      </c>
      <c r="H753" s="114">
        <v>0</v>
      </c>
      <c r="I753" s="114">
        <v>0</v>
      </c>
      <c r="J753" s="91">
        <f t="shared" si="44"/>
        <v>297.2</v>
      </c>
      <c r="K753" s="118" t="str">
        <f>IFERROR(VLOOKUP(C753,'CEDARS School FRPL'!$C$4:$H$2393,6,FALSE),"No")</f>
        <v>Yes</v>
      </c>
      <c r="L753" s="118" t="str">
        <f>VLOOKUP(A753,'District Data'!$A$2:$P$321,14,FALSE)</f>
        <v>Yes</v>
      </c>
      <c r="M753" s="120" t="str">
        <f>IFERROR(IF(AND(VLOOKUP(C753,'Package 218'!$D:$D,1,FALSE)=C753,VLOOKUP(C753,'Package 218'!$D:$F,3,FALSE)="Yes",VLOOKUP(A753,'District Data'!$A$2:$O$321,14,FALSE)="Yes"),"Yes","No"),"No")</f>
        <v>Yes</v>
      </c>
      <c r="N753" s="23" t="str">
        <f t="shared" si="45"/>
        <v>Yes</v>
      </c>
      <c r="O753" s="131" t="str">
        <f t="shared" si="46"/>
        <v>Yes</v>
      </c>
    </row>
    <row r="754" spans="1:15" x14ac:dyDescent="0.25">
      <c r="A754" s="136" t="s">
        <v>1619</v>
      </c>
      <c r="B754" s="136" t="s">
        <v>3140</v>
      </c>
      <c r="C754" s="26">
        <v>5282</v>
      </c>
      <c r="D754" s="26" t="s">
        <v>1636</v>
      </c>
      <c r="E754" s="114">
        <v>199.47</v>
      </c>
      <c r="F754" s="114">
        <v>0</v>
      </c>
      <c r="G754" s="114">
        <v>11.170000000000002</v>
      </c>
      <c r="H754" s="114">
        <v>0</v>
      </c>
      <c r="I754" s="114">
        <v>0</v>
      </c>
      <c r="J754" s="91">
        <f t="shared" si="44"/>
        <v>210.64</v>
      </c>
      <c r="K754" s="118" t="str">
        <f>IFERROR(VLOOKUP(C754,'CEDARS School FRPL'!$C$4:$H$2393,6,FALSE),"No")</f>
        <v>Yes</v>
      </c>
      <c r="L754" s="118" t="str">
        <f>VLOOKUP(A754,'District Data'!$A$2:$P$321,14,FALSE)</f>
        <v>Yes</v>
      </c>
      <c r="M754" s="120" t="str">
        <f>IFERROR(IF(AND(VLOOKUP(C754,'Package 218'!$D:$D,1,FALSE)=C754,VLOOKUP(C754,'Package 218'!$D:$F,3,FALSE)="Yes",VLOOKUP(A754,'District Data'!$A$2:$O$321,14,FALSE)="Yes"),"Yes","No"),"No")</f>
        <v>Yes</v>
      </c>
      <c r="N754" s="23" t="str">
        <f t="shared" si="45"/>
        <v>Yes</v>
      </c>
      <c r="O754" s="131" t="str">
        <f t="shared" si="46"/>
        <v>Yes</v>
      </c>
    </row>
    <row r="755" spans="1:15" x14ac:dyDescent="0.25">
      <c r="A755" s="136" t="s">
        <v>1619</v>
      </c>
      <c r="B755" s="136" t="s">
        <v>3140</v>
      </c>
      <c r="C755" s="26">
        <v>5484</v>
      </c>
      <c r="D755" s="26" t="s">
        <v>1637</v>
      </c>
      <c r="E755" s="114">
        <v>760.51</v>
      </c>
      <c r="F755" s="114">
        <v>0</v>
      </c>
      <c r="G755" s="114">
        <v>0</v>
      </c>
      <c r="H755" s="114">
        <v>0</v>
      </c>
      <c r="I755" s="114">
        <v>0</v>
      </c>
      <c r="J755" s="91">
        <f t="shared" si="44"/>
        <v>760.51</v>
      </c>
      <c r="K755" s="118" t="str">
        <f>IFERROR(VLOOKUP(C755,'CEDARS School FRPL'!$C$4:$H$2393,6,FALSE),"No")</f>
        <v>No</v>
      </c>
      <c r="L755" s="118" t="str">
        <f>VLOOKUP(A755,'District Data'!$A$2:$P$321,14,FALSE)</f>
        <v>Yes</v>
      </c>
      <c r="M755" s="120" t="str">
        <f>IFERROR(IF(AND(VLOOKUP(C755,'Package 218'!$D:$D,1,FALSE)=C755,VLOOKUP(C755,'Package 218'!$D:$F,3,FALSE)="Yes",VLOOKUP(A755,'District Data'!$A$2:$O$321,14,FALSE)="Yes"),"Yes","No"),"No")</f>
        <v>No</v>
      </c>
      <c r="N755" s="23" t="str">
        <f t="shared" si="45"/>
        <v>No</v>
      </c>
      <c r="O755" s="131" t="str">
        <f t="shared" si="46"/>
        <v>No</v>
      </c>
    </row>
    <row r="756" spans="1:15" x14ac:dyDescent="0.25">
      <c r="A756" s="136" t="s">
        <v>1619</v>
      </c>
      <c r="B756" s="136" t="s">
        <v>3140</v>
      </c>
      <c r="C756" s="26">
        <v>5519</v>
      </c>
      <c r="D756" s="26" t="s">
        <v>2744</v>
      </c>
      <c r="E756" s="114">
        <v>509</v>
      </c>
      <c r="F756" s="114">
        <v>0</v>
      </c>
      <c r="G756" s="114">
        <v>0</v>
      </c>
      <c r="H756" s="114">
        <v>0</v>
      </c>
      <c r="I756" s="114">
        <v>0</v>
      </c>
      <c r="J756" s="91">
        <f t="shared" si="44"/>
        <v>509</v>
      </c>
      <c r="K756" s="118" t="str">
        <f>IFERROR(VLOOKUP(C756,'CEDARS School FRPL'!$C$4:$H$2393,6,FALSE),"No")</f>
        <v>No</v>
      </c>
      <c r="L756" s="118" t="str">
        <f>VLOOKUP(A756,'District Data'!$A$2:$P$321,14,FALSE)</f>
        <v>Yes</v>
      </c>
      <c r="M756" s="120" t="str">
        <f>IFERROR(IF(AND(VLOOKUP(C756,'Package 218'!$D:$D,1,FALSE)=C756,VLOOKUP(C756,'Package 218'!$D:$F,3,FALSE)="Yes",VLOOKUP(A756,'District Data'!$A$2:$O$321,14,FALSE)="Yes"),"Yes","No"),"No")</f>
        <v>No</v>
      </c>
      <c r="N756" s="23" t="str">
        <f t="shared" si="45"/>
        <v>No</v>
      </c>
      <c r="O756" s="131" t="str">
        <f t="shared" si="46"/>
        <v>No</v>
      </c>
    </row>
    <row r="757" spans="1:15" x14ac:dyDescent="0.25">
      <c r="A757" s="136" t="s">
        <v>1619</v>
      </c>
      <c r="B757" s="136" t="s">
        <v>3140</v>
      </c>
      <c r="C757" s="26">
        <v>5741</v>
      </c>
      <c r="D757" s="26" t="s">
        <v>3339</v>
      </c>
      <c r="E757" s="114">
        <v>502.05</v>
      </c>
      <c r="F757" s="114">
        <v>0</v>
      </c>
      <c r="G757" s="114">
        <v>0</v>
      </c>
      <c r="H757" s="114">
        <v>0</v>
      </c>
      <c r="I757" s="114">
        <v>0</v>
      </c>
      <c r="J757" s="91">
        <f t="shared" si="44"/>
        <v>502.05</v>
      </c>
      <c r="K757" s="118" t="str">
        <f>IFERROR(VLOOKUP(C757,'CEDARS School FRPL'!$C$4:$H$2393,6,FALSE),"No")</f>
        <v>No</v>
      </c>
      <c r="L757" s="118" t="str">
        <f>VLOOKUP(A757,'District Data'!$A$2:$P$321,14,FALSE)</f>
        <v>Yes</v>
      </c>
      <c r="M757" s="120" t="str">
        <f>IFERROR(IF(AND(VLOOKUP(C757,'Package 218'!$D:$D,1,FALSE)=C757,VLOOKUP(C757,'Package 218'!$D:$F,3,FALSE)="Yes",VLOOKUP(A757,'District Data'!$A$2:$O$321,14,FALSE)="Yes"),"Yes","No"),"No")</f>
        <v>No</v>
      </c>
      <c r="N757" s="23" t="str">
        <f t="shared" si="45"/>
        <v>No</v>
      </c>
      <c r="O757" s="131" t="str">
        <f t="shared" si="46"/>
        <v>No</v>
      </c>
    </row>
    <row r="758" spans="1:15" x14ac:dyDescent="0.25">
      <c r="A758" s="136" t="s">
        <v>1862</v>
      </c>
      <c r="B758" s="136" t="s">
        <v>3161</v>
      </c>
      <c r="C758" s="26">
        <v>2512</v>
      </c>
      <c r="D758" s="26" t="s">
        <v>1863</v>
      </c>
      <c r="E758" s="114">
        <v>31.1</v>
      </c>
      <c r="F758" s="114">
        <v>0</v>
      </c>
      <c r="G758" s="114">
        <v>0</v>
      </c>
      <c r="H758" s="114">
        <v>0</v>
      </c>
      <c r="I758" s="114">
        <v>0</v>
      </c>
      <c r="J758" s="91">
        <f t="shared" si="44"/>
        <v>31.1</v>
      </c>
      <c r="K758" s="118" t="str">
        <f>IFERROR(VLOOKUP(C758,'CEDARS School FRPL'!$C$4:$H$2393,6,FALSE),"No")</f>
        <v>Yes</v>
      </c>
      <c r="L758" s="118" t="str">
        <f>VLOOKUP(A758,'District Data'!$A$2:$P$321,14,FALSE)</f>
        <v>Yes</v>
      </c>
      <c r="M758" s="120" t="str">
        <f>IFERROR(IF(AND(VLOOKUP(C758,'Package 218'!$D:$D,1,FALSE)=C758,VLOOKUP(C758,'Package 218'!$D:$F,3,FALSE)="Yes",VLOOKUP(A758,'District Data'!$A$2:$O$321,14,FALSE)="Yes"),"Yes","No"),"No")</f>
        <v>Yes</v>
      </c>
      <c r="N758" s="23" t="str">
        <f t="shared" si="45"/>
        <v>Yes</v>
      </c>
      <c r="O758" s="131" t="str">
        <f t="shared" si="46"/>
        <v>Yes</v>
      </c>
    </row>
    <row r="759" spans="1:15" x14ac:dyDescent="0.25">
      <c r="A759" s="136" t="s">
        <v>1862</v>
      </c>
      <c r="B759" s="136" t="s">
        <v>3161</v>
      </c>
      <c r="C759" s="26">
        <v>2513</v>
      </c>
      <c r="D759" s="26" t="s">
        <v>1864</v>
      </c>
      <c r="E759" s="114">
        <v>11.81</v>
      </c>
      <c r="F759" s="114">
        <v>0</v>
      </c>
      <c r="G759" s="114">
        <v>0</v>
      </c>
      <c r="H759" s="114">
        <v>0</v>
      </c>
      <c r="I759" s="114">
        <v>0</v>
      </c>
      <c r="J759" s="91">
        <f t="shared" si="44"/>
        <v>11.81</v>
      </c>
      <c r="K759" s="118" t="str">
        <f>IFERROR(VLOOKUP(C759,'CEDARS School FRPL'!$C$4:$H$2393,6,FALSE),"No")</f>
        <v>Yes</v>
      </c>
      <c r="L759" s="118" t="str">
        <f>VLOOKUP(A759,'District Data'!$A$2:$P$321,14,FALSE)</f>
        <v>Yes</v>
      </c>
      <c r="M759" s="120" t="str">
        <f>IFERROR(IF(AND(VLOOKUP(C759,'Package 218'!$D:$D,1,FALSE)=C759,VLOOKUP(C759,'Package 218'!$D:$F,3,FALSE)="Yes",VLOOKUP(A759,'District Data'!$A$2:$O$321,14,FALSE)="Yes"),"Yes","No"),"No")</f>
        <v>Yes</v>
      </c>
      <c r="N759" s="23" t="str">
        <f t="shared" si="45"/>
        <v>Yes</v>
      </c>
      <c r="O759" s="131" t="str">
        <f t="shared" si="46"/>
        <v>Yes</v>
      </c>
    </row>
    <row r="760" spans="1:15" x14ac:dyDescent="0.25">
      <c r="A760" s="136" t="s">
        <v>91</v>
      </c>
      <c r="B760" s="136" t="s">
        <v>2922</v>
      </c>
      <c r="C760" s="26">
        <v>2701</v>
      </c>
      <c r="D760" s="26" t="s">
        <v>92</v>
      </c>
      <c r="E760" s="114">
        <v>1516.01</v>
      </c>
      <c r="F760" s="114">
        <v>0</v>
      </c>
      <c r="G760" s="114">
        <v>125.00999999999999</v>
      </c>
      <c r="H760" s="114">
        <v>0</v>
      </c>
      <c r="I760" s="114">
        <v>0</v>
      </c>
      <c r="J760" s="91">
        <f t="shared" si="44"/>
        <v>1641.02</v>
      </c>
      <c r="K760" s="118" t="str">
        <f>IFERROR(VLOOKUP(C760,'CEDARS School FRPL'!$C$4:$H$2393,6,FALSE),"No")</f>
        <v>No</v>
      </c>
      <c r="L760" s="118" t="str">
        <f>VLOOKUP(A760,'District Data'!$A$2:$P$321,14,FALSE)</f>
        <v>Yes</v>
      </c>
      <c r="M760" s="120" t="str">
        <f>IFERROR(IF(AND(VLOOKUP(C760,'Package 218'!$D:$D,1,FALSE)=C760,VLOOKUP(C760,'Package 218'!$D:$F,3,FALSE)="Yes",VLOOKUP(A760,'District Data'!$A$2:$O$321,14,FALSE)="Yes"),"Yes","No"),"No")</f>
        <v>No</v>
      </c>
      <c r="N760" s="23" t="str">
        <f t="shared" si="45"/>
        <v>No</v>
      </c>
      <c r="O760" s="131" t="str">
        <f t="shared" si="46"/>
        <v>No</v>
      </c>
    </row>
    <row r="761" spans="1:15" x14ac:dyDescent="0.25">
      <c r="A761" s="136" t="s">
        <v>91</v>
      </c>
      <c r="B761" s="136" t="s">
        <v>2922</v>
      </c>
      <c r="C761" s="26">
        <v>2846</v>
      </c>
      <c r="D761" s="26" t="s">
        <v>93</v>
      </c>
      <c r="E761" s="114">
        <v>466.8</v>
      </c>
      <c r="F761" s="114">
        <v>0</v>
      </c>
      <c r="G761" s="114">
        <v>0</v>
      </c>
      <c r="H761" s="114">
        <v>0</v>
      </c>
      <c r="I761" s="114">
        <v>0</v>
      </c>
      <c r="J761" s="91">
        <f t="shared" si="44"/>
        <v>466.8</v>
      </c>
      <c r="K761" s="118" t="str">
        <f>IFERROR(VLOOKUP(C761,'CEDARS School FRPL'!$C$4:$H$2393,6,FALSE),"No")</f>
        <v>No</v>
      </c>
      <c r="L761" s="118" t="str">
        <f>VLOOKUP(A761,'District Data'!$A$2:$P$321,14,FALSE)</f>
        <v>Yes</v>
      </c>
      <c r="M761" s="120" t="str">
        <f>IFERROR(IF(AND(VLOOKUP(C761,'Package 218'!$D:$D,1,FALSE)=C761,VLOOKUP(C761,'Package 218'!$D:$F,3,FALSE)="Yes",VLOOKUP(A761,'District Data'!$A$2:$O$321,14,FALSE)="Yes"),"Yes","No"),"No")</f>
        <v>No</v>
      </c>
      <c r="N761" s="23" t="str">
        <f t="shared" si="45"/>
        <v>No</v>
      </c>
      <c r="O761" s="131" t="str">
        <f t="shared" si="46"/>
        <v>No</v>
      </c>
    </row>
    <row r="762" spans="1:15" x14ac:dyDescent="0.25">
      <c r="A762" s="136" t="s">
        <v>91</v>
      </c>
      <c r="B762" s="136" t="s">
        <v>2922</v>
      </c>
      <c r="C762" s="26">
        <v>2847</v>
      </c>
      <c r="D762" s="26" t="s">
        <v>94</v>
      </c>
      <c r="E762" s="114">
        <v>567.5</v>
      </c>
      <c r="F762" s="114">
        <v>0</v>
      </c>
      <c r="G762" s="114">
        <v>0</v>
      </c>
      <c r="H762" s="114">
        <v>0</v>
      </c>
      <c r="I762" s="114">
        <v>0</v>
      </c>
      <c r="J762" s="91">
        <f t="shared" si="44"/>
        <v>567.5</v>
      </c>
      <c r="K762" s="118" t="str">
        <f>IFERROR(VLOOKUP(C762,'CEDARS School FRPL'!$C$4:$H$2393,6,FALSE),"No")</f>
        <v>No</v>
      </c>
      <c r="L762" s="118" t="str">
        <f>VLOOKUP(A762,'District Data'!$A$2:$P$321,14,FALSE)</f>
        <v>Yes</v>
      </c>
      <c r="M762" s="120" t="str">
        <f>IFERROR(IF(AND(VLOOKUP(C762,'Package 218'!$D:$D,1,FALSE)=C762,VLOOKUP(C762,'Package 218'!$D:$F,3,FALSE)="Yes",VLOOKUP(A762,'District Data'!$A$2:$O$321,14,FALSE)="Yes"),"Yes","No"),"No")</f>
        <v>No</v>
      </c>
      <c r="N762" s="23" t="str">
        <f t="shared" si="45"/>
        <v>No</v>
      </c>
      <c r="O762" s="131" t="str">
        <f t="shared" si="46"/>
        <v>No</v>
      </c>
    </row>
    <row r="763" spans="1:15" x14ac:dyDescent="0.25">
      <c r="A763" s="136" t="s">
        <v>91</v>
      </c>
      <c r="B763" s="136" t="s">
        <v>2922</v>
      </c>
      <c r="C763" s="26">
        <v>3100</v>
      </c>
      <c r="D763" s="26" t="s">
        <v>96</v>
      </c>
      <c r="E763" s="114">
        <v>501.61</v>
      </c>
      <c r="F763" s="114">
        <v>0</v>
      </c>
      <c r="G763" s="114">
        <v>0</v>
      </c>
      <c r="H763" s="114">
        <v>0</v>
      </c>
      <c r="I763" s="114">
        <v>0</v>
      </c>
      <c r="J763" s="91">
        <f t="shared" si="44"/>
        <v>501.61</v>
      </c>
      <c r="K763" s="118" t="str">
        <f>IFERROR(VLOOKUP(C763,'CEDARS School FRPL'!$C$4:$H$2393,6,FALSE),"No")</f>
        <v>No</v>
      </c>
      <c r="L763" s="118" t="str">
        <f>VLOOKUP(A763,'District Data'!$A$2:$P$321,14,FALSE)</f>
        <v>Yes</v>
      </c>
      <c r="M763" s="120" t="str">
        <f>IFERROR(IF(AND(VLOOKUP(C763,'Package 218'!$D:$D,1,FALSE)=C763,VLOOKUP(C763,'Package 218'!$D:$F,3,FALSE)="Yes",VLOOKUP(A763,'District Data'!$A$2:$O$321,14,FALSE)="Yes"),"Yes","No"),"No")</f>
        <v>No</v>
      </c>
      <c r="N763" s="23" t="str">
        <f t="shared" si="45"/>
        <v>No</v>
      </c>
      <c r="O763" s="131" t="str">
        <f t="shared" si="46"/>
        <v>No</v>
      </c>
    </row>
    <row r="764" spans="1:15" x14ac:dyDescent="0.25">
      <c r="A764" s="136" t="s">
        <v>91</v>
      </c>
      <c r="B764" s="136" t="s">
        <v>2922</v>
      </c>
      <c r="C764" s="26">
        <v>3166</v>
      </c>
      <c r="D764" s="26" t="s">
        <v>97</v>
      </c>
      <c r="E764" s="114">
        <v>594.15</v>
      </c>
      <c r="F764" s="114">
        <v>0</v>
      </c>
      <c r="G764" s="114">
        <v>0</v>
      </c>
      <c r="H764" s="114">
        <v>0</v>
      </c>
      <c r="I764" s="114">
        <v>0</v>
      </c>
      <c r="J764" s="91">
        <f t="shared" si="44"/>
        <v>594.15</v>
      </c>
      <c r="K764" s="118" t="str">
        <f>IFERROR(VLOOKUP(C764,'CEDARS School FRPL'!$C$4:$H$2393,6,FALSE),"No")</f>
        <v>Yes</v>
      </c>
      <c r="L764" s="118" t="str">
        <f>VLOOKUP(A764,'District Data'!$A$2:$P$321,14,FALSE)</f>
        <v>Yes</v>
      </c>
      <c r="M764" s="120" t="str">
        <f>IFERROR(IF(AND(VLOOKUP(C764,'Package 218'!$D:$D,1,FALSE)=C764,VLOOKUP(C764,'Package 218'!$D:$F,3,FALSE)="Yes",VLOOKUP(A764,'District Data'!$A$2:$O$321,14,FALSE)="Yes"),"Yes","No"),"No")</f>
        <v>Yes</v>
      </c>
      <c r="N764" s="23" t="str">
        <f t="shared" si="45"/>
        <v>Yes</v>
      </c>
      <c r="O764" s="131" t="str">
        <f t="shared" si="46"/>
        <v>Yes</v>
      </c>
    </row>
    <row r="765" spans="1:15" x14ac:dyDescent="0.25">
      <c r="A765" s="136" t="s">
        <v>91</v>
      </c>
      <c r="B765" s="136" t="s">
        <v>2922</v>
      </c>
      <c r="C765" s="26">
        <v>3167</v>
      </c>
      <c r="D765" s="26" t="s">
        <v>98</v>
      </c>
      <c r="E765" s="114">
        <v>526.1</v>
      </c>
      <c r="F765" s="114">
        <v>0</v>
      </c>
      <c r="G765" s="114">
        <v>0</v>
      </c>
      <c r="H765" s="114">
        <v>0</v>
      </c>
      <c r="I765" s="114">
        <v>0</v>
      </c>
      <c r="J765" s="91">
        <f t="shared" si="44"/>
        <v>526.1</v>
      </c>
      <c r="K765" s="118" t="str">
        <f>IFERROR(VLOOKUP(C765,'CEDARS School FRPL'!$C$4:$H$2393,6,FALSE),"No")</f>
        <v>No</v>
      </c>
      <c r="L765" s="118" t="str">
        <f>VLOOKUP(A765,'District Data'!$A$2:$P$321,14,FALSE)</f>
        <v>Yes</v>
      </c>
      <c r="M765" s="120" t="str">
        <f>IFERROR(IF(AND(VLOOKUP(C765,'Package 218'!$D:$D,1,FALSE)=C765,VLOOKUP(C765,'Package 218'!$D:$F,3,FALSE)="Yes",VLOOKUP(A765,'District Data'!$A$2:$O$321,14,FALSE)="Yes"),"Yes","No"),"No")</f>
        <v>No</v>
      </c>
      <c r="N765" s="23" t="str">
        <f t="shared" si="45"/>
        <v>No</v>
      </c>
      <c r="O765" s="131" t="str">
        <f t="shared" si="46"/>
        <v>No</v>
      </c>
    </row>
    <row r="766" spans="1:15" x14ac:dyDescent="0.25">
      <c r="A766" t="s">
        <v>91</v>
      </c>
      <c r="B766" t="s">
        <v>2922</v>
      </c>
      <c r="C766" s="189">
        <v>3168</v>
      </c>
      <c r="D766" t="s">
        <v>99</v>
      </c>
      <c r="E766" s="114">
        <v>348.2</v>
      </c>
      <c r="F766" s="114">
        <v>0</v>
      </c>
      <c r="G766" s="114">
        <v>0</v>
      </c>
      <c r="H766" s="114">
        <v>0</v>
      </c>
      <c r="I766" s="114">
        <v>0</v>
      </c>
      <c r="J766" s="91">
        <f t="shared" si="44"/>
        <v>348.2</v>
      </c>
      <c r="K766" s="118" t="str">
        <f>IFERROR(VLOOKUP(C766,'CEDARS School FRPL'!$C$4:$H$2393,6,FALSE),"No")</f>
        <v>No</v>
      </c>
      <c r="L766" s="118" t="str">
        <f>VLOOKUP(A766,'District Data'!$A$2:$P$321,14,FALSE)</f>
        <v>Yes</v>
      </c>
      <c r="M766" s="120" t="str">
        <f>IFERROR(IF(AND(VLOOKUP(C766,'Package 218'!$D:$D,1,FALSE)=C766,VLOOKUP(C766,'Package 218'!$D:$F,3,FALSE)="Yes",VLOOKUP(A766,'District Data'!$A$2:$O$321,14,FALSE)="Yes"),"Yes","No"),"No")</f>
        <v>No</v>
      </c>
      <c r="N766" s="23" t="str">
        <f t="shared" si="45"/>
        <v>No</v>
      </c>
      <c r="O766" s="131" t="str">
        <f t="shared" si="46"/>
        <v>No</v>
      </c>
    </row>
    <row r="767" spans="1:15" x14ac:dyDescent="0.25">
      <c r="A767" s="136" t="s">
        <v>91</v>
      </c>
      <c r="B767" s="136" t="s">
        <v>2922</v>
      </c>
      <c r="C767" s="26">
        <v>3224</v>
      </c>
      <c r="D767" s="26" t="s">
        <v>100</v>
      </c>
      <c r="E767" s="114">
        <v>447.6</v>
      </c>
      <c r="F767" s="114">
        <v>0</v>
      </c>
      <c r="G767" s="114">
        <v>0</v>
      </c>
      <c r="H767" s="114">
        <v>0</v>
      </c>
      <c r="I767" s="114">
        <v>0</v>
      </c>
      <c r="J767" s="91">
        <f t="shared" si="44"/>
        <v>447.6</v>
      </c>
      <c r="K767" s="118" t="str">
        <f>IFERROR(VLOOKUP(C767,'CEDARS School FRPL'!$C$4:$H$2393,6,FALSE),"No")</f>
        <v>No</v>
      </c>
      <c r="L767" s="118" t="str">
        <f>VLOOKUP(A767,'District Data'!$A$2:$P$321,14,FALSE)</f>
        <v>Yes</v>
      </c>
      <c r="M767" s="120" t="str">
        <f>IFERROR(IF(AND(VLOOKUP(C767,'Package 218'!$D:$D,1,FALSE)=C767,VLOOKUP(C767,'Package 218'!$D:$F,3,FALSE)="Yes",VLOOKUP(A767,'District Data'!$A$2:$O$321,14,FALSE)="Yes"),"Yes","No"),"No")</f>
        <v>No</v>
      </c>
      <c r="N767" s="23" t="str">
        <f t="shared" si="45"/>
        <v>No</v>
      </c>
      <c r="O767" s="131" t="str">
        <f t="shared" si="46"/>
        <v>No</v>
      </c>
    </row>
    <row r="768" spans="1:15" x14ac:dyDescent="0.25">
      <c r="A768" s="136" t="s">
        <v>91</v>
      </c>
      <c r="B768" s="136" t="s">
        <v>2922</v>
      </c>
      <c r="C768" s="26">
        <v>3225</v>
      </c>
      <c r="D768" s="26" t="s">
        <v>101</v>
      </c>
      <c r="E768" s="114">
        <v>400.9</v>
      </c>
      <c r="F768" s="114">
        <v>0</v>
      </c>
      <c r="G768" s="114">
        <v>0</v>
      </c>
      <c r="H768" s="114">
        <v>0</v>
      </c>
      <c r="I768" s="114">
        <v>0</v>
      </c>
      <c r="J768" s="91">
        <f t="shared" si="44"/>
        <v>400.9</v>
      </c>
      <c r="K768" s="118" t="str">
        <f>IFERROR(VLOOKUP(C768,'CEDARS School FRPL'!$C$4:$H$2393,6,FALSE),"No")</f>
        <v>Yes</v>
      </c>
      <c r="L768" s="118" t="str">
        <f>VLOOKUP(A768,'District Data'!$A$2:$P$321,14,FALSE)</f>
        <v>Yes</v>
      </c>
      <c r="M768" s="120" t="str">
        <f>IFERROR(IF(AND(VLOOKUP(C768,'Package 218'!$D:$D,1,FALSE)=C768,VLOOKUP(C768,'Package 218'!$D:$F,3,FALSE)="Yes",VLOOKUP(A768,'District Data'!$A$2:$O$321,14,FALSE)="Yes"),"Yes","No"),"No")</f>
        <v>Yes</v>
      </c>
      <c r="N768" s="23" t="str">
        <f t="shared" si="45"/>
        <v>Yes</v>
      </c>
      <c r="O768" s="131" t="str">
        <f t="shared" si="46"/>
        <v>Yes</v>
      </c>
    </row>
    <row r="769" spans="1:15" x14ac:dyDescent="0.25">
      <c r="A769" s="136" t="s">
        <v>91</v>
      </c>
      <c r="B769" s="136" t="s">
        <v>2922</v>
      </c>
      <c r="C769" s="26">
        <v>3282</v>
      </c>
      <c r="D769" s="26" t="s">
        <v>102</v>
      </c>
      <c r="E769" s="114">
        <v>1198.1099999999999</v>
      </c>
      <c r="F769" s="114">
        <v>0</v>
      </c>
      <c r="G769" s="114">
        <v>119.80000000000001</v>
      </c>
      <c r="H769" s="114">
        <v>0</v>
      </c>
      <c r="I769" s="114">
        <v>0</v>
      </c>
      <c r="J769" s="91">
        <f t="shared" si="44"/>
        <v>1317.9099999999999</v>
      </c>
      <c r="K769" s="118" t="str">
        <f>IFERROR(VLOOKUP(C769,'CEDARS School FRPL'!$C$4:$H$2393,6,FALSE),"No")</f>
        <v>No</v>
      </c>
      <c r="L769" s="118" t="str">
        <f>VLOOKUP(A769,'District Data'!$A$2:$P$321,14,FALSE)</f>
        <v>Yes</v>
      </c>
      <c r="M769" s="120" t="str">
        <f>IFERROR(IF(AND(VLOOKUP(C769,'Package 218'!$D:$D,1,FALSE)=C769,VLOOKUP(C769,'Package 218'!$D:$F,3,FALSE)="Yes",VLOOKUP(A769,'District Data'!$A$2:$O$321,14,FALSE)="Yes"),"Yes","No"),"No")</f>
        <v>No</v>
      </c>
      <c r="N769" s="23" t="str">
        <f t="shared" si="45"/>
        <v>No</v>
      </c>
      <c r="O769" s="131" t="str">
        <f t="shared" si="46"/>
        <v>No</v>
      </c>
    </row>
    <row r="770" spans="1:15" x14ac:dyDescent="0.25">
      <c r="A770" s="136" t="s">
        <v>91</v>
      </c>
      <c r="B770" s="136" t="s">
        <v>2922</v>
      </c>
      <c r="C770" s="26">
        <v>3283</v>
      </c>
      <c r="D770" s="26" t="s">
        <v>103</v>
      </c>
      <c r="E770" s="114">
        <v>918.06</v>
      </c>
      <c r="F770" s="114">
        <v>0</v>
      </c>
      <c r="G770" s="114">
        <v>0</v>
      </c>
      <c r="H770" s="114">
        <v>0</v>
      </c>
      <c r="I770" s="114">
        <v>0</v>
      </c>
      <c r="J770" s="91">
        <f t="shared" si="44"/>
        <v>918.06</v>
      </c>
      <c r="K770" s="118" t="str">
        <f>IFERROR(VLOOKUP(C770,'CEDARS School FRPL'!$C$4:$H$2393,6,FALSE),"No")</f>
        <v>No</v>
      </c>
      <c r="L770" s="118" t="str">
        <f>VLOOKUP(A770,'District Data'!$A$2:$P$321,14,FALSE)</f>
        <v>Yes</v>
      </c>
      <c r="M770" s="120" t="str">
        <f>IFERROR(IF(AND(VLOOKUP(C770,'Package 218'!$D:$D,1,FALSE)=C770,VLOOKUP(C770,'Package 218'!$D:$F,3,FALSE)="Yes",VLOOKUP(A770,'District Data'!$A$2:$O$321,14,FALSE)="Yes"),"Yes","No"),"No")</f>
        <v>No</v>
      </c>
      <c r="N770" s="23" t="str">
        <f t="shared" si="45"/>
        <v>No</v>
      </c>
      <c r="O770" s="131" t="str">
        <f t="shared" si="46"/>
        <v>No</v>
      </c>
    </row>
    <row r="771" spans="1:15" x14ac:dyDescent="0.25">
      <c r="A771" s="136" t="s">
        <v>91</v>
      </c>
      <c r="B771" s="136" t="s">
        <v>2922</v>
      </c>
      <c r="C771" s="26">
        <v>3338</v>
      </c>
      <c r="D771" s="26" t="s">
        <v>104</v>
      </c>
      <c r="E771" s="114">
        <v>746.67</v>
      </c>
      <c r="F771" s="114">
        <v>0</v>
      </c>
      <c r="G771" s="114">
        <v>0</v>
      </c>
      <c r="H771" s="114">
        <v>0</v>
      </c>
      <c r="I771" s="114">
        <v>0</v>
      </c>
      <c r="J771" s="91">
        <f t="shared" si="44"/>
        <v>746.67</v>
      </c>
      <c r="K771" s="118" t="str">
        <f>IFERROR(VLOOKUP(C771,'CEDARS School FRPL'!$C$4:$H$2393,6,FALSE),"No")</f>
        <v>No</v>
      </c>
      <c r="L771" s="118" t="str">
        <f>VLOOKUP(A771,'District Data'!$A$2:$P$321,14,FALSE)</f>
        <v>Yes</v>
      </c>
      <c r="M771" s="120" t="str">
        <f>IFERROR(IF(AND(VLOOKUP(C771,'Package 218'!$D:$D,1,FALSE)=C771,VLOOKUP(C771,'Package 218'!$D:$F,3,FALSE)="Yes",VLOOKUP(A771,'District Data'!$A$2:$O$321,14,FALSE)="Yes"),"Yes","No"),"No")</f>
        <v>No</v>
      </c>
      <c r="N771" s="23" t="str">
        <f t="shared" si="45"/>
        <v>No</v>
      </c>
      <c r="O771" s="131" t="str">
        <f t="shared" si="46"/>
        <v>No</v>
      </c>
    </row>
    <row r="772" spans="1:15" x14ac:dyDescent="0.25">
      <c r="A772" s="136" t="s">
        <v>91</v>
      </c>
      <c r="B772" s="136" t="s">
        <v>2922</v>
      </c>
      <c r="C772" s="26">
        <v>3339</v>
      </c>
      <c r="D772" s="26" t="s">
        <v>105</v>
      </c>
      <c r="E772" s="114">
        <v>355.67</v>
      </c>
      <c r="F772" s="114">
        <v>0</v>
      </c>
      <c r="G772" s="114">
        <v>0</v>
      </c>
      <c r="H772" s="114">
        <v>0</v>
      </c>
      <c r="I772" s="114">
        <v>0</v>
      </c>
      <c r="J772" s="91">
        <f t="shared" ref="J772:J835" si="47">SUM(E772:I772)</f>
        <v>355.67</v>
      </c>
      <c r="K772" s="118" t="str">
        <f>IFERROR(VLOOKUP(C772,'CEDARS School FRPL'!$C$4:$H$2393,6,FALSE),"No")</f>
        <v>Yes</v>
      </c>
      <c r="L772" s="118" t="str">
        <f>VLOOKUP(A772,'District Data'!$A$2:$P$321,14,FALSE)</f>
        <v>Yes</v>
      </c>
      <c r="M772" s="120" t="str">
        <f>IFERROR(IF(AND(VLOOKUP(C772,'Package 218'!$D:$D,1,FALSE)=C772,VLOOKUP(C772,'Package 218'!$D:$F,3,FALSE)="Yes",VLOOKUP(A772,'District Data'!$A$2:$O$321,14,FALSE)="Yes"),"Yes","No"),"No")</f>
        <v>Yes</v>
      </c>
      <c r="N772" s="23" t="str">
        <f t="shared" ref="N772:N835" si="48">IF(AND(M772="Yes",K772="Yes"),"Yes","No")</f>
        <v>Yes</v>
      </c>
      <c r="O772" s="131" t="str">
        <f t="shared" ref="O772:O835" si="49">TEXT(N772, "Yes")</f>
        <v>Yes</v>
      </c>
    </row>
    <row r="773" spans="1:15" x14ac:dyDescent="0.25">
      <c r="A773" s="136" t="s">
        <v>91</v>
      </c>
      <c r="B773" s="136" t="s">
        <v>2922</v>
      </c>
      <c r="C773" s="26">
        <v>3435</v>
      </c>
      <c r="D773" s="26" t="s">
        <v>106</v>
      </c>
      <c r="E773" s="114">
        <v>701.2</v>
      </c>
      <c r="F773" s="114">
        <v>0</v>
      </c>
      <c r="G773" s="114">
        <v>0</v>
      </c>
      <c r="H773" s="114">
        <v>0</v>
      </c>
      <c r="I773" s="114">
        <v>0</v>
      </c>
      <c r="J773" s="91">
        <f t="shared" si="47"/>
        <v>701.2</v>
      </c>
      <c r="K773" s="118" t="str">
        <f>IFERROR(VLOOKUP(C773,'CEDARS School FRPL'!$C$4:$H$2393,6,FALSE),"No")</f>
        <v>No</v>
      </c>
      <c r="L773" s="118" t="str">
        <f>VLOOKUP(A773,'District Data'!$A$2:$P$321,14,FALSE)</f>
        <v>Yes</v>
      </c>
      <c r="M773" s="120" t="str">
        <f>IFERROR(IF(AND(VLOOKUP(C773,'Package 218'!$D:$D,1,FALSE)=C773,VLOOKUP(C773,'Package 218'!$D:$F,3,FALSE)="Yes",VLOOKUP(A773,'District Data'!$A$2:$O$321,14,FALSE)="Yes"),"Yes","No"),"No")</f>
        <v>No</v>
      </c>
      <c r="N773" s="23" t="str">
        <f t="shared" si="48"/>
        <v>No</v>
      </c>
      <c r="O773" s="131" t="str">
        <f t="shared" si="49"/>
        <v>No</v>
      </c>
    </row>
    <row r="774" spans="1:15" x14ac:dyDescent="0.25">
      <c r="A774" s="136" t="s">
        <v>91</v>
      </c>
      <c r="B774" s="136" t="s">
        <v>2922</v>
      </c>
      <c r="C774" s="26">
        <v>3436</v>
      </c>
      <c r="D774" s="26" t="s">
        <v>107</v>
      </c>
      <c r="E774" s="114">
        <v>520.6</v>
      </c>
      <c r="F774" s="114">
        <v>0</v>
      </c>
      <c r="G774" s="114">
        <v>0</v>
      </c>
      <c r="H774" s="114">
        <v>0</v>
      </c>
      <c r="I774" s="114">
        <v>0</v>
      </c>
      <c r="J774" s="91">
        <f t="shared" si="47"/>
        <v>520.6</v>
      </c>
      <c r="K774" s="118" t="str">
        <f>IFERROR(VLOOKUP(C774,'CEDARS School FRPL'!$C$4:$H$2393,6,FALSE),"No")</f>
        <v>No</v>
      </c>
      <c r="L774" s="118" t="str">
        <f>VLOOKUP(A774,'District Data'!$A$2:$P$321,14,FALSE)</f>
        <v>Yes</v>
      </c>
      <c r="M774" s="120" t="str">
        <f>IFERROR(IF(AND(VLOOKUP(C774,'Package 218'!$D:$D,1,FALSE)=C774,VLOOKUP(C774,'Package 218'!$D:$F,3,FALSE)="Yes",VLOOKUP(A774,'District Data'!$A$2:$O$321,14,FALSE)="Yes"),"Yes","No"),"No")</f>
        <v>No</v>
      </c>
      <c r="N774" s="23" t="str">
        <f t="shared" si="48"/>
        <v>No</v>
      </c>
      <c r="O774" s="131" t="str">
        <f t="shared" si="49"/>
        <v>No</v>
      </c>
    </row>
    <row r="775" spans="1:15" x14ac:dyDescent="0.25">
      <c r="A775" s="136" t="s">
        <v>91</v>
      </c>
      <c r="B775" s="136" t="s">
        <v>2922</v>
      </c>
      <c r="C775" s="26">
        <v>3437</v>
      </c>
      <c r="D775" s="26" t="s">
        <v>108</v>
      </c>
      <c r="E775" s="114">
        <v>404.56</v>
      </c>
      <c r="F775" s="114">
        <v>0</v>
      </c>
      <c r="G775" s="114">
        <v>0</v>
      </c>
      <c r="H775" s="114">
        <v>0</v>
      </c>
      <c r="I775" s="114">
        <v>0</v>
      </c>
      <c r="J775" s="91">
        <f t="shared" si="47"/>
        <v>404.56</v>
      </c>
      <c r="K775" s="118" t="str">
        <f>IFERROR(VLOOKUP(C775,'CEDARS School FRPL'!$C$4:$H$2393,6,FALSE),"No")</f>
        <v>No</v>
      </c>
      <c r="L775" s="118" t="str">
        <f>VLOOKUP(A775,'District Data'!$A$2:$P$321,14,FALSE)</f>
        <v>Yes</v>
      </c>
      <c r="M775" s="120" t="str">
        <f>IFERROR(IF(AND(VLOOKUP(C775,'Package 218'!$D:$D,1,FALSE)=C775,VLOOKUP(C775,'Package 218'!$D:$F,3,FALSE)="Yes",VLOOKUP(A775,'District Data'!$A$2:$O$321,14,FALSE)="Yes"),"Yes","No"),"No")</f>
        <v>No</v>
      </c>
      <c r="N775" s="23" t="str">
        <f t="shared" si="48"/>
        <v>No</v>
      </c>
      <c r="O775" s="131" t="str">
        <f t="shared" si="49"/>
        <v>No</v>
      </c>
    </row>
    <row r="776" spans="1:15" x14ac:dyDescent="0.25">
      <c r="A776" s="136" t="s">
        <v>91</v>
      </c>
      <c r="B776" s="136" t="s">
        <v>2922</v>
      </c>
      <c r="C776" s="26">
        <v>3486</v>
      </c>
      <c r="D776" s="26" t="s">
        <v>109</v>
      </c>
      <c r="E776" s="114">
        <v>1681.9</v>
      </c>
      <c r="F776" s="114">
        <v>0</v>
      </c>
      <c r="G776" s="114">
        <v>169.72</v>
      </c>
      <c r="H776" s="114">
        <v>0</v>
      </c>
      <c r="I776" s="114">
        <v>0</v>
      </c>
      <c r="J776" s="91">
        <f t="shared" si="47"/>
        <v>1851.6200000000001</v>
      </c>
      <c r="K776" s="118" t="str">
        <f>IFERROR(VLOOKUP(C776,'CEDARS School FRPL'!$C$4:$H$2393,6,FALSE),"No")</f>
        <v>No</v>
      </c>
      <c r="L776" s="118" t="str">
        <f>VLOOKUP(A776,'District Data'!$A$2:$P$321,14,FALSE)</f>
        <v>Yes</v>
      </c>
      <c r="M776" s="120" t="str">
        <f>IFERROR(IF(AND(VLOOKUP(C776,'Package 218'!$D:$D,1,FALSE)=C776,VLOOKUP(C776,'Package 218'!$D:$F,3,FALSE)="Yes",VLOOKUP(A776,'District Data'!$A$2:$O$321,14,FALSE)="Yes"),"Yes","No"),"No")</f>
        <v>No</v>
      </c>
      <c r="N776" s="23" t="str">
        <f t="shared" si="48"/>
        <v>No</v>
      </c>
      <c r="O776" s="131" t="str">
        <f t="shared" si="49"/>
        <v>No</v>
      </c>
    </row>
    <row r="777" spans="1:15" x14ac:dyDescent="0.25">
      <c r="A777" s="136" t="s">
        <v>91</v>
      </c>
      <c r="B777" s="136" t="s">
        <v>2922</v>
      </c>
      <c r="C777" s="26">
        <v>3522</v>
      </c>
      <c r="D777" s="26" t="s">
        <v>117</v>
      </c>
      <c r="E777" s="114">
        <v>593.5</v>
      </c>
      <c r="F777" s="114">
        <v>0</v>
      </c>
      <c r="G777" s="114">
        <v>0.29000000000000004</v>
      </c>
      <c r="H777" s="114">
        <v>0</v>
      </c>
      <c r="I777" s="114">
        <v>0</v>
      </c>
      <c r="J777" s="91">
        <f t="shared" si="47"/>
        <v>593.79</v>
      </c>
      <c r="K777" s="118" t="str">
        <f>IFERROR(VLOOKUP(C777,'CEDARS School FRPL'!$C$4:$H$2393,6,FALSE),"No")</f>
        <v>No</v>
      </c>
      <c r="L777" s="118" t="str">
        <f>VLOOKUP(A777,'District Data'!$A$2:$P$321,14,FALSE)</f>
        <v>Yes</v>
      </c>
      <c r="M777" s="120" t="str">
        <f>IFERROR(IF(AND(VLOOKUP(C777,'Package 218'!$D:$D,1,FALSE)=C777,VLOOKUP(C777,'Package 218'!$D:$F,3,FALSE)="Yes",VLOOKUP(A777,'District Data'!$A$2:$O$321,14,FALSE)="Yes"),"Yes","No"),"No")</f>
        <v>No</v>
      </c>
      <c r="N777" s="23" t="str">
        <f t="shared" si="48"/>
        <v>No</v>
      </c>
      <c r="O777" s="131" t="str">
        <f t="shared" si="49"/>
        <v>No</v>
      </c>
    </row>
    <row r="778" spans="1:15" x14ac:dyDescent="0.25">
      <c r="A778" s="136" t="s">
        <v>91</v>
      </c>
      <c r="B778" s="136" t="s">
        <v>2922</v>
      </c>
      <c r="C778" s="26">
        <v>3588</v>
      </c>
      <c r="D778" s="26" t="s">
        <v>110</v>
      </c>
      <c r="E778" s="114">
        <v>1466.07</v>
      </c>
      <c r="F778" s="114">
        <v>0</v>
      </c>
      <c r="G778" s="114">
        <v>118.42</v>
      </c>
      <c r="H778" s="114">
        <v>0</v>
      </c>
      <c r="I778" s="114">
        <v>0</v>
      </c>
      <c r="J778" s="91">
        <f t="shared" si="47"/>
        <v>1584.49</v>
      </c>
      <c r="K778" s="118" t="str">
        <f>IFERROR(VLOOKUP(C778,'CEDARS School FRPL'!$C$4:$H$2393,6,FALSE),"No")</f>
        <v>No</v>
      </c>
      <c r="L778" s="118" t="str">
        <f>VLOOKUP(A778,'District Data'!$A$2:$P$321,14,FALSE)</f>
        <v>Yes</v>
      </c>
      <c r="M778" s="120" t="str">
        <f>IFERROR(IF(AND(VLOOKUP(C778,'Package 218'!$D:$D,1,FALSE)=C778,VLOOKUP(C778,'Package 218'!$D:$F,3,FALSE)="Yes",VLOOKUP(A778,'District Data'!$A$2:$O$321,14,FALSE)="Yes"),"Yes","No"),"No")</f>
        <v>No</v>
      </c>
      <c r="N778" s="23" t="str">
        <f t="shared" si="48"/>
        <v>No</v>
      </c>
      <c r="O778" s="131" t="str">
        <f t="shared" si="49"/>
        <v>No</v>
      </c>
    </row>
    <row r="779" spans="1:15" x14ac:dyDescent="0.25">
      <c r="A779" s="136" t="s">
        <v>91</v>
      </c>
      <c r="B779" s="136" t="s">
        <v>2922</v>
      </c>
      <c r="C779" s="26">
        <v>3631</v>
      </c>
      <c r="D779" s="26" t="s">
        <v>111</v>
      </c>
      <c r="E779" s="114">
        <v>919.6</v>
      </c>
      <c r="F779" s="114">
        <v>0</v>
      </c>
      <c r="G779" s="114">
        <v>0</v>
      </c>
      <c r="H779" s="114">
        <v>0</v>
      </c>
      <c r="I779" s="114">
        <v>0</v>
      </c>
      <c r="J779" s="91">
        <f t="shared" si="47"/>
        <v>919.6</v>
      </c>
      <c r="K779" s="118" t="str">
        <f>IFERROR(VLOOKUP(C779,'CEDARS School FRPL'!$C$4:$H$2393,6,FALSE),"No")</f>
        <v>No</v>
      </c>
      <c r="L779" s="118" t="str">
        <f>VLOOKUP(A779,'District Data'!$A$2:$P$321,14,FALSE)</f>
        <v>Yes</v>
      </c>
      <c r="M779" s="120" t="str">
        <f>IFERROR(IF(AND(VLOOKUP(C779,'Package 218'!$D:$D,1,FALSE)=C779,VLOOKUP(C779,'Package 218'!$D:$F,3,FALSE)="Yes",VLOOKUP(A779,'District Data'!$A$2:$O$321,14,FALSE)="Yes"),"Yes","No"),"No")</f>
        <v>No</v>
      </c>
      <c r="N779" s="23" t="str">
        <f t="shared" si="48"/>
        <v>No</v>
      </c>
      <c r="O779" s="131" t="str">
        <f t="shared" si="49"/>
        <v>No</v>
      </c>
    </row>
    <row r="780" spans="1:15" x14ac:dyDescent="0.25">
      <c r="A780" s="136" t="s">
        <v>91</v>
      </c>
      <c r="B780" s="136" t="s">
        <v>2922</v>
      </c>
      <c r="C780" s="26">
        <v>3633</v>
      </c>
      <c r="D780" s="26" t="s">
        <v>112</v>
      </c>
      <c r="E780" s="114">
        <v>305.10000000000002</v>
      </c>
      <c r="F780" s="114">
        <v>0</v>
      </c>
      <c r="G780" s="114">
        <v>0</v>
      </c>
      <c r="H780" s="114">
        <v>0</v>
      </c>
      <c r="I780" s="114">
        <v>0</v>
      </c>
      <c r="J780" s="91">
        <f t="shared" si="47"/>
        <v>305.10000000000002</v>
      </c>
      <c r="K780" s="118" t="str">
        <f>IFERROR(VLOOKUP(C780,'CEDARS School FRPL'!$C$4:$H$2393,6,FALSE),"No")</f>
        <v>No</v>
      </c>
      <c r="L780" s="118" t="str">
        <f>VLOOKUP(A780,'District Data'!$A$2:$P$321,14,FALSE)</f>
        <v>Yes</v>
      </c>
      <c r="M780" s="120" t="str">
        <f>IFERROR(IF(AND(VLOOKUP(C780,'Package 218'!$D:$D,1,FALSE)=C780,VLOOKUP(C780,'Package 218'!$D:$F,3,FALSE)="Yes",VLOOKUP(A780,'District Data'!$A$2:$O$321,14,FALSE)="Yes"),"Yes","No"),"No")</f>
        <v>No</v>
      </c>
      <c r="N780" s="23" t="str">
        <f t="shared" si="48"/>
        <v>No</v>
      </c>
      <c r="O780" s="131" t="str">
        <f t="shared" si="49"/>
        <v>No</v>
      </c>
    </row>
    <row r="781" spans="1:15" x14ac:dyDescent="0.25">
      <c r="A781" s="136" t="s">
        <v>91</v>
      </c>
      <c r="B781" s="136" t="s">
        <v>2922</v>
      </c>
      <c r="C781" s="26">
        <v>3634</v>
      </c>
      <c r="D781" s="26" t="s">
        <v>113</v>
      </c>
      <c r="E781" s="114">
        <v>567.20000000000005</v>
      </c>
      <c r="F781" s="114">
        <v>0</v>
      </c>
      <c r="G781" s="114">
        <v>0</v>
      </c>
      <c r="H781" s="114">
        <v>0</v>
      </c>
      <c r="I781" s="114">
        <v>0</v>
      </c>
      <c r="J781" s="91">
        <f t="shared" si="47"/>
        <v>567.20000000000005</v>
      </c>
      <c r="K781" s="118" t="str">
        <f>IFERROR(VLOOKUP(C781,'CEDARS School FRPL'!$C$4:$H$2393,6,FALSE),"No")</f>
        <v>No</v>
      </c>
      <c r="L781" s="118" t="str">
        <f>VLOOKUP(A781,'District Data'!$A$2:$P$321,14,FALSE)</f>
        <v>Yes</v>
      </c>
      <c r="M781" s="120" t="str">
        <f>IFERROR(IF(AND(VLOOKUP(C781,'Package 218'!$D:$D,1,FALSE)=C781,VLOOKUP(C781,'Package 218'!$D:$F,3,FALSE)="Yes",VLOOKUP(A781,'District Data'!$A$2:$O$321,14,FALSE)="Yes"),"Yes","No"),"No")</f>
        <v>No</v>
      </c>
      <c r="N781" s="23" t="str">
        <f t="shared" si="48"/>
        <v>No</v>
      </c>
      <c r="O781" s="131" t="str">
        <f t="shared" si="49"/>
        <v>No</v>
      </c>
    </row>
    <row r="782" spans="1:15" x14ac:dyDescent="0.25">
      <c r="A782" s="136" t="s">
        <v>91</v>
      </c>
      <c r="B782" s="136" t="s">
        <v>2922</v>
      </c>
      <c r="C782" s="26">
        <v>3705</v>
      </c>
      <c r="D782" s="26" t="s">
        <v>114</v>
      </c>
      <c r="E782" s="114">
        <v>479.21</v>
      </c>
      <c r="F782" s="114">
        <v>0</v>
      </c>
      <c r="G782" s="114">
        <v>0</v>
      </c>
      <c r="H782" s="114">
        <v>0</v>
      </c>
      <c r="I782" s="114">
        <v>0</v>
      </c>
      <c r="J782" s="91">
        <f t="shared" si="47"/>
        <v>479.21</v>
      </c>
      <c r="K782" s="118" t="str">
        <f>IFERROR(VLOOKUP(C782,'CEDARS School FRPL'!$C$4:$H$2393,6,FALSE),"No")</f>
        <v>No</v>
      </c>
      <c r="L782" s="118" t="str">
        <f>VLOOKUP(A782,'District Data'!$A$2:$P$321,14,FALSE)</f>
        <v>Yes</v>
      </c>
      <c r="M782" s="120" t="str">
        <f>IFERROR(IF(AND(VLOOKUP(C782,'Package 218'!$D:$D,1,FALSE)=C782,VLOOKUP(C782,'Package 218'!$D:$F,3,FALSE)="Yes",VLOOKUP(A782,'District Data'!$A$2:$O$321,14,FALSE)="Yes"),"Yes","No"),"No")</f>
        <v>No</v>
      </c>
      <c r="N782" s="23" t="str">
        <f t="shared" si="48"/>
        <v>No</v>
      </c>
      <c r="O782" s="131" t="str">
        <f t="shared" si="49"/>
        <v>No</v>
      </c>
    </row>
    <row r="783" spans="1:15" x14ac:dyDescent="0.25">
      <c r="A783" s="136" t="s">
        <v>91</v>
      </c>
      <c r="B783" s="136" t="s">
        <v>2922</v>
      </c>
      <c r="C783" s="26">
        <v>3742</v>
      </c>
      <c r="D783" s="26" t="s">
        <v>115</v>
      </c>
      <c r="E783" s="114">
        <v>547.35</v>
      </c>
      <c r="F783" s="114">
        <v>0</v>
      </c>
      <c r="G783" s="114">
        <v>0</v>
      </c>
      <c r="H783" s="114">
        <v>0</v>
      </c>
      <c r="I783" s="114">
        <v>0</v>
      </c>
      <c r="J783" s="91">
        <f t="shared" si="47"/>
        <v>547.35</v>
      </c>
      <c r="K783" s="118" t="str">
        <f>IFERROR(VLOOKUP(C783,'CEDARS School FRPL'!$C$4:$H$2393,6,FALSE),"No")</f>
        <v>No</v>
      </c>
      <c r="L783" s="118" t="str">
        <f>VLOOKUP(A783,'District Data'!$A$2:$P$321,14,FALSE)</f>
        <v>Yes</v>
      </c>
      <c r="M783" s="120" t="str">
        <f>IFERROR(IF(AND(VLOOKUP(C783,'Package 218'!$D:$D,1,FALSE)=C783,VLOOKUP(C783,'Package 218'!$D:$F,3,FALSE)="Yes",VLOOKUP(A783,'District Data'!$A$2:$O$321,14,FALSE)="Yes"),"Yes","No"),"No")</f>
        <v>No</v>
      </c>
      <c r="N783" s="23" t="str">
        <f t="shared" si="48"/>
        <v>No</v>
      </c>
      <c r="O783" s="131" t="str">
        <f t="shared" si="49"/>
        <v>No</v>
      </c>
    </row>
    <row r="784" spans="1:15" x14ac:dyDescent="0.25">
      <c r="A784" s="136" t="s">
        <v>91</v>
      </c>
      <c r="B784" s="136" t="s">
        <v>2922</v>
      </c>
      <c r="C784" s="26">
        <v>3789</v>
      </c>
      <c r="D784" s="26" t="s">
        <v>116</v>
      </c>
      <c r="E784" s="114">
        <v>730</v>
      </c>
      <c r="F784" s="114">
        <v>0</v>
      </c>
      <c r="G784" s="114">
        <v>0</v>
      </c>
      <c r="H784" s="114">
        <v>0</v>
      </c>
      <c r="I784" s="114">
        <v>0</v>
      </c>
      <c r="J784" s="91">
        <f t="shared" si="47"/>
        <v>730</v>
      </c>
      <c r="K784" s="118" t="str">
        <f>IFERROR(VLOOKUP(C784,'CEDARS School FRPL'!$C$4:$H$2393,6,FALSE),"No")</f>
        <v>No</v>
      </c>
      <c r="L784" s="118" t="str">
        <f>VLOOKUP(A784,'District Data'!$A$2:$P$321,14,FALSE)</f>
        <v>Yes</v>
      </c>
      <c r="M784" s="120" t="str">
        <f>IFERROR(IF(AND(VLOOKUP(C784,'Package 218'!$D:$D,1,FALSE)=C784,VLOOKUP(C784,'Package 218'!$D:$F,3,FALSE)="Yes",VLOOKUP(A784,'District Data'!$A$2:$O$321,14,FALSE)="Yes"),"Yes","No"),"No")</f>
        <v>No</v>
      </c>
      <c r="N784" s="23" t="str">
        <f t="shared" si="48"/>
        <v>No</v>
      </c>
      <c r="O784" s="131" t="str">
        <f t="shared" si="49"/>
        <v>No</v>
      </c>
    </row>
    <row r="785" spans="1:15" x14ac:dyDescent="0.25">
      <c r="A785" s="136" t="s">
        <v>91</v>
      </c>
      <c r="B785" s="136" t="s">
        <v>2922</v>
      </c>
      <c r="C785" s="26">
        <v>5240</v>
      </c>
      <c r="D785" s="26" t="s">
        <v>118</v>
      </c>
      <c r="E785" s="114">
        <v>359.22</v>
      </c>
      <c r="F785" s="114">
        <v>0</v>
      </c>
      <c r="G785" s="114">
        <v>25.94</v>
      </c>
      <c r="H785" s="114">
        <v>0</v>
      </c>
      <c r="I785" s="114">
        <v>0</v>
      </c>
      <c r="J785" s="91">
        <f t="shared" si="47"/>
        <v>385.16</v>
      </c>
      <c r="K785" s="118" t="str">
        <f>IFERROR(VLOOKUP(C785,'CEDARS School FRPL'!$C$4:$H$2393,6,FALSE),"No")</f>
        <v>No</v>
      </c>
      <c r="L785" s="118" t="str">
        <f>VLOOKUP(A785,'District Data'!$A$2:$P$321,14,FALSE)</f>
        <v>Yes</v>
      </c>
      <c r="M785" s="120" t="str">
        <f>IFERROR(IF(AND(VLOOKUP(C785,'Package 218'!$D:$D,1,FALSE)=C785,VLOOKUP(C785,'Package 218'!$D:$F,3,FALSE)="Yes",VLOOKUP(A785,'District Data'!$A$2:$O$321,14,FALSE)="Yes"),"Yes","No"),"No")</f>
        <v>No</v>
      </c>
      <c r="N785" s="23" t="str">
        <f t="shared" si="48"/>
        <v>No</v>
      </c>
      <c r="O785" s="131" t="str">
        <f t="shared" si="49"/>
        <v>No</v>
      </c>
    </row>
    <row r="786" spans="1:15" x14ac:dyDescent="0.25">
      <c r="A786" s="136" t="s">
        <v>91</v>
      </c>
      <c r="B786" s="136" t="s">
        <v>2922</v>
      </c>
      <c r="C786" s="26">
        <v>5308</v>
      </c>
      <c r="D786" s="26" t="s">
        <v>120</v>
      </c>
      <c r="E786" s="114">
        <v>472.1</v>
      </c>
      <c r="F786" s="114">
        <v>0</v>
      </c>
      <c r="G786" s="114">
        <v>0</v>
      </c>
      <c r="H786" s="114">
        <v>0</v>
      </c>
      <c r="I786" s="114">
        <v>0</v>
      </c>
      <c r="J786" s="91">
        <f t="shared" si="47"/>
        <v>472.1</v>
      </c>
      <c r="K786" s="118" t="str">
        <f>IFERROR(VLOOKUP(C786,'CEDARS School FRPL'!$C$4:$H$2393,6,FALSE),"No")</f>
        <v>No</v>
      </c>
      <c r="L786" s="118" t="str">
        <f>VLOOKUP(A786,'District Data'!$A$2:$P$321,14,FALSE)</f>
        <v>Yes</v>
      </c>
      <c r="M786" s="120" t="str">
        <f>IFERROR(IF(AND(VLOOKUP(C786,'Package 218'!$D:$D,1,FALSE)=C786,VLOOKUP(C786,'Package 218'!$D:$F,3,FALSE)="Yes",VLOOKUP(A786,'District Data'!$A$2:$O$321,14,FALSE)="Yes"),"Yes","No"),"No")</f>
        <v>No</v>
      </c>
      <c r="N786" s="23" t="str">
        <f t="shared" si="48"/>
        <v>No</v>
      </c>
      <c r="O786" s="131" t="str">
        <f t="shared" si="49"/>
        <v>No</v>
      </c>
    </row>
    <row r="787" spans="1:15" x14ac:dyDescent="0.25">
      <c r="A787" s="136" t="s">
        <v>91</v>
      </c>
      <c r="B787" s="136" t="s">
        <v>2922</v>
      </c>
      <c r="C787" s="26">
        <v>5714</v>
      </c>
      <c r="D787" s="26" t="s">
        <v>3261</v>
      </c>
      <c r="E787" s="114">
        <v>221.81</v>
      </c>
      <c r="F787" s="114">
        <v>0</v>
      </c>
      <c r="G787" s="114">
        <v>3.27</v>
      </c>
      <c r="H787" s="114">
        <v>0</v>
      </c>
      <c r="I787" s="114">
        <v>0</v>
      </c>
      <c r="J787" s="91">
        <f t="shared" si="47"/>
        <v>225.08</v>
      </c>
      <c r="K787" s="118" t="str">
        <f>IFERROR(VLOOKUP(C787,'CEDARS School FRPL'!$C$4:$H$2393,6,FALSE),"No")</f>
        <v>No</v>
      </c>
      <c r="L787" s="118" t="str">
        <f>VLOOKUP(A787,'District Data'!$A$2:$P$321,14,FALSE)</f>
        <v>Yes</v>
      </c>
      <c r="M787" s="120" t="str">
        <f>IFERROR(IF(AND(VLOOKUP(C787,'Package 218'!$D:$D,1,FALSE)=C787,VLOOKUP(C787,'Package 218'!$D:$F,3,FALSE)="Yes",VLOOKUP(A787,'District Data'!$A$2:$O$321,14,FALSE)="Yes"),"Yes","No"),"No")</f>
        <v>No</v>
      </c>
      <c r="N787" s="23" t="str">
        <f t="shared" si="48"/>
        <v>No</v>
      </c>
      <c r="O787" s="131" t="str">
        <f t="shared" si="49"/>
        <v>No</v>
      </c>
    </row>
    <row r="788" spans="1:15" x14ac:dyDescent="0.25">
      <c r="A788" s="136" t="s">
        <v>1898</v>
      </c>
      <c r="B788" s="136" t="s">
        <v>3200</v>
      </c>
      <c r="C788" s="26">
        <v>2564</v>
      </c>
      <c r="D788" s="26" t="s">
        <v>1899</v>
      </c>
      <c r="E788" s="114">
        <v>609.25</v>
      </c>
      <c r="F788" s="114">
        <v>0</v>
      </c>
      <c r="G788" s="114">
        <v>0</v>
      </c>
      <c r="H788" s="114">
        <v>0</v>
      </c>
      <c r="I788" s="114">
        <v>0</v>
      </c>
      <c r="J788" s="91">
        <f t="shared" si="47"/>
        <v>609.25</v>
      </c>
      <c r="K788" s="118" t="str">
        <f>IFERROR(VLOOKUP(C788,'CEDARS School FRPL'!$C$4:$H$2393,6,FALSE),"No")</f>
        <v>Yes</v>
      </c>
      <c r="L788" s="118" t="str">
        <f>VLOOKUP(A788,'District Data'!$A$2:$P$321,14,FALSE)</f>
        <v>Yes</v>
      </c>
      <c r="M788" s="120" t="str">
        <f>IFERROR(IF(AND(VLOOKUP(C788,'Package 218'!$D:$D,1,FALSE)=C788,VLOOKUP(C788,'Package 218'!$D:$F,3,FALSE)="Yes",VLOOKUP(A788,'District Data'!$A$2:$O$321,14,FALSE)="Yes"),"Yes","No"),"No")</f>
        <v>Yes</v>
      </c>
      <c r="N788" s="23" t="str">
        <f t="shared" si="48"/>
        <v>Yes</v>
      </c>
      <c r="O788" s="131" t="str">
        <f t="shared" si="49"/>
        <v>Yes</v>
      </c>
    </row>
    <row r="789" spans="1:15" x14ac:dyDescent="0.25">
      <c r="A789" s="136" t="s">
        <v>1898</v>
      </c>
      <c r="B789" s="136" t="s">
        <v>3200</v>
      </c>
      <c r="C789" s="26">
        <v>2848</v>
      </c>
      <c r="D789" s="26" t="s">
        <v>1900</v>
      </c>
      <c r="E789" s="114">
        <v>794.07</v>
      </c>
      <c r="F789" s="114">
        <v>0</v>
      </c>
      <c r="G789" s="114">
        <v>91.1</v>
      </c>
      <c r="H789" s="114">
        <v>0</v>
      </c>
      <c r="I789" s="114">
        <v>0</v>
      </c>
      <c r="J789" s="91">
        <f t="shared" si="47"/>
        <v>885.17000000000007</v>
      </c>
      <c r="K789" s="118" t="str">
        <f>IFERROR(VLOOKUP(C789,'CEDARS School FRPL'!$C$4:$H$2393,6,FALSE),"No")</f>
        <v>Yes</v>
      </c>
      <c r="L789" s="118" t="str">
        <f>VLOOKUP(A789,'District Data'!$A$2:$P$321,14,FALSE)</f>
        <v>Yes</v>
      </c>
      <c r="M789" s="120" t="str">
        <f>IFERROR(IF(AND(VLOOKUP(C789,'Package 218'!$D:$D,1,FALSE)=C789,VLOOKUP(C789,'Package 218'!$D:$F,3,FALSE)="Yes",VLOOKUP(A789,'District Data'!$A$2:$O$321,14,FALSE)="Yes"),"Yes","No"),"No")</f>
        <v>Yes</v>
      </c>
      <c r="N789" s="23" t="str">
        <f t="shared" si="48"/>
        <v>Yes</v>
      </c>
      <c r="O789" s="131" t="str">
        <f t="shared" si="49"/>
        <v>Yes</v>
      </c>
    </row>
    <row r="790" spans="1:15" x14ac:dyDescent="0.25">
      <c r="A790" s="136" t="s">
        <v>1898</v>
      </c>
      <c r="B790" s="136" t="s">
        <v>3200</v>
      </c>
      <c r="C790" s="26">
        <v>3226</v>
      </c>
      <c r="D790" s="26" t="s">
        <v>1877</v>
      </c>
      <c r="E790" s="114">
        <v>449.8</v>
      </c>
      <c r="F790" s="114">
        <v>0</v>
      </c>
      <c r="G790" s="114">
        <v>0</v>
      </c>
      <c r="H790" s="114">
        <v>0</v>
      </c>
      <c r="I790" s="114">
        <v>0</v>
      </c>
      <c r="J790" s="91">
        <f t="shared" si="47"/>
        <v>449.8</v>
      </c>
      <c r="K790" s="118" t="str">
        <f>IFERROR(VLOOKUP(C790,'CEDARS School FRPL'!$C$4:$H$2393,6,FALSE),"No")</f>
        <v>Yes</v>
      </c>
      <c r="L790" s="118" t="str">
        <f>VLOOKUP(A790,'District Data'!$A$2:$P$321,14,FALSE)</f>
        <v>Yes</v>
      </c>
      <c r="M790" s="120" t="str">
        <f>IFERROR(IF(AND(VLOOKUP(C790,'Package 218'!$D:$D,1,FALSE)=C790,VLOOKUP(C790,'Package 218'!$D:$F,3,FALSE)="Yes",VLOOKUP(A790,'District Data'!$A$2:$O$321,14,FALSE)="Yes"),"Yes","No"),"No")</f>
        <v>Yes</v>
      </c>
      <c r="N790" s="23" t="str">
        <f t="shared" si="48"/>
        <v>Yes</v>
      </c>
      <c r="O790" s="131" t="str">
        <f t="shared" si="49"/>
        <v>Yes</v>
      </c>
    </row>
    <row r="791" spans="1:15" x14ac:dyDescent="0.25">
      <c r="A791" s="136" t="s">
        <v>1898</v>
      </c>
      <c r="B791" s="136" t="s">
        <v>3200</v>
      </c>
      <c r="C791" s="26">
        <v>3488</v>
      </c>
      <c r="D791" s="26" t="s">
        <v>1901</v>
      </c>
      <c r="E791" s="114">
        <v>421.17</v>
      </c>
      <c r="F791" s="114">
        <v>0</v>
      </c>
      <c r="G791" s="114">
        <v>0</v>
      </c>
      <c r="H791" s="114">
        <v>0</v>
      </c>
      <c r="I791" s="114">
        <v>0</v>
      </c>
      <c r="J791" s="91">
        <f t="shared" si="47"/>
        <v>421.17</v>
      </c>
      <c r="K791" s="118" t="str">
        <f>IFERROR(VLOOKUP(C791,'CEDARS School FRPL'!$C$4:$H$2393,6,FALSE),"No")</f>
        <v>Yes</v>
      </c>
      <c r="L791" s="118" t="str">
        <f>VLOOKUP(A791,'District Data'!$A$2:$P$321,14,FALSE)</f>
        <v>Yes</v>
      </c>
      <c r="M791" s="120" t="str">
        <f>IFERROR(IF(AND(VLOOKUP(C791,'Package 218'!$D:$D,1,FALSE)=C791,VLOOKUP(C791,'Package 218'!$D:$F,3,FALSE)="Yes",VLOOKUP(A791,'District Data'!$A$2:$O$321,14,FALSE)="Yes"),"Yes","No"),"No")</f>
        <v>Yes</v>
      </c>
      <c r="N791" s="23" t="str">
        <f t="shared" si="48"/>
        <v>Yes</v>
      </c>
      <c r="O791" s="131" t="str">
        <f t="shared" si="49"/>
        <v>Yes</v>
      </c>
    </row>
    <row r="792" spans="1:15" x14ac:dyDescent="0.25">
      <c r="A792" s="136" t="s">
        <v>1898</v>
      </c>
      <c r="B792" s="136" t="s">
        <v>3200</v>
      </c>
      <c r="C792" s="26">
        <v>3635</v>
      </c>
      <c r="D792" s="26" t="s">
        <v>1902</v>
      </c>
      <c r="E792" s="114">
        <v>383.2</v>
      </c>
      <c r="F792" s="114">
        <v>0</v>
      </c>
      <c r="G792" s="114">
        <v>0</v>
      </c>
      <c r="H792" s="114">
        <v>0</v>
      </c>
      <c r="I792" s="114">
        <v>0</v>
      </c>
      <c r="J792" s="91">
        <f t="shared" si="47"/>
        <v>383.2</v>
      </c>
      <c r="K792" s="118" t="str">
        <f>IFERROR(VLOOKUP(C792,'CEDARS School FRPL'!$C$4:$H$2393,6,FALSE),"No")</f>
        <v>Yes</v>
      </c>
      <c r="L792" s="118" t="str">
        <f>VLOOKUP(A792,'District Data'!$A$2:$P$321,14,FALSE)</f>
        <v>Yes</v>
      </c>
      <c r="M792" s="120" t="str">
        <f>IFERROR(IF(AND(VLOOKUP(C792,'Package 218'!$D:$D,1,FALSE)=C792,VLOOKUP(C792,'Package 218'!$D:$F,3,FALSE)="Yes",VLOOKUP(A792,'District Data'!$A$2:$O$321,14,FALSE)="Yes"),"Yes","No"),"No")</f>
        <v>Yes</v>
      </c>
      <c r="N792" s="23" t="str">
        <f t="shared" si="48"/>
        <v>Yes</v>
      </c>
      <c r="O792" s="131" t="str">
        <f t="shared" si="49"/>
        <v>Yes</v>
      </c>
    </row>
    <row r="793" spans="1:15" x14ac:dyDescent="0.25">
      <c r="A793" s="136" t="s">
        <v>1682</v>
      </c>
      <c r="B793" s="136" t="s">
        <v>3146</v>
      </c>
      <c r="C793" s="26">
        <v>1756</v>
      </c>
      <c r="D793" s="26" t="s">
        <v>1683</v>
      </c>
      <c r="E793" s="114">
        <v>57.59</v>
      </c>
      <c r="F793" s="114">
        <v>0</v>
      </c>
      <c r="G793" s="114">
        <v>2.6399999999999997</v>
      </c>
      <c r="H793" s="114">
        <v>0</v>
      </c>
      <c r="I793" s="114">
        <v>0</v>
      </c>
      <c r="J793" s="91">
        <f t="shared" si="47"/>
        <v>60.230000000000004</v>
      </c>
      <c r="K793" s="118" t="str">
        <f>IFERROR(VLOOKUP(C793,'CEDARS School FRPL'!$C$4:$H$2393,6,FALSE),"No")</f>
        <v>No</v>
      </c>
      <c r="L793" s="118" t="str">
        <f>VLOOKUP(A793,'District Data'!$A$2:$P$321,14,FALSE)</f>
        <v>Yes</v>
      </c>
      <c r="M793" s="120" t="str">
        <f>IFERROR(IF(AND(VLOOKUP(C793,'Package 218'!$D:$D,1,FALSE)=C793,VLOOKUP(C793,'Package 218'!$D:$F,3,FALSE)="Yes",VLOOKUP(A793,'District Data'!$A$2:$O$321,14,FALSE)="Yes"),"Yes","No"),"No")</f>
        <v>No</v>
      </c>
      <c r="N793" s="23" t="str">
        <f t="shared" si="48"/>
        <v>No</v>
      </c>
      <c r="O793" s="131" t="str">
        <f t="shared" si="49"/>
        <v>No</v>
      </c>
    </row>
    <row r="794" spans="1:15" x14ac:dyDescent="0.25">
      <c r="A794" s="136" t="s">
        <v>1682</v>
      </c>
      <c r="B794" s="136" t="s">
        <v>3146</v>
      </c>
      <c r="C794" s="26">
        <v>1854</v>
      </c>
      <c r="D794" s="26" t="s">
        <v>2565</v>
      </c>
      <c r="E794" s="114">
        <v>91.58</v>
      </c>
      <c r="F794" s="114">
        <v>0</v>
      </c>
      <c r="G794" s="114">
        <v>4.25</v>
      </c>
      <c r="H794" s="114">
        <v>0</v>
      </c>
      <c r="I794" s="114">
        <v>0</v>
      </c>
      <c r="J794" s="91">
        <f t="shared" si="47"/>
        <v>95.83</v>
      </c>
      <c r="K794" s="118" t="str">
        <f>IFERROR(VLOOKUP(C794,'CEDARS School FRPL'!$C$4:$H$2393,6,FALSE),"No")</f>
        <v>No</v>
      </c>
      <c r="L794" s="118" t="str">
        <f>VLOOKUP(A794,'District Data'!$A$2:$P$321,14,FALSE)</f>
        <v>Yes</v>
      </c>
      <c r="M794" s="120" t="str">
        <f>IFERROR(IF(AND(VLOOKUP(C794,'Package 218'!$D:$D,1,FALSE)=C794,VLOOKUP(C794,'Package 218'!$D:$F,3,FALSE)="Yes",VLOOKUP(A794,'District Data'!$A$2:$O$321,14,FALSE)="Yes"),"Yes","No"),"No")</f>
        <v>No</v>
      </c>
      <c r="N794" s="23" t="str">
        <f t="shared" si="48"/>
        <v>No</v>
      </c>
      <c r="O794" s="131" t="str">
        <f t="shared" si="49"/>
        <v>No</v>
      </c>
    </row>
    <row r="795" spans="1:15" x14ac:dyDescent="0.25">
      <c r="A795" s="136" t="s">
        <v>1682</v>
      </c>
      <c r="B795" s="136" t="s">
        <v>3146</v>
      </c>
      <c r="C795" s="26">
        <v>2485</v>
      </c>
      <c r="D795" s="26" t="s">
        <v>1684</v>
      </c>
      <c r="E795" s="114">
        <v>354.55</v>
      </c>
      <c r="F795" s="114">
        <v>0</v>
      </c>
      <c r="G795" s="114">
        <v>0</v>
      </c>
      <c r="H795" s="114">
        <v>0</v>
      </c>
      <c r="I795" s="114">
        <v>0</v>
      </c>
      <c r="J795" s="91">
        <f t="shared" si="47"/>
        <v>354.55</v>
      </c>
      <c r="K795" s="118" t="str">
        <f>IFERROR(VLOOKUP(C795,'CEDARS School FRPL'!$C$4:$H$2393,6,FALSE),"No")</f>
        <v>No</v>
      </c>
      <c r="L795" s="118" t="str">
        <f>VLOOKUP(A795,'District Data'!$A$2:$P$321,14,FALSE)</f>
        <v>Yes</v>
      </c>
      <c r="M795" s="120" t="str">
        <f>IFERROR(IF(AND(VLOOKUP(C795,'Package 218'!$D:$D,1,FALSE)=C795,VLOOKUP(C795,'Package 218'!$D:$F,3,FALSE)="Yes",VLOOKUP(A795,'District Data'!$A$2:$O$321,14,FALSE)="Yes"),"Yes","No"),"No")</f>
        <v>No</v>
      </c>
      <c r="N795" s="23" t="str">
        <f t="shared" si="48"/>
        <v>No</v>
      </c>
      <c r="O795" s="131" t="str">
        <f t="shared" si="49"/>
        <v>No</v>
      </c>
    </row>
    <row r="796" spans="1:15" x14ac:dyDescent="0.25">
      <c r="A796" s="136" t="s">
        <v>1682</v>
      </c>
      <c r="B796" s="136" t="s">
        <v>3146</v>
      </c>
      <c r="C796" s="26">
        <v>3101</v>
      </c>
      <c r="D796" s="26" t="s">
        <v>1685</v>
      </c>
      <c r="E796" s="114">
        <v>478.15</v>
      </c>
      <c r="F796" s="114">
        <v>0</v>
      </c>
      <c r="G796" s="114">
        <v>0</v>
      </c>
      <c r="H796" s="114">
        <v>0</v>
      </c>
      <c r="I796" s="114">
        <v>0</v>
      </c>
      <c r="J796" s="91">
        <f t="shared" si="47"/>
        <v>478.15</v>
      </c>
      <c r="K796" s="118" t="str">
        <f>IFERROR(VLOOKUP(C796,'CEDARS School FRPL'!$C$4:$H$2393,6,FALSE),"No")</f>
        <v>No</v>
      </c>
      <c r="L796" s="118" t="str">
        <f>VLOOKUP(A796,'District Data'!$A$2:$P$321,14,FALSE)</f>
        <v>Yes</v>
      </c>
      <c r="M796" s="120" t="str">
        <f>IFERROR(IF(AND(VLOOKUP(C796,'Package 218'!$D:$D,1,FALSE)=C796,VLOOKUP(C796,'Package 218'!$D:$F,3,FALSE)="Yes",VLOOKUP(A796,'District Data'!$A$2:$O$321,14,FALSE)="Yes"),"Yes","No"),"No")</f>
        <v>No</v>
      </c>
      <c r="N796" s="23" t="str">
        <f t="shared" si="48"/>
        <v>No</v>
      </c>
      <c r="O796" s="131" t="str">
        <f t="shared" si="49"/>
        <v>No</v>
      </c>
    </row>
    <row r="797" spans="1:15" x14ac:dyDescent="0.25">
      <c r="A797" s="136" t="s">
        <v>1682</v>
      </c>
      <c r="B797" s="136" t="s">
        <v>3146</v>
      </c>
      <c r="C797" s="26">
        <v>3524</v>
      </c>
      <c r="D797" s="26" t="s">
        <v>2564</v>
      </c>
      <c r="E797" s="114">
        <v>829.32</v>
      </c>
      <c r="F797" s="114">
        <v>0</v>
      </c>
      <c r="G797" s="114">
        <v>87.089999999999989</v>
      </c>
      <c r="H797" s="114">
        <v>0</v>
      </c>
      <c r="I797" s="114">
        <v>0</v>
      </c>
      <c r="J797" s="91">
        <f t="shared" si="47"/>
        <v>916.41000000000008</v>
      </c>
      <c r="K797" s="118" t="str">
        <f>IFERROR(VLOOKUP(C797,'CEDARS School FRPL'!$C$4:$H$2393,6,FALSE),"No")</f>
        <v>No</v>
      </c>
      <c r="L797" s="118" t="str">
        <f>VLOOKUP(A797,'District Data'!$A$2:$P$321,14,FALSE)</f>
        <v>Yes</v>
      </c>
      <c r="M797" s="120" t="str">
        <f>IFERROR(IF(AND(VLOOKUP(C797,'Package 218'!$D:$D,1,FALSE)=C797,VLOOKUP(C797,'Package 218'!$D:$F,3,FALSE)="Yes",VLOOKUP(A797,'District Data'!$A$2:$O$321,14,FALSE)="Yes"),"Yes","No"),"No")</f>
        <v>No</v>
      </c>
      <c r="N797" s="23" t="str">
        <f t="shared" si="48"/>
        <v>No</v>
      </c>
      <c r="O797" s="131" t="str">
        <f t="shared" si="49"/>
        <v>No</v>
      </c>
    </row>
    <row r="798" spans="1:15" x14ac:dyDescent="0.25">
      <c r="A798" s="136" t="s">
        <v>1682</v>
      </c>
      <c r="B798" s="136" t="s">
        <v>3146</v>
      </c>
      <c r="C798" s="26">
        <v>4318</v>
      </c>
      <c r="D798" s="26" t="s">
        <v>2566</v>
      </c>
      <c r="E798" s="114">
        <v>612.83000000000004</v>
      </c>
      <c r="F798" s="114">
        <v>0</v>
      </c>
      <c r="G798" s="114">
        <v>0</v>
      </c>
      <c r="H798" s="114">
        <v>0</v>
      </c>
      <c r="I798" s="114">
        <v>0</v>
      </c>
      <c r="J798" s="91">
        <f t="shared" si="47"/>
        <v>612.83000000000004</v>
      </c>
      <c r="K798" s="118" t="str">
        <f>IFERROR(VLOOKUP(C798,'CEDARS School FRPL'!$C$4:$H$2393,6,FALSE),"No")</f>
        <v>No</v>
      </c>
      <c r="L798" s="118" t="str">
        <f>VLOOKUP(A798,'District Data'!$A$2:$P$321,14,FALSE)</f>
        <v>Yes</v>
      </c>
      <c r="M798" s="120" t="str">
        <f>IFERROR(IF(AND(VLOOKUP(C798,'Package 218'!$D:$D,1,FALSE)=C798,VLOOKUP(C798,'Package 218'!$D:$F,3,FALSE)="Yes",VLOOKUP(A798,'District Data'!$A$2:$O$321,14,FALSE)="Yes"),"Yes","No"),"No")</f>
        <v>No</v>
      </c>
      <c r="N798" s="23" t="str">
        <f t="shared" si="48"/>
        <v>No</v>
      </c>
      <c r="O798" s="131" t="str">
        <f t="shared" si="49"/>
        <v>No</v>
      </c>
    </row>
    <row r="799" spans="1:15" x14ac:dyDescent="0.25">
      <c r="A799" s="136" t="s">
        <v>1682</v>
      </c>
      <c r="B799" s="136" t="s">
        <v>3146</v>
      </c>
      <c r="C799" s="26">
        <v>4332</v>
      </c>
      <c r="D799" s="26" t="s">
        <v>1686</v>
      </c>
      <c r="E799" s="114">
        <v>524.64</v>
      </c>
      <c r="F799" s="114">
        <v>0</v>
      </c>
      <c r="G799" s="114">
        <v>0</v>
      </c>
      <c r="H799" s="114">
        <v>0</v>
      </c>
      <c r="I799" s="114">
        <v>0</v>
      </c>
      <c r="J799" s="91">
        <f t="shared" si="47"/>
        <v>524.64</v>
      </c>
      <c r="K799" s="118" t="str">
        <f>IFERROR(VLOOKUP(C799,'CEDARS School FRPL'!$C$4:$H$2393,6,FALSE),"No")</f>
        <v>No</v>
      </c>
      <c r="L799" s="118" t="str">
        <f>VLOOKUP(A799,'District Data'!$A$2:$P$321,14,FALSE)</f>
        <v>Yes</v>
      </c>
      <c r="M799" s="120" t="str">
        <f>IFERROR(IF(AND(VLOOKUP(C799,'Package 218'!$D:$D,1,FALSE)=C799,VLOOKUP(C799,'Package 218'!$D:$F,3,FALSE)="Yes",VLOOKUP(A799,'District Data'!$A$2:$O$321,14,FALSE)="Yes"),"Yes","No"),"No")</f>
        <v>No</v>
      </c>
      <c r="N799" s="23" t="str">
        <f t="shared" si="48"/>
        <v>No</v>
      </c>
      <c r="O799" s="131" t="str">
        <f t="shared" si="49"/>
        <v>No</v>
      </c>
    </row>
    <row r="800" spans="1:15" x14ac:dyDescent="0.25">
      <c r="A800" s="136" t="s">
        <v>44</v>
      </c>
      <c r="B800" s="136" t="s">
        <v>2919</v>
      </c>
      <c r="C800" s="26">
        <v>2326</v>
      </c>
      <c r="D800" s="26" t="s">
        <v>45</v>
      </c>
      <c r="E800" s="114">
        <v>454.1</v>
      </c>
      <c r="F800" s="114">
        <v>18.7</v>
      </c>
      <c r="G800" s="114">
        <v>0</v>
      </c>
      <c r="H800" s="114">
        <v>0</v>
      </c>
      <c r="I800" s="114">
        <v>0</v>
      </c>
      <c r="J800" s="91">
        <f t="shared" si="47"/>
        <v>472.8</v>
      </c>
      <c r="K800" s="118" t="str">
        <f>IFERROR(VLOOKUP(C800,'CEDARS School FRPL'!$C$4:$H$2393,6,FALSE),"No")</f>
        <v>Yes</v>
      </c>
      <c r="L800" s="118" t="str">
        <f>VLOOKUP(A800,'District Data'!$A$2:$P$321,14,FALSE)</f>
        <v>Yes</v>
      </c>
      <c r="M800" s="120" t="str">
        <f>IFERROR(IF(AND(VLOOKUP(C800,'Package 218'!$D:$D,1,FALSE)=C800,VLOOKUP(C800,'Package 218'!$D:$F,3,FALSE)="Yes",VLOOKUP(A800,'District Data'!$A$2:$O$321,14,FALSE)="Yes"),"Yes","No"),"No")</f>
        <v>Yes</v>
      </c>
      <c r="N800" s="23" t="str">
        <f t="shared" si="48"/>
        <v>Yes</v>
      </c>
      <c r="O800" s="131" t="str">
        <f t="shared" si="49"/>
        <v>Yes</v>
      </c>
    </row>
    <row r="801" spans="1:15" x14ac:dyDescent="0.25">
      <c r="A801" s="136" t="s">
        <v>44</v>
      </c>
      <c r="B801" s="136" t="s">
        <v>2919</v>
      </c>
      <c r="C801" s="26">
        <v>2394</v>
      </c>
      <c r="D801" s="26" t="s">
        <v>46</v>
      </c>
      <c r="E801" s="114">
        <v>868.95</v>
      </c>
      <c r="F801" s="114">
        <v>0</v>
      </c>
      <c r="G801" s="114">
        <v>0</v>
      </c>
      <c r="H801" s="114">
        <v>0</v>
      </c>
      <c r="I801" s="114">
        <v>0</v>
      </c>
      <c r="J801" s="91">
        <f t="shared" si="47"/>
        <v>868.95</v>
      </c>
      <c r="K801" s="118" t="str">
        <f>IFERROR(VLOOKUP(C801,'CEDARS School FRPL'!$C$4:$H$2393,6,FALSE),"No")</f>
        <v>Yes</v>
      </c>
      <c r="L801" s="118" t="str">
        <f>VLOOKUP(A801,'District Data'!$A$2:$P$321,14,FALSE)</f>
        <v>Yes</v>
      </c>
      <c r="M801" s="120" t="str">
        <f>IFERROR(IF(AND(VLOOKUP(C801,'Package 218'!$D:$D,1,FALSE)=C801,VLOOKUP(C801,'Package 218'!$D:$F,3,FALSE)="Yes",VLOOKUP(A801,'District Data'!$A$2:$O$321,14,FALSE)="Yes"),"Yes","No"),"No")</f>
        <v>Yes</v>
      </c>
      <c r="N801" s="23" t="str">
        <f t="shared" si="48"/>
        <v>Yes</v>
      </c>
      <c r="O801" s="131" t="str">
        <f t="shared" si="49"/>
        <v>Yes</v>
      </c>
    </row>
    <row r="802" spans="1:15" x14ac:dyDescent="0.25">
      <c r="A802" s="136" t="s">
        <v>44</v>
      </c>
      <c r="B802" s="136" t="s">
        <v>2919</v>
      </c>
      <c r="C802" s="26">
        <v>2659</v>
      </c>
      <c r="D802" s="26" t="s">
        <v>47</v>
      </c>
      <c r="E802" s="114">
        <v>484.25</v>
      </c>
      <c r="F802" s="114">
        <v>18.600000000000001</v>
      </c>
      <c r="G802" s="114">
        <v>0</v>
      </c>
      <c r="H802" s="114">
        <v>0</v>
      </c>
      <c r="I802" s="114">
        <v>0</v>
      </c>
      <c r="J802" s="91">
        <f t="shared" si="47"/>
        <v>502.85</v>
      </c>
      <c r="K802" s="118" t="str">
        <f>IFERROR(VLOOKUP(C802,'CEDARS School FRPL'!$C$4:$H$2393,6,FALSE),"No")</f>
        <v>Yes</v>
      </c>
      <c r="L802" s="118" t="str">
        <f>VLOOKUP(A802,'District Data'!$A$2:$P$321,14,FALSE)</f>
        <v>Yes</v>
      </c>
      <c r="M802" s="120" t="str">
        <f>IFERROR(IF(AND(VLOOKUP(C802,'Package 218'!$D:$D,1,FALSE)=C802,VLOOKUP(C802,'Package 218'!$D:$F,3,FALSE)="Yes",VLOOKUP(A802,'District Data'!$A$2:$O$321,14,FALSE)="Yes"),"Yes","No"),"No")</f>
        <v>Yes</v>
      </c>
      <c r="N802" s="23" t="str">
        <f t="shared" si="48"/>
        <v>Yes</v>
      </c>
      <c r="O802" s="131" t="str">
        <f t="shared" si="49"/>
        <v>Yes</v>
      </c>
    </row>
    <row r="803" spans="1:15" x14ac:dyDescent="0.25">
      <c r="A803" s="136" t="s">
        <v>44</v>
      </c>
      <c r="B803" s="136" t="s">
        <v>2919</v>
      </c>
      <c r="C803" s="26">
        <v>2795</v>
      </c>
      <c r="D803" s="26" t="s">
        <v>49</v>
      </c>
      <c r="E803" s="114">
        <v>1753.47</v>
      </c>
      <c r="F803" s="114">
        <v>0</v>
      </c>
      <c r="G803" s="114">
        <v>139.32999999999998</v>
      </c>
      <c r="H803" s="114">
        <v>0</v>
      </c>
      <c r="I803" s="114">
        <v>0</v>
      </c>
      <c r="J803" s="91">
        <f t="shared" si="47"/>
        <v>1892.8</v>
      </c>
      <c r="K803" s="118" t="str">
        <f>IFERROR(VLOOKUP(C803,'CEDARS School FRPL'!$C$4:$H$2393,6,FALSE),"No")</f>
        <v>Yes</v>
      </c>
      <c r="L803" s="118" t="str">
        <f>VLOOKUP(A803,'District Data'!$A$2:$P$321,14,FALSE)</f>
        <v>Yes</v>
      </c>
      <c r="M803" s="120" t="str">
        <f>IFERROR(IF(AND(VLOOKUP(C803,'Package 218'!$D:$D,1,FALSE)=C803,VLOOKUP(C803,'Package 218'!$D:$F,3,FALSE)="Yes",VLOOKUP(A803,'District Data'!$A$2:$O$321,14,FALSE)="Yes"),"Yes","No"),"No")</f>
        <v>Yes</v>
      </c>
      <c r="N803" s="23" t="str">
        <f t="shared" si="48"/>
        <v>Yes</v>
      </c>
      <c r="O803" s="131" t="str">
        <f t="shared" si="49"/>
        <v>Yes</v>
      </c>
    </row>
    <row r="804" spans="1:15" x14ac:dyDescent="0.25">
      <c r="A804" s="136" t="s">
        <v>44</v>
      </c>
      <c r="B804" s="136" t="s">
        <v>2919</v>
      </c>
      <c r="C804" s="26">
        <v>2932</v>
      </c>
      <c r="D804" s="26" t="s">
        <v>50</v>
      </c>
      <c r="E804" s="114">
        <v>582.34</v>
      </c>
      <c r="F804" s="114">
        <v>19.8</v>
      </c>
      <c r="G804" s="114">
        <v>0</v>
      </c>
      <c r="H804" s="114">
        <v>0</v>
      </c>
      <c r="I804" s="114">
        <v>0</v>
      </c>
      <c r="J804" s="91">
        <f t="shared" si="47"/>
        <v>602.14</v>
      </c>
      <c r="K804" s="118" t="str">
        <f>IFERROR(VLOOKUP(C804,'CEDARS School FRPL'!$C$4:$H$2393,6,FALSE),"No")</f>
        <v>Yes</v>
      </c>
      <c r="L804" s="118" t="str">
        <f>VLOOKUP(A804,'District Data'!$A$2:$P$321,14,FALSE)</f>
        <v>Yes</v>
      </c>
      <c r="M804" s="120" t="str">
        <f>IFERROR(IF(AND(VLOOKUP(C804,'Package 218'!$D:$D,1,FALSE)=C804,VLOOKUP(C804,'Package 218'!$D:$F,3,FALSE)="Yes",VLOOKUP(A804,'District Data'!$A$2:$O$321,14,FALSE)="Yes"),"Yes","No"),"No")</f>
        <v>Yes</v>
      </c>
      <c r="N804" s="23" t="str">
        <f t="shared" si="48"/>
        <v>Yes</v>
      </c>
      <c r="O804" s="131" t="str">
        <f t="shared" si="49"/>
        <v>Yes</v>
      </c>
    </row>
    <row r="805" spans="1:15" x14ac:dyDescent="0.25">
      <c r="A805" s="136" t="s">
        <v>44</v>
      </c>
      <c r="B805" s="136" t="s">
        <v>2919</v>
      </c>
      <c r="C805" s="26">
        <v>3169</v>
      </c>
      <c r="D805" s="26" t="s">
        <v>51</v>
      </c>
      <c r="E805" s="114">
        <v>946.69</v>
      </c>
      <c r="F805" s="114">
        <v>0</v>
      </c>
      <c r="G805" s="114">
        <v>0</v>
      </c>
      <c r="H805" s="114">
        <v>0</v>
      </c>
      <c r="I805" s="114">
        <v>0</v>
      </c>
      <c r="J805" s="91">
        <f t="shared" si="47"/>
        <v>946.69</v>
      </c>
      <c r="K805" s="118" t="str">
        <f>IFERROR(VLOOKUP(C805,'CEDARS School FRPL'!$C$4:$H$2393,6,FALSE),"No")</f>
        <v>Yes</v>
      </c>
      <c r="L805" s="118" t="str">
        <f>VLOOKUP(A805,'District Data'!$A$2:$P$321,14,FALSE)</f>
        <v>Yes</v>
      </c>
      <c r="M805" s="120" t="str">
        <f>IFERROR(IF(AND(VLOOKUP(C805,'Package 218'!$D:$D,1,FALSE)=C805,VLOOKUP(C805,'Package 218'!$D:$F,3,FALSE)="Yes",VLOOKUP(A805,'District Data'!$A$2:$O$321,14,FALSE)="Yes"),"Yes","No"),"No")</f>
        <v>Yes</v>
      </c>
      <c r="N805" s="23" t="str">
        <f t="shared" si="48"/>
        <v>Yes</v>
      </c>
      <c r="O805" s="131" t="str">
        <f t="shared" si="49"/>
        <v>Yes</v>
      </c>
    </row>
    <row r="806" spans="1:15" x14ac:dyDescent="0.25">
      <c r="A806" s="136" t="s">
        <v>44</v>
      </c>
      <c r="B806" s="136" t="s">
        <v>2919</v>
      </c>
      <c r="C806" s="26">
        <v>3227</v>
      </c>
      <c r="D806" s="26" t="s">
        <v>52</v>
      </c>
      <c r="E806" s="114">
        <v>577.77</v>
      </c>
      <c r="F806" s="114">
        <v>19.7</v>
      </c>
      <c r="G806" s="114">
        <v>0</v>
      </c>
      <c r="H806" s="114">
        <v>0</v>
      </c>
      <c r="I806" s="114">
        <v>0</v>
      </c>
      <c r="J806" s="91">
        <f t="shared" si="47"/>
        <v>597.47</v>
      </c>
      <c r="K806" s="118" t="str">
        <f>IFERROR(VLOOKUP(C806,'CEDARS School FRPL'!$C$4:$H$2393,6,FALSE),"No")</f>
        <v>Yes</v>
      </c>
      <c r="L806" s="118" t="str">
        <f>VLOOKUP(A806,'District Data'!$A$2:$P$321,14,FALSE)</f>
        <v>Yes</v>
      </c>
      <c r="M806" s="120" t="str">
        <f>IFERROR(IF(AND(VLOOKUP(C806,'Package 218'!$D:$D,1,FALSE)=C806,VLOOKUP(C806,'Package 218'!$D:$F,3,FALSE)="Yes",VLOOKUP(A806,'District Data'!$A$2:$O$321,14,FALSE)="Yes"),"Yes","No"),"No")</f>
        <v>Yes</v>
      </c>
      <c r="N806" s="23" t="str">
        <f t="shared" si="48"/>
        <v>Yes</v>
      </c>
      <c r="O806" s="131" t="str">
        <f t="shared" si="49"/>
        <v>Yes</v>
      </c>
    </row>
    <row r="807" spans="1:15" x14ac:dyDescent="0.25">
      <c r="A807" s="136" t="s">
        <v>44</v>
      </c>
      <c r="B807" s="136" t="s">
        <v>2919</v>
      </c>
      <c r="C807" s="26">
        <v>3439</v>
      </c>
      <c r="D807" s="26" t="s">
        <v>53</v>
      </c>
      <c r="E807" s="114">
        <v>571.15</v>
      </c>
      <c r="F807" s="114">
        <v>18.84</v>
      </c>
      <c r="G807" s="114">
        <v>0</v>
      </c>
      <c r="H807" s="114">
        <v>0</v>
      </c>
      <c r="I807" s="114">
        <v>0</v>
      </c>
      <c r="J807" s="91">
        <f t="shared" si="47"/>
        <v>589.99</v>
      </c>
      <c r="K807" s="118" t="str">
        <f>IFERROR(VLOOKUP(C807,'CEDARS School FRPL'!$C$4:$H$2393,6,FALSE),"No")</f>
        <v>Yes</v>
      </c>
      <c r="L807" s="118" t="str">
        <f>VLOOKUP(A807,'District Data'!$A$2:$P$321,14,FALSE)</f>
        <v>Yes</v>
      </c>
      <c r="M807" s="120" t="str">
        <f>IFERROR(IF(AND(VLOOKUP(C807,'Package 218'!$D:$D,1,FALSE)=C807,VLOOKUP(C807,'Package 218'!$D:$F,3,FALSE)="Yes",VLOOKUP(A807,'District Data'!$A$2:$O$321,14,FALSE)="Yes"),"Yes","No"),"No")</f>
        <v>Yes</v>
      </c>
      <c r="N807" s="23" t="str">
        <f t="shared" si="48"/>
        <v>Yes</v>
      </c>
      <c r="O807" s="131" t="str">
        <f t="shared" si="49"/>
        <v>Yes</v>
      </c>
    </row>
    <row r="808" spans="1:15" x14ac:dyDescent="0.25">
      <c r="A808" s="136" t="s">
        <v>44</v>
      </c>
      <c r="B808" s="136" t="s">
        <v>2919</v>
      </c>
      <c r="C808" s="26">
        <v>3525</v>
      </c>
      <c r="D808" s="26" t="s">
        <v>54</v>
      </c>
      <c r="E808" s="114">
        <v>535.70000000000005</v>
      </c>
      <c r="F808" s="114">
        <v>19.600000000000001</v>
      </c>
      <c r="G808" s="114">
        <v>0</v>
      </c>
      <c r="H808" s="114">
        <v>0</v>
      </c>
      <c r="I808" s="114">
        <v>0</v>
      </c>
      <c r="J808" s="91">
        <f t="shared" si="47"/>
        <v>555.30000000000007</v>
      </c>
      <c r="K808" s="118" t="str">
        <f>IFERROR(VLOOKUP(C808,'CEDARS School FRPL'!$C$4:$H$2393,6,FALSE),"No")</f>
        <v>Yes</v>
      </c>
      <c r="L808" s="118" t="str">
        <f>VLOOKUP(A808,'District Data'!$A$2:$P$321,14,FALSE)</f>
        <v>Yes</v>
      </c>
      <c r="M808" s="120" t="str">
        <f>IFERROR(IF(AND(VLOOKUP(C808,'Package 218'!$D:$D,1,FALSE)=C808,VLOOKUP(C808,'Package 218'!$D:$F,3,FALSE)="Yes",VLOOKUP(A808,'District Data'!$A$2:$O$321,14,FALSE)="Yes"),"Yes","No"),"No")</f>
        <v>Yes</v>
      </c>
      <c r="N808" s="23" t="str">
        <f t="shared" si="48"/>
        <v>Yes</v>
      </c>
      <c r="O808" s="131" t="str">
        <f t="shared" si="49"/>
        <v>Yes</v>
      </c>
    </row>
    <row r="809" spans="1:15" x14ac:dyDescent="0.25">
      <c r="A809" s="136" t="s">
        <v>44</v>
      </c>
      <c r="B809" s="136" t="s">
        <v>2919</v>
      </c>
      <c r="C809" s="26">
        <v>3669</v>
      </c>
      <c r="D809" s="26" t="s">
        <v>55</v>
      </c>
      <c r="E809" s="114">
        <v>365.4</v>
      </c>
      <c r="F809" s="114">
        <v>19.600000000000001</v>
      </c>
      <c r="G809" s="114">
        <v>0</v>
      </c>
      <c r="H809" s="114">
        <v>0</v>
      </c>
      <c r="I809" s="114">
        <v>0</v>
      </c>
      <c r="J809" s="91">
        <f t="shared" si="47"/>
        <v>385</v>
      </c>
      <c r="K809" s="118" t="str">
        <f>IFERROR(VLOOKUP(C809,'CEDARS School FRPL'!$C$4:$H$2393,6,FALSE),"No")</f>
        <v>Yes</v>
      </c>
      <c r="L809" s="118" t="str">
        <f>VLOOKUP(A809,'District Data'!$A$2:$P$321,14,FALSE)</f>
        <v>Yes</v>
      </c>
      <c r="M809" s="120" t="str">
        <f>IFERROR(IF(AND(VLOOKUP(C809,'Package 218'!$D:$D,1,FALSE)=C809,VLOOKUP(C809,'Package 218'!$D:$F,3,FALSE)="Yes",VLOOKUP(A809,'District Data'!$A$2:$O$321,14,FALSE)="Yes"),"Yes","No"),"No")</f>
        <v>Yes</v>
      </c>
      <c r="N809" s="23" t="str">
        <f t="shared" si="48"/>
        <v>Yes</v>
      </c>
      <c r="O809" s="131" t="str">
        <f t="shared" si="49"/>
        <v>Yes</v>
      </c>
    </row>
    <row r="810" spans="1:15" x14ac:dyDescent="0.25">
      <c r="A810" s="136" t="s">
        <v>44</v>
      </c>
      <c r="B810" s="136" t="s">
        <v>2919</v>
      </c>
      <c r="C810" s="26">
        <v>3745</v>
      </c>
      <c r="D810" s="26" t="s">
        <v>56</v>
      </c>
      <c r="E810" s="114">
        <v>422.9</v>
      </c>
      <c r="F810" s="114">
        <v>0</v>
      </c>
      <c r="G810" s="114">
        <v>0</v>
      </c>
      <c r="H810" s="114">
        <v>0</v>
      </c>
      <c r="I810" s="114">
        <v>0</v>
      </c>
      <c r="J810" s="91">
        <f t="shared" si="47"/>
        <v>422.9</v>
      </c>
      <c r="K810" s="118" t="str">
        <f>IFERROR(VLOOKUP(C810,'CEDARS School FRPL'!$C$4:$H$2393,6,FALSE),"No")</f>
        <v>No</v>
      </c>
      <c r="L810" s="118" t="str">
        <f>VLOOKUP(A810,'District Data'!$A$2:$P$321,14,FALSE)</f>
        <v>Yes</v>
      </c>
      <c r="M810" s="120" t="str">
        <f>IFERROR(IF(AND(VLOOKUP(C810,'Package 218'!$D:$D,1,FALSE)=C810,VLOOKUP(C810,'Package 218'!$D:$F,3,FALSE)="Yes",VLOOKUP(A810,'District Data'!$A$2:$O$321,14,FALSE)="Yes"),"Yes","No"),"No")</f>
        <v>No</v>
      </c>
      <c r="N810" s="23" t="str">
        <f t="shared" si="48"/>
        <v>No</v>
      </c>
      <c r="O810" s="131" t="str">
        <f t="shared" si="49"/>
        <v>No</v>
      </c>
    </row>
    <row r="811" spans="1:15" x14ac:dyDescent="0.25">
      <c r="A811" s="136" t="s">
        <v>44</v>
      </c>
      <c r="B811" s="136" t="s">
        <v>2919</v>
      </c>
      <c r="C811" s="26">
        <v>3825</v>
      </c>
      <c r="D811" s="26" t="s">
        <v>57</v>
      </c>
      <c r="E811" s="114">
        <v>556.6</v>
      </c>
      <c r="F811" s="114">
        <v>0</v>
      </c>
      <c r="G811" s="114">
        <v>0</v>
      </c>
      <c r="H811" s="114">
        <v>0</v>
      </c>
      <c r="I811" s="114">
        <v>0</v>
      </c>
      <c r="J811" s="91">
        <f t="shared" si="47"/>
        <v>556.6</v>
      </c>
      <c r="K811" s="118" t="str">
        <f>IFERROR(VLOOKUP(C811,'CEDARS School FRPL'!$C$4:$H$2393,6,FALSE),"No")</f>
        <v>Yes</v>
      </c>
      <c r="L811" s="118" t="str">
        <f>VLOOKUP(A811,'District Data'!$A$2:$P$321,14,FALSE)</f>
        <v>Yes</v>
      </c>
      <c r="M811" s="120" t="str">
        <f>IFERROR(IF(AND(VLOOKUP(C811,'Package 218'!$D:$D,1,FALSE)=C811,VLOOKUP(C811,'Package 218'!$D:$F,3,FALSE)="Yes",VLOOKUP(A811,'District Data'!$A$2:$O$321,14,FALSE)="Yes"),"Yes","No"),"No")</f>
        <v>Yes</v>
      </c>
      <c r="N811" s="23" t="str">
        <f t="shared" si="48"/>
        <v>Yes</v>
      </c>
      <c r="O811" s="131" t="str">
        <f t="shared" si="49"/>
        <v>Yes</v>
      </c>
    </row>
    <row r="812" spans="1:15" x14ac:dyDescent="0.25">
      <c r="A812" s="136" t="s">
        <v>44</v>
      </c>
      <c r="B812" s="136" t="s">
        <v>2919</v>
      </c>
      <c r="C812" s="26">
        <v>4120</v>
      </c>
      <c r="D812" s="26" t="s">
        <v>58</v>
      </c>
      <c r="E812" s="114">
        <v>419.3</v>
      </c>
      <c r="F812" s="114">
        <v>0</v>
      </c>
      <c r="G812" s="114">
        <v>0</v>
      </c>
      <c r="H812" s="114">
        <v>0</v>
      </c>
      <c r="I812" s="114">
        <v>0</v>
      </c>
      <c r="J812" s="91">
        <f t="shared" si="47"/>
        <v>419.3</v>
      </c>
      <c r="K812" s="118" t="str">
        <f>IFERROR(VLOOKUP(C812,'CEDARS School FRPL'!$C$4:$H$2393,6,FALSE),"No")</f>
        <v>No</v>
      </c>
      <c r="L812" s="118" t="str">
        <f>VLOOKUP(A812,'District Data'!$A$2:$P$321,14,FALSE)</f>
        <v>Yes</v>
      </c>
      <c r="M812" s="120" t="str">
        <f>IFERROR(IF(AND(VLOOKUP(C812,'Package 218'!$D:$D,1,FALSE)=C812,VLOOKUP(C812,'Package 218'!$D:$F,3,FALSE)="Yes",VLOOKUP(A812,'District Data'!$A$2:$O$321,14,FALSE)="Yes"),"Yes","No"),"No")</f>
        <v>No</v>
      </c>
      <c r="N812" s="23" t="str">
        <f t="shared" si="48"/>
        <v>No</v>
      </c>
      <c r="O812" s="131" t="str">
        <f t="shared" si="49"/>
        <v>No</v>
      </c>
    </row>
    <row r="813" spans="1:15" x14ac:dyDescent="0.25">
      <c r="A813" s="136" t="s">
        <v>44</v>
      </c>
      <c r="B813" s="136" t="s">
        <v>2919</v>
      </c>
      <c r="C813" s="26">
        <v>4347</v>
      </c>
      <c r="D813" s="26" t="s">
        <v>59</v>
      </c>
      <c r="E813" s="114">
        <v>509.26</v>
      </c>
      <c r="F813" s="114">
        <v>0</v>
      </c>
      <c r="G813" s="114">
        <v>0</v>
      </c>
      <c r="H813" s="114">
        <v>0</v>
      </c>
      <c r="I813" s="114">
        <v>0</v>
      </c>
      <c r="J813" s="91">
        <f t="shared" si="47"/>
        <v>509.26</v>
      </c>
      <c r="K813" s="118" t="str">
        <f>IFERROR(VLOOKUP(C813,'CEDARS School FRPL'!$C$4:$H$2393,6,FALSE),"No")</f>
        <v>No</v>
      </c>
      <c r="L813" s="118" t="str">
        <f>VLOOKUP(A813,'District Data'!$A$2:$P$321,14,FALSE)</f>
        <v>Yes</v>
      </c>
      <c r="M813" s="120" t="str">
        <f>IFERROR(IF(AND(VLOOKUP(C813,'Package 218'!$D:$D,1,FALSE)=C813,VLOOKUP(C813,'Package 218'!$D:$F,3,FALSE)="Yes",VLOOKUP(A813,'District Data'!$A$2:$O$321,14,FALSE)="Yes"),"Yes","No"),"No")</f>
        <v>No</v>
      </c>
      <c r="N813" s="23" t="str">
        <f t="shared" si="48"/>
        <v>No</v>
      </c>
      <c r="O813" s="131" t="str">
        <f t="shared" si="49"/>
        <v>No</v>
      </c>
    </row>
    <row r="814" spans="1:15" x14ac:dyDescent="0.25">
      <c r="A814" s="136" t="s">
        <v>44</v>
      </c>
      <c r="B814" s="136" t="s">
        <v>2919</v>
      </c>
      <c r="C814" s="26">
        <v>4385</v>
      </c>
      <c r="D814" s="26" t="s">
        <v>60</v>
      </c>
      <c r="E814" s="114">
        <v>930.88</v>
      </c>
      <c r="F814" s="114">
        <v>0</v>
      </c>
      <c r="G814" s="114">
        <v>0</v>
      </c>
      <c r="H814" s="114">
        <v>0</v>
      </c>
      <c r="I814" s="114">
        <v>0</v>
      </c>
      <c r="J814" s="91">
        <f t="shared" si="47"/>
        <v>930.88</v>
      </c>
      <c r="K814" s="118" t="str">
        <f>IFERROR(VLOOKUP(C814,'CEDARS School FRPL'!$C$4:$H$2393,6,FALSE),"No")</f>
        <v>Yes</v>
      </c>
      <c r="L814" s="118" t="str">
        <f>VLOOKUP(A814,'District Data'!$A$2:$P$321,14,FALSE)</f>
        <v>Yes</v>
      </c>
      <c r="M814" s="120" t="str">
        <f>IFERROR(IF(AND(VLOOKUP(C814,'Package 218'!$D:$D,1,FALSE)=C814,VLOOKUP(C814,'Package 218'!$D:$F,3,FALSE)="Yes",VLOOKUP(A814,'District Data'!$A$2:$O$321,14,FALSE)="Yes"),"Yes","No"),"No")</f>
        <v>Yes</v>
      </c>
      <c r="N814" s="23" t="str">
        <f t="shared" si="48"/>
        <v>Yes</v>
      </c>
      <c r="O814" s="131" t="str">
        <f t="shared" si="49"/>
        <v>Yes</v>
      </c>
    </row>
    <row r="815" spans="1:15" x14ac:dyDescent="0.25">
      <c r="A815" s="136" t="s">
        <v>44</v>
      </c>
      <c r="B815" s="136" t="s">
        <v>2919</v>
      </c>
      <c r="C815" s="26">
        <v>4417</v>
      </c>
      <c r="D815" s="26" t="s">
        <v>61</v>
      </c>
      <c r="E815" s="114">
        <v>444.5</v>
      </c>
      <c r="F815" s="114">
        <v>0</v>
      </c>
      <c r="G815" s="114">
        <v>0</v>
      </c>
      <c r="H815" s="114">
        <v>0</v>
      </c>
      <c r="I815" s="114">
        <v>0</v>
      </c>
      <c r="J815" s="91">
        <f t="shared" si="47"/>
        <v>444.5</v>
      </c>
      <c r="K815" s="118" t="str">
        <f>IFERROR(VLOOKUP(C815,'CEDARS School FRPL'!$C$4:$H$2393,6,FALSE),"No")</f>
        <v>Yes</v>
      </c>
      <c r="L815" s="118" t="str">
        <f>VLOOKUP(A815,'District Data'!$A$2:$P$321,14,FALSE)</f>
        <v>Yes</v>
      </c>
      <c r="M815" s="120" t="str">
        <f>IFERROR(IF(AND(VLOOKUP(C815,'Package 218'!$D:$D,1,FALSE)=C815,VLOOKUP(C815,'Package 218'!$D:$F,3,FALSE)="Yes",VLOOKUP(A815,'District Data'!$A$2:$O$321,14,FALSE)="Yes"),"Yes","No"),"No")</f>
        <v>Yes</v>
      </c>
      <c r="N815" s="23" t="str">
        <f t="shared" si="48"/>
        <v>Yes</v>
      </c>
      <c r="O815" s="131" t="str">
        <f t="shared" si="49"/>
        <v>Yes</v>
      </c>
    </row>
    <row r="816" spans="1:15" x14ac:dyDescent="0.25">
      <c r="A816" s="136" t="s">
        <v>44</v>
      </c>
      <c r="B816" s="136" t="s">
        <v>2919</v>
      </c>
      <c r="C816" s="26">
        <v>4462</v>
      </c>
      <c r="D816" s="26" t="s">
        <v>62</v>
      </c>
      <c r="E816" s="114">
        <v>921.56</v>
      </c>
      <c r="F816" s="114">
        <v>0</v>
      </c>
      <c r="G816" s="114">
        <v>0</v>
      </c>
      <c r="H816" s="114">
        <v>0</v>
      </c>
      <c r="I816" s="114">
        <v>0</v>
      </c>
      <c r="J816" s="91">
        <f t="shared" si="47"/>
        <v>921.56</v>
      </c>
      <c r="K816" s="118" t="str">
        <f>IFERROR(VLOOKUP(C816,'CEDARS School FRPL'!$C$4:$H$2393,6,FALSE),"No")</f>
        <v>Yes</v>
      </c>
      <c r="L816" s="118" t="str">
        <f>VLOOKUP(A816,'District Data'!$A$2:$P$321,14,FALSE)</f>
        <v>Yes</v>
      </c>
      <c r="M816" s="120" t="str">
        <f>IFERROR(IF(AND(VLOOKUP(C816,'Package 218'!$D:$D,1,FALSE)=C816,VLOOKUP(C816,'Package 218'!$D:$F,3,FALSE)="Yes",VLOOKUP(A816,'District Data'!$A$2:$O$321,14,FALSE)="Yes"),"Yes","No"),"No")</f>
        <v>Yes</v>
      </c>
      <c r="N816" s="23" t="str">
        <f t="shared" si="48"/>
        <v>Yes</v>
      </c>
      <c r="O816" s="131" t="str">
        <f t="shared" si="49"/>
        <v>Yes</v>
      </c>
    </row>
    <row r="817" spans="1:15" x14ac:dyDescent="0.25">
      <c r="A817" s="136" t="s">
        <v>44</v>
      </c>
      <c r="B817" s="136" t="s">
        <v>2919</v>
      </c>
      <c r="C817" s="26">
        <v>4474</v>
      </c>
      <c r="D817" s="26" t="s">
        <v>63</v>
      </c>
      <c r="E817" s="114">
        <v>1649.26</v>
      </c>
      <c r="F817" s="114">
        <v>0</v>
      </c>
      <c r="G817" s="114">
        <v>199.23999999999998</v>
      </c>
      <c r="H817" s="114">
        <v>0</v>
      </c>
      <c r="I817" s="114">
        <v>0</v>
      </c>
      <c r="J817" s="91">
        <f t="shared" si="47"/>
        <v>1848.5</v>
      </c>
      <c r="K817" s="118" t="str">
        <f>IFERROR(VLOOKUP(C817,'CEDARS School FRPL'!$C$4:$H$2393,6,FALSE),"No")</f>
        <v>No</v>
      </c>
      <c r="L817" s="118" t="str">
        <f>VLOOKUP(A817,'District Data'!$A$2:$P$321,14,FALSE)</f>
        <v>Yes</v>
      </c>
      <c r="M817" s="120" t="str">
        <f>IFERROR(IF(AND(VLOOKUP(C817,'Package 218'!$D:$D,1,FALSE)=C817,VLOOKUP(C817,'Package 218'!$D:$F,3,FALSE)="Yes",VLOOKUP(A817,'District Data'!$A$2:$O$321,14,FALSE)="Yes"),"Yes","No"),"No")</f>
        <v>No</v>
      </c>
      <c r="N817" s="23" t="str">
        <f t="shared" si="48"/>
        <v>No</v>
      </c>
      <c r="O817" s="131" t="str">
        <f t="shared" si="49"/>
        <v>No</v>
      </c>
    </row>
    <row r="818" spans="1:15" x14ac:dyDescent="0.25">
      <c r="A818" s="136" t="s">
        <v>44</v>
      </c>
      <c r="B818" s="136" t="s">
        <v>2919</v>
      </c>
      <c r="C818" s="26">
        <v>5037</v>
      </c>
      <c r="D818" s="26" t="s">
        <v>65</v>
      </c>
      <c r="E818" s="114">
        <v>1410.67</v>
      </c>
      <c r="F818" s="114">
        <v>0</v>
      </c>
      <c r="G818" s="114">
        <v>193.49</v>
      </c>
      <c r="H818" s="114">
        <v>0</v>
      </c>
      <c r="I818" s="114">
        <v>0</v>
      </c>
      <c r="J818" s="91">
        <f t="shared" si="47"/>
        <v>1604.16</v>
      </c>
      <c r="K818" s="118" t="str">
        <f>IFERROR(VLOOKUP(C818,'CEDARS School FRPL'!$C$4:$H$2393,6,FALSE),"No")</f>
        <v>Yes</v>
      </c>
      <c r="L818" s="118" t="str">
        <f>VLOOKUP(A818,'District Data'!$A$2:$P$321,14,FALSE)</f>
        <v>Yes</v>
      </c>
      <c r="M818" s="120" t="str">
        <f>IFERROR(IF(AND(VLOOKUP(C818,'Package 218'!$D:$D,1,FALSE)=C818,VLOOKUP(C818,'Package 218'!$D:$F,3,FALSE)="Yes",VLOOKUP(A818,'District Data'!$A$2:$O$321,14,FALSE)="Yes"),"Yes","No"),"No")</f>
        <v>Yes</v>
      </c>
      <c r="N818" s="23" t="str">
        <f t="shared" si="48"/>
        <v>Yes</v>
      </c>
      <c r="O818" s="131" t="str">
        <f t="shared" si="49"/>
        <v>Yes</v>
      </c>
    </row>
    <row r="819" spans="1:15" x14ac:dyDescent="0.25">
      <c r="A819" s="136" t="s">
        <v>44</v>
      </c>
      <c r="B819" s="136" t="s">
        <v>2919</v>
      </c>
      <c r="C819" s="26">
        <v>5051</v>
      </c>
      <c r="D819" s="26" t="s">
        <v>66</v>
      </c>
      <c r="E819" s="114">
        <v>523.79999999999995</v>
      </c>
      <c r="F819" s="114">
        <v>0</v>
      </c>
      <c r="G819" s="114">
        <v>0</v>
      </c>
      <c r="H819" s="114">
        <v>0</v>
      </c>
      <c r="I819" s="114">
        <v>0</v>
      </c>
      <c r="J819" s="91">
        <f t="shared" si="47"/>
        <v>523.79999999999995</v>
      </c>
      <c r="K819" s="118" t="str">
        <f>IFERROR(VLOOKUP(C819,'CEDARS School FRPL'!$C$4:$H$2393,6,FALSE),"No")</f>
        <v>No</v>
      </c>
      <c r="L819" s="118" t="str">
        <f>VLOOKUP(A819,'District Data'!$A$2:$P$321,14,FALSE)</f>
        <v>Yes</v>
      </c>
      <c r="M819" s="120" t="str">
        <f>IFERROR(IF(AND(VLOOKUP(C819,'Package 218'!$D:$D,1,FALSE)=C819,VLOOKUP(C819,'Package 218'!$D:$F,3,FALSE)="Yes",VLOOKUP(A819,'District Data'!$A$2:$O$321,14,FALSE)="Yes"),"Yes","No"),"No")</f>
        <v>No</v>
      </c>
      <c r="N819" s="23" t="str">
        <f t="shared" si="48"/>
        <v>No</v>
      </c>
      <c r="O819" s="131" t="str">
        <f t="shared" si="49"/>
        <v>No</v>
      </c>
    </row>
    <row r="820" spans="1:15" x14ac:dyDescent="0.25">
      <c r="A820" s="136" t="s">
        <v>44</v>
      </c>
      <c r="B820" s="136" t="s">
        <v>2919</v>
      </c>
      <c r="C820" s="26">
        <v>5082</v>
      </c>
      <c r="D820" s="26" t="s">
        <v>67</v>
      </c>
      <c r="E820" s="114">
        <v>334.8</v>
      </c>
      <c r="F820" s="114">
        <v>0</v>
      </c>
      <c r="G820" s="114">
        <v>0</v>
      </c>
      <c r="H820" s="114">
        <v>0</v>
      </c>
      <c r="I820" s="114">
        <v>0</v>
      </c>
      <c r="J820" s="91">
        <f t="shared" si="47"/>
        <v>334.8</v>
      </c>
      <c r="K820" s="118" t="str">
        <f>IFERROR(VLOOKUP(C820,'CEDARS School FRPL'!$C$4:$H$2393,6,FALSE),"No")</f>
        <v>Yes</v>
      </c>
      <c r="L820" s="118" t="str">
        <f>VLOOKUP(A820,'District Data'!$A$2:$P$321,14,FALSE)</f>
        <v>Yes</v>
      </c>
      <c r="M820" s="120" t="str">
        <f>IFERROR(IF(AND(VLOOKUP(C820,'Package 218'!$D:$D,1,FALSE)=C820,VLOOKUP(C820,'Package 218'!$D:$F,3,FALSE)="Yes",VLOOKUP(A820,'District Data'!$A$2:$O$321,14,FALSE)="Yes"),"Yes","No"),"No")</f>
        <v>Yes</v>
      </c>
      <c r="N820" s="23" t="str">
        <f t="shared" si="48"/>
        <v>Yes</v>
      </c>
      <c r="O820" s="131" t="str">
        <f t="shared" si="49"/>
        <v>Yes</v>
      </c>
    </row>
    <row r="821" spans="1:15" x14ac:dyDescent="0.25">
      <c r="A821" s="136" t="s">
        <v>44</v>
      </c>
      <c r="B821" s="136" t="s">
        <v>2919</v>
      </c>
      <c r="C821" s="26">
        <v>5610</v>
      </c>
      <c r="D821" s="26" t="s">
        <v>2791</v>
      </c>
      <c r="E821" s="114">
        <v>411.8</v>
      </c>
      <c r="F821" s="114">
        <v>0</v>
      </c>
      <c r="G821" s="114">
        <v>0</v>
      </c>
      <c r="H821" s="114">
        <v>0</v>
      </c>
      <c r="I821" s="114">
        <v>0</v>
      </c>
      <c r="J821" s="91">
        <f t="shared" si="47"/>
        <v>411.8</v>
      </c>
      <c r="K821" s="118" t="str">
        <f>IFERROR(VLOOKUP(C821,'CEDARS School FRPL'!$C$4:$H$2393,6,FALSE),"No")</f>
        <v>No</v>
      </c>
      <c r="L821" s="118" t="str">
        <f>VLOOKUP(A821,'District Data'!$A$2:$P$321,14,FALSE)</f>
        <v>Yes</v>
      </c>
      <c r="M821" s="120" t="str">
        <f>IFERROR(IF(AND(VLOOKUP(C821,'Package 218'!$D:$D,1,FALSE)=C821,VLOOKUP(C821,'Package 218'!$D:$F,3,FALSE)="Yes",VLOOKUP(A821,'District Data'!$A$2:$O$321,14,FALSE)="Yes"),"Yes","No"),"No")</f>
        <v>No</v>
      </c>
      <c r="N821" s="23" t="str">
        <f t="shared" si="48"/>
        <v>No</v>
      </c>
      <c r="O821" s="131" t="str">
        <f t="shared" si="49"/>
        <v>No</v>
      </c>
    </row>
    <row r="822" spans="1:15" x14ac:dyDescent="0.25">
      <c r="A822" s="136" t="s">
        <v>44</v>
      </c>
      <c r="B822" s="136" t="s">
        <v>2919</v>
      </c>
      <c r="C822" s="26">
        <v>5717</v>
      </c>
      <c r="D822" s="26" t="s">
        <v>3260</v>
      </c>
      <c r="E822" s="114">
        <v>568.87</v>
      </c>
      <c r="F822" s="114">
        <v>0</v>
      </c>
      <c r="G822" s="114">
        <v>0</v>
      </c>
      <c r="H822" s="114">
        <v>0</v>
      </c>
      <c r="I822" s="114">
        <v>0</v>
      </c>
      <c r="J822" s="91">
        <f t="shared" si="47"/>
        <v>568.87</v>
      </c>
      <c r="K822" s="118" t="str">
        <f>IFERROR(VLOOKUP(C822,'CEDARS School FRPL'!$C$4:$H$2393,6,FALSE),"No")</f>
        <v>No</v>
      </c>
      <c r="L822" s="118" t="str">
        <f>VLOOKUP(A822,'District Data'!$A$2:$P$321,14,FALSE)</f>
        <v>Yes</v>
      </c>
      <c r="M822" s="120" t="str">
        <f>IFERROR(IF(AND(VLOOKUP(C822,'Package 218'!$D:$D,1,FALSE)=C822,VLOOKUP(C822,'Package 218'!$D:$F,3,FALSE)="Yes",VLOOKUP(A822,'District Data'!$A$2:$O$321,14,FALSE)="Yes"),"Yes","No"),"No")</f>
        <v>No</v>
      </c>
      <c r="N822" s="23" t="str">
        <f t="shared" si="48"/>
        <v>No</v>
      </c>
      <c r="O822" s="131" t="str">
        <f t="shared" si="49"/>
        <v>No</v>
      </c>
    </row>
    <row r="823" spans="1:15" x14ac:dyDescent="0.25">
      <c r="A823" s="136" t="s">
        <v>44</v>
      </c>
      <c r="B823" s="136" t="s">
        <v>2919</v>
      </c>
      <c r="C823" s="26">
        <v>5733</v>
      </c>
      <c r="D823" s="26" t="s">
        <v>48</v>
      </c>
      <c r="E823" s="114">
        <v>444.91</v>
      </c>
      <c r="F823" s="114">
        <v>0</v>
      </c>
      <c r="G823" s="114">
        <v>0.85</v>
      </c>
      <c r="H823" s="114">
        <v>3.96</v>
      </c>
      <c r="I823" s="114">
        <v>4.74</v>
      </c>
      <c r="J823" s="91">
        <f t="shared" si="47"/>
        <v>454.46000000000004</v>
      </c>
      <c r="K823" s="118" t="str">
        <f>IFERROR(VLOOKUP(C823,'CEDARS School FRPL'!$C$4:$H$2393,6,FALSE),"No")</f>
        <v>Yes</v>
      </c>
      <c r="L823" s="118" t="str">
        <f>VLOOKUP(A823,'District Data'!$A$2:$P$321,14,FALSE)</f>
        <v>Yes</v>
      </c>
      <c r="M823" s="120" t="str">
        <f>IFERROR(IF(AND(VLOOKUP(C823,'Package 218'!$D:$D,1,FALSE)=C823,VLOOKUP(C823,'Package 218'!$D:$F,3,FALSE)="Yes",VLOOKUP(A823,'District Data'!$A$2:$O$321,14,FALSE)="Yes"),"Yes","No"),"No")</f>
        <v>Yes</v>
      </c>
      <c r="N823" s="23" t="str">
        <f t="shared" si="48"/>
        <v>Yes</v>
      </c>
      <c r="O823" s="131" t="str">
        <f t="shared" si="49"/>
        <v>Yes</v>
      </c>
    </row>
    <row r="824" spans="1:15" x14ac:dyDescent="0.25">
      <c r="A824" s="136" t="s">
        <v>2089</v>
      </c>
      <c r="B824" s="136" t="s">
        <v>3190</v>
      </c>
      <c r="C824" s="26">
        <v>2849</v>
      </c>
      <c r="D824" s="26" t="s">
        <v>2090</v>
      </c>
      <c r="E824" s="114">
        <v>2509.12</v>
      </c>
      <c r="F824" s="114">
        <v>0</v>
      </c>
      <c r="G824" s="114">
        <v>274.76</v>
      </c>
      <c r="H824" s="114">
        <v>0</v>
      </c>
      <c r="I824" s="114">
        <v>0</v>
      </c>
      <c r="J824" s="91">
        <f t="shared" si="47"/>
        <v>2783.88</v>
      </c>
      <c r="K824" s="118" t="str">
        <f>IFERROR(VLOOKUP(C824,'CEDARS School FRPL'!$C$4:$H$2393,6,FALSE),"No")</f>
        <v>No</v>
      </c>
      <c r="L824" s="118" t="str">
        <f>VLOOKUP(A824,'District Data'!$A$2:$P$321,14,FALSE)</f>
        <v>Yes</v>
      </c>
      <c r="M824" s="120" t="str">
        <f>IFERROR(IF(AND(VLOOKUP(C824,'Package 218'!$D:$D,1,FALSE)=C824,VLOOKUP(C824,'Package 218'!$D:$F,3,FALSE)="Yes",VLOOKUP(A824,'District Data'!$A$2:$O$321,14,FALSE)="Yes"),"Yes","No"),"No")</f>
        <v>No</v>
      </c>
      <c r="N824" s="23" t="str">
        <f t="shared" si="48"/>
        <v>No</v>
      </c>
      <c r="O824" s="131" t="str">
        <f t="shared" si="49"/>
        <v>No</v>
      </c>
    </row>
    <row r="825" spans="1:15" x14ac:dyDescent="0.25">
      <c r="A825" s="136" t="s">
        <v>2089</v>
      </c>
      <c r="B825" s="136" t="s">
        <v>3190</v>
      </c>
      <c r="C825" s="26">
        <v>3286</v>
      </c>
      <c r="D825" s="26" t="s">
        <v>2091</v>
      </c>
      <c r="E825" s="114">
        <v>726.35</v>
      </c>
      <c r="F825" s="114">
        <v>7.3</v>
      </c>
      <c r="G825" s="114">
        <v>0</v>
      </c>
      <c r="H825" s="114">
        <v>0</v>
      </c>
      <c r="I825" s="114">
        <v>0</v>
      </c>
      <c r="J825" s="91">
        <f t="shared" si="47"/>
        <v>733.65</v>
      </c>
      <c r="K825" s="118" t="str">
        <f>IFERROR(VLOOKUP(C825,'CEDARS School FRPL'!$C$4:$H$2393,6,FALSE),"No")</f>
        <v>No</v>
      </c>
      <c r="L825" s="118" t="str">
        <f>VLOOKUP(A825,'District Data'!$A$2:$P$321,14,FALSE)</f>
        <v>Yes</v>
      </c>
      <c r="M825" s="120" t="str">
        <f>IFERROR(IF(AND(VLOOKUP(C825,'Package 218'!$D:$D,1,FALSE)=C825,VLOOKUP(C825,'Package 218'!$D:$F,3,FALSE)="Yes",VLOOKUP(A825,'District Data'!$A$2:$O$321,14,FALSE)="Yes"),"Yes","No"),"No")</f>
        <v>No</v>
      </c>
      <c r="N825" s="23" t="str">
        <f t="shared" si="48"/>
        <v>No</v>
      </c>
      <c r="O825" s="131" t="str">
        <f t="shared" si="49"/>
        <v>No</v>
      </c>
    </row>
    <row r="826" spans="1:15" x14ac:dyDescent="0.25">
      <c r="A826" s="136" t="s">
        <v>2089</v>
      </c>
      <c r="B826" s="136" t="s">
        <v>3190</v>
      </c>
      <c r="C826" s="26">
        <v>3341</v>
      </c>
      <c r="D826" s="26" t="s">
        <v>2092</v>
      </c>
      <c r="E826" s="114">
        <v>1116.52</v>
      </c>
      <c r="F826" s="114">
        <v>0</v>
      </c>
      <c r="G826" s="114">
        <v>0</v>
      </c>
      <c r="H826" s="114">
        <v>0</v>
      </c>
      <c r="I826" s="114">
        <v>0</v>
      </c>
      <c r="J826" s="91">
        <f t="shared" si="47"/>
        <v>1116.52</v>
      </c>
      <c r="K826" s="118" t="str">
        <f>IFERROR(VLOOKUP(C826,'CEDARS School FRPL'!$C$4:$H$2393,6,FALSE),"No")</f>
        <v>No</v>
      </c>
      <c r="L826" s="118" t="str">
        <f>VLOOKUP(A826,'District Data'!$A$2:$P$321,14,FALSE)</f>
        <v>Yes</v>
      </c>
      <c r="M826" s="120" t="str">
        <f>IFERROR(IF(AND(VLOOKUP(C826,'Package 218'!$D:$D,1,FALSE)=C826,VLOOKUP(C826,'Package 218'!$D:$F,3,FALSE)="Yes",VLOOKUP(A826,'District Data'!$A$2:$O$321,14,FALSE)="Yes"),"Yes","No"),"No")</f>
        <v>No</v>
      </c>
      <c r="N826" s="23" t="str">
        <f t="shared" si="48"/>
        <v>No</v>
      </c>
      <c r="O826" s="131" t="str">
        <f t="shared" si="49"/>
        <v>No</v>
      </c>
    </row>
    <row r="827" spans="1:15" x14ac:dyDescent="0.25">
      <c r="A827" s="136" t="s">
        <v>2089</v>
      </c>
      <c r="B827" s="136" t="s">
        <v>3190</v>
      </c>
      <c r="C827" s="26">
        <v>3589</v>
      </c>
      <c r="D827" s="26" t="s">
        <v>2093</v>
      </c>
      <c r="E827" s="114">
        <v>491.54</v>
      </c>
      <c r="F827" s="114">
        <v>0</v>
      </c>
      <c r="G827" s="114">
        <v>0</v>
      </c>
      <c r="H827" s="114">
        <v>0</v>
      </c>
      <c r="I827" s="114">
        <v>0</v>
      </c>
      <c r="J827" s="91">
        <f t="shared" si="47"/>
        <v>491.54</v>
      </c>
      <c r="K827" s="118" t="str">
        <f>IFERROR(VLOOKUP(C827,'CEDARS School FRPL'!$C$4:$H$2393,6,FALSE),"No")</f>
        <v>No</v>
      </c>
      <c r="L827" s="118" t="str">
        <f>VLOOKUP(A827,'District Data'!$A$2:$P$321,14,FALSE)</f>
        <v>Yes</v>
      </c>
      <c r="M827" s="120" t="str">
        <f>IFERROR(IF(AND(VLOOKUP(C827,'Package 218'!$D:$D,1,FALSE)=C827,VLOOKUP(C827,'Package 218'!$D:$F,3,FALSE)="Yes",VLOOKUP(A827,'District Data'!$A$2:$O$321,14,FALSE)="Yes"),"Yes","No"),"No")</f>
        <v>No</v>
      </c>
      <c r="N827" s="23" t="str">
        <f t="shared" si="48"/>
        <v>No</v>
      </c>
      <c r="O827" s="131" t="str">
        <f t="shared" si="49"/>
        <v>No</v>
      </c>
    </row>
    <row r="828" spans="1:15" x14ac:dyDescent="0.25">
      <c r="A828" s="136" t="s">
        <v>2089</v>
      </c>
      <c r="B828" s="136" t="s">
        <v>3190</v>
      </c>
      <c r="C828" s="26">
        <v>3937</v>
      </c>
      <c r="D828" s="26" t="s">
        <v>2094</v>
      </c>
      <c r="E828" s="114">
        <v>976.59</v>
      </c>
      <c r="F828" s="114">
        <v>0</v>
      </c>
      <c r="G828" s="114">
        <v>0</v>
      </c>
      <c r="H828" s="114">
        <v>0</v>
      </c>
      <c r="I828" s="114">
        <v>0</v>
      </c>
      <c r="J828" s="91">
        <f t="shared" si="47"/>
        <v>976.59</v>
      </c>
      <c r="K828" s="118" t="str">
        <f>IFERROR(VLOOKUP(C828,'CEDARS School FRPL'!$C$4:$H$2393,6,FALSE),"No")</f>
        <v>No</v>
      </c>
      <c r="L828" s="118" t="str">
        <f>VLOOKUP(A828,'District Data'!$A$2:$P$321,14,FALSE)</f>
        <v>Yes</v>
      </c>
      <c r="M828" s="120" t="str">
        <f>IFERROR(IF(AND(VLOOKUP(C828,'Package 218'!$D:$D,1,FALSE)=C828,VLOOKUP(C828,'Package 218'!$D:$F,3,FALSE)="Yes",VLOOKUP(A828,'District Data'!$A$2:$O$321,14,FALSE)="Yes"),"Yes","No"),"No")</f>
        <v>No</v>
      </c>
      <c r="N828" s="23" t="str">
        <f t="shared" si="48"/>
        <v>No</v>
      </c>
      <c r="O828" s="131" t="str">
        <f t="shared" si="49"/>
        <v>No</v>
      </c>
    </row>
    <row r="829" spans="1:15" x14ac:dyDescent="0.25">
      <c r="A829" s="136" t="s">
        <v>2089</v>
      </c>
      <c r="B829" s="136" t="s">
        <v>3190</v>
      </c>
      <c r="C829" s="26">
        <v>4415</v>
      </c>
      <c r="D829" s="26" t="s">
        <v>2095</v>
      </c>
      <c r="E829" s="114">
        <v>698.81</v>
      </c>
      <c r="F829" s="114">
        <v>0</v>
      </c>
      <c r="G829" s="114">
        <v>0</v>
      </c>
      <c r="H829" s="114">
        <v>0</v>
      </c>
      <c r="I829" s="114">
        <v>0</v>
      </c>
      <c r="J829" s="91">
        <f t="shared" si="47"/>
        <v>698.81</v>
      </c>
      <c r="K829" s="118" t="str">
        <f>IFERROR(VLOOKUP(C829,'CEDARS School FRPL'!$C$4:$H$2393,6,FALSE),"No")</f>
        <v>No</v>
      </c>
      <c r="L829" s="118" t="str">
        <f>VLOOKUP(A829,'District Data'!$A$2:$P$321,14,FALSE)</f>
        <v>Yes</v>
      </c>
      <c r="M829" s="120" t="str">
        <f>IFERROR(IF(AND(VLOOKUP(C829,'Package 218'!$D:$D,1,FALSE)=C829,VLOOKUP(C829,'Package 218'!$D:$F,3,FALSE)="Yes",VLOOKUP(A829,'District Data'!$A$2:$O$321,14,FALSE)="Yes"),"Yes","No"),"No")</f>
        <v>No</v>
      </c>
      <c r="N829" s="23" t="str">
        <f t="shared" si="48"/>
        <v>No</v>
      </c>
      <c r="O829" s="131" t="str">
        <f t="shared" si="49"/>
        <v>No</v>
      </c>
    </row>
    <row r="830" spans="1:15" x14ac:dyDescent="0.25">
      <c r="A830" s="136" t="s">
        <v>2089</v>
      </c>
      <c r="B830" s="26" t="s">
        <v>3190</v>
      </c>
      <c r="C830" s="26">
        <v>4453</v>
      </c>
      <c r="D830" t="s">
        <v>2096</v>
      </c>
      <c r="E830" s="114">
        <v>797.48</v>
      </c>
      <c r="F830" s="114">
        <v>0</v>
      </c>
      <c r="G830" s="114">
        <v>0</v>
      </c>
      <c r="H830" s="114">
        <v>0</v>
      </c>
      <c r="I830" s="114">
        <v>0</v>
      </c>
      <c r="J830" s="91">
        <f t="shared" si="47"/>
        <v>797.48</v>
      </c>
      <c r="K830" s="118" t="str">
        <f>IFERROR(VLOOKUP(C830,'CEDARS School FRPL'!$C$4:$H$2393,6,FALSE),"No")</f>
        <v>No</v>
      </c>
      <c r="L830" s="118" t="str">
        <f>VLOOKUP(A830,'District Data'!$A$2:$P$321,14,FALSE)</f>
        <v>Yes</v>
      </c>
      <c r="M830" s="120" t="str">
        <f>IFERROR(IF(AND(VLOOKUP(C830,'Package 218'!$D:$D,1,FALSE)=C830,VLOOKUP(C830,'Package 218'!$D:$F,3,FALSE)="Yes",VLOOKUP(A830,'District Data'!$A$2:$O$321,14,FALSE)="Yes"),"Yes","No"),"No")</f>
        <v>No</v>
      </c>
      <c r="N830" s="23" t="str">
        <f t="shared" si="48"/>
        <v>No</v>
      </c>
      <c r="O830" s="131" t="str">
        <f t="shared" si="49"/>
        <v>No</v>
      </c>
    </row>
    <row r="831" spans="1:15" x14ac:dyDescent="0.25">
      <c r="A831" s="136" t="s">
        <v>2089</v>
      </c>
      <c r="B831" s="136" t="s">
        <v>3190</v>
      </c>
      <c r="C831" s="26">
        <v>5489</v>
      </c>
      <c r="D831" s="26" t="s">
        <v>2097</v>
      </c>
      <c r="E831" s="114">
        <v>606.34</v>
      </c>
      <c r="F831" s="114">
        <v>7.5</v>
      </c>
      <c r="G831" s="114">
        <v>0</v>
      </c>
      <c r="H831" s="114">
        <v>0</v>
      </c>
      <c r="I831" s="114">
        <v>0</v>
      </c>
      <c r="J831" s="91">
        <f t="shared" si="47"/>
        <v>613.84</v>
      </c>
      <c r="K831" s="118" t="str">
        <f>IFERROR(VLOOKUP(C831,'CEDARS School FRPL'!$C$4:$H$2393,6,FALSE),"No")</f>
        <v>No</v>
      </c>
      <c r="L831" s="118" t="str">
        <f>VLOOKUP(A831,'District Data'!$A$2:$P$321,14,FALSE)</f>
        <v>Yes</v>
      </c>
      <c r="M831" s="120" t="str">
        <f>IFERROR(IF(AND(VLOOKUP(C831,'Package 218'!$D:$D,1,FALSE)=C831,VLOOKUP(C831,'Package 218'!$D:$F,3,FALSE)="Yes",VLOOKUP(A831,'District Data'!$A$2:$O$321,14,FALSE)="Yes"),"Yes","No"),"No")</f>
        <v>No</v>
      </c>
      <c r="N831" s="23" t="str">
        <f t="shared" si="48"/>
        <v>No</v>
      </c>
      <c r="O831" s="131" t="str">
        <f t="shared" si="49"/>
        <v>No</v>
      </c>
    </row>
    <row r="832" spans="1:15" x14ac:dyDescent="0.25">
      <c r="A832" s="136" t="s">
        <v>2089</v>
      </c>
      <c r="B832" s="136" t="s">
        <v>3190</v>
      </c>
      <c r="C832" s="26">
        <v>5490</v>
      </c>
      <c r="D832" s="26" t="s">
        <v>2098</v>
      </c>
      <c r="E832" s="114">
        <v>680.84</v>
      </c>
      <c r="F832" s="114">
        <v>0</v>
      </c>
      <c r="G832" s="114">
        <v>0</v>
      </c>
      <c r="H832" s="114">
        <v>0</v>
      </c>
      <c r="I832" s="114">
        <v>0</v>
      </c>
      <c r="J832" s="91">
        <f t="shared" si="47"/>
        <v>680.84</v>
      </c>
      <c r="K832" s="118" t="str">
        <f>IFERROR(VLOOKUP(C832,'CEDARS School FRPL'!$C$4:$H$2393,6,FALSE),"No")</f>
        <v>No</v>
      </c>
      <c r="L832" s="118" t="str">
        <f>VLOOKUP(A832,'District Data'!$A$2:$P$321,14,FALSE)</f>
        <v>Yes</v>
      </c>
      <c r="M832" s="120" t="str">
        <f>IFERROR(IF(AND(VLOOKUP(C832,'Package 218'!$D:$D,1,FALSE)=C832,VLOOKUP(C832,'Package 218'!$D:$F,3,FALSE)="Yes",VLOOKUP(A832,'District Data'!$A$2:$O$321,14,FALSE)="Yes"),"Yes","No"),"No")</f>
        <v>No</v>
      </c>
      <c r="N832" s="23" t="str">
        <f t="shared" si="48"/>
        <v>No</v>
      </c>
      <c r="O832" s="131" t="str">
        <f t="shared" si="49"/>
        <v>No</v>
      </c>
    </row>
    <row r="833" spans="1:15" x14ac:dyDescent="0.25">
      <c r="A833" s="136" t="s">
        <v>1883</v>
      </c>
      <c r="B833" s="136" t="s">
        <v>3163</v>
      </c>
      <c r="C833" s="26">
        <v>1502</v>
      </c>
      <c r="D833" s="26" t="s">
        <v>2579</v>
      </c>
      <c r="E833" s="114">
        <v>53.31</v>
      </c>
      <c r="F833" s="114">
        <v>0</v>
      </c>
      <c r="G833" s="114">
        <v>2.12</v>
      </c>
      <c r="H833" s="114">
        <v>0</v>
      </c>
      <c r="I833" s="114">
        <v>0</v>
      </c>
      <c r="J833" s="91">
        <f t="shared" si="47"/>
        <v>55.43</v>
      </c>
      <c r="K833" s="118" t="str">
        <f>IFERROR(VLOOKUP(C833,'CEDARS School FRPL'!$C$4:$H$2393,6,FALSE),"No")</f>
        <v>No</v>
      </c>
      <c r="L833" s="118" t="str">
        <f>VLOOKUP(A833,'District Data'!$A$2:$P$321,14,FALSE)</f>
        <v>Yes</v>
      </c>
      <c r="M833" s="120" t="str">
        <f>IFERROR(IF(AND(VLOOKUP(C833,'Package 218'!$D:$D,1,FALSE)=C833,VLOOKUP(C833,'Package 218'!$D:$F,3,FALSE)="Yes",VLOOKUP(A833,'District Data'!$A$2:$O$321,14,FALSE)="Yes"),"Yes","No"),"No")</f>
        <v>No</v>
      </c>
      <c r="N833" s="23" t="str">
        <f t="shared" si="48"/>
        <v>No</v>
      </c>
      <c r="O833" s="131" t="str">
        <f t="shared" si="49"/>
        <v>No</v>
      </c>
    </row>
    <row r="834" spans="1:15" x14ac:dyDescent="0.25">
      <c r="A834" s="136" t="s">
        <v>1883</v>
      </c>
      <c r="B834" s="136" t="s">
        <v>3163</v>
      </c>
      <c r="C834" s="26">
        <v>2124</v>
      </c>
      <c r="D834" s="26" t="s">
        <v>2775</v>
      </c>
      <c r="E834" s="114">
        <v>492.35</v>
      </c>
      <c r="F834" s="114">
        <v>0</v>
      </c>
      <c r="G834" s="114">
        <v>0</v>
      </c>
      <c r="H834" s="114">
        <v>0</v>
      </c>
      <c r="I834" s="114">
        <v>0</v>
      </c>
      <c r="J834" s="91">
        <f t="shared" si="47"/>
        <v>492.35</v>
      </c>
      <c r="K834" s="118" t="str">
        <f>IFERROR(VLOOKUP(C834,'CEDARS School FRPL'!$C$4:$H$2393,6,FALSE),"No")</f>
        <v>No</v>
      </c>
      <c r="L834" s="118" t="str">
        <f>VLOOKUP(A834,'District Data'!$A$2:$P$321,14,FALSE)</f>
        <v>Yes</v>
      </c>
      <c r="M834" s="120" t="str">
        <f>IFERROR(IF(AND(VLOOKUP(C834,'Package 218'!$D:$D,1,FALSE)=C834,VLOOKUP(C834,'Package 218'!$D:$F,3,FALSE)="Yes",VLOOKUP(A834,'District Data'!$A$2:$O$321,14,FALSE)="Yes"),"Yes","No"),"No")</f>
        <v>No</v>
      </c>
      <c r="N834" s="23" t="str">
        <f t="shared" si="48"/>
        <v>No</v>
      </c>
      <c r="O834" s="131" t="str">
        <f t="shared" si="49"/>
        <v>No</v>
      </c>
    </row>
    <row r="835" spans="1:15" x14ac:dyDescent="0.25">
      <c r="A835" s="136" t="s">
        <v>1883</v>
      </c>
      <c r="B835" s="136" t="s">
        <v>3163</v>
      </c>
      <c r="C835" s="26">
        <v>2222</v>
      </c>
      <c r="D835" s="26" t="s">
        <v>1884</v>
      </c>
      <c r="E835" s="114">
        <v>473.02</v>
      </c>
      <c r="F835" s="114">
        <v>0</v>
      </c>
      <c r="G835" s="114">
        <v>0</v>
      </c>
      <c r="H835" s="114">
        <v>0</v>
      </c>
      <c r="I835" s="114">
        <v>0</v>
      </c>
      <c r="J835" s="91">
        <f t="shared" si="47"/>
        <v>473.02</v>
      </c>
      <c r="K835" s="118" t="str">
        <f>IFERROR(VLOOKUP(C835,'CEDARS School FRPL'!$C$4:$H$2393,6,FALSE),"No")</f>
        <v>No</v>
      </c>
      <c r="L835" s="118" t="str">
        <f>VLOOKUP(A835,'District Data'!$A$2:$P$321,14,FALSE)</f>
        <v>Yes</v>
      </c>
      <c r="M835" s="120" t="str">
        <f>IFERROR(IF(AND(VLOOKUP(C835,'Package 218'!$D:$D,1,FALSE)=C835,VLOOKUP(C835,'Package 218'!$D:$F,3,FALSE)="Yes",VLOOKUP(A835,'District Data'!$A$2:$O$321,14,FALSE)="Yes"),"Yes","No"),"No")</f>
        <v>No</v>
      </c>
      <c r="N835" s="23" t="str">
        <f t="shared" si="48"/>
        <v>No</v>
      </c>
      <c r="O835" s="131" t="str">
        <f t="shared" si="49"/>
        <v>No</v>
      </c>
    </row>
    <row r="836" spans="1:15" x14ac:dyDescent="0.25">
      <c r="A836" s="136" t="s">
        <v>1883</v>
      </c>
      <c r="B836" s="136" t="s">
        <v>3163</v>
      </c>
      <c r="C836" s="26">
        <v>2287</v>
      </c>
      <c r="D836" s="26" t="s">
        <v>1885</v>
      </c>
      <c r="E836" s="114">
        <v>458</v>
      </c>
      <c r="F836" s="114">
        <v>0</v>
      </c>
      <c r="G836" s="114">
        <v>0</v>
      </c>
      <c r="H836" s="114">
        <v>0</v>
      </c>
      <c r="I836" s="114">
        <v>0</v>
      </c>
      <c r="J836" s="91">
        <f t="shared" ref="J836:J899" si="50">SUM(E836:I836)</f>
        <v>458</v>
      </c>
      <c r="K836" s="118" t="str">
        <f>IFERROR(VLOOKUP(C836,'CEDARS School FRPL'!$C$4:$H$2393,6,FALSE),"No")</f>
        <v>No</v>
      </c>
      <c r="L836" s="118" t="str">
        <f>VLOOKUP(A836,'District Data'!$A$2:$P$321,14,FALSE)</f>
        <v>Yes</v>
      </c>
      <c r="M836" s="120" t="str">
        <f>IFERROR(IF(AND(VLOOKUP(C836,'Package 218'!$D:$D,1,FALSE)=C836,VLOOKUP(C836,'Package 218'!$D:$F,3,FALSE)="Yes",VLOOKUP(A836,'District Data'!$A$2:$O$321,14,FALSE)="Yes"),"Yes","No"),"No")</f>
        <v>No</v>
      </c>
      <c r="N836" s="23" t="str">
        <f t="shared" ref="N836:N899" si="51">IF(AND(M836="Yes",K836="Yes"),"Yes","No")</f>
        <v>No</v>
      </c>
      <c r="O836" s="131" t="str">
        <f t="shared" ref="O836:O899" si="52">TEXT(N836, "Yes")</f>
        <v>No</v>
      </c>
    </row>
    <row r="837" spans="1:15" x14ac:dyDescent="0.25">
      <c r="A837" s="136" t="s">
        <v>1883</v>
      </c>
      <c r="B837" s="136" t="s">
        <v>3163</v>
      </c>
      <c r="C837" s="26">
        <v>2288</v>
      </c>
      <c r="D837" s="26" t="s">
        <v>1886</v>
      </c>
      <c r="E837" s="114">
        <v>431.5</v>
      </c>
      <c r="F837" s="114">
        <v>6.6</v>
      </c>
      <c r="G837" s="114">
        <v>0</v>
      </c>
      <c r="H837" s="114">
        <v>0</v>
      </c>
      <c r="I837" s="114">
        <v>0</v>
      </c>
      <c r="J837" s="91">
        <f t="shared" si="50"/>
        <v>438.1</v>
      </c>
      <c r="K837" s="118" t="str">
        <f>IFERROR(VLOOKUP(C837,'CEDARS School FRPL'!$C$4:$H$2393,6,FALSE),"No")</f>
        <v>No</v>
      </c>
      <c r="L837" s="118" t="str">
        <f>VLOOKUP(A837,'District Data'!$A$2:$P$321,14,FALSE)</f>
        <v>Yes</v>
      </c>
      <c r="M837" s="120" t="str">
        <f>IFERROR(IF(AND(VLOOKUP(C837,'Package 218'!$D:$D,1,FALSE)=C837,VLOOKUP(C837,'Package 218'!$D:$F,3,FALSE)="Yes",VLOOKUP(A837,'District Data'!$A$2:$O$321,14,FALSE)="Yes"),"Yes","No"),"No")</f>
        <v>No</v>
      </c>
      <c r="N837" s="23" t="str">
        <f t="shared" si="51"/>
        <v>No</v>
      </c>
      <c r="O837" s="131" t="str">
        <f t="shared" si="52"/>
        <v>No</v>
      </c>
    </row>
    <row r="838" spans="1:15" x14ac:dyDescent="0.25">
      <c r="A838" s="136" t="s">
        <v>1883</v>
      </c>
      <c r="B838" s="136" t="s">
        <v>3163</v>
      </c>
      <c r="C838" s="26">
        <v>2850</v>
      </c>
      <c r="D838" s="26" t="s">
        <v>2575</v>
      </c>
      <c r="E838" s="114">
        <v>1934.02</v>
      </c>
      <c r="F838" s="114">
        <v>0</v>
      </c>
      <c r="G838" s="114">
        <v>220.06</v>
      </c>
      <c r="H838" s="114">
        <v>0</v>
      </c>
      <c r="I838" s="114">
        <v>0</v>
      </c>
      <c r="J838" s="91">
        <f t="shared" si="50"/>
        <v>2154.08</v>
      </c>
      <c r="K838" s="118" t="str">
        <f>IFERROR(VLOOKUP(C838,'CEDARS School FRPL'!$C$4:$H$2393,6,FALSE),"No")</f>
        <v>No</v>
      </c>
      <c r="L838" s="118" t="str">
        <f>VLOOKUP(A838,'District Data'!$A$2:$P$321,14,FALSE)</f>
        <v>Yes</v>
      </c>
      <c r="M838" s="120" t="str">
        <f>IFERROR(IF(AND(VLOOKUP(C838,'Package 218'!$D:$D,1,FALSE)=C838,VLOOKUP(C838,'Package 218'!$D:$F,3,FALSE)="Yes",VLOOKUP(A838,'District Data'!$A$2:$O$321,14,FALSE)="Yes"),"Yes","No"),"No")</f>
        <v>No</v>
      </c>
      <c r="N838" s="23" t="str">
        <f t="shared" si="51"/>
        <v>No</v>
      </c>
      <c r="O838" s="131" t="str">
        <f t="shared" si="52"/>
        <v>No</v>
      </c>
    </row>
    <row r="839" spans="1:15" x14ac:dyDescent="0.25">
      <c r="A839" s="136" t="s">
        <v>1883</v>
      </c>
      <c r="B839" s="136" t="s">
        <v>3163</v>
      </c>
      <c r="C839" s="26">
        <v>4308</v>
      </c>
      <c r="D839" s="26" t="s">
        <v>1887</v>
      </c>
      <c r="E839" s="114">
        <v>559.91999999999996</v>
      </c>
      <c r="F839" s="114">
        <v>0</v>
      </c>
      <c r="G839" s="114">
        <v>0</v>
      </c>
      <c r="H839" s="114">
        <v>0</v>
      </c>
      <c r="I839" s="114">
        <v>0</v>
      </c>
      <c r="J839" s="91">
        <f t="shared" si="50"/>
        <v>559.91999999999996</v>
      </c>
      <c r="K839" s="118" t="str">
        <f>IFERROR(VLOOKUP(C839,'CEDARS School FRPL'!$C$4:$H$2393,6,FALSE),"No")</f>
        <v>No</v>
      </c>
      <c r="L839" s="118" t="str">
        <f>VLOOKUP(A839,'District Data'!$A$2:$P$321,14,FALSE)</f>
        <v>Yes</v>
      </c>
      <c r="M839" s="120" t="str">
        <f>IFERROR(IF(AND(VLOOKUP(C839,'Package 218'!$D:$D,1,FALSE)=C839,VLOOKUP(C839,'Package 218'!$D:$F,3,FALSE)="Yes",VLOOKUP(A839,'District Data'!$A$2:$O$321,14,FALSE)="Yes"),"Yes","No"),"No")</f>
        <v>No</v>
      </c>
      <c r="N839" s="23" t="str">
        <f t="shared" si="51"/>
        <v>No</v>
      </c>
      <c r="O839" s="131" t="str">
        <f t="shared" si="52"/>
        <v>No</v>
      </c>
    </row>
    <row r="840" spans="1:15" x14ac:dyDescent="0.25">
      <c r="A840" s="136" t="s">
        <v>1883</v>
      </c>
      <c r="B840" s="136" t="s">
        <v>3163</v>
      </c>
      <c r="C840" s="26">
        <v>4397</v>
      </c>
      <c r="D840" s="26" t="s">
        <v>2574</v>
      </c>
      <c r="E840" s="114">
        <v>531.26</v>
      </c>
      <c r="F840" s="114">
        <v>0</v>
      </c>
      <c r="G840" s="114">
        <v>0</v>
      </c>
      <c r="H840" s="114">
        <v>0</v>
      </c>
      <c r="I840" s="114">
        <v>0</v>
      </c>
      <c r="J840" s="91">
        <f t="shared" si="50"/>
        <v>531.26</v>
      </c>
      <c r="K840" s="118" t="str">
        <f>IFERROR(VLOOKUP(C840,'CEDARS School FRPL'!$C$4:$H$2393,6,FALSE),"No")</f>
        <v>No</v>
      </c>
      <c r="L840" s="118" t="str">
        <f>VLOOKUP(A840,'District Data'!$A$2:$P$321,14,FALSE)</f>
        <v>Yes</v>
      </c>
      <c r="M840" s="120" t="str">
        <f>IFERROR(IF(AND(VLOOKUP(C840,'Package 218'!$D:$D,1,FALSE)=C840,VLOOKUP(C840,'Package 218'!$D:$F,3,FALSE)="Yes",VLOOKUP(A840,'District Data'!$A$2:$O$321,14,FALSE)="Yes"),"Yes","No"),"No")</f>
        <v>No</v>
      </c>
      <c r="N840" s="23" t="str">
        <f t="shared" si="51"/>
        <v>No</v>
      </c>
      <c r="O840" s="131" t="str">
        <f t="shared" si="52"/>
        <v>No</v>
      </c>
    </row>
    <row r="841" spans="1:15" x14ac:dyDescent="0.25">
      <c r="A841" s="136" t="s">
        <v>1883</v>
      </c>
      <c r="B841" s="136" t="s">
        <v>3163</v>
      </c>
      <c r="C841" s="26">
        <v>5015</v>
      </c>
      <c r="D841" s="26" t="s">
        <v>1888</v>
      </c>
      <c r="E841" s="114">
        <v>521.45000000000005</v>
      </c>
      <c r="F841" s="114">
        <v>0</v>
      </c>
      <c r="G841" s="114">
        <v>0</v>
      </c>
      <c r="H841" s="114">
        <v>0</v>
      </c>
      <c r="I841" s="114">
        <v>0</v>
      </c>
      <c r="J841" s="91">
        <f t="shared" si="50"/>
        <v>521.45000000000005</v>
      </c>
      <c r="K841" s="118" t="str">
        <f>IFERROR(VLOOKUP(C841,'CEDARS School FRPL'!$C$4:$H$2393,6,FALSE),"No")</f>
        <v>No</v>
      </c>
      <c r="L841" s="118" t="str">
        <f>VLOOKUP(A841,'District Data'!$A$2:$P$321,14,FALSE)</f>
        <v>Yes</v>
      </c>
      <c r="M841" s="120" t="str">
        <f>IFERROR(IF(AND(VLOOKUP(C841,'Package 218'!$D:$D,1,FALSE)=C841,VLOOKUP(C841,'Package 218'!$D:$F,3,FALSE)="Yes",VLOOKUP(A841,'District Data'!$A$2:$O$321,14,FALSE)="Yes"),"Yes","No"),"No")</f>
        <v>No</v>
      </c>
      <c r="N841" s="23" t="str">
        <f t="shared" si="51"/>
        <v>No</v>
      </c>
      <c r="O841" s="131" t="str">
        <f t="shared" si="52"/>
        <v>No</v>
      </c>
    </row>
    <row r="842" spans="1:15" x14ac:dyDescent="0.25">
      <c r="A842" s="136" t="s">
        <v>1883</v>
      </c>
      <c r="B842" s="136" t="s">
        <v>3163</v>
      </c>
      <c r="C842" s="26">
        <v>5135</v>
      </c>
      <c r="D842" s="26" t="s">
        <v>2578</v>
      </c>
      <c r="E842" s="114">
        <v>539.73</v>
      </c>
      <c r="F842" s="114">
        <v>0</v>
      </c>
      <c r="G842" s="114">
        <v>0</v>
      </c>
      <c r="H842" s="114">
        <v>0</v>
      </c>
      <c r="I842" s="114">
        <v>0</v>
      </c>
      <c r="J842" s="91">
        <f t="shared" si="50"/>
        <v>539.73</v>
      </c>
      <c r="K842" s="118" t="str">
        <f>IFERROR(VLOOKUP(C842,'CEDARS School FRPL'!$C$4:$H$2393,6,FALSE),"No")</f>
        <v>No</v>
      </c>
      <c r="L842" s="118" t="str">
        <f>VLOOKUP(A842,'District Data'!$A$2:$P$321,14,FALSE)</f>
        <v>Yes</v>
      </c>
      <c r="M842" s="120" t="str">
        <f>IFERROR(IF(AND(VLOOKUP(C842,'Package 218'!$D:$D,1,FALSE)=C842,VLOOKUP(C842,'Package 218'!$D:$F,3,FALSE)="Yes",VLOOKUP(A842,'District Data'!$A$2:$O$321,14,FALSE)="Yes"),"Yes","No"),"No")</f>
        <v>No</v>
      </c>
      <c r="N842" s="23" t="str">
        <f t="shared" si="51"/>
        <v>No</v>
      </c>
      <c r="O842" s="131" t="str">
        <f t="shared" si="52"/>
        <v>No</v>
      </c>
    </row>
    <row r="843" spans="1:15" x14ac:dyDescent="0.25">
      <c r="A843" s="136" t="s">
        <v>1883</v>
      </c>
      <c r="B843" s="136" t="s">
        <v>3163</v>
      </c>
      <c r="C843" s="26">
        <v>5181</v>
      </c>
      <c r="D843" s="26" t="s">
        <v>2576</v>
      </c>
      <c r="E843" s="114">
        <v>16.3</v>
      </c>
      <c r="F843" s="114">
        <v>0</v>
      </c>
      <c r="G843" s="114">
        <v>0</v>
      </c>
      <c r="H843" s="114">
        <v>0</v>
      </c>
      <c r="I843" s="114">
        <v>0</v>
      </c>
      <c r="J843" s="91">
        <f t="shared" si="50"/>
        <v>16.3</v>
      </c>
      <c r="K843" s="118" t="str">
        <f>IFERROR(VLOOKUP(C843,'CEDARS School FRPL'!$C$4:$H$2393,6,FALSE),"No")</f>
        <v>No</v>
      </c>
      <c r="L843" s="118" t="str">
        <f>VLOOKUP(A843,'District Data'!$A$2:$P$321,14,FALSE)</f>
        <v>Yes</v>
      </c>
      <c r="M843" s="120" t="str">
        <f>IFERROR(IF(AND(VLOOKUP(C843,'Package 218'!$D:$D,1,FALSE)=C843,VLOOKUP(C843,'Package 218'!$D:$F,3,FALSE)="Yes",VLOOKUP(A843,'District Data'!$A$2:$O$321,14,FALSE)="Yes"),"Yes","No"),"No")</f>
        <v>No</v>
      </c>
      <c r="N843" s="23" t="str">
        <f t="shared" si="51"/>
        <v>No</v>
      </c>
      <c r="O843" s="131" t="str">
        <f t="shared" si="52"/>
        <v>No</v>
      </c>
    </row>
    <row r="844" spans="1:15" x14ac:dyDescent="0.25">
      <c r="A844" s="136" t="s">
        <v>1883</v>
      </c>
      <c r="B844" s="136" t="s">
        <v>3163</v>
      </c>
      <c r="C844" s="26">
        <v>5296</v>
      </c>
      <c r="D844" s="26" t="s">
        <v>2577</v>
      </c>
      <c r="E844" s="114">
        <v>206.5</v>
      </c>
      <c r="F844" s="114">
        <v>0</v>
      </c>
      <c r="G844" s="114">
        <v>0</v>
      </c>
      <c r="H844" s="114">
        <v>0</v>
      </c>
      <c r="I844" s="114">
        <v>0</v>
      </c>
      <c r="J844" s="91">
        <f t="shared" si="50"/>
        <v>206.5</v>
      </c>
      <c r="K844" s="118" t="str">
        <f>IFERROR(VLOOKUP(C844,'CEDARS School FRPL'!$C$4:$H$2393,6,FALSE),"No")</f>
        <v>No</v>
      </c>
      <c r="L844" s="118" t="str">
        <f>VLOOKUP(A844,'District Data'!$A$2:$P$321,14,FALSE)</f>
        <v>Yes</v>
      </c>
      <c r="M844" s="120" t="str">
        <f>IFERROR(IF(AND(VLOOKUP(C844,'Package 218'!$D:$D,1,FALSE)=C844,VLOOKUP(C844,'Package 218'!$D:$F,3,FALSE)="Yes",VLOOKUP(A844,'District Data'!$A$2:$O$321,14,FALSE)="Yes"),"Yes","No"),"No")</f>
        <v>No</v>
      </c>
      <c r="N844" s="23" t="str">
        <f t="shared" si="51"/>
        <v>No</v>
      </c>
      <c r="O844" s="131" t="str">
        <f t="shared" si="52"/>
        <v>No</v>
      </c>
    </row>
    <row r="845" spans="1:15" x14ac:dyDescent="0.25">
      <c r="A845" s="136" t="s">
        <v>1883</v>
      </c>
      <c r="B845" s="136" t="s">
        <v>3163</v>
      </c>
      <c r="C845" s="26">
        <v>5457</v>
      </c>
      <c r="D845" s="26" t="s">
        <v>1889</v>
      </c>
      <c r="E845" s="114">
        <v>620.1</v>
      </c>
      <c r="F845" s="114">
        <v>0</v>
      </c>
      <c r="G845" s="114">
        <v>0</v>
      </c>
      <c r="H845" s="114">
        <v>0</v>
      </c>
      <c r="I845" s="114">
        <v>0</v>
      </c>
      <c r="J845" s="91">
        <f t="shared" si="50"/>
        <v>620.1</v>
      </c>
      <c r="K845" s="118" t="str">
        <f>IFERROR(VLOOKUP(C845,'CEDARS School FRPL'!$C$4:$H$2393,6,FALSE),"No")</f>
        <v>No</v>
      </c>
      <c r="L845" s="118" t="str">
        <f>VLOOKUP(A845,'District Data'!$A$2:$P$321,14,FALSE)</f>
        <v>Yes</v>
      </c>
      <c r="M845" s="120" t="str">
        <f>IFERROR(IF(AND(VLOOKUP(C845,'Package 218'!$D:$D,1,FALSE)=C845,VLOOKUP(C845,'Package 218'!$D:$F,3,FALSE)="Yes",VLOOKUP(A845,'District Data'!$A$2:$O$321,14,FALSE)="Yes"),"Yes","No"),"No")</f>
        <v>No</v>
      </c>
      <c r="N845" s="23" t="str">
        <f t="shared" si="51"/>
        <v>No</v>
      </c>
      <c r="O845" s="131" t="str">
        <f t="shared" si="52"/>
        <v>No</v>
      </c>
    </row>
    <row r="846" spans="1:15" x14ac:dyDescent="0.25">
      <c r="A846" s="136" t="s">
        <v>836</v>
      </c>
      <c r="B846" s="136" t="s">
        <v>3020</v>
      </c>
      <c r="C846" s="26">
        <v>1624</v>
      </c>
      <c r="D846" s="26" t="s">
        <v>837</v>
      </c>
      <c r="E846" s="114">
        <v>43.94</v>
      </c>
      <c r="F846" s="114">
        <v>0</v>
      </c>
      <c r="G846" s="114">
        <v>0</v>
      </c>
      <c r="H846" s="114">
        <v>0</v>
      </c>
      <c r="I846" s="114">
        <v>0</v>
      </c>
      <c r="J846" s="91">
        <f t="shared" si="50"/>
        <v>43.94</v>
      </c>
      <c r="K846" s="118" t="str">
        <f>IFERROR(VLOOKUP(C846,'CEDARS School FRPL'!$C$4:$H$2393,6,FALSE),"No")</f>
        <v>No</v>
      </c>
      <c r="L846" s="118" t="str">
        <f>VLOOKUP(A846,'District Data'!$A$2:$P$321,14,FALSE)</f>
        <v>Yes</v>
      </c>
      <c r="M846" s="120" t="str">
        <f>IFERROR(IF(AND(VLOOKUP(C846,'Package 218'!$D:$D,1,FALSE)=C846,VLOOKUP(C846,'Package 218'!$D:$F,3,FALSE)="Yes",VLOOKUP(A846,'District Data'!$A$2:$O$321,14,FALSE)="Yes"),"Yes","No"),"No")</f>
        <v>No</v>
      </c>
      <c r="N846" s="23" t="str">
        <f t="shared" si="51"/>
        <v>No</v>
      </c>
      <c r="O846" s="131" t="str">
        <f t="shared" si="52"/>
        <v>No</v>
      </c>
    </row>
    <row r="847" spans="1:15" x14ac:dyDescent="0.25">
      <c r="A847" s="136" t="s">
        <v>836</v>
      </c>
      <c r="B847" s="136" t="s">
        <v>3020</v>
      </c>
      <c r="C847" s="26">
        <v>2738</v>
      </c>
      <c r="D847" s="26" t="s">
        <v>838</v>
      </c>
      <c r="E847" s="114">
        <v>579.83000000000004</v>
      </c>
      <c r="F847" s="114">
        <v>14.5</v>
      </c>
      <c r="G847" s="114">
        <v>0</v>
      </c>
      <c r="H847" s="114">
        <v>0</v>
      </c>
      <c r="I847" s="114">
        <v>0</v>
      </c>
      <c r="J847" s="91">
        <f t="shared" si="50"/>
        <v>594.33000000000004</v>
      </c>
      <c r="K847" s="118" t="str">
        <f>IFERROR(VLOOKUP(C847,'CEDARS School FRPL'!$C$4:$H$2393,6,FALSE),"No")</f>
        <v>No</v>
      </c>
      <c r="L847" s="118" t="str">
        <f>VLOOKUP(A847,'District Data'!$A$2:$P$321,14,FALSE)</f>
        <v>Yes</v>
      </c>
      <c r="M847" s="120" t="str">
        <f>IFERROR(IF(AND(VLOOKUP(C847,'Package 218'!$D:$D,1,FALSE)=C847,VLOOKUP(C847,'Package 218'!$D:$F,3,FALSE)="Yes",VLOOKUP(A847,'District Data'!$A$2:$O$321,14,FALSE)="Yes"),"Yes","No"),"No")</f>
        <v>No</v>
      </c>
      <c r="N847" s="23" t="str">
        <f t="shared" si="51"/>
        <v>No</v>
      </c>
      <c r="O847" s="131" t="str">
        <f t="shared" si="52"/>
        <v>No</v>
      </c>
    </row>
    <row r="848" spans="1:15" x14ac:dyDescent="0.25">
      <c r="A848" s="136" t="s">
        <v>836</v>
      </c>
      <c r="B848" s="136" t="s">
        <v>3020</v>
      </c>
      <c r="C848" s="26">
        <v>3038</v>
      </c>
      <c r="D848" s="26" t="s">
        <v>839</v>
      </c>
      <c r="E848" s="114">
        <v>779.6</v>
      </c>
      <c r="F848" s="114">
        <v>0</v>
      </c>
      <c r="G848" s="114">
        <v>0</v>
      </c>
      <c r="H848" s="114">
        <v>0</v>
      </c>
      <c r="I848" s="114">
        <v>0</v>
      </c>
      <c r="J848" s="91">
        <f t="shared" si="50"/>
        <v>779.6</v>
      </c>
      <c r="K848" s="118" t="str">
        <f>IFERROR(VLOOKUP(C848,'CEDARS School FRPL'!$C$4:$H$2393,6,FALSE),"No")</f>
        <v>No</v>
      </c>
      <c r="L848" s="118" t="str">
        <f>VLOOKUP(A848,'District Data'!$A$2:$P$321,14,FALSE)</f>
        <v>Yes</v>
      </c>
      <c r="M848" s="120" t="str">
        <f>IFERROR(IF(AND(VLOOKUP(C848,'Package 218'!$D:$D,1,FALSE)=C848,VLOOKUP(C848,'Package 218'!$D:$F,3,FALSE)="Yes",VLOOKUP(A848,'District Data'!$A$2:$O$321,14,FALSE)="Yes"),"Yes","No"),"No")</f>
        <v>No</v>
      </c>
      <c r="N848" s="23" t="str">
        <f t="shared" si="51"/>
        <v>No</v>
      </c>
      <c r="O848" s="131" t="str">
        <f t="shared" si="52"/>
        <v>No</v>
      </c>
    </row>
    <row r="849" spans="1:15" x14ac:dyDescent="0.25">
      <c r="A849" s="136" t="s">
        <v>836</v>
      </c>
      <c r="B849" s="136" t="s">
        <v>3020</v>
      </c>
      <c r="C849" s="26">
        <v>3228</v>
      </c>
      <c r="D849" s="26" t="s">
        <v>328</v>
      </c>
      <c r="E849" s="114">
        <v>527.5</v>
      </c>
      <c r="F849" s="114">
        <v>0</v>
      </c>
      <c r="G849" s="114">
        <v>0</v>
      </c>
      <c r="H849" s="114">
        <v>0</v>
      </c>
      <c r="I849" s="114">
        <v>0</v>
      </c>
      <c r="J849" s="91">
        <f t="shared" si="50"/>
        <v>527.5</v>
      </c>
      <c r="K849" s="118" t="str">
        <f>IFERROR(VLOOKUP(C849,'CEDARS School FRPL'!$C$4:$H$2393,6,FALSE),"No")</f>
        <v>No</v>
      </c>
      <c r="L849" s="118" t="str">
        <f>VLOOKUP(A849,'District Data'!$A$2:$P$321,14,FALSE)</f>
        <v>Yes</v>
      </c>
      <c r="M849" s="120" t="str">
        <f>IFERROR(IF(AND(VLOOKUP(C849,'Package 218'!$D:$D,1,FALSE)=C849,VLOOKUP(C849,'Package 218'!$D:$F,3,FALSE)="Yes",VLOOKUP(A849,'District Data'!$A$2:$O$321,14,FALSE)="Yes"),"Yes","No"),"No")</f>
        <v>No</v>
      </c>
      <c r="N849" s="23" t="str">
        <f t="shared" si="51"/>
        <v>No</v>
      </c>
      <c r="O849" s="131" t="str">
        <f t="shared" si="52"/>
        <v>No</v>
      </c>
    </row>
    <row r="850" spans="1:15" x14ac:dyDescent="0.25">
      <c r="A850" s="136" t="s">
        <v>836</v>
      </c>
      <c r="B850" s="136" t="s">
        <v>3020</v>
      </c>
      <c r="C850" s="26">
        <v>3385</v>
      </c>
      <c r="D850" s="26" t="s">
        <v>840</v>
      </c>
      <c r="E850" s="114">
        <v>2184.67</v>
      </c>
      <c r="F850" s="114">
        <v>0</v>
      </c>
      <c r="G850" s="114">
        <v>246.13</v>
      </c>
      <c r="H850" s="114">
        <v>0</v>
      </c>
      <c r="I850" s="114">
        <v>0</v>
      </c>
      <c r="J850" s="91">
        <f t="shared" si="50"/>
        <v>2430.8000000000002</v>
      </c>
      <c r="K850" s="118" t="str">
        <f>IFERROR(VLOOKUP(C850,'CEDARS School FRPL'!$C$4:$H$2393,6,FALSE),"No")</f>
        <v>No</v>
      </c>
      <c r="L850" s="118" t="str">
        <f>VLOOKUP(A850,'District Data'!$A$2:$P$321,14,FALSE)</f>
        <v>Yes</v>
      </c>
      <c r="M850" s="120" t="str">
        <f>IFERROR(IF(AND(VLOOKUP(C850,'Package 218'!$D:$D,1,FALSE)=C850,VLOOKUP(C850,'Package 218'!$D:$F,3,FALSE)="Yes",VLOOKUP(A850,'District Data'!$A$2:$O$321,14,FALSE)="Yes"),"Yes","No"),"No")</f>
        <v>No</v>
      </c>
      <c r="N850" s="23" t="str">
        <f t="shared" si="51"/>
        <v>No</v>
      </c>
      <c r="O850" s="131" t="str">
        <f t="shared" si="52"/>
        <v>No</v>
      </c>
    </row>
    <row r="851" spans="1:15" x14ac:dyDescent="0.25">
      <c r="A851" s="136" t="s">
        <v>836</v>
      </c>
      <c r="B851" s="136" t="s">
        <v>3020</v>
      </c>
      <c r="C851" s="26">
        <v>3386</v>
      </c>
      <c r="D851" s="26" t="s">
        <v>841</v>
      </c>
      <c r="E851" s="114">
        <v>568.70000000000005</v>
      </c>
      <c r="F851" s="114">
        <v>0</v>
      </c>
      <c r="G851" s="114">
        <v>0</v>
      </c>
      <c r="H851" s="114">
        <v>0</v>
      </c>
      <c r="I851" s="114">
        <v>0</v>
      </c>
      <c r="J851" s="91">
        <f t="shared" si="50"/>
        <v>568.70000000000005</v>
      </c>
      <c r="K851" s="118" t="str">
        <f>IFERROR(VLOOKUP(C851,'CEDARS School FRPL'!$C$4:$H$2393,6,FALSE),"No")</f>
        <v>No</v>
      </c>
      <c r="L851" s="118" t="str">
        <f>VLOOKUP(A851,'District Data'!$A$2:$P$321,14,FALSE)</f>
        <v>Yes</v>
      </c>
      <c r="M851" s="120" t="str">
        <f>IFERROR(IF(AND(VLOOKUP(C851,'Package 218'!$D:$D,1,FALSE)=C851,VLOOKUP(C851,'Package 218'!$D:$F,3,FALSE)="Yes",VLOOKUP(A851,'District Data'!$A$2:$O$321,14,FALSE)="Yes"),"Yes","No"),"No")</f>
        <v>No</v>
      </c>
      <c r="N851" s="23" t="str">
        <f t="shared" si="51"/>
        <v>No</v>
      </c>
      <c r="O851" s="131" t="str">
        <f t="shared" si="52"/>
        <v>No</v>
      </c>
    </row>
    <row r="852" spans="1:15" x14ac:dyDescent="0.25">
      <c r="A852" s="136" t="s">
        <v>836</v>
      </c>
      <c r="B852" s="136" t="s">
        <v>3020</v>
      </c>
      <c r="C852" s="26">
        <v>3440</v>
      </c>
      <c r="D852" s="26" t="s">
        <v>842</v>
      </c>
      <c r="E852" s="114">
        <v>588.26</v>
      </c>
      <c r="F852" s="114">
        <v>0</v>
      </c>
      <c r="G852" s="114">
        <v>0</v>
      </c>
      <c r="H852" s="114">
        <v>0</v>
      </c>
      <c r="I852" s="114">
        <v>0</v>
      </c>
      <c r="J852" s="91">
        <f t="shared" si="50"/>
        <v>588.26</v>
      </c>
      <c r="K852" s="118" t="str">
        <f>IFERROR(VLOOKUP(C852,'CEDARS School FRPL'!$C$4:$H$2393,6,FALSE),"No")</f>
        <v>No</v>
      </c>
      <c r="L852" s="118" t="str">
        <f>VLOOKUP(A852,'District Data'!$A$2:$P$321,14,FALSE)</f>
        <v>Yes</v>
      </c>
      <c r="M852" s="120" t="str">
        <f>IFERROR(IF(AND(VLOOKUP(C852,'Package 218'!$D:$D,1,FALSE)=C852,VLOOKUP(C852,'Package 218'!$D:$F,3,FALSE)="Yes",VLOOKUP(A852,'District Data'!$A$2:$O$321,14,FALSE)="Yes"),"Yes","No"),"No")</f>
        <v>No</v>
      </c>
      <c r="N852" s="23" t="str">
        <f t="shared" si="51"/>
        <v>No</v>
      </c>
      <c r="O852" s="131" t="str">
        <f t="shared" si="52"/>
        <v>No</v>
      </c>
    </row>
    <row r="853" spans="1:15" x14ac:dyDescent="0.25">
      <c r="A853" s="136" t="s">
        <v>836</v>
      </c>
      <c r="B853" s="136" t="s">
        <v>3020</v>
      </c>
      <c r="C853" s="26">
        <v>3636</v>
      </c>
      <c r="D853" s="26" t="s">
        <v>843</v>
      </c>
      <c r="E853" s="114">
        <v>827.42</v>
      </c>
      <c r="F853" s="114">
        <v>0</v>
      </c>
      <c r="G853" s="114">
        <v>0</v>
      </c>
      <c r="H853" s="114">
        <v>0</v>
      </c>
      <c r="I853" s="114">
        <v>0</v>
      </c>
      <c r="J853" s="91">
        <f t="shared" si="50"/>
        <v>827.42</v>
      </c>
      <c r="K853" s="118" t="str">
        <f>IFERROR(VLOOKUP(C853,'CEDARS School FRPL'!$C$4:$H$2393,6,FALSE),"No")</f>
        <v>No</v>
      </c>
      <c r="L853" s="118" t="str">
        <f>VLOOKUP(A853,'District Data'!$A$2:$P$321,14,FALSE)</f>
        <v>Yes</v>
      </c>
      <c r="M853" s="120" t="str">
        <f>IFERROR(IF(AND(VLOOKUP(C853,'Package 218'!$D:$D,1,FALSE)=C853,VLOOKUP(C853,'Package 218'!$D:$F,3,FALSE)="Yes",VLOOKUP(A853,'District Data'!$A$2:$O$321,14,FALSE)="Yes"),"Yes","No"),"No")</f>
        <v>No</v>
      </c>
      <c r="N853" s="23" t="str">
        <f t="shared" si="51"/>
        <v>No</v>
      </c>
      <c r="O853" s="131" t="str">
        <f t="shared" si="52"/>
        <v>No</v>
      </c>
    </row>
    <row r="854" spans="1:15" x14ac:dyDescent="0.25">
      <c r="A854" s="136" t="s">
        <v>836</v>
      </c>
      <c r="B854" s="136" t="s">
        <v>3020</v>
      </c>
      <c r="C854" s="26">
        <v>3637</v>
      </c>
      <c r="D854" s="26" t="s">
        <v>844</v>
      </c>
      <c r="E854" s="114">
        <v>449.65</v>
      </c>
      <c r="F854" s="114">
        <v>0</v>
      </c>
      <c r="G854" s="114">
        <v>0</v>
      </c>
      <c r="H854" s="114">
        <v>0</v>
      </c>
      <c r="I854" s="114">
        <v>0</v>
      </c>
      <c r="J854" s="91">
        <f t="shared" si="50"/>
        <v>449.65</v>
      </c>
      <c r="K854" s="118" t="str">
        <f>IFERROR(VLOOKUP(C854,'CEDARS School FRPL'!$C$4:$H$2393,6,FALSE),"No")</f>
        <v>No</v>
      </c>
      <c r="L854" s="118" t="str">
        <f>VLOOKUP(A854,'District Data'!$A$2:$P$321,14,FALSE)</f>
        <v>Yes</v>
      </c>
      <c r="M854" s="120" t="str">
        <f>IFERROR(IF(AND(VLOOKUP(C854,'Package 218'!$D:$D,1,FALSE)=C854,VLOOKUP(C854,'Package 218'!$D:$F,3,FALSE)="Yes",VLOOKUP(A854,'District Data'!$A$2:$O$321,14,FALSE)="Yes"),"Yes","No"),"No")</f>
        <v>No</v>
      </c>
      <c r="N854" s="23" t="str">
        <f t="shared" si="51"/>
        <v>No</v>
      </c>
      <c r="O854" s="131" t="str">
        <f t="shared" si="52"/>
        <v>No</v>
      </c>
    </row>
    <row r="855" spans="1:15" x14ac:dyDescent="0.25">
      <c r="A855" s="136" t="s">
        <v>836</v>
      </c>
      <c r="B855" s="136" t="s">
        <v>3020</v>
      </c>
      <c r="C855" s="26">
        <v>3673</v>
      </c>
      <c r="D855" s="26" t="s">
        <v>845</v>
      </c>
      <c r="E855" s="114">
        <v>615.05999999999995</v>
      </c>
      <c r="F855" s="114">
        <v>0</v>
      </c>
      <c r="G855" s="114">
        <v>0</v>
      </c>
      <c r="H855" s="114">
        <v>0</v>
      </c>
      <c r="I855" s="114">
        <v>0</v>
      </c>
      <c r="J855" s="91">
        <f t="shared" si="50"/>
        <v>615.05999999999995</v>
      </c>
      <c r="K855" s="118" t="str">
        <f>IFERROR(VLOOKUP(C855,'CEDARS School FRPL'!$C$4:$H$2393,6,FALSE),"No")</f>
        <v>No</v>
      </c>
      <c r="L855" s="118" t="str">
        <f>VLOOKUP(A855,'District Data'!$A$2:$P$321,14,FALSE)</f>
        <v>Yes</v>
      </c>
      <c r="M855" s="120" t="str">
        <f>IFERROR(IF(AND(VLOOKUP(C855,'Package 218'!$D:$D,1,FALSE)=C855,VLOOKUP(C855,'Package 218'!$D:$F,3,FALSE)="Yes",VLOOKUP(A855,'District Data'!$A$2:$O$321,14,FALSE)="Yes"),"Yes","No"),"No")</f>
        <v>No</v>
      </c>
      <c r="N855" s="23" t="str">
        <f t="shared" si="51"/>
        <v>No</v>
      </c>
      <c r="O855" s="131" t="str">
        <f t="shared" si="52"/>
        <v>No</v>
      </c>
    </row>
    <row r="856" spans="1:15" x14ac:dyDescent="0.25">
      <c r="A856" s="136" t="s">
        <v>836</v>
      </c>
      <c r="B856" s="136" t="s">
        <v>3020</v>
      </c>
      <c r="C856" s="26">
        <v>3746</v>
      </c>
      <c r="D856" s="26" t="s">
        <v>846</v>
      </c>
      <c r="E856" s="114">
        <v>509.03</v>
      </c>
      <c r="F856" s="114">
        <v>0</v>
      </c>
      <c r="G856" s="114">
        <v>0</v>
      </c>
      <c r="H856" s="114">
        <v>0</v>
      </c>
      <c r="I856" s="114">
        <v>0</v>
      </c>
      <c r="J856" s="91">
        <f t="shared" si="50"/>
        <v>509.03</v>
      </c>
      <c r="K856" s="118" t="str">
        <f>IFERROR(VLOOKUP(C856,'CEDARS School FRPL'!$C$4:$H$2393,6,FALSE),"No")</f>
        <v>No</v>
      </c>
      <c r="L856" s="118" t="str">
        <f>VLOOKUP(A856,'District Data'!$A$2:$P$321,14,FALSE)</f>
        <v>Yes</v>
      </c>
      <c r="M856" s="120" t="str">
        <f>IFERROR(IF(AND(VLOOKUP(C856,'Package 218'!$D:$D,1,FALSE)=C856,VLOOKUP(C856,'Package 218'!$D:$F,3,FALSE)="Yes",VLOOKUP(A856,'District Data'!$A$2:$O$321,14,FALSE)="Yes"),"Yes","No"),"No")</f>
        <v>No</v>
      </c>
      <c r="N856" s="23" t="str">
        <f t="shared" si="51"/>
        <v>No</v>
      </c>
      <c r="O856" s="131" t="str">
        <f t="shared" si="52"/>
        <v>No</v>
      </c>
    </row>
    <row r="857" spans="1:15" x14ac:dyDescent="0.25">
      <c r="A857" s="136" t="s">
        <v>836</v>
      </c>
      <c r="B857" s="136" t="s">
        <v>3020</v>
      </c>
      <c r="C857" s="26">
        <v>3879</v>
      </c>
      <c r="D857" s="26" t="s">
        <v>847</v>
      </c>
      <c r="E857" s="114">
        <v>943.74</v>
      </c>
      <c r="F857" s="114">
        <v>0</v>
      </c>
      <c r="G857" s="114">
        <v>0</v>
      </c>
      <c r="H857" s="114">
        <v>0</v>
      </c>
      <c r="I857" s="114">
        <v>0</v>
      </c>
      <c r="J857" s="91">
        <f t="shared" si="50"/>
        <v>943.74</v>
      </c>
      <c r="K857" s="118" t="str">
        <f>IFERROR(VLOOKUP(C857,'CEDARS School FRPL'!$C$4:$H$2393,6,FALSE),"No")</f>
        <v>No</v>
      </c>
      <c r="L857" s="118" t="str">
        <f>VLOOKUP(A857,'District Data'!$A$2:$P$321,14,FALSE)</f>
        <v>Yes</v>
      </c>
      <c r="M857" s="120" t="str">
        <f>IFERROR(IF(AND(VLOOKUP(C857,'Package 218'!$D:$D,1,FALSE)=C857,VLOOKUP(C857,'Package 218'!$D:$F,3,FALSE)="Yes",VLOOKUP(A857,'District Data'!$A$2:$O$321,14,FALSE)="Yes"),"Yes","No"),"No")</f>
        <v>No</v>
      </c>
      <c r="N857" s="23" t="str">
        <f t="shared" si="51"/>
        <v>No</v>
      </c>
      <c r="O857" s="131" t="str">
        <f t="shared" si="52"/>
        <v>No</v>
      </c>
    </row>
    <row r="858" spans="1:15" x14ac:dyDescent="0.25">
      <c r="A858" s="136" t="s">
        <v>836</v>
      </c>
      <c r="B858" s="136" t="s">
        <v>3020</v>
      </c>
      <c r="C858" s="26">
        <v>3962</v>
      </c>
      <c r="D858" s="26" t="s">
        <v>848</v>
      </c>
      <c r="E858" s="114">
        <v>1342.72</v>
      </c>
      <c r="F858" s="114">
        <v>0</v>
      </c>
      <c r="G858" s="114">
        <v>166.54000000000002</v>
      </c>
      <c r="H858" s="114">
        <v>0</v>
      </c>
      <c r="I858" s="114">
        <v>0</v>
      </c>
      <c r="J858" s="91">
        <f t="shared" si="50"/>
        <v>1509.26</v>
      </c>
      <c r="K858" s="118" t="str">
        <f>IFERROR(VLOOKUP(C858,'CEDARS School FRPL'!$C$4:$H$2393,6,FALSE),"No")</f>
        <v>No</v>
      </c>
      <c r="L858" s="118" t="str">
        <f>VLOOKUP(A858,'District Data'!$A$2:$P$321,14,FALSE)</f>
        <v>Yes</v>
      </c>
      <c r="M858" s="120" t="str">
        <f>IFERROR(IF(AND(VLOOKUP(C858,'Package 218'!$D:$D,1,FALSE)=C858,VLOOKUP(C858,'Package 218'!$D:$F,3,FALSE)="Yes",VLOOKUP(A858,'District Data'!$A$2:$O$321,14,FALSE)="Yes"),"Yes","No"),"No")</f>
        <v>No</v>
      </c>
      <c r="N858" s="23" t="str">
        <f t="shared" si="51"/>
        <v>No</v>
      </c>
      <c r="O858" s="131" t="str">
        <f t="shared" si="52"/>
        <v>No</v>
      </c>
    </row>
    <row r="859" spans="1:15" x14ac:dyDescent="0.25">
      <c r="A859" s="136" t="s">
        <v>836</v>
      </c>
      <c r="B859" s="136" t="s">
        <v>3020</v>
      </c>
      <c r="C859" s="26">
        <v>4300</v>
      </c>
      <c r="D859" s="26" t="s">
        <v>849</v>
      </c>
      <c r="E859" s="114">
        <v>385.74</v>
      </c>
      <c r="F859" s="114">
        <v>0</v>
      </c>
      <c r="G859" s="114">
        <v>0</v>
      </c>
      <c r="H859" s="114">
        <v>0</v>
      </c>
      <c r="I859" s="114">
        <v>0</v>
      </c>
      <c r="J859" s="91">
        <f t="shared" si="50"/>
        <v>385.74</v>
      </c>
      <c r="K859" s="118" t="str">
        <f>IFERROR(VLOOKUP(C859,'CEDARS School FRPL'!$C$4:$H$2393,6,FALSE),"No")</f>
        <v>No</v>
      </c>
      <c r="L859" s="118" t="str">
        <f>VLOOKUP(A859,'District Data'!$A$2:$P$321,14,FALSE)</f>
        <v>Yes</v>
      </c>
      <c r="M859" s="120" t="str">
        <f>IFERROR(IF(AND(VLOOKUP(C859,'Package 218'!$D:$D,1,FALSE)=C859,VLOOKUP(C859,'Package 218'!$D:$F,3,FALSE)="Yes",VLOOKUP(A859,'District Data'!$A$2:$O$321,14,FALSE)="Yes"),"Yes","No"),"No")</f>
        <v>No</v>
      </c>
      <c r="N859" s="23" t="str">
        <f t="shared" si="51"/>
        <v>No</v>
      </c>
      <c r="O859" s="131" t="str">
        <f t="shared" si="52"/>
        <v>No</v>
      </c>
    </row>
    <row r="860" spans="1:15" x14ac:dyDescent="0.25">
      <c r="A860" s="136" t="s">
        <v>836</v>
      </c>
      <c r="B860" s="136" t="s">
        <v>3020</v>
      </c>
      <c r="C860" s="26">
        <v>4375</v>
      </c>
      <c r="D860" s="26" t="s">
        <v>850</v>
      </c>
      <c r="E860" s="114">
        <v>481.6</v>
      </c>
      <c r="F860" s="114">
        <v>0</v>
      </c>
      <c r="G860" s="114">
        <v>0</v>
      </c>
      <c r="H860" s="114">
        <v>0</v>
      </c>
      <c r="I860" s="114">
        <v>0</v>
      </c>
      <c r="J860" s="91">
        <f t="shared" si="50"/>
        <v>481.6</v>
      </c>
      <c r="K860" s="118" t="str">
        <f>IFERROR(VLOOKUP(C860,'CEDARS School FRPL'!$C$4:$H$2393,6,FALSE),"No")</f>
        <v>No</v>
      </c>
      <c r="L860" s="118" t="str">
        <f>VLOOKUP(A860,'District Data'!$A$2:$P$321,14,FALSE)</f>
        <v>Yes</v>
      </c>
      <c r="M860" s="120" t="str">
        <f>IFERROR(IF(AND(VLOOKUP(C860,'Package 218'!$D:$D,1,FALSE)=C860,VLOOKUP(C860,'Package 218'!$D:$F,3,FALSE)="Yes",VLOOKUP(A860,'District Data'!$A$2:$O$321,14,FALSE)="Yes"),"Yes","No"),"No")</f>
        <v>No</v>
      </c>
      <c r="N860" s="23" t="str">
        <f t="shared" si="51"/>
        <v>No</v>
      </c>
      <c r="O860" s="131" t="str">
        <f t="shared" si="52"/>
        <v>No</v>
      </c>
    </row>
    <row r="861" spans="1:15" x14ac:dyDescent="0.25">
      <c r="A861" s="136" t="s">
        <v>836</v>
      </c>
      <c r="B861" s="136" t="s">
        <v>3020</v>
      </c>
      <c r="C861" s="26">
        <v>4376</v>
      </c>
      <c r="D861" s="26" t="s">
        <v>851</v>
      </c>
      <c r="E861" s="114">
        <v>495.31</v>
      </c>
      <c r="F861" s="114">
        <v>14.9</v>
      </c>
      <c r="G861" s="114">
        <v>0</v>
      </c>
      <c r="H861" s="114">
        <v>0</v>
      </c>
      <c r="I861" s="114">
        <v>0</v>
      </c>
      <c r="J861" s="91">
        <f t="shared" si="50"/>
        <v>510.21</v>
      </c>
      <c r="K861" s="118" t="str">
        <f>IFERROR(VLOOKUP(C861,'CEDARS School FRPL'!$C$4:$H$2393,6,FALSE),"No")</f>
        <v>No</v>
      </c>
      <c r="L861" s="118" t="str">
        <f>VLOOKUP(A861,'District Data'!$A$2:$P$321,14,FALSE)</f>
        <v>Yes</v>
      </c>
      <c r="M861" s="120" t="str">
        <f>IFERROR(IF(AND(VLOOKUP(C861,'Package 218'!$D:$D,1,FALSE)=C861,VLOOKUP(C861,'Package 218'!$D:$F,3,FALSE)="Yes",VLOOKUP(A861,'District Data'!$A$2:$O$321,14,FALSE)="Yes"),"Yes","No"),"No")</f>
        <v>No</v>
      </c>
      <c r="N861" s="23" t="str">
        <f t="shared" si="51"/>
        <v>No</v>
      </c>
      <c r="O861" s="131" t="str">
        <f t="shared" si="52"/>
        <v>No</v>
      </c>
    </row>
    <row r="862" spans="1:15" x14ac:dyDescent="0.25">
      <c r="A862" s="136" t="s">
        <v>836</v>
      </c>
      <c r="B862" s="136" t="s">
        <v>3020</v>
      </c>
      <c r="C862" s="26">
        <v>4460</v>
      </c>
      <c r="D862" s="26" t="s">
        <v>852</v>
      </c>
      <c r="E862" s="114">
        <v>769.94</v>
      </c>
      <c r="F862" s="114">
        <v>0</v>
      </c>
      <c r="G862" s="114">
        <v>0</v>
      </c>
      <c r="H862" s="114">
        <v>0</v>
      </c>
      <c r="I862" s="114">
        <v>0</v>
      </c>
      <c r="J862" s="91">
        <f t="shared" si="50"/>
        <v>769.94</v>
      </c>
      <c r="K862" s="118" t="str">
        <f>IFERROR(VLOOKUP(C862,'CEDARS School FRPL'!$C$4:$H$2393,6,FALSE),"No")</f>
        <v>No</v>
      </c>
      <c r="L862" s="118" t="str">
        <f>VLOOKUP(A862,'District Data'!$A$2:$P$321,14,FALSE)</f>
        <v>Yes</v>
      </c>
      <c r="M862" s="120" t="str">
        <f>IFERROR(IF(AND(VLOOKUP(C862,'Package 218'!$D:$D,1,FALSE)=C862,VLOOKUP(C862,'Package 218'!$D:$F,3,FALSE)="Yes",VLOOKUP(A862,'District Data'!$A$2:$O$321,14,FALSE)="Yes"),"Yes","No"),"No")</f>
        <v>No</v>
      </c>
      <c r="N862" s="23" t="str">
        <f t="shared" si="51"/>
        <v>No</v>
      </c>
      <c r="O862" s="131" t="str">
        <f t="shared" si="52"/>
        <v>No</v>
      </c>
    </row>
    <row r="863" spans="1:15" x14ac:dyDescent="0.25">
      <c r="A863" s="136" t="s">
        <v>836</v>
      </c>
      <c r="B863" s="136" t="s">
        <v>3020</v>
      </c>
      <c r="C863" s="26">
        <v>4493</v>
      </c>
      <c r="D863" s="26" t="s">
        <v>634</v>
      </c>
      <c r="E863" s="114">
        <v>479.99</v>
      </c>
      <c r="F863" s="114">
        <v>0</v>
      </c>
      <c r="G863" s="114">
        <v>0</v>
      </c>
      <c r="H863" s="114">
        <v>0</v>
      </c>
      <c r="I863" s="114">
        <v>0</v>
      </c>
      <c r="J863" s="91">
        <f t="shared" si="50"/>
        <v>479.99</v>
      </c>
      <c r="K863" s="118" t="str">
        <f>IFERROR(VLOOKUP(C863,'CEDARS School FRPL'!$C$4:$H$2393,6,FALSE),"No")</f>
        <v>No</v>
      </c>
      <c r="L863" s="118" t="str">
        <f>VLOOKUP(A863,'District Data'!$A$2:$P$321,14,FALSE)</f>
        <v>Yes</v>
      </c>
      <c r="M863" s="120" t="str">
        <f>IFERROR(IF(AND(VLOOKUP(C863,'Package 218'!$D:$D,1,FALSE)=C863,VLOOKUP(C863,'Package 218'!$D:$F,3,FALSE)="Yes",VLOOKUP(A863,'District Data'!$A$2:$O$321,14,FALSE)="Yes"),"Yes","No"),"No")</f>
        <v>No</v>
      </c>
      <c r="N863" s="23" t="str">
        <f t="shared" si="51"/>
        <v>No</v>
      </c>
      <c r="O863" s="131" t="str">
        <f t="shared" si="52"/>
        <v>No</v>
      </c>
    </row>
    <row r="864" spans="1:15" x14ac:dyDescent="0.25">
      <c r="A864" s="136" t="s">
        <v>836</v>
      </c>
      <c r="B864" s="136" t="s">
        <v>3020</v>
      </c>
      <c r="C864" s="26">
        <v>4495</v>
      </c>
      <c r="D864" s="26" t="s">
        <v>853</v>
      </c>
      <c r="E864" s="114">
        <v>1952.68</v>
      </c>
      <c r="F864" s="114">
        <v>0</v>
      </c>
      <c r="G864" s="114">
        <v>247.25</v>
      </c>
      <c r="H864" s="114">
        <v>0</v>
      </c>
      <c r="I864" s="114">
        <v>0</v>
      </c>
      <c r="J864" s="91">
        <f t="shared" si="50"/>
        <v>2199.9300000000003</v>
      </c>
      <c r="K864" s="118" t="str">
        <f>IFERROR(VLOOKUP(C864,'CEDARS School FRPL'!$C$4:$H$2393,6,FALSE),"No")</f>
        <v>No</v>
      </c>
      <c r="L864" s="118" t="str">
        <f>VLOOKUP(A864,'District Data'!$A$2:$P$321,14,FALSE)</f>
        <v>Yes</v>
      </c>
      <c r="M864" s="120" t="str">
        <f>IFERROR(IF(AND(VLOOKUP(C864,'Package 218'!$D:$D,1,FALSE)=C864,VLOOKUP(C864,'Package 218'!$D:$F,3,FALSE)="Yes",VLOOKUP(A864,'District Data'!$A$2:$O$321,14,FALSE)="Yes"),"Yes","No"),"No")</f>
        <v>No</v>
      </c>
      <c r="N864" s="23" t="str">
        <f t="shared" si="51"/>
        <v>No</v>
      </c>
      <c r="O864" s="131" t="str">
        <f t="shared" si="52"/>
        <v>No</v>
      </c>
    </row>
    <row r="865" spans="1:15" x14ac:dyDescent="0.25">
      <c r="A865" s="136" t="s">
        <v>836</v>
      </c>
      <c r="B865" s="136" t="s">
        <v>3020</v>
      </c>
      <c r="C865" s="26">
        <v>4565</v>
      </c>
      <c r="D865" s="26" t="s">
        <v>854</v>
      </c>
      <c r="E865" s="114">
        <v>407.17</v>
      </c>
      <c r="F865" s="114">
        <v>0</v>
      </c>
      <c r="G865" s="114">
        <v>0</v>
      </c>
      <c r="H865" s="114">
        <v>0</v>
      </c>
      <c r="I865" s="114">
        <v>0</v>
      </c>
      <c r="J865" s="91">
        <f t="shared" si="50"/>
        <v>407.17</v>
      </c>
      <c r="K865" s="118" t="str">
        <f>IFERROR(VLOOKUP(C865,'CEDARS School FRPL'!$C$4:$H$2393,6,FALSE),"No")</f>
        <v>No</v>
      </c>
      <c r="L865" s="118" t="str">
        <f>VLOOKUP(A865,'District Data'!$A$2:$P$321,14,FALSE)</f>
        <v>Yes</v>
      </c>
      <c r="M865" s="120" t="str">
        <f>IFERROR(IF(AND(VLOOKUP(C865,'Package 218'!$D:$D,1,FALSE)=C865,VLOOKUP(C865,'Package 218'!$D:$F,3,FALSE)="Yes",VLOOKUP(A865,'District Data'!$A$2:$O$321,14,FALSE)="Yes"),"Yes","No"),"No")</f>
        <v>No</v>
      </c>
      <c r="N865" s="23" t="str">
        <f t="shared" si="51"/>
        <v>No</v>
      </c>
      <c r="O865" s="131" t="str">
        <f t="shared" si="52"/>
        <v>No</v>
      </c>
    </row>
    <row r="866" spans="1:15" x14ac:dyDescent="0.25">
      <c r="A866" s="136" t="s">
        <v>836</v>
      </c>
      <c r="B866" s="136" t="s">
        <v>3020</v>
      </c>
      <c r="C866" s="26">
        <v>4592</v>
      </c>
      <c r="D866" s="26" t="s">
        <v>855</v>
      </c>
      <c r="E866" s="114">
        <v>450.9</v>
      </c>
      <c r="F866" s="114">
        <v>13.6</v>
      </c>
      <c r="G866" s="114">
        <v>0</v>
      </c>
      <c r="H866" s="114">
        <v>0</v>
      </c>
      <c r="I866" s="114">
        <v>0</v>
      </c>
      <c r="J866" s="91">
        <f t="shared" si="50"/>
        <v>464.5</v>
      </c>
      <c r="K866" s="118" t="str">
        <f>IFERROR(VLOOKUP(C866,'CEDARS School FRPL'!$C$4:$H$2393,6,FALSE),"No")</f>
        <v>No</v>
      </c>
      <c r="L866" s="118" t="str">
        <f>VLOOKUP(A866,'District Data'!$A$2:$P$321,14,FALSE)</f>
        <v>Yes</v>
      </c>
      <c r="M866" s="120" t="str">
        <f>IFERROR(IF(AND(VLOOKUP(C866,'Package 218'!$D:$D,1,FALSE)=C866,VLOOKUP(C866,'Package 218'!$D:$F,3,FALSE)="Yes",VLOOKUP(A866,'District Data'!$A$2:$O$321,14,FALSE)="Yes"),"Yes","No"),"No")</f>
        <v>No</v>
      </c>
      <c r="N866" s="23" t="str">
        <f t="shared" si="51"/>
        <v>No</v>
      </c>
      <c r="O866" s="131" t="str">
        <f t="shared" si="52"/>
        <v>No</v>
      </c>
    </row>
    <row r="867" spans="1:15" x14ac:dyDescent="0.25">
      <c r="A867" s="136" t="s">
        <v>836</v>
      </c>
      <c r="B867" s="136" t="s">
        <v>3020</v>
      </c>
      <c r="C867" s="26">
        <v>5056</v>
      </c>
      <c r="D867" s="26" t="s">
        <v>856</v>
      </c>
      <c r="E867" s="114">
        <v>550.5</v>
      </c>
      <c r="F867" s="114">
        <v>0</v>
      </c>
      <c r="G867" s="114">
        <v>0</v>
      </c>
      <c r="H867" s="114">
        <v>0</v>
      </c>
      <c r="I867" s="114">
        <v>0</v>
      </c>
      <c r="J867" s="91">
        <f t="shared" si="50"/>
        <v>550.5</v>
      </c>
      <c r="K867" s="118" t="str">
        <f>IFERROR(VLOOKUP(C867,'CEDARS School FRPL'!$C$4:$H$2393,6,FALSE),"No")</f>
        <v>No</v>
      </c>
      <c r="L867" s="118" t="str">
        <f>VLOOKUP(A867,'District Data'!$A$2:$P$321,14,FALSE)</f>
        <v>Yes</v>
      </c>
      <c r="M867" s="120" t="str">
        <f>IFERROR(IF(AND(VLOOKUP(C867,'Package 218'!$D:$D,1,FALSE)=C867,VLOOKUP(C867,'Package 218'!$D:$F,3,FALSE)="Yes",VLOOKUP(A867,'District Data'!$A$2:$O$321,14,FALSE)="Yes"),"Yes","No"),"No")</f>
        <v>No</v>
      </c>
      <c r="N867" s="23" t="str">
        <f t="shared" si="51"/>
        <v>No</v>
      </c>
      <c r="O867" s="131" t="str">
        <f t="shared" si="52"/>
        <v>No</v>
      </c>
    </row>
    <row r="868" spans="1:15" x14ac:dyDescent="0.25">
      <c r="A868" s="136" t="s">
        <v>836</v>
      </c>
      <c r="B868" s="136" t="s">
        <v>3020</v>
      </c>
      <c r="C868" s="26">
        <v>5200</v>
      </c>
      <c r="D868" s="26" t="s">
        <v>857</v>
      </c>
      <c r="E868" s="114">
        <v>647.48</v>
      </c>
      <c r="F868" s="114">
        <v>0</v>
      </c>
      <c r="G868" s="114">
        <v>0</v>
      </c>
      <c r="H868" s="114">
        <v>0</v>
      </c>
      <c r="I868" s="114">
        <v>0</v>
      </c>
      <c r="J868" s="91">
        <f t="shared" si="50"/>
        <v>647.48</v>
      </c>
      <c r="K868" s="118" t="str">
        <f>IFERROR(VLOOKUP(C868,'CEDARS School FRPL'!$C$4:$H$2393,6,FALSE),"No")</f>
        <v>No</v>
      </c>
      <c r="L868" s="118" t="str">
        <f>VLOOKUP(A868,'District Data'!$A$2:$P$321,14,FALSE)</f>
        <v>Yes</v>
      </c>
      <c r="M868" s="120" t="str">
        <f>IFERROR(IF(AND(VLOOKUP(C868,'Package 218'!$D:$D,1,FALSE)=C868,VLOOKUP(C868,'Package 218'!$D:$F,3,FALSE)="Yes",VLOOKUP(A868,'District Data'!$A$2:$O$321,14,FALSE)="Yes"),"Yes","No"),"No")</f>
        <v>No</v>
      </c>
      <c r="N868" s="23" t="str">
        <f t="shared" si="51"/>
        <v>No</v>
      </c>
      <c r="O868" s="131" t="str">
        <f t="shared" si="52"/>
        <v>No</v>
      </c>
    </row>
    <row r="869" spans="1:15" x14ac:dyDescent="0.25">
      <c r="A869" s="136" t="s">
        <v>836</v>
      </c>
      <c r="B869" s="136" t="s">
        <v>3020</v>
      </c>
      <c r="C869" s="26">
        <v>5201</v>
      </c>
      <c r="D869" s="26" t="s">
        <v>858</v>
      </c>
      <c r="E869" s="114">
        <v>584.04999999999995</v>
      </c>
      <c r="F869" s="114">
        <v>0</v>
      </c>
      <c r="G869" s="114">
        <v>0</v>
      </c>
      <c r="H869" s="114">
        <v>0</v>
      </c>
      <c r="I869" s="114">
        <v>0</v>
      </c>
      <c r="J869" s="91">
        <f t="shared" si="50"/>
        <v>584.04999999999995</v>
      </c>
      <c r="K869" s="118" t="str">
        <f>IFERROR(VLOOKUP(C869,'CEDARS School FRPL'!$C$4:$H$2393,6,FALSE),"No")</f>
        <v>No</v>
      </c>
      <c r="L869" s="118" t="str">
        <f>VLOOKUP(A869,'District Data'!$A$2:$P$321,14,FALSE)</f>
        <v>Yes</v>
      </c>
      <c r="M869" s="120" t="str">
        <f>IFERROR(IF(AND(VLOOKUP(C869,'Package 218'!$D:$D,1,FALSE)=C869,VLOOKUP(C869,'Package 218'!$D:$F,3,FALSE)="Yes",VLOOKUP(A869,'District Data'!$A$2:$O$321,14,FALSE)="Yes"),"Yes","No"),"No")</f>
        <v>No</v>
      </c>
      <c r="N869" s="23" t="str">
        <f t="shared" si="51"/>
        <v>No</v>
      </c>
      <c r="O869" s="131" t="str">
        <f t="shared" si="52"/>
        <v>No</v>
      </c>
    </row>
    <row r="870" spans="1:15" x14ac:dyDescent="0.25">
      <c r="A870" s="136" t="s">
        <v>836</v>
      </c>
      <c r="B870" s="136" t="s">
        <v>3020</v>
      </c>
      <c r="C870" s="26">
        <v>5437</v>
      </c>
      <c r="D870" s="26" t="s">
        <v>859</v>
      </c>
      <c r="E870" s="114">
        <v>193.02</v>
      </c>
      <c r="F870" s="114">
        <v>0</v>
      </c>
      <c r="G870" s="114">
        <v>7.7299999999999995</v>
      </c>
      <c r="H870" s="114">
        <v>0</v>
      </c>
      <c r="I870" s="114">
        <v>0</v>
      </c>
      <c r="J870" s="91">
        <f t="shared" si="50"/>
        <v>200.75</v>
      </c>
      <c r="K870" s="118" t="str">
        <f>IFERROR(VLOOKUP(C870,'CEDARS School FRPL'!$C$4:$H$2393,6,FALSE),"No")</f>
        <v>No</v>
      </c>
      <c r="L870" s="118" t="str">
        <f>VLOOKUP(A870,'District Data'!$A$2:$P$321,14,FALSE)</f>
        <v>Yes</v>
      </c>
      <c r="M870" s="120" t="str">
        <f>IFERROR(IF(AND(VLOOKUP(C870,'Package 218'!$D:$D,1,FALSE)=C870,VLOOKUP(C870,'Package 218'!$D:$F,3,FALSE)="Yes",VLOOKUP(A870,'District Data'!$A$2:$O$321,14,FALSE)="Yes"),"Yes","No"),"No")</f>
        <v>No</v>
      </c>
      <c r="N870" s="23" t="str">
        <f t="shared" si="51"/>
        <v>No</v>
      </c>
      <c r="O870" s="131" t="str">
        <f t="shared" si="52"/>
        <v>No</v>
      </c>
    </row>
    <row r="871" spans="1:15" x14ac:dyDescent="0.25">
      <c r="A871" s="136" t="s">
        <v>836</v>
      </c>
      <c r="B871" s="136" t="s">
        <v>3020</v>
      </c>
      <c r="C871" s="26">
        <v>5673</v>
      </c>
      <c r="D871" s="26" t="s">
        <v>3273</v>
      </c>
      <c r="E871" s="114">
        <v>392.04</v>
      </c>
      <c r="F871" s="114">
        <v>0</v>
      </c>
      <c r="G871" s="114">
        <v>0</v>
      </c>
      <c r="H871" s="114">
        <v>0</v>
      </c>
      <c r="I871" s="114">
        <v>0</v>
      </c>
      <c r="J871" s="91">
        <f t="shared" si="50"/>
        <v>392.04</v>
      </c>
      <c r="K871" s="118" t="str">
        <f>IFERROR(VLOOKUP(C871,'CEDARS School FRPL'!$C$4:$H$2393,6,FALSE),"No")</f>
        <v>No</v>
      </c>
      <c r="L871" s="118" t="str">
        <f>VLOOKUP(A871,'District Data'!$A$2:$P$321,14,FALSE)</f>
        <v>Yes</v>
      </c>
      <c r="M871" s="120" t="str">
        <f>IFERROR(IF(AND(VLOOKUP(C871,'Package 218'!$D:$D,1,FALSE)=C871,VLOOKUP(C871,'Package 218'!$D:$F,3,FALSE)="Yes",VLOOKUP(A871,'District Data'!$A$2:$O$321,14,FALSE)="Yes"),"Yes","No"),"No")</f>
        <v>No</v>
      </c>
      <c r="N871" s="23" t="str">
        <f t="shared" si="51"/>
        <v>No</v>
      </c>
      <c r="O871" s="131" t="str">
        <f t="shared" si="52"/>
        <v>No</v>
      </c>
    </row>
    <row r="872" spans="1:15" x14ac:dyDescent="0.25">
      <c r="A872" s="136" t="s">
        <v>836</v>
      </c>
      <c r="B872" s="136" t="s">
        <v>3020</v>
      </c>
      <c r="C872" s="26">
        <v>5674</v>
      </c>
      <c r="D872" s="26" t="s">
        <v>3274</v>
      </c>
      <c r="E872" s="114">
        <v>631.86</v>
      </c>
      <c r="F872" s="114">
        <v>0</v>
      </c>
      <c r="G872" s="114">
        <v>0</v>
      </c>
      <c r="H872" s="114">
        <v>0</v>
      </c>
      <c r="I872" s="114">
        <v>0</v>
      </c>
      <c r="J872" s="91">
        <f t="shared" si="50"/>
        <v>631.86</v>
      </c>
      <c r="K872" s="118" t="str">
        <f>IFERROR(VLOOKUP(C872,'CEDARS School FRPL'!$C$4:$H$2393,6,FALSE),"No")</f>
        <v>No</v>
      </c>
      <c r="L872" s="118" t="str">
        <f>VLOOKUP(A872,'District Data'!$A$2:$P$321,14,FALSE)</f>
        <v>Yes</v>
      </c>
      <c r="M872" s="120" t="str">
        <f>IFERROR(IF(AND(VLOOKUP(C872,'Package 218'!$D:$D,1,FALSE)=C872,VLOOKUP(C872,'Package 218'!$D:$F,3,FALSE)="Yes",VLOOKUP(A872,'District Data'!$A$2:$O$321,14,FALSE)="Yes"),"Yes","No"),"No")</f>
        <v>No</v>
      </c>
      <c r="N872" s="23" t="str">
        <f t="shared" si="51"/>
        <v>No</v>
      </c>
      <c r="O872" s="131" t="str">
        <f t="shared" si="52"/>
        <v>No</v>
      </c>
    </row>
    <row r="873" spans="1:15" x14ac:dyDescent="0.25">
      <c r="A873" s="136" t="s">
        <v>1842</v>
      </c>
      <c r="B873" s="136" t="s">
        <v>3159</v>
      </c>
      <c r="C873" s="26">
        <v>1667</v>
      </c>
      <c r="D873" s="26" t="s">
        <v>1843</v>
      </c>
      <c r="E873" s="114">
        <v>11.43</v>
      </c>
      <c r="F873" s="114">
        <v>0</v>
      </c>
      <c r="G873" s="114">
        <v>0</v>
      </c>
      <c r="H873" s="114">
        <v>0</v>
      </c>
      <c r="I873" s="114">
        <v>0</v>
      </c>
      <c r="J873" s="91">
        <f t="shared" si="50"/>
        <v>11.43</v>
      </c>
      <c r="K873" s="118" t="str">
        <f>IFERROR(VLOOKUP(C873,'CEDARS School FRPL'!$C$4:$H$2393,6,FALSE),"No")</f>
        <v>No</v>
      </c>
      <c r="L873" s="118" t="str">
        <f>VLOOKUP(A873,'District Data'!$A$2:$P$321,14,FALSE)</f>
        <v>Yes</v>
      </c>
      <c r="M873" s="120" t="str">
        <f>IFERROR(IF(AND(VLOOKUP(C873,'Package 218'!$D:$D,1,FALSE)=C873,VLOOKUP(C873,'Package 218'!$D:$F,3,FALSE)="Yes",VLOOKUP(A873,'District Data'!$A$2:$O$321,14,FALSE)="Yes"),"Yes","No"),"No")</f>
        <v>No</v>
      </c>
      <c r="N873" s="23" t="str">
        <f t="shared" si="51"/>
        <v>No</v>
      </c>
      <c r="O873" s="131" t="str">
        <f t="shared" si="52"/>
        <v>No</v>
      </c>
    </row>
    <row r="874" spans="1:15" x14ac:dyDescent="0.25">
      <c r="A874" s="136" t="s">
        <v>1842</v>
      </c>
      <c r="B874" s="136" t="s">
        <v>3159</v>
      </c>
      <c r="C874" s="26">
        <v>1771</v>
      </c>
      <c r="D874" s="26" t="s">
        <v>1844</v>
      </c>
      <c r="E874" s="114">
        <v>121.91</v>
      </c>
      <c r="F874" s="114">
        <v>0</v>
      </c>
      <c r="G874" s="114">
        <v>0</v>
      </c>
      <c r="H874" s="114">
        <v>0</v>
      </c>
      <c r="I874" s="114">
        <v>0</v>
      </c>
      <c r="J874" s="91">
        <f t="shared" si="50"/>
        <v>121.91</v>
      </c>
      <c r="K874" s="118" t="str">
        <f>IFERROR(VLOOKUP(C874,'CEDARS School FRPL'!$C$4:$H$2393,6,FALSE),"No")</f>
        <v>No</v>
      </c>
      <c r="L874" s="118" t="str">
        <f>VLOOKUP(A874,'District Data'!$A$2:$P$321,14,FALSE)</f>
        <v>Yes</v>
      </c>
      <c r="M874" s="120" t="str">
        <f>IFERROR(IF(AND(VLOOKUP(C874,'Package 218'!$D:$D,1,FALSE)=C874,VLOOKUP(C874,'Package 218'!$D:$F,3,FALSE)="Yes",VLOOKUP(A874,'District Data'!$A$2:$O$321,14,FALSE)="Yes"),"Yes","No"),"No")</f>
        <v>No</v>
      </c>
      <c r="N874" s="23" t="str">
        <f t="shared" si="51"/>
        <v>No</v>
      </c>
      <c r="O874" s="131" t="str">
        <f t="shared" si="52"/>
        <v>No</v>
      </c>
    </row>
    <row r="875" spans="1:15" x14ac:dyDescent="0.25">
      <c r="A875" s="136" t="s">
        <v>1842</v>
      </c>
      <c r="B875" s="136" t="s">
        <v>3159</v>
      </c>
      <c r="C875" s="26">
        <v>1942</v>
      </c>
      <c r="D875" s="26" t="s">
        <v>1857</v>
      </c>
      <c r="E875" s="114">
        <v>180.36</v>
      </c>
      <c r="F875" s="114">
        <v>0</v>
      </c>
      <c r="G875" s="114">
        <v>0</v>
      </c>
      <c r="H875" s="114">
        <v>0</v>
      </c>
      <c r="I875" s="114">
        <v>0</v>
      </c>
      <c r="J875" s="91">
        <f t="shared" si="50"/>
        <v>180.36</v>
      </c>
      <c r="K875" s="118" t="str">
        <f>IFERROR(VLOOKUP(C875,'CEDARS School FRPL'!$C$4:$H$2393,6,FALSE),"No")</f>
        <v>No</v>
      </c>
      <c r="L875" s="118" t="str">
        <f>VLOOKUP(A875,'District Data'!$A$2:$P$321,14,FALSE)</f>
        <v>Yes</v>
      </c>
      <c r="M875" s="120" t="str">
        <f>IFERROR(IF(AND(VLOOKUP(C875,'Package 218'!$D:$D,1,FALSE)=C875,VLOOKUP(C875,'Package 218'!$D:$F,3,FALSE)="Yes",VLOOKUP(A875,'District Data'!$A$2:$O$321,14,FALSE)="Yes"),"Yes","No"),"No")</f>
        <v>No</v>
      </c>
      <c r="N875" s="23" t="str">
        <f t="shared" si="51"/>
        <v>No</v>
      </c>
      <c r="O875" s="131" t="str">
        <f t="shared" si="52"/>
        <v>No</v>
      </c>
    </row>
    <row r="876" spans="1:15" x14ac:dyDescent="0.25">
      <c r="A876" s="136" t="s">
        <v>1842</v>
      </c>
      <c r="B876" s="136" t="s">
        <v>3159</v>
      </c>
      <c r="C876" s="26">
        <v>2185</v>
      </c>
      <c r="D876" s="26" t="s">
        <v>1845</v>
      </c>
      <c r="E876" s="114">
        <v>392.28</v>
      </c>
      <c r="F876" s="114">
        <v>0</v>
      </c>
      <c r="G876" s="114">
        <v>0</v>
      </c>
      <c r="H876" s="114">
        <v>0</v>
      </c>
      <c r="I876" s="114">
        <v>0</v>
      </c>
      <c r="J876" s="91">
        <f t="shared" si="50"/>
        <v>392.28</v>
      </c>
      <c r="K876" s="118" t="str">
        <f>IFERROR(VLOOKUP(C876,'CEDARS School FRPL'!$C$4:$H$2393,6,FALSE),"No")</f>
        <v>No</v>
      </c>
      <c r="L876" s="118" t="str">
        <f>VLOOKUP(A876,'District Data'!$A$2:$P$321,14,FALSE)</f>
        <v>Yes</v>
      </c>
      <c r="M876" s="120" t="str">
        <f>IFERROR(IF(AND(VLOOKUP(C876,'Package 218'!$D:$D,1,FALSE)=C876,VLOOKUP(C876,'Package 218'!$D:$F,3,FALSE)="Yes",VLOOKUP(A876,'District Data'!$A$2:$O$321,14,FALSE)="Yes"),"Yes","No"),"No")</f>
        <v>No</v>
      </c>
      <c r="N876" s="23" t="str">
        <f t="shared" si="51"/>
        <v>No</v>
      </c>
      <c r="O876" s="131" t="str">
        <f t="shared" si="52"/>
        <v>No</v>
      </c>
    </row>
    <row r="877" spans="1:15" x14ac:dyDescent="0.25">
      <c r="A877" s="136" t="s">
        <v>1842</v>
      </c>
      <c r="B877" s="136" t="s">
        <v>3159</v>
      </c>
      <c r="C877" s="26">
        <v>2703</v>
      </c>
      <c r="D877" s="26" t="s">
        <v>1580</v>
      </c>
      <c r="E877" s="114">
        <v>449.77</v>
      </c>
      <c r="F877" s="114">
        <v>0</v>
      </c>
      <c r="G877" s="114">
        <v>0</v>
      </c>
      <c r="H877" s="114">
        <v>0</v>
      </c>
      <c r="I877" s="114">
        <v>0</v>
      </c>
      <c r="J877" s="91">
        <f t="shared" si="50"/>
        <v>449.77</v>
      </c>
      <c r="K877" s="118" t="str">
        <f>IFERROR(VLOOKUP(C877,'CEDARS School FRPL'!$C$4:$H$2393,6,FALSE),"No")</f>
        <v>No</v>
      </c>
      <c r="L877" s="118" t="str">
        <f>VLOOKUP(A877,'District Data'!$A$2:$P$321,14,FALSE)</f>
        <v>Yes</v>
      </c>
      <c r="M877" s="120" t="str">
        <f>IFERROR(IF(AND(VLOOKUP(C877,'Package 218'!$D:$D,1,FALSE)=C877,VLOOKUP(C877,'Package 218'!$D:$F,3,FALSE)="Yes",VLOOKUP(A877,'District Data'!$A$2:$O$321,14,FALSE)="Yes"),"Yes","No"),"No")</f>
        <v>No</v>
      </c>
      <c r="N877" s="23" t="str">
        <f t="shared" si="51"/>
        <v>No</v>
      </c>
      <c r="O877" s="131" t="str">
        <f t="shared" si="52"/>
        <v>No</v>
      </c>
    </row>
    <row r="878" spans="1:15" x14ac:dyDescent="0.25">
      <c r="A878" s="136" t="s">
        <v>1842</v>
      </c>
      <c r="B878" s="136" t="s">
        <v>3159</v>
      </c>
      <c r="C878" s="26">
        <v>2990</v>
      </c>
      <c r="D878" s="26" t="s">
        <v>1846</v>
      </c>
      <c r="E878" s="114">
        <v>466.51</v>
      </c>
      <c r="F878" s="114">
        <v>0</v>
      </c>
      <c r="G878" s="114">
        <v>0</v>
      </c>
      <c r="H878" s="114">
        <v>0</v>
      </c>
      <c r="I878" s="114">
        <v>0</v>
      </c>
      <c r="J878" s="91">
        <f t="shared" si="50"/>
        <v>466.51</v>
      </c>
      <c r="K878" s="118" t="str">
        <f>IFERROR(VLOOKUP(C878,'CEDARS School FRPL'!$C$4:$H$2393,6,FALSE),"No")</f>
        <v>No</v>
      </c>
      <c r="L878" s="118" t="str">
        <f>VLOOKUP(A878,'District Data'!$A$2:$P$321,14,FALSE)</f>
        <v>Yes</v>
      </c>
      <c r="M878" s="120" t="str">
        <f>IFERROR(IF(AND(VLOOKUP(C878,'Package 218'!$D:$D,1,FALSE)=C878,VLOOKUP(C878,'Package 218'!$D:$F,3,FALSE)="Yes",VLOOKUP(A878,'District Data'!$A$2:$O$321,14,FALSE)="Yes"),"Yes","No"),"No")</f>
        <v>No</v>
      </c>
      <c r="N878" s="23" t="str">
        <f t="shared" si="51"/>
        <v>No</v>
      </c>
      <c r="O878" s="131" t="str">
        <f t="shared" si="52"/>
        <v>No</v>
      </c>
    </row>
    <row r="879" spans="1:15" x14ac:dyDescent="0.25">
      <c r="A879" s="136" t="s">
        <v>1842</v>
      </c>
      <c r="B879" s="136" t="s">
        <v>3159</v>
      </c>
      <c r="C879" s="26">
        <v>3104</v>
      </c>
      <c r="D879" s="26" t="s">
        <v>1847</v>
      </c>
      <c r="E879" s="114">
        <v>401.78</v>
      </c>
      <c r="F879" s="114">
        <v>0</v>
      </c>
      <c r="G879" s="114">
        <v>0</v>
      </c>
      <c r="H879" s="114">
        <v>0</v>
      </c>
      <c r="I879" s="114">
        <v>0</v>
      </c>
      <c r="J879" s="91">
        <f t="shared" si="50"/>
        <v>401.78</v>
      </c>
      <c r="K879" s="118" t="str">
        <f>IFERROR(VLOOKUP(C879,'CEDARS School FRPL'!$C$4:$H$2393,6,FALSE),"No")</f>
        <v>No</v>
      </c>
      <c r="L879" s="118" t="str">
        <f>VLOOKUP(A879,'District Data'!$A$2:$P$321,14,FALSE)</f>
        <v>Yes</v>
      </c>
      <c r="M879" s="120" t="str">
        <f>IFERROR(IF(AND(VLOOKUP(C879,'Package 218'!$D:$D,1,FALSE)=C879,VLOOKUP(C879,'Package 218'!$D:$F,3,FALSE)="Yes",VLOOKUP(A879,'District Data'!$A$2:$O$321,14,FALSE)="Yes"),"Yes","No"),"No")</f>
        <v>No</v>
      </c>
      <c r="N879" s="23" t="str">
        <f t="shared" si="51"/>
        <v>No</v>
      </c>
      <c r="O879" s="131" t="str">
        <f t="shared" si="52"/>
        <v>No</v>
      </c>
    </row>
    <row r="880" spans="1:15" x14ac:dyDescent="0.25">
      <c r="A880" s="136" t="s">
        <v>1842</v>
      </c>
      <c r="B880" s="136" t="s">
        <v>3159</v>
      </c>
      <c r="C880" s="26">
        <v>3230</v>
      </c>
      <c r="D880" s="26" t="s">
        <v>1848</v>
      </c>
      <c r="E880" s="114">
        <v>361.29</v>
      </c>
      <c r="F880" s="114">
        <v>0</v>
      </c>
      <c r="G880" s="114">
        <v>0</v>
      </c>
      <c r="H880" s="114">
        <v>0</v>
      </c>
      <c r="I880" s="114">
        <v>0</v>
      </c>
      <c r="J880" s="91">
        <f t="shared" si="50"/>
        <v>361.29</v>
      </c>
      <c r="K880" s="118" t="str">
        <f>IFERROR(VLOOKUP(C880,'CEDARS School FRPL'!$C$4:$H$2393,6,FALSE),"No")</f>
        <v>No</v>
      </c>
      <c r="L880" s="118" t="str">
        <f>VLOOKUP(A880,'District Data'!$A$2:$P$321,14,FALSE)</f>
        <v>Yes</v>
      </c>
      <c r="M880" s="120" t="str">
        <f>IFERROR(IF(AND(VLOOKUP(C880,'Package 218'!$D:$D,1,FALSE)=C880,VLOOKUP(C880,'Package 218'!$D:$F,3,FALSE)="Yes",VLOOKUP(A880,'District Data'!$A$2:$O$321,14,FALSE)="Yes"),"Yes","No"),"No")</f>
        <v>No</v>
      </c>
      <c r="N880" s="23" t="str">
        <f t="shared" si="51"/>
        <v>No</v>
      </c>
      <c r="O880" s="131" t="str">
        <f t="shared" si="52"/>
        <v>No</v>
      </c>
    </row>
    <row r="881" spans="1:15" x14ac:dyDescent="0.25">
      <c r="A881" s="26" t="s">
        <v>1842</v>
      </c>
      <c r="B881" s="131" t="s">
        <v>3159</v>
      </c>
      <c r="C881" s="26">
        <v>3231</v>
      </c>
      <c r="D881" s="26" t="s">
        <v>1849</v>
      </c>
      <c r="E881" s="114">
        <v>330.09</v>
      </c>
      <c r="F881" s="114">
        <v>0</v>
      </c>
      <c r="G881" s="114">
        <v>0</v>
      </c>
      <c r="H881" s="114">
        <v>0</v>
      </c>
      <c r="I881" s="114">
        <v>0</v>
      </c>
      <c r="J881" s="91">
        <f t="shared" si="50"/>
        <v>330.09</v>
      </c>
      <c r="K881" s="118" t="str">
        <f>IFERROR(VLOOKUP(C881,'CEDARS School FRPL'!$C$4:$H$2393,6,FALSE),"No")</f>
        <v>No</v>
      </c>
      <c r="L881" s="118" t="str">
        <f>VLOOKUP(A881,'District Data'!$A$2:$P$321,14,FALSE)</f>
        <v>Yes</v>
      </c>
      <c r="M881" s="120" t="str">
        <f>IFERROR(IF(AND(VLOOKUP(C881,'Package 218'!$D:$D,1,FALSE)=C881,VLOOKUP(C881,'Package 218'!$D:$F,3,FALSE)="Yes",VLOOKUP(A881,'District Data'!$A$2:$O$321,14,FALSE)="Yes"),"Yes","No"),"No")</f>
        <v>No</v>
      </c>
      <c r="N881" s="23" t="str">
        <f t="shared" si="51"/>
        <v>No</v>
      </c>
      <c r="O881" s="131" t="str">
        <f t="shared" si="52"/>
        <v>No</v>
      </c>
    </row>
    <row r="882" spans="1:15" x14ac:dyDescent="0.25">
      <c r="A882" s="136" t="s">
        <v>1842</v>
      </c>
      <c r="B882" s="136" t="s">
        <v>3159</v>
      </c>
      <c r="C882" s="26">
        <v>3343</v>
      </c>
      <c r="D882" s="26" t="s">
        <v>1850</v>
      </c>
      <c r="E882" s="114">
        <v>1399.36</v>
      </c>
      <c r="F882" s="114">
        <v>0</v>
      </c>
      <c r="G882" s="114">
        <v>81.509999999999991</v>
      </c>
      <c r="H882" s="114">
        <v>0</v>
      </c>
      <c r="I882" s="114">
        <v>0</v>
      </c>
      <c r="J882" s="91">
        <f t="shared" si="50"/>
        <v>1480.87</v>
      </c>
      <c r="K882" s="118" t="str">
        <f>IFERROR(VLOOKUP(C882,'CEDARS School FRPL'!$C$4:$H$2393,6,FALSE),"No")</f>
        <v>No</v>
      </c>
      <c r="L882" s="118" t="str">
        <f>VLOOKUP(A882,'District Data'!$A$2:$P$321,14,FALSE)</f>
        <v>Yes</v>
      </c>
      <c r="M882" s="120" t="str">
        <f>IFERROR(IF(AND(VLOOKUP(C882,'Package 218'!$D:$D,1,FALSE)=C882,VLOOKUP(C882,'Package 218'!$D:$F,3,FALSE)="Yes",VLOOKUP(A882,'District Data'!$A$2:$O$321,14,FALSE)="Yes"),"Yes","No"),"No")</f>
        <v>No</v>
      </c>
      <c r="N882" s="23" t="str">
        <f t="shared" si="51"/>
        <v>No</v>
      </c>
      <c r="O882" s="131" t="str">
        <f t="shared" si="52"/>
        <v>No</v>
      </c>
    </row>
    <row r="883" spans="1:15" x14ac:dyDescent="0.25">
      <c r="A883" s="136" t="s">
        <v>1842</v>
      </c>
      <c r="B883" s="136" t="s">
        <v>3159</v>
      </c>
      <c r="C883" s="26">
        <v>3387</v>
      </c>
      <c r="D883" s="26" t="s">
        <v>1851</v>
      </c>
      <c r="E883" s="114">
        <v>1002.19</v>
      </c>
      <c r="F883" s="114">
        <v>0</v>
      </c>
      <c r="G883" s="114">
        <v>0</v>
      </c>
      <c r="H883" s="114">
        <v>0</v>
      </c>
      <c r="I883" s="114">
        <v>0</v>
      </c>
      <c r="J883" s="91">
        <f t="shared" si="50"/>
        <v>1002.19</v>
      </c>
      <c r="K883" s="118" t="str">
        <f>IFERROR(VLOOKUP(C883,'CEDARS School FRPL'!$C$4:$H$2393,6,FALSE),"No")</f>
        <v>No</v>
      </c>
      <c r="L883" s="118" t="str">
        <f>VLOOKUP(A883,'District Data'!$A$2:$P$321,14,FALSE)</f>
        <v>Yes</v>
      </c>
      <c r="M883" s="120" t="str">
        <f>IFERROR(IF(AND(VLOOKUP(C883,'Package 218'!$D:$D,1,FALSE)=C883,VLOOKUP(C883,'Package 218'!$D:$F,3,FALSE)="Yes",VLOOKUP(A883,'District Data'!$A$2:$O$321,14,FALSE)="Yes"),"Yes","No"),"No")</f>
        <v>No</v>
      </c>
      <c r="N883" s="23" t="str">
        <f t="shared" si="51"/>
        <v>No</v>
      </c>
      <c r="O883" s="131" t="str">
        <f t="shared" si="52"/>
        <v>No</v>
      </c>
    </row>
    <row r="884" spans="1:15" x14ac:dyDescent="0.25">
      <c r="A884" s="136" t="s">
        <v>1842</v>
      </c>
      <c r="B884" s="136" t="s">
        <v>3159</v>
      </c>
      <c r="C884" s="26">
        <v>3489</v>
      </c>
      <c r="D884" s="26" t="s">
        <v>1852</v>
      </c>
      <c r="E884" s="114">
        <v>407.64</v>
      </c>
      <c r="F884" s="114">
        <v>0</v>
      </c>
      <c r="G884" s="114">
        <v>0</v>
      </c>
      <c r="H884" s="114">
        <v>0</v>
      </c>
      <c r="I884" s="114">
        <v>0</v>
      </c>
      <c r="J884" s="91">
        <f t="shared" si="50"/>
        <v>407.64</v>
      </c>
      <c r="K884" s="118" t="str">
        <f>IFERROR(VLOOKUP(C884,'CEDARS School FRPL'!$C$4:$H$2393,6,FALSE),"No")</f>
        <v>No</v>
      </c>
      <c r="L884" s="118" t="str">
        <f>VLOOKUP(A884,'District Data'!$A$2:$P$321,14,FALSE)</f>
        <v>Yes</v>
      </c>
      <c r="M884" s="120" t="str">
        <f>IFERROR(IF(AND(VLOOKUP(C884,'Package 218'!$D:$D,1,FALSE)=C884,VLOOKUP(C884,'Package 218'!$D:$F,3,FALSE)="Yes",VLOOKUP(A884,'District Data'!$A$2:$O$321,14,FALSE)="Yes"),"Yes","No"),"No")</f>
        <v>No</v>
      </c>
      <c r="N884" s="23" t="str">
        <f t="shared" si="51"/>
        <v>No</v>
      </c>
      <c r="O884" s="131" t="str">
        <f t="shared" si="52"/>
        <v>No</v>
      </c>
    </row>
    <row r="885" spans="1:15" x14ac:dyDescent="0.25">
      <c r="A885" s="136" t="s">
        <v>1842</v>
      </c>
      <c r="B885" s="136" t="s">
        <v>3159</v>
      </c>
      <c r="C885" s="26">
        <v>3527</v>
      </c>
      <c r="D885" s="26" t="s">
        <v>1853</v>
      </c>
      <c r="E885" s="114">
        <v>463.34</v>
      </c>
      <c r="F885" s="114">
        <v>0</v>
      </c>
      <c r="G885" s="114">
        <v>0</v>
      </c>
      <c r="H885" s="114">
        <v>0</v>
      </c>
      <c r="I885" s="114">
        <v>0</v>
      </c>
      <c r="J885" s="91">
        <f t="shared" si="50"/>
        <v>463.34</v>
      </c>
      <c r="K885" s="118" t="str">
        <f>IFERROR(VLOOKUP(C885,'CEDARS School FRPL'!$C$4:$H$2393,6,FALSE),"No")</f>
        <v>No</v>
      </c>
      <c r="L885" s="118" t="str">
        <f>VLOOKUP(A885,'District Data'!$A$2:$P$321,14,FALSE)</f>
        <v>Yes</v>
      </c>
      <c r="M885" s="120" t="str">
        <f>IFERROR(IF(AND(VLOOKUP(C885,'Package 218'!$D:$D,1,FALSE)=C885,VLOOKUP(C885,'Package 218'!$D:$F,3,FALSE)="Yes",VLOOKUP(A885,'District Data'!$A$2:$O$321,14,FALSE)="Yes"),"Yes","No"),"No")</f>
        <v>No</v>
      </c>
      <c r="N885" s="23" t="str">
        <f t="shared" si="51"/>
        <v>No</v>
      </c>
      <c r="O885" s="131" t="str">
        <f t="shared" si="52"/>
        <v>No</v>
      </c>
    </row>
    <row r="886" spans="1:15" x14ac:dyDescent="0.25">
      <c r="A886" s="136" t="s">
        <v>1842</v>
      </c>
      <c r="B886" s="136" t="s">
        <v>3159</v>
      </c>
      <c r="C886" s="26">
        <v>3674</v>
      </c>
      <c r="D886" s="26" t="s">
        <v>1854</v>
      </c>
      <c r="E886" s="114">
        <v>997.73</v>
      </c>
      <c r="F886" s="114">
        <v>0</v>
      </c>
      <c r="G886" s="114">
        <v>0</v>
      </c>
      <c r="H886" s="114">
        <v>0</v>
      </c>
      <c r="I886" s="114">
        <v>0</v>
      </c>
      <c r="J886" s="91">
        <f t="shared" si="50"/>
        <v>997.73</v>
      </c>
      <c r="K886" s="118" t="str">
        <f>IFERROR(VLOOKUP(C886,'CEDARS School FRPL'!$C$4:$H$2393,6,FALSE),"No")</f>
        <v>No</v>
      </c>
      <c r="L886" s="118" t="str">
        <f>VLOOKUP(A886,'District Data'!$A$2:$P$321,14,FALSE)</f>
        <v>Yes</v>
      </c>
      <c r="M886" s="120" t="str">
        <f>IFERROR(IF(AND(VLOOKUP(C886,'Package 218'!$D:$D,1,FALSE)=C886,VLOOKUP(C886,'Package 218'!$D:$F,3,FALSE)="Yes",VLOOKUP(A886,'District Data'!$A$2:$O$321,14,FALSE)="Yes"),"Yes","No"),"No")</f>
        <v>No</v>
      </c>
      <c r="N886" s="23" t="str">
        <f t="shared" si="51"/>
        <v>No</v>
      </c>
      <c r="O886" s="131" t="str">
        <f t="shared" si="52"/>
        <v>No</v>
      </c>
    </row>
    <row r="887" spans="1:15" x14ac:dyDescent="0.25">
      <c r="A887" s="136" t="s">
        <v>1842</v>
      </c>
      <c r="B887" s="136" t="s">
        <v>3159</v>
      </c>
      <c r="C887" s="26">
        <v>3921</v>
      </c>
      <c r="D887" s="26" t="s">
        <v>1855</v>
      </c>
      <c r="E887" s="114">
        <v>1415.04</v>
      </c>
      <c r="F887" s="114">
        <v>0</v>
      </c>
      <c r="G887" s="114">
        <v>143.44</v>
      </c>
      <c r="H887" s="114">
        <v>0</v>
      </c>
      <c r="I887" s="114">
        <v>0</v>
      </c>
      <c r="J887" s="91">
        <f t="shared" si="50"/>
        <v>1558.48</v>
      </c>
      <c r="K887" s="118" t="str">
        <f>IFERROR(VLOOKUP(C887,'CEDARS School FRPL'!$C$4:$H$2393,6,FALSE),"No")</f>
        <v>No</v>
      </c>
      <c r="L887" s="118" t="str">
        <f>VLOOKUP(A887,'District Data'!$A$2:$P$321,14,FALSE)</f>
        <v>Yes</v>
      </c>
      <c r="M887" s="120" t="str">
        <f>IFERROR(IF(AND(VLOOKUP(C887,'Package 218'!$D:$D,1,FALSE)=C887,VLOOKUP(C887,'Package 218'!$D:$F,3,FALSE)="Yes",VLOOKUP(A887,'District Data'!$A$2:$O$321,14,FALSE)="Yes"),"Yes","No"),"No")</f>
        <v>No</v>
      </c>
      <c r="N887" s="23" t="str">
        <f t="shared" si="51"/>
        <v>No</v>
      </c>
      <c r="O887" s="131" t="str">
        <f t="shared" si="52"/>
        <v>No</v>
      </c>
    </row>
    <row r="888" spans="1:15" x14ac:dyDescent="0.25">
      <c r="A888" s="136" t="s">
        <v>1842</v>
      </c>
      <c r="B888" s="136" t="s">
        <v>3159</v>
      </c>
      <c r="C888" s="26">
        <v>3958</v>
      </c>
      <c r="D888" s="26" t="s">
        <v>1856</v>
      </c>
      <c r="E888" s="114">
        <v>520.65</v>
      </c>
      <c r="F888" s="114">
        <v>0</v>
      </c>
      <c r="G888" s="114">
        <v>0</v>
      </c>
      <c r="H888" s="114">
        <v>0</v>
      </c>
      <c r="I888" s="114">
        <v>0</v>
      </c>
      <c r="J888" s="91">
        <f t="shared" si="50"/>
        <v>520.65</v>
      </c>
      <c r="K888" s="118" t="str">
        <f>IFERROR(VLOOKUP(C888,'CEDARS School FRPL'!$C$4:$H$2393,6,FALSE),"No")</f>
        <v>No</v>
      </c>
      <c r="L888" s="118" t="str">
        <f>VLOOKUP(A888,'District Data'!$A$2:$P$321,14,FALSE)</f>
        <v>Yes</v>
      </c>
      <c r="M888" s="120" t="str">
        <f>IFERROR(IF(AND(VLOOKUP(C888,'Package 218'!$D:$D,1,FALSE)=C888,VLOOKUP(C888,'Package 218'!$D:$F,3,FALSE)="Yes",VLOOKUP(A888,'District Data'!$A$2:$O$321,14,FALSE)="Yes"),"Yes","No"),"No")</f>
        <v>No</v>
      </c>
      <c r="N888" s="23" t="str">
        <f t="shared" si="51"/>
        <v>No</v>
      </c>
      <c r="O888" s="131" t="str">
        <f t="shared" si="52"/>
        <v>No</v>
      </c>
    </row>
    <row r="889" spans="1:15" x14ac:dyDescent="0.25">
      <c r="A889" s="136" t="s">
        <v>996</v>
      </c>
      <c r="B889" s="136" t="s">
        <v>3036</v>
      </c>
      <c r="C889" s="26">
        <v>1649</v>
      </c>
      <c r="D889" s="26" t="s">
        <v>2498</v>
      </c>
      <c r="E889" s="114">
        <v>36.31</v>
      </c>
      <c r="F889" s="114">
        <v>0</v>
      </c>
      <c r="G889" s="114">
        <v>0</v>
      </c>
      <c r="H889" s="114">
        <v>0</v>
      </c>
      <c r="I889" s="114">
        <v>0</v>
      </c>
      <c r="J889" s="91">
        <f t="shared" si="50"/>
        <v>36.31</v>
      </c>
      <c r="K889" s="118" t="str">
        <f>IFERROR(VLOOKUP(C889,'CEDARS School FRPL'!$C$4:$H$2393,6,FALSE),"No")</f>
        <v>No</v>
      </c>
      <c r="L889" s="118" t="str">
        <f>VLOOKUP(A889,'District Data'!$A$2:$P$321,14,FALSE)</f>
        <v>Yes</v>
      </c>
      <c r="M889" s="120" t="str">
        <f>IFERROR(IF(AND(VLOOKUP(C889,'Package 218'!$D:$D,1,FALSE)=C889,VLOOKUP(C889,'Package 218'!$D:$F,3,FALSE)="Yes",VLOOKUP(A889,'District Data'!$A$2:$O$321,14,FALSE)="Yes"),"Yes","No"),"No")</f>
        <v>No</v>
      </c>
      <c r="N889" s="23" t="str">
        <f t="shared" si="51"/>
        <v>No</v>
      </c>
      <c r="O889" s="131" t="str">
        <f t="shared" si="52"/>
        <v>No</v>
      </c>
    </row>
    <row r="890" spans="1:15" x14ac:dyDescent="0.25">
      <c r="A890" s="136" t="s">
        <v>996</v>
      </c>
      <c r="B890" s="136" t="s">
        <v>3036</v>
      </c>
      <c r="C890" s="26">
        <v>1658</v>
      </c>
      <c r="D890" s="26" t="s">
        <v>2499</v>
      </c>
      <c r="E890" s="114">
        <v>70.5</v>
      </c>
      <c r="F890" s="114">
        <v>0</v>
      </c>
      <c r="G890" s="114">
        <v>0</v>
      </c>
      <c r="H890" s="114">
        <v>0</v>
      </c>
      <c r="I890" s="114">
        <v>0</v>
      </c>
      <c r="J890" s="91">
        <f t="shared" si="50"/>
        <v>70.5</v>
      </c>
      <c r="K890" s="118" t="str">
        <f>IFERROR(VLOOKUP(C890,'CEDARS School FRPL'!$C$4:$H$2393,6,FALSE),"No")</f>
        <v>No</v>
      </c>
      <c r="L890" s="118" t="str">
        <f>VLOOKUP(A890,'District Data'!$A$2:$P$321,14,FALSE)</f>
        <v>Yes</v>
      </c>
      <c r="M890" s="120" t="str">
        <f>IFERROR(IF(AND(VLOOKUP(C890,'Package 218'!$D:$D,1,FALSE)=C890,VLOOKUP(C890,'Package 218'!$D:$F,3,FALSE)="Yes",VLOOKUP(A890,'District Data'!$A$2:$O$321,14,FALSE)="Yes"),"Yes","No"),"No")</f>
        <v>No</v>
      </c>
      <c r="N890" s="23" t="str">
        <f t="shared" si="51"/>
        <v>No</v>
      </c>
      <c r="O890" s="131" t="str">
        <f t="shared" si="52"/>
        <v>No</v>
      </c>
    </row>
    <row r="891" spans="1:15" x14ac:dyDescent="0.25">
      <c r="A891" s="136" t="s">
        <v>996</v>
      </c>
      <c r="B891" s="136" t="s">
        <v>3036</v>
      </c>
      <c r="C891" s="26">
        <v>1687</v>
      </c>
      <c r="D891" s="26" t="s">
        <v>2504</v>
      </c>
      <c r="E891" s="114">
        <v>71.400000000000006</v>
      </c>
      <c r="F891" s="114">
        <v>0</v>
      </c>
      <c r="G891" s="114">
        <v>0</v>
      </c>
      <c r="H891" s="114">
        <v>0</v>
      </c>
      <c r="I891" s="114">
        <v>0</v>
      </c>
      <c r="J891" s="91">
        <f t="shared" si="50"/>
        <v>71.400000000000006</v>
      </c>
      <c r="K891" s="118" t="str">
        <f>IFERROR(VLOOKUP(C891,'CEDARS School FRPL'!$C$4:$H$2393,6,FALSE),"No")</f>
        <v>No</v>
      </c>
      <c r="L891" s="118" t="str">
        <f>VLOOKUP(A891,'District Data'!$A$2:$P$321,14,FALSE)</f>
        <v>Yes</v>
      </c>
      <c r="M891" s="120" t="str">
        <f>IFERROR(IF(AND(VLOOKUP(C891,'Package 218'!$D:$D,1,FALSE)=C891,VLOOKUP(C891,'Package 218'!$D:$F,3,FALSE)="Yes",VLOOKUP(A891,'District Data'!$A$2:$O$321,14,FALSE)="Yes"),"Yes","No"),"No")</f>
        <v>No</v>
      </c>
      <c r="N891" s="23" t="str">
        <f t="shared" si="51"/>
        <v>No</v>
      </c>
      <c r="O891" s="131" t="str">
        <f t="shared" si="52"/>
        <v>No</v>
      </c>
    </row>
    <row r="892" spans="1:15" x14ac:dyDescent="0.25">
      <c r="A892" s="136" t="s">
        <v>996</v>
      </c>
      <c r="B892" s="136" t="s">
        <v>3036</v>
      </c>
      <c r="C892" s="26">
        <v>1688</v>
      </c>
      <c r="D892" s="26" t="s">
        <v>2502</v>
      </c>
      <c r="E892" s="114">
        <v>68</v>
      </c>
      <c r="F892" s="114">
        <v>0</v>
      </c>
      <c r="G892" s="114">
        <v>4.74</v>
      </c>
      <c r="H892" s="114">
        <v>0</v>
      </c>
      <c r="I892" s="114">
        <v>0</v>
      </c>
      <c r="J892" s="91">
        <f t="shared" si="50"/>
        <v>72.739999999999995</v>
      </c>
      <c r="K892" s="118" t="str">
        <f>IFERROR(VLOOKUP(C892,'CEDARS School FRPL'!$C$4:$H$2393,6,FALSE),"No")</f>
        <v>No</v>
      </c>
      <c r="L892" s="118" t="str">
        <f>VLOOKUP(A892,'District Data'!$A$2:$P$321,14,FALSE)</f>
        <v>Yes</v>
      </c>
      <c r="M892" s="120" t="str">
        <f>IFERROR(IF(AND(VLOOKUP(C892,'Package 218'!$D:$D,1,FALSE)=C892,VLOOKUP(C892,'Package 218'!$D:$F,3,FALSE)="Yes",VLOOKUP(A892,'District Data'!$A$2:$O$321,14,FALSE)="Yes"),"Yes","No"),"No")</f>
        <v>No</v>
      </c>
      <c r="N892" s="23" t="str">
        <f t="shared" si="51"/>
        <v>No</v>
      </c>
      <c r="O892" s="131" t="str">
        <f t="shared" si="52"/>
        <v>No</v>
      </c>
    </row>
    <row r="893" spans="1:15" x14ac:dyDescent="0.25">
      <c r="A893" s="136" t="s">
        <v>996</v>
      </c>
      <c r="B893" s="136" t="s">
        <v>3036</v>
      </c>
      <c r="C893" s="26">
        <v>1706</v>
      </c>
      <c r="D893" s="26" t="s">
        <v>2507</v>
      </c>
      <c r="E893" s="114">
        <v>401.31</v>
      </c>
      <c r="F893" s="114">
        <v>0</v>
      </c>
      <c r="G893" s="114">
        <v>4.1099999999999994</v>
      </c>
      <c r="H893" s="114">
        <v>0</v>
      </c>
      <c r="I893" s="114">
        <v>0</v>
      </c>
      <c r="J893" s="91">
        <f t="shared" si="50"/>
        <v>405.42</v>
      </c>
      <c r="K893" s="118" t="str">
        <f>IFERROR(VLOOKUP(C893,'CEDARS School FRPL'!$C$4:$H$2393,6,FALSE),"No")</f>
        <v>No</v>
      </c>
      <c r="L893" s="118" t="str">
        <f>VLOOKUP(A893,'District Data'!$A$2:$P$321,14,FALSE)</f>
        <v>Yes</v>
      </c>
      <c r="M893" s="120" t="str">
        <f>IFERROR(IF(AND(VLOOKUP(C893,'Package 218'!$D:$D,1,FALSE)=C893,VLOOKUP(C893,'Package 218'!$D:$F,3,FALSE)="Yes",VLOOKUP(A893,'District Data'!$A$2:$O$321,14,FALSE)="Yes"),"Yes","No"),"No")</f>
        <v>No</v>
      </c>
      <c r="N893" s="23" t="str">
        <f t="shared" si="51"/>
        <v>No</v>
      </c>
      <c r="O893" s="131" t="str">
        <f t="shared" si="52"/>
        <v>No</v>
      </c>
    </row>
    <row r="894" spans="1:15" x14ac:dyDescent="0.25">
      <c r="A894" s="136" t="s">
        <v>996</v>
      </c>
      <c r="B894" s="136" t="s">
        <v>3036</v>
      </c>
      <c r="C894" s="26">
        <v>1800</v>
      </c>
      <c r="D894" s="26" t="s">
        <v>2503</v>
      </c>
      <c r="E894" s="114">
        <v>142</v>
      </c>
      <c r="F894" s="114">
        <v>0</v>
      </c>
      <c r="G894" s="114">
        <v>0</v>
      </c>
      <c r="H894" s="114">
        <v>0</v>
      </c>
      <c r="I894" s="114">
        <v>0</v>
      </c>
      <c r="J894" s="91">
        <f t="shared" si="50"/>
        <v>142</v>
      </c>
      <c r="K894" s="118" t="str">
        <f>IFERROR(VLOOKUP(C894,'CEDARS School FRPL'!$C$4:$H$2393,6,FALSE),"No")</f>
        <v>No</v>
      </c>
      <c r="L894" s="118" t="str">
        <f>VLOOKUP(A894,'District Data'!$A$2:$P$321,14,FALSE)</f>
        <v>Yes</v>
      </c>
      <c r="M894" s="120" t="str">
        <f>IFERROR(IF(AND(VLOOKUP(C894,'Package 218'!$D:$D,1,FALSE)=C894,VLOOKUP(C894,'Package 218'!$D:$F,3,FALSE)="Yes",VLOOKUP(A894,'District Data'!$A$2:$O$321,14,FALSE)="Yes"),"Yes","No"),"No")</f>
        <v>No</v>
      </c>
      <c r="N894" s="23" t="str">
        <f t="shared" si="51"/>
        <v>No</v>
      </c>
      <c r="O894" s="131" t="str">
        <f t="shared" si="52"/>
        <v>No</v>
      </c>
    </row>
    <row r="895" spans="1:15" x14ac:dyDescent="0.25">
      <c r="A895" s="136" t="s">
        <v>996</v>
      </c>
      <c r="B895" s="136" t="s">
        <v>3036</v>
      </c>
      <c r="C895" s="26">
        <v>1975</v>
      </c>
      <c r="D895" s="26" t="s">
        <v>2517</v>
      </c>
      <c r="E895" s="114">
        <v>89</v>
      </c>
      <c r="F895" s="114">
        <v>0</v>
      </c>
      <c r="G895" s="114">
        <v>0</v>
      </c>
      <c r="H895" s="114">
        <v>0</v>
      </c>
      <c r="I895" s="114">
        <v>0</v>
      </c>
      <c r="J895" s="91">
        <f t="shared" si="50"/>
        <v>89</v>
      </c>
      <c r="K895" s="118" t="str">
        <f>IFERROR(VLOOKUP(C895,'CEDARS School FRPL'!$C$4:$H$2393,6,FALSE),"No")</f>
        <v>No</v>
      </c>
      <c r="L895" s="118" t="str">
        <f>VLOOKUP(A895,'District Data'!$A$2:$P$321,14,FALSE)</f>
        <v>Yes</v>
      </c>
      <c r="M895" s="120" t="str">
        <f>IFERROR(IF(AND(VLOOKUP(C895,'Package 218'!$D:$D,1,FALSE)=C895,VLOOKUP(C895,'Package 218'!$D:$F,3,FALSE)="Yes",VLOOKUP(A895,'District Data'!$A$2:$O$321,14,FALSE)="Yes"),"Yes","No"),"No")</f>
        <v>No</v>
      </c>
      <c r="N895" s="23" t="str">
        <f t="shared" si="51"/>
        <v>No</v>
      </c>
      <c r="O895" s="131" t="str">
        <f t="shared" si="52"/>
        <v>No</v>
      </c>
    </row>
    <row r="896" spans="1:15" x14ac:dyDescent="0.25">
      <c r="A896" s="136" t="s">
        <v>996</v>
      </c>
      <c r="B896" s="136" t="s">
        <v>3036</v>
      </c>
      <c r="C896" s="26">
        <v>2289</v>
      </c>
      <c r="D896" s="26" t="s">
        <v>997</v>
      </c>
      <c r="E896" s="114">
        <v>566.64</v>
      </c>
      <c r="F896" s="114">
        <v>0</v>
      </c>
      <c r="G896" s="114">
        <v>0</v>
      </c>
      <c r="H896" s="114">
        <v>0</v>
      </c>
      <c r="I896" s="114">
        <v>0</v>
      </c>
      <c r="J896" s="91">
        <f t="shared" si="50"/>
        <v>566.64</v>
      </c>
      <c r="K896" s="118" t="str">
        <f>IFERROR(VLOOKUP(C896,'CEDARS School FRPL'!$C$4:$H$2393,6,FALSE),"No")</f>
        <v>No</v>
      </c>
      <c r="L896" s="118" t="str">
        <f>VLOOKUP(A896,'District Data'!$A$2:$P$321,14,FALSE)</f>
        <v>Yes</v>
      </c>
      <c r="M896" s="120" t="str">
        <f>IFERROR(IF(AND(VLOOKUP(C896,'Package 218'!$D:$D,1,FALSE)=C896,VLOOKUP(C896,'Package 218'!$D:$F,3,FALSE)="Yes",VLOOKUP(A896,'District Data'!$A$2:$O$321,14,FALSE)="Yes"),"Yes","No"),"No")</f>
        <v>No</v>
      </c>
      <c r="N896" s="23" t="str">
        <f t="shared" si="51"/>
        <v>No</v>
      </c>
      <c r="O896" s="131" t="str">
        <f t="shared" si="52"/>
        <v>No</v>
      </c>
    </row>
    <row r="897" spans="1:15" x14ac:dyDescent="0.25">
      <c r="A897" s="136" t="s">
        <v>996</v>
      </c>
      <c r="B897" s="136" t="s">
        <v>3036</v>
      </c>
      <c r="C897" s="26">
        <v>2308</v>
      </c>
      <c r="D897" s="26" t="s">
        <v>2510</v>
      </c>
      <c r="E897" s="114">
        <v>664.68</v>
      </c>
      <c r="F897" s="114">
        <v>0</v>
      </c>
      <c r="G897" s="114">
        <v>0</v>
      </c>
      <c r="H897" s="114">
        <v>0</v>
      </c>
      <c r="I897" s="114">
        <v>0</v>
      </c>
      <c r="J897" s="91">
        <f t="shared" si="50"/>
        <v>664.68</v>
      </c>
      <c r="K897" s="118" t="str">
        <f>IFERROR(VLOOKUP(C897,'CEDARS School FRPL'!$C$4:$H$2393,6,FALSE),"No")</f>
        <v>No</v>
      </c>
      <c r="L897" s="118" t="str">
        <f>VLOOKUP(A897,'District Data'!$A$2:$P$321,14,FALSE)</f>
        <v>Yes</v>
      </c>
      <c r="M897" s="120" t="str">
        <f>IFERROR(IF(AND(VLOOKUP(C897,'Package 218'!$D:$D,1,FALSE)=C897,VLOOKUP(C897,'Package 218'!$D:$F,3,FALSE)="Yes",VLOOKUP(A897,'District Data'!$A$2:$O$321,14,FALSE)="Yes"),"Yes","No"),"No")</f>
        <v>No</v>
      </c>
      <c r="N897" s="23" t="str">
        <f t="shared" si="51"/>
        <v>No</v>
      </c>
      <c r="O897" s="131" t="str">
        <f t="shared" si="52"/>
        <v>No</v>
      </c>
    </row>
    <row r="898" spans="1:15" x14ac:dyDescent="0.25">
      <c r="A898" s="136" t="s">
        <v>996</v>
      </c>
      <c r="B898" s="136" t="s">
        <v>3036</v>
      </c>
      <c r="C898" s="26">
        <v>2739</v>
      </c>
      <c r="D898" s="26" t="s">
        <v>2511</v>
      </c>
      <c r="E898" s="114">
        <v>1760.12</v>
      </c>
      <c r="F898" s="114">
        <v>0</v>
      </c>
      <c r="G898" s="114">
        <v>207.04000000000002</v>
      </c>
      <c r="H898" s="114">
        <v>0</v>
      </c>
      <c r="I898" s="114">
        <v>0</v>
      </c>
      <c r="J898" s="91">
        <f t="shared" si="50"/>
        <v>1967.1599999999999</v>
      </c>
      <c r="K898" s="118" t="str">
        <f>IFERROR(VLOOKUP(C898,'CEDARS School FRPL'!$C$4:$H$2393,6,FALSE),"No")</f>
        <v>No</v>
      </c>
      <c r="L898" s="118" t="str">
        <f>VLOOKUP(A898,'District Data'!$A$2:$P$321,14,FALSE)</f>
        <v>Yes</v>
      </c>
      <c r="M898" s="120" t="str">
        <f>IFERROR(IF(AND(VLOOKUP(C898,'Package 218'!$D:$D,1,FALSE)=C898,VLOOKUP(C898,'Package 218'!$D:$F,3,FALSE)="Yes",VLOOKUP(A898,'District Data'!$A$2:$O$321,14,FALSE)="Yes"),"Yes","No"),"No")</f>
        <v>No</v>
      </c>
      <c r="N898" s="23" t="str">
        <f t="shared" si="51"/>
        <v>No</v>
      </c>
      <c r="O898" s="131" t="str">
        <f t="shared" si="52"/>
        <v>No</v>
      </c>
    </row>
    <row r="899" spans="1:15" x14ac:dyDescent="0.25">
      <c r="A899" s="136" t="s">
        <v>996</v>
      </c>
      <c r="B899" s="136" t="s">
        <v>3036</v>
      </c>
      <c r="C899" s="26">
        <v>2796</v>
      </c>
      <c r="D899" s="26" t="s">
        <v>998</v>
      </c>
      <c r="E899" s="114">
        <v>314.87</v>
      </c>
      <c r="F899" s="114">
        <v>0</v>
      </c>
      <c r="G899" s="114">
        <v>0</v>
      </c>
      <c r="H899" s="114">
        <v>0</v>
      </c>
      <c r="I899" s="114">
        <v>0</v>
      </c>
      <c r="J899" s="91">
        <f t="shared" si="50"/>
        <v>314.87</v>
      </c>
      <c r="K899" s="118" t="str">
        <f>IFERROR(VLOOKUP(C899,'CEDARS School FRPL'!$C$4:$H$2393,6,FALSE),"No")</f>
        <v>No</v>
      </c>
      <c r="L899" s="118" t="str">
        <f>VLOOKUP(A899,'District Data'!$A$2:$P$321,14,FALSE)</f>
        <v>Yes</v>
      </c>
      <c r="M899" s="120" t="str">
        <f>IFERROR(IF(AND(VLOOKUP(C899,'Package 218'!$D:$D,1,FALSE)=C899,VLOOKUP(C899,'Package 218'!$D:$F,3,FALSE)="Yes",VLOOKUP(A899,'District Data'!$A$2:$O$321,14,FALSE)="Yes"),"Yes","No"),"No")</f>
        <v>No</v>
      </c>
      <c r="N899" s="23" t="str">
        <f t="shared" si="51"/>
        <v>No</v>
      </c>
      <c r="O899" s="131" t="str">
        <f t="shared" si="52"/>
        <v>No</v>
      </c>
    </row>
    <row r="900" spans="1:15" x14ac:dyDescent="0.25">
      <c r="A900" s="136" t="s">
        <v>996</v>
      </c>
      <c r="B900" s="136" t="s">
        <v>3036</v>
      </c>
      <c r="C900" s="26">
        <v>2992</v>
      </c>
      <c r="D900" s="26" t="s">
        <v>999</v>
      </c>
      <c r="E900" s="114">
        <v>563.41999999999996</v>
      </c>
      <c r="F900" s="114">
        <v>0</v>
      </c>
      <c r="G900" s="114">
        <v>0</v>
      </c>
      <c r="H900" s="114">
        <v>0</v>
      </c>
      <c r="I900" s="114">
        <v>0</v>
      </c>
      <c r="J900" s="91">
        <f t="shared" ref="J900:J963" si="53">SUM(E900:I900)</f>
        <v>563.41999999999996</v>
      </c>
      <c r="K900" s="118" t="str">
        <f>IFERROR(VLOOKUP(C900,'CEDARS School FRPL'!$C$4:$H$2393,6,FALSE),"No")</f>
        <v>No</v>
      </c>
      <c r="L900" s="118" t="str">
        <f>VLOOKUP(A900,'District Data'!$A$2:$P$321,14,FALSE)</f>
        <v>Yes</v>
      </c>
      <c r="M900" s="120" t="str">
        <f>IFERROR(IF(AND(VLOOKUP(C900,'Package 218'!$D:$D,1,FALSE)=C900,VLOOKUP(C900,'Package 218'!$D:$F,3,FALSE)="Yes",VLOOKUP(A900,'District Data'!$A$2:$O$321,14,FALSE)="Yes"),"Yes","No"),"No")</f>
        <v>No</v>
      </c>
      <c r="N900" s="23" t="str">
        <f t="shared" ref="N900:N963" si="54">IF(AND(M900="Yes",K900="Yes"),"Yes","No")</f>
        <v>No</v>
      </c>
      <c r="O900" s="131" t="str">
        <f t="shared" ref="O900:O963" si="55">TEXT(N900, "Yes")</f>
        <v>No</v>
      </c>
    </row>
    <row r="901" spans="1:15" x14ac:dyDescent="0.25">
      <c r="A901" s="136" t="s">
        <v>996</v>
      </c>
      <c r="B901" s="136" t="s">
        <v>3036</v>
      </c>
      <c r="C901" s="26">
        <v>3041</v>
      </c>
      <c r="D901" s="26" t="s">
        <v>1000</v>
      </c>
      <c r="E901" s="114">
        <v>532.70000000000005</v>
      </c>
      <c r="F901" s="114">
        <v>0</v>
      </c>
      <c r="G901" s="114">
        <v>0</v>
      </c>
      <c r="H901" s="114">
        <v>0</v>
      </c>
      <c r="I901" s="114">
        <v>0</v>
      </c>
      <c r="J901" s="91">
        <f t="shared" si="53"/>
        <v>532.70000000000005</v>
      </c>
      <c r="K901" s="118" t="str">
        <f>IFERROR(VLOOKUP(C901,'CEDARS School FRPL'!$C$4:$H$2393,6,FALSE),"No")</f>
        <v>No</v>
      </c>
      <c r="L901" s="118" t="str">
        <f>VLOOKUP(A901,'District Data'!$A$2:$P$321,14,FALSE)</f>
        <v>Yes</v>
      </c>
      <c r="M901" s="120" t="str">
        <f>IFERROR(IF(AND(VLOOKUP(C901,'Package 218'!$D:$D,1,FALSE)=C901,VLOOKUP(C901,'Package 218'!$D:$F,3,FALSE)="Yes",VLOOKUP(A901,'District Data'!$A$2:$O$321,14,FALSE)="Yes"),"Yes","No"),"No")</f>
        <v>No</v>
      </c>
      <c r="N901" s="23" t="str">
        <f t="shared" si="54"/>
        <v>No</v>
      </c>
      <c r="O901" s="131" t="str">
        <f t="shared" si="55"/>
        <v>No</v>
      </c>
    </row>
    <row r="902" spans="1:15" x14ac:dyDescent="0.25">
      <c r="A902" s="136" t="s">
        <v>996</v>
      </c>
      <c r="B902" s="136" t="s">
        <v>3036</v>
      </c>
      <c r="C902" s="26">
        <v>3232</v>
      </c>
      <c r="D902" s="26" t="s">
        <v>2514</v>
      </c>
      <c r="E902" s="114">
        <v>1017.55</v>
      </c>
      <c r="F902" s="114">
        <v>0</v>
      </c>
      <c r="G902" s="114">
        <v>0</v>
      </c>
      <c r="H902" s="114">
        <v>0</v>
      </c>
      <c r="I902" s="114">
        <v>0</v>
      </c>
      <c r="J902" s="91">
        <f t="shared" si="53"/>
        <v>1017.55</v>
      </c>
      <c r="K902" s="118" t="str">
        <f>IFERROR(VLOOKUP(C902,'CEDARS School FRPL'!$C$4:$H$2393,6,FALSE),"No")</f>
        <v>No</v>
      </c>
      <c r="L902" s="118" t="str">
        <f>VLOOKUP(A902,'District Data'!$A$2:$P$321,14,FALSE)</f>
        <v>Yes</v>
      </c>
      <c r="M902" s="120" t="str">
        <f>IFERROR(IF(AND(VLOOKUP(C902,'Package 218'!$D:$D,1,FALSE)=C902,VLOOKUP(C902,'Package 218'!$D:$F,3,FALSE)="Yes",VLOOKUP(A902,'District Data'!$A$2:$O$321,14,FALSE)="Yes"),"Yes","No"),"No")</f>
        <v>No</v>
      </c>
      <c r="N902" s="23" t="str">
        <f t="shared" si="54"/>
        <v>No</v>
      </c>
      <c r="O902" s="131" t="str">
        <f t="shared" si="55"/>
        <v>No</v>
      </c>
    </row>
    <row r="903" spans="1:15" x14ac:dyDescent="0.25">
      <c r="A903" s="136" t="s">
        <v>996</v>
      </c>
      <c r="B903" s="136" t="s">
        <v>3036</v>
      </c>
      <c r="C903" s="26">
        <v>3441</v>
      </c>
      <c r="D903" s="26" t="s">
        <v>1001</v>
      </c>
      <c r="E903" s="114">
        <v>588.57000000000005</v>
      </c>
      <c r="F903" s="114">
        <v>0</v>
      </c>
      <c r="G903" s="114">
        <v>0</v>
      </c>
      <c r="H903" s="114">
        <v>0</v>
      </c>
      <c r="I903" s="114">
        <v>0</v>
      </c>
      <c r="J903" s="91">
        <f t="shared" si="53"/>
        <v>588.57000000000005</v>
      </c>
      <c r="K903" s="118" t="str">
        <f>IFERROR(VLOOKUP(C903,'CEDARS School FRPL'!$C$4:$H$2393,6,FALSE),"No")</f>
        <v>No</v>
      </c>
      <c r="L903" s="118" t="str">
        <f>VLOOKUP(A903,'District Data'!$A$2:$P$321,14,FALSE)</f>
        <v>Yes</v>
      </c>
      <c r="M903" s="120" t="str">
        <f>IFERROR(IF(AND(VLOOKUP(C903,'Package 218'!$D:$D,1,FALSE)=C903,VLOOKUP(C903,'Package 218'!$D:$F,3,FALSE)="Yes",VLOOKUP(A903,'District Data'!$A$2:$O$321,14,FALSE)="Yes"),"Yes","No"),"No")</f>
        <v>No</v>
      </c>
      <c r="N903" s="23" t="str">
        <f t="shared" si="54"/>
        <v>No</v>
      </c>
      <c r="O903" s="131" t="str">
        <f t="shared" si="55"/>
        <v>No</v>
      </c>
    </row>
    <row r="904" spans="1:15" x14ac:dyDescent="0.25">
      <c r="A904" s="136" t="s">
        <v>996</v>
      </c>
      <c r="B904" s="136" t="s">
        <v>3036</v>
      </c>
      <c r="C904" s="26">
        <v>3490</v>
      </c>
      <c r="D904" s="26" t="s">
        <v>1002</v>
      </c>
      <c r="E904" s="114">
        <v>421.34</v>
      </c>
      <c r="F904" s="114">
        <v>0</v>
      </c>
      <c r="G904" s="114">
        <v>0</v>
      </c>
      <c r="H904" s="114">
        <v>0</v>
      </c>
      <c r="I904" s="114">
        <v>0</v>
      </c>
      <c r="J904" s="91">
        <f t="shared" si="53"/>
        <v>421.34</v>
      </c>
      <c r="K904" s="118" t="str">
        <f>IFERROR(VLOOKUP(C904,'CEDARS School FRPL'!$C$4:$H$2393,6,FALSE),"No")</f>
        <v>No</v>
      </c>
      <c r="L904" s="118" t="str">
        <f>VLOOKUP(A904,'District Data'!$A$2:$P$321,14,FALSE)</f>
        <v>Yes</v>
      </c>
      <c r="M904" s="120" t="str">
        <f>IFERROR(IF(AND(VLOOKUP(C904,'Package 218'!$D:$D,1,FALSE)=C904,VLOOKUP(C904,'Package 218'!$D:$F,3,FALSE)="Yes",VLOOKUP(A904,'District Data'!$A$2:$O$321,14,FALSE)="Yes"),"Yes","No"),"No")</f>
        <v>No</v>
      </c>
      <c r="N904" s="23" t="str">
        <f t="shared" si="54"/>
        <v>No</v>
      </c>
      <c r="O904" s="131" t="str">
        <f t="shared" si="55"/>
        <v>No</v>
      </c>
    </row>
    <row r="905" spans="1:15" x14ac:dyDescent="0.25">
      <c r="A905" s="136" t="s">
        <v>996</v>
      </c>
      <c r="B905" s="136" t="s">
        <v>3036</v>
      </c>
      <c r="C905" s="26">
        <v>3528</v>
      </c>
      <c r="D905" s="26" t="s">
        <v>2513</v>
      </c>
      <c r="E905" s="114">
        <v>2071.34</v>
      </c>
      <c r="F905" s="114">
        <v>0</v>
      </c>
      <c r="G905" s="114">
        <v>149.87</v>
      </c>
      <c r="H905" s="114">
        <v>0</v>
      </c>
      <c r="I905" s="114">
        <v>0</v>
      </c>
      <c r="J905" s="91">
        <f t="shared" si="53"/>
        <v>2221.21</v>
      </c>
      <c r="K905" s="118" t="str">
        <f>IFERROR(VLOOKUP(C905,'CEDARS School FRPL'!$C$4:$H$2393,6,FALSE),"No")</f>
        <v>No</v>
      </c>
      <c r="L905" s="118" t="str">
        <f>VLOOKUP(A905,'District Data'!$A$2:$P$321,14,FALSE)</f>
        <v>Yes</v>
      </c>
      <c r="M905" s="120" t="str">
        <f>IFERROR(IF(AND(VLOOKUP(C905,'Package 218'!$D:$D,1,FALSE)=C905,VLOOKUP(C905,'Package 218'!$D:$F,3,FALSE)="Yes",VLOOKUP(A905,'District Data'!$A$2:$O$321,14,FALSE)="Yes"),"Yes","No"),"No")</f>
        <v>No</v>
      </c>
      <c r="N905" s="23" t="str">
        <f t="shared" si="54"/>
        <v>No</v>
      </c>
      <c r="O905" s="131" t="str">
        <f t="shared" si="55"/>
        <v>No</v>
      </c>
    </row>
    <row r="906" spans="1:15" x14ac:dyDescent="0.25">
      <c r="A906" s="136" t="s">
        <v>996</v>
      </c>
      <c r="B906" s="136" t="s">
        <v>3036</v>
      </c>
      <c r="C906" s="26">
        <v>3529</v>
      </c>
      <c r="D906" s="26" t="s">
        <v>1003</v>
      </c>
      <c r="E906" s="114">
        <v>339.72</v>
      </c>
      <c r="F906" s="114">
        <v>0</v>
      </c>
      <c r="G906" s="114">
        <v>0</v>
      </c>
      <c r="H906" s="114">
        <v>0</v>
      </c>
      <c r="I906" s="114">
        <v>0</v>
      </c>
      <c r="J906" s="91">
        <f t="shared" si="53"/>
        <v>339.72</v>
      </c>
      <c r="K906" s="118" t="str">
        <f>IFERROR(VLOOKUP(C906,'CEDARS School FRPL'!$C$4:$H$2393,6,FALSE),"No")</f>
        <v>No</v>
      </c>
      <c r="L906" s="118" t="str">
        <f>VLOOKUP(A906,'District Data'!$A$2:$P$321,14,FALSE)</f>
        <v>Yes</v>
      </c>
      <c r="M906" s="120" t="str">
        <f>IFERROR(IF(AND(VLOOKUP(C906,'Package 218'!$D:$D,1,FALSE)=C906,VLOOKUP(C906,'Package 218'!$D:$F,3,FALSE)="Yes",VLOOKUP(A906,'District Data'!$A$2:$O$321,14,FALSE)="Yes"),"Yes","No"),"No")</f>
        <v>No</v>
      </c>
      <c r="N906" s="23" t="str">
        <f t="shared" si="54"/>
        <v>No</v>
      </c>
      <c r="O906" s="131" t="str">
        <f t="shared" si="55"/>
        <v>No</v>
      </c>
    </row>
    <row r="907" spans="1:15" x14ac:dyDescent="0.25">
      <c r="A907" s="136" t="s">
        <v>996</v>
      </c>
      <c r="B907" s="136" t="s">
        <v>3036</v>
      </c>
      <c r="C907" s="26">
        <v>3548</v>
      </c>
      <c r="D907" s="26" t="s">
        <v>1004</v>
      </c>
      <c r="E907" s="114">
        <v>454.39</v>
      </c>
      <c r="F907" s="114">
        <v>0</v>
      </c>
      <c r="G907" s="114">
        <v>0</v>
      </c>
      <c r="H907" s="114">
        <v>0</v>
      </c>
      <c r="I907" s="114">
        <v>0</v>
      </c>
      <c r="J907" s="91">
        <f t="shared" si="53"/>
        <v>454.39</v>
      </c>
      <c r="K907" s="118" t="str">
        <f>IFERROR(VLOOKUP(C907,'CEDARS School FRPL'!$C$4:$H$2393,6,FALSE),"No")</f>
        <v>No</v>
      </c>
      <c r="L907" s="118" t="str">
        <f>VLOOKUP(A907,'District Data'!$A$2:$P$321,14,FALSE)</f>
        <v>Yes</v>
      </c>
      <c r="M907" s="120" t="str">
        <f>IFERROR(IF(AND(VLOOKUP(C907,'Package 218'!$D:$D,1,FALSE)=C907,VLOOKUP(C907,'Package 218'!$D:$F,3,FALSE)="Yes",VLOOKUP(A907,'District Data'!$A$2:$O$321,14,FALSE)="Yes"),"Yes","No"),"No")</f>
        <v>No</v>
      </c>
      <c r="N907" s="23" t="str">
        <f t="shared" si="54"/>
        <v>No</v>
      </c>
      <c r="O907" s="131" t="str">
        <f t="shared" si="55"/>
        <v>No</v>
      </c>
    </row>
    <row r="908" spans="1:15" x14ac:dyDescent="0.25">
      <c r="A908" s="136" t="s">
        <v>996</v>
      </c>
      <c r="B908" s="136" t="s">
        <v>3036</v>
      </c>
      <c r="C908" s="26">
        <v>3590</v>
      </c>
      <c r="D908" s="26" t="s">
        <v>2505</v>
      </c>
      <c r="E908" s="114">
        <v>667.95</v>
      </c>
      <c r="F908" s="114">
        <v>0</v>
      </c>
      <c r="G908" s="114">
        <v>0</v>
      </c>
      <c r="H908" s="114">
        <v>0</v>
      </c>
      <c r="I908" s="114">
        <v>0</v>
      </c>
      <c r="J908" s="91">
        <f t="shared" si="53"/>
        <v>667.95</v>
      </c>
      <c r="K908" s="118" t="str">
        <f>IFERROR(VLOOKUP(C908,'CEDARS School FRPL'!$C$4:$H$2393,6,FALSE),"No")</f>
        <v>No</v>
      </c>
      <c r="L908" s="118" t="str">
        <f>VLOOKUP(A908,'District Data'!$A$2:$P$321,14,FALSE)</f>
        <v>Yes</v>
      </c>
      <c r="M908" s="120" t="str">
        <f>IFERROR(IF(AND(VLOOKUP(C908,'Package 218'!$D:$D,1,FALSE)=C908,VLOOKUP(C908,'Package 218'!$D:$F,3,FALSE)="Yes",VLOOKUP(A908,'District Data'!$A$2:$O$321,14,FALSE)="Yes"),"Yes","No"),"No")</f>
        <v>No</v>
      </c>
      <c r="N908" s="23" t="str">
        <f t="shared" si="54"/>
        <v>No</v>
      </c>
      <c r="O908" s="131" t="str">
        <f t="shared" si="55"/>
        <v>No</v>
      </c>
    </row>
    <row r="909" spans="1:15" x14ac:dyDescent="0.25">
      <c r="A909" s="136" t="s">
        <v>996</v>
      </c>
      <c r="B909" s="136" t="s">
        <v>3036</v>
      </c>
      <c r="C909" s="26">
        <v>3591</v>
      </c>
      <c r="D909" s="26" t="s">
        <v>1005</v>
      </c>
      <c r="E909" s="114">
        <v>454.25</v>
      </c>
      <c r="F909" s="114">
        <v>0</v>
      </c>
      <c r="G909" s="114">
        <v>0</v>
      </c>
      <c r="H909" s="114">
        <v>0</v>
      </c>
      <c r="I909" s="114">
        <v>0</v>
      </c>
      <c r="J909" s="91">
        <f t="shared" si="53"/>
        <v>454.25</v>
      </c>
      <c r="K909" s="118" t="str">
        <f>IFERROR(VLOOKUP(C909,'CEDARS School FRPL'!$C$4:$H$2393,6,FALSE),"No")</f>
        <v>No</v>
      </c>
      <c r="L909" s="118" t="str">
        <f>VLOOKUP(A909,'District Data'!$A$2:$P$321,14,FALSE)</f>
        <v>Yes</v>
      </c>
      <c r="M909" s="120" t="str">
        <f>IFERROR(IF(AND(VLOOKUP(C909,'Package 218'!$D:$D,1,FALSE)=C909,VLOOKUP(C909,'Package 218'!$D:$F,3,FALSE)="Yes",VLOOKUP(A909,'District Data'!$A$2:$O$321,14,FALSE)="Yes"),"Yes","No"),"No")</f>
        <v>No</v>
      </c>
      <c r="N909" s="23" t="str">
        <f t="shared" si="54"/>
        <v>No</v>
      </c>
      <c r="O909" s="131" t="str">
        <f t="shared" si="55"/>
        <v>No</v>
      </c>
    </row>
    <row r="910" spans="1:15" x14ac:dyDescent="0.25">
      <c r="A910" s="136" t="s">
        <v>996</v>
      </c>
      <c r="B910" s="136" t="s">
        <v>3036</v>
      </c>
      <c r="C910" s="26">
        <v>3592</v>
      </c>
      <c r="D910" s="26" t="s">
        <v>1006</v>
      </c>
      <c r="E910" s="114">
        <v>433.08</v>
      </c>
      <c r="F910" s="114">
        <v>0</v>
      </c>
      <c r="G910" s="114">
        <v>0</v>
      </c>
      <c r="H910" s="114">
        <v>0</v>
      </c>
      <c r="I910" s="114">
        <v>0</v>
      </c>
      <c r="J910" s="91">
        <f t="shared" si="53"/>
        <v>433.08</v>
      </c>
      <c r="K910" s="118" t="str">
        <f>IFERROR(VLOOKUP(C910,'CEDARS School FRPL'!$C$4:$H$2393,6,FALSE),"No")</f>
        <v>No</v>
      </c>
      <c r="L910" s="118" t="str">
        <f>VLOOKUP(A910,'District Data'!$A$2:$P$321,14,FALSE)</f>
        <v>Yes</v>
      </c>
      <c r="M910" s="120" t="str">
        <f>IFERROR(IF(AND(VLOOKUP(C910,'Package 218'!$D:$D,1,FALSE)=C910,VLOOKUP(C910,'Package 218'!$D:$F,3,FALSE)="Yes",VLOOKUP(A910,'District Data'!$A$2:$O$321,14,FALSE)="Yes"),"Yes","No"),"No")</f>
        <v>No</v>
      </c>
      <c r="N910" s="23" t="str">
        <f t="shared" si="54"/>
        <v>No</v>
      </c>
      <c r="O910" s="131" t="str">
        <f t="shared" si="55"/>
        <v>No</v>
      </c>
    </row>
    <row r="911" spans="1:15" x14ac:dyDescent="0.25">
      <c r="A911" s="136" t="s">
        <v>996</v>
      </c>
      <c r="B911" s="136" t="s">
        <v>3036</v>
      </c>
      <c r="C911" s="26">
        <v>3675</v>
      </c>
      <c r="D911" s="26" t="s">
        <v>1007</v>
      </c>
      <c r="E911" s="114">
        <v>422.09</v>
      </c>
      <c r="F911" s="114">
        <v>0</v>
      </c>
      <c r="G911" s="114">
        <v>0</v>
      </c>
      <c r="H911" s="114">
        <v>0</v>
      </c>
      <c r="I911" s="114">
        <v>0</v>
      </c>
      <c r="J911" s="91">
        <f t="shared" si="53"/>
        <v>422.09</v>
      </c>
      <c r="K911" s="118" t="str">
        <f>IFERROR(VLOOKUP(C911,'CEDARS School FRPL'!$C$4:$H$2393,6,FALSE),"No")</f>
        <v>No</v>
      </c>
      <c r="L911" s="118" t="str">
        <f>VLOOKUP(A911,'District Data'!$A$2:$P$321,14,FALSE)</f>
        <v>Yes</v>
      </c>
      <c r="M911" s="120" t="str">
        <f>IFERROR(IF(AND(VLOOKUP(C911,'Package 218'!$D:$D,1,FALSE)=C911,VLOOKUP(C911,'Package 218'!$D:$F,3,FALSE)="Yes",VLOOKUP(A911,'District Data'!$A$2:$O$321,14,FALSE)="Yes"),"Yes","No"),"No")</f>
        <v>No</v>
      </c>
      <c r="N911" s="23" t="str">
        <f t="shared" si="54"/>
        <v>No</v>
      </c>
      <c r="O911" s="131" t="str">
        <f t="shared" si="55"/>
        <v>No</v>
      </c>
    </row>
    <row r="912" spans="1:15" x14ac:dyDescent="0.25">
      <c r="A912" s="136" t="s">
        <v>996</v>
      </c>
      <c r="B912" s="136" t="s">
        <v>3036</v>
      </c>
      <c r="C912" s="26">
        <v>3703</v>
      </c>
      <c r="D912" s="26" t="s">
        <v>1008</v>
      </c>
      <c r="E912" s="114">
        <v>642.85</v>
      </c>
      <c r="F912" s="114">
        <v>0</v>
      </c>
      <c r="G912" s="114">
        <v>0</v>
      </c>
      <c r="H912" s="114">
        <v>0</v>
      </c>
      <c r="I912" s="114">
        <v>0</v>
      </c>
      <c r="J912" s="91">
        <f t="shared" si="53"/>
        <v>642.85</v>
      </c>
      <c r="K912" s="118" t="str">
        <f>IFERROR(VLOOKUP(C912,'CEDARS School FRPL'!$C$4:$H$2393,6,FALSE),"No")</f>
        <v>No</v>
      </c>
      <c r="L912" s="118" t="str">
        <f>VLOOKUP(A912,'District Data'!$A$2:$P$321,14,FALSE)</f>
        <v>Yes</v>
      </c>
      <c r="M912" s="120" t="str">
        <f>IFERROR(IF(AND(VLOOKUP(C912,'Package 218'!$D:$D,1,FALSE)=C912,VLOOKUP(C912,'Package 218'!$D:$F,3,FALSE)="Yes",VLOOKUP(A912,'District Data'!$A$2:$O$321,14,FALSE)="Yes"),"Yes","No"),"No")</f>
        <v>No</v>
      </c>
      <c r="N912" s="23" t="str">
        <f t="shared" si="54"/>
        <v>No</v>
      </c>
      <c r="O912" s="131" t="str">
        <f t="shared" si="55"/>
        <v>No</v>
      </c>
    </row>
    <row r="913" spans="1:15" x14ac:dyDescent="0.25">
      <c r="A913" s="136" t="s">
        <v>996</v>
      </c>
      <c r="B913" s="136" t="s">
        <v>3036</v>
      </c>
      <c r="C913" s="26">
        <v>3704</v>
      </c>
      <c r="D913" s="26" t="s">
        <v>1009</v>
      </c>
      <c r="E913" s="114">
        <v>310.95999999999998</v>
      </c>
      <c r="F913" s="114">
        <v>0</v>
      </c>
      <c r="G913" s="114">
        <v>0</v>
      </c>
      <c r="H913" s="114">
        <v>0</v>
      </c>
      <c r="I913" s="114">
        <v>0</v>
      </c>
      <c r="J913" s="91">
        <f t="shared" si="53"/>
        <v>310.95999999999998</v>
      </c>
      <c r="K913" s="118" t="str">
        <f>IFERROR(VLOOKUP(C913,'CEDARS School FRPL'!$C$4:$H$2393,6,FALSE),"No")</f>
        <v>No</v>
      </c>
      <c r="L913" s="118" t="str">
        <f>VLOOKUP(A913,'District Data'!$A$2:$P$321,14,FALSE)</f>
        <v>Yes</v>
      </c>
      <c r="M913" s="120" t="str">
        <f>IFERROR(IF(AND(VLOOKUP(C913,'Package 218'!$D:$D,1,FALSE)=C913,VLOOKUP(C913,'Package 218'!$D:$F,3,FALSE)="Yes",VLOOKUP(A913,'District Data'!$A$2:$O$321,14,FALSE)="Yes"),"Yes","No"),"No")</f>
        <v>No</v>
      </c>
      <c r="N913" s="23" t="str">
        <f t="shared" si="54"/>
        <v>No</v>
      </c>
      <c r="O913" s="131" t="str">
        <f t="shared" si="55"/>
        <v>No</v>
      </c>
    </row>
    <row r="914" spans="1:15" x14ac:dyDescent="0.25">
      <c r="A914" s="136" t="s">
        <v>996</v>
      </c>
      <c r="B914" s="26" t="s">
        <v>3036</v>
      </c>
      <c r="C914" s="26">
        <v>3706</v>
      </c>
      <c r="D914" t="s">
        <v>2516</v>
      </c>
      <c r="E914" s="114">
        <v>887.97</v>
      </c>
      <c r="F914" s="114">
        <v>0</v>
      </c>
      <c r="G914" s="114">
        <v>0</v>
      </c>
      <c r="H914" s="114">
        <v>0</v>
      </c>
      <c r="I914" s="114">
        <v>0</v>
      </c>
      <c r="J914" s="91">
        <f t="shared" si="53"/>
        <v>887.97</v>
      </c>
      <c r="K914" s="118" t="str">
        <f>IFERROR(VLOOKUP(C914,'CEDARS School FRPL'!$C$4:$H$2393,6,FALSE),"No")</f>
        <v>No</v>
      </c>
      <c r="L914" s="118" t="str">
        <f>VLOOKUP(A914,'District Data'!$A$2:$P$321,14,FALSE)</f>
        <v>Yes</v>
      </c>
      <c r="M914" s="120" t="str">
        <f>IFERROR(IF(AND(VLOOKUP(C914,'Package 218'!$D:$D,1,FALSE)=C914,VLOOKUP(C914,'Package 218'!$D:$F,3,FALSE)="Yes",VLOOKUP(A914,'District Data'!$A$2:$O$321,14,FALSE)="Yes"),"Yes","No"),"No")</f>
        <v>No</v>
      </c>
      <c r="N914" s="23" t="str">
        <f t="shared" si="54"/>
        <v>No</v>
      </c>
      <c r="O914" s="131" t="str">
        <f t="shared" si="55"/>
        <v>No</v>
      </c>
    </row>
    <row r="915" spans="1:15" x14ac:dyDescent="0.25">
      <c r="A915" s="136" t="s">
        <v>996</v>
      </c>
      <c r="B915" s="136" t="s">
        <v>3036</v>
      </c>
      <c r="C915" s="26">
        <v>3747</v>
      </c>
      <c r="D915" s="26" t="s">
        <v>1010</v>
      </c>
      <c r="E915" s="114">
        <v>385.52</v>
      </c>
      <c r="F915" s="114">
        <v>0</v>
      </c>
      <c r="G915" s="114">
        <v>0</v>
      </c>
      <c r="H915" s="114">
        <v>0</v>
      </c>
      <c r="I915" s="114">
        <v>0</v>
      </c>
      <c r="J915" s="91">
        <f t="shared" si="53"/>
        <v>385.52</v>
      </c>
      <c r="K915" s="118" t="str">
        <f>IFERROR(VLOOKUP(C915,'CEDARS School FRPL'!$C$4:$H$2393,6,FALSE),"No")</f>
        <v>No</v>
      </c>
      <c r="L915" s="118" t="str">
        <f>VLOOKUP(A915,'District Data'!$A$2:$P$321,14,FALSE)</f>
        <v>Yes</v>
      </c>
      <c r="M915" s="120" t="str">
        <f>IFERROR(IF(AND(VLOOKUP(C915,'Package 218'!$D:$D,1,FALSE)=C915,VLOOKUP(C915,'Package 218'!$D:$F,3,FALSE)="Yes",VLOOKUP(A915,'District Data'!$A$2:$O$321,14,FALSE)="Yes"),"Yes","No"),"No")</f>
        <v>No</v>
      </c>
      <c r="N915" s="23" t="str">
        <f t="shared" si="54"/>
        <v>No</v>
      </c>
      <c r="O915" s="131" t="str">
        <f t="shared" si="55"/>
        <v>No</v>
      </c>
    </row>
    <row r="916" spans="1:15" x14ac:dyDescent="0.25">
      <c r="A916" s="136" t="s">
        <v>996</v>
      </c>
      <c r="B916" s="136" t="s">
        <v>3036</v>
      </c>
      <c r="C916" s="26">
        <v>3748</v>
      </c>
      <c r="D916" s="26" t="s">
        <v>1011</v>
      </c>
      <c r="E916" s="114">
        <v>356.54</v>
      </c>
      <c r="F916" s="114">
        <v>0</v>
      </c>
      <c r="G916" s="114">
        <v>0</v>
      </c>
      <c r="H916" s="114">
        <v>0</v>
      </c>
      <c r="I916" s="114">
        <v>0</v>
      </c>
      <c r="J916" s="91">
        <f t="shared" si="53"/>
        <v>356.54</v>
      </c>
      <c r="K916" s="118" t="str">
        <f>IFERROR(VLOOKUP(C916,'CEDARS School FRPL'!$C$4:$H$2393,6,FALSE),"No")</f>
        <v>No</v>
      </c>
      <c r="L916" s="118" t="str">
        <f>VLOOKUP(A916,'District Data'!$A$2:$P$321,14,FALSE)</f>
        <v>Yes</v>
      </c>
      <c r="M916" s="120" t="str">
        <f>IFERROR(IF(AND(VLOOKUP(C916,'Package 218'!$D:$D,1,FALSE)=C916,VLOOKUP(C916,'Package 218'!$D:$F,3,FALSE)="Yes",VLOOKUP(A916,'District Data'!$A$2:$O$321,14,FALSE)="Yes"),"Yes","No"),"No")</f>
        <v>No</v>
      </c>
      <c r="N916" s="23" t="str">
        <f t="shared" si="54"/>
        <v>No</v>
      </c>
      <c r="O916" s="131" t="str">
        <f t="shared" si="55"/>
        <v>No</v>
      </c>
    </row>
    <row r="917" spans="1:15" x14ac:dyDescent="0.25">
      <c r="A917" s="136" t="s">
        <v>996</v>
      </c>
      <c r="B917" s="136" t="s">
        <v>3036</v>
      </c>
      <c r="C917" s="26">
        <v>3771</v>
      </c>
      <c r="D917" s="26" t="s">
        <v>2508</v>
      </c>
      <c r="E917" s="114">
        <v>1542.9</v>
      </c>
      <c r="F917" s="114">
        <v>0</v>
      </c>
      <c r="G917" s="114">
        <v>110.97</v>
      </c>
      <c r="H917" s="114">
        <v>0</v>
      </c>
      <c r="I917" s="114">
        <v>0</v>
      </c>
      <c r="J917" s="91">
        <f t="shared" si="53"/>
        <v>1653.8700000000001</v>
      </c>
      <c r="K917" s="118" t="str">
        <f>IFERROR(VLOOKUP(C917,'CEDARS School FRPL'!$C$4:$H$2393,6,FALSE),"No")</f>
        <v>No</v>
      </c>
      <c r="L917" s="118" t="str">
        <f>VLOOKUP(A917,'District Data'!$A$2:$P$321,14,FALSE)</f>
        <v>Yes</v>
      </c>
      <c r="M917" s="120" t="str">
        <f>IFERROR(IF(AND(VLOOKUP(C917,'Package 218'!$D:$D,1,FALSE)=C917,VLOOKUP(C917,'Package 218'!$D:$F,3,FALSE)="Yes",VLOOKUP(A917,'District Data'!$A$2:$O$321,14,FALSE)="Yes"),"Yes","No"),"No")</f>
        <v>No</v>
      </c>
      <c r="N917" s="23" t="str">
        <f t="shared" si="54"/>
        <v>No</v>
      </c>
      <c r="O917" s="131" t="str">
        <f t="shared" si="55"/>
        <v>No</v>
      </c>
    </row>
    <row r="918" spans="1:15" x14ac:dyDescent="0.25">
      <c r="A918" s="136" t="s">
        <v>996</v>
      </c>
      <c r="B918" s="136" t="s">
        <v>3036</v>
      </c>
      <c r="C918" s="26">
        <v>3855</v>
      </c>
      <c r="D918" s="26" t="s">
        <v>2501</v>
      </c>
      <c r="E918" s="114">
        <v>67.89</v>
      </c>
      <c r="F918" s="114">
        <v>0</v>
      </c>
      <c r="G918" s="114">
        <v>1.3900000000000001</v>
      </c>
      <c r="H918" s="114">
        <v>0</v>
      </c>
      <c r="I918" s="114">
        <v>0</v>
      </c>
      <c r="J918" s="91">
        <f t="shared" si="53"/>
        <v>69.28</v>
      </c>
      <c r="K918" s="118" t="str">
        <f>IFERROR(VLOOKUP(C918,'CEDARS School FRPL'!$C$4:$H$2393,6,FALSE),"No")</f>
        <v>No</v>
      </c>
      <c r="L918" s="118" t="str">
        <f>VLOOKUP(A918,'District Data'!$A$2:$P$321,14,FALSE)</f>
        <v>Yes</v>
      </c>
      <c r="M918" s="120" t="str">
        <f>IFERROR(IF(AND(VLOOKUP(C918,'Package 218'!$D:$D,1,FALSE)=C918,VLOOKUP(C918,'Package 218'!$D:$F,3,FALSE)="Yes",VLOOKUP(A918,'District Data'!$A$2:$O$321,14,FALSE)="Yes"),"Yes","No"),"No")</f>
        <v>No</v>
      </c>
      <c r="N918" s="23" t="str">
        <f t="shared" si="54"/>
        <v>No</v>
      </c>
      <c r="O918" s="131" t="str">
        <f t="shared" si="55"/>
        <v>No</v>
      </c>
    </row>
    <row r="919" spans="1:15" x14ac:dyDescent="0.25">
      <c r="A919" s="136" t="s">
        <v>996</v>
      </c>
      <c r="B919" s="136" t="s">
        <v>3036</v>
      </c>
      <c r="C919" s="26">
        <v>3856</v>
      </c>
      <c r="D919" s="26" t="s">
        <v>2497</v>
      </c>
      <c r="E919" s="114">
        <v>69.2</v>
      </c>
      <c r="F919" s="114">
        <v>0</v>
      </c>
      <c r="G919" s="114">
        <v>0</v>
      </c>
      <c r="H919" s="114">
        <v>0</v>
      </c>
      <c r="I919" s="114">
        <v>0</v>
      </c>
      <c r="J919" s="91">
        <f t="shared" si="53"/>
        <v>69.2</v>
      </c>
      <c r="K919" s="118" t="str">
        <f>IFERROR(VLOOKUP(C919,'CEDARS School FRPL'!$C$4:$H$2393,6,FALSE),"No")</f>
        <v>No</v>
      </c>
      <c r="L919" s="118" t="str">
        <f>VLOOKUP(A919,'District Data'!$A$2:$P$321,14,FALSE)</f>
        <v>Yes</v>
      </c>
      <c r="M919" s="120" t="str">
        <f>IFERROR(IF(AND(VLOOKUP(C919,'Package 218'!$D:$D,1,FALSE)=C919,VLOOKUP(C919,'Package 218'!$D:$F,3,FALSE)="Yes",VLOOKUP(A919,'District Data'!$A$2:$O$321,14,FALSE)="Yes"),"Yes","No"),"No")</f>
        <v>No</v>
      </c>
      <c r="N919" s="23" t="str">
        <f t="shared" si="54"/>
        <v>No</v>
      </c>
      <c r="O919" s="131" t="str">
        <f t="shared" si="55"/>
        <v>No</v>
      </c>
    </row>
    <row r="920" spans="1:15" x14ac:dyDescent="0.25">
      <c r="A920" s="136" t="s">
        <v>996</v>
      </c>
      <c r="B920" s="136" t="s">
        <v>3036</v>
      </c>
      <c r="C920" s="26">
        <v>3922</v>
      </c>
      <c r="D920" s="26" t="s">
        <v>2509</v>
      </c>
      <c r="E920" s="114">
        <v>594.79999999999995</v>
      </c>
      <c r="F920" s="114">
        <v>0</v>
      </c>
      <c r="G920" s="114">
        <v>0</v>
      </c>
      <c r="H920" s="114">
        <v>0</v>
      </c>
      <c r="I920" s="114">
        <v>0</v>
      </c>
      <c r="J920" s="91">
        <f t="shared" si="53"/>
        <v>594.79999999999995</v>
      </c>
      <c r="K920" s="118" t="str">
        <f>IFERROR(VLOOKUP(C920,'CEDARS School FRPL'!$C$4:$H$2393,6,FALSE),"No")</f>
        <v>No</v>
      </c>
      <c r="L920" s="118" t="str">
        <f>VLOOKUP(A920,'District Data'!$A$2:$P$321,14,FALSE)</f>
        <v>Yes</v>
      </c>
      <c r="M920" s="120" t="str">
        <f>IFERROR(IF(AND(VLOOKUP(C920,'Package 218'!$D:$D,1,FALSE)=C920,VLOOKUP(C920,'Package 218'!$D:$F,3,FALSE)="Yes",VLOOKUP(A920,'District Data'!$A$2:$O$321,14,FALSE)="Yes"),"Yes","No"),"No")</f>
        <v>No</v>
      </c>
      <c r="N920" s="23" t="str">
        <f t="shared" si="54"/>
        <v>No</v>
      </c>
      <c r="O920" s="131" t="str">
        <f t="shared" si="55"/>
        <v>No</v>
      </c>
    </row>
    <row r="921" spans="1:15" x14ac:dyDescent="0.25">
      <c r="A921" s="136" t="s">
        <v>996</v>
      </c>
      <c r="B921" s="136" t="s">
        <v>3036</v>
      </c>
      <c r="C921" s="26">
        <v>3941</v>
      </c>
      <c r="D921" s="26" t="s">
        <v>1012</v>
      </c>
      <c r="E921" s="114">
        <v>592.6</v>
      </c>
      <c r="F921" s="114">
        <v>0</v>
      </c>
      <c r="G921" s="114">
        <v>0</v>
      </c>
      <c r="H921" s="114">
        <v>0</v>
      </c>
      <c r="I921" s="114">
        <v>0</v>
      </c>
      <c r="J921" s="91">
        <f t="shared" si="53"/>
        <v>592.6</v>
      </c>
      <c r="K921" s="118" t="str">
        <f>IFERROR(VLOOKUP(C921,'CEDARS School FRPL'!$C$4:$H$2393,6,FALSE),"No")</f>
        <v>No</v>
      </c>
      <c r="L921" s="118" t="str">
        <f>VLOOKUP(A921,'District Data'!$A$2:$P$321,14,FALSE)</f>
        <v>Yes</v>
      </c>
      <c r="M921" s="120" t="str">
        <f>IFERROR(IF(AND(VLOOKUP(C921,'Package 218'!$D:$D,1,FALSE)=C921,VLOOKUP(C921,'Package 218'!$D:$F,3,FALSE)="Yes",VLOOKUP(A921,'District Data'!$A$2:$O$321,14,FALSE)="Yes"),"Yes","No"),"No")</f>
        <v>No</v>
      </c>
      <c r="N921" s="23" t="str">
        <f t="shared" si="54"/>
        <v>No</v>
      </c>
      <c r="O921" s="131" t="str">
        <f t="shared" si="55"/>
        <v>No</v>
      </c>
    </row>
    <row r="922" spans="1:15" x14ac:dyDescent="0.25">
      <c r="A922" s="136" t="s">
        <v>996</v>
      </c>
      <c r="B922" s="136" t="s">
        <v>3036</v>
      </c>
      <c r="C922" s="26">
        <v>4018</v>
      </c>
      <c r="D922" s="26" t="s">
        <v>1013</v>
      </c>
      <c r="E922" s="114">
        <v>310.42</v>
      </c>
      <c r="F922" s="114">
        <v>0</v>
      </c>
      <c r="G922" s="114">
        <v>0</v>
      </c>
      <c r="H922" s="114">
        <v>0</v>
      </c>
      <c r="I922" s="114">
        <v>0</v>
      </c>
      <c r="J922" s="91">
        <f t="shared" si="53"/>
        <v>310.42</v>
      </c>
      <c r="K922" s="118" t="str">
        <f>IFERROR(VLOOKUP(C922,'CEDARS School FRPL'!$C$4:$H$2393,6,FALSE),"No")</f>
        <v>No</v>
      </c>
      <c r="L922" s="118" t="str">
        <f>VLOOKUP(A922,'District Data'!$A$2:$P$321,14,FALSE)</f>
        <v>Yes</v>
      </c>
      <c r="M922" s="120" t="str">
        <f>IFERROR(IF(AND(VLOOKUP(C922,'Package 218'!$D:$D,1,FALSE)=C922,VLOOKUP(C922,'Package 218'!$D:$F,3,FALSE)="Yes",VLOOKUP(A922,'District Data'!$A$2:$O$321,14,FALSE)="Yes"),"Yes","No"),"No")</f>
        <v>No</v>
      </c>
      <c r="N922" s="23" t="str">
        <f t="shared" si="54"/>
        <v>No</v>
      </c>
      <c r="O922" s="131" t="str">
        <f t="shared" si="55"/>
        <v>No</v>
      </c>
    </row>
    <row r="923" spans="1:15" x14ac:dyDescent="0.25">
      <c r="A923" s="136" t="s">
        <v>996</v>
      </c>
      <c r="B923" s="136" t="s">
        <v>3036</v>
      </c>
      <c r="C923" s="26">
        <v>4096</v>
      </c>
      <c r="D923" s="26" t="s">
        <v>1014</v>
      </c>
      <c r="E923" s="114">
        <v>608.30999999999995</v>
      </c>
      <c r="F923" s="114">
        <v>0</v>
      </c>
      <c r="G923" s="114">
        <v>0</v>
      </c>
      <c r="H923" s="114">
        <v>0</v>
      </c>
      <c r="I923" s="114">
        <v>0</v>
      </c>
      <c r="J923" s="91">
        <f t="shared" si="53"/>
        <v>608.30999999999995</v>
      </c>
      <c r="K923" s="118" t="str">
        <f>IFERROR(VLOOKUP(C923,'CEDARS School FRPL'!$C$4:$H$2393,6,FALSE),"No")</f>
        <v>No</v>
      </c>
      <c r="L923" s="118" t="str">
        <f>VLOOKUP(A923,'District Data'!$A$2:$P$321,14,FALSE)</f>
        <v>Yes</v>
      </c>
      <c r="M923" s="120" t="str">
        <f>IFERROR(IF(AND(VLOOKUP(C923,'Package 218'!$D:$D,1,FALSE)=C923,VLOOKUP(C923,'Package 218'!$D:$F,3,FALSE)="Yes",VLOOKUP(A923,'District Data'!$A$2:$O$321,14,FALSE)="Yes"),"Yes","No"),"No")</f>
        <v>No</v>
      </c>
      <c r="N923" s="23" t="str">
        <f t="shared" si="54"/>
        <v>No</v>
      </c>
      <c r="O923" s="131" t="str">
        <f t="shared" si="55"/>
        <v>No</v>
      </c>
    </row>
    <row r="924" spans="1:15" x14ac:dyDescent="0.25">
      <c r="A924" s="136" t="s">
        <v>996</v>
      </c>
      <c r="B924" s="136" t="s">
        <v>3036</v>
      </c>
      <c r="C924" s="26">
        <v>4147</v>
      </c>
      <c r="D924" s="26" t="s">
        <v>1015</v>
      </c>
      <c r="E924" s="114">
        <v>436.68</v>
      </c>
      <c r="F924" s="114">
        <v>0</v>
      </c>
      <c r="G924" s="114">
        <v>0</v>
      </c>
      <c r="H924" s="114">
        <v>0</v>
      </c>
      <c r="I924" s="114">
        <v>0</v>
      </c>
      <c r="J924" s="91">
        <f t="shared" si="53"/>
        <v>436.68</v>
      </c>
      <c r="K924" s="118" t="str">
        <f>IFERROR(VLOOKUP(C924,'CEDARS School FRPL'!$C$4:$H$2393,6,FALSE),"No")</f>
        <v>No</v>
      </c>
      <c r="L924" s="118" t="str">
        <f>VLOOKUP(A924,'District Data'!$A$2:$P$321,14,FALSE)</f>
        <v>Yes</v>
      </c>
      <c r="M924" s="120" t="str">
        <f>IFERROR(IF(AND(VLOOKUP(C924,'Package 218'!$D:$D,1,FALSE)=C924,VLOOKUP(C924,'Package 218'!$D:$F,3,FALSE)="Yes",VLOOKUP(A924,'District Data'!$A$2:$O$321,14,FALSE)="Yes"),"Yes","No"),"No")</f>
        <v>No</v>
      </c>
      <c r="N924" s="23" t="str">
        <f t="shared" si="54"/>
        <v>No</v>
      </c>
      <c r="O924" s="131" t="str">
        <f t="shared" si="55"/>
        <v>No</v>
      </c>
    </row>
    <row r="925" spans="1:15" x14ac:dyDescent="0.25">
      <c r="A925" s="26" t="s">
        <v>996</v>
      </c>
      <c r="B925" s="131" t="s">
        <v>3036</v>
      </c>
      <c r="C925" s="26">
        <v>4148</v>
      </c>
      <c r="D925" s="26" t="s">
        <v>298</v>
      </c>
      <c r="E925" s="114">
        <v>801.18</v>
      </c>
      <c r="F925" s="114">
        <v>0</v>
      </c>
      <c r="G925" s="114">
        <v>0</v>
      </c>
      <c r="H925" s="114">
        <v>0</v>
      </c>
      <c r="I925" s="114">
        <v>0</v>
      </c>
      <c r="J925" s="91">
        <f t="shared" si="53"/>
        <v>801.18</v>
      </c>
      <c r="K925" s="118" t="str">
        <f>IFERROR(VLOOKUP(C925,'CEDARS School FRPL'!$C$4:$H$2393,6,FALSE),"No")</f>
        <v>No</v>
      </c>
      <c r="L925" s="118" t="str">
        <f>VLOOKUP(A925,'District Data'!$A$2:$P$321,14,FALSE)</f>
        <v>Yes</v>
      </c>
      <c r="M925" s="120" t="str">
        <f>IFERROR(IF(AND(VLOOKUP(C925,'Package 218'!$D:$D,1,FALSE)=C925,VLOOKUP(C925,'Package 218'!$D:$F,3,FALSE)="Yes",VLOOKUP(A925,'District Data'!$A$2:$O$321,14,FALSE)="Yes"),"Yes","No"),"No")</f>
        <v>No</v>
      </c>
      <c r="N925" s="23" t="str">
        <f t="shared" si="54"/>
        <v>No</v>
      </c>
      <c r="O925" s="131" t="str">
        <f t="shared" si="55"/>
        <v>No</v>
      </c>
    </row>
    <row r="926" spans="1:15" x14ac:dyDescent="0.25">
      <c r="A926" s="136" t="s">
        <v>996</v>
      </c>
      <c r="B926" s="136" t="s">
        <v>3036</v>
      </c>
      <c r="C926" s="26">
        <v>4167</v>
      </c>
      <c r="D926" s="26" t="s">
        <v>2512</v>
      </c>
      <c r="E926" s="114">
        <v>90.6</v>
      </c>
      <c r="F926" s="114">
        <v>0</v>
      </c>
      <c r="G926" s="114">
        <v>0</v>
      </c>
      <c r="H926" s="114">
        <v>0</v>
      </c>
      <c r="I926" s="114">
        <v>0</v>
      </c>
      <c r="J926" s="91">
        <f t="shared" si="53"/>
        <v>90.6</v>
      </c>
      <c r="K926" s="118" t="str">
        <f>IFERROR(VLOOKUP(C926,'CEDARS School FRPL'!$C$4:$H$2393,6,FALSE),"No")</f>
        <v>No</v>
      </c>
      <c r="L926" s="118" t="str">
        <f>VLOOKUP(A926,'District Data'!$A$2:$P$321,14,FALSE)</f>
        <v>Yes</v>
      </c>
      <c r="M926" s="120" t="str">
        <f>IFERROR(IF(AND(VLOOKUP(C926,'Package 218'!$D:$D,1,FALSE)=C926,VLOOKUP(C926,'Package 218'!$D:$F,3,FALSE)="Yes",VLOOKUP(A926,'District Data'!$A$2:$O$321,14,FALSE)="Yes"),"Yes","No"),"No")</f>
        <v>No</v>
      </c>
      <c r="N926" s="23" t="str">
        <f t="shared" si="54"/>
        <v>No</v>
      </c>
      <c r="O926" s="131" t="str">
        <f t="shared" si="55"/>
        <v>No</v>
      </c>
    </row>
    <row r="927" spans="1:15" x14ac:dyDescent="0.25">
      <c r="A927" s="136" t="s">
        <v>996</v>
      </c>
      <c r="B927" s="136" t="s">
        <v>3036</v>
      </c>
      <c r="C927" s="26">
        <v>4256</v>
      </c>
      <c r="D927" s="26" t="s">
        <v>1016</v>
      </c>
      <c r="E927" s="114">
        <v>622.63</v>
      </c>
      <c r="F927" s="114">
        <v>0</v>
      </c>
      <c r="G927" s="114">
        <v>0</v>
      </c>
      <c r="H927" s="114">
        <v>0</v>
      </c>
      <c r="I927" s="114">
        <v>0</v>
      </c>
      <c r="J927" s="91">
        <f t="shared" si="53"/>
        <v>622.63</v>
      </c>
      <c r="K927" s="118" t="str">
        <f>IFERROR(VLOOKUP(C927,'CEDARS School FRPL'!$C$4:$H$2393,6,FALSE),"No")</f>
        <v>No</v>
      </c>
      <c r="L927" s="118" t="str">
        <f>VLOOKUP(A927,'District Data'!$A$2:$P$321,14,FALSE)</f>
        <v>Yes</v>
      </c>
      <c r="M927" s="120" t="str">
        <f>IFERROR(IF(AND(VLOOKUP(C927,'Package 218'!$D:$D,1,FALSE)=C927,VLOOKUP(C927,'Package 218'!$D:$F,3,FALSE)="Yes",VLOOKUP(A927,'District Data'!$A$2:$O$321,14,FALSE)="Yes"),"Yes","No"),"No")</f>
        <v>No</v>
      </c>
      <c r="N927" s="23" t="str">
        <f t="shared" si="54"/>
        <v>No</v>
      </c>
      <c r="O927" s="131" t="str">
        <f t="shared" si="55"/>
        <v>No</v>
      </c>
    </row>
    <row r="928" spans="1:15" x14ac:dyDescent="0.25">
      <c r="A928" s="136" t="s">
        <v>996</v>
      </c>
      <c r="B928" s="136" t="s">
        <v>3036</v>
      </c>
      <c r="C928" s="26">
        <v>4302</v>
      </c>
      <c r="D928" s="26" t="s">
        <v>1017</v>
      </c>
      <c r="E928" s="114">
        <v>577.70000000000005</v>
      </c>
      <c r="F928" s="114">
        <v>0</v>
      </c>
      <c r="G928" s="114">
        <v>0</v>
      </c>
      <c r="H928" s="114">
        <v>0</v>
      </c>
      <c r="I928" s="114">
        <v>0</v>
      </c>
      <c r="J928" s="91">
        <f t="shared" si="53"/>
        <v>577.70000000000005</v>
      </c>
      <c r="K928" s="118" t="str">
        <f>IFERROR(VLOOKUP(C928,'CEDARS School FRPL'!$C$4:$H$2393,6,FALSE),"No")</f>
        <v>No</v>
      </c>
      <c r="L928" s="118" t="str">
        <f>VLOOKUP(A928,'District Data'!$A$2:$P$321,14,FALSE)</f>
        <v>Yes</v>
      </c>
      <c r="M928" s="120" t="str">
        <f>IFERROR(IF(AND(VLOOKUP(C928,'Package 218'!$D:$D,1,FALSE)=C928,VLOOKUP(C928,'Package 218'!$D:$F,3,FALSE)="Yes",VLOOKUP(A928,'District Data'!$A$2:$O$321,14,FALSE)="Yes"),"Yes","No"),"No")</f>
        <v>No</v>
      </c>
      <c r="N928" s="23" t="str">
        <f t="shared" si="54"/>
        <v>No</v>
      </c>
      <c r="O928" s="131" t="str">
        <f t="shared" si="55"/>
        <v>No</v>
      </c>
    </row>
    <row r="929" spans="1:15" x14ac:dyDescent="0.25">
      <c r="A929" s="136" t="s">
        <v>996</v>
      </c>
      <c r="B929" s="136" t="s">
        <v>3036</v>
      </c>
      <c r="C929" s="26">
        <v>4336</v>
      </c>
      <c r="D929" s="26" t="s">
        <v>1018</v>
      </c>
      <c r="E929" s="114">
        <v>288.60000000000002</v>
      </c>
      <c r="F929" s="114">
        <v>0</v>
      </c>
      <c r="G929" s="114">
        <v>0</v>
      </c>
      <c r="H929" s="114">
        <v>0</v>
      </c>
      <c r="I929" s="114">
        <v>0</v>
      </c>
      <c r="J929" s="91">
        <f t="shared" si="53"/>
        <v>288.60000000000002</v>
      </c>
      <c r="K929" s="118" t="str">
        <f>IFERROR(VLOOKUP(C929,'CEDARS School FRPL'!$C$4:$H$2393,6,FALSE),"No")</f>
        <v>No</v>
      </c>
      <c r="L929" s="118" t="str">
        <f>VLOOKUP(A929,'District Data'!$A$2:$P$321,14,FALSE)</f>
        <v>Yes</v>
      </c>
      <c r="M929" s="120" t="str">
        <f>IFERROR(IF(AND(VLOOKUP(C929,'Package 218'!$D:$D,1,FALSE)=C929,VLOOKUP(C929,'Package 218'!$D:$F,3,FALSE)="Yes",VLOOKUP(A929,'District Data'!$A$2:$O$321,14,FALSE)="Yes"),"Yes","No"),"No")</f>
        <v>No</v>
      </c>
      <c r="N929" s="23" t="str">
        <f t="shared" si="54"/>
        <v>No</v>
      </c>
      <c r="O929" s="131" t="str">
        <f t="shared" si="55"/>
        <v>No</v>
      </c>
    </row>
    <row r="930" spans="1:15" x14ac:dyDescent="0.25">
      <c r="A930" s="136" t="s">
        <v>996</v>
      </c>
      <c r="B930" s="136" t="s">
        <v>3036</v>
      </c>
      <c r="C930" s="26">
        <v>4354</v>
      </c>
      <c r="D930" s="26" t="s">
        <v>1019</v>
      </c>
      <c r="E930" s="114">
        <v>483.81</v>
      </c>
      <c r="F930" s="114">
        <v>0</v>
      </c>
      <c r="G930" s="114">
        <v>0</v>
      </c>
      <c r="H930" s="114">
        <v>0</v>
      </c>
      <c r="I930" s="114">
        <v>0</v>
      </c>
      <c r="J930" s="91">
        <f t="shared" si="53"/>
        <v>483.81</v>
      </c>
      <c r="K930" s="118" t="str">
        <f>IFERROR(VLOOKUP(C930,'CEDARS School FRPL'!$C$4:$H$2393,6,FALSE),"No")</f>
        <v>No</v>
      </c>
      <c r="L930" s="118" t="str">
        <f>VLOOKUP(A930,'District Data'!$A$2:$P$321,14,FALSE)</f>
        <v>Yes</v>
      </c>
      <c r="M930" s="120" t="str">
        <f>IFERROR(IF(AND(VLOOKUP(C930,'Package 218'!$D:$D,1,FALSE)=C930,VLOOKUP(C930,'Package 218'!$D:$F,3,FALSE)="Yes",VLOOKUP(A930,'District Data'!$A$2:$O$321,14,FALSE)="Yes"),"Yes","No"),"No")</f>
        <v>No</v>
      </c>
      <c r="N930" s="23" t="str">
        <f t="shared" si="54"/>
        <v>No</v>
      </c>
      <c r="O930" s="131" t="str">
        <f t="shared" si="55"/>
        <v>No</v>
      </c>
    </row>
    <row r="931" spans="1:15" x14ac:dyDescent="0.25">
      <c r="A931" s="136" t="s">
        <v>996</v>
      </c>
      <c r="B931" s="136" t="s">
        <v>3036</v>
      </c>
      <c r="C931" s="26">
        <v>4386</v>
      </c>
      <c r="D931" s="26" t="s">
        <v>2506</v>
      </c>
      <c r="E931" s="114">
        <v>1217.1400000000001</v>
      </c>
      <c r="F931" s="114">
        <v>0</v>
      </c>
      <c r="G931" s="114">
        <v>0</v>
      </c>
      <c r="H931" s="114">
        <v>0</v>
      </c>
      <c r="I931" s="114">
        <v>0</v>
      </c>
      <c r="J931" s="91">
        <f t="shared" si="53"/>
        <v>1217.1400000000001</v>
      </c>
      <c r="K931" s="118" t="str">
        <f>IFERROR(VLOOKUP(C931,'CEDARS School FRPL'!$C$4:$H$2393,6,FALSE),"No")</f>
        <v>No</v>
      </c>
      <c r="L931" s="118" t="str">
        <f>VLOOKUP(A931,'District Data'!$A$2:$P$321,14,FALSE)</f>
        <v>Yes</v>
      </c>
      <c r="M931" s="120" t="str">
        <f>IFERROR(IF(AND(VLOOKUP(C931,'Package 218'!$D:$D,1,FALSE)=C931,VLOOKUP(C931,'Package 218'!$D:$F,3,FALSE)="Yes",VLOOKUP(A931,'District Data'!$A$2:$O$321,14,FALSE)="Yes"),"Yes","No"),"No")</f>
        <v>No</v>
      </c>
      <c r="N931" s="23" t="str">
        <f t="shared" si="54"/>
        <v>No</v>
      </c>
      <c r="O931" s="131" t="str">
        <f t="shared" si="55"/>
        <v>No</v>
      </c>
    </row>
    <row r="932" spans="1:15" x14ac:dyDescent="0.25">
      <c r="A932" s="136" t="s">
        <v>996</v>
      </c>
      <c r="B932" s="136" t="s">
        <v>3036</v>
      </c>
      <c r="C932" s="26">
        <v>4424</v>
      </c>
      <c r="D932" s="26" t="s">
        <v>1020</v>
      </c>
      <c r="E932" s="114">
        <v>486.72</v>
      </c>
      <c r="F932" s="114">
        <v>0</v>
      </c>
      <c r="G932" s="114">
        <v>0</v>
      </c>
      <c r="H932" s="114">
        <v>0</v>
      </c>
      <c r="I932" s="114">
        <v>0</v>
      </c>
      <c r="J932" s="91">
        <f t="shared" si="53"/>
        <v>486.72</v>
      </c>
      <c r="K932" s="118" t="str">
        <f>IFERROR(VLOOKUP(C932,'CEDARS School FRPL'!$C$4:$H$2393,6,FALSE),"No")</f>
        <v>No</v>
      </c>
      <c r="L932" s="118" t="str">
        <f>VLOOKUP(A932,'District Data'!$A$2:$P$321,14,FALSE)</f>
        <v>Yes</v>
      </c>
      <c r="M932" s="120" t="str">
        <f>IFERROR(IF(AND(VLOOKUP(C932,'Package 218'!$D:$D,1,FALSE)=C932,VLOOKUP(C932,'Package 218'!$D:$F,3,FALSE)="Yes",VLOOKUP(A932,'District Data'!$A$2:$O$321,14,FALSE)="Yes"),"Yes","No"),"No")</f>
        <v>No</v>
      </c>
      <c r="N932" s="23" t="str">
        <f t="shared" si="54"/>
        <v>No</v>
      </c>
      <c r="O932" s="131" t="str">
        <f t="shared" si="55"/>
        <v>No</v>
      </c>
    </row>
    <row r="933" spans="1:15" x14ac:dyDescent="0.25">
      <c r="A933" s="136" t="s">
        <v>996</v>
      </c>
      <c r="B933" s="136" t="s">
        <v>3036</v>
      </c>
      <c r="C933" s="26">
        <v>4439</v>
      </c>
      <c r="D933" s="26" t="s">
        <v>2500</v>
      </c>
      <c r="E933" s="114">
        <v>2172.83</v>
      </c>
      <c r="F933" s="114">
        <v>0</v>
      </c>
      <c r="G933" s="114">
        <v>158.19</v>
      </c>
      <c r="H933" s="114">
        <v>0</v>
      </c>
      <c r="I933" s="114">
        <v>0</v>
      </c>
      <c r="J933" s="91">
        <f t="shared" si="53"/>
        <v>2331.02</v>
      </c>
      <c r="K933" s="118" t="str">
        <f>IFERROR(VLOOKUP(C933,'CEDARS School FRPL'!$C$4:$H$2393,6,FALSE),"No")</f>
        <v>No</v>
      </c>
      <c r="L933" s="118" t="str">
        <f>VLOOKUP(A933,'District Data'!$A$2:$P$321,14,FALSE)</f>
        <v>Yes</v>
      </c>
      <c r="M933" s="120" t="str">
        <f>IFERROR(IF(AND(VLOOKUP(C933,'Package 218'!$D:$D,1,FALSE)=C933,VLOOKUP(C933,'Package 218'!$D:$F,3,FALSE)="Yes",VLOOKUP(A933,'District Data'!$A$2:$O$321,14,FALSE)="Yes"),"Yes","No"),"No")</f>
        <v>No</v>
      </c>
      <c r="N933" s="23" t="str">
        <f t="shared" si="54"/>
        <v>No</v>
      </c>
      <c r="O933" s="131" t="str">
        <f t="shared" si="55"/>
        <v>No</v>
      </c>
    </row>
    <row r="934" spans="1:15" x14ac:dyDescent="0.25">
      <c r="A934" s="136" t="s">
        <v>996</v>
      </c>
      <c r="B934" s="136" t="s">
        <v>3036</v>
      </c>
      <c r="C934" s="26">
        <v>4532</v>
      </c>
      <c r="D934" s="26" t="s">
        <v>1021</v>
      </c>
      <c r="E934" s="114">
        <v>513.45000000000005</v>
      </c>
      <c r="F934" s="114">
        <v>0</v>
      </c>
      <c r="G934" s="114">
        <v>0</v>
      </c>
      <c r="H934" s="114">
        <v>0</v>
      </c>
      <c r="I934" s="114">
        <v>0</v>
      </c>
      <c r="J934" s="91">
        <f t="shared" si="53"/>
        <v>513.45000000000005</v>
      </c>
      <c r="K934" s="118" t="str">
        <f>IFERROR(VLOOKUP(C934,'CEDARS School FRPL'!$C$4:$H$2393,6,FALSE),"No")</f>
        <v>No</v>
      </c>
      <c r="L934" s="118" t="str">
        <f>VLOOKUP(A934,'District Data'!$A$2:$P$321,14,FALSE)</f>
        <v>Yes</v>
      </c>
      <c r="M934" s="120" t="str">
        <f>IFERROR(IF(AND(VLOOKUP(C934,'Package 218'!$D:$D,1,FALSE)=C934,VLOOKUP(C934,'Package 218'!$D:$F,3,FALSE)="Yes",VLOOKUP(A934,'District Data'!$A$2:$O$321,14,FALSE)="Yes"),"Yes","No"),"No")</f>
        <v>No</v>
      </c>
      <c r="N934" s="23" t="str">
        <f t="shared" si="54"/>
        <v>No</v>
      </c>
      <c r="O934" s="131" t="str">
        <f t="shared" si="55"/>
        <v>No</v>
      </c>
    </row>
    <row r="935" spans="1:15" x14ac:dyDescent="0.25">
      <c r="A935" s="136" t="s">
        <v>996</v>
      </c>
      <c r="B935" s="136" t="s">
        <v>3036</v>
      </c>
      <c r="C935" s="26">
        <v>5053</v>
      </c>
      <c r="D935" s="26" t="s">
        <v>1022</v>
      </c>
      <c r="E935" s="114">
        <v>517.5</v>
      </c>
      <c r="F935" s="114">
        <v>0</v>
      </c>
      <c r="G935" s="114">
        <v>0</v>
      </c>
      <c r="H935" s="114">
        <v>0</v>
      </c>
      <c r="I935" s="114">
        <v>0</v>
      </c>
      <c r="J935" s="91">
        <f t="shared" si="53"/>
        <v>517.5</v>
      </c>
      <c r="K935" s="118" t="str">
        <f>IFERROR(VLOOKUP(C935,'CEDARS School FRPL'!$C$4:$H$2393,6,FALSE),"No")</f>
        <v>No</v>
      </c>
      <c r="L935" s="118" t="str">
        <f>VLOOKUP(A935,'District Data'!$A$2:$P$321,14,FALSE)</f>
        <v>Yes</v>
      </c>
      <c r="M935" s="120" t="str">
        <f>IFERROR(IF(AND(VLOOKUP(C935,'Package 218'!$D:$D,1,FALSE)=C935,VLOOKUP(C935,'Package 218'!$D:$F,3,FALSE)="Yes",VLOOKUP(A935,'District Data'!$A$2:$O$321,14,FALSE)="Yes"),"Yes","No"),"No")</f>
        <v>No</v>
      </c>
      <c r="N935" s="23" t="str">
        <f t="shared" si="54"/>
        <v>No</v>
      </c>
      <c r="O935" s="131" t="str">
        <f t="shared" si="55"/>
        <v>No</v>
      </c>
    </row>
    <row r="936" spans="1:15" x14ac:dyDescent="0.25">
      <c r="A936" s="136" t="s">
        <v>996</v>
      </c>
      <c r="B936" s="136" t="s">
        <v>3036</v>
      </c>
      <c r="C936" s="26">
        <v>5057</v>
      </c>
      <c r="D936" s="26" t="s">
        <v>2515</v>
      </c>
      <c r="E936" s="114">
        <v>73.03</v>
      </c>
      <c r="F936" s="114">
        <v>0</v>
      </c>
      <c r="G936" s="114">
        <v>0</v>
      </c>
      <c r="H936" s="114">
        <v>0</v>
      </c>
      <c r="I936" s="114">
        <v>0</v>
      </c>
      <c r="J936" s="91">
        <f t="shared" si="53"/>
        <v>73.03</v>
      </c>
      <c r="K936" s="118" t="str">
        <f>IFERROR(VLOOKUP(C936,'CEDARS School FRPL'!$C$4:$H$2393,6,FALSE),"No")</f>
        <v>No</v>
      </c>
      <c r="L936" s="118" t="str">
        <f>VLOOKUP(A936,'District Data'!$A$2:$P$321,14,FALSE)</f>
        <v>Yes</v>
      </c>
      <c r="M936" s="120" t="str">
        <f>IFERROR(IF(AND(VLOOKUP(C936,'Package 218'!$D:$D,1,FALSE)=C936,VLOOKUP(C936,'Package 218'!$D:$F,3,FALSE)="Yes",VLOOKUP(A936,'District Data'!$A$2:$O$321,14,FALSE)="Yes"),"Yes","No"),"No")</f>
        <v>No</v>
      </c>
      <c r="N936" s="23" t="str">
        <f t="shared" si="54"/>
        <v>No</v>
      </c>
      <c r="O936" s="131" t="str">
        <f t="shared" si="55"/>
        <v>No</v>
      </c>
    </row>
    <row r="937" spans="1:15" x14ac:dyDescent="0.25">
      <c r="A937" s="136" t="s">
        <v>996</v>
      </c>
      <c r="B937" s="136" t="s">
        <v>3036</v>
      </c>
      <c r="C937" s="26">
        <v>5139</v>
      </c>
      <c r="D937" s="26" t="s">
        <v>1023</v>
      </c>
      <c r="E937" s="114">
        <v>473.33</v>
      </c>
      <c r="F937" s="114">
        <v>0</v>
      </c>
      <c r="G937" s="114">
        <v>0</v>
      </c>
      <c r="H937" s="114">
        <v>0</v>
      </c>
      <c r="I937" s="114">
        <v>0</v>
      </c>
      <c r="J937" s="91">
        <f t="shared" si="53"/>
        <v>473.33</v>
      </c>
      <c r="K937" s="118" t="str">
        <f>IFERROR(VLOOKUP(C937,'CEDARS School FRPL'!$C$4:$H$2393,6,FALSE),"No")</f>
        <v>No</v>
      </c>
      <c r="L937" s="118" t="str">
        <f>VLOOKUP(A937,'District Data'!$A$2:$P$321,14,FALSE)</f>
        <v>Yes</v>
      </c>
      <c r="M937" s="120" t="str">
        <f>IFERROR(IF(AND(VLOOKUP(C937,'Package 218'!$D:$D,1,FALSE)=C937,VLOOKUP(C937,'Package 218'!$D:$F,3,FALSE)="Yes",VLOOKUP(A937,'District Data'!$A$2:$O$321,14,FALSE)="Yes"),"Yes","No"),"No")</f>
        <v>No</v>
      </c>
      <c r="N937" s="23" t="str">
        <f t="shared" si="54"/>
        <v>No</v>
      </c>
      <c r="O937" s="131" t="str">
        <f t="shared" si="55"/>
        <v>No</v>
      </c>
    </row>
    <row r="938" spans="1:15" x14ac:dyDescent="0.25">
      <c r="A938" s="136" t="s">
        <v>996</v>
      </c>
      <c r="B938" s="136" t="s">
        <v>3036</v>
      </c>
      <c r="C938" s="26">
        <v>5265</v>
      </c>
      <c r="D938" s="26" t="s">
        <v>2518</v>
      </c>
      <c r="E938" s="114">
        <v>596.19000000000005</v>
      </c>
      <c r="F938" s="114">
        <v>0</v>
      </c>
      <c r="G938" s="114">
        <v>1.22</v>
      </c>
      <c r="H938" s="114">
        <v>0</v>
      </c>
      <c r="I938" s="114">
        <v>0</v>
      </c>
      <c r="J938" s="91">
        <f t="shared" si="53"/>
        <v>597.41000000000008</v>
      </c>
      <c r="K938" s="118" t="str">
        <f>IFERROR(VLOOKUP(C938,'CEDARS School FRPL'!$C$4:$H$2393,6,FALSE),"No")</f>
        <v>No</v>
      </c>
      <c r="L938" s="118" t="str">
        <f>VLOOKUP(A938,'District Data'!$A$2:$P$321,14,FALSE)</f>
        <v>Yes</v>
      </c>
      <c r="M938" s="120" t="str">
        <f>IFERROR(IF(AND(VLOOKUP(C938,'Package 218'!$D:$D,1,FALSE)=C938,VLOOKUP(C938,'Package 218'!$D:$F,3,FALSE)="Yes",VLOOKUP(A938,'District Data'!$A$2:$O$321,14,FALSE)="Yes"),"Yes","No"),"No")</f>
        <v>No</v>
      </c>
      <c r="N938" s="23" t="str">
        <f t="shared" si="54"/>
        <v>No</v>
      </c>
      <c r="O938" s="131" t="str">
        <f t="shared" si="55"/>
        <v>No</v>
      </c>
    </row>
    <row r="939" spans="1:15" x14ac:dyDescent="0.25">
      <c r="A939" s="136" t="s">
        <v>996</v>
      </c>
      <c r="B939" s="136" t="s">
        <v>3036</v>
      </c>
      <c r="C939" s="26">
        <v>5511</v>
      </c>
      <c r="D939" s="26" t="s">
        <v>1024</v>
      </c>
      <c r="E939" s="114">
        <v>499.3</v>
      </c>
      <c r="F939" s="114">
        <v>0</v>
      </c>
      <c r="G939" s="114">
        <v>0</v>
      </c>
      <c r="H939" s="114">
        <v>0</v>
      </c>
      <c r="I939" s="114">
        <v>0</v>
      </c>
      <c r="J939" s="91">
        <f t="shared" si="53"/>
        <v>499.3</v>
      </c>
      <c r="K939" s="118" t="str">
        <f>IFERROR(VLOOKUP(C939,'CEDARS School FRPL'!$C$4:$H$2393,6,FALSE),"No")</f>
        <v>No</v>
      </c>
      <c r="L939" s="118" t="str">
        <f>VLOOKUP(A939,'District Data'!$A$2:$P$321,14,FALSE)</f>
        <v>Yes</v>
      </c>
      <c r="M939" s="120" t="str">
        <f>IFERROR(IF(AND(VLOOKUP(C939,'Package 218'!$D:$D,1,FALSE)=C939,VLOOKUP(C939,'Package 218'!$D:$F,3,FALSE)="Yes",VLOOKUP(A939,'District Data'!$A$2:$O$321,14,FALSE)="Yes"),"Yes","No"),"No")</f>
        <v>No</v>
      </c>
      <c r="N939" s="23" t="str">
        <f t="shared" si="54"/>
        <v>No</v>
      </c>
      <c r="O939" s="131" t="str">
        <f t="shared" si="55"/>
        <v>No</v>
      </c>
    </row>
    <row r="940" spans="1:15" x14ac:dyDescent="0.25">
      <c r="A940" s="136" t="s">
        <v>996</v>
      </c>
      <c r="B940" s="136" t="s">
        <v>3036</v>
      </c>
      <c r="C940" s="26">
        <v>5512</v>
      </c>
      <c r="D940" s="26" t="s">
        <v>1025</v>
      </c>
      <c r="E940" s="114">
        <v>446.54</v>
      </c>
      <c r="F940" s="114">
        <v>0</v>
      </c>
      <c r="G940" s="114">
        <v>0</v>
      </c>
      <c r="H940" s="114">
        <v>0</v>
      </c>
      <c r="I940" s="114">
        <v>0</v>
      </c>
      <c r="J940" s="91">
        <f t="shared" si="53"/>
        <v>446.54</v>
      </c>
      <c r="K940" s="118" t="str">
        <f>IFERROR(VLOOKUP(C940,'CEDARS School FRPL'!$C$4:$H$2393,6,FALSE),"No")</f>
        <v>No</v>
      </c>
      <c r="L940" s="118" t="str">
        <f>VLOOKUP(A940,'District Data'!$A$2:$P$321,14,FALSE)</f>
        <v>Yes</v>
      </c>
      <c r="M940" s="120" t="str">
        <f>IFERROR(IF(AND(VLOOKUP(C940,'Package 218'!$D:$D,1,FALSE)=C940,VLOOKUP(C940,'Package 218'!$D:$F,3,FALSE)="Yes",VLOOKUP(A940,'District Data'!$A$2:$O$321,14,FALSE)="Yes"),"Yes","No"),"No")</f>
        <v>No</v>
      </c>
      <c r="N940" s="23" t="str">
        <f t="shared" si="54"/>
        <v>No</v>
      </c>
      <c r="O940" s="131" t="str">
        <f t="shared" si="55"/>
        <v>No</v>
      </c>
    </row>
    <row r="941" spans="1:15" x14ac:dyDescent="0.25">
      <c r="A941" s="136" t="s">
        <v>996</v>
      </c>
      <c r="B941" s="136" t="s">
        <v>3036</v>
      </c>
      <c r="C941" s="26">
        <v>5597</v>
      </c>
      <c r="D941" s="26" t="s">
        <v>2766</v>
      </c>
      <c r="E941" s="114">
        <v>741.89</v>
      </c>
      <c r="F941" s="114">
        <v>0</v>
      </c>
      <c r="G941" s="114">
        <v>0</v>
      </c>
      <c r="H941" s="114">
        <v>0</v>
      </c>
      <c r="I941" s="114">
        <v>0</v>
      </c>
      <c r="J941" s="91">
        <f t="shared" si="53"/>
        <v>741.89</v>
      </c>
      <c r="K941" s="118" t="str">
        <f>IFERROR(VLOOKUP(C941,'CEDARS School FRPL'!$C$4:$H$2393,6,FALSE),"No")</f>
        <v>No</v>
      </c>
      <c r="L941" s="118" t="str">
        <f>VLOOKUP(A941,'District Data'!$A$2:$P$321,14,FALSE)</f>
        <v>Yes</v>
      </c>
      <c r="M941" s="120" t="str">
        <f>IFERROR(IF(AND(VLOOKUP(C941,'Package 218'!$D:$D,1,FALSE)=C941,VLOOKUP(C941,'Package 218'!$D:$F,3,FALSE)="Yes",VLOOKUP(A941,'District Data'!$A$2:$O$321,14,FALSE)="Yes"),"Yes","No"),"No")</f>
        <v>No</v>
      </c>
      <c r="N941" s="23" t="str">
        <f t="shared" si="54"/>
        <v>No</v>
      </c>
      <c r="O941" s="131" t="str">
        <f t="shared" si="55"/>
        <v>No</v>
      </c>
    </row>
    <row r="942" spans="1:15" x14ac:dyDescent="0.25">
      <c r="A942" s="136" t="s">
        <v>996</v>
      </c>
      <c r="B942" s="136" t="s">
        <v>3036</v>
      </c>
      <c r="C942" s="26">
        <v>5958</v>
      </c>
      <c r="D942" s="26" t="s">
        <v>2519</v>
      </c>
      <c r="E942" s="114">
        <v>405.3</v>
      </c>
      <c r="F942" s="114">
        <v>0</v>
      </c>
      <c r="G942" s="114">
        <v>0</v>
      </c>
      <c r="H942" s="114">
        <v>0</v>
      </c>
      <c r="I942" s="114">
        <v>63.970000000000006</v>
      </c>
      <c r="J942" s="91">
        <f t="shared" si="53"/>
        <v>469.27000000000004</v>
      </c>
      <c r="K942" s="118" t="str">
        <f>IFERROR(VLOOKUP(C942,'CEDARS School FRPL'!$C$4:$H$2393,6,FALSE),"No")</f>
        <v>No</v>
      </c>
      <c r="L942" s="118" t="str">
        <f>VLOOKUP(A942,'District Data'!$A$2:$P$321,14,FALSE)</f>
        <v>Yes</v>
      </c>
      <c r="M942" s="120" t="str">
        <f>IFERROR(IF(AND(VLOOKUP(C942,'Package 218'!$D:$D,1,FALSE)=C942,VLOOKUP(C942,'Package 218'!$D:$F,3,FALSE)="Yes",VLOOKUP(A942,'District Data'!$A$2:$O$321,14,FALSE)="Yes"),"Yes","No"),"No")</f>
        <v>No</v>
      </c>
      <c r="N942" s="23" t="str">
        <f t="shared" si="54"/>
        <v>No</v>
      </c>
      <c r="O942" s="131" t="str">
        <f t="shared" si="55"/>
        <v>No</v>
      </c>
    </row>
    <row r="943" spans="1:15" x14ac:dyDescent="0.25">
      <c r="A943" s="136" t="s">
        <v>910</v>
      </c>
      <c r="B943" s="136" t="s">
        <v>3026</v>
      </c>
      <c r="C943" s="26">
        <v>2565</v>
      </c>
      <c r="D943" s="26" t="s">
        <v>911</v>
      </c>
      <c r="E943" s="114">
        <v>387.21</v>
      </c>
      <c r="F943" s="114">
        <v>0</v>
      </c>
      <c r="G943" s="114">
        <v>0</v>
      </c>
      <c r="H943" s="114">
        <v>0</v>
      </c>
      <c r="I943" s="114">
        <v>0</v>
      </c>
      <c r="J943" s="91">
        <f t="shared" si="53"/>
        <v>387.21</v>
      </c>
      <c r="K943" s="118" t="str">
        <f>IFERROR(VLOOKUP(C943,'CEDARS School FRPL'!$C$4:$H$2393,6,FALSE),"No")</f>
        <v>No</v>
      </c>
      <c r="L943" s="118" t="str">
        <f>VLOOKUP(A943,'District Data'!$A$2:$P$321,14,FALSE)</f>
        <v>Yes</v>
      </c>
      <c r="M943" s="120" t="str">
        <f>IFERROR(IF(AND(VLOOKUP(C943,'Package 218'!$D:$D,1,FALSE)=C943,VLOOKUP(C943,'Package 218'!$D:$F,3,FALSE)="Yes",VLOOKUP(A943,'District Data'!$A$2:$O$321,14,FALSE)="Yes"),"Yes","No"),"No")</f>
        <v>No</v>
      </c>
      <c r="N943" s="23" t="str">
        <f t="shared" si="54"/>
        <v>No</v>
      </c>
      <c r="O943" s="131" t="str">
        <f t="shared" si="55"/>
        <v>No</v>
      </c>
    </row>
    <row r="944" spans="1:15" x14ac:dyDescent="0.25">
      <c r="A944" s="136" t="s">
        <v>910</v>
      </c>
      <c r="B944" s="136" t="s">
        <v>3026</v>
      </c>
      <c r="C944" s="26">
        <v>2797</v>
      </c>
      <c r="D944" s="26" t="s">
        <v>912</v>
      </c>
      <c r="E944" s="114">
        <v>1562.27</v>
      </c>
      <c r="F944" s="114">
        <v>0</v>
      </c>
      <c r="G944" s="114">
        <v>146.83000000000001</v>
      </c>
      <c r="H944" s="114">
        <v>0</v>
      </c>
      <c r="I944" s="114">
        <v>0</v>
      </c>
      <c r="J944" s="91">
        <f t="shared" si="53"/>
        <v>1709.1</v>
      </c>
      <c r="K944" s="118" t="str">
        <f>IFERROR(VLOOKUP(C944,'CEDARS School FRPL'!$C$4:$H$2393,6,FALSE),"No")</f>
        <v>Yes</v>
      </c>
      <c r="L944" s="118" t="str">
        <f>VLOOKUP(A944,'District Data'!$A$2:$P$321,14,FALSE)</f>
        <v>Yes</v>
      </c>
      <c r="M944" s="120" t="str">
        <f>IFERROR(IF(AND(VLOOKUP(C944,'Package 218'!$D:$D,1,FALSE)=C944,VLOOKUP(C944,'Package 218'!$D:$F,3,FALSE)="Yes",VLOOKUP(A944,'District Data'!$A$2:$O$321,14,FALSE)="Yes"),"Yes","No"),"No")</f>
        <v>Yes</v>
      </c>
      <c r="N944" s="23" t="str">
        <f t="shared" si="54"/>
        <v>Yes</v>
      </c>
      <c r="O944" s="131" t="str">
        <f t="shared" si="55"/>
        <v>Yes</v>
      </c>
    </row>
    <row r="945" spans="1:15" x14ac:dyDescent="0.25">
      <c r="A945" s="136" t="s">
        <v>910</v>
      </c>
      <c r="B945" s="136" t="s">
        <v>3026</v>
      </c>
      <c r="C945" s="26">
        <v>2851</v>
      </c>
      <c r="D945" s="26" t="s">
        <v>913</v>
      </c>
      <c r="E945" s="114">
        <v>368.88</v>
      </c>
      <c r="F945" s="114">
        <v>0</v>
      </c>
      <c r="G945" s="114">
        <v>0</v>
      </c>
      <c r="H945" s="114">
        <v>0</v>
      </c>
      <c r="I945" s="114">
        <v>0</v>
      </c>
      <c r="J945" s="91">
        <f t="shared" si="53"/>
        <v>368.88</v>
      </c>
      <c r="K945" s="118" t="str">
        <f>IFERROR(VLOOKUP(C945,'CEDARS School FRPL'!$C$4:$H$2393,6,FALSE),"No")</f>
        <v>Yes</v>
      </c>
      <c r="L945" s="118" t="str">
        <f>VLOOKUP(A945,'District Data'!$A$2:$P$321,14,FALSE)</f>
        <v>Yes</v>
      </c>
      <c r="M945" s="120" t="str">
        <f>IFERROR(IF(AND(VLOOKUP(C945,'Package 218'!$D:$D,1,FALSE)=C945,VLOOKUP(C945,'Package 218'!$D:$F,3,FALSE)="Yes",VLOOKUP(A945,'District Data'!$A$2:$O$321,14,FALSE)="Yes"),"Yes","No"),"No")</f>
        <v>Yes</v>
      </c>
      <c r="N945" s="23" t="str">
        <f t="shared" si="54"/>
        <v>Yes</v>
      </c>
      <c r="O945" s="131" t="str">
        <f t="shared" si="55"/>
        <v>Yes</v>
      </c>
    </row>
    <row r="946" spans="1:15" x14ac:dyDescent="0.25">
      <c r="A946" s="136" t="s">
        <v>910</v>
      </c>
      <c r="B946" s="136" t="s">
        <v>3026</v>
      </c>
      <c r="C946" s="26">
        <v>3233</v>
      </c>
      <c r="D946" s="26" t="s">
        <v>914</v>
      </c>
      <c r="E946" s="114">
        <v>659.02</v>
      </c>
      <c r="F946" s="114">
        <v>0</v>
      </c>
      <c r="G946" s="114">
        <v>0</v>
      </c>
      <c r="H946" s="114">
        <v>0</v>
      </c>
      <c r="I946" s="114">
        <v>0</v>
      </c>
      <c r="J946" s="91">
        <f t="shared" si="53"/>
        <v>659.02</v>
      </c>
      <c r="K946" s="118" t="str">
        <f>IFERROR(VLOOKUP(C946,'CEDARS School FRPL'!$C$4:$H$2393,6,FALSE),"No")</f>
        <v>Yes</v>
      </c>
      <c r="L946" s="118" t="str">
        <f>VLOOKUP(A946,'District Data'!$A$2:$P$321,14,FALSE)</f>
        <v>Yes</v>
      </c>
      <c r="M946" s="120" t="str">
        <f>IFERROR(IF(AND(VLOOKUP(C946,'Package 218'!$D:$D,1,FALSE)=C946,VLOOKUP(C946,'Package 218'!$D:$F,3,FALSE)="Yes",VLOOKUP(A946,'District Data'!$A$2:$O$321,14,FALSE)="Yes"),"Yes","No"),"No")</f>
        <v>Yes</v>
      </c>
      <c r="N946" s="23" t="str">
        <f t="shared" si="54"/>
        <v>Yes</v>
      </c>
      <c r="O946" s="131" t="str">
        <f t="shared" si="55"/>
        <v>Yes</v>
      </c>
    </row>
    <row r="947" spans="1:15" x14ac:dyDescent="0.25">
      <c r="A947" s="136" t="s">
        <v>910</v>
      </c>
      <c r="B947" s="136" t="s">
        <v>3026</v>
      </c>
      <c r="C947" s="26">
        <v>3388</v>
      </c>
      <c r="D947" s="26" t="s">
        <v>915</v>
      </c>
      <c r="E947" s="114">
        <v>441.26</v>
      </c>
      <c r="F947" s="114">
        <v>0</v>
      </c>
      <c r="G947" s="114">
        <v>0</v>
      </c>
      <c r="H947" s="114">
        <v>0</v>
      </c>
      <c r="I947" s="114">
        <v>0</v>
      </c>
      <c r="J947" s="91">
        <f t="shared" si="53"/>
        <v>441.26</v>
      </c>
      <c r="K947" s="118" t="str">
        <f>IFERROR(VLOOKUP(C947,'CEDARS School FRPL'!$C$4:$H$2393,6,FALSE),"No")</f>
        <v>Yes</v>
      </c>
      <c r="L947" s="118" t="str">
        <f>VLOOKUP(A947,'District Data'!$A$2:$P$321,14,FALSE)</f>
        <v>Yes</v>
      </c>
      <c r="M947" s="120" t="str">
        <f>IFERROR(IF(AND(VLOOKUP(C947,'Package 218'!$D:$D,1,FALSE)=C947,VLOOKUP(C947,'Package 218'!$D:$F,3,FALSE)="Yes",VLOOKUP(A947,'District Data'!$A$2:$O$321,14,FALSE)="Yes"),"Yes","No"),"No")</f>
        <v>Yes</v>
      </c>
      <c r="N947" s="23" t="str">
        <f t="shared" si="54"/>
        <v>Yes</v>
      </c>
      <c r="O947" s="131" t="str">
        <f t="shared" si="55"/>
        <v>Yes</v>
      </c>
    </row>
    <row r="948" spans="1:15" x14ac:dyDescent="0.25">
      <c r="A948" s="136" t="s">
        <v>910</v>
      </c>
      <c r="B948" s="136" t="s">
        <v>3026</v>
      </c>
      <c r="C948" s="26">
        <v>3389</v>
      </c>
      <c r="D948" s="26" t="s">
        <v>916</v>
      </c>
      <c r="E948" s="114">
        <v>501.1</v>
      </c>
      <c r="F948" s="114">
        <v>0</v>
      </c>
      <c r="G948" s="114">
        <v>0</v>
      </c>
      <c r="H948" s="114">
        <v>0</v>
      </c>
      <c r="I948" s="114">
        <v>0</v>
      </c>
      <c r="J948" s="91">
        <f t="shared" si="53"/>
        <v>501.1</v>
      </c>
      <c r="K948" s="118" t="str">
        <f>IFERROR(VLOOKUP(C948,'CEDARS School FRPL'!$C$4:$H$2393,6,FALSE),"No")</f>
        <v>Yes</v>
      </c>
      <c r="L948" s="118" t="str">
        <f>VLOOKUP(A948,'District Data'!$A$2:$P$321,14,FALSE)</f>
        <v>Yes</v>
      </c>
      <c r="M948" s="120" t="str">
        <f>IFERROR(IF(AND(VLOOKUP(C948,'Package 218'!$D:$D,1,FALSE)=C948,VLOOKUP(C948,'Package 218'!$D:$F,3,FALSE)="Yes",VLOOKUP(A948,'District Data'!$A$2:$O$321,14,FALSE)="Yes"),"Yes","No"),"No")</f>
        <v>Yes</v>
      </c>
      <c r="N948" s="23" t="str">
        <f t="shared" si="54"/>
        <v>Yes</v>
      </c>
      <c r="O948" s="131" t="str">
        <f t="shared" si="55"/>
        <v>Yes</v>
      </c>
    </row>
    <row r="949" spans="1:15" x14ac:dyDescent="0.25">
      <c r="A949" s="136" t="s">
        <v>910</v>
      </c>
      <c r="B949" s="136" t="s">
        <v>3026</v>
      </c>
      <c r="C949" s="26">
        <v>3491</v>
      </c>
      <c r="D949" s="26" t="s">
        <v>917</v>
      </c>
      <c r="E949" s="114">
        <v>462.09</v>
      </c>
      <c r="F949" s="114">
        <v>0</v>
      </c>
      <c r="G949" s="114">
        <v>0</v>
      </c>
      <c r="H949" s="114">
        <v>0</v>
      </c>
      <c r="I949" s="114">
        <v>0</v>
      </c>
      <c r="J949" s="91">
        <f t="shared" si="53"/>
        <v>462.09</v>
      </c>
      <c r="K949" s="118" t="str">
        <f>IFERROR(VLOOKUP(C949,'CEDARS School FRPL'!$C$4:$H$2393,6,FALSE),"No")</f>
        <v>Yes</v>
      </c>
      <c r="L949" s="118" t="str">
        <f>VLOOKUP(A949,'District Data'!$A$2:$P$321,14,FALSE)</f>
        <v>Yes</v>
      </c>
      <c r="M949" s="120" t="str">
        <f>IFERROR(IF(AND(VLOOKUP(C949,'Package 218'!$D:$D,1,FALSE)=C949,VLOOKUP(C949,'Package 218'!$D:$F,3,FALSE)="Yes",VLOOKUP(A949,'District Data'!$A$2:$O$321,14,FALSE)="Yes"),"Yes","No"),"No")</f>
        <v>Yes</v>
      </c>
      <c r="N949" s="23" t="str">
        <f t="shared" si="54"/>
        <v>Yes</v>
      </c>
      <c r="O949" s="131" t="str">
        <f t="shared" si="55"/>
        <v>Yes</v>
      </c>
    </row>
    <row r="950" spans="1:15" x14ac:dyDescent="0.25">
      <c r="A950" s="136" t="s">
        <v>910</v>
      </c>
      <c r="B950" s="136" t="s">
        <v>3026</v>
      </c>
      <c r="C950" s="26">
        <v>3550</v>
      </c>
      <c r="D950" s="26" t="s">
        <v>918</v>
      </c>
      <c r="E950" s="114">
        <v>425.24</v>
      </c>
      <c r="F950" s="114">
        <v>0</v>
      </c>
      <c r="G950" s="114">
        <v>0</v>
      </c>
      <c r="H950" s="114">
        <v>0</v>
      </c>
      <c r="I950" s="114">
        <v>0</v>
      </c>
      <c r="J950" s="91">
        <f t="shared" si="53"/>
        <v>425.24</v>
      </c>
      <c r="K950" s="118" t="str">
        <f>IFERROR(VLOOKUP(C950,'CEDARS School FRPL'!$C$4:$H$2393,6,FALSE),"No")</f>
        <v>No</v>
      </c>
      <c r="L950" s="118" t="str">
        <f>VLOOKUP(A950,'District Data'!$A$2:$P$321,14,FALSE)</f>
        <v>Yes</v>
      </c>
      <c r="M950" s="120" t="str">
        <f>IFERROR(IF(AND(VLOOKUP(C950,'Package 218'!$D:$D,1,FALSE)=C950,VLOOKUP(C950,'Package 218'!$D:$F,3,FALSE)="Yes",VLOOKUP(A950,'District Data'!$A$2:$O$321,14,FALSE)="Yes"),"Yes","No"),"No")</f>
        <v>No</v>
      </c>
      <c r="N950" s="23" t="str">
        <f t="shared" si="54"/>
        <v>No</v>
      </c>
      <c r="O950" s="131" t="str">
        <f t="shared" si="55"/>
        <v>No</v>
      </c>
    </row>
    <row r="951" spans="1:15" x14ac:dyDescent="0.25">
      <c r="A951" s="136" t="s">
        <v>910</v>
      </c>
      <c r="B951" s="136" t="s">
        <v>3026</v>
      </c>
      <c r="C951" s="26">
        <v>3593</v>
      </c>
      <c r="D951" s="26" t="s">
        <v>919</v>
      </c>
      <c r="E951" s="114">
        <v>332.34</v>
      </c>
      <c r="F951" s="114">
        <v>0</v>
      </c>
      <c r="G951" s="114">
        <v>0</v>
      </c>
      <c r="H951" s="114">
        <v>0</v>
      </c>
      <c r="I951" s="114">
        <v>0</v>
      </c>
      <c r="J951" s="91">
        <f t="shared" si="53"/>
        <v>332.34</v>
      </c>
      <c r="K951" s="118" t="str">
        <f>IFERROR(VLOOKUP(C951,'CEDARS School FRPL'!$C$4:$H$2393,6,FALSE),"No")</f>
        <v>Yes</v>
      </c>
      <c r="L951" s="118" t="str">
        <f>VLOOKUP(A951,'District Data'!$A$2:$P$321,14,FALSE)</f>
        <v>Yes</v>
      </c>
      <c r="M951" s="120" t="str">
        <f>IFERROR(IF(AND(VLOOKUP(C951,'Package 218'!$D:$D,1,FALSE)=C951,VLOOKUP(C951,'Package 218'!$D:$F,3,FALSE)="Yes",VLOOKUP(A951,'District Data'!$A$2:$O$321,14,FALSE)="Yes"),"Yes","No"),"No")</f>
        <v>Yes</v>
      </c>
      <c r="N951" s="23" t="str">
        <f t="shared" si="54"/>
        <v>Yes</v>
      </c>
      <c r="O951" s="131" t="str">
        <f t="shared" si="55"/>
        <v>Yes</v>
      </c>
    </row>
    <row r="952" spans="1:15" x14ac:dyDescent="0.25">
      <c r="A952" s="136" t="s">
        <v>910</v>
      </c>
      <c r="B952" s="136" t="s">
        <v>3026</v>
      </c>
      <c r="C952" s="26">
        <v>3640</v>
      </c>
      <c r="D952" s="26" t="s">
        <v>920</v>
      </c>
      <c r="E952" s="114">
        <v>1833.3</v>
      </c>
      <c r="F952" s="114">
        <v>0</v>
      </c>
      <c r="G952" s="114">
        <v>329.28999999999996</v>
      </c>
      <c r="H952" s="114">
        <v>0</v>
      </c>
      <c r="I952" s="114">
        <v>0</v>
      </c>
      <c r="J952" s="91">
        <f t="shared" si="53"/>
        <v>2162.59</v>
      </c>
      <c r="K952" s="118" t="str">
        <f>IFERROR(VLOOKUP(C952,'CEDARS School FRPL'!$C$4:$H$2393,6,FALSE),"No")</f>
        <v>No</v>
      </c>
      <c r="L952" s="118" t="str">
        <f>VLOOKUP(A952,'District Data'!$A$2:$P$321,14,FALSE)</f>
        <v>Yes</v>
      </c>
      <c r="M952" s="120" t="str">
        <f>IFERROR(IF(AND(VLOOKUP(C952,'Package 218'!$D:$D,1,FALSE)=C952,VLOOKUP(C952,'Package 218'!$D:$F,3,FALSE)="Yes",VLOOKUP(A952,'District Data'!$A$2:$O$321,14,FALSE)="Yes"),"Yes","No"),"No")</f>
        <v>No</v>
      </c>
      <c r="N952" s="23" t="str">
        <f t="shared" si="54"/>
        <v>No</v>
      </c>
      <c r="O952" s="131" t="str">
        <f t="shared" si="55"/>
        <v>No</v>
      </c>
    </row>
    <row r="953" spans="1:15" x14ac:dyDescent="0.25">
      <c r="A953" s="136" t="s">
        <v>910</v>
      </c>
      <c r="B953" s="136" t="s">
        <v>3026</v>
      </c>
      <c r="C953" s="26">
        <v>3676</v>
      </c>
      <c r="D953" s="26" t="s">
        <v>921</v>
      </c>
      <c r="E953" s="114">
        <v>285.64</v>
      </c>
      <c r="F953" s="114">
        <v>0</v>
      </c>
      <c r="G953" s="114">
        <v>0</v>
      </c>
      <c r="H953" s="114">
        <v>0</v>
      </c>
      <c r="I953" s="114">
        <v>0</v>
      </c>
      <c r="J953" s="91">
        <f t="shared" si="53"/>
        <v>285.64</v>
      </c>
      <c r="K953" s="118" t="str">
        <f>IFERROR(VLOOKUP(C953,'CEDARS School FRPL'!$C$4:$H$2393,6,FALSE),"No")</f>
        <v>No</v>
      </c>
      <c r="L953" s="118" t="str">
        <f>VLOOKUP(A953,'District Data'!$A$2:$P$321,14,FALSE)</f>
        <v>Yes</v>
      </c>
      <c r="M953" s="120" t="str">
        <f>IFERROR(IF(AND(VLOOKUP(C953,'Package 218'!$D:$D,1,FALSE)=C953,VLOOKUP(C953,'Package 218'!$D:$F,3,FALSE)="Yes",VLOOKUP(A953,'District Data'!$A$2:$O$321,14,FALSE)="Yes"),"Yes","No"),"No")</f>
        <v>No</v>
      </c>
      <c r="N953" s="23" t="str">
        <f t="shared" si="54"/>
        <v>No</v>
      </c>
      <c r="O953" s="131" t="str">
        <f t="shared" si="55"/>
        <v>No</v>
      </c>
    </row>
    <row r="954" spans="1:15" x14ac:dyDescent="0.25">
      <c r="A954" s="136" t="s">
        <v>910</v>
      </c>
      <c r="B954" s="136" t="s">
        <v>3026</v>
      </c>
      <c r="C954" s="26">
        <v>3677</v>
      </c>
      <c r="D954" s="26" t="s">
        <v>922</v>
      </c>
      <c r="E954" s="114">
        <v>341.55</v>
      </c>
      <c r="F954" s="114">
        <v>0</v>
      </c>
      <c r="G954" s="114">
        <v>0</v>
      </c>
      <c r="H954" s="114">
        <v>0</v>
      </c>
      <c r="I954" s="114">
        <v>0</v>
      </c>
      <c r="J954" s="91">
        <f t="shared" si="53"/>
        <v>341.55</v>
      </c>
      <c r="K954" s="118" t="str">
        <f>IFERROR(VLOOKUP(C954,'CEDARS School FRPL'!$C$4:$H$2393,6,FALSE),"No")</f>
        <v>Yes</v>
      </c>
      <c r="L954" s="118" t="str">
        <f>VLOOKUP(A954,'District Data'!$A$2:$P$321,14,FALSE)</f>
        <v>Yes</v>
      </c>
      <c r="M954" s="120" t="str">
        <f>IFERROR(IF(AND(VLOOKUP(C954,'Package 218'!$D:$D,1,FALSE)=C954,VLOOKUP(C954,'Package 218'!$D:$F,3,FALSE)="Yes",VLOOKUP(A954,'District Data'!$A$2:$O$321,14,FALSE)="Yes"),"Yes","No"),"No")</f>
        <v>Yes</v>
      </c>
      <c r="N954" s="23" t="str">
        <f t="shared" si="54"/>
        <v>Yes</v>
      </c>
      <c r="O954" s="131" t="str">
        <f t="shared" si="55"/>
        <v>Yes</v>
      </c>
    </row>
    <row r="955" spans="1:15" x14ac:dyDescent="0.25">
      <c r="A955" s="136" t="s">
        <v>910</v>
      </c>
      <c r="B955" s="136" t="s">
        <v>3026</v>
      </c>
      <c r="C955" s="26">
        <v>3678</v>
      </c>
      <c r="D955" s="26" t="s">
        <v>923</v>
      </c>
      <c r="E955" s="114">
        <v>321.16000000000003</v>
      </c>
      <c r="F955" s="114">
        <v>0</v>
      </c>
      <c r="G955" s="114">
        <v>0</v>
      </c>
      <c r="H955" s="114">
        <v>0</v>
      </c>
      <c r="I955" s="114">
        <v>0</v>
      </c>
      <c r="J955" s="91">
        <f t="shared" si="53"/>
        <v>321.16000000000003</v>
      </c>
      <c r="K955" s="118" t="str">
        <f>IFERROR(VLOOKUP(C955,'CEDARS School FRPL'!$C$4:$H$2393,6,FALSE),"No")</f>
        <v>No</v>
      </c>
      <c r="L955" s="118" t="str">
        <f>VLOOKUP(A955,'District Data'!$A$2:$P$321,14,FALSE)</f>
        <v>Yes</v>
      </c>
      <c r="M955" s="120" t="str">
        <f>IFERROR(IF(AND(VLOOKUP(C955,'Package 218'!$D:$D,1,FALSE)=C955,VLOOKUP(C955,'Package 218'!$D:$F,3,FALSE)="Yes",VLOOKUP(A955,'District Data'!$A$2:$O$321,14,FALSE)="Yes"),"Yes","No"),"No")</f>
        <v>No</v>
      </c>
      <c r="N955" s="23" t="str">
        <f t="shared" si="54"/>
        <v>No</v>
      </c>
      <c r="O955" s="131" t="str">
        <f t="shared" si="55"/>
        <v>No</v>
      </c>
    </row>
    <row r="956" spans="1:15" x14ac:dyDescent="0.25">
      <c r="A956" s="136" t="s">
        <v>910</v>
      </c>
      <c r="B956" s="136" t="s">
        <v>3026</v>
      </c>
      <c r="C956" s="26">
        <v>3707</v>
      </c>
      <c r="D956" s="26" t="s">
        <v>924</v>
      </c>
      <c r="E956" s="114">
        <v>250</v>
      </c>
      <c r="F956" s="114">
        <v>0</v>
      </c>
      <c r="G956" s="114">
        <v>0</v>
      </c>
      <c r="H956" s="114">
        <v>0</v>
      </c>
      <c r="I956" s="114">
        <v>0</v>
      </c>
      <c r="J956" s="91">
        <f t="shared" si="53"/>
        <v>250</v>
      </c>
      <c r="K956" s="118" t="str">
        <f>IFERROR(VLOOKUP(C956,'CEDARS School FRPL'!$C$4:$H$2393,6,FALSE),"No")</f>
        <v>No</v>
      </c>
      <c r="L956" s="118" t="str">
        <f>VLOOKUP(A956,'District Data'!$A$2:$P$321,14,FALSE)</f>
        <v>Yes</v>
      </c>
      <c r="M956" s="120" t="str">
        <f>IFERROR(IF(AND(VLOOKUP(C956,'Package 218'!$D:$D,1,FALSE)=C956,VLOOKUP(C956,'Package 218'!$D:$F,3,FALSE)="Yes",VLOOKUP(A956,'District Data'!$A$2:$O$321,14,FALSE)="Yes"),"Yes","No"),"No")</f>
        <v>No</v>
      </c>
      <c r="N956" s="23" t="str">
        <f t="shared" si="54"/>
        <v>No</v>
      </c>
      <c r="O956" s="131" t="str">
        <f t="shared" si="55"/>
        <v>No</v>
      </c>
    </row>
    <row r="957" spans="1:15" x14ac:dyDescent="0.25">
      <c r="A957" s="136" t="s">
        <v>910</v>
      </c>
      <c r="B957" s="136" t="s">
        <v>3026</v>
      </c>
      <c r="C957" s="26">
        <v>3708</v>
      </c>
      <c r="D957" s="26" t="s">
        <v>925</v>
      </c>
      <c r="E957" s="114">
        <v>356.96</v>
      </c>
      <c r="F957" s="114">
        <v>0</v>
      </c>
      <c r="G957" s="114">
        <v>0</v>
      </c>
      <c r="H957" s="114">
        <v>0</v>
      </c>
      <c r="I957" s="114">
        <v>0</v>
      </c>
      <c r="J957" s="91">
        <f t="shared" si="53"/>
        <v>356.96</v>
      </c>
      <c r="K957" s="118" t="str">
        <f>IFERROR(VLOOKUP(C957,'CEDARS School FRPL'!$C$4:$H$2393,6,FALSE),"No")</f>
        <v>No</v>
      </c>
      <c r="L957" s="118" t="str">
        <f>VLOOKUP(A957,'District Data'!$A$2:$P$321,14,FALSE)</f>
        <v>Yes</v>
      </c>
      <c r="M957" s="120" t="str">
        <f>IFERROR(IF(AND(VLOOKUP(C957,'Package 218'!$D:$D,1,FALSE)=C957,VLOOKUP(C957,'Package 218'!$D:$F,3,FALSE)="Yes",VLOOKUP(A957,'District Data'!$A$2:$O$321,14,FALSE)="Yes"),"Yes","No"),"No")</f>
        <v>No</v>
      </c>
      <c r="N957" s="23" t="str">
        <f t="shared" si="54"/>
        <v>No</v>
      </c>
      <c r="O957" s="131" t="str">
        <f t="shared" si="55"/>
        <v>No</v>
      </c>
    </row>
    <row r="958" spans="1:15" x14ac:dyDescent="0.25">
      <c r="A958" s="136" t="s">
        <v>910</v>
      </c>
      <c r="B958" s="136" t="s">
        <v>3026</v>
      </c>
      <c r="C958" s="26">
        <v>3764</v>
      </c>
      <c r="D958" s="26" t="s">
        <v>926</v>
      </c>
      <c r="E958" s="114">
        <v>778.49</v>
      </c>
      <c r="F958" s="114">
        <v>0</v>
      </c>
      <c r="G958" s="114">
        <v>0</v>
      </c>
      <c r="H958" s="114">
        <v>0</v>
      </c>
      <c r="I958" s="114">
        <v>0</v>
      </c>
      <c r="J958" s="91">
        <f t="shared" si="53"/>
        <v>778.49</v>
      </c>
      <c r="K958" s="118" t="str">
        <f>IFERROR(VLOOKUP(C958,'CEDARS School FRPL'!$C$4:$H$2393,6,FALSE),"No")</f>
        <v>Yes</v>
      </c>
      <c r="L958" s="118" t="str">
        <f>VLOOKUP(A958,'District Data'!$A$2:$P$321,14,FALSE)</f>
        <v>Yes</v>
      </c>
      <c r="M958" s="120" t="str">
        <f>IFERROR(IF(AND(VLOOKUP(C958,'Package 218'!$D:$D,1,FALSE)=C958,VLOOKUP(C958,'Package 218'!$D:$F,3,FALSE)="Yes",VLOOKUP(A958,'District Data'!$A$2:$O$321,14,FALSE)="Yes"),"Yes","No"),"No")</f>
        <v>Yes</v>
      </c>
      <c r="N958" s="23" t="str">
        <f t="shared" si="54"/>
        <v>Yes</v>
      </c>
      <c r="O958" s="131" t="str">
        <f t="shared" si="55"/>
        <v>Yes</v>
      </c>
    </row>
    <row r="959" spans="1:15" x14ac:dyDescent="0.25">
      <c r="A959" s="136" t="s">
        <v>910</v>
      </c>
      <c r="B959" s="136" t="s">
        <v>3026</v>
      </c>
      <c r="C959" s="26">
        <v>4126</v>
      </c>
      <c r="D959" s="26" t="s">
        <v>927</v>
      </c>
      <c r="E959" s="114">
        <v>391.06</v>
      </c>
      <c r="F959" s="114">
        <v>0</v>
      </c>
      <c r="G959" s="114">
        <v>0</v>
      </c>
      <c r="H959" s="114">
        <v>0</v>
      </c>
      <c r="I959" s="114">
        <v>0</v>
      </c>
      <c r="J959" s="91">
        <f t="shared" si="53"/>
        <v>391.06</v>
      </c>
      <c r="K959" s="118" t="str">
        <f>IFERROR(VLOOKUP(C959,'CEDARS School FRPL'!$C$4:$H$2393,6,FALSE),"No")</f>
        <v>No</v>
      </c>
      <c r="L959" s="118" t="str">
        <f>VLOOKUP(A959,'District Data'!$A$2:$P$321,14,FALSE)</f>
        <v>Yes</v>
      </c>
      <c r="M959" s="120" t="str">
        <f>IFERROR(IF(AND(VLOOKUP(C959,'Package 218'!$D:$D,1,FALSE)=C959,VLOOKUP(C959,'Package 218'!$D:$F,3,FALSE)="Yes",VLOOKUP(A959,'District Data'!$A$2:$O$321,14,FALSE)="Yes"),"Yes","No"),"No")</f>
        <v>No</v>
      </c>
      <c r="N959" s="23" t="str">
        <f t="shared" si="54"/>
        <v>No</v>
      </c>
      <c r="O959" s="131" t="str">
        <f t="shared" si="55"/>
        <v>No</v>
      </c>
    </row>
    <row r="960" spans="1:15" x14ac:dyDescent="0.25">
      <c r="A960" s="136" t="s">
        <v>910</v>
      </c>
      <c r="B960" s="136" t="s">
        <v>3026</v>
      </c>
      <c r="C960" s="26">
        <v>4127</v>
      </c>
      <c r="D960" s="26" t="s">
        <v>928</v>
      </c>
      <c r="E960" s="114">
        <v>774.68</v>
      </c>
      <c r="F960" s="114">
        <v>0</v>
      </c>
      <c r="G960" s="114">
        <v>0</v>
      </c>
      <c r="H960" s="114">
        <v>0</v>
      </c>
      <c r="I960" s="114">
        <v>0</v>
      </c>
      <c r="J960" s="91">
        <f t="shared" si="53"/>
        <v>774.68</v>
      </c>
      <c r="K960" s="118" t="str">
        <f>IFERROR(VLOOKUP(C960,'CEDARS School FRPL'!$C$4:$H$2393,6,FALSE),"No")</f>
        <v>No</v>
      </c>
      <c r="L960" s="118" t="str">
        <f>VLOOKUP(A960,'District Data'!$A$2:$P$321,14,FALSE)</f>
        <v>Yes</v>
      </c>
      <c r="M960" s="120" t="str">
        <f>IFERROR(IF(AND(VLOOKUP(C960,'Package 218'!$D:$D,1,FALSE)=C960,VLOOKUP(C960,'Package 218'!$D:$F,3,FALSE)="Yes",VLOOKUP(A960,'District Data'!$A$2:$O$321,14,FALSE)="Yes"),"Yes","No"),"No")</f>
        <v>No</v>
      </c>
      <c r="N960" s="23" t="str">
        <f t="shared" si="54"/>
        <v>No</v>
      </c>
      <c r="O960" s="131" t="str">
        <f t="shared" si="55"/>
        <v>No</v>
      </c>
    </row>
    <row r="961" spans="1:15" x14ac:dyDescent="0.25">
      <c r="A961" s="136" t="s">
        <v>910</v>
      </c>
      <c r="B961" s="136" t="s">
        <v>3026</v>
      </c>
      <c r="C961" s="26">
        <v>4128</v>
      </c>
      <c r="D961" s="26" t="s">
        <v>929</v>
      </c>
      <c r="E961" s="114">
        <v>1607.7</v>
      </c>
      <c r="F961" s="114">
        <v>0</v>
      </c>
      <c r="G961" s="114">
        <v>336.38</v>
      </c>
      <c r="H961" s="114">
        <v>0</v>
      </c>
      <c r="I961" s="114">
        <v>0</v>
      </c>
      <c r="J961" s="91">
        <f t="shared" si="53"/>
        <v>1944.08</v>
      </c>
      <c r="K961" s="118" t="str">
        <f>IFERROR(VLOOKUP(C961,'CEDARS School FRPL'!$C$4:$H$2393,6,FALSE),"No")</f>
        <v>No</v>
      </c>
      <c r="L961" s="118" t="str">
        <f>VLOOKUP(A961,'District Data'!$A$2:$P$321,14,FALSE)</f>
        <v>Yes</v>
      </c>
      <c r="M961" s="120" t="str">
        <f>IFERROR(IF(AND(VLOOKUP(C961,'Package 218'!$D:$D,1,FALSE)=C961,VLOOKUP(C961,'Package 218'!$D:$F,3,FALSE)="Yes",VLOOKUP(A961,'District Data'!$A$2:$O$321,14,FALSE)="Yes"),"Yes","No"),"No")</f>
        <v>No</v>
      </c>
      <c r="N961" s="23" t="str">
        <f t="shared" si="54"/>
        <v>No</v>
      </c>
      <c r="O961" s="131" t="str">
        <f t="shared" si="55"/>
        <v>No</v>
      </c>
    </row>
    <row r="962" spans="1:15" x14ac:dyDescent="0.25">
      <c r="A962" s="136" t="s">
        <v>910</v>
      </c>
      <c r="B962" s="136" t="s">
        <v>3026</v>
      </c>
      <c r="C962" s="26">
        <v>4293</v>
      </c>
      <c r="D962" s="26" t="s">
        <v>930</v>
      </c>
      <c r="E962" s="114">
        <v>424.14</v>
      </c>
      <c r="F962" s="114">
        <v>0</v>
      </c>
      <c r="G962" s="114">
        <v>0</v>
      </c>
      <c r="H962" s="114">
        <v>0</v>
      </c>
      <c r="I962" s="114">
        <v>0</v>
      </c>
      <c r="J962" s="91">
        <f t="shared" si="53"/>
        <v>424.14</v>
      </c>
      <c r="K962" s="118" t="str">
        <f>IFERROR(VLOOKUP(C962,'CEDARS School FRPL'!$C$4:$H$2393,6,FALSE),"No")</f>
        <v>No</v>
      </c>
      <c r="L962" s="118" t="str">
        <f>VLOOKUP(A962,'District Data'!$A$2:$P$321,14,FALSE)</f>
        <v>Yes</v>
      </c>
      <c r="M962" s="120" t="str">
        <f>IFERROR(IF(AND(VLOOKUP(C962,'Package 218'!$D:$D,1,FALSE)=C962,VLOOKUP(C962,'Package 218'!$D:$F,3,FALSE)="Yes",VLOOKUP(A962,'District Data'!$A$2:$O$321,14,FALSE)="Yes"),"Yes","No"),"No")</f>
        <v>No</v>
      </c>
      <c r="N962" s="23" t="str">
        <f t="shared" si="54"/>
        <v>No</v>
      </c>
      <c r="O962" s="131" t="str">
        <f t="shared" si="55"/>
        <v>No</v>
      </c>
    </row>
    <row r="963" spans="1:15" x14ac:dyDescent="0.25">
      <c r="A963" s="136" t="s">
        <v>910</v>
      </c>
      <c r="B963" s="136" t="s">
        <v>3026</v>
      </c>
      <c r="C963" s="26">
        <v>4294</v>
      </c>
      <c r="D963" s="26" t="s">
        <v>931</v>
      </c>
      <c r="E963" s="114">
        <v>452.07</v>
      </c>
      <c r="F963" s="114">
        <v>0</v>
      </c>
      <c r="G963" s="114">
        <v>0</v>
      </c>
      <c r="H963" s="114">
        <v>0</v>
      </c>
      <c r="I963" s="114">
        <v>0</v>
      </c>
      <c r="J963" s="91">
        <f t="shared" si="53"/>
        <v>452.07</v>
      </c>
      <c r="K963" s="118" t="str">
        <f>IFERROR(VLOOKUP(C963,'CEDARS School FRPL'!$C$4:$H$2393,6,FALSE),"No")</f>
        <v>Yes</v>
      </c>
      <c r="L963" s="118" t="str">
        <f>VLOOKUP(A963,'District Data'!$A$2:$P$321,14,FALSE)</f>
        <v>Yes</v>
      </c>
      <c r="M963" s="120" t="str">
        <f>IFERROR(IF(AND(VLOOKUP(C963,'Package 218'!$D:$D,1,FALSE)=C963,VLOOKUP(C963,'Package 218'!$D:$F,3,FALSE)="Yes",VLOOKUP(A963,'District Data'!$A$2:$O$321,14,FALSE)="Yes"),"Yes","No"),"No")</f>
        <v>Yes</v>
      </c>
      <c r="N963" s="23" t="str">
        <f t="shared" si="54"/>
        <v>Yes</v>
      </c>
      <c r="O963" s="131" t="str">
        <f t="shared" si="55"/>
        <v>Yes</v>
      </c>
    </row>
    <row r="964" spans="1:15" x14ac:dyDescent="0.25">
      <c r="A964" s="136" t="s">
        <v>910</v>
      </c>
      <c r="B964" s="136" t="s">
        <v>3026</v>
      </c>
      <c r="C964" s="26">
        <v>4301</v>
      </c>
      <c r="D964" s="26" t="s">
        <v>932</v>
      </c>
      <c r="E964" s="114">
        <v>327.48</v>
      </c>
      <c r="F964" s="114">
        <v>0</v>
      </c>
      <c r="G964" s="114">
        <v>0</v>
      </c>
      <c r="H964" s="114">
        <v>0</v>
      </c>
      <c r="I964" s="114">
        <v>0</v>
      </c>
      <c r="J964" s="91">
        <f t="shared" ref="J964:J1027" si="56">SUM(E964:I964)</f>
        <v>327.48</v>
      </c>
      <c r="K964" s="118" t="str">
        <f>IFERROR(VLOOKUP(C964,'CEDARS School FRPL'!$C$4:$H$2393,6,FALSE),"No")</f>
        <v>No</v>
      </c>
      <c r="L964" s="118" t="str">
        <f>VLOOKUP(A964,'District Data'!$A$2:$P$321,14,FALSE)</f>
        <v>Yes</v>
      </c>
      <c r="M964" s="120" t="str">
        <f>IFERROR(IF(AND(VLOOKUP(C964,'Package 218'!$D:$D,1,FALSE)=C964,VLOOKUP(C964,'Package 218'!$D:$F,3,FALSE)="Yes",VLOOKUP(A964,'District Data'!$A$2:$O$321,14,FALSE)="Yes"),"Yes","No"),"No")</f>
        <v>No</v>
      </c>
      <c r="N964" s="23" t="str">
        <f t="shared" ref="N964:N1027" si="57">IF(AND(M964="Yes",K964="Yes"),"Yes","No")</f>
        <v>No</v>
      </c>
      <c r="O964" s="131" t="str">
        <f t="shared" ref="O964:O1027" si="58">TEXT(N964, "Yes")</f>
        <v>No</v>
      </c>
    </row>
    <row r="965" spans="1:15" x14ac:dyDescent="0.25">
      <c r="A965" s="136" t="s">
        <v>910</v>
      </c>
      <c r="B965" s="136" t="s">
        <v>3026</v>
      </c>
      <c r="C965" s="26">
        <v>4345</v>
      </c>
      <c r="D965" s="26" t="s">
        <v>933</v>
      </c>
      <c r="E965" s="114">
        <v>387.67</v>
      </c>
      <c r="F965" s="114">
        <v>0</v>
      </c>
      <c r="G965" s="114">
        <v>0</v>
      </c>
      <c r="H965" s="114">
        <v>0</v>
      </c>
      <c r="I965" s="114">
        <v>0</v>
      </c>
      <c r="J965" s="91">
        <f t="shared" si="56"/>
        <v>387.67</v>
      </c>
      <c r="K965" s="118" t="str">
        <f>IFERROR(VLOOKUP(C965,'CEDARS School FRPL'!$C$4:$H$2393,6,FALSE),"No")</f>
        <v>Yes</v>
      </c>
      <c r="L965" s="118" t="str">
        <f>VLOOKUP(A965,'District Data'!$A$2:$P$321,14,FALSE)</f>
        <v>Yes</v>
      </c>
      <c r="M965" s="120" t="str">
        <f>IFERROR(IF(AND(VLOOKUP(C965,'Package 218'!$D:$D,1,FALSE)=C965,VLOOKUP(C965,'Package 218'!$D:$F,3,FALSE)="Yes",VLOOKUP(A965,'District Data'!$A$2:$O$321,14,FALSE)="Yes"),"Yes","No"),"No")</f>
        <v>Yes</v>
      </c>
      <c r="N965" s="23" t="str">
        <f t="shared" si="57"/>
        <v>Yes</v>
      </c>
      <c r="O965" s="131" t="str">
        <f t="shared" si="58"/>
        <v>Yes</v>
      </c>
    </row>
    <row r="966" spans="1:15" x14ac:dyDescent="0.25">
      <c r="A966" s="136" t="s">
        <v>910</v>
      </c>
      <c r="B966" s="136" t="s">
        <v>3026</v>
      </c>
      <c r="C966" s="26">
        <v>4353</v>
      </c>
      <c r="D966" s="26" t="s">
        <v>934</v>
      </c>
      <c r="E966" s="114">
        <v>319.73</v>
      </c>
      <c r="F966" s="114">
        <v>0</v>
      </c>
      <c r="G966" s="114">
        <v>0</v>
      </c>
      <c r="H966" s="114">
        <v>0</v>
      </c>
      <c r="I966" s="114">
        <v>0</v>
      </c>
      <c r="J966" s="91">
        <f t="shared" si="56"/>
        <v>319.73</v>
      </c>
      <c r="K966" s="118" t="str">
        <f>IFERROR(VLOOKUP(C966,'CEDARS School FRPL'!$C$4:$H$2393,6,FALSE),"No")</f>
        <v>No</v>
      </c>
      <c r="L966" s="118" t="str">
        <f>VLOOKUP(A966,'District Data'!$A$2:$P$321,14,FALSE)</f>
        <v>Yes</v>
      </c>
      <c r="M966" s="120" t="str">
        <f>IFERROR(IF(AND(VLOOKUP(C966,'Package 218'!$D:$D,1,FALSE)=C966,VLOOKUP(C966,'Package 218'!$D:$F,3,FALSE)="Yes",VLOOKUP(A966,'District Data'!$A$2:$O$321,14,FALSE)="Yes"),"Yes","No"),"No")</f>
        <v>No</v>
      </c>
      <c r="N966" s="23" t="str">
        <f t="shared" si="57"/>
        <v>No</v>
      </c>
      <c r="O966" s="131" t="str">
        <f t="shared" si="58"/>
        <v>No</v>
      </c>
    </row>
    <row r="967" spans="1:15" x14ac:dyDescent="0.25">
      <c r="A967" s="136" t="s">
        <v>910</v>
      </c>
      <c r="B967" s="136" t="s">
        <v>3026</v>
      </c>
      <c r="C967" s="26">
        <v>4356</v>
      </c>
      <c r="D967" s="26" t="s">
        <v>935</v>
      </c>
      <c r="E967" s="114">
        <v>480.3</v>
      </c>
      <c r="F967" s="114">
        <v>0</v>
      </c>
      <c r="G967" s="114">
        <v>0</v>
      </c>
      <c r="H967" s="114">
        <v>0</v>
      </c>
      <c r="I967" s="114">
        <v>0</v>
      </c>
      <c r="J967" s="91">
        <f t="shared" si="56"/>
        <v>480.3</v>
      </c>
      <c r="K967" s="118" t="str">
        <f>IFERROR(VLOOKUP(C967,'CEDARS School FRPL'!$C$4:$H$2393,6,FALSE),"No")</f>
        <v>Yes</v>
      </c>
      <c r="L967" s="118" t="str">
        <f>VLOOKUP(A967,'District Data'!$A$2:$P$321,14,FALSE)</f>
        <v>Yes</v>
      </c>
      <c r="M967" s="120" t="str">
        <f>IFERROR(IF(AND(VLOOKUP(C967,'Package 218'!$D:$D,1,FALSE)=C967,VLOOKUP(C967,'Package 218'!$D:$F,3,FALSE)="Yes",VLOOKUP(A967,'District Data'!$A$2:$O$321,14,FALSE)="Yes"),"Yes","No"),"No")</f>
        <v>Yes</v>
      </c>
      <c r="N967" s="23" t="str">
        <f t="shared" si="57"/>
        <v>Yes</v>
      </c>
      <c r="O967" s="131" t="str">
        <f t="shared" si="58"/>
        <v>Yes</v>
      </c>
    </row>
    <row r="968" spans="1:15" x14ac:dyDescent="0.25">
      <c r="A968" s="136" t="s">
        <v>910</v>
      </c>
      <c r="B968" s="136" t="s">
        <v>3026</v>
      </c>
      <c r="C968" s="26">
        <v>4413</v>
      </c>
      <c r="D968" s="26" t="s">
        <v>936</v>
      </c>
      <c r="E968" s="114">
        <v>322.5</v>
      </c>
      <c r="F968" s="114">
        <v>0</v>
      </c>
      <c r="G968" s="114">
        <v>0</v>
      </c>
      <c r="H968" s="114">
        <v>0</v>
      </c>
      <c r="I968" s="114">
        <v>0</v>
      </c>
      <c r="J968" s="91">
        <f t="shared" si="56"/>
        <v>322.5</v>
      </c>
      <c r="K968" s="118" t="str">
        <f>IFERROR(VLOOKUP(C968,'CEDARS School FRPL'!$C$4:$H$2393,6,FALSE),"No")</f>
        <v>Yes</v>
      </c>
      <c r="L968" s="118" t="str">
        <f>VLOOKUP(A968,'District Data'!$A$2:$P$321,14,FALSE)</f>
        <v>Yes</v>
      </c>
      <c r="M968" s="120" t="str">
        <f>IFERROR(IF(AND(VLOOKUP(C968,'Package 218'!$D:$D,1,FALSE)=C968,VLOOKUP(C968,'Package 218'!$D:$F,3,FALSE)="Yes",VLOOKUP(A968,'District Data'!$A$2:$O$321,14,FALSE)="Yes"),"Yes","No"),"No")</f>
        <v>Yes</v>
      </c>
      <c r="N968" s="23" t="str">
        <f t="shared" si="57"/>
        <v>Yes</v>
      </c>
      <c r="O968" s="131" t="str">
        <f t="shared" si="58"/>
        <v>Yes</v>
      </c>
    </row>
    <row r="969" spans="1:15" x14ac:dyDescent="0.25">
      <c r="A969" s="136" t="s">
        <v>910</v>
      </c>
      <c r="B969" s="136" t="s">
        <v>3026</v>
      </c>
      <c r="C969" s="26">
        <v>4420</v>
      </c>
      <c r="D969" s="26" t="s">
        <v>937</v>
      </c>
      <c r="E969" s="114">
        <v>496.68</v>
      </c>
      <c r="F969" s="114">
        <v>0</v>
      </c>
      <c r="G969" s="114">
        <v>0</v>
      </c>
      <c r="H969" s="114">
        <v>0</v>
      </c>
      <c r="I969" s="114">
        <v>0</v>
      </c>
      <c r="J969" s="91">
        <f t="shared" si="56"/>
        <v>496.68</v>
      </c>
      <c r="K969" s="118" t="str">
        <f>IFERROR(VLOOKUP(C969,'CEDARS School FRPL'!$C$4:$H$2393,6,FALSE),"No")</f>
        <v>No</v>
      </c>
      <c r="L969" s="118" t="str">
        <f>VLOOKUP(A969,'District Data'!$A$2:$P$321,14,FALSE)</f>
        <v>Yes</v>
      </c>
      <c r="M969" s="120" t="str">
        <f>IFERROR(IF(AND(VLOOKUP(C969,'Package 218'!$D:$D,1,FALSE)=C969,VLOOKUP(C969,'Package 218'!$D:$F,3,FALSE)="Yes",VLOOKUP(A969,'District Data'!$A$2:$O$321,14,FALSE)="Yes"),"Yes","No"),"No")</f>
        <v>No</v>
      </c>
      <c r="N969" s="23" t="str">
        <f t="shared" si="57"/>
        <v>No</v>
      </c>
      <c r="O969" s="131" t="str">
        <f t="shared" si="58"/>
        <v>No</v>
      </c>
    </row>
    <row r="970" spans="1:15" x14ac:dyDescent="0.25">
      <c r="A970" s="136" t="s">
        <v>910</v>
      </c>
      <c r="B970" s="136" t="s">
        <v>3026</v>
      </c>
      <c r="C970" s="26">
        <v>4440</v>
      </c>
      <c r="D970" s="26" t="s">
        <v>938</v>
      </c>
      <c r="E970" s="114">
        <v>912.3</v>
      </c>
      <c r="F970" s="114">
        <v>0</v>
      </c>
      <c r="G970" s="114">
        <v>0</v>
      </c>
      <c r="H970" s="114">
        <v>0</v>
      </c>
      <c r="I970" s="114">
        <v>0</v>
      </c>
      <c r="J970" s="91">
        <f t="shared" si="56"/>
        <v>912.3</v>
      </c>
      <c r="K970" s="118" t="str">
        <f>IFERROR(VLOOKUP(C970,'CEDARS School FRPL'!$C$4:$H$2393,6,FALSE),"No")</f>
        <v>Yes</v>
      </c>
      <c r="L970" s="118" t="str">
        <f>VLOOKUP(A970,'District Data'!$A$2:$P$321,14,FALSE)</f>
        <v>Yes</v>
      </c>
      <c r="M970" s="120" t="str">
        <f>IFERROR(IF(AND(VLOOKUP(C970,'Package 218'!$D:$D,1,FALSE)=C970,VLOOKUP(C970,'Package 218'!$D:$F,3,FALSE)="Yes",VLOOKUP(A970,'District Data'!$A$2:$O$321,14,FALSE)="Yes"),"Yes","No"),"No")</f>
        <v>Yes</v>
      </c>
      <c r="N970" s="23" t="str">
        <f t="shared" si="57"/>
        <v>Yes</v>
      </c>
      <c r="O970" s="131" t="str">
        <f t="shared" si="58"/>
        <v>Yes</v>
      </c>
    </row>
    <row r="971" spans="1:15" x14ac:dyDescent="0.25">
      <c r="A971" s="136" t="s">
        <v>910</v>
      </c>
      <c r="B971" s="136" t="s">
        <v>3026</v>
      </c>
      <c r="C971" s="26">
        <v>4465</v>
      </c>
      <c r="D971" s="26" t="s">
        <v>939</v>
      </c>
      <c r="E971" s="114">
        <v>388.55</v>
      </c>
      <c r="F971" s="114">
        <v>0</v>
      </c>
      <c r="G971" s="114">
        <v>0</v>
      </c>
      <c r="H971" s="114">
        <v>0</v>
      </c>
      <c r="I971" s="114">
        <v>0</v>
      </c>
      <c r="J971" s="91">
        <f t="shared" si="56"/>
        <v>388.55</v>
      </c>
      <c r="K971" s="118" t="str">
        <f>IFERROR(VLOOKUP(C971,'CEDARS School FRPL'!$C$4:$H$2393,6,FALSE),"No")</f>
        <v>Yes</v>
      </c>
      <c r="L971" s="118" t="str">
        <f>VLOOKUP(A971,'District Data'!$A$2:$P$321,14,FALSE)</f>
        <v>Yes</v>
      </c>
      <c r="M971" s="120" t="str">
        <f>IFERROR(IF(AND(VLOOKUP(C971,'Package 218'!$D:$D,1,FALSE)=C971,VLOOKUP(C971,'Package 218'!$D:$F,3,FALSE)="Yes",VLOOKUP(A971,'District Data'!$A$2:$O$321,14,FALSE)="Yes"),"Yes","No"),"No")</f>
        <v>Yes</v>
      </c>
      <c r="N971" s="23" t="str">
        <f t="shared" si="57"/>
        <v>Yes</v>
      </c>
      <c r="O971" s="131" t="str">
        <f t="shared" si="58"/>
        <v>Yes</v>
      </c>
    </row>
    <row r="972" spans="1:15" x14ac:dyDescent="0.25">
      <c r="A972" s="136" t="s">
        <v>910</v>
      </c>
      <c r="B972" s="136" t="s">
        <v>3026</v>
      </c>
      <c r="C972" s="26">
        <v>4466</v>
      </c>
      <c r="D972" s="26" t="s">
        <v>940</v>
      </c>
      <c r="E972" s="114">
        <v>329.63</v>
      </c>
      <c r="F972" s="114">
        <v>0</v>
      </c>
      <c r="G972" s="114">
        <v>0</v>
      </c>
      <c r="H972" s="114">
        <v>0</v>
      </c>
      <c r="I972" s="114">
        <v>0</v>
      </c>
      <c r="J972" s="91">
        <f t="shared" si="56"/>
        <v>329.63</v>
      </c>
      <c r="K972" s="118" t="str">
        <f>IFERROR(VLOOKUP(C972,'CEDARS School FRPL'!$C$4:$H$2393,6,FALSE),"No")</f>
        <v>No</v>
      </c>
      <c r="L972" s="118" t="str">
        <f>VLOOKUP(A972,'District Data'!$A$2:$P$321,14,FALSE)</f>
        <v>Yes</v>
      </c>
      <c r="M972" s="120" t="str">
        <f>IFERROR(IF(AND(VLOOKUP(C972,'Package 218'!$D:$D,1,FALSE)=C972,VLOOKUP(C972,'Package 218'!$D:$F,3,FALSE)="Yes",VLOOKUP(A972,'District Data'!$A$2:$O$321,14,FALSE)="Yes"),"Yes","No"),"No")</f>
        <v>No</v>
      </c>
      <c r="N972" s="23" t="str">
        <f t="shared" si="57"/>
        <v>No</v>
      </c>
      <c r="O972" s="131" t="str">
        <f t="shared" si="58"/>
        <v>No</v>
      </c>
    </row>
    <row r="973" spans="1:15" x14ac:dyDescent="0.25">
      <c r="A973" s="136" t="s">
        <v>910</v>
      </c>
      <c r="B973" s="136" t="s">
        <v>3026</v>
      </c>
      <c r="C973" s="26">
        <v>4485</v>
      </c>
      <c r="D973" s="26" t="s">
        <v>941</v>
      </c>
      <c r="E973" s="114">
        <v>891.15</v>
      </c>
      <c r="F973" s="114">
        <v>0</v>
      </c>
      <c r="G973" s="114">
        <v>0</v>
      </c>
      <c r="H973" s="114">
        <v>0</v>
      </c>
      <c r="I973" s="114">
        <v>0</v>
      </c>
      <c r="J973" s="91">
        <f t="shared" si="56"/>
        <v>891.15</v>
      </c>
      <c r="K973" s="118" t="str">
        <f>IFERROR(VLOOKUP(C973,'CEDARS School FRPL'!$C$4:$H$2393,6,FALSE),"No")</f>
        <v>No</v>
      </c>
      <c r="L973" s="118" t="str">
        <f>VLOOKUP(A973,'District Data'!$A$2:$P$321,14,FALSE)</f>
        <v>Yes</v>
      </c>
      <c r="M973" s="120" t="str">
        <f>IFERROR(IF(AND(VLOOKUP(C973,'Package 218'!$D:$D,1,FALSE)=C973,VLOOKUP(C973,'Package 218'!$D:$F,3,FALSE)="Yes",VLOOKUP(A973,'District Data'!$A$2:$O$321,14,FALSE)="Yes"),"Yes","No"),"No")</f>
        <v>No</v>
      </c>
      <c r="N973" s="23" t="str">
        <f t="shared" si="57"/>
        <v>No</v>
      </c>
      <c r="O973" s="131" t="str">
        <f t="shared" si="58"/>
        <v>No</v>
      </c>
    </row>
    <row r="974" spans="1:15" x14ac:dyDescent="0.25">
      <c r="A974" s="136" t="s">
        <v>910</v>
      </c>
      <c r="B974" s="136" t="s">
        <v>3026</v>
      </c>
      <c r="C974" s="26">
        <v>4489</v>
      </c>
      <c r="D974" s="26" t="s">
        <v>942</v>
      </c>
      <c r="E974" s="114">
        <v>322.2</v>
      </c>
      <c r="F974" s="114">
        <v>0</v>
      </c>
      <c r="G974" s="114">
        <v>0</v>
      </c>
      <c r="H974" s="114">
        <v>0</v>
      </c>
      <c r="I974" s="114">
        <v>0</v>
      </c>
      <c r="J974" s="91">
        <f t="shared" si="56"/>
        <v>322.2</v>
      </c>
      <c r="K974" s="118" t="str">
        <f>IFERROR(VLOOKUP(C974,'CEDARS School FRPL'!$C$4:$H$2393,6,FALSE),"No")</f>
        <v>Yes</v>
      </c>
      <c r="L974" s="118" t="str">
        <f>VLOOKUP(A974,'District Data'!$A$2:$P$321,14,FALSE)</f>
        <v>Yes</v>
      </c>
      <c r="M974" s="120" t="str">
        <f>IFERROR(IF(AND(VLOOKUP(C974,'Package 218'!$D:$D,1,FALSE)=C974,VLOOKUP(C974,'Package 218'!$D:$F,3,FALSE)="Yes",VLOOKUP(A974,'District Data'!$A$2:$O$321,14,FALSE)="Yes"),"Yes","No"),"No")</f>
        <v>Yes</v>
      </c>
      <c r="N974" s="23" t="str">
        <f t="shared" si="57"/>
        <v>Yes</v>
      </c>
      <c r="O974" s="131" t="str">
        <f t="shared" si="58"/>
        <v>Yes</v>
      </c>
    </row>
    <row r="975" spans="1:15" x14ac:dyDescent="0.25">
      <c r="A975" s="136" t="s">
        <v>910</v>
      </c>
      <c r="B975" s="136" t="s">
        <v>3026</v>
      </c>
      <c r="C975" s="26">
        <v>4492</v>
      </c>
      <c r="D975" s="26" t="s">
        <v>943</v>
      </c>
      <c r="E975" s="114">
        <v>1362.42</v>
      </c>
      <c r="F975" s="114">
        <v>0</v>
      </c>
      <c r="G975" s="114">
        <v>144.65</v>
      </c>
      <c r="H975" s="114">
        <v>0</v>
      </c>
      <c r="I975" s="114">
        <v>0</v>
      </c>
      <c r="J975" s="91">
        <f t="shared" si="56"/>
        <v>1507.0700000000002</v>
      </c>
      <c r="K975" s="118" t="str">
        <f>IFERROR(VLOOKUP(C975,'CEDARS School FRPL'!$C$4:$H$2393,6,FALSE),"No")</f>
        <v>No</v>
      </c>
      <c r="L975" s="118" t="str">
        <f>VLOOKUP(A975,'District Data'!$A$2:$P$321,14,FALSE)</f>
        <v>Yes</v>
      </c>
      <c r="M975" s="120" t="str">
        <f>IFERROR(IF(AND(VLOOKUP(C975,'Package 218'!$D:$D,1,FALSE)=C975,VLOOKUP(C975,'Package 218'!$D:$F,3,FALSE)="Yes",VLOOKUP(A975,'District Data'!$A$2:$O$321,14,FALSE)="Yes"),"Yes","No"),"No")</f>
        <v>No</v>
      </c>
      <c r="N975" s="23" t="str">
        <f t="shared" si="57"/>
        <v>No</v>
      </c>
      <c r="O975" s="131" t="str">
        <f t="shared" si="58"/>
        <v>No</v>
      </c>
    </row>
    <row r="976" spans="1:15" x14ac:dyDescent="0.25">
      <c r="A976" s="136" t="s">
        <v>910</v>
      </c>
      <c r="B976" s="136" t="s">
        <v>3026</v>
      </c>
      <c r="C976" s="26">
        <v>4520</v>
      </c>
      <c r="D976" s="26" t="s">
        <v>944</v>
      </c>
      <c r="E976" s="114">
        <v>417.1</v>
      </c>
      <c r="F976" s="114">
        <v>0</v>
      </c>
      <c r="G976" s="114">
        <v>0</v>
      </c>
      <c r="H976" s="114">
        <v>0</v>
      </c>
      <c r="I976" s="114">
        <v>0</v>
      </c>
      <c r="J976" s="91">
        <f t="shared" si="56"/>
        <v>417.1</v>
      </c>
      <c r="K976" s="118" t="str">
        <f>IFERROR(VLOOKUP(C976,'CEDARS School FRPL'!$C$4:$H$2393,6,FALSE),"No")</f>
        <v>Yes</v>
      </c>
      <c r="L976" s="118" t="str">
        <f>VLOOKUP(A976,'District Data'!$A$2:$P$321,14,FALSE)</f>
        <v>Yes</v>
      </c>
      <c r="M976" s="120" t="str">
        <f>IFERROR(IF(AND(VLOOKUP(C976,'Package 218'!$D:$D,1,FALSE)=C976,VLOOKUP(C976,'Package 218'!$D:$F,3,FALSE)="Yes",VLOOKUP(A976,'District Data'!$A$2:$O$321,14,FALSE)="Yes"),"Yes","No"),"No")</f>
        <v>Yes</v>
      </c>
      <c r="N976" s="23" t="str">
        <f t="shared" si="57"/>
        <v>Yes</v>
      </c>
      <c r="O976" s="131" t="str">
        <f t="shared" si="58"/>
        <v>Yes</v>
      </c>
    </row>
    <row r="977" spans="1:15" x14ac:dyDescent="0.25">
      <c r="A977" s="136" t="s">
        <v>910</v>
      </c>
      <c r="B977" s="136" t="s">
        <v>3026</v>
      </c>
      <c r="C977" s="26">
        <v>4545</v>
      </c>
      <c r="D977" s="26" t="s">
        <v>945</v>
      </c>
      <c r="E977" s="114">
        <v>319.10000000000002</v>
      </c>
      <c r="F977" s="114">
        <v>0</v>
      </c>
      <c r="G977" s="114">
        <v>0</v>
      </c>
      <c r="H977" s="114">
        <v>0</v>
      </c>
      <c r="I977" s="114">
        <v>0</v>
      </c>
      <c r="J977" s="91">
        <f t="shared" si="56"/>
        <v>319.10000000000002</v>
      </c>
      <c r="K977" s="118" t="str">
        <f>IFERROR(VLOOKUP(C977,'CEDARS School FRPL'!$C$4:$H$2393,6,FALSE),"No")</f>
        <v>Yes</v>
      </c>
      <c r="L977" s="118" t="str">
        <f>VLOOKUP(A977,'District Data'!$A$2:$P$321,14,FALSE)</f>
        <v>Yes</v>
      </c>
      <c r="M977" s="120" t="str">
        <f>IFERROR(IF(AND(VLOOKUP(C977,'Package 218'!$D:$D,1,FALSE)=C977,VLOOKUP(C977,'Package 218'!$D:$F,3,FALSE)="Yes",VLOOKUP(A977,'District Data'!$A$2:$O$321,14,FALSE)="Yes"),"Yes","No"),"No")</f>
        <v>Yes</v>
      </c>
      <c r="N977" s="23" t="str">
        <f t="shared" si="57"/>
        <v>Yes</v>
      </c>
      <c r="O977" s="131" t="str">
        <f t="shared" si="58"/>
        <v>Yes</v>
      </c>
    </row>
    <row r="978" spans="1:15" x14ac:dyDescent="0.25">
      <c r="A978" s="136" t="s">
        <v>910</v>
      </c>
      <c r="B978" s="136" t="s">
        <v>3026</v>
      </c>
      <c r="C978" s="26">
        <v>4581</v>
      </c>
      <c r="D978" s="26" t="s">
        <v>946</v>
      </c>
      <c r="E978" s="114">
        <v>468.2</v>
      </c>
      <c r="F978" s="114">
        <v>0</v>
      </c>
      <c r="G978" s="114">
        <v>0</v>
      </c>
      <c r="H978" s="114">
        <v>0</v>
      </c>
      <c r="I978" s="114">
        <v>0</v>
      </c>
      <c r="J978" s="91">
        <f t="shared" si="56"/>
        <v>468.2</v>
      </c>
      <c r="K978" s="118" t="str">
        <f>IFERROR(VLOOKUP(C978,'CEDARS School FRPL'!$C$4:$H$2393,6,FALSE),"No")</f>
        <v>Yes</v>
      </c>
      <c r="L978" s="118" t="str">
        <f>VLOOKUP(A978,'District Data'!$A$2:$P$321,14,FALSE)</f>
        <v>Yes</v>
      </c>
      <c r="M978" s="120" t="str">
        <f>IFERROR(IF(AND(VLOOKUP(C978,'Package 218'!$D:$D,1,FALSE)=C978,VLOOKUP(C978,'Package 218'!$D:$F,3,FALSE)="Yes",VLOOKUP(A978,'District Data'!$A$2:$O$321,14,FALSE)="Yes"),"Yes","No"),"No")</f>
        <v>Yes</v>
      </c>
      <c r="N978" s="23" t="str">
        <f t="shared" si="57"/>
        <v>Yes</v>
      </c>
      <c r="O978" s="131" t="str">
        <f t="shared" si="58"/>
        <v>Yes</v>
      </c>
    </row>
    <row r="979" spans="1:15" x14ac:dyDescent="0.25">
      <c r="A979" s="136" t="s">
        <v>910</v>
      </c>
      <c r="B979" s="136" t="s">
        <v>3026</v>
      </c>
      <c r="C979" s="26">
        <v>5016</v>
      </c>
      <c r="D979" s="26" t="s">
        <v>947</v>
      </c>
      <c r="E979" s="114">
        <v>838.1</v>
      </c>
      <c r="F979" s="114">
        <v>0</v>
      </c>
      <c r="G979" s="114">
        <v>0</v>
      </c>
      <c r="H979" s="114">
        <v>0</v>
      </c>
      <c r="I979" s="114">
        <v>0</v>
      </c>
      <c r="J979" s="91">
        <f t="shared" si="56"/>
        <v>838.1</v>
      </c>
      <c r="K979" s="118" t="str">
        <f>IFERROR(VLOOKUP(C979,'CEDARS School FRPL'!$C$4:$H$2393,6,FALSE),"No")</f>
        <v>Yes</v>
      </c>
      <c r="L979" s="118" t="str">
        <f>VLOOKUP(A979,'District Data'!$A$2:$P$321,14,FALSE)</f>
        <v>Yes</v>
      </c>
      <c r="M979" s="120" t="str">
        <f>IFERROR(IF(AND(VLOOKUP(C979,'Package 218'!$D:$D,1,FALSE)=C979,VLOOKUP(C979,'Package 218'!$D:$F,3,FALSE)="Yes",VLOOKUP(A979,'District Data'!$A$2:$O$321,14,FALSE)="Yes"),"Yes","No"),"No")</f>
        <v>Yes</v>
      </c>
      <c r="N979" s="23" t="str">
        <f t="shared" si="57"/>
        <v>Yes</v>
      </c>
      <c r="O979" s="131" t="str">
        <f t="shared" si="58"/>
        <v>Yes</v>
      </c>
    </row>
    <row r="980" spans="1:15" x14ac:dyDescent="0.25">
      <c r="A980" s="136" t="s">
        <v>910</v>
      </c>
      <c r="B980" s="136" t="s">
        <v>3026</v>
      </c>
      <c r="C980" s="26">
        <v>5178</v>
      </c>
      <c r="D980" s="26" t="s">
        <v>648</v>
      </c>
      <c r="E980" s="114">
        <v>433.1</v>
      </c>
      <c r="F980" s="114">
        <v>0</v>
      </c>
      <c r="G980" s="114">
        <v>0</v>
      </c>
      <c r="H980" s="114">
        <v>0</v>
      </c>
      <c r="I980" s="114">
        <v>0</v>
      </c>
      <c r="J980" s="91">
        <f t="shared" si="56"/>
        <v>433.1</v>
      </c>
      <c r="K980" s="118" t="str">
        <f>IFERROR(VLOOKUP(C980,'CEDARS School FRPL'!$C$4:$H$2393,6,FALSE),"No")</f>
        <v>Yes</v>
      </c>
      <c r="L980" s="118" t="str">
        <f>VLOOKUP(A980,'District Data'!$A$2:$P$321,14,FALSE)</f>
        <v>Yes</v>
      </c>
      <c r="M980" s="120" t="str">
        <f>IFERROR(IF(AND(VLOOKUP(C980,'Package 218'!$D:$D,1,FALSE)=C980,VLOOKUP(C980,'Package 218'!$D:$F,3,FALSE)="Yes",VLOOKUP(A980,'District Data'!$A$2:$O$321,14,FALSE)="Yes"),"Yes","No"),"No")</f>
        <v>Yes</v>
      </c>
      <c r="N980" s="23" t="str">
        <f t="shared" si="57"/>
        <v>Yes</v>
      </c>
      <c r="O980" s="131" t="str">
        <f t="shared" si="58"/>
        <v>Yes</v>
      </c>
    </row>
    <row r="981" spans="1:15" x14ac:dyDescent="0.25">
      <c r="A981" s="136" t="s">
        <v>910</v>
      </c>
      <c r="B981" s="136" t="s">
        <v>3026</v>
      </c>
      <c r="C981" s="26">
        <v>5440</v>
      </c>
      <c r="D981" s="26" t="s">
        <v>949</v>
      </c>
      <c r="E981" s="114">
        <v>76.900000000000006</v>
      </c>
      <c r="F981" s="114">
        <v>0</v>
      </c>
      <c r="G981" s="114">
        <v>0</v>
      </c>
      <c r="H981" s="114">
        <v>0</v>
      </c>
      <c r="I981" s="114">
        <v>0</v>
      </c>
      <c r="J981" s="91">
        <f t="shared" si="56"/>
        <v>76.900000000000006</v>
      </c>
      <c r="K981" s="118" t="str">
        <f>IFERROR(VLOOKUP(C981,'CEDARS School FRPL'!$C$4:$H$2393,6,FALSE),"No")</f>
        <v>Yes</v>
      </c>
      <c r="L981" s="118" t="str">
        <f>VLOOKUP(A981,'District Data'!$A$2:$P$321,14,FALSE)</f>
        <v>Yes</v>
      </c>
      <c r="M981" s="120" t="str">
        <f>IFERROR(IF(AND(VLOOKUP(C981,'Package 218'!$D:$D,1,FALSE)=C981,VLOOKUP(C981,'Package 218'!$D:$F,3,FALSE)="Yes",VLOOKUP(A981,'District Data'!$A$2:$O$321,14,FALSE)="Yes"),"Yes","No"),"No")</f>
        <v>Yes</v>
      </c>
      <c r="N981" s="23" t="str">
        <f t="shared" si="57"/>
        <v>Yes</v>
      </c>
      <c r="O981" s="131" t="str">
        <f t="shared" si="58"/>
        <v>Yes</v>
      </c>
    </row>
    <row r="982" spans="1:15" x14ac:dyDescent="0.25">
      <c r="A982" s="136" t="s">
        <v>910</v>
      </c>
      <c r="B982" s="136" t="s">
        <v>3026</v>
      </c>
      <c r="C982" s="26">
        <v>5676</v>
      </c>
      <c r="D982" s="26" t="s">
        <v>2889</v>
      </c>
      <c r="E982" s="114">
        <v>308.77999999999997</v>
      </c>
      <c r="F982" s="114">
        <v>0</v>
      </c>
      <c r="G982" s="114">
        <v>32.17</v>
      </c>
      <c r="H982" s="114">
        <v>0</v>
      </c>
      <c r="I982" s="114">
        <v>0</v>
      </c>
      <c r="J982" s="91">
        <f t="shared" si="56"/>
        <v>340.95</v>
      </c>
      <c r="K982" s="118" t="str">
        <f>IFERROR(VLOOKUP(C982,'CEDARS School FRPL'!$C$4:$H$2393,6,FALSE),"No")</f>
        <v>No</v>
      </c>
      <c r="L982" s="118" t="str">
        <f>VLOOKUP(A982,'District Data'!$A$2:$P$321,14,FALSE)</f>
        <v>Yes</v>
      </c>
      <c r="M982" s="120" t="str">
        <f>IFERROR(IF(AND(VLOOKUP(C982,'Package 218'!$D:$D,1,FALSE)=C982,VLOOKUP(C982,'Package 218'!$D:$F,3,FALSE)="Yes",VLOOKUP(A982,'District Data'!$A$2:$O$321,14,FALSE)="Yes"),"Yes","No"),"No")</f>
        <v>No</v>
      </c>
      <c r="N982" s="23" t="str">
        <f t="shared" si="57"/>
        <v>No</v>
      </c>
      <c r="O982" s="131" t="str">
        <f t="shared" si="58"/>
        <v>No</v>
      </c>
    </row>
    <row r="983" spans="1:15" x14ac:dyDescent="0.25">
      <c r="A983" s="136" t="s">
        <v>910</v>
      </c>
      <c r="B983" s="136" t="s">
        <v>3026</v>
      </c>
      <c r="C983" s="26">
        <v>5677</v>
      </c>
      <c r="D983" s="26" t="s">
        <v>2888</v>
      </c>
      <c r="E983" s="114">
        <v>630.1</v>
      </c>
      <c r="F983" s="114">
        <v>0</v>
      </c>
      <c r="G983" s="114">
        <v>0</v>
      </c>
      <c r="H983" s="114">
        <v>0</v>
      </c>
      <c r="I983" s="114">
        <v>0</v>
      </c>
      <c r="J983" s="91">
        <f t="shared" si="56"/>
        <v>630.1</v>
      </c>
      <c r="K983" s="118" t="str">
        <f>IFERROR(VLOOKUP(C983,'CEDARS School FRPL'!$C$4:$H$2393,6,FALSE),"No")</f>
        <v>Yes</v>
      </c>
      <c r="L983" s="118" t="str">
        <f>VLOOKUP(A983,'District Data'!$A$2:$P$321,14,FALSE)</f>
        <v>Yes</v>
      </c>
      <c r="M983" s="120" t="str">
        <f>IFERROR(IF(AND(VLOOKUP(C983,'Package 218'!$D:$D,1,FALSE)=C983,VLOOKUP(C983,'Package 218'!$D:$F,3,FALSE)="Yes",VLOOKUP(A983,'District Data'!$A$2:$O$321,14,FALSE)="Yes"),"Yes","No"),"No")</f>
        <v>Yes</v>
      </c>
      <c r="N983" s="23" t="str">
        <f t="shared" si="57"/>
        <v>Yes</v>
      </c>
      <c r="O983" s="131" t="str">
        <f t="shared" si="58"/>
        <v>Yes</v>
      </c>
    </row>
    <row r="984" spans="1:15" x14ac:dyDescent="0.25">
      <c r="A984" s="136" t="s">
        <v>910</v>
      </c>
      <c r="B984" s="136" t="s">
        <v>3026</v>
      </c>
      <c r="C984" s="26">
        <v>5729</v>
      </c>
      <c r="D984" s="26" t="s">
        <v>3278</v>
      </c>
      <c r="E984" s="114">
        <v>160.04</v>
      </c>
      <c r="F984" s="114">
        <v>0</v>
      </c>
      <c r="G984" s="114">
        <v>2.2000000000000002</v>
      </c>
      <c r="H984" s="114">
        <v>0</v>
      </c>
      <c r="I984" s="114">
        <v>0</v>
      </c>
      <c r="J984" s="91">
        <f t="shared" si="56"/>
        <v>162.23999999999998</v>
      </c>
      <c r="K984" s="118" t="str">
        <f>IFERROR(VLOOKUP(C984,'CEDARS School FRPL'!$C$4:$H$2393,6,FALSE),"No")</f>
        <v>Yes</v>
      </c>
      <c r="L984" s="118" t="str">
        <f>VLOOKUP(A984,'District Data'!$A$2:$P$321,14,FALSE)</f>
        <v>Yes</v>
      </c>
      <c r="M984" s="120" t="str">
        <f>IFERROR(IF(AND(VLOOKUP(C984,'Package 218'!$D:$D,1,FALSE)=C984,VLOOKUP(C984,'Package 218'!$D:$F,3,FALSE)="Yes",VLOOKUP(A984,'District Data'!$A$2:$O$321,14,FALSE)="Yes"),"Yes","No"),"No")</f>
        <v>Yes</v>
      </c>
      <c r="N984" s="23" t="str">
        <f t="shared" si="57"/>
        <v>Yes</v>
      </c>
      <c r="O984" s="131" t="str">
        <f t="shared" si="58"/>
        <v>Yes</v>
      </c>
    </row>
    <row r="985" spans="1:15" x14ac:dyDescent="0.25">
      <c r="A985" s="136" t="s">
        <v>910</v>
      </c>
      <c r="B985" s="136" t="s">
        <v>3026</v>
      </c>
      <c r="C985" s="26">
        <v>5738</v>
      </c>
      <c r="D985" s="26" t="s">
        <v>3333</v>
      </c>
      <c r="E985" s="114">
        <v>789.38</v>
      </c>
      <c r="F985" s="114">
        <v>0</v>
      </c>
      <c r="G985" s="114">
        <v>0</v>
      </c>
      <c r="H985" s="114">
        <v>0</v>
      </c>
      <c r="I985" s="114">
        <v>0</v>
      </c>
      <c r="J985" s="91">
        <f t="shared" si="56"/>
        <v>789.38</v>
      </c>
      <c r="K985" s="118" t="str">
        <f>IFERROR(VLOOKUP(C985,'CEDARS School FRPL'!$C$4:$H$2393,6,FALSE),"No")</f>
        <v>Yes</v>
      </c>
      <c r="L985" s="118" t="str">
        <f>VLOOKUP(A985,'District Data'!$A$2:$P$321,14,FALSE)</f>
        <v>Yes</v>
      </c>
      <c r="M985" s="120" t="str">
        <f>IFERROR(IF(AND(VLOOKUP(C985,'Package 218'!$D:$D,1,FALSE)=C985,VLOOKUP(C985,'Package 218'!$D:$F,3,FALSE)="Yes",VLOOKUP(A985,'District Data'!$A$2:$O$321,14,FALSE)="Yes"),"Yes","No"),"No")</f>
        <v>Yes</v>
      </c>
      <c r="N985" s="23" t="str">
        <f t="shared" si="57"/>
        <v>Yes</v>
      </c>
      <c r="O985" s="131" t="str">
        <f t="shared" si="58"/>
        <v>Yes</v>
      </c>
    </row>
    <row r="986" spans="1:15" x14ac:dyDescent="0.25">
      <c r="A986" s="136" t="s">
        <v>1347</v>
      </c>
      <c r="B986" s="136" t="s">
        <v>3088</v>
      </c>
      <c r="C986" s="26">
        <v>1815</v>
      </c>
      <c r="D986" s="26" t="s">
        <v>1348</v>
      </c>
      <c r="E986" s="114">
        <v>23.14</v>
      </c>
      <c r="F986" s="114">
        <v>0</v>
      </c>
      <c r="G986" s="114">
        <v>0</v>
      </c>
      <c r="H986" s="114">
        <v>0</v>
      </c>
      <c r="I986" s="114">
        <v>0</v>
      </c>
      <c r="J986" s="91">
        <f t="shared" si="56"/>
        <v>23.14</v>
      </c>
      <c r="K986" s="118" t="str">
        <f>IFERROR(VLOOKUP(C986,'CEDARS School FRPL'!$C$4:$H$2393,6,FALSE),"No")</f>
        <v>No</v>
      </c>
      <c r="L986" s="118" t="str">
        <f>VLOOKUP(A986,'District Data'!$A$2:$P$321,14,FALSE)</f>
        <v>Yes</v>
      </c>
      <c r="M986" s="120" t="str">
        <f>IFERROR(IF(AND(VLOOKUP(C986,'Package 218'!$D:$D,1,FALSE)=C986,VLOOKUP(C986,'Package 218'!$D:$F,3,FALSE)="Yes",VLOOKUP(A986,'District Data'!$A$2:$O$321,14,FALSE)="Yes"),"Yes","No"),"No")</f>
        <v>No</v>
      </c>
      <c r="N986" s="23" t="str">
        <f t="shared" si="57"/>
        <v>No</v>
      </c>
      <c r="O986" s="131" t="str">
        <f t="shared" si="58"/>
        <v>No</v>
      </c>
    </row>
    <row r="987" spans="1:15" x14ac:dyDescent="0.25">
      <c r="A987" s="136" t="s">
        <v>1347</v>
      </c>
      <c r="B987" s="136" t="s">
        <v>3088</v>
      </c>
      <c r="C987" s="26">
        <v>2993</v>
      </c>
      <c r="D987" s="26" t="s">
        <v>1349</v>
      </c>
      <c r="E987" s="114">
        <v>386.1</v>
      </c>
      <c r="F987" s="114">
        <v>0</v>
      </c>
      <c r="G987" s="114">
        <v>0</v>
      </c>
      <c r="H987" s="114">
        <v>0</v>
      </c>
      <c r="I987" s="114">
        <v>0</v>
      </c>
      <c r="J987" s="91">
        <f t="shared" si="56"/>
        <v>386.1</v>
      </c>
      <c r="K987" s="118" t="str">
        <f>IFERROR(VLOOKUP(C987,'CEDARS School FRPL'!$C$4:$H$2393,6,FALSE),"No")</f>
        <v>No</v>
      </c>
      <c r="L987" s="118" t="str">
        <f>VLOOKUP(A987,'District Data'!$A$2:$P$321,14,FALSE)</f>
        <v>Yes</v>
      </c>
      <c r="M987" s="120" t="str">
        <f>IFERROR(IF(AND(VLOOKUP(C987,'Package 218'!$D:$D,1,FALSE)=C987,VLOOKUP(C987,'Package 218'!$D:$F,3,FALSE)="Yes",VLOOKUP(A987,'District Data'!$A$2:$O$321,14,FALSE)="Yes"),"Yes","No"),"No")</f>
        <v>No</v>
      </c>
      <c r="N987" s="23" t="str">
        <f t="shared" si="57"/>
        <v>No</v>
      </c>
      <c r="O987" s="131" t="str">
        <f t="shared" si="58"/>
        <v>No</v>
      </c>
    </row>
    <row r="988" spans="1:15" x14ac:dyDescent="0.25">
      <c r="A988" s="136" t="s">
        <v>1347</v>
      </c>
      <c r="B988" s="136" t="s">
        <v>3088</v>
      </c>
      <c r="C988" s="26">
        <v>3105</v>
      </c>
      <c r="D988" s="26" t="s">
        <v>1350</v>
      </c>
      <c r="E988" s="114">
        <v>494.75</v>
      </c>
      <c r="F988" s="114">
        <v>0</v>
      </c>
      <c r="G988" s="114">
        <v>0</v>
      </c>
      <c r="H988" s="114">
        <v>0</v>
      </c>
      <c r="I988" s="114">
        <v>0</v>
      </c>
      <c r="J988" s="91">
        <f t="shared" si="56"/>
        <v>494.75</v>
      </c>
      <c r="K988" s="118" t="str">
        <f>IFERROR(VLOOKUP(C988,'CEDARS School FRPL'!$C$4:$H$2393,6,FALSE),"No")</f>
        <v>No</v>
      </c>
      <c r="L988" s="118" t="str">
        <f>VLOOKUP(A988,'District Data'!$A$2:$P$321,14,FALSE)</f>
        <v>Yes</v>
      </c>
      <c r="M988" s="120" t="str">
        <f>IFERROR(IF(AND(VLOOKUP(C988,'Package 218'!$D:$D,1,FALSE)=C988,VLOOKUP(C988,'Package 218'!$D:$F,3,FALSE)="Yes",VLOOKUP(A988,'District Data'!$A$2:$O$321,14,FALSE)="Yes"),"Yes","No"),"No")</f>
        <v>No</v>
      </c>
      <c r="N988" s="23" t="str">
        <f t="shared" si="57"/>
        <v>No</v>
      </c>
      <c r="O988" s="131" t="str">
        <f t="shared" si="58"/>
        <v>No</v>
      </c>
    </row>
    <row r="989" spans="1:15" x14ac:dyDescent="0.25">
      <c r="A989" s="136" t="s">
        <v>1347</v>
      </c>
      <c r="B989" s="136" t="s">
        <v>3088</v>
      </c>
      <c r="C989" s="26">
        <v>3106</v>
      </c>
      <c r="D989" s="26" t="s">
        <v>1351</v>
      </c>
      <c r="E989" s="114">
        <v>1556.01</v>
      </c>
      <c r="F989" s="114">
        <v>0</v>
      </c>
      <c r="G989" s="114">
        <v>119.98</v>
      </c>
      <c r="H989" s="114">
        <v>0</v>
      </c>
      <c r="I989" s="114">
        <v>0</v>
      </c>
      <c r="J989" s="91">
        <f t="shared" si="56"/>
        <v>1675.99</v>
      </c>
      <c r="K989" s="118" t="str">
        <f>IFERROR(VLOOKUP(C989,'CEDARS School FRPL'!$C$4:$H$2393,6,FALSE),"No")</f>
        <v>No</v>
      </c>
      <c r="L989" s="118" t="str">
        <f>VLOOKUP(A989,'District Data'!$A$2:$P$321,14,FALSE)</f>
        <v>Yes</v>
      </c>
      <c r="M989" s="120" t="str">
        <f>IFERROR(IF(AND(VLOOKUP(C989,'Package 218'!$D:$D,1,FALSE)=C989,VLOOKUP(C989,'Package 218'!$D:$F,3,FALSE)="Yes",VLOOKUP(A989,'District Data'!$A$2:$O$321,14,FALSE)="Yes"),"Yes","No"),"No")</f>
        <v>No</v>
      </c>
      <c r="N989" s="23" t="str">
        <f t="shared" si="57"/>
        <v>No</v>
      </c>
      <c r="O989" s="131" t="str">
        <f t="shared" si="58"/>
        <v>No</v>
      </c>
    </row>
    <row r="990" spans="1:15" x14ac:dyDescent="0.25">
      <c r="A990" s="136" t="s">
        <v>1347</v>
      </c>
      <c r="B990" s="136" t="s">
        <v>3088</v>
      </c>
      <c r="C990" s="26">
        <v>3107</v>
      </c>
      <c r="D990" s="26" t="s">
        <v>1352</v>
      </c>
      <c r="E990" s="114">
        <v>282.33999999999997</v>
      </c>
      <c r="F990" s="114">
        <v>0</v>
      </c>
      <c r="G990" s="114">
        <v>0</v>
      </c>
      <c r="H990" s="114">
        <v>0</v>
      </c>
      <c r="I990" s="114">
        <v>0</v>
      </c>
      <c r="J990" s="91">
        <f t="shared" si="56"/>
        <v>282.33999999999997</v>
      </c>
      <c r="K990" s="118" t="str">
        <f>IFERROR(VLOOKUP(C990,'CEDARS School FRPL'!$C$4:$H$2393,6,FALSE),"No")</f>
        <v>No</v>
      </c>
      <c r="L990" s="118" t="str">
        <f>VLOOKUP(A990,'District Data'!$A$2:$P$321,14,FALSE)</f>
        <v>Yes</v>
      </c>
      <c r="M990" s="120" t="str">
        <f>IFERROR(IF(AND(VLOOKUP(C990,'Package 218'!$D:$D,1,FALSE)=C990,VLOOKUP(C990,'Package 218'!$D:$F,3,FALSE)="Yes",VLOOKUP(A990,'District Data'!$A$2:$O$321,14,FALSE)="Yes"),"Yes","No"),"No")</f>
        <v>No</v>
      </c>
      <c r="N990" s="23" t="str">
        <f t="shared" si="57"/>
        <v>No</v>
      </c>
      <c r="O990" s="131" t="str">
        <f t="shared" si="58"/>
        <v>No</v>
      </c>
    </row>
    <row r="991" spans="1:15" x14ac:dyDescent="0.25">
      <c r="A991" s="136" t="s">
        <v>1347</v>
      </c>
      <c r="B991" s="136" t="s">
        <v>3088</v>
      </c>
      <c r="C991" s="26">
        <v>3234</v>
      </c>
      <c r="D991" s="26" t="s">
        <v>1353</v>
      </c>
      <c r="E991" s="114">
        <v>265.64999999999998</v>
      </c>
      <c r="F991" s="114">
        <v>0</v>
      </c>
      <c r="G991" s="114">
        <v>0</v>
      </c>
      <c r="H991" s="114">
        <v>0</v>
      </c>
      <c r="I991" s="114">
        <v>0</v>
      </c>
      <c r="J991" s="91">
        <f t="shared" si="56"/>
        <v>265.64999999999998</v>
      </c>
      <c r="K991" s="118" t="str">
        <f>IFERROR(VLOOKUP(C991,'CEDARS School FRPL'!$C$4:$H$2393,6,FALSE),"No")</f>
        <v>No</v>
      </c>
      <c r="L991" s="118" t="str">
        <f>VLOOKUP(A991,'District Data'!$A$2:$P$321,14,FALSE)</f>
        <v>Yes</v>
      </c>
      <c r="M991" s="120" t="str">
        <f>IFERROR(IF(AND(VLOOKUP(C991,'Package 218'!$D:$D,1,FALSE)=C991,VLOOKUP(C991,'Package 218'!$D:$F,3,FALSE)="Yes",VLOOKUP(A991,'District Data'!$A$2:$O$321,14,FALSE)="Yes"),"Yes","No"),"No")</f>
        <v>No</v>
      </c>
      <c r="N991" s="23" t="str">
        <f t="shared" si="57"/>
        <v>No</v>
      </c>
      <c r="O991" s="131" t="str">
        <f t="shared" si="58"/>
        <v>No</v>
      </c>
    </row>
    <row r="992" spans="1:15" x14ac:dyDescent="0.25">
      <c r="A992" s="136" t="s">
        <v>1347</v>
      </c>
      <c r="B992" s="136" t="s">
        <v>3088</v>
      </c>
      <c r="C992" s="26">
        <v>3287</v>
      </c>
      <c r="D992" s="26" t="s">
        <v>1354</v>
      </c>
      <c r="E992" s="114">
        <v>407.89</v>
      </c>
      <c r="F992" s="114">
        <v>0</v>
      </c>
      <c r="G992" s="114">
        <v>0</v>
      </c>
      <c r="H992" s="114">
        <v>0</v>
      </c>
      <c r="I992" s="114">
        <v>0</v>
      </c>
      <c r="J992" s="91">
        <f t="shared" si="56"/>
        <v>407.89</v>
      </c>
      <c r="K992" s="118" t="str">
        <f>IFERROR(VLOOKUP(C992,'CEDARS School FRPL'!$C$4:$H$2393,6,FALSE),"No")</f>
        <v>No</v>
      </c>
      <c r="L992" s="118" t="str">
        <f>VLOOKUP(A992,'District Data'!$A$2:$P$321,14,FALSE)</f>
        <v>Yes</v>
      </c>
      <c r="M992" s="120" t="str">
        <f>IFERROR(IF(AND(VLOOKUP(C992,'Package 218'!$D:$D,1,FALSE)=C992,VLOOKUP(C992,'Package 218'!$D:$F,3,FALSE)="Yes",VLOOKUP(A992,'District Data'!$A$2:$O$321,14,FALSE)="Yes"),"Yes","No"),"No")</f>
        <v>No</v>
      </c>
      <c r="N992" s="23" t="str">
        <f t="shared" si="57"/>
        <v>No</v>
      </c>
      <c r="O992" s="131" t="str">
        <f t="shared" si="58"/>
        <v>No</v>
      </c>
    </row>
    <row r="993" spans="1:15" x14ac:dyDescent="0.25">
      <c r="A993" s="136" t="s">
        <v>1347</v>
      </c>
      <c r="B993" s="136" t="s">
        <v>3088</v>
      </c>
      <c r="C993" s="26">
        <v>3344</v>
      </c>
      <c r="D993" s="26" t="s">
        <v>1355</v>
      </c>
      <c r="E993" s="114">
        <v>504.97</v>
      </c>
      <c r="F993" s="114">
        <v>0</v>
      </c>
      <c r="G993" s="114">
        <v>0</v>
      </c>
      <c r="H993" s="114">
        <v>0</v>
      </c>
      <c r="I993" s="114">
        <v>0</v>
      </c>
      <c r="J993" s="91">
        <f t="shared" si="56"/>
        <v>504.97</v>
      </c>
      <c r="K993" s="118" t="str">
        <f>IFERROR(VLOOKUP(C993,'CEDARS School FRPL'!$C$4:$H$2393,6,FALSE),"No")</f>
        <v>No</v>
      </c>
      <c r="L993" s="118" t="str">
        <f>VLOOKUP(A993,'District Data'!$A$2:$P$321,14,FALSE)</f>
        <v>Yes</v>
      </c>
      <c r="M993" s="120" t="str">
        <f>IFERROR(IF(AND(VLOOKUP(C993,'Package 218'!$D:$D,1,FALSE)=C993,VLOOKUP(C993,'Package 218'!$D:$F,3,FALSE)="Yes",VLOOKUP(A993,'District Data'!$A$2:$O$321,14,FALSE)="Yes"),"Yes","No"),"No")</f>
        <v>No</v>
      </c>
      <c r="N993" s="23" t="str">
        <f t="shared" si="57"/>
        <v>No</v>
      </c>
      <c r="O993" s="131" t="str">
        <f t="shared" si="58"/>
        <v>No</v>
      </c>
    </row>
    <row r="994" spans="1:15" x14ac:dyDescent="0.25">
      <c r="A994" s="136" t="s">
        <v>1347</v>
      </c>
      <c r="B994" s="136" t="s">
        <v>3088</v>
      </c>
      <c r="C994" s="26">
        <v>3345</v>
      </c>
      <c r="D994" s="26" t="s">
        <v>1356</v>
      </c>
      <c r="E994" s="114">
        <v>740.65</v>
      </c>
      <c r="F994" s="114">
        <v>0</v>
      </c>
      <c r="G994" s="114">
        <v>0</v>
      </c>
      <c r="H994" s="114">
        <v>0</v>
      </c>
      <c r="I994" s="114">
        <v>0</v>
      </c>
      <c r="J994" s="91">
        <f t="shared" si="56"/>
        <v>740.65</v>
      </c>
      <c r="K994" s="118" t="str">
        <f>IFERROR(VLOOKUP(C994,'CEDARS School FRPL'!$C$4:$H$2393,6,FALSE),"No")</f>
        <v>No</v>
      </c>
      <c r="L994" s="118" t="str">
        <f>VLOOKUP(A994,'District Data'!$A$2:$P$321,14,FALSE)</f>
        <v>Yes</v>
      </c>
      <c r="M994" s="120" t="str">
        <f>IFERROR(IF(AND(VLOOKUP(C994,'Package 218'!$D:$D,1,FALSE)=C994,VLOOKUP(C994,'Package 218'!$D:$F,3,FALSE)="Yes",VLOOKUP(A994,'District Data'!$A$2:$O$321,14,FALSE)="Yes"),"Yes","No"),"No")</f>
        <v>No</v>
      </c>
      <c r="N994" s="23" t="str">
        <f t="shared" si="57"/>
        <v>No</v>
      </c>
      <c r="O994" s="131" t="str">
        <f t="shared" si="58"/>
        <v>No</v>
      </c>
    </row>
    <row r="995" spans="1:15" x14ac:dyDescent="0.25">
      <c r="A995" s="136" t="s">
        <v>1347</v>
      </c>
      <c r="B995" s="136" t="s">
        <v>3088</v>
      </c>
      <c r="C995" s="26">
        <v>3390</v>
      </c>
      <c r="D995" s="26" t="s">
        <v>1357</v>
      </c>
      <c r="E995" s="114">
        <v>571.39</v>
      </c>
      <c r="F995" s="114">
        <v>0</v>
      </c>
      <c r="G995" s="114">
        <v>0</v>
      </c>
      <c r="H995" s="114">
        <v>0</v>
      </c>
      <c r="I995" s="114">
        <v>0</v>
      </c>
      <c r="J995" s="91">
        <f t="shared" si="56"/>
        <v>571.39</v>
      </c>
      <c r="K995" s="118" t="str">
        <f>IFERROR(VLOOKUP(C995,'CEDARS School FRPL'!$C$4:$H$2393,6,FALSE),"No")</f>
        <v>No</v>
      </c>
      <c r="L995" s="118" t="str">
        <f>VLOOKUP(A995,'District Data'!$A$2:$P$321,14,FALSE)</f>
        <v>Yes</v>
      </c>
      <c r="M995" s="120" t="str">
        <f>IFERROR(IF(AND(VLOOKUP(C995,'Package 218'!$D:$D,1,FALSE)=C995,VLOOKUP(C995,'Package 218'!$D:$F,3,FALSE)="Yes",VLOOKUP(A995,'District Data'!$A$2:$O$321,14,FALSE)="Yes"),"Yes","No"),"No")</f>
        <v>No</v>
      </c>
      <c r="N995" s="23" t="str">
        <f t="shared" si="57"/>
        <v>No</v>
      </c>
      <c r="O995" s="131" t="str">
        <f t="shared" si="58"/>
        <v>No</v>
      </c>
    </row>
    <row r="996" spans="1:15" x14ac:dyDescent="0.25">
      <c r="A996" s="136" t="s">
        <v>1347</v>
      </c>
      <c r="B996" s="136" t="s">
        <v>3088</v>
      </c>
      <c r="C996" s="26">
        <v>3442</v>
      </c>
      <c r="D996" s="26" t="s">
        <v>1358</v>
      </c>
      <c r="E996" s="114">
        <v>606.66</v>
      </c>
      <c r="F996" s="114">
        <v>0</v>
      </c>
      <c r="G996" s="114">
        <v>0</v>
      </c>
      <c r="H996" s="114">
        <v>0</v>
      </c>
      <c r="I996" s="114">
        <v>0</v>
      </c>
      <c r="J996" s="91">
        <f t="shared" si="56"/>
        <v>606.66</v>
      </c>
      <c r="K996" s="118" t="str">
        <f>IFERROR(VLOOKUP(C996,'CEDARS School FRPL'!$C$4:$H$2393,6,FALSE),"No")</f>
        <v>No</v>
      </c>
      <c r="L996" s="118" t="str">
        <f>VLOOKUP(A996,'District Data'!$A$2:$P$321,14,FALSE)</f>
        <v>Yes</v>
      </c>
      <c r="M996" s="120" t="str">
        <f>IFERROR(IF(AND(VLOOKUP(C996,'Package 218'!$D:$D,1,FALSE)=C996,VLOOKUP(C996,'Package 218'!$D:$F,3,FALSE)="Yes",VLOOKUP(A996,'District Data'!$A$2:$O$321,14,FALSE)="Yes"),"Yes","No"),"No")</f>
        <v>No</v>
      </c>
      <c r="N996" s="23" t="str">
        <f t="shared" si="57"/>
        <v>No</v>
      </c>
      <c r="O996" s="131" t="str">
        <f t="shared" si="58"/>
        <v>No</v>
      </c>
    </row>
    <row r="997" spans="1:15" x14ac:dyDescent="0.25">
      <c r="A997" s="136" t="s">
        <v>1347</v>
      </c>
      <c r="B997" s="136" t="s">
        <v>3088</v>
      </c>
      <c r="C997" s="26">
        <v>3492</v>
      </c>
      <c r="D997" s="26" t="s">
        <v>1359</v>
      </c>
      <c r="E997" s="114">
        <v>1335.54</v>
      </c>
      <c r="F997" s="114">
        <v>0</v>
      </c>
      <c r="G997" s="114">
        <v>106.48</v>
      </c>
      <c r="H997" s="114">
        <v>0</v>
      </c>
      <c r="I997" s="114">
        <v>0</v>
      </c>
      <c r="J997" s="91">
        <f t="shared" si="56"/>
        <v>1442.02</v>
      </c>
      <c r="K997" s="118" t="str">
        <f>IFERROR(VLOOKUP(C997,'CEDARS School FRPL'!$C$4:$H$2393,6,FALSE),"No")</f>
        <v>No</v>
      </c>
      <c r="L997" s="118" t="str">
        <f>VLOOKUP(A997,'District Data'!$A$2:$P$321,14,FALSE)</f>
        <v>Yes</v>
      </c>
      <c r="M997" s="120" t="str">
        <f>IFERROR(IF(AND(VLOOKUP(C997,'Package 218'!$D:$D,1,FALSE)=C997,VLOOKUP(C997,'Package 218'!$D:$F,3,FALSE)="Yes",VLOOKUP(A997,'District Data'!$A$2:$O$321,14,FALSE)="Yes"),"Yes","No"),"No")</f>
        <v>No</v>
      </c>
      <c r="N997" s="23" t="str">
        <f t="shared" si="57"/>
        <v>No</v>
      </c>
      <c r="O997" s="131" t="str">
        <f t="shared" si="58"/>
        <v>No</v>
      </c>
    </row>
    <row r="998" spans="1:15" x14ac:dyDescent="0.25">
      <c r="A998" s="136" t="s">
        <v>1347</v>
      </c>
      <c r="B998" s="136" t="s">
        <v>3088</v>
      </c>
      <c r="C998" s="26">
        <v>3493</v>
      </c>
      <c r="D998" s="26" t="s">
        <v>1360</v>
      </c>
      <c r="E998" s="114">
        <v>895.9</v>
      </c>
      <c r="F998" s="114">
        <v>0</v>
      </c>
      <c r="G998" s="114">
        <v>0</v>
      </c>
      <c r="H998" s="114">
        <v>0</v>
      </c>
      <c r="I998" s="114">
        <v>0</v>
      </c>
      <c r="J998" s="91">
        <f t="shared" si="56"/>
        <v>895.9</v>
      </c>
      <c r="K998" s="118" t="str">
        <f>IFERROR(VLOOKUP(C998,'CEDARS School FRPL'!$C$4:$H$2393,6,FALSE),"No")</f>
        <v>No</v>
      </c>
      <c r="L998" s="118" t="str">
        <f>VLOOKUP(A998,'District Data'!$A$2:$P$321,14,FALSE)</f>
        <v>Yes</v>
      </c>
      <c r="M998" s="120" t="str">
        <f>IFERROR(IF(AND(VLOOKUP(C998,'Package 218'!$D:$D,1,FALSE)=C998,VLOOKUP(C998,'Package 218'!$D:$F,3,FALSE)="Yes",VLOOKUP(A998,'District Data'!$A$2:$O$321,14,FALSE)="Yes"),"Yes","No"),"No")</f>
        <v>No</v>
      </c>
      <c r="N998" s="23" t="str">
        <f t="shared" si="57"/>
        <v>No</v>
      </c>
      <c r="O998" s="131" t="str">
        <f t="shared" si="58"/>
        <v>No</v>
      </c>
    </row>
    <row r="999" spans="1:15" x14ac:dyDescent="0.25">
      <c r="A999" s="136" t="s">
        <v>1347</v>
      </c>
      <c r="B999" s="136" t="s">
        <v>3088</v>
      </c>
      <c r="C999" s="26">
        <v>3679</v>
      </c>
      <c r="D999" s="26" t="s">
        <v>1361</v>
      </c>
      <c r="E999" s="114">
        <v>510.7</v>
      </c>
      <c r="F999" s="114">
        <v>0</v>
      </c>
      <c r="G999" s="114">
        <v>0</v>
      </c>
      <c r="H999" s="114">
        <v>0</v>
      </c>
      <c r="I999" s="114">
        <v>0</v>
      </c>
      <c r="J999" s="91">
        <f t="shared" si="56"/>
        <v>510.7</v>
      </c>
      <c r="K999" s="118" t="str">
        <f>IFERROR(VLOOKUP(C999,'CEDARS School FRPL'!$C$4:$H$2393,6,FALSE),"No")</f>
        <v>No</v>
      </c>
      <c r="L999" s="118" t="str">
        <f>VLOOKUP(A999,'District Data'!$A$2:$P$321,14,FALSE)</f>
        <v>Yes</v>
      </c>
      <c r="M999" s="120" t="str">
        <f>IFERROR(IF(AND(VLOOKUP(C999,'Package 218'!$D:$D,1,FALSE)=C999,VLOOKUP(C999,'Package 218'!$D:$F,3,FALSE)="Yes",VLOOKUP(A999,'District Data'!$A$2:$O$321,14,FALSE)="Yes"),"Yes","No"),"No")</f>
        <v>No</v>
      </c>
      <c r="N999" s="23" t="str">
        <f t="shared" si="57"/>
        <v>No</v>
      </c>
      <c r="O999" s="131" t="str">
        <f t="shared" si="58"/>
        <v>No</v>
      </c>
    </row>
    <row r="1000" spans="1:15" x14ac:dyDescent="0.25">
      <c r="A1000" s="136" t="s">
        <v>1347</v>
      </c>
      <c r="B1000" s="136" t="s">
        <v>3088</v>
      </c>
      <c r="C1000" s="26">
        <v>3749</v>
      </c>
      <c r="D1000" s="26" t="s">
        <v>1362</v>
      </c>
      <c r="E1000" s="114">
        <v>479.58</v>
      </c>
      <c r="F1000" s="114">
        <v>0</v>
      </c>
      <c r="G1000" s="114">
        <v>0</v>
      </c>
      <c r="H1000" s="114">
        <v>0</v>
      </c>
      <c r="I1000" s="114">
        <v>0</v>
      </c>
      <c r="J1000" s="91">
        <f t="shared" si="56"/>
        <v>479.58</v>
      </c>
      <c r="K1000" s="118" t="str">
        <f>IFERROR(VLOOKUP(C1000,'CEDARS School FRPL'!$C$4:$H$2393,6,FALSE),"No")</f>
        <v>No</v>
      </c>
      <c r="L1000" s="118" t="str">
        <f>VLOOKUP(A1000,'District Data'!$A$2:$P$321,14,FALSE)</f>
        <v>Yes</v>
      </c>
      <c r="M1000" s="120" t="str">
        <f>IFERROR(IF(AND(VLOOKUP(C1000,'Package 218'!$D:$D,1,FALSE)=C1000,VLOOKUP(C1000,'Package 218'!$D:$F,3,FALSE)="Yes",VLOOKUP(A1000,'District Data'!$A$2:$O$321,14,FALSE)="Yes"),"Yes","No"),"No")</f>
        <v>No</v>
      </c>
      <c r="N1000" s="23" t="str">
        <f t="shared" si="57"/>
        <v>No</v>
      </c>
      <c r="O1000" s="131" t="str">
        <f t="shared" si="58"/>
        <v>No</v>
      </c>
    </row>
    <row r="1001" spans="1:15" x14ac:dyDescent="0.25">
      <c r="A1001" s="136" t="s">
        <v>1347</v>
      </c>
      <c r="B1001" s="136" t="s">
        <v>3088</v>
      </c>
      <c r="C1001" s="26">
        <v>3790</v>
      </c>
      <c r="D1001" s="26" t="s">
        <v>1363</v>
      </c>
      <c r="E1001" s="114">
        <v>829.78</v>
      </c>
      <c r="F1001" s="114">
        <v>0</v>
      </c>
      <c r="G1001" s="114">
        <v>0</v>
      </c>
      <c r="H1001" s="114">
        <v>0</v>
      </c>
      <c r="I1001" s="114">
        <v>0</v>
      </c>
      <c r="J1001" s="91">
        <f t="shared" si="56"/>
        <v>829.78</v>
      </c>
      <c r="K1001" s="118" t="str">
        <f>IFERROR(VLOOKUP(C1001,'CEDARS School FRPL'!$C$4:$H$2393,6,FALSE),"No")</f>
        <v>No</v>
      </c>
      <c r="L1001" s="118" t="str">
        <f>VLOOKUP(A1001,'District Data'!$A$2:$P$321,14,FALSE)</f>
        <v>Yes</v>
      </c>
      <c r="M1001" s="120" t="str">
        <f>IFERROR(IF(AND(VLOOKUP(C1001,'Package 218'!$D:$D,1,FALSE)=C1001,VLOOKUP(C1001,'Package 218'!$D:$F,3,FALSE)="Yes",VLOOKUP(A1001,'District Data'!$A$2:$O$321,14,FALSE)="Yes"),"Yes","No"),"No")</f>
        <v>No</v>
      </c>
      <c r="N1001" s="23" t="str">
        <f t="shared" si="57"/>
        <v>No</v>
      </c>
      <c r="O1001" s="131" t="str">
        <f t="shared" si="58"/>
        <v>No</v>
      </c>
    </row>
    <row r="1002" spans="1:15" x14ac:dyDescent="0.25">
      <c r="A1002" s="136" t="s">
        <v>1347</v>
      </c>
      <c r="B1002" s="136" t="s">
        <v>3088</v>
      </c>
      <c r="C1002" s="26">
        <v>3811</v>
      </c>
      <c r="D1002" s="26" t="s">
        <v>1364</v>
      </c>
      <c r="E1002" s="114">
        <v>100.07</v>
      </c>
      <c r="F1002" s="114">
        <v>0</v>
      </c>
      <c r="G1002" s="114">
        <v>0.89</v>
      </c>
      <c r="H1002" s="114">
        <v>0</v>
      </c>
      <c r="I1002" s="114">
        <v>0.4</v>
      </c>
      <c r="J1002" s="91">
        <f t="shared" si="56"/>
        <v>101.36</v>
      </c>
      <c r="K1002" s="118" t="str">
        <f>IFERROR(VLOOKUP(C1002,'CEDARS School FRPL'!$C$4:$H$2393,6,FALSE),"No")</f>
        <v>No</v>
      </c>
      <c r="L1002" s="118" t="str">
        <f>VLOOKUP(A1002,'District Data'!$A$2:$P$321,14,FALSE)</f>
        <v>Yes</v>
      </c>
      <c r="M1002" s="120" t="str">
        <f>IFERROR(IF(AND(VLOOKUP(C1002,'Package 218'!$D:$D,1,FALSE)=C1002,VLOOKUP(C1002,'Package 218'!$D:$F,3,FALSE)="Yes",VLOOKUP(A1002,'District Data'!$A$2:$O$321,14,FALSE)="Yes"),"Yes","No"),"No")</f>
        <v>No</v>
      </c>
      <c r="N1002" s="23" t="str">
        <f t="shared" si="57"/>
        <v>No</v>
      </c>
      <c r="O1002" s="131" t="str">
        <f t="shared" si="58"/>
        <v>No</v>
      </c>
    </row>
    <row r="1003" spans="1:15" x14ac:dyDescent="0.25">
      <c r="A1003" s="136" t="s">
        <v>1347</v>
      </c>
      <c r="B1003" s="136" t="s">
        <v>3088</v>
      </c>
      <c r="C1003" s="26">
        <v>4017</v>
      </c>
      <c r="D1003" s="26" t="s">
        <v>1365</v>
      </c>
      <c r="E1003" s="114">
        <v>927.23</v>
      </c>
      <c r="F1003" s="114">
        <v>0</v>
      </c>
      <c r="G1003" s="114">
        <v>0</v>
      </c>
      <c r="H1003" s="114">
        <v>0</v>
      </c>
      <c r="I1003" s="114">
        <v>0</v>
      </c>
      <c r="J1003" s="91">
        <f t="shared" si="56"/>
        <v>927.23</v>
      </c>
      <c r="K1003" s="118" t="str">
        <f>IFERROR(VLOOKUP(C1003,'CEDARS School FRPL'!$C$4:$H$2393,6,FALSE),"No")</f>
        <v>No</v>
      </c>
      <c r="L1003" s="118" t="str">
        <f>VLOOKUP(A1003,'District Data'!$A$2:$P$321,14,FALSE)</f>
        <v>Yes</v>
      </c>
      <c r="M1003" s="120" t="str">
        <f>IFERROR(IF(AND(VLOOKUP(C1003,'Package 218'!$D:$D,1,FALSE)=C1003,VLOOKUP(C1003,'Package 218'!$D:$F,3,FALSE)="Yes",VLOOKUP(A1003,'District Data'!$A$2:$O$321,14,FALSE)="Yes"),"Yes","No"),"No")</f>
        <v>No</v>
      </c>
      <c r="N1003" s="23" t="str">
        <f t="shared" si="57"/>
        <v>No</v>
      </c>
      <c r="O1003" s="131" t="str">
        <f t="shared" si="58"/>
        <v>No</v>
      </c>
    </row>
    <row r="1004" spans="1:15" x14ac:dyDescent="0.25">
      <c r="A1004" s="136" t="s">
        <v>1347</v>
      </c>
      <c r="B1004" s="136" t="s">
        <v>3088</v>
      </c>
      <c r="C1004" s="26">
        <v>4021</v>
      </c>
      <c r="D1004" s="26" t="s">
        <v>1366</v>
      </c>
      <c r="E1004" s="114">
        <v>840.33</v>
      </c>
      <c r="F1004" s="114">
        <v>0</v>
      </c>
      <c r="G1004" s="114">
        <v>0</v>
      </c>
      <c r="H1004" s="114">
        <v>0</v>
      </c>
      <c r="I1004" s="114">
        <v>0</v>
      </c>
      <c r="J1004" s="91">
        <f t="shared" si="56"/>
        <v>840.33</v>
      </c>
      <c r="K1004" s="118" t="str">
        <f>IFERROR(VLOOKUP(C1004,'CEDARS School FRPL'!$C$4:$H$2393,6,FALSE),"No")</f>
        <v>No</v>
      </c>
      <c r="L1004" s="118" t="str">
        <f>VLOOKUP(A1004,'District Data'!$A$2:$P$321,14,FALSE)</f>
        <v>Yes</v>
      </c>
      <c r="M1004" s="120" t="str">
        <f>IFERROR(IF(AND(VLOOKUP(C1004,'Package 218'!$D:$D,1,FALSE)=C1004,VLOOKUP(C1004,'Package 218'!$D:$F,3,FALSE)="Yes",VLOOKUP(A1004,'District Data'!$A$2:$O$321,14,FALSE)="Yes"),"Yes","No"),"No")</f>
        <v>No</v>
      </c>
      <c r="N1004" s="23" t="str">
        <f t="shared" si="57"/>
        <v>No</v>
      </c>
      <c r="O1004" s="131" t="str">
        <f t="shared" si="58"/>
        <v>No</v>
      </c>
    </row>
    <row r="1005" spans="1:15" x14ac:dyDescent="0.25">
      <c r="A1005" s="136" t="s">
        <v>1347</v>
      </c>
      <c r="B1005" s="136" t="s">
        <v>3088</v>
      </c>
      <c r="C1005" s="26">
        <v>4069</v>
      </c>
      <c r="D1005" s="26" t="s">
        <v>1367</v>
      </c>
      <c r="E1005" s="114">
        <v>400.08</v>
      </c>
      <c r="F1005" s="114">
        <v>0</v>
      </c>
      <c r="G1005" s="114">
        <v>0</v>
      </c>
      <c r="H1005" s="114">
        <v>0</v>
      </c>
      <c r="I1005" s="114">
        <v>0</v>
      </c>
      <c r="J1005" s="91">
        <f t="shared" si="56"/>
        <v>400.08</v>
      </c>
      <c r="K1005" s="118" t="str">
        <f>IFERROR(VLOOKUP(C1005,'CEDARS School FRPL'!$C$4:$H$2393,6,FALSE),"No")</f>
        <v>No</v>
      </c>
      <c r="L1005" s="118" t="str">
        <f>VLOOKUP(A1005,'District Data'!$A$2:$P$321,14,FALSE)</f>
        <v>Yes</v>
      </c>
      <c r="M1005" s="120" t="str">
        <f>IFERROR(IF(AND(VLOOKUP(C1005,'Package 218'!$D:$D,1,FALSE)=C1005,VLOOKUP(C1005,'Package 218'!$D:$F,3,FALSE)="Yes",VLOOKUP(A1005,'District Data'!$A$2:$O$321,14,FALSE)="Yes"),"Yes","No"),"No")</f>
        <v>No</v>
      </c>
      <c r="N1005" s="23" t="str">
        <f t="shared" si="57"/>
        <v>No</v>
      </c>
      <c r="O1005" s="131" t="str">
        <f t="shared" si="58"/>
        <v>No</v>
      </c>
    </row>
    <row r="1006" spans="1:15" x14ac:dyDescent="0.25">
      <c r="A1006" s="136" t="s">
        <v>1347</v>
      </c>
      <c r="B1006" s="136" t="s">
        <v>3088</v>
      </c>
      <c r="C1006" s="26">
        <v>4124</v>
      </c>
      <c r="D1006" s="26" t="s">
        <v>1368</v>
      </c>
      <c r="E1006" s="114">
        <v>340.38</v>
      </c>
      <c r="F1006" s="114">
        <v>0</v>
      </c>
      <c r="G1006" s="114">
        <v>0</v>
      </c>
      <c r="H1006" s="114">
        <v>0</v>
      </c>
      <c r="I1006" s="114">
        <v>0</v>
      </c>
      <c r="J1006" s="91">
        <f t="shared" si="56"/>
        <v>340.38</v>
      </c>
      <c r="K1006" s="118" t="str">
        <f>IFERROR(VLOOKUP(C1006,'CEDARS School FRPL'!$C$4:$H$2393,6,FALSE),"No")</f>
        <v>No</v>
      </c>
      <c r="L1006" s="118" t="str">
        <f>VLOOKUP(A1006,'District Data'!$A$2:$P$321,14,FALSE)</f>
        <v>Yes</v>
      </c>
      <c r="M1006" s="120" t="str">
        <f>IFERROR(IF(AND(VLOOKUP(C1006,'Package 218'!$D:$D,1,FALSE)=C1006,VLOOKUP(C1006,'Package 218'!$D:$F,3,FALSE)="Yes",VLOOKUP(A1006,'District Data'!$A$2:$O$321,14,FALSE)="Yes"),"Yes","No"),"No")</f>
        <v>No</v>
      </c>
      <c r="N1006" s="23" t="str">
        <f t="shared" si="57"/>
        <v>No</v>
      </c>
      <c r="O1006" s="131" t="str">
        <f t="shared" si="58"/>
        <v>No</v>
      </c>
    </row>
    <row r="1007" spans="1:15" x14ac:dyDescent="0.25">
      <c r="A1007" s="136" t="s">
        <v>1347</v>
      </c>
      <c r="B1007" s="136" t="s">
        <v>3088</v>
      </c>
      <c r="C1007" s="26">
        <v>4187</v>
      </c>
      <c r="D1007" s="26" t="s">
        <v>302</v>
      </c>
      <c r="E1007" s="114">
        <v>372.08</v>
      </c>
      <c r="F1007" s="114">
        <v>0</v>
      </c>
      <c r="G1007" s="114">
        <v>0</v>
      </c>
      <c r="H1007" s="114">
        <v>0</v>
      </c>
      <c r="I1007" s="114">
        <v>0</v>
      </c>
      <c r="J1007" s="91">
        <f t="shared" si="56"/>
        <v>372.08</v>
      </c>
      <c r="K1007" s="118" t="str">
        <f>IFERROR(VLOOKUP(C1007,'CEDARS School FRPL'!$C$4:$H$2393,6,FALSE),"No")</f>
        <v>No</v>
      </c>
      <c r="L1007" s="118" t="str">
        <f>VLOOKUP(A1007,'District Data'!$A$2:$P$321,14,FALSE)</f>
        <v>Yes</v>
      </c>
      <c r="M1007" s="120" t="str">
        <f>IFERROR(IF(AND(VLOOKUP(C1007,'Package 218'!$D:$D,1,FALSE)=C1007,VLOOKUP(C1007,'Package 218'!$D:$F,3,FALSE)="Yes",VLOOKUP(A1007,'District Data'!$A$2:$O$321,14,FALSE)="Yes"),"Yes","No"),"No")</f>
        <v>No</v>
      </c>
      <c r="N1007" s="23" t="str">
        <f t="shared" si="57"/>
        <v>No</v>
      </c>
      <c r="O1007" s="131" t="str">
        <f t="shared" si="58"/>
        <v>No</v>
      </c>
    </row>
    <row r="1008" spans="1:15" x14ac:dyDescent="0.25">
      <c r="A1008" s="136" t="s">
        <v>1347</v>
      </c>
      <c r="B1008" s="136" t="s">
        <v>3088</v>
      </c>
      <c r="C1008" s="26">
        <v>4208</v>
      </c>
      <c r="D1008" s="26" t="s">
        <v>1369</v>
      </c>
      <c r="E1008" s="114">
        <v>1521.57</v>
      </c>
      <c r="F1008" s="114">
        <v>0</v>
      </c>
      <c r="G1008" s="114">
        <v>86.589999999999989</v>
      </c>
      <c r="H1008" s="114">
        <v>0</v>
      </c>
      <c r="I1008" s="114">
        <v>0</v>
      </c>
      <c r="J1008" s="91">
        <f t="shared" si="56"/>
        <v>1608.1599999999999</v>
      </c>
      <c r="K1008" s="118" t="str">
        <f>IFERROR(VLOOKUP(C1008,'CEDARS School FRPL'!$C$4:$H$2393,6,FALSE),"No")</f>
        <v>No</v>
      </c>
      <c r="L1008" s="118" t="str">
        <f>VLOOKUP(A1008,'District Data'!$A$2:$P$321,14,FALSE)</f>
        <v>Yes</v>
      </c>
      <c r="M1008" s="120" t="str">
        <f>IFERROR(IF(AND(VLOOKUP(C1008,'Package 218'!$D:$D,1,FALSE)=C1008,VLOOKUP(C1008,'Package 218'!$D:$F,3,FALSE)="Yes",VLOOKUP(A1008,'District Data'!$A$2:$O$321,14,FALSE)="Yes"),"Yes","No"),"No")</f>
        <v>No</v>
      </c>
      <c r="N1008" s="23" t="str">
        <f t="shared" si="57"/>
        <v>No</v>
      </c>
      <c r="O1008" s="131" t="str">
        <f t="shared" si="58"/>
        <v>No</v>
      </c>
    </row>
    <row r="1009" spans="1:15" x14ac:dyDescent="0.25">
      <c r="A1009" s="136" t="s">
        <v>1347</v>
      </c>
      <c r="B1009" s="136" t="s">
        <v>3088</v>
      </c>
      <c r="C1009" s="26">
        <v>4306</v>
      </c>
      <c r="D1009" s="26" t="s">
        <v>1370</v>
      </c>
      <c r="E1009" s="114">
        <v>738.9</v>
      </c>
      <c r="F1009" s="114">
        <v>0</v>
      </c>
      <c r="G1009" s="114">
        <v>0</v>
      </c>
      <c r="H1009" s="114">
        <v>0</v>
      </c>
      <c r="I1009" s="114">
        <v>0</v>
      </c>
      <c r="J1009" s="91">
        <f t="shared" si="56"/>
        <v>738.9</v>
      </c>
      <c r="K1009" s="118" t="str">
        <f>IFERROR(VLOOKUP(C1009,'CEDARS School FRPL'!$C$4:$H$2393,6,FALSE),"No")</f>
        <v>No</v>
      </c>
      <c r="L1009" s="118" t="str">
        <f>VLOOKUP(A1009,'District Data'!$A$2:$P$321,14,FALSE)</f>
        <v>Yes</v>
      </c>
      <c r="M1009" s="120" t="str">
        <f>IFERROR(IF(AND(VLOOKUP(C1009,'Package 218'!$D:$D,1,FALSE)=C1009,VLOOKUP(C1009,'Package 218'!$D:$F,3,FALSE)="Yes",VLOOKUP(A1009,'District Data'!$A$2:$O$321,14,FALSE)="Yes"),"Yes","No"),"No")</f>
        <v>No</v>
      </c>
      <c r="N1009" s="23" t="str">
        <f t="shared" si="57"/>
        <v>No</v>
      </c>
      <c r="O1009" s="131" t="str">
        <f t="shared" si="58"/>
        <v>No</v>
      </c>
    </row>
    <row r="1010" spans="1:15" x14ac:dyDescent="0.25">
      <c r="A1010" s="136" t="s">
        <v>1347</v>
      </c>
      <c r="B1010" s="136" t="s">
        <v>3088</v>
      </c>
      <c r="C1010" s="26">
        <v>4355</v>
      </c>
      <c r="D1010" s="26" t="s">
        <v>1371</v>
      </c>
      <c r="E1010" s="114">
        <v>510.48</v>
      </c>
      <c r="F1010" s="114">
        <v>0</v>
      </c>
      <c r="G1010" s="114">
        <v>0</v>
      </c>
      <c r="H1010" s="114">
        <v>0</v>
      </c>
      <c r="I1010" s="114">
        <v>0</v>
      </c>
      <c r="J1010" s="91">
        <f t="shared" si="56"/>
        <v>510.48</v>
      </c>
      <c r="K1010" s="118" t="str">
        <f>IFERROR(VLOOKUP(C1010,'CEDARS School FRPL'!$C$4:$H$2393,6,FALSE),"No")</f>
        <v>No</v>
      </c>
      <c r="L1010" s="118" t="str">
        <f>VLOOKUP(A1010,'District Data'!$A$2:$P$321,14,FALSE)</f>
        <v>Yes</v>
      </c>
      <c r="M1010" s="120" t="str">
        <f>IFERROR(IF(AND(VLOOKUP(C1010,'Package 218'!$D:$D,1,FALSE)=C1010,VLOOKUP(C1010,'Package 218'!$D:$F,3,FALSE)="Yes",VLOOKUP(A1010,'District Data'!$A$2:$O$321,14,FALSE)="Yes"),"Yes","No"),"No")</f>
        <v>No</v>
      </c>
      <c r="N1010" s="23" t="str">
        <f t="shared" si="57"/>
        <v>No</v>
      </c>
      <c r="O1010" s="131" t="str">
        <f t="shared" si="58"/>
        <v>No</v>
      </c>
    </row>
    <row r="1011" spans="1:15" x14ac:dyDescent="0.25">
      <c r="A1011" s="136" t="s">
        <v>1347</v>
      </c>
      <c r="B1011" s="136" t="s">
        <v>3088</v>
      </c>
      <c r="C1011" s="26">
        <v>4371</v>
      </c>
      <c r="D1011" s="26" t="s">
        <v>1372</v>
      </c>
      <c r="E1011" s="114">
        <v>1153.82</v>
      </c>
      <c r="F1011" s="114">
        <v>0</v>
      </c>
      <c r="G1011" s="114">
        <v>0</v>
      </c>
      <c r="H1011" s="114">
        <v>0</v>
      </c>
      <c r="I1011" s="114">
        <v>0</v>
      </c>
      <c r="J1011" s="91">
        <f t="shared" si="56"/>
        <v>1153.82</v>
      </c>
      <c r="K1011" s="118" t="str">
        <f>IFERROR(VLOOKUP(C1011,'CEDARS School FRPL'!$C$4:$H$2393,6,FALSE),"No")</f>
        <v>No</v>
      </c>
      <c r="L1011" s="118" t="str">
        <f>VLOOKUP(A1011,'District Data'!$A$2:$P$321,14,FALSE)</f>
        <v>Yes</v>
      </c>
      <c r="M1011" s="120" t="str">
        <f>IFERROR(IF(AND(VLOOKUP(C1011,'Package 218'!$D:$D,1,FALSE)=C1011,VLOOKUP(C1011,'Package 218'!$D:$F,3,FALSE)="Yes",VLOOKUP(A1011,'District Data'!$A$2:$O$321,14,FALSE)="Yes"),"Yes","No"),"No")</f>
        <v>No</v>
      </c>
      <c r="N1011" s="23" t="str">
        <f t="shared" si="57"/>
        <v>No</v>
      </c>
      <c r="O1011" s="131" t="str">
        <f t="shared" si="58"/>
        <v>No</v>
      </c>
    </row>
    <row r="1012" spans="1:15" x14ac:dyDescent="0.25">
      <c r="A1012" s="136" t="s">
        <v>1347</v>
      </c>
      <c r="B1012" s="136" t="s">
        <v>3088</v>
      </c>
      <c r="C1012" s="26">
        <v>4377</v>
      </c>
      <c r="D1012" s="26" t="s">
        <v>1373</v>
      </c>
      <c r="E1012" s="114">
        <v>495.1</v>
      </c>
      <c r="F1012" s="114">
        <v>0</v>
      </c>
      <c r="G1012" s="114">
        <v>0</v>
      </c>
      <c r="H1012" s="114">
        <v>0</v>
      </c>
      <c r="I1012" s="114">
        <v>0</v>
      </c>
      <c r="J1012" s="91">
        <f t="shared" si="56"/>
        <v>495.1</v>
      </c>
      <c r="K1012" s="118" t="str">
        <f>IFERROR(VLOOKUP(C1012,'CEDARS School FRPL'!$C$4:$H$2393,6,FALSE),"No")</f>
        <v>No</v>
      </c>
      <c r="L1012" s="118" t="str">
        <f>VLOOKUP(A1012,'District Data'!$A$2:$P$321,14,FALSE)</f>
        <v>Yes</v>
      </c>
      <c r="M1012" s="120" t="str">
        <f>IFERROR(IF(AND(VLOOKUP(C1012,'Package 218'!$D:$D,1,FALSE)=C1012,VLOOKUP(C1012,'Package 218'!$D:$F,3,FALSE)="Yes",VLOOKUP(A1012,'District Data'!$A$2:$O$321,14,FALSE)="Yes"),"Yes","No"),"No")</f>
        <v>No</v>
      </c>
      <c r="N1012" s="23" t="str">
        <f t="shared" si="57"/>
        <v>No</v>
      </c>
      <c r="O1012" s="131" t="str">
        <f t="shared" si="58"/>
        <v>No</v>
      </c>
    </row>
    <row r="1013" spans="1:15" x14ac:dyDescent="0.25">
      <c r="A1013" s="136" t="s">
        <v>1347</v>
      </c>
      <c r="B1013" s="136" t="s">
        <v>3088</v>
      </c>
      <c r="C1013" s="26">
        <v>4379</v>
      </c>
      <c r="D1013" s="26" t="s">
        <v>1374</v>
      </c>
      <c r="E1013" s="114">
        <v>397.4</v>
      </c>
      <c r="F1013" s="114">
        <v>0</v>
      </c>
      <c r="G1013" s="114">
        <v>0</v>
      </c>
      <c r="H1013" s="114">
        <v>0</v>
      </c>
      <c r="I1013" s="114">
        <v>0</v>
      </c>
      <c r="J1013" s="91">
        <f t="shared" si="56"/>
        <v>397.4</v>
      </c>
      <c r="K1013" s="118" t="str">
        <f>IFERROR(VLOOKUP(C1013,'CEDARS School FRPL'!$C$4:$H$2393,6,FALSE),"No")</f>
        <v>No</v>
      </c>
      <c r="L1013" s="118" t="str">
        <f>VLOOKUP(A1013,'District Data'!$A$2:$P$321,14,FALSE)</f>
        <v>Yes</v>
      </c>
      <c r="M1013" s="120" t="str">
        <f>IFERROR(IF(AND(VLOOKUP(C1013,'Package 218'!$D:$D,1,FALSE)=C1013,VLOOKUP(C1013,'Package 218'!$D:$F,3,FALSE)="Yes",VLOOKUP(A1013,'District Data'!$A$2:$O$321,14,FALSE)="Yes"),"Yes","No"),"No")</f>
        <v>No</v>
      </c>
      <c r="N1013" s="23" t="str">
        <f t="shared" si="57"/>
        <v>No</v>
      </c>
      <c r="O1013" s="131" t="str">
        <f t="shared" si="58"/>
        <v>No</v>
      </c>
    </row>
    <row r="1014" spans="1:15" x14ac:dyDescent="0.25">
      <c r="A1014" s="136" t="s">
        <v>1347</v>
      </c>
      <c r="B1014" s="136" t="s">
        <v>3088</v>
      </c>
      <c r="C1014" s="26">
        <v>4455</v>
      </c>
      <c r="D1014" s="26" t="s">
        <v>1375</v>
      </c>
      <c r="E1014" s="114">
        <v>659.87</v>
      </c>
      <c r="F1014" s="114">
        <v>0</v>
      </c>
      <c r="G1014" s="114">
        <v>0</v>
      </c>
      <c r="H1014" s="114">
        <v>0</v>
      </c>
      <c r="I1014" s="114">
        <v>0</v>
      </c>
      <c r="J1014" s="91">
        <f t="shared" si="56"/>
        <v>659.87</v>
      </c>
      <c r="K1014" s="118" t="str">
        <f>IFERROR(VLOOKUP(C1014,'CEDARS School FRPL'!$C$4:$H$2393,6,FALSE),"No")</f>
        <v>No</v>
      </c>
      <c r="L1014" s="118" t="str">
        <f>VLOOKUP(A1014,'District Data'!$A$2:$P$321,14,FALSE)</f>
        <v>Yes</v>
      </c>
      <c r="M1014" s="120" t="str">
        <f>IFERROR(IF(AND(VLOOKUP(C1014,'Package 218'!$D:$D,1,FALSE)=C1014,VLOOKUP(C1014,'Package 218'!$D:$F,3,FALSE)="Yes",VLOOKUP(A1014,'District Data'!$A$2:$O$321,14,FALSE)="Yes"),"Yes","No"),"No")</f>
        <v>No</v>
      </c>
      <c r="N1014" s="23" t="str">
        <f t="shared" si="57"/>
        <v>No</v>
      </c>
      <c r="O1014" s="131" t="str">
        <f t="shared" si="58"/>
        <v>No</v>
      </c>
    </row>
    <row r="1015" spans="1:15" x14ac:dyDescent="0.25">
      <c r="A1015" s="136" t="s">
        <v>1347</v>
      </c>
      <c r="B1015" s="136" t="s">
        <v>3088</v>
      </c>
      <c r="C1015" s="26">
        <v>4516</v>
      </c>
      <c r="D1015" s="26" t="s">
        <v>1376</v>
      </c>
      <c r="E1015" s="114">
        <v>681.61</v>
      </c>
      <c r="F1015" s="114">
        <v>0</v>
      </c>
      <c r="G1015" s="114">
        <v>0</v>
      </c>
      <c r="H1015" s="114">
        <v>0</v>
      </c>
      <c r="I1015" s="114">
        <v>0</v>
      </c>
      <c r="J1015" s="91">
        <f t="shared" si="56"/>
        <v>681.61</v>
      </c>
      <c r="K1015" s="118" t="str">
        <f>IFERROR(VLOOKUP(C1015,'CEDARS School FRPL'!$C$4:$H$2393,6,FALSE),"No")</f>
        <v>No</v>
      </c>
      <c r="L1015" s="118" t="str">
        <f>VLOOKUP(A1015,'District Data'!$A$2:$P$321,14,FALSE)</f>
        <v>Yes</v>
      </c>
      <c r="M1015" s="120" t="str">
        <f>IFERROR(IF(AND(VLOOKUP(C1015,'Package 218'!$D:$D,1,FALSE)=C1015,VLOOKUP(C1015,'Package 218'!$D:$F,3,FALSE)="Yes",VLOOKUP(A1015,'District Data'!$A$2:$O$321,14,FALSE)="Yes"),"Yes","No"),"No")</f>
        <v>No</v>
      </c>
      <c r="N1015" s="23" t="str">
        <f t="shared" si="57"/>
        <v>No</v>
      </c>
      <c r="O1015" s="131" t="str">
        <f t="shared" si="58"/>
        <v>No</v>
      </c>
    </row>
    <row r="1016" spans="1:15" x14ac:dyDescent="0.25">
      <c r="A1016" s="136" t="s">
        <v>1347</v>
      </c>
      <c r="B1016" s="90" t="s">
        <v>3088</v>
      </c>
      <c r="C1016" s="26">
        <v>5481</v>
      </c>
      <c r="D1016" s="26" t="s">
        <v>1378</v>
      </c>
      <c r="E1016" s="114">
        <v>1786.79</v>
      </c>
      <c r="F1016" s="114">
        <v>0</v>
      </c>
      <c r="G1016" s="114">
        <v>100.33000000000001</v>
      </c>
      <c r="H1016" s="114">
        <v>0</v>
      </c>
      <c r="I1016" s="114">
        <v>0</v>
      </c>
      <c r="J1016" s="91">
        <f t="shared" si="56"/>
        <v>1887.12</v>
      </c>
      <c r="K1016" s="118" t="str">
        <f>IFERROR(VLOOKUP(C1016,'CEDARS School FRPL'!$C$4:$H$2393,6,FALSE),"No")</f>
        <v>No</v>
      </c>
      <c r="L1016" s="118" t="str">
        <f>VLOOKUP(A1016,'District Data'!$A$2:$P$321,14,FALSE)</f>
        <v>Yes</v>
      </c>
      <c r="M1016" s="120" t="str">
        <f>IFERROR(IF(AND(VLOOKUP(C1016,'Package 218'!$D:$D,1,FALSE)=C1016,VLOOKUP(C1016,'Package 218'!$D:$F,3,FALSE)="Yes",VLOOKUP(A1016,'District Data'!$A$2:$O$321,14,FALSE)="Yes"),"Yes","No"),"No")</f>
        <v>No</v>
      </c>
      <c r="N1016" s="23" t="str">
        <f t="shared" si="57"/>
        <v>No</v>
      </c>
      <c r="O1016" s="131" t="str">
        <f t="shared" si="58"/>
        <v>No</v>
      </c>
    </row>
    <row r="1017" spans="1:15" x14ac:dyDescent="0.25">
      <c r="A1017" s="136" t="s">
        <v>1347</v>
      </c>
      <c r="B1017" s="136" t="s">
        <v>3088</v>
      </c>
      <c r="C1017" s="26">
        <v>5605</v>
      </c>
      <c r="D1017" s="26" t="s">
        <v>2818</v>
      </c>
      <c r="E1017" s="114">
        <v>480.86</v>
      </c>
      <c r="F1017" s="114">
        <v>0</v>
      </c>
      <c r="G1017" s="114">
        <v>0</v>
      </c>
      <c r="H1017" s="114">
        <v>0</v>
      </c>
      <c r="I1017" s="114">
        <v>0</v>
      </c>
      <c r="J1017" s="91">
        <f t="shared" si="56"/>
        <v>480.86</v>
      </c>
      <c r="K1017" s="118" t="str">
        <f>IFERROR(VLOOKUP(C1017,'CEDARS School FRPL'!$C$4:$H$2393,6,FALSE),"No")</f>
        <v>No</v>
      </c>
      <c r="L1017" s="118" t="str">
        <f>VLOOKUP(A1017,'District Data'!$A$2:$P$321,14,FALSE)</f>
        <v>Yes</v>
      </c>
      <c r="M1017" s="120" t="str">
        <f>IFERROR(IF(AND(VLOOKUP(C1017,'Package 218'!$D:$D,1,FALSE)=C1017,VLOOKUP(C1017,'Package 218'!$D:$F,3,FALSE)="Yes",VLOOKUP(A1017,'District Data'!$A$2:$O$321,14,FALSE)="Yes"),"Yes","No"),"No")</f>
        <v>No</v>
      </c>
      <c r="N1017" s="23" t="str">
        <f t="shared" si="57"/>
        <v>No</v>
      </c>
      <c r="O1017" s="131" t="str">
        <f t="shared" si="58"/>
        <v>No</v>
      </c>
    </row>
    <row r="1018" spans="1:15" x14ac:dyDescent="0.25">
      <c r="A1018" s="136" t="s">
        <v>1347</v>
      </c>
      <c r="B1018" s="136" t="s">
        <v>3088</v>
      </c>
      <c r="C1018" s="26">
        <v>5606</v>
      </c>
      <c r="D1018" s="26" t="s">
        <v>2819</v>
      </c>
      <c r="E1018" s="114">
        <v>226.58</v>
      </c>
      <c r="F1018" s="114">
        <v>0</v>
      </c>
      <c r="G1018" s="114">
        <v>18.36</v>
      </c>
      <c r="H1018" s="114">
        <v>0</v>
      </c>
      <c r="I1018" s="114">
        <v>0</v>
      </c>
      <c r="J1018" s="91">
        <f t="shared" si="56"/>
        <v>244.94</v>
      </c>
      <c r="K1018" s="118" t="str">
        <f>IFERROR(VLOOKUP(C1018,'CEDARS School FRPL'!$C$4:$H$2393,6,FALSE),"No")</f>
        <v>No</v>
      </c>
      <c r="L1018" s="118" t="str">
        <f>VLOOKUP(A1018,'District Data'!$A$2:$P$321,14,FALSE)</f>
        <v>Yes</v>
      </c>
      <c r="M1018" s="120" t="str">
        <f>IFERROR(IF(AND(VLOOKUP(C1018,'Package 218'!$D:$D,1,FALSE)=C1018,VLOOKUP(C1018,'Package 218'!$D:$F,3,FALSE)="Yes",VLOOKUP(A1018,'District Data'!$A$2:$O$321,14,FALSE)="Yes"),"Yes","No"),"No")</f>
        <v>No</v>
      </c>
      <c r="N1018" s="23" t="str">
        <f t="shared" si="57"/>
        <v>No</v>
      </c>
      <c r="O1018" s="131" t="str">
        <f t="shared" si="58"/>
        <v>No</v>
      </c>
    </row>
    <row r="1019" spans="1:15" x14ac:dyDescent="0.25">
      <c r="A1019" s="136" t="s">
        <v>1347</v>
      </c>
      <c r="B1019" s="136" t="s">
        <v>3088</v>
      </c>
      <c r="C1019" s="26">
        <v>5753</v>
      </c>
      <c r="D1019" s="26" t="s">
        <v>3337</v>
      </c>
      <c r="E1019" s="114">
        <v>420.57</v>
      </c>
      <c r="F1019" s="114">
        <v>0</v>
      </c>
      <c r="G1019" s="114">
        <v>20.880000000000003</v>
      </c>
      <c r="H1019" s="114">
        <v>0</v>
      </c>
      <c r="I1019" s="114">
        <v>0</v>
      </c>
      <c r="J1019" s="91">
        <f t="shared" si="56"/>
        <v>441.45</v>
      </c>
      <c r="K1019" s="118" t="str">
        <f>IFERROR(VLOOKUP(C1019,'CEDARS School FRPL'!$C$4:$H$2393,6,FALSE),"No")</f>
        <v>No</v>
      </c>
      <c r="L1019" s="118" t="str">
        <f>VLOOKUP(A1019,'District Data'!$A$2:$P$321,14,FALSE)</f>
        <v>Yes</v>
      </c>
      <c r="M1019" s="120" t="str">
        <f>IFERROR(IF(AND(VLOOKUP(C1019,'Package 218'!$D:$D,1,FALSE)=C1019,VLOOKUP(C1019,'Package 218'!$D:$F,3,FALSE)="Yes",VLOOKUP(A1019,'District Data'!$A$2:$O$321,14,FALSE)="Yes"),"Yes","No"),"No")</f>
        <v>No</v>
      </c>
      <c r="N1019" s="23" t="str">
        <f t="shared" si="57"/>
        <v>No</v>
      </c>
      <c r="O1019" s="131" t="str">
        <f t="shared" si="58"/>
        <v>No</v>
      </c>
    </row>
    <row r="1020" spans="1:15" x14ac:dyDescent="0.25">
      <c r="A1020" s="136" t="s">
        <v>2399</v>
      </c>
      <c r="B1020" s="136" t="s">
        <v>3249</v>
      </c>
      <c r="C1020" s="26">
        <v>5375</v>
      </c>
      <c r="D1020" s="26" t="s">
        <v>2398</v>
      </c>
      <c r="E1020" s="114">
        <v>215.99</v>
      </c>
      <c r="F1020" s="114">
        <v>0</v>
      </c>
      <c r="G1020" s="114">
        <v>5.62</v>
      </c>
      <c r="H1020" s="114">
        <v>0</v>
      </c>
      <c r="I1020" s="114">
        <v>0.24</v>
      </c>
      <c r="J1020" s="91">
        <f t="shared" si="56"/>
        <v>221.85000000000002</v>
      </c>
      <c r="K1020" s="118" t="str">
        <f>IFERROR(VLOOKUP(C1020,'CEDARS School FRPL'!$C$4:$H$2393,6,FALSE),"No")</f>
        <v>No</v>
      </c>
      <c r="L1020" s="118" t="str">
        <f>VLOOKUP(A1020,'District Data'!$A$2:$P$321,14,FALSE)</f>
        <v>Yes</v>
      </c>
      <c r="M1020" s="120" t="str">
        <f>IFERROR(IF(AND(VLOOKUP(C1020,'Package 218'!$D:$D,1,FALSE)=C1020,VLOOKUP(C1020,'Package 218'!$D:$F,3,FALSE)="Yes",VLOOKUP(A1020,'District Data'!$A$2:$O$321,14,FALSE)="Yes"),"Yes","No"),"No")</f>
        <v>No</v>
      </c>
      <c r="N1020" s="23" t="str">
        <f t="shared" si="57"/>
        <v>No</v>
      </c>
      <c r="O1020" s="131" t="str">
        <f t="shared" si="58"/>
        <v>No</v>
      </c>
    </row>
    <row r="1021" spans="1:15" x14ac:dyDescent="0.25">
      <c r="A1021" s="136" t="s">
        <v>559</v>
      </c>
      <c r="B1021" s="136" t="s">
        <v>3070</v>
      </c>
      <c r="C1021" s="26">
        <v>1986</v>
      </c>
      <c r="D1021" s="26" t="s">
        <v>560</v>
      </c>
      <c r="E1021" s="114">
        <v>531.95000000000005</v>
      </c>
      <c r="F1021" s="114">
        <v>0</v>
      </c>
      <c r="G1021" s="114">
        <v>0.66999999999999993</v>
      </c>
      <c r="H1021" s="114">
        <v>0</v>
      </c>
      <c r="I1021" s="114">
        <v>0</v>
      </c>
      <c r="J1021" s="91">
        <f t="shared" si="56"/>
        <v>532.62</v>
      </c>
      <c r="K1021" s="118" t="str">
        <f>IFERROR(VLOOKUP(C1021,'CEDARS School FRPL'!$C$4:$H$2393,6,FALSE),"No")</f>
        <v>Yes</v>
      </c>
      <c r="L1021" s="118" t="str">
        <f>VLOOKUP(A1021,'District Data'!$A$2:$P$321,14,FALSE)</f>
        <v>Yes</v>
      </c>
      <c r="M1021" s="120" t="str">
        <f>IFERROR(IF(AND(VLOOKUP(C1021,'Package 218'!$D:$D,1,FALSE)=C1021,VLOOKUP(C1021,'Package 218'!$D:$F,3,FALSE)="Yes",VLOOKUP(A1021,'District Data'!$A$2:$O$321,14,FALSE)="Yes"),"Yes","No"),"No")</f>
        <v>Yes</v>
      </c>
      <c r="N1021" s="23" t="str">
        <f t="shared" si="57"/>
        <v>Yes</v>
      </c>
      <c r="O1021" s="131" t="str">
        <f t="shared" si="58"/>
        <v>Yes</v>
      </c>
    </row>
    <row r="1022" spans="1:15" x14ac:dyDescent="0.25">
      <c r="A1022" s="26" t="s">
        <v>2408</v>
      </c>
      <c r="B1022" s="131" t="s">
        <v>3247</v>
      </c>
      <c r="C1022" s="26">
        <v>5469</v>
      </c>
      <c r="D1022" s="26" t="s">
        <v>2407</v>
      </c>
      <c r="E1022" s="114">
        <v>519.75</v>
      </c>
      <c r="F1022" s="114">
        <v>0</v>
      </c>
      <c r="G1022" s="114">
        <v>14.49</v>
      </c>
      <c r="H1022" s="114">
        <v>0</v>
      </c>
      <c r="I1022" s="114">
        <v>0.12</v>
      </c>
      <c r="J1022" s="91">
        <f t="shared" si="56"/>
        <v>534.36</v>
      </c>
      <c r="K1022" s="118" t="str">
        <f>IFERROR(VLOOKUP(C1022,'CEDARS School FRPL'!$C$4:$H$2393,6,FALSE),"No")</f>
        <v>No</v>
      </c>
      <c r="L1022" s="118" t="str">
        <f>VLOOKUP(A1022,'District Data'!$A$2:$P$321,14,FALSE)</f>
        <v>Yes</v>
      </c>
      <c r="M1022" s="120" t="str">
        <f>IFERROR(IF(AND(VLOOKUP(C1022,'Package 218'!$D:$D,1,FALSE)=C1022,VLOOKUP(C1022,'Package 218'!$D:$F,3,FALSE)="Yes",VLOOKUP(A1022,'District Data'!$A$2:$O$321,14,FALSE)="Yes"),"Yes","No"),"No")</f>
        <v>No</v>
      </c>
      <c r="N1022" s="23" t="str">
        <f t="shared" si="57"/>
        <v>No</v>
      </c>
      <c r="O1022" s="131" t="str">
        <f t="shared" si="58"/>
        <v>No</v>
      </c>
    </row>
    <row r="1023" spans="1:15" x14ac:dyDescent="0.25">
      <c r="A1023" s="136" t="s">
        <v>2390</v>
      </c>
      <c r="B1023" s="136" t="s">
        <v>3136</v>
      </c>
      <c r="C1023" s="26">
        <v>5380</v>
      </c>
      <c r="D1023" s="26" t="s">
        <v>2391</v>
      </c>
      <c r="E1023" s="114">
        <v>331.2</v>
      </c>
      <c r="F1023" s="114">
        <v>0</v>
      </c>
      <c r="G1023" s="114">
        <v>0</v>
      </c>
      <c r="H1023" s="114">
        <v>0</v>
      </c>
      <c r="I1023" s="114">
        <v>0</v>
      </c>
      <c r="J1023" s="91">
        <f t="shared" si="56"/>
        <v>331.2</v>
      </c>
      <c r="K1023" s="118" t="str">
        <f>IFERROR(VLOOKUP(C1023,'CEDARS School FRPL'!$C$4:$H$2393,6,FALSE),"No")</f>
        <v>Yes</v>
      </c>
      <c r="L1023" s="118" t="str">
        <f>VLOOKUP(A1023,'District Data'!$A$2:$P$321,14,FALSE)</f>
        <v>Yes</v>
      </c>
      <c r="M1023" s="120" t="str">
        <f>IFERROR(IF(AND(VLOOKUP(C1023,'Package 218'!$D:$D,1,FALSE)=C1023,VLOOKUP(C1023,'Package 218'!$D:$F,3,FALSE)="Yes",VLOOKUP(A1023,'District Data'!$A$2:$O$321,14,FALSE)="Yes"),"Yes","No"),"No")</f>
        <v>Yes</v>
      </c>
      <c r="N1023" s="23" t="str">
        <f t="shared" si="57"/>
        <v>Yes</v>
      </c>
      <c r="O1023" s="131" t="str">
        <f t="shared" si="58"/>
        <v>Yes</v>
      </c>
    </row>
    <row r="1024" spans="1:15" x14ac:dyDescent="0.25">
      <c r="A1024" s="136" t="s">
        <v>2409</v>
      </c>
      <c r="B1024" s="136" t="s">
        <v>3246</v>
      </c>
      <c r="C1024" s="26">
        <v>5468</v>
      </c>
      <c r="D1024" s="26" t="s">
        <v>2410</v>
      </c>
      <c r="E1024" s="114">
        <v>146.97</v>
      </c>
      <c r="F1024" s="114">
        <v>0</v>
      </c>
      <c r="G1024" s="114">
        <v>3.81</v>
      </c>
      <c r="H1024" s="114">
        <v>0</v>
      </c>
      <c r="I1024" s="114">
        <v>0</v>
      </c>
      <c r="J1024" s="91">
        <f t="shared" si="56"/>
        <v>150.78</v>
      </c>
      <c r="K1024" s="118" t="str">
        <f>IFERROR(VLOOKUP(C1024,'CEDARS School FRPL'!$C$4:$H$2393,6,FALSE),"No")</f>
        <v>Yes</v>
      </c>
      <c r="L1024" s="118" t="str">
        <f>VLOOKUP(A1024,'District Data'!$A$2:$P$321,14,FALSE)</f>
        <v>Yes</v>
      </c>
      <c r="M1024" s="120" t="str">
        <f>IFERROR(IF(AND(VLOOKUP(C1024,'Package 218'!$D:$D,1,FALSE)=C1024,VLOOKUP(C1024,'Package 218'!$D:$F,3,FALSE)="Yes",VLOOKUP(A1024,'District Data'!$A$2:$O$321,14,FALSE)="Yes"),"Yes","No"),"No")</f>
        <v>Yes</v>
      </c>
      <c r="N1024" s="23" t="str">
        <f t="shared" si="57"/>
        <v>Yes</v>
      </c>
      <c r="O1024" s="131" t="str">
        <f t="shared" si="58"/>
        <v>Yes</v>
      </c>
    </row>
    <row r="1025" spans="1:15" x14ac:dyDescent="0.25">
      <c r="A1025" s="136" t="s">
        <v>2413</v>
      </c>
      <c r="B1025" s="136" t="s">
        <v>3243</v>
      </c>
      <c r="C1025" s="26">
        <v>5517</v>
      </c>
      <c r="D1025" s="26" t="s">
        <v>2856</v>
      </c>
      <c r="E1025" s="114">
        <v>482.1</v>
      </c>
      <c r="F1025" s="114">
        <v>0</v>
      </c>
      <c r="G1025" s="114">
        <v>0</v>
      </c>
      <c r="H1025" s="114">
        <v>0</v>
      </c>
      <c r="I1025" s="114">
        <v>0</v>
      </c>
      <c r="J1025" s="91">
        <f t="shared" si="56"/>
        <v>482.1</v>
      </c>
      <c r="K1025" s="118" t="str">
        <f>IFERROR(VLOOKUP(C1025,'CEDARS School FRPL'!$C$4:$H$2393,6,FALSE),"No")</f>
        <v>Yes</v>
      </c>
      <c r="L1025" s="118" t="str">
        <f>VLOOKUP(A1025,'District Data'!$A$2:$P$321,14,FALSE)</f>
        <v>Yes</v>
      </c>
      <c r="M1025" s="120" t="str">
        <f>IFERROR(IF(AND(VLOOKUP(C1025,'Package 218'!$D:$D,1,FALSE)=C1025,VLOOKUP(C1025,'Package 218'!$D:$F,3,FALSE)="Yes",VLOOKUP(A1025,'District Data'!$A$2:$O$321,14,FALSE)="Yes"),"Yes","No"),"No")</f>
        <v>Yes</v>
      </c>
      <c r="N1025" s="23" t="str">
        <f t="shared" si="57"/>
        <v>Yes</v>
      </c>
      <c r="O1025" s="131" t="str">
        <f t="shared" si="58"/>
        <v>Yes</v>
      </c>
    </row>
    <row r="1026" spans="1:15" x14ac:dyDescent="0.25">
      <c r="A1026" s="136" t="s">
        <v>2784</v>
      </c>
      <c r="B1026" s="136" t="s">
        <v>3244</v>
      </c>
      <c r="C1026" s="26">
        <v>5608</v>
      </c>
      <c r="D1026" s="26" t="s">
        <v>2858</v>
      </c>
      <c r="E1026" s="114">
        <v>311.60000000000002</v>
      </c>
      <c r="F1026" s="114">
        <v>0</v>
      </c>
      <c r="G1026" s="114">
        <v>0</v>
      </c>
      <c r="H1026" s="114">
        <v>0</v>
      </c>
      <c r="I1026" s="114">
        <v>0</v>
      </c>
      <c r="J1026" s="91">
        <f t="shared" si="56"/>
        <v>311.60000000000002</v>
      </c>
      <c r="K1026" s="118" t="str">
        <f>IFERROR(VLOOKUP(C1026,'CEDARS School FRPL'!$C$4:$H$2393,6,FALSE),"No")</f>
        <v>Yes</v>
      </c>
      <c r="L1026" s="118" t="str">
        <f>VLOOKUP(A1026,'District Data'!$A$2:$P$321,14,FALSE)</f>
        <v>Yes</v>
      </c>
      <c r="M1026" s="120" t="str">
        <f>IFERROR(IF(AND(VLOOKUP(C1026,'Package 218'!$D:$D,1,FALSE)=C1026,VLOOKUP(C1026,'Package 218'!$D:$F,3,FALSE)="Yes",VLOOKUP(A1026,'District Data'!$A$2:$O$321,14,FALSE)="Yes"),"Yes","No"),"No")</f>
        <v>Yes</v>
      </c>
      <c r="N1026" s="23" t="str">
        <f t="shared" si="57"/>
        <v>Yes</v>
      </c>
      <c r="O1026" s="131" t="str">
        <f t="shared" si="58"/>
        <v>Yes</v>
      </c>
    </row>
    <row r="1027" spans="1:15" x14ac:dyDescent="0.25">
      <c r="A1027" s="136" t="s">
        <v>2859</v>
      </c>
      <c r="B1027" s="136" t="s">
        <v>3304</v>
      </c>
      <c r="C1027" s="26">
        <v>5662</v>
      </c>
      <c r="D1027" s="26" t="s">
        <v>3305</v>
      </c>
      <c r="E1027" s="114">
        <v>149.88999999999999</v>
      </c>
      <c r="F1027" s="114">
        <v>0</v>
      </c>
      <c r="G1027" s="114">
        <v>13.940000000000001</v>
      </c>
      <c r="H1027" s="114">
        <v>0</v>
      </c>
      <c r="I1027" s="114">
        <v>0</v>
      </c>
      <c r="J1027" s="91">
        <f t="shared" si="56"/>
        <v>163.82999999999998</v>
      </c>
      <c r="K1027" s="118" t="str">
        <f>IFERROR(VLOOKUP(C1027,'CEDARS School FRPL'!$C$4:$H$2393,6,FALSE),"No")</f>
        <v>Yes</v>
      </c>
      <c r="L1027" s="118" t="str">
        <f>VLOOKUP(A1027,'District Data'!$A$2:$P$321,14,FALSE)</f>
        <v>Yes</v>
      </c>
      <c r="M1027" s="120" t="str">
        <f>IFERROR(IF(AND(VLOOKUP(C1027,'Package 218'!$D:$D,1,FALSE)=C1027,VLOOKUP(C1027,'Package 218'!$D:$F,3,FALSE)="Yes",VLOOKUP(A1027,'District Data'!$A$2:$O$321,14,FALSE)="Yes"),"Yes","No"),"No")</f>
        <v>Yes</v>
      </c>
      <c r="N1027" s="23" t="str">
        <f t="shared" si="57"/>
        <v>Yes</v>
      </c>
      <c r="O1027" s="131" t="str">
        <f t="shared" si="58"/>
        <v>Yes</v>
      </c>
    </row>
    <row r="1028" spans="1:15" x14ac:dyDescent="0.25">
      <c r="A1028" s="136" t="s">
        <v>3251</v>
      </c>
      <c r="B1028" s="136" t="s">
        <v>3330</v>
      </c>
      <c r="C1028" s="26">
        <v>5736</v>
      </c>
      <c r="D1028" s="26" t="s">
        <v>3331</v>
      </c>
      <c r="E1028" s="114">
        <v>124.4</v>
      </c>
      <c r="F1028" s="114">
        <v>0</v>
      </c>
      <c r="G1028" s="114">
        <v>0</v>
      </c>
      <c r="H1028" s="114">
        <v>0</v>
      </c>
      <c r="I1028" s="114">
        <v>0</v>
      </c>
      <c r="J1028" s="91">
        <f t="shared" ref="J1028:J1091" si="59">SUM(E1028:I1028)</f>
        <v>124.4</v>
      </c>
      <c r="K1028" s="118" t="str">
        <f>IFERROR(VLOOKUP(C1028,'CEDARS School FRPL'!$C$4:$H$2393,6,FALSE),"No")</f>
        <v>Yes</v>
      </c>
      <c r="L1028" s="118" t="str">
        <f>VLOOKUP(A1028,'District Data'!$A$2:$P$321,14,FALSE)</f>
        <v>Yes</v>
      </c>
      <c r="M1028" s="120" t="str">
        <f>IFERROR(IF(AND(VLOOKUP(C1028,'Package 218'!$D:$D,1,FALSE)=C1028,VLOOKUP(C1028,'Package 218'!$D:$F,3,FALSE)="Yes",VLOOKUP(A1028,'District Data'!$A$2:$O$321,14,FALSE)="Yes"),"Yes","No"),"No")</f>
        <v>Yes</v>
      </c>
      <c r="N1028" s="23" t="str">
        <f t="shared" ref="N1028:N1091" si="60">IF(AND(M1028="Yes",K1028="Yes"),"Yes","No")</f>
        <v>Yes</v>
      </c>
      <c r="O1028" s="131" t="str">
        <f t="shared" ref="O1028:O1091" si="61">TEXT(N1028, "Yes")</f>
        <v>Yes</v>
      </c>
    </row>
    <row r="1029" spans="1:15" x14ac:dyDescent="0.25">
      <c r="A1029" s="136" t="s">
        <v>2635</v>
      </c>
      <c r="B1029" s="136" t="s">
        <v>3513</v>
      </c>
      <c r="C1029" s="26">
        <v>5953</v>
      </c>
      <c r="D1029" s="26" t="s">
        <v>3514</v>
      </c>
      <c r="E1029" s="114">
        <v>90.55</v>
      </c>
      <c r="F1029" s="114">
        <v>0</v>
      </c>
      <c r="G1029" s="114">
        <v>0</v>
      </c>
      <c r="H1029" s="114">
        <v>0</v>
      </c>
      <c r="I1029" s="114">
        <v>0</v>
      </c>
      <c r="J1029" s="91">
        <f t="shared" si="59"/>
        <v>90.55</v>
      </c>
      <c r="K1029" s="118" t="str">
        <f>IFERROR(VLOOKUP(C1029,'CEDARS School FRPL'!$C$4:$H$2393,6,FALSE),"No")</f>
        <v>No</v>
      </c>
      <c r="L1029" s="118" t="e">
        <f>VLOOKUP(A1029,'District Data'!$A$2:$P$321,14,FALSE)</f>
        <v>#N/A</v>
      </c>
      <c r="M1029" s="120" t="str">
        <f>IFERROR(IF(AND(VLOOKUP(C1029,'Package 218'!$D:$D,1,FALSE)=C1029,VLOOKUP(C1029,'Package 218'!$D:$F,3,FALSE)="Yes",VLOOKUP(A1029,'District Data'!$A$2:$O$321,14,FALSE)="Yes"),"Yes","No"),"No")</f>
        <v>No</v>
      </c>
      <c r="N1029" s="23" t="str">
        <f t="shared" si="60"/>
        <v>No</v>
      </c>
      <c r="O1029" s="131" t="str">
        <f t="shared" si="61"/>
        <v>No</v>
      </c>
    </row>
    <row r="1030" spans="1:15" x14ac:dyDescent="0.25">
      <c r="A1030" s="26" t="s">
        <v>2667</v>
      </c>
      <c r="B1030" s="131" t="s">
        <v>3533</v>
      </c>
      <c r="C1030" s="26">
        <v>5591</v>
      </c>
      <c r="D1030" s="26" t="s">
        <v>3534</v>
      </c>
      <c r="E1030" s="114">
        <v>10.039999999999999</v>
      </c>
      <c r="F1030" s="114">
        <v>0</v>
      </c>
      <c r="G1030" s="114">
        <v>0</v>
      </c>
      <c r="H1030" s="114">
        <v>0</v>
      </c>
      <c r="I1030" s="114">
        <v>0</v>
      </c>
      <c r="J1030" s="91">
        <f t="shared" si="59"/>
        <v>10.039999999999999</v>
      </c>
      <c r="K1030" s="118" t="str">
        <f>IFERROR(VLOOKUP(C1030,'CEDARS School FRPL'!$C$4:$H$2393,6,FALSE),"No")</f>
        <v>No</v>
      </c>
      <c r="L1030" s="118" t="e">
        <f>VLOOKUP(A1030,'District Data'!$A$2:$P$321,14,FALSE)</f>
        <v>#N/A</v>
      </c>
      <c r="M1030" s="120" t="str">
        <f>IFERROR(IF(AND(VLOOKUP(C1030,'Package 218'!$D:$D,1,FALSE)=C1030,VLOOKUP(C1030,'Package 218'!$D:$F,3,FALSE)="Yes",VLOOKUP(A1030,'District Data'!$A$2:$O$321,14,FALSE)="Yes"),"Yes","No"),"No")</f>
        <v>No</v>
      </c>
      <c r="N1030" s="23" t="str">
        <f t="shared" si="60"/>
        <v>No</v>
      </c>
      <c r="O1030" s="131" t="str">
        <f t="shared" si="61"/>
        <v>No</v>
      </c>
    </row>
    <row r="1031" spans="1:15" x14ac:dyDescent="0.25">
      <c r="A1031" s="136" t="s">
        <v>194</v>
      </c>
      <c r="B1031" s="136" t="s">
        <v>2929</v>
      </c>
      <c r="C1031" s="26">
        <v>1737</v>
      </c>
      <c r="D1031" s="26" t="s">
        <v>195</v>
      </c>
      <c r="E1031" s="114">
        <v>98.76</v>
      </c>
      <c r="F1031" s="114">
        <v>0</v>
      </c>
      <c r="G1031" s="114">
        <v>2.17</v>
      </c>
      <c r="H1031" s="114">
        <v>0</v>
      </c>
      <c r="I1031" s="114">
        <v>0</v>
      </c>
      <c r="J1031" s="91">
        <f t="shared" si="59"/>
        <v>100.93</v>
      </c>
      <c r="K1031" s="118" t="str">
        <f>IFERROR(VLOOKUP(C1031,'CEDARS School FRPL'!$C$4:$H$2393,6,FALSE),"No")</f>
        <v>Yes</v>
      </c>
      <c r="L1031" s="118" t="str">
        <f>VLOOKUP(A1031,'District Data'!$A$2:$P$321,14,FALSE)</f>
        <v>Yes</v>
      </c>
      <c r="M1031" s="120" t="str">
        <f>IFERROR(IF(AND(VLOOKUP(C1031,'Package 218'!$D:$D,1,FALSE)=C1031,VLOOKUP(C1031,'Package 218'!$D:$F,3,FALSE)="Yes",VLOOKUP(A1031,'District Data'!$A$2:$O$321,14,FALSE)="Yes"),"Yes","No"),"No")</f>
        <v>Yes</v>
      </c>
      <c r="N1031" s="23" t="str">
        <f t="shared" si="60"/>
        <v>Yes</v>
      </c>
      <c r="O1031" s="131" t="str">
        <f t="shared" si="61"/>
        <v>Yes</v>
      </c>
    </row>
    <row r="1032" spans="1:15" x14ac:dyDescent="0.25">
      <c r="A1032" s="136" t="s">
        <v>194</v>
      </c>
      <c r="B1032" s="136" t="s">
        <v>2929</v>
      </c>
      <c r="C1032" s="26">
        <v>1749</v>
      </c>
      <c r="D1032" s="26" t="s">
        <v>196</v>
      </c>
      <c r="E1032" s="114">
        <v>61.16</v>
      </c>
      <c r="F1032" s="114">
        <v>0</v>
      </c>
      <c r="G1032" s="114">
        <v>0</v>
      </c>
      <c r="H1032" s="114">
        <v>0</v>
      </c>
      <c r="I1032" s="114">
        <v>0</v>
      </c>
      <c r="J1032" s="91">
        <f t="shared" si="59"/>
        <v>61.16</v>
      </c>
      <c r="K1032" s="118" t="str">
        <f>IFERROR(VLOOKUP(C1032,'CEDARS School FRPL'!$C$4:$H$2393,6,FALSE),"No")</f>
        <v>No</v>
      </c>
      <c r="L1032" s="118" t="str">
        <f>VLOOKUP(A1032,'District Data'!$A$2:$P$321,14,FALSE)</f>
        <v>Yes</v>
      </c>
      <c r="M1032" s="120" t="str">
        <f>IFERROR(IF(AND(VLOOKUP(C1032,'Package 218'!$D:$D,1,FALSE)=C1032,VLOOKUP(C1032,'Package 218'!$D:$F,3,FALSE)="Yes",VLOOKUP(A1032,'District Data'!$A$2:$O$321,14,FALSE)="Yes"),"Yes","No"),"No")</f>
        <v>No</v>
      </c>
      <c r="N1032" s="23" t="str">
        <f t="shared" si="60"/>
        <v>No</v>
      </c>
      <c r="O1032" s="131" t="str">
        <f t="shared" si="61"/>
        <v>No</v>
      </c>
    </row>
    <row r="1033" spans="1:15" x14ac:dyDescent="0.25">
      <c r="A1033" s="136" t="s">
        <v>194</v>
      </c>
      <c r="B1033" s="136" t="s">
        <v>2929</v>
      </c>
      <c r="C1033" s="26">
        <v>2613</v>
      </c>
      <c r="D1033" s="26" t="s">
        <v>197</v>
      </c>
      <c r="E1033" s="114">
        <v>307.7</v>
      </c>
      <c r="F1033" s="114">
        <v>0</v>
      </c>
      <c r="G1033" s="114">
        <v>0</v>
      </c>
      <c r="H1033" s="114">
        <v>0</v>
      </c>
      <c r="I1033" s="114">
        <v>0</v>
      </c>
      <c r="J1033" s="91">
        <f t="shared" si="59"/>
        <v>307.7</v>
      </c>
      <c r="K1033" s="118" t="str">
        <f>IFERROR(VLOOKUP(C1033,'CEDARS School FRPL'!$C$4:$H$2393,6,FALSE),"No")</f>
        <v>Yes</v>
      </c>
      <c r="L1033" s="118" t="str">
        <f>VLOOKUP(A1033,'District Data'!$A$2:$P$321,14,FALSE)</f>
        <v>Yes</v>
      </c>
      <c r="M1033" s="120" t="str">
        <f>IFERROR(IF(AND(VLOOKUP(C1033,'Package 218'!$D:$D,1,FALSE)=C1033,VLOOKUP(C1033,'Package 218'!$D:$F,3,FALSE)="Yes",VLOOKUP(A1033,'District Data'!$A$2:$O$321,14,FALSE)="Yes"),"Yes","No"),"No")</f>
        <v>Yes</v>
      </c>
      <c r="N1033" s="23" t="str">
        <f t="shared" si="60"/>
        <v>Yes</v>
      </c>
      <c r="O1033" s="131" t="str">
        <f t="shared" si="61"/>
        <v>Yes</v>
      </c>
    </row>
    <row r="1034" spans="1:15" x14ac:dyDescent="0.25">
      <c r="A1034" s="136" t="s">
        <v>194</v>
      </c>
      <c r="B1034" s="136" t="s">
        <v>2929</v>
      </c>
      <c r="C1034" s="26">
        <v>2853</v>
      </c>
      <c r="D1034" s="26" t="s">
        <v>2795</v>
      </c>
      <c r="E1034" s="114">
        <v>396.4</v>
      </c>
      <c r="F1034" s="114">
        <v>0</v>
      </c>
      <c r="G1034" s="114">
        <v>0</v>
      </c>
      <c r="H1034" s="114">
        <v>0</v>
      </c>
      <c r="I1034" s="114">
        <v>0</v>
      </c>
      <c r="J1034" s="91">
        <f t="shared" si="59"/>
        <v>396.4</v>
      </c>
      <c r="K1034" s="118" t="str">
        <f>IFERROR(VLOOKUP(C1034,'CEDARS School FRPL'!$C$4:$H$2393,6,FALSE),"No")</f>
        <v>Yes</v>
      </c>
      <c r="L1034" s="118" t="str">
        <f>VLOOKUP(A1034,'District Data'!$A$2:$P$321,14,FALSE)</f>
        <v>Yes</v>
      </c>
      <c r="M1034" s="120" t="str">
        <f>IFERROR(IF(AND(VLOOKUP(C1034,'Package 218'!$D:$D,1,FALSE)=C1034,VLOOKUP(C1034,'Package 218'!$D:$F,3,FALSE)="Yes",VLOOKUP(A1034,'District Data'!$A$2:$O$321,14,FALSE)="Yes"),"Yes","No"),"No")</f>
        <v>Yes</v>
      </c>
      <c r="N1034" s="23" t="str">
        <f t="shared" si="60"/>
        <v>Yes</v>
      </c>
      <c r="O1034" s="131" t="str">
        <f t="shared" si="61"/>
        <v>Yes</v>
      </c>
    </row>
    <row r="1035" spans="1:15" x14ac:dyDescent="0.25">
      <c r="A1035" s="136" t="s">
        <v>194</v>
      </c>
      <c r="B1035" s="136" t="s">
        <v>2929</v>
      </c>
      <c r="C1035" s="26">
        <v>3108</v>
      </c>
      <c r="D1035" s="26" t="s">
        <v>198</v>
      </c>
      <c r="E1035" s="114">
        <v>308.39999999999998</v>
      </c>
      <c r="F1035" s="114">
        <v>0</v>
      </c>
      <c r="G1035" s="114">
        <v>0</v>
      </c>
      <c r="H1035" s="114">
        <v>0</v>
      </c>
      <c r="I1035" s="114">
        <v>0</v>
      </c>
      <c r="J1035" s="91">
        <f t="shared" si="59"/>
        <v>308.39999999999998</v>
      </c>
      <c r="K1035" s="118" t="str">
        <f>IFERROR(VLOOKUP(C1035,'CEDARS School FRPL'!$C$4:$H$2393,6,FALSE),"No")</f>
        <v>Yes</v>
      </c>
      <c r="L1035" s="118" t="str">
        <f>VLOOKUP(A1035,'District Data'!$A$2:$P$321,14,FALSE)</f>
        <v>Yes</v>
      </c>
      <c r="M1035" s="120" t="str">
        <f>IFERROR(IF(AND(VLOOKUP(C1035,'Package 218'!$D:$D,1,FALSE)=C1035,VLOOKUP(C1035,'Package 218'!$D:$F,3,FALSE)="Yes",VLOOKUP(A1035,'District Data'!$A$2:$O$321,14,FALSE)="Yes"),"Yes","No"),"No")</f>
        <v>Yes</v>
      </c>
      <c r="N1035" s="23" t="str">
        <f t="shared" si="60"/>
        <v>Yes</v>
      </c>
      <c r="O1035" s="131" t="str">
        <f t="shared" si="61"/>
        <v>Yes</v>
      </c>
    </row>
    <row r="1036" spans="1:15" x14ac:dyDescent="0.25">
      <c r="A1036" s="136" t="s">
        <v>194</v>
      </c>
      <c r="B1036" s="136" t="s">
        <v>2929</v>
      </c>
      <c r="C1036" s="26">
        <v>3109</v>
      </c>
      <c r="D1036" s="26" t="s">
        <v>199</v>
      </c>
      <c r="E1036" s="114">
        <v>1128.0999999999999</v>
      </c>
      <c r="F1036" s="114">
        <v>0</v>
      </c>
      <c r="G1036" s="114">
        <v>65.03</v>
      </c>
      <c r="H1036" s="114">
        <v>0</v>
      </c>
      <c r="I1036" s="114">
        <v>2.48</v>
      </c>
      <c r="J1036" s="91">
        <f t="shared" si="59"/>
        <v>1195.6099999999999</v>
      </c>
      <c r="K1036" s="118" t="str">
        <f>IFERROR(VLOOKUP(C1036,'CEDARS School FRPL'!$C$4:$H$2393,6,FALSE),"No")</f>
        <v>Yes</v>
      </c>
      <c r="L1036" s="118" t="str">
        <f>VLOOKUP(A1036,'District Data'!$A$2:$P$321,14,FALSE)</f>
        <v>Yes</v>
      </c>
      <c r="M1036" s="120" t="str">
        <f>IFERROR(IF(AND(VLOOKUP(C1036,'Package 218'!$D:$D,1,FALSE)=C1036,VLOOKUP(C1036,'Package 218'!$D:$F,3,FALSE)="Yes",VLOOKUP(A1036,'District Data'!$A$2:$O$321,14,FALSE)="Yes"),"Yes","No"),"No")</f>
        <v>Yes</v>
      </c>
      <c r="N1036" s="23" t="str">
        <f t="shared" si="60"/>
        <v>Yes</v>
      </c>
      <c r="O1036" s="131" t="str">
        <f t="shared" si="61"/>
        <v>Yes</v>
      </c>
    </row>
    <row r="1037" spans="1:15" x14ac:dyDescent="0.25">
      <c r="A1037" s="136" t="s">
        <v>194</v>
      </c>
      <c r="B1037" s="136" t="s">
        <v>2929</v>
      </c>
      <c r="C1037" s="26">
        <v>3171</v>
      </c>
      <c r="D1037" s="26" t="s">
        <v>200</v>
      </c>
      <c r="E1037" s="114">
        <v>231.1</v>
      </c>
      <c r="F1037" s="114">
        <v>0</v>
      </c>
      <c r="G1037" s="114">
        <v>0</v>
      </c>
      <c r="H1037" s="114">
        <v>0</v>
      </c>
      <c r="I1037" s="114">
        <v>0</v>
      </c>
      <c r="J1037" s="91">
        <f t="shared" si="59"/>
        <v>231.1</v>
      </c>
      <c r="K1037" s="118" t="str">
        <f>IFERROR(VLOOKUP(C1037,'CEDARS School FRPL'!$C$4:$H$2393,6,FALSE),"No")</f>
        <v>Yes</v>
      </c>
      <c r="L1037" s="118" t="str">
        <f>VLOOKUP(A1037,'District Data'!$A$2:$P$321,14,FALSE)</f>
        <v>Yes</v>
      </c>
      <c r="M1037" s="120" t="str">
        <f>IFERROR(IF(AND(VLOOKUP(C1037,'Package 218'!$D:$D,1,FALSE)=C1037,VLOOKUP(C1037,'Package 218'!$D:$F,3,FALSE)="Yes",VLOOKUP(A1037,'District Data'!$A$2:$O$321,14,FALSE)="Yes"),"Yes","No"),"No")</f>
        <v>Yes</v>
      </c>
      <c r="N1037" s="23" t="str">
        <f t="shared" si="60"/>
        <v>Yes</v>
      </c>
      <c r="O1037" s="131" t="str">
        <f t="shared" si="61"/>
        <v>Yes</v>
      </c>
    </row>
    <row r="1038" spans="1:15" x14ac:dyDescent="0.25">
      <c r="A1038" s="136" t="s">
        <v>194</v>
      </c>
      <c r="B1038" s="136" t="s">
        <v>2929</v>
      </c>
      <c r="C1038" s="26">
        <v>3641</v>
      </c>
      <c r="D1038" s="26" t="s">
        <v>201</v>
      </c>
      <c r="E1038" s="114">
        <v>474.6</v>
      </c>
      <c r="F1038" s="114">
        <v>0</v>
      </c>
      <c r="G1038" s="114">
        <v>0</v>
      </c>
      <c r="H1038" s="114">
        <v>0</v>
      </c>
      <c r="I1038" s="114">
        <v>0</v>
      </c>
      <c r="J1038" s="91">
        <f t="shared" si="59"/>
        <v>474.6</v>
      </c>
      <c r="K1038" s="118" t="str">
        <f>IFERROR(VLOOKUP(C1038,'CEDARS School FRPL'!$C$4:$H$2393,6,FALSE),"No")</f>
        <v>Yes</v>
      </c>
      <c r="L1038" s="118" t="str">
        <f>VLOOKUP(A1038,'District Data'!$A$2:$P$321,14,FALSE)</f>
        <v>Yes</v>
      </c>
      <c r="M1038" s="120" t="str">
        <f>IFERROR(IF(AND(VLOOKUP(C1038,'Package 218'!$D:$D,1,FALSE)=C1038,VLOOKUP(C1038,'Package 218'!$D:$F,3,FALSE)="Yes",VLOOKUP(A1038,'District Data'!$A$2:$O$321,14,FALSE)="Yes"),"Yes","No"),"No")</f>
        <v>Yes</v>
      </c>
      <c r="N1038" s="23" t="str">
        <f t="shared" si="60"/>
        <v>Yes</v>
      </c>
      <c r="O1038" s="131" t="str">
        <f t="shared" si="61"/>
        <v>Yes</v>
      </c>
    </row>
    <row r="1039" spans="1:15" x14ac:dyDescent="0.25">
      <c r="A1039" s="136" t="s">
        <v>194</v>
      </c>
      <c r="B1039" s="136" t="s">
        <v>2929</v>
      </c>
      <c r="C1039" s="26">
        <v>4038</v>
      </c>
      <c r="D1039" s="26" t="s">
        <v>202</v>
      </c>
      <c r="E1039" s="114">
        <v>253.74</v>
      </c>
      <c r="F1039" s="114">
        <v>0</v>
      </c>
      <c r="G1039" s="114">
        <v>0</v>
      </c>
      <c r="H1039" s="114">
        <v>0</v>
      </c>
      <c r="I1039" s="114">
        <v>0</v>
      </c>
      <c r="J1039" s="91">
        <f t="shared" si="59"/>
        <v>253.74</v>
      </c>
      <c r="K1039" s="118" t="str">
        <f>IFERROR(VLOOKUP(C1039,'CEDARS School FRPL'!$C$4:$H$2393,6,FALSE),"No")</f>
        <v>No</v>
      </c>
      <c r="L1039" s="118" t="str">
        <f>VLOOKUP(A1039,'District Data'!$A$2:$P$321,14,FALSE)</f>
        <v>Yes</v>
      </c>
      <c r="M1039" s="120" t="str">
        <f>IFERROR(IF(AND(VLOOKUP(C1039,'Package 218'!$D:$D,1,FALSE)=C1039,VLOOKUP(C1039,'Package 218'!$D:$F,3,FALSE)="Yes",VLOOKUP(A1039,'District Data'!$A$2:$O$321,14,FALSE)="Yes"),"Yes","No"),"No")</f>
        <v>No</v>
      </c>
      <c r="N1039" s="23" t="str">
        <f t="shared" si="60"/>
        <v>No</v>
      </c>
      <c r="O1039" s="131" t="str">
        <f t="shared" si="61"/>
        <v>No</v>
      </c>
    </row>
    <row r="1040" spans="1:15" x14ac:dyDescent="0.25">
      <c r="A1040" s="136" t="s">
        <v>194</v>
      </c>
      <c r="B1040" s="136" t="s">
        <v>2929</v>
      </c>
      <c r="C1040" s="26">
        <v>4421</v>
      </c>
      <c r="D1040" s="26" t="s">
        <v>203</v>
      </c>
      <c r="E1040" s="114">
        <v>315.2</v>
      </c>
      <c r="F1040" s="114">
        <v>0</v>
      </c>
      <c r="G1040" s="114">
        <v>0</v>
      </c>
      <c r="H1040" s="114">
        <v>0</v>
      </c>
      <c r="I1040" s="114">
        <v>0</v>
      </c>
      <c r="J1040" s="91">
        <f t="shared" si="59"/>
        <v>315.2</v>
      </c>
      <c r="K1040" s="118" t="str">
        <f>IFERROR(VLOOKUP(C1040,'CEDARS School FRPL'!$C$4:$H$2393,6,FALSE),"No")</f>
        <v>No</v>
      </c>
      <c r="L1040" s="118" t="str">
        <f>VLOOKUP(A1040,'District Data'!$A$2:$P$321,14,FALSE)</f>
        <v>Yes</v>
      </c>
      <c r="M1040" s="120" t="str">
        <f>IFERROR(IF(AND(VLOOKUP(C1040,'Package 218'!$D:$D,1,FALSE)=C1040,VLOOKUP(C1040,'Package 218'!$D:$F,3,FALSE)="Yes",VLOOKUP(A1040,'District Data'!$A$2:$O$321,14,FALSE)="Yes"),"Yes","No"),"No")</f>
        <v>No</v>
      </c>
      <c r="N1040" s="23" t="str">
        <f t="shared" si="60"/>
        <v>No</v>
      </c>
      <c r="O1040" s="131" t="str">
        <f t="shared" si="61"/>
        <v>No</v>
      </c>
    </row>
    <row r="1041" spans="1:15" x14ac:dyDescent="0.25">
      <c r="A1041" s="136" t="s">
        <v>194</v>
      </c>
      <c r="B1041" s="136" t="s">
        <v>2929</v>
      </c>
      <c r="C1041" s="26">
        <v>4441</v>
      </c>
      <c r="D1041" s="26" t="s">
        <v>204</v>
      </c>
      <c r="E1041" s="114">
        <v>801.44</v>
      </c>
      <c r="F1041" s="114">
        <v>0</v>
      </c>
      <c r="G1041" s="114">
        <v>0</v>
      </c>
      <c r="H1041" s="114">
        <v>0</v>
      </c>
      <c r="I1041" s="114">
        <v>0</v>
      </c>
      <c r="J1041" s="91">
        <f t="shared" si="59"/>
        <v>801.44</v>
      </c>
      <c r="K1041" s="118" t="str">
        <f>IFERROR(VLOOKUP(C1041,'CEDARS School FRPL'!$C$4:$H$2393,6,FALSE),"No")</f>
        <v>Yes</v>
      </c>
      <c r="L1041" s="118" t="str">
        <f>VLOOKUP(A1041,'District Data'!$A$2:$P$321,14,FALSE)</f>
        <v>Yes</v>
      </c>
      <c r="M1041" s="120" t="str">
        <f>IFERROR(IF(AND(VLOOKUP(C1041,'Package 218'!$D:$D,1,FALSE)=C1041,VLOOKUP(C1041,'Package 218'!$D:$F,3,FALSE)="Yes",VLOOKUP(A1041,'District Data'!$A$2:$O$321,14,FALSE)="Yes"),"Yes","No"),"No")</f>
        <v>Yes</v>
      </c>
      <c r="N1041" s="23" t="str">
        <f t="shared" si="60"/>
        <v>Yes</v>
      </c>
      <c r="O1041" s="131" t="str">
        <f t="shared" si="61"/>
        <v>Yes</v>
      </c>
    </row>
    <row r="1042" spans="1:15" x14ac:dyDescent="0.25">
      <c r="A1042" s="136" t="s">
        <v>69</v>
      </c>
      <c r="B1042" s="136" t="s">
        <v>2920</v>
      </c>
      <c r="C1042" s="26">
        <v>1699</v>
      </c>
      <c r="D1042" s="26" t="s">
        <v>70</v>
      </c>
      <c r="E1042" s="114">
        <v>198</v>
      </c>
      <c r="F1042" s="114">
        <v>0</v>
      </c>
      <c r="G1042" s="114">
        <v>0</v>
      </c>
      <c r="H1042" s="114">
        <v>0</v>
      </c>
      <c r="I1042" s="114">
        <v>0</v>
      </c>
      <c r="J1042" s="91">
        <f t="shared" si="59"/>
        <v>198</v>
      </c>
      <c r="K1042" s="118" t="str">
        <f>IFERROR(VLOOKUP(C1042,'CEDARS School FRPL'!$C$4:$H$2393,6,FALSE),"No")</f>
        <v>No</v>
      </c>
      <c r="L1042" s="118" t="str">
        <f>VLOOKUP(A1042,'District Data'!$A$2:$P$321,14,FALSE)</f>
        <v>Yes</v>
      </c>
      <c r="M1042" s="120" t="str">
        <f>IFERROR(IF(AND(VLOOKUP(C1042,'Package 218'!$D:$D,1,FALSE)=C1042,VLOOKUP(C1042,'Package 218'!$D:$F,3,FALSE)="Yes",VLOOKUP(A1042,'District Data'!$A$2:$O$321,14,FALSE)="Yes"),"Yes","No"),"No")</f>
        <v>No</v>
      </c>
      <c r="N1042" s="23" t="str">
        <f t="shared" si="60"/>
        <v>No</v>
      </c>
      <c r="O1042" s="131" t="str">
        <f t="shared" si="61"/>
        <v>No</v>
      </c>
    </row>
    <row r="1043" spans="1:15" x14ac:dyDescent="0.25">
      <c r="A1043" s="136" t="s">
        <v>69</v>
      </c>
      <c r="B1043" s="136" t="s">
        <v>2920</v>
      </c>
      <c r="C1043" s="26">
        <v>1841</v>
      </c>
      <c r="D1043" s="26" t="s">
        <v>71</v>
      </c>
      <c r="E1043" s="114">
        <v>49.18</v>
      </c>
      <c r="F1043" s="114">
        <v>0</v>
      </c>
      <c r="G1043" s="114">
        <v>0</v>
      </c>
      <c r="H1043" s="114">
        <v>0</v>
      </c>
      <c r="I1043" s="114">
        <v>0</v>
      </c>
      <c r="J1043" s="91">
        <f t="shared" si="59"/>
        <v>49.18</v>
      </c>
      <c r="K1043" s="118" t="str">
        <f>IFERROR(VLOOKUP(C1043,'CEDARS School FRPL'!$C$4:$H$2393,6,FALSE),"No")</f>
        <v>No</v>
      </c>
      <c r="L1043" s="118" t="str">
        <f>VLOOKUP(A1043,'District Data'!$A$2:$P$321,14,FALSE)</f>
        <v>Yes</v>
      </c>
      <c r="M1043" s="120" t="str">
        <f>IFERROR(IF(AND(VLOOKUP(C1043,'Package 218'!$D:$D,1,FALSE)=C1043,VLOOKUP(C1043,'Package 218'!$D:$F,3,FALSE)="Yes",VLOOKUP(A1043,'District Data'!$A$2:$O$321,14,FALSE)="Yes"),"Yes","No"),"No")</f>
        <v>No</v>
      </c>
      <c r="N1043" s="23" t="str">
        <f t="shared" si="60"/>
        <v>No</v>
      </c>
      <c r="O1043" s="131" t="str">
        <f t="shared" si="61"/>
        <v>No</v>
      </c>
    </row>
    <row r="1044" spans="1:15" x14ac:dyDescent="0.25">
      <c r="A1044" s="136" t="s">
        <v>69</v>
      </c>
      <c r="B1044" s="136" t="s">
        <v>2920</v>
      </c>
      <c r="C1044" s="26">
        <v>1935</v>
      </c>
      <c r="D1044" s="26" t="s">
        <v>78</v>
      </c>
      <c r="E1044" s="114">
        <v>64.08</v>
      </c>
      <c r="F1044" s="114">
        <v>0</v>
      </c>
      <c r="G1044" s="114">
        <v>6.2700000000000005</v>
      </c>
      <c r="H1044" s="114">
        <v>0</v>
      </c>
      <c r="I1044" s="114">
        <v>0</v>
      </c>
      <c r="J1044" s="91">
        <f t="shared" si="59"/>
        <v>70.349999999999994</v>
      </c>
      <c r="K1044" s="118" t="str">
        <f>IFERROR(VLOOKUP(C1044,'CEDARS School FRPL'!$C$4:$H$2393,6,FALSE),"No")</f>
        <v>No</v>
      </c>
      <c r="L1044" s="118" t="str">
        <f>VLOOKUP(A1044,'District Data'!$A$2:$P$321,14,FALSE)</f>
        <v>Yes</v>
      </c>
      <c r="M1044" s="120" t="str">
        <f>IFERROR(IF(AND(VLOOKUP(C1044,'Package 218'!$D:$D,1,FALSE)=C1044,VLOOKUP(C1044,'Package 218'!$D:$F,3,FALSE)="Yes",VLOOKUP(A1044,'District Data'!$A$2:$O$321,14,FALSE)="Yes"),"Yes","No"),"No")</f>
        <v>No</v>
      </c>
      <c r="N1044" s="23" t="str">
        <f t="shared" si="60"/>
        <v>No</v>
      </c>
      <c r="O1044" s="131" t="str">
        <f t="shared" si="61"/>
        <v>No</v>
      </c>
    </row>
    <row r="1045" spans="1:15" x14ac:dyDescent="0.25">
      <c r="A1045" s="136" t="s">
        <v>69</v>
      </c>
      <c r="B1045" s="136" t="s">
        <v>2920</v>
      </c>
      <c r="C1045" s="26">
        <v>1939</v>
      </c>
      <c r="D1045" s="26" t="s">
        <v>79</v>
      </c>
      <c r="E1045" s="114">
        <v>6.86</v>
      </c>
      <c r="F1045" s="114">
        <v>0</v>
      </c>
      <c r="G1045" s="114">
        <v>0</v>
      </c>
      <c r="H1045" s="114">
        <v>0</v>
      </c>
      <c r="I1045" s="114">
        <v>0</v>
      </c>
      <c r="J1045" s="91">
        <f t="shared" si="59"/>
        <v>6.86</v>
      </c>
      <c r="K1045" s="118" t="str">
        <f>IFERROR(VLOOKUP(C1045,'CEDARS School FRPL'!$C$4:$H$2393,6,FALSE),"No")</f>
        <v>No</v>
      </c>
      <c r="L1045" s="118" t="str">
        <f>VLOOKUP(A1045,'District Data'!$A$2:$P$321,14,FALSE)</f>
        <v>Yes</v>
      </c>
      <c r="M1045" s="120" t="str">
        <f>IFERROR(IF(AND(VLOOKUP(C1045,'Package 218'!$D:$D,1,FALSE)=C1045,VLOOKUP(C1045,'Package 218'!$D:$F,3,FALSE)="Yes",VLOOKUP(A1045,'District Data'!$A$2:$O$321,14,FALSE)="Yes"),"Yes","No"),"No")</f>
        <v>No</v>
      </c>
      <c r="N1045" s="23" t="str">
        <f t="shared" si="60"/>
        <v>No</v>
      </c>
      <c r="O1045" s="131" t="str">
        <f t="shared" si="61"/>
        <v>No</v>
      </c>
    </row>
    <row r="1046" spans="1:15" x14ac:dyDescent="0.25">
      <c r="A1046" s="136" t="s">
        <v>69</v>
      </c>
      <c r="B1046" s="136" t="s">
        <v>2920</v>
      </c>
      <c r="C1046" s="26">
        <v>2395</v>
      </c>
      <c r="D1046" s="26" t="s">
        <v>72</v>
      </c>
      <c r="E1046" s="114">
        <v>1105.18</v>
      </c>
      <c r="F1046" s="114">
        <v>0</v>
      </c>
      <c r="G1046" s="114">
        <v>54.89</v>
      </c>
      <c r="H1046" s="114">
        <v>0</v>
      </c>
      <c r="I1046" s="114">
        <v>0</v>
      </c>
      <c r="J1046" s="91">
        <f t="shared" si="59"/>
        <v>1160.0700000000002</v>
      </c>
      <c r="K1046" s="118" t="str">
        <f>IFERROR(VLOOKUP(C1046,'CEDARS School FRPL'!$C$4:$H$2393,6,FALSE),"No")</f>
        <v>No</v>
      </c>
      <c r="L1046" s="118" t="str">
        <f>VLOOKUP(A1046,'District Data'!$A$2:$P$321,14,FALSE)</f>
        <v>Yes</v>
      </c>
      <c r="M1046" s="120" t="str">
        <f>IFERROR(IF(AND(VLOOKUP(C1046,'Package 218'!$D:$D,1,FALSE)=C1046,VLOOKUP(C1046,'Package 218'!$D:$F,3,FALSE)="Yes",VLOOKUP(A1046,'District Data'!$A$2:$O$321,14,FALSE)="Yes"),"Yes","No"),"No")</f>
        <v>No</v>
      </c>
      <c r="N1046" s="23" t="str">
        <f t="shared" si="60"/>
        <v>No</v>
      </c>
      <c r="O1046" s="131" t="str">
        <f t="shared" si="61"/>
        <v>No</v>
      </c>
    </row>
    <row r="1047" spans="1:15" x14ac:dyDescent="0.25">
      <c r="A1047" s="136" t="s">
        <v>69</v>
      </c>
      <c r="B1047" s="136" t="s">
        <v>2920</v>
      </c>
      <c r="C1047" s="26">
        <v>3043</v>
      </c>
      <c r="D1047" s="26" t="s">
        <v>73</v>
      </c>
      <c r="E1047" s="114">
        <v>321.39999999999998</v>
      </c>
      <c r="F1047" s="114">
        <v>0</v>
      </c>
      <c r="G1047" s="114">
        <v>0</v>
      </c>
      <c r="H1047" s="114">
        <v>0</v>
      </c>
      <c r="I1047" s="114">
        <v>0</v>
      </c>
      <c r="J1047" s="91">
        <f t="shared" si="59"/>
        <v>321.39999999999998</v>
      </c>
      <c r="K1047" s="118" t="str">
        <f>IFERROR(VLOOKUP(C1047,'CEDARS School FRPL'!$C$4:$H$2393,6,FALSE),"No")</f>
        <v>No</v>
      </c>
      <c r="L1047" s="118" t="str">
        <f>VLOOKUP(A1047,'District Data'!$A$2:$P$321,14,FALSE)</f>
        <v>Yes</v>
      </c>
      <c r="M1047" s="120" t="str">
        <f>IFERROR(IF(AND(VLOOKUP(C1047,'Package 218'!$D:$D,1,FALSE)=C1047,VLOOKUP(C1047,'Package 218'!$D:$F,3,FALSE)="Yes",VLOOKUP(A1047,'District Data'!$A$2:$O$321,14,FALSE)="Yes"),"Yes","No"),"No")</f>
        <v>No</v>
      </c>
      <c r="N1047" s="23" t="str">
        <f t="shared" si="60"/>
        <v>No</v>
      </c>
      <c r="O1047" s="131" t="str">
        <f t="shared" si="61"/>
        <v>No</v>
      </c>
    </row>
    <row r="1048" spans="1:15" x14ac:dyDescent="0.25">
      <c r="A1048" s="136" t="s">
        <v>69</v>
      </c>
      <c r="B1048" s="136" t="s">
        <v>2920</v>
      </c>
      <c r="C1048" s="26">
        <v>3552</v>
      </c>
      <c r="D1048" s="26" t="s">
        <v>74</v>
      </c>
      <c r="E1048" s="114">
        <v>350.24</v>
      </c>
      <c r="F1048" s="114">
        <v>0</v>
      </c>
      <c r="G1048" s="114">
        <v>0</v>
      </c>
      <c r="H1048" s="114">
        <v>0</v>
      </c>
      <c r="I1048" s="114">
        <v>0</v>
      </c>
      <c r="J1048" s="91">
        <f t="shared" si="59"/>
        <v>350.24</v>
      </c>
      <c r="K1048" s="118" t="str">
        <f>IFERROR(VLOOKUP(C1048,'CEDARS School FRPL'!$C$4:$H$2393,6,FALSE),"No")</f>
        <v>No</v>
      </c>
      <c r="L1048" s="118" t="str">
        <f>VLOOKUP(A1048,'District Data'!$A$2:$P$321,14,FALSE)</f>
        <v>Yes</v>
      </c>
      <c r="M1048" s="120" t="str">
        <f>IFERROR(IF(AND(VLOOKUP(C1048,'Package 218'!$D:$D,1,FALSE)=C1048,VLOOKUP(C1048,'Package 218'!$D:$F,3,FALSE)="Yes",VLOOKUP(A1048,'District Data'!$A$2:$O$321,14,FALSE)="Yes"),"Yes","No"),"No")</f>
        <v>No</v>
      </c>
      <c r="N1048" s="23" t="str">
        <f t="shared" si="60"/>
        <v>No</v>
      </c>
      <c r="O1048" s="131" t="str">
        <f t="shared" si="61"/>
        <v>No</v>
      </c>
    </row>
    <row r="1049" spans="1:15" x14ac:dyDescent="0.25">
      <c r="A1049" s="136" t="s">
        <v>69</v>
      </c>
      <c r="B1049" s="136" t="s">
        <v>2920</v>
      </c>
      <c r="C1049" s="26">
        <v>4062</v>
      </c>
      <c r="D1049" s="26" t="s">
        <v>75</v>
      </c>
      <c r="E1049" s="114">
        <v>349</v>
      </c>
      <c r="F1049" s="114">
        <v>0</v>
      </c>
      <c r="G1049" s="114">
        <v>0</v>
      </c>
      <c r="H1049" s="114">
        <v>0</v>
      </c>
      <c r="I1049" s="114">
        <v>0</v>
      </c>
      <c r="J1049" s="91">
        <f t="shared" si="59"/>
        <v>349</v>
      </c>
      <c r="K1049" s="118" t="str">
        <f>IFERROR(VLOOKUP(C1049,'CEDARS School FRPL'!$C$4:$H$2393,6,FALSE),"No")</f>
        <v>No</v>
      </c>
      <c r="L1049" s="118" t="str">
        <f>VLOOKUP(A1049,'District Data'!$A$2:$P$321,14,FALSE)</f>
        <v>Yes</v>
      </c>
      <c r="M1049" s="120" t="str">
        <f>IFERROR(IF(AND(VLOOKUP(C1049,'Package 218'!$D:$D,1,FALSE)=C1049,VLOOKUP(C1049,'Package 218'!$D:$F,3,FALSE)="Yes",VLOOKUP(A1049,'District Data'!$A$2:$O$321,14,FALSE)="Yes"),"Yes","No"),"No")</f>
        <v>No</v>
      </c>
      <c r="N1049" s="23" t="str">
        <f t="shared" si="60"/>
        <v>No</v>
      </c>
      <c r="O1049" s="131" t="str">
        <f t="shared" si="61"/>
        <v>No</v>
      </c>
    </row>
    <row r="1050" spans="1:15" x14ac:dyDescent="0.25">
      <c r="A1050" s="136" t="s">
        <v>69</v>
      </c>
      <c r="B1050" s="136" t="s">
        <v>2920</v>
      </c>
      <c r="C1050" s="26">
        <v>4505</v>
      </c>
      <c r="D1050" s="26" t="s">
        <v>76</v>
      </c>
      <c r="E1050" s="114">
        <v>502.08</v>
      </c>
      <c r="F1050" s="114">
        <v>0</v>
      </c>
      <c r="G1050" s="114">
        <v>0</v>
      </c>
      <c r="H1050" s="114">
        <v>0</v>
      </c>
      <c r="I1050" s="114">
        <v>0</v>
      </c>
      <c r="J1050" s="91">
        <f t="shared" si="59"/>
        <v>502.08</v>
      </c>
      <c r="K1050" s="118" t="str">
        <f>IFERROR(VLOOKUP(C1050,'CEDARS School FRPL'!$C$4:$H$2393,6,FALSE),"No")</f>
        <v>No</v>
      </c>
      <c r="L1050" s="118" t="str">
        <f>VLOOKUP(A1050,'District Data'!$A$2:$P$321,14,FALSE)</f>
        <v>Yes</v>
      </c>
      <c r="M1050" s="120" t="str">
        <f>IFERROR(IF(AND(VLOOKUP(C1050,'Package 218'!$D:$D,1,FALSE)=C1050,VLOOKUP(C1050,'Package 218'!$D:$F,3,FALSE)="Yes",VLOOKUP(A1050,'District Data'!$A$2:$O$321,14,FALSE)="Yes"),"Yes","No"),"No")</f>
        <v>No</v>
      </c>
      <c r="N1050" s="23" t="str">
        <f t="shared" si="60"/>
        <v>No</v>
      </c>
      <c r="O1050" s="131" t="str">
        <f t="shared" si="61"/>
        <v>No</v>
      </c>
    </row>
    <row r="1051" spans="1:15" x14ac:dyDescent="0.25">
      <c r="A1051" s="136" t="s">
        <v>69</v>
      </c>
      <c r="B1051" s="136" t="s">
        <v>2920</v>
      </c>
      <c r="C1051" s="26">
        <v>4542</v>
      </c>
      <c r="D1051" s="26" t="s">
        <v>77</v>
      </c>
      <c r="E1051" s="178">
        <v>460.24</v>
      </c>
      <c r="F1051" s="114">
        <v>0</v>
      </c>
      <c r="G1051" s="114">
        <v>0</v>
      </c>
      <c r="H1051" s="114">
        <v>0</v>
      </c>
      <c r="I1051" s="114">
        <v>0</v>
      </c>
      <c r="J1051" s="91">
        <f t="shared" si="59"/>
        <v>460.24</v>
      </c>
      <c r="K1051" s="118" t="str">
        <f>IFERROR(VLOOKUP(C1051,'CEDARS School FRPL'!$C$4:$H$2393,6,FALSE),"No")</f>
        <v>No</v>
      </c>
      <c r="L1051" s="118" t="str">
        <f>VLOOKUP(A1051,'District Data'!$A$2:$P$321,14,FALSE)</f>
        <v>Yes</v>
      </c>
      <c r="M1051" s="120" t="str">
        <f>IFERROR(IF(AND(VLOOKUP(C1051,'Package 218'!$D:$D,1,FALSE)=C1051,VLOOKUP(C1051,'Package 218'!$D:$F,3,FALSE)="Yes",VLOOKUP(A1051,'District Data'!$A$2:$O$321,14,FALSE)="Yes"),"Yes","No"),"No")</f>
        <v>No</v>
      </c>
      <c r="N1051" s="23" t="str">
        <f t="shared" si="60"/>
        <v>No</v>
      </c>
      <c r="O1051" s="131" t="str">
        <f t="shared" si="61"/>
        <v>No</v>
      </c>
    </row>
    <row r="1052" spans="1:15" x14ac:dyDescent="0.25">
      <c r="A1052" s="136" t="s">
        <v>1297</v>
      </c>
      <c r="B1052" s="136" t="s">
        <v>3081</v>
      </c>
      <c r="C1052" s="26">
        <v>1677</v>
      </c>
      <c r="D1052" s="26" t="s">
        <v>1298</v>
      </c>
      <c r="E1052" s="114">
        <v>2.66</v>
      </c>
      <c r="F1052" s="114">
        <v>0</v>
      </c>
      <c r="G1052" s="114">
        <v>0</v>
      </c>
      <c r="H1052" s="114">
        <v>0</v>
      </c>
      <c r="I1052" s="114">
        <v>0</v>
      </c>
      <c r="J1052" s="91">
        <f t="shared" si="59"/>
        <v>2.66</v>
      </c>
      <c r="K1052" s="118" t="str">
        <f>IFERROR(VLOOKUP(C1052,'CEDARS School FRPL'!$C$4:$H$2393,6,FALSE),"No")</f>
        <v>No</v>
      </c>
      <c r="L1052" s="118" t="str">
        <f>VLOOKUP(A1052,'District Data'!$A$2:$P$321,14,FALSE)</f>
        <v>Yes</v>
      </c>
      <c r="M1052" s="120" t="str">
        <f>IFERROR(IF(AND(VLOOKUP(C1052,'Package 218'!$D:$D,1,FALSE)=C1052,VLOOKUP(C1052,'Package 218'!$D:$F,3,FALSE)="Yes",VLOOKUP(A1052,'District Data'!$A$2:$O$321,14,FALSE)="Yes"),"Yes","No"),"No")</f>
        <v>No</v>
      </c>
      <c r="N1052" s="23" t="str">
        <f t="shared" si="60"/>
        <v>No</v>
      </c>
      <c r="O1052" s="131" t="str">
        <f t="shared" si="61"/>
        <v>No</v>
      </c>
    </row>
    <row r="1053" spans="1:15" x14ac:dyDescent="0.25">
      <c r="A1053" s="136" t="s">
        <v>1297</v>
      </c>
      <c r="B1053" s="136" t="s">
        <v>3081</v>
      </c>
      <c r="C1053" s="26">
        <v>1733</v>
      </c>
      <c r="D1053" s="26" t="s">
        <v>3083</v>
      </c>
      <c r="E1053" s="114">
        <v>66.05</v>
      </c>
      <c r="F1053" s="114">
        <v>0</v>
      </c>
      <c r="G1053" s="114">
        <v>0</v>
      </c>
      <c r="H1053" s="114">
        <v>0</v>
      </c>
      <c r="I1053" s="114">
        <v>0</v>
      </c>
      <c r="J1053" s="91">
        <f t="shared" si="59"/>
        <v>66.05</v>
      </c>
      <c r="K1053" s="118" t="str">
        <f>IFERROR(VLOOKUP(C1053,'CEDARS School FRPL'!$C$4:$H$2393,6,FALSE),"No")</f>
        <v>No</v>
      </c>
      <c r="L1053" s="118" t="str">
        <f>VLOOKUP(A1053,'District Data'!$A$2:$P$321,14,FALSE)</f>
        <v>Yes</v>
      </c>
      <c r="M1053" s="120" t="str">
        <f>IFERROR(IF(AND(VLOOKUP(C1053,'Package 218'!$D:$D,1,FALSE)=C1053,VLOOKUP(C1053,'Package 218'!$D:$F,3,FALSE)="Yes",VLOOKUP(A1053,'District Data'!$A$2:$O$321,14,FALSE)="Yes"),"Yes","No"),"No")</f>
        <v>No</v>
      </c>
      <c r="N1053" s="23" t="str">
        <f t="shared" si="60"/>
        <v>No</v>
      </c>
      <c r="O1053" s="131" t="str">
        <f t="shared" si="61"/>
        <v>No</v>
      </c>
    </row>
    <row r="1054" spans="1:15" x14ac:dyDescent="0.25">
      <c r="A1054" s="136" t="s">
        <v>1297</v>
      </c>
      <c r="B1054" s="136" t="s">
        <v>3081</v>
      </c>
      <c r="C1054" s="26">
        <v>2026</v>
      </c>
      <c r="D1054" s="26" t="s">
        <v>1299</v>
      </c>
      <c r="E1054" s="114">
        <v>447.72</v>
      </c>
      <c r="F1054" s="114">
        <v>0</v>
      </c>
      <c r="G1054" s="114">
        <v>0</v>
      </c>
      <c r="H1054" s="114">
        <v>0</v>
      </c>
      <c r="I1054" s="114">
        <v>0</v>
      </c>
      <c r="J1054" s="91">
        <f t="shared" si="59"/>
        <v>447.72</v>
      </c>
      <c r="K1054" s="118" t="str">
        <f>IFERROR(VLOOKUP(C1054,'CEDARS School FRPL'!$C$4:$H$2393,6,FALSE),"No")</f>
        <v>No</v>
      </c>
      <c r="L1054" s="118" t="str">
        <f>VLOOKUP(A1054,'District Data'!$A$2:$P$321,14,FALSE)</f>
        <v>Yes</v>
      </c>
      <c r="M1054" s="120" t="str">
        <f>IFERROR(IF(AND(VLOOKUP(C1054,'Package 218'!$D:$D,1,FALSE)=C1054,VLOOKUP(C1054,'Package 218'!$D:$F,3,FALSE)="Yes",VLOOKUP(A1054,'District Data'!$A$2:$O$321,14,FALSE)="Yes"),"Yes","No"),"No")</f>
        <v>No</v>
      </c>
      <c r="N1054" s="23" t="str">
        <f t="shared" si="60"/>
        <v>No</v>
      </c>
      <c r="O1054" s="131" t="str">
        <f t="shared" si="61"/>
        <v>No</v>
      </c>
    </row>
    <row r="1055" spans="1:15" x14ac:dyDescent="0.25">
      <c r="A1055" s="136" t="s">
        <v>1297</v>
      </c>
      <c r="B1055" s="136" t="s">
        <v>3081</v>
      </c>
      <c r="C1055" s="26">
        <v>2476</v>
      </c>
      <c r="D1055" s="26" t="s">
        <v>1300</v>
      </c>
      <c r="E1055" s="114">
        <v>682.57</v>
      </c>
      <c r="F1055" s="114">
        <v>0</v>
      </c>
      <c r="G1055" s="114">
        <v>0</v>
      </c>
      <c r="H1055" s="114">
        <v>0</v>
      </c>
      <c r="I1055" s="114">
        <v>0</v>
      </c>
      <c r="J1055" s="91">
        <f t="shared" si="59"/>
        <v>682.57</v>
      </c>
      <c r="K1055" s="118" t="str">
        <f>IFERROR(VLOOKUP(C1055,'CEDARS School FRPL'!$C$4:$H$2393,6,FALSE),"No")</f>
        <v>No</v>
      </c>
      <c r="L1055" s="118" t="str">
        <f>VLOOKUP(A1055,'District Data'!$A$2:$P$321,14,FALSE)</f>
        <v>Yes</v>
      </c>
      <c r="M1055" s="120" t="str">
        <f>IFERROR(IF(AND(VLOOKUP(C1055,'Package 218'!$D:$D,1,FALSE)=C1055,VLOOKUP(C1055,'Package 218'!$D:$F,3,FALSE)="Yes",VLOOKUP(A1055,'District Data'!$A$2:$O$321,14,FALSE)="Yes"),"Yes","No"),"No")</f>
        <v>No</v>
      </c>
      <c r="N1055" s="23" t="str">
        <f t="shared" si="60"/>
        <v>No</v>
      </c>
      <c r="O1055" s="131" t="str">
        <f t="shared" si="61"/>
        <v>No</v>
      </c>
    </row>
    <row r="1056" spans="1:15" x14ac:dyDescent="0.25">
      <c r="A1056" s="136" t="s">
        <v>1297</v>
      </c>
      <c r="B1056" s="136" t="s">
        <v>3081</v>
      </c>
      <c r="C1056" s="26">
        <v>2798</v>
      </c>
      <c r="D1056" s="26" t="s">
        <v>1301</v>
      </c>
      <c r="E1056" s="114">
        <v>268.52</v>
      </c>
      <c r="F1056" s="114">
        <v>0</v>
      </c>
      <c r="G1056" s="114">
        <v>0</v>
      </c>
      <c r="H1056" s="114">
        <v>0</v>
      </c>
      <c r="I1056" s="114">
        <v>0</v>
      </c>
      <c r="J1056" s="91">
        <f t="shared" si="59"/>
        <v>268.52</v>
      </c>
      <c r="K1056" s="118" t="str">
        <f>IFERROR(VLOOKUP(C1056,'CEDARS School FRPL'!$C$4:$H$2393,6,FALSE),"No")</f>
        <v>Yes</v>
      </c>
      <c r="L1056" s="118" t="str">
        <f>VLOOKUP(A1056,'District Data'!$A$2:$P$321,14,FALSE)</f>
        <v>Yes</v>
      </c>
      <c r="M1056" s="120" t="str">
        <f>IFERROR(IF(AND(VLOOKUP(C1056,'Package 218'!$D:$D,1,FALSE)=C1056,VLOOKUP(C1056,'Package 218'!$D:$F,3,FALSE)="Yes",VLOOKUP(A1056,'District Data'!$A$2:$O$321,14,FALSE)="Yes"),"Yes","No"),"No")</f>
        <v>Yes</v>
      </c>
      <c r="N1056" s="23" t="str">
        <f t="shared" si="60"/>
        <v>Yes</v>
      </c>
      <c r="O1056" s="131" t="str">
        <f t="shared" si="61"/>
        <v>Yes</v>
      </c>
    </row>
    <row r="1057" spans="1:15" x14ac:dyDescent="0.25">
      <c r="A1057" s="136" t="s">
        <v>1297</v>
      </c>
      <c r="B1057" s="136" t="s">
        <v>3081</v>
      </c>
      <c r="C1057" s="26">
        <v>2854</v>
      </c>
      <c r="D1057" s="26" t="s">
        <v>1302</v>
      </c>
      <c r="E1057" s="114">
        <v>292.48</v>
      </c>
      <c r="F1057" s="114">
        <v>0</v>
      </c>
      <c r="G1057" s="114">
        <v>0</v>
      </c>
      <c r="H1057" s="114">
        <v>0</v>
      </c>
      <c r="I1057" s="114">
        <v>0</v>
      </c>
      <c r="J1057" s="91">
        <f t="shared" si="59"/>
        <v>292.48</v>
      </c>
      <c r="K1057" s="118" t="str">
        <f>IFERROR(VLOOKUP(C1057,'CEDARS School FRPL'!$C$4:$H$2393,6,FALSE),"No")</f>
        <v>No</v>
      </c>
      <c r="L1057" s="118" t="str">
        <f>VLOOKUP(A1057,'District Data'!$A$2:$P$321,14,FALSE)</f>
        <v>Yes</v>
      </c>
      <c r="M1057" s="120" t="str">
        <f>IFERROR(IF(AND(VLOOKUP(C1057,'Package 218'!$D:$D,1,FALSE)=C1057,VLOOKUP(C1057,'Package 218'!$D:$F,3,FALSE)="Yes",VLOOKUP(A1057,'District Data'!$A$2:$O$321,14,FALSE)="Yes"),"Yes","No"),"No")</f>
        <v>No</v>
      </c>
      <c r="N1057" s="23" t="str">
        <f t="shared" si="60"/>
        <v>No</v>
      </c>
      <c r="O1057" s="131" t="str">
        <f t="shared" si="61"/>
        <v>No</v>
      </c>
    </row>
    <row r="1058" spans="1:15" x14ac:dyDescent="0.25">
      <c r="A1058" s="136" t="s">
        <v>1297</v>
      </c>
      <c r="B1058" s="136" t="s">
        <v>3081</v>
      </c>
      <c r="C1058" s="26">
        <v>3236</v>
      </c>
      <c r="D1058" s="26" t="s">
        <v>1303</v>
      </c>
      <c r="E1058" s="114">
        <v>959.7</v>
      </c>
      <c r="F1058" s="114">
        <v>0</v>
      </c>
      <c r="G1058" s="114">
        <v>131.99</v>
      </c>
      <c r="H1058" s="114">
        <v>0</v>
      </c>
      <c r="I1058" s="114">
        <v>0</v>
      </c>
      <c r="J1058" s="91">
        <f t="shared" si="59"/>
        <v>1091.69</v>
      </c>
      <c r="K1058" s="118" t="str">
        <f>IFERROR(VLOOKUP(C1058,'CEDARS School FRPL'!$C$4:$H$2393,6,FALSE),"No")</f>
        <v>No</v>
      </c>
      <c r="L1058" s="118" t="str">
        <f>VLOOKUP(A1058,'District Data'!$A$2:$P$321,14,FALSE)</f>
        <v>Yes</v>
      </c>
      <c r="M1058" s="120" t="str">
        <f>IFERROR(IF(AND(VLOOKUP(C1058,'Package 218'!$D:$D,1,FALSE)=C1058,VLOOKUP(C1058,'Package 218'!$D:$F,3,FALSE)="Yes",VLOOKUP(A1058,'District Data'!$A$2:$O$321,14,FALSE)="Yes"),"Yes","No"),"No")</f>
        <v>No</v>
      </c>
      <c r="N1058" s="23" t="str">
        <f t="shared" si="60"/>
        <v>No</v>
      </c>
      <c r="O1058" s="131" t="str">
        <f t="shared" si="61"/>
        <v>No</v>
      </c>
    </row>
    <row r="1059" spans="1:15" x14ac:dyDescent="0.25">
      <c r="A1059" s="136" t="s">
        <v>1297</v>
      </c>
      <c r="B1059" s="136" t="s">
        <v>3081</v>
      </c>
      <c r="C1059" s="26">
        <v>3391</v>
      </c>
      <c r="D1059" s="26" t="s">
        <v>1304</v>
      </c>
      <c r="E1059" s="114">
        <v>315.32</v>
      </c>
      <c r="F1059" s="114">
        <v>0</v>
      </c>
      <c r="G1059" s="114">
        <v>0</v>
      </c>
      <c r="H1059" s="114">
        <v>0</v>
      </c>
      <c r="I1059" s="114">
        <v>0</v>
      </c>
      <c r="J1059" s="91">
        <f t="shared" si="59"/>
        <v>315.32</v>
      </c>
      <c r="K1059" s="118" t="str">
        <f>IFERROR(VLOOKUP(C1059,'CEDARS School FRPL'!$C$4:$H$2393,6,FALSE),"No")</f>
        <v>No</v>
      </c>
      <c r="L1059" s="118" t="str">
        <f>VLOOKUP(A1059,'District Data'!$A$2:$P$321,14,FALSE)</f>
        <v>Yes</v>
      </c>
      <c r="M1059" s="120" t="str">
        <f>IFERROR(IF(AND(VLOOKUP(C1059,'Package 218'!$D:$D,1,FALSE)=C1059,VLOOKUP(C1059,'Package 218'!$D:$F,3,FALSE)="Yes",VLOOKUP(A1059,'District Data'!$A$2:$O$321,14,FALSE)="Yes"),"Yes","No"),"No")</f>
        <v>No</v>
      </c>
      <c r="N1059" s="23" t="str">
        <f t="shared" si="60"/>
        <v>No</v>
      </c>
      <c r="O1059" s="131" t="str">
        <f t="shared" si="61"/>
        <v>No</v>
      </c>
    </row>
    <row r="1060" spans="1:15" x14ac:dyDescent="0.25">
      <c r="A1060" s="136" t="s">
        <v>1297</v>
      </c>
      <c r="B1060" s="136" t="s">
        <v>3081</v>
      </c>
      <c r="C1060" s="26">
        <v>4359</v>
      </c>
      <c r="D1060" s="26" t="s">
        <v>1305</v>
      </c>
      <c r="E1060" s="114">
        <v>467.24</v>
      </c>
      <c r="F1060" s="114">
        <v>0</v>
      </c>
      <c r="G1060" s="114">
        <v>0</v>
      </c>
      <c r="H1060" s="114">
        <v>0</v>
      </c>
      <c r="I1060" s="114">
        <v>0</v>
      </c>
      <c r="J1060" s="91">
        <f t="shared" si="59"/>
        <v>467.24</v>
      </c>
      <c r="K1060" s="118" t="str">
        <f>IFERROR(VLOOKUP(C1060,'CEDARS School FRPL'!$C$4:$H$2393,6,FALSE),"No")</f>
        <v>No</v>
      </c>
      <c r="L1060" s="118" t="str">
        <f>VLOOKUP(A1060,'District Data'!$A$2:$P$321,14,FALSE)</f>
        <v>Yes</v>
      </c>
      <c r="M1060" s="120" t="str">
        <f>IFERROR(IF(AND(VLOOKUP(C1060,'Package 218'!$D:$D,1,FALSE)=C1060,VLOOKUP(C1060,'Package 218'!$D:$F,3,FALSE)="Yes",VLOOKUP(A1060,'District Data'!$A$2:$O$321,14,FALSE)="Yes"),"Yes","No"),"No")</f>
        <v>No</v>
      </c>
      <c r="N1060" s="23" t="str">
        <f t="shared" si="60"/>
        <v>No</v>
      </c>
      <c r="O1060" s="131" t="str">
        <f t="shared" si="61"/>
        <v>No</v>
      </c>
    </row>
    <row r="1061" spans="1:15" x14ac:dyDescent="0.25">
      <c r="A1061" s="136" t="s">
        <v>1297</v>
      </c>
      <c r="B1061" s="136" t="s">
        <v>3081</v>
      </c>
      <c r="C1061" s="26">
        <v>4461</v>
      </c>
      <c r="D1061" s="26" t="s">
        <v>1306</v>
      </c>
      <c r="E1061" s="114">
        <v>516</v>
      </c>
      <c r="F1061" s="114">
        <v>0</v>
      </c>
      <c r="G1061" s="114">
        <v>0</v>
      </c>
      <c r="H1061" s="114">
        <v>0</v>
      </c>
      <c r="I1061" s="114">
        <v>0</v>
      </c>
      <c r="J1061" s="91">
        <f t="shared" si="59"/>
        <v>516</v>
      </c>
      <c r="K1061" s="118" t="str">
        <f>IFERROR(VLOOKUP(C1061,'CEDARS School FRPL'!$C$4:$H$2393,6,FALSE),"No")</f>
        <v>No</v>
      </c>
      <c r="L1061" s="118" t="str">
        <f>VLOOKUP(A1061,'District Data'!$A$2:$P$321,14,FALSE)</f>
        <v>Yes</v>
      </c>
      <c r="M1061" s="120" t="str">
        <f>IFERROR(IF(AND(VLOOKUP(C1061,'Package 218'!$D:$D,1,FALSE)=C1061,VLOOKUP(C1061,'Package 218'!$D:$F,3,FALSE)="Yes",VLOOKUP(A1061,'District Data'!$A$2:$O$321,14,FALSE)="Yes"),"Yes","No"),"No")</f>
        <v>No</v>
      </c>
      <c r="N1061" s="23" t="str">
        <f t="shared" si="60"/>
        <v>No</v>
      </c>
      <c r="O1061" s="131" t="str">
        <f t="shared" si="61"/>
        <v>No</v>
      </c>
    </row>
    <row r="1062" spans="1:15" x14ac:dyDescent="0.25">
      <c r="A1062" s="136" t="s">
        <v>1297</v>
      </c>
      <c r="B1062" s="136" t="s">
        <v>3081</v>
      </c>
      <c r="C1062" s="26">
        <v>4467</v>
      </c>
      <c r="D1062" s="26" t="s">
        <v>1307</v>
      </c>
      <c r="E1062" s="114">
        <v>389.91</v>
      </c>
      <c r="F1062" s="114">
        <v>0</v>
      </c>
      <c r="G1062" s="114">
        <v>0</v>
      </c>
      <c r="H1062" s="114">
        <v>0</v>
      </c>
      <c r="I1062" s="114">
        <v>0</v>
      </c>
      <c r="J1062" s="91">
        <f t="shared" si="59"/>
        <v>389.91</v>
      </c>
      <c r="K1062" s="118" t="str">
        <f>IFERROR(VLOOKUP(C1062,'CEDARS School FRPL'!$C$4:$H$2393,6,FALSE),"No")</f>
        <v>No</v>
      </c>
      <c r="L1062" s="118" t="str">
        <f>VLOOKUP(A1062,'District Data'!$A$2:$P$321,14,FALSE)</f>
        <v>Yes</v>
      </c>
      <c r="M1062" s="120" t="str">
        <f>IFERROR(IF(AND(VLOOKUP(C1062,'Package 218'!$D:$D,1,FALSE)=C1062,VLOOKUP(C1062,'Package 218'!$D:$F,3,FALSE)="Yes",VLOOKUP(A1062,'District Data'!$A$2:$O$321,14,FALSE)="Yes"),"Yes","No"),"No")</f>
        <v>No</v>
      </c>
      <c r="N1062" s="23" t="str">
        <f t="shared" si="60"/>
        <v>No</v>
      </c>
      <c r="O1062" s="131" t="str">
        <f t="shared" si="61"/>
        <v>No</v>
      </c>
    </row>
    <row r="1063" spans="1:15" x14ac:dyDescent="0.25">
      <c r="A1063" s="136" t="s">
        <v>1297</v>
      </c>
      <c r="B1063" s="136" t="s">
        <v>3081</v>
      </c>
      <c r="C1063" s="26">
        <v>5085</v>
      </c>
      <c r="D1063" s="26" t="s">
        <v>1308</v>
      </c>
      <c r="E1063" s="114">
        <v>523.63</v>
      </c>
      <c r="F1063" s="114">
        <v>0</v>
      </c>
      <c r="G1063" s="114">
        <v>88.17</v>
      </c>
      <c r="H1063" s="114">
        <v>0</v>
      </c>
      <c r="I1063" s="114">
        <v>0</v>
      </c>
      <c r="J1063" s="91">
        <f t="shared" si="59"/>
        <v>611.79999999999995</v>
      </c>
      <c r="K1063" s="118" t="str">
        <f>IFERROR(VLOOKUP(C1063,'CEDARS School FRPL'!$C$4:$H$2393,6,FALSE),"No")</f>
        <v>No</v>
      </c>
      <c r="L1063" s="118" t="str">
        <f>VLOOKUP(A1063,'District Data'!$A$2:$P$321,14,FALSE)</f>
        <v>Yes</v>
      </c>
      <c r="M1063" s="120" t="str">
        <f>IFERROR(IF(AND(VLOOKUP(C1063,'Package 218'!$D:$D,1,FALSE)=C1063,VLOOKUP(C1063,'Package 218'!$D:$F,3,FALSE)="Yes",VLOOKUP(A1063,'District Data'!$A$2:$O$321,14,FALSE)="Yes"),"Yes","No"),"No")</f>
        <v>No</v>
      </c>
      <c r="N1063" s="23" t="str">
        <f t="shared" si="60"/>
        <v>No</v>
      </c>
      <c r="O1063" s="131" t="str">
        <f t="shared" si="61"/>
        <v>No</v>
      </c>
    </row>
    <row r="1064" spans="1:15" x14ac:dyDescent="0.25">
      <c r="A1064" s="136" t="s">
        <v>1297</v>
      </c>
      <c r="B1064" s="136" t="s">
        <v>3081</v>
      </c>
      <c r="C1064" s="26">
        <v>5546</v>
      </c>
      <c r="D1064" s="26" t="s">
        <v>785</v>
      </c>
      <c r="E1064" s="114">
        <v>52.44</v>
      </c>
      <c r="F1064" s="114">
        <v>0</v>
      </c>
      <c r="G1064" s="114">
        <v>0</v>
      </c>
      <c r="H1064" s="114">
        <v>0</v>
      </c>
      <c r="I1064" s="114">
        <v>0</v>
      </c>
      <c r="J1064" s="91">
        <f t="shared" si="59"/>
        <v>52.44</v>
      </c>
      <c r="K1064" s="118" t="str">
        <f>IFERROR(VLOOKUP(C1064,'CEDARS School FRPL'!$C$4:$H$2393,6,FALSE),"No")</f>
        <v>Yes</v>
      </c>
      <c r="L1064" s="118" t="str">
        <f>VLOOKUP(A1064,'District Data'!$A$2:$P$321,14,FALSE)</f>
        <v>Yes</v>
      </c>
      <c r="M1064" s="120" t="str">
        <f>IFERROR(IF(AND(VLOOKUP(C1064,'Package 218'!$D:$D,1,FALSE)=C1064,VLOOKUP(C1064,'Package 218'!$D:$F,3,FALSE)="Yes",VLOOKUP(A1064,'District Data'!$A$2:$O$321,14,FALSE)="Yes"),"Yes","No"),"No")</f>
        <v>Yes</v>
      </c>
      <c r="N1064" s="23" t="str">
        <f t="shared" si="60"/>
        <v>Yes</v>
      </c>
      <c r="O1064" s="131" t="str">
        <f t="shared" si="61"/>
        <v>Yes</v>
      </c>
    </row>
    <row r="1065" spans="1:15" x14ac:dyDescent="0.25">
      <c r="A1065" s="136" t="s">
        <v>1297</v>
      </c>
      <c r="B1065" s="136" t="s">
        <v>3081</v>
      </c>
      <c r="C1065" s="26">
        <v>5646</v>
      </c>
      <c r="D1065" s="26" t="s">
        <v>3082</v>
      </c>
      <c r="E1065" s="114">
        <v>90.24</v>
      </c>
      <c r="F1065" s="114">
        <v>0</v>
      </c>
      <c r="G1065" s="114">
        <v>0</v>
      </c>
      <c r="H1065" s="114">
        <v>0</v>
      </c>
      <c r="I1065" s="114">
        <v>0</v>
      </c>
      <c r="J1065" s="91">
        <f t="shared" si="59"/>
        <v>90.24</v>
      </c>
      <c r="K1065" s="118" t="str">
        <f>IFERROR(VLOOKUP(C1065,'CEDARS School FRPL'!$C$4:$H$2393,6,FALSE),"No")</f>
        <v>No</v>
      </c>
      <c r="L1065" s="118" t="str">
        <f>VLOOKUP(A1065,'District Data'!$A$2:$P$321,14,FALSE)</f>
        <v>Yes</v>
      </c>
      <c r="M1065" s="120" t="str">
        <f>IFERROR(IF(AND(VLOOKUP(C1065,'Package 218'!$D:$D,1,FALSE)=C1065,VLOOKUP(C1065,'Package 218'!$D:$F,3,FALSE)="Yes",VLOOKUP(A1065,'District Data'!$A$2:$O$321,14,FALSE)="Yes"),"Yes","No"),"No")</f>
        <v>No</v>
      </c>
      <c r="N1065" s="23" t="str">
        <f t="shared" si="60"/>
        <v>No</v>
      </c>
      <c r="O1065" s="131" t="str">
        <f t="shared" si="61"/>
        <v>No</v>
      </c>
    </row>
    <row r="1066" spans="1:15" x14ac:dyDescent="0.25">
      <c r="A1066" s="136" t="s">
        <v>270</v>
      </c>
      <c r="B1066" s="136" t="s">
        <v>2942</v>
      </c>
      <c r="C1066" s="26">
        <v>2615</v>
      </c>
      <c r="D1066" s="26" t="s">
        <v>2453</v>
      </c>
      <c r="E1066" s="114">
        <v>1366.26</v>
      </c>
      <c r="F1066" s="114">
        <v>0</v>
      </c>
      <c r="G1066" s="114">
        <v>193.88</v>
      </c>
      <c r="H1066" s="114">
        <v>0</v>
      </c>
      <c r="I1066" s="114">
        <v>0</v>
      </c>
      <c r="J1066" s="91">
        <f t="shared" si="59"/>
        <v>1560.1399999999999</v>
      </c>
      <c r="K1066" s="118" t="str">
        <f>IFERROR(VLOOKUP(C1066,'CEDARS School FRPL'!$C$4:$H$2393,6,FALSE),"No")</f>
        <v>No</v>
      </c>
      <c r="L1066" s="118" t="str">
        <f>VLOOKUP(A1066,'District Data'!$A$2:$P$321,14,FALSE)</f>
        <v>Yes</v>
      </c>
      <c r="M1066" s="120" t="str">
        <f>IFERROR(IF(AND(VLOOKUP(C1066,'Package 218'!$D:$D,1,FALSE)=C1066,VLOOKUP(C1066,'Package 218'!$D:$F,3,FALSE)="Yes",VLOOKUP(A1066,'District Data'!$A$2:$O$321,14,FALSE)="Yes"),"Yes","No"),"No")</f>
        <v>No</v>
      </c>
      <c r="N1066" s="23" t="str">
        <f t="shared" si="60"/>
        <v>No</v>
      </c>
      <c r="O1066" s="131" t="str">
        <f t="shared" si="61"/>
        <v>No</v>
      </c>
    </row>
    <row r="1067" spans="1:15" x14ac:dyDescent="0.25">
      <c r="A1067" s="136" t="s">
        <v>270</v>
      </c>
      <c r="B1067" s="136" t="s">
        <v>2942</v>
      </c>
      <c r="C1067" s="26">
        <v>2994</v>
      </c>
      <c r="D1067" s="26" t="s">
        <v>271</v>
      </c>
      <c r="E1067" s="114">
        <v>429.9</v>
      </c>
      <c r="F1067" s="114">
        <v>0</v>
      </c>
      <c r="G1067" s="114">
        <v>0</v>
      </c>
      <c r="H1067" s="114">
        <v>0</v>
      </c>
      <c r="I1067" s="114">
        <v>0</v>
      </c>
      <c r="J1067" s="91">
        <f t="shared" si="59"/>
        <v>429.9</v>
      </c>
      <c r="K1067" s="118" t="str">
        <f>IFERROR(VLOOKUP(C1067,'CEDARS School FRPL'!$C$4:$H$2393,6,FALSE),"No")</f>
        <v>No</v>
      </c>
      <c r="L1067" s="118" t="str">
        <f>VLOOKUP(A1067,'District Data'!$A$2:$P$321,14,FALSE)</f>
        <v>Yes</v>
      </c>
      <c r="M1067" s="120" t="str">
        <f>IFERROR(IF(AND(VLOOKUP(C1067,'Package 218'!$D:$D,1,FALSE)=C1067,VLOOKUP(C1067,'Package 218'!$D:$F,3,FALSE)="Yes",VLOOKUP(A1067,'District Data'!$A$2:$O$321,14,FALSE)="Yes"),"Yes","No"),"No")</f>
        <v>No</v>
      </c>
      <c r="N1067" s="23" t="str">
        <f t="shared" si="60"/>
        <v>No</v>
      </c>
      <c r="O1067" s="131" t="str">
        <f t="shared" si="61"/>
        <v>No</v>
      </c>
    </row>
    <row r="1068" spans="1:15" x14ac:dyDescent="0.25">
      <c r="A1068" s="136" t="s">
        <v>270</v>
      </c>
      <c r="B1068" s="136" t="s">
        <v>2942</v>
      </c>
      <c r="C1068" s="26">
        <v>3237</v>
      </c>
      <c r="D1068" s="26" t="s">
        <v>2454</v>
      </c>
      <c r="E1068" s="114">
        <v>590.5</v>
      </c>
      <c r="F1068" s="114">
        <v>0</v>
      </c>
      <c r="G1068" s="114">
        <v>0</v>
      </c>
      <c r="H1068" s="114">
        <v>0</v>
      </c>
      <c r="I1068" s="114">
        <v>0</v>
      </c>
      <c r="J1068" s="91">
        <f t="shared" si="59"/>
        <v>590.5</v>
      </c>
      <c r="K1068" s="118" t="str">
        <f>IFERROR(VLOOKUP(C1068,'CEDARS School FRPL'!$C$4:$H$2393,6,FALSE),"No")</f>
        <v>No</v>
      </c>
      <c r="L1068" s="118" t="str">
        <f>VLOOKUP(A1068,'District Data'!$A$2:$P$321,14,FALSE)</f>
        <v>Yes</v>
      </c>
      <c r="M1068" s="120" t="str">
        <f>IFERROR(IF(AND(VLOOKUP(C1068,'Package 218'!$D:$D,1,FALSE)=C1068,VLOOKUP(C1068,'Package 218'!$D:$F,3,FALSE)="Yes",VLOOKUP(A1068,'District Data'!$A$2:$O$321,14,FALSE)="Yes"),"Yes","No"),"No")</f>
        <v>No</v>
      </c>
      <c r="N1068" s="23" t="str">
        <f t="shared" si="60"/>
        <v>No</v>
      </c>
      <c r="O1068" s="131" t="str">
        <f t="shared" si="61"/>
        <v>No</v>
      </c>
    </row>
    <row r="1069" spans="1:15" x14ac:dyDescent="0.25">
      <c r="A1069" s="136" t="s">
        <v>270</v>
      </c>
      <c r="B1069" s="136" t="s">
        <v>2942</v>
      </c>
      <c r="C1069" s="26">
        <v>3594</v>
      </c>
      <c r="D1069" s="26" t="s">
        <v>2796</v>
      </c>
      <c r="E1069" s="114">
        <v>430.6</v>
      </c>
      <c r="F1069" s="114">
        <v>0</v>
      </c>
      <c r="G1069" s="114">
        <v>0</v>
      </c>
      <c r="H1069" s="114">
        <v>0</v>
      </c>
      <c r="I1069" s="114">
        <v>0</v>
      </c>
      <c r="J1069" s="91">
        <f t="shared" si="59"/>
        <v>430.6</v>
      </c>
      <c r="K1069" s="118" t="str">
        <f>IFERROR(VLOOKUP(C1069,'CEDARS School FRPL'!$C$4:$H$2393,6,FALSE),"No")</f>
        <v>No</v>
      </c>
      <c r="L1069" s="118" t="str">
        <f>VLOOKUP(A1069,'District Data'!$A$2:$P$321,14,FALSE)</f>
        <v>Yes</v>
      </c>
      <c r="M1069" s="120" t="str">
        <f>IFERROR(IF(AND(VLOOKUP(C1069,'Package 218'!$D:$D,1,FALSE)=C1069,VLOOKUP(C1069,'Package 218'!$D:$F,3,FALSE)="Yes",VLOOKUP(A1069,'District Data'!$A$2:$O$321,14,FALSE)="Yes"),"Yes","No"),"No")</f>
        <v>No</v>
      </c>
      <c r="N1069" s="23" t="str">
        <f t="shared" si="60"/>
        <v>No</v>
      </c>
      <c r="O1069" s="131" t="str">
        <f t="shared" si="61"/>
        <v>No</v>
      </c>
    </row>
    <row r="1070" spans="1:15" x14ac:dyDescent="0.25">
      <c r="A1070" s="136" t="s">
        <v>270</v>
      </c>
      <c r="B1070" s="136" t="s">
        <v>2942</v>
      </c>
      <c r="C1070" s="26">
        <v>3791</v>
      </c>
      <c r="D1070" s="26" t="s">
        <v>2455</v>
      </c>
      <c r="E1070" s="114">
        <v>581.83000000000004</v>
      </c>
      <c r="F1070" s="114">
        <v>0</v>
      </c>
      <c r="G1070" s="114">
        <v>0</v>
      </c>
      <c r="H1070" s="114">
        <v>0</v>
      </c>
      <c r="I1070" s="114">
        <v>0</v>
      </c>
      <c r="J1070" s="91">
        <f t="shared" si="59"/>
        <v>581.83000000000004</v>
      </c>
      <c r="K1070" s="118" t="str">
        <f>IFERROR(VLOOKUP(C1070,'CEDARS School FRPL'!$C$4:$H$2393,6,FALSE),"No")</f>
        <v>Yes</v>
      </c>
      <c r="L1070" s="118" t="str">
        <f>VLOOKUP(A1070,'District Data'!$A$2:$P$321,14,FALSE)</f>
        <v>Yes</v>
      </c>
      <c r="M1070" s="120" t="str">
        <f>IFERROR(IF(AND(VLOOKUP(C1070,'Package 218'!$D:$D,1,FALSE)=C1070,VLOOKUP(C1070,'Package 218'!$D:$F,3,FALSE)="Yes",VLOOKUP(A1070,'District Data'!$A$2:$O$321,14,FALSE)="Yes"),"Yes","No"),"No")</f>
        <v>Yes</v>
      </c>
      <c r="N1070" s="23" t="str">
        <f t="shared" si="60"/>
        <v>Yes</v>
      </c>
      <c r="O1070" s="131" t="str">
        <f t="shared" si="61"/>
        <v>Yes</v>
      </c>
    </row>
    <row r="1071" spans="1:15" x14ac:dyDescent="0.25">
      <c r="A1071" s="136" t="s">
        <v>270</v>
      </c>
      <c r="B1071" s="136" t="s">
        <v>2942</v>
      </c>
      <c r="C1071" s="26">
        <v>4014</v>
      </c>
      <c r="D1071" s="26" t="s">
        <v>272</v>
      </c>
      <c r="E1071" s="114">
        <v>367.7</v>
      </c>
      <c r="F1071" s="114">
        <v>0</v>
      </c>
      <c r="G1071" s="114">
        <v>0</v>
      </c>
      <c r="H1071" s="114">
        <v>0</v>
      </c>
      <c r="I1071" s="114">
        <v>0</v>
      </c>
      <c r="J1071" s="91">
        <f t="shared" si="59"/>
        <v>367.7</v>
      </c>
      <c r="K1071" s="118" t="str">
        <f>IFERROR(VLOOKUP(C1071,'CEDARS School FRPL'!$C$4:$H$2393,6,FALSE),"No")</f>
        <v>Yes</v>
      </c>
      <c r="L1071" s="118" t="str">
        <f>VLOOKUP(A1071,'District Data'!$A$2:$P$321,14,FALSE)</f>
        <v>Yes</v>
      </c>
      <c r="M1071" s="120" t="str">
        <f>IFERROR(IF(AND(VLOOKUP(C1071,'Package 218'!$D:$D,1,FALSE)=C1071,VLOOKUP(C1071,'Package 218'!$D:$F,3,FALSE)="Yes",VLOOKUP(A1071,'District Data'!$A$2:$O$321,14,FALSE)="Yes"),"Yes","No"),"No")</f>
        <v>Yes</v>
      </c>
      <c r="N1071" s="23" t="str">
        <f t="shared" si="60"/>
        <v>Yes</v>
      </c>
      <c r="O1071" s="131" t="str">
        <f t="shared" si="61"/>
        <v>Yes</v>
      </c>
    </row>
    <row r="1072" spans="1:15" x14ac:dyDescent="0.25">
      <c r="A1072" s="136" t="s">
        <v>270</v>
      </c>
      <c r="B1072" s="136" t="s">
        <v>2942</v>
      </c>
      <c r="C1072" s="26">
        <v>4015</v>
      </c>
      <c r="D1072" s="26" t="s">
        <v>273</v>
      </c>
      <c r="E1072" s="114">
        <v>294.5</v>
      </c>
      <c r="F1072" s="114">
        <v>9.5</v>
      </c>
      <c r="G1072" s="114">
        <v>0</v>
      </c>
      <c r="H1072" s="114">
        <v>0</v>
      </c>
      <c r="I1072" s="114">
        <v>0</v>
      </c>
      <c r="J1072" s="91">
        <f t="shared" si="59"/>
        <v>304</v>
      </c>
      <c r="K1072" s="118" t="str">
        <f>IFERROR(VLOOKUP(C1072,'CEDARS School FRPL'!$C$4:$H$2393,6,FALSE),"No")</f>
        <v>Yes</v>
      </c>
      <c r="L1072" s="118" t="str">
        <f>VLOOKUP(A1072,'District Data'!$A$2:$P$321,14,FALSE)</f>
        <v>Yes</v>
      </c>
      <c r="M1072" s="120" t="str">
        <f>IFERROR(IF(AND(VLOOKUP(C1072,'Package 218'!$D:$D,1,FALSE)=C1072,VLOOKUP(C1072,'Package 218'!$D:$F,3,FALSE)="Yes",VLOOKUP(A1072,'District Data'!$A$2:$O$321,14,FALSE)="Yes"),"Yes","No"),"No")</f>
        <v>Yes</v>
      </c>
      <c r="N1072" s="23" t="str">
        <f t="shared" si="60"/>
        <v>Yes</v>
      </c>
      <c r="O1072" s="131" t="str">
        <f t="shared" si="61"/>
        <v>Yes</v>
      </c>
    </row>
    <row r="1073" spans="1:15" x14ac:dyDescent="0.25">
      <c r="A1073" s="136" t="s">
        <v>270</v>
      </c>
      <c r="B1073" s="136" t="s">
        <v>2942</v>
      </c>
      <c r="C1073" s="26">
        <v>4016</v>
      </c>
      <c r="D1073" s="26" t="s">
        <v>274</v>
      </c>
      <c r="E1073" s="114">
        <v>440.9</v>
      </c>
      <c r="F1073" s="114">
        <v>0</v>
      </c>
      <c r="G1073" s="114">
        <v>0</v>
      </c>
      <c r="H1073" s="114">
        <v>0</v>
      </c>
      <c r="I1073" s="114">
        <v>0</v>
      </c>
      <c r="J1073" s="91">
        <f t="shared" si="59"/>
        <v>440.9</v>
      </c>
      <c r="K1073" s="118" t="str">
        <f>IFERROR(VLOOKUP(C1073,'CEDARS School FRPL'!$C$4:$H$2393,6,FALSE),"No")</f>
        <v>Yes</v>
      </c>
      <c r="L1073" s="118" t="str">
        <f>VLOOKUP(A1073,'District Data'!$A$2:$P$321,14,FALSE)</f>
        <v>Yes</v>
      </c>
      <c r="M1073" s="120" t="str">
        <f>IFERROR(IF(AND(VLOOKUP(C1073,'Package 218'!$D:$D,1,FALSE)=C1073,VLOOKUP(C1073,'Package 218'!$D:$F,3,FALSE)="Yes",VLOOKUP(A1073,'District Data'!$A$2:$O$321,14,FALSE)="Yes"),"Yes","No"),"No")</f>
        <v>Yes</v>
      </c>
      <c r="N1073" s="23" t="str">
        <f t="shared" si="60"/>
        <v>Yes</v>
      </c>
      <c r="O1073" s="131" t="str">
        <f t="shared" si="61"/>
        <v>Yes</v>
      </c>
    </row>
    <row r="1074" spans="1:15" x14ac:dyDescent="0.25">
      <c r="A1074" s="136" t="s">
        <v>270</v>
      </c>
      <c r="B1074" s="136" t="s">
        <v>2942</v>
      </c>
      <c r="C1074" s="26">
        <v>4100</v>
      </c>
      <c r="D1074" s="26" t="s">
        <v>2457</v>
      </c>
      <c r="E1074" s="114">
        <v>998.42</v>
      </c>
      <c r="F1074" s="114">
        <v>0</v>
      </c>
      <c r="G1074" s="114">
        <v>100.28</v>
      </c>
      <c r="H1074" s="114">
        <v>0</v>
      </c>
      <c r="I1074" s="114">
        <v>0</v>
      </c>
      <c r="J1074" s="91">
        <f t="shared" si="59"/>
        <v>1098.7</v>
      </c>
      <c r="K1074" s="118" t="str">
        <f>IFERROR(VLOOKUP(C1074,'CEDARS School FRPL'!$C$4:$H$2393,6,FALSE),"No")</f>
        <v>No</v>
      </c>
      <c r="L1074" s="118" t="str">
        <f>VLOOKUP(A1074,'District Data'!$A$2:$P$321,14,FALSE)</f>
        <v>Yes</v>
      </c>
      <c r="M1074" s="120" t="str">
        <f>IFERROR(IF(AND(VLOOKUP(C1074,'Package 218'!$D:$D,1,FALSE)=C1074,VLOOKUP(C1074,'Package 218'!$D:$F,3,FALSE)="Yes",VLOOKUP(A1074,'District Data'!$A$2:$O$321,14,FALSE)="Yes"),"Yes","No"),"No")</f>
        <v>No</v>
      </c>
      <c r="N1074" s="23" t="str">
        <f t="shared" si="60"/>
        <v>No</v>
      </c>
      <c r="O1074" s="131" t="str">
        <f t="shared" si="61"/>
        <v>No</v>
      </c>
    </row>
    <row r="1075" spans="1:15" x14ac:dyDescent="0.25">
      <c r="A1075" s="136" t="s">
        <v>270</v>
      </c>
      <c r="B1075" s="136" t="s">
        <v>2942</v>
      </c>
      <c r="C1075" s="26">
        <v>4101</v>
      </c>
      <c r="D1075" s="26" t="s">
        <v>275</v>
      </c>
      <c r="E1075" s="114">
        <v>401.4</v>
      </c>
      <c r="F1075" s="114">
        <v>9</v>
      </c>
      <c r="G1075" s="114">
        <v>0</v>
      </c>
      <c r="H1075" s="114">
        <v>0</v>
      </c>
      <c r="I1075" s="114">
        <v>0</v>
      </c>
      <c r="J1075" s="91">
        <f t="shared" si="59"/>
        <v>410.4</v>
      </c>
      <c r="K1075" s="118" t="str">
        <f>IFERROR(VLOOKUP(C1075,'CEDARS School FRPL'!$C$4:$H$2393,6,FALSE),"No")</f>
        <v>No</v>
      </c>
      <c r="L1075" s="118" t="str">
        <f>VLOOKUP(A1075,'District Data'!$A$2:$P$321,14,FALSE)</f>
        <v>Yes</v>
      </c>
      <c r="M1075" s="120" t="str">
        <f>IFERROR(IF(AND(VLOOKUP(C1075,'Package 218'!$D:$D,1,FALSE)=C1075,VLOOKUP(C1075,'Package 218'!$D:$F,3,FALSE)="Yes",VLOOKUP(A1075,'District Data'!$A$2:$O$321,14,FALSE)="Yes"),"Yes","No"),"No")</f>
        <v>No</v>
      </c>
      <c r="N1075" s="23" t="str">
        <f t="shared" si="60"/>
        <v>No</v>
      </c>
      <c r="O1075" s="131" t="str">
        <f t="shared" si="61"/>
        <v>No</v>
      </c>
    </row>
    <row r="1076" spans="1:15" x14ac:dyDescent="0.25">
      <c r="A1076" s="136" t="s">
        <v>270</v>
      </c>
      <c r="B1076" s="136" t="s">
        <v>2942</v>
      </c>
      <c r="C1076" s="26">
        <v>4135</v>
      </c>
      <c r="D1076" s="26" t="s">
        <v>276</v>
      </c>
      <c r="E1076" s="114">
        <v>381.3</v>
      </c>
      <c r="F1076" s="114">
        <v>0</v>
      </c>
      <c r="G1076" s="114">
        <v>0</v>
      </c>
      <c r="H1076" s="114">
        <v>0</v>
      </c>
      <c r="I1076" s="114">
        <v>0</v>
      </c>
      <c r="J1076" s="91">
        <f t="shared" si="59"/>
        <v>381.3</v>
      </c>
      <c r="K1076" s="118" t="str">
        <f>IFERROR(VLOOKUP(C1076,'CEDARS School FRPL'!$C$4:$H$2393,6,FALSE),"No")</f>
        <v>Yes</v>
      </c>
      <c r="L1076" s="118" t="str">
        <f>VLOOKUP(A1076,'District Data'!$A$2:$P$321,14,FALSE)</f>
        <v>Yes</v>
      </c>
      <c r="M1076" s="120" t="str">
        <f>IFERROR(IF(AND(VLOOKUP(C1076,'Package 218'!$D:$D,1,FALSE)=C1076,VLOOKUP(C1076,'Package 218'!$D:$F,3,FALSE)="Yes",VLOOKUP(A1076,'District Data'!$A$2:$O$321,14,FALSE)="Yes"),"Yes","No"),"No")</f>
        <v>Yes</v>
      </c>
      <c r="N1076" s="23" t="str">
        <f t="shared" si="60"/>
        <v>Yes</v>
      </c>
      <c r="O1076" s="131" t="str">
        <f t="shared" si="61"/>
        <v>Yes</v>
      </c>
    </row>
    <row r="1077" spans="1:15" x14ac:dyDescent="0.25">
      <c r="A1077" s="136" t="s">
        <v>270</v>
      </c>
      <c r="B1077" s="136" t="s">
        <v>2942</v>
      </c>
      <c r="C1077" s="26">
        <v>4249</v>
      </c>
      <c r="D1077" s="26" t="s">
        <v>2458</v>
      </c>
      <c r="E1077" s="114">
        <v>737.56</v>
      </c>
      <c r="F1077" s="114">
        <v>0</v>
      </c>
      <c r="G1077" s="114">
        <v>0</v>
      </c>
      <c r="H1077" s="114">
        <v>0</v>
      </c>
      <c r="I1077" s="114">
        <v>0</v>
      </c>
      <c r="J1077" s="91">
        <f t="shared" si="59"/>
        <v>737.56</v>
      </c>
      <c r="K1077" s="118" t="str">
        <f>IFERROR(VLOOKUP(C1077,'CEDARS School FRPL'!$C$4:$H$2393,6,FALSE),"No")</f>
        <v>No</v>
      </c>
      <c r="L1077" s="118" t="str">
        <f>VLOOKUP(A1077,'District Data'!$A$2:$P$321,14,FALSE)</f>
        <v>Yes</v>
      </c>
      <c r="M1077" s="120" t="str">
        <f>IFERROR(IF(AND(VLOOKUP(C1077,'Package 218'!$D:$D,1,FALSE)=C1077,VLOOKUP(C1077,'Package 218'!$D:$F,3,FALSE)="Yes",VLOOKUP(A1077,'District Data'!$A$2:$O$321,14,FALSE)="Yes"),"Yes","No"),"No")</f>
        <v>No</v>
      </c>
      <c r="N1077" s="23" t="str">
        <f t="shared" si="60"/>
        <v>No</v>
      </c>
      <c r="O1077" s="131" t="str">
        <f t="shared" si="61"/>
        <v>No</v>
      </c>
    </row>
    <row r="1078" spans="1:15" x14ac:dyDescent="0.25">
      <c r="A1078" s="136" t="s">
        <v>270</v>
      </c>
      <c r="B1078" s="136" t="s">
        <v>2942</v>
      </c>
      <c r="C1078" s="26">
        <v>4341</v>
      </c>
      <c r="D1078" s="26" t="s">
        <v>277</v>
      </c>
      <c r="E1078" s="114">
        <v>393.7</v>
      </c>
      <c r="F1078" s="114">
        <v>9.1999999999999993</v>
      </c>
      <c r="G1078" s="114">
        <v>0</v>
      </c>
      <c r="H1078" s="114">
        <v>0</v>
      </c>
      <c r="I1078" s="114">
        <v>0</v>
      </c>
      <c r="J1078" s="91">
        <f t="shared" si="59"/>
        <v>402.9</v>
      </c>
      <c r="K1078" s="118" t="str">
        <f>IFERROR(VLOOKUP(C1078,'CEDARS School FRPL'!$C$4:$H$2393,6,FALSE),"No")</f>
        <v>No</v>
      </c>
      <c r="L1078" s="118" t="str">
        <f>VLOOKUP(A1078,'District Data'!$A$2:$P$321,14,FALSE)</f>
        <v>Yes</v>
      </c>
      <c r="M1078" s="120" t="str">
        <f>IFERROR(IF(AND(VLOOKUP(C1078,'Package 218'!$D:$D,1,FALSE)=C1078,VLOOKUP(C1078,'Package 218'!$D:$F,3,FALSE)="Yes",VLOOKUP(A1078,'District Data'!$A$2:$O$321,14,FALSE)="Yes"),"Yes","No"),"No")</f>
        <v>No</v>
      </c>
      <c r="N1078" s="23" t="str">
        <f t="shared" si="60"/>
        <v>No</v>
      </c>
      <c r="O1078" s="131" t="str">
        <f t="shared" si="61"/>
        <v>No</v>
      </c>
    </row>
    <row r="1079" spans="1:15" x14ac:dyDescent="0.25">
      <c r="A1079" s="136" t="s">
        <v>270</v>
      </c>
      <c r="B1079" s="136" t="s">
        <v>2942</v>
      </c>
      <c r="C1079" s="26">
        <v>4372</v>
      </c>
      <c r="D1079" s="26" t="s">
        <v>278</v>
      </c>
      <c r="E1079" s="114">
        <v>403.1</v>
      </c>
      <c r="F1079" s="114">
        <v>9.5</v>
      </c>
      <c r="G1079" s="114">
        <v>0</v>
      </c>
      <c r="H1079" s="114">
        <v>0</v>
      </c>
      <c r="I1079" s="114">
        <v>0</v>
      </c>
      <c r="J1079" s="91">
        <f t="shared" si="59"/>
        <v>412.6</v>
      </c>
      <c r="K1079" s="118" t="str">
        <f>IFERROR(VLOOKUP(C1079,'CEDARS School FRPL'!$C$4:$H$2393,6,FALSE),"No")</f>
        <v>No</v>
      </c>
      <c r="L1079" s="118" t="str">
        <f>VLOOKUP(A1079,'District Data'!$A$2:$P$321,14,FALSE)</f>
        <v>Yes</v>
      </c>
      <c r="M1079" s="120" t="str">
        <f>IFERROR(IF(AND(VLOOKUP(C1079,'Package 218'!$D:$D,1,FALSE)=C1079,VLOOKUP(C1079,'Package 218'!$D:$F,3,FALSE)="Yes",VLOOKUP(A1079,'District Data'!$A$2:$O$321,14,FALSE)="Yes"),"Yes","No"),"No")</f>
        <v>No</v>
      </c>
      <c r="N1079" s="23" t="str">
        <f t="shared" si="60"/>
        <v>No</v>
      </c>
      <c r="O1079" s="131" t="str">
        <f t="shared" si="61"/>
        <v>No</v>
      </c>
    </row>
    <row r="1080" spans="1:15" x14ac:dyDescent="0.25">
      <c r="A1080" s="136" t="s">
        <v>270</v>
      </c>
      <c r="B1080" s="136" t="s">
        <v>2942</v>
      </c>
      <c r="C1080" s="26">
        <v>4393</v>
      </c>
      <c r="D1080" s="26" t="s">
        <v>279</v>
      </c>
      <c r="E1080" s="114">
        <v>346.3</v>
      </c>
      <c r="F1080" s="114">
        <v>8.9</v>
      </c>
      <c r="G1080" s="114">
        <v>0</v>
      </c>
      <c r="H1080" s="114">
        <v>0</v>
      </c>
      <c r="I1080" s="114">
        <v>0</v>
      </c>
      <c r="J1080" s="91">
        <f t="shared" si="59"/>
        <v>355.2</v>
      </c>
      <c r="K1080" s="118" t="str">
        <f>IFERROR(VLOOKUP(C1080,'CEDARS School FRPL'!$C$4:$H$2393,6,FALSE),"No")</f>
        <v>No</v>
      </c>
      <c r="L1080" s="118" t="str">
        <f>VLOOKUP(A1080,'District Data'!$A$2:$P$321,14,FALSE)</f>
        <v>Yes</v>
      </c>
      <c r="M1080" s="120" t="str">
        <f>IFERROR(IF(AND(VLOOKUP(C1080,'Package 218'!$D:$D,1,FALSE)=C1080,VLOOKUP(C1080,'Package 218'!$D:$F,3,FALSE)="Yes",VLOOKUP(A1080,'District Data'!$A$2:$O$321,14,FALSE)="Yes"),"Yes","No"),"No")</f>
        <v>No</v>
      </c>
      <c r="N1080" s="23" t="str">
        <f t="shared" si="60"/>
        <v>No</v>
      </c>
      <c r="O1080" s="131" t="str">
        <f t="shared" si="61"/>
        <v>No</v>
      </c>
    </row>
    <row r="1081" spans="1:15" x14ac:dyDescent="0.25">
      <c r="A1081" s="136" t="s">
        <v>270</v>
      </c>
      <c r="B1081" s="136" t="s">
        <v>2942</v>
      </c>
      <c r="C1081" s="26">
        <v>4444</v>
      </c>
      <c r="D1081" s="26" t="s">
        <v>280</v>
      </c>
      <c r="E1081" s="114">
        <v>455.3</v>
      </c>
      <c r="F1081" s="114">
        <v>0</v>
      </c>
      <c r="G1081" s="114">
        <v>0</v>
      </c>
      <c r="H1081" s="114">
        <v>0</v>
      </c>
      <c r="I1081" s="114">
        <v>0</v>
      </c>
      <c r="J1081" s="91">
        <f t="shared" si="59"/>
        <v>455.3</v>
      </c>
      <c r="K1081" s="118" t="str">
        <f>IFERROR(VLOOKUP(C1081,'CEDARS School FRPL'!$C$4:$H$2393,6,FALSE),"No")</f>
        <v>No</v>
      </c>
      <c r="L1081" s="118" t="str">
        <f>VLOOKUP(A1081,'District Data'!$A$2:$P$321,14,FALSE)</f>
        <v>Yes</v>
      </c>
      <c r="M1081" s="120" t="str">
        <f>IFERROR(IF(AND(VLOOKUP(C1081,'Package 218'!$D:$D,1,FALSE)=C1081,VLOOKUP(C1081,'Package 218'!$D:$F,3,FALSE)="Yes",VLOOKUP(A1081,'District Data'!$A$2:$O$321,14,FALSE)="Yes"),"Yes","No"),"No")</f>
        <v>No</v>
      </c>
      <c r="N1081" s="23" t="str">
        <f t="shared" si="60"/>
        <v>No</v>
      </c>
      <c r="O1081" s="131" t="str">
        <f t="shared" si="61"/>
        <v>No</v>
      </c>
    </row>
    <row r="1082" spans="1:15" x14ac:dyDescent="0.25">
      <c r="A1082" s="136" t="s">
        <v>270</v>
      </c>
      <c r="B1082" s="136" t="s">
        <v>2942</v>
      </c>
      <c r="C1082" s="26">
        <v>4509</v>
      </c>
      <c r="D1082" s="26" t="s">
        <v>2456</v>
      </c>
      <c r="E1082" s="114">
        <v>913.03</v>
      </c>
      <c r="F1082" s="114">
        <v>0</v>
      </c>
      <c r="G1082" s="114">
        <v>46.35</v>
      </c>
      <c r="H1082" s="114">
        <v>0</v>
      </c>
      <c r="I1082" s="114">
        <v>0</v>
      </c>
      <c r="J1082" s="91">
        <f t="shared" si="59"/>
        <v>959.38</v>
      </c>
      <c r="K1082" s="118" t="str">
        <f>IFERROR(VLOOKUP(C1082,'CEDARS School FRPL'!$C$4:$H$2393,6,FALSE),"No")</f>
        <v>No</v>
      </c>
      <c r="L1082" s="118" t="str">
        <f>VLOOKUP(A1082,'District Data'!$A$2:$P$321,14,FALSE)</f>
        <v>Yes</v>
      </c>
      <c r="M1082" s="120" t="str">
        <f>IFERROR(IF(AND(VLOOKUP(C1082,'Package 218'!$D:$D,1,FALSE)=C1082,VLOOKUP(C1082,'Package 218'!$D:$F,3,FALSE)="Yes",VLOOKUP(A1082,'District Data'!$A$2:$O$321,14,FALSE)="Yes"),"Yes","No"),"No")</f>
        <v>No</v>
      </c>
      <c r="N1082" s="23" t="str">
        <f t="shared" si="60"/>
        <v>No</v>
      </c>
      <c r="O1082" s="131" t="str">
        <f t="shared" si="61"/>
        <v>No</v>
      </c>
    </row>
    <row r="1083" spans="1:15" x14ac:dyDescent="0.25">
      <c r="A1083" s="136" t="s">
        <v>270</v>
      </c>
      <c r="B1083" s="136" t="s">
        <v>2942</v>
      </c>
      <c r="C1083" s="26">
        <v>4527</v>
      </c>
      <c r="D1083" s="26" t="s">
        <v>281</v>
      </c>
      <c r="E1083" s="114">
        <v>415.4</v>
      </c>
      <c r="F1083" s="114">
        <v>0</v>
      </c>
      <c r="G1083" s="114">
        <v>0</v>
      </c>
      <c r="H1083" s="114">
        <v>0</v>
      </c>
      <c r="I1083" s="114">
        <v>0</v>
      </c>
      <c r="J1083" s="91">
        <f t="shared" si="59"/>
        <v>415.4</v>
      </c>
      <c r="K1083" s="118" t="str">
        <f>IFERROR(VLOOKUP(C1083,'CEDARS School FRPL'!$C$4:$H$2393,6,FALSE),"No")</f>
        <v>No</v>
      </c>
      <c r="L1083" s="118" t="str">
        <f>VLOOKUP(A1083,'District Data'!$A$2:$P$321,14,FALSE)</f>
        <v>Yes</v>
      </c>
      <c r="M1083" s="120" t="str">
        <f>IFERROR(IF(AND(VLOOKUP(C1083,'Package 218'!$D:$D,1,FALSE)=C1083,VLOOKUP(C1083,'Package 218'!$D:$F,3,FALSE)="Yes",VLOOKUP(A1083,'District Data'!$A$2:$O$321,14,FALSE)="Yes"),"Yes","No"),"No")</f>
        <v>No</v>
      </c>
      <c r="N1083" s="23" t="str">
        <f t="shared" si="60"/>
        <v>No</v>
      </c>
      <c r="O1083" s="131" t="str">
        <f t="shared" si="61"/>
        <v>No</v>
      </c>
    </row>
    <row r="1084" spans="1:15" x14ac:dyDescent="0.25">
      <c r="A1084" s="136" t="s">
        <v>270</v>
      </c>
      <c r="B1084" s="136" t="s">
        <v>2942</v>
      </c>
      <c r="C1084" s="26">
        <v>5472</v>
      </c>
      <c r="D1084" s="26" t="s">
        <v>2452</v>
      </c>
      <c r="E1084" s="114">
        <v>524.35</v>
      </c>
      <c r="F1084" s="114">
        <v>0</v>
      </c>
      <c r="G1084" s="114">
        <v>13.58</v>
      </c>
      <c r="H1084" s="114">
        <v>0</v>
      </c>
      <c r="I1084" s="114">
        <v>0</v>
      </c>
      <c r="J1084" s="91">
        <f t="shared" si="59"/>
        <v>537.93000000000006</v>
      </c>
      <c r="K1084" s="118" t="str">
        <f>IFERROR(VLOOKUP(C1084,'CEDARS School FRPL'!$C$4:$H$2393,6,FALSE),"No")</f>
        <v>No</v>
      </c>
      <c r="L1084" s="118" t="str">
        <f>VLOOKUP(A1084,'District Data'!$A$2:$P$321,14,FALSE)</f>
        <v>Yes</v>
      </c>
      <c r="M1084" s="120" t="str">
        <f>IFERROR(IF(AND(VLOOKUP(C1084,'Package 218'!$D:$D,1,FALSE)=C1084,VLOOKUP(C1084,'Package 218'!$D:$F,3,FALSE)="Yes",VLOOKUP(A1084,'District Data'!$A$2:$O$321,14,FALSE)="Yes"),"Yes","No"),"No")</f>
        <v>No</v>
      </c>
      <c r="N1084" s="23" t="str">
        <f t="shared" si="60"/>
        <v>No</v>
      </c>
      <c r="O1084" s="131" t="str">
        <f t="shared" si="61"/>
        <v>No</v>
      </c>
    </row>
    <row r="1085" spans="1:15" x14ac:dyDescent="0.25">
      <c r="A1085" s="136" t="s">
        <v>1904</v>
      </c>
      <c r="B1085" s="136" t="s">
        <v>3166</v>
      </c>
      <c r="C1085" s="26">
        <v>1718</v>
      </c>
      <c r="D1085" s="26" t="s">
        <v>2580</v>
      </c>
      <c r="E1085" s="114">
        <v>292.83</v>
      </c>
      <c r="F1085" s="114">
        <v>0</v>
      </c>
      <c r="G1085" s="114">
        <v>10.799999999999999</v>
      </c>
      <c r="H1085" s="114">
        <v>0</v>
      </c>
      <c r="I1085" s="114">
        <v>0</v>
      </c>
      <c r="J1085" s="91">
        <f t="shared" si="59"/>
        <v>303.63</v>
      </c>
      <c r="K1085" s="118" t="str">
        <f>IFERROR(VLOOKUP(C1085,'CEDARS School FRPL'!$C$4:$H$2393,6,FALSE),"No")</f>
        <v>No</v>
      </c>
      <c r="L1085" s="118" t="str">
        <f>VLOOKUP(A1085,'District Data'!$A$2:$P$321,14,FALSE)</f>
        <v>Yes</v>
      </c>
      <c r="M1085" s="120" t="str">
        <f>IFERROR(IF(AND(VLOOKUP(C1085,'Package 218'!$D:$D,1,FALSE)=C1085,VLOOKUP(C1085,'Package 218'!$D:$F,3,FALSE)="Yes",VLOOKUP(A1085,'District Data'!$A$2:$O$321,14,FALSE)="Yes"),"Yes","No"),"No")</f>
        <v>No</v>
      </c>
      <c r="N1085" s="23" t="str">
        <f t="shared" si="60"/>
        <v>No</v>
      </c>
      <c r="O1085" s="131" t="str">
        <f t="shared" si="61"/>
        <v>No</v>
      </c>
    </row>
    <row r="1086" spans="1:15" x14ac:dyDescent="0.25">
      <c r="A1086" s="136" t="s">
        <v>1904</v>
      </c>
      <c r="B1086" s="136" t="s">
        <v>3166</v>
      </c>
      <c r="C1086" s="26">
        <v>2272</v>
      </c>
      <c r="D1086" s="26" t="s">
        <v>1905</v>
      </c>
      <c r="E1086" s="114">
        <v>2143.7600000000002</v>
      </c>
      <c r="F1086" s="114">
        <v>0</v>
      </c>
      <c r="G1086" s="114">
        <v>227.53</v>
      </c>
      <c r="H1086" s="114">
        <v>0</v>
      </c>
      <c r="I1086" s="114">
        <v>0</v>
      </c>
      <c r="J1086" s="91">
        <f t="shared" si="59"/>
        <v>2371.2900000000004</v>
      </c>
      <c r="K1086" s="118" t="str">
        <f>IFERROR(VLOOKUP(C1086,'CEDARS School FRPL'!$C$4:$H$2393,6,FALSE),"No")</f>
        <v>No</v>
      </c>
      <c r="L1086" s="118" t="str">
        <f>VLOOKUP(A1086,'District Data'!$A$2:$P$321,14,FALSE)</f>
        <v>Yes</v>
      </c>
      <c r="M1086" s="120" t="str">
        <f>IFERROR(IF(AND(VLOOKUP(C1086,'Package 218'!$D:$D,1,FALSE)=C1086,VLOOKUP(C1086,'Package 218'!$D:$F,3,FALSE)="Yes",VLOOKUP(A1086,'District Data'!$A$2:$O$321,14,FALSE)="Yes"),"Yes","No"),"No")</f>
        <v>No</v>
      </c>
      <c r="N1086" s="23" t="str">
        <f t="shared" si="60"/>
        <v>No</v>
      </c>
      <c r="O1086" s="131" t="str">
        <f t="shared" si="61"/>
        <v>No</v>
      </c>
    </row>
    <row r="1087" spans="1:15" x14ac:dyDescent="0.25">
      <c r="A1087" s="136" t="s">
        <v>1904</v>
      </c>
      <c r="B1087" s="136" t="s">
        <v>3166</v>
      </c>
      <c r="C1087" s="26">
        <v>2641</v>
      </c>
      <c r="D1087" s="26" t="s">
        <v>1906</v>
      </c>
      <c r="E1087" s="114">
        <v>420.34</v>
      </c>
      <c r="F1087" s="114">
        <v>0</v>
      </c>
      <c r="G1087" s="114">
        <v>0</v>
      </c>
      <c r="H1087" s="114">
        <v>0</v>
      </c>
      <c r="I1087" s="114">
        <v>0</v>
      </c>
      <c r="J1087" s="91">
        <f t="shared" si="59"/>
        <v>420.34</v>
      </c>
      <c r="K1087" s="118" t="str">
        <f>IFERROR(VLOOKUP(C1087,'CEDARS School FRPL'!$C$4:$H$2393,6,FALSE),"No")</f>
        <v>Yes</v>
      </c>
      <c r="L1087" s="118" t="str">
        <f>VLOOKUP(A1087,'District Data'!$A$2:$P$321,14,FALSE)</f>
        <v>Yes</v>
      </c>
      <c r="M1087" s="120" t="str">
        <f>IFERROR(IF(AND(VLOOKUP(C1087,'Package 218'!$D:$D,1,FALSE)=C1087,VLOOKUP(C1087,'Package 218'!$D:$F,3,FALSE)="Yes",VLOOKUP(A1087,'District Data'!$A$2:$O$321,14,FALSE)="Yes"),"Yes","No"),"No")</f>
        <v>Yes</v>
      </c>
      <c r="N1087" s="23" t="str">
        <f t="shared" si="60"/>
        <v>Yes</v>
      </c>
      <c r="O1087" s="131" t="str">
        <f t="shared" si="61"/>
        <v>Yes</v>
      </c>
    </row>
    <row r="1088" spans="1:15" x14ac:dyDescent="0.25">
      <c r="A1088" s="136" t="s">
        <v>1904</v>
      </c>
      <c r="B1088" s="136" t="s">
        <v>3166</v>
      </c>
      <c r="C1088" s="26">
        <v>2650</v>
      </c>
      <c r="D1088" s="26" t="s">
        <v>1907</v>
      </c>
      <c r="E1088" s="114">
        <v>553.55999999999995</v>
      </c>
      <c r="F1088" s="114">
        <v>0</v>
      </c>
      <c r="G1088" s="114">
        <v>0</v>
      </c>
      <c r="H1088" s="114">
        <v>0</v>
      </c>
      <c r="I1088" s="114">
        <v>0</v>
      </c>
      <c r="J1088" s="91">
        <f t="shared" si="59"/>
        <v>553.55999999999995</v>
      </c>
      <c r="K1088" s="118" t="str">
        <f>IFERROR(VLOOKUP(C1088,'CEDARS School FRPL'!$C$4:$H$2393,6,FALSE),"No")</f>
        <v>No</v>
      </c>
      <c r="L1088" s="118" t="str">
        <f>VLOOKUP(A1088,'District Data'!$A$2:$P$321,14,FALSE)</f>
        <v>Yes</v>
      </c>
      <c r="M1088" s="120" t="str">
        <f>IFERROR(IF(AND(VLOOKUP(C1088,'Package 218'!$D:$D,1,FALSE)=C1088,VLOOKUP(C1088,'Package 218'!$D:$F,3,FALSE)="Yes",VLOOKUP(A1088,'District Data'!$A$2:$O$321,14,FALSE)="Yes"),"Yes","No"),"No")</f>
        <v>No</v>
      </c>
      <c r="N1088" s="23" t="str">
        <f t="shared" si="60"/>
        <v>No</v>
      </c>
      <c r="O1088" s="131" t="str">
        <f t="shared" si="61"/>
        <v>No</v>
      </c>
    </row>
    <row r="1089" spans="1:15" x14ac:dyDescent="0.25">
      <c r="A1089" s="136" t="s">
        <v>1904</v>
      </c>
      <c r="B1089" s="136" t="s">
        <v>3166</v>
      </c>
      <c r="C1089" s="26">
        <v>2995</v>
      </c>
      <c r="D1089" s="26" t="s">
        <v>1908</v>
      </c>
      <c r="E1089" s="114">
        <v>267.45999999999998</v>
      </c>
      <c r="F1089" s="114">
        <v>0</v>
      </c>
      <c r="G1089" s="114">
        <v>0</v>
      </c>
      <c r="H1089" s="114">
        <v>0</v>
      </c>
      <c r="I1089" s="114">
        <v>0</v>
      </c>
      <c r="J1089" s="91">
        <f t="shared" si="59"/>
        <v>267.45999999999998</v>
      </c>
      <c r="K1089" s="118" t="str">
        <f>IFERROR(VLOOKUP(C1089,'CEDARS School FRPL'!$C$4:$H$2393,6,FALSE),"No")</f>
        <v>No</v>
      </c>
      <c r="L1089" s="118" t="str">
        <f>VLOOKUP(A1089,'District Data'!$A$2:$P$321,14,FALSE)</f>
        <v>Yes</v>
      </c>
      <c r="M1089" s="120" t="str">
        <f>IFERROR(IF(AND(VLOOKUP(C1089,'Package 218'!$D:$D,1,FALSE)=C1089,VLOOKUP(C1089,'Package 218'!$D:$F,3,FALSE)="Yes",VLOOKUP(A1089,'District Data'!$A$2:$O$321,14,FALSE)="Yes"),"Yes","No"),"No")</f>
        <v>No</v>
      </c>
      <c r="N1089" s="23" t="str">
        <f t="shared" si="60"/>
        <v>No</v>
      </c>
      <c r="O1089" s="131" t="str">
        <f t="shared" si="61"/>
        <v>No</v>
      </c>
    </row>
    <row r="1090" spans="1:15" x14ac:dyDescent="0.25">
      <c r="A1090" s="136" t="s">
        <v>1904</v>
      </c>
      <c r="B1090" s="136" t="s">
        <v>3166</v>
      </c>
      <c r="C1090" s="26">
        <v>3046</v>
      </c>
      <c r="D1090" s="26" t="s">
        <v>3168</v>
      </c>
      <c r="E1090" s="114">
        <v>659.73</v>
      </c>
      <c r="F1090" s="114">
        <v>0</v>
      </c>
      <c r="G1090" s="114">
        <v>0</v>
      </c>
      <c r="H1090" s="114">
        <v>0</v>
      </c>
      <c r="I1090" s="114">
        <v>0</v>
      </c>
      <c r="J1090" s="91">
        <f t="shared" si="59"/>
        <v>659.73</v>
      </c>
      <c r="K1090" s="118" t="str">
        <f>IFERROR(VLOOKUP(C1090,'CEDARS School FRPL'!$C$4:$H$2393,6,FALSE),"No")</f>
        <v>Yes</v>
      </c>
      <c r="L1090" s="118" t="str">
        <f>VLOOKUP(A1090,'District Data'!$A$2:$P$321,14,FALSE)</f>
        <v>Yes</v>
      </c>
      <c r="M1090" s="120" t="str">
        <f>IFERROR(IF(AND(VLOOKUP(C1090,'Package 218'!$D:$D,1,FALSE)=C1090,VLOOKUP(C1090,'Package 218'!$D:$F,3,FALSE)="Yes",VLOOKUP(A1090,'District Data'!$A$2:$O$321,14,FALSE)="Yes"),"Yes","No"),"No")</f>
        <v>Yes</v>
      </c>
      <c r="N1090" s="23" t="str">
        <f t="shared" si="60"/>
        <v>Yes</v>
      </c>
      <c r="O1090" s="131" t="str">
        <f t="shared" si="61"/>
        <v>Yes</v>
      </c>
    </row>
    <row r="1091" spans="1:15" x14ac:dyDescent="0.25">
      <c r="A1091" s="136" t="s">
        <v>1904</v>
      </c>
      <c r="B1091" s="136" t="s">
        <v>3166</v>
      </c>
      <c r="C1091" s="26">
        <v>3110</v>
      </c>
      <c r="D1091" s="26" t="s">
        <v>1909</v>
      </c>
      <c r="E1091" s="114">
        <v>295.73</v>
      </c>
      <c r="F1091" s="114">
        <v>0</v>
      </c>
      <c r="G1091" s="114">
        <v>0</v>
      </c>
      <c r="H1091" s="114">
        <v>0</v>
      </c>
      <c r="I1091" s="114">
        <v>0</v>
      </c>
      <c r="J1091" s="91">
        <f t="shared" si="59"/>
        <v>295.73</v>
      </c>
      <c r="K1091" s="118" t="str">
        <f>IFERROR(VLOOKUP(C1091,'CEDARS School FRPL'!$C$4:$H$2393,6,FALSE),"No")</f>
        <v>No</v>
      </c>
      <c r="L1091" s="118" t="str">
        <f>VLOOKUP(A1091,'District Data'!$A$2:$P$321,14,FALSE)</f>
        <v>Yes</v>
      </c>
      <c r="M1091" s="120" t="str">
        <f>IFERROR(IF(AND(VLOOKUP(C1091,'Package 218'!$D:$D,1,FALSE)=C1091,VLOOKUP(C1091,'Package 218'!$D:$F,3,FALSE)="Yes",VLOOKUP(A1091,'District Data'!$A$2:$O$321,14,FALSE)="Yes"),"Yes","No"),"No")</f>
        <v>No</v>
      </c>
      <c r="N1091" s="23" t="str">
        <f t="shared" si="60"/>
        <v>No</v>
      </c>
      <c r="O1091" s="131" t="str">
        <f t="shared" si="61"/>
        <v>No</v>
      </c>
    </row>
    <row r="1092" spans="1:15" x14ac:dyDescent="0.25">
      <c r="A1092" s="136" t="s">
        <v>1904</v>
      </c>
      <c r="B1092" s="136" t="s">
        <v>3166</v>
      </c>
      <c r="C1092" s="26">
        <v>3680</v>
      </c>
      <c r="D1092" s="26" t="s">
        <v>938</v>
      </c>
      <c r="E1092" s="114">
        <v>660.15</v>
      </c>
      <c r="F1092" s="114">
        <v>0</v>
      </c>
      <c r="G1092" s="114">
        <v>0</v>
      </c>
      <c r="H1092" s="114">
        <v>0</v>
      </c>
      <c r="I1092" s="114">
        <v>0</v>
      </c>
      <c r="J1092" s="91">
        <f t="shared" ref="J1092:J1155" si="62">SUM(E1092:I1092)</f>
        <v>660.15</v>
      </c>
      <c r="K1092" s="118" t="str">
        <f>IFERROR(VLOOKUP(C1092,'CEDARS School FRPL'!$C$4:$H$2393,6,FALSE),"No")</f>
        <v>No</v>
      </c>
      <c r="L1092" s="118" t="str">
        <f>VLOOKUP(A1092,'District Data'!$A$2:$P$321,14,FALSE)</f>
        <v>Yes</v>
      </c>
      <c r="M1092" s="120" t="str">
        <f>IFERROR(IF(AND(VLOOKUP(C1092,'Package 218'!$D:$D,1,FALSE)=C1092,VLOOKUP(C1092,'Package 218'!$D:$F,3,FALSE)="Yes",VLOOKUP(A1092,'District Data'!$A$2:$O$321,14,FALSE)="Yes"),"Yes","No"),"No")</f>
        <v>No</v>
      </c>
      <c r="N1092" s="23" t="str">
        <f t="shared" ref="N1092:N1155" si="63">IF(AND(M1092="Yes",K1092="Yes"),"Yes","No")</f>
        <v>No</v>
      </c>
      <c r="O1092" s="131" t="str">
        <f t="shared" ref="O1092:O1155" si="64">TEXT(N1092, "Yes")</f>
        <v>No</v>
      </c>
    </row>
    <row r="1093" spans="1:15" x14ac:dyDescent="0.25">
      <c r="A1093" s="136" t="s">
        <v>1904</v>
      </c>
      <c r="B1093" s="136" t="s">
        <v>3166</v>
      </c>
      <c r="C1093" s="26">
        <v>3899</v>
      </c>
      <c r="D1093" s="26" t="s">
        <v>1910</v>
      </c>
      <c r="E1093" s="114">
        <v>214.7</v>
      </c>
      <c r="F1093" s="114">
        <v>0</v>
      </c>
      <c r="G1093" s="114">
        <v>1.7</v>
      </c>
      <c r="H1093" s="114">
        <v>0</v>
      </c>
      <c r="I1093" s="114">
        <v>0</v>
      </c>
      <c r="J1093" s="91">
        <f t="shared" si="62"/>
        <v>216.39999999999998</v>
      </c>
      <c r="K1093" s="118" t="str">
        <f>IFERROR(VLOOKUP(C1093,'CEDARS School FRPL'!$C$4:$H$2393,6,FALSE),"No")</f>
        <v>Yes</v>
      </c>
      <c r="L1093" s="118" t="str">
        <f>VLOOKUP(A1093,'District Data'!$A$2:$P$321,14,FALSE)</f>
        <v>Yes</v>
      </c>
      <c r="M1093" s="120" t="str">
        <f>IFERROR(IF(AND(VLOOKUP(C1093,'Package 218'!$D:$D,1,FALSE)=C1093,VLOOKUP(C1093,'Package 218'!$D:$F,3,FALSE)="Yes",VLOOKUP(A1093,'District Data'!$A$2:$O$321,14,FALSE)="Yes"),"Yes","No"),"No")</f>
        <v>Yes</v>
      </c>
      <c r="N1093" s="23" t="str">
        <f t="shared" si="63"/>
        <v>Yes</v>
      </c>
      <c r="O1093" s="131" t="str">
        <f t="shared" si="64"/>
        <v>Yes</v>
      </c>
    </row>
    <row r="1094" spans="1:15" x14ac:dyDescent="0.25">
      <c r="A1094" s="136" t="s">
        <v>1904</v>
      </c>
      <c r="B1094" s="136" t="s">
        <v>3166</v>
      </c>
      <c r="C1094" s="26">
        <v>4029</v>
      </c>
      <c r="D1094" s="26" t="s">
        <v>1911</v>
      </c>
      <c r="E1094" s="114">
        <v>465.48</v>
      </c>
      <c r="F1094" s="114">
        <v>0</v>
      </c>
      <c r="G1094" s="114">
        <v>0</v>
      </c>
      <c r="H1094" s="114">
        <v>0</v>
      </c>
      <c r="I1094" s="114">
        <v>0</v>
      </c>
      <c r="J1094" s="91">
        <f t="shared" si="62"/>
        <v>465.48</v>
      </c>
      <c r="K1094" s="118" t="str">
        <f>IFERROR(VLOOKUP(C1094,'CEDARS School FRPL'!$C$4:$H$2393,6,FALSE),"No")</f>
        <v>No</v>
      </c>
      <c r="L1094" s="118" t="str">
        <f>VLOOKUP(A1094,'District Data'!$A$2:$P$321,14,FALSE)</f>
        <v>Yes</v>
      </c>
      <c r="M1094" s="120" t="str">
        <f>IFERROR(IF(AND(VLOOKUP(C1094,'Package 218'!$D:$D,1,FALSE)=C1094,VLOOKUP(C1094,'Package 218'!$D:$F,3,FALSE)="Yes",VLOOKUP(A1094,'District Data'!$A$2:$O$321,14,FALSE)="Yes"),"Yes","No"),"No")</f>
        <v>No</v>
      </c>
      <c r="N1094" s="23" t="str">
        <f t="shared" si="63"/>
        <v>No</v>
      </c>
      <c r="O1094" s="131" t="str">
        <f t="shared" si="64"/>
        <v>No</v>
      </c>
    </row>
    <row r="1095" spans="1:15" x14ac:dyDescent="0.25">
      <c r="A1095" s="136" t="s">
        <v>1904</v>
      </c>
      <c r="B1095" s="136" t="s">
        <v>3166</v>
      </c>
      <c r="C1095" s="26">
        <v>4079</v>
      </c>
      <c r="D1095" s="26" t="s">
        <v>1912</v>
      </c>
      <c r="E1095" s="114">
        <v>466.58</v>
      </c>
      <c r="F1095" s="114">
        <v>0</v>
      </c>
      <c r="G1095" s="114">
        <v>0</v>
      </c>
      <c r="H1095" s="114">
        <v>0</v>
      </c>
      <c r="I1095" s="114">
        <v>0</v>
      </c>
      <c r="J1095" s="91">
        <f t="shared" si="62"/>
        <v>466.58</v>
      </c>
      <c r="K1095" s="118" t="str">
        <f>IFERROR(VLOOKUP(C1095,'CEDARS School FRPL'!$C$4:$H$2393,6,FALSE),"No")</f>
        <v>No</v>
      </c>
      <c r="L1095" s="118" t="str">
        <f>VLOOKUP(A1095,'District Data'!$A$2:$P$321,14,FALSE)</f>
        <v>Yes</v>
      </c>
      <c r="M1095" s="120" t="str">
        <f>IFERROR(IF(AND(VLOOKUP(C1095,'Package 218'!$D:$D,1,FALSE)=C1095,VLOOKUP(C1095,'Package 218'!$D:$F,3,FALSE)="Yes",VLOOKUP(A1095,'District Data'!$A$2:$O$321,14,FALSE)="Yes"),"Yes","No"),"No")</f>
        <v>No</v>
      </c>
      <c r="N1095" s="23" t="str">
        <f t="shared" si="63"/>
        <v>No</v>
      </c>
      <c r="O1095" s="131" t="str">
        <f t="shared" si="64"/>
        <v>No</v>
      </c>
    </row>
    <row r="1096" spans="1:15" x14ac:dyDescent="0.25">
      <c r="A1096" s="136" t="s">
        <v>1904</v>
      </c>
      <c r="B1096" s="136" t="s">
        <v>3166</v>
      </c>
      <c r="C1096" s="26">
        <v>4141</v>
      </c>
      <c r="D1096" s="26" t="s">
        <v>1913</v>
      </c>
      <c r="E1096" s="114">
        <v>499.43</v>
      </c>
      <c r="F1096" s="114">
        <v>0</v>
      </c>
      <c r="G1096" s="114">
        <v>0</v>
      </c>
      <c r="H1096" s="114">
        <v>0</v>
      </c>
      <c r="I1096" s="114">
        <v>0</v>
      </c>
      <c r="J1096" s="91">
        <f t="shared" si="62"/>
        <v>499.43</v>
      </c>
      <c r="K1096" s="118" t="str">
        <f>IFERROR(VLOOKUP(C1096,'CEDARS School FRPL'!$C$4:$H$2393,6,FALSE),"No")</f>
        <v>No</v>
      </c>
      <c r="L1096" s="118" t="str">
        <f>VLOOKUP(A1096,'District Data'!$A$2:$P$321,14,FALSE)</f>
        <v>Yes</v>
      </c>
      <c r="M1096" s="120" t="str">
        <f>IFERROR(IF(AND(VLOOKUP(C1096,'Package 218'!$D:$D,1,FALSE)=C1096,VLOOKUP(C1096,'Package 218'!$D:$F,3,FALSE)="Yes",VLOOKUP(A1096,'District Data'!$A$2:$O$321,14,FALSE)="Yes"),"Yes","No"),"No")</f>
        <v>No</v>
      </c>
      <c r="N1096" s="23" t="str">
        <f t="shared" si="63"/>
        <v>No</v>
      </c>
      <c r="O1096" s="131" t="str">
        <f t="shared" si="64"/>
        <v>No</v>
      </c>
    </row>
    <row r="1097" spans="1:15" x14ac:dyDescent="0.25">
      <c r="A1097" s="136" t="s">
        <v>1904</v>
      </c>
      <c r="B1097" s="136" t="s">
        <v>3166</v>
      </c>
      <c r="C1097" s="26">
        <v>4142</v>
      </c>
      <c r="D1097" s="26" t="s">
        <v>3167</v>
      </c>
      <c r="E1097" s="114">
        <v>709.54</v>
      </c>
      <c r="F1097" s="114">
        <v>0</v>
      </c>
      <c r="G1097" s="114">
        <v>0</v>
      </c>
      <c r="H1097" s="114">
        <v>0</v>
      </c>
      <c r="I1097" s="114">
        <v>0</v>
      </c>
      <c r="J1097" s="91">
        <f t="shared" si="62"/>
        <v>709.54</v>
      </c>
      <c r="K1097" s="118" t="str">
        <f>IFERROR(VLOOKUP(C1097,'CEDARS School FRPL'!$C$4:$H$2393,6,FALSE),"No")</f>
        <v>No</v>
      </c>
      <c r="L1097" s="118" t="str">
        <f>VLOOKUP(A1097,'District Data'!$A$2:$P$321,14,FALSE)</f>
        <v>Yes</v>
      </c>
      <c r="M1097" s="120" t="str">
        <f>IFERROR(IF(AND(VLOOKUP(C1097,'Package 218'!$D:$D,1,FALSE)=C1097,VLOOKUP(C1097,'Package 218'!$D:$F,3,FALSE)="Yes",VLOOKUP(A1097,'District Data'!$A$2:$O$321,14,FALSE)="Yes"),"Yes","No"),"No")</f>
        <v>No</v>
      </c>
      <c r="N1097" s="23" t="str">
        <f t="shared" si="63"/>
        <v>No</v>
      </c>
      <c r="O1097" s="131" t="str">
        <f t="shared" si="64"/>
        <v>No</v>
      </c>
    </row>
    <row r="1098" spans="1:15" x14ac:dyDescent="0.25">
      <c r="A1098" s="136" t="s">
        <v>1904</v>
      </c>
      <c r="B1098" s="136" t="s">
        <v>3166</v>
      </c>
      <c r="C1098" s="26">
        <v>4348</v>
      </c>
      <c r="D1098" s="26" t="s">
        <v>1914</v>
      </c>
      <c r="E1098" s="114">
        <v>406.88</v>
      </c>
      <c r="F1098" s="114">
        <v>0</v>
      </c>
      <c r="G1098" s="114">
        <v>0</v>
      </c>
      <c r="H1098" s="114">
        <v>0</v>
      </c>
      <c r="I1098" s="114">
        <v>0</v>
      </c>
      <c r="J1098" s="91">
        <f t="shared" si="62"/>
        <v>406.88</v>
      </c>
      <c r="K1098" s="118" t="str">
        <f>IFERROR(VLOOKUP(C1098,'CEDARS School FRPL'!$C$4:$H$2393,6,FALSE),"No")</f>
        <v>No</v>
      </c>
      <c r="L1098" s="118" t="str">
        <f>VLOOKUP(A1098,'District Data'!$A$2:$P$321,14,FALSE)</f>
        <v>Yes</v>
      </c>
      <c r="M1098" s="120" t="str">
        <f>IFERROR(IF(AND(VLOOKUP(C1098,'Package 218'!$D:$D,1,FALSE)=C1098,VLOOKUP(C1098,'Package 218'!$D:$F,3,FALSE)="Yes",VLOOKUP(A1098,'District Data'!$A$2:$O$321,14,FALSE)="Yes"),"Yes","No"),"No")</f>
        <v>No</v>
      </c>
      <c r="N1098" s="23" t="str">
        <f t="shared" si="63"/>
        <v>No</v>
      </c>
      <c r="O1098" s="131" t="str">
        <f t="shared" si="64"/>
        <v>No</v>
      </c>
    </row>
    <row r="1099" spans="1:15" x14ac:dyDescent="0.25">
      <c r="A1099" s="136" t="s">
        <v>1904</v>
      </c>
      <c r="B1099" s="136" t="s">
        <v>3166</v>
      </c>
      <c r="C1099" s="26">
        <v>4349</v>
      </c>
      <c r="D1099" s="26" t="s">
        <v>1915</v>
      </c>
      <c r="E1099" s="114">
        <v>491.54</v>
      </c>
      <c r="F1099" s="114">
        <v>0</v>
      </c>
      <c r="G1099" s="114">
        <v>0</v>
      </c>
      <c r="H1099" s="114">
        <v>0</v>
      </c>
      <c r="I1099" s="114">
        <v>0</v>
      </c>
      <c r="J1099" s="91">
        <f t="shared" si="62"/>
        <v>491.54</v>
      </c>
      <c r="K1099" s="118" t="str">
        <f>IFERROR(VLOOKUP(C1099,'CEDARS School FRPL'!$C$4:$H$2393,6,FALSE),"No")</f>
        <v>No</v>
      </c>
      <c r="L1099" s="118" t="str">
        <f>VLOOKUP(A1099,'District Data'!$A$2:$P$321,14,FALSE)</f>
        <v>Yes</v>
      </c>
      <c r="M1099" s="120" t="str">
        <f>IFERROR(IF(AND(VLOOKUP(C1099,'Package 218'!$D:$D,1,FALSE)=C1099,VLOOKUP(C1099,'Package 218'!$D:$F,3,FALSE)="Yes",VLOOKUP(A1099,'District Data'!$A$2:$O$321,14,FALSE)="Yes"),"Yes","No"),"No")</f>
        <v>No</v>
      </c>
      <c r="N1099" s="23" t="str">
        <f t="shared" si="63"/>
        <v>No</v>
      </c>
      <c r="O1099" s="131" t="str">
        <f t="shared" si="64"/>
        <v>No</v>
      </c>
    </row>
    <row r="1100" spans="1:15" x14ac:dyDescent="0.25">
      <c r="A1100" s="136" t="s">
        <v>1904</v>
      </c>
      <c r="B1100" s="136" t="s">
        <v>3166</v>
      </c>
      <c r="C1100" s="26">
        <v>4350</v>
      </c>
      <c r="D1100" s="26" t="s">
        <v>1916</v>
      </c>
      <c r="E1100" s="114">
        <v>378.08</v>
      </c>
      <c r="F1100" s="114">
        <v>0</v>
      </c>
      <c r="G1100" s="114">
        <v>0</v>
      </c>
      <c r="H1100" s="114">
        <v>0</v>
      </c>
      <c r="I1100" s="114">
        <v>0</v>
      </c>
      <c r="J1100" s="91">
        <f t="shared" si="62"/>
        <v>378.08</v>
      </c>
      <c r="K1100" s="118" t="str">
        <f>IFERROR(VLOOKUP(C1100,'CEDARS School FRPL'!$C$4:$H$2393,6,FALSE),"No")</f>
        <v>No</v>
      </c>
      <c r="L1100" s="118" t="str">
        <f>VLOOKUP(A1100,'District Data'!$A$2:$P$321,14,FALSE)</f>
        <v>Yes</v>
      </c>
      <c r="M1100" s="120" t="str">
        <f>IFERROR(IF(AND(VLOOKUP(C1100,'Package 218'!$D:$D,1,FALSE)=C1100,VLOOKUP(C1100,'Package 218'!$D:$F,3,FALSE)="Yes",VLOOKUP(A1100,'District Data'!$A$2:$O$321,14,FALSE)="Yes"),"Yes","No"),"No")</f>
        <v>No</v>
      </c>
      <c r="N1100" s="23" t="str">
        <f t="shared" si="63"/>
        <v>No</v>
      </c>
      <c r="O1100" s="131" t="str">
        <f t="shared" si="64"/>
        <v>No</v>
      </c>
    </row>
    <row r="1101" spans="1:15" x14ac:dyDescent="0.25">
      <c r="A1101" s="136" t="s">
        <v>2783</v>
      </c>
      <c r="B1101" s="136" t="s">
        <v>3242</v>
      </c>
      <c r="C1101" s="26">
        <v>5607</v>
      </c>
      <c r="D1101" s="26" t="s">
        <v>2786</v>
      </c>
      <c r="E1101" s="114">
        <v>481.02</v>
      </c>
      <c r="F1101" s="114">
        <v>0</v>
      </c>
      <c r="G1101" s="114">
        <v>0</v>
      </c>
      <c r="H1101" s="114">
        <v>0</v>
      </c>
      <c r="I1101" s="114">
        <v>0</v>
      </c>
      <c r="J1101" s="91">
        <f t="shared" si="62"/>
        <v>481.02</v>
      </c>
      <c r="K1101" s="118" t="str">
        <f>IFERROR(VLOOKUP(C1101,'CEDARS School FRPL'!$C$4:$H$2393,6,FALSE),"No")</f>
        <v>Yes</v>
      </c>
      <c r="L1101" s="118" t="str">
        <f>VLOOKUP(A1101,'District Data'!$A$2:$P$321,14,FALSE)</f>
        <v>Yes</v>
      </c>
      <c r="M1101" s="120" t="str">
        <f>IFERROR(IF(AND(VLOOKUP(C1101,'Package 218'!$D:$D,1,FALSE)=C1101,VLOOKUP(C1101,'Package 218'!$D:$F,3,FALSE)="Yes",VLOOKUP(A1101,'District Data'!$A$2:$O$321,14,FALSE)="Yes"),"Yes","No"),"No")</f>
        <v>Yes</v>
      </c>
      <c r="N1101" s="23" t="str">
        <f t="shared" si="63"/>
        <v>Yes</v>
      </c>
      <c r="O1101" s="131" t="str">
        <f t="shared" si="64"/>
        <v>Yes</v>
      </c>
    </row>
    <row r="1102" spans="1:15" x14ac:dyDescent="0.25">
      <c r="A1102" s="136" t="s">
        <v>2393</v>
      </c>
      <c r="B1102" s="136" t="s">
        <v>3186</v>
      </c>
      <c r="C1102" s="26">
        <v>5319</v>
      </c>
      <c r="D1102" s="26" t="s">
        <v>2394</v>
      </c>
      <c r="E1102" s="114">
        <v>74.319999999999993</v>
      </c>
      <c r="F1102" s="114">
        <v>0</v>
      </c>
      <c r="G1102" s="114">
        <v>0.44</v>
      </c>
      <c r="H1102" s="114">
        <v>0</v>
      </c>
      <c r="I1102" s="114">
        <v>0</v>
      </c>
      <c r="J1102" s="91">
        <f t="shared" si="62"/>
        <v>74.759999999999991</v>
      </c>
      <c r="K1102" s="118" t="str">
        <f>IFERROR(VLOOKUP(C1102,'CEDARS School FRPL'!$C$4:$H$2393,6,FALSE),"No")</f>
        <v>Yes</v>
      </c>
      <c r="L1102" s="118" t="str">
        <f>VLOOKUP(A1102,'District Data'!$A$2:$P$321,14,FALSE)</f>
        <v>Yes</v>
      </c>
      <c r="M1102" s="120" t="str">
        <f>IFERROR(IF(AND(VLOOKUP(C1102,'Package 218'!$D:$D,1,FALSE)=C1102,VLOOKUP(C1102,'Package 218'!$D:$F,3,FALSE)="Yes",VLOOKUP(A1102,'District Data'!$A$2:$O$321,14,FALSE)="Yes"),"Yes","No"),"No")</f>
        <v>Yes</v>
      </c>
      <c r="N1102" s="23" t="str">
        <f t="shared" si="63"/>
        <v>Yes</v>
      </c>
      <c r="O1102" s="131" t="str">
        <f t="shared" si="64"/>
        <v>Yes</v>
      </c>
    </row>
    <row r="1103" spans="1:15" x14ac:dyDescent="0.25">
      <c r="A1103" s="136" t="s">
        <v>2469</v>
      </c>
      <c r="B1103" s="136" t="s">
        <v>2967</v>
      </c>
      <c r="C1103" s="26">
        <v>2077</v>
      </c>
      <c r="D1103" s="26" t="s">
        <v>2471</v>
      </c>
      <c r="E1103" s="114">
        <v>44.4</v>
      </c>
      <c r="F1103" s="114">
        <v>0</v>
      </c>
      <c r="G1103" s="114">
        <v>0</v>
      </c>
      <c r="H1103" s="114">
        <v>0</v>
      </c>
      <c r="I1103" s="114">
        <v>0</v>
      </c>
      <c r="J1103" s="91">
        <f t="shared" si="62"/>
        <v>44.4</v>
      </c>
      <c r="K1103" s="118" t="str">
        <f>IFERROR(VLOOKUP(C1103,'CEDARS School FRPL'!$C$4:$H$2393,6,FALSE),"No")</f>
        <v>No</v>
      </c>
      <c r="L1103" s="118" t="str">
        <f>VLOOKUP(A1103,'District Data'!$A$2:$P$321,14,FALSE)</f>
        <v>No</v>
      </c>
      <c r="M1103" s="120" t="str">
        <f>IFERROR(IF(AND(VLOOKUP(C1103,'Package 218'!$D:$D,1,FALSE)=C1103,VLOOKUP(C1103,'Package 218'!$D:$F,3,FALSE)="Yes",VLOOKUP(A1103,'District Data'!$A$2:$O$321,14,FALSE)="Yes"),"Yes","No"),"No")</f>
        <v>No</v>
      </c>
      <c r="N1103" s="23" t="str">
        <f t="shared" si="63"/>
        <v>No</v>
      </c>
      <c r="O1103" s="131" t="str">
        <f t="shared" si="64"/>
        <v>No</v>
      </c>
    </row>
    <row r="1104" spans="1:15" x14ac:dyDescent="0.25">
      <c r="A1104" s="136" t="s">
        <v>2478</v>
      </c>
      <c r="B1104" s="136" t="s">
        <v>2978</v>
      </c>
      <c r="C1104" s="26">
        <v>3554</v>
      </c>
      <c r="D1104" s="26" t="s">
        <v>2480</v>
      </c>
      <c r="E1104" s="114">
        <v>76.64</v>
      </c>
      <c r="F1104" s="114">
        <v>0</v>
      </c>
      <c r="G1104" s="114">
        <v>0</v>
      </c>
      <c r="H1104" s="114">
        <v>0</v>
      </c>
      <c r="I1104" s="114">
        <v>0</v>
      </c>
      <c r="J1104" s="91">
        <f t="shared" si="62"/>
        <v>76.64</v>
      </c>
      <c r="K1104" s="118" t="str">
        <f>IFERROR(VLOOKUP(C1104,'CEDARS School FRPL'!$C$4:$H$2393,6,FALSE),"No")</f>
        <v>Yes</v>
      </c>
      <c r="L1104" s="118" t="str">
        <f>VLOOKUP(A1104,'District Data'!$A$2:$P$321,14,FALSE)</f>
        <v>Yes</v>
      </c>
      <c r="M1104" s="120" t="str">
        <f>IFERROR(IF(AND(VLOOKUP(C1104,'Package 218'!$D:$D,1,FALSE)=C1104,VLOOKUP(C1104,'Package 218'!$D:$F,3,FALSE)="Yes",VLOOKUP(A1104,'District Data'!$A$2:$O$321,14,FALSE)="Yes"),"Yes","No"),"No")</f>
        <v>Yes</v>
      </c>
      <c r="N1104" s="23" t="str">
        <f t="shared" si="63"/>
        <v>Yes</v>
      </c>
      <c r="O1104" s="131" t="str">
        <f t="shared" si="64"/>
        <v>Yes</v>
      </c>
    </row>
    <row r="1105" spans="1:15" x14ac:dyDescent="0.25">
      <c r="A1105" s="136" t="s">
        <v>2478</v>
      </c>
      <c r="B1105" s="136" t="s">
        <v>2978</v>
      </c>
      <c r="C1105" s="26">
        <v>5242</v>
      </c>
      <c r="D1105" s="26" t="s">
        <v>2881</v>
      </c>
      <c r="E1105" s="114">
        <v>9.27</v>
      </c>
      <c r="F1105" s="114">
        <v>0</v>
      </c>
      <c r="G1105" s="114">
        <v>0</v>
      </c>
      <c r="H1105" s="114">
        <v>0</v>
      </c>
      <c r="I1105" s="114">
        <v>0</v>
      </c>
      <c r="J1105" s="91">
        <f t="shared" si="62"/>
        <v>9.27</v>
      </c>
      <c r="K1105" s="118" t="str">
        <f>IFERROR(VLOOKUP(C1105,'CEDARS School FRPL'!$C$4:$H$2393,6,FALSE),"No")</f>
        <v>No</v>
      </c>
      <c r="L1105" s="118" t="str">
        <f>VLOOKUP(A1105,'District Data'!$A$2:$P$321,14,FALSE)</f>
        <v>Yes</v>
      </c>
      <c r="M1105" s="120" t="str">
        <f>IFERROR(IF(AND(VLOOKUP(C1105,'Package 218'!$D:$D,1,FALSE)=C1105,VLOOKUP(C1105,'Package 218'!$D:$F,3,FALSE)="Yes",VLOOKUP(A1105,'District Data'!$A$2:$O$321,14,FALSE)="Yes"),"Yes","No"),"No")</f>
        <v>No</v>
      </c>
      <c r="N1105" s="23" t="str">
        <f t="shared" si="63"/>
        <v>No</v>
      </c>
      <c r="O1105" s="131" t="str">
        <f t="shared" si="64"/>
        <v>No</v>
      </c>
    </row>
    <row r="1106" spans="1:15" x14ac:dyDescent="0.25">
      <c r="A1106" s="136" t="s">
        <v>2109</v>
      </c>
      <c r="B1106" s="136" t="s">
        <v>3193</v>
      </c>
      <c r="C1106" s="26">
        <v>2514</v>
      </c>
      <c r="D1106" s="26" t="s">
        <v>2110</v>
      </c>
      <c r="E1106" s="114">
        <v>237.13</v>
      </c>
      <c r="F1106" s="114">
        <v>16.7</v>
      </c>
      <c r="G1106" s="114">
        <v>3.47</v>
      </c>
      <c r="H1106" s="114">
        <v>0</v>
      </c>
      <c r="I1106" s="114">
        <v>0</v>
      </c>
      <c r="J1106" s="91">
        <f t="shared" si="62"/>
        <v>257.3</v>
      </c>
      <c r="K1106" s="118" t="str">
        <f>IFERROR(VLOOKUP(C1106,'CEDARS School FRPL'!$C$4:$H$2393,6,FALSE),"No")</f>
        <v>No</v>
      </c>
      <c r="L1106" s="118" t="str">
        <f>VLOOKUP(A1106,'District Data'!$A$2:$P$321,14,FALSE)</f>
        <v>Yes</v>
      </c>
      <c r="M1106" s="120" t="str">
        <f>IFERROR(IF(AND(VLOOKUP(C1106,'Package 218'!$D:$D,1,FALSE)=C1106,VLOOKUP(C1106,'Package 218'!$D:$F,3,FALSE)="Yes",VLOOKUP(A1106,'District Data'!$A$2:$O$321,14,FALSE)="Yes"),"Yes","No"),"No")</f>
        <v>No</v>
      </c>
      <c r="N1106" s="23" t="str">
        <f t="shared" si="63"/>
        <v>No</v>
      </c>
      <c r="O1106" s="131" t="str">
        <f t="shared" si="64"/>
        <v>No</v>
      </c>
    </row>
    <row r="1107" spans="1:15" x14ac:dyDescent="0.25">
      <c r="A1107" s="136" t="s">
        <v>535</v>
      </c>
      <c r="B1107" s="136" t="s">
        <v>2982</v>
      </c>
      <c r="C1107" s="26">
        <v>2453</v>
      </c>
      <c r="D1107" s="26" t="s">
        <v>2483</v>
      </c>
      <c r="E1107" s="114">
        <v>757.55</v>
      </c>
      <c r="F1107" s="114">
        <v>0</v>
      </c>
      <c r="G1107" s="114">
        <v>0</v>
      </c>
      <c r="H1107" s="114">
        <v>0</v>
      </c>
      <c r="I1107" s="114">
        <v>0</v>
      </c>
      <c r="J1107" s="91">
        <f t="shared" si="62"/>
        <v>757.55</v>
      </c>
      <c r="K1107" s="118" t="str">
        <f>IFERROR(VLOOKUP(C1107,'CEDARS School FRPL'!$C$4:$H$2393,6,FALSE),"No")</f>
        <v>No</v>
      </c>
      <c r="L1107" s="118" t="str">
        <f>VLOOKUP(A1107,'District Data'!$A$2:$P$321,14,FALSE)</f>
        <v>Yes</v>
      </c>
      <c r="M1107" s="120" t="str">
        <f>IFERROR(IF(AND(VLOOKUP(C1107,'Package 218'!$D:$D,1,FALSE)=C1107,VLOOKUP(C1107,'Package 218'!$D:$F,3,FALSE)="Yes",VLOOKUP(A1107,'District Data'!$A$2:$O$321,14,FALSE)="Yes"),"Yes","No"),"No")</f>
        <v>No</v>
      </c>
      <c r="N1107" s="23" t="str">
        <f t="shared" si="63"/>
        <v>No</v>
      </c>
      <c r="O1107" s="131" t="str">
        <f t="shared" si="64"/>
        <v>No</v>
      </c>
    </row>
    <row r="1108" spans="1:15" x14ac:dyDescent="0.25">
      <c r="A1108" s="136" t="s">
        <v>535</v>
      </c>
      <c r="B1108" s="136" t="s">
        <v>2982</v>
      </c>
      <c r="C1108" s="26">
        <v>2741</v>
      </c>
      <c r="D1108" s="26" t="s">
        <v>536</v>
      </c>
      <c r="E1108" s="114">
        <v>324.31</v>
      </c>
      <c r="F1108" s="114">
        <v>0</v>
      </c>
      <c r="G1108" s="114">
        <v>0</v>
      </c>
      <c r="H1108" s="114">
        <v>0</v>
      </c>
      <c r="I1108" s="114">
        <v>0</v>
      </c>
      <c r="J1108" s="91">
        <f t="shared" si="62"/>
        <v>324.31</v>
      </c>
      <c r="K1108" s="118" t="str">
        <f>IFERROR(VLOOKUP(C1108,'CEDARS School FRPL'!$C$4:$H$2393,6,FALSE),"No")</f>
        <v>No</v>
      </c>
      <c r="L1108" s="118" t="str">
        <f>VLOOKUP(A1108,'District Data'!$A$2:$P$321,14,FALSE)</f>
        <v>Yes</v>
      </c>
      <c r="M1108" s="120" t="str">
        <f>IFERROR(IF(AND(VLOOKUP(C1108,'Package 218'!$D:$D,1,FALSE)=C1108,VLOOKUP(C1108,'Package 218'!$D:$F,3,FALSE)="Yes",VLOOKUP(A1108,'District Data'!$A$2:$O$321,14,FALSE)="Yes"),"Yes","No"),"No")</f>
        <v>No</v>
      </c>
      <c r="N1108" s="23" t="str">
        <f t="shared" si="63"/>
        <v>No</v>
      </c>
      <c r="O1108" s="131" t="str">
        <f t="shared" si="64"/>
        <v>No</v>
      </c>
    </row>
    <row r="1109" spans="1:15" x14ac:dyDescent="0.25">
      <c r="A1109" s="136" t="s">
        <v>535</v>
      </c>
      <c r="B1109" s="136" t="s">
        <v>2982</v>
      </c>
      <c r="C1109" s="26">
        <v>2996</v>
      </c>
      <c r="D1109" s="26" t="s">
        <v>2481</v>
      </c>
      <c r="E1109" s="114">
        <v>820.3</v>
      </c>
      <c r="F1109" s="114">
        <v>0</v>
      </c>
      <c r="G1109" s="114">
        <v>110.5</v>
      </c>
      <c r="H1109" s="114">
        <v>0</v>
      </c>
      <c r="I1109" s="114">
        <v>0</v>
      </c>
      <c r="J1109" s="91">
        <f t="shared" si="62"/>
        <v>930.8</v>
      </c>
      <c r="K1109" s="118" t="str">
        <f>IFERROR(VLOOKUP(C1109,'CEDARS School FRPL'!$C$4:$H$2393,6,FALSE),"No")</f>
        <v>No</v>
      </c>
      <c r="L1109" s="118" t="str">
        <f>VLOOKUP(A1109,'District Data'!$A$2:$P$321,14,FALSE)</f>
        <v>Yes</v>
      </c>
      <c r="M1109" s="120" t="str">
        <f>IFERROR(IF(AND(VLOOKUP(C1109,'Package 218'!$D:$D,1,FALSE)=C1109,VLOOKUP(C1109,'Package 218'!$D:$F,3,FALSE)="Yes",VLOOKUP(A1109,'District Data'!$A$2:$O$321,14,FALSE)="Yes"),"Yes","No"),"No")</f>
        <v>No</v>
      </c>
      <c r="N1109" s="23" t="str">
        <f t="shared" si="63"/>
        <v>No</v>
      </c>
      <c r="O1109" s="131" t="str">
        <f t="shared" si="64"/>
        <v>No</v>
      </c>
    </row>
    <row r="1110" spans="1:15" x14ac:dyDescent="0.25">
      <c r="A1110" s="136" t="s">
        <v>535</v>
      </c>
      <c r="B1110" s="136" t="s">
        <v>2982</v>
      </c>
      <c r="C1110" s="26">
        <v>3596</v>
      </c>
      <c r="D1110" s="26" t="s">
        <v>537</v>
      </c>
      <c r="E1110" s="114">
        <v>339.25</v>
      </c>
      <c r="F1110" s="114">
        <v>0</v>
      </c>
      <c r="G1110" s="114">
        <v>0</v>
      </c>
      <c r="H1110" s="114">
        <v>0</v>
      </c>
      <c r="I1110" s="114">
        <v>0</v>
      </c>
      <c r="J1110" s="91">
        <f t="shared" si="62"/>
        <v>339.25</v>
      </c>
      <c r="K1110" s="118" t="str">
        <f>IFERROR(VLOOKUP(C1110,'CEDARS School FRPL'!$C$4:$H$2393,6,FALSE),"No")</f>
        <v>Yes</v>
      </c>
      <c r="L1110" s="118" t="str">
        <f>VLOOKUP(A1110,'District Data'!$A$2:$P$321,14,FALSE)</f>
        <v>Yes</v>
      </c>
      <c r="M1110" s="120" t="str">
        <f>IFERROR(IF(AND(VLOOKUP(C1110,'Package 218'!$D:$D,1,FALSE)=C1110,VLOOKUP(C1110,'Package 218'!$D:$F,3,FALSE)="Yes",VLOOKUP(A1110,'District Data'!$A$2:$O$321,14,FALSE)="Yes"),"Yes","No"),"No")</f>
        <v>Yes</v>
      </c>
      <c r="N1110" s="23" t="str">
        <f t="shared" si="63"/>
        <v>Yes</v>
      </c>
      <c r="O1110" s="131" t="str">
        <f t="shared" si="64"/>
        <v>Yes</v>
      </c>
    </row>
    <row r="1111" spans="1:15" x14ac:dyDescent="0.25">
      <c r="A1111" s="136" t="s">
        <v>535</v>
      </c>
      <c r="B1111" s="136" t="s">
        <v>2982</v>
      </c>
      <c r="C1111" s="26">
        <v>4411</v>
      </c>
      <c r="D1111" s="26" t="s">
        <v>538</v>
      </c>
      <c r="E1111" s="114">
        <v>403.2</v>
      </c>
      <c r="F1111" s="114">
        <v>17.38</v>
      </c>
      <c r="G1111" s="114">
        <v>0</v>
      </c>
      <c r="H1111" s="114">
        <v>0</v>
      </c>
      <c r="I1111" s="114">
        <v>0</v>
      </c>
      <c r="J1111" s="91">
        <f t="shared" si="62"/>
        <v>420.58</v>
      </c>
      <c r="K1111" s="118" t="str">
        <f>IFERROR(VLOOKUP(C1111,'CEDARS School FRPL'!$C$4:$H$2393,6,FALSE),"No")</f>
        <v>No</v>
      </c>
      <c r="L1111" s="118" t="str">
        <f>VLOOKUP(A1111,'District Data'!$A$2:$P$321,14,FALSE)</f>
        <v>Yes</v>
      </c>
      <c r="M1111" s="120" t="str">
        <f>IFERROR(IF(AND(VLOOKUP(C1111,'Package 218'!$D:$D,1,FALSE)=C1111,VLOOKUP(C1111,'Package 218'!$D:$F,3,FALSE)="Yes",VLOOKUP(A1111,'District Data'!$A$2:$O$321,14,FALSE)="Yes"),"Yes","No"),"No")</f>
        <v>No</v>
      </c>
      <c r="N1111" s="23" t="str">
        <f t="shared" si="63"/>
        <v>No</v>
      </c>
      <c r="O1111" s="131" t="str">
        <f t="shared" si="64"/>
        <v>No</v>
      </c>
    </row>
    <row r="1112" spans="1:15" x14ac:dyDescent="0.25">
      <c r="A1112" s="136" t="s">
        <v>535</v>
      </c>
      <c r="B1112" s="136" t="s">
        <v>2982</v>
      </c>
      <c r="C1112" s="26">
        <v>5097</v>
      </c>
      <c r="D1112" s="26" t="s">
        <v>2482</v>
      </c>
      <c r="E1112" s="114">
        <v>123.8</v>
      </c>
      <c r="F1112" s="114">
        <v>0</v>
      </c>
      <c r="G1112" s="114">
        <v>0</v>
      </c>
      <c r="H1112" s="114">
        <v>16.7</v>
      </c>
      <c r="I1112" s="114">
        <v>0</v>
      </c>
      <c r="J1112" s="91">
        <f t="shared" si="62"/>
        <v>140.5</v>
      </c>
      <c r="K1112" s="118" t="str">
        <f>IFERROR(VLOOKUP(C1112,'CEDARS School FRPL'!$C$4:$H$2393,6,FALSE),"No")</f>
        <v>Yes</v>
      </c>
      <c r="L1112" s="118" t="str">
        <f>VLOOKUP(A1112,'District Data'!$A$2:$P$321,14,FALSE)</f>
        <v>Yes</v>
      </c>
      <c r="M1112" s="120" t="str">
        <f>IFERROR(IF(AND(VLOOKUP(C1112,'Package 218'!$D:$D,1,FALSE)=C1112,VLOOKUP(C1112,'Package 218'!$D:$F,3,FALSE)="Yes",VLOOKUP(A1112,'District Data'!$A$2:$O$321,14,FALSE)="Yes"),"Yes","No"),"No")</f>
        <v>Yes</v>
      </c>
      <c r="N1112" s="23" t="str">
        <f t="shared" si="63"/>
        <v>Yes</v>
      </c>
      <c r="O1112" s="131" t="str">
        <f t="shared" si="64"/>
        <v>Yes</v>
      </c>
    </row>
    <row r="1113" spans="1:15" x14ac:dyDescent="0.25">
      <c r="A1113" s="136" t="s">
        <v>535</v>
      </c>
      <c r="B1113" s="136" t="s">
        <v>2982</v>
      </c>
      <c r="C1113" s="26">
        <v>5718</v>
      </c>
      <c r="D1113" s="26" t="s">
        <v>3269</v>
      </c>
      <c r="E1113" s="114">
        <v>339.1</v>
      </c>
      <c r="F1113" s="114">
        <v>17.399999999999999</v>
      </c>
      <c r="G1113" s="114">
        <v>0</v>
      </c>
      <c r="H1113" s="114">
        <v>0</v>
      </c>
      <c r="I1113" s="114">
        <v>0</v>
      </c>
      <c r="J1113" s="91">
        <f t="shared" si="62"/>
        <v>356.5</v>
      </c>
      <c r="K1113" s="118" t="str">
        <f>IFERROR(VLOOKUP(C1113,'CEDARS School FRPL'!$C$4:$H$2393,6,FALSE),"No")</f>
        <v>Yes</v>
      </c>
      <c r="L1113" s="118" t="str">
        <f>VLOOKUP(A1113,'District Data'!$A$2:$P$321,14,FALSE)</f>
        <v>Yes</v>
      </c>
      <c r="M1113" s="120" t="str">
        <f>IFERROR(IF(AND(VLOOKUP(C1113,'Package 218'!$D:$D,1,FALSE)=C1113,VLOOKUP(C1113,'Package 218'!$D:$F,3,FALSE)="Yes",VLOOKUP(A1113,'District Data'!$A$2:$O$321,14,FALSE)="Yes"),"Yes","No"),"No")</f>
        <v>Yes</v>
      </c>
      <c r="N1113" s="23" t="str">
        <f t="shared" si="63"/>
        <v>Yes</v>
      </c>
      <c r="O1113" s="131" t="str">
        <f t="shared" si="64"/>
        <v>Yes</v>
      </c>
    </row>
    <row r="1114" spans="1:15" x14ac:dyDescent="0.25">
      <c r="A1114" s="136" t="s">
        <v>961</v>
      </c>
      <c r="B1114" s="136" t="s">
        <v>3029</v>
      </c>
      <c r="C1114" s="26">
        <v>2569</v>
      </c>
      <c r="D1114" s="26" t="s">
        <v>962</v>
      </c>
      <c r="E1114" s="114">
        <v>234.03</v>
      </c>
      <c r="F1114" s="114">
        <v>18</v>
      </c>
      <c r="G1114" s="114">
        <v>0</v>
      </c>
      <c r="H1114" s="114">
        <v>0</v>
      </c>
      <c r="I1114" s="114">
        <v>0</v>
      </c>
      <c r="J1114" s="91">
        <f t="shared" si="62"/>
        <v>252.03</v>
      </c>
      <c r="K1114" s="118" t="str">
        <f>IFERROR(VLOOKUP(C1114,'CEDARS School FRPL'!$C$4:$H$2393,6,FALSE),"No")</f>
        <v>No</v>
      </c>
      <c r="L1114" s="118" t="str">
        <f>VLOOKUP(A1114,'District Data'!$A$2:$P$321,14,FALSE)</f>
        <v>Yes</v>
      </c>
      <c r="M1114" s="120" t="str">
        <f>IFERROR(IF(AND(VLOOKUP(C1114,'Package 218'!$D:$D,1,FALSE)=C1114,VLOOKUP(C1114,'Package 218'!$D:$F,3,FALSE)="Yes",VLOOKUP(A1114,'District Data'!$A$2:$O$321,14,FALSE)="Yes"),"Yes","No"),"No")</f>
        <v>No</v>
      </c>
      <c r="N1114" s="23" t="str">
        <f t="shared" si="63"/>
        <v>No</v>
      </c>
      <c r="O1114" s="131" t="str">
        <f t="shared" si="64"/>
        <v>No</v>
      </c>
    </row>
    <row r="1115" spans="1:15" x14ac:dyDescent="0.25">
      <c r="A1115" s="136" t="s">
        <v>961</v>
      </c>
      <c r="B1115" s="136" t="s">
        <v>3029</v>
      </c>
      <c r="C1115" s="26">
        <v>2766</v>
      </c>
      <c r="D1115" s="26" t="s">
        <v>963</v>
      </c>
      <c r="E1115" s="114">
        <v>299.41000000000003</v>
      </c>
      <c r="F1115" s="114">
        <v>0</v>
      </c>
      <c r="G1115" s="114">
        <v>11.4</v>
      </c>
      <c r="H1115" s="114">
        <v>5.4</v>
      </c>
      <c r="I1115" s="114">
        <v>0</v>
      </c>
      <c r="J1115" s="91">
        <f t="shared" si="62"/>
        <v>316.20999999999998</v>
      </c>
      <c r="K1115" s="118" t="str">
        <f>IFERROR(VLOOKUP(C1115,'CEDARS School FRPL'!$C$4:$H$2393,6,FALSE),"No")</f>
        <v>Yes</v>
      </c>
      <c r="L1115" s="118" t="str">
        <f>VLOOKUP(A1115,'District Data'!$A$2:$P$321,14,FALSE)</f>
        <v>Yes</v>
      </c>
      <c r="M1115" s="120" t="str">
        <f>IFERROR(IF(AND(VLOOKUP(C1115,'Package 218'!$D:$D,1,FALSE)=C1115,VLOOKUP(C1115,'Package 218'!$D:$F,3,FALSE)="Yes",VLOOKUP(A1115,'District Data'!$A$2:$O$321,14,FALSE)="Yes"),"Yes","No"),"No")</f>
        <v>Yes</v>
      </c>
      <c r="N1115" s="23" t="str">
        <f t="shared" si="63"/>
        <v>Yes</v>
      </c>
      <c r="O1115" s="131" t="str">
        <f t="shared" si="64"/>
        <v>Yes</v>
      </c>
    </row>
    <row r="1116" spans="1:15" x14ac:dyDescent="0.25">
      <c r="A1116" s="136" t="s">
        <v>354</v>
      </c>
      <c r="B1116" s="136" t="s">
        <v>2950</v>
      </c>
      <c r="C1116" s="26">
        <v>1987</v>
      </c>
      <c r="D1116" s="26" t="s">
        <v>2463</v>
      </c>
      <c r="E1116" s="114">
        <v>19.02</v>
      </c>
      <c r="F1116" s="114">
        <v>0</v>
      </c>
      <c r="G1116" s="114">
        <v>0.6</v>
      </c>
      <c r="H1116" s="114">
        <v>0</v>
      </c>
      <c r="I1116" s="114">
        <v>0</v>
      </c>
      <c r="J1116" s="91">
        <f t="shared" si="62"/>
        <v>19.62</v>
      </c>
      <c r="K1116" s="118" t="str">
        <f>IFERROR(VLOOKUP(C1116,'CEDARS School FRPL'!$C$4:$H$2393,6,FALSE),"No")</f>
        <v>Yes</v>
      </c>
      <c r="L1116" s="118" t="str">
        <f>VLOOKUP(A1116,'District Data'!$A$2:$P$321,14,FALSE)</f>
        <v>Yes</v>
      </c>
      <c r="M1116" s="120" t="str">
        <f>IFERROR(IF(AND(VLOOKUP(C1116,'Package 218'!$D:$D,1,FALSE)=C1116,VLOOKUP(C1116,'Package 218'!$D:$F,3,FALSE)="Yes",VLOOKUP(A1116,'District Data'!$A$2:$O$321,14,FALSE)="Yes"),"Yes","No"),"No")</f>
        <v>No</v>
      </c>
      <c r="N1116" s="23" t="str">
        <f t="shared" si="63"/>
        <v>No</v>
      </c>
      <c r="O1116" s="131" t="str">
        <f t="shared" si="64"/>
        <v>No</v>
      </c>
    </row>
    <row r="1117" spans="1:15" x14ac:dyDescent="0.25">
      <c r="A1117" s="136" t="s">
        <v>354</v>
      </c>
      <c r="B1117" s="136" t="s">
        <v>2950</v>
      </c>
      <c r="C1117" s="26">
        <v>2328</v>
      </c>
      <c r="D1117" s="26" t="s">
        <v>355</v>
      </c>
      <c r="E1117" s="114">
        <v>386.98</v>
      </c>
      <c r="F1117" s="114">
        <v>35.9</v>
      </c>
      <c r="G1117" s="114">
        <v>0</v>
      </c>
      <c r="H1117" s="114">
        <v>0</v>
      </c>
      <c r="I1117" s="114">
        <v>0</v>
      </c>
      <c r="J1117" s="91">
        <f t="shared" si="62"/>
        <v>422.88</v>
      </c>
      <c r="K1117" s="118" t="str">
        <f>IFERROR(VLOOKUP(C1117,'CEDARS School FRPL'!$C$4:$H$2393,6,FALSE),"No")</f>
        <v>No</v>
      </c>
      <c r="L1117" s="118" t="str">
        <f>VLOOKUP(A1117,'District Data'!$A$2:$P$321,14,FALSE)</f>
        <v>Yes</v>
      </c>
      <c r="M1117" s="120" t="str">
        <f>IFERROR(IF(AND(VLOOKUP(C1117,'Package 218'!$D:$D,1,FALSE)=C1117,VLOOKUP(C1117,'Package 218'!$D:$F,3,FALSE)="Yes",VLOOKUP(A1117,'District Data'!$A$2:$O$321,14,FALSE)="Yes"),"Yes","No"),"No")</f>
        <v>No</v>
      </c>
      <c r="N1117" s="23" t="str">
        <f t="shared" si="63"/>
        <v>No</v>
      </c>
      <c r="O1117" s="131" t="str">
        <f t="shared" si="64"/>
        <v>No</v>
      </c>
    </row>
    <row r="1118" spans="1:15" x14ac:dyDescent="0.25">
      <c r="A1118" s="136" t="s">
        <v>354</v>
      </c>
      <c r="B1118" s="136" t="s">
        <v>2950</v>
      </c>
      <c r="C1118" s="26">
        <v>2329</v>
      </c>
      <c r="D1118" s="26" t="s">
        <v>2462</v>
      </c>
      <c r="E1118" s="114">
        <v>256.66000000000003</v>
      </c>
      <c r="F1118" s="114">
        <v>0</v>
      </c>
      <c r="G1118" s="114">
        <v>18.18</v>
      </c>
      <c r="H1118" s="114">
        <v>0</v>
      </c>
      <c r="I1118" s="114">
        <v>0</v>
      </c>
      <c r="J1118" s="91">
        <f t="shared" si="62"/>
        <v>274.84000000000003</v>
      </c>
      <c r="K1118" s="118" t="str">
        <f>IFERROR(VLOOKUP(C1118,'CEDARS School FRPL'!$C$4:$H$2393,6,FALSE),"No")</f>
        <v>No</v>
      </c>
      <c r="L1118" s="118" t="str">
        <f>VLOOKUP(A1118,'District Data'!$A$2:$P$321,14,FALSE)</f>
        <v>Yes</v>
      </c>
      <c r="M1118" s="120" t="str">
        <f>IFERROR(IF(AND(VLOOKUP(C1118,'Package 218'!$D:$D,1,FALSE)=C1118,VLOOKUP(C1118,'Package 218'!$D:$F,3,FALSE)="Yes",VLOOKUP(A1118,'District Data'!$A$2:$O$321,14,FALSE)="Yes"),"Yes","No"),"No")</f>
        <v>No</v>
      </c>
      <c r="N1118" s="23" t="str">
        <f t="shared" si="63"/>
        <v>No</v>
      </c>
      <c r="O1118" s="131" t="str">
        <f t="shared" si="64"/>
        <v>No</v>
      </c>
    </row>
    <row r="1119" spans="1:15" x14ac:dyDescent="0.25">
      <c r="A1119" s="136" t="s">
        <v>354</v>
      </c>
      <c r="B1119" s="136" t="s">
        <v>2950</v>
      </c>
      <c r="C1119" s="26">
        <v>2570</v>
      </c>
      <c r="D1119" s="26" t="s">
        <v>2464</v>
      </c>
      <c r="E1119" s="114">
        <v>223.37</v>
      </c>
      <c r="F1119" s="114">
        <v>0</v>
      </c>
      <c r="G1119" s="114">
        <v>0</v>
      </c>
      <c r="H1119" s="114">
        <v>0</v>
      </c>
      <c r="I1119" s="114">
        <v>0</v>
      </c>
      <c r="J1119" s="91">
        <f t="shared" si="62"/>
        <v>223.37</v>
      </c>
      <c r="K1119" s="118" t="str">
        <f>IFERROR(VLOOKUP(C1119,'CEDARS School FRPL'!$C$4:$H$2393,6,FALSE),"No")</f>
        <v>No</v>
      </c>
      <c r="L1119" s="118" t="str">
        <f>VLOOKUP(A1119,'District Data'!$A$2:$P$321,14,FALSE)</f>
        <v>Yes</v>
      </c>
      <c r="M1119" s="120" t="str">
        <f>IFERROR(IF(AND(VLOOKUP(C1119,'Package 218'!$D:$D,1,FALSE)=C1119,VLOOKUP(C1119,'Package 218'!$D:$F,3,FALSE)="Yes",VLOOKUP(A1119,'District Data'!$A$2:$O$321,14,FALSE)="Yes"),"Yes","No"),"No")</f>
        <v>No</v>
      </c>
      <c r="N1119" s="23" t="str">
        <f t="shared" si="63"/>
        <v>No</v>
      </c>
      <c r="O1119" s="131" t="str">
        <f t="shared" si="64"/>
        <v>No</v>
      </c>
    </row>
    <row r="1120" spans="1:15" x14ac:dyDescent="0.25">
      <c r="A1120" s="136" t="s">
        <v>2339</v>
      </c>
      <c r="B1120" s="136" t="s">
        <v>3231</v>
      </c>
      <c r="C1120" s="26">
        <v>2605</v>
      </c>
      <c r="D1120" s="26" t="s">
        <v>2340</v>
      </c>
      <c r="E1120" s="114">
        <v>100.43</v>
      </c>
      <c r="F1120" s="114">
        <v>0</v>
      </c>
      <c r="G1120" s="114">
        <v>0</v>
      </c>
      <c r="H1120" s="114">
        <v>0</v>
      </c>
      <c r="I1120" s="114">
        <v>0</v>
      </c>
      <c r="J1120" s="91">
        <f t="shared" si="62"/>
        <v>100.43</v>
      </c>
      <c r="K1120" s="118" t="str">
        <f>IFERROR(VLOOKUP(C1120,'CEDARS School FRPL'!$C$4:$H$2393,6,FALSE),"No")</f>
        <v>Yes</v>
      </c>
      <c r="L1120" s="118" t="str">
        <f>VLOOKUP(A1120,'District Data'!$A$2:$P$321,14,FALSE)</f>
        <v>Yes</v>
      </c>
      <c r="M1120" s="120" t="str">
        <f>IFERROR(IF(AND(VLOOKUP(C1120,'Package 218'!$D:$D,1,FALSE)=C1120,VLOOKUP(C1120,'Package 218'!$D:$F,3,FALSE)="Yes",VLOOKUP(A1120,'District Data'!$A$2:$O$321,14,FALSE)="Yes"),"Yes","No"),"No")</f>
        <v>Yes</v>
      </c>
      <c r="N1120" s="23" t="str">
        <f t="shared" si="63"/>
        <v>Yes</v>
      </c>
      <c r="O1120" s="131" t="str">
        <f t="shared" si="64"/>
        <v>Yes</v>
      </c>
    </row>
    <row r="1121" spans="1:15" x14ac:dyDescent="0.25">
      <c r="A1121" s="136" t="s">
        <v>2448</v>
      </c>
      <c r="B1121" s="136" t="s">
        <v>2926</v>
      </c>
      <c r="C1121" s="26">
        <v>3392</v>
      </c>
      <c r="D1121" s="26" t="s">
        <v>2450</v>
      </c>
      <c r="E1121" s="114">
        <v>99</v>
      </c>
      <c r="F1121" s="114">
        <v>0</v>
      </c>
      <c r="G1121" s="114">
        <v>7.0000000000000007E-2</v>
      </c>
      <c r="H1121" s="114">
        <v>0</v>
      </c>
      <c r="I1121" s="114">
        <v>0</v>
      </c>
      <c r="J1121" s="91">
        <f t="shared" si="62"/>
        <v>99.07</v>
      </c>
      <c r="K1121" s="118" t="str">
        <f>IFERROR(VLOOKUP(C1121,'CEDARS School FRPL'!$C$4:$H$2393,6,FALSE),"No")</f>
        <v>No</v>
      </c>
      <c r="L1121" s="118" t="str">
        <f>VLOOKUP(A1121,'District Data'!$A$2:$P$321,14,FALSE)</f>
        <v>No</v>
      </c>
      <c r="M1121" s="120" t="str">
        <f>IFERROR(IF(AND(VLOOKUP(C1121,'Package 218'!$D:$D,1,FALSE)=C1121,VLOOKUP(C1121,'Package 218'!$D:$F,3,FALSE)="Yes",VLOOKUP(A1121,'District Data'!$A$2:$O$321,14,FALSE)="Yes"),"Yes","No"),"No")</f>
        <v>No</v>
      </c>
      <c r="N1121" s="23" t="str">
        <f t="shared" si="63"/>
        <v>No</v>
      </c>
      <c r="O1121" s="131" t="str">
        <f t="shared" si="64"/>
        <v>No</v>
      </c>
    </row>
    <row r="1122" spans="1:15" x14ac:dyDescent="0.25">
      <c r="A1122" s="136" t="s">
        <v>267</v>
      </c>
      <c r="B1122" s="136" t="s">
        <v>2941</v>
      </c>
      <c r="C1122" s="26">
        <v>2251</v>
      </c>
      <c r="D1122" s="26" t="s">
        <v>268</v>
      </c>
      <c r="E1122" s="114">
        <v>90.3</v>
      </c>
      <c r="F1122" s="114">
        <v>0</v>
      </c>
      <c r="G1122" s="114">
        <v>0</v>
      </c>
      <c r="H1122" s="114">
        <v>0</v>
      </c>
      <c r="I1122" s="114">
        <v>0</v>
      </c>
      <c r="J1122" s="91">
        <f t="shared" si="62"/>
        <v>90.3</v>
      </c>
      <c r="K1122" s="118" t="str">
        <f>IFERROR(VLOOKUP(C1122,'CEDARS School FRPL'!$C$4:$H$2393,6,FALSE),"No")</f>
        <v>No</v>
      </c>
      <c r="L1122" s="118" t="str">
        <f>VLOOKUP(A1122,'District Data'!$A$2:$P$321,14,FALSE)</f>
        <v>Yes</v>
      </c>
      <c r="M1122" s="120" t="str">
        <f>IFERROR(IF(AND(VLOOKUP(C1122,'Package 218'!$D:$D,1,FALSE)=C1122,VLOOKUP(C1122,'Package 218'!$D:$F,3,FALSE)="Yes",VLOOKUP(A1122,'District Data'!$A$2:$O$321,14,FALSE)="Yes"),"Yes","No"),"No")</f>
        <v>No</v>
      </c>
      <c r="N1122" s="23" t="str">
        <f t="shared" si="63"/>
        <v>No</v>
      </c>
      <c r="O1122" s="131" t="str">
        <f t="shared" si="64"/>
        <v>No</v>
      </c>
    </row>
    <row r="1123" spans="1:15" x14ac:dyDescent="0.25">
      <c r="A1123" s="136" t="s">
        <v>2610</v>
      </c>
      <c r="B1123" s="136" t="s">
        <v>3199</v>
      </c>
      <c r="C1123" s="26">
        <v>2676</v>
      </c>
      <c r="D1123" s="26" t="s">
        <v>2613</v>
      </c>
      <c r="E1123" s="114">
        <v>125.72</v>
      </c>
      <c r="F1123" s="114">
        <v>0</v>
      </c>
      <c r="G1123" s="114">
        <v>3.69</v>
      </c>
      <c r="H1123" s="114">
        <v>0</v>
      </c>
      <c r="I1123" s="114">
        <v>0</v>
      </c>
      <c r="J1123" s="91">
        <f t="shared" si="62"/>
        <v>129.41</v>
      </c>
      <c r="K1123" s="118" t="str">
        <f>IFERROR(VLOOKUP(C1123,'CEDARS School FRPL'!$C$4:$H$2393,6,FALSE),"No")</f>
        <v>No</v>
      </c>
      <c r="L1123" s="118" t="str">
        <f>VLOOKUP(A1123,'District Data'!$A$2:$P$321,14,FALSE)</f>
        <v>Yes</v>
      </c>
      <c r="M1123" s="120" t="str">
        <f>IFERROR(IF(AND(VLOOKUP(C1123,'Package 218'!$D:$D,1,FALSE)=C1123,VLOOKUP(C1123,'Package 218'!$D:$F,3,FALSE)="Yes",VLOOKUP(A1123,'District Data'!$A$2:$O$321,14,FALSE)="Yes"),"Yes","No"),"No")</f>
        <v>No</v>
      </c>
      <c r="N1123" s="23" t="str">
        <f t="shared" si="63"/>
        <v>No</v>
      </c>
      <c r="O1123" s="131" t="str">
        <f t="shared" si="64"/>
        <v>No</v>
      </c>
    </row>
    <row r="1124" spans="1:15" x14ac:dyDescent="0.25">
      <c r="A1124" s="136" t="s">
        <v>2610</v>
      </c>
      <c r="B1124" s="136" t="s">
        <v>3199</v>
      </c>
      <c r="C1124" s="26">
        <v>3062</v>
      </c>
      <c r="D1124" s="26" t="s">
        <v>2612</v>
      </c>
      <c r="E1124" s="114">
        <v>75.7</v>
      </c>
      <c r="F1124" s="114">
        <v>0</v>
      </c>
      <c r="G1124" s="114">
        <v>0</v>
      </c>
      <c r="H1124" s="114">
        <v>0</v>
      </c>
      <c r="I1124" s="114">
        <v>0</v>
      </c>
      <c r="J1124" s="91">
        <f t="shared" si="62"/>
        <v>75.7</v>
      </c>
      <c r="K1124" s="118" t="str">
        <f>IFERROR(VLOOKUP(C1124,'CEDARS School FRPL'!$C$4:$H$2393,6,FALSE),"No")</f>
        <v>No</v>
      </c>
      <c r="L1124" s="118" t="str">
        <f>VLOOKUP(A1124,'District Data'!$A$2:$P$321,14,FALSE)</f>
        <v>Yes</v>
      </c>
      <c r="M1124" s="120" t="str">
        <f>IFERROR(IF(AND(VLOOKUP(C1124,'Package 218'!$D:$D,1,FALSE)=C1124,VLOOKUP(C1124,'Package 218'!$D:$F,3,FALSE)="Yes",VLOOKUP(A1124,'District Data'!$A$2:$O$321,14,FALSE)="Yes"),"Yes","No"),"No")</f>
        <v>No</v>
      </c>
      <c r="N1124" s="23" t="str">
        <f t="shared" si="63"/>
        <v>No</v>
      </c>
      <c r="O1124" s="131" t="str">
        <f t="shared" si="64"/>
        <v>No</v>
      </c>
    </row>
    <row r="1125" spans="1:15" x14ac:dyDescent="0.25">
      <c r="A1125" s="136" t="s">
        <v>727</v>
      </c>
      <c r="B1125" s="136" t="s">
        <v>2999</v>
      </c>
      <c r="C1125" s="26">
        <v>3047</v>
      </c>
      <c r="D1125" s="26" t="s">
        <v>728</v>
      </c>
      <c r="E1125" s="114">
        <v>26.8</v>
      </c>
      <c r="F1125" s="114">
        <v>0</v>
      </c>
      <c r="G1125" s="114">
        <v>0</v>
      </c>
      <c r="H1125" s="114">
        <v>0</v>
      </c>
      <c r="I1125" s="114">
        <v>0</v>
      </c>
      <c r="J1125" s="91">
        <f t="shared" si="62"/>
        <v>26.8</v>
      </c>
      <c r="K1125" s="118" t="str">
        <f>IFERROR(VLOOKUP(C1125,'CEDARS School FRPL'!$C$4:$H$2393,6,FALSE),"No")</f>
        <v>Yes</v>
      </c>
      <c r="L1125" s="118" t="str">
        <f>VLOOKUP(A1125,'District Data'!$A$2:$P$321,14,FALSE)</f>
        <v>Yes</v>
      </c>
      <c r="M1125" s="120" t="str">
        <f>IFERROR(IF(AND(VLOOKUP(C1125,'Package 218'!$D:$D,1,FALSE)=C1125,VLOOKUP(C1125,'Package 218'!$D:$F,3,FALSE)="Yes",VLOOKUP(A1125,'District Data'!$A$2:$O$321,14,FALSE)="Yes"),"Yes","No"),"No")</f>
        <v>Yes</v>
      </c>
      <c r="N1125" s="23" t="str">
        <f t="shared" si="63"/>
        <v>Yes</v>
      </c>
      <c r="O1125" s="131" t="str">
        <f t="shared" si="64"/>
        <v>Yes</v>
      </c>
    </row>
    <row r="1126" spans="1:15" x14ac:dyDescent="0.25">
      <c r="A1126" s="136" t="s">
        <v>727</v>
      </c>
      <c r="B1126" s="136" t="s">
        <v>2999</v>
      </c>
      <c r="C1126" s="26">
        <v>3048</v>
      </c>
      <c r="D1126" s="26" t="s">
        <v>729</v>
      </c>
      <c r="E1126" s="114">
        <v>34.799999999999997</v>
      </c>
      <c r="F1126" s="114">
        <v>0</v>
      </c>
      <c r="G1126" s="114">
        <v>0</v>
      </c>
      <c r="H1126" s="114">
        <v>0</v>
      </c>
      <c r="I1126" s="114">
        <v>0</v>
      </c>
      <c r="J1126" s="91">
        <f t="shared" si="62"/>
        <v>34.799999999999997</v>
      </c>
      <c r="K1126" s="118" t="str">
        <f>IFERROR(VLOOKUP(C1126,'CEDARS School FRPL'!$C$4:$H$2393,6,FALSE),"No")</f>
        <v>No</v>
      </c>
      <c r="L1126" s="118" t="str">
        <f>VLOOKUP(A1126,'District Data'!$A$2:$P$321,14,FALSE)</f>
        <v>Yes</v>
      </c>
      <c r="M1126" s="120" t="str">
        <f>IFERROR(IF(AND(VLOOKUP(C1126,'Package 218'!$D:$D,1,FALSE)=C1126,VLOOKUP(C1126,'Package 218'!$D:$F,3,FALSE)="Yes",VLOOKUP(A1126,'District Data'!$A$2:$O$321,14,FALSE)="Yes"),"Yes","No"),"No")</f>
        <v>No</v>
      </c>
      <c r="N1126" s="23" t="str">
        <f t="shared" si="63"/>
        <v>No</v>
      </c>
      <c r="O1126" s="131" t="str">
        <f t="shared" si="64"/>
        <v>No</v>
      </c>
    </row>
    <row r="1127" spans="1:15" x14ac:dyDescent="0.25">
      <c r="A1127" s="136" t="s">
        <v>965</v>
      </c>
      <c r="B1127" s="136" t="s">
        <v>3030</v>
      </c>
      <c r="C1127" s="26">
        <v>3494</v>
      </c>
      <c r="D1127" s="26" t="s">
        <v>966</v>
      </c>
      <c r="E1127" s="114">
        <v>84.89</v>
      </c>
      <c r="F1127" s="114">
        <v>0</v>
      </c>
      <c r="G1127" s="114">
        <v>0.96</v>
      </c>
      <c r="H1127" s="114">
        <v>0</v>
      </c>
      <c r="I1127" s="114">
        <v>0</v>
      </c>
      <c r="J1127" s="91">
        <f t="shared" si="62"/>
        <v>85.85</v>
      </c>
      <c r="K1127" s="118" t="str">
        <f>IFERROR(VLOOKUP(C1127,'CEDARS School FRPL'!$C$4:$H$2393,6,FALSE),"No")</f>
        <v>No</v>
      </c>
      <c r="L1127" s="118" t="str">
        <f>VLOOKUP(A1127,'District Data'!$A$2:$P$321,14,FALSE)</f>
        <v>Yes</v>
      </c>
      <c r="M1127" s="120" t="str">
        <f>IFERROR(IF(AND(VLOOKUP(C1127,'Package 218'!$D:$D,1,FALSE)=C1127,VLOOKUP(C1127,'Package 218'!$D:$F,3,FALSE)="Yes",VLOOKUP(A1127,'District Data'!$A$2:$O$321,14,FALSE)="Yes"),"Yes","No"),"No")</f>
        <v>No</v>
      </c>
      <c r="N1127" s="23" t="str">
        <f t="shared" si="63"/>
        <v>No</v>
      </c>
      <c r="O1127" s="131" t="str">
        <f t="shared" si="64"/>
        <v>No</v>
      </c>
    </row>
    <row r="1128" spans="1:15" x14ac:dyDescent="0.25">
      <c r="A1128" s="136" t="s">
        <v>2567</v>
      </c>
      <c r="B1128" s="136" t="s">
        <v>2047</v>
      </c>
      <c r="C1128" s="26">
        <v>3530</v>
      </c>
      <c r="D1128" s="26" t="s">
        <v>127</v>
      </c>
      <c r="E1128" s="114">
        <v>27.1</v>
      </c>
      <c r="F1128" s="114">
        <v>0</v>
      </c>
      <c r="G1128" s="114">
        <v>0</v>
      </c>
      <c r="H1128" s="114">
        <v>0</v>
      </c>
      <c r="I1128" s="114">
        <v>0</v>
      </c>
      <c r="J1128" s="91">
        <f t="shared" si="62"/>
        <v>27.1</v>
      </c>
      <c r="K1128" s="118" t="str">
        <f>IFERROR(VLOOKUP(C1128,'CEDARS School FRPL'!$C$4:$H$2393,6,FALSE),"No")</f>
        <v>No</v>
      </c>
      <c r="L1128" s="118" t="str">
        <f>VLOOKUP(A1128,'District Data'!$A$2:$P$321,14,FALSE)</f>
        <v>Yes</v>
      </c>
      <c r="M1128" s="120" t="str">
        <f>IFERROR(IF(AND(VLOOKUP(C1128,'Package 218'!$D:$D,1,FALSE)=C1128,VLOOKUP(C1128,'Package 218'!$D:$F,3,FALSE)="Yes",VLOOKUP(A1128,'District Data'!$A$2:$O$321,14,FALSE)="Yes"),"Yes","No"),"No")</f>
        <v>No</v>
      </c>
      <c r="N1128" s="23" t="str">
        <f t="shared" si="63"/>
        <v>No</v>
      </c>
      <c r="O1128" s="131" t="str">
        <f t="shared" si="64"/>
        <v>No</v>
      </c>
    </row>
    <row r="1129" spans="1:15" x14ac:dyDescent="0.25">
      <c r="A1129" s="136" t="s">
        <v>731</v>
      </c>
      <c r="B1129" s="136" t="s">
        <v>3000</v>
      </c>
      <c r="C1129" s="26">
        <v>2677</v>
      </c>
      <c r="D1129" s="26" t="s">
        <v>732</v>
      </c>
      <c r="E1129" s="114">
        <v>297.39</v>
      </c>
      <c r="F1129" s="114">
        <v>0</v>
      </c>
      <c r="G1129" s="114">
        <v>0</v>
      </c>
      <c r="H1129" s="114">
        <v>0</v>
      </c>
      <c r="I1129" s="114">
        <v>0</v>
      </c>
      <c r="J1129" s="91">
        <f t="shared" si="62"/>
        <v>297.39</v>
      </c>
      <c r="K1129" s="118" t="str">
        <f>IFERROR(VLOOKUP(C1129,'CEDARS School FRPL'!$C$4:$H$2393,6,FALSE),"No")</f>
        <v>Yes</v>
      </c>
      <c r="L1129" s="118" t="str">
        <f>VLOOKUP(A1129,'District Data'!$A$2:$P$321,14,FALSE)</f>
        <v>Yes</v>
      </c>
      <c r="M1129" s="120" t="str">
        <f>IFERROR(IF(AND(VLOOKUP(C1129,'Package 218'!$D:$D,1,FALSE)=C1129,VLOOKUP(C1129,'Package 218'!$D:$F,3,FALSE)="Yes",VLOOKUP(A1129,'District Data'!$A$2:$O$321,14,FALSE)="Yes"),"Yes","No"),"No")</f>
        <v>Yes</v>
      </c>
      <c r="N1129" s="23" t="str">
        <f t="shared" si="63"/>
        <v>Yes</v>
      </c>
      <c r="O1129" s="131" t="str">
        <f t="shared" si="64"/>
        <v>Yes</v>
      </c>
    </row>
    <row r="1130" spans="1:15" x14ac:dyDescent="0.25">
      <c r="A1130" s="136" t="s">
        <v>731</v>
      </c>
      <c r="B1130" s="136" t="s">
        <v>3000</v>
      </c>
      <c r="C1130" s="26">
        <v>2856</v>
      </c>
      <c r="D1130" s="26" t="s">
        <v>733</v>
      </c>
      <c r="E1130" s="114">
        <v>297.08</v>
      </c>
      <c r="F1130" s="114">
        <v>0</v>
      </c>
      <c r="G1130" s="114">
        <v>10.73</v>
      </c>
      <c r="H1130" s="114">
        <v>0</v>
      </c>
      <c r="I1130" s="114">
        <v>0</v>
      </c>
      <c r="J1130" s="91">
        <f t="shared" si="62"/>
        <v>307.81</v>
      </c>
      <c r="K1130" s="118" t="str">
        <f>IFERROR(VLOOKUP(C1130,'CEDARS School FRPL'!$C$4:$H$2393,6,FALSE),"No")</f>
        <v>Yes</v>
      </c>
      <c r="L1130" s="118" t="str">
        <f>VLOOKUP(A1130,'District Data'!$A$2:$P$321,14,FALSE)</f>
        <v>Yes</v>
      </c>
      <c r="M1130" s="120" t="str">
        <f>IFERROR(IF(AND(VLOOKUP(C1130,'Package 218'!$D:$D,1,FALSE)=C1130,VLOOKUP(C1130,'Package 218'!$D:$F,3,FALSE)="Yes",VLOOKUP(A1130,'District Data'!$A$2:$O$321,14,FALSE)="Yes"),"Yes","No"),"No")</f>
        <v>Yes</v>
      </c>
      <c r="N1130" s="23" t="str">
        <f t="shared" si="63"/>
        <v>Yes</v>
      </c>
      <c r="O1130" s="131" t="str">
        <f t="shared" si="64"/>
        <v>Yes</v>
      </c>
    </row>
    <row r="1131" spans="1:15" x14ac:dyDescent="0.25">
      <c r="A1131" s="136" t="s">
        <v>731</v>
      </c>
      <c r="B1131" s="136" t="s">
        <v>3000</v>
      </c>
      <c r="C1131" s="26">
        <v>3393</v>
      </c>
      <c r="D1131" s="26" t="s">
        <v>734</v>
      </c>
      <c r="E1131" s="114">
        <v>254.11</v>
      </c>
      <c r="F1131" s="114">
        <v>0</v>
      </c>
      <c r="G1131" s="114">
        <v>0</v>
      </c>
      <c r="H1131" s="114">
        <v>0</v>
      </c>
      <c r="I1131" s="114">
        <v>0</v>
      </c>
      <c r="J1131" s="91">
        <f t="shared" si="62"/>
        <v>254.11</v>
      </c>
      <c r="K1131" s="118" t="str">
        <f>IFERROR(VLOOKUP(C1131,'CEDARS School FRPL'!$C$4:$H$2393,6,FALSE),"No")</f>
        <v>Yes</v>
      </c>
      <c r="L1131" s="118" t="str">
        <f>VLOOKUP(A1131,'District Data'!$A$2:$P$321,14,FALSE)</f>
        <v>Yes</v>
      </c>
      <c r="M1131" s="120" t="str">
        <f>IFERROR(IF(AND(VLOOKUP(C1131,'Package 218'!$D:$D,1,FALSE)=C1131,VLOOKUP(C1131,'Package 218'!$D:$F,3,FALSE)="Yes",VLOOKUP(A1131,'District Data'!$A$2:$O$321,14,FALSE)="Yes"),"Yes","No"),"No")</f>
        <v>Yes</v>
      </c>
      <c r="N1131" s="23" t="str">
        <f t="shared" si="63"/>
        <v>Yes</v>
      </c>
      <c r="O1131" s="131" t="str">
        <f t="shared" si="64"/>
        <v>Yes</v>
      </c>
    </row>
    <row r="1132" spans="1:15" x14ac:dyDescent="0.25">
      <c r="A1132" s="136" t="s">
        <v>731</v>
      </c>
      <c r="B1132" s="136" t="s">
        <v>3000</v>
      </c>
      <c r="C1132" s="26">
        <v>5618</v>
      </c>
      <c r="D1132" s="26" t="s">
        <v>3001</v>
      </c>
      <c r="E1132" s="114">
        <v>2045.34</v>
      </c>
      <c r="F1132" s="114">
        <v>0</v>
      </c>
      <c r="G1132" s="114">
        <v>29.61</v>
      </c>
      <c r="H1132" s="114">
        <v>0</v>
      </c>
      <c r="I1132" s="114">
        <v>0</v>
      </c>
      <c r="J1132" s="91">
        <f t="shared" si="62"/>
        <v>2074.9499999999998</v>
      </c>
      <c r="K1132" s="118" t="str">
        <f>IFERROR(VLOOKUP(C1132,'CEDARS School FRPL'!$C$4:$H$2393,6,FALSE),"No")</f>
        <v>No</v>
      </c>
      <c r="L1132" s="118" t="str">
        <f>VLOOKUP(A1132,'District Data'!$A$2:$P$321,14,FALSE)</f>
        <v>Yes</v>
      </c>
      <c r="M1132" s="120" t="str">
        <f>IFERROR(IF(AND(VLOOKUP(C1132,'Package 218'!$D:$D,1,FALSE)=C1132,VLOOKUP(C1132,'Package 218'!$D:$F,3,FALSE)="Yes",VLOOKUP(A1132,'District Data'!$A$2:$O$321,14,FALSE)="Yes"),"Yes","No"),"No")</f>
        <v>No</v>
      </c>
      <c r="N1132" s="23" t="str">
        <f t="shared" si="63"/>
        <v>No</v>
      </c>
      <c r="O1132" s="131" t="str">
        <f t="shared" si="64"/>
        <v>No</v>
      </c>
    </row>
    <row r="1133" spans="1:15" x14ac:dyDescent="0.25">
      <c r="A1133" s="136" t="s">
        <v>2312</v>
      </c>
      <c r="B1133" s="136" t="s">
        <v>3224</v>
      </c>
      <c r="C1133" s="26">
        <v>2330</v>
      </c>
      <c r="D1133" s="26" t="s">
        <v>2313</v>
      </c>
      <c r="E1133" s="114">
        <v>331.77</v>
      </c>
      <c r="F1133" s="114">
        <v>0</v>
      </c>
      <c r="G1133" s="114">
        <v>19.28</v>
      </c>
      <c r="H1133" s="114">
        <v>0</v>
      </c>
      <c r="I1133" s="114">
        <v>0</v>
      </c>
      <c r="J1133" s="91">
        <f t="shared" si="62"/>
        <v>351.04999999999995</v>
      </c>
      <c r="K1133" s="118" t="str">
        <f>IFERROR(VLOOKUP(C1133,'CEDARS School FRPL'!$C$4:$H$2393,6,FALSE),"No")</f>
        <v>No</v>
      </c>
      <c r="L1133" s="118" t="str">
        <f>VLOOKUP(A1133,'District Data'!$A$2:$P$321,14,FALSE)</f>
        <v>Yes</v>
      </c>
      <c r="M1133" s="120" t="str">
        <f>IFERROR(IF(AND(VLOOKUP(C1133,'Package 218'!$D:$D,1,FALSE)=C1133,VLOOKUP(C1133,'Package 218'!$D:$F,3,FALSE)="Yes",VLOOKUP(A1133,'District Data'!$A$2:$O$321,14,FALSE)="Yes"),"Yes","No"),"No")</f>
        <v>No</v>
      </c>
      <c r="N1133" s="23" t="str">
        <f t="shared" si="63"/>
        <v>No</v>
      </c>
      <c r="O1133" s="131" t="str">
        <f t="shared" si="64"/>
        <v>No</v>
      </c>
    </row>
    <row r="1134" spans="1:15" x14ac:dyDescent="0.25">
      <c r="A1134" s="136" t="s">
        <v>2312</v>
      </c>
      <c r="B1134" s="136" t="s">
        <v>3224</v>
      </c>
      <c r="C1134" s="26">
        <v>2997</v>
      </c>
      <c r="D1134" s="26" t="s">
        <v>2314</v>
      </c>
      <c r="E1134" s="114">
        <v>362.88</v>
      </c>
      <c r="F1134" s="114">
        <v>0</v>
      </c>
      <c r="G1134" s="114">
        <v>0</v>
      </c>
      <c r="H1134" s="114">
        <v>0</v>
      </c>
      <c r="I1134" s="114">
        <v>0</v>
      </c>
      <c r="J1134" s="91">
        <f t="shared" si="62"/>
        <v>362.88</v>
      </c>
      <c r="K1134" s="118" t="str">
        <f>IFERROR(VLOOKUP(C1134,'CEDARS School FRPL'!$C$4:$H$2393,6,FALSE),"No")</f>
        <v>Yes</v>
      </c>
      <c r="L1134" s="118" t="str">
        <f>VLOOKUP(A1134,'District Data'!$A$2:$P$321,14,FALSE)</f>
        <v>Yes</v>
      </c>
      <c r="M1134" s="120" t="str">
        <f>IFERROR(IF(AND(VLOOKUP(C1134,'Package 218'!$D:$D,1,FALSE)=C1134,VLOOKUP(C1134,'Package 218'!$D:$F,3,FALSE)="Yes",VLOOKUP(A1134,'District Data'!$A$2:$O$321,14,FALSE)="Yes"),"Yes","No"),"No")</f>
        <v>Yes</v>
      </c>
      <c r="N1134" s="23" t="str">
        <f t="shared" si="63"/>
        <v>Yes</v>
      </c>
      <c r="O1134" s="131" t="str">
        <f t="shared" si="64"/>
        <v>Yes</v>
      </c>
    </row>
    <row r="1135" spans="1:15" x14ac:dyDescent="0.25">
      <c r="A1135" s="136" t="s">
        <v>2312</v>
      </c>
      <c r="B1135" s="136" t="s">
        <v>3224</v>
      </c>
      <c r="C1135" s="26">
        <v>3394</v>
      </c>
      <c r="D1135" s="26" t="s">
        <v>2315</v>
      </c>
      <c r="E1135" s="114">
        <v>179.3</v>
      </c>
      <c r="F1135" s="114">
        <v>0</v>
      </c>
      <c r="G1135" s="114">
        <v>0</v>
      </c>
      <c r="H1135" s="114">
        <v>0</v>
      </c>
      <c r="I1135" s="114">
        <v>0</v>
      </c>
      <c r="J1135" s="91">
        <f t="shared" si="62"/>
        <v>179.3</v>
      </c>
      <c r="K1135" s="118" t="str">
        <f>IFERROR(VLOOKUP(C1135,'CEDARS School FRPL'!$C$4:$H$2393,6,FALSE),"No")</f>
        <v>No</v>
      </c>
      <c r="L1135" s="118" t="str">
        <f>VLOOKUP(A1135,'District Data'!$A$2:$P$321,14,FALSE)</f>
        <v>Yes</v>
      </c>
      <c r="M1135" s="120" t="str">
        <f>IFERROR(IF(AND(VLOOKUP(C1135,'Package 218'!$D:$D,1,FALSE)=C1135,VLOOKUP(C1135,'Package 218'!$D:$F,3,FALSE)="Yes",VLOOKUP(A1135,'District Data'!$A$2:$O$321,14,FALSE)="Yes"),"Yes","No"),"No")</f>
        <v>No</v>
      </c>
      <c r="N1135" s="23" t="str">
        <f t="shared" si="63"/>
        <v>No</v>
      </c>
      <c r="O1135" s="131" t="str">
        <f t="shared" si="64"/>
        <v>No</v>
      </c>
    </row>
    <row r="1136" spans="1:15" x14ac:dyDescent="0.25">
      <c r="A1136" s="136" t="s">
        <v>2312</v>
      </c>
      <c r="B1136" s="136" t="s">
        <v>3224</v>
      </c>
      <c r="C1136" s="26">
        <v>5077</v>
      </c>
      <c r="D1136" s="26" t="s">
        <v>2316</v>
      </c>
      <c r="E1136" s="114">
        <v>22.05</v>
      </c>
      <c r="F1136" s="114">
        <v>0</v>
      </c>
      <c r="G1136" s="114">
        <v>0</v>
      </c>
      <c r="H1136" s="114">
        <v>0</v>
      </c>
      <c r="I1136" s="114">
        <v>0</v>
      </c>
      <c r="J1136" s="91">
        <f t="shared" si="62"/>
        <v>22.05</v>
      </c>
      <c r="K1136" s="118" t="str">
        <f>IFERROR(VLOOKUP(C1136,'CEDARS School FRPL'!$C$4:$H$2393,6,FALSE),"No")</f>
        <v>Yes</v>
      </c>
      <c r="L1136" s="118" t="str">
        <f>VLOOKUP(A1136,'District Data'!$A$2:$P$321,14,FALSE)</f>
        <v>Yes</v>
      </c>
      <c r="M1136" s="120" t="str">
        <f>IFERROR(IF(AND(VLOOKUP(C1136,'Package 218'!$D:$D,1,FALSE)=C1136,VLOOKUP(C1136,'Package 218'!$D:$F,3,FALSE)="Yes",VLOOKUP(A1136,'District Data'!$A$2:$O$321,14,FALSE)="Yes"),"Yes","No"),"No")</f>
        <v>No</v>
      </c>
      <c r="N1136" s="23" t="str">
        <f t="shared" si="63"/>
        <v>No</v>
      </c>
      <c r="O1136" s="131" t="str">
        <f t="shared" si="64"/>
        <v>No</v>
      </c>
    </row>
    <row r="1137" spans="1:15" x14ac:dyDescent="0.25">
      <c r="A1137" s="136" t="s">
        <v>2312</v>
      </c>
      <c r="B1137" s="136" t="s">
        <v>3224</v>
      </c>
      <c r="C1137" s="26">
        <v>5368</v>
      </c>
      <c r="D1137" s="26" t="s">
        <v>2317</v>
      </c>
      <c r="E1137" s="114">
        <v>169</v>
      </c>
      <c r="F1137" s="114">
        <v>0</v>
      </c>
      <c r="G1137" s="114">
        <v>0</v>
      </c>
      <c r="H1137" s="114">
        <v>0</v>
      </c>
      <c r="I1137" s="114">
        <v>0</v>
      </c>
      <c r="J1137" s="91">
        <f t="shared" si="62"/>
        <v>169</v>
      </c>
      <c r="K1137" s="118" t="str">
        <f>IFERROR(VLOOKUP(C1137,'CEDARS School FRPL'!$C$4:$H$2393,6,FALSE),"No")</f>
        <v>No</v>
      </c>
      <c r="L1137" s="118" t="str">
        <f>VLOOKUP(A1137,'District Data'!$A$2:$P$321,14,FALSE)</f>
        <v>Yes</v>
      </c>
      <c r="M1137" s="120" t="str">
        <f>IFERROR(IF(AND(VLOOKUP(C1137,'Package 218'!$D:$D,1,FALSE)=C1137,VLOOKUP(C1137,'Package 218'!$D:$F,3,FALSE)="Yes",VLOOKUP(A1137,'District Data'!$A$2:$O$321,14,FALSE)="Yes"),"Yes","No"),"No")</f>
        <v>No</v>
      </c>
      <c r="N1137" s="23" t="str">
        <f t="shared" si="63"/>
        <v>No</v>
      </c>
      <c r="O1137" s="131" t="str">
        <f t="shared" si="64"/>
        <v>No</v>
      </c>
    </row>
    <row r="1138" spans="1:15" x14ac:dyDescent="0.25">
      <c r="A1138" s="136" t="s">
        <v>1070</v>
      </c>
      <c r="B1138" s="136" t="s">
        <v>3045</v>
      </c>
      <c r="C1138" s="26">
        <v>3049</v>
      </c>
      <c r="D1138" s="26" t="s">
        <v>1071</v>
      </c>
      <c r="E1138" s="114">
        <v>93.9</v>
      </c>
      <c r="F1138" s="114">
        <v>4.8</v>
      </c>
      <c r="G1138" s="114">
        <v>0</v>
      </c>
      <c r="H1138" s="114">
        <v>0</v>
      </c>
      <c r="I1138" s="114">
        <v>0</v>
      </c>
      <c r="J1138" s="91">
        <f t="shared" si="62"/>
        <v>98.7</v>
      </c>
      <c r="K1138" s="118" t="str">
        <f>IFERROR(VLOOKUP(C1138,'CEDARS School FRPL'!$C$4:$H$2393,6,FALSE),"No")</f>
        <v>Yes</v>
      </c>
      <c r="L1138" s="118" t="str">
        <f>VLOOKUP(A1138,'District Data'!$A$2:$P$321,14,FALSE)</f>
        <v>Yes</v>
      </c>
      <c r="M1138" s="120" t="str">
        <f>IFERROR(IF(AND(VLOOKUP(C1138,'Package 218'!$D:$D,1,FALSE)=C1138,VLOOKUP(C1138,'Package 218'!$D:$F,3,FALSE)="Yes",VLOOKUP(A1138,'District Data'!$A$2:$O$321,14,FALSE)="Yes"),"Yes","No"),"No")</f>
        <v>Yes</v>
      </c>
      <c r="N1138" s="23" t="str">
        <f t="shared" si="63"/>
        <v>Yes</v>
      </c>
      <c r="O1138" s="131" t="str">
        <f t="shared" si="64"/>
        <v>Yes</v>
      </c>
    </row>
    <row r="1139" spans="1:15" x14ac:dyDescent="0.25">
      <c r="A1139" s="136" t="s">
        <v>1070</v>
      </c>
      <c r="B1139" s="136" t="s">
        <v>3045</v>
      </c>
      <c r="C1139" s="26">
        <v>3111</v>
      </c>
      <c r="D1139" s="26" t="s">
        <v>1072</v>
      </c>
      <c r="E1139" s="114">
        <v>50.42</v>
      </c>
      <c r="F1139" s="114">
        <v>0</v>
      </c>
      <c r="G1139" s="114">
        <v>4.3899999999999997</v>
      </c>
      <c r="H1139" s="114">
        <v>0</v>
      </c>
      <c r="I1139" s="114">
        <v>0</v>
      </c>
      <c r="J1139" s="91">
        <f t="shared" si="62"/>
        <v>54.81</v>
      </c>
      <c r="K1139" s="118" t="str">
        <f>IFERROR(VLOOKUP(C1139,'CEDARS School FRPL'!$C$4:$H$2393,6,FALSE),"No")</f>
        <v>Yes</v>
      </c>
      <c r="L1139" s="118" t="str">
        <f>VLOOKUP(A1139,'District Data'!$A$2:$P$321,14,FALSE)</f>
        <v>Yes</v>
      </c>
      <c r="M1139" s="120" t="str">
        <f>IFERROR(IF(AND(VLOOKUP(C1139,'Package 218'!$D:$D,1,FALSE)=C1139,VLOOKUP(C1139,'Package 218'!$D:$F,3,FALSE)="Yes",VLOOKUP(A1139,'District Data'!$A$2:$O$321,14,FALSE)="Yes"),"Yes","No"),"No")</f>
        <v>Yes</v>
      </c>
      <c r="N1139" s="23" t="str">
        <f t="shared" si="63"/>
        <v>Yes</v>
      </c>
      <c r="O1139" s="131" t="str">
        <f t="shared" si="64"/>
        <v>Yes</v>
      </c>
    </row>
    <row r="1140" spans="1:15" x14ac:dyDescent="0.25">
      <c r="A1140" s="136" t="s">
        <v>1070</v>
      </c>
      <c r="B1140" s="136" t="s">
        <v>3045</v>
      </c>
      <c r="C1140" s="26">
        <v>3643</v>
      </c>
      <c r="D1140" s="26" t="s">
        <v>1073</v>
      </c>
      <c r="E1140" s="114">
        <v>46.81</v>
      </c>
      <c r="F1140" s="114">
        <v>0</v>
      </c>
      <c r="G1140" s="114">
        <v>0</v>
      </c>
      <c r="H1140" s="114">
        <v>0</v>
      </c>
      <c r="I1140" s="114">
        <v>0</v>
      </c>
      <c r="J1140" s="91">
        <f t="shared" si="62"/>
        <v>46.81</v>
      </c>
      <c r="K1140" s="118" t="str">
        <f>IFERROR(VLOOKUP(C1140,'CEDARS School FRPL'!$C$4:$H$2393,6,FALSE),"No")</f>
        <v>Yes</v>
      </c>
      <c r="L1140" s="118" t="str">
        <f>VLOOKUP(A1140,'District Data'!$A$2:$P$321,14,FALSE)</f>
        <v>Yes</v>
      </c>
      <c r="M1140" s="120" t="str">
        <f>IFERROR(IF(AND(VLOOKUP(C1140,'Package 218'!$D:$D,1,FALSE)=C1140,VLOOKUP(C1140,'Package 218'!$D:$F,3,FALSE)="Yes",VLOOKUP(A1140,'District Data'!$A$2:$O$321,14,FALSE)="Yes"),"Yes","No"),"No")</f>
        <v>Yes</v>
      </c>
      <c r="N1140" s="23" t="str">
        <f t="shared" si="63"/>
        <v>Yes</v>
      </c>
      <c r="O1140" s="131" t="str">
        <f t="shared" si="64"/>
        <v>Yes</v>
      </c>
    </row>
    <row r="1141" spans="1:15" x14ac:dyDescent="0.25">
      <c r="A1141" s="136" t="s">
        <v>1252</v>
      </c>
      <c r="B1141" s="136" t="s">
        <v>3073</v>
      </c>
      <c r="C1141" s="26">
        <v>2273</v>
      </c>
      <c r="D1141" s="26" t="s">
        <v>1253</v>
      </c>
      <c r="E1141" s="114">
        <v>380.73</v>
      </c>
      <c r="F1141" s="114">
        <v>0</v>
      </c>
      <c r="G1141" s="114">
        <v>31.779999999999998</v>
      </c>
      <c r="H1141" s="114">
        <v>7</v>
      </c>
      <c r="I1141" s="114">
        <v>0</v>
      </c>
      <c r="J1141" s="91">
        <f t="shared" si="62"/>
        <v>419.51</v>
      </c>
      <c r="K1141" s="118" t="str">
        <f>IFERROR(VLOOKUP(C1141,'CEDARS School FRPL'!$C$4:$H$2393,6,FALSE),"No")</f>
        <v>No</v>
      </c>
      <c r="L1141" s="118" t="str">
        <f>VLOOKUP(A1141,'District Data'!$A$2:$P$321,14,FALSE)</f>
        <v>Yes</v>
      </c>
      <c r="M1141" s="120" t="str">
        <f>IFERROR(IF(AND(VLOOKUP(C1141,'Package 218'!$D:$D,1,FALSE)=C1141,VLOOKUP(C1141,'Package 218'!$D:$F,3,FALSE)="Yes",VLOOKUP(A1141,'District Data'!$A$2:$O$321,14,FALSE)="Yes"),"Yes","No"),"No")</f>
        <v>No</v>
      </c>
      <c r="N1141" s="23" t="str">
        <f t="shared" si="63"/>
        <v>No</v>
      </c>
      <c r="O1141" s="131" t="str">
        <f t="shared" si="64"/>
        <v>No</v>
      </c>
    </row>
    <row r="1142" spans="1:15" x14ac:dyDescent="0.25">
      <c r="A1142" s="136" t="s">
        <v>1252</v>
      </c>
      <c r="B1142" s="136" t="s">
        <v>3073</v>
      </c>
      <c r="C1142" s="26">
        <v>3288</v>
      </c>
      <c r="D1142" s="26" t="s">
        <v>1254</v>
      </c>
      <c r="E1142" s="114">
        <v>390.01</v>
      </c>
      <c r="F1142" s="114">
        <v>0</v>
      </c>
      <c r="G1142" s="114">
        <v>0</v>
      </c>
      <c r="H1142" s="114">
        <v>0</v>
      </c>
      <c r="I1142" s="114">
        <v>0</v>
      </c>
      <c r="J1142" s="91">
        <f t="shared" si="62"/>
        <v>390.01</v>
      </c>
      <c r="K1142" s="118" t="str">
        <f>IFERROR(VLOOKUP(C1142,'CEDARS School FRPL'!$C$4:$H$2393,6,FALSE),"No")</f>
        <v>Yes</v>
      </c>
      <c r="L1142" s="118" t="str">
        <f>VLOOKUP(A1142,'District Data'!$A$2:$P$321,14,FALSE)</f>
        <v>Yes</v>
      </c>
      <c r="M1142" s="120" t="str">
        <f>IFERROR(IF(AND(VLOOKUP(C1142,'Package 218'!$D:$D,1,FALSE)=C1142,VLOOKUP(C1142,'Package 218'!$D:$F,3,FALSE)="Yes",VLOOKUP(A1142,'District Data'!$A$2:$O$321,14,FALSE)="Yes"),"Yes","No"),"No")</f>
        <v>Yes</v>
      </c>
      <c r="N1142" s="23" t="str">
        <f t="shared" si="63"/>
        <v>Yes</v>
      </c>
      <c r="O1142" s="131" t="str">
        <f t="shared" si="64"/>
        <v>Yes</v>
      </c>
    </row>
    <row r="1143" spans="1:15" x14ac:dyDescent="0.25">
      <c r="A1143" s="136" t="s">
        <v>570</v>
      </c>
      <c r="B1143" s="136" t="s">
        <v>2988</v>
      </c>
      <c r="C1143" s="26">
        <v>2355</v>
      </c>
      <c r="D1143" s="26" t="s">
        <v>571</v>
      </c>
      <c r="E1143" s="114">
        <v>55.4</v>
      </c>
      <c r="F1143" s="114">
        <v>3.5</v>
      </c>
      <c r="G1143" s="114">
        <v>0</v>
      </c>
      <c r="H1143" s="114">
        <v>0</v>
      </c>
      <c r="I1143" s="114">
        <v>0</v>
      </c>
      <c r="J1143" s="91">
        <f t="shared" si="62"/>
        <v>58.9</v>
      </c>
      <c r="K1143" s="118" t="str">
        <f>IFERROR(VLOOKUP(C1143,'CEDARS School FRPL'!$C$4:$H$2393,6,FALSE),"No")</f>
        <v>Yes</v>
      </c>
      <c r="L1143" s="118" t="str">
        <f>VLOOKUP(A1143,'District Data'!$A$2:$P$321,14,FALSE)</f>
        <v>Yes</v>
      </c>
      <c r="M1143" s="120" t="str">
        <f>IFERROR(IF(AND(VLOOKUP(C1143,'Package 218'!$D:$D,1,FALSE)=C1143,VLOOKUP(C1143,'Package 218'!$D:$F,3,FALSE)="Yes",VLOOKUP(A1143,'District Data'!$A$2:$O$321,14,FALSE)="Yes"),"Yes","No"),"No")</f>
        <v>Yes</v>
      </c>
      <c r="N1143" s="23" t="str">
        <f t="shared" si="63"/>
        <v>Yes</v>
      </c>
      <c r="O1143" s="131" t="str">
        <f t="shared" si="64"/>
        <v>Yes</v>
      </c>
    </row>
    <row r="1144" spans="1:15" x14ac:dyDescent="0.25">
      <c r="A1144" s="136" t="s">
        <v>1198</v>
      </c>
      <c r="B1144" s="136" t="s">
        <v>3064</v>
      </c>
      <c r="C1144" s="26">
        <v>2572</v>
      </c>
      <c r="D1144" s="26" t="s">
        <v>1199</v>
      </c>
      <c r="E1144" s="114">
        <v>318.39999999999998</v>
      </c>
      <c r="F1144" s="114">
        <v>0</v>
      </c>
      <c r="G1144" s="114">
        <v>0</v>
      </c>
      <c r="H1144" s="114">
        <v>0</v>
      </c>
      <c r="I1144" s="114">
        <v>0</v>
      </c>
      <c r="J1144" s="91">
        <f t="shared" si="62"/>
        <v>318.39999999999998</v>
      </c>
      <c r="K1144" s="118" t="str">
        <f>IFERROR(VLOOKUP(C1144,'CEDARS School FRPL'!$C$4:$H$2393,6,FALSE),"No")</f>
        <v>Yes</v>
      </c>
      <c r="L1144" s="118" t="str">
        <f>VLOOKUP(A1144,'District Data'!$A$2:$P$321,14,FALSE)</f>
        <v>Yes</v>
      </c>
      <c r="M1144" s="120" t="str">
        <f>IFERROR(IF(AND(VLOOKUP(C1144,'Package 218'!$D:$D,1,FALSE)=C1144,VLOOKUP(C1144,'Package 218'!$D:$F,3,FALSE)="Yes",VLOOKUP(A1144,'District Data'!$A$2:$O$321,14,FALSE)="Yes"),"Yes","No"),"No")</f>
        <v>Yes</v>
      </c>
      <c r="N1144" s="23" t="str">
        <f t="shared" si="63"/>
        <v>Yes</v>
      </c>
      <c r="O1144" s="131" t="str">
        <f t="shared" si="64"/>
        <v>Yes</v>
      </c>
    </row>
    <row r="1145" spans="1:15" x14ac:dyDescent="0.25">
      <c r="A1145" s="136" t="s">
        <v>1198</v>
      </c>
      <c r="B1145" s="136" t="s">
        <v>3064</v>
      </c>
      <c r="C1145" s="26">
        <v>3238</v>
      </c>
      <c r="D1145" s="26" t="s">
        <v>1200</v>
      </c>
      <c r="E1145" s="114">
        <v>272.75</v>
      </c>
      <c r="F1145" s="114">
        <v>0</v>
      </c>
      <c r="G1145" s="114">
        <v>15.35</v>
      </c>
      <c r="H1145" s="114">
        <v>0</v>
      </c>
      <c r="I1145" s="114">
        <v>0</v>
      </c>
      <c r="J1145" s="91">
        <f t="shared" si="62"/>
        <v>288.10000000000002</v>
      </c>
      <c r="K1145" s="118" t="str">
        <f>IFERROR(VLOOKUP(C1145,'CEDARS School FRPL'!$C$4:$H$2393,6,FALSE),"No")</f>
        <v>Yes</v>
      </c>
      <c r="L1145" s="118" t="str">
        <f>VLOOKUP(A1145,'District Data'!$A$2:$P$321,14,FALSE)</f>
        <v>Yes</v>
      </c>
      <c r="M1145" s="120" t="str">
        <f>IFERROR(IF(AND(VLOOKUP(C1145,'Package 218'!$D:$D,1,FALSE)=C1145,VLOOKUP(C1145,'Package 218'!$D:$F,3,FALSE)="Yes",VLOOKUP(A1145,'District Data'!$A$2:$O$321,14,FALSE)="Yes"),"Yes","No"),"No")</f>
        <v>Yes</v>
      </c>
      <c r="N1145" s="23" t="str">
        <f t="shared" si="63"/>
        <v>Yes</v>
      </c>
      <c r="O1145" s="131" t="str">
        <f t="shared" si="64"/>
        <v>Yes</v>
      </c>
    </row>
    <row r="1146" spans="1:15" x14ac:dyDescent="0.25">
      <c r="A1146" s="136" t="s">
        <v>1198</v>
      </c>
      <c r="B1146" s="136" t="s">
        <v>3064</v>
      </c>
      <c r="C1146" s="26">
        <v>5415</v>
      </c>
      <c r="D1146" s="26" t="s">
        <v>1201</v>
      </c>
      <c r="E1146" s="114">
        <v>13.55</v>
      </c>
      <c r="F1146" s="114">
        <v>0</v>
      </c>
      <c r="G1146" s="114">
        <v>0</v>
      </c>
      <c r="H1146" s="114">
        <v>0</v>
      </c>
      <c r="I1146" s="114">
        <v>0</v>
      </c>
      <c r="J1146" s="91">
        <f t="shared" si="62"/>
        <v>13.55</v>
      </c>
      <c r="K1146" s="118" t="str">
        <f>IFERROR(VLOOKUP(C1146,'CEDARS School FRPL'!$C$4:$H$2393,6,FALSE),"No")</f>
        <v>Yes</v>
      </c>
      <c r="L1146" s="118" t="str">
        <f>VLOOKUP(A1146,'District Data'!$A$2:$P$321,14,FALSE)</f>
        <v>Yes</v>
      </c>
      <c r="M1146" s="120" t="str">
        <f>IFERROR(IF(AND(VLOOKUP(C1146,'Package 218'!$D:$D,1,FALSE)=C1146,VLOOKUP(C1146,'Package 218'!$D:$F,3,FALSE)="Yes",VLOOKUP(A1146,'District Data'!$A$2:$O$321,14,FALSE)="Yes"),"Yes","No"),"No")</f>
        <v>Yes</v>
      </c>
      <c r="N1146" s="23" t="str">
        <f t="shared" si="63"/>
        <v>Yes</v>
      </c>
      <c r="O1146" s="131" t="str">
        <f t="shared" si="64"/>
        <v>Yes</v>
      </c>
    </row>
    <row r="1147" spans="1:15" x14ac:dyDescent="0.25">
      <c r="A1147" s="136" t="s">
        <v>1181</v>
      </c>
      <c r="B1147" s="136" t="s">
        <v>3062</v>
      </c>
      <c r="C1147" s="26">
        <v>2678</v>
      </c>
      <c r="D1147" s="26" t="s">
        <v>1182</v>
      </c>
      <c r="E1147" s="114">
        <v>216.8</v>
      </c>
      <c r="F1147" s="114">
        <v>34.200000000000003</v>
      </c>
      <c r="G1147" s="114">
        <v>0</v>
      </c>
      <c r="H1147" s="114">
        <v>0</v>
      </c>
      <c r="I1147" s="114">
        <v>0</v>
      </c>
      <c r="J1147" s="91">
        <f t="shared" si="62"/>
        <v>251</v>
      </c>
      <c r="K1147" s="118" t="str">
        <f>IFERROR(VLOOKUP(C1147,'CEDARS School FRPL'!$C$4:$H$2393,6,FALSE),"No")</f>
        <v>Yes</v>
      </c>
      <c r="L1147" s="118" t="str">
        <f>VLOOKUP(A1147,'District Data'!$A$2:$P$321,14,FALSE)</f>
        <v>Yes</v>
      </c>
      <c r="M1147" s="120" t="str">
        <f>IFERROR(IF(AND(VLOOKUP(C1147,'Package 218'!$D:$D,1,FALSE)=C1147,VLOOKUP(C1147,'Package 218'!$D:$F,3,FALSE)="Yes",VLOOKUP(A1147,'District Data'!$A$2:$O$321,14,FALSE)="Yes"),"Yes","No"),"No")</f>
        <v>Yes</v>
      </c>
      <c r="N1147" s="23" t="str">
        <f t="shared" si="63"/>
        <v>Yes</v>
      </c>
      <c r="O1147" s="131" t="str">
        <f t="shared" si="64"/>
        <v>Yes</v>
      </c>
    </row>
    <row r="1148" spans="1:15" x14ac:dyDescent="0.25">
      <c r="A1148" s="136" t="s">
        <v>1181</v>
      </c>
      <c r="B1148" s="136" t="s">
        <v>3062</v>
      </c>
      <c r="C1148" s="26">
        <v>3112</v>
      </c>
      <c r="D1148" s="26" t="s">
        <v>1183</v>
      </c>
      <c r="E1148" s="114">
        <v>171.48</v>
      </c>
      <c r="F1148" s="114">
        <v>0</v>
      </c>
      <c r="G1148" s="114">
        <v>11.719999999999999</v>
      </c>
      <c r="H1148" s="114">
        <v>0.6</v>
      </c>
      <c r="I1148" s="114">
        <v>0</v>
      </c>
      <c r="J1148" s="91">
        <f t="shared" si="62"/>
        <v>183.79999999999998</v>
      </c>
      <c r="K1148" s="118" t="str">
        <f>IFERROR(VLOOKUP(C1148,'CEDARS School FRPL'!$C$4:$H$2393,6,FALSE),"No")</f>
        <v>Yes</v>
      </c>
      <c r="L1148" s="118" t="str">
        <f>VLOOKUP(A1148,'District Data'!$A$2:$P$321,14,FALSE)</f>
        <v>Yes</v>
      </c>
      <c r="M1148" s="120" t="str">
        <f>IFERROR(IF(AND(VLOOKUP(C1148,'Package 218'!$D:$D,1,FALSE)=C1148,VLOOKUP(C1148,'Package 218'!$D:$F,3,FALSE)="Yes",VLOOKUP(A1148,'District Data'!$A$2:$O$321,14,FALSE)="Yes"),"Yes","No"),"No")</f>
        <v>Yes</v>
      </c>
      <c r="N1148" s="23" t="str">
        <f t="shared" si="63"/>
        <v>Yes</v>
      </c>
      <c r="O1148" s="131" t="str">
        <f t="shared" si="64"/>
        <v>Yes</v>
      </c>
    </row>
    <row r="1149" spans="1:15" x14ac:dyDescent="0.25">
      <c r="A1149" s="136" t="s">
        <v>14</v>
      </c>
      <c r="B1149" s="136" t="s">
        <v>2915</v>
      </c>
      <c r="C1149" s="26">
        <v>2227</v>
      </c>
      <c r="D1149" s="26" t="s">
        <v>15</v>
      </c>
      <c r="E1149" s="114">
        <v>249.09</v>
      </c>
      <c r="F1149" s="114">
        <v>0</v>
      </c>
      <c r="G1149" s="114">
        <v>0</v>
      </c>
      <c r="H1149" s="114">
        <v>0</v>
      </c>
      <c r="I1149" s="114">
        <v>0</v>
      </c>
      <c r="J1149" s="91">
        <f t="shared" si="62"/>
        <v>249.09</v>
      </c>
      <c r="K1149" s="118" t="str">
        <f>IFERROR(VLOOKUP(C1149,'CEDARS School FRPL'!$C$4:$H$2393,6,FALSE),"No")</f>
        <v>No</v>
      </c>
      <c r="L1149" s="118" t="str">
        <f>VLOOKUP(A1149,'District Data'!$A$2:$P$321,14,FALSE)</f>
        <v>Yes</v>
      </c>
      <c r="M1149" s="120" t="str">
        <f>IFERROR(IF(AND(VLOOKUP(C1149,'Package 218'!$D:$D,1,FALSE)=C1149,VLOOKUP(C1149,'Package 218'!$D:$F,3,FALSE)="Yes",VLOOKUP(A1149,'District Data'!$A$2:$O$321,14,FALSE)="Yes"),"Yes","No"),"No")</f>
        <v>No</v>
      </c>
      <c r="N1149" s="23" t="str">
        <f t="shared" si="63"/>
        <v>No</v>
      </c>
      <c r="O1149" s="131" t="str">
        <f t="shared" si="64"/>
        <v>No</v>
      </c>
    </row>
    <row r="1150" spans="1:15" x14ac:dyDescent="0.25">
      <c r="A1150" s="136" t="s">
        <v>14</v>
      </c>
      <c r="B1150" s="136" t="s">
        <v>2915</v>
      </c>
      <c r="C1150" s="26">
        <v>2441</v>
      </c>
      <c r="D1150" s="26" t="s">
        <v>16</v>
      </c>
      <c r="E1150" s="114">
        <v>350.58</v>
      </c>
      <c r="F1150" s="114">
        <v>0</v>
      </c>
      <c r="G1150" s="114">
        <v>25.37</v>
      </c>
      <c r="H1150" s="114">
        <v>1.5</v>
      </c>
      <c r="I1150" s="114">
        <v>0</v>
      </c>
      <c r="J1150" s="91">
        <f t="shared" si="62"/>
        <v>377.45</v>
      </c>
      <c r="K1150" s="118" t="str">
        <f>IFERROR(VLOOKUP(C1150,'CEDARS School FRPL'!$C$4:$H$2393,6,FALSE),"No")</f>
        <v>No</v>
      </c>
      <c r="L1150" s="118" t="str">
        <f>VLOOKUP(A1150,'District Data'!$A$2:$P$321,14,FALSE)</f>
        <v>Yes</v>
      </c>
      <c r="M1150" s="120" t="str">
        <f>IFERROR(IF(AND(VLOOKUP(C1150,'Package 218'!$D:$D,1,FALSE)=C1150,VLOOKUP(C1150,'Package 218'!$D:$F,3,FALSE)="Yes",VLOOKUP(A1150,'District Data'!$A$2:$O$321,14,FALSE)="Yes"),"Yes","No"),"No")</f>
        <v>No</v>
      </c>
      <c r="N1150" s="23" t="str">
        <f t="shared" si="63"/>
        <v>No</v>
      </c>
      <c r="O1150" s="131" t="str">
        <f t="shared" si="64"/>
        <v>No</v>
      </c>
    </row>
    <row r="1151" spans="1:15" x14ac:dyDescent="0.25">
      <c r="A1151" s="136" t="s">
        <v>2331</v>
      </c>
      <c r="B1151" s="136" t="s">
        <v>3229</v>
      </c>
      <c r="C1151" s="26">
        <v>2290</v>
      </c>
      <c r="D1151" s="26" t="s">
        <v>2332</v>
      </c>
      <c r="E1151" s="114">
        <v>350.5</v>
      </c>
      <c r="F1151" s="114">
        <v>39.9</v>
      </c>
      <c r="G1151" s="114">
        <v>0</v>
      </c>
      <c r="H1151" s="114">
        <v>0</v>
      </c>
      <c r="I1151" s="114">
        <v>0</v>
      </c>
      <c r="J1151" s="91">
        <f t="shared" si="62"/>
        <v>390.4</v>
      </c>
      <c r="K1151" s="118" t="str">
        <f>IFERROR(VLOOKUP(C1151,'CEDARS School FRPL'!$C$4:$H$2393,6,FALSE),"No")</f>
        <v>Yes</v>
      </c>
      <c r="L1151" s="118" t="str">
        <f>VLOOKUP(A1151,'District Data'!$A$2:$P$321,14,FALSE)</f>
        <v>Yes</v>
      </c>
      <c r="M1151" s="120" t="str">
        <f>IFERROR(IF(AND(VLOOKUP(C1151,'Package 218'!$D:$D,1,FALSE)=C1151,VLOOKUP(C1151,'Package 218'!$D:$F,3,FALSE)="Yes",VLOOKUP(A1151,'District Data'!$A$2:$O$321,14,FALSE)="Yes"),"Yes","No"),"No")</f>
        <v>Yes</v>
      </c>
      <c r="N1151" s="23" t="str">
        <f t="shared" si="63"/>
        <v>Yes</v>
      </c>
      <c r="O1151" s="131" t="str">
        <f t="shared" si="64"/>
        <v>Yes</v>
      </c>
    </row>
    <row r="1152" spans="1:15" x14ac:dyDescent="0.25">
      <c r="A1152" s="136" t="s">
        <v>2331</v>
      </c>
      <c r="B1152" s="136" t="s">
        <v>3229</v>
      </c>
      <c r="C1152" s="26">
        <v>3597</v>
      </c>
      <c r="D1152" s="26" t="s">
        <v>2333</v>
      </c>
      <c r="E1152" s="114">
        <v>210.07</v>
      </c>
      <c r="F1152" s="114">
        <v>0</v>
      </c>
      <c r="G1152" s="114">
        <v>23.54</v>
      </c>
      <c r="H1152" s="114">
        <v>3.2</v>
      </c>
      <c r="I1152" s="114">
        <v>0</v>
      </c>
      <c r="J1152" s="91">
        <f t="shared" si="62"/>
        <v>236.80999999999997</v>
      </c>
      <c r="K1152" s="118" t="str">
        <f>IFERROR(VLOOKUP(C1152,'CEDARS School FRPL'!$C$4:$H$2393,6,FALSE),"No")</f>
        <v>Yes</v>
      </c>
      <c r="L1152" s="118" t="str">
        <f>VLOOKUP(A1152,'District Data'!$A$2:$P$321,14,FALSE)</f>
        <v>Yes</v>
      </c>
      <c r="M1152" s="120" t="str">
        <f>IFERROR(IF(AND(VLOOKUP(C1152,'Package 218'!$D:$D,1,FALSE)=C1152,VLOOKUP(C1152,'Package 218'!$D:$F,3,FALSE)="Yes",VLOOKUP(A1152,'District Data'!$A$2:$O$321,14,FALSE)="Yes"),"Yes","No"),"No")</f>
        <v>Yes</v>
      </c>
      <c r="N1152" s="23" t="str">
        <f t="shared" si="63"/>
        <v>Yes</v>
      </c>
      <c r="O1152" s="131" t="str">
        <f t="shared" si="64"/>
        <v>Yes</v>
      </c>
    </row>
    <row r="1153" spans="1:15" x14ac:dyDescent="0.25">
      <c r="A1153" s="136" t="s">
        <v>2331</v>
      </c>
      <c r="B1153" s="136" t="s">
        <v>3229</v>
      </c>
      <c r="C1153" s="26">
        <v>4369</v>
      </c>
      <c r="D1153" s="26" t="s">
        <v>2334</v>
      </c>
      <c r="E1153" s="114">
        <v>175.72</v>
      </c>
      <c r="F1153" s="114">
        <v>0</v>
      </c>
      <c r="G1153" s="114">
        <v>0</v>
      </c>
      <c r="H1153" s="114">
        <v>0</v>
      </c>
      <c r="I1153" s="114">
        <v>0</v>
      </c>
      <c r="J1153" s="91">
        <f t="shared" si="62"/>
        <v>175.72</v>
      </c>
      <c r="K1153" s="118" t="str">
        <f>IFERROR(VLOOKUP(C1153,'CEDARS School FRPL'!$C$4:$H$2393,6,FALSE),"No")</f>
        <v>Yes</v>
      </c>
      <c r="L1153" s="118" t="str">
        <f>VLOOKUP(A1153,'District Data'!$A$2:$P$321,14,FALSE)</f>
        <v>Yes</v>
      </c>
      <c r="M1153" s="120" t="str">
        <f>IFERROR(IF(AND(VLOOKUP(C1153,'Package 218'!$D:$D,1,FALSE)=C1153,VLOOKUP(C1153,'Package 218'!$D:$F,3,FALSE)="Yes",VLOOKUP(A1153,'District Data'!$A$2:$O$321,14,FALSE)="Yes"),"Yes","No"),"No")</f>
        <v>Yes</v>
      </c>
      <c r="N1153" s="23" t="str">
        <f t="shared" si="63"/>
        <v>Yes</v>
      </c>
      <c r="O1153" s="131" t="str">
        <f t="shared" si="64"/>
        <v>Yes</v>
      </c>
    </row>
    <row r="1154" spans="1:15" x14ac:dyDescent="0.25">
      <c r="A1154" s="136" t="s">
        <v>191</v>
      </c>
      <c r="B1154" s="136" t="s">
        <v>2928</v>
      </c>
      <c r="C1154" s="26">
        <v>2516</v>
      </c>
      <c r="D1154" s="26" t="s">
        <v>192</v>
      </c>
      <c r="E1154" s="114">
        <v>77.39</v>
      </c>
      <c r="F1154" s="114">
        <v>6</v>
      </c>
      <c r="G1154" s="114">
        <v>0</v>
      </c>
      <c r="H1154" s="114">
        <v>0</v>
      </c>
      <c r="I1154" s="114">
        <v>0</v>
      </c>
      <c r="J1154" s="91">
        <f t="shared" si="62"/>
        <v>83.39</v>
      </c>
      <c r="K1154" s="118" t="str">
        <f>IFERROR(VLOOKUP(C1154,'CEDARS School FRPL'!$C$4:$H$2393,6,FALSE),"No")</f>
        <v>Yes</v>
      </c>
      <c r="L1154" s="118" t="str">
        <f>VLOOKUP(A1154,'District Data'!$A$2:$P$321,14,FALSE)</f>
        <v>Yes</v>
      </c>
      <c r="M1154" s="120" t="str">
        <f>IFERROR(IF(AND(VLOOKUP(C1154,'Package 218'!$D:$D,1,FALSE)=C1154,VLOOKUP(C1154,'Package 218'!$D:$F,3,FALSE)="Yes",VLOOKUP(A1154,'District Data'!$A$2:$O$321,14,FALSE)="Yes"),"Yes","No"),"No")</f>
        <v>Yes</v>
      </c>
      <c r="N1154" s="23" t="str">
        <f t="shared" si="63"/>
        <v>Yes</v>
      </c>
      <c r="O1154" s="131" t="str">
        <f t="shared" si="64"/>
        <v>Yes</v>
      </c>
    </row>
    <row r="1155" spans="1:15" x14ac:dyDescent="0.25">
      <c r="A1155" s="136" t="s">
        <v>191</v>
      </c>
      <c r="B1155" s="136" t="s">
        <v>2928</v>
      </c>
      <c r="C1155" s="26">
        <v>5748</v>
      </c>
      <c r="D1155" s="26" t="s">
        <v>3326</v>
      </c>
      <c r="E1155" s="114">
        <v>236.05</v>
      </c>
      <c r="F1155" s="114">
        <v>0</v>
      </c>
      <c r="G1155" s="114">
        <v>9.3199999999999985</v>
      </c>
      <c r="H1155" s="114">
        <v>0</v>
      </c>
      <c r="I1155" s="114">
        <v>0</v>
      </c>
      <c r="J1155" s="91">
        <f t="shared" si="62"/>
        <v>245.37</v>
      </c>
      <c r="K1155" s="118" t="str">
        <f>IFERROR(VLOOKUP(C1155,'CEDARS School FRPL'!$C$4:$H$2393,6,FALSE),"No")</f>
        <v>No</v>
      </c>
      <c r="L1155" s="118" t="str">
        <f>VLOOKUP(A1155,'District Data'!$A$2:$P$321,14,FALSE)</f>
        <v>Yes</v>
      </c>
      <c r="M1155" s="120" t="str">
        <f>IFERROR(IF(AND(VLOOKUP(C1155,'Package 218'!$D:$D,1,FALSE)=C1155,VLOOKUP(C1155,'Package 218'!$D:$F,3,FALSE)="Yes",VLOOKUP(A1155,'District Data'!$A$2:$O$321,14,FALSE)="Yes"),"Yes","No"),"No")</f>
        <v>No</v>
      </c>
      <c r="N1155" s="23" t="str">
        <f t="shared" si="63"/>
        <v>No</v>
      </c>
      <c r="O1155" s="131" t="str">
        <f t="shared" si="64"/>
        <v>No</v>
      </c>
    </row>
    <row r="1156" spans="1:15" x14ac:dyDescent="0.25">
      <c r="A1156" s="136" t="s">
        <v>2112</v>
      </c>
      <c r="B1156" s="136" t="s">
        <v>3194</v>
      </c>
      <c r="C1156" s="26">
        <v>2616</v>
      </c>
      <c r="D1156" s="26" t="s">
        <v>2609</v>
      </c>
      <c r="E1156" s="114">
        <v>199.29</v>
      </c>
      <c r="F1156" s="114">
        <v>0</v>
      </c>
      <c r="G1156" s="114">
        <v>34.78</v>
      </c>
      <c r="H1156" s="114">
        <v>0</v>
      </c>
      <c r="I1156" s="114">
        <v>0</v>
      </c>
      <c r="J1156" s="91">
        <f t="shared" ref="J1156:J1219" si="65">SUM(E1156:I1156)</f>
        <v>234.07</v>
      </c>
      <c r="K1156" s="118" t="str">
        <f>IFERROR(VLOOKUP(C1156,'CEDARS School FRPL'!$C$4:$H$2393,6,FALSE),"No")</f>
        <v>No</v>
      </c>
      <c r="L1156" s="118" t="str">
        <f>VLOOKUP(A1156,'District Data'!$A$2:$P$321,14,FALSE)</f>
        <v>Yes</v>
      </c>
      <c r="M1156" s="120" t="str">
        <f>IFERROR(IF(AND(VLOOKUP(C1156,'Package 218'!$D:$D,1,FALSE)=C1156,VLOOKUP(C1156,'Package 218'!$D:$F,3,FALSE)="Yes",VLOOKUP(A1156,'District Data'!$A$2:$O$321,14,FALSE)="Yes"),"Yes","No"),"No")</f>
        <v>No</v>
      </c>
      <c r="N1156" s="23" t="str">
        <f t="shared" ref="N1156:N1219" si="66">IF(AND(M1156="Yes",K1156="Yes"),"Yes","No")</f>
        <v>No</v>
      </c>
      <c r="O1156" s="131" t="str">
        <f t="shared" ref="O1156:O1219" si="67">TEXT(N1156, "Yes")</f>
        <v>No</v>
      </c>
    </row>
    <row r="1157" spans="1:15" x14ac:dyDescent="0.25">
      <c r="A1157" s="136" t="s">
        <v>2112</v>
      </c>
      <c r="B1157" s="136" t="s">
        <v>3194</v>
      </c>
      <c r="C1157" s="26">
        <v>2998</v>
      </c>
      <c r="D1157" s="26" t="s">
        <v>2113</v>
      </c>
      <c r="E1157" s="114">
        <v>395.8</v>
      </c>
      <c r="F1157" s="114">
        <v>0</v>
      </c>
      <c r="G1157" s="114">
        <v>0</v>
      </c>
      <c r="H1157" s="114">
        <v>0</v>
      </c>
      <c r="I1157" s="114">
        <v>0</v>
      </c>
      <c r="J1157" s="91">
        <f t="shared" si="65"/>
        <v>395.8</v>
      </c>
      <c r="K1157" s="118" t="str">
        <f>IFERROR(VLOOKUP(C1157,'CEDARS School FRPL'!$C$4:$H$2393,6,FALSE),"No")</f>
        <v>Yes</v>
      </c>
      <c r="L1157" s="118" t="str">
        <f>VLOOKUP(A1157,'District Data'!$A$2:$P$321,14,FALSE)</f>
        <v>Yes</v>
      </c>
      <c r="M1157" s="120" t="str">
        <f>IFERROR(IF(AND(VLOOKUP(C1157,'Package 218'!$D:$D,1,FALSE)=C1157,VLOOKUP(C1157,'Package 218'!$D:$F,3,FALSE)="Yes",VLOOKUP(A1157,'District Data'!$A$2:$O$321,14,FALSE)="Yes"),"Yes","No"),"No")</f>
        <v>Yes</v>
      </c>
      <c r="N1157" s="23" t="str">
        <f t="shared" si="66"/>
        <v>Yes</v>
      </c>
      <c r="O1157" s="131" t="str">
        <f t="shared" si="67"/>
        <v>Yes</v>
      </c>
    </row>
    <row r="1158" spans="1:15" x14ac:dyDescent="0.25">
      <c r="A1158" s="136" t="s">
        <v>2112</v>
      </c>
      <c r="B1158" s="136" t="s">
        <v>3194</v>
      </c>
      <c r="C1158" s="26">
        <v>3977</v>
      </c>
      <c r="D1158" s="26" t="s">
        <v>2114</v>
      </c>
      <c r="E1158" s="114">
        <v>174.93</v>
      </c>
      <c r="F1158" s="114">
        <v>0</v>
      </c>
      <c r="G1158" s="114">
        <v>0</v>
      </c>
      <c r="H1158" s="114">
        <v>0</v>
      </c>
      <c r="I1158" s="114">
        <v>0</v>
      </c>
      <c r="J1158" s="91">
        <f t="shared" si="65"/>
        <v>174.93</v>
      </c>
      <c r="K1158" s="118" t="str">
        <f>IFERROR(VLOOKUP(C1158,'CEDARS School FRPL'!$C$4:$H$2393,6,FALSE),"No")</f>
        <v>Yes</v>
      </c>
      <c r="L1158" s="118" t="str">
        <f>VLOOKUP(A1158,'District Data'!$A$2:$P$321,14,FALSE)</f>
        <v>Yes</v>
      </c>
      <c r="M1158" s="120" t="str">
        <f>IFERROR(IF(AND(VLOOKUP(C1158,'Package 218'!$D:$D,1,FALSE)=C1158,VLOOKUP(C1158,'Package 218'!$D:$F,3,FALSE)="Yes",VLOOKUP(A1158,'District Data'!$A$2:$O$321,14,FALSE)="Yes"),"Yes","No"),"No")</f>
        <v>Yes</v>
      </c>
      <c r="N1158" s="23" t="str">
        <f t="shared" si="66"/>
        <v>Yes</v>
      </c>
      <c r="O1158" s="131" t="str">
        <f t="shared" si="67"/>
        <v>Yes</v>
      </c>
    </row>
    <row r="1159" spans="1:15" x14ac:dyDescent="0.25">
      <c r="A1159" s="136" t="s">
        <v>2112</v>
      </c>
      <c r="B1159" s="136" t="s">
        <v>3194</v>
      </c>
      <c r="C1159" s="26">
        <v>5190</v>
      </c>
      <c r="D1159" s="26" t="s">
        <v>2608</v>
      </c>
      <c r="E1159" s="114">
        <v>46.53</v>
      </c>
      <c r="F1159" s="114">
        <v>0</v>
      </c>
      <c r="G1159" s="114">
        <v>0</v>
      </c>
      <c r="H1159" s="114">
        <v>0</v>
      </c>
      <c r="I1159" s="114">
        <v>0</v>
      </c>
      <c r="J1159" s="91">
        <f t="shared" si="65"/>
        <v>46.53</v>
      </c>
      <c r="K1159" s="118" t="str">
        <f>IFERROR(VLOOKUP(C1159,'CEDARS School FRPL'!$C$4:$H$2393,6,FALSE),"No")</f>
        <v>Yes</v>
      </c>
      <c r="L1159" s="118" t="str">
        <f>VLOOKUP(A1159,'District Data'!$A$2:$P$321,14,FALSE)</f>
        <v>Yes</v>
      </c>
      <c r="M1159" s="120" t="str">
        <f>IFERROR(IF(AND(VLOOKUP(C1159,'Package 218'!$D:$D,1,FALSE)=C1159,VLOOKUP(C1159,'Package 218'!$D:$F,3,FALSE)="Yes",VLOOKUP(A1159,'District Data'!$A$2:$O$321,14,FALSE)="Yes"),"Yes","No"),"No")</f>
        <v>Yes</v>
      </c>
      <c r="N1159" s="23" t="str">
        <f t="shared" si="66"/>
        <v>Yes</v>
      </c>
      <c r="O1159" s="131" t="str">
        <f t="shared" si="67"/>
        <v>Yes</v>
      </c>
    </row>
    <row r="1160" spans="1:15" x14ac:dyDescent="0.25">
      <c r="A1160" s="136" t="s">
        <v>1448</v>
      </c>
      <c r="B1160" s="136" t="s">
        <v>3098</v>
      </c>
      <c r="C1160" s="26">
        <v>2331</v>
      </c>
      <c r="D1160" s="26" t="s">
        <v>1449</v>
      </c>
      <c r="E1160" s="114">
        <v>237.05</v>
      </c>
      <c r="F1160" s="114">
        <v>0</v>
      </c>
      <c r="G1160" s="114">
        <v>24.63</v>
      </c>
      <c r="H1160" s="114">
        <v>2.04</v>
      </c>
      <c r="I1160" s="114">
        <v>0</v>
      </c>
      <c r="J1160" s="91">
        <f t="shared" si="65"/>
        <v>263.72000000000003</v>
      </c>
      <c r="K1160" s="118" t="str">
        <f>IFERROR(VLOOKUP(C1160,'CEDARS School FRPL'!$C$4:$H$2393,6,FALSE),"No")</f>
        <v>Yes</v>
      </c>
      <c r="L1160" s="118" t="str">
        <f>VLOOKUP(A1160,'District Data'!$A$2:$P$321,14,FALSE)</f>
        <v>Yes</v>
      </c>
      <c r="M1160" s="120" t="str">
        <f>IFERROR(IF(AND(VLOOKUP(C1160,'Package 218'!$D:$D,1,FALSE)=C1160,VLOOKUP(C1160,'Package 218'!$D:$F,3,FALSE)="Yes",VLOOKUP(A1160,'District Data'!$A$2:$O$321,14,FALSE)="Yes"),"Yes","No"),"No")</f>
        <v>Yes</v>
      </c>
      <c r="N1160" s="23" t="str">
        <f t="shared" si="66"/>
        <v>Yes</v>
      </c>
      <c r="O1160" s="131" t="str">
        <f t="shared" si="67"/>
        <v>Yes</v>
      </c>
    </row>
    <row r="1161" spans="1:15" x14ac:dyDescent="0.25">
      <c r="A1161" s="136" t="s">
        <v>1448</v>
      </c>
      <c r="B1161" s="136" t="s">
        <v>3098</v>
      </c>
      <c r="C1161" s="26">
        <v>3239</v>
      </c>
      <c r="D1161" s="26" t="s">
        <v>1450</v>
      </c>
      <c r="E1161" s="114">
        <v>354.29</v>
      </c>
      <c r="F1161" s="114">
        <v>15.4</v>
      </c>
      <c r="G1161" s="114">
        <v>0</v>
      </c>
      <c r="H1161" s="114">
        <v>0</v>
      </c>
      <c r="I1161" s="114">
        <v>0</v>
      </c>
      <c r="J1161" s="91">
        <f t="shared" si="65"/>
        <v>369.69</v>
      </c>
      <c r="K1161" s="118" t="str">
        <f>IFERROR(VLOOKUP(C1161,'CEDARS School FRPL'!$C$4:$H$2393,6,FALSE),"No")</f>
        <v>Yes</v>
      </c>
      <c r="L1161" s="118" t="str">
        <f>VLOOKUP(A1161,'District Data'!$A$2:$P$321,14,FALSE)</f>
        <v>Yes</v>
      </c>
      <c r="M1161" s="120" t="str">
        <f>IFERROR(IF(AND(VLOOKUP(C1161,'Package 218'!$D:$D,1,FALSE)=C1161,VLOOKUP(C1161,'Package 218'!$D:$F,3,FALSE)="Yes",VLOOKUP(A1161,'District Data'!$A$2:$O$321,14,FALSE)="Yes"),"Yes","No"),"No")</f>
        <v>Yes</v>
      </c>
      <c r="N1161" s="23" t="str">
        <f t="shared" si="66"/>
        <v>Yes</v>
      </c>
      <c r="O1161" s="131" t="str">
        <f t="shared" si="67"/>
        <v>Yes</v>
      </c>
    </row>
    <row r="1162" spans="1:15" x14ac:dyDescent="0.25">
      <c r="A1162" s="136" t="s">
        <v>1448</v>
      </c>
      <c r="B1162" s="136" t="s">
        <v>3098</v>
      </c>
      <c r="C1162" s="26">
        <v>4335</v>
      </c>
      <c r="D1162" s="26" t="s">
        <v>2535</v>
      </c>
      <c r="E1162" s="114">
        <v>214.71</v>
      </c>
      <c r="F1162" s="114">
        <v>0</v>
      </c>
      <c r="G1162" s="114">
        <v>0</v>
      </c>
      <c r="H1162" s="114">
        <v>0</v>
      </c>
      <c r="I1162" s="114">
        <v>0</v>
      </c>
      <c r="J1162" s="91">
        <f t="shared" si="65"/>
        <v>214.71</v>
      </c>
      <c r="K1162" s="118" t="str">
        <f>IFERROR(VLOOKUP(C1162,'CEDARS School FRPL'!$C$4:$H$2393,6,FALSE),"No")</f>
        <v>Yes</v>
      </c>
      <c r="L1162" s="118" t="str">
        <f>VLOOKUP(A1162,'District Data'!$A$2:$P$321,14,FALSE)</f>
        <v>Yes</v>
      </c>
      <c r="M1162" s="120" t="str">
        <f>IFERROR(IF(AND(VLOOKUP(C1162,'Package 218'!$D:$D,1,FALSE)=C1162,VLOOKUP(C1162,'Package 218'!$D:$F,3,FALSE)="Yes",VLOOKUP(A1162,'District Data'!$A$2:$O$321,14,FALSE)="Yes"),"Yes","No"),"No")</f>
        <v>Yes</v>
      </c>
      <c r="N1162" s="23" t="str">
        <f t="shared" si="66"/>
        <v>Yes</v>
      </c>
      <c r="O1162" s="131" t="str">
        <f t="shared" si="67"/>
        <v>Yes</v>
      </c>
    </row>
    <row r="1163" spans="1:15" x14ac:dyDescent="0.25">
      <c r="A1163" s="136" t="s">
        <v>1519</v>
      </c>
      <c r="B1163" s="136" t="s">
        <v>3114</v>
      </c>
      <c r="C1163" s="26">
        <v>2858</v>
      </c>
      <c r="D1163" s="26" t="s">
        <v>1520</v>
      </c>
      <c r="E1163" s="114">
        <v>250.23</v>
      </c>
      <c r="F1163" s="114">
        <v>17.600000000000001</v>
      </c>
      <c r="G1163" s="114">
        <v>2.17</v>
      </c>
      <c r="H1163" s="114">
        <v>0.94</v>
      </c>
      <c r="I1163" s="114">
        <v>0</v>
      </c>
      <c r="J1163" s="91">
        <f t="shared" si="65"/>
        <v>270.94</v>
      </c>
      <c r="K1163" s="118" t="str">
        <f>IFERROR(VLOOKUP(C1163,'CEDARS School FRPL'!$C$4:$H$2393,6,FALSE),"No")</f>
        <v>Yes</v>
      </c>
      <c r="L1163" s="118" t="str">
        <f>VLOOKUP(A1163,'District Data'!$A$2:$P$321,14,FALSE)</f>
        <v>Yes</v>
      </c>
      <c r="M1163" s="120" t="str">
        <f>IFERROR(IF(AND(VLOOKUP(C1163,'Package 218'!$D:$D,1,FALSE)=C1163,VLOOKUP(C1163,'Package 218'!$D:$F,3,FALSE)="Yes",VLOOKUP(A1163,'District Data'!$A$2:$O$321,14,FALSE)="Yes"),"Yes","No"),"No")</f>
        <v>Yes</v>
      </c>
      <c r="N1163" s="23" t="str">
        <f t="shared" si="66"/>
        <v>Yes</v>
      </c>
      <c r="O1163" s="131" t="str">
        <f t="shared" si="67"/>
        <v>Yes</v>
      </c>
    </row>
    <row r="1164" spans="1:15" x14ac:dyDescent="0.25">
      <c r="A1164" s="136" t="s">
        <v>320</v>
      </c>
      <c r="B1164" s="136" t="s">
        <v>2945</v>
      </c>
      <c r="C1164" s="26">
        <v>2799</v>
      </c>
      <c r="D1164" s="26" t="s">
        <v>321</v>
      </c>
      <c r="E1164" s="114">
        <v>867.91</v>
      </c>
      <c r="F1164" s="114">
        <v>0</v>
      </c>
      <c r="G1164" s="114">
        <v>84.08</v>
      </c>
      <c r="H1164" s="114">
        <v>12.4</v>
      </c>
      <c r="I1164" s="114">
        <v>0</v>
      </c>
      <c r="J1164" s="91">
        <f t="shared" si="65"/>
        <v>964.39</v>
      </c>
      <c r="K1164" s="118" t="str">
        <f>IFERROR(VLOOKUP(C1164,'CEDARS School FRPL'!$C$4:$H$2393,6,FALSE),"No")</f>
        <v>No</v>
      </c>
      <c r="L1164" s="118" t="str">
        <f>VLOOKUP(A1164,'District Data'!$A$2:$P$321,14,FALSE)</f>
        <v>Yes</v>
      </c>
      <c r="M1164" s="120" t="str">
        <f>IFERROR(IF(AND(VLOOKUP(C1164,'Package 218'!$D:$D,1,FALSE)=C1164,VLOOKUP(C1164,'Package 218'!$D:$F,3,FALSE)="Yes",VLOOKUP(A1164,'District Data'!$A$2:$O$321,14,FALSE)="Yes"),"Yes","No"),"No")</f>
        <v>No</v>
      </c>
      <c r="N1164" s="23" t="str">
        <f t="shared" si="66"/>
        <v>No</v>
      </c>
      <c r="O1164" s="131" t="str">
        <f t="shared" si="67"/>
        <v>No</v>
      </c>
    </row>
    <row r="1165" spans="1:15" x14ac:dyDescent="0.25">
      <c r="A1165" s="136" t="s">
        <v>320</v>
      </c>
      <c r="B1165" s="136" t="s">
        <v>2945</v>
      </c>
      <c r="C1165" s="26">
        <v>4311</v>
      </c>
      <c r="D1165" s="26" t="s">
        <v>322</v>
      </c>
      <c r="E1165" s="114">
        <v>666.16</v>
      </c>
      <c r="F1165" s="114">
        <v>0</v>
      </c>
      <c r="G1165" s="114">
        <v>0</v>
      </c>
      <c r="H1165" s="114">
        <v>0</v>
      </c>
      <c r="I1165" s="114">
        <v>0</v>
      </c>
      <c r="J1165" s="91">
        <f t="shared" si="65"/>
        <v>666.16</v>
      </c>
      <c r="K1165" s="118" t="str">
        <f>IFERROR(VLOOKUP(C1165,'CEDARS School FRPL'!$C$4:$H$2393,6,FALSE),"No")</f>
        <v>No</v>
      </c>
      <c r="L1165" s="118" t="str">
        <f>VLOOKUP(A1165,'District Data'!$A$2:$P$321,14,FALSE)</f>
        <v>Yes</v>
      </c>
      <c r="M1165" s="120" t="str">
        <f>IFERROR(IF(AND(VLOOKUP(C1165,'Package 218'!$D:$D,1,FALSE)=C1165,VLOOKUP(C1165,'Package 218'!$D:$F,3,FALSE)="Yes",VLOOKUP(A1165,'District Data'!$A$2:$O$321,14,FALSE)="Yes"),"Yes","No"),"No")</f>
        <v>No</v>
      </c>
      <c r="N1165" s="23" t="str">
        <f t="shared" si="66"/>
        <v>No</v>
      </c>
      <c r="O1165" s="131" t="str">
        <f t="shared" si="67"/>
        <v>No</v>
      </c>
    </row>
    <row r="1166" spans="1:15" x14ac:dyDescent="0.25">
      <c r="A1166" s="136" t="s">
        <v>320</v>
      </c>
      <c r="B1166" s="136" t="s">
        <v>2945</v>
      </c>
      <c r="C1166" s="26">
        <v>5369</v>
      </c>
      <c r="D1166" s="26" t="s">
        <v>323</v>
      </c>
      <c r="E1166" s="114">
        <v>40.380000000000003</v>
      </c>
      <c r="F1166" s="114">
        <v>0</v>
      </c>
      <c r="G1166" s="114">
        <v>0</v>
      </c>
      <c r="H1166" s="114">
        <v>0</v>
      </c>
      <c r="I1166" s="114">
        <v>0</v>
      </c>
      <c r="J1166" s="91">
        <f t="shared" si="65"/>
        <v>40.380000000000003</v>
      </c>
      <c r="K1166" s="118" t="str">
        <f>IFERROR(VLOOKUP(C1166,'CEDARS School FRPL'!$C$4:$H$2393,6,FALSE),"No")</f>
        <v>Yes</v>
      </c>
      <c r="L1166" s="118" t="str">
        <f>VLOOKUP(A1166,'District Data'!$A$2:$P$321,14,FALSE)</f>
        <v>Yes</v>
      </c>
      <c r="M1166" s="120" t="str">
        <f>IFERROR(IF(AND(VLOOKUP(C1166,'Package 218'!$D:$D,1,FALSE)=C1166,VLOOKUP(C1166,'Package 218'!$D:$F,3,FALSE)="Yes",VLOOKUP(A1166,'District Data'!$A$2:$O$321,14,FALSE)="Yes"),"Yes","No"),"No")</f>
        <v>Yes</v>
      </c>
      <c r="N1166" s="23" t="str">
        <f t="shared" si="66"/>
        <v>Yes</v>
      </c>
      <c r="O1166" s="131" t="str">
        <f t="shared" si="67"/>
        <v>Yes</v>
      </c>
    </row>
    <row r="1167" spans="1:15" x14ac:dyDescent="0.25">
      <c r="A1167" s="136" t="s">
        <v>320</v>
      </c>
      <c r="B1167" s="136" t="s">
        <v>2945</v>
      </c>
      <c r="C1167" s="26">
        <v>5509</v>
      </c>
      <c r="D1167" s="26" t="s">
        <v>2733</v>
      </c>
      <c r="E1167" s="114">
        <v>603.05999999999995</v>
      </c>
      <c r="F1167" s="114">
        <v>0</v>
      </c>
      <c r="G1167" s="114">
        <v>0</v>
      </c>
      <c r="H1167" s="114">
        <v>0</v>
      </c>
      <c r="I1167" s="114">
        <v>0</v>
      </c>
      <c r="J1167" s="91">
        <f t="shared" si="65"/>
        <v>603.05999999999995</v>
      </c>
      <c r="K1167" s="118" t="str">
        <f>IFERROR(VLOOKUP(C1167,'CEDARS School FRPL'!$C$4:$H$2393,6,FALSE),"No")</f>
        <v>No</v>
      </c>
      <c r="L1167" s="118" t="str">
        <f>VLOOKUP(A1167,'District Data'!$A$2:$P$321,14,FALSE)</f>
        <v>Yes</v>
      </c>
      <c r="M1167" s="120" t="str">
        <f>IFERROR(IF(AND(VLOOKUP(C1167,'Package 218'!$D:$D,1,FALSE)=C1167,VLOOKUP(C1167,'Package 218'!$D:$F,3,FALSE)="Yes",VLOOKUP(A1167,'District Data'!$A$2:$O$321,14,FALSE)="Yes"),"Yes","No"),"No")</f>
        <v>No</v>
      </c>
      <c r="N1167" s="23" t="str">
        <f t="shared" si="66"/>
        <v>No</v>
      </c>
      <c r="O1167" s="131" t="str">
        <f t="shared" si="67"/>
        <v>No</v>
      </c>
    </row>
    <row r="1168" spans="1:15" x14ac:dyDescent="0.25">
      <c r="A1168" s="136" t="s">
        <v>320</v>
      </c>
      <c r="B1168" s="136" t="s">
        <v>2945</v>
      </c>
      <c r="C1168" s="26">
        <v>5510</v>
      </c>
      <c r="D1168" s="26" t="s">
        <v>2734</v>
      </c>
      <c r="E1168" s="114">
        <v>656.8</v>
      </c>
      <c r="F1168" s="114">
        <v>0</v>
      </c>
      <c r="G1168" s="114">
        <v>0</v>
      </c>
      <c r="H1168" s="114">
        <v>0</v>
      </c>
      <c r="I1168" s="114">
        <v>0</v>
      </c>
      <c r="J1168" s="91">
        <f t="shared" si="65"/>
        <v>656.8</v>
      </c>
      <c r="K1168" s="118" t="str">
        <f>IFERROR(VLOOKUP(C1168,'CEDARS School FRPL'!$C$4:$H$2393,6,FALSE),"No")</f>
        <v>Yes</v>
      </c>
      <c r="L1168" s="118" t="str">
        <f>VLOOKUP(A1168,'District Data'!$A$2:$P$321,14,FALSE)</f>
        <v>Yes</v>
      </c>
      <c r="M1168" s="120" t="str">
        <f>IFERROR(IF(AND(VLOOKUP(C1168,'Package 218'!$D:$D,1,FALSE)=C1168,VLOOKUP(C1168,'Package 218'!$D:$F,3,FALSE)="Yes",VLOOKUP(A1168,'District Data'!$A$2:$O$321,14,FALSE)="Yes"),"Yes","No"),"No")</f>
        <v>Yes</v>
      </c>
      <c r="N1168" s="23" t="str">
        <f t="shared" si="66"/>
        <v>Yes</v>
      </c>
      <c r="O1168" s="131" t="str">
        <f t="shared" si="67"/>
        <v>Yes</v>
      </c>
    </row>
    <row r="1169" spans="1:15" x14ac:dyDescent="0.25">
      <c r="A1169" s="136" t="s">
        <v>2299</v>
      </c>
      <c r="B1169" s="136" t="s">
        <v>3222</v>
      </c>
      <c r="C1169" s="26">
        <v>2859</v>
      </c>
      <c r="D1169" s="26" t="s">
        <v>2300</v>
      </c>
      <c r="E1169" s="114">
        <v>136.4</v>
      </c>
      <c r="F1169" s="114">
        <v>0</v>
      </c>
      <c r="G1169" s="114">
        <v>3.16</v>
      </c>
      <c r="H1169" s="114">
        <v>0.6</v>
      </c>
      <c r="I1169" s="114">
        <v>0</v>
      </c>
      <c r="J1169" s="91">
        <f t="shared" si="65"/>
        <v>140.16</v>
      </c>
      <c r="K1169" s="118" t="str">
        <f>IFERROR(VLOOKUP(C1169,'CEDARS School FRPL'!$C$4:$H$2393,6,FALSE),"No")</f>
        <v>Yes</v>
      </c>
      <c r="L1169" s="118" t="str">
        <f>VLOOKUP(A1169,'District Data'!$A$2:$P$321,14,FALSE)</f>
        <v>Yes</v>
      </c>
      <c r="M1169" s="120" t="str">
        <f>IFERROR(IF(AND(VLOOKUP(C1169,'Package 218'!$D:$D,1,FALSE)=C1169,VLOOKUP(C1169,'Package 218'!$D:$F,3,FALSE)="Yes",VLOOKUP(A1169,'District Data'!$A$2:$O$321,14,FALSE)="Yes"),"Yes","No"),"No")</f>
        <v>Yes</v>
      </c>
      <c r="N1169" s="23" t="str">
        <f t="shared" si="66"/>
        <v>Yes</v>
      </c>
      <c r="O1169" s="131" t="str">
        <f t="shared" si="67"/>
        <v>Yes</v>
      </c>
    </row>
    <row r="1170" spans="1:15" x14ac:dyDescent="0.25">
      <c r="A1170" s="136" t="s">
        <v>2299</v>
      </c>
      <c r="B1170" s="136" t="s">
        <v>3222</v>
      </c>
      <c r="C1170" s="26">
        <v>3555</v>
      </c>
      <c r="D1170" s="26" t="s">
        <v>2301</v>
      </c>
      <c r="E1170" s="114">
        <v>195.26</v>
      </c>
      <c r="F1170" s="114">
        <v>0</v>
      </c>
      <c r="G1170" s="114">
        <v>0</v>
      </c>
      <c r="H1170" s="114">
        <v>0</v>
      </c>
      <c r="I1170" s="114">
        <v>0</v>
      </c>
      <c r="J1170" s="91">
        <f t="shared" si="65"/>
        <v>195.26</v>
      </c>
      <c r="K1170" s="118" t="str">
        <f>IFERROR(VLOOKUP(C1170,'CEDARS School FRPL'!$C$4:$H$2393,6,FALSE),"No")</f>
        <v>Yes</v>
      </c>
      <c r="L1170" s="118" t="str">
        <f>VLOOKUP(A1170,'District Data'!$A$2:$P$321,14,FALSE)</f>
        <v>Yes</v>
      </c>
      <c r="M1170" s="120" t="str">
        <f>IFERROR(IF(AND(VLOOKUP(C1170,'Package 218'!$D:$D,1,FALSE)=C1170,VLOOKUP(C1170,'Package 218'!$D:$F,3,FALSE)="Yes",VLOOKUP(A1170,'District Data'!$A$2:$O$321,14,FALSE)="Yes"),"Yes","No"),"No")</f>
        <v>Yes</v>
      </c>
      <c r="N1170" s="23" t="str">
        <f t="shared" si="66"/>
        <v>Yes</v>
      </c>
      <c r="O1170" s="131" t="str">
        <f t="shared" si="67"/>
        <v>Yes</v>
      </c>
    </row>
    <row r="1171" spans="1:15" x14ac:dyDescent="0.25">
      <c r="A1171" s="136" t="s">
        <v>311</v>
      </c>
      <c r="B1171" s="136" t="s">
        <v>2944</v>
      </c>
      <c r="C1171" s="26">
        <v>2166</v>
      </c>
      <c r="D1171" s="26" t="s">
        <v>312</v>
      </c>
      <c r="E1171" s="114">
        <v>861.23</v>
      </c>
      <c r="F1171" s="114">
        <v>0</v>
      </c>
      <c r="G1171" s="114">
        <v>105.74000000000001</v>
      </c>
      <c r="H1171" s="114">
        <v>7.1</v>
      </c>
      <c r="I1171" s="114">
        <v>0</v>
      </c>
      <c r="J1171" s="91">
        <f t="shared" si="65"/>
        <v>974.07</v>
      </c>
      <c r="K1171" s="118" t="str">
        <f>IFERROR(VLOOKUP(C1171,'CEDARS School FRPL'!$C$4:$H$2393,6,FALSE),"No")</f>
        <v>Yes</v>
      </c>
      <c r="L1171" s="118" t="str">
        <f>VLOOKUP(A1171,'District Data'!$A$2:$P$321,14,FALSE)</f>
        <v>Yes</v>
      </c>
      <c r="M1171" s="120" t="str">
        <f>IFERROR(IF(AND(VLOOKUP(C1171,'Package 218'!$D:$D,1,FALSE)=C1171,VLOOKUP(C1171,'Package 218'!$D:$F,3,FALSE)="Yes",VLOOKUP(A1171,'District Data'!$A$2:$O$321,14,FALSE)="Yes"),"Yes","No"),"No")</f>
        <v>Yes</v>
      </c>
      <c r="N1171" s="23" t="str">
        <f t="shared" si="66"/>
        <v>Yes</v>
      </c>
      <c r="O1171" s="131" t="str">
        <f t="shared" si="67"/>
        <v>Yes</v>
      </c>
    </row>
    <row r="1172" spans="1:15" x14ac:dyDescent="0.25">
      <c r="A1172" s="136" t="s">
        <v>311</v>
      </c>
      <c r="B1172" s="136" t="s">
        <v>2944</v>
      </c>
      <c r="C1172" s="26">
        <v>2244</v>
      </c>
      <c r="D1172" s="26" t="s">
        <v>313</v>
      </c>
      <c r="E1172" s="114">
        <v>291.86</v>
      </c>
      <c r="F1172" s="114">
        <v>0</v>
      </c>
      <c r="G1172" s="114">
        <v>0</v>
      </c>
      <c r="H1172" s="114">
        <v>0</v>
      </c>
      <c r="I1172" s="114">
        <v>0</v>
      </c>
      <c r="J1172" s="91">
        <f t="shared" si="65"/>
        <v>291.86</v>
      </c>
      <c r="K1172" s="118" t="str">
        <f>IFERROR(VLOOKUP(C1172,'CEDARS School FRPL'!$C$4:$H$2393,6,FALSE),"No")</f>
        <v>Yes</v>
      </c>
      <c r="L1172" s="118" t="str">
        <f>VLOOKUP(A1172,'District Data'!$A$2:$P$321,14,FALSE)</f>
        <v>Yes</v>
      </c>
      <c r="M1172" s="120" t="str">
        <f>IFERROR(IF(AND(VLOOKUP(C1172,'Package 218'!$D:$D,1,FALSE)=C1172,VLOOKUP(C1172,'Package 218'!$D:$F,3,FALSE)="Yes",VLOOKUP(A1172,'District Data'!$A$2:$O$321,14,FALSE)="Yes"),"Yes","No"),"No")</f>
        <v>Yes</v>
      </c>
      <c r="N1172" s="23" t="str">
        <f t="shared" si="66"/>
        <v>Yes</v>
      </c>
      <c r="O1172" s="131" t="str">
        <f t="shared" si="67"/>
        <v>Yes</v>
      </c>
    </row>
    <row r="1173" spans="1:15" x14ac:dyDescent="0.25">
      <c r="A1173" s="136" t="s">
        <v>311</v>
      </c>
      <c r="B1173" s="136" t="s">
        <v>2944</v>
      </c>
      <c r="C1173" s="26">
        <v>2291</v>
      </c>
      <c r="D1173" s="26" t="s">
        <v>314</v>
      </c>
      <c r="E1173" s="114">
        <v>346.7</v>
      </c>
      <c r="F1173" s="114">
        <v>0</v>
      </c>
      <c r="G1173" s="114">
        <v>0</v>
      </c>
      <c r="H1173" s="114">
        <v>0</v>
      </c>
      <c r="I1173" s="114">
        <v>0</v>
      </c>
      <c r="J1173" s="91">
        <f t="shared" si="65"/>
        <v>346.7</v>
      </c>
      <c r="K1173" s="118" t="str">
        <f>IFERROR(VLOOKUP(C1173,'CEDARS School FRPL'!$C$4:$H$2393,6,FALSE),"No")</f>
        <v>Yes</v>
      </c>
      <c r="L1173" s="118" t="str">
        <f>VLOOKUP(A1173,'District Data'!$A$2:$P$321,14,FALSE)</f>
        <v>Yes</v>
      </c>
      <c r="M1173" s="120" t="str">
        <f>IFERROR(IF(AND(VLOOKUP(C1173,'Package 218'!$D:$D,1,FALSE)=C1173,VLOOKUP(C1173,'Package 218'!$D:$F,3,FALSE)="Yes",VLOOKUP(A1173,'District Data'!$A$2:$O$321,14,FALSE)="Yes"),"Yes","No"),"No")</f>
        <v>Yes</v>
      </c>
      <c r="N1173" s="23" t="str">
        <f t="shared" si="66"/>
        <v>Yes</v>
      </c>
      <c r="O1173" s="131" t="str">
        <f t="shared" si="67"/>
        <v>Yes</v>
      </c>
    </row>
    <row r="1174" spans="1:15" x14ac:dyDescent="0.25">
      <c r="A1174" s="136" t="s">
        <v>311</v>
      </c>
      <c r="B1174" s="136" t="s">
        <v>2944</v>
      </c>
      <c r="C1174" s="26">
        <v>2704</v>
      </c>
      <c r="D1174" s="26" t="s">
        <v>315</v>
      </c>
      <c r="E1174" s="114">
        <v>452.44</v>
      </c>
      <c r="F1174" s="114">
        <v>0</v>
      </c>
      <c r="G1174" s="114">
        <v>0</v>
      </c>
      <c r="H1174" s="114">
        <v>0</v>
      </c>
      <c r="I1174" s="114">
        <v>0</v>
      </c>
      <c r="J1174" s="91">
        <f t="shared" si="65"/>
        <v>452.44</v>
      </c>
      <c r="K1174" s="118" t="str">
        <f>IFERROR(VLOOKUP(C1174,'CEDARS School FRPL'!$C$4:$H$2393,6,FALSE),"No")</f>
        <v>Yes</v>
      </c>
      <c r="L1174" s="118" t="str">
        <f>VLOOKUP(A1174,'District Data'!$A$2:$P$321,14,FALSE)</f>
        <v>Yes</v>
      </c>
      <c r="M1174" s="120" t="str">
        <f>IFERROR(IF(AND(VLOOKUP(C1174,'Package 218'!$D:$D,1,FALSE)=C1174,VLOOKUP(C1174,'Package 218'!$D:$F,3,FALSE)="Yes",VLOOKUP(A1174,'District Data'!$A$2:$O$321,14,FALSE)="Yes"),"Yes","No"),"No")</f>
        <v>Yes</v>
      </c>
      <c r="N1174" s="23" t="str">
        <f t="shared" si="66"/>
        <v>Yes</v>
      </c>
      <c r="O1174" s="131" t="str">
        <f t="shared" si="67"/>
        <v>Yes</v>
      </c>
    </row>
    <row r="1175" spans="1:15" x14ac:dyDescent="0.25">
      <c r="A1175" s="136" t="s">
        <v>311</v>
      </c>
      <c r="B1175" s="136" t="s">
        <v>2944</v>
      </c>
      <c r="C1175" s="26">
        <v>2768</v>
      </c>
      <c r="D1175" s="26" t="s">
        <v>45</v>
      </c>
      <c r="E1175" s="114">
        <v>302.39999999999998</v>
      </c>
      <c r="F1175" s="114">
        <v>0</v>
      </c>
      <c r="G1175" s="114">
        <v>0</v>
      </c>
      <c r="H1175" s="114">
        <v>0</v>
      </c>
      <c r="I1175" s="114">
        <v>0</v>
      </c>
      <c r="J1175" s="91">
        <f t="shared" si="65"/>
        <v>302.39999999999998</v>
      </c>
      <c r="K1175" s="118" t="str">
        <f>IFERROR(VLOOKUP(C1175,'CEDARS School FRPL'!$C$4:$H$2393,6,FALSE),"No")</f>
        <v>Yes</v>
      </c>
      <c r="L1175" s="118" t="str">
        <f>VLOOKUP(A1175,'District Data'!$A$2:$P$321,14,FALSE)</f>
        <v>Yes</v>
      </c>
      <c r="M1175" s="120" t="str">
        <f>IFERROR(IF(AND(VLOOKUP(C1175,'Package 218'!$D:$D,1,FALSE)=C1175,VLOOKUP(C1175,'Package 218'!$D:$F,3,FALSE)="Yes",VLOOKUP(A1175,'District Data'!$A$2:$O$321,14,FALSE)="Yes"),"Yes","No"),"No")</f>
        <v>Yes</v>
      </c>
      <c r="N1175" s="23" t="str">
        <f t="shared" si="66"/>
        <v>Yes</v>
      </c>
      <c r="O1175" s="131" t="str">
        <f t="shared" si="67"/>
        <v>Yes</v>
      </c>
    </row>
    <row r="1176" spans="1:15" x14ac:dyDescent="0.25">
      <c r="A1176" s="136" t="s">
        <v>311</v>
      </c>
      <c r="B1176" s="136" t="s">
        <v>2944</v>
      </c>
      <c r="C1176" s="26">
        <v>3172</v>
      </c>
      <c r="D1176" s="26" t="s">
        <v>316</v>
      </c>
      <c r="E1176" s="114">
        <v>390.45</v>
      </c>
      <c r="F1176" s="114">
        <v>0</v>
      </c>
      <c r="G1176" s="114">
        <v>0</v>
      </c>
      <c r="H1176" s="114">
        <v>0</v>
      </c>
      <c r="I1176" s="114">
        <v>0</v>
      </c>
      <c r="J1176" s="91">
        <f t="shared" si="65"/>
        <v>390.45</v>
      </c>
      <c r="K1176" s="118" t="str">
        <f>IFERROR(VLOOKUP(C1176,'CEDARS School FRPL'!$C$4:$H$2393,6,FALSE),"No")</f>
        <v>Yes</v>
      </c>
      <c r="L1176" s="118" t="str">
        <f>VLOOKUP(A1176,'District Data'!$A$2:$P$321,14,FALSE)</f>
        <v>Yes</v>
      </c>
      <c r="M1176" s="120" t="str">
        <f>IFERROR(IF(AND(VLOOKUP(C1176,'Package 218'!$D:$D,1,FALSE)=C1176,VLOOKUP(C1176,'Package 218'!$D:$F,3,FALSE)="Yes",VLOOKUP(A1176,'District Data'!$A$2:$O$321,14,FALSE)="Yes"),"Yes","No"),"No")</f>
        <v>Yes</v>
      </c>
      <c r="N1176" s="23" t="str">
        <f t="shared" si="66"/>
        <v>Yes</v>
      </c>
      <c r="O1176" s="131" t="str">
        <f t="shared" si="67"/>
        <v>Yes</v>
      </c>
    </row>
    <row r="1177" spans="1:15" x14ac:dyDescent="0.25">
      <c r="A1177" s="136" t="s">
        <v>311</v>
      </c>
      <c r="B1177" s="136" t="s">
        <v>2944</v>
      </c>
      <c r="C1177" s="26">
        <v>3240</v>
      </c>
      <c r="D1177" s="26" t="s">
        <v>317</v>
      </c>
      <c r="E1177" s="114">
        <v>522.80999999999995</v>
      </c>
      <c r="F1177" s="114">
        <v>0</v>
      </c>
      <c r="G1177" s="114">
        <v>0</v>
      </c>
      <c r="H1177" s="114">
        <v>0</v>
      </c>
      <c r="I1177" s="114">
        <v>0</v>
      </c>
      <c r="J1177" s="91">
        <f t="shared" si="65"/>
        <v>522.80999999999995</v>
      </c>
      <c r="K1177" s="118" t="str">
        <f>IFERROR(VLOOKUP(C1177,'CEDARS School FRPL'!$C$4:$H$2393,6,FALSE),"No")</f>
        <v>Yes</v>
      </c>
      <c r="L1177" s="118" t="str">
        <f>VLOOKUP(A1177,'District Data'!$A$2:$P$321,14,FALSE)</f>
        <v>Yes</v>
      </c>
      <c r="M1177" s="120" t="str">
        <f>IFERROR(IF(AND(VLOOKUP(C1177,'Package 218'!$D:$D,1,FALSE)=C1177,VLOOKUP(C1177,'Package 218'!$D:$F,3,FALSE)="Yes",VLOOKUP(A1177,'District Data'!$A$2:$O$321,14,FALSE)="Yes"),"Yes","No"),"No")</f>
        <v>Yes</v>
      </c>
      <c r="N1177" s="23" t="str">
        <f t="shared" si="66"/>
        <v>Yes</v>
      </c>
      <c r="O1177" s="131" t="str">
        <f t="shared" si="67"/>
        <v>Yes</v>
      </c>
    </row>
    <row r="1178" spans="1:15" x14ac:dyDescent="0.25">
      <c r="A1178" s="136" t="s">
        <v>311</v>
      </c>
      <c r="B1178" s="136" t="s">
        <v>2944</v>
      </c>
      <c r="C1178" s="26">
        <v>5359</v>
      </c>
      <c r="D1178" s="26" t="s">
        <v>318</v>
      </c>
      <c r="E1178" s="114">
        <v>59.53</v>
      </c>
      <c r="F1178" s="114">
        <v>0</v>
      </c>
      <c r="G1178" s="114">
        <v>0</v>
      </c>
      <c r="H1178" s="114">
        <v>0</v>
      </c>
      <c r="I1178" s="114">
        <v>0</v>
      </c>
      <c r="J1178" s="91">
        <f t="shared" si="65"/>
        <v>59.53</v>
      </c>
      <c r="K1178" s="118" t="str">
        <f>IFERROR(VLOOKUP(C1178,'CEDARS School FRPL'!$C$4:$H$2393,6,FALSE),"No")</f>
        <v>Yes</v>
      </c>
      <c r="L1178" s="118" t="str">
        <f>VLOOKUP(A1178,'District Data'!$A$2:$P$321,14,FALSE)</f>
        <v>Yes</v>
      </c>
      <c r="M1178" s="120" t="str">
        <f>IFERROR(IF(AND(VLOOKUP(C1178,'Package 218'!$D:$D,1,FALSE)=C1178,VLOOKUP(C1178,'Package 218'!$D:$F,3,FALSE)="Yes",VLOOKUP(A1178,'District Data'!$A$2:$O$321,14,FALSE)="Yes"),"Yes","No"),"No")</f>
        <v>Yes</v>
      </c>
      <c r="N1178" s="23" t="str">
        <f t="shared" si="66"/>
        <v>Yes</v>
      </c>
      <c r="O1178" s="131" t="str">
        <f t="shared" si="67"/>
        <v>Yes</v>
      </c>
    </row>
    <row r="1179" spans="1:15" x14ac:dyDescent="0.25">
      <c r="A1179" s="136" t="s">
        <v>1972</v>
      </c>
      <c r="B1179" s="136" t="s">
        <v>3173</v>
      </c>
      <c r="C1179" s="26">
        <v>2186</v>
      </c>
      <c r="D1179" s="26" t="s">
        <v>1973</v>
      </c>
      <c r="E1179" s="114">
        <v>24.64</v>
      </c>
      <c r="F1179" s="114">
        <v>0</v>
      </c>
      <c r="G1179" s="114">
        <v>0.76</v>
      </c>
      <c r="H1179" s="114">
        <v>0</v>
      </c>
      <c r="I1179" s="114">
        <v>0</v>
      </c>
      <c r="J1179" s="91">
        <f t="shared" si="65"/>
        <v>25.400000000000002</v>
      </c>
      <c r="K1179" s="118" t="str">
        <f>IFERROR(VLOOKUP(C1179,'CEDARS School FRPL'!$C$4:$H$2393,6,FALSE),"No")</f>
        <v>Yes</v>
      </c>
      <c r="L1179" s="118" t="str">
        <f>VLOOKUP(A1179,'District Data'!$A$2:$P$321,14,FALSE)</f>
        <v>Yes</v>
      </c>
      <c r="M1179" s="120" t="str">
        <f>IFERROR(IF(AND(VLOOKUP(C1179,'Package 218'!$D:$D,1,FALSE)=C1179,VLOOKUP(C1179,'Package 218'!$D:$F,3,FALSE)="Yes",VLOOKUP(A1179,'District Data'!$A$2:$O$321,14,FALSE)="Yes"),"Yes","No"),"No")</f>
        <v>No</v>
      </c>
      <c r="N1179" s="23" t="str">
        <f t="shared" si="66"/>
        <v>No</v>
      </c>
      <c r="O1179" s="131" t="str">
        <f t="shared" si="67"/>
        <v>No</v>
      </c>
    </row>
    <row r="1180" spans="1:15" x14ac:dyDescent="0.25">
      <c r="A1180" s="136" t="s">
        <v>1972</v>
      </c>
      <c r="B1180" s="136" t="s">
        <v>3173</v>
      </c>
      <c r="C1180" s="26">
        <v>3050</v>
      </c>
      <c r="D1180" s="26" t="s">
        <v>1974</v>
      </c>
      <c r="E1180" s="114">
        <v>35.9</v>
      </c>
      <c r="F1180" s="114">
        <v>0</v>
      </c>
      <c r="G1180" s="114">
        <v>0</v>
      </c>
      <c r="H1180" s="114">
        <v>0</v>
      </c>
      <c r="I1180" s="114">
        <v>0</v>
      </c>
      <c r="J1180" s="91">
        <f t="shared" si="65"/>
        <v>35.9</v>
      </c>
      <c r="K1180" s="118" t="str">
        <f>IFERROR(VLOOKUP(C1180,'CEDARS School FRPL'!$C$4:$H$2393,6,FALSE),"No")</f>
        <v>Yes</v>
      </c>
      <c r="L1180" s="118" t="str">
        <f>VLOOKUP(A1180,'District Data'!$A$2:$P$321,14,FALSE)</f>
        <v>Yes</v>
      </c>
      <c r="M1180" s="120" t="str">
        <f>IFERROR(IF(AND(VLOOKUP(C1180,'Package 218'!$D:$D,1,FALSE)=C1180,VLOOKUP(C1180,'Package 218'!$D:$F,3,FALSE)="Yes",VLOOKUP(A1180,'District Data'!$A$2:$O$321,14,FALSE)="Yes"),"Yes","No"),"No")</f>
        <v>Yes</v>
      </c>
      <c r="N1180" s="23" t="str">
        <f t="shared" si="66"/>
        <v>Yes</v>
      </c>
      <c r="O1180" s="131" t="str">
        <f t="shared" si="67"/>
        <v>Yes</v>
      </c>
    </row>
    <row r="1181" spans="1:15" x14ac:dyDescent="0.25">
      <c r="A1181" s="136" t="s">
        <v>1615</v>
      </c>
      <c r="B1181" s="136" t="s">
        <v>3139</v>
      </c>
      <c r="C1181" s="26">
        <v>2478</v>
      </c>
      <c r="D1181" s="26" t="s">
        <v>1616</v>
      </c>
      <c r="E1181" s="114">
        <v>291.20999999999998</v>
      </c>
      <c r="F1181" s="114">
        <v>0</v>
      </c>
      <c r="G1181" s="114">
        <v>17.989999999999998</v>
      </c>
      <c r="H1181" s="114">
        <v>0</v>
      </c>
      <c r="I1181" s="114">
        <v>0</v>
      </c>
      <c r="J1181" s="91">
        <f t="shared" si="65"/>
        <v>309.2</v>
      </c>
      <c r="K1181" s="118" t="str">
        <f>IFERROR(VLOOKUP(C1181,'CEDARS School FRPL'!$C$4:$H$2393,6,FALSE),"No")</f>
        <v>No</v>
      </c>
      <c r="L1181" s="118" t="str">
        <f>VLOOKUP(A1181,'District Data'!$A$2:$P$321,14,FALSE)</f>
        <v>Yes</v>
      </c>
      <c r="M1181" s="120" t="str">
        <f>IFERROR(IF(AND(VLOOKUP(C1181,'Package 218'!$D:$D,1,FALSE)=C1181,VLOOKUP(C1181,'Package 218'!$D:$F,3,FALSE)="Yes",VLOOKUP(A1181,'District Data'!$A$2:$O$321,14,FALSE)="Yes"),"Yes","No"),"No")</f>
        <v>No</v>
      </c>
      <c r="N1181" s="23" t="str">
        <f t="shared" si="66"/>
        <v>No</v>
      </c>
      <c r="O1181" s="131" t="str">
        <f t="shared" si="67"/>
        <v>No</v>
      </c>
    </row>
    <row r="1182" spans="1:15" x14ac:dyDescent="0.25">
      <c r="A1182" s="136" t="s">
        <v>1615</v>
      </c>
      <c r="B1182" s="136" t="s">
        <v>3139</v>
      </c>
      <c r="C1182" s="26">
        <v>2864</v>
      </c>
      <c r="D1182" s="26" t="s">
        <v>1617</v>
      </c>
      <c r="E1182" s="114">
        <v>342.15</v>
      </c>
      <c r="F1182" s="114">
        <v>16.27</v>
      </c>
      <c r="G1182" s="114">
        <v>0</v>
      </c>
      <c r="H1182" s="114">
        <v>0</v>
      </c>
      <c r="I1182" s="114">
        <v>0</v>
      </c>
      <c r="J1182" s="91">
        <f t="shared" si="65"/>
        <v>358.41999999999996</v>
      </c>
      <c r="K1182" s="118" t="str">
        <f>IFERROR(VLOOKUP(C1182,'CEDARS School FRPL'!$C$4:$H$2393,6,FALSE),"No")</f>
        <v>No</v>
      </c>
      <c r="L1182" s="118" t="str">
        <f>VLOOKUP(A1182,'District Data'!$A$2:$P$321,14,FALSE)</f>
        <v>Yes</v>
      </c>
      <c r="M1182" s="120" t="str">
        <f>IFERROR(IF(AND(VLOOKUP(C1182,'Package 218'!$D:$D,1,FALSE)=C1182,VLOOKUP(C1182,'Package 218'!$D:$F,3,FALSE)="Yes",VLOOKUP(A1182,'District Data'!$A$2:$O$321,14,FALSE)="Yes"),"Yes","No"),"No")</f>
        <v>No</v>
      </c>
      <c r="N1182" s="23" t="str">
        <f t="shared" si="66"/>
        <v>No</v>
      </c>
      <c r="O1182" s="131" t="str">
        <f t="shared" si="67"/>
        <v>No</v>
      </c>
    </row>
    <row r="1183" spans="1:15" x14ac:dyDescent="0.25">
      <c r="A1183" s="136" t="s">
        <v>1615</v>
      </c>
      <c r="B1183" s="136" t="s">
        <v>3139</v>
      </c>
      <c r="C1183" s="26">
        <v>5688</v>
      </c>
      <c r="D1183" s="26" t="s">
        <v>3288</v>
      </c>
      <c r="E1183" s="114">
        <v>60.95</v>
      </c>
      <c r="F1183" s="114">
        <v>0</v>
      </c>
      <c r="G1183" s="114">
        <v>0</v>
      </c>
      <c r="H1183" s="114">
        <v>0</v>
      </c>
      <c r="I1183" s="114">
        <v>0</v>
      </c>
      <c r="J1183" s="91">
        <f t="shared" si="65"/>
        <v>60.95</v>
      </c>
      <c r="K1183" s="118" t="str">
        <f>IFERROR(VLOOKUP(C1183,'CEDARS School FRPL'!$C$4:$H$2393,6,FALSE),"No")</f>
        <v>No</v>
      </c>
      <c r="L1183" s="118" t="str">
        <f>VLOOKUP(A1183,'District Data'!$A$2:$P$321,14,FALSE)</f>
        <v>Yes</v>
      </c>
      <c r="M1183" s="120" t="str">
        <f>IFERROR(IF(AND(VLOOKUP(C1183,'Package 218'!$D:$D,1,FALSE)=C1183,VLOOKUP(C1183,'Package 218'!$D:$F,3,FALSE)="Yes",VLOOKUP(A1183,'District Data'!$A$2:$O$321,14,FALSE)="Yes"),"Yes","No"),"No")</f>
        <v>No</v>
      </c>
      <c r="N1183" s="23" t="str">
        <f t="shared" si="66"/>
        <v>No</v>
      </c>
      <c r="O1183" s="131" t="str">
        <f t="shared" si="67"/>
        <v>No</v>
      </c>
    </row>
    <row r="1184" spans="1:15" x14ac:dyDescent="0.25">
      <c r="A1184" s="136" t="s">
        <v>18</v>
      </c>
      <c r="B1184" s="136" t="s">
        <v>2916</v>
      </c>
      <c r="C1184" s="26">
        <v>2860</v>
      </c>
      <c r="D1184" s="26" t="s">
        <v>19</v>
      </c>
      <c r="E1184" s="114">
        <v>102.34</v>
      </c>
      <c r="F1184" s="114">
        <v>0</v>
      </c>
      <c r="G1184" s="114">
        <v>0</v>
      </c>
      <c r="H1184" s="114">
        <v>0</v>
      </c>
      <c r="I1184" s="114">
        <v>0</v>
      </c>
      <c r="J1184" s="91">
        <f t="shared" si="65"/>
        <v>102.34</v>
      </c>
      <c r="K1184" s="118" t="str">
        <f>IFERROR(VLOOKUP(C1184,'CEDARS School FRPL'!$C$4:$H$2393,6,FALSE),"No")</f>
        <v>No</v>
      </c>
      <c r="L1184" s="118" t="str">
        <f>VLOOKUP(A1184,'District Data'!$A$2:$P$321,14,FALSE)</f>
        <v>Yes</v>
      </c>
      <c r="M1184" s="120" t="str">
        <f>IFERROR(IF(AND(VLOOKUP(C1184,'Package 218'!$D:$D,1,FALSE)=C1184,VLOOKUP(C1184,'Package 218'!$D:$F,3,FALSE)="Yes",VLOOKUP(A1184,'District Data'!$A$2:$O$321,14,FALSE)="Yes"),"Yes","No"),"No")</f>
        <v>No</v>
      </c>
      <c r="N1184" s="23" t="str">
        <f t="shared" si="66"/>
        <v>No</v>
      </c>
      <c r="O1184" s="131" t="str">
        <f t="shared" si="67"/>
        <v>No</v>
      </c>
    </row>
    <row r="1185" spans="1:15" x14ac:dyDescent="0.25">
      <c r="A1185" s="136" t="s">
        <v>432</v>
      </c>
      <c r="B1185" s="136" t="s">
        <v>2964</v>
      </c>
      <c r="C1185" s="26">
        <v>2862</v>
      </c>
      <c r="D1185" s="26" t="s">
        <v>433</v>
      </c>
      <c r="E1185" s="114">
        <v>41.8</v>
      </c>
      <c r="F1185" s="114">
        <v>0</v>
      </c>
      <c r="G1185" s="114">
        <v>0</v>
      </c>
      <c r="H1185" s="114">
        <v>0</v>
      </c>
      <c r="I1185" s="114">
        <v>0</v>
      </c>
      <c r="J1185" s="91">
        <f t="shared" si="65"/>
        <v>41.8</v>
      </c>
      <c r="K1185" s="118" t="str">
        <f>IFERROR(VLOOKUP(C1185,'CEDARS School FRPL'!$C$4:$H$2393,6,FALSE),"No")</f>
        <v>Yes</v>
      </c>
      <c r="L1185" s="118" t="str">
        <f>VLOOKUP(A1185,'District Data'!$A$2:$P$321,14,FALSE)</f>
        <v>Yes</v>
      </c>
      <c r="M1185" s="120" t="str">
        <f>IFERROR(IF(AND(VLOOKUP(C1185,'Package 218'!$D:$D,1,FALSE)=C1185,VLOOKUP(C1185,'Package 218'!$D:$F,3,FALSE)="Yes",VLOOKUP(A1185,'District Data'!$A$2:$O$321,14,FALSE)="Yes"),"Yes","No"),"No")</f>
        <v>Yes</v>
      </c>
      <c r="N1185" s="23" t="str">
        <f t="shared" si="66"/>
        <v>Yes</v>
      </c>
      <c r="O1185" s="131" t="str">
        <f t="shared" si="67"/>
        <v>Yes</v>
      </c>
    </row>
    <row r="1186" spans="1:15" x14ac:dyDescent="0.25">
      <c r="A1186" s="137" t="s">
        <v>432</v>
      </c>
      <c r="B1186" s="131" t="s">
        <v>2964</v>
      </c>
      <c r="C1186" s="187">
        <v>2863</v>
      </c>
      <c r="D1186" s="26" t="s">
        <v>434</v>
      </c>
      <c r="E1186" s="114">
        <v>43.45</v>
      </c>
      <c r="F1186" s="114">
        <v>0</v>
      </c>
      <c r="G1186" s="114">
        <v>1.1300000000000001</v>
      </c>
      <c r="H1186" s="114">
        <v>0</v>
      </c>
      <c r="I1186" s="114">
        <v>0</v>
      </c>
      <c r="J1186" s="91">
        <f t="shared" si="65"/>
        <v>44.580000000000005</v>
      </c>
      <c r="K1186" s="118" t="str">
        <f>IFERROR(VLOOKUP(C1186,'CEDARS School FRPL'!$C$4:$H$2393,6,FALSE),"No")</f>
        <v>No</v>
      </c>
      <c r="L1186" s="118" t="str">
        <f>VLOOKUP(A1186,'District Data'!$A$2:$P$321,14,FALSE)</f>
        <v>Yes</v>
      </c>
      <c r="M1186" s="120" t="str">
        <f>IFERROR(IF(AND(VLOOKUP(C1186,'Package 218'!$D:$D,1,FALSE)=C1186,VLOOKUP(C1186,'Package 218'!$D:$F,3,FALSE)="Yes",VLOOKUP(A1186,'District Data'!$A$2:$O$321,14,FALSE)="Yes"),"Yes","No"),"No")</f>
        <v>No</v>
      </c>
      <c r="N1186" s="23" t="str">
        <f t="shared" si="66"/>
        <v>No</v>
      </c>
      <c r="O1186" s="131" t="str">
        <f t="shared" si="67"/>
        <v>No</v>
      </c>
    </row>
    <row r="1187" spans="1:15" x14ac:dyDescent="0.25">
      <c r="A1187" s="136" t="s">
        <v>1411</v>
      </c>
      <c r="B1187" s="136" t="s">
        <v>3094</v>
      </c>
      <c r="C1187" s="26">
        <v>2443</v>
      </c>
      <c r="D1187" s="26" t="s">
        <v>1412</v>
      </c>
      <c r="E1187" s="114">
        <v>97.86</v>
      </c>
      <c r="F1187" s="114">
        <v>0</v>
      </c>
      <c r="G1187" s="114">
        <v>3.65</v>
      </c>
      <c r="H1187" s="114">
        <v>0</v>
      </c>
      <c r="I1187" s="114">
        <v>0</v>
      </c>
      <c r="J1187" s="91">
        <f t="shared" si="65"/>
        <v>101.51</v>
      </c>
      <c r="K1187" s="118" t="str">
        <f>IFERROR(VLOOKUP(C1187,'CEDARS School FRPL'!$C$4:$H$2393,6,FALSE),"No")</f>
        <v>Yes</v>
      </c>
      <c r="L1187" s="118" t="str">
        <f>VLOOKUP(A1187,'District Data'!$A$2:$P$321,14,FALSE)</f>
        <v>Yes</v>
      </c>
      <c r="M1187" s="120" t="str">
        <f>IFERROR(IF(AND(VLOOKUP(C1187,'Package 218'!$D:$D,1,FALSE)=C1187,VLOOKUP(C1187,'Package 218'!$D:$F,3,FALSE)="Yes",VLOOKUP(A1187,'District Data'!$A$2:$O$321,14,FALSE)="Yes"),"Yes","No"),"No")</f>
        <v>Yes</v>
      </c>
      <c r="N1187" s="23" t="str">
        <f t="shared" si="66"/>
        <v>Yes</v>
      </c>
      <c r="O1187" s="131" t="str">
        <f t="shared" si="67"/>
        <v>Yes</v>
      </c>
    </row>
    <row r="1188" spans="1:15" x14ac:dyDescent="0.25">
      <c r="A1188" s="136" t="s">
        <v>1411</v>
      </c>
      <c r="B1188" s="136" t="s">
        <v>3094</v>
      </c>
      <c r="C1188" s="26">
        <v>2769</v>
      </c>
      <c r="D1188" s="26" t="s">
        <v>1413</v>
      </c>
      <c r="E1188" s="114">
        <v>110.7</v>
      </c>
      <c r="F1188" s="114">
        <v>0</v>
      </c>
      <c r="G1188" s="114">
        <v>0</v>
      </c>
      <c r="H1188" s="114">
        <v>0</v>
      </c>
      <c r="I1188" s="114">
        <v>0</v>
      </c>
      <c r="J1188" s="91">
        <f t="shared" si="65"/>
        <v>110.7</v>
      </c>
      <c r="K1188" s="118" t="str">
        <f>IFERROR(VLOOKUP(C1188,'CEDARS School FRPL'!$C$4:$H$2393,6,FALSE),"No")</f>
        <v>Yes</v>
      </c>
      <c r="L1188" s="118" t="str">
        <f>VLOOKUP(A1188,'District Data'!$A$2:$P$321,14,FALSE)</f>
        <v>Yes</v>
      </c>
      <c r="M1188" s="120" t="str">
        <f>IFERROR(IF(AND(VLOOKUP(C1188,'Package 218'!$D:$D,1,FALSE)=C1188,VLOOKUP(C1188,'Package 218'!$D:$F,3,FALSE)="Yes",VLOOKUP(A1188,'District Data'!$A$2:$O$321,14,FALSE)="Yes"),"Yes","No"),"No")</f>
        <v>Yes</v>
      </c>
      <c r="N1188" s="23" t="str">
        <f t="shared" si="66"/>
        <v>Yes</v>
      </c>
      <c r="O1188" s="131" t="str">
        <f t="shared" si="67"/>
        <v>Yes</v>
      </c>
    </row>
    <row r="1189" spans="1:15" x14ac:dyDescent="0.25">
      <c r="A1189" s="136" t="s">
        <v>2319</v>
      </c>
      <c r="B1189" s="136" t="s">
        <v>3226</v>
      </c>
      <c r="C1189" s="26">
        <v>3289</v>
      </c>
      <c r="D1189" s="26" t="s">
        <v>2320</v>
      </c>
      <c r="E1189" s="114">
        <v>114.8</v>
      </c>
      <c r="F1189" s="114">
        <v>0</v>
      </c>
      <c r="G1189" s="114">
        <v>2.57</v>
      </c>
      <c r="H1189" s="114">
        <v>0</v>
      </c>
      <c r="I1189" s="114">
        <v>0</v>
      </c>
      <c r="J1189" s="91">
        <f t="shared" si="65"/>
        <v>117.36999999999999</v>
      </c>
      <c r="K1189" s="118" t="str">
        <f>IFERROR(VLOOKUP(C1189,'CEDARS School FRPL'!$C$4:$H$2393,6,FALSE),"No")</f>
        <v>No</v>
      </c>
      <c r="L1189" s="118" t="str">
        <f>VLOOKUP(A1189,'District Data'!$A$2:$P$321,14,FALSE)</f>
        <v>Yes</v>
      </c>
      <c r="M1189" s="120" t="str">
        <f>IFERROR(IF(AND(VLOOKUP(C1189,'Package 218'!$D:$D,1,FALSE)=C1189,VLOOKUP(C1189,'Package 218'!$D:$F,3,FALSE)="Yes",VLOOKUP(A1189,'District Data'!$A$2:$O$321,14,FALSE)="Yes"),"Yes","No"),"No")</f>
        <v>No</v>
      </c>
      <c r="N1189" s="23" t="str">
        <f t="shared" si="66"/>
        <v>No</v>
      </c>
      <c r="O1189" s="131" t="str">
        <f t="shared" si="67"/>
        <v>No</v>
      </c>
    </row>
    <row r="1190" spans="1:15" x14ac:dyDescent="0.25">
      <c r="A1190" s="136" t="s">
        <v>2319</v>
      </c>
      <c r="B1190" s="136" t="s">
        <v>3226</v>
      </c>
      <c r="C1190" s="26">
        <v>3290</v>
      </c>
      <c r="D1190" s="26" t="s">
        <v>2321</v>
      </c>
      <c r="E1190" s="114">
        <v>93.38</v>
      </c>
      <c r="F1190" s="114">
        <v>14.9</v>
      </c>
      <c r="G1190" s="114">
        <v>0</v>
      </c>
      <c r="H1190" s="114">
        <v>0</v>
      </c>
      <c r="I1190" s="114">
        <v>0</v>
      </c>
      <c r="J1190" s="91">
        <f t="shared" si="65"/>
        <v>108.28</v>
      </c>
      <c r="K1190" s="118" t="str">
        <f>IFERROR(VLOOKUP(C1190,'CEDARS School FRPL'!$C$4:$H$2393,6,FALSE),"No")</f>
        <v>No</v>
      </c>
      <c r="L1190" s="118" t="str">
        <f>VLOOKUP(A1190,'District Data'!$A$2:$P$321,14,FALSE)</f>
        <v>Yes</v>
      </c>
      <c r="M1190" s="120" t="str">
        <f>IFERROR(IF(AND(VLOOKUP(C1190,'Package 218'!$D:$D,1,FALSE)=C1190,VLOOKUP(C1190,'Package 218'!$D:$F,3,FALSE)="Yes",VLOOKUP(A1190,'District Data'!$A$2:$O$321,14,FALSE)="Yes"),"Yes","No"),"No")</f>
        <v>No</v>
      </c>
      <c r="N1190" s="23" t="str">
        <f t="shared" si="66"/>
        <v>No</v>
      </c>
      <c r="O1190" s="131" t="str">
        <f t="shared" si="67"/>
        <v>No</v>
      </c>
    </row>
    <row r="1191" spans="1:15" x14ac:dyDescent="0.25">
      <c r="A1191" s="136" t="s">
        <v>774</v>
      </c>
      <c r="B1191" s="136" t="s">
        <v>3010</v>
      </c>
      <c r="C1191" s="26">
        <v>2743</v>
      </c>
      <c r="D1191" s="26" t="s">
        <v>775</v>
      </c>
      <c r="E1191" s="114">
        <v>67.7</v>
      </c>
      <c r="F1191" s="114">
        <v>0</v>
      </c>
      <c r="G1191" s="114">
        <v>0</v>
      </c>
      <c r="H1191" s="114">
        <v>0</v>
      </c>
      <c r="I1191" s="114">
        <v>0</v>
      </c>
      <c r="J1191" s="91">
        <f t="shared" si="65"/>
        <v>67.7</v>
      </c>
      <c r="K1191" s="118" t="str">
        <f>IFERROR(VLOOKUP(C1191,'CEDARS School FRPL'!$C$4:$H$2393,6,FALSE),"No")</f>
        <v>Yes</v>
      </c>
      <c r="L1191" s="118" t="str">
        <f>VLOOKUP(A1191,'District Data'!$A$2:$P$321,14,FALSE)</f>
        <v>Yes</v>
      </c>
      <c r="M1191" s="120" t="str">
        <f>IFERROR(IF(AND(VLOOKUP(C1191,'Package 218'!$D:$D,1,FALSE)=C1191,VLOOKUP(C1191,'Package 218'!$D:$F,3,FALSE)="Yes",VLOOKUP(A1191,'District Data'!$A$2:$O$321,14,FALSE)="Yes"),"Yes","No"),"No")</f>
        <v>Yes</v>
      </c>
      <c r="N1191" s="23" t="str">
        <f t="shared" si="66"/>
        <v>Yes</v>
      </c>
      <c r="O1191" s="131" t="str">
        <f t="shared" si="67"/>
        <v>Yes</v>
      </c>
    </row>
    <row r="1192" spans="1:15" x14ac:dyDescent="0.25">
      <c r="A1192" s="136" t="s">
        <v>774</v>
      </c>
      <c r="B1192" s="136" t="s">
        <v>3010</v>
      </c>
      <c r="C1192" s="26">
        <v>3113</v>
      </c>
      <c r="D1192" s="26" t="s">
        <v>776</v>
      </c>
      <c r="E1192" s="114">
        <v>41.42</v>
      </c>
      <c r="F1192" s="114">
        <v>0</v>
      </c>
      <c r="G1192" s="114">
        <v>2.16</v>
      </c>
      <c r="H1192" s="114">
        <v>0</v>
      </c>
      <c r="I1192" s="114">
        <v>0</v>
      </c>
      <c r="J1192" s="91">
        <f t="shared" si="65"/>
        <v>43.58</v>
      </c>
      <c r="K1192" s="118" t="str">
        <f>IFERROR(VLOOKUP(C1192,'CEDARS School FRPL'!$C$4:$H$2393,6,FALSE),"No")</f>
        <v>Yes</v>
      </c>
      <c r="L1192" s="118" t="str">
        <f>VLOOKUP(A1192,'District Data'!$A$2:$P$321,14,FALSE)</f>
        <v>Yes</v>
      </c>
      <c r="M1192" s="120" t="str">
        <f>IFERROR(IF(AND(VLOOKUP(C1192,'Package 218'!$D:$D,1,FALSE)=C1192,VLOOKUP(C1192,'Package 218'!$D:$F,3,FALSE)="Yes",VLOOKUP(A1192,'District Data'!$A$2:$O$321,14,FALSE)="Yes"),"Yes","No"),"No")</f>
        <v>Yes</v>
      </c>
      <c r="N1192" s="23" t="str">
        <f t="shared" si="66"/>
        <v>Yes</v>
      </c>
      <c r="O1192" s="131" t="str">
        <f t="shared" si="67"/>
        <v>Yes</v>
      </c>
    </row>
    <row r="1193" spans="1:15" x14ac:dyDescent="0.25">
      <c r="A1193" s="136" t="s">
        <v>447</v>
      </c>
      <c r="B1193" s="136" t="s">
        <v>2969</v>
      </c>
      <c r="C1193" s="26">
        <v>2668</v>
      </c>
      <c r="D1193" s="26" t="s">
        <v>448</v>
      </c>
      <c r="E1193" s="114">
        <v>301.13</v>
      </c>
      <c r="F1193" s="114">
        <v>15</v>
      </c>
      <c r="G1193" s="114">
        <v>0</v>
      </c>
      <c r="H1193" s="114">
        <v>0</v>
      </c>
      <c r="I1193" s="114">
        <v>0</v>
      </c>
      <c r="J1193" s="91">
        <f t="shared" si="65"/>
        <v>316.13</v>
      </c>
      <c r="K1193" s="118" t="str">
        <f>IFERROR(VLOOKUP(C1193,'CEDARS School FRPL'!$C$4:$H$2393,6,FALSE),"No")</f>
        <v>Yes</v>
      </c>
      <c r="L1193" s="118" t="str">
        <f>VLOOKUP(A1193,'District Data'!$A$2:$P$321,14,FALSE)</f>
        <v>Yes</v>
      </c>
      <c r="M1193" s="120" t="str">
        <f>IFERROR(IF(AND(VLOOKUP(C1193,'Package 218'!$D:$D,1,FALSE)=C1193,VLOOKUP(C1193,'Package 218'!$D:$F,3,FALSE)="Yes",VLOOKUP(A1193,'District Data'!$A$2:$O$321,14,FALSE)="Yes"),"Yes","No"),"No")</f>
        <v>Yes</v>
      </c>
      <c r="N1193" s="23" t="str">
        <f t="shared" si="66"/>
        <v>Yes</v>
      </c>
      <c r="O1193" s="131" t="str">
        <f t="shared" si="67"/>
        <v>Yes</v>
      </c>
    </row>
    <row r="1194" spans="1:15" x14ac:dyDescent="0.25">
      <c r="A1194" s="136" t="s">
        <v>447</v>
      </c>
      <c r="B1194" s="136" t="s">
        <v>2969</v>
      </c>
      <c r="C1194" s="26">
        <v>3173</v>
      </c>
      <c r="D1194" s="26" t="s">
        <v>449</v>
      </c>
      <c r="E1194" s="114">
        <v>295.64999999999998</v>
      </c>
      <c r="F1194" s="114">
        <v>0</v>
      </c>
      <c r="G1194" s="114">
        <v>4.1100000000000003</v>
      </c>
      <c r="H1194" s="114">
        <v>0</v>
      </c>
      <c r="I1194" s="114">
        <v>0</v>
      </c>
      <c r="J1194" s="91">
        <f t="shared" si="65"/>
        <v>299.76</v>
      </c>
      <c r="K1194" s="118" t="str">
        <f>IFERROR(VLOOKUP(C1194,'CEDARS School FRPL'!$C$4:$H$2393,6,FALSE),"No")</f>
        <v>Yes</v>
      </c>
      <c r="L1194" s="118" t="str">
        <f>VLOOKUP(A1194,'District Data'!$A$2:$P$321,14,FALSE)</f>
        <v>Yes</v>
      </c>
      <c r="M1194" s="120" t="str">
        <f>IFERROR(IF(AND(VLOOKUP(C1194,'Package 218'!$D:$D,1,FALSE)=C1194,VLOOKUP(C1194,'Package 218'!$D:$F,3,FALSE)="Yes",VLOOKUP(A1194,'District Data'!$A$2:$O$321,14,FALSE)="Yes"),"Yes","No"),"No")</f>
        <v>Yes</v>
      </c>
      <c r="N1194" s="23" t="str">
        <f t="shared" si="66"/>
        <v>Yes</v>
      </c>
      <c r="O1194" s="131" t="str">
        <f t="shared" si="67"/>
        <v>Yes</v>
      </c>
    </row>
    <row r="1195" spans="1:15" x14ac:dyDescent="0.25">
      <c r="A1195" s="136" t="s">
        <v>447</v>
      </c>
      <c r="B1195" s="136" t="s">
        <v>2969</v>
      </c>
      <c r="C1195" s="26">
        <v>5643</v>
      </c>
      <c r="D1195" s="26" t="s">
        <v>2878</v>
      </c>
      <c r="E1195" s="114">
        <v>3.94</v>
      </c>
      <c r="F1195" s="114">
        <v>0</v>
      </c>
      <c r="G1195" s="114">
        <v>0</v>
      </c>
      <c r="H1195" s="114">
        <v>0</v>
      </c>
      <c r="I1195" s="114">
        <v>0</v>
      </c>
      <c r="J1195" s="91">
        <f t="shared" si="65"/>
        <v>3.94</v>
      </c>
      <c r="K1195" s="118" t="str">
        <f>IFERROR(VLOOKUP(C1195,'CEDARS School FRPL'!$C$4:$H$2393,6,FALSE),"No")</f>
        <v>No</v>
      </c>
      <c r="L1195" s="118" t="str">
        <f>VLOOKUP(A1195,'District Data'!$A$2:$P$321,14,FALSE)</f>
        <v>Yes</v>
      </c>
      <c r="M1195" s="120" t="str">
        <f>IFERROR(IF(AND(VLOOKUP(C1195,'Package 218'!$D:$D,1,FALSE)=C1195,VLOOKUP(C1195,'Package 218'!$D:$F,3,FALSE)="Yes",VLOOKUP(A1195,'District Data'!$A$2:$O$321,14,FALSE)="Yes"),"Yes","No"),"No")</f>
        <v>No</v>
      </c>
      <c r="N1195" s="23" t="str">
        <f t="shared" si="66"/>
        <v>No</v>
      </c>
      <c r="O1195" s="131" t="str">
        <f t="shared" si="67"/>
        <v>No</v>
      </c>
    </row>
    <row r="1196" spans="1:15" x14ac:dyDescent="0.25">
      <c r="A1196" s="136" t="s">
        <v>447</v>
      </c>
      <c r="B1196" s="136" t="s">
        <v>2969</v>
      </c>
      <c r="C1196" s="26">
        <v>5728</v>
      </c>
      <c r="D1196" s="26" t="s">
        <v>3266</v>
      </c>
      <c r="E1196" s="114">
        <v>18.34</v>
      </c>
      <c r="F1196" s="114">
        <v>0</v>
      </c>
      <c r="G1196" s="114">
        <v>0</v>
      </c>
      <c r="H1196" s="114">
        <v>0</v>
      </c>
      <c r="I1196" s="114">
        <v>0</v>
      </c>
      <c r="J1196" s="91">
        <f t="shared" si="65"/>
        <v>18.34</v>
      </c>
      <c r="K1196" s="118" t="str">
        <f>IFERROR(VLOOKUP(C1196,'CEDARS School FRPL'!$C$4:$H$2393,6,FALSE),"No")</f>
        <v>No</v>
      </c>
      <c r="L1196" s="118" t="str">
        <f>VLOOKUP(A1196,'District Data'!$A$2:$P$321,14,FALSE)</f>
        <v>Yes</v>
      </c>
      <c r="M1196" s="120" t="str">
        <f>IFERROR(IF(AND(VLOOKUP(C1196,'Package 218'!$D:$D,1,FALSE)=C1196,VLOOKUP(C1196,'Package 218'!$D:$F,3,FALSE)="Yes",VLOOKUP(A1196,'District Data'!$A$2:$O$321,14,FALSE)="Yes"),"Yes","No"),"No")</f>
        <v>No</v>
      </c>
      <c r="N1196" s="23" t="str">
        <f t="shared" si="66"/>
        <v>No</v>
      </c>
      <c r="O1196" s="131" t="str">
        <f t="shared" si="67"/>
        <v>No</v>
      </c>
    </row>
    <row r="1197" spans="1:15" x14ac:dyDescent="0.25">
      <c r="A1197" s="136" t="s">
        <v>1925</v>
      </c>
      <c r="B1197" s="136" t="s">
        <v>3170</v>
      </c>
      <c r="C1197" s="26">
        <v>2744</v>
      </c>
      <c r="D1197" s="26" t="s">
        <v>1926</v>
      </c>
      <c r="E1197" s="114">
        <v>213.4</v>
      </c>
      <c r="F1197" s="114">
        <v>0</v>
      </c>
      <c r="G1197" s="114">
        <v>0</v>
      </c>
      <c r="H1197" s="114">
        <v>0</v>
      </c>
      <c r="I1197" s="114">
        <v>0</v>
      </c>
      <c r="J1197" s="91">
        <f t="shared" si="65"/>
        <v>213.4</v>
      </c>
      <c r="K1197" s="118" t="str">
        <f>IFERROR(VLOOKUP(C1197,'CEDARS School FRPL'!$C$4:$H$2393,6,FALSE),"No")</f>
        <v>No</v>
      </c>
      <c r="L1197" s="118" t="str">
        <f>VLOOKUP(A1197,'District Data'!$A$2:$P$321,14,FALSE)</f>
        <v>Yes</v>
      </c>
      <c r="M1197" s="120" t="str">
        <f>IFERROR(IF(AND(VLOOKUP(C1197,'Package 218'!$D:$D,1,FALSE)=C1197,VLOOKUP(C1197,'Package 218'!$D:$F,3,FALSE)="Yes",VLOOKUP(A1197,'District Data'!$A$2:$O$321,14,FALSE)="Yes"),"Yes","No"),"No")</f>
        <v>No</v>
      </c>
      <c r="N1197" s="23" t="str">
        <f t="shared" si="66"/>
        <v>No</v>
      </c>
      <c r="O1197" s="131" t="str">
        <f t="shared" si="67"/>
        <v>No</v>
      </c>
    </row>
    <row r="1198" spans="1:15" x14ac:dyDescent="0.25">
      <c r="A1198" s="136" t="s">
        <v>762</v>
      </c>
      <c r="B1198" s="136" t="s">
        <v>3006</v>
      </c>
      <c r="C1198" s="26">
        <v>2145</v>
      </c>
      <c r="D1198" s="26" t="s">
        <v>763</v>
      </c>
      <c r="E1198" s="114">
        <v>219.25</v>
      </c>
      <c r="F1198" s="114">
        <v>13.95</v>
      </c>
      <c r="G1198" s="114">
        <v>0</v>
      </c>
      <c r="H1198" s="114">
        <v>0</v>
      </c>
      <c r="I1198" s="114">
        <v>0</v>
      </c>
      <c r="J1198" s="91">
        <f t="shared" si="65"/>
        <v>233.2</v>
      </c>
      <c r="K1198" s="118" t="str">
        <f>IFERROR(VLOOKUP(C1198,'CEDARS School FRPL'!$C$4:$H$2393,6,FALSE),"No")</f>
        <v>No</v>
      </c>
      <c r="L1198" s="118" t="str">
        <f>VLOOKUP(A1198,'District Data'!$A$2:$P$321,14,FALSE)</f>
        <v>Yes</v>
      </c>
      <c r="M1198" s="120" t="str">
        <f>IFERROR(IF(AND(VLOOKUP(C1198,'Package 218'!$D:$D,1,FALSE)=C1198,VLOOKUP(C1198,'Package 218'!$D:$F,3,FALSE)="Yes",VLOOKUP(A1198,'District Data'!$A$2:$O$321,14,FALSE)="Yes"),"Yes","No"),"No")</f>
        <v>No</v>
      </c>
      <c r="N1198" s="23" t="str">
        <f t="shared" si="66"/>
        <v>No</v>
      </c>
      <c r="O1198" s="131" t="str">
        <f t="shared" si="67"/>
        <v>No</v>
      </c>
    </row>
    <row r="1199" spans="1:15" x14ac:dyDescent="0.25">
      <c r="A1199" s="136" t="s">
        <v>1837</v>
      </c>
      <c r="B1199" s="136" t="s">
        <v>3158</v>
      </c>
      <c r="C1199" s="26">
        <v>2745</v>
      </c>
      <c r="D1199" s="26" t="s">
        <v>378</v>
      </c>
      <c r="E1199" s="114">
        <v>437.07</v>
      </c>
      <c r="F1199" s="114">
        <v>0</v>
      </c>
      <c r="G1199" s="114">
        <v>0</v>
      </c>
      <c r="H1199" s="114">
        <v>0</v>
      </c>
      <c r="I1199" s="114">
        <v>0</v>
      </c>
      <c r="J1199" s="91">
        <f t="shared" si="65"/>
        <v>437.07</v>
      </c>
      <c r="K1199" s="118" t="str">
        <f>IFERROR(VLOOKUP(C1199,'CEDARS School FRPL'!$C$4:$H$2393,6,FALSE),"No")</f>
        <v>Yes</v>
      </c>
      <c r="L1199" s="118" t="str">
        <f>VLOOKUP(A1199,'District Data'!$A$2:$P$321,14,FALSE)</f>
        <v>Yes</v>
      </c>
      <c r="M1199" s="120" t="str">
        <f>IFERROR(IF(AND(VLOOKUP(C1199,'Package 218'!$D:$D,1,FALSE)=C1199,VLOOKUP(C1199,'Package 218'!$D:$F,3,FALSE)="Yes",VLOOKUP(A1199,'District Data'!$A$2:$O$321,14,FALSE)="Yes"),"Yes","No"),"No")</f>
        <v>Yes</v>
      </c>
      <c r="N1199" s="23" t="str">
        <f t="shared" si="66"/>
        <v>Yes</v>
      </c>
      <c r="O1199" s="131" t="str">
        <f t="shared" si="67"/>
        <v>Yes</v>
      </c>
    </row>
    <row r="1200" spans="1:15" x14ac:dyDescent="0.25">
      <c r="A1200" s="136" t="s">
        <v>1837</v>
      </c>
      <c r="B1200" s="136" t="s">
        <v>3158</v>
      </c>
      <c r="C1200" s="26">
        <v>3241</v>
      </c>
      <c r="D1200" s="26" t="s">
        <v>1838</v>
      </c>
      <c r="E1200" s="114">
        <v>1341.3</v>
      </c>
      <c r="F1200" s="114">
        <v>0</v>
      </c>
      <c r="G1200" s="114">
        <v>111.96000000000001</v>
      </c>
      <c r="H1200" s="114">
        <v>0</v>
      </c>
      <c r="I1200" s="114">
        <v>0</v>
      </c>
      <c r="J1200" s="91">
        <f t="shared" si="65"/>
        <v>1453.26</v>
      </c>
      <c r="K1200" s="118" t="str">
        <f>IFERROR(VLOOKUP(C1200,'CEDARS School FRPL'!$C$4:$H$2393,6,FALSE),"No")</f>
        <v>Yes</v>
      </c>
      <c r="L1200" s="118" t="str">
        <f>VLOOKUP(A1200,'District Data'!$A$2:$P$321,14,FALSE)</f>
        <v>Yes</v>
      </c>
      <c r="M1200" s="120" t="str">
        <f>IFERROR(IF(AND(VLOOKUP(C1200,'Package 218'!$D:$D,1,FALSE)=C1200,VLOOKUP(C1200,'Package 218'!$D:$F,3,FALSE)="Yes",VLOOKUP(A1200,'District Data'!$A$2:$O$321,14,FALSE)="Yes"),"Yes","No"),"No")</f>
        <v>Yes</v>
      </c>
      <c r="N1200" s="23" t="str">
        <f t="shared" si="66"/>
        <v>Yes</v>
      </c>
      <c r="O1200" s="131" t="str">
        <f t="shared" si="67"/>
        <v>Yes</v>
      </c>
    </row>
    <row r="1201" spans="1:15" x14ac:dyDescent="0.25">
      <c r="A1201" s="136" t="s">
        <v>1837</v>
      </c>
      <c r="B1201" s="136" t="s">
        <v>3158</v>
      </c>
      <c r="C1201" s="26">
        <v>3291</v>
      </c>
      <c r="D1201" s="26" t="s">
        <v>1839</v>
      </c>
      <c r="E1201" s="114">
        <v>512.61</v>
      </c>
      <c r="F1201" s="114">
        <v>0</v>
      </c>
      <c r="G1201" s="114">
        <v>0</v>
      </c>
      <c r="H1201" s="114">
        <v>0</v>
      </c>
      <c r="I1201" s="114">
        <v>0</v>
      </c>
      <c r="J1201" s="91">
        <f t="shared" si="65"/>
        <v>512.61</v>
      </c>
      <c r="K1201" s="118" t="str">
        <f>IFERROR(VLOOKUP(C1201,'CEDARS School FRPL'!$C$4:$H$2393,6,FALSE),"No")</f>
        <v>Yes</v>
      </c>
      <c r="L1201" s="118" t="str">
        <f>VLOOKUP(A1201,'District Data'!$A$2:$P$321,14,FALSE)</f>
        <v>Yes</v>
      </c>
      <c r="M1201" s="120" t="str">
        <f>IFERROR(IF(AND(VLOOKUP(C1201,'Package 218'!$D:$D,1,FALSE)=C1201,VLOOKUP(C1201,'Package 218'!$D:$F,3,FALSE)="Yes",VLOOKUP(A1201,'District Data'!$A$2:$O$321,14,FALSE)="Yes"),"Yes","No"),"No")</f>
        <v>Yes</v>
      </c>
      <c r="N1201" s="23" t="str">
        <f t="shared" si="66"/>
        <v>Yes</v>
      </c>
      <c r="O1201" s="131" t="str">
        <f t="shared" si="67"/>
        <v>Yes</v>
      </c>
    </row>
    <row r="1202" spans="1:15" x14ac:dyDescent="0.25">
      <c r="A1202" s="136" t="s">
        <v>1837</v>
      </c>
      <c r="B1202" s="136" t="s">
        <v>3158</v>
      </c>
      <c r="C1202" s="26">
        <v>3292</v>
      </c>
      <c r="D1202" s="26" t="s">
        <v>1323</v>
      </c>
      <c r="E1202" s="114">
        <v>531.79999999999995</v>
      </c>
      <c r="F1202" s="114">
        <v>0</v>
      </c>
      <c r="G1202" s="114">
        <v>0</v>
      </c>
      <c r="H1202" s="114">
        <v>0</v>
      </c>
      <c r="I1202" s="114">
        <v>0</v>
      </c>
      <c r="J1202" s="91">
        <f t="shared" si="65"/>
        <v>531.79999999999995</v>
      </c>
      <c r="K1202" s="118" t="str">
        <f>IFERROR(VLOOKUP(C1202,'CEDARS School FRPL'!$C$4:$H$2393,6,FALSE),"No")</f>
        <v>Yes</v>
      </c>
      <c r="L1202" s="118" t="str">
        <f>VLOOKUP(A1202,'District Data'!$A$2:$P$321,14,FALSE)</f>
        <v>Yes</v>
      </c>
      <c r="M1202" s="120" t="str">
        <f>IFERROR(IF(AND(VLOOKUP(C1202,'Package 218'!$D:$D,1,FALSE)=C1202,VLOOKUP(C1202,'Package 218'!$D:$F,3,FALSE)="Yes",VLOOKUP(A1202,'District Data'!$A$2:$O$321,14,FALSE)="Yes"),"Yes","No"),"No")</f>
        <v>Yes</v>
      </c>
      <c r="N1202" s="23" t="str">
        <f t="shared" si="66"/>
        <v>Yes</v>
      </c>
      <c r="O1202" s="131" t="str">
        <f t="shared" si="67"/>
        <v>Yes</v>
      </c>
    </row>
    <row r="1203" spans="1:15" x14ac:dyDescent="0.25">
      <c r="A1203" s="136" t="s">
        <v>1837</v>
      </c>
      <c r="B1203" s="136" t="s">
        <v>3158</v>
      </c>
      <c r="C1203" s="26">
        <v>4288</v>
      </c>
      <c r="D1203" s="26" t="s">
        <v>2839</v>
      </c>
      <c r="E1203" s="114">
        <v>133.12</v>
      </c>
      <c r="F1203" s="114">
        <v>0</v>
      </c>
      <c r="G1203" s="114">
        <v>19.2</v>
      </c>
      <c r="H1203" s="114">
        <v>0</v>
      </c>
      <c r="I1203" s="114">
        <v>0</v>
      </c>
      <c r="J1203" s="91">
        <f t="shared" si="65"/>
        <v>152.32</v>
      </c>
      <c r="K1203" s="118" t="str">
        <f>IFERROR(VLOOKUP(C1203,'CEDARS School FRPL'!$C$4:$H$2393,6,FALSE),"No")</f>
        <v>Yes</v>
      </c>
      <c r="L1203" s="118" t="str">
        <f>VLOOKUP(A1203,'District Data'!$A$2:$P$321,14,FALSE)</f>
        <v>Yes</v>
      </c>
      <c r="M1203" s="120" t="str">
        <f>IFERROR(IF(AND(VLOOKUP(C1203,'Package 218'!$D:$D,1,FALSE)=C1203,VLOOKUP(C1203,'Package 218'!$D:$F,3,FALSE)="Yes",VLOOKUP(A1203,'District Data'!$A$2:$O$321,14,FALSE)="Yes"),"Yes","No"),"No")</f>
        <v>Yes</v>
      </c>
      <c r="N1203" s="23" t="str">
        <f t="shared" si="66"/>
        <v>Yes</v>
      </c>
      <c r="O1203" s="131" t="str">
        <f t="shared" si="67"/>
        <v>Yes</v>
      </c>
    </row>
    <row r="1204" spans="1:15" x14ac:dyDescent="0.25">
      <c r="A1204" s="136" t="s">
        <v>1837</v>
      </c>
      <c r="B1204" s="136" t="s">
        <v>3158</v>
      </c>
      <c r="C1204" s="26">
        <v>4363</v>
      </c>
      <c r="D1204" s="26" t="s">
        <v>1840</v>
      </c>
      <c r="E1204" s="114">
        <v>546.86</v>
      </c>
      <c r="F1204" s="114">
        <v>0</v>
      </c>
      <c r="G1204" s="114">
        <v>0</v>
      </c>
      <c r="H1204" s="114">
        <v>0</v>
      </c>
      <c r="I1204" s="114">
        <v>0</v>
      </c>
      <c r="J1204" s="91">
        <f t="shared" si="65"/>
        <v>546.86</v>
      </c>
      <c r="K1204" s="118" t="str">
        <f>IFERROR(VLOOKUP(C1204,'CEDARS School FRPL'!$C$4:$H$2393,6,FALSE),"No")</f>
        <v>Yes</v>
      </c>
      <c r="L1204" s="118" t="str">
        <f>VLOOKUP(A1204,'District Data'!$A$2:$P$321,14,FALSE)</f>
        <v>Yes</v>
      </c>
      <c r="M1204" s="120" t="str">
        <f>IFERROR(IF(AND(VLOOKUP(C1204,'Package 218'!$D:$D,1,FALSE)=C1204,VLOOKUP(C1204,'Package 218'!$D:$F,3,FALSE)="Yes",VLOOKUP(A1204,'District Data'!$A$2:$O$321,14,FALSE)="Yes"),"Yes","No"),"No")</f>
        <v>Yes</v>
      </c>
      <c r="N1204" s="23" t="str">
        <f t="shared" si="66"/>
        <v>Yes</v>
      </c>
      <c r="O1204" s="131" t="str">
        <f t="shared" si="67"/>
        <v>Yes</v>
      </c>
    </row>
    <row r="1205" spans="1:15" x14ac:dyDescent="0.25">
      <c r="A1205" s="136" t="s">
        <v>1837</v>
      </c>
      <c r="B1205" s="136" t="s">
        <v>3158</v>
      </c>
      <c r="C1205" s="26">
        <v>4586</v>
      </c>
      <c r="D1205" s="26" t="s">
        <v>51</v>
      </c>
      <c r="E1205" s="114">
        <v>595.66999999999996</v>
      </c>
      <c r="F1205" s="114">
        <v>0</v>
      </c>
      <c r="G1205" s="114">
        <v>0</v>
      </c>
      <c r="H1205" s="114">
        <v>0</v>
      </c>
      <c r="I1205" s="114">
        <v>0</v>
      </c>
      <c r="J1205" s="91">
        <f t="shared" si="65"/>
        <v>595.66999999999996</v>
      </c>
      <c r="K1205" s="118" t="str">
        <f>IFERROR(VLOOKUP(C1205,'CEDARS School FRPL'!$C$4:$H$2393,6,FALSE),"No")</f>
        <v>Yes</v>
      </c>
      <c r="L1205" s="118" t="str">
        <f>VLOOKUP(A1205,'District Data'!$A$2:$P$321,14,FALSE)</f>
        <v>Yes</v>
      </c>
      <c r="M1205" s="120" t="str">
        <f>IFERROR(IF(AND(VLOOKUP(C1205,'Package 218'!$D:$D,1,FALSE)=C1205,VLOOKUP(C1205,'Package 218'!$D:$F,3,FALSE)="Yes",VLOOKUP(A1205,'District Data'!$A$2:$O$321,14,FALSE)="Yes"),"Yes","No"),"No")</f>
        <v>Yes</v>
      </c>
      <c r="N1205" s="23" t="str">
        <f t="shared" si="66"/>
        <v>Yes</v>
      </c>
      <c r="O1205" s="131" t="str">
        <f t="shared" si="67"/>
        <v>Yes</v>
      </c>
    </row>
    <row r="1206" spans="1:15" x14ac:dyDescent="0.25">
      <c r="A1206" s="136" t="s">
        <v>1837</v>
      </c>
      <c r="B1206" s="136" t="s">
        <v>3158</v>
      </c>
      <c r="C1206" s="26">
        <v>5621</v>
      </c>
      <c r="D1206" s="26" t="s">
        <v>2906</v>
      </c>
      <c r="E1206" s="114">
        <v>78.37</v>
      </c>
      <c r="F1206" s="114">
        <v>0</v>
      </c>
      <c r="G1206" s="114">
        <v>5.0599999999999996</v>
      </c>
      <c r="H1206" s="114">
        <v>0</v>
      </c>
      <c r="I1206" s="114">
        <v>0</v>
      </c>
      <c r="J1206" s="91">
        <f t="shared" si="65"/>
        <v>83.43</v>
      </c>
      <c r="K1206" s="118" t="str">
        <f>IFERROR(VLOOKUP(C1206,'CEDARS School FRPL'!$C$4:$H$2393,6,FALSE),"No")</f>
        <v>Yes</v>
      </c>
      <c r="L1206" s="118" t="str">
        <f>VLOOKUP(A1206,'District Data'!$A$2:$P$321,14,FALSE)</f>
        <v>Yes</v>
      </c>
      <c r="M1206" s="120" t="str">
        <f>IFERROR(IF(AND(VLOOKUP(C1206,'Package 218'!$D:$D,1,FALSE)=C1206,VLOOKUP(C1206,'Package 218'!$D:$F,3,FALSE)="Yes",VLOOKUP(A1206,'District Data'!$A$2:$O$321,14,FALSE)="Yes"),"Yes","No"),"No")</f>
        <v>Yes</v>
      </c>
      <c r="N1206" s="23" t="str">
        <f t="shared" si="66"/>
        <v>Yes</v>
      </c>
      <c r="O1206" s="131" t="str">
        <f t="shared" si="67"/>
        <v>Yes</v>
      </c>
    </row>
    <row r="1207" spans="1:15" x14ac:dyDescent="0.25">
      <c r="A1207" s="136" t="s">
        <v>1097</v>
      </c>
      <c r="B1207" s="136" t="s">
        <v>3050</v>
      </c>
      <c r="C1207" s="26">
        <v>5444</v>
      </c>
      <c r="D1207" s="26" t="s">
        <v>1098</v>
      </c>
      <c r="E1207" s="114">
        <v>171.22</v>
      </c>
      <c r="F1207" s="114">
        <v>0</v>
      </c>
      <c r="G1207" s="114">
        <v>2.78</v>
      </c>
      <c r="H1207" s="114">
        <v>3.1</v>
      </c>
      <c r="I1207" s="114">
        <v>0</v>
      </c>
      <c r="J1207" s="91">
        <f t="shared" si="65"/>
        <v>177.1</v>
      </c>
      <c r="K1207" s="118" t="str">
        <f>IFERROR(VLOOKUP(C1207,'CEDARS School FRPL'!$C$4:$H$2393,6,FALSE),"No")</f>
        <v>Yes</v>
      </c>
      <c r="L1207" s="118" t="str">
        <f>VLOOKUP(A1207,'District Data'!$A$2:$P$321,14,FALSE)</f>
        <v>Yes</v>
      </c>
      <c r="M1207" s="120" t="str">
        <f>IFERROR(IF(AND(VLOOKUP(C1207,'Package 218'!$D:$D,1,FALSE)=C1207,VLOOKUP(C1207,'Package 218'!$D:$F,3,FALSE)="Yes",VLOOKUP(A1207,'District Data'!$A$2:$O$321,14,FALSE)="Yes"),"Yes","No"),"No")</f>
        <v>Yes</v>
      </c>
      <c r="N1207" s="23" t="str">
        <f t="shared" si="66"/>
        <v>Yes</v>
      </c>
      <c r="O1207" s="131" t="str">
        <f t="shared" si="67"/>
        <v>Yes</v>
      </c>
    </row>
    <row r="1208" spans="1:15" x14ac:dyDescent="0.25">
      <c r="A1208" s="136" t="s">
        <v>1097</v>
      </c>
      <c r="B1208" s="136" t="s">
        <v>3050</v>
      </c>
      <c r="C1208" s="26">
        <v>5445</v>
      </c>
      <c r="D1208" s="26" t="s">
        <v>2520</v>
      </c>
      <c r="E1208" s="114">
        <v>699</v>
      </c>
      <c r="F1208" s="114">
        <v>0</v>
      </c>
      <c r="G1208" s="114">
        <v>0</v>
      </c>
      <c r="H1208" s="114">
        <v>0</v>
      </c>
      <c r="I1208" s="114">
        <v>0</v>
      </c>
      <c r="J1208" s="91">
        <f t="shared" si="65"/>
        <v>699</v>
      </c>
      <c r="K1208" s="118" t="str">
        <f>IFERROR(VLOOKUP(C1208,'CEDARS School FRPL'!$C$4:$H$2393,6,FALSE),"No")</f>
        <v>No</v>
      </c>
      <c r="L1208" s="118" t="str">
        <f>VLOOKUP(A1208,'District Data'!$A$2:$P$321,14,FALSE)</f>
        <v>Yes</v>
      </c>
      <c r="M1208" s="120" t="str">
        <f>IFERROR(IF(AND(VLOOKUP(C1208,'Package 218'!$D:$D,1,FALSE)=C1208,VLOOKUP(C1208,'Package 218'!$D:$F,3,FALSE)="Yes",VLOOKUP(A1208,'District Data'!$A$2:$O$321,14,FALSE)="Yes"),"Yes","No"),"No")</f>
        <v>No</v>
      </c>
      <c r="N1208" s="23" t="str">
        <f t="shared" si="66"/>
        <v>No</v>
      </c>
      <c r="O1208" s="131" t="str">
        <f t="shared" si="67"/>
        <v>No</v>
      </c>
    </row>
    <row r="1209" spans="1:15" x14ac:dyDescent="0.25">
      <c r="A1209" s="136" t="s">
        <v>1538</v>
      </c>
      <c r="B1209" s="136" t="s">
        <v>3117</v>
      </c>
      <c r="C1209" s="26">
        <v>2865</v>
      </c>
      <c r="D1209" s="26" t="s">
        <v>1539</v>
      </c>
      <c r="E1209" s="114">
        <v>256.89999999999998</v>
      </c>
      <c r="F1209" s="114">
        <v>0</v>
      </c>
      <c r="G1209" s="114">
        <v>0</v>
      </c>
      <c r="H1209" s="114">
        <v>0</v>
      </c>
      <c r="I1209" s="114">
        <v>0</v>
      </c>
      <c r="J1209" s="91">
        <f t="shared" si="65"/>
        <v>256.89999999999998</v>
      </c>
      <c r="K1209" s="118" t="str">
        <f>IFERROR(VLOOKUP(C1209,'CEDARS School FRPL'!$C$4:$H$2393,6,FALSE),"No")</f>
        <v>Yes</v>
      </c>
      <c r="L1209" s="118" t="str">
        <f>VLOOKUP(A1209,'District Data'!$A$2:$P$321,14,FALSE)</f>
        <v>Yes</v>
      </c>
      <c r="M1209" s="120" t="str">
        <f>IFERROR(IF(AND(VLOOKUP(C1209,'Package 218'!$D:$D,1,FALSE)=C1209,VLOOKUP(C1209,'Package 218'!$D:$F,3,FALSE)="Yes",VLOOKUP(A1209,'District Data'!$A$2:$O$321,14,FALSE)="Yes"),"Yes","No"),"No")</f>
        <v>Yes</v>
      </c>
      <c r="N1209" s="23" t="str">
        <f t="shared" si="66"/>
        <v>Yes</v>
      </c>
      <c r="O1209" s="131" t="str">
        <f t="shared" si="67"/>
        <v>Yes</v>
      </c>
    </row>
    <row r="1210" spans="1:15" x14ac:dyDescent="0.25">
      <c r="A1210" s="136" t="s">
        <v>1538</v>
      </c>
      <c r="B1210" s="136" t="s">
        <v>3117</v>
      </c>
      <c r="C1210" s="26">
        <v>4463</v>
      </c>
      <c r="D1210" s="26" t="s">
        <v>52</v>
      </c>
      <c r="E1210" s="114">
        <v>479.93</v>
      </c>
      <c r="F1210" s="114">
        <v>0</v>
      </c>
      <c r="G1210" s="114">
        <v>0</v>
      </c>
      <c r="H1210" s="114">
        <v>0</v>
      </c>
      <c r="I1210" s="114">
        <v>0</v>
      </c>
      <c r="J1210" s="91">
        <f t="shared" si="65"/>
        <v>479.93</v>
      </c>
      <c r="K1210" s="118" t="str">
        <f>IFERROR(VLOOKUP(C1210,'CEDARS School FRPL'!$C$4:$H$2393,6,FALSE),"No")</f>
        <v>Yes</v>
      </c>
      <c r="L1210" s="118" t="str">
        <f>VLOOKUP(A1210,'District Data'!$A$2:$P$321,14,FALSE)</f>
        <v>Yes</v>
      </c>
      <c r="M1210" s="120" t="str">
        <f>IFERROR(IF(AND(VLOOKUP(C1210,'Package 218'!$D:$D,1,FALSE)=C1210,VLOOKUP(C1210,'Package 218'!$D:$F,3,FALSE)="Yes",VLOOKUP(A1210,'District Data'!$A$2:$O$321,14,FALSE)="Yes"),"Yes","No"),"No")</f>
        <v>Yes</v>
      </c>
      <c r="N1210" s="23" t="str">
        <f t="shared" si="66"/>
        <v>Yes</v>
      </c>
      <c r="O1210" s="131" t="str">
        <f t="shared" si="67"/>
        <v>Yes</v>
      </c>
    </row>
    <row r="1211" spans="1:15" x14ac:dyDescent="0.25">
      <c r="A1211" s="136" t="s">
        <v>1310</v>
      </c>
      <c r="B1211" s="136" t="s">
        <v>3084</v>
      </c>
      <c r="C1211" s="26">
        <v>1680</v>
      </c>
      <c r="D1211" s="26" t="s">
        <v>1311</v>
      </c>
      <c r="E1211" s="114">
        <v>66.12</v>
      </c>
      <c r="F1211" s="114">
        <v>0</v>
      </c>
      <c r="G1211" s="114">
        <v>0.38</v>
      </c>
      <c r="H1211" s="114">
        <v>0</v>
      </c>
      <c r="I1211" s="114">
        <v>0</v>
      </c>
      <c r="J1211" s="91">
        <f t="shared" si="65"/>
        <v>66.5</v>
      </c>
      <c r="K1211" s="118" t="str">
        <f>IFERROR(VLOOKUP(C1211,'CEDARS School FRPL'!$C$4:$H$2393,6,FALSE),"No")</f>
        <v>Yes</v>
      </c>
      <c r="L1211" s="118" t="str">
        <f>VLOOKUP(A1211,'District Data'!$A$2:$P$321,14,FALSE)</f>
        <v>Yes</v>
      </c>
      <c r="M1211" s="120" t="str">
        <f>IFERROR(IF(AND(VLOOKUP(C1211,'Package 218'!$D:$D,1,FALSE)=C1211,VLOOKUP(C1211,'Package 218'!$D:$F,3,FALSE)="Yes",VLOOKUP(A1211,'District Data'!$A$2:$O$321,14,FALSE)="Yes"),"Yes","No"),"No")</f>
        <v>Yes</v>
      </c>
      <c r="N1211" s="23" t="str">
        <f t="shared" si="66"/>
        <v>Yes</v>
      </c>
      <c r="O1211" s="131" t="str">
        <f t="shared" si="67"/>
        <v>Yes</v>
      </c>
    </row>
    <row r="1212" spans="1:15" x14ac:dyDescent="0.25">
      <c r="A1212" s="136" t="s">
        <v>1310</v>
      </c>
      <c r="B1212" s="136" t="s">
        <v>3084</v>
      </c>
      <c r="C1212" s="26">
        <v>1861</v>
      </c>
      <c r="D1212" s="26" t="s">
        <v>2534</v>
      </c>
      <c r="E1212" s="114">
        <v>81.48</v>
      </c>
      <c r="F1212" s="114">
        <v>0</v>
      </c>
      <c r="G1212" s="114">
        <v>7.1499999999999995</v>
      </c>
      <c r="H1212" s="114">
        <v>0</v>
      </c>
      <c r="I1212" s="114">
        <v>0</v>
      </c>
      <c r="J1212" s="91">
        <f t="shared" si="65"/>
        <v>88.63000000000001</v>
      </c>
      <c r="K1212" s="118" t="str">
        <f>IFERROR(VLOOKUP(C1212,'CEDARS School FRPL'!$C$4:$H$2393,6,FALSE),"No")</f>
        <v>No</v>
      </c>
      <c r="L1212" s="118" t="str">
        <f>VLOOKUP(A1212,'District Data'!$A$2:$P$321,14,FALSE)</f>
        <v>Yes</v>
      </c>
      <c r="M1212" s="120" t="str">
        <f>IFERROR(IF(AND(VLOOKUP(C1212,'Package 218'!$D:$D,1,FALSE)=C1212,VLOOKUP(C1212,'Package 218'!$D:$F,3,FALSE)="Yes",VLOOKUP(A1212,'District Data'!$A$2:$O$321,14,FALSE)="Yes"),"Yes","No"),"No")</f>
        <v>No</v>
      </c>
      <c r="N1212" s="23" t="str">
        <f t="shared" si="66"/>
        <v>No</v>
      </c>
      <c r="O1212" s="131" t="str">
        <f t="shared" si="67"/>
        <v>No</v>
      </c>
    </row>
    <row r="1213" spans="1:15" x14ac:dyDescent="0.25">
      <c r="A1213" s="136" t="s">
        <v>1310</v>
      </c>
      <c r="B1213" s="136" t="s">
        <v>3084</v>
      </c>
      <c r="C1213" s="26">
        <v>2662</v>
      </c>
      <c r="D1213" s="26" t="s">
        <v>1312</v>
      </c>
      <c r="E1213" s="114">
        <v>414.51</v>
      </c>
      <c r="F1213" s="114">
        <v>0</v>
      </c>
      <c r="G1213" s="114">
        <v>0</v>
      </c>
      <c r="H1213" s="114">
        <v>0</v>
      </c>
      <c r="I1213" s="114">
        <v>0</v>
      </c>
      <c r="J1213" s="91">
        <f t="shared" si="65"/>
        <v>414.51</v>
      </c>
      <c r="K1213" s="118" t="str">
        <f>IFERROR(VLOOKUP(C1213,'CEDARS School FRPL'!$C$4:$H$2393,6,FALSE),"No")</f>
        <v>Yes</v>
      </c>
      <c r="L1213" s="118" t="str">
        <f>VLOOKUP(A1213,'District Data'!$A$2:$P$321,14,FALSE)</f>
        <v>Yes</v>
      </c>
      <c r="M1213" s="120" t="str">
        <f>IFERROR(IF(AND(VLOOKUP(C1213,'Package 218'!$D:$D,1,FALSE)=C1213,VLOOKUP(C1213,'Package 218'!$D:$F,3,FALSE)="Yes",VLOOKUP(A1213,'District Data'!$A$2:$O$321,14,FALSE)="Yes"),"Yes","No"),"No")</f>
        <v>Yes</v>
      </c>
      <c r="N1213" s="23" t="str">
        <f t="shared" si="66"/>
        <v>Yes</v>
      </c>
      <c r="O1213" s="131" t="str">
        <f t="shared" si="67"/>
        <v>Yes</v>
      </c>
    </row>
    <row r="1214" spans="1:15" x14ac:dyDescent="0.25">
      <c r="A1214" s="136" t="s">
        <v>1310</v>
      </c>
      <c r="B1214" s="136" t="s">
        <v>3084</v>
      </c>
      <c r="C1214" s="26">
        <v>3174</v>
      </c>
      <c r="D1214" s="26" t="s">
        <v>1313</v>
      </c>
      <c r="E1214" s="114">
        <v>464.8</v>
      </c>
      <c r="F1214" s="114">
        <v>0</v>
      </c>
      <c r="G1214" s="114">
        <v>0</v>
      </c>
      <c r="H1214" s="114">
        <v>0</v>
      </c>
      <c r="I1214" s="114">
        <v>0</v>
      </c>
      <c r="J1214" s="91">
        <f t="shared" si="65"/>
        <v>464.8</v>
      </c>
      <c r="K1214" s="118" t="str">
        <f>IFERROR(VLOOKUP(C1214,'CEDARS School FRPL'!$C$4:$H$2393,6,FALSE),"No")</f>
        <v>Yes</v>
      </c>
      <c r="L1214" s="118" t="str">
        <f>VLOOKUP(A1214,'District Data'!$A$2:$P$321,14,FALSE)</f>
        <v>Yes</v>
      </c>
      <c r="M1214" s="120" t="str">
        <f>IFERROR(IF(AND(VLOOKUP(C1214,'Package 218'!$D:$D,1,FALSE)=C1214,VLOOKUP(C1214,'Package 218'!$D:$F,3,FALSE)="Yes",VLOOKUP(A1214,'District Data'!$A$2:$O$321,14,FALSE)="Yes"),"Yes","No"),"No")</f>
        <v>Yes</v>
      </c>
      <c r="N1214" s="23" t="str">
        <f t="shared" si="66"/>
        <v>Yes</v>
      </c>
      <c r="O1214" s="131" t="str">
        <f t="shared" si="67"/>
        <v>Yes</v>
      </c>
    </row>
    <row r="1215" spans="1:15" x14ac:dyDescent="0.25">
      <c r="A1215" s="136" t="s">
        <v>1310</v>
      </c>
      <c r="B1215" s="136" t="s">
        <v>3084</v>
      </c>
      <c r="C1215" s="26">
        <v>3175</v>
      </c>
      <c r="D1215" s="26" t="s">
        <v>1314</v>
      </c>
      <c r="E1215" s="114">
        <v>624.42999999999995</v>
      </c>
      <c r="F1215" s="114">
        <v>0</v>
      </c>
      <c r="G1215" s="114">
        <v>54.529999999999994</v>
      </c>
      <c r="H1215" s="114">
        <v>0</v>
      </c>
      <c r="I1215" s="114">
        <v>0</v>
      </c>
      <c r="J1215" s="91">
        <f t="shared" si="65"/>
        <v>678.95999999999992</v>
      </c>
      <c r="K1215" s="118" t="str">
        <f>IFERROR(VLOOKUP(C1215,'CEDARS School FRPL'!$C$4:$H$2393,6,FALSE),"No")</f>
        <v>No</v>
      </c>
      <c r="L1215" s="118" t="str">
        <f>VLOOKUP(A1215,'District Data'!$A$2:$P$321,14,FALSE)</f>
        <v>Yes</v>
      </c>
      <c r="M1215" s="120" t="str">
        <f>IFERROR(IF(AND(VLOOKUP(C1215,'Package 218'!$D:$D,1,FALSE)=C1215,VLOOKUP(C1215,'Package 218'!$D:$F,3,FALSE)="Yes",VLOOKUP(A1215,'District Data'!$A$2:$O$321,14,FALSE)="Yes"),"Yes","No"),"No")</f>
        <v>No</v>
      </c>
      <c r="N1215" s="23" t="str">
        <f t="shared" si="66"/>
        <v>No</v>
      </c>
      <c r="O1215" s="131" t="str">
        <f t="shared" si="67"/>
        <v>No</v>
      </c>
    </row>
    <row r="1216" spans="1:15" x14ac:dyDescent="0.25">
      <c r="A1216" s="136" t="s">
        <v>1310</v>
      </c>
      <c r="B1216" s="136" t="s">
        <v>3084</v>
      </c>
      <c r="C1216" s="26">
        <v>4320</v>
      </c>
      <c r="D1216" s="26" t="s">
        <v>1315</v>
      </c>
      <c r="E1216" s="114">
        <v>554.4</v>
      </c>
      <c r="F1216" s="114">
        <v>0</v>
      </c>
      <c r="G1216" s="114">
        <v>0</v>
      </c>
      <c r="H1216" s="114">
        <v>0</v>
      </c>
      <c r="I1216" s="114">
        <v>0</v>
      </c>
      <c r="J1216" s="91">
        <f t="shared" si="65"/>
        <v>554.4</v>
      </c>
      <c r="K1216" s="118" t="str">
        <f>IFERROR(VLOOKUP(C1216,'CEDARS School FRPL'!$C$4:$H$2393,6,FALSE),"No")</f>
        <v>Yes</v>
      </c>
      <c r="L1216" s="118" t="str">
        <f>VLOOKUP(A1216,'District Data'!$A$2:$P$321,14,FALSE)</f>
        <v>Yes</v>
      </c>
      <c r="M1216" s="120" t="str">
        <f>IFERROR(IF(AND(VLOOKUP(C1216,'Package 218'!$D:$D,1,FALSE)=C1216,VLOOKUP(C1216,'Package 218'!$D:$F,3,FALSE)="Yes",VLOOKUP(A1216,'District Data'!$A$2:$O$321,14,FALSE)="Yes"),"Yes","No"),"No")</f>
        <v>Yes</v>
      </c>
      <c r="N1216" s="23" t="str">
        <f t="shared" si="66"/>
        <v>Yes</v>
      </c>
      <c r="O1216" s="131" t="str">
        <f t="shared" si="67"/>
        <v>Yes</v>
      </c>
    </row>
    <row r="1217" spans="1:15" x14ac:dyDescent="0.25">
      <c r="A1217" s="136" t="s">
        <v>819</v>
      </c>
      <c r="B1217" s="136" t="s">
        <v>3014</v>
      </c>
      <c r="C1217" s="26">
        <v>2310</v>
      </c>
      <c r="D1217" s="26" t="s">
        <v>820</v>
      </c>
      <c r="E1217" s="114">
        <v>309.19</v>
      </c>
      <c r="F1217" s="114">
        <v>12.6</v>
      </c>
      <c r="G1217" s="114">
        <v>0</v>
      </c>
      <c r="H1217" s="114">
        <v>0</v>
      </c>
      <c r="I1217" s="114">
        <v>0</v>
      </c>
      <c r="J1217" s="91">
        <f t="shared" si="65"/>
        <v>321.79000000000002</v>
      </c>
      <c r="K1217" s="118" t="str">
        <f>IFERROR(VLOOKUP(C1217,'CEDARS School FRPL'!$C$4:$H$2393,6,FALSE),"No")</f>
        <v>Yes</v>
      </c>
      <c r="L1217" s="118" t="str">
        <f>VLOOKUP(A1217,'District Data'!$A$2:$P$321,14,FALSE)</f>
        <v>Yes</v>
      </c>
      <c r="M1217" s="120" t="str">
        <f>IFERROR(IF(AND(VLOOKUP(C1217,'Package 218'!$D:$D,1,FALSE)=C1217,VLOOKUP(C1217,'Package 218'!$D:$F,3,FALSE)="Yes",VLOOKUP(A1217,'District Data'!$A$2:$O$321,14,FALSE)="Yes"),"Yes","No"),"No")</f>
        <v>Yes</v>
      </c>
      <c r="N1217" s="23" t="str">
        <f t="shared" si="66"/>
        <v>Yes</v>
      </c>
      <c r="O1217" s="131" t="str">
        <f t="shared" si="67"/>
        <v>Yes</v>
      </c>
    </row>
    <row r="1218" spans="1:15" x14ac:dyDescent="0.25">
      <c r="A1218" s="136" t="s">
        <v>1259</v>
      </c>
      <c r="B1218" s="136" t="s">
        <v>3075</v>
      </c>
      <c r="C1218" s="26">
        <v>2494</v>
      </c>
      <c r="D1218" s="26" t="s">
        <v>1260</v>
      </c>
      <c r="E1218" s="114">
        <v>110.7</v>
      </c>
      <c r="F1218" s="114">
        <v>7.2</v>
      </c>
      <c r="G1218" s="114">
        <v>0</v>
      </c>
      <c r="H1218" s="114">
        <v>0</v>
      </c>
      <c r="I1218" s="114">
        <v>0</v>
      </c>
      <c r="J1218" s="91">
        <f t="shared" si="65"/>
        <v>117.9</v>
      </c>
      <c r="K1218" s="118" t="str">
        <f>IFERROR(VLOOKUP(C1218,'CEDARS School FRPL'!$C$4:$H$2393,6,FALSE),"No")</f>
        <v>Yes</v>
      </c>
      <c r="L1218" s="118" t="str">
        <f>VLOOKUP(A1218,'District Data'!$A$2:$P$321,14,FALSE)</f>
        <v>Yes</v>
      </c>
      <c r="M1218" s="120" t="str">
        <f>IFERROR(IF(AND(VLOOKUP(C1218,'Package 218'!$D:$D,1,FALSE)=C1218,VLOOKUP(C1218,'Package 218'!$D:$F,3,FALSE)="Yes",VLOOKUP(A1218,'District Data'!$A$2:$O$321,14,FALSE)="Yes"),"Yes","No"),"No")</f>
        <v>Yes</v>
      </c>
      <c r="N1218" s="23" t="str">
        <f t="shared" si="66"/>
        <v>Yes</v>
      </c>
      <c r="O1218" s="131" t="str">
        <f t="shared" si="67"/>
        <v>Yes</v>
      </c>
    </row>
    <row r="1219" spans="1:15" x14ac:dyDescent="0.25">
      <c r="A1219" s="136" t="s">
        <v>1259</v>
      </c>
      <c r="B1219" s="136" t="s">
        <v>3075</v>
      </c>
      <c r="C1219" s="26">
        <v>5740</v>
      </c>
      <c r="D1219" s="26" t="s">
        <v>3335</v>
      </c>
      <c r="E1219" s="114">
        <v>7.7</v>
      </c>
      <c r="F1219" s="114">
        <v>0</v>
      </c>
      <c r="G1219" s="114">
        <v>0</v>
      </c>
      <c r="H1219" s="114">
        <v>0</v>
      </c>
      <c r="I1219" s="114">
        <v>0</v>
      </c>
      <c r="J1219" s="91">
        <f t="shared" si="65"/>
        <v>7.7</v>
      </c>
      <c r="K1219" s="118" t="str">
        <f>IFERROR(VLOOKUP(C1219,'CEDARS School FRPL'!$C$4:$H$2393,6,FALSE),"No")</f>
        <v>Yes</v>
      </c>
      <c r="L1219" s="118" t="str">
        <f>VLOOKUP(A1219,'District Data'!$A$2:$P$321,14,FALSE)</f>
        <v>Yes</v>
      </c>
      <c r="M1219" s="120" t="str">
        <f>IFERROR(IF(AND(VLOOKUP(C1219,'Package 218'!$D:$D,1,FALSE)=C1219,VLOOKUP(C1219,'Package 218'!$D:$F,3,FALSE)="Yes",VLOOKUP(A1219,'District Data'!$A$2:$O$321,14,FALSE)="Yes"),"Yes","No"),"No")</f>
        <v>Yes</v>
      </c>
      <c r="N1219" s="23" t="str">
        <f t="shared" si="66"/>
        <v>Yes</v>
      </c>
      <c r="O1219" s="131" t="str">
        <f t="shared" si="67"/>
        <v>Yes</v>
      </c>
    </row>
    <row r="1220" spans="1:15" x14ac:dyDescent="0.25">
      <c r="A1220" s="136" t="s">
        <v>1439</v>
      </c>
      <c r="B1220" s="136" t="s">
        <v>3097</v>
      </c>
      <c r="C1220" s="26">
        <v>2031</v>
      </c>
      <c r="D1220" s="26" t="s">
        <v>1440</v>
      </c>
      <c r="E1220" s="114">
        <v>404.17</v>
      </c>
      <c r="F1220" s="114">
        <v>0</v>
      </c>
      <c r="G1220" s="114">
        <v>28.73</v>
      </c>
      <c r="H1220" s="114">
        <v>0</v>
      </c>
      <c r="I1220" s="114">
        <v>0</v>
      </c>
      <c r="J1220" s="91">
        <f t="shared" ref="J1220:J1283" si="68">SUM(E1220:I1220)</f>
        <v>432.90000000000003</v>
      </c>
      <c r="K1220" s="118" t="str">
        <f>IFERROR(VLOOKUP(C1220,'CEDARS School FRPL'!$C$4:$H$2393,6,FALSE),"No")</f>
        <v>Yes</v>
      </c>
      <c r="L1220" s="118" t="str">
        <f>VLOOKUP(A1220,'District Data'!$A$2:$P$321,14,FALSE)</f>
        <v>Yes</v>
      </c>
      <c r="M1220" s="120" t="str">
        <f>IFERROR(IF(AND(VLOOKUP(C1220,'Package 218'!$D:$D,1,FALSE)=C1220,VLOOKUP(C1220,'Package 218'!$D:$F,3,FALSE)="Yes",VLOOKUP(A1220,'District Data'!$A$2:$O$321,14,FALSE)="Yes"),"Yes","No"),"No")</f>
        <v>Yes</v>
      </c>
      <c r="N1220" s="23" t="str">
        <f t="shared" ref="N1220:N1283" si="69">IF(AND(M1220="Yes",K1220="Yes"),"Yes","No")</f>
        <v>Yes</v>
      </c>
      <c r="O1220" s="131" t="str">
        <f t="shared" ref="O1220:O1283" si="70">TEXT(N1220, "Yes")</f>
        <v>Yes</v>
      </c>
    </row>
    <row r="1221" spans="1:15" x14ac:dyDescent="0.25">
      <c r="A1221" s="136" t="s">
        <v>1439</v>
      </c>
      <c r="B1221" s="136" t="s">
        <v>3097</v>
      </c>
      <c r="C1221" s="26">
        <v>2999</v>
      </c>
      <c r="D1221" s="26" t="s">
        <v>1441</v>
      </c>
      <c r="E1221" s="114">
        <v>359.76</v>
      </c>
      <c r="F1221" s="114">
        <v>0</v>
      </c>
      <c r="G1221" s="114">
        <v>0</v>
      </c>
      <c r="H1221" s="114">
        <v>0</v>
      </c>
      <c r="I1221" s="114">
        <v>0</v>
      </c>
      <c r="J1221" s="91">
        <f t="shared" si="68"/>
        <v>359.76</v>
      </c>
      <c r="K1221" s="118" t="str">
        <f>IFERROR(VLOOKUP(C1221,'CEDARS School FRPL'!$C$4:$H$2393,6,FALSE),"No")</f>
        <v>Yes</v>
      </c>
      <c r="L1221" s="118" t="str">
        <f>VLOOKUP(A1221,'District Data'!$A$2:$P$321,14,FALSE)</f>
        <v>Yes</v>
      </c>
      <c r="M1221" s="120" t="str">
        <f>IFERROR(IF(AND(VLOOKUP(C1221,'Package 218'!$D:$D,1,FALSE)=C1221,VLOOKUP(C1221,'Package 218'!$D:$F,3,FALSE)="Yes",VLOOKUP(A1221,'District Data'!$A$2:$O$321,14,FALSE)="Yes"),"Yes","No"),"No")</f>
        <v>Yes</v>
      </c>
      <c r="N1221" s="23" t="str">
        <f t="shared" si="69"/>
        <v>Yes</v>
      </c>
      <c r="O1221" s="131" t="str">
        <f t="shared" si="70"/>
        <v>Yes</v>
      </c>
    </row>
    <row r="1222" spans="1:15" x14ac:dyDescent="0.25">
      <c r="A1222" s="136" t="s">
        <v>1439</v>
      </c>
      <c r="B1222" s="136" t="s">
        <v>3097</v>
      </c>
      <c r="C1222" s="26">
        <v>3051</v>
      </c>
      <c r="D1222" s="138" t="s">
        <v>1442</v>
      </c>
      <c r="E1222" s="114">
        <v>324.81</v>
      </c>
      <c r="F1222" s="114">
        <v>0</v>
      </c>
      <c r="G1222" s="114">
        <v>0</v>
      </c>
      <c r="H1222" s="114">
        <v>0</v>
      </c>
      <c r="I1222" s="114">
        <v>0</v>
      </c>
      <c r="J1222" s="91">
        <f t="shared" si="68"/>
        <v>324.81</v>
      </c>
      <c r="K1222" s="118" t="str">
        <f>IFERROR(VLOOKUP(C1222,'CEDARS School FRPL'!$C$4:$H$2393,6,FALSE),"No")</f>
        <v>Yes</v>
      </c>
      <c r="L1222" s="118" t="str">
        <f>VLOOKUP(A1222,'District Data'!$A$2:$P$321,14,FALSE)</f>
        <v>Yes</v>
      </c>
      <c r="M1222" s="120" t="str">
        <f>IFERROR(IF(AND(VLOOKUP(C1222,'Package 218'!$D:$D,1,FALSE)=C1222,VLOOKUP(C1222,'Package 218'!$D:$F,3,FALSE)="Yes",VLOOKUP(A1222,'District Data'!$A$2:$O$321,14,FALSE)="Yes"),"Yes","No"),"No")</f>
        <v>Yes</v>
      </c>
      <c r="N1222" s="23" t="str">
        <f t="shared" si="69"/>
        <v>Yes</v>
      </c>
      <c r="O1222" s="131" t="str">
        <f t="shared" si="70"/>
        <v>Yes</v>
      </c>
    </row>
    <row r="1223" spans="1:15" x14ac:dyDescent="0.25">
      <c r="A1223" s="136" t="s">
        <v>1439</v>
      </c>
      <c r="B1223" s="136" t="s">
        <v>3097</v>
      </c>
      <c r="C1223" s="26">
        <v>4237</v>
      </c>
      <c r="D1223" s="26" t="s">
        <v>1443</v>
      </c>
      <c r="E1223" s="114">
        <v>329.47</v>
      </c>
      <c r="F1223" s="114">
        <v>0</v>
      </c>
      <c r="G1223" s="114">
        <v>0</v>
      </c>
      <c r="H1223" s="114">
        <v>0</v>
      </c>
      <c r="I1223" s="114">
        <v>0</v>
      </c>
      <c r="J1223" s="91">
        <f t="shared" si="68"/>
        <v>329.47</v>
      </c>
      <c r="K1223" s="118" t="str">
        <f>IFERROR(VLOOKUP(C1223,'CEDARS School FRPL'!$C$4:$H$2393,6,FALSE),"No")</f>
        <v>Yes</v>
      </c>
      <c r="L1223" s="118" t="str">
        <f>VLOOKUP(A1223,'District Data'!$A$2:$P$321,14,FALSE)</f>
        <v>Yes</v>
      </c>
      <c r="M1223" s="120" t="str">
        <f>IFERROR(IF(AND(VLOOKUP(C1223,'Package 218'!$D:$D,1,FALSE)=C1223,VLOOKUP(C1223,'Package 218'!$D:$F,3,FALSE)="Yes",VLOOKUP(A1223,'District Data'!$A$2:$O$321,14,FALSE)="Yes"),"Yes","No"),"No")</f>
        <v>Yes</v>
      </c>
      <c r="N1223" s="23" t="str">
        <f t="shared" si="69"/>
        <v>Yes</v>
      </c>
      <c r="O1223" s="131" t="str">
        <f t="shared" si="70"/>
        <v>Yes</v>
      </c>
    </row>
    <row r="1224" spans="1:15" x14ac:dyDescent="0.25">
      <c r="A1224" s="136" t="s">
        <v>1439</v>
      </c>
      <c r="B1224" s="136" t="s">
        <v>3097</v>
      </c>
      <c r="C1224" s="26">
        <v>5195</v>
      </c>
      <c r="D1224" s="26" t="s">
        <v>1444</v>
      </c>
      <c r="E1224" s="114">
        <v>1357.03</v>
      </c>
      <c r="F1224" s="114">
        <v>0</v>
      </c>
      <c r="G1224" s="114">
        <v>0</v>
      </c>
      <c r="H1224" s="114">
        <v>0</v>
      </c>
      <c r="I1224" s="114">
        <v>0</v>
      </c>
      <c r="J1224" s="91">
        <f t="shared" si="68"/>
        <v>1357.03</v>
      </c>
      <c r="K1224" s="118" t="str">
        <f>IFERROR(VLOOKUP(C1224,'CEDARS School FRPL'!$C$4:$H$2393,6,FALSE),"No")</f>
        <v>Yes</v>
      </c>
      <c r="L1224" s="118" t="str">
        <f>VLOOKUP(A1224,'District Data'!$A$2:$P$321,14,FALSE)</f>
        <v>Yes</v>
      </c>
      <c r="M1224" s="120" t="str">
        <f>IFERROR(IF(AND(VLOOKUP(C1224,'Package 218'!$D:$D,1,FALSE)=C1224,VLOOKUP(C1224,'Package 218'!$D:$F,3,FALSE)="Yes",VLOOKUP(A1224,'District Data'!$A$2:$O$321,14,FALSE)="Yes"),"Yes","No"),"No")</f>
        <v>Yes</v>
      </c>
      <c r="N1224" s="23" t="str">
        <f t="shared" si="69"/>
        <v>Yes</v>
      </c>
      <c r="O1224" s="131" t="str">
        <f t="shared" si="70"/>
        <v>Yes</v>
      </c>
    </row>
    <row r="1225" spans="1:15" x14ac:dyDescent="0.25">
      <c r="A1225" s="136" t="s">
        <v>1439</v>
      </c>
      <c r="B1225" s="136" t="s">
        <v>3097</v>
      </c>
      <c r="C1225" s="26">
        <v>5196</v>
      </c>
      <c r="D1225" s="26" t="s">
        <v>1445</v>
      </c>
      <c r="E1225" s="114">
        <v>1326.23</v>
      </c>
      <c r="F1225" s="114">
        <v>0</v>
      </c>
      <c r="G1225" s="114">
        <v>0</v>
      </c>
      <c r="H1225" s="114">
        <v>0</v>
      </c>
      <c r="I1225" s="114">
        <v>0</v>
      </c>
      <c r="J1225" s="91">
        <f t="shared" si="68"/>
        <v>1326.23</v>
      </c>
      <c r="K1225" s="118" t="str">
        <f>IFERROR(VLOOKUP(C1225,'CEDARS School FRPL'!$C$4:$H$2393,6,FALSE),"No")</f>
        <v>Yes</v>
      </c>
      <c r="L1225" s="118" t="str">
        <f>VLOOKUP(A1225,'District Data'!$A$2:$P$321,14,FALSE)</f>
        <v>Yes</v>
      </c>
      <c r="M1225" s="120" t="str">
        <f>IFERROR(IF(AND(VLOOKUP(C1225,'Package 218'!$D:$D,1,FALSE)=C1225,VLOOKUP(C1225,'Package 218'!$D:$F,3,FALSE)="Yes",VLOOKUP(A1225,'District Data'!$A$2:$O$321,14,FALSE)="Yes"),"Yes","No"),"No")</f>
        <v>Yes</v>
      </c>
      <c r="N1225" s="23" t="str">
        <f t="shared" si="69"/>
        <v>Yes</v>
      </c>
      <c r="O1225" s="131" t="str">
        <f t="shared" si="70"/>
        <v>Yes</v>
      </c>
    </row>
    <row r="1226" spans="1:15" x14ac:dyDescent="0.25">
      <c r="A1226" s="136" t="s">
        <v>1439</v>
      </c>
      <c r="B1226" s="136" t="s">
        <v>3097</v>
      </c>
      <c r="C1226" s="26">
        <v>5197</v>
      </c>
      <c r="D1226" s="26" t="s">
        <v>1446</v>
      </c>
      <c r="E1226" s="114">
        <v>1489.09</v>
      </c>
      <c r="F1226" s="114">
        <v>0</v>
      </c>
      <c r="G1226" s="114">
        <v>141.09</v>
      </c>
      <c r="H1226" s="114">
        <v>0</v>
      </c>
      <c r="I1226" s="114">
        <v>0</v>
      </c>
      <c r="J1226" s="91">
        <f t="shared" si="68"/>
        <v>1630.1799999999998</v>
      </c>
      <c r="K1226" s="118" t="str">
        <f>IFERROR(VLOOKUP(C1226,'CEDARS School FRPL'!$C$4:$H$2393,6,FALSE),"No")</f>
        <v>Yes</v>
      </c>
      <c r="L1226" s="118" t="str">
        <f>VLOOKUP(A1226,'District Data'!$A$2:$P$321,14,FALSE)</f>
        <v>Yes</v>
      </c>
      <c r="M1226" s="120" t="str">
        <f>IFERROR(IF(AND(VLOOKUP(C1226,'Package 218'!$D:$D,1,FALSE)=C1226,VLOOKUP(C1226,'Package 218'!$D:$F,3,FALSE)="Yes",VLOOKUP(A1226,'District Data'!$A$2:$O$321,14,FALSE)="Yes"),"Yes","No"),"No")</f>
        <v>Yes</v>
      </c>
      <c r="N1226" s="23" t="str">
        <f t="shared" si="69"/>
        <v>Yes</v>
      </c>
      <c r="O1226" s="131" t="str">
        <f t="shared" si="70"/>
        <v>Yes</v>
      </c>
    </row>
    <row r="1227" spans="1:15" x14ac:dyDescent="0.25">
      <c r="A1227" s="136" t="s">
        <v>1439</v>
      </c>
      <c r="B1227" s="136" t="s">
        <v>3097</v>
      </c>
      <c r="C1227" s="26">
        <v>5746</v>
      </c>
      <c r="D1227" s="26" t="s">
        <v>3338</v>
      </c>
      <c r="E1227" s="114">
        <v>62.97</v>
      </c>
      <c r="F1227" s="114">
        <v>0</v>
      </c>
      <c r="G1227" s="114">
        <v>0.33</v>
      </c>
      <c r="H1227" s="114">
        <v>0</v>
      </c>
      <c r="I1227" s="114">
        <v>0</v>
      </c>
      <c r="J1227" s="91">
        <f t="shared" si="68"/>
        <v>63.3</v>
      </c>
      <c r="K1227" s="118" t="str">
        <f>IFERROR(VLOOKUP(C1227,'CEDARS School FRPL'!$C$4:$H$2393,6,FALSE),"No")</f>
        <v>Yes</v>
      </c>
      <c r="L1227" s="118" t="str">
        <f>VLOOKUP(A1227,'District Data'!$A$2:$P$321,14,FALSE)</f>
        <v>Yes</v>
      </c>
      <c r="M1227" s="120" t="str">
        <f>IFERROR(IF(AND(VLOOKUP(C1227,'Package 218'!$D:$D,1,FALSE)=C1227,VLOOKUP(C1227,'Package 218'!$D:$F,3,FALSE)="Yes",VLOOKUP(A1227,'District Data'!$A$2:$O$321,14,FALSE)="Yes"),"Yes","No"),"No")</f>
        <v>Yes</v>
      </c>
      <c r="N1227" s="23" t="str">
        <f t="shared" si="69"/>
        <v>Yes</v>
      </c>
      <c r="O1227" s="131" t="str">
        <f t="shared" si="70"/>
        <v>Yes</v>
      </c>
    </row>
    <row r="1228" spans="1:15" x14ac:dyDescent="0.25">
      <c r="A1228" s="136" t="s">
        <v>1415</v>
      </c>
      <c r="B1228" s="136" t="s">
        <v>3095</v>
      </c>
      <c r="C1228" s="26">
        <v>1980</v>
      </c>
      <c r="D1228" s="26" t="s">
        <v>1419</v>
      </c>
      <c r="E1228" s="114">
        <v>13.28</v>
      </c>
      <c r="F1228" s="114">
        <v>0</v>
      </c>
      <c r="G1228" s="114">
        <v>0</v>
      </c>
      <c r="H1228" s="114">
        <v>0</v>
      </c>
      <c r="I1228" s="114">
        <v>0</v>
      </c>
      <c r="J1228" s="91">
        <f t="shared" si="68"/>
        <v>13.28</v>
      </c>
      <c r="K1228" s="118" t="str">
        <f>IFERROR(VLOOKUP(C1228,'CEDARS School FRPL'!$C$4:$H$2393,6,FALSE),"No")</f>
        <v>Yes</v>
      </c>
      <c r="L1228" s="118" t="str">
        <f>VLOOKUP(A1228,'District Data'!$A$2:$P$321,14,FALSE)</f>
        <v>Yes</v>
      </c>
      <c r="M1228" s="120" t="str">
        <f>IFERROR(IF(AND(VLOOKUP(C1228,'Package 218'!$D:$D,1,FALSE)=C1228,VLOOKUP(C1228,'Package 218'!$D:$F,3,FALSE)="Yes",VLOOKUP(A1228,'District Data'!$A$2:$O$321,14,FALSE)="Yes"),"Yes","No"),"No")</f>
        <v>Yes</v>
      </c>
      <c r="N1228" s="23" t="str">
        <f t="shared" si="69"/>
        <v>Yes</v>
      </c>
      <c r="O1228" s="131" t="str">
        <f t="shared" si="70"/>
        <v>Yes</v>
      </c>
    </row>
    <row r="1229" spans="1:15" x14ac:dyDescent="0.25">
      <c r="A1229" s="136" t="s">
        <v>1415</v>
      </c>
      <c r="B1229" s="136" t="s">
        <v>3095</v>
      </c>
      <c r="C1229" s="26">
        <v>2245</v>
      </c>
      <c r="D1229" s="26" t="s">
        <v>1416</v>
      </c>
      <c r="E1229" s="114">
        <v>247.95</v>
      </c>
      <c r="F1229" s="114">
        <v>0</v>
      </c>
      <c r="G1229" s="114">
        <v>0</v>
      </c>
      <c r="H1229" s="114">
        <v>0</v>
      </c>
      <c r="I1229" s="114">
        <v>0</v>
      </c>
      <c r="J1229" s="91">
        <f t="shared" si="68"/>
        <v>247.95</v>
      </c>
      <c r="K1229" s="118" t="str">
        <f>IFERROR(VLOOKUP(C1229,'CEDARS School FRPL'!$C$4:$H$2393,6,FALSE),"No")</f>
        <v>Yes</v>
      </c>
      <c r="L1229" s="118" t="str">
        <f>VLOOKUP(A1229,'District Data'!$A$2:$P$321,14,FALSE)</f>
        <v>Yes</v>
      </c>
      <c r="M1229" s="120" t="str">
        <f>IFERROR(IF(AND(VLOOKUP(C1229,'Package 218'!$D:$D,1,FALSE)=C1229,VLOOKUP(C1229,'Package 218'!$D:$F,3,FALSE)="Yes",VLOOKUP(A1229,'District Data'!$A$2:$O$321,14,FALSE)="Yes"),"Yes","No"),"No")</f>
        <v>Yes</v>
      </c>
      <c r="N1229" s="23" t="str">
        <f t="shared" si="69"/>
        <v>Yes</v>
      </c>
      <c r="O1229" s="131" t="str">
        <f t="shared" si="70"/>
        <v>Yes</v>
      </c>
    </row>
    <row r="1230" spans="1:15" x14ac:dyDescent="0.25">
      <c r="A1230" s="136" t="s">
        <v>1415</v>
      </c>
      <c r="B1230" s="136" t="s">
        <v>3095</v>
      </c>
      <c r="C1230" s="26">
        <v>2246</v>
      </c>
      <c r="D1230" s="26" t="s">
        <v>1417</v>
      </c>
      <c r="E1230" s="114">
        <v>282.75</v>
      </c>
      <c r="F1230" s="114">
        <v>0</v>
      </c>
      <c r="G1230" s="114">
        <v>9.1300000000000008</v>
      </c>
      <c r="H1230" s="114">
        <v>0</v>
      </c>
      <c r="I1230" s="114">
        <v>0</v>
      </c>
      <c r="J1230" s="91">
        <f t="shared" si="68"/>
        <v>291.88</v>
      </c>
      <c r="K1230" s="118" t="str">
        <f>IFERROR(VLOOKUP(C1230,'CEDARS School FRPL'!$C$4:$H$2393,6,FALSE),"No")</f>
        <v>Yes</v>
      </c>
      <c r="L1230" s="118" t="str">
        <f>VLOOKUP(A1230,'District Data'!$A$2:$P$321,14,FALSE)</f>
        <v>Yes</v>
      </c>
      <c r="M1230" s="120" t="str">
        <f>IFERROR(IF(AND(VLOOKUP(C1230,'Package 218'!$D:$D,1,FALSE)=C1230,VLOOKUP(C1230,'Package 218'!$D:$F,3,FALSE)="Yes",VLOOKUP(A1230,'District Data'!$A$2:$O$321,14,FALSE)="Yes"),"Yes","No"),"No")</f>
        <v>Yes</v>
      </c>
      <c r="N1230" s="23" t="str">
        <f t="shared" si="69"/>
        <v>Yes</v>
      </c>
      <c r="O1230" s="131" t="str">
        <f t="shared" si="70"/>
        <v>Yes</v>
      </c>
    </row>
    <row r="1231" spans="1:15" x14ac:dyDescent="0.25">
      <c r="A1231" s="136" t="s">
        <v>1415</v>
      </c>
      <c r="B1231" s="136" t="s">
        <v>3095</v>
      </c>
      <c r="C1231" s="26">
        <v>2539</v>
      </c>
      <c r="D1231" s="138" t="s">
        <v>1418</v>
      </c>
      <c r="E1231" s="114">
        <v>409.4</v>
      </c>
      <c r="F1231" s="114">
        <v>0</v>
      </c>
      <c r="G1231" s="114">
        <v>0</v>
      </c>
      <c r="H1231" s="114">
        <v>0</v>
      </c>
      <c r="I1231" s="114">
        <v>0</v>
      </c>
      <c r="J1231" s="91">
        <f t="shared" si="68"/>
        <v>409.4</v>
      </c>
      <c r="K1231" s="118" t="str">
        <f>IFERROR(VLOOKUP(C1231,'CEDARS School FRPL'!$C$4:$H$2393,6,FALSE),"No")</f>
        <v>Yes</v>
      </c>
      <c r="L1231" s="118" t="str">
        <f>VLOOKUP(A1231,'District Data'!$A$2:$P$321,14,FALSE)</f>
        <v>Yes</v>
      </c>
      <c r="M1231" s="120" t="str">
        <f>IFERROR(IF(AND(VLOOKUP(C1231,'Package 218'!$D:$D,1,FALSE)=C1231,VLOOKUP(C1231,'Package 218'!$D:$F,3,FALSE)="Yes",VLOOKUP(A1231,'District Data'!$A$2:$O$321,14,FALSE)="Yes"),"Yes","No"),"No")</f>
        <v>Yes</v>
      </c>
      <c r="N1231" s="23" t="str">
        <f t="shared" si="69"/>
        <v>Yes</v>
      </c>
      <c r="O1231" s="131" t="str">
        <f t="shared" si="70"/>
        <v>Yes</v>
      </c>
    </row>
    <row r="1232" spans="1:15" x14ac:dyDescent="0.25">
      <c r="A1232" s="136" t="s">
        <v>1415</v>
      </c>
      <c r="B1232" s="136" t="s">
        <v>3095</v>
      </c>
      <c r="C1232" s="26">
        <v>5151</v>
      </c>
      <c r="D1232" s="26" t="s">
        <v>1420</v>
      </c>
      <c r="E1232" s="114">
        <v>87.34</v>
      </c>
      <c r="F1232" s="114">
        <v>0</v>
      </c>
      <c r="G1232" s="114">
        <v>3.96</v>
      </c>
      <c r="H1232" s="114">
        <v>0</v>
      </c>
      <c r="I1232" s="114">
        <v>0</v>
      </c>
      <c r="J1232" s="91">
        <f t="shared" si="68"/>
        <v>91.3</v>
      </c>
      <c r="K1232" s="118" t="str">
        <f>IFERROR(VLOOKUP(C1232,'CEDARS School FRPL'!$C$4:$H$2393,6,FALSE),"No")</f>
        <v>Yes</v>
      </c>
      <c r="L1232" s="118" t="str">
        <f>VLOOKUP(A1232,'District Data'!$A$2:$P$321,14,FALSE)</f>
        <v>Yes</v>
      </c>
      <c r="M1232" s="120" t="str">
        <f>IFERROR(IF(AND(VLOOKUP(C1232,'Package 218'!$D:$D,1,FALSE)=C1232,VLOOKUP(C1232,'Package 218'!$D:$F,3,FALSE)="Yes",VLOOKUP(A1232,'District Data'!$A$2:$O$321,14,FALSE)="Yes"),"Yes","No"),"No")</f>
        <v>Yes</v>
      </c>
      <c r="N1232" s="23" t="str">
        <f t="shared" si="69"/>
        <v>Yes</v>
      </c>
      <c r="O1232" s="131" t="str">
        <f t="shared" si="70"/>
        <v>Yes</v>
      </c>
    </row>
    <row r="1233" spans="1:15" x14ac:dyDescent="0.25">
      <c r="A1233" s="136" t="s">
        <v>207</v>
      </c>
      <c r="B1233" s="136" t="s">
        <v>2930</v>
      </c>
      <c r="C1233" s="26">
        <v>2800</v>
      </c>
      <c r="D1233" s="26" t="s">
        <v>208</v>
      </c>
      <c r="E1233" s="114">
        <v>293.85000000000002</v>
      </c>
      <c r="F1233" s="114">
        <v>0</v>
      </c>
      <c r="G1233" s="114">
        <v>38.32</v>
      </c>
      <c r="H1233" s="114">
        <v>0</v>
      </c>
      <c r="I1233" s="114">
        <v>0</v>
      </c>
      <c r="J1233" s="91">
        <f t="shared" si="68"/>
        <v>332.17</v>
      </c>
      <c r="K1233" s="118" t="str">
        <f>IFERROR(VLOOKUP(C1233,'CEDARS School FRPL'!$C$4:$H$2393,6,FALSE),"No")</f>
        <v>Yes</v>
      </c>
      <c r="L1233" s="118" t="str">
        <f>VLOOKUP(A1233,'District Data'!$A$2:$P$321,14,FALSE)</f>
        <v>Yes</v>
      </c>
      <c r="M1233" s="120" t="str">
        <f>IFERROR(IF(AND(VLOOKUP(C1233,'Package 218'!$D:$D,1,FALSE)=C1233,VLOOKUP(C1233,'Package 218'!$D:$F,3,FALSE)="Yes",VLOOKUP(A1233,'District Data'!$A$2:$O$321,14,FALSE)="Yes"),"Yes","No"),"No")</f>
        <v>Yes</v>
      </c>
      <c r="N1233" s="23" t="str">
        <f t="shared" si="69"/>
        <v>Yes</v>
      </c>
      <c r="O1233" s="131" t="str">
        <f t="shared" si="70"/>
        <v>Yes</v>
      </c>
    </row>
    <row r="1234" spans="1:15" x14ac:dyDescent="0.25">
      <c r="A1234" s="136" t="s">
        <v>207</v>
      </c>
      <c r="B1234" s="136" t="s">
        <v>2930</v>
      </c>
      <c r="C1234" s="26">
        <v>3293</v>
      </c>
      <c r="D1234" s="26" t="s">
        <v>209</v>
      </c>
      <c r="E1234" s="114">
        <v>372.6</v>
      </c>
      <c r="F1234" s="114">
        <v>45.6</v>
      </c>
      <c r="G1234" s="114">
        <v>0</v>
      </c>
      <c r="H1234" s="114">
        <v>0</v>
      </c>
      <c r="I1234" s="114">
        <v>0</v>
      </c>
      <c r="J1234" s="91">
        <f t="shared" si="68"/>
        <v>418.20000000000005</v>
      </c>
      <c r="K1234" s="118" t="str">
        <f>IFERROR(VLOOKUP(C1234,'CEDARS School FRPL'!$C$4:$H$2393,6,FALSE),"No")</f>
        <v>Yes</v>
      </c>
      <c r="L1234" s="118" t="str">
        <f>VLOOKUP(A1234,'District Data'!$A$2:$P$321,14,FALSE)</f>
        <v>Yes</v>
      </c>
      <c r="M1234" s="120" t="str">
        <f>IFERROR(IF(AND(VLOOKUP(C1234,'Package 218'!$D:$D,1,FALSE)=C1234,VLOOKUP(C1234,'Package 218'!$D:$F,3,FALSE)="Yes",VLOOKUP(A1234,'District Data'!$A$2:$O$321,14,FALSE)="Yes"),"Yes","No"),"No")</f>
        <v>Yes</v>
      </c>
      <c r="N1234" s="23" t="str">
        <f t="shared" si="69"/>
        <v>Yes</v>
      </c>
      <c r="O1234" s="131" t="str">
        <f t="shared" si="70"/>
        <v>Yes</v>
      </c>
    </row>
    <row r="1235" spans="1:15" x14ac:dyDescent="0.25">
      <c r="A1235" s="136" t="s">
        <v>207</v>
      </c>
      <c r="B1235" s="136" t="s">
        <v>2930</v>
      </c>
      <c r="C1235" s="26">
        <v>4223</v>
      </c>
      <c r="D1235" s="26" t="s">
        <v>210</v>
      </c>
      <c r="E1235" s="114">
        <v>242</v>
      </c>
      <c r="F1235" s="114">
        <v>0</v>
      </c>
      <c r="G1235" s="114">
        <v>0</v>
      </c>
      <c r="H1235" s="114">
        <v>0</v>
      </c>
      <c r="I1235" s="114">
        <v>0</v>
      </c>
      <c r="J1235" s="91">
        <f t="shared" si="68"/>
        <v>242</v>
      </c>
      <c r="K1235" s="118" t="str">
        <f>IFERROR(VLOOKUP(C1235,'CEDARS School FRPL'!$C$4:$H$2393,6,FALSE),"No")</f>
        <v>Yes</v>
      </c>
      <c r="L1235" s="118" t="str">
        <f>VLOOKUP(A1235,'District Data'!$A$2:$P$321,14,FALSE)</f>
        <v>Yes</v>
      </c>
      <c r="M1235" s="120" t="str">
        <f>IFERROR(IF(AND(VLOOKUP(C1235,'Package 218'!$D:$D,1,FALSE)=C1235,VLOOKUP(C1235,'Package 218'!$D:$F,3,FALSE)="Yes",VLOOKUP(A1235,'District Data'!$A$2:$O$321,14,FALSE)="Yes"),"Yes","No"),"No")</f>
        <v>Yes</v>
      </c>
      <c r="N1235" s="23" t="str">
        <f t="shared" si="69"/>
        <v>Yes</v>
      </c>
      <c r="O1235" s="131" t="str">
        <f t="shared" si="70"/>
        <v>Yes</v>
      </c>
    </row>
    <row r="1236" spans="1:15" x14ac:dyDescent="0.25">
      <c r="A1236" s="136" t="s">
        <v>207</v>
      </c>
      <c r="B1236" s="136" t="s">
        <v>2930</v>
      </c>
      <c r="C1236" s="26">
        <v>5272</v>
      </c>
      <c r="D1236" s="26" t="s">
        <v>211</v>
      </c>
      <c r="E1236" s="114">
        <v>17.04</v>
      </c>
      <c r="F1236" s="114">
        <v>0</v>
      </c>
      <c r="G1236" s="114">
        <v>0</v>
      </c>
      <c r="H1236" s="114">
        <v>0</v>
      </c>
      <c r="I1236" s="114">
        <v>0</v>
      </c>
      <c r="J1236" s="91">
        <f t="shared" si="68"/>
        <v>17.04</v>
      </c>
      <c r="K1236" s="118" t="str">
        <f>IFERROR(VLOOKUP(C1236,'CEDARS School FRPL'!$C$4:$H$2393,6,FALSE),"No")</f>
        <v>Yes</v>
      </c>
      <c r="L1236" s="118" t="str">
        <f>VLOOKUP(A1236,'District Data'!$A$2:$P$321,14,FALSE)</f>
        <v>Yes</v>
      </c>
      <c r="M1236" s="120" t="str">
        <f>IFERROR(IF(AND(VLOOKUP(C1236,'Package 218'!$D:$D,1,FALSE)=C1236,VLOOKUP(C1236,'Package 218'!$D:$F,3,FALSE)="Yes",VLOOKUP(A1236,'District Data'!$A$2:$O$321,14,FALSE)="Yes"),"Yes","No"),"No")</f>
        <v>No</v>
      </c>
      <c r="N1236" s="23" t="str">
        <f t="shared" si="69"/>
        <v>No</v>
      </c>
      <c r="O1236" s="131" t="str">
        <f t="shared" si="70"/>
        <v>No</v>
      </c>
    </row>
    <row r="1237" spans="1:15" x14ac:dyDescent="0.25">
      <c r="A1237" s="136" t="s">
        <v>1512</v>
      </c>
      <c r="B1237" s="136" t="s">
        <v>3112</v>
      </c>
      <c r="C1237" s="26">
        <v>2396</v>
      </c>
      <c r="D1237" s="26" t="s">
        <v>1513</v>
      </c>
      <c r="E1237" s="114">
        <v>109.5</v>
      </c>
      <c r="F1237" s="114">
        <v>12</v>
      </c>
      <c r="G1237" s="114">
        <v>0</v>
      </c>
      <c r="H1237" s="114">
        <v>0</v>
      </c>
      <c r="I1237" s="114">
        <v>0</v>
      </c>
      <c r="J1237" s="91">
        <f t="shared" si="68"/>
        <v>121.5</v>
      </c>
      <c r="K1237" s="118" t="str">
        <f>IFERROR(VLOOKUP(C1237,'CEDARS School FRPL'!$C$4:$H$2393,6,FALSE),"No")</f>
        <v>Yes</v>
      </c>
      <c r="L1237" s="118" t="str">
        <f>VLOOKUP(A1237,'District Data'!$A$2:$P$321,14,FALSE)</f>
        <v>Yes</v>
      </c>
      <c r="M1237" s="120" t="str">
        <f>IFERROR(IF(AND(VLOOKUP(C1237,'Package 218'!$D:$D,1,FALSE)=C1237,VLOOKUP(C1237,'Package 218'!$D:$F,3,FALSE)="Yes",VLOOKUP(A1237,'District Data'!$A$2:$O$321,14,FALSE)="Yes"),"Yes","No"),"No")</f>
        <v>Yes</v>
      </c>
      <c r="N1237" s="23" t="str">
        <f t="shared" si="69"/>
        <v>Yes</v>
      </c>
      <c r="O1237" s="131" t="str">
        <f t="shared" si="70"/>
        <v>Yes</v>
      </c>
    </row>
    <row r="1238" spans="1:15" x14ac:dyDescent="0.25">
      <c r="A1238" s="136" t="s">
        <v>1512</v>
      </c>
      <c r="B1238" s="136" t="s">
        <v>3112</v>
      </c>
      <c r="C1238" s="26">
        <v>2397</v>
      </c>
      <c r="D1238" s="26" t="s">
        <v>1514</v>
      </c>
      <c r="E1238" s="114">
        <v>100.09</v>
      </c>
      <c r="F1238" s="114">
        <v>0</v>
      </c>
      <c r="G1238" s="114">
        <v>11.75</v>
      </c>
      <c r="H1238" s="114">
        <v>0</v>
      </c>
      <c r="I1238" s="114">
        <v>0</v>
      </c>
      <c r="J1238" s="91">
        <f t="shared" si="68"/>
        <v>111.84</v>
      </c>
      <c r="K1238" s="118" t="str">
        <f>IFERROR(VLOOKUP(C1238,'CEDARS School FRPL'!$C$4:$H$2393,6,FALSE),"No")</f>
        <v>Yes</v>
      </c>
      <c r="L1238" s="118" t="str">
        <f>VLOOKUP(A1238,'District Data'!$A$2:$P$321,14,FALSE)</f>
        <v>Yes</v>
      </c>
      <c r="M1238" s="120" t="str">
        <f>IFERROR(IF(AND(VLOOKUP(C1238,'Package 218'!$D:$D,1,FALSE)=C1238,VLOOKUP(C1238,'Package 218'!$D:$F,3,FALSE)="Yes",VLOOKUP(A1238,'District Data'!$A$2:$O$321,14,FALSE)="Yes"),"Yes","No"),"No")</f>
        <v>Yes</v>
      </c>
      <c r="N1238" s="23" t="str">
        <f t="shared" si="69"/>
        <v>Yes</v>
      </c>
      <c r="O1238" s="131" t="str">
        <f t="shared" si="70"/>
        <v>Yes</v>
      </c>
    </row>
    <row r="1239" spans="1:15" x14ac:dyDescent="0.25">
      <c r="A1239" s="136" t="s">
        <v>1512</v>
      </c>
      <c r="B1239" s="136" t="s">
        <v>3112</v>
      </c>
      <c r="C1239" s="26">
        <v>5639</v>
      </c>
      <c r="D1239" s="26" t="s">
        <v>2824</v>
      </c>
      <c r="E1239" s="114">
        <v>1</v>
      </c>
      <c r="F1239" s="114">
        <v>0</v>
      </c>
      <c r="G1239" s="114">
        <v>0</v>
      </c>
      <c r="H1239" s="114">
        <v>0</v>
      </c>
      <c r="I1239" s="114">
        <v>0</v>
      </c>
      <c r="J1239" s="91">
        <f t="shared" si="68"/>
        <v>1</v>
      </c>
      <c r="K1239" s="118" t="str">
        <f>IFERROR(VLOOKUP(C1239,'CEDARS School FRPL'!$C$4:$H$2393,6,FALSE),"No")</f>
        <v>No</v>
      </c>
      <c r="L1239" s="118" t="str">
        <f>VLOOKUP(A1239,'District Data'!$A$2:$P$321,14,FALSE)</f>
        <v>Yes</v>
      </c>
      <c r="M1239" s="120" t="str">
        <f>IFERROR(IF(AND(VLOOKUP(C1239,'Package 218'!$D:$D,1,FALSE)=C1239,VLOOKUP(C1239,'Package 218'!$D:$F,3,FALSE)="Yes",VLOOKUP(A1239,'District Data'!$A$2:$O$321,14,FALSE)="Yes"),"Yes","No"),"No")</f>
        <v>No</v>
      </c>
      <c r="N1239" s="23" t="str">
        <f t="shared" si="69"/>
        <v>No</v>
      </c>
      <c r="O1239" s="131" t="str">
        <f t="shared" si="70"/>
        <v>No</v>
      </c>
    </row>
    <row r="1240" spans="1:15" x14ac:dyDescent="0.25">
      <c r="A1240" s="136" t="s">
        <v>1158</v>
      </c>
      <c r="B1240" s="136" t="s">
        <v>3058</v>
      </c>
      <c r="C1240" s="26">
        <v>1621</v>
      </c>
      <c r="D1240" s="26" t="s">
        <v>2814</v>
      </c>
      <c r="E1240" s="114">
        <v>35.799999999999997</v>
      </c>
      <c r="F1240" s="114">
        <v>0</v>
      </c>
      <c r="G1240" s="114">
        <v>1.96</v>
      </c>
      <c r="H1240" s="114">
        <v>0</v>
      </c>
      <c r="I1240" s="114">
        <v>0</v>
      </c>
      <c r="J1240" s="91">
        <f t="shared" si="68"/>
        <v>37.76</v>
      </c>
      <c r="K1240" s="118" t="str">
        <f>IFERROR(VLOOKUP(C1240,'CEDARS School FRPL'!$C$4:$H$2393,6,FALSE),"No")</f>
        <v>Yes</v>
      </c>
      <c r="L1240" s="118" t="str">
        <f>VLOOKUP(A1240,'District Data'!$A$2:$P$321,14,FALSE)</f>
        <v>Yes</v>
      </c>
      <c r="M1240" s="120" t="str">
        <f>IFERROR(IF(AND(VLOOKUP(C1240,'Package 218'!$D:$D,1,FALSE)=C1240,VLOOKUP(C1240,'Package 218'!$D:$F,3,FALSE)="Yes",VLOOKUP(A1240,'District Data'!$A$2:$O$321,14,FALSE)="Yes"),"Yes","No"),"No")</f>
        <v>Yes</v>
      </c>
      <c r="N1240" s="23" t="str">
        <f t="shared" si="69"/>
        <v>Yes</v>
      </c>
      <c r="O1240" s="131" t="str">
        <f t="shared" si="70"/>
        <v>Yes</v>
      </c>
    </row>
    <row r="1241" spans="1:15" x14ac:dyDescent="0.25">
      <c r="A1241" s="136" t="s">
        <v>1158</v>
      </c>
      <c r="B1241" s="136" t="s">
        <v>3058</v>
      </c>
      <c r="C1241" s="26">
        <v>1845</v>
      </c>
      <c r="D1241" s="26" t="s">
        <v>1159</v>
      </c>
      <c r="E1241" s="114">
        <v>25.65</v>
      </c>
      <c r="F1241" s="114">
        <v>0</v>
      </c>
      <c r="G1241" s="114">
        <v>0</v>
      </c>
      <c r="H1241" s="114">
        <v>0</v>
      </c>
      <c r="I1241" s="114">
        <v>0</v>
      </c>
      <c r="J1241" s="91">
        <f t="shared" si="68"/>
        <v>25.65</v>
      </c>
      <c r="K1241" s="118" t="str">
        <f>IFERROR(VLOOKUP(C1241,'CEDARS School FRPL'!$C$4:$H$2393,6,FALSE),"No")</f>
        <v>No</v>
      </c>
      <c r="L1241" s="118" t="str">
        <f>VLOOKUP(A1241,'District Data'!$A$2:$P$321,14,FALSE)</f>
        <v>Yes</v>
      </c>
      <c r="M1241" s="120" t="str">
        <f>IFERROR(IF(AND(VLOOKUP(C1241,'Package 218'!$D:$D,1,FALSE)=C1241,VLOOKUP(C1241,'Package 218'!$D:$F,3,FALSE)="Yes",VLOOKUP(A1241,'District Data'!$A$2:$O$321,14,FALSE)="Yes"),"Yes","No"),"No")</f>
        <v>No</v>
      </c>
      <c r="N1241" s="23" t="str">
        <f t="shared" si="69"/>
        <v>No</v>
      </c>
      <c r="O1241" s="131" t="str">
        <f t="shared" si="70"/>
        <v>No</v>
      </c>
    </row>
    <row r="1242" spans="1:15" x14ac:dyDescent="0.25">
      <c r="A1242" s="136" t="s">
        <v>1158</v>
      </c>
      <c r="B1242" s="136" t="s">
        <v>3058</v>
      </c>
      <c r="C1242" s="26">
        <v>2146</v>
      </c>
      <c r="D1242" s="26" t="s">
        <v>1160</v>
      </c>
      <c r="E1242" s="114">
        <v>340.23</v>
      </c>
      <c r="F1242" s="114">
        <v>0</v>
      </c>
      <c r="G1242" s="114">
        <v>7.2299999999999995</v>
      </c>
      <c r="H1242" s="114">
        <v>0</v>
      </c>
      <c r="I1242" s="114">
        <v>0</v>
      </c>
      <c r="J1242" s="91">
        <f t="shared" si="68"/>
        <v>347.46000000000004</v>
      </c>
      <c r="K1242" s="118" t="str">
        <f>IFERROR(VLOOKUP(C1242,'CEDARS School FRPL'!$C$4:$H$2393,6,FALSE),"No")</f>
        <v>No</v>
      </c>
      <c r="L1242" s="118" t="str">
        <f>VLOOKUP(A1242,'District Data'!$A$2:$P$321,14,FALSE)</f>
        <v>Yes</v>
      </c>
      <c r="M1242" s="120" t="str">
        <f>IFERROR(IF(AND(VLOOKUP(C1242,'Package 218'!$D:$D,1,FALSE)=C1242,VLOOKUP(C1242,'Package 218'!$D:$F,3,FALSE)="Yes",VLOOKUP(A1242,'District Data'!$A$2:$O$321,14,FALSE)="Yes"),"Yes","No"),"No")</f>
        <v>No</v>
      </c>
      <c r="N1242" s="23" t="str">
        <f t="shared" si="69"/>
        <v>No</v>
      </c>
      <c r="O1242" s="131" t="str">
        <f t="shared" si="70"/>
        <v>No</v>
      </c>
    </row>
    <row r="1243" spans="1:15" x14ac:dyDescent="0.25">
      <c r="A1243" s="136" t="s">
        <v>1158</v>
      </c>
      <c r="B1243" s="136" t="s">
        <v>3058</v>
      </c>
      <c r="C1243" s="26">
        <v>4501</v>
      </c>
      <c r="D1243" s="138" t="s">
        <v>1161</v>
      </c>
      <c r="E1243" s="114">
        <v>341.09</v>
      </c>
      <c r="F1243" s="114">
        <v>0</v>
      </c>
      <c r="G1243" s="114">
        <v>0</v>
      </c>
      <c r="H1243" s="114">
        <v>0</v>
      </c>
      <c r="I1243" s="114">
        <v>0</v>
      </c>
      <c r="J1243" s="91">
        <f t="shared" si="68"/>
        <v>341.09</v>
      </c>
      <c r="K1243" s="118" t="str">
        <f>IFERROR(VLOOKUP(C1243,'CEDARS School FRPL'!$C$4:$H$2393,6,FALSE),"No")</f>
        <v>No</v>
      </c>
      <c r="L1243" s="118" t="str">
        <f>VLOOKUP(A1243,'District Data'!$A$2:$P$321,14,FALSE)</f>
        <v>Yes</v>
      </c>
      <c r="M1243" s="120" t="str">
        <f>IFERROR(IF(AND(VLOOKUP(C1243,'Package 218'!$D:$D,1,FALSE)=C1243,VLOOKUP(C1243,'Package 218'!$D:$F,3,FALSE)="Yes",VLOOKUP(A1243,'District Data'!$A$2:$O$321,14,FALSE)="Yes"),"Yes","No"),"No")</f>
        <v>No</v>
      </c>
      <c r="N1243" s="23" t="str">
        <f t="shared" si="69"/>
        <v>No</v>
      </c>
      <c r="O1243" s="131" t="str">
        <f t="shared" si="70"/>
        <v>No</v>
      </c>
    </row>
    <row r="1244" spans="1:15" x14ac:dyDescent="0.25">
      <c r="A1244" s="136" t="s">
        <v>2116</v>
      </c>
      <c r="B1244" s="136" t="s">
        <v>3195</v>
      </c>
      <c r="C1244" s="26">
        <v>2679</v>
      </c>
      <c r="D1244" s="26" t="s">
        <v>2117</v>
      </c>
      <c r="E1244" s="114">
        <v>280.67</v>
      </c>
      <c r="F1244" s="114">
        <v>0</v>
      </c>
      <c r="G1244" s="114">
        <v>30.389999999999997</v>
      </c>
      <c r="H1244" s="114">
        <v>0</v>
      </c>
      <c r="I1244" s="114">
        <v>0</v>
      </c>
      <c r="J1244" s="91">
        <f t="shared" si="68"/>
        <v>311.06</v>
      </c>
      <c r="K1244" s="118" t="str">
        <f>IFERROR(VLOOKUP(C1244,'CEDARS School FRPL'!$C$4:$H$2393,6,FALSE),"No")</f>
        <v>Yes</v>
      </c>
      <c r="L1244" s="118" t="str">
        <f>VLOOKUP(A1244,'District Data'!$A$2:$P$321,14,FALSE)</f>
        <v>Yes</v>
      </c>
      <c r="M1244" s="120" t="str">
        <f>IFERROR(IF(AND(VLOOKUP(C1244,'Package 218'!$D:$D,1,FALSE)=C1244,VLOOKUP(C1244,'Package 218'!$D:$F,3,FALSE)="Yes",VLOOKUP(A1244,'District Data'!$A$2:$O$321,14,FALSE)="Yes"),"Yes","No"),"No")</f>
        <v>Yes</v>
      </c>
      <c r="N1244" s="23" t="str">
        <f t="shared" si="69"/>
        <v>Yes</v>
      </c>
      <c r="O1244" s="131" t="str">
        <f t="shared" si="70"/>
        <v>Yes</v>
      </c>
    </row>
    <row r="1245" spans="1:15" x14ac:dyDescent="0.25">
      <c r="A1245" s="136" t="s">
        <v>2116</v>
      </c>
      <c r="B1245" s="136" t="s">
        <v>3195</v>
      </c>
      <c r="C1245" s="26">
        <v>3176</v>
      </c>
      <c r="D1245" s="26" t="s">
        <v>2118</v>
      </c>
      <c r="E1245" s="114">
        <v>446.61</v>
      </c>
      <c r="F1245" s="114">
        <v>0</v>
      </c>
      <c r="G1245" s="114">
        <v>0</v>
      </c>
      <c r="H1245" s="114">
        <v>0</v>
      </c>
      <c r="I1245" s="114">
        <v>0</v>
      </c>
      <c r="J1245" s="91">
        <f t="shared" si="68"/>
        <v>446.61</v>
      </c>
      <c r="K1245" s="118" t="str">
        <f>IFERROR(VLOOKUP(C1245,'CEDARS School FRPL'!$C$4:$H$2393,6,FALSE),"No")</f>
        <v>Yes</v>
      </c>
      <c r="L1245" s="118" t="str">
        <f>VLOOKUP(A1245,'District Data'!$A$2:$P$321,14,FALSE)</f>
        <v>Yes</v>
      </c>
      <c r="M1245" s="120" t="str">
        <f>IFERROR(IF(AND(VLOOKUP(C1245,'Package 218'!$D:$D,1,FALSE)=C1245,VLOOKUP(C1245,'Package 218'!$D:$F,3,FALSE)="Yes",VLOOKUP(A1245,'District Data'!$A$2:$O$321,14,FALSE)="Yes"),"Yes","No"),"No")</f>
        <v>Yes</v>
      </c>
      <c r="N1245" s="23" t="str">
        <f t="shared" si="69"/>
        <v>Yes</v>
      </c>
      <c r="O1245" s="131" t="str">
        <f t="shared" si="70"/>
        <v>Yes</v>
      </c>
    </row>
    <row r="1246" spans="1:15" x14ac:dyDescent="0.25">
      <c r="A1246" s="136" t="s">
        <v>2116</v>
      </c>
      <c r="B1246" s="136" t="s">
        <v>3195</v>
      </c>
      <c r="C1246" s="26">
        <v>4196</v>
      </c>
      <c r="D1246" s="26" t="s">
        <v>2119</v>
      </c>
      <c r="E1246" s="114">
        <v>217.6</v>
      </c>
      <c r="F1246" s="114">
        <v>0</v>
      </c>
      <c r="G1246" s="114">
        <v>0</v>
      </c>
      <c r="H1246" s="114">
        <v>0</v>
      </c>
      <c r="I1246" s="114">
        <v>0</v>
      </c>
      <c r="J1246" s="91">
        <f t="shared" si="68"/>
        <v>217.6</v>
      </c>
      <c r="K1246" s="118" t="str">
        <f>IFERROR(VLOOKUP(C1246,'CEDARS School FRPL'!$C$4:$H$2393,6,FALSE),"No")</f>
        <v>Yes</v>
      </c>
      <c r="L1246" s="118" t="str">
        <f>VLOOKUP(A1246,'District Data'!$A$2:$P$321,14,FALSE)</f>
        <v>Yes</v>
      </c>
      <c r="M1246" s="120" t="str">
        <f>IFERROR(IF(AND(VLOOKUP(C1246,'Package 218'!$D:$D,1,FALSE)=C1246,VLOOKUP(C1246,'Package 218'!$D:$F,3,FALSE)="Yes",VLOOKUP(A1246,'District Data'!$A$2:$O$321,14,FALSE)="Yes"),"Yes","No"),"No")</f>
        <v>Yes</v>
      </c>
      <c r="N1246" s="23" t="str">
        <f t="shared" si="69"/>
        <v>Yes</v>
      </c>
      <c r="O1246" s="131" t="str">
        <f t="shared" si="70"/>
        <v>Yes</v>
      </c>
    </row>
    <row r="1247" spans="1:15" x14ac:dyDescent="0.25">
      <c r="A1247" s="136" t="s">
        <v>2116</v>
      </c>
      <c r="B1247" s="136" t="s">
        <v>3195</v>
      </c>
      <c r="C1247" s="26">
        <v>5586</v>
      </c>
      <c r="D1247" s="26" t="s">
        <v>2777</v>
      </c>
      <c r="E1247" s="114">
        <v>20.77</v>
      </c>
      <c r="F1247" s="114">
        <v>0</v>
      </c>
      <c r="G1247" s="114">
        <v>0</v>
      </c>
      <c r="H1247" s="114">
        <v>0</v>
      </c>
      <c r="I1247" s="114">
        <v>0</v>
      </c>
      <c r="J1247" s="91">
        <f t="shared" si="68"/>
        <v>20.77</v>
      </c>
      <c r="K1247" s="118" t="str">
        <f>IFERROR(VLOOKUP(C1247,'CEDARS School FRPL'!$C$4:$H$2393,6,FALSE),"No")</f>
        <v>Yes</v>
      </c>
      <c r="L1247" s="118" t="str">
        <f>VLOOKUP(A1247,'District Data'!$A$2:$P$321,14,FALSE)</f>
        <v>Yes</v>
      </c>
      <c r="M1247" s="120" t="str">
        <f>IFERROR(IF(AND(VLOOKUP(C1247,'Package 218'!$D:$D,1,FALSE)=C1247,VLOOKUP(C1247,'Package 218'!$D:$F,3,FALSE)="Yes",VLOOKUP(A1247,'District Data'!$A$2:$O$321,14,FALSE)="Yes"),"Yes","No"),"No")</f>
        <v>Yes</v>
      </c>
      <c r="N1247" s="23" t="str">
        <f t="shared" si="69"/>
        <v>Yes</v>
      </c>
      <c r="O1247" s="131" t="str">
        <f t="shared" si="70"/>
        <v>Yes</v>
      </c>
    </row>
    <row r="1248" spans="1:15" x14ac:dyDescent="0.25">
      <c r="A1248" s="136" t="s">
        <v>2116</v>
      </c>
      <c r="B1248" s="136" t="s">
        <v>3195</v>
      </c>
      <c r="C1248" s="26">
        <v>5587</v>
      </c>
      <c r="D1248" s="26" t="s">
        <v>2778</v>
      </c>
      <c r="E1248" s="114">
        <v>100.42</v>
      </c>
      <c r="F1248" s="114">
        <v>0</v>
      </c>
      <c r="G1248" s="114">
        <v>0</v>
      </c>
      <c r="H1248" s="114">
        <v>0</v>
      </c>
      <c r="I1248" s="114">
        <v>0</v>
      </c>
      <c r="J1248" s="91">
        <f t="shared" si="68"/>
        <v>100.42</v>
      </c>
      <c r="K1248" s="118" t="str">
        <f>IFERROR(VLOOKUP(C1248,'CEDARS School FRPL'!$C$4:$H$2393,6,FALSE),"No")</f>
        <v>Yes</v>
      </c>
      <c r="L1248" s="118" t="str">
        <f>VLOOKUP(A1248,'District Data'!$A$2:$P$321,14,FALSE)</f>
        <v>Yes</v>
      </c>
      <c r="M1248" s="120" t="str">
        <f>IFERROR(IF(AND(VLOOKUP(C1248,'Package 218'!$D:$D,1,FALSE)=C1248,VLOOKUP(C1248,'Package 218'!$D:$F,3,FALSE)="Yes",VLOOKUP(A1248,'District Data'!$A$2:$O$321,14,FALSE)="Yes"),"Yes","No"),"No")</f>
        <v>Yes</v>
      </c>
      <c r="N1248" s="23" t="str">
        <f t="shared" si="69"/>
        <v>Yes</v>
      </c>
      <c r="O1248" s="131" t="str">
        <f t="shared" si="70"/>
        <v>Yes</v>
      </c>
    </row>
    <row r="1249" spans="1:15" x14ac:dyDescent="0.25">
      <c r="A1249" s="136" t="s">
        <v>1465</v>
      </c>
      <c r="B1249" s="136" t="s">
        <v>3104</v>
      </c>
      <c r="C1249" s="26">
        <v>2422</v>
      </c>
      <c r="D1249" s="26" t="s">
        <v>1466</v>
      </c>
      <c r="E1249" s="114">
        <v>250.79</v>
      </c>
      <c r="F1249" s="114">
        <v>0</v>
      </c>
      <c r="G1249" s="114">
        <v>0</v>
      </c>
      <c r="H1249" s="114">
        <v>0</v>
      </c>
      <c r="I1249" s="114">
        <v>0</v>
      </c>
      <c r="J1249" s="91">
        <f t="shared" si="68"/>
        <v>250.79</v>
      </c>
      <c r="K1249" s="118" t="str">
        <f>IFERROR(VLOOKUP(C1249,'CEDARS School FRPL'!$C$4:$H$2393,6,FALSE),"No")</f>
        <v>Yes</v>
      </c>
      <c r="L1249" s="118" t="str">
        <f>VLOOKUP(A1249,'District Data'!$A$2:$P$321,14,FALSE)</f>
        <v>Yes</v>
      </c>
      <c r="M1249" s="120" t="str">
        <f>IFERROR(IF(AND(VLOOKUP(C1249,'Package 218'!$D:$D,1,FALSE)=C1249,VLOOKUP(C1249,'Package 218'!$D:$F,3,FALSE)="Yes",VLOOKUP(A1249,'District Data'!$A$2:$O$321,14,FALSE)="Yes"),"Yes","No"),"No")</f>
        <v>Yes</v>
      </c>
      <c r="N1249" s="23" t="str">
        <f t="shared" si="69"/>
        <v>Yes</v>
      </c>
      <c r="O1249" s="131" t="str">
        <f t="shared" si="70"/>
        <v>Yes</v>
      </c>
    </row>
    <row r="1250" spans="1:15" x14ac:dyDescent="0.25">
      <c r="A1250" s="136" t="s">
        <v>1465</v>
      </c>
      <c r="B1250" s="136" t="s">
        <v>3104</v>
      </c>
      <c r="C1250" s="26">
        <v>2706</v>
      </c>
      <c r="D1250" s="138" t="s">
        <v>1467</v>
      </c>
      <c r="E1250" s="114">
        <v>213.51</v>
      </c>
      <c r="F1250" s="114">
        <v>0</v>
      </c>
      <c r="G1250" s="114">
        <v>13.42</v>
      </c>
      <c r="H1250" s="114">
        <v>0</v>
      </c>
      <c r="I1250" s="114">
        <v>0</v>
      </c>
      <c r="J1250" s="91">
        <f t="shared" si="68"/>
        <v>226.92999999999998</v>
      </c>
      <c r="K1250" s="118" t="str">
        <f>IFERROR(VLOOKUP(C1250,'CEDARS School FRPL'!$C$4:$H$2393,6,FALSE),"No")</f>
        <v>Yes</v>
      </c>
      <c r="L1250" s="118" t="str">
        <f>VLOOKUP(A1250,'District Data'!$A$2:$P$321,14,FALSE)</f>
        <v>Yes</v>
      </c>
      <c r="M1250" s="120" t="str">
        <f>IFERROR(IF(AND(VLOOKUP(C1250,'Package 218'!$D:$D,1,FALSE)=C1250,VLOOKUP(C1250,'Package 218'!$D:$F,3,FALSE)="Yes",VLOOKUP(A1250,'District Data'!$A$2:$O$321,14,FALSE)="Yes"),"Yes","No"),"No")</f>
        <v>Yes</v>
      </c>
      <c r="N1250" s="23" t="str">
        <f t="shared" si="69"/>
        <v>Yes</v>
      </c>
      <c r="O1250" s="131" t="str">
        <f t="shared" si="70"/>
        <v>Yes</v>
      </c>
    </row>
    <row r="1251" spans="1:15" x14ac:dyDescent="0.25">
      <c r="A1251" s="136" t="s">
        <v>3257</v>
      </c>
      <c r="B1251" s="136" t="s">
        <v>3254</v>
      </c>
      <c r="C1251" s="26">
        <v>5756</v>
      </c>
      <c r="D1251" s="26" t="s">
        <v>3254</v>
      </c>
      <c r="E1251" s="114">
        <v>170</v>
      </c>
      <c r="F1251" s="114">
        <v>0</v>
      </c>
      <c r="G1251" s="114">
        <v>0</v>
      </c>
      <c r="H1251" s="114">
        <v>0</v>
      </c>
      <c r="I1251" s="114">
        <v>0</v>
      </c>
      <c r="J1251" s="91">
        <f t="shared" si="68"/>
        <v>170</v>
      </c>
      <c r="K1251" s="118" t="str">
        <f>IFERROR(VLOOKUP(C1251,'CEDARS School FRPL'!$C$4:$H$2393,6,FALSE),"No")</f>
        <v>Yes</v>
      </c>
      <c r="L1251" s="118" t="str">
        <f>VLOOKUP(A1251,'District Data'!$A$2:$P$321,14,FALSE)</f>
        <v>Yes</v>
      </c>
      <c r="M1251" s="120" t="str">
        <f>IFERROR(IF(AND(VLOOKUP(C1251,'Package 218'!$D:$D,1,FALSE)=C1251,VLOOKUP(C1251,'Package 218'!$D:$F,3,FALSE)="Yes",VLOOKUP(A1251,'District Data'!$A$2:$O$321,14,FALSE)="Yes"),"Yes","No"),"No")</f>
        <v>Yes</v>
      </c>
      <c r="N1251" s="23" t="str">
        <f t="shared" si="69"/>
        <v>Yes</v>
      </c>
      <c r="O1251" s="131" t="str">
        <f t="shared" si="70"/>
        <v>Yes</v>
      </c>
    </row>
    <row r="1252" spans="1:15" x14ac:dyDescent="0.25">
      <c r="A1252" s="136" t="s">
        <v>1400</v>
      </c>
      <c r="B1252" s="136" t="s">
        <v>3092</v>
      </c>
      <c r="C1252" s="26">
        <v>2517</v>
      </c>
      <c r="D1252" s="26" t="s">
        <v>1401</v>
      </c>
      <c r="E1252" s="114">
        <v>216.04</v>
      </c>
      <c r="F1252" s="114">
        <v>0</v>
      </c>
      <c r="G1252" s="114">
        <v>0</v>
      </c>
      <c r="H1252" s="114">
        <v>0</v>
      </c>
      <c r="I1252" s="114">
        <v>0</v>
      </c>
      <c r="J1252" s="91">
        <f t="shared" si="68"/>
        <v>216.04</v>
      </c>
      <c r="K1252" s="118" t="str">
        <f>IFERROR(VLOOKUP(C1252,'CEDARS School FRPL'!$C$4:$H$2393,6,FALSE),"No")</f>
        <v>Yes</v>
      </c>
      <c r="L1252" s="118" t="str">
        <f>VLOOKUP(A1252,'District Data'!$A$2:$P$321,14,FALSE)</f>
        <v>Yes</v>
      </c>
      <c r="M1252" s="120" t="str">
        <f>IFERROR(IF(AND(VLOOKUP(C1252,'Package 218'!$D:$D,1,FALSE)=C1252,VLOOKUP(C1252,'Package 218'!$D:$F,3,FALSE)="Yes",VLOOKUP(A1252,'District Data'!$A$2:$O$321,14,FALSE)="Yes"),"Yes","No"),"No")</f>
        <v>Yes</v>
      </c>
      <c r="N1252" s="23" t="str">
        <f t="shared" si="69"/>
        <v>Yes</v>
      </c>
      <c r="O1252" s="131" t="str">
        <f t="shared" si="70"/>
        <v>Yes</v>
      </c>
    </row>
    <row r="1253" spans="1:15" x14ac:dyDescent="0.25">
      <c r="A1253" s="136" t="s">
        <v>1400</v>
      </c>
      <c r="B1253" s="136" t="s">
        <v>3092</v>
      </c>
      <c r="C1253" s="26">
        <v>3531</v>
      </c>
      <c r="D1253" s="26" t="s">
        <v>1402</v>
      </c>
      <c r="E1253" s="114">
        <v>185.36</v>
      </c>
      <c r="F1253" s="114">
        <v>13.9</v>
      </c>
      <c r="G1253" s="114">
        <v>0</v>
      </c>
      <c r="H1253" s="114">
        <v>0</v>
      </c>
      <c r="I1253" s="114">
        <v>0</v>
      </c>
      <c r="J1253" s="91">
        <f t="shared" si="68"/>
        <v>199.26000000000002</v>
      </c>
      <c r="K1253" s="118" t="str">
        <f>IFERROR(VLOOKUP(C1253,'CEDARS School FRPL'!$C$4:$H$2393,6,FALSE),"No")</f>
        <v>Yes</v>
      </c>
      <c r="L1253" s="118" t="str">
        <f>VLOOKUP(A1253,'District Data'!$A$2:$P$321,14,FALSE)</f>
        <v>Yes</v>
      </c>
      <c r="M1253" s="120" t="str">
        <f>IFERROR(IF(AND(VLOOKUP(C1253,'Package 218'!$D:$D,1,FALSE)=C1253,VLOOKUP(C1253,'Package 218'!$D:$F,3,FALSE)="Yes",VLOOKUP(A1253,'District Data'!$A$2:$O$321,14,FALSE)="Yes"),"Yes","No"),"No")</f>
        <v>Yes</v>
      </c>
      <c r="N1253" s="23" t="str">
        <f t="shared" si="69"/>
        <v>Yes</v>
      </c>
      <c r="O1253" s="131" t="str">
        <f t="shared" si="70"/>
        <v>Yes</v>
      </c>
    </row>
    <row r="1254" spans="1:15" x14ac:dyDescent="0.25">
      <c r="A1254" s="136" t="s">
        <v>1400</v>
      </c>
      <c r="B1254" s="136" t="s">
        <v>3092</v>
      </c>
      <c r="C1254" s="26">
        <v>4039</v>
      </c>
      <c r="D1254" s="26" t="s">
        <v>1403</v>
      </c>
      <c r="E1254" s="114">
        <v>210.12</v>
      </c>
      <c r="F1254" s="114">
        <v>0</v>
      </c>
      <c r="G1254" s="114">
        <v>0</v>
      </c>
      <c r="H1254" s="114">
        <v>0</v>
      </c>
      <c r="I1254" s="114">
        <v>0</v>
      </c>
      <c r="J1254" s="91">
        <f t="shared" si="68"/>
        <v>210.12</v>
      </c>
      <c r="K1254" s="118" t="str">
        <f>IFERROR(VLOOKUP(C1254,'CEDARS School FRPL'!$C$4:$H$2393,6,FALSE),"No")</f>
        <v>Yes</v>
      </c>
      <c r="L1254" s="118" t="str">
        <f>VLOOKUP(A1254,'District Data'!$A$2:$P$321,14,FALSE)</f>
        <v>Yes</v>
      </c>
      <c r="M1254" s="120" t="str">
        <f>IFERROR(IF(AND(VLOOKUP(C1254,'Package 218'!$D:$D,1,FALSE)=C1254,VLOOKUP(C1254,'Package 218'!$D:$F,3,FALSE)="Yes",VLOOKUP(A1254,'District Data'!$A$2:$O$321,14,FALSE)="Yes"),"Yes","No"),"No")</f>
        <v>Yes</v>
      </c>
      <c r="N1254" s="23" t="str">
        <f t="shared" si="69"/>
        <v>Yes</v>
      </c>
      <c r="O1254" s="131" t="str">
        <f t="shared" si="70"/>
        <v>Yes</v>
      </c>
    </row>
    <row r="1255" spans="1:15" x14ac:dyDescent="0.25">
      <c r="A1255" s="136" t="s">
        <v>1400</v>
      </c>
      <c r="B1255" s="136" t="s">
        <v>3092</v>
      </c>
      <c r="C1255" s="26">
        <v>4220</v>
      </c>
      <c r="D1255" s="26" t="s">
        <v>1404</v>
      </c>
      <c r="E1255" s="114">
        <v>288.39999999999998</v>
      </c>
      <c r="F1255" s="114">
        <v>0</v>
      </c>
      <c r="G1255" s="114">
        <v>12.71</v>
      </c>
      <c r="H1255" s="114">
        <v>0</v>
      </c>
      <c r="I1255" s="114">
        <v>0</v>
      </c>
      <c r="J1255" s="91">
        <f t="shared" si="68"/>
        <v>301.10999999999996</v>
      </c>
      <c r="K1255" s="118" t="str">
        <f>IFERROR(VLOOKUP(C1255,'CEDARS School FRPL'!$C$4:$H$2393,6,FALSE),"No")</f>
        <v>Yes</v>
      </c>
      <c r="L1255" s="118" t="str">
        <f>VLOOKUP(A1255,'District Data'!$A$2:$P$321,14,FALSE)</f>
        <v>Yes</v>
      </c>
      <c r="M1255" s="120" t="str">
        <f>IFERROR(IF(AND(VLOOKUP(C1255,'Package 218'!$D:$D,1,FALSE)=C1255,VLOOKUP(C1255,'Package 218'!$D:$F,3,FALSE)="Yes",VLOOKUP(A1255,'District Data'!$A$2:$O$321,14,FALSE)="Yes"),"Yes","No"),"No")</f>
        <v>Yes</v>
      </c>
      <c r="N1255" s="23" t="str">
        <f t="shared" si="69"/>
        <v>Yes</v>
      </c>
      <c r="O1255" s="131" t="str">
        <f t="shared" si="70"/>
        <v>Yes</v>
      </c>
    </row>
    <row r="1256" spans="1:15" x14ac:dyDescent="0.25">
      <c r="A1256" s="136" t="s">
        <v>1400</v>
      </c>
      <c r="B1256" s="136" t="s">
        <v>3092</v>
      </c>
      <c r="C1256" s="26">
        <v>5647</v>
      </c>
      <c r="D1256" s="26" t="s">
        <v>1405</v>
      </c>
      <c r="E1256" s="178">
        <v>64.39</v>
      </c>
      <c r="F1256" s="114">
        <v>0</v>
      </c>
      <c r="G1256" s="114">
        <v>0.26</v>
      </c>
      <c r="H1256" s="114">
        <v>1.2</v>
      </c>
      <c r="I1256" s="114">
        <v>0</v>
      </c>
      <c r="J1256" s="91">
        <f t="shared" si="68"/>
        <v>65.850000000000009</v>
      </c>
      <c r="K1256" s="118" t="str">
        <f>IFERROR(VLOOKUP(C1256,'CEDARS School FRPL'!$C$4:$H$2393,6,FALSE),"No")</f>
        <v>Yes</v>
      </c>
      <c r="L1256" s="118" t="str">
        <f>VLOOKUP(A1256,'District Data'!$A$2:$P$321,14,FALSE)</f>
        <v>Yes</v>
      </c>
      <c r="M1256" s="120" t="str">
        <f>IFERROR(IF(AND(VLOOKUP(C1256,'Package 218'!$D:$D,1,FALSE)=C1256,VLOOKUP(C1256,'Package 218'!$D:$F,3,FALSE)="Yes",VLOOKUP(A1256,'District Data'!$A$2:$O$321,14,FALSE)="Yes"),"Yes","No"),"No")</f>
        <v>Yes</v>
      </c>
      <c r="N1256" s="23" t="str">
        <f t="shared" si="69"/>
        <v>Yes</v>
      </c>
      <c r="O1256" s="131" t="str">
        <f t="shared" si="70"/>
        <v>Yes</v>
      </c>
    </row>
    <row r="1257" spans="1:15" x14ac:dyDescent="0.25">
      <c r="A1257" s="136" t="s">
        <v>1611</v>
      </c>
      <c r="B1257" s="136" t="s">
        <v>3138</v>
      </c>
      <c r="C1257" s="26">
        <v>2357</v>
      </c>
      <c r="D1257" s="26" t="s">
        <v>1612</v>
      </c>
      <c r="E1257" s="114">
        <v>244.59</v>
      </c>
      <c r="F1257" s="114">
        <v>0</v>
      </c>
      <c r="G1257" s="114">
        <v>8.0399999999999991</v>
      </c>
      <c r="H1257" s="114">
        <v>4.7</v>
      </c>
      <c r="I1257" s="114">
        <v>0</v>
      </c>
      <c r="J1257" s="91">
        <f t="shared" si="68"/>
        <v>257.33</v>
      </c>
      <c r="K1257" s="118" t="str">
        <f>IFERROR(VLOOKUP(C1257,'CEDARS School FRPL'!$C$4:$H$2393,6,FALSE),"No")</f>
        <v>Yes</v>
      </c>
      <c r="L1257" s="118" t="str">
        <f>VLOOKUP(A1257,'District Data'!$A$2:$P$321,14,FALSE)</f>
        <v>Yes</v>
      </c>
      <c r="M1257" s="120" t="str">
        <f>IFERROR(IF(AND(VLOOKUP(C1257,'Package 218'!$D:$D,1,FALSE)=C1257,VLOOKUP(C1257,'Package 218'!$D:$F,3,FALSE)="Yes",VLOOKUP(A1257,'District Data'!$A$2:$O$321,14,FALSE)="Yes"),"Yes","No"),"No")</f>
        <v>Yes</v>
      </c>
      <c r="N1257" s="23" t="str">
        <f t="shared" si="69"/>
        <v>Yes</v>
      </c>
      <c r="O1257" s="131" t="str">
        <f t="shared" si="70"/>
        <v>Yes</v>
      </c>
    </row>
    <row r="1258" spans="1:15" x14ac:dyDescent="0.25">
      <c r="A1258" s="136" t="s">
        <v>1611</v>
      </c>
      <c r="B1258" s="136" t="s">
        <v>3138</v>
      </c>
      <c r="C1258" s="26">
        <v>2803</v>
      </c>
      <c r="D1258" s="26" t="s">
        <v>1613</v>
      </c>
      <c r="E1258" s="114">
        <v>223.5</v>
      </c>
      <c r="F1258" s="114">
        <v>18.5</v>
      </c>
      <c r="G1258" s="114">
        <v>0</v>
      </c>
      <c r="H1258" s="114">
        <v>0</v>
      </c>
      <c r="I1258" s="114">
        <v>0</v>
      </c>
      <c r="J1258" s="91">
        <f t="shared" si="68"/>
        <v>242</v>
      </c>
      <c r="K1258" s="118" t="str">
        <f>IFERROR(VLOOKUP(C1258,'CEDARS School FRPL'!$C$4:$H$2393,6,FALSE),"No")</f>
        <v>Yes</v>
      </c>
      <c r="L1258" s="118" t="str">
        <f>VLOOKUP(A1258,'District Data'!$A$2:$P$321,14,FALSE)</f>
        <v>Yes</v>
      </c>
      <c r="M1258" s="120" t="str">
        <f>IFERROR(IF(AND(VLOOKUP(C1258,'Package 218'!$D:$D,1,FALSE)=C1258,VLOOKUP(C1258,'Package 218'!$D:$F,3,FALSE)="Yes",VLOOKUP(A1258,'District Data'!$A$2:$O$321,14,FALSE)="Yes"),"Yes","No"),"No")</f>
        <v>Yes</v>
      </c>
      <c r="N1258" s="23" t="str">
        <f t="shared" si="69"/>
        <v>Yes</v>
      </c>
      <c r="O1258" s="131" t="str">
        <f t="shared" si="70"/>
        <v>Yes</v>
      </c>
    </row>
    <row r="1259" spans="1:15" x14ac:dyDescent="0.25">
      <c r="A1259" s="136" t="s">
        <v>1895</v>
      </c>
      <c r="B1259" s="136" t="s">
        <v>3165</v>
      </c>
      <c r="C1259" s="26">
        <v>2214</v>
      </c>
      <c r="D1259" s="26" t="s">
        <v>1896</v>
      </c>
      <c r="E1259" s="114">
        <v>234.86</v>
      </c>
      <c r="F1259" s="114">
        <v>0</v>
      </c>
      <c r="G1259" s="114">
        <v>14.01</v>
      </c>
      <c r="H1259" s="114">
        <v>0.3</v>
      </c>
      <c r="I1259" s="114">
        <v>0</v>
      </c>
      <c r="J1259" s="91">
        <f t="shared" si="68"/>
        <v>249.17000000000002</v>
      </c>
      <c r="K1259" s="118" t="str">
        <f>IFERROR(VLOOKUP(C1259,'CEDARS School FRPL'!$C$4:$H$2393,6,FALSE),"No")</f>
        <v>Yes</v>
      </c>
      <c r="L1259" s="118" t="str">
        <f>VLOOKUP(A1259,'District Data'!$A$2:$P$321,14,FALSE)</f>
        <v>Yes</v>
      </c>
      <c r="M1259" s="120" t="str">
        <f>IFERROR(IF(AND(VLOOKUP(C1259,'Package 218'!$D:$D,1,FALSE)=C1259,VLOOKUP(C1259,'Package 218'!$D:$F,3,FALSE)="Yes",VLOOKUP(A1259,'District Data'!$A$2:$O$321,14,FALSE)="Yes"),"Yes","No"),"No")</f>
        <v>Yes</v>
      </c>
      <c r="N1259" s="23" t="str">
        <f t="shared" si="69"/>
        <v>Yes</v>
      </c>
      <c r="O1259" s="131" t="str">
        <f t="shared" si="70"/>
        <v>Yes</v>
      </c>
    </row>
    <row r="1260" spans="1:15" x14ac:dyDescent="0.25">
      <c r="A1260" s="136" t="s">
        <v>1895</v>
      </c>
      <c r="B1260" s="136" t="s">
        <v>3165</v>
      </c>
      <c r="C1260" s="26">
        <v>2804</v>
      </c>
      <c r="D1260" s="26" t="s">
        <v>2841</v>
      </c>
      <c r="E1260" s="114">
        <v>277.89</v>
      </c>
      <c r="F1260" s="114">
        <v>5.0999999999999996</v>
      </c>
      <c r="G1260" s="114">
        <v>0</v>
      </c>
      <c r="H1260" s="114">
        <v>0</v>
      </c>
      <c r="I1260" s="114">
        <v>0</v>
      </c>
      <c r="J1260" s="91">
        <f t="shared" si="68"/>
        <v>282.99</v>
      </c>
      <c r="K1260" s="118" t="str">
        <f>IFERROR(VLOOKUP(C1260,'CEDARS School FRPL'!$C$4:$H$2393,6,FALSE),"No")</f>
        <v>Yes</v>
      </c>
      <c r="L1260" s="118" t="str">
        <f>VLOOKUP(A1260,'District Data'!$A$2:$P$321,14,FALSE)</f>
        <v>Yes</v>
      </c>
      <c r="M1260" s="120" t="str">
        <f>IFERROR(IF(AND(VLOOKUP(C1260,'Package 218'!$D:$D,1,FALSE)=C1260,VLOOKUP(C1260,'Package 218'!$D:$F,3,FALSE)="Yes",VLOOKUP(A1260,'District Data'!$A$2:$O$321,14,FALSE)="Yes"),"Yes","No"),"No")</f>
        <v>Yes</v>
      </c>
      <c r="N1260" s="23" t="str">
        <f t="shared" si="69"/>
        <v>Yes</v>
      </c>
      <c r="O1260" s="131" t="str">
        <f t="shared" si="70"/>
        <v>Yes</v>
      </c>
    </row>
    <row r="1261" spans="1:15" x14ac:dyDescent="0.25">
      <c r="A1261" s="136" t="s">
        <v>1895</v>
      </c>
      <c r="B1261" s="136" t="s">
        <v>3165</v>
      </c>
      <c r="C1261" s="26">
        <v>5243</v>
      </c>
      <c r="D1261" s="26" t="s">
        <v>2842</v>
      </c>
      <c r="E1261" s="114">
        <v>7.34</v>
      </c>
      <c r="F1261" s="114">
        <v>0</v>
      </c>
      <c r="G1261" s="114">
        <v>0</v>
      </c>
      <c r="H1261" s="114">
        <v>0</v>
      </c>
      <c r="I1261" s="114">
        <v>0</v>
      </c>
      <c r="J1261" s="91">
        <f t="shared" si="68"/>
        <v>7.34</v>
      </c>
      <c r="K1261" s="118" t="str">
        <f>IFERROR(VLOOKUP(C1261,'CEDARS School FRPL'!$C$4:$H$2393,6,FALSE),"No")</f>
        <v>No</v>
      </c>
      <c r="L1261" s="118" t="str">
        <f>VLOOKUP(A1261,'District Data'!$A$2:$P$321,14,FALSE)</f>
        <v>Yes</v>
      </c>
      <c r="M1261" s="120" t="str">
        <f>IFERROR(IF(AND(VLOOKUP(C1261,'Package 218'!$D:$D,1,FALSE)=C1261,VLOOKUP(C1261,'Package 218'!$D:$F,3,FALSE)="Yes",VLOOKUP(A1261,'District Data'!$A$2:$O$321,14,FALSE)="Yes"),"Yes","No"),"No")</f>
        <v>No</v>
      </c>
      <c r="N1261" s="23" t="str">
        <f t="shared" si="69"/>
        <v>No</v>
      </c>
      <c r="O1261" s="131" t="str">
        <f t="shared" si="70"/>
        <v>No</v>
      </c>
    </row>
    <row r="1262" spans="1:15" x14ac:dyDescent="0.25">
      <c r="A1262" s="136" t="s">
        <v>1256</v>
      </c>
      <c r="B1262" s="136" t="s">
        <v>3074</v>
      </c>
      <c r="C1262" s="26">
        <v>2868</v>
      </c>
      <c r="D1262" s="26" t="s">
        <v>1257</v>
      </c>
      <c r="E1262" s="114">
        <v>127.1</v>
      </c>
      <c r="F1262" s="114">
        <v>0</v>
      </c>
      <c r="G1262" s="114">
        <v>0</v>
      </c>
      <c r="H1262" s="114">
        <v>0</v>
      </c>
      <c r="I1262" s="114">
        <v>0</v>
      </c>
      <c r="J1262" s="91">
        <f t="shared" si="68"/>
        <v>127.1</v>
      </c>
      <c r="K1262" s="118" t="str">
        <f>IFERROR(VLOOKUP(C1262,'CEDARS School FRPL'!$C$4:$H$2393,6,FALSE),"No")</f>
        <v>Yes</v>
      </c>
      <c r="L1262" s="118" t="str">
        <f>VLOOKUP(A1262,'District Data'!$A$2:$P$321,14,FALSE)</f>
        <v>Yes</v>
      </c>
      <c r="M1262" s="120" t="str">
        <f>IFERROR(IF(AND(VLOOKUP(C1262,'Package 218'!$D:$D,1,FALSE)=C1262,VLOOKUP(C1262,'Package 218'!$D:$F,3,FALSE)="Yes",VLOOKUP(A1262,'District Data'!$A$2:$O$321,14,FALSE)="Yes"),"Yes","No"),"No")</f>
        <v>Yes</v>
      </c>
      <c r="N1262" s="23" t="str">
        <f t="shared" si="69"/>
        <v>Yes</v>
      </c>
      <c r="O1262" s="131" t="str">
        <f t="shared" si="70"/>
        <v>Yes</v>
      </c>
    </row>
    <row r="1263" spans="1:15" x14ac:dyDescent="0.25">
      <c r="A1263" s="136" t="s">
        <v>1256</v>
      </c>
      <c r="B1263" s="136" t="s">
        <v>3074</v>
      </c>
      <c r="C1263" s="26">
        <v>3295</v>
      </c>
      <c r="D1263" s="26" t="s">
        <v>1258</v>
      </c>
      <c r="E1263" s="114">
        <v>174.84</v>
      </c>
      <c r="F1263" s="114">
        <v>0</v>
      </c>
      <c r="G1263" s="114">
        <v>8.379999999999999</v>
      </c>
      <c r="H1263" s="114">
        <v>0</v>
      </c>
      <c r="I1263" s="114">
        <v>0</v>
      </c>
      <c r="J1263" s="91">
        <f t="shared" si="68"/>
        <v>183.22</v>
      </c>
      <c r="K1263" s="118" t="str">
        <f>IFERROR(VLOOKUP(C1263,'CEDARS School FRPL'!$C$4:$H$2393,6,FALSE),"No")</f>
        <v>Yes</v>
      </c>
      <c r="L1263" s="118" t="str">
        <f>VLOOKUP(A1263,'District Data'!$A$2:$P$321,14,FALSE)</f>
        <v>Yes</v>
      </c>
      <c r="M1263" s="120" t="str">
        <f>IFERROR(IF(AND(VLOOKUP(C1263,'Package 218'!$D:$D,1,FALSE)=C1263,VLOOKUP(C1263,'Package 218'!$D:$F,3,FALSE)="Yes",VLOOKUP(A1263,'District Data'!$A$2:$O$321,14,FALSE)="Yes"),"Yes","No"),"No")</f>
        <v>Yes</v>
      </c>
      <c r="N1263" s="23" t="str">
        <f t="shared" si="69"/>
        <v>Yes</v>
      </c>
      <c r="O1263" s="131" t="str">
        <f t="shared" si="70"/>
        <v>Yes</v>
      </c>
    </row>
    <row r="1264" spans="1:15" x14ac:dyDescent="0.25">
      <c r="A1264" s="136" t="s">
        <v>2323</v>
      </c>
      <c r="B1264" s="136" t="s">
        <v>3227</v>
      </c>
      <c r="C1264" s="26">
        <v>2542</v>
      </c>
      <c r="D1264" s="26" t="s">
        <v>2324</v>
      </c>
      <c r="E1264" s="114">
        <v>170.18</v>
      </c>
      <c r="F1264" s="114">
        <v>0</v>
      </c>
      <c r="G1264" s="114">
        <v>17.93</v>
      </c>
      <c r="H1264" s="114">
        <v>0</v>
      </c>
      <c r="I1264" s="114">
        <v>0</v>
      </c>
      <c r="J1264" s="91">
        <f t="shared" si="68"/>
        <v>188.11</v>
      </c>
      <c r="K1264" s="118" t="str">
        <f>IFERROR(VLOOKUP(C1264,'CEDARS School FRPL'!$C$4:$H$2393,6,FALSE),"No")</f>
        <v>No</v>
      </c>
      <c r="L1264" s="118" t="str">
        <f>VLOOKUP(A1264,'District Data'!$A$2:$P$321,14,FALSE)</f>
        <v>Yes</v>
      </c>
      <c r="M1264" s="120" t="str">
        <f>IFERROR(IF(AND(VLOOKUP(C1264,'Package 218'!$D:$D,1,FALSE)=C1264,VLOOKUP(C1264,'Package 218'!$D:$F,3,FALSE)="Yes",VLOOKUP(A1264,'District Data'!$A$2:$O$321,14,FALSE)="Yes"),"Yes","No"),"No")</f>
        <v>No</v>
      </c>
      <c r="N1264" s="23" t="str">
        <f t="shared" si="69"/>
        <v>No</v>
      </c>
      <c r="O1264" s="131" t="str">
        <f t="shared" si="70"/>
        <v>No</v>
      </c>
    </row>
    <row r="1265" spans="1:15" x14ac:dyDescent="0.25">
      <c r="A1265" s="136" t="s">
        <v>2323</v>
      </c>
      <c r="B1265" s="136" t="s">
        <v>3227</v>
      </c>
      <c r="C1265" s="26">
        <v>3444</v>
      </c>
      <c r="D1265" s="26" t="s">
        <v>2325</v>
      </c>
      <c r="E1265" s="114">
        <v>150.5</v>
      </c>
      <c r="F1265" s="114">
        <v>0</v>
      </c>
      <c r="G1265" s="114">
        <v>0</v>
      </c>
      <c r="H1265" s="114">
        <v>0</v>
      </c>
      <c r="I1265" s="114">
        <v>0</v>
      </c>
      <c r="J1265" s="91">
        <f t="shared" si="68"/>
        <v>150.5</v>
      </c>
      <c r="K1265" s="118" t="str">
        <f>IFERROR(VLOOKUP(C1265,'CEDARS School FRPL'!$C$4:$H$2393,6,FALSE),"No")</f>
        <v>No</v>
      </c>
      <c r="L1265" s="118" t="str">
        <f>VLOOKUP(A1265,'District Data'!$A$2:$P$321,14,FALSE)</f>
        <v>Yes</v>
      </c>
      <c r="M1265" s="120" t="str">
        <f>IFERROR(IF(AND(VLOOKUP(C1265,'Package 218'!$D:$D,1,FALSE)=C1265,VLOOKUP(C1265,'Package 218'!$D:$F,3,FALSE)="Yes",VLOOKUP(A1265,'District Data'!$A$2:$O$321,14,FALSE)="Yes"),"Yes","No"),"No")</f>
        <v>No</v>
      </c>
      <c r="N1265" s="23" t="str">
        <f t="shared" si="69"/>
        <v>No</v>
      </c>
      <c r="O1265" s="131" t="str">
        <f t="shared" si="70"/>
        <v>No</v>
      </c>
    </row>
    <row r="1266" spans="1:15" x14ac:dyDescent="0.25">
      <c r="A1266" s="136" t="s">
        <v>1317</v>
      </c>
      <c r="B1266" s="136" t="s">
        <v>3085</v>
      </c>
      <c r="C1266" s="26">
        <v>2292</v>
      </c>
      <c r="D1266" s="26" t="s">
        <v>1318</v>
      </c>
      <c r="E1266" s="114">
        <v>52.75</v>
      </c>
      <c r="F1266" s="114">
        <v>1</v>
      </c>
      <c r="G1266" s="114">
        <v>4.32</v>
      </c>
      <c r="H1266" s="114">
        <v>0</v>
      </c>
      <c r="I1266" s="114">
        <v>0</v>
      </c>
      <c r="J1266" s="91">
        <f t="shared" si="68"/>
        <v>58.07</v>
      </c>
      <c r="K1266" s="118" t="str">
        <f>IFERROR(VLOOKUP(C1266,'CEDARS School FRPL'!$C$4:$H$2393,6,FALSE),"No")</f>
        <v>Yes</v>
      </c>
      <c r="L1266" s="118" t="str">
        <f>VLOOKUP(A1266,'District Data'!$A$2:$P$321,14,FALSE)</f>
        <v>Yes</v>
      </c>
      <c r="M1266" s="120" t="str">
        <f>IFERROR(IF(AND(VLOOKUP(C1266,'Package 218'!$D:$D,1,FALSE)=C1266,VLOOKUP(C1266,'Package 218'!$D:$F,3,FALSE)="Yes",VLOOKUP(A1266,'District Data'!$A$2:$O$321,14,FALSE)="Yes"),"Yes","No"),"No")</f>
        <v>Yes</v>
      </c>
      <c r="N1266" s="23" t="str">
        <f t="shared" si="69"/>
        <v>Yes</v>
      </c>
      <c r="O1266" s="131" t="str">
        <f t="shared" si="70"/>
        <v>Yes</v>
      </c>
    </row>
    <row r="1267" spans="1:15" x14ac:dyDescent="0.25">
      <c r="A1267" s="136" t="s">
        <v>1262</v>
      </c>
      <c r="B1267" s="136" t="s">
        <v>3076</v>
      </c>
      <c r="C1267" s="26">
        <v>2518</v>
      </c>
      <c r="D1267" s="26" t="s">
        <v>1263</v>
      </c>
      <c r="E1267" s="114">
        <v>279.67</v>
      </c>
      <c r="F1267" s="114">
        <v>0</v>
      </c>
      <c r="G1267" s="114">
        <v>9.61</v>
      </c>
      <c r="H1267" s="114">
        <v>0</v>
      </c>
      <c r="I1267" s="114">
        <v>0</v>
      </c>
      <c r="J1267" s="91">
        <f t="shared" si="68"/>
        <v>289.28000000000003</v>
      </c>
      <c r="K1267" s="118" t="str">
        <f>IFERROR(VLOOKUP(C1267,'CEDARS School FRPL'!$C$4:$H$2393,6,FALSE),"No")</f>
        <v>Yes</v>
      </c>
      <c r="L1267" s="118" t="str">
        <f>VLOOKUP(A1267,'District Data'!$A$2:$P$321,14,FALSE)</f>
        <v>Yes</v>
      </c>
      <c r="M1267" s="120" t="str">
        <f>IFERROR(IF(AND(VLOOKUP(C1267,'Package 218'!$D:$D,1,FALSE)=C1267,VLOOKUP(C1267,'Package 218'!$D:$F,3,FALSE)="Yes",VLOOKUP(A1267,'District Data'!$A$2:$O$321,14,FALSE)="Yes"),"Yes","No"),"No")</f>
        <v>Yes</v>
      </c>
      <c r="N1267" s="23" t="str">
        <f t="shared" si="69"/>
        <v>Yes</v>
      </c>
      <c r="O1267" s="131" t="str">
        <f t="shared" si="70"/>
        <v>Yes</v>
      </c>
    </row>
    <row r="1268" spans="1:15" x14ac:dyDescent="0.25">
      <c r="A1268" s="136" t="s">
        <v>1262</v>
      </c>
      <c r="B1268" s="136" t="s">
        <v>3076</v>
      </c>
      <c r="C1268" s="26">
        <v>3968</v>
      </c>
      <c r="D1268" s="26" t="s">
        <v>1264</v>
      </c>
      <c r="E1268" s="114">
        <v>293.94</v>
      </c>
      <c r="F1268" s="114">
        <v>0</v>
      </c>
      <c r="G1268" s="114">
        <v>0</v>
      </c>
      <c r="H1268" s="114">
        <v>0</v>
      </c>
      <c r="I1268" s="114">
        <v>0</v>
      </c>
      <c r="J1268" s="91">
        <f t="shared" si="68"/>
        <v>293.94</v>
      </c>
      <c r="K1268" s="118" t="str">
        <f>IFERROR(VLOOKUP(C1268,'CEDARS School FRPL'!$C$4:$H$2393,6,FALSE),"No")</f>
        <v>Yes</v>
      </c>
      <c r="L1268" s="118" t="str">
        <f>VLOOKUP(A1268,'District Data'!$A$2:$P$321,14,FALSE)</f>
        <v>Yes</v>
      </c>
      <c r="M1268" s="120" t="str">
        <f>IFERROR(IF(AND(VLOOKUP(C1268,'Package 218'!$D:$D,1,FALSE)=C1268,VLOOKUP(C1268,'Package 218'!$D:$F,3,FALSE)="Yes",VLOOKUP(A1268,'District Data'!$A$2:$O$321,14,FALSE)="Yes"),"Yes","No"),"No")</f>
        <v>Yes</v>
      </c>
      <c r="N1268" s="23" t="str">
        <f t="shared" si="69"/>
        <v>Yes</v>
      </c>
      <c r="O1268" s="131" t="str">
        <f t="shared" si="70"/>
        <v>Yes</v>
      </c>
    </row>
    <row r="1269" spans="1:15" x14ac:dyDescent="0.25">
      <c r="A1269" s="136" t="s">
        <v>1262</v>
      </c>
      <c r="B1269" s="136" t="s">
        <v>3076</v>
      </c>
      <c r="C1269" s="26">
        <v>4478</v>
      </c>
      <c r="D1269" s="26" t="s">
        <v>1265</v>
      </c>
      <c r="E1269" s="114">
        <v>364.89</v>
      </c>
      <c r="F1269" s="114">
        <v>0</v>
      </c>
      <c r="G1269" s="114">
        <v>0</v>
      </c>
      <c r="H1269" s="114">
        <v>0</v>
      </c>
      <c r="I1269" s="114">
        <v>0</v>
      </c>
      <c r="J1269" s="91">
        <f t="shared" si="68"/>
        <v>364.89</v>
      </c>
      <c r="K1269" s="118" t="str">
        <f>IFERROR(VLOOKUP(C1269,'CEDARS School FRPL'!$C$4:$H$2393,6,FALSE),"No")</f>
        <v>Yes</v>
      </c>
      <c r="L1269" s="118" t="str">
        <f>VLOOKUP(A1269,'District Data'!$A$2:$P$321,14,FALSE)</f>
        <v>Yes</v>
      </c>
      <c r="M1269" s="120" t="str">
        <f>IFERROR(IF(AND(VLOOKUP(C1269,'Package 218'!$D:$D,1,FALSE)=C1269,VLOOKUP(C1269,'Package 218'!$D:$F,3,FALSE)="Yes",VLOOKUP(A1269,'District Data'!$A$2:$O$321,14,FALSE)="Yes"),"Yes","No"),"No")</f>
        <v>Yes</v>
      </c>
      <c r="N1269" s="23" t="str">
        <f t="shared" si="69"/>
        <v>Yes</v>
      </c>
      <c r="O1269" s="131" t="str">
        <f t="shared" si="70"/>
        <v>Yes</v>
      </c>
    </row>
    <row r="1270" spans="1:15" x14ac:dyDescent="0.25">
      <c r="A1270" s="136" t="s">
        <v>1262</v>
      </c>
      <c r="B1270" s="136" t="s">
        <v>3076</v>
      </c>
      <c r="C1270" s="26">
        <v>5118</v>
      </c>
      <c r="D1270" s="26" t="s">
        <v>2895</v>
      </c>
      <c r="E1270" s="114">
        <v>47.68</v>
      </c>
      <c r="F1270" s="114">
        <v>0</v>
      </c>
      <c r="G1270" s="114">
        <v>0.22</v>
      </c>
      <c r="H1270" s="114">
        <v>1.1000000000000001</v>
      </c>
      <c r="I1270" s="114">
        <v>0</v>
      </c>
      <c r="J1270" s="91">
        <f t="shared" si="68"/>
        <v>49</v>
      </c>
      <c r="K1270" s="118" t="str">
        <f>IFERROR(VLOOKUP(C1270,'CEDARS School FRPL'!$C$4:$H$2393,6,FALSE),"No")</f>
        <v>Yes</v>
      </c>
      <c r="L1270" s="118" t="str">
        <f>VLOOKUP(A1270,'District Data'!$A$2:$P$321,14,FALSE)</f>
        <v>Yes</v>
      </c>
      <c r="M1270" s="120" t="str">
        <f>IFERROR(IF(AND(VLOOKUP(C1270,'Package 218'!$D:$D,1,FALSE)=C1270,VLOOKUP(C1270,'Package 218'!$D:$F,3,FALSE)="Yes",VLOOKUP(A1270,'District Data'!$A$2:$O$321,14,FALSE)="Yes"),"Yes","No"),"No")</f>
        <v>No</v>
      </c>
      <c r="N1270" s="23" t="str">
        <f t="shared" si="69"/>
        <v>No</v>
      </c>
      <c r="O1270" s="131" t="str">
        <f t="shared" si="70"/>
        <v>No</v>
      </c>
    </row>
    <row r="1271" spans="1:15" x14ac:dyDescent="0.25">
      <c r="A1271" s="136" t="s">
        <v>1262</v>
      </c>
      <c r="B1271" s="136" t="s">
        <v>3076</v>
      </c>
      <c r="C1271" s="26">
        <v>5681</v>
      </c>
      <c r="D1271" s="26" t="s">
        <v>2894</v>
      </c>
      <c r="E1271" s="114">
        <v>137.99</v>
      </c>
      <c r="F1271" s="114">
        <v>0</v>
      </c>
      <c r="G1271" s="114">
        <v>8.56</v>
      </c>
      <c r="H1271" s="114">
        <v>0</v>
      </c>
      <c r="I1271" s="114">
        <v>0</v>
      </c>
      <c r="J1271" s="91">
        <f t="shared" si="68"/>
        <v>146.55000000000001</v>
      </c>
      <c r="K1271" s="118" t="str">
        <f>IFERROR(VLOOKUP(C1271,'CEDARS School FRPL'!$C$4:$H$2393,6,FALSE),"No")</f>
        <v>Yes</v>
      </c>
      <c r="L1271" s="118" t="str">
        <f>VLOOKUP(A1271,'District Data'!$A$2:$P$321,14,FALSE)</f>
        <v>Yes</v>
      </c>
      <c r="M1271" s="120" t="str">
        <f>IFERROR(IF(AND(VLOOKUP(C1271,'Package 218'!$D:$D,1,FALSE)=C1271,VLOOKUP(C1271,'Package 218'!$D:$F,3,FALSE)="Yes",VLOOKUP(A1271,'District Data'!$A$2:$O$321,14,FALSE)="Yes"),"Yes","No"),"No")</f>
        <v>Yes</v>
      </c>
      <c r="N1271" s="23" t="str">
        <f t="shared" si="69"/>
        <v>Yes</v>
      </c>
      <c r="O1271" s="131" t="str">
        <f t="shared" si="70"/>
        <v>Yes</v>
      </c>
    </row>
    <row r="1272" spans="1:15" x14ac:dyDescent="0.25">
      <c r="A1272" s="136" t="s">
        <v>440</v>
      </c>
      <c r="B1272" s="136" t="s">
        <v>2966</v>
      </c>
      <c r="C1272" s="26">
        <v>2423</v>
      </c>
      <c r="D1272" s="26" t="s">
        <v>441</v>
      </c>
      <c r="E1272" s="114">
        <v>127.91</v>
      </c>
      <c r="F1272" s="114">
        <v>0</v>
      </c>
      <c r="G1272" s="114">
        <v>3.34</v>
      </c>
      <c r="H1272" s="114">
        <v>0</v>
      </c>
      <c r="I1272" s="114">
        <v>0</v>
      </c>
      <c r="J1272" s="91">
        <f t="shared" si="68"/>
        <v>131.25</v>
      </c>
      <c r="K1272" s="118" t="str">
        <f>IFERROR(VLOOKUP(C1272,'CEDARS School FRPL'!$C$4:$H$2393,6,FALSE),"No")</f>
        <v>Yes</v>
      </c>
      <c r="L1272" s="118" t="str">
        <f>VLOOKUP(A1272,'District Data'!$A$2:$P$321,14,FALSE)</f>
        <v>Yes</v>
      </c>
      <c r="M1272" s="120" t="str">
        <f>IFERROR(IF(AND(VLOOKUP(C1272,'Package 218'!$D:$D,1,FALSE)=C1272,VLOOKUP(C1272,'Package 218'!$D:$F,3,FALSE)="Yes",VLOOKUP(A1272,'District Data'!$A$2:$O$321,14,FALSE)="Yes"),"Yes","No"),"No")</f>
        <v>Yes</v>
      </c>
      <c r="N1272" s="23" t="str">
        <f t="shared" si="69"/>
        <v>Yes</v>
      </c>
      <c r="O1272" s="131" t="str">
        <f t="shared" si="70"/>
        <v>Yes</v>
      </c>
    </row>
    <row r="1273" spans="1:15" x14ac:dyDescent="0.25">
      <c r="A1273" s="136" t="s">
        <v>440</v>
      </c>
      <c r="B1273" s="136" t="s">
        <v>2966</v>
      </c>
      <c r="C1273" s="26">
        <v>2770</v>
      </c>
      <c r="D1273" s="26" t="s">
        <v>442</v>
      </c>
      <c r="E1273" s="114">
        <v>116.62</v>
      </c>
      <c r="F1273" s="114">
        <v>4</v>
      </c>
      <c r="G1273" s="114">
        <v>0</v>
      </c>
      <c r="H1273" s="114">
        <v>0</v>
      </c>
      <c r="I1273" s="114">
        <v>0</v>
      </c>
      <c r="J1273" s="91">
        <f t="shared" si="68"/>
        <v>120.62</v>
      </c>
      <c r="K1273" s="118" t="str">
        <f>IFERROR(VLOOKUP(C1273,'CEDARS School FRPL'!$C$4:$H$2393,6,FALSE),"No")</f>
        <v>Yes</v>
      </c>
      <c r="L1273" s="118" t="str">
        <f>VLOOKUP(A1273,'District Data'!$A$2:$P$321,14,FALSE)</f>
        <v>Yes</v>
      </c>
      <c r="M1273" s="120" t="str">
        <f>IFERROR(IF(AND(VLOOKUP(C1273,'Package 218'!$D:$D,1,FALSE)=C1273,VLOOKUP(C1273,'Package 218'!$D:$F,3,FALSE)="Yes",VLOOKUP(A1273,'District Data'!$A$2:$O$321,14,FALSE)="Yes"),"Yes","No"),"No")</f>
        <v>Yes</v>
      </c>
      <c r="N1273" s="23" t="str">
        <f t="shared" si="69"/>
        <v>Yes</v>
      </c>
      <c r="O1273" s="131" t="str">
        <f t="shared" si="70"/>
        <v>Yes</v>
      </c>
    </row>
    <row r="1274" spans="1:15" x14ac:dyDescent="0.25">
      <c r="A1274" s="136" t="s">
        <v>440</v>
      </c>
      <c r="B1274" s="136" t="s">
        <v>2966</v>
      </c>
      <c r="C1274" s="26">
        <v>5538</v>
      </c>
      <c r="D1274" s="26" t="s">
        <v>2738</v>
      </c>
      <c r="E1274" s="114">
        <v>99.96</v>
      </c>
      <c r="F1274" s="114">
        <v>0</v>
      </c>
      <c r="G1274" s="114">
        <v>0</v>
      </c>
      <c r="H1274" s="114">
        <v>0</v>
      </c>
      <c r="I1274" s="114">
        <v>0</v>
      </c>
      <c r="J1274" s="91">
        <f t="shared" si="68"/>
        <v>99.96</v>
      </c>
      <c r="K1274" s="118" t="str">
        <f>IFERROR(VLOOKUP(C1274,'CEDARS School FRPL'!$C$4:$H$2393,6,FALSE),"No")</f>
        <v>Yes</v>
      </c>
      <c r="L1274" s="118" t="str">
        <f>VLOOKUP(A1274,'District Data'!$A$2:$P$321,14,FALSE)</f>
        <v>Yes</v>
      </c>
      <c r="M1274" s="120" t="str">
        <f>IFERROR(IF(AND(VLOOKUP(C1274,'Package 218'!$D:$D,1,FALSE)=C1274,VLOOKUP(C1274,'Package 218'!$D:$F,3,FALSE)="Yes",VLOOKUP(A1274,'District Data'!$A$2:$O$321,14,FALSE)="Yes"),"Yes","No"),"No")</f>
        <v>No</v>
      </c>
      <c r="N1274" s="23" t="str">
        <f t="shared" si="69"/>
        <v>No</v>
      </c>
      <c r="O1274" s="131" t="str">
        <f t="shared" si="70"/>
        <v>No</v>
      </c>
    </row>
    <row r="1275" spans="1:15" x14ac:dyDescent="0.25">
      <c r="A1275" s="136" t="s">
        <v>440</v>
      </c>
      <c r="B1275" s="136" t="s">
        <v>2966</v>
      </c>
      <c r="C1275" s="26">
        <v>5539</v>
      </c>
      <c r="D1275" s="26" t="s">
        <v>2737</v>
      </c>
      <c r="E1275" s="114">
        <v>12.15</v>
      </c>
      <c r="F1275" s="114">
        <v>0</v>
      </c>
      <c r="G1275" s="114">
        <v>0</v>
      </c>
      <c r="H1275" s="114">
        <v>0</v>
      </c>
      <c r="I1275" s="114">
        <v>0</v>
      </c>
      <c r="J1275" s="91">
        <f t="shared" si="68"/>
        <v>12.15</v>
      </c>
      <c r="K1275" s="118" t="str">
        <f>IFERROR(VLOOKUP(C1275,'CEDARS School FRPL'!$C$4:$H$2393,6,FALSE),"No")</f>
        <v>No</v>
      </c>
      <c r="L1275" s="118" t="str">
        <f>VLOOKUP(A1275,'District Data'!$A$2:$P$321,14,FALSE)</f>
        <v>Yes</v>
      </c>
      <c r="M1275" s="120" t="str">
        <f>IFERROR(IF(AND(VLOOKUP(C1275,'Package 218'!$D:$D,1,FALSE)=C1275,VLOOKUP(C1275,'Package 218'!$D:$F,3,FALSE)="Yes",VLOOKUP(A1275,'District Data'!$A$2:$O$321,14,FALSE)="Yes"),"Yes","No"),"No")</f>
        <v>No</v>
      </c>
      <c r="N1275" s="23" t="str">
        <f t="shared" si="69"/>
        <v>No</v>
      </c>
      <c r="O1275" s="131" t="str">
        <f t="shared" si="70"/>
        <v>No</v>
      </c>
    </row>
    <row r="1276" spans="1:15" x14ac:dyDescent="0.25">
      <c r="A1276" s="136" t="s">
        <v>1826</v>
      </c>
      <c r="B1276" s="136" t="s">
        <v>3155</v>
      </c>
      <c r="C1276" s="26">
        <v>5075</v>
      </c>
      <c r="D1276" s="26" t="s">
        <v>1827</v>
      </c>
      <c r="E1276" s="114">
        <v>105.62</v>
      </c>
      <c r="F1276" s="114">
        <v>14.53</v>
      </c>
      <c r="G1276" s="114">
        <v>0</v>
      </c>
      <c r="H1276" s="114">
        <v>0</v>
      </c>
      <c r="I1276" s="114">
        <v>0</v>
      </c>
      <c r="J1276" s="91">
        <f t="shared" si="68"/>
        <v>120.15</v>
      </c>
      <c r="K1276" s="118" t="str">
        <f>IFERROR(VLOOKUP(C1276,'CEDARS School FRPL'!$C$4:$H$2393,6,FALSE),"No")</f>
        <v>Yes</v>
      </c>
      <c r="L1276" s="118" t="str">
        <f>VLOOKUP(A1276,'District Data'!$A$2:$P$321,14,FALSE)</f>
        <v>Yes</v>
      </c>
      <c r="M1276" s="120" t="str">
        <f>IFERROR(IF(AND(VLOOKUP(C1276,'Package 218'!$D:$D,1,FALSE)=C1276,VLOOKUP(C1276,'Package 218'!$D:$F,3,FALSE)="Yes",VLOOKUP(A1276,'District Data'!$A$2:$O$321,14,FALSE)="Yes"),"Yes","No"),"No")</f>
        <v>Yes</v>
      </c>
      <c r="N1276" s="23" t="str">
        <f t="shared" si="69"/>
        <v>Yes</v>
      </c>
      <c r="O1276" s="131" t="str">
        <f t="shared" si="70"/>
        <v>Yes</v>
      </c>
    </row>
    <row r="1277" spans="1:15" x14ac:dyDescent="0.25">
      <c r="A1277" s="136" t="s">
        <v>1826</v>
      </c>
      <c r="B1277" s="136" t="s">
        <v>3155</v>
      </c>
      <c r="C1277" s="26">
        <v>5225</v>
      </c>
      <c r="D1277" s="26" t="s">
        <v>1828</v>
      </c>
      <c r="E1277" s="114">
        <v>61.2</v>
      </c>
      <c r="F1277" s="114">
        <v>0</v>
      </c>
      <c r="G1277" s="114">
        <v>0</v>
      </c>
      <c r="H1277" s="114">
        <v>0</v>
      </c>
      <c r="I1277" s="114">
        <v>0</v>
      </c>
      <c r="J1277" s="91">
        <f t="shared" si="68"/>
        <v>61.2</v>
      </c>
      <c r="K1277" s="118" t="str">
        <f>IFERROR(VLOOKUP(C1277,'CEDARS School FRPL'!$C$4:$H$2393,6,FALSE),"No")</f>
        <v>Yes</v>
      </c>
      <c r="L1277" s="118" t="str">
        <f>VLOOKUP(A1277,'District Data'!$A$2:$P$321,14,FALSE)</f>
        <v>Yes</v>
      </c>
      <c r="M1277" s="120" t="str">
        <f>IFERROR(IF(AND(VLOOKUP(C1277,'Package 218'!$D:$D,1,FALSE)=C1277,VLOOKUP(C1277,'Package 218'!$D:$F,3,FALSE)="Yes",VLOOKUP(A1277,'District Data'!$A$2:$O$321,14,FALSE)="Yes"),"Yes","No"),"No")</f>
        <v>Yes</v>
      </c>
      <c r="N1277" s="23" t="str">
        <f t="shared" si="69"/>
        <v>Yes</v>
      </c>
      <c r="O1277" s="131" t="str">
        <f t="shared" si="70"/>
        <v>Yes</v>
      </c>
    </row>
    <row r="1278" spans="1:15" x14ac:dyDescent="0.25">
      <c r="A1278" s="136" t="s">
        <v>1826</v>
      </c>
      <c r="B1278" s="136" t="s">
        <v>3155</v>
      </c>
      <c r="C1278" s="26">
        <v>5226</v>
      </c>
      <c r="D1278" s="26" t="s">
        <v>1829</v>
      </c>
      <c r="E1278" s="114">
        <v>71.680000000000007</v>
      </c>
      <c r="F1278" s="114">
        <v>0</v>
      </c>
      <c r="G1278" s="114">
        <v>2.76</v>
      </c>
      <c r="H1278" s="114">
        <v>0</v>
      </c>
      <c r="I1278" s="114">
        <v>0</v>
      </c>
      <c r="J1278" s="91">
        <f t="shared" si="68"/>
        <v>74.440000000000012</v>
      </c>
      <c r="K1278" s="118" t="str">
        <f>IFERROR(VLOOKUP(C1278,'CEDARS School FRPL'!$C$4:$H$2393,6,FALSE),"No")</f>
        <v>Yes</v>
      </c>
      <c r="L1278" s="118" t="str">
        <f>VLOOKUP(A1278,'District Data'!$A$2:$P$321,14,FALSE)</f>
        <v>Yes</v>
      </c>
      <c r="M1278" s="120" t="str">
        <f>IFERROR(IF(AND(VLOOKUP(C1278,'Package 218'!$D:$D,1,FALSE)=C1278,VLOOKUP(C1278,'Package 218'!$D:$F,3,FALSE)="Yes",VLOOKUP(A1278,'District Data'!$A$2:$O$321,14,FALSE)="Yes"),"Yes","No"),"No")</f>
        <v>Yes</v>
      </c>
      <c r="N1278" s="23" t="str">
        <f t="shared" si="69"/>
        <v>Yes</v>
      </c>
      <c r="O1278" s="131" t="str">
        <f t="shared" si="70"/>
        <v>Yes</v>
      </c>
    </row>
    <row r="1279" spans="1:15" x14ac:dyDescent="0.25">
      <c r="A1279" s="136" t="s">
        <v>1992</v>
      </c>
      <c r="B1279" s="136" t="s">
        <v>3179</v>
      </c>
      <c r="C1279" s="26">
        <v>2040</v>
      </c>
      <c r="D1279" s="26" t="s">
        <v>1993</v>
      </c>
      <c r="E1279" s="114">
        <v>17.100000000000001</v>
      </c>
      <c r="F1279" s="114">
        <v>0</v>
      </c>
      <c r="G1279" s="114">
        <v>0</v>
      </c>
      <c r="H1279" s="114">
        <v>0</v>
      </c>
      <c r="I1279" s="114">
        <v>0</v>
      </c>
      <c r="J1279" s="91">
        <f t="shared" si="68"/>
        <v>17.100000000000001</v>
      </c>
      <c r="K1279" s="118" t="str">
        <f>IFERROR(VLOOKUP(C1279,'CEDARS School FRPL'!$C$4:$H$2393,6,FALSE),"No")</f>
        <v>Yes</v>
      </c>
      <c r="L1279" s="118" t="str">
        <f>VLOOKUP(A1279,'District Data'!$A$2:$P$321,14,FALSE)</f>
        <v>Yes</v>
      </c>
      <c r="M1279" s="120" t="str">
        <f>IFERROR(IF(AND(VLOOKUP(C1279,'Package 218'!$D:$D,1,FALSE)=C1279,VLOOKUP(C1279,'Package 218'!$D:$F,3,FALSE)="Yes",VLOOKUP(A1279,'District Data'!$A$2:$O$321,14,FALSE)="Yes"),"Yes","No"),"No")</f>
        <v>Yes</v>
      </c>
      <c r="N1279" s="23" t="str">
        <f t="shared" si="69"/>
        <v>Yes</v>
      </c>
      <c r="O1279" s="131" t="str">
        <f t="shared" si="70"/>
        <v>Yes</v>
      </c>
    </row>
    <row r="1280" spans="1:15" x14ac:dyDescent="0.25">
      <c r="A1280" s="136" t="s">
        <v>1992</v>
      </c>
      <c r="B1280" s="136" t="s">
        <v>3179</v>
      </c>
      <c r="C1280" s="26">
        <v>2237</v>
      </c>
      <c r="D1280" s="26" t="s">
        <v>2594</v>
      </c>
      <c r="E1280" s="114">
        <v>736.94</v>
      </c>
      <c r="F1280" s="114">
        <v>0</v>
      </c>
      <c r="G1280" s="114">
        <v>0</v>
      </c>
      <c r="H1280" s="114">
        <v>0</v>
      </c>
      <c r="I1280" s="114">
        <v>0</v>
      </c>
      <c r="J1280" s="91">
        <f t="shared" si="68"/>
        <v>736.94</v>
      </c>
      <c r="K1280" s="118" t="str">
        <f>IFERROR(VLOOKUP(C1280,'CEDARS School FRPL'!$C$4:$H$2393,6,FALSE),"No")</f>
        <v>No</v>
      </c>
      <c r="L1280" s="118" t="str">
        <f>VLOOKUP(A1280,'District Data'!$A$2:$P$321,14,FALSE)</f>
        <v>Yes</v>
      </c>
      <c r="M1280" s="120" t="str">
        <f>IFERROR(IF(AND(VLOOKUP(C1280,'Package 218'!$D:$D,1,FALSE)=C1280,VLOOKUP(C1280,'Package 218'!$D:$F,3,FALSE)="Yes",VLOOKUP(A1280,'District Data'!$A$2:$O$321,14,FALSE)="Yes"),"Yes","No"),"No")</f>
        <v>No</v>
      </c>
      <c r="N1280" s="23" t="str">
        <f t="shared" si="69"/>
        <v>No</v>
      </c>
      <c r="O1280" s="131" t="str">
        <f t="shared" si="70"/>
        <v>No</v>
      </c>
    </row>
    <row r="1281" spans="1:15" x14ac:dyDescent="0.25">
      <c r="A1281" s="136" t="s">
        <v>1992</v>
      </c>
      <c r="B1281" s="136" t="s">
        <v>3179</v>
      </c>
      <c r="C1281" s="26">
        <v>3446</v>
      </c>
      <c r="D1281" s="26" t="s">
        <v>1994</v>
      </c>
      <c r="E1281" s="114">
        <v>343.49</v>
      </c>
      <c r="F1281" s="114">
        <v>0</v>
      </c>
      <c r="G1281" s="114">
        <v>0</v>
      </c>
      <c r="H1281" s="114">
        <v>0</v>
      </c>
      <c r="I1281" s="114">
        <v>0</v>
      </c>
      <c r="J1281" s="91">
        <f t="shared" si="68"/>
        <v>343.49</v>
      </c>
      <c r="K1281" s="118" t="str">
        <f>IFERROR(VLOOKUP(C1281,'CEDARS School FRPL'!$C$4:$H$2393,6,FALSE),"No")</f>
        <v>No</v>
      </c>
      <c r="L1281" s="118" t="str">
        <f>VLOOKUP(A1281,'District Data'!$A$2:$P$321,14,FALSE)</f>
        <v>Yes</v>
      </c>
      <c r="M1281" s="120" t="str">
        <f>IFERROR(IF(AND(VLOOKUP(C1281,'Package 218'!$D:$D,1,FALSE)=C1281,VLOOKUP(C1281,'Package 218'!$D:$F,3,FALSE)="Yes",VLOOKUP(A1281,'District Data'!$A$2:$O$321,14,FALSE)="Yes"),"Yes","No"),"No")</f>
        <v>No</v>
      </c>
      <c r="N1281" s="23" t="str">
        <f t="shared" si="69"/>
        <v>No</v>
      </c>
      <c r="O1281" s="131" t="str">
        <f t="shared" si="70"/>
        <v>No</v>
      </c>
    </row>
    <row r="1282" spans="1:15" x14ac:dyDescent="0.25">
      <c r="A1282" s="136" t="s">
        <v>1992</v>
      </c>
      <c r="B1282" s="136" t="s">
        <v>3179</v>
      </c>
      <c r="C1282" s="26">
        <v>3827</v>
      </c>
      <c r="D1282" s="26" t="s">
        <v>1995</v>
      </c>
      <c r="E1282" s="114">
        <v>454.79</v>
      </c>
      <c r="F1282" s="114">
        <v>0</v>
      </c>
      <c r="G1282" s="114">
        <v>0</v>
      </c>
      <c r="H1282" s="114">
        <v>0</v>
      </c>
      <c r="I1282" s="114">
        <v>0</v>
      </c>
      <c r="J1282" s="91">
        <f t="shared" si="68"/>
        <v>454.79</v>
      </c>
      <c r="K1282" s="118" t="str">
        <f>IFERROR(VLOOKUP(C1282,'CEDARS School FRPL'!$C$4:$H$2393,6,FALSE),"No")</f>
        <v>No</v>
      </c>
      <c r="L1282" s="118" t="str">
        <f>VLOOKUP(A1282,'District Data'!$A$2:$P$321,14,FALSE)</f>
        <v>Yes</v>
      </c>
      <c r="M1282" s="120" t="str">
        <f>IFERROR(IF(AND(VLOOKUP(C1282,'Package 218'!$D:$D,1,FALSE)=C1282,VLOOKUP(C1282,'Package 218'!$D:$F,3,FALSE)="Yes",VLOOKUP(A1282,'District Data'!$A$2:$O$321,14,FALSE)="Yes"),"Yes","No"),"No")</f>
        <v>No</v>
      </c>
      <c r="N1282" s="23" t="str">
        <f t="shared" si="69"/>
        <v>No</v>
      </c>
      <c r="O1282" s="131" t="str">
        <f t="shared" si="70"/>
        <v>No</v>
      </c>
    </row>
    <row r="1283" spans="1:15" x14ac:dyDescent="0.25">
      <c r="A1283" s="136" t="s">
        <v>1992</v>
      </c>
      <c r="B1283" s="136" t="s">
        <v>3179</v>
      </c>
      <c r="C1283" s="26">
        <v>4131</v>
      </c>
      <c r="D1283" s="34" t="s">
        <v>1996</v>
      </c>
      <c r="E1283" s="114">
        <v>769.42</v>
      </c>
      <c r="F1283" s="114">
        <v>0</v>
      </c>
      <c r="G1283" s="114">
        <v>201.04</v>
      </c>
      <c r="H1283" s="114">
        <v>3</v>
      </c>
      <c r="I1283" s="114">
        <v>0</v>
      </c>
      <c r="J1283" s="91">
        <f t="shared" si="68"/>
        <v>973.45999999999992</v>
      </c>
      <c r="K1283" s="118" t="str">
        <f>IFERROR(VLOOKUP(C1283,'CEDARS School FRPL'!$C$4:$H$2393,6,FALSE),"No")</f>
        <v>No</v>
      </c>
      <c r="L1283" s="118" t="str">
        <f>VLOOKUP(A1283,'District Data'!$A$2:$P$321,14,FALSE)</f>
        <v>Yes</v>
      </c>
      <c r="M1283" s="120" t="str">
        <f>IFERROR(IF(AND(VLOOKUP(C1283,'Package 218'!$D:$D,1,FALSE)=C1283,VLOOKUP(C1283,'Package 218'!$D:$F,3,FALSE)="Yes",VLOOKUP(A1283,'District Data'!$A$2:$O$321,14,FALSE)="Yes"),"Yes","No"),"No")</f>
        <v>No</v>
      </c>
      <c r="N1283" s="23" t="str">
        <f t="shared" si="69"/>
        <v>No</v>
      </c>
      <c r="O1283" s="131" t="str">
        <f t="shared" si="70"/>
        <v>No</v>
      </c>
    </row>
    <row r="1284" spans="1:15" x14ac:dyDescent="0.25">
      <c r="A1284" s="136" t="s">
        <v>1992</v>
      </c>
      <c r="B1284" s="136" t="s">
        <v>3179</v>
      </c>
      <c r="C1284" s="26">
        <v>4562</v>
      </c>
      <c r="D1284" s="26" t="s">
        <v>1997</v>
      </c>
      <c r="E1284" s="114">
        <v>475.86</v>
      </c>
      <c r="F1284" s="114">
        <v>0</v>
      </c>
      <c r="G1284" s="114">
        <v>0</v>
      </c>
      <c r="H1284" s="114">
        <v>0</v>
      </c>
      <c r="I1284" s="114">
        <v>0</v>
      </c>
      <c r="J1284" s="91">
        <f t="shared" ref="J1284:J1347" si="71">SUM(E1284:I1284)</f>
        <v>475.86</v>
      </c>
      <c r="K1284" s="118" t="str">
        <f>IFERROR(VLOOKUP(C1284,'CEDARS School FRPL'!$C$4:$H$2393,6,FALSE),"No")</f>
        <v>No</v>
      </c>
      <c r="L1284" s="118" t="str">
        <f>VLOOKUP(A1284,'District Data'!$A$2:$P$321,14,FALSE)</f>
        <v>Yes</v>
      </c>
      <c r="M1284" s="120" t="str">
        <f>IFERROR(IF(AND(VLOOKUP(C1284,'Package 218'!$D:$D,1,FALSE)=C1284,VLOOKUP(C1284,'Package 218'!$D:$F,3,FALSE)="Yes",VLOOKUP(A1284,'District Data'!$A$2:$O$321,14,FALSE)="Yes"),"Yes","No"),"No")</f>
        <v>No</v>
      </c>
      <c r="N1284" s="23" t="str">
        <f t="shared" ref="N1284:N1347" si="72">IF(AND(M1284="Yes",K1284="Yes"),"Yes","No")</f>
        <v>No</v>
      </c>
      <c r="O1284" s="131" t="str">
        <f t="shared" ref="O1284:O1347" si="73">TEXT(N1284, "Yes")</f>
        <v>No</v>
      </c>
    </row>
    <row r="1285" spans="1:15" x14ac:dyDescent="0.25">
      <c r="A1285" s="136" t="s">
        <v>1567</v>
      </c>
      <c r="B1285" s="136" t="s">
        <v>3127</v>
      </c>
      <c r="C1285" s="26">
        <v>1640</v>
      </c>
      <c r="D1285" s="26" t="s">
        <v>2827</v>
      </c>
      <c r="E1285" s="114">
        <v>201.27</v>
      </c>
      <c r="F1285" s="114">
        <v>0</v>
      </c>
      <c r="G1285" s="114">
        <v>14.959999999999999</v>
      </c>
      <c r="H1285" s="114">
        <v>0</v>
      </c>
      <c r="I1285" s="114">
        <v>0</v>
      </c>
      <c r="J1285" s="91">
        <f t="shared" si="71"/>
        <v>216.23000000000002</v>
      </c>
      <c r="K1285" s="118" t="str">
        <f>IFERROR(VLOOKUP(C1285,'CEDARS School FRPL'!$C$4:$H$2393,6,FALSE),"No")</f>
        <v>Yes</v>
      </c>
      <c r="L1285" s="118" t="str">
        <f>VLOOKUP(A1285,'District Data'!$A$2:$P$321,14,FALSE)</f>
        <v>Yes</v>
      </c>
      <c r="M1285" s="120" t="str">
        <f>IFERROR(IF(AND(VLOOKUP(C1285,'Package 218'!$D:$D,1,FALSE)=C1285,VLOOKUP(C1285,'Package 218'!$D:$F,3,FALSE)="Yes",VLOOKUP(A1285,'District Data'!$A$2:$O$321,14,FALSE)="Yes"),"Yes","No"),"No")</f>
        <v>Yes</v>
      </c>
      <c r="N1285" s="23" t="str">
        <f t="shared" si="72"/>
        <v>Yes</v>
      </c>
      <c r="O1285" s="131" t="str">
        <f t="shared" si="73"/>
        <v>Yes</v>
      </c>
    </row>
    <row r="1286" spans="1:15" x14ac:dyDescent="0.25">
      <c r="A1286" s="136" t="s">
        <v>1567</v>
      </c>
      <c r="B1286" s="136" t="s">
        <v>3127</v>
      </c>
      <c r="C1286" s="26">
        <v>2125</v>
      </c>
      <c r="D1286" s="26" t="s">
        <v>2555</v>
      </c>
      <c r="E1286" s="114">
        <v>1464.47</v>
      </c>
      <c r="F1286" s="114">
        <v>0</v>
      </c>
      <c r="G1286" s="114">
        <v>251.51999999999998</v>
      </c>
      <c r="H1286" s="114">
        <v>0</v>
      </c>
      <c r="I1286" s="114">
        <v>0</v>
      </c>
      <c r="J1286" s="91">
        <f t="shared" si="71"/>
        <v>1715.99</v>
      </c>
      <c r="K1286" s="118" t="str">
        <f>IFERROR(VLOOKUP(C1286,'CEDARS School FRPL'!$C$4:$H$2393,6,FALSE),"No")</f>
        <v>No</v>
      </c>
      <c r="L1286" s="118" t="str">
        <f>VLOOKUP(A1286,'District Data'!$A$2:$P$321,14,FALSE)</f>
        <v>Yes</v>
      </c>
      <c r="M1286" s="120" t="str">
        <f>IFERROR(IF(AND(VLOOKUP(C1286,'Package 218'!$D:$D,1,FALSE)=C1286,VLOOKUP(C1286,'Package 218'!$D:$F,3,FALSE)="Yes",VLOOKUP(A1286,'District Data'!$A$2:$O$321,14,FALSE)="Yes"),"Yes","No"),"No")</f>
        <v>No</v>
      </c>
      <c r="N1286" s="23" t="str">
        <f t="shared" si="72"/>
        <v>No</v>
      </c>
      <c r="O1286" s="131" t="str">
        <f t="shared" si="73"/>
        <v>No</v>
      </c>
    </row>
    <row r="1287" spans="1:15" x14ac:dyDescent="0.25">
      <c r="A1287" s="136" t="s">
        <v>1567</v>
      </c>
      <c r="B1287" s="136" t="s">
        <v>3127</v>
      </c>
      <c r="C1287" s="26">
        <v>2311</v>
      </c>
      <c r="D1287" s="26" t="s">
        <v>1568</v>
      </c>
      <c r="E1287" s="114">
        <v>291.07</v>
      </c>
      <c r="F1287" s="114">
        <v>0</v>
      </c>
      <c r="G1287" s="114">
        <v>0</v>
      </c>
      <c r="H1287" s="114">
        <v>0</v>
      </c>
      <c r="I1287" s="114">
        <v>0</v>
      </c>
      <c r="J1287" s="91">
        <f t="shared" si="71"/>
        <v>291.07</v>
      </c>
      <c r="K1287" s="118" t="str">
        <f>IFERROR(VLOOKUP(C1287,'CEDARS School FRPL'!$C$4:$H$2393,6,FALSE),"No")</f>
        <v>Yes</v>
      </c>
      <c r="L1287" s="118" t="str">
        <f>VLOOKUP(A1287,'District Data'!$A$2:$P$321,14,FALSE)</f>
        <v>Yes</v>
      </c>
      <c r="M1287" s="120" t="str">
        <f>IFERROR(IF(AND(VLOOKUP(C1287,'Package 218'!$D:$D,1,FALSE)=C1287,VLOOKUP(C1287,'Package 218'!$D:$F,3,FALSE)="Yes",VLOOKUP(A1287,'District Data'!$A$2:$O$321,14,FALSE)="Yes"),"Yes","No"),"No")</f>
        <v>Yes</v>
      </c>
      <c r="N1287" s="23" t="str">
        <f t="shared" si="72"/>
        <v>Yes</v>
      </c>
      <c r="O1287" s="131" t="str">
        <f t="shared" si="73"/>
        <v>Yes</v>
      </c>
    </row>
    <row r="1288" spans="1:15" x14ac:dyDescent="0.25">
      <c r="A1288" s="136" t="s">
        <v>1567</v>
      </c>
      <c r="B1288" s="136" t="s">
        <v>3127</v>
      </c>
      <c r="C1288" s="26">
        <v>2334</v>
      </c>
      <c r="D1288" s="26" t="s">
        <v>1569</v>
      </c>
      <c r="E1288" s="114">
        <v>369.66</v>
      </c>
      <c r="F1288" s="114">
        <v>0</v>
      </c>
      <c r="G1288" s="114">
        <v>0</v>
      </c>
      <c r="H1288" s="114">
        <v>0</v>
      </c>
      <c r="I1288" s="114">
        <v>0</v>
      </c>
      <c r="J1288" s="91">
        <f t="shared" si="71"/>
        <v>369.66</v>
      </c>
      <c r="K1288" s="118" t="str">
        <f>IFERROR(VLOOKUP(C1288,'CEDARS School FRPL'!$C$4:$H$2393,6,FALSE),"No")</f>
        <v>No</v>
      </c>
      <c r="L1288" s="118" t="str">
        <f>VLOOKUP(A1288,'District Data'!$A$2:$P$321,14,FALSE)</f>
        <v>Yes</v>
      </c>
      <c r="M1288" s="120" t="str">
        <f>IFERROR(IF(AND(VLOOKUP(C1288,'Package 218'!$D:$D,1,FALSE)=C1288,VLOOKUP(C1288,'Package 218'!$D:$F,3,FALSE)="Yes",VLOOKUP(A1288,'District Data'!$A$2:$O$321,14,FALSE)="Yes"),"Yes","No"),"No")</f>
        <v>No</v>
      </c>
      <c r="N1288" s="23" t="str">
        <f t="shared" si="72"/>
        <v>No</v>
      </c>
      <c r="O1288" s="131" t="str">
        <f t="shared" si="73"/>
        <v>No</v>
      </c>
    </row>
    <row r="1289" spans="1:15" x14ac:dyDescent="0.25">
      <c r="A1289" s="136" t="s">
        <v>1567</v>
      </c>
      <c r="B1289" s="136" t="s">
        <v>3127</v>
      </c>
      <c r="C1289" s="26">
        <v>2495</v>
      </c>
      <c r="D1289" s="26" t="s">
        <v>1570</v>
      </c>
      <c r="E1289" s="114">
        <v>299.41000000000003</v>
      </c>
      <c r="F1289" s="114">
        <v>13.3</v>
      </c>
      <c r="G1289" s="114">
        <v>0</v>
      </c>
      <c r="H1289" s="114">
        <v>0</v>
      </c>
      <c r="I1289" s="114">
        <v>0</v>
      </c>
      <c r="J1289" s="91">
        <f t="shared" si="71"/>
        <v>312.71000000000004</v>
      </c>
      <c r="K1289" s="118" t="str">
        <f>IFERROR(VLOOKUP(C1289,'CEDARS School FRPL'!$C$4:$H$2393,6,FALSE),"No")</f>
        <v>Yes</v>
      </c>
      <c r="L1289" s="118" t="str">
        <f>VLOOKUP(A1289,'District Data'!$A$2:$P$321,14,FALSE)</f>
        <v>Yes</v>
      </c>
      <c r="M1289" s="120" t="str">
        <f>IFERROR(IF(AND(VLOOKUP(C1289,'Package 218'!$D:$D,1,FALSE)=C1289,VLOOKUP(C1289,'Package 218'!$D:$F,3,FALSE)="Yes",VLOOKUP(A1289,'District Data'!$A$2:$O$321,14,FALSE)="Yes"),"Yes","No"),"No")</f>
        <v>Yes</v>
      </c>
      <c r="N1289" s="23" t="str">
        <f t="shared" si="72"/>
        <v>Yes</v>
      </c>
      <c r="O1289" s="131" t="str">
        <f t="shared" si="73"/>
        <v>Yes</v>
      </c>
    </row>
    <row r="1290" spans="1:15" x14ac:dyDescent="0.25">
      <c r="A1290" s="136" t="s">
        <v>1567</v>
      </c>
      <c r="B1290" s="136" t="s">
        <v>3127</v>
      </c>
      <c r="C1290" s="26">
        <v>2496</v>
      </c>
      <c r="D1290" s="26" t="s">
        <v>1571</v>
      </c>
      <c r="E1290" s="114">
        <v>605.62</v>
      </c>
      <c r="F1290" s="114">
        <v>14</v>
      </c>
      <c r="G1290" s="114">
        <v>0</v>
      </c>
      <c r="H1290" s="114">
        <v>0</v>
      </c>
      <c r="I1290" s="114">
        <v>0</v>
      </c>
      <c r="J1290" s="91">
        <f t="shared" si="71"/>
        <v>619.62</v>
      </c>
      <c r="K1290" s="118" t="str">
        <f>IFERROR(VLOOKUP(C1290,'CEDARS School FRPL'!$C$4:$H$2393,6,FALSE),"No")</f>
        <v>Yes</v>
      </c>
      <c r="L1290" s="118" t="str">
        <f>VLOOKUP(A1290,'District Data'!$A$2:$P$321,14,FALSE)</f>
        <v>Yes</v>
      </c>
      <c r="M1290" s="120" t="str">
        <f>IFERROR(IF(AND(VLOOKUP(C1290,'Package 218'!$D:$D,1,FALSE)=C1290,VLOOKUP(C1290,'Package 218'!$D:$F,3,FALSE)="Yes",VLOOKUP(A1290,'District Data'!$A$2:$O$321,14,FALSE)="Yes"),"Yes","No"),"No")</f>
        <v>Yes</v>
      </c>
      <c r="N1290" s="23" t="str">
        <f t="shared" si="72"/>
        <v>Yes</v>
      </c>
      <c r="O1290" s="131" t="str">
        <f t="shared" si="73"/>
        <v>Yes</v>
      </c>
    </row>
    <row r="1291" spans="1:15" x14ac:dyDescent="0.25">
      <c r="A1291" s="136" t="s">
        <v>1567</v>
      </c>
      <c r="B1291" s="136" t="s">
        <v>3127</v>
      </c>
      <c r="C1291" s="26">
        <v>2497</v>
      </c>
      <c r="D1291" s="26" t="s">
        <v>1572</v>
      </c>
      <c r="E1291" s="114">
        <v>301.3</v>
      </c>
      <c r="F1291" s="114">
        <v>14</v>
      </c>
      <c r="G1291" s="114">
        <v>0</v>
      </c>
      <c r="H1291" s="114">
        <v>0</v>
      </c>
      <c r="I1291" s="114">
        <v>0</v>
      </c>
      <c r="J1291" s="91">
        <f t="shared" si="71"/>
        <v>315.3</v>
      </c>
      <c r="K1291" s="118" t="str">
        <f>IFERROR(VLOOKUP(C1291,'CEDARS School FRPL'!$C$4:$H$2393,6,FALSE),"No")</f>
        <v>No</v>
      </c>
      <c r="L1291" s="118" t="str">
        <f>VLOOKUP(A1291,'District Data'!$A$2:$P$321,14,FALSE)</f>
        <v>Yes</v>
      </c>
      <c r="M1291" s="120" t="str">
        <f>IFERROR(IF(AND(VLOOKUP(C1291,'Package 218'!$D:$D,1,FALSE)=C1291,VLOOKUP(C1291,'Package 218'!$D:$F,3,FALSE)="Yes",VLOOKUP(A1291,'District Data'!$A$2:$O$321,14,FALSE)="Yes"),"Yes","No"),"No")</f>
        <v>No</v>
      </c>
      <c r="N1291" s="23" t="str">
        <f t="shared" si="72"/>
        <v>No</v>
      </c>
      <c r="O1291" s="131" t="str">
        <f t="shared" si="73"/>
        <v>No</v>
      </c>
    </row>
    <row r="1292" spans="1:15" x14ac:dyDescent="0.25">
      <c r="A1292" s="136" t="s">
        <v>1567</v>
      </c>
      <c r="B1292" s="136" t="s">
        <v>3127</v>
      </c>
      <c r="C1292" s="26">
        <v>2498</v>
      </c>
      <c r="D1292" s="26" t="s">
        <v>1573</v>
      </c>
      <c r="E1292" s="114">
        <v>315.58999999999997</v>
      </c>
      <c r="F1292" s="114">
        <v>12.54</v>
      </c>
      <c r="G1292" s="114">
        <v>0</v>
      </c>
      <c r="H1292" s="114">
        <v>0</v>
      </c>
      <c r="I1292" s="114">
        <v>0</v>
      </c>
      <c r="J1292" s="91">
        <f t="shared" si="71"/>
        <v>328.13</v>
      </c>
      <c r="K1292" s="118" t="str">
        <f>IFERROR(VLOOKUP(C1292,'CEDARS School FRPL'!$C$4:$H$2393,6,FALSE),"No")</f>
        <v>No</v>
      </c>
      <c r="L1292" s="118" t="str">
        <f>VLOOKUP(A1292,'District Data'!$A$2:$P$321,14,FALSE)</f>
        <v>Yes</v>
      </c>
      <c r="M1292" s="120" t="str">
        <f>IFERROR(IF(AND(VLOOKUP(C1292,'Package 218'!$D:$D,1,FALSE)=C1292,VLOOKUP(C1292,'Package 218'!$D:$F,3,FALSE)="Yes",VLOOKUP(A1292,'District Data'!$A$2:$O$321,14,FALSE)="Yes"),"Yes","No"),"No")</f>
        <v>No</v>
      </c>
      <c r="N1292" s="23" t="str">
        <f t="shared" si="72"/>
        <v>No</v>
      </c>
      <c r="O1292" s="131" t="str">
        <f t="shared" si="73"/>
        <v>No</v>
      </c>
    </row>
    <row r="1293" spans="1:15" x14ac:dyDescent="0.25">
      <c r="A1293" s="136" t="s">
        <v>1567</v>
      </c>
      <c r="B1293" s="136" t="s">
        <v>3127</v>
      </c>
      <c r="C1293" s="26">
        <v>2519</v>
      </c>
      <c r="D1293" s="26" t="s">
        <v>1331</v>
      </c>
      <c r="E1293" s="114">
        <v>599.79999999999995</v>
      </c>
      <c r="F1293" s="114">
        <v>0</v>
      </c>
      <c r="G1293" s="114">
        <v>0</v>
      </c>
      <c r="H1293" s="114">
        <v>0</v>
      </c>
      <c r="I1293" s="114">
        <v>0</v>
      </c>
      <c r="J1293" s="91">
        <f t="shared" si="71"/>
        <v>599.79999999999995</v>
      </c>
      <c r="K1293" s="118" t="str">
        <f>IFERROR(VLOOKUP(C1293,'CEDARS School FRPL'!$C$4:$H$2393,6,FALSE),"No")</f>
        <v>No</v>
      </c>
      <c r="L1293" s="118" t="str">
        <f>VLOOKUP(A1293,'District Data'!$A$2:$P$321,14,FALSE)</f>
        <v>Yes</v>
      </c>
      <c r="M1293" s="120" t="str">
        <f>IFERROR(IF(AND(VLOOKUP(C1293,'Package 218'!$D:$D,1,FALSE)=C1293,VLOOKUP(C1293,'Package 218'!$D:$F,3,FALSE)="Yes",VLOOKUP(A1293,'District Data'!$A$2:$O$321,14,FALSE)="Yes"),"Yes","No"),"No")</f>
        <v>No</v>
      </c>
      <c r="N1293" s="23" t="str">
        <f t="shared" si="72"/>
        <v>No</v>
      </c>
      <c r="O1293" s="131" t="str">
        <f t="shared" si="73"/>
        <v>No</v>
      </c>
    </row>
    <row r="1294" spans="1:15" x14ac:dyDescent="0.25">
      <c r="A1294" s="136" t="s">
        <v>1567</v>
      </c>
      <c r="B1294" s="136" t="s">
        <v>3127</v>
      </c>
      <c r="C1294" s="26">
        <v>2575</v>
      </c>
      <c r="D1294" s="26" t="s">
        <v>2550</v>
      </c>
      <c r="E1294" s="114">
        <v>550.1</v>
      </c>
      <c r="F1294" s="114">
        <v>0</v>
      </c>
      <c r="G1294" s="114">
        <v>0</v>
      </c>
      <c r="H1294" s="114">
        <v>0</v>
      </c>
      <c r="I1294" s="114">
        <v>0</v>
      </c>
      <c r="J1294" s="91">
        <f t="shared" si="71"/>
        <v>550.1</v>
      </c>
      <c r="K1294" s="118" t="str">
        <f>IFERROR(VLOOKUP(C1294,'CEDARS School FRPL'!$C$4:$H$2393,6,FALSE),"No")</f>
        <v>No</v>
      </c>
      <c r="L1294" s="118" t="str">
        <f>VLOOKUP(A1294,'District Data'!$A$2:$P$321,14,FALSE)</f>
        <v>Yes</v>
      </c>
      <c r="M1294" s="120" t="str">
        <f>IFERROR(IF(AND(VLOOKUP(C1294,'Package 218'!$D:$D,1,FALSE)=C1294,VLOOKUP(C1294,'Package 218'!$D:$F,3,FALSE)="Yes",VLOOKUP(A1294,'District Data'!$A$2:$O$321,14,FALSE)="Yes"),"Yes","No"),"No")</f>
        <v>No</v>
      </c>
      <c r="N1294" s="23" t="str">
        <f t="shared" si="72"/>
        <v>No</v>
      </c>
      <c r="O1294" s="131" t="str">
        <f t="shared" si="73"/>
        <v>No</v>
      </c>
    </row>
    <row r="1295" spans="1:15" x14ac:dyDescent="0.25">
      <c r="A1295" s="136" t="s">
        <v>1567</v>
      </c>
      <c r="B1295" s="136" t="s">
        <v>3127</v>
      </c>
      <c r="C1295" s="26">
        <v>2870</v>
      </c>
      <c r="D1295" s="26" t="s">
        <v>1574</v>
      </c>
      <c r="E1295" s="114">
        <v>404.1</v>
      </c>
      <c r="F1295" s="114">
        <v>0</v>
      </c>
      <c r="G1295" s="114">
        <v>0</v>
      </c>
      <c r="H1295" s="114">
        <v>0</v>
      </c>
      <c r="I1295" s="114">
        <v>0</v>
      </c>
      <c r="J1295" s="91">
        <f t="shared" si="71"/>
        <v>404.1</v>
      </c>
      <c r="K1295" s="118" t="str">
        <f>IFERROR(VLOOKUP(C1295,'CEDARS School FRPL'!$C$4:$H$2393,6,FALSE),"No")</f>
        <v>Yes</v>
      </c>
      <c r="L1295" s="118" t="str">
        <f>VLOOKUP(A1295,'District Data'!$A$2:$P$321,14,FALSE)</f>
        <v>Yes</v>
      </c>
      <c r="M1295" s="120" t="str">
        <f>IFERROR(IF(AND(VLOOKUP(C1295,'Package 218'!$D:$D,1,FALSE)=C1295,VLOOKUP(C1295,'Package 218'!$D:$F,3,FALSE)="Yes",VLOOKUP(A1295,'District Data'!$A$2:$O$321,14,FALSE)="Yes"),"Yes","No"),"No")</f>
        <v>Yes</v>
      </c>
      <c r="N1295" s="23" t="str">
        <f t="shared" si="72"/>
        <v>Yes</v>
      </c>
      <c r="O1295" s="131" t="str">
        <f t="shared" si="73"/>
        <v>Yes</v>
      </c>
    </row>
    <row r="1296" spans="1:15" x14ac:dyDescent="0.25">
      <c r="A1296" s="136" t="s">
        <v>1567</v>
      </c>
      <c r="B1296" s="136" t="s">
        <v>3127</v>
      </c>
      <c r="C1296" s="26">
        <v>3052</v>
      </c>
      <c r="D1296" s="26" t="s">
        <v>2554</v>
      </c>
      <c r="E1296" s="114">
        <v>798.84</v>
      </c>
      <c r="F1296" s="114">
        <v>0</v>
      </c>
      <c r="G1296" s="114">
        <v>0</v>
      </c>
      <c r="H1296" s="114">
        <v>0</v>
      </c>
      <c r="I1296" s="114">
        <v>0</v>
      </c>
      <c r="J1296" s="91">
        <f t="shared" si="71"/>
        <v>798.84</v>
      </c>
      <c r="K1296" s="118" t="str">
        <f>IFERROR(VLOOKUP(C1296,'CEDARS School FRPL'!$C$4:$H$2393,6,FALSE),"No")</f>
        <v>No</v>
      </c>
      <c r="L1296" s="118" t="str">
        <f>VLOOKUP(A1296,'District Data'!$A$2:$P$321,14,FALSE)</f>
        <v>Yes</v>
      </c>
      <c r="M1296" s="120" t="str">
        <f>IFERROR(IF(AND(VLOOKUP(C1296,'Package 218'!$D:$D,1,FALSE)=C1296,VLOOKUP(C1296,'Package 218'!$D:$F,3,FALSE)="Yes",VLOOKUP(A1296,'District Data'!$A$2:$O$321,14,FALSE)="Yes"),"Yes","No"),"No")</f>
        <v>No</v>
      </c>
      <c r="N1296" s="23" t="str">
        <f t="shared" si="72"/>
        <v>No</v>
      </c>
      <c r="O1296" s="131" t="str">
        <f t="shared" si="73"/>
        <v>No</v>
      </c>
    </row>
    <row r="1297" spans="1:15" x14ac:dyDescent="0.25">
      <c r="A1297" s="136" t="s">
        <v>1567</v>
      </c>
      <c r="B1297" s="136" t="s">
        <v>3127</v>
      </c>
      <c r="C1297" s="26">
        <v>3447</v>
      </c>
      <c r="D1297" s="34" t="s">
        <v>2547</v>
      </c>
      <c r="E1297" s="114">
        <v>708.43</v>
      </c>
      <c r="F1297" s="114">
        <v>0</v>
      </c>
      <c r="G1297" s="114">
        <v>0</v>
      </c>
      <c r="H1297" s="114">
        <v>0</v>
      </c>
      <c r="I1297" s="114">
        <v>0</v>
      </c>
      <c r="J1297" s="91">
        <f t="shared" si="71"/>
        <v>708.43</v>
      </c>
      <c r="K1297" s="118" t="str">
        <f>IFERROR(VLOOKUP(C1297,'CEDARS School FRPL'!$C$4:$H$2393,6,FALSE),"No")</f>
        <v>No</v>
      </c>
      <c r="L1297" s="118" t="str">
        <f>VLOOKUP(A1297,'District Data'!$A$2:$P$321,14,FALSE)</f>
        <v>Yes</v>
      </c>
      <c r="M1297" s="120" t="str">
        <f>IFERROR(IF(AND(VLOOKUP(C1297,'Package 218'!$D:$D,1,FALSE)=C1297,VLOOKUP(C1297,'Package 218'!$D:$F,3,FALSE)="Yes",VLOOKUP(A1297,'District Data'!$A$2:$O$321,14,FALSE)="Yes"),"Yes","No"),"No")</f>
        <v>No</v>
      </c>
      <c r="N1297" s="23" t="str">
        <f t="shared" si="72"/>
        <v>No</v>
      </c>
      <c r="O1297" s="131" t="str">
        <f t="shared" si="73"/>
        <v>No</v>
      </c>
    </row>
    <row r="1298" spans="1:15" x14ac:dyDescent="0.25">
      <c r="A1298" s="136" t="s">
        <v>1567</v>
      </c>
      <c r="B1298" s="136" t="s">
        <v>3127</v>
      </c>
      <c r="C1298" s="26">
        <v>3557</v>
      </c>
      <c r="D1298" s="26" t="s">
        <v>1575</v>
      </c>
      <c r="E1298" s="114">
        <v>578.54</v>
      </c>
      <c r="F1298" s="114">
        <v>0</v>
      </c>
      <c r="G1298" s="114">
        <v>0</v>
      </c>
      <c r="H1298" s="114">
        <v>0</v>
      </c>
      <c r="I1298" s="114">
        <v>0</v>
      </c>
      <c r="J1298" s="91">
        <f t="shared" si="71"/>
        <v>578.54</v>
      </c>
      <c r="K1298" s="118" t="str">
        <f>IFERROR(VLOOKUP(C1298,'CEDARS School FRPL'!$C$4:$H$2393,6,FALSE),"No")</f>
        <v>No</v>
      </c>
      <c r="L1298" s="118" t="str">
        <f>VLOOKUP(A1298,'District Data'!$A$2:$P$321,14,FALSE)</f>
        <v>Yes</v>
      </c>
      <c r="M1298" s="120" t="str">
        <f>IFERROR(IF(AND(VLOOKUP(C1298,'Package 218'!$D:$D,1,FALSE)=C1298,VLOOKUP(C1298,'Package 218'!$D:$F,3,FALSE)="Yes",VLOOKUP(A1298,'District Data'!$A$2:$O$321,14,FALSE)="Yes"),"Yes","No"),"No")</f>
        <v>No</v>
      </c>
      <c r="N1298" s="23" t="str">
        <f t="shared" si="72"/>
        <v>No</v>
      </c>
      <c r="O1298" s="131" t="str">
        <f t="shared" si="73"/>
        <v>No</v>
      </c>
    </row>
    <row r="1299" spans="1:15" x14ac:dyDescent="0.25">
      <c r="A1299" s="136" t="s">
        <v>1567</v>
      </c>
      <c r="B1299" s="136" t="s">
        <v>3127</v>
      </c>
      <c r="C1299" s="26">
        <v>3558</v>
      </c>
      <c r="D1299" s="26" t="s">
        <v>1576</v>
      </c>
      <c r="E1299" s="114">
        <v>340.27</v>
      </c>
      <c r="F1299" s="114">
        <v>13.9</v>
      </c>
      <c r="G1299" s="114">
        <v>0</v>
      </c>
      <c r="H1299" s="114">
        <v>0</v>
      </c>
      <c r="I1299" s="114">
        <v>0</v>
      </c>
      <c r="J1299" s="91">
        <f t="shared" si="71"/>
        <v>354.16999999999996</v>
      </c>
      <c r="K1299" s="118" t="str">
        <f>IFERROR(VLOOKUP(C1299,'CEDARS School FRPL'!$C$4:$H$2393,6,FALSE),"No")</f>
        <v>Yes</v>
      </c>
      <c r="L1299" s="118" t="str">
        <f>VLOOKUP(A1299,'District Data'!$A$2:$P$321,14,FALSE)</f>
        <v>Yes</v>
      </c>
      <c r="M1299" s="120" t="str">
        <f>IFERROR(IF(AND(VLOOKUP(C1299,'Package 218'!$D:$D,1,FALSE)=C1299,VLOOKUP(C1299,'Package 218'!$D:$F,3,FALSE)="Yes",VLOOKUP(A1299,'District Data'!$A$2:$O$321,14,FALSE)="Yes"),"Yes","No"),"No")</f>
        <v>Yes</v>
      </c>
      <c r="N1299" s="23" t="str">
        <f t="shared" si="72"/>
        <v>Yes</v>
      </c>
      <c r="O1299" s="131" t="str">
        <f t="shared" si="73"/>
        <v>Yes</v>
      </c>
    </row>
    <row r="1300" spans="1:15" x14ac:dyDescent="0.25">
      <c r="A1300" s="136" t="s">
        <v>1567</v>
      </c>
      <c r="B1300" s="136" t="s">
        <v>3127</v>
      </c>
      <c r="C1300" s="26">
        <v>3572</v>
      </c>
      <c r="D1300" s="26" t="s">
        <v>1577</v>
      </c>
      <c r="E1300" s="114">
        <v>269.24</v>
      </c>
      <c r="F1300" s="114">
        <v>14.7</v>
      </c>
      <c r="G1300" s="114">
        <v>0</v>
      </c>
      <c r="H1300" s="114">
        <v>0</v>
      </c>
      <c r="I1300" s="114">
        <v>0</v>
      </c>
      <c r="J1300" s="91">
        <f t="shared" si="71"/>
        <v>283.94</v>
      </c>
      <c r="K1300" s="118" t="str">
        <f>IFERROR(VLOOKUP(C1300,'CEDARS School FRPL'!$C$4:$H$2393,6,FALSE),"No")</f>
        <v>No</v>
      </c>
      <c r="L1300" s="118" t="str">
        <f>VLOOKUP(A1300,'District Data'!$A$2:$P$321,14,FALSE)</f>
        <v>Yes</v>
      </c>
      <c r="M1300" s="120" t="str">
        <f>IFERROR(IF(AND(VLOOKUP(C1300,'Package 218'!$D:$D,1,FALSE)=C1300,VLOOKUP(C1300,'Package 218'!$D:$F,3,FALSE)="Yes",VLOOKUP(A1300,'District Data'!$A$2:$O$321,14,FALSE)="Yes"),"Yes","No"),"No")</f>
        <v>No</v>
      </c>
      <c r="N1300" s="23" t="str">
        <f t="shared" si="72"/>
        <v>No</v>
      </c>
      <c r="O1300" s="131" t="str">
        <f t="shared" si="73"/>
        <v>No</v>
      </c>
    </row>
    <row r="1301" spans="1:15" x14ac:dyDescent="0.25">
      <c r="A1301" s="136" t="s">
        <v>1567</v>
      </c>
      <c r="B1301" s="136" t="s">
        <v>3127</v>
      </c>
      <c r="C1301" s="26">
        <v>3645</v>
      </c>
      <c r="D1301" s="26" t="s">
        <v>1946</v>
      </c>
      <c r="E1301" s="114">
        <v>1489.36</v>
      </c>
      <c r="F1301" s="114">
        <v>0</v>
      </c>
      <c r="G1301" s="114">
        <v>270.59999999999997</v>
      </c>
      <c r="H1301" s="114">
        <v>0</v>
      </c>
      <c r="I1301" s="114">
        <v>0</v>
      </c>
      <c r="J1301" s="91">
        <f t="shared" si="71"/>
        <v>1759.9599999999998</v>
      </c>
      <c r="K1301" s="118" t="str">
        <f>IFERROR(VLOOKUP(C1301,'CEDARS School FRPL'!$C$4:$H$2393,6,FALSE),"No")</f>
        <v>No</v>
      </c>
      <c r="L1301" s="118" t="str">
        <f>VLOOKUP(A1301,'District Data'!$A$2:$P$321,14,FALSE)</f>
        <v>Yes</v>
      </c>
      <c r="M1301" s="120" t="str">
        <f>IFERROR(IF(AND(VLOOKUP(C1301,'Package 218'!$D:$D,1,FALSE)=C1301,VLOOKUP(C1301,'Package 218'!$D:$F,3,FALSE)="Yes",VLOOKUP(A1301,'District Data'!$A$2:$O$321,14,FALSE)="Yes"),"Yes","No"),"No")</f>
        <v>No</v>
      </c>
      <c r="N1301" s="23" t="str">
        <f t="shared" si="72"/>
        <v>No</v>
      </c>
      <c r="O1301" s="131" t="str">
        <f t="shared" si="73"/>
        <v>No</v>
      </c>
    </row>
    <row r="1302" spans="1:15" x14ac:dyDescent="0.25">
      <c r="A1302" s="136" t="s">
        <v>1567</v>
      </c>
      <c r="B1302" s="136" t="s">
        <v>3127</v>
      </c>
      <c r="C1302" s="26">
        <v>3750</v>
      </c>
      <c r="D1302" s="26" t="s">
        <v>2548</v>
      </c>
      <c r="E1302" s="114">
        <v>853.65</v>
      </c>
      <c r="F1302" s="114">
        <v>0</v>
      </c>
      <c r="G1302" s="114">
        <v>0</v>
      </c>
      <c r="H1302" s="114">
        <v>0</v>
      </c>
      <c r="I1302" s="114">
        <v>0</v>
      </c>
      <c r="J1302" s="91">
        <f t="shared" si="71"/>
        <v>853.65</v>
      </c>
      <c r="K1302" s="118" t="str">
        <f>IFERROR(VLOOKUP(C1302,'CEDARS School FRPL'!$C$4:$H$2393,6,FALSE),"No")</f>
        <v>No</v>
      </c>
      <c r="L1302" s="118" t="str">
        <f>VLOOKUP(A1302,'District Data'!$A$2:$P$321,14,FALSE)</f>
        <v>Yes</v>
      </c>
      <c r="M1302" s="120" t="str">
        <f>IFERROR(IF(AND(VLOOKUP(C1302,'Package 218'!$D:$D,1,FALSE)=C1302,VLOOKUP(C1302,'Package 218'!$D:$F,3,FALSE)="Yes",VLOOKUP(A1302,'District Data'!$A$2:$O$321,14,FALSE)="Yes"),"Yes","No"),"No")</f>
        <v>No</v>
      </c>
      <c r="N1302" s="23" t="str">
        <f t="shared" si="72"/>
        <v>No</v>
      </c>
      <c r="O1302" s="131" t="str">
        <f t="shared" si="73"/>
        <v>No</v>
      </c>
    </row>
    <row r="1303" spans="1:15" x14ac:dyDescent="0.25">
      <c r="A1303" s="136" t="s">
        <v>1567</v>
      </c>
      <c r="B1303" s="136" t="s">
        <v>3127</v>
      </c>
      <c r="C1303" s="26">
        <v>3896</v>
      </c>
      <c r="D1303" s="26" t="s">
        <v>302</v>
      </c>
      <c r="E1303" s="114">
        <v>673.64</v>
      </c>
      <c r="F1303" s="114">
        <v>0</v>
      </c>
      <c r="G1303" s="114">
        <v>0</v>
      </c>
      <c r="H1303" s="114">
        <v>0</v>
      </c>
      <c r="I1303" s="114">
        <v>0</v>
      </c>
      <c r="J1303" s="91">
        <f t="shared" si="71"/>
        <v>673.64</v>
      </c>
      <c r="K1303" s="118" t="str">
        <f>IFERROR(VLOOKUP(C1303,'CEDARS School FRPL'!$C$4:$H$2393,6,FALSE),"No")</f>
        <v>Yes</v>
      </c>
      <c r="L1303" s="118" t="str">
        <f>VLOOKUP(A1303,'District Data'!$A$2:$P$321,14,FALSE)</f>
        <v>Yes</v>
      </c>
      <c r="M1303" s="120" t="str">
        <f>IFERROR(IF(AND(VLOOKUP(C1303,'Package 218'!$D:$D,1,FALSE)=C1303,VLOOKUP(C1303,'Package 218'!$D:$F,3,FALSE)="Yes",VLOOKUP(A1303,'District Data'!$A$2:$O$321,14,FALSE)="Yes"),"Yes","No"),"No")</f>
        <v>Yes</v>
      </c>
      <c r="N1303" s="23" t="str">
        <f t="shared" si="72"/>
        <v>Yes</v>
      </c>
      <c r="O1303" s="131" t="str">
        <f t="shared" si="73"/>
        <v>Yes</v>
      </c>
    </row>
    <row r="1304" spans="1:15" x14ac:dyDescent="0.25">
      <c r="A1304" s="136" t="s">
        <v>1567</v>
      </c>
      <c r="B1304" s="136" t="s">
        <v>3127</v>
      </c>
      <c r="C1304" s="26">
        <v>3927</v>
      </c>
      <c r="D1304" s="26" t="s">
        <v>1578</v>
      </c>
      <c r="E1304" s="114">
        <v>718.55</v>
      </c>
      <c r="F1304" s="114">
        <v>0</v>
      </c>
      <c r="G1304" s="114">
        <v>0</v>
      </c>
      <c r="H1304" s="114">
        <v>0</v>
      </c>
      <c r="I1304" s="114">
        <v>0</v>
      </c>
      <c r="J1304" s="91">
        <f t="shared" si="71"/>
        <v>718.55</v>
      </c>
      <c r="K1304" s="118" t="str">
        <f>IFERROR(VLOOKUP(C1304,'CEDARS School FRPL'!$C$4:$H$2393,6,FALSE),"No")</f>
        <v>No</v>
      </c>
      <c r="L1304" s="118" t="str">
        <f>VLOOKUP(A1304,'District Data'!$A$2:$P$321,14,FALSE)</f>
        <v>Yes</v>
      </c>
      <c r="M1304" s="120" t="str">
        <f>IFERROR(IF(AND(VLOOKUP(C1304,'Package 218'!$D:$D,1,FALSE)=C1304,VLOOKUP(C1304,'Package 218'!$D:$F,3,FALSE)="Yes",VLOOKUP(A1304,'District Data'!$A$2:$O$321,14,FALSE)="Yes"),"Yes","No"),"No")</f>
        <v>No</v>
      </c>
      <c r="N1304" s="23" t="str">
        <f t="shared" si="72"/>
        <v>No</v>
      </c>
      <c r="O1304" s="131" t="str">
        <f t="shared" si="73"/>
        <v>No</v>
      </c>
    </row>
    <row r="1305" spans="1:15" x14ac:dyDescent="0.25">
      <c r="A1305" s="136" t="s">
        <v>1567</v>
      </c>
      <c r="B1305" s="136" t="s">
        <v>3127</v>
      </c>
      <c r="C1305" s="26">
        <v>3972</v>
      </c>
      <c r="D1305" s="26" t="s">
        <v>1579</v>
      </c>
      <c r="E1305" s="114">
        <v>122.74</v>
      </c>
      <c r="F1305" s="114">
        <v>0</v>
      </c>
      <c r="G1305" s="114">
        <v>37.129999999999995</v>
      </c>
      <c r="H1305" s="114">
        <v>0</v>
      </c>
      <c r="I1305" s="114">
        <v>0</v>
      </c>
      <c r="J1305" s="91">
        <f t="shared" si="71"/>
        <v>159.87</v>
      </c>
      <c r="K1305" s="118" t="str">
        <f>IFERROR(VLOOKUP(C1305,'CEDARS School FRPL'!$C$4:$H$2393,6,FALSE),"No")</f>
        <v>Yes</v>
      </c>
      <c r="L1305" s="118" t="str">
        <f>VLOOKUP(A1305,'District Data'!$A$2:$P$321,14,FALSE)</f>
        <v>Yes</v>
      </c>
      <c r="M1305" s="120" t="str">
        <f>IFERROR(IF(AND(VLOOKUP(C1305,'Package 218'!$D:$D,1,FALSE)=C1305,VLOOKUP(C1305,'Package 218'!$D:$F,3,FALSE)="Yes",VLOOKUP(A1305,'District Data'!$A$2:$O$321,14,FALSE)="Yes"),"Yes","No"),"No")</f>
        <v>Yes</v>
      </c>
      <c r="N1305" s="23" t="str">
        <f t="shared" si="72"/>
        <v>Yes</v>
      </c>
      <c r="O1305" s="131" t="str">
        <f t="shared" si="73"/>
        <v>Yes</v>
      </c>
    </row>
    <row r="1306" spans="1:15" x14ac:dyDescent="0.25">
      <c r="A1306" s="136" t="s">
        <v>1567</v>
      </c>
      <c r="B1306" s="136" t="s">
        <v>3127</v>
      </c>
      <c r="C1306" s="26">
        <v>4121</v>
      </c>
      <c r="D1306" s="26" t="s">
        <v>1580</v>
      </c>
      <c r="E1306" s="114">
        <v>465.7</v>
      </c>
      <c r="F1306" s="114">
        <v>0</v>
      </c>
      <c r="G1306" s="114">
        <v>0</v>
      </c>
      <c r="H1306" s="114">
        <v>0</v>
      </c>
      <c r="I1306" s="114">
        <v>0</v>
      </c>
      <c r="J1306" s="91">
        <f t="shared" si="71"/>
        <v>465.7</v>
      </c>
      <c r="K1306" s="118" t="str">
        <f>IFERROR(VLOOKUP(C1306,'CEDARS School FRPL'!$C$4:$H$2393,6,FALSE),"No")</f>
        <v>No</v>
      </c>
      <c r="L1306" s="118" t="str">
        <f>VLOOKUP(A1306,'District Data'!$A$2:$P$321,14,FALSE)</f>
        <v>Yes</v>
      </c>
      <c r="M1306" s="120" t="str">
        <f>IFERROR(IF(AND(VLOOKUP(C1306,'Package 218'!$D:$D,1,FALSE)=C1306,VLOOKUP(C1306,'Package 218'!$D:$F,3,FALSE)="Yes",VLOOKUP(A1306,'District Data'!$A$2:$O$321,14,FALSE)="Yes"),"Yes","No"),"No")</f>
        <v>No</v>
      </c>
      <c r="N1306" s="23" t="str">
        <f t="shared" si="72"/>
        <v>No</v>
      </c>
      <c r="O1306" s="131" t="str">
        <f t="shared" si="73"/>
        <v>No</v>
      </c>
    </row>
    <row r="1307" spans="1:15" x14ac:dyDescent="0.25">
      <c r="A1307" s="136" t="s">
        <v>1567</v>
      </c>
      <c r="B1307" s="136" t="s">
        <v>3127</v>
      </c>
      <c r="C1307" s="26">
        <v>4146</v>
      </c>
      <c r="D1307" s="26" t="s">
        <v>1581</v>
      </c>
      <c r="E1307" s="114">
        <v>708.91</v>
      </c>
      <c r="F1307" s="114">
        <v>14.3</v>
      </c>
      <c r="G1307" s="114">
        <v>0</v>
      </c>
      <c r="H1307" s="114">
        <v>0</v>
      </c>
      <c r="I1307" s="114">
        <v>0</v>
      </c>
      <c r="J1307" s="91">
        <f t="shared" si="71"/>
        <v>723.20999999999992</v>
      </c>
      <c r="K1307" s="118" t="str">
        <f>IFERROR(VLOOKUP(C1307,'CEDARS School FRPL'!$C$4:$H$2393,6,FALSE),"No")</f>
        <v>No</v>
      </c>
      <c r="L1307" s="118" t="str">
        <f>VLOOKUP(A1307,'District Data'!$A$2:$P$321,14,FALSE)</f>
        <v>Yes</v>
      </c>
      <c r="M1307" s="120" t="str">
        <f>IFERROR(IF(AND(VLOOKUP(C1307,'Package 218'!$D:$D,1,FALSE)=C1307,VLOOKUP(C1307,'Package 218'!$D:$F,3,FALSE)="Yes",VLOOKUP(A1307,'District Data'!$A$2:$O$321,14,FALSE)="Yes"),"Yes","No"),"No")</f>
        <v>No</v>
      </c>
      <c r="N1307" s="23" t="str">
        <f t="shared" si="72"/>
        <v>No</v>
      </c>
      <c r="O1307" s="131" t="str">
        <f t="shared" si="73"/>
        <v>No</v>
      </c>
    </row>
    <row r="1308" spans="1:15" x14ac:dyDescent="0.25">
      <c r="A1308" s="136" t="s">
        <v>1567</v>
      </c>
      <c r="B1308" s="136" t="s">
        <v>3127</v>
      </c>
      <c r="C1308" s="26">
        <v>4183</v>
      </c>
      <c r="D1308" s="26" t="s">
        <v>2552</v>
      </c>
      <c r="E1308" s="114">
        <v>815.83</v>
      </c>
      <c r="F1308" s="114">
        <v>0</v>
      </c>
      <c r="G1308" s="114">
        <v>0</v>
      </c>
      <c r="H1308" s="114">
        <v>0</v>
      </c>
      <c r="I1308" s="114">
        <v>0</v>
      </c>
      <c r="J1308" s="91">
        <f t="shared" si="71"/>
        <v>815.83</v>
      </c>
      <c r="K1308" s="118" t="str">
        <f>IFERROR(VLOOKUP(C1308,'CEDARS School FRPL'!$C$4:$H$2393,6,FALSE),"No")</f>
        <v>No</v>
      </c>
      <c r="L1308" s="118" t="str">
        <f>VLOOKUP(A1308,'District Data'!$A$2:$P$321,14,FALSE)</f>
        <v>Yes</v>
      </c>
      <c r="M1308" s="120" t="str">
        <f>IFERROR(IF(AND(VLOOKUP(C1308,'Package 218'!$D:$D,1,FALSE)=C1308,VLOOKUP(C1308,'Package 218'!$D:$F,3,FALSE)="Yes",VLOOKUP(A1308,'District Data'!$A$2:$O$321,14,FALSE)="Yes"),"Yes","No"),"No")</f>
        <v>No</v>
      </c>
      <c r="N1308" s="23" t="str">
        <f t="shared" si="72"/>
        <v>No</v>
      </c>
      <c r="O1308" s="131" t="str">
        <f t="shared" si="73"/>
        <v>No</v>
      </c>
    </row>
    <row r="1309" spans="1:15" x14ac:dyDescent="0.25">
      <c r="A1309" s="136" t="s">
        <v>1567</v>
      </c>
      <c r="B1309" s="136" t="s">
        <v>3127</v>
      </c>
      <c r="C1309" s="26">
        <v>4360</v>
      </c>
      <c r="D1309" s="26" t="s">
        <v>2828</v>
      </c>
      <c r="E1309" s="114">
        <v>697.9</v>
      </c>
      <c r="F1309" s="114">
        <v>15.2</v>
      </c>
      <c r="G1309" s="114">
        <v>0</v>
      </c>
      <c r="H1309" s="114">
        <v>0</v>
      </c>
      <c r="I1309" s="114">
        <v>0</v>
      </c>
      <c r="J1309" s="91">
        <f t="shared" si="71"/>
        <v>713.1</v>
      </c>
      <c r="K1309" s="118" t="str">
        <f>IFERROR(VLOOKUP(C1309,'CEDARS School FRPL'!$C$4:$H$2393,6,FALSE),"No")</f>
        <v>No</v>
      </c>
      <c r="L1309" s="118" t="str">
        <f>VLOOKUP(A1309,'District Data'!$A$2:$P$321,14,FALSE)</f>
        <v>Yes</v>
      </c>
      <c r="M1309" s="120" t="str">
        <f>IFERROR(IF(AND(VLOOKUP(C1309,'Package 218'!$D:$D,1,FALSE)=C1309,VLOOKUP(C1309,'Package 218'!$D:$F,3,FALSE)="Yes",VLOOKUP(A1309,'District Data'!$A$2:$O$321,14,FALSE)="Yes"),"Yes","No"),"No")</f>
        <v>No</v>
      </c>
      <c r="N1309" s="23" t="str">
        <f t="shared" si="72"/>
        <v>No</v>
      </c>
      <c r="O1309" s="131" t="str">
        <f t="shared" si="73"/>
        <v>No</v>
      </c>
    </row>
    <row r="1310" spans="1:15" x14ac:dyDescent="0.25">
      <c r="A1310" s="136" t="s">
        <v>1567</v>
      </c>
      <c r="B1310" s="136" t="s">
        <v>3127</v>
      </c>
      <c r="C1310" s="26">
        <v>4361</v>
      </c>
      <c r="D1310" s="26" t="s">
        <v>1582</v>
      </c>
      <c r="E1310" s="114">
        <v>548.92999999999995</v>
      </c>
      <c r="F1310" s="114">
        <v>0</v>
      </c>
      <c r="G1310" s="114">
        <v>0</v>
      </c>
      <c r="H1310" s="114">
        <v>0</v>
      </c>
      <c r="I1310" s="114">
        <v>0</v>
      </c>
      <c r="J1310" s="91">
        <f t="shared" si="71"/>
        <v>548.92999999999995</v>
      </c>
      <c r="K1310" s="118" t="str">
        <f>IFERROR(VLOOKUP(C1310,'CEDARS School FRPL'!$C$4:$H$2393,6,FALSE),"No")</f>
        <v>No</v>
      </c>
      <c r="L1310" s="118" t="str">
        <f>VLOOKUP(A1310,'District Data'!$A$2:$P$321,14,FALSE)</f>
        <v>Yes</v>
      </c>
      <c r="M1310" s="120" t="str">
        <f>IFERROR(IF(AND(VLOOKUP(C1310,'Package 218'!$D:$D,1,FALSE)=C1310,VLOOKUP(C1310,'Package 218'!$D:$F,3,FALSE)="Yes",VLOOKUP(A1310,'District Data'!$A$2:$O$321,14,FALSE)="Yes"),"Yes","No"),"No")</f>
        <v>No</v>
      </c>
      <c r="N1310" s="23" t="str">
        <f t="shared" si="72"/>
        <v>No</v>
      </c>
      <c r="O1310" s="131" t="str">
        <f t="shared" si="73"/>
        <v>No</v>
      </c>
    </row>
    <row r="1311" spans="1:15" x14ac:dyDescent="0.25">
      <c r="A1311" s="136" t="s">
        <v>1567</v>
      </c>
      <c r="B1311" s="136" t="s">
        <v>3127</v>
      </c>
      <c r="C1311" s="26">
        <v>4414</v>
      </c>
      <c r="D1311" s="26" t="s">
        <v>1583</v>
      </c>
      <c r="E1311" s="114">
        <v>618.92999999999995</v>
      </c>
      <c r="F1311" s="114">
        <v>14.3</v>
      </c>
      <c r="G1311" s="114">
        <v>0</v>
      </c>
      <c r="H1311" s="114">
        <v>0</v>
      </c>
      <c r="I1311" s="114">
        <v>0</v>
      </c>
      <c r="J1311" s="91">
        <f t="shared" si="71"/>
        <v>633.2299999999999</v>
      </c>
      <c r="K1311" s="118" t="str">
        <f>IFERROR(VLOOKUP(C1311,'CEDARS School FRPL'!$C$4:$H$2393,6,FALSE),"No")</f>
        <v>No</v>
      </c>
      <c r="L1311" s="118" t="str">
        <f>VLOOKUP(A1311,'District Data'!$A$2:$P$321,14,FALSE)</f>
        <v>Yes</v>
      </c>
      <c r="M1311" s="120" t="str">
        <f>IFERROR(IF(AND(VLOOKUP(C1311,'Package 218'!$D:$D,1,FALSE)=C1311,VLOOKUP(C1311,'Package 218'!$D:$F,3,FALSE)="Yes",VLOOKUP(A1311,'District Data'!$A$2:$O$321,14,FALSE)="Yes"),"Yes","No"),"No")</f>
        <v>No</v>
      </c>
      <c r="N1311" s="23" t="str">
        <f t="shared" si="72"/>
        <v>No</v>
      </c>
      <c r="O1311" s="131" t="str">
        <f t="shared" si="73"/>
        <v>No</v>
      </c>
    </row>
    <row r="1312" spans="1:15" x14ac:dyDescent="0.25">
      <c r="A1312" s="136" t="s">
        <v>1567</v>
      </c>
      <c r="B1312" s="136" t="s">
        <v>3127</v>
      </c>
      <c r="C1312" s="26">
        <v>4443</v>
      </c>
      <c r="D1312" s="26" t="s">
        <v>2557</v>
      </c>
      <c r="E1312" s="114">
        <v>890.69</v>
      </c>
      <c r="F1312" s="114">
        <v>0</v>
      </c>
      <c r="G1312" s="114">
        <v>0</v>
      </c>
      <c r="H1312" s="114">
        <v>0</v>
      </c>
      <c r="I1312" s="114">
        <v>0</v>
      </c>
      <c r="J1312" s="91">
        <f t="shared" si="71"/>
        <v>890.69</v>
      </c>
      <c r="K1312" s="118" t="str">
        <f>IFERROR(VLOOKUP(C1312,'CEDARS School FRPL'!$C$4:$H$2393,6,FALSE),"No")</f>
        <v>No</v>
      </c>
      <c r="L1312" s="118" t="str">
        <f>VLOOKUP(A1312,'District Data'!$A$2:$P$321,14,FALSE)</f>
        <v>Yes</v>
      </c>
      <c r="M1312" s="120" t="str">
        <f>IFERROR(IF(AND(VLOOKUP(C1312,'Package 218'!$D:$D,1,FALSE)=C1312,VLOOKUP(C1312,'Package 218'!$D:$F,3,FALSE)="Yes",VLOOKUP(A1312,'District Data'!$A$2:$O$321,14,FALSE)="Yes"),"Yes","No"),"No")</f>
        <v>No</v>
      </c>
      <c r="N1312" s="23" t="str">
        <f t="shared" si="72"/>
        <v>No</v>
      </c>
      <c r="O1312" s="131" t="str">
        <f t="shared" si="73"/>
        <v>No</v>
      </c>
    </row>
    <row r="1313" spans="1:15" x14ac:dyDescent="0.25">
      <c r="A1313" s="136" t="s">
        <v>1567</v>
      </c>
      <c r="B1313" s="136" t="s">
        <v>3127</v>
      </c>
      <c r="C1313" s="26">
        <v>4496</v>
      </c>
      <c r="D1313" s="26" t="s">
        <v>1584</v>
      </c>
      <c r="E1313" s="114">
        <v>466.41</v>
      </c>
      <c r="F1313" s="114">
        <v>14.4</v>
      </c>
      <c r="G1313" s="114">
        <v>0</v>
      </c>
      <c r="H1313" s="114">
        <v>0</v>
      </c>
      <c r="I1313" s="114">
        <v>0</v>
      </c>
      <c r="J1313" s="91">
        <f t="shared" si="71"/>
        <v>480.81</v>
      </c>
      <c r="K1313" s="118" t="str">
        <f>IFERROR(VLOOKUP(C1313,'CEDARS School FRPL'!$C$4:$H$2393,6,FALSE),"No")</f>
        <v>Yes</v>
      </c>
      <c r="L1313" s="118" t="str">
        <f>VLOOKUP(A1313,'District Data'!$A$2:$P$321,14,FALSE)</f>
        <v>Yes</v>
      </c>
      <c r="M1313" s="120" t="str">
        <f>IFERROR(IF(AND(VLOOKUP(C1313,'Package 218'!$D:$D,1,FALSE)=C1313,VLOOKUP(C1313,'Package 218'!$D:$F,3,FALSE)="Yes",VLOOKUP(A1313,'District Data'!$A$2:$O$321,14,FALSE)="Yes"),"Yes","No"),"No")</f>
        <v>Yes</v>
      </c>
      <c r="N1313" s="23" t="str">
        <f t="shared" si="72"/>
        <v>Yes</v>
      </c>
      <c r="O1313" s="131" t="str">
        <f t="shared" si="73"/>
        <v>Yes</v>
      </c>
    </row>
    <row r="1314" spans="1:15" x14ac:dyDescent="0.25">
      <c r="A1314" s="136" t="s">
        <v>1567</v>
      </c>
      <c r="B1314" s="136" t="s">
        <v>3127</v>
      </c>
      <c r="C1314" s="26">
        <v>4540</v>
      </c>
      <c r="D1314" s="26" t="s">
        <v>2551</v>
      </c>
      <c r="E1314" s="114">
        <v>1371.9</v>
      </c>
      <c r="F1314" s="114">
        <v>0</v>
      </c>
      <c r="G1314" s="114">
        <v>200.41</v>
      </c>
      <c r="H1314" s="114">
        <v>0</v>
      </c>
      <c r="I1314" s="114">
        <v>0</v>
      </c>
      <c r="J1314" s="91">
        <f t="shared" si="71"/>
        <v>1572.3100000000002</v>
      </c>
      <c r="K1314" s="118" t="str">
        <f>IFERROR(VLOOKUP(C1314,'CEDARS School FRPL'!$C$4:$H$2393,6,FALSE),"No")</f>
        <v>No</v>
      </c>
      <c r="L1314" s="118" t="str">
        <f>VLOOKUP(A1314,'District Data'!$A$2:$P$321,14,FALSE)</f>
        <v>Yes</v>
      </c>
      <c r="M1314" s="120" t="str">
        <f>IFERROR(IF(AND(VLOOKUP(C1314,'Package 218'!$D:$D,1,FALSE)=C1314,VLOOKUP(C1314,'Package 218'!$D:$F,3,FALSE)="Yes",VLOOKUP(A1314,'District Data'!$A$2:$O$321,14,FALSE)="Yes"),"Yes","No"),"No")</f>
        <v>No</v>
      </c>
      <c r="N1314" s="23" t="str">
        <f t="shared" si="72"/>
        <v>No</v>
      </c>
      <c r="O1314" s="131" t="str">
        <f t="shared" si="73"/>
        <v>No</v>
      </c>
    </row>
    <row r="1315" spans="1:15" x14ac:dyDescent="0.25">
      <c r="A1315" s="136" t="s">
        <v>1567</v>
      </c>
      <c r="B1315" s="136" t="s">
        <v>3127</v>
      </c>
      <c r="C1315" s="26">
        <v>5088</v>
      </c>
      <c r="D1315" s="26" t="s">
        <v>1023</v>
      </c>
      <c r="E1315" s="114">
        <v>674.4</v>
      </c>
      <c r="F1315" s="114">
        <v>14.3</v>
      </c>
      <c r="G1315" s="114">
        <v>0</v>
      </c>
      <c r="H1315" s="114">
        <v>0</v>
      </c>
      <c r="I1315" s="114">
        <v>0</v>
      </c>
      <c r="J1315" s="91">
        <f t="shared" si="71"/>
        <v>688.69999999999993</v>
      </c>
      <c r="K1315" s="118" t="str">
        <f>IFERROR(VLOOKUP(C1315,'CEDARS School FRPL'!$C$4:$H$2393,6,FALSE),"No")</f>
        <v>No</v>
      </c>
      <c r="L1315" s="118" t="str">
        <f>VLOOKUP(A1315,'District Data'!$A$2:$P$321,14,FALSE)</f>
        <v>Yes</v>
      </c>
      <c r="M1315" s="120" t="str">
        <f>IFERROR(IF(AND(VLOOKUP(C1315,'Package 218'!$D:$D,1,FALSE)=C1315,VLOOKUP(C1315,'Package 218'!$D:$F,3,FALSE)="Yes",VLOOKUP(A1315,'District Data'!$A$2:$O$321,14,FALSE)="Yes"),"Yes","No"),"No")</f>
        <v>No</v>
      </c>
      <c r="N1315" s="23" t="str">
        <f t="shared" si="72"/>
        <v>No</v>
      </c>
      <c r="O1315" s="131" t="str">
        <f t="shared" si="73"/>
        <v>No</v>
      </c>
    </row>
    <row r="1316" spans="1:15" x14ac:dyDescent="0.25">
      <c r="A1316" s="136" t="s">
        <v>1567</v>
      </c>
      <c r="B1316" s="136" t="s">
        <v>3127</v>
      </c>
      <c r="C1316" s="26">
        <v>5093</v>
      </c>
      <c r="D1316" s="26" t="s">
        <v>1585</v>
      </c>
      <c r="E1316" s="114">
        <v>715.33</v>
      </c>
      <c r="F1316" s="114">
        <v>14.1</v>
      </c>
      <c r="G1316" s="114">
        <v>0</v>
      </c>
      <c r="H1316" s="114">
        <v>0</v>
      </c>
      <c r="I1316" s="114">
        <v>0</v>
      </c>
      <c r="J1316" s="91">
        <f t="shared" si="71"/>
        <v>729.43000000000006</v>
      </c>
      <c r="K1316" s="118" t="str">
        <f>IFERROR(VLOOKUP(C1316,'CEDARS School FRPL'!$C$4:$H$2393,6,FALSE),"No")</f>
        <v>No</v>
      </c>
      <c r="L1316" s="118" t="str">
        <f>VLOOKUP(A1316,'District Data'!$A$2:$P$321,14,FALSE)</f>
        <v>Yes</v>
      </c>
      <c r="M1316" s="120" t="str">
        <f>IFERROR(IF(AND(VLOOKUP(C1316,'Package 218'!$D:$D,1,FALSE)=C1316,VLOOKUP(C1316,'Package 218'!$D:$F,3,FALSE)="Yes",VLOOKUP(A1316,'District Data'!$A$2:$O$321,14,FALSE)="Yes"),"Yes","No"),"No")</f>
        <v>No</v>
      </c>
      <c r="N1316" s="23" t="str">
        <f t="shared" si="72"/>
        <v>No</v>
      </c>
      <c r="O1316" s="131" t="str">
        <f t="shared" si="73"/>
        <v>No</v>
      </c>
    </row>
    <row r="1317" spans="1:15" x14ac:dyDescent="0.25">
      <c r="A1317" s="136" t="s">
        <v>1567</v>
      </c>
      <c r="B1317" s="136" t="s">
        <v>3127</v>
      </c>
      <c r="C1317" s="26">
        <v>5142</v>
      </c>
      <c r="D1317" s="138" t="s">
        <v>2553</v>
      </c>
      <c r="E1317" s="114">
        <v>835.97</v>
      </c>
      <c r="F1317" s="114">
        <v>0</v>
      </c>
      <c r="G1317" s="114">
        <v>0</v>
      </c>
      <c r="H1317" s="114">
        <v>0</v>
      </c>
      <c r="I1317" s="114">
        <v>0</v>
      </c>
      <c r="J1317" s="91">
        <f t="shared" si="71"/>
        <v>835.97</v>
      </c>
      <c r="K1317" s="118" t="str">
        <f>IFERROR(VLOOKUP(C1317,'CEDARS School FRPL'!$C$4:$H$2393,6,FALSE),"No")</f>
        <v>No</v>
      </c>
      <c r="L1317" s="118" t="str">
        <f>VLOOKUP(A1317,'District Data'!$A$2:$P$321,14,FALSE)</f>
        <v>Yes</v>
      </c>
      <c r="M1317" s="120" t="str">
        <f>IFERROR(IF(AND(VLOOKUP(C1317,'Package 218'!$D:$D,1,FALSE)=C1317,VLOOKUP(C1317,'Package 218'!$D:$F,3,FALSE)="Yes",VLOOKUP(A1317,'District Data'!$A$2:$O$321,14,FALSE)="Yes"),"Yes","No"),"No")</f>
        <v>No</v>
      </c>
      <c r="N1317" s="23" t="str">
        <f t="shared" si="72"/>
        <v>No</v>
      </c>
      <c r="O1317" s="131" t="str">
        <f t="shared" si="73"/>
        <v>No</v>
      </c>
    </row>
    <row r="1318" spans="1:15" x14ac:dyDescent="0.25">
      <c r="A1318" s="136" t="s">
        <v>1567</v>
      </c>
      <c r="B1318" s="136" t="s">
        <v>3127</v>
      </c>
      <c r="C1318" s="26">
        <v>5322</v>
      </c>
      <c r="D1318" s="26" t="s">
        <v>2556</v>
      </c>
      <c r="E1318" s="114">
        <v>116.01</v>
      </c>
      <c r="F1318" s="114">
        <v>0</v>
      </c>
      <c r="G1318" s="114">
        <v>0</v>
      </c>
      <c r="H1318" s="114">
        <v>0</v>
      </c>
      <c r="I1318" s="114">
        <v>0</v>
      </c>
      <c r="J1318" s="91">
        <f t="shared" si="71"/>
        <v>116.01</v>
      </c>
      <c r="K1318" s="118" t="str">
        <f>IFERROR(VLOOKUP(C1318,'CEDARS School FRPL'!$C$4:$H$2393,6,FALSE),"No")</f>
        <v>No</v>
      </c>
      <c r="L1318" s="118" t="str">
        <f>VLOOKUP(A1318,'District Data'!$A$2:$P$321,14,FALSE)</f>
        <v>Yes</v>
      </c>
      <c r="M1318" s="120" t="str">
        <f>IFERROR(IF(AND(VLOOKUP(C1318,'Package 218'!$D:$D,1,FALSE)=C1318,VLOOKUP(C1318,'Package 218'!$D:$F,3,FALSE)="Yes",VLOOKUP(A1318,'District Data'!$A$2:$O$321,14,FALSE)="Yes"),"Yes","No"),"No")</f>
        <v>No</v>
      </c>
      <c r="N1318" s="23" t="str">
        <f t="shared" si="72"/>
        <v>No</v>
      </c>
      <c r="O1318" s="131" t="str">
        <f t="shared" si="73"/>
        <v>No</v>
      </c>
    </row>
    <row r="1319" spans="1:15" x14ac:dyDescent="0.25">
      <c r="A1319" s="136" t="s">
        <v>1567</v>
      </c>
      <c r="B1319" s="136" t="s">
        <v>3127</v>
      </c>
      <c r="C1319" s="26">
        <v>5557</v>
      </c>
      <c r="D1319" s="26" t="s">
        <v>3128</v>
      </c>
      <c r="E1319" s="114">
        <v>892.43</v>
      </c>
      <c r="F1319" s="114">
        <v>14.1</v>
      </c>
      <c r="G1319" s="114">
        <v>0</v>
      </c>
      <c r="H1319" s="114">
        <v>0</v>
      </c>
      <c r="I1319" s="114">
        <v>0</v>
      </c>
      <c r="J1319" s="91">
        <f t="shared" si="71"/>
        <v>906.53</v>
      </c>
      <c r="K1319" s="118" t="str">
        <f>IFERROR(VLOOKUP(C1319,'CEDARS School FRPL'!$C$4:$H$2393,6,FALSE),"No")</f>
        <v>No</v>
      </c>
      <c r="L1319" s="118" t="str">
        <f>VLOOKUP(A1319,'District Data'!$A$2:$P$321,14,FALSE)</f>
        <v>Yes</v>
      </c>
      <c r="M1319" s="120" t="str">
        <f>IFERROR(IF(AND(VLOOKUP(C1319,'Package 218'!$D:$D,1,FALSE)=C1319,VLOOKUP(C1319,'Package 218'!$D:$F,3,FALSE)="Yes",VLOOKUP(A1319,'District Data'!$A$2:$O$321,14,FALSE)="Yes"),"Yes","No"),"No")</f>
        <v>No</v>
      </c>
      <c r="N1319" s="23" t="str">
        <f t="shared" si="72"/>
        <v>No</v>
      </c>
      <c r="O1319" s="131" t="str">
        <f t="shared" si="73"/>
        <v>No</v>
      </c>
    </row>
    <row r="1320" spans="1:15" x14ac:dyDescent="0.25">
      <c r="A1320" s="136" t="s">
        <v>2036</v>
      </c>
      <c r="B1320" s="136" t="s">
        <v>3187</v>
      </c>
      <c r="C1320" s="26">
        <v>1514</v>
      </c>
      <c r="D1320" s="26" t="s">
        <v>3292</v>
      </c>
      <c r="E1320" s="114">
        <v>7.56</v>
      </c>
      <c r="F1320" s="114">
        <v>0</v>
      </c>
      <c r="G1320" s="114">
        <v>0</v>
      </c>
      <c r="H1320" s="114">
        <v>0</v>
      </c>
      <c r="I1320" s="114">
        <v>0</v>
      </c>
      <c r="J1320" s="91">
        <f t="shared" si="71"/>
        <v>7.56</v>
      </c>
      <c r="K1320" s="118" t="str">
        <f>IFERROR(VLOOKUP(C1320,'CEDARS School FRPL'!$C$4:$H$2393,6,FALSE),"No")</f>
        <v>No</v>
      </c>
      <c r="L1320" s="118" t="str">
        <f>VLOOKUP(A1320,'District Data'!$A$2:$P$321,14,FALSE)</f>
        <v>Yes</v>
      </c>
      <c r="M1320" s="120" t="str">
        <f>IFERROR(IF(AND(VLOOKUP(C1320,'Package 218'!$D:$D,1,FALSE)=C1320,VLOOKUP(C1320,'Package 218'!$D:$F,3,FALSE)="Yes",VLOOKUP(A1320,'District Data'!$A$2:$O$321,14,FALSE)="Yes"),"Yes","No"),"No")</f>
        <v>No</v>
      </c>
      <c r="N1320" s="23" t="str">
        <f t="shared" si="72"/>
        <v>No</v>
      </c>
      <c r="O1320" s="131" t="str">
        <f t="shared" si="73"/>
        <v>No</v>
      </c>
    </row>
    <row r="1321" spans="1:15" x14ac:dyDescent="0.25">
      <c r="A1321" s="136" t="s">
        <v>2036</v>
      </c>
      <c r="B1321" s="136" t="s">
        <v>3187</v>
      </c>
      <c r="C1321" s="26">
        <v>1585</v>
      </c>
      <c r="D1321" s="26" t="s">
        <v>2600</v>
      </c>
      <c r="E1321" s="114">
        <v>44.46</v>
      </c>
      <c r="F1321" s="114">
        <v>0</v>
      </c>
      <c r="G1321" s="114">
        <v>0</v>
      </c>
      <c r="H1321" s="114">
        <v>0</v>
      </c>
      <c r="I1321" s="114">
        <v>0</v>
      </c>
      <c r="J1321" s="91">
        <f t="shared" si="71"/>
        <v>44.46</v>
      </c>
      <c r="K1321" s="118" t="str">
        <f>IFERROR(VLOOKUP(C1321,'CEDARS School FRPL'!$C$4:$H$2393,6,FALSE),"No")</f>
        <v>Yes</v>
      </c>
      <c r="L1321" s="118" t="str">
        <f>VLOOKUP(A1321,'District Data'!$A$2:$P$321,14,FALSE)</f>
        <v>Yes</v>
      </c>
      <c r="M1321" s="120" t="str">
        <f>IFERROR(IF(AND(VLOOKUP(C1321,'Package 218'!$D:$D,1,FALSE)=C1321,VLOOKUP(C1321,'Package 218'!$D:$F,3,FALSE)="Yes",VLOOKUP(A1321,'District Data'!$A$2:$O$321,14,FALSE)="Yes"),"Yes","No"),"No")</f>
        <v>Yes</v>
      </c>
      <c r="N1321" s="23" t="str">
        <f t="shared" si="72"/>
        <v>Yes</v>
      </c>
      <c r="O1321" s="131" t="str">
        <f t="shared" si="73"/>
        <v>Yes</v>
      </c>
    </row>
    <row r="1322" spans="1:15" x14ac:dyDescent="0.25">
      <c r="A1322" s="136" t="s">
        <v>2036</v>
      </c>
      <c r="B1322" s="136" t="s">
        <v>3187</v>
      </c>
      <c r="C1322" s="26">
        <v>1860</v>
      </c>
      <c r="D1322" s="26" t="s">
        <v>2606</v>
      </c>
      <c r="E1322" s="114">
        <v>596.08000000000004</v>
      </c>
      <c r="F1322" s="114">
        <v>0</v>
      </c>
      <c r="G1322" s="114">
        <v>19.669999999999998</v>
      </c>
      <c r="H1322" s="114">
        <v>0</v>
      </c>
      <c r="I1322" s="114">
        <v>0</v>
      </c>
      <c r="J1322" s="91">
        <f t="shared" si="71"/>
        <v>615.75</v>
      </c>
      <c r="K1322" s="118" t="str">
        <f>IFERROR(VLOOKUP(C1322,'CEDARS School FRPL'!$C$4:$H$2393,6,FALSE),"No")</f>
        <v>No</v>
      </c>
      <c r="L1322" s="118" t="str">
        <f>VLOOKUP(A1322,'District Data'!$A$2:$P$321,14,FALSE)</f>
        <v>Yes</v>
      </c>
      <c r="M1322" s="120" t="str">
        <f>IFERROR(IF(AND(VLOOKUP(C1322,'Package 218'!$D:$D,1,FALSE)=C1322,VLOOKUP(C1322,'Package 218'!$D:$F,3,FALSE)="Yes",VLOOKUP(A1322,'District Data'!$A$2:$O$321,14,FALSE)="Yes"),"Yes","No"),"No")</f>
        <v>No</v>
      </c>
      <c r="N1322" s="23" t="str">
        <f t="shared" si="72"/>
        <v>No</v>
      </c>
      <c r="O1322" s="131" t="str">
        <f t="shared" si="73"/>
        <v>No</v>
      </c>
    </row>
    <row r="1323" spans="1:15" x14ac:dyDescent="0.25">
      <c r="A1323" s="136" t="s">
        <v>2036</v>
      </c>
      <c r="B1323" s="136" t="s">
        <v>3187</v>
      </c>
      <c r="C1323" s="26">
        <v>2036</v>
      </c>
      <c r="D1323" s="26" t="s">
        <v>2037</v>
      </c>
      <c r="E1323" s="114">
        <v>261.5</v>
      </c>
      <c r="F1323" s="114">
        <v>0</v>
      </c>
      <c r="G1323" s="114">
        <v>0</v>
      </c>
      <c r="H1323" s="114">
        <v>0</v>
      </c>
      <c r="I1323" s="114">
        <v>0</v>
      </c>
      <c r="J1323" s="91">
        <f t="shared" si="71"/>
        <v>261.5</v>
      </c>
      <c r="K1323" s="118" t="str">
        <f>IFERROR(VLOOKUP(C1323,'CEDARS School FRPL'!$C$4:$H$2393,6,FALSE),"No")</f>
        <v>Yes</v>
      </c>
      <c r="L1323" s="118" t="str">
        <f>VLOOKUP(A1323,'District Data'!$A$2:$P$321,14,FALSE)</f>
        <v>Yes</v>
      </c>
      <c r="M1323" s="120" t="str">
        <f>IFERROR(IF(AND(VLOOKUP(C1323,'Package 218'!$D:$D,1,FALSE)=C1323,VLOOKUP(C1323,'Package 218'!$D:$F,3,FALSE)="Yes",VLOOKUP(A1323,'District Data'!$A$2:$O$321,14,FALSE)="Yes"),"Yes","No"),"No")</f>
        <v>Yes</v>
      </c>
      <c r="N1323" s="23" t="str">
        <f t="shared" si="72"/>
        <v>Yes</v>
      </c>
      <c r="O1323" s="131" t="str">
        <f t="shared" si="73"/>
        <v>Yes</v>
      </c>
    </row>
    <row r="1324" spans="1:15" x14ac:dyDescent="0.25">
      <c r="A1324" s="136" t="s">
        <v>2036</v>
      </c>
      <c r="B1324" s="136" t="s">
        <v>3187</v>
      </c>
      <c r="C1324" s="26">
        <v>2083</v>
      </c>
      <c r="D1324" s="26" t="s">
        <v>2028</v>
      </c>
      <c r="E1324" s="114">
        <v>334.3</v>
      </c>
      <c r="F1324" s="114">
        <v>0</v>
      </c>
      <c r="G1324" s="114">
        <v>0</v>
      </c>
      <c r="H1324" s="114">
        <v>0</v>
      </c>
      <c r="I1324" s="114">
        <v>0</v>
      </c>
      <c r="J1324" s="91">
        <f t="shared" si="71"/>
        <v>334.3</v>
      </c>
      <c r="K1324" s="118" t="str">
        <f>IFERROR(VLOOKUP(C1324,'CEDARS School FRPL'!$C$4:$H$2393,6,FALSE),"No")</f>
        <v>No</v>
      </c>
      <c r="L1324" s="118" t="str">
        <f>VLOOKUP(A1324,'District Data'!$A$2:$P$321,14,FALSE)</f>
        <v>Yes</v>
      </c>
      <c r="M1324" s="120" t="str">
        <f>IFERROR(IF(AND(VLOOKUP(C1324,'Package 218'!$D:$D,1,FALSE)=C1324,VLOOKUP(C1324,'Package 218'!$D:$F,3,FALSE)="Yes",VLOOKUP(A1324,'District Data'!$A$2:$O$321,14,FALSE)="Yes"),"Yes","No"),"No")</f>
        <v>No</v>
      </c>
      <c r="N1324" s="23" t="str">
        <f t="shared" si="72"/>
        <v>No</v>
      </c>
      <c r="O1324" s="131" t="str">
        <f t="shared" si="73"/>
        <v>No</v>
      </c>
    </row>
    <row r="1325" spans="1:15" x14ac:dyDescent="0.25">
      <c r="A1325" s="136" t="s">
        <v>2036</v>
      </c>
      <c r="B1325" s="136" t="s">
        <v>3187</v>
      </c>
      <c r="C1325" s="26">
        <v>2084</v>
      </c>
      <c r="D1325" s="26" t="s">
        <v>2605</v>
      </c>
      <c r="E1325" s="114">
        <v>1450.5</v>
      </c>
      <c r="F1325" s="114">
        <v>0</v>
      </c>
      <c r="G1325" s="114">
        <v>94.25</v>
      </c>
      <c r="H1325" s="114">
        <v>0</v>
      </c>
      <c r="I1325" s="114">
        <v>0</v>
      </c>
      <c r="J1325" s="91">
        <f t="shared" si="71"/>
        <v>1544.75</v>
      </c>
      <c r="K1325" s="118" t="str">
        <f>IFERROR(VLOOKUP(C1325,'CEDARS School FRPL'!$C$4:$H$2393,6,FALSE),"No")</f>
        <v>No</v>
      </c>
      <c r="L1325" s="118" t="str">
        <f>VLOOKUP(A1325,'District Data'!$A$2:$P$321,14,FALSE)</f>
        <v>Yes</v>
      </c>
      <c r="M1325" s="120" t="str">
        <f>IFERROR(IF(AND(VLOOKUP(C1325,'Package 218'!$D:$D,1,FALSE)=C1325,VLOOKUP(C1325,'Package 218'!$D:$F,3,FALSE)="Yes",VLOOKUP(A1325,'District Data'!$A$2:$O$321,14,FALSE)="Yes"),"Yes","No"),"No")</f>
        <v>No</v>
      </c>
      <c r="N1325" s="23" t="str">
        <f t="shared" si="72"/>
        <v>No</v>
      </c>
      <c r="O1325" s="131" t="str">
        <f t="shared" si="73"/>
        <v>No</v>
      </c>
    </row>
    <row r="1326" spans="1:15" x14ac:dyDescent="0.25">
      <c r="A1326" s="136" t="s">
        <v>2036</v>
      </c>
      <c r="B1326" s="136" t="s">
        <v>3187</v>
      </c>
      <c r="C1326" s="26">
        <v>2094</v>
      </c>
      <c r="D1326" s="26" t="s">
        <v>2038</v>
      </c>
      <c r="E1326" s="114">
        <v>410.23</v>
      </c>
      <c r="F1326" s="114">
        <v>0</v>
      </c>
      <c r="G1326" s="114">
        <v>0</v>
      </c>
      <c r="H1326" s="114">
        <v>0</v>
      </c>
      <c r="I1326" s="114">
        <v>0</v>
      </c>
      <c r="J1326" s="91">
        <f t="shared" si="71"/>
        <v>410.23</v>
      </c>
      <c r="K1326" s="118" t="str">
        <f>IFERROR(VLOOKUP(C1326,'CEDARS School FRPL'!$C$4:$H$2393,6,FALSE),"No")</f>
        <v>Yes</v>
      </c>
      <c r="L1326" s="118" t="str">
        <f>VLOOKUP(A1326,'District Data'!$A$2:$P$321,14,FALSE)</f>
        <v>Yes</v>
      </c>
      <c r="M1326" s="120" t="str">
        <f>IFERROR(IF(AND(VLOOKUP(C1326,'Package 218'!$D:$D,1,FALSE)=C1326,VLOOKUP(C1326,'Package 218'!$D:$F,3,FALSE)="Yes",VLOOKUP(A1326,'District Data'!$A$2:$O$321,14,FALSE)="Yes"),"Yes","No"),"No")</f>
        <v>Yes</v>
      </c>
      <c r="N1326" s="23" t="str">
        <f t="shared" si="72"/>
        <v>Yes</v>
      </c>
      <c r="O1326" s="131" t="str">
        <f t="shared" si="73"/>
        <v>Yes</v>
      </c>
    </row>
    <row r="1327" spans="1:15" x14ac:dyDescent="0.25">
      <c r="A1327" s="136" t="s">
        <v>2036</v>
      </c>
      <c r="B1327" s="136" t="s">
        <v>3187</v>
      </c>
      <c r="C1327" s="26">
        <v>2103</v>
      </c>
      <c r="D1327" s="26" t="s">
        <v>2039</v>
      </c>
      <c r="E1327" s="114">
        <v>294.64</v>
      </c>
      <c r="F1327" s="114">
        <v>0</v>
      </c>
      <c r="G1327" s="114">
        <v>0</v>
      </c>
      <c r="H1327" s="114">
        <v>0</v>
      </c>
      <c r="I1327" s="114">
        <v>0</v>
      </c>
      <c r="J1327" s="91">
        <f t="shared" si="71"/>
        <v>294.64</v>
      </c>
      <c r="K1327" s="118" t="str">
        <f>IFERROR(VLOOKUP(C1327,'CEDARS School FRPL'!$C$4:$H$2393,6,FALSE),"No")</f>
        <v>No</v>
      </c>
      <c r="L1327" s="118" t="str">
        <f>VLOOKUP(A1327,'District Data'!$A$2:$P$321,14,FALSE)</f>
        <v>Yes</v>
      </c>
      <c r="M1327" s="120" t="str">
        <f>IFERROR(IF(AND(VLOOKUP(C1327,'Package 218'!$D:$D,1,FALSE)=C1327,VLOOKUP(C1327,'Package 218'!$D:$F,3,FALSE)="Yes",VLOOKUP(A1327,'District Data'!$A$2:$O$321,14,FALSE)="Yes"),"Yes","No"),"No")</f>
        <v>No</v>
      </c>
      <c r="N1327" s="23" t="str">
        <f t="shared" si="72"/>
        <v>No</v>
      </c>
      <c r="O1327" s="131" t="str">
        <f t="shared" si="73"/>
        <v>No</v>
      </c>
    </row>
    <row r="1328" spans="1:15" x14ac:dyDescent="0.25">
      <c r="A1328" s="136" t="s">
        <v>2036</v>
      </c>
      <c r="B1328" s="136" t="s">
        <v>3187</v>
      </c>
      <c r="C1328" s="26">
        <v>2148</v>
      </c>
      <c r="D1328" s="138" t="s">
        <v>2040</v>
      </c>
      <c r="E1328" s="114">
        <v>233.4</v>
      </c>
      <c r="F1328" s="114">
        <v>0</v>
      </c>
      <c r="G1328" s="114">
        <v>0</v>
      </c>
      <c r="H1328" s="114">
        <v>0</v>
      </c>
      <c r="I1328" s="114">
        <v>0</v>
      </c>
      <c r="J1328" s="91">
        <f t="shared" si="71"/>
        <v>233.4</v>
      </c>
      <c r="K1328" s="118" t="str">
        <f>IFERROR(VLOOKUP(C1328,'CEDARS School FRPL'!$C$4:$H$2393,6,FALSE),"No")</f>
        <v>Yes</v>
      </c>
      <c r="L1328" s="118" t="str">
        <f>VLOOKUP(A1328,'District Data'!$A$2:$P$321,14,FALSE)</f>
        <v>Yes</v>
      </c>
      <c r="M1328" s="120" t="str">
        <f>IFERROR(IF(AND(VLOOKUP(C1328,'Package 218'!$D:$D,1,FALSE)=C1328,VLOOKUP(C1328,'Package 218'!$D:$F,3,FALSE)="Yes",VLOOKUP(A1328,'District Data'!$A$2:$O$321,14,FALSE)="Yes"),"Yes","No"),"No")</f>
        <v>Yes</v>
      </c>
      <c r="N1328" s="23" t="str">
        <f t="shared" si="72"/>
        <v>Yes</v>
      </c>
      <c r="O1328" s="131" t="str">
        <f t="shared" si="73"/>
        <v>Yes</v>
      </c>
    </row>
    <row r="1329" spans="1:15" x14ac:dyDescent="0.25">
      <c r="A1329" s="136" t="s">
        <v>2036</v>
      </c>
      <c r="B1329" s="136" t="s">
        <v>3187</v>
      </c>
      <c r="C1329" s="26">
        <v>2167</v>
      </c>
      <c r="D1329" s="26" t="s">
        <v>2041</v>
      </c>
      <c r="E1329" s="114">
        <v>243.7</v>
      </c>
      <c r="F1329" s="114">
        <v>18.399999999999999</v>
      </c>
      <c r="G1329" s="114">
        <v>0</v>
      </c>
      <c r="H1329" s="114">
        <v>0</v>
      </c>
      <c r="I1329" s="114">
        <v>0</v>
      </c>
      <c r="J1329" s="91">
        <f t="shared" si="71"/>
        <v>262.09999999999997</v>
      </c>
      <c r="K1329" s="118" t="str">
        <f>IFERROR(VLOOKUP(C1329,'CEDARS School FRPL'!$C$4:$H$2393,6,FALSE),"No")</f>
        <v>Yes</v>
      </c>
      <c r="L1329" s="118" t="str">
        <f>VLOOKUP(A1329,'District Data'!$A$2:$P$321,14,FALSE)</f>
        <v>Yes</v>
      </c>
      <c r="M1329" s="120" t="str">
        <f>IFERROR(IF(AND(VLOOKUP(C1329,'Package 218'!$D:$D,1,FALSE)=C1329,VLOOKUP(C1329,'Package 218'!$D:$F,3,FALSE)="Yes",VLOOKUP(A1329,'District Data'!$A$2:$O$321,14,FALSE)="Yes"),"Yes","No"),"No")</f>
        <v>Yes</v>
      </c>
      <c r="N1329" s="23" t="str">
        <f t="shared" si="72"/>
        <v>Yes</v>
      </c>
      <c r="O1329" s="131" t="str">
        <f t="shared" si="73"/>
        <v>Yes</v>
      </c>
    </row>
    <row r="1330" spans="1:15" x14ac:dyDescent="0.25">
      <c r="A1330" s="136" t="s">
        <v>2036</v>
      </c>
      <c r="B1330" s="136" t="s">
        <v>3187</v>
      </c>
      <c r="C1330" s="26">
        <v>2168</v>
      </c>
      <c r="D1330" s="26" t="s">
        <v>2042</v>
      </c>
      <c r="E1330" s="114">
        <v>437.9</v>
      </c>
      <c r="F1330" s="114">
        <v>0</v>
      </c>
      <c r="G1330" s="114">
        <v>0</v>
      </c>
      <c r="H1330" s="114">
        <v>0</v>
      </c>
      <c r="I1330" s="114">
        <v>0</v>
      </c>
      <c r="J1330" s="91">
        <f t="shared" si="71"/>
        <v>437.9</v>
      </c>
      <c r="K1330" s="118" t="str">
        <f>IFERROR(VLOOKUP(C1330,'CEDARS School FRPL'!$C$4:$H$2393,6,FALSE),"No")</f>
        <v>Yes</v>
      </c>
      <c r="L1330" s="118" t="str">
        <f>VLOOKUP(A1330,'District Data'!$A$2:$P$321,14,FALSE)</f>
        <v>Yes</v>
      </c>
      <c r="M1330" s="120" t="str">
        <f>IFERROR(IF(AND(VLOOKUP(C1330,'Package 218'!$D:$D,1,FALSE)=C1330,VLOOKUP(C1330,'Package 218'!$D:$F,3,FALSE)="Yes",VLOOKUP(A1330,'District Data'!$A$2:$O$321,14,FALSE)="Yes"),"Yes","No"),"No")</f>
        <v>Yes</v>
      </c>
      <c r="N1330" s="23" t="str">
        <f t="shared" si="72"/>
        <v>Yes</v>
      </c>
      <c r="O1330" s="131" t="str">
        <f t="shared" si="73"/>
        <v>Yes</v>
      </c>
    </row>
    <row r="1331" spans="1:15" x14ac:dyDescent="0.25">
      <c r="A1331" s="136" t="s">
        <v>2036</v>
      </c>
      <c r="B1331" s="136" t="s">
        <v>3187</v>
      </c>
      <c r="C1331" s="26">
        <v>2169</v>
      </c>
      <c r="D1331" s="26" t="s">
        <v>2043</v>
      </c>
      <c r="E1331" s="114">
        <v>299.89999999999998</v>
      </c>
      <c r="F1331" s="114">
        <v>0</v>
      </c>
      <c r="G1331" s="114">
        <v>0</v>
      </c>
      <c r="H1331" s="114">
        <v>0</v>
      </c>
      <c r="I1331" s="114">
        <v>0</v>
      </c>
      <c r="J1331" s="91">
        <f t="shared" si="71"/>
        <v>299.89999999999998</v>
      </c>
      <c r="K1331" s="118" t="str">
        <f>IFERROR(VLOOKUP(C1331,'CEDARS School FRPL'!$C$4:$H$2393,6,FALSE),"No")</f>
        <v>No</v>
      </c>
      <c r="L1331" s="118" t="str">
        <f>VLOOKUP(A1331,'District Data'!$A$2:$P$321,14,FALSE)</f>
        <v>Yes</v>
      </c>
      <c r="M1331" s="120" t="str">
        <f>IFERROR(IF(AND(VLOOKUP(C1331,'Package 218'!$D:$D,1,FALSE)=C1331,VLOOKUP(C1331,'Package 218'!$D:$F,3,FALSE)="Yes",VLOOKUP(A1331,'District Data'!$A$2:$O$321,14,FALSE)="Yes"),"Yes","No"),"No")</f>
        <v>No</v>
      </c>
      <c r="N1331" s="23" t="str">
        <f t="shared" si="72"/>
        <v>No</v>
      </c>
      <c r="O1331" s="131" t="str">
        <f t="shared" si="73"/>
        <v>No</v>
      </c>
    </row>
    <row r="1332" spans="1:15" x14ac:dyDescent="0.25">
      <c r="A1332" s="136" t="s">
        <v>2036</v>
      </c>
      <c r="B1332" s="136" t="s">
        <v>3187</v>
      </c>
      <c r="C1332" s="26">
        <v>2215</v>
      </c>
      <c r="D1332" s="26" t="s">
        <v>2044</v>
      </c>
      <c r="E1332" s="114">
        <v>1419.89</v>
      </c>
      <c r="F1332" s="114">
        <v>0</v>
      </c>
      <c r="G1332" s="114">
        <v>55.5</v>
      </c>
      <c r="H1332" s="114">
        <v>0</v>
      </c>
      <c r="I1332" s="114">
        <v>0</v>
      </c>
      <c r="J1332" s="91">
        <f t="shared" si="71"/>
        <v>1475.39</v>
      </c>
      <c r="K1332" s="118" t="str">
        <f>IFERROR(VLOOKUP(C1332,'CEDARS School FRPL'!$C$4:$H$2393,6,FALSE),"No")</f>
        <v>Yes</v>
      </c>
      <c r="L1332" s="118" t="str">
        <f>VLOOKUP(A1332,'District Data'!$A$2:$P$321,14,FALSE)</f>
        <v>Yes</v>
      </c>
      <c r="M1332" s="120" t="str">
        <f>IFERROR(IF(AND(VLOOKUP(C1332,'Package 218'!$D:$D,1,FALSE)=C1332,VLOOKUP(C1332,'Package 218'!$D:$F,3,FALSE)="Yes",VLOOKUP(A1332,'District Data'!$A$2:$O$321,14,FALSE)="Yes"),"Yes","No"),"No")</f>
        <v>Yes</v>
      </c>
      <c r="N1332" s="23" t="str">
        <f t="shared" si="72"/>
        <v>Yes</v>
      </c>
      <c r="O1332" s="131" t="str">
        <f t="shared" si="73"/>
        <v>Yes</v>
      </c>
    </row>
    <row r="1333" spans="1:15" x14ac:dyDescent="0.25">
      <c r="A1333" s="136" t="s">
        <v>2036</v>
      </c>
      <c r="B1333" s="136" t="s">
        <v>3187</v>
      </c>
      <c r="C1333" s="26">
        <v>2247</v>
      </c>
      <c r="D1333" s="26" t="s">
        <v>2045</v>
      </c>
      <c r="E1333" s="114">
        <v>357.85</v>
      </c>
      <c r="F1333" s="114">
        <v>18.600000000000001</v>
      </c>
      <c r="G1333" s="114">
        <v>0</v>
      </c>
      <c r="H1333" s="114">
        <v>0</v>
      </c>
      <c r="I1333" s="114">
        <v>0</v>
      </c>
      <c r="J1333" s="91">
        <f t="shared" si="71"/>
        <v>376.45000000000005</v>
      </c>
      <c r="K1333" s="118" t="str">
        <f>IFERROR(VLOOKUP(C1333,'CEDARS School FRPL'!$C$4:$H$2393,6,FALSE),"No")</f>
        <v>Yes</v>
      </c>
      <c r="L1333" s="118" t="str">
        <f>VLOOKUP(A1333,'District Data'!$A$2:$P$321,14,FALSE)</f>
        <v>Yes</v>
      </c>
      <c r="M1333" s="120" t="str">
        <f>IFERROR(IF(AND(VLOOKUP(C1333,'Package 218'!$D:$D,1,FALSE)=C1333,VLOOKUP(C1333,'Package 218'!$D:$F,3,FALSE)="Yes",VLOOKUP(A1333,'District Data'!$A$2:$O$321,14,FALSE)="Yes"),"Yes","No"),"No")</f>
        <v>Yes</v>
      </c>
      <c r="N1333" s="23" t="str">
        <f t="shared" si="72"/>
        <v>Yes</v>
      </c>
      <c r="O1333" s="131" t="str">
        <f t="shared" si="73"/>
        <v>Yes</v>
      </c>
    </row>
    <row r="1334" spans="1:15" x14ac:dyDescent="0.25">
      <c r="A1334" s="136" t="s">
        <v>2036</v>
      </c>
      <c r="B1334" s="136" t="s">
        <v>3187</v>
      </c>
      <c r="C1334" s="26">
        <v>2252</v>
      </c>
      <c r="D1334" s="26" t="s">
        <v>2046</v>
      </c>
      <c r="E1334" s="114">
        <v>411.1</v>
      </c>
      <c r="F1334" s="114">
        <v>0</v>
      </c>
      <c r="G1334" s="114">
        <v>0</v>
      </c>
      <c r="H1334" s="114">
        <v>0</v>
      </c>
      <c r="I1334" s="114">
        <v>0</v>
      </c>
      <c r="J1334" s="91">
        <f t="shared" si="71"/>
        <v>411.1</v>
      </c>
      <c r="K1334" s="118" t="str">
        <f>IFERROR(VLOOKUP(C1334,'CEDARS School FRPL'!$C$4:$H$2393,6,FALSE),"No")</f>
        <v>Yes</v>
      </c>
      <c r="L1334" s="118" t="str">
        <f>VLOOKUP(A1334,'District Data'!$A$2:$P$321,14,FALSE)</f>
        <v>Yes</v>
      </c>
      <c r="M1334" s="120" t="str">
        <f>IFERROR(IF(AND(VLOOKUP(C1334,'Package 218'!$D:$D,1,FALSE)=C1334,VLOOKUP(C1334,'Package 218'!$D:$F,3,FALSE)="Yes",VLOOKUP(A1334,'District Data'!$A$2:$O$321,14,FALSE)="Yes"),"Yes","No"),"No")</f>
        <v>Yes</v>
      </c>
      <c r="N1334" s="23" t="str">
        <f t="shared" si="72"/>
        <v>Yes</v>
      </c>
      <c r="O1334" s="131" t="str">
        <f t="shared" si="73"/>
        <v>Yes</v>
      </c>
    </row>
    <row r="1335" spans="1:15" x14ac:dyDescent="0.25">
      <c r="A1335" s="136" t="s">
        <v>2036</v>
      </c>
      <c r="B1335" s="136" t="s">
        <v>3187</v>
      </c>
      <c r="C1335" s="26">
        <v>2275</v>
      </c>
      <c r="D1335" s="26" t="s">
        <v>2047</v>
      </c>
      <c r="E1335" s="114">
        <v>220.8</v>
      </c>
      <c r="F1335" s="114">
        <v>0</v>
      </c>
      <c r="G1335" s="114">
        <v>0</v>
      </c>
      <c r="H1335" s="114">
        <v>0</v>
      </c>
      <c r="I1335" s="114">
        <v>0</v>
      </c>
      <c r="J1335" s="91">
        <f t="shared" si="71"/>
        <v>220.8</v>
      </c>
      <c r="K1335" s="118" t="str">
        <f>IFERROR(VLOOKUP(C1335,'CEDARS School FRPL'!$C$4:$H$2393,6,FALSE),"No")</f>
        <v>Yes</v>
      </c>
      <c r="L1335" s="118" t="str">
        <f>VLOOKUP(A1335,'District Data'!$A$2:$P$321,14,FALSE)</f>
        <v>Yes</v>
      </c>
      <c r="M1335" s="120" t="str">
        <f>IFERROR(IF(AND(VLOOKUP(C1335,'Package 218'!$D:$D,1,FALSE)=C1335,VLOOKUP(C1335,'Package 218'!$D:$F,3,FALSE)="Yes",VLOOKUP(A1335,'District Data'!$A$2:$O$321,14,FALSE)="Yes"),"Yes","No"),"No")</f>
        <v>Yes</v>
      </c>
      <c r="N1335" s="23" t="str">
        <f t="shared" si="72"/>
        <v>Yes</v>
      </c>
      <c r="O1335" s="131" t="str">
        <f t="shared" si="73"/>
        <v>Yes</v>
      </c>
    </row>
    <row r="1336" spans="1:15" x14ac:dyDescent="0.25">
      <c r="A1336" s="136" t="s">
        <v>2036</v>
      </c>
      <c r="B1336" s="136" t="s">
        <v>3187</v>
      </c>
      <c r="C1336" s="26">
        <v>2336</v>
      </c>
      <c r="D1336" s="26" t="s">
        <v>2048</v>
      </c>
      <c r="E1336" s="114">
        <v>336.9</v>
      </c>
      <c r="F1336" s="114">
        <v>0</v>
      </c>
      <c r="G1336" s="114">
        <v>0</v>
      </c>
      <c r="H1336" s="114">
        <v>0</v>
      </c>
      <c r="I1336" s="114">
        <v>0</v>
      </c>
      <c r="J1336" s="91">
        <f t="shared" si="71"/>
        <v>336.9</v>
      </c>
      <c r="K1336" s="118" t="str">
        <f>IFERROR(VLOOKUP(C1336,'CEDARS School FRPL'!$C$4:$H$2393,6,FALSE),"No")</f>
        <v>Yes</v>
      </c>
      <c r="L1336" s="118" t="str">
        <f>VLOOKUP(A1336,'District Data'!$A$2:$P$321,14,FALSE)</f>
        <v>Yes</v>
      </c>
      <c r="M1336" s="120" t="str">
        <f>IFERROR(IF(AND(VLOOKUP(C1336,'Package 218'!$D:$D,1,FALSE)=C1336,VLOOKUP(C1336,'Package 218'!$D:$F,3,FALSE)="Yes",VLOOKUP(A1336,'District Data'!$A$2:$O$321,14,FALSE)="Yes"),"Yes","No"),"No")</f>
        <v>Yes</v>
      </c>
      <c r="N1336" s="23" t="str">
        <f t="shared" si="72"/>
        <v>Yes</v>
      </c>
      <c r="O1336" s="131" t="str">
        <f t="shared" si="73"/>
        <v>Yes</v>
      </c>
    </row>
    <row r="1337" spans="1:15" x14ac:dyDescent="0.25">
      <c r="A1337" s="136" t="s">
        <v>2036</v>
      </c>
      <c r="B1337" s="136" t="s">
        <v>3187</v>
      </c>
      <c r="C1337" s="26">
        <v>2338</v>
      </c>
      <c r="D1337" s="26" t="s">
        <v>2049</v>
      </c>
      <c r="E1337" s="114">
        <v>472.06</v>
      </c>
      <c r="F1337" s="114">
        <v>0</v>
      </c>
      <c r="G1337" s="114">
        <v>0</v>
      </c>
      <c r="H1337" s="114">
        <v>0</v>
      </c>
      <c r="I1337" s="114">
        <v>0</v>
      </c>
      <c r="J1337" s="91">
        <f t="shared" si="71"/>
        <v>472.06</v>
      </c>
      <c r="K1337" s="118" t="str">
        <f>IFERROR(VLOOKUP(C1337,'CEDARS School FRPL'!$C$4:$H$2393,6,FALSE),"No")</f>
        <v>Yes</v>
      </c>
      <c r="L1337" s="118" t="str">
        <f>VLOOKUP(A1337,'District Data'!$A$2:$P$321,14,FALSE)</f>
        <v>Yes</v>
      </c>
      <c r="M1337" s="120" t="str">
        <f>IFERROR(IF(AND(VLOOKUP(C1337,'Package 218'!$D:$D,1,FALSE)=C1337,VLOOKUP(C1337,'Package 218'!$D:$F,3,FALSE)="Yes",VLOOKUP(A1337,'District Data'!$A$2:$O$321,14,FALSE)="Yes"),"Yes","No"),"No")</f>
        <v>Yes</v>
      </c>
      <c r="N1337" s="23" t="str">
        <f t="shared" si="72"/>
        <v>Yes</v>
      </c>
      <c r="O1337" s="131" t="str">
        <f t="shared" si="73"/>
        <v>Yes</v>
      </c>
    </row>
    <row r="1338" spans="1:15" x14ac:dyDescent="0.25">
      <c r="A1338" s="136" t="s">
        <v>2036</v>
      </c>
      <c r="B1338" s="136" t="s">
        <v>3187</v>
      </c>
      <c r="C1338" s="26">
        <v>2358</v>
      </c>
      <c r="D1338" s="26" t="s">
        <v>2050</v>
      </c>
      <c r="E1338" s="114">
        <v>284.89999999999998</v>
      </c>
      <c r="F1338" s="114">
        <v>0</v>
      </c>
      <c r="G1338" s="114">
        <v>0</v>
      </c>
      <c r="H1338" s="114">
        <v>0</v>
      </c>
      <c r="I1338" s="114">
        <v>0</v>
      </c>
      <c r="J1338" s="91">
        <f t="shared" si="71"/>
        <v>284.89999999999998</v>
      </c>
      <c r="K1338" s="118" t="str">
        <f>IFERROR(VLOOKUP(C1338,'CEDARS School FRPL'!$C$4:$H$2393,6,FALSE),"No")</f>
        <v>Yes</v>
      </c>
      <c r="L1338" s="118" t="str">
        <f>VLOOKUP(A1338,'District Data'!$A$2:$P$321,14,FALSE)</f>
        <v>Yes</v>
      </c>
      <c r="M1338" s="120" t="str">
        <f>IFERROR(IF(AND(VLOOKUP(C1338,'Package 218'!$D:$D,1,FALSE)=C1338,VLOOKUP(C1338,'Package 218'!$D:$F,3,FALSE)="Yes",VLOOKUP(A1338,'District Data'!$A$2:$O$321,14,FALSE)="Yes"),"Yes","No"),"No")</f>
        <v>Yes</v>
      </c>
      <c r="N1338" s="23" t="str">
        <f t="shared" si="72"/>
        <v>Yes</v>
      </c>
      <c r="O1338" s="131" t="str">
        <f t="shared" si="73"/>
        <v>Yes</v>
      </c>
    </row>
    <row r="1339" spans="1:15" x14ac:dyDescent="0.25">
      <c r="A1339" s="136" t="s">
        <v>2036</v>
      </c>
      <c r="B1339" s="136" t="s">
        <v>3187</v>
      </c>
      <c r="C1339" s="26">
        <v>2359</v>
      </c>
      <c r="D1339" s="26" t="s">
        <v>2051</v>
      </c>
      <c r="E1339" s="114">
        <v>607.95000000000005</v>
      </c>
      <c r="F1339" s="114">
        <v>0</v>
      </c>
      <c r="G1339" s="114">
        <v>0</v>
      </c>
      <c r="H1339" s="114">
        <v>0</v>
      </c>
      <c r="I1339" s="114">
        <v>0</v>
      </c>
      <c r="J1339" s="91">
        <f t="shared" si="71"/>
        <v>607.95000000000005</v>
      </c>
      <c r="K1339" s="118" t="str">
        <f>IFERROR(VLOOKUP(C1339,'CEDARS School FRPL'!$C$4:$H$2393,6,FALSE),"No")</f>
        <v>Yes</v>
      </c>
      <c r="L1339" s="118" t="str">
        <f>VLOOKUP(A1339,'District Data'!$A$2:$P$321,14,FALSE)</f>
        <v>Yes</v>
      </c>
      <c r="M1339" s="120" t="str">
        <f>IFERROR(IF(AND(VLOOKUP(C1339,'Package 218'!$D:$D,1,FALSE)=C1339,VLOOKUP(C1339,'Package 218'!$D:$F,3,FALSE)="Yes",VLOOKUP(A1339,'District Data'!$A$2:$O$321,14,FALSE)="Yes"),"Yes","No"),"No")</f>
        <v>Yes</v>
      </c>
      <c r="N1339" s="23" t="str">
        <f t="shared" si="72"/>
        <v>Yes</v>
      </c>
      <c r="O1339" s="131" t="str">
        <f t="shared" si="73"/>
        <v>Yes</v>
      </c>
    </row>
    <row r="1340" spans="1:15" x14ac:dyDescent="0.25">
      <c r="A1340" s="136" t="s">
        <v>2036</v>
      </c>
      <c r="B1340" s="136" t="s">
        <v>3187</v>
      </c>
      <c r="C1340" s="26">
        <v>2376</v>
      </c>
      <c r="D1340" s="26" t="s">
        <v>2602</v>
      </c>
      <c r="E1340" s="114">
        <v>606.62</v>
      </c>
      <c r="F1340" s="114">
        <v>0</v>
      </c>
      <c r="G1340" s="114">
        <v>0</v>
      </c>
      <c r="H1340" s="114">
        <v>0</v>
      </c>
      <c r="I1340" s="114">
        <v>0</v>
      </c>
      <c r="J1340" s="91">
        <f t="shared" si="71"/>
        <v>606.62</v>
      </c>
      <c r="K1340" s="118" t="str">
        <f>IFERROR(VLOOKUP(C1340,'CEDARS School FRPL'!$C$4:$H$2393,6,FALSE),"No")</f>
        <v>No</v>
      </c>
      <c r="L1340" s="118" t="str">
        <f>VLOOKUP(A1340,'District Data'!$A$2:$P$321,14,FALSE)</f>
        <v>Yes</v>
      </c>
      <c r="M1340" s="120" t="str">
        <f>IFERROR(IF(AND(VLOOKUP(C1340,'Package 218'!$D:$D,1,FALSE)=C1340,VLOOKUP(C1340,'Package 218'!$D:$F,3,FALSE)="Yes",VLOOKUP(A1340,'District Data'!$A$2:$O$321,14,FALSE)="Yes"),"Yes","No"),"No")</f>
        <v>No</v>
      </c>
      <c r="N1340" s="23" t="str">
        <f t="shared" si="72"/>
        <v>No</v>
      </c>
      <c r="O1340" s="131" t="str">
        <f t="shared" si="73"/>
        <v>No</v>
      </c>
    </row>
    <row r="1341" spans="1:15" x14ac:dyDescent="0.25">
      <c r="A1341" s="136" t="s">
        <v>2036</v>
      </c>
      <c r="B1341" s="136" t="s">
        <v>3187</v>
      </c>
      <c r="C1341" s="26">
        <v>2377</v>
      </c>
      <c r="D1341" s="26" t="s">
        <v>2052</v>
      </c>
      <c r="E1341" s="114">
        <v>518.48</v>
      </c>
      <c r="F1341" s="114">
        <v>0</v>
      </c>
      <c r="G1341" s="114">
        <v>0</v>
      </c>
      <c r="H1341" s="114">
        <v>0</v>
      </c>
      <c r="I1341" s="114">
        <v>0</v>
      </c>
      <c r="J1341" s="91">
        <f t="shared" si="71"/>
        <v>518.48</v>
      </c>
      <c r="K1341" s="118" t="str">
        <f>IFERROR(VLOOKUP(C1341,'CEDARS School FRPL'!$C$4:$H$2393,6,FALSE),"No")</f>
        <v>Yes</v>
      </c>
      <c r="L1341" s="118" t="str">
        <f>VLOOKUP(A1341,'District Data'!$A$2:$P$321,14,FALSE)</f>
        <v>Yes</v>
      </c>
      <c r="M1341" s="120" t="str">
        <f>IFERROR(IF(AND(VLOOKUP(C1341,'Package 218'!$D:$D,1,FALSE)=C1341,VLOOKUP(C1341,'Package 218'!$D:$F,3,FALSE)="Yes",VLOOKUP(A1341,'District Data'!$A$2:$O$321,14,FALSE)="Yes"),"Yes","No"),"No")</f>
        <v>Yes</v>
      </c>
      <c r="N1341" s="23" t="str">
        <f t="shared" si="72"/>
        <v>Yes</v>
      </c>
      <c r="O1341" s="131" t="str">
        <f t="shared" si="73"/>
        <v>Yes</v>
      </c>
    </row>
    <row r="1342" spans="1:15" x14ac:dyDescent="0.25">
      <c r="A1342" s="136" t="s">
        <v>2036</v>
      </c>
      <c r="B1342" s="136" t="s">
        <v>3187</v>
      </c>
      <c r="C1342" s="26">
        <v>2746</v>
      </c>
      <c r="D1342" s="26" t="s">
        <v>2053</v>
      </c>
      <c r="E1342" s="114">
        <v>465.18</v>
      </c>
      <c r="F1342" s="114">
        <v>43.2</v>
      </c>
      <c r="G1342" s="114">
        <v>0</v>
      </c>
      <c r="H1342" s="114">
        <v>0</v>
      </c>
      <c r="I1342" s="114">
        <v>0</v>
      </c>
      <c r="J1342" s="91">
        <f t="shared" si="71"/>
        <v>508.38</v>
      </c>
      <c r="K1342" s="118" t="str">
        <f>IFERROR(VLOOKUP(C1342,'CEDARS School FRPL'!$C$4:$H$2393,6,FALSE),"No")</f>
        <v>No</v>
      </c>
      <c r="L1342" s="118" t="str">
        <f>VLOOKUP(A1342,'District Data'!$A$2:$P$321,14,FALSE)</f>
        <v>Yes</v>
      </c>
      <c r="M1342" s="120" t="str">
        <f>IFERROR(IF(AND(VLOOKUP(C1342,'Package 218'!$D:$D,1,FALSE)=C1342,VLOOKUP(C1342,'Package 218'!$D:$F,3,FALSE)="Yes",VLOOKUP(A1342,'District Data'!$A$2:$O$321,14,FALSE)="Yes"),"Yes","No"),"No")</f>
        <v>No</v>
      </c>
      <c r="N1342" s="23" t="str">
        <f t="shared" si="72"/>
        <v>No</v>
      </c>
      <c r="O1342" s="131" t="str">
        <f t="shared" si="73"/>
        <v>No</v>
      </c>
    </row>
    <row r="1343" spans="1:15" x14ac:dyDescent="0.25">
      <c r="A1343" s="136" t="s">
        <v>2036</v>
      </c>
      <c r="B1343" s="136" t="s">
        <v>3187</v>
      </c>
      <c r="C1343" s="26">
        <v>2747</v>
      </c>
      <c r="D1343" s="26" t="s">
        <v>2054</v>
      </c>
      <c r="E1343" s="114">
        <v>250.4</v>
      </c>
      <c r="F1343" s="114">
        <v>16.899999999999999</v>
      </c>
      <c r="G1343" s="114">
        <v>0</v>
      </c>
      <c r="H1343" s="114">
        <v>0</v>
      </c>
      <c r="I1343" s="114">
        <v>0</v>
      </c>
      <c r="J1343" s="91">
        <f t="shared" si="71"/>
        <v>267.3</v>
      </c>
      <c r="K1343" s="118" t="str">
        <f>IFERROR(VLOOKUP(C1343,'CEDARS School FRPL'!$C$4:$H$2393,6,FALSE),"No")</f>
        <v>No</v>
      </c>
      <c r="L1343" s="118" t="str">
        <f>VLOOKUP(A1343,'District Data'!$A$2:$P$321,14,FALSE)</f>
        <v>Yes</v>
      </c>
      <c r="M1343" s="120" t="str">
        <f>IFERROR(IF(AND(VLOOKUP(C1343,'Package 218'!$D:$D,1,FALSE)=C1343,VLOOKUP(C1343,'Package 218'!$D:$F,3,FALSE)="Yes",VLOOKUP(A1343,'District Data'!$A$2:$O$321,14,FALSE)="Yes"),"Yes","No"),"No")</f>
        <v>No</v>
      </c>
      <c r="N1343" s="23" t="str">
        <f t="shared" si="72"/>
        <v>No</v>
      </c>
      <c r="O1343" s="131" t="str">
        <f t="shared" si="73"/>
        <v>No</v>
      </c>
    </row>
    <row r="1344" spans="1:15" x14ac:dyDescent="0.25">
      <c r="A1344" s="136" t="s">
        <v>2036</v>
      </c>
      <c r="B1344" s="136" t="s">
        <v>3187</v>
      </c>
      <c r="C1344" s="26">
        <v>2771</v>
      </c>
      <c r="D1344" s="26" t="s">
        <v>2055</v>
      </c>
      <c r="E1344" s="114">
        <v>349.2</v>
      </c>
      <c r="F1344" s="114">
        <v>0</v>
      </c>
      <c r="G1344" s="114">
        <v>0</v>
      </c>
      <c r="H1344" s="114">
        <v>0</v>
      </c>
      <c r="I1344" s="114">
        <v>0</v>
      </c>
      <c r="J1344" s="91">
        <f t="shared" si="71"/>
        <v>349.2</v>
      </c>
      <c r="K1344" s="118" t="str">
        <f>IFERROR(VLOOKUP(C1344,'CEDARS School FRPL'!$C$4:$H$2393,6,FALSE),"No")</f>
        <v>Yes</v>
      </c>
      <c r="L1344" s="118" t="str">
        <f>VLOOKUP(A1344,'District Data'!$A$2:$P$321,14,FALSE)</f>
        <v>Yes</v>
      </c>
      <c r="M1344" s="120" t="str">
        <f>IFERROR(IF(AND(VLOOKUP(C1344,'Package 218'!$D:$D,1,FALSE)=C1344,VLOOKUP(C1344,'Package 218'!$D:$F,3,FALSE)="Yes",VLOOKUP(A1344,'District Data'!$A$2:$O$321,14,FALSE)="Yes"),"Yes","No"),"No")</f>
        <v>Yes</v>
      </c>
      <c r="N1344" s="23" t="str">
        <f t="shared" si="72"/>
        <v>Yes</v>
      </c>
      <c r="O1344" s="131" t="str">
        <f t="shared" si="73"/>
        <v>Yes</v>
      </c>
    </row>
    <row r="1345" spans="1:15" x14ac:dyDescent="0.25">
      <c r="A1345" s="136" t="s">
        <v>2036</v>
      </c>
      <c r="B1345" s="136" t="s">
        <v>3187</v>
      </c>
      <c r="C1345" s="26">
        <v>2772</v>
      </c>
      <c r="D1345" s="26" t="s">
        <v>2056</v>
      </c>
      <c r="E1345" s="114">
        <v>373.23</v>
      </c>
      <c r="F1345" s="114">
        <v>18.399999999999999</v>
      </c>
      <c r="G1345" s="114">
        <v>0</v>
      </c>
      <c r="H1345" s="114">
        <v>0</v>
      </c>
      <c r="I1345" s="114">
        <v>0</v>
      </c>
      <c r="J1345" s="91">
        <f t="shared" si="71"/>
        <v>391.63</v>
      </c>
      <c r="K1345" s="118" t="str">
        <f>IFERROR(VLOOKUP(C1345,'CEDARS School FRPL'!$C$4:$H$2393,6,FALSE),"No")</f>
        <v>Yes</v>
      </c>
      <c r="L1345" s="118" t="str">
        <f>VLOOKUP(A1345,'District Data'!$A$2:$P$321,14,FALSE)</f>
        <v>Yes</v>
      </c>
      <c r="M1345" s="120" t="str">
        <f>IFERROR(IF(AND(VLOOKUP(C1345,'Package 218'!$D:$D,1,FALSE)=C1345,VLOOKUP(C1345,'Package 218'!$D:$F,3,FALSE)="Yes",VLOOKUP(A1345,'District Data'!$A$2:$O$321,14,FALSE)="Yes"),"Yes","No"),"No")</f>
        <v>Yes</v>
      </c>
      <c r="N1345" s="23" t="str">
        <f t="shared" si="72"/>
        <v>Yes</v>
      </c>
      <c r="O1345" s="131" t="str">
        <f t="shared" si="73"/>
        <v>Yes</v>
      </c>
    </row>
    <row r="1346" spans="1:15" x14ac:dyDescent="0.25">
      <c r="A1346" s="136" t="s">
        <v>2036</v>
      </c>
      <c r="B1346" s="136" t="s">
        <v>3187</v>
      </c>
      <c r="C1346" s="26">
        <v>2805</v>
      </c>
      <c r="D1346" s="26" t="s">
        <v>2057</v>
      </c>
      <c r="E1346" s="114">
        <v>322.60000000000002</v>
      </c>
      <c r="F1346" s="114">
        <v>0</v>
      </c>
      <c r="G1346" s="114">
        <v>0</v>
      </c>
      <c r="H1346" s="114">
        <v>0</v>
      </c>
      <c r="I1346" s="114">
        <v>0</v>
      </c>
      <c r="J1346" s="91">
        <f t="shared" si="71"/>
        <v>322.60000000000002</v>
      </c>
      <c r="K1346" s="118" t="str">
        <f>IFERROR(VLOOKUP(C1346,'CEDARS School FRPL'!$C$4:$H$2393,6,FALSE),"No")</f>
        <v>No</v>
      </c>
      <c r="L1346" s="118" t="str">
        <f>VLOOKUP(A1346,'District Data'!$A$2:$P$321,14,FALSE)</f>
        <v>Yes</v>
      </c>
      <c r="M1346" s="120" t="str">
        <f>IFERROR(IF(AND(VLOOKUP(C1346,'Package 218'!$D:$D,1,FALSE)=C1346,VLOOKUP(C1346,'Package 218'!$D:$F,3,FALSE)="Yes",VLOOKUP(A1346,'District Data'!$A$2:$O$321,14,FALSE)="Yes"),"Yes","No"),"No")</f>
        <v>No</v>
      </c>
      <c r="N1346" s="23" t="str">
        <f t="shared" si="72"/>
        <v>No</v>
      </c>
      <c r="O1346" s="131" t="str">
        <f t="shared" si="73"/>
        <v>No</v>
      </c>
    </row>
    <row r="1347" spans="1:15" x14ac:dyDescent="0.25">
      <c r="A1347" s="136" t="s">
        <v>2036</v>
      </c>
      <c r="B1347" s="136" t="s">
        <v>3187</v>
      </c>
      <c r="C1347" s="26">
        <v>2806</v>
      </c>
      <c r="D1347" s="26" t="s">
        <v>2058</v>
      </c>
      <c r="E1347" s="114">
        <v>351.1</v>
      </c>
      <c r="F1347" s="114">
        <v>0</v>
      </c>
      <c r="G1347" s="114">
        <v>0</v>
      </c>
      <c r="H1347" s="114">
        <v>0</v>
      </c>
      <c r="I1347" s="114">
        <v>0</v>
      </c>
      <c r="J1347" s="91">
        <f t="shared" si="71"/>
        <v>351.1</v>
      </c>
      <c r="K1347" s="118" t="str">
        <f>IFERROR(VLOOKUP(C1347,'CEDARS School FRPL'!$C$4:$H$2393,6,FALSE),"No")</f>
        <v>Yes</v>
      </c>
      <c r="L1347" s="118" t="str">
        <f>VLOOKUP(A1347,'District Data'!$A$2:$P$321,14,FALSE)</f>
        <v>Yes</v>
      </c>
      <c r="M1347" s="120" t="str">
        <f>IFERROR(IF(AND(VLOOKUP(C1347,'Package 218'!$D:$D,1,FALSE)=C1347,VLOOKUP(C1347,'Package 218'!$D:$F,3,FALSE)="Yes",VLOOKUP(A1347,'District Data'!$A$2:$O$321,14,FALSE)="Yes"),"Yes","No"),"No")</f>
        <v>Yes</v>
      </c>
      <c r="N1347" s="23" t="str">
        <f t="shared" si="72"/>
        <v>Yes</v>
      </c>
      <c r="O1347" s="131" t="str">
        <f t="shared" si="73"/>
        <v>Yes</v>
      </c>
    </row>
    <row r="1348" spans="1:15" x14ac:dyDescent="0.25">
      <c r="A1348" s="136" t="s">
        <v>2036</v>
      </c>
      <c r="B1348" s="136" t="s">
        <v>3187</v>
      </c>
      <c r="C1348" s="26">
        <v>2871</v>
      </c>
      <c r="D1348" s="26" t="s">
        <v>2059</v>
      </c>
      <c r="E1348" s="114">
        <v>373.9</v>
      </c>
      <c r="F1348" s="114">
        <v>0</v>
      </c>
      <c r="G1348" s="114">
        <v>0</v>
      </c>
      <c r="H1348" s="114">
        <v>0</v>
      </c>
      <c r="I1348" s="114">
        <v>0</v>
      </c>
      <c r="J1348" s="91">
        <f t="shared" ref="J1348:J1411" si="74">SUM(E1348:I1348)</f>
        <v>373.9</v>
      </c>
      <c r="K1348" s="118" t="str">
        <f>IFERROR(VLOOKUP(C1348,'CEDARS School FRPL'!$C$4:$H$2393,6,FALSE),"No")</f>
        <v>Yes</v>
      </c>
      <c r="L1348" s="118" t="str">
        <f>VLOOKUP(A1348,'District Data'!$A$2:$P$321,14,FALSE)</f>
        <v>Yes</v>
      </c>
      <c r="M1348" s="120" t="str">
        <f>IFERROR(IF(AND(VLOOKUP(C1348,'Package 218'!$D:$D,1,FALSE)=C1348,VLOOKUP(C1348,'Package 218'!$D:$F,3,FALSE)="Yes",VLOOKUP(A1348,'District Data'!$A$2:$O$321,14,FALSE)="Yes"),"Yes","No"),"No")</f>
        <v>Yes</v>
      </c>
      <c r="N1348" s="23" t="str">
        <f t="shared" ref="N1348:N1411" si="75">IF(AND(M1348="Yes",K1348="Yes"),"Yes","No")</f>
        <v>Yes</v>
      </c>
      <c r="O1348" s="131" t="str">
        <f t="shared" ref="O1348:O1411" si="76">TEXT(N1348, "Yes")</f>
        <v>Yes</v>
      </c>
    </row>
    <row r="1349" spans="1:15" x14ac:dyDescent="0.25">
      <c r="A1349" s="136" t="s">
        <v>2036</v>
      </c>
      <c r="B1349" s="136" t="s">
        <v>3187</v>
      </c>
      <c r="C1349" s="26">
        <v>2872</v>
      </c>
      <c r="D1349" s="26" t="s">
        <v>2060</v>
      </c>
      <c r="E1349" s="114">
        <v>414.13</v>
      </c>
      <c r="F1349" s="114">
        <v>0</v>
      </c>
      <c r="G1349" s="114">
        <v>0</v>
      </c>
      <c r="H1349" s="114">
        <v>0</v>
      </c>
      <c r="I1349" s="114">
        <v>0</v>
      </c>
      <c r="J1349" s="91">
        <f t="shared" si="74"/>
        <v>414.13</v>
      </c>
      <c r="K1349" s="118" t="str">
        <f>IFERROR(VLOOKUP(C1349,'CEDARS School FRPL'!$C$4:$H$2393,6,FALSE),"No")</f>
        <v>No</v>
      </c>
      <c r="L1349" s="118" t="str">
        <f>VLOOKUP(A1349,'District Data'!$A$2:$P$321,14,FALSE)</f>
        <v>Yes</v>
      </c>
      <c r="M1349" s="120" t="str">
        <f>IFERROR(IF(AND(VLOOKUP(C1349,'Package 218'!$D:$D,1,FALSE)=C1349,VLOOKUP(C1349,'Package 218'!$D:$F,3,FALSE)="Yes",VLOOKUP(A1349,'District Data'!$A$2:$O$321,14,FALSE)="Yes"),"Yes","No"),"No")</f>
        <v>No</v>
      </c>
      <c r="N1349" s="23" t="str">
        <f t="shared" si="75"/>
        <v>No</v>
      </c>
      <c r="O1349" s="131" t="str">
        <f t="shared" si="76"/>
        <v>No</v>
      </c>
    </row>
    <row r="1350" spans="1:15" x14ac:dyDescent="0.25">
      <c r="A1350" s="136" t="s">
        <v>2036</v>
      </c>
      <c r="B1350" s="136" t="s">
        <v>3187</v>
      </c>
      <c r="C1350" s="26">
        <v>2874</v>
      </c>
      <c r="D1350" s="26" t="s">
        <v>2061</v>
      </c>
      <c r="E1350" s="114">
        <v>297.39999999999998</v>
      </c>
      <c r="F1350" s="114">
        <v>18</v>
      </c>
      <c r="G1350" s="114">
        <v>0</v>
      </c>
      <c r="H1350" s="114">
        <v>0</v>
      </c>
      <c r="I1350" s="114">
        <v>0</v>
      </c>
      <c r="J1350" s="91">
        <f t="shared" si="74"/>
        <v>315.39999999999998</v>
      </c>
      <c r="K1350" s="118" t="str">
        <f>IFERROR(VLOOKUP(C1350,'CEDARS School FRPL'!$C$4:$H$2393,6,FALSE),"No")</f>
        <v>Yes</v>
      </c>
      <c r="L1350" s="118" t="str">
        <f>VLOOKUP(A1350,'District Data'!$A$2:$P$321,14,FALSE)</f>
        <v>Yes</v>
      </c>
      <c r="M1350" s="120" t="str">
        <f>IFERROR(IF(AND(VLOOKUP(C1350,'Package 218'!$D:$D,1,FALSE)=C1350,VLOOKUP(C1350,'Package 218'!$D:$F,3,FALSE)="Yes",VLOOKUP(A1350,'District Data'!$A$2:$O$321,14,FALSE)="Yes"),"Yes","No"),"No")</f>
        <v>Yes</v>
      </c>
      <c r="N1350" s="23" t="str">
        <f t="shared" si="75"/>
        <v>Yes</v>
      </c>
      <c r="O1350" s="131" t="str">
        <f t="shared" si="76"/>
        <v>Yes</v>
      </c>
    </row>
    <row r="1351" spans="1:15" x14ac:dyDescent="0.25">
      <c r="A1351" s="136" t="s">
        <v>2036</v>
      </c>
      <c r="B1351" s="136" t="s">
        <v>3187</v>
      </c>
      <c r="C1351" s="26">
        <v>2938</v>
      </c>
      <c r="D1351" s="26" t="s">
        <v>2062</v>
      </c>
      <c r="E1351" s="114">
        <v>421.8</v>
      </c>
      <c r="F1351" s="114">
        <v>0</v>
      </c>
      <c r="G1351" s="114">
        <v>0</v>
      </c>
      <c r="H1351" s="114">
        <v>0</v>
      </c>
      <c r="I1351" s="114">
        <v>0</v>
      </c>
      <c r="J1351" s="91">
        <f t="shared" si="74"/>
        <v>421.8</v>
      </c>
      <c r="K1351" s="118" t="str">
        <f>IFERROR(VLOOKUP(C1351,'CEDARS School FRPL'!$C$4:$H$2393,6,FALSE),"No")</f>
        <v>No</v>
      </c>
      <c r="L1351" s="118" t="str">
        <f>VLOOKUP(A1351,'District Data'!$A$2:$P$321,14,FALSE)</f>
        <v>Yes</v>
      </c>
      <c r="M1351" s="120" t="str">
        <f>IFERROR(IF(AND(VLOOKUP(C1351,'Package 218'!$D:$D,1,FALSE)=C1351,VLOOKUP(C1351,'Package 218'!$D:$F,3,FALSE)="Yes",VLOOKUP(A1351,'District Data'!$A$2:$O$321,14,FALSE)="Yes"),"Yes","No"),"No")</f>
        <v>No</v>
      </c>
      <c r="N1351" s="23" t="str">
        <f t="shared" si="75"/>
        <v>No</v>
      </c>
      <c r="O1351" s="131" t="str">
        <f t="shared" si="76"/>
        <v>No</v>
      </c>
    </row>
    <row r="1352" spans="1:15" x14ac:dyDescent="0.25">
      <c r="A1352" s="136" t="s">
        <v>2036</v>
      </c>
      <c r="B1352" s="136" t="s">
        <v>3187</v>
      </c>
      <c r="C1352" s="26">
        <v>2939</v>
      </c>
      <c r="D1352" s="26" t="s">
        <v>2063</v>
      </c>
      <c r="E1352" s="114">
        <v>332.48</v>
      </c>
      <c r="F1352" s="114">
        <v>17.3</v>
      </c>
      <c r="G1352" s="114">
        <v>0</v>
      </c>
      <c r="H1352" s="114">
        <v>0</v>
      </c>
      <c r="I1352" s="114">
        <v>0</v>
      </c>
      <c r="J1352" s="91">
        <f t="shared" si="74"/>
        <v>349.78000000000003</v>
      </c>
      <c r="K1352" s="118" t="str">
        <f>IFERROR(VLOOKUP(C1352,'CEDARS School FRPL'!$C$4:$H$2393,6,FALSE),"No")</f>
        <v>Yes</v>
      </c>
      <c r="L1352" s="118" t="str">
        <f>VLOOKUP(A1352,'District Data'!$A$2:$P$321,14,FALSE)</f>
        <v>Yes</v>
      </c>
      <c r="M1352" s="120" t="str">
        <f>IFERROR(IF(AND(VLOOKUP(C1352,'Package 218'!$D:$D,1,FALSE)=C1352,VLOOKUP(C1352,'Package 218'!$D:$F,3,FALSE)="Yes",VLOOKUP(A1352,'District Data'!$A$2:$O$321,14,FALSE)="Yes"),"Yes","No"),"No")</f>
        <v>Yes</v>
      </c>
      <c r="N1352" s="23" t="str">
        <f t="shared" si="75"/>
        <v>Yes</v>
      </c>
      <c r="O1352" s="131" t="str">
        <f t="shared" si="76"/>
        <v>Yes</v>
      </c>
    </row>
    <row r="1353" spans="1:15" x14ac:dyDescent="0.25">
      <c r="A1353" s="136" t="s">
        <v>2036</v>
      </c>
      <c r="B1353" s="136" t="s">
        <v>3187</v>
      </c>
      <c r="C1353" s="26">
        <v>2940</v>
      </c>
      <c r="D1353" s="26" t="s">
        <v>2064</v>
      </c>
      <c r="E1353" s="114">
        <v>346.9</v>
      </c>
      <c r="F1353" s="114">
        <v>0</v>
      </c>
      <c r="G1353" s="114">
        <v>0</v>
      </c>
      <c r="H1353" s="114">
        <v>0</v>
      </c>
      <c r="I1353" s="114">
        <v>0</v>
      </c>
      <c r="J1353" s="91">
        <f t="shared" si="74"/>
        <v>346.9</v>
      </c>
      <c r="K1353" s="118" t="str">
        <f>IFERROR(VLOOKUP(C1353,'CEDARS School FRPL'!$C$4:$H$2393,6,FALSE),"No")</f>
        <v>Yes</v>
      </c>
      <c r="L1353" s="118" t="str">
        <f>VLOOKUP(A1353,'District Data'!$A$2:$P$321,14,FALSE)</f>
        <v>Yes</v>
      </c>
      <c r="M1353" s="120" t="str">
        <f>IFERROR(IF(AND(VLOOKUP(C1353,'Package 218'!$D:$D,1,FALSE)=C1353,VLOOKUP(C1353,'Package 218'!$D:$F,3,FALSE)="Yes",VLOOKUP(A1353,'District Data'!$A$2:$O$321,14,FALSE)="Yes"),"Yes","No"),"No")</f>
        <v>Yes</v>
      </c>
      <c r="N1353" s="23" t="str">
        <f t="shared" si="75"/>
        <v>Yes</v>
      </c>
      <c r="O1353" s="131" t="str">
        <f t="shared" si="76"/>
        <v>Yes</v>
      </c>
    </row>
    <row r="1354" spans="1:15" x14ac:dyDescent="0.25">
      <c r="A1354" s="136" t="s">
        <v>2036</v>
      </c>
      <c r="B1354" s="136" t="s">
        <v>3187</v>
      </c>
      <c r="C1354" s="26">
        <v>2941</v>
      </c>
      <c r="D1354" s="26" t="s">
        <v>2065</v>
      </c>
      <c r="E1354" s="114">
        <v>289.10000000000002</v>
      </c>
      <c r="F1354" s="114">
        <v>0</v>
      </c>
      <c r="G1354" s="114">
        <v>0</v>
      </c>
      <c r="H1354" s="114">
        <v>0</v>
      </c>
      <c r="I1354" s="114">
        <v>0</v>
      </c>
      <c r="J1354" s="91">
        <f t="shared" si="74"/>
        <v>289.10000000000002</v>
      </c>
      <c r="K1354" s="118" t="str">
        <f>IFERROR(VLOOKUP(C1354,'CEDARS School FRPL'!$C$4:$H$2393,6,FALSE),"No")</f>
        <v>Yes</v>
      </c>
      <c r="L1354" s="118" t="str">
        <f>VLOOKUP(A1354,'District Data'!$A$2:$P$321,14,FALSE)</f>
        <v>Yes</v>
      </c>
      <c r="M1354" s="120" t="str">
        <f>IFERROR(IF(AND(VLOOKUP(C1354,'Package 218'!$D:$D,1,FALSE)=C1354,VLOOKUP(C1354,'Package 218'!$D:$F,3,FALSE)="Yes",VLOOKUP(A1354,'District Data'!$A$2:$O$321,14,FALSE)="Yes"),"Yes","No"),"No")</f>
        <v>Yes</v>
      </c>
      <c r="N1354" s="23" t="str">
        <f t="shared" si="75"/>
        <v>Yes</v>
      </c>
      <c r="O1354" s="131" t="str">
        <f t="shared" si="76"/>
        <v>Yes</v>
      </c>
    </row>
    <row r="1355" spans="1:15" x14ac:dyDescent="0.25">
      <c r="A1355" s="136" t="s">
        <v>2036</v>
      </c>
      <c r="B1355" s="136" t="s">
        <v>3187</v>
      </c>
      <c r="C1355" s="26">
        <v>3053</v>
      </c>
      <c r="D1355" s="26" t="s">
        <v>2066</v>
      </c>
      <c r="E1355" s="114">
        <v>368.5</v>
      </c>
      <c r="F1355" s="114">
        <v>0</v>
      </c>
      <c r="G1355" s="114">
        <v>0</v>
      </c>
      <c r="H1355" s="114">
        <v>0</v>
      </c>
      <c r="I1355" s="114">
        <v>0</v>
      </c>
      <c r="J1355" s="91">
        <f t="shared" si="74"/>
        <v>368.5</v>
      </c>
      <c r="K1355" s="118" t="str">
        <f>IFERROR(VLOOKUP(C1355,'CEDARS School FRPL'!$C$4:$H$2393,6,FALSE),"No")</f>
        <v>No</v>
      </c>
      <c r="L1355" s="118" t="str">
        <f>VLOOKUP(A1355,'District Data'!$A$2:$P$321,14,FALSE)</f>
        <v>Yes</v>
      </c>
      <c r="M1355" s="120" t="str">
        <f>IFERROR(IF(AND(VLOOKUP(C1355,'Package 218'!$D:$D,1,FALSE)=C1355,VLOOKUP(C1355,'Package 218'!$D:$F,3,FALSE)="Yes",VLOOKUP(A1355,'District Data'!$A$2:$O$321,14,FALSE)="Yes"),"Yes","No"),"No")</f>
        <v>No</v>
      </c>
      <c r="N1355" s="23" t="str">
        <f t="shared" si="75"/>
        <v>No</v>
      </c>
      <c r="O1355" s="131" t="str">
        <f t="shared" si="76"/>
        <v>No</v>
      </c>
    </row>
    <row r="1356" spans="1:15" x14ac:dyDescent="0.25">
      <c r="A1356" s="136" t="s">
        <v>2036</v>
      </c>
      <c r="B1356" s="136" t="s">
        <v>3187</v>
      </c>
      <c r="C1356" s="26">
        <v>3054</v>
      </c>
      <c r="D1356" s="26" t="s">
        <v>2067</v>
      </c>
      <c r="E1356" s="114">
        <v>655.22</v>
      </c>
      <c r="F1356" s="114">
        <v>0</v>
      </c>
      <c r="G1356" s="114">
        <v>0</v>
      </c>
      <c r="H1356" s="114">
        <v>0</v>
      </c>
      <c r="I1356" s="114">
        <v>0</v>
      </c>
      <c r="J1356" s="91">
        <f t="shared" si="74"/>
        <v>655.22</v>
      </c>
      <c r="K1356" s="118" t="str">
        <f>IFERROR(VLOOKUP(C1356,'CEDARS School FRPL'!$C$4:$H$2393,6,FALSE),"No")</f>
        <v>Yes</v>
      </c>
      <c r="L1356" s="118" t="str">
        <f>VLOOKUP(A1356,'District Data'!$A$2:$P$321,14,FALSE)</f>
        <v>Yes</v>
      </c>
      <c r="M1356" s="120" t="str">
        <f>IFERROR(IF(AND(VLOOKUP(C1356,'Package 218'!$D:$D,1,FALSE)=C1356,VLOOKUP(C1356,'Package 218'!$D:$F,3,FALSE)="Yes",VLOOKUP(A1356,'District Data'!$A$2:$O$321,14,FALSE)="Yes"),"Yes","No"),"No")</f>
        <v>Yes</v>
      </c>
      <c r="N1356" s="23" t="str">
        <f t="shared" si="75"/>
        <v>Yes</v>
      </c>
      <c r="O1356" s="131" t="str">
        <f t="shared" si="76"/>
        <v>Yes</v>
      </c>
    </row>
    <row r="1357" spans="1:15" x14ac:dyDescent="0.25">
      <c r="A1357" s="136" t="s">
        <v>2036</v>
      </c>
      <c r="B1357" s="136" t="s">
        <v>3187</v>
      </c>
      <c r="C1357" s="26">
        <v>3116</v>
      </c>
      <c r="D1357" s="26" t="s">
        <v>2068</v>
      </c>
      <c r="E1357" s="114">
        <v>356.77</v>
      </c>
      <c r="F1357" s="114">
        <v>0</v>
      </c>
      <c r="G1357" s="114">
        <v>0</v>
      </c>
      <c r="H1357" s="114">
        <v>0</v>
      </c>
      <c r="I1357" s="114">
        <v>0</v>
      </c>
      <c r="J1357" s="91">
        <f t="shared" si="74"/>
        <v>356.77</v>
      </c>
      <c r="K1357" s="118" t="str">
        <f>IFERROR(VLOOKUP(C1357,'CEDARS School FRPL'!$C$4:$H$2393,6,FALSE),"No")</f>
        <v>Yes</v>
      </c>
      <c r="L1357" s="118" t="str">
        <f>VLOOKUP(A1357,'District Data'!$A$2:$P$321,14,FALSE)</f>
        <v>Yes</v>
      </c>
      <c r="M1357" s="120" t="str">
        <f>IFERROR(IF(AND(VLOOKUP(C1357,'Package 218'!$D:$D,1,FALSE)=C1357,VLOOKUP(C1357,'Package 218'!$D:$F,3,FALSE)="Yes",VLOOKUP(A1357,'District Data'!$A$2:$O$321,14,FALSE)="Yes"),"Yes","No"),"No")</f>
        <v>Yes</v>
      </c>
      <c r="N1357" s="23" t="str">
        <f t="shared" si="75"/>
        <v>Yes</v>
      </c>
      <c r="O1357" s="131" t="str">
        <f t="shared" si="76"/>
        <v>Yes</v>
      </c>
    </row>
    <row r="1358" spans="1:15" x14ac:dyDescent="0.25">
      <c r="A1358" s="136" t="s">
        <v>2036</v>
      </c>
      <c r="B1358" s="136" t="s">
        <v>3187</v>
      </c>
      <c r="C1358" s="26">
        <v>3244</v>
      </c>
      <c r="D1358" s="26" t="s">
        <v>2603</v>
      </c>
      <c r="E1358" s="114">
        <v>581.98</v>
      </c>
      <c r="F1358" s="114">
        <v>0</v>
      </c>
      <c r="G1358" s="114">
        <v>0</v>
      </c>
      <c r="H1358" s="114">
        <v>0</v>
      </c>
      <c r="I1358" s="114">
        <v>0</v>
      </c>
      <c r="J1358" s="91">
        <f t="shared" si="74"/>
        <v>581.98</v>
      </c>
      <c r="K1358" s="118" t="str">
        <f>IFERROR(VLOOKUP(C1358,'CEDARS School FRPL'!$C$4:$H$2393,6,FALSE),"No")</f>
        <v>No</v>
      </c>
      <c r="L1358" s="118" t="str">
        <f>VLOOKUP(A1358,'District Data'!$A$2:$P$321,14,FALSE)</f>
        <v>Yes</v>
      </c>
      <c r="M1358" s="120" t="str">
        <f>IFERROR(IF(AND(VLOOKUP(C1358,'Package 218'!$D:$D,1,FALSE)=C1358,VLOOKUP(C1358,'Package 218'!$D:$F,3,FALSE)="Yes",VLOOKUP(A1358,'District Data'!$A$2:$O$321,14,FALSE)="Yes"),"Yes","No"),"No")</f>
        <v>No</v>
      </c>
      <c r="N1358" s="23" t="str">
        <f t="shared" si="75"/>
        <v>No</v>
      </c>
      <c r="O1358" s="131" t="str">
        <f t="shared" si="76"/>
        <v>No</v>
      </c>
    </row>
    <row r="1359" spans="1:15" x14ac:dyDescent="0.25">
      <c r="A1359" s="136" t="s">
        <v>2036</v>
      </c>
      <c r="B1359" s="136" t="s">
        <v>3187</v>
      </c>
      <c r="C1359" s="26">
        <v>3246</v>
      </c>
      <c r="D1359" s="26" t="s">
        <v>2607</v>
      </c>
      <c r="E1359" s="114">
        <v>975.09</v>
      </c>
      <c r="F1359" s="114">
        <v>0</v>
      </c>
      <c r="G1359" s="114">
        <v>116.07000000000001</v>
      </c>
      <c r="H1359" s="114">
        <v>0</v>
      </c>
      <c r="I1359" s="114">
        <v>0</v>
      </c>
      <c r="J1359" s="91">
        <f t="shared" si="74"/>
        <v>1091.1600000000001</v>
      </c>
      <c r="K1359" s="118" t="str">
        <f>IFERROR(VLOOKUP(C1359,'CEDARS School FRPL'!$C$4:$H$2393,6,FALSE),"No")</f>
        <v>No</v>
      </c>
      <c r="L1359" s="118" t="str">
        <f>VLOOKUP(A1359,'District Data'!$A$2:$P$321,14,FALSE)</f>
        <v>Yes</v>
      </c>
      <c r="M1359" s="120" t="str">
        <f>IFERROR(IF(AND(VLOOKUP(C1359,'Package 218'!$D:$D,1,FALSE)=C1359,VLOOKUP(C1359,'Package 218'!$D:$F,3,FALSE)="Yes",VLOOKUP(A1359,'District Data'!$A$2:$O$321,14,FALSE)="Yes"),"Yes","No"),"No")</f>
        <v>No</v>
      </c>
      <c r="N1359" s="23" t="str">
        <f t="shared" si="75"/>
        <v>No</v>
      </c>
      <c r="O1359" s="131" t="str">
        <f t="shared" si="76"/>
        <v>No</v>
      </c>
    </row>
    <row r="1360" spans="1:15" x14ac:dyDescent="0.25">
      <c r="A1360" s="136" t="s">
        <v>2036</v>
      </c>
      <c r="B1360" s="136" t="s">
        <v>3187</v>
      </c>
      <c r="C1360" s="26">
        <v>3397</v>
      </c>
      <c r="D1360" s="26" t="s">
        <v>2069</v>
      </c>
      <c r="E1360" s="114">
        <v>229.14</v>
      </c>
      <c r="F1360" s="114">
        <v>20.8</v>
      </c>
      <c r="G1360" s="114">
        <v>0</v>
      </c>
      <c r="H1360" s="114">
        <v>0</v>
      </c>
      <c r="I1360" s="114">
        <v>0</v>
      </c>
      <c r="J1360" s="91">
        <f t="shared" si="74"/>
        <v>249.94</v>
      </c>
      <c r="K1360" s="118" t="str">
        <f>IFERROR(VLOOKUP(C1360,'CEDARS School FRPL'!$C$4:$H$2393,6,FALSE),"No")</f>
        <v>No</v>
      </c>
      <c r="L1360" s="118" t="str">
        <f>VLOOKUP(A1360,'District Data'!$A$2:$P$321,14,FALSE)</f>
        <v>Yes</v>
      </c>
      <c r="M1360" s="120" t="str">
        <f>IFERROR(IF(AND(VLOOKUP(C1360,'Package 218'!$D:$D,1,FALSE)=C1360,VLOOKUP(C1360,'Package 218'!$D:$F,3,FALSE)="Yes",VLOOKUP(A1360,'District Data'!$A$2:$O$321,14,FALSE)="Yes"),"Yes","No"),"No")</f>
        <v>No</v>
      </c>
      <c r="N1360" s="23" t="str">
        <f t="shared" si="75"/>
        <v>No</v>
      </c>
      <c r="O1360" s="131" t="str">
        <f t="shared" si="76"/>
        <v>No</v>
      </c>
    </row>
    <row r="1361" spans="1:15" x14ac:dyDescent="0.25">
      <c r="A1361" s="136" t="s">
        <v>2036</v>
      </c>
      <c r="B1361" s="136" t="s">
        <v>3187</v>
      </c>
      <c r="C1361" s="26">
        <v>3398</v>
      </c>
      <c r="D1361" s="26" t="s">
        <v>2070</v>
      </c>
      <c r="E1361" s="114">
        <v>1288.0999999999999</v>
      </c>
      <c r="F1361" s="114">
        <v>0</v>
      </c>
      <c r="G1361" s="114">
        <v>72.570000000000007</v>
      </c>
      <c r="H1361" s="114">
        <v>0</v>
      </c>
      <c r="I1361" s="114">
        <v>0</v>
      </c>
      <c r="J1361" s="91">
        <f t="shared" si="74"/>
        <v>1360.6699999999998</v>
      </c>
      <c r="K1361" s="118" t="str">
        <f>IFERROR(VLOOKUP(C1361,'CEDARS School FRPL'!$C$4:$H$2393,6,FALSE),"No")</f>
        <v>Yes</v>
      </c>
      <c r="L1361" s="118" t="str">
        <f>VLOOKUP(A1361,'District Data'!$A$2:$P$321,14,FALSE)</f>
        <v>Yes</v>
      </c>
      <c r="M1361" s="120" t="str">
        <f>IFERROR(IF(AND(VLOOKUP(C1361,'Package 218'!$D:$D,1,FALSE)=C1361,VLOOKUP(C1361,'Package 218'!$D:$F,3,FALSE)="Yes",VLOOKUP(A1361,'District Data'!$A$2:$O$321,14,FALSE)="Yes"),"Yes","No"),"No")</f>
        <v>Yes</v>
      </c>
      <c r="N1361" s="23" t="str">
        <f t="shared" si="75"/>
        <v>Yes</v>
      </c>
      <c r="O1361" s="131" t="str">
        <f t="shared" si="76"/>
        <v>Yes</v>
      </c>
    </row>
    <row r="1362" spans="1:15" x14ac:dyDescent="0.25">
      <c r="A1362" s="136" t="s">
        <v>2036</v>
      </c>
      <c r="B1362" s="136" t="s">
        <v>3187</v>
      </c>
      <c r="C1362" s="26">
        <v>3448</v>
      </c>
      <c r="D1362" s="26" t="s">
        <v>2071</v>
      </c>
      <c r="E1362" s="114">
        <v>420.2</v>
      </c>
      <c r="F1362" s="114">
        <v>0</v>
      </c>
      <c r="G1362" s="114">
        <v>0</v>
      </c>
      <c r="H1362" s="114">
        <v>0</v>
      </c>
      <c r="I1362" s="114">
        <v>0</v>
      </c>
      <c r="J1362" s="91">
        <f t="shared" si="74"/>
        <v>420.2</v>
      </c>
      <c r="K1362" s="118" t="str">
        <f>IFERROR(VLOOKUP(C1362,'CEDARS School FRPL'!$C$4:$H$2393,6,FALSE),"No")</f>
        <v>Yes</v>
      </c>
      <c r="L1362" s="118" t="str">
        <f>VLOOKUP(A1362,'District Data'!$A$2:$P$321,14,FALSE)</f>
        <v>Yes</v>
      </c>
      <c r="M1362" s="120" t="str">
        <f>IFERROR(IF(AND(VLOOKUP(C1362,'Package 218'!$D:$D,1,FALSE)=C1362,VLOOKUP(C1362,'Package 218'!$D:$F,3,FALSE)="Yes",VLOOKUP(A1362,'District Data'!$A$2:$O$321,14,FALSE)="Yes"),"Yes","No"),"No")</f>
        <v>Yes</v>
      </c>
      <c r="N1362" s="23" t="str">
        <f t="shared" si="75"/>
        <v>Yes</v>
      </c>
      <c r="O1362" s="131" t="str">
        <f t="shared" si="76"/>
        <v>Yes</v>
      </c>
    </row>
    <row r="1363" spans="1:15" x14ac:dyDescent="0.25">
      <c r="A1363" s="136" t="s">
        <v>2036</v>
      </c>
      <c r="B1363" s="136" t="s">
        <v>3187</v>
      </c>
      <c r="C1363" s="26">
        <v>3449</v>
      </c>
      <c r="D1363" s="26" t="s">
        <v>2072</v>
      </c>
      <c r="E1363" s="114">
        <v>445.5</v>
      </c>
      <c r="F1363" s="114">
        <v>0</v>
      </c>
      <c r="G1363" s="114">
        <v>0</v>
      </c>
      <c r="H1363" s="114">
        <v>0</v>
      </c>
      <c r="I1363" s="114">
        <v>0</v>
      </c>
      <c r="J1363" s="91">
        <f t="shared" si="74"/>
        <v>445.5</v>
      </c>
      <c r="K1363" s="118" t="str">
        <f>IFERROR(VLOOKUP(C1363,'CEDARS School FRPL'!$C$4:$H$2393,6,FALSE),"No")</f>
        <v>Yes</v>
      </c>
      <c r="L1363" s="118" t="str">
        <f>VLOOKUP(A1363,'District Data'!$A$2:$P$321,14,FALSE)</f>
        <v>Yes</v>
      </c>
      <c r="M1363" s="120" t="str">
        <f>IFERROR(IF(AND(VLOOKUP(C1363,'Package 218'!$D:$D,1,FALSE)=C1363,VLOOKUP(C1363,'Package 218'!$D:$F,3,FALSE)="Yes",VLOOKUP(A1363,'District Data'!$A$2:$O$321,14,FALSE)="Yes"),"Yes","No"),"No")</f>
        <v>Yes</v>
      </c>
      <c r="N1363" s="23" t="str">
        <f t="shared" si="75"/>
        <v>Yes</v>
      </c>
      <c r="O1363" s="131" t="str">
        <f t="shared" si="76"/>
        <v>Yes</v>
      </c>
    </row>
    <row r="1364" spans="1:15" x14ac:dyDescent="0.25">
      <c r="A1364" s="136" t="s">
        <v>2036</v>
      </c>
      <c r="B1364" s="136" t="s">
        <v>3187</v>
      </c>
      <c r="C1364" s="26">
        <v>3452</v>
      </c>
      <c r="D1364" s="26" t="s">
        <v>2073</v>
      </c>
      <c r="E1364" s="114">
        <v>265.75</v>
      </c>
      <c r="F1364" s="114">
        <v>16.399999999999999</v>
      </c>
      <c r="G1364" s="114">
        <v>0</v>
      </c>
      <c r="H1364" s="114">
        <v>0</v>
      </c>
      <c r="I1364" s="114">
        <v>0</v>
      </c>
      <c r="J1364" s="91">
        <f t="shared" si="74"/>
        <v>282.14999999999998</v>
      </c>
      <c r="K1364" s="118" t="str">
        <f>IFERROR(VLOOKUP(C1364,'CEDARS School FRPL'!$C$4:$H$2393,6,FALSE),"No")</f>
        <v>No</v>
      </c>
      <c r="L1364" s="118" t="str">
        <f>VLOOKUP(A1364,'District Data'!$A$2:$P$321,14,FALSE)</f>
        <v>Yes</v>
      </c>
      <c r="M1364" s="120" t="str">
        <f>IFERROR(IF(AND(VLOOKUP(C1364,'Package 218'!$D:$D,1,FALSE)=C1364,VLOOKUP(C1364,'Package 218'!$D:$F,3,FALSE)="Yes",VLOOKUP(A1364,'District Data'!$A$2:$O$321,14,FALSE)="Yes"),"Yes","No"),"No")</f>
        <v>No</v>
      </c>
      <c r="N1364" s="23" t="str">
        <f t="shared" si="75"/>
        <v>No</v>
      </c>
      <c r="O1364" s="131" t="str">
        <f t="shared" si="76"/>
        <v>No</v>
      </c>
    </row>
    <row r="1365" spans="1:15" x14ac:dyDescent="0.25">
      <c r="A1365" s="136" t="s">
        <v>2036</v>
      </c>
      <c r="B1365" s="136" t="s">
        <v>3187</v>
      </c>
      <c r="C1365" s="26">
        <v>3453</v>
      </c>
      <c r="D1365" s="26" t="s">
        <v>2074</v>
      </c>
      <c r="E1365" s="114">
        <v>328.6</v>
      </c>
      <c r="F1365" s="114">
        <v>0</v>
      </c>
      <c r="G1365" s="114">
        <v>0</v>
      </c>
      <c r="H1365" s="114">
        <v>0</v>
      </c>
      <c r="I1365" s="114">
        <v>0</v>
      </c>
      <c r="J1365" s="91">
        <f t="shared" si="74"/>
        <v>328.6</v>
      </c>
      <c r="K1365" s="118" t="str">
        <f>IFERROR(VLOOKUP(C1365,'CEDARS School FRPL'!$C$4:$H$2393,6,FALSE),"No")</f>
        <v>Yes</v>
      </c>
      <c r="L1365" s="118" t="str">
        <f>VLOOKUP(A1365,'District Data'!$A$2:$P$321,14,FALSE)</f>
        <v>Yes</v>
      </c>
      <c r="M1365" s="120" t="str">
        <f>IFERROR(IF(AND(VLOOKUP(C1365,'Package 218'!$D:$D,1,FALSE)=C1365,VLOOKUP(C1365,'Package 218'!$D:$F,3,FALSE)="Yes",VLOOKUP(A1365,'District Data'!$A$2:$O$321,14,FALSE)="Yes"),"Yes","No"),"No")</f>
        <v>Yes</v>
      </c>
      <c r="N1365" s="23" t="str">
        <f t="shared" si="75"/>
        <v>Yes</v>
      </c>
      <c r="O1365" s="131" t="str">
        <f t="shared" si="76"/>
        <v>Yes</v>
      </c>
    </row>
    <row r="1366" spans="1:15" x14ac:dyDescent="0.25">
      <c r="A1366" s="136" t="s">
        <v>2036</v>
      </c>
      <c r="B1366" s="136" t="s">
        <v>3187</v>
      </c>
      <c r="C1366" s="26">
        <v>3498</v>
      </c>
      <c r="D1366" s="26" t="s">
        <v>2075</v>
      </c>
      <c r="E1366" s="114">
        <v>320.60000000000002</v>
      </c>
      <c r="F1366" s="114">
        <v>18.600000000000001</v>
      </c>
      <c r="G1366" s="114">
        <v>0</v>
      </c>
      <c r="H1366" s="114">
        <v>0</v>
      </c>
      <c r="I1366" s="114">
        <v>0</v>
      </c>
      <c r="J1366" s="91">
        <f t="shared" si="74"/>
        <v>339.20000000000005</v>
      </c>
      <c r="K1366" s="118" t="str">
        <f>IFERROR(VLOOKUP(C1366,'CEDARS School FRPL'!$C$4:$H$2393,6,FALSE),"No")</f>
        <v>Yes</v>
      </c>
      <c r="L1366" s="118" t="str">
        <f>VLOOKUP(A1366,'District Data'!$A$2:$P$321,14,FALSE)</f>
        <v>Yes</v>
      </c>
      <c r="M1366" s="120" t="str">
        <f>IFERROR(IF(AND(VLOOKUP(C1366,'Package 218'!$D:$D,1,FALSE)=C1366,VLOOKUP(C1366,'Package 218'!$D:$F,3,FALSE)="Yes",VLOOKUP(A1366,'District Data'!$A$2:$O$321,14,FALSE)="Yes"),"Yes","No"),"No")</f>
        <v>Yes</v>
      </c>
      <c r="N1366" s="23" t="str">
        <f t="shared" si="75"/>
        <v>Yes</v>
      </c>
      <c r="O1366" s="131" t="str">
        <f t="shared" si="76"/>
        <v>Yes</v>
      </c>
    </row>
    <row r="1367" spans="1:15" x14ac:dyDescent="0.25">
      <c r="A1367" s="136" t="s">
        <v>2036</v>
      </c>
      <c r="B1367" s="136" t="s">
        <v>3187</v>
      </c>
      <c r="C1367" s="26">
        <v>3646</v>
      </c>
      <c r="D1367" s="26" t="s">
        <v>2076</v>
      </c>
      <c r="E1367" s="114">
        <v>404.4</v>
      </c>
      <c r="F1367" s="114">
        <v>0</v>
      </c>
      <c r="G1367" s="114">
        <v>0</v>
      </c>
      <c r="H1367" s="114">
        <v>0</v>
      </c>
      <c r="I1367" s="114">
        <v>0</v>
      </c>
      <c r="J1367" s="91">
        <f t="shared" si="74"/>
        <v>404.4</v>
      </c>
      <c r="K1367" s="118" t="str">
        <f>IFERROR(VLOOKUP(C1367,'CEDARS School FRPL'!$C$4:$H$2393,6,FALSE),"No")</f>
        <v>Yes</v>
      </c>
      <c r="L1367" s="118" t="str">
        <f>VLOOKUP(A1367,'District Data'!$A$2:$P$321,14,FALSE)</f>
        <v>Yes</v>
      </c>
      <c r="M1367" s="120" t="str">
        <f>IFERROR(IF(AND(VLOOKUP(C1367,'Package 218'!$D:$D,1,FALSE)=C1367,VLOOKUP(C1367,'Package 218'!$D:$F,3,FALSE)="Yes",VLOOKUP(A1367,'District Data'!$A$2:$O$321,14,FALSE)="Yes"),"Yes","No"),"No")</f>
        <v>Yes</v>
      </c>
      <c r="N1367" s="23" t="str">
        <f t="shared" si="75"/>
        <v>Yes</v>
      </c>
      <c r="O1367" s="131" t="str">
        <f t="shared" si="76"/>
        <v>Yes</v>
      </c>
    </row>
    <row r="1368" spans="1:15" x14ac:dyDescent="0.25">
      <c r="A1368" s="136" t="s">
        <v>2036</v>
      </c>
      <c r="B1368" s="136" t="s">
        <v>3187</v>
      </c>
      <c r="C1368" s="26">
        <v>3880</v>
      </c>
      <c r="D1368" s="26" t="s">
        <v>2077</v>
      </c>
      <c r="E1368" s="114">
        <v>521.88</v>
      </c>
      <c r="F1368" s="114">
        <v>0</v>
      </c>
      <c r="G1368" s="114">
        <v>30.59</v>
      </c>
      <c r="H1368" s="114">
        <v>0</v>
      </c>
      <c r="I1368" s="114">
        <v>0</v>
      </c>
      <c r="J1368" s="91">
        <f t="shared" si="74"/>
        <v>552.47</v>
      </c>
      <c r="K1368" s="118" t="str">
        <f>IFERROR(VLOOKUP(C1368,'CEDARS School FRPL'!$C$4:$H$2393,6,FALSE),"No")</f>
        <v>Yes</v>
      </c>
      <c r="L1368" s="118" t="str">
        <f>VLOOKUP(A1368,'District Data'!$A$2:$P$321,14,FALSE)</f>
        <v>Yes</v>
      </c>
      <c r="M1368" s="120" t="str">
        <f>IFERROR(IF(AND(VLOOKUP(C1368,'Package 218'!$D:$D,1,FALSE)=C1368,VLOOKUP(C1368,'Package 218'!$D:$F,3,FALSE)="Yes",VLOOKUP(A1368,'District Data'!$A$2:$O$321,14,FALSE)="Yes"),"Yes","No"),"No")</f>
        <v>Yes</v>
      </c>
      <c r="N1368" s="23" t="str">
        <f t="shared" si="75"/>
        <v>Yes</v>
      </c>
      <c r="O1368" s="131" t="str">
        <f t="shared" si="76"/>
        <v>Yes</v>
      </c>
    </row>
    <row r="1369" spans="1:15" x14ac:dyDescent="0.25">
      <c r="A1369" s="136" t="s">
        <v>2036</v>
      </c>
      <c r="B1369" s="136" t="s">
        <v>3187</v>
      </c>
      <c r="C1369" s="26">
        <v>4109</v>
      </c>
      <c r="D1369" s="26" t="s">
        <v>2078</v>
      </c>
      <c r="E1369" s="114">
        <v>100.24</v>
      </c>
      <c r="F1369" s="114">
        <v>0</v>
      </c>
      <c r="G1369" s="114">
        <v>2.2599999999999998</v>
      </c>
      <c r="H1369" s="114">
        <v>0</v>
      </c>
      <c r="I1369" s="114">
        <v>0</v>
      </c>
      <c r="J1369" s="91">
        <f t="shared" si="74"/>
        <v>102.5</v>
      </c>
      <c r="K1369" s="118" t="str">
        <f>IFERROR(VLOOKUP(C1369,'CEDARS School FRPL'!$C$4:$H$2393,6,FALSE),"No")</f>
        <v>Yes</v>
      </c>
      <c r="L1369" s="118" t="str">
        <f>VLOOKUP(A1369,'District Data'!$A$2:$P$321,14,FALSE)</f>
        <v>Yes</v>
      </c>
      <c r="M1369" s="120" t="str">
        <f>IFERROR(IF(AND(VLOOKUP(C1369,'Package 218'!$D:$D,1,FALSE)=C1369,VLOOKUP(C1369,'Package 218'!$D:$F,3,FALSE)="Yes",VLOOKUP(A1369,'District Data'!$A$2:$O$321,14,FALSE)="Yes"),"Yes","No"),"No")</f>
        <v>Yes</v>
      </c>
      <c r="N1369" s="23" t="str">
        <f t="shared" si="75"/>
        <v>Yes</v>
      </c>
      <c r="O1369" s="131" t="str">
        <f t="shared" si="76"/>
        <v>Yes</v>
      </c>
    </row>
    <row r="1370" spans="1:15" x14ac:dyDescent="0.25">
      <c r="A1370" s="136" t="s">
        <v>2036</v>
      </c>
      <c r="B1370" s="136" t="s">
        <v>3187</v>
      </c>
      <c r="C1370" s="26">
        <v>4283</v>
      </c>
      <c r="D1370" s="26" t="s">
        <v>2079</v>
      </c>
      <c r="E1370" s="114">
        <v>15.92</v>
      </c>
      <c r="F1370" s="114">
        <v>0</v>
      </c>
      <c r="G1370" s="114">
        <v>0</v>
      </c>
      <c r="H1370" s="114">
        <v>0</v>
      </c>
      <c r="I1370" s="114">
        <v>0</v>
      </c>
      <c r="J1370" s="91">
        <f t="shared" si="74"/>
        <v>15.92</v>
      </c>
      <c r="K1370" s="118" t="str">
        <f>IFERROR(VLOOKUP(C1370,'CEDARS School FRPL'!$C$4:$H$2393,6,FALSE),"No")</f>
        <v>Yes</v>
      </c>
      <c r="L1370" s="118" t="str">
        <f>VLOOKUP(A1370,'District Data'!$A$2:$P$321,14,FALSE)</f>
        <v>Yes</v>
      </c>
      <c r="M1370" s="120" t="str">
        <f>IFERROR(IF(AND(VLOOKUP(C1370,'Package 218'!$D:$D,1,FALSE)=C1370,VLOOKUP(C1370,'Package 218'!$D:$F,3,FALSE)="Yes",VLOOKUP(A1370,'District Data'!$A$2:$O$321,14,FALSE)="Yes"),"Yes","No"),"No")</f>
        <v>Yes</v>
      </c>
      <c r="N1370" s="23" t="str">
        <f t="shared" si="75"/>
        <v>Yes</v>
      </c>
      <c r="O1370" s="131" t="str">
        <f t="shared" si="76"/>
        <v>Yes</v>
      </c>
    </row>
    <row r="1371" spans="1:15" x14ac:dyDescent="0.25">
      <c r="A1371" s="136" t="s">
        <v>2036</v>
      </c>
      <c r="B1371" s="136" t="s">
        <v>3187</v>
      </c>
      <c r="C1371" s="26">
        <v>4537</v>
      </c>
      <c r="D1371" s="26" t="s">
        <v>2080</v>
      </c>
      <c r="E1371" s="114">
        <v>432.5</v>
      </c>
      <c r="F1371" s="114">
        <v>18.5</v>
      </c>
      <c r="G1371" s="114">
        <v>0</v>
      </c>
      <c r="H1371" s="114">
        <v>0</v>
      </c>
      <c r="I1371" s="114">
        <v>0</v>
      </c>
      <c r="J1371" s="91">
        <f t="shared" si="74"/>
        <v>451</v>
      </c>
      <c r="K1371" s="118" t="str">
        <f>IFERROR(VLOOKUP(C1371,'CEDARS School FRPL'!$C$4:$H$2393,6,FALSE),"No")</f>
        <v>No</v>
      </c>
      <c r="L1371" s="118" t="str">
        <f>VLOOKUP(A1371,'District Data'!$A$2:$P$321,14,FALSE)</f>
        <v>Yes</v>
      </c>
      <c r="M1371" s="120" t="str">
        <f>IFERROR(IF(AND(VLOOKUP(C1371,'Package 218'!$D:$D,1,FALSE)=C1371,VLOOKUP(C1371,'Package 218'!$D:$F,3,FALSE)="Yes",VLOOKUP(A1371,'District Data'!$A$2:$O$321,14,FALSE)="Yes"),"Yes","No"),"No")</f>
        <v>No</v>
      </c>
      <c r="N1371" s="23" t="str">
        <f t="shared" si="75"/>
        <v>No</v>
      </c>
      <c r="O1371" s="131" t="str">
        <f t="shared" si="76"/>
        <v>No</v>
      </c>
    </row>
    <row r="1372" spans="1:15" x14ac:dyDescent="0.25">
      <c r="A1372" s="136" t="s">
        <v>2036</v>
      </c>
      <c r="B1372" s="136" t="s">
        <v>3187</v>
      </c>
      <c r="C1372" s="26">
        <v>4575</v>
      </c>
      <c r="D1372" s="26" t="s">
        <v>2081</v>
      </c>
      <c r="E1372" s="114">
        <v>432.95</v>
      </c>
      <c r="F1372" s="114">
        <v>0</v>
      </c>
      <c r="G1372" s="114">
        <v>0</v>
      </c>
      <c r="H1372" s="114">
        <v>0</v>
      </c>
      <c r="I1372" s="114">
        <v>0</v>
      </c>
      <c r="J1372" s="91">
        <f t="shared" si="74"/>
        <v>432.95</v>
      </c>
      <c r="K1372" s="118" t="str">
        <f>IFERROR(VLOOKUP(C1372,'CEDARS School FRPL'!$C$4:$H$2393,6,FALSE),"No")</f>
        <v>Yes</v>
      </c>
      <c r="L1372" s="118" t="str">
        <f>VLOOKUP(A1372,'District Data'!$A$2:$P$321,14,FALSE)</f>
        <v>Yes</v>
      </c>
      <c r="M1372" s="120" t="str">
        <f>IFERROR(IF(AND(VLOOKUP(C1372,'Package 218'!$D:$D,1,FALSE)=C1372,VLOOKUP(C1372,'Package 218'!$D:$F,3,FALSE)="Yes",VLOOKUP(A1372,'District Data'!$A$2:$O$321,14,FALSE)="Yes"),"Yes","No"),"No")</f>
        <v>Yes</v>
      </c>
      <c r="N1372" s="23" t="str">
        <f t="shared" si="75"/>
        <v>Yes</v>
      </c>
      <c r="O1372" s="131" t="str">
        <f t="shared" si="76"/>
        <v>Yes</v>
      </c>
    </row>
    <row r="1373" spans="1:15" x14ac:dyDescent="0.25">
      <c r="A1373" s="136" t="s">
        <v>2036</v>
      </c>
      <c r="B1373" s="136" t="s">
        <v>3187</v>
      </c>
      <c r="C1373" s="26">
        <v>5066</v>
      </c>
      <c r="D1373" s="26" t="s">
        <v>2082</v>
      </c>
      <c r="E1373" s="114">
        <v>411.4</v>
      </c>
      <c r="F1373" s="114">
        <v>0</v>
      </c>
      <c r="G1373" s="114">
        <v>0</v>
      </c>
      <c r="H1373" s="114">
        <v>0</v>
      </c>
      <c r="I1373" s="114">
        <v>0</v>
      </c>
      <c r="J1373" s="91">
        <f t="shared" si="74"/>
        <v>411.4</v>
      </c>
      <c r="K1373" s="118" t="str">
        <f>IFERROR(VLOOKUP(C1373,'CEDARS School FRPL'!$C$4:$H$2393,6,FALSE),"No")</f>
        <v>Yes</v>
      </c>
      <c r="L1373" s="118" t="str">
        <f>VLOOKUP(A1373,'District Data'!$A$2:$P$321,14,FALSE)</f>
        <v>Yes</v>
      </c>
      <c r="M1373" s="120" t="str">
        <f>IFERROR(IF(AND(VLOOKUP(C1373,'Package 218'!$D:$D,1,FALSE)=C1373,VLOOKUP(C1373,'Package 218'!$D:$F,3,FALSE)="Yes",VLOOKUP(A1373,'District Data'!$A$2:$O$321,14,FALSE)="Yes"),"Yes","No"),"No")</f>
        <v>Yes</v>
      </c>
      <c r="N1373" s="23" t="str">
        <f t="shared" si="75"/>
        <v>Yes</v>
      </c>
      <c r="O1373" s="131" t="str">
        <f t="shared" si="76"/>
        <v>Yes</v>
      </c>
    </row>
    <row r="1374" spans="1:15" x14ac:dyDescent="0.25">
      <c r="A1374" s="136" t="s">
        <v>2036</v>
      </c>
      <c r="B1374" s="136" t="s">
        <v>3187</v>
      </c>
      <c r="C1374" s="26">
        <v>5169</v>
      </c>
      <c r="D1374" s="26" t="s">
        <v>2604</v>
      </c>
      <c r="E1374" s="114">
        <v>532.36</v>
      </c>
      <c r="F1374" s="114">
        <v>0</v>
      </c>
      <c r="G1374" s="114">
        <v>27.830000000000002</v>
      </c>
      <c r="H1374" s="114">
        <v>0</v>
      </c>
      <c r="I1374" s="114">
        <v>0</v>
      </c>
      <c r="J1374" s="91">
        <f t="shared" si="74"/>
        <v>560.19000000000005</v>
      </c>
      <c r="K1374" s="118" t="str">
        <f>IFERROR(VLOOKUP(C1374,'CEDARS School FRPL'!$C$4:$H$2393,6,FALSE),"No")</f>
        <v>No</v>
      </c>
      <c r="L1374" s="118" t="str">
        <f>VLOOKUP(A1374,'District Data'!$A$2:$P$321,14,FALSE)</f>
        <v>Yes</v>
      </c>
      <c r="M1374" s="120" t="str">
        <f>IFERROR(IF(AND(VLOOKUP(C1374,'Package 218'!$D:$D,1,FALSE)=C1374,VLOOKUP(C1374,'Package 218'!$D:$F,3,FALSE)="Yes",VLOOKUP(A1374,'District Data'!$A$2:$O$321,14,FALSE)="Yes"),"Yes","No"),"No")</f>
        <v>No</v>
      </c>
      <c r="N1374" s="23" t="str">
        <f t="shared" si="75"/>
        <v>No</v>
      </c>
      <c r="O1374" s="131" t="str">
        <f t="shared" si="76"/>
        <v>No</v>
      </c>
    </row>
    <row r="1375" spans="1:15" x14ac:dyDescent="0.25">
      <c r="A1375" s="136" t="s">
        <v>2036</v>
      </c>
      <c r="B1375" s="136" t="s">
        <v>3187</v>
      </c>
      <c r="C1375" s="26">
        <v>5170</v>
      </c>
      <c r="D1375" s="26" t="s">
        <v>2083</v>
      </c>
      <c r="E1375" s="114">
        <v>555.04</v>
      </c>
      <c r="F1375" s="114">
        <v>0</v>
      </c>
      <c r="G1375" s="114">
        <v>0</v>
      </c>
      <c r="H1375" s="114">
        <v>0</v>
      </c>
      <c r="I1375" s="114">
        <v>0</v>
      </c>
      <c r="J1375" s="91">
        <f t="shared" si="74"/>
        <v>555.04</v>
      </c>
      <c r="K1375" s="118" t="str">
        <f>IFERROR(VLOOKUP(C1375,'CEDARS School FRPL'!$C$4:$H$2393,6,FALSE),"No")</f>
        <v>Yes</v>
      </c>
      <c r="L1375" s="118" t="str">
        <f>VLOOKUP(A1375,'District Data'!$A$2:$P$321,14,FALSE)</f>
        <v>Yes</v>
      </c>
      <c r="M1375" s="120" t="str">
        <f>IFERROR(IF(AND(VLOOKUP(C1375,'Package 218'!$D:$D,1,FALSE)=C1375,VLOOKUP(C1375,'Package 218'!$D:$F,3,FALSE)="Yes",VLOOKUP(A1375,'District Data'!$A$2:$O$321,14,FALSE)="Yes"),"Yes","No"),"No")</f>
        <v>Yes</v>
      </c>
      <c r="N1375" s="23" t="str">
        <f t="shared" si="75"/>
        <v>Yes</v>
      </c>
      <c r="O1375" s="131" t="str">
        <f t="shared" si="76"/>
        <v>Yes</v>
      </c>
    </row>
    <row r="1376" spans="1:15" x14ac:dyDescent="0.25">
      <c r="A1376" s="136" t="s">
        <v>2036</v>
      </c>
      <c r="B1376" s="136" t="s">
        <v>3187</v>
      </c>
      <c r="C1376" s="26">
        <v>5458</v>
      </c>
      <c r="D1376" s="26" t="s">
        <v>2601</v>
      </c>
      <c r="E1376" s="114">
        <v>360.07</v>
      </c>
      <c r="F1376" s="114">
        <v>0</v>
      </c>
      <c r="G1376" s="114">
        <v>6.04</v>
      </c>
      <c r="H1376" s="114">
        <v>0</v>
      </c>
      <c r="I1376" s="114">
        <v>0</v>
      </c>
      <c r="J1376" s="91">
        <f t="shared" si="74"/>
        <v>366.11</v>
      </c>
      <c r="K1376" s="118" t="str">
        <f>IFERROR(VLOOKUP(C1376,'CEDARS School FRPL'!$C$4:$H$2393,6,FALSE),"No")</f>
        <v>No</v>
      </c>
      <c r="L1376" s="118" t="str">
        <f>VLOOKUP(A1376,'District Data'!$A$2:$P$321,14,FALSE)</f>
        <v>Yes</v>
      </c>
      <c r="M1376" s="120" t="str">
        <f>IFERROR(IF(AND(VLOOKUP(C1376,'Package 218'!$D:$D,1,FALSE)=C1376,VLOOKUP(C1376,'Package 218'!$D:$F,3,FALSE)="Yes",VLOOKUP(A1376,'District Data'!$A$2:$O$321,14,FALSE)="Yes"),"Yes","No"),"No")</f>
        <v>No</v>
      </c>
      <c r="N1376" s="23" t="str">
        <f t="shared" si="75"/>
        <v>No</v>
      </c>
      <c r="O1376" s="131" t="str">
        <f t="shared" si="76"/>
        <v>No</v>
      </c>
    </row>
    <row r="1377" spans="1:15" x14ac:dyDescent="0.25">
      <c r="A1377" s="136" t="s">
        <v>2036</v>
      </c>
      <c r="B1377" s="136" t="s">
        <v>3187</v>
      </c>
      <c r="C1377" s="26">
        <v>5627</v>
      </c>
      <c r="D1377" s="26" t="s">
        <v>2910</v>
      </c>
      <c r="E1377" s="114">
        <v>130.68</v>
      </c>
      <c r="F1377" s="114">
        <v>0</v>
      </c>
      <c r="G1377" s="114">
        <v>0</v>
      </c>
      <c r="H1377" s="114">
        <v>0</v>
      </c>
      <c r="I1377" s="114">
        <v>0</v>
      </c>
      <c r="J1377" s="91">
        <f t="shared" si="74"/>
        <v>130.68</v>
      </c>
      <c r="K1377" s="118" t="str">
        <f>IFERROR(VLOOKUP(C1377,'CEDARS School FRPL'!$C$4:$H$2393,6,FALSE),"No")</f>
        <v>No</v>
      </c>
      <c r="L1377" s="118" t="str">
        <f>VLOOKUP(A1377,'District Data'!$A$2:$P$321,14,FALSE)</f>
        <v>Yes</v>
      </c>
      <c r="M1377" s="120" t="str">
        <f>IFERROR(IF(AND(VLOOKUP(C1377,'Package 218'!$D:$D,1,FALSE)=C1377,VLOOKUP(C1377,'Package 218'!$D:$F,3,FALSE)="Yes",VLOOKUP(A1377,'District Data'!$A$2:$O$321,14,FALSE)="Yes"),"Yes","No"),"No")</f>
        <v>No</v>
      </c>
      <c r="N1377" s="23" t="str">
        <f t="shared" si="75"/>
        <v>No</v>
      </c>
      <c r="O1377" s="131" t="str">
        <f t="shared" si="76"/>
        <v>No</v>
      </c>
    </row>
    <row r="1378" spans="1:15" x14ac:dyDescent="0.25">
      <c r="A1378" s="136" t="s">
        <v>2036</v>
      </c>
      <c r="B1378" s="136" t="s">
        <v>3187</v>
      </c>
      <c r="C1378" s="26">
        <v>5697</v>
      </c>
      <c r="D1378" s="26" t="s">
        <v>3293</v>
      </c>
      <c r="E1378" s="114">
        <v>473.71</v>
      </c>
      <c r="F1378" s="114">
        <v>0</v>
      </c>
      <c r="G1378" s="114">
        <v>0</v>
      </c>
      <c r="H1378" s="114">
        <v>0</v>
      </c>
      <c r="I1378" s="114">
        <v>0</v>
      </c>
      <c r="J1378" s="91">
        <f t="shared" si="74"/>
        <v>473.71</v>
      </c>
      <c r="K1378" s="118" t="str">
        <f>IFERROR(VLOOKUP(C1378,'CEDARS School FRPL'!$C$4:$H$2393,6,FALSE),"No")</f>
        <v>Yes</v>
      </c>
      <c r="L1378" s="118" t="str">
        <f>VLOOKUP(A1378,'District Data'!$A$2:$P$321,14,FALSE)</f>
        <v>Yes</v>
      </c>
      <c r="M1378" s="120" t="str">
        <f>IFERROR(IF(AND(VLOOKUP(C1378,'Package 218'!$D:$D,1,FALSE)=C1378,VLOOKUP(C1378,'Package 218'!$D:$F,3,FALSE)="Yes",VLOOKUP(A1378,'District Data'!$A$2:$O$321,14,FALSE)="Yes"),"Yes","No"),"No")</f>
        <v>Yes</v>
      </c>
      <c r="N1378" s="23" t="str">
        <f t="shared" si="75"/>
        <v>Yes</v>
      </c>
      <c r="O1378" s="131" t="str">
        <f t="shared" si="76"/>
        <v>Yes</v>
      </c>
    </row>
    <row r="1379" spans="1:15" x14ac:dyDescent="0.25">
      <c r="A1379" s="136" t="s">
        <v>2036</v>
      </c>
      <c r="B1379" s="136" t="s">
        <v>3187</v>
      </c>
      <c r="C1379" s="26">
        <v>5720</v>
      </c>
      <c r="D1379" s="26" t="s">
        <v>3294</v>
      </c>
      <c r="E1379" s="114">
        <v>178.6</v>
      </c>
      <c r="F1379" s="114">
        <v>0</v>
      </c>
      <c r="G1379" s="114">
        <v>0</v>
      </c>
      <c r="H1379" s="114">
        <v>0</v>
      </c>
      <c r="I1379" s="114">
        <v>0</v>
      </c>
      <c r="J1379" s="91">
        <f t="shared" si="74"/>
        <v>178.6</v>
      </c>
      <c r="K1379" s="118" t="str">
        <f>IFERROR(VLOOKUP(C1379,'CEDARS School FRPL'!$C$4:$H$2393,6,FALSE),"No")</f>
        <v>Yes</v>
      </c>
      <c r="L1379" s="118" t="str">
        <f>VLOOKUP(A1379,'District Data'!$A$2:$P$321,14,FALSE)</f>
        <v>Yes</v>
      </c>
      <c r="M1379" s="120" t="str">
        <f>IFERROR(IF(AND(VLOOKUP(C1379,'Package 218'!$D:$D,1,FALSE)=C1379,VLOOKUP(C1379,'Package 218'!$D:$F,3,FALSE)="Yes",VLOOKUP(A1379,'District Data'!$A$2:$O$321,14,FALSE)="Yes"),"Yes","No"),"No")</f>
        <v>Yes</v>
      </c>
      <c r="N1379" s="23" t="str">
        <f t="shared" si="75"/>
        <v>Yes</v>
      </c>
      <c r="O1379" s="131" t="str">
        <f t="shared" si="76"/>
        <v>Yes</v>
      </c>
    </row>
    <row r="1380" spans="1:15" x14ac:dyDescent="0.25">
      <c r="A1380" s="136" t="s">
        <v>2036</v>
      </c>
      <c r="B1380" s="136" t="s">
        <v>3187</v>
      </c>
      <c r="C1380" s="26">
        <v>5721</v>
      </c>
      <c r="D1380" s="26" t="s">
        <v>3296</v>
      </c>
      <c r="E1380" s="114">
        <v>234.91</v>
      </c>
      <c r="F1380" s="114">
        <v>0</v>
      </c>
      <c r="G1380" s="114">
        <v>0</v>
      </c>
      <c r="H1380" s="114">
        <v>0</v>
      </c>
      <c r="I1380" s="114">
        <v>0</v>
      </c>
      <c r="J1380" s="91">
        <f t="shared" si="74"/>
        <v>234.91</v>
      </c>
      <c r="K1380" s="118" t="str">
        <f>IFERROR(VLOOKUP(C1380,'CEDARS School FRPL'!$C$4:$H$2393,6,FALSE),"No")</f>
        <v>Yes</v>
      </c>
      <c r="L1380" s="118" t="str">
        <f>VLOOKUP(A1380,'District Data'!$A$2:$P$321,14,FALSE)</f>
        <v>Yes</v>
      </c>
      <c r="M1380" s="120" t="str">
        <f>IFERROR(IF(AND(VLOOKUP(C1380,'Package 218'!$D:$D,1,FALSE)=C1380,VLOOKUP(C1380,'Package 218'!$D:$F,3,FALSE)="Yes",VLOOKUP(A1380,'District Data'!$A$2:$O$321,14,FALSE)="Yes"),"Yes","No"),"No")</f>
        <v>Yes</v>
      </c>
      <c r="N1380" s="23" t="str">
        <f t="shared" si="75"/>
        <v>Yes</v>
      </c>
      <c r="O1380" s="131" t="str">
        <f t="shared" si="76"/>
        <v>Yes</v>
      </c>
    </row>
    <row r="1381" spans="1:15" x14ac:dyDescent="0.25">
      <c r="A1381" s="136" t="s">
        <v>2036</v>
      </c>
      <c r="B1381" s="136" t="s">
        <v>3187</v>
      </c>
      <c r="C1381" s="26">
        <v>5722</v>
      </c>
      <c r="D1381" s="26" t="s">
        <v>3295</v>
      </c>
      <c r="E1381" s="114">
        <v>617.04999999999995</v>
      </c>
      <c r="F1381" s="114">
        <v>0</v>
      </c>
      <c r="G1381" s="114">
        <v>25.54</v>
      </c>
      <c r="H1381" s="114">
        <v>0</v>
      </c>
      <c r="I1381" s="114">
        <v>0</v>
      </c>
      <c r="J1381" s="91">
        <f t="shared" si="74"/>
        <v>642.58999999999992</v>
      </c>
      <c r="K1381" s="118" t="str">
        <f>IFERROR(VLOOKUP(C1381,'CEDARS School FRPL'!$C$4:$H$2393,6,FALSE),"No")</f>
        <v>Yes</v>
      </c>
      <c r="L1381" s="118" t="str">
        <f>VLOOKUP(A1381,'District Data'!$A$2:$P$321,14,FALSE)</f>
        <v>Yes</v>
      </c>
      <c r="M1381" s="120" t="str">
        <f>IFERROR(IF(AND(VLOOKUP(C1381,'Package 218'!$D:$D,1,FALSE)=C1381,VLOOKUP(C1381,'Package 218'!$D:$F,3,FALSE)="Yes",VLOOKUP(A1381,'District Data'!$A$2:$O$321,14,FALSE)="Yes"),"Yes","No"),"No")</f>
        <v>Yes</v>
      </c>
      <c r="N1381" s="23" t="str">
        <f t="shared" si="75"/>
        <v>Yes</v>
      </c>
      <c r="O1381" s="131" t="str">
        <f t="shared" si="76"/>
        <v>Yes</v>
      </c>
    </row>
    <row r="1382" spans="1:15" x14ac:dyDescent="0.25">
      <c r="A1382" s="136" t="s">
        <v>247</v>
      </c>
      <c r="B1382" s="136" t="s">
        <v>2937</v>
      </c>
      <c r="C1382" s="26">
        <v>2466</v>
      </c>
      <c r="D1382" s="26" t="s">
        <v>248</v>
      </c>
      <c r="E1382" s="114">
        <v>175.04</v>
      </c>
      <c r="F1382" s="114">
        <v>0</v>
      </c>
      <c r="G1382" s="114">
        <v>0</v>
      </c>
      <c r="H1382" s="114">
        <v>0</v>
      </c>
      <c r="I1382" s="114">
        <v>0</v>
      </c>
      <c r="J1382" s="91">
        <f t="shared" si="74"/>
        <v>175.04</v>
      </c>
      <c r="K1382" s="118" t="str">
        <f>IFERROR(VLOOKUP(C1382,'CEDARS School FRPL'!$C$4:$H$2393,6,FALSE),"No")</f>
        <v>No</v>
      </c>
      <c r="L1382" s="118" t="str">
        <f>VLOOKUP(A1382,'District Data'!$A$2:$P$321,14,FALSE)</f>
        <v>Yes</v>
      </c>
      <c r="M1382" s="120" t="str">
        <f>IFERROR(IF(AND(VLOOKUP(C1382,'Package 218'!$D:$D,1,FALSE)=C1382,VLOOKUP(C1382,'Package 218'!$D:$F,3,FALSE)="Yes",VLOOKUP(A1382,'District Data'!$A$2:$O$321,14,FALSE)="Yes"),"Yes","No"),"No")</f>
        <v>No</v>
      </c>
      <c r="N1382" s="23" t="str">
        <f t="shared" si="75"/>
        <v>No</v>
      </c>
      <c r="O1382" s="131" t="str">
        <f t="shared" si="76"/>
        <v>No</v>
      </c>
    </row>
    <row r="1383" spans="1:15" x14ac:dyDescent="0.25">
      <c r="A1383" s="136" t="s">
        <v>2153</v>
      </c>
      <c r="B1383" s="136" t="s">
        <v>3203</v>
      </c>
      <c r="C1383" s="26">
        <v>2223</v>
      </c>
      <c r="D1383" s="26" t="s">
        <v>2154</v>
      </c>
      <c r="E1383" s="114">
        <v>508.99</v>
      </c>
      <c r="F1383" s="114">
        <v>0</v>
      </c>
      <c r="G1383" s="114">
        <v>0</v>
      </c>
      <c r="H1383" s="114">
        <v>0</v>
      </c>
      <c r="I1383" s="114">
        <v>0</v>
      </c>
      <c r="J1383" s="91">
        <f t="shared" si="74"/>
        <v>508.99</v>
      </c>
      <c r="K1383" s="118" t="str">
        <f>IFERROR(VLOOKUP(C1383,'CEDARS School FRPL'!$C$4:$H$2393,6,FALSE),"No")</f>
        <v>No</v>
      </c>
      <c r="L1383" s="118" t="str">
        <f>VLOOKUP(A1383,'District Data'!$A$2:$P$321,14,FALSE)</f>
        <v>Yes</v>
      </c>
      <c r="M1383" s="120" t="str">
        <f>IFERROR(IF(AND(VLOOKUP(C1383,'Package 218'!$D:$D,1,FALSE)=C1383,VLOOKUP(C1383,'Package 218'!$D:$F,3,FALSE)="Yes",VLOOKUP(A1383,'District Data'!$A$2:$O$321,14,FALSE)="Yes"),"Yes","No"),"No")</f>
        <v>No</v>
      </c>
      <c r="N1383" s="23" t="str">
        <f t="shared" si="75"/>
        <v>No</v>
      </c>
      <c r="O1383" s="131" t="str">
        <f t="shared" si="76"/>
        <v>No</v>
      </c>
    </row>
    <row r="1384" spans="1:15" x14ac:dyDescent="0.25">
      <c r="A1384" s="136" t="s">
        <v>2153</v>
      </c>
      <c r="B1384" s="136" t="s">
        <v>3203</v>
      </c>
      <c r="C1384" s="26">
        <v>3179</v>
      </c>
      <c r="D1384" s="26" t="s">
        <v>2155</v>
      </c>
      <c r="E1384" s="114">
        <v>868.23</v>
      </c>
      <c r="F1384" s="114">
        <v>0</v>
      </c>
      <c r="G1384" s="114">
        <v>0</v>
      </c>
      <c r="H1384" s="114">
        <v>0</v>
      </c>
      <c r="I1384" s="114">
        <v>0</v>
      </c>
      <c r="J1384" s="91">
        <f t="shared" si="74"/>
        <v>868.23</v>
      </c>
      <c r="K1384" s="118" t="str">
        <f>IFERROR(VLOOKUP(C1384,'CEDARS School FRPL'!$C$4:$H$2393,6,FALSE),"No")</f>
        <v>No</v>
      </c>
      <c r="L1384" s="118" t="str">
        <f>VLOOKUP(A1384,'District Data'!$A$2:$P$321,14,FALSE)</f>
        <v>Yes</v>
      </c>
      <c r="M1384" s="120" t="str">
        <f>IFERROR(IF(AND(VLOOKUP(C1384,'Package 218'!$D:$D,1,FALSE)=C1384,VLOOKUP(C1384,'Package 218'!$D:$F,3,FALSE)="Yes",VLOOKUP(A1384,'District Data'!$A$2:$O$321,14,FALSE)="Yes"),"Yes","No"),"No")</f>
        <v>No</v>
      </c>
      <c r="N1384" s="23" t="str">
        <f t="shared" si="75"/>
        <v>No</v>
      </c>
      <c r="O1384" s="131" t="str">
        <f t="shared" si="76"/>
        <v>No</v>
      </c>
    </row>
    <row r="1385" spans="1:15" x14ac:dyDescent="0.25">
      <c r="A1385" s="136" t="s">
        <v>2153</v>
      </c>
      <c r="B1385" s="136" t="s">
        <v>3203</v>
      </c>
      <c r="C1385" s="26">
        <v>3296</v>
      </c>
      <c r="D1385" s="26" t="s">
        <v>2156</v>
      </c>
      <c r="E1385" s="114">
        <v>692.73</v>
      </c>
      <c r="F1385" s="114">
        <v>0</v>
      </c>
      <c r="G1385" s="114">
        <v>0</v>
      </c>
      <c r="H1385" s="114">
        <v>0</v>
      </c>
      <c r="I1385" s="114">
        <v>0</v>
      </c>
      <c r="J1385" s="91">
        <f t="shared" si="74"/>
        <v>692.73</v>
      </c>
      <c r="K1385" s="118" t="str">
        <f>IFERROR(VLOOKUP(C1385,'CEDARS School FRPL'!$C$4:$H$2393,6,FALSE),"No")</f>
        <v>No</v>
      </c>
      <c r="L1385" s="118" t="str">
        <f>VLOOKUP(A1385,'District Data'!$A$2:$P$321,14,FALSE)</f>
        <v>Yes</v>
      </c>
      <c r="M1385" s="120" t="str">
        <f>IFERROR(IF(AND(VLOOKUP(C1385,'Package 218'!$D:$D,1,FALSE)=C1385,VLOOKUP(C1385,'Package 218'!$D:$F,3,FALSE)="Yes",VLOOKUP(A1385,'District Data'!$A$2:$O$321,14,FALSE)="Yes"),"Yes","No"),"No")</f>
        <v>No</v>
      </c>
      <c r="N1385" s="23" t="str">
        <f t="shared" si="75"/>
        <v>No</v>
      </c>
      <c r="O1385" s="131" t="str">
        <f t="shared" si="76"/>
        <v>No</v>
      </c>
    </row>
    <row r="1386" spans="1:15" x14ac:dyDescent="0.25">
      <c r="A1386" s="136" t="s">
        <v>2153</v>
      </c>
      <c r="B1386" s="136" t="s">
        <v>3203</v>
      </c>
      <c r="C1386" s="26">
        <v>3600</v>
      </c>
      <c r="D1386" s="26" t="s">
        <v>2157</v>
      </c>
      <c r="E1386" s="114">
        <v>1071.0999999999999</v>
      </c>
      <c r="F1386" s="114">
        <v>0</v>
      </c>
      <c r="G1386" s="114">
        <v>245.92999999999998</v>
      </c>
      <c r="H1386" s="114">
        <v>0</v>
      </c>
      <c r="I1386" s="114">
        <v>0.1</v>
      </c>
      <c r="J1386" s="91">
        <f t="shared" si="74"/>
        <v>1317.1299999999999</v>
      </c>
      <c r="K1386" s="118" t="str">
        <f>IFERROR(VLOOKUP(C1386,'CEDARS School FRPL'!$C$4:$H$2393,6,FALSE),"No")</f>
        <v>No</v>
      </c>
      <c r="L1386" s="118" t="str">
        <f>VLOOKUP(A1386,'District Data'!$A$2:$P$321,14,FALSE)</f>
        <v>Yes</v>
      </c>
      <c r="M1386" s="120" t="str">
        <f>IFERROR(IF(AND(VLOOKUP(C1386,'Package 218'!$D:$D,1,FALSE)=C1386,VLOOKUP(C1386,'Package 218'!$D:$F,3,FALSE)="Yes",VLOOKUP(A1386,'District Data'!$A$2:$O$321,14,FALSE)="Yes"),"Yes","No"),"No")</f>
        <v>No</v>
      </c>
      <c r="N1386" s="23" t="str">
        <f t="shared" si="75"/>
        <v>No</v>
      </c>
      <c r="O1386" s="131" t="str">
        <f t="shared" si="76"/>
        <v>No</v>
      </c>
    </row>
    <row r="1387" spans="1:15" x14ac:dyDescent="0.25">
      <c r="A1387" s="136" t="s">
        <v>2153</v>
      </c>
      <c r="B1387" s="136" t="s">
        <v>3203</v>
      </c>
      <c r="C1387" s="26">
        <v>3601</v>
      </c>
      <c r="D1387" s="26" t="s">
        <v>2158</v>
      </c>
      <c r="E1387" s="114">
        <v>455.66</v>
      </c>
      <c r="F1387" s="114">
        <v>0</v>
      </c>
      <c r="G1387" s="114">
        <v>0</v>
      </c>
      <c r="H1387" s="114">
        <v>0</v>
      </c>
      <c r="I1387" s="114">
        <v>0</v>
      </c>
      <c r="J1387" s="91">
        <f t="shared" si="74"/>
        <v>455.66</v>
      </c>
      <c r="K1387" s="118" t="str">
        <f>IFERROR(VLOOKUP(C1387,'CEDARS School FRPL'!$C$4:$H$2393,6,FALSE),"No")</f>
        <v>No</v>
      </c>
      <c r="L1387" s="118" t="str">
        <f>VLOOKUP(A1387,'District Data'!$A$2:$P$321,14,FALSE)</f>
        <v>Yes</v>
      </c>
      <c r="M1387" s="120" t="str">
        <f>IFERROR(IF(AND(VLOOKUP(C1387,'Package 218'!$D:$D,1,FALSE)=C1387,VLOOKUP(C1387,'Package 218'!$D:$F,3,FALSE)="Yes",VLOOKUP(A1387,'District Data'!$A$2:$O$321,14,FALSE)="Yes"),"Yes","No"),"No")</f>
        <v>No</v>
      </c>
      <c r="N1387" s="23" t="str">
        <f t="shared" si="75"/>
        <v>No</v>
      </c>
      <c r="O1387" s="131" t="str">
        <f t="shared" si="76"/>
        <v>No</v>
      </c>
    </row>
    <row r="1388" spans="1:15" x14ac:dyDescent="0.25">
      <c r="A1388" s="136" t="s">
        <v>2153</v>
      </c>
      <c r="B1388" s="136" t="s">
        <v>3203</v>
      </c>
      <c r="C1388" s="26">
        <v>3792</v>
      </c>
      <c r="D1388" s="26" t="s">
        <v>2159</v>
      </c>
      <c r="E1388" s="114">
        <v>483.4</v>
      </c>
      <c r="F1388" s="114">
        <v>0</v>
      </c>
      <c r="G1388" s="114">
        <v>0</v>
      </c>
      <c r="H1388" s="114">
        <v>0</v>
      </c>
      <c r="I1388" s="114">
        <v>0</v>
      </c>
      <c r="J1388" s="91">
        <f t="shared" si="74"/>
        <v>483.4</v>
      </c>
      <c r="K1388" s="118" t="str">
        <f>IFERROR(VLOOKUP(C1388,'CEDARS School FRPL'!$C$4:$H$2393,6,FALSE),"No")</f>
        <v>No</v>
      </c>
      <c r="L1388" s="118" t="str">
        <f>VLOOKUP(A1388,'District Data'!$A$2:$P$321,14,FALSE)</f>
        <v>Yes</v>
      </c>
      <c r="M1388" s="120" t="str">
        <f>IFERROR(IF(AND(VLOOKUP(C1388,'Package 218'!$D:$D,1,FALSE)=C1388,VLOOKUP(C1388,'Package 218'!$D:$F,3,FALSE)="Yes",VLOOKUP(A1388,'District Data'!$A$2:$O$321,14,FALSE)="Yes"),"Yes","No"),"No")</f>
        <v>No</v>
      </c>
      <c r="N1388" s="23" t="str">
        <f t="shared" si="75"/>
        <v>No</v>
      </c>
      <c r="O1388" s="131" t="str">
        <f t="shared" si="76"/>
        <v>No</v>
      </c>
    </row>
    <row r="1389" spans="1:15" x14ac:dyDescent="0.25">
      <c r="A1389" s="136" t="s">
        <v>2153</v>
      </c>
      <c r="B1389" s="136" t="s">
        <v>3203</v>
      </c>
      <c r="C1389" s="26">
        <v>4325</v>
      </c>
      <c r="D1389" s="26" t="s">
        <v>2160</v>
      </c>
      <c r="E1389" s="114">
        <v>637.54</v>
      </c>
      <c r="F1389" s="114">
        <v>0</v>
      </c>
      <c r="G1389" s="114">
        <v>0</v>
      </c>
      <c r="H1389" s="114">
        <v>0</v>
      </c>
      <c r="I1389" s="114">
        <v>0</v>
      </c>
      <c r="J1389" s="91">
        <f t="shared" si="74"/>
        <v>637.54</v>
      </c>
      <c r="K1389" s="118" t="str">
        <f>IFERROR(VLOOKUP(C1389,'CEDARS School FRPL'!$C$4:$H$2393,6,FALSE),"No")</f>
        <v>No</v>
      </c>
      <c r="L1389" s="118" t="str">
        <f>VLOOKUP(A1389,'District Data'!$A$2:$P$321,14,FALSE)</f>
        <v>Yes</v>
      </c>
      <c r="M1389" s="120" t="str">
        <f>IFERROR(IF(AND(VLOOKUP(C1389,'Package 218'!$D:$D,1,FALSE)=C1389,VLOOKUP(C1389,'Package 218'!$D:$F,3,FALSE)="Yes",VLOOKUP(A1389,'District Data'!$A$2:$O$321,14,FALSE)="Yes"),"Yes","No"),"No")</f>
        <v>No</v>
      </c>
      <c r="N1389" s="23" t="str">
        <f t="shared" si="75"/>
        <v>No</v>
      </c>
      <c r="O1389" s="131" t="str">
        <f t="shared" si="76"/>
        <v>No</v>
      </c>
    </row>
    <row r="1390" spans="1:15" x14ac:dyDescent="0.25">
      <c r="A1390" s="136" t="s">
        <v>2153</v>
      </c>
      <c r="B1390" s="136" t="s">
        <v>3203</v>
      </c>
      <c r="C1390" s="26">
        <v>4447</v>
      </c>
      <c r="D1390" s="26" t="s">
        <v>2161</v>
      </c>
      <c r="E1390" s="114">
        <v>533.52</v>
      </c>
      <c r="F1390" s="114">
        <v>0</v>
      </c>
      <c r="G1390" s="114">
        <v>0</v>
      </c>
      <c r="H1390" s="114">
        <v>0</v>
      </c>
      <c r="I1390" s="114">
        <v>0</v>
      </c>
      <c r="J1390" s="91">
        <f t="shared" si="74"/>
        <v>533.52</v>
      </c>
      <c r="K1390" s="118" t="str">
        <f>IFERROR(VLOOKUP(C1390,'CEDARS School FRPL'!$C$4:$H$2393,6,FALSE),"No")</f>
        <v>No</v>
      </c>
      <c r="L1390" s="118" t="str">
        <f>VLOOKUP(A1390,'District Data'!$A$2:$P$321,14,FALSE)</f>
        <v>Yes</v>
      </c>
      <c r="M1390" s="120" t="str">
        <f>IFERROR(IF(AND(VLOOKUP(C1390,'Package 218'!$D:$D,1,FALSE)=C1390,VLOOKUP(C1390,'Package 218'!$D:$F,3,FALSE)="Yes",VLOOKUP(A1390,'District Data'!$A$2:$O$321,14,FALSE)="Yes"),"Yes","No"),"No")</f>
        <v>No</v>
      </c>
      <c r="N1390" s="23" t="str">
        <f t="shared" si="75"/>
        <v>No</v>
      </c>
      <c r="O1390" s="131" t="str">
        <f t="shared" si="76"/>
        <v>No</v>
      </c>
    </row>
    <row r="1391" spans="1:15" x14ac:dyDescent="0.25">
      <c r="A1391" s="136" t="s">
        <v>2012</v>
      </c>
      <c r="B1391" s="136" t="s">
        <v>3184</v>
      </c>
      <c r="C1391" s="26">
        <v>2875</v>
      </c>
      <c r="D1391" s="26" t="s">
        <v>2013</v>
      </c>
      <c r="E1391" s="114">
        <v>584.36</v>
      </c>
      <c r="F1391" s="114">
        <v>0</v>
      </c>
      <c r="G1391" s="114">
        <v>0</v>
      </c>
      <c r="H1391" s="114">
        <v>0</v>
      </c>
      <c r="I1391" s="114">
        <v>0</v>
      </c>
      <c r="J1391" s="91">
        <f t="shared" si="74"/>
        <v>584.36</v>
      </c>
      <c r="K1391" s="118" t="str">
        <f>IFERROR(VLOOKUP(C1391,'CEDARS School FRPL'!$C$4:$H$2393,6,FALSE),"No")</f>
        <v>No</v>
      </c>
      <c r="L1391" s="118" t="str">
        <f>VLOOKUP(A1391,'District Data'!$A$2:$P$321,14,FALSE)</f>
        <v>Yes</v>
      </c>
      <c r="M1391" s="120" t="str">
        <f>IFERROR(IF(AND(VLOOKUP(C1391,'Package 218'!$D:$D,1,FALSE)=C1391,VLOOKUP(C1391,'Package 218'!$D:$F,3,FALSE)="Yes",VLOOKUP(A1391,'District Data'!$A$2:$O$321,14,FALSE)="Yes"),"Yes","No"),"No")</f>
        <v>No</v>
      </c>
      <c r="N1391" s="23" t="str">
        <f t="shared" si="75"/>
        <v>No</v>
      </c>
      <c r="O1391" s="131" t="str">
        <f t="shared" si="76"/>
        <v>No</v>
      </c>
    </row>
    <row r="1392" spans="1:15" x14ac:dyDescent="0.25">
      <c r="A1392" s="136" t="s">
        <v>2012</v>
      </c>
      <c r="B1392" s="136" t="s">
        <v>3184</v>
      </c>
      <c r="C1392" s="26">
        <v>3247</v>
      </c>
      <c r="D1392" s="26" t="s">
        <v>2014</v>
      </c>
      <c r="E1392" s="114">
        <v>1637.89</v>
      </c>
      <c r="F1392" s="114">
        <v>0</v>
      </c>
      <c r="G1392" s="114">
        <v>230.87</v>
      </c>
      <c r="H1392" s="114">
        <v>17.100000000000001</v>
      </c>
      <c r="I1392" s="114">
        <v>1.64</v>
      </c>
      <c r="J1392" s="91">
        <f t="shared" si="74"/>
        <v>1887.5000000000002</v>
      </c>
      <c r="K1392" s="118" t="str">
        <f>IFERROR(VLOOKUP(C1392,'CEDARS School FRPL'!$C$4:$H$2393,6,FALSE),"No")</f>
        <v>No</v>
      </c>
      <c r="L1392" s="118" t="str">
        <f>VLOOKUP(A1392,'District Data'!$A$2:$P$321,14,FALSE)</f>
        <v>Yes</v>
      </c>
      <c r="M1392" s="120" t="str">
        <f>IFERROR(IF(AND(VLOOKUP(C1392,'Package 218'!$D:$D,1,FALSE)=C1392,VLOOKUP(C1392,'Package 218'!$D:$F,3,FALSE)="Yes",VLOOKUP(A1392,'District Data'!$A$2:$O$321,14,FALSE)="Yes"),"Yes","No"),"No")</f>
        <v>No</v>
      </c>
      <c r="N1392" s="23" t="str">
        <f t="shared" si="75"/>
        <v>No</v>
      </c>
      <c r="O1392" s="131" t="str">
        <f t="shared" si="76"/>
        <v>No</v>
      </c>
    </row>
    <row r="1393" spans="1:15" x14ac:dyDescent="0.25">
      <c r="A1393" s="136" t="s">
        <v>2012</v>
      </c>
      <c r="B1393" s="136" t="s">
        <v>3184</v>
      </c>
      <c r="C1393" s="26">
        <v>3349</v>
      </c>
      <c r="D1393" s="26" t="s">
        <v>2015</v>
      </c>
      <c r="E1393" s="114">
        <v>428.34</v>
      </c>
      <c r="F1393" s="114">
        <v>0</v>
      </c>
      <c r="G1393" s="114">
        <v>0</v>
      </c>
      <c r="H1393" s="114">
        <v>0</v>
      </c>
      <c r="I1393" s="114">
        <v>0</v>
      </c>
      <c r="J1393" s="91">
        <f t="shared" si="74"/>
        <v>428.34</v>
      </c>
      <c r="K1393" s="118" t="str">
        <f>IFERROR(VLOOKUP(C1393,'CEDARS School FRPL'!$C$4:$H$2393,6,FALSE),"No")</f>
        <v>No</v>
      </c>
      <c r="L1393" s="118" t="str">
        <f>VLOOKUP(A1393,'District Data'!$A$2:$P$321,14,FALSE)</f>
        <v>Yes</v>
      </c>
      <c r="M1393" s="120" t="str">
        <f>IFERROR(IF(AND(VLOOKUP(C1393,'Package 218'!$D:$D,1,FALSE)=C1393,VLOOKUP(C1393,'Package 218'!$D:$F,3,FALSE)="Yes",VLOOKUP(A1393,'District Data'!$A$2:$O$321,14,FALSE)="Yes"),"Yes","No"),"No")</f>
        <v>No</v>
      </c>
      <c r="N1393" s="23" t="str">
        <f t="shared" si="75"/>
        <v>No</v>
      </c>
      <c r="O1393" s="131" t="str">
        <f t="shared" si="76"/>
        <v>No</v>
      </c>
    </row>
    <row r="1394" spans="1:15" x14ac:dyDescent="0.25">
      <c r="A1394" s="26" t="s">
        <v>2012</v>
      </c>
      <c r="B1394" s="131" t="s">
        <v>3184</v>
      </c>
      <c r="C1394" s="26">
        <v>3399</v>
      </c>
      <c r="D1394" s="26" t="s">
        <v>2016</v>
      </c>
      <c r="E1394" s="114">
        <v>711.82</v>
      </c>
      <c r="F1394" s="114">
        <v>0</v>
      </c>
      <c r="G1394" s="114">
        <v>0</v>
      </c>
      <c r="H1394" s="114">
        <v>0</v>
      </c>
      <c r="I1394" s="114">
        <v>0</v>
      </c>
      <c r="J1394" s="91">
        <f t="shared" si="74"/>
        <v>711.82</v>
      </c>
      <c r="K1394" s="118" t="str">
        <f>IFERROR(VLOOKUP(C1394,'CEDARS School FRPL'!$C$4:$H$2393,6,FALSE),"No")</f>
        <v>No</v>
      </c>
      <c r="L1394" s="118" t="str">
        <f>VLOOKUP(A1394,'District Data'!$A$2:$P$321,14,FALSE)</f>
        <v>Yes</v>
      </c>
      <c r="M1394" s="120" t="str">
        <f>IFERROR(IF(AND(VLOOKUP(C1394,'Package 218'!$D:$D,1,FALSE)=C1394,VLOOKUP(C1394,'Package 218'!$D:$F,3,FALSE)="Yes",VLOOKUP(A1394,'District Data'!$A$2:$O$321,14,FALSE)="Yes"),"Yes","No"),"No")</f>
        <v>No</v>
      </c>
      <c r="N1394" s="23" t="str">
        <f t="shared" si="75"/>
        <v>No</v>
      </c>
      <c r="O1394" s="131" t="str">
        <f t="shared" si="76"/>
        <v>No</v>
      </c>
    </row>
    <row r="1395" spans="1:15" x14ac:dyDescent="0.25">
      <c r="A1395" s="136" t="s">
        <v>2012</v>
      </c>
      <c r="B1395" s="136" t="s">
        <v>3184</v>
      </c>
      <c r="C1395" s="26">
        <v>3499</v>
      </c>
      <c r="D1395" s="26" t="s">
        <v>2017</v>
      </c>
      <c r="E1395" s="114">
        <v>697.99</v>
      </c>
      <c r="F1395" s="114">
        <v>0</v>
      </c>
      <c r="G1395" s="114">
        <v>0</v>
      </c>
      <c r="H1395" s="114">
        <v>0</v>
      </c>
      <c r="I1395" s="114">
        <v>0</v>
      </c>
      <c r="J1395" s="91">
        <f t="shared" si="74"/>
        <v>697.99</v>
      </c>
      <c r="K1395" s="118" t="str">
        <f>IFERROR(VLOOKUP(C1395,'CEDARS School FRPL'!$C$4:$H$2393,6,FALSE),"No")</f>
        <v>No</v>
      </c>
      <c r="L1395" s="118" t="str">
        <f>VLOOKUP(A1395,'District Data'!$A$2:$P$321,14,FALSE)</f>
        <v>Yes</v>
      </c>
      <c r="M1395" s="120" t="str">
        <f>IFERROR(IF(AND(VLOOKUP(C1395,'Package 218'!$D:$D,1,FALSE)=C1395,VLOOKUP(C1395,'Package 218'!$D:$F,3,FALSE)="Yes",VLOOKUP(A1395,'District Data'!$A$2:$O$321,14,FALSE)="Yes"),"Yes","No"),"No")</f>
        <v>No</v>
      </c>
      <c r="N1395" s="23" t="str">
        <f t="shared" si="75"/>
        <v>No</v>
      </c>
      <c r="O1395" s="131" t="str">
        <f t="shared" si="76"/>
        <v>No</v>
      </c>
    </row>
    <row r="1396" spans="1:15" x14ac:dyDescent="0.25">
      <c r="A1396" s="136" t="s">
        <v>2012</v>
      </c>
      <c r="B1396" s="136" t="s">
        <v>3184</v>
      </c>
      <c r="C1396" s="26">
        <v>4132</v>
      </c>
      <c r="D1396" s="26" t="s">
        <v>2018</v>
      </c>
      <c r="E1396" s="114">
        <v>739.79</v>
      </c>
      <c r="F1396" s="114">
        <v>0</v>
      </c>
      <c r="G1396" s="114">
        <v>0</v>
      </c>
      <c r="H1396" s="114">
        <v>0</v>
      </c>
      <c r="I1396" s="114">
        <v>0</v>
      </c>
      <c r="J1396" s="91">
        <f t="shared" si="74"/>
        <v>739.79</v>
      </c>
      <c r="K1396" s="118" t="str">
        <f>IFERROR(VLOOKUP(C1396,'CEDARS School FRPL'!$C$4:$H$2393,6,FALSE),"No")</f>
        <v>No</v>
      </c>
      <c r="L1396" s="118" t="str">
        <f>VLOOKUP(A1396,'District Data'!$A$2:$P$321,14,FALSE)</f>
        <v>Yes</v>
      </c>
      <c r="M1396" s="120" t="str">
        <f>IFERROR(IF(AND(VLOOKUP(C1396,'Package 218'!$D:$D,1,FALSE)=C1396,VLOOKUP(C1396,'Package 218'!$D:$F,3,FALSE)="Yes",VLOOKUP(A1396,'District Data'!$A$2:$O$321,14,FALSE)="Yes"),"Yes","No"),"No")</f>
        <v>No</v>
      </c>
      <c r="N1396" s="23" t="str">
        <f t="shared" si="75"/>
        <v>No</v>
      </c>
      <c r="O1396" s="131" t="str">
        <f t="shared" si="76"/>
        <v>No</v>
      </c>
    </row>
    <row r="1397" spans="1:15" x14ac:dyDescent="0.25">
      <c r="A1397" s="136" t="s">
        <v>2012</v>
      </c>
      <c r="B1397" s="136" t="s">
        <v>3184</v>
      </c>
      <c r="C1397" s="26">
        <v>4166</v>
      </c>
      <c r="D1397" s="26" t="s">
        <v>2019</v>
      </c>
      <c r="E1397" s="114">
        <v>513.33000000000004</v>
      </c>
      <c r="F1397" s="114">
        <v>0</v>
      </c>
      <c r="G1397" s="114">
        <v>0</v>
      </c>
      <c r="H1397" s="114">
        <v>0</v>
      </c>
      <c r="I1397" s="114">
        <v>0</v>
      </c>
      <c r="J1397" s="91">
        <f t="shared" si="74"/>
        <v>513.33000000000004</v>
      </c>
      <c r="K1397" s="118" t="str">
        <f>IFERROR(VLOOKUP(C1397,'CEDARS School FRPL'!$C$4:$H$2393,6,FALSE),"No")</f>
        <v>No</v>
      </c>
      <c r="L1397" s="118" t="str">
        <f>VLOOKUP(A1397,'District Data'!$A$2:$P$321,14,FALSE)</f>
        <v>Yes</v>
      </c>
      <c r="M1397" s="120" t="str">
        <f>IFERROR(IF(AND(VLOOKUP(C1397,'Package 218'!$D:$D,1,FALSE)=C1397,VLOOKUP(C1397,'Package 218'!$D:$F,3,FALSE)="Yes",VLOOKUP(A1397,'District Data'!$A$2:$O$321,14,FALSE)="Yes"),"Yes","No"),"No")</f>
        <v>No</v>
      </c>
      <c r="N1397" s="23" t="str">
        <f t="shared" si="75"/>
        <v>No</v>
      </c>
      <c r="O1397" s="131" t="str">
        <f t="shared" si="76"/>
        <v>No</v>
      </c>
    </row>
    <row r="1398" spans="1:15" x14ac:dyDescent="0.25">
      <c r="A1398" s="136" t="s">
        <v>2012</v>
      </c>
      <c r="B1398" s="136" t="s">
        <v>3184</v>
      </c>
      <c r="C1398" s="26">
        <v>4250</v>
      </c>
      <c r="D1398" s="26" t="s">
        <v>2020</v>
      </c>
      <c r="E1398" s="114">
        <v>543.62</v>
      </c>
      <c r="F1398" s="114">
        <v>0</v>
      </c>
      <c r="G1398" s="114">
        <v>0</v>
      </c>
      <c r="H1398" s="114">
        <v>0</v>
      </c>
      <c r="I1398" s="114">
        <v>0</v>
      </c>
      <c r="J1398" s="91">
        <f t="shared" si="74"/>
        <v>543.62</v>
      </c>
      <c r="K1398" s="118" t="str">
        <f>IFERROR(VLOOKUP(C1398,'CEDARS School FRPL'!$C$4:$H$2393,6,FALSE),"No")</f>
        <v>No</v>
      </c>
      <c r="L1398" s="118" t="str">
        <f>VLOOKUP(A1398,'District Data'!$A$2:$P$321,14,FALSE)</f>
        <v>Yes</v>
      </c>
      <c r="M1398" s="120" t="str">
        <f>IFERROR(IF(AND(VLOOKUP(C1398,'Package 218'!$D:$D,1,FALSE)=C1398,VLOOKUP(C1398,'Package 218'!$D:$F,3,FALSE)="Yes",VLOOKUP(A1398,'District Data'!$A$2:$O$321,14,FALSE)="Yes"),"Yes","No"),"No")</f>
        <v>No</v>
      </c>
      <c r="N1398" s="23" t="str">
        <f t="shared" si="75"/>
        <v>No</v>
      </c>
      <c r="O1398" s="131" t="str">
        <f t="shared" si="76"/>
        <v>No</v>
      </c>
    </row>
    <row r="1399" spans="1:15" x14ac:dyDescent="0.25">
      <c r="A1399" s="136" t="s">
        <v>2012</v>
      </c>
      <c r="B1399" s="136" t="s">
        <v>3184</v>
      </c>
      <c r="C1399" s="26">
        <v>4402</v>
      </c>
      <c r="D1399" s="26" t="s">
        <v>2021</v>
      </c>
      <c r="E1399" s="114">
        <v>442.71</v>
      </c>
      <c r="F1399" s="114">
        <v>0</v>
      </c>
      <c r="G1399" s="114">
        <v>0</v>
      </c>
      <c r="H1399" s="114">
        <v>0</v>
      </c>
      <c r="I1399" s="114">
        <v>0</v>
      </c>
      <c r="J1399" s="91">
        <f t="shared" si="74"/>
        <v>442.71</v>
      </c>
      <c r="K1399" s="118" t="str">
        <f>IFERROR(VLOOKUP(C1399,'CEDARS School FRPL'!$C$4:$H$2393,6,FALSE),"No")</f>
        <v>Yes</v>
      </c>
      <c r="L1399" s="118" t="str">
        <f>VLOOKUP(A1399,'District Data'!$A$2:$P$321,14,FALSE)</f>
        <v>Yes</v>
      </c>
      <c r="M1399" s="120" t="str">
        <f>IFERROR(IF(AND(VLOOKUP(C1399,'Package 218'!$D:$D,1,FALSE)=C1399,VLOOKUP(C1399,'Package 218'!$D:$F,3,FALSE)="Yes",VLOOKUP(A1399,'District Data'!$A$2:$O$321,14,FALSE)="Yes"),"Yes","No"),"No")</f>
        <v>Yes</v>
      </c>
      <c r="N1399" s="23" t="str">
        <f t="shared" si="75"/>
        <v>Yes</v>
      </c>
      <c r="O1399" s="131" t="str">
        <f t="shared" si="76"/>
        <v>Yes</v>
      </c>
    </row>
    <row r="1400" spans="1:15" x14ac:dyDescent="0.25">
      <c r="A1400" s="136" t="s">
        <v>2012</v>
      </c>
      <c r="B1400" s="136" t="s">
        <v>3184</v>
      </c>
      <c r="C1400" s="26">
        <v>4435</v>
      </c>
      <c r="D1400" s="26" t="s">
        <v>2022</v>
      </c>
      <c r="E1400" s="114">
        <v>367.2</v>
      </c>
      <c r="F1400" s="114">
        <v>0</v>
      </c>
      <c r="G1400" s="114">
        <v>0</v>
      </c>
      <c r="H1400" s="114">
        <v>0</v>
      </c>
      <c r="I1400" s="114">
        <v>0</v>
      </c>
      <c r="J1400" s="91">
        <f t="shared" si="74"/>
        <v>367.2</v>
      </c>
      <c r="K1400" s="118" t="str">
        <f>IFERROR(VLOOKUP(C1400,'CEDARS School FRPL'!$C$4:$H$2393,6,FALSE),"No")</f>
        <v>No</v>
      </c>
      <c r="L1400" s="118" t="str">
        <f>VLOOKUP(A1400,'District Data'!$A$2:$P$321,14,FALSE)</f>
        <v>Yes</v>
      </c>
      <c r="M1400" s="120" t="str">
        <f>IFERROR(IF(AND(VLOOKUP(C1400,'Package 218'!$D:$D,1,FALSE)=C1400,VLOOKUP(C1400,'Package 218'!$D:$F,3,FALSE)="Yes",VLOOKUP(A1400,'District Data'!$A$2:$O$321,14,FALSE)="Yes"),"Yes","No"),"No")</f>
        <v>No</v>
      </c>
      <c r="N1400" s="23" t="str">
        <f t="shared" si="75"/>
        <v>No</v>
      </c>
      <c r="O1400" s="131" t="str">
        <f t="shared" si="76"/>
        <v>No</v>
      </c>
    </row>
    <row r="1401" spans="1:15" x14ac:dyDescent="0.25">
      <c r="A1401" s="136" t="s">
        <v>2012</v>
      </c>
      <c r="B1401" s="136" t="s">
        <v>3184</v>
      </c>
      <c r="C1401" s="26">
        <v>4502</v>
      </c>
      <c r="D1401" s="26" t="s">
        <v>204</v>
      </c>
      <c r="E1401" s="114">
        <v>862.02</v>
      </c>
      <c r="F1401" s="114">
        <v>0</v>
      </c>
      <c r="G1401" s="114">
        <v>0</v>
      </c>
      <c r="H1401" s="114">
        <v>0</v>
      </c>
      <c r="I1401" s="114">
        <v>0</v>
      </c>
      <c r="J1401" s="91">
        <f t="shared" si="74"/>
        <v>862.02</v>
      </c>
      <c r="K1401" s="118" t="str">
        <f>IFERROR(VLOOKUP(C1401,'CEDARS School FRPL'!$C$4:$H$2393,6,FALSE),"No")</f>
        <v>No</v>
      </c>
      <c r="L1401" s="118" t="str">
        <f>VLOOKUP(A1401,'District Data'!$A$2:$P$321,14,FALSE)</f>
        <v>Yes</v>
      </c>
      <c r="M1401" s="120" t="str">
        <f>IFERROR(IF(AND(VLOOKUP(C1401,'Package 218'!$D:$D,1,FALSE)=C1401,VLOOKUP(C1401,'Package 218'!$D:$F,3,FALSE)="Yes",VLOOKUP(A1401,'District Data'!$A$2:$O$321,14,FALSE)="Yes"),"Yes","No"),"No")</f>
        <v>No</v>
      </c>
      <c r="N1401" s="23" t="str">
        <f t="shared" si="75"/>
        <v>No</v>
      </c>
      <c r="O1401" s="131" t="str">
        <f t="shared" si="76"/>
        <v>No</v>
      </c>
    </row>
    <row r="1402" spans="1:15" x14ac:dyDescent="0.25">
      <c r="A1402" s="136" t="s">
        <v>2012</v>
      </c>
      <c r="B1402" s="136" t="s">
        <v>3184</v>
      </c>
      <c r="C1402" s="26">
        <v>4541</v>
      </c>
      <c r="D1402" s="26" t="s">
        <v>2023</v>
      </c>
      <c r="E1402" s="114">
        <v>428.77</v>
      </c>
      <c r="F1402" s="114">
        <v>0</v>
      </c>
      <c r="G1402" s="114">
        <v>0</v>
      </c>
      <c r="H1402" s="114">
        <v>0</v>
      </c>
      <c r="I1402" s="114">
        <v>0</v>
      </c>
      <c r="J1402" s="91">
        <f t="shared" si="74"/>
        <v>428.77</v>
      </c>
      <c r="K1402" s="118" t="str">
        <f>IFERROR(VLOOKUP(C1402,'CEDARS School FRPL'!$C$4:$H$2393,6,FALSE),"No")</f>
        <v>Yes</v>
      </c>
      <c r="L1402" s="118" t="str">
        <f>VLOOKUP(A1402,'District Data'!$A$2:$P$321,14,FALSE)</f>
        <v>Yes</v>
      </c>
      <c r="M1402" s="120" t="str">
        <f>IFERROR(IF(AND(VLOOKUP(C1402,'Package 218'!$D:$D,1,FALSE)=C1402,VLOOKUP(C1402,'Package 218'!$D:$F,3,FALSE)="Yes",VLOOKUP(A1402,'District Data'!$A$2:$O$321,14,FALSE)="Yes"),"Yes","No"),"No")</f>
        <v>Yes</v>
      </c>
      <c r="N1402" s="23" t="str">
        <f t="shared" si="75"/>
        <v>Yes</v>
      </c>
      <c r="O1402" s="131" t="str">
        <f t="shared" si="76"/>
        <v>Yes</v>
      </c>
    </row>
    <row r="1403" spans="1:15" x14ac:dyDescent="0.25">
      <c r="A1403" s="136" t="s">
        <v>2012</v>
      </c>
      <c r="B1403" s="136" t="s">
        <v>3184</v>
      </c>
      <c r="C1403" s="26">
        <v>4585</v>
      </c>
      <c r="D1403" s="26" t="s">
        <v>2024</v>
      </c>
      <c r="E1403" s="114">
        <v>1486.52</v>
      </c>
      <c r="F1403" s="114">
        <v>0</v>
      </c>
      <c r="G1403" s="114">
        <v>168.96</v>
      </c>
      <c r="H1403" s="114">
        <v>0</v>
      </c>
      <c r="I1403" s="114">
        <v>0.9</v>
      </c>
      <c r="J1403" s="91">
        <f t="shared" si="74"/>
        <v>1656.38</v>
      </c>
      <c r="K1403" s="118" t="str">
        <f>IFERROR(VLOOKUP(C1403,'CEDARS School FRPL'!$C$4:$H$2393,6,FALSE),"No")</f>
        <v>No</v>
      </c>
      <c r="L1403" s="118" t="str">
        <f>VLOOKUP(A1403,'District Data'!$A$2:$P$321,14,FALSE)</f>
        <v>Yes</v>
      </c>
      <c r="M1403" s="120" t="str">
        <f>IFERROR(IF(AND(VLOOKUP(C1403,'Package 218'!$D:$D,1,FALSE)=C1403,VLOOKUP(C1403,'Package 218'!$D:$F,3,FALSE)="Yes",VLOOKUP(A1403,'District Data'!$A$2:$O$321,14,FALSE)="Yes"),"Yes","No"),"No")</f>
        <v>No</v>
      </c>
      <c r="N1403" s="23" t="str">
        <f t="shared" si="75"/>
        <v>No</v>
      </c>
      <c r="O1403" s="131" t="str">
        <f t="shared" si="76"/>
        <v>No</v>
      </c>
    </row>
    <row r="1404" spans="1:15" x14ac:dyDescent="0.25">
      <c r="A1404" s="136" t="s">
        <v>2012</v>
      </c>
      <c r="B1404" s="136" t="s">
        <v>3184</v>
      </c>
      <c r="C1404" s="26">
        <v>5524</v>
      </c>
      <c r="D1404" s="26" t="s">
        <v>2846</v>
      </c>
      <c r="E1404" s="114">
        <v>448.16</v>
      </c>
      <c r="F1404" s="114">
        <v>0</v>
      </c>
      <c r="G1404" s="114">
        <v>0</v>
      </c>
      <c r="H1404" s="114">
        <v>0</v>
      </c>
      <c r="I1404" s="114">
        <v>0</v>
      </c>
      <c r="J1404" s="91">
        <f t="shared" si="74"/>
        <v>448.16</v>
      </c>
      <c r="K1404" s="118" t="str">
        <f>IFERROR(VLOOKUP(C1404,'CEDARS School FRPL'!$C$4:$H$2393,6,FALSE),"No")</f>
        <v>No</v>
      </c>
      <c r="L1404" s="118" t="str">
        <f>VLOOKUP(A1404,'District Data'!$A$2:$P$321,14,FALSE)</f>
        <v>Yes</v>
      </c>
      <c r="M1404" s="120" t="str">
        <f>IFERROR(IF(AND(VLOOKUP(C1404,'Package 218'!$D:$D,1,FALSE)=C1404,VLOOKUP(C1404,'Package 218'!$D:$F,3,FALSE)="Yes",VLOOKUP(A1404,'District Data'!$A$2:$O$321,14,FALSE)="Yes"),"Yes","No"),"No")</f>
        <v>No</v>
      </c>
      <c r="N1404" s="23" t="str">
        <f t="shared" si="75"/>
        <v>No</v>
      </c>
      <c r="O1404" s="131" t="str">
        <f t="shared" si="76"/>
        <v>No</v>
      </c>
    </row>
    <row r="1405" spans="1:15" x14ac:dyDescent="0.25">
      <c r="A1405" s="136" t="s">
        <v>462</v>
      </c>
      <c r="B1405" s="136" t="s">
        <v>2973</v>
      </c>
      <c r="C1405" s="26">
        <v>3683</v>
      </c>
      <c r="D1405" s="26" t="s">
        <v>2473</v>
      </c>
      <c r="E1405" s="114">
        <v>451.41</v>
      </c>
      <c r="F1405" s="114">
        <v>0</v>
      </c>
      <c r="G1405" s="114">
        <v>0</v>
      </c>
      <c r="H1405" s="114">
        <v>0</v>
      </c>
      <c r="I1405" s="114">
        <v>0</v>
      </c>
      <c r="J1405" s="91">
        <f t="shared" si="74"/>
        <v>451.41</v>
      </c>
      <c r="K1405" s="118" t="str">
        <f>IFERROR(VLOOKUP(C1405,'CEDARS School FRPL'!$C$4:$H$2393,6,FALSE),"No")</f>
        <v>No</v>
      </c>
      <c r="L1405" s="118" t="str">
        <f>VLOOKUP(A1405,'District Data'!$A$2:$P$321,14,FALSE)</f>
        <v>Yes</v>
      </c>
      <c r="M1405" s="120" t="str">
        <f>IFERROR(IF(AND(VLOOKUP(C1405,'Package 218'!$D:$D,1,FALSE)=C1405,VLOOKUP(C1405,'Package 218'!$D:$F,3,FALSE)="Yes",VLOOKUP(A1405,'District Data'!$A$2:$O$321,14,FALSE)="Yes"),"Yes","No"),"No")</f>
        <v>No</v>
      </c>
      <c r="N1405" s="23" t="str">
        <f t="shared" si="75"/>
        <v>No</v>
      </c>
      <c r="O1405" s="131" t="str">
        <f t="shared" si="76"/>
        <v>No</v>
      </c>
    </row>
    <row r="1406" spans="1:15" x14ac:dyDescent="0.25">
      <c r="A1406" s="136" t="s">
        <v>462</v>
      </c>
      <c r="B1406" s="136" t="s">
        <v>2973</v>
      </c>
      <c r="C1406" s="26">
        <v>4416</v>
      </c>
      <c r="D1406" s="26" t="s">
        <v>2474</v>
      </c>
      <c r="E1406" s="114">
        <v>511.08</v>
      </c>
      <c r="F1406" s="114">
        <v>0</v>
      </c>
      <c r="G1406" s="114">
        <v>0</v>
      </c>
      <c r="H1406" s="114">
        <v>0</v>
      </c>
      <c r="I1406" s="114">
        <v>0</v>
      </c>
      <c r="J1406" s="91">
        <f t="shared" si="74"/>
        <v>511.08</v>
      </c>
      <c r="K1406" s="118" t="str">
        <f>IFERROR(VLOOKUP(C1406,'CEDARS School FRPL'!$C$4:$H$2393,6,FALSE),"No")</f>
        <v>No</v>
      </c>
      <c r="L1406" s="118" t="str">
        <f>VLOOKUP(A1406,'District Data'!$A$2:$P$321,14,FALSE)</f>
        <v>Yes</v>
      </c>
      <c r="M1406" s="120" t="str">
        <f>IFERROR(IF(AND(VLOOKUP(C1406,'Package 218'!$D:$D,1,FALSE)=C1406,VLOOKUP(C1406,'Package 218'!$D:$F,3,FALSE)="Yes",VLOOKUP(A1406,'District Data'!$A$2:$O$321,14,FALSE)="Yes"),"Yes","No"),"No")</f>
        <v>No</v>
      </c>
      <c r="N1406" s="23" t="str">
        <f t="shared" si="75"/>
        <v>No</v>
      </c>
      <c r="O1406" s="131" t="str">
        <f t="shared" si="76"/>
        <v>No</v>
      </c>
    </row>
    <row r="1407" spans="1:15" x14ac:dyDescent="0.25">
      <c r="A1407" s="136" t="s">
        <v>462</v>
      </c>
      <c r="B1407" s="136" t="s">
        <v>2973</v>
      </c>
      <c r="C1407" s="26">
        <v>4548</v>
      </c>
      <c r="D1407" s="26" t="s">
        <v>463</v>
      </c>
      <c r="E1407" s="114">
        <v>439.1</v>
      </c>
      <c r="F1407" s="114">
        <v>0</v>
      </c>
      <c r="G1407" s="114">
        <v>0</v>
      </c>
      <c r="H1407" s="114">
        <v>0</v>
      </c>
      <c r="I1407" s="114">
        <v>0</v>
      </c>
      <c r="J1407" s="91">
        <f t="shared" si="74"/>
        <v>439.1</v>
      </c>
      <c r="K1407" s="118" t="str">
        <f>IFERROR(VLOOKUP(C1407,'CEDARS School FRPL'!$C$4:$H$2393,6,FALSE),"No")</f>
        <v>No</v>
      </c>
      <c r="L1407" s="118" t="str">
        <f>VLOOKUP(A1407,'District Data'!$A$2:$P$321,14,FALSE)</f>
        <v>Yes</v>
      </c>
      <c r="M1407" s="120" t="str">
        <f>IFERROR(IF(AND(VLOOKUP(C1407,'Package 218'!$D:$D,1,FALSE)=C1407,VLOOKUP(C1407,'Package 218'!$D:$F,3,FALSE)="Yes",VLOOKUP(A1407,'District Data'!$A$2:$O$321,14,FALSE)="Yes"),"Yes","No"),"No")</f>
        <v>No</v>
      </c>
      <c r="N1407" s="23" t="str">
        <f t="shared" si="75"/>
        <v>No</v>
      </c>
      <c r="O1407" s="131" t="str">
        <f t="shared" si="76"/>
        <v>No</v>
      </c>
    </row>
    <row r="1408" spans="1:15" x14ac:dyDescent="0.25">
      <c r="A1408" s="136" t="s">
        <v>1469</v>
      </c>
      <c r="B1408" s="136" t="s">
        <v>3105</v>
      </c>
      <c r="C1408" s="26">
        <v>2360</v>
      </c>
      <c r="D1408" s="26" t="s">
        <v>1470</v>
      </c>
      <c r="E1408" s="114">
        <v>527.94000000000005</v>
      </c>
      <c r="F1408" s="114">
        <v>0</v>
      </c>
      <c r="G1408" s="114">
        <v>0</v>
      </c>
      <c r="H1408" s="114">
        <v>0</v>
      </c>
      <c r="I1408" s="114">
        <v>0</v>
      </c>
      <c r="J1408" s="91">
        <f t="shared" si="74"/>
        <v>527.94000000000005</v>
      </c>
      <c r="K1408" s="118" t="str">
        <f>IFERROR(VLOOKUP(C1408,'CEDARS School FRPL'!$C$4:$H$2393,6,FALSE),"No")</f>
        <v>No</v>
      </c>
      <c r="L1408" s="118" t="str">
        <f>VLOOKUP(A1408,'District Data'!$A$2:$P$321,14,FALSE)</f>
        <v>Yes</v>
      </c>
      <c r="M1408" s="120" t="str">
        <f>IFERROR(IF(AND(VLOOKUP(C1408,'Package 218'!$D:$D,1,FALSE)=C1408,VLOOKUP(C1408,'Package 218'!$D:$F,3,FALSE)="Yes",VLOOKUP(A1408,'District Data'!$A$2:$O$321,14,FALSE)="Yes"),"Yes","No"),"No")</f>
        <v>No</v>
      </c>
      <c r="N1408" s="23" t="str">
        <f t="shared" si="75"/>
        <v>No</v>
      </c>
      <c r="O1408" s="131" t="str">
        <f t="shared" si="76"/>
        <v>No</v>
      </c>
    </row>
    <row r="1409" spans="1:15" x14ac:dyDescent="0.25">
      <c r="A1409" s="136" t="s">
        <v>1469</v>
      </c>
      <c r="B1409" s="136" t="s">
        <v>3105</v>
      </c>
      <c r="C1409" s="26">
        <v>2942</v>
      </c>
      <c r="D1409" s="26" t="s">
        <v>1471</v>
      </c>
      <c r="E1409" s="114">
        <v>830.81</v>
      </c>
      <c r="F1409" s="114">
        <v>0</v>
      </c>
      <c r="G1409" s="114">
        <v>38.880000000000003</v>
      </c>
      <c r="H1409" s="114">
        <v>14.9</v>
      </c>
      <c r="I1409" s="114">
        <v>0.72</v>
      </c>
      <c r="J1409" s="91">
        <f t="shared" si="74"/>
        <v>885.31</v>
      </c>
      <c r="K1409" s="118" t="str">
        <f>IFERROR(VLOOKUP(C1409,'CEDARS School FRPL'!$C$4:$H$2393,6,FALSE),"No")</f>
        <v>No</v>
      </c>
      <c r="L1409" s="118" t="str">
        <f>VLOOKUP(A1409,'District Data'!$A$2:$P$321,14,FALSE)</f>
        <v>Yes</v>
      </c>
      <c r="M1409" s="120" t="str">
        <f>IFERROR(IF(AND(VLOOKUP(C1409,'Package 218'!$D:$D,1,FALSE)=C1409,VLOOKUP(C1409,'Package 218'!$D:$F,3,FALSE)="Yes",VLOOKUP(A1409,'District Data'!$A$2:$O$321,14,FALSE)="Yes"),"Yes","No"),"No")</f>
        <v>No</v>
      </c>
      <c r="N1409" s="23" t="str">
        <f t="shared" si="75"/>
        <v>No</v>
      </c>
      <c r="O1409" s="131" t="str">
        <f t="shared" si="76"/>
        <v>No</v>
      </c>
    </row>
    <row r="1410" spans="1:15" x14ac:dyDescent="0.25">
      <c r="A1410" s="136" t="s">
        <v>1469</v>
      </c>
      <c r="B1410" s="136" t="s">
        <v>3105</v>
      </c>
      <c r="C1410" s="26">
        <v>4262</v>
      </c>
      <c r="D1410" s="26" t="s">
        <v>1472</v>
      </c>
      <c r="E1410" s="114">
        <v>631.75</v>
      </c>
      <c r="F1410" s="114">
        <v>0</v>
      </c>
      <c r="G1410" s="114">
        <v>0</v>
      </c>
      <c r="H1410" s="114">
        <v>0</v>
      </c>
      <c r="I1410" s="114">
        <v>0</v>
      </c>
      <c r="J1410" s="91">
        <f t="shared" si="74"/>
        <v>631.75</v>
      </c>
      <c r="K1410" s="118" t="str">
        <f>IFERROR(VLOOKUP(C1410,'CEDARS School FRPL'!$C$4:$H$2393,6,FALSE),"No")</f>
        <v>No</v>
      </c>
      <c r="L1410" s="118" t="str">
        <f>VLOOKUP(A1410,'District Data'!$A$2:$P$321,14,FALSE)</f>
        <v>Yes</v>
      </c>
      <c r="M1410" s="120" t="str">
        <f>IFERROR(IF(AND(VLOOKUP(C1410,'Package 218'!$D:$D,1,FALSE)=C1410,VLOOKUP(C1410,'Package 218'!$D:$F,3,FALSE)="Yes",VLOOKUP(A1410,'District Data'!$A$2:$O$321,14,FALSE)="Yes"),"Yes","No"),"No")</f>
        <v>No</v>
      </c>
      <c r="N1410" s="23" t="str">
        <f t="shared" si="75"/>
        <v>No</v>
      </c>
      <c r="O1410" s="131" t="str">
        <f t="shared" si="76"/>
        <v>No</v>
      </c>
    </row>
    <row r="1411" spans="1:15" x14ac:dyDescent="0.25">
      <c r="A1411" s="136" t="s">
        <v>1469</v>
      </c>
      <c r="B1411" s="136" t="s">
        <v>3105</v>
      </c>
      <c r="C1411" s="26">
        <v>4547</v>
      </c>
      <c r="D1411" s="26" t="s">
        <v>1473</v>
      </c>
      <c r="E1411" s="114">
        <v>726.7</v>
      </c>
      <c r="F1411" s="114">
        <v>0</v>
      </c>
      <c r="G1411" s="114">
        <v>0</v>
      </c>
      <c r="H1411" s="114">
        <v>0</v>
      </c>
      <c r="I1411" s="114">
        <v>0</v>
      </c>
      <c r="J1411" s="91">
        <f t="shared" si="74"/>
        <v>726.7</v>
      </c>
      <c r="K1411" s="118" t="str">
        <f>IFERROR(VLOOKUP(C1411,'CEDARS School FRPL'!$C$4:$H$2393,6,FALSE),"No")</f>
        <v>No</v>
      </c>
      <c r="L1411" s="118" t="str">
        <f>VLOOKUP(A1411,'District Data'!$A$2:$P$321,14,FALSE)</f>
        <v>Yes</v>
      </c>
      <c r="M1411" s="120" t="str">
        <f>IFERROR(IF(AND(VLOOKUP(C1411,'Package 218'!$D:$D,1,FALSE)=C1411,VLOOKUP(C1411,'Package 218'!$D:$F,3,FALSE)="Yes",VLOOKUP(A1411,'District Data'!$A$2:$O$321,14,FALSE)="Yes"),"Yes","No"),"No")</f>
        <v>No</v>
      </c>
      <c r="N1411" s="23" t="str">
        <f t="shared" si="75"/>
        <v>No</v>
      </c>
      <c r="O1411" s="131" t="str">
        <f t="shared" si="76"/>
        <v>No</v>
      </c>
    </row>
    <row r="1412" spans="1:15" x14ac:dyDescent="0.25">
      <c r="A1412" s="136" t="s">
        <v>357</v>
      </c>
      <c r="B1412" s="136" t="s">
        <v>2951</v>
      </c>
      <c r="C1412" s="26">
        <v>1825</v>
      </c>
      <c r="D1412" s="26" t="s">
        <v>358</v>
      </c>
      <c r="E1412" s="114">
        <v>20.7</v>
      </c>
      <c r="F1412" s="114">
        <v>0</v>
      </c>
      <c r="G1412" s="114">
        <v>10.48</v>
      </c>
      <c r="H1412" s="114">
        <v>0</v>
      </c>
      <c r="I1412" s="114">
        <v>0</v>
      </c>
      <c r="J1412" s="91">
        <f t="shared" ref="J1412:J1475" si="77">SUM(E1412:I1412)</f>
        <v>31.18</v>
      </c>
      <c r="K1412" s="118" t="str">
        <f>IFERROR(VLOOKUP(C1412,'CEDARS School FRPL'!$C$4:$H$2393,6,FALSE),"No")</f>
        <v>Yes</v>
      </c>
      <c r="L1412" s="118" t="str">
        <f>VLOOKUP(A1412,'District Data'!$A$2:$P$321,14,FALSE)</f>
        <v>Yes</v>
      </c>
      <c r="M1412" s="120" t="str">
        <f>IFERROR(IF(AND(VLOOKUP(C1412,'Package 218'!$D:$D,1,FALSE)=C1412,VLOOKUP(C1412,'Package 218'!$D:$F,3,FALSE)="Yes",VLOOKUP(A1412,'District Data'!$A$2:$O$321,14,FALSE)="Yes"),"Yes","No"),"No")</f>
        <v>Yes</v>
      </c>
      <c r="N1412" s="23" t="str">
        <f t="shared" ref="N1412:N1475" si="78">IF(AND(M1412="Yes",K1412="Yes"),"Yes","No")</f>
        <v>Yes</v>
      </c>
      <c r="O1412" s="131" t="str">
        <f t="shared" ref="O1412:O1475" si="79">TEXT(N1412, "Yes")</f>
        <v>Yes</v>
      </c>
    </row>
    <row r="1413" spans="1:15" x14ac:dyDescent="0.25">
      <c r="A1413" s="136" t="s">
        <v>357</v>
      </c>
      <c r="B1413" s="136" t="s">
        <v>2951</v>
      </c>
      <c r="C1413" s="26">
        <v>1880</v>
      </c>
      <c r="D1413" s="26" t="s">
        <v>359</v>
      </c>
      <c r="E1413" s="114">
        <v>7.9</v>
      </c>
      <c r="F1413" s="114">
        <v>0</v>
      </c>
      <c r="G1413" s="114">
        <v>0</v>
      </c>
      <c r="H1413" s="114">
        <v>0</v>
      </c>
      <c r="I1413" s="114">
        <v>0</v>
      </c>
      <c r="J1413" s="91">
        <f t="shared" si="77"/>
        <v>7.9</v>
      </c>
      <c r="K1413" s="118" t="str">
        <f>IFERROR(VLOOKUP(C1413,'CEDARS School FRPL'!$C$4:$H$2393,6,FALSE),"No")</f>
        <v>Yes</v>
      </c>
      <c r="L1413" s="118" t="str">
        <f>VLOOKUP(A1413,'District Data'!$A$2:$P$321,14,FALSE)</f>
        <v>Yes</v>
      </c>
      <c r="M1413" s="120" t="str">
        <f>IFERROR(IF(AND(VLOOKUP(C1413,'Package 218'!$D:$D,1,FALSE)=C1413,VLOOKUP(C1413,'Package 218'!$D:$F,3,FALSE)="Yes",VLOOKUP(A1413,'District Data'!$A$2:$O$321,14,FALSE)="Yes"),"Yes","No"),"No")</f>
        <v>Yes</v>
      </c>
      <c r="N1413" s="23" t="str">
        <f t="shared" si="78"/>
        <v>Yes</v>
      </c>
      <c r="O1413" s="131" t="str">
        <f t="shared" si="79"/>
        <v>Yes</v>
      </c>
    </row>
    <row r="1414" spans="1:15" x14ac:dyDescent="0.25">
      <c r="A1414" s="136" t="s">
        <v>357</v>
      </c>
      <c r="B1414" s="136" t="s">
        <v>2951</v>
      </c>
      <c r="C1414" s="26">
        <v>1881</v>
      </c>
      <c r="D1414" s="26" t="s">
        <v>360</v>
      </c>
      <c r="E1414" s="114">
        <v>2</v>
      </c>
      <c r="F1414" s="114">
        <v>0</v>
      </c>
      <c r="G1414" s="114">
        <v>0</v>
      </c>
      <c r="H1414" s="114">
        <v>0</v>
      </c>
      <c r="I1414" s="114">
        <v>0</v>
      </c>
      <c r="J1414" s="91">
        <f t="shared" si="77"/>
        <v>2</v>
      </c>
      <c r="K1414" s="118" t="str">
        <f>IFERROR(VLOOKUP(C1414,'CEDARS School FRPL'!$C$4:$H$2393,6,FALSE),"No")</f>
        <v>No</v>
      </c>
      <c r="L1414" s="118" t="str">
        <f>VLOOKUP(A1414,'District Data'!$A$2:$P$321,14,FALSE)</f>
        <v>Yes</v>
      </c>
      <c r="M1414" s="120" t="str">
        <f>IFERROR(IF(AND(VLOOKUP(C1414,'Package 218'!$D:$D,1,FALSE)=C1414,VLOOKUP(C1414,'Package 218'!$D:$F,3,FALSE)="Yes",VLOOKUP(A1414,'District Data'!$A$2:$O$321,14,FALSE)="Yes"),"Yes","No"),"No")</f>
        <v>No</v>
      </c>
      <c r="N1414" s="23" t="str">
        <f t="shared" si="78"/>
        <v>No</v>
      </c>
      <c r="O1414" s="131" t="str">
        <f t="shared" si="79"/>
        <v>No</v>
      </c>
    </row>
    <row r="1415" spans="1:15" x14ac:dyDescent="0.25">
      <c r="A1415" s="136" t="s">
        <v>357</v>
      </c>
      <c r="B1415" s="136" t="s">
        <v>2951</v>
      </c>
      <c r="C1415" s="26">
        <v>1882</v>
      </c>
      <c r="D1415" s="26" t="s">
        <v>361</v>
      </c>
      <c r="E1415" s="114">
        <v>1.35</v>
      </c>
      <c r="F1415" s="114">
        <v>0</v>
      </c>
      <c r="G1415" s="114">
        <v>0</v>
      </c>
      <c r="H1415" s="114">
        <v>0</v>
      </c>
      <c r="I1415" s="114">
        <v>0</v>
      </c>
      <c r="J1415" s="91">
        <f t="shared" si="77"/>
        <v>1.35</v>
      </c>
      <c r="K1415" s="118" t="str">
        <f>IFERROR(VLOOKUP(C1415,'CEDARS School FRPL'!$C$4:$H$2393,6,FALSE),"No")</f>
        <v>No</v>
      </c>
      <c r="L1415" s="118" t="str">
        <f>VLOOKUP(A1415,'District Data'!$A$2:$P$321,14,FALSE)</f>
        <v>Yes</v>
      </c>
      <c r="M1415" s="120" t="str">
        <f>IFERROR(IF(AND(VLOOKUP(C1415,'Package 218'!$D:$D,1,FALSE)=C1415,VLOOKUP(C1415,'Package 218'!$D:$F,3,FALSE)="Yes",VLOOKUP(A1415,'District Data'!$A$2:$O$321,14,FALSE)="Yes"),"Yes","No"),"No")</f>
        <v>No</v>
      </c>
      <c r="N1415" s="23" t="str">
        <f t="shared" si="78"/>
        <v>No</v>
      </c>
      <c r="O1415" s="131" t="str">
        <f t="shared" si="79"/>
        <v>No</v>
      </c>
    </row>
    <row r="1416" spans="1:15" x14ac:dyDescent="0.25">
      <c r="A1416" s="136" t="s">
        <v>357</v>
      </c>
      <c r="B1416" s="136" t="s">
        <v>2951</v>
      </c>
      <c r="C1416" s="26">
        <v>2189</v>
      </c>
      <c r="D1416" s="26" t="s">
        <v>362</v>
      </c>
      <c r="E1416" s="114">
        <v>354.3</v>
      </c>
      <c r="F1416" s="114">
        <v>0</v>
      </c>
      <c r="G1416" s="114">
        <v>0</v>
      </c>
      <c r="H1416" s="114">
        <v>0</v>
      </c>
      <c r="I1416" s="114">
        <v>0</v>
      </c>
      <c r="J1416" s="91">
        <f t="shared" si="77"/>
        <v>354.3</v>
      </c>
      <c r="K1416" s="118" t="str">
        <f>IFERROR(VLOOKUP(C1416,'CEDARS School FRPL'!$C$4:$H$2393,6,FALSE),"No")</f>
        <v>Yes</v>
      </c>
      <c r="L1416" s="118" t="str">
        <f>VLOOKUP(A1416,'District Data'!$A$2:$P$321,14,FALSE)</f>
        <v>Yes</v>
      </c>
      <c r="M1416" s="120" t="str">
        <f>IFERROR(IF(AND(VLOOKUP(C1416,'Package 218'!$D:$D,1,FALSE)=C1416,VLOOKUP(C1416,'Package 218'!$D:$F,3,FALSE)="Yes",VLOOKUP(A1416,'District Data'!$A$2:$O$321,14,FALSE)="Yes"),"Yes","No"),"No")</f>
        <v>Yes</v>
      </c>
      <c r="N1416" s="23" t="str">
        <f t="shared" si="78"/>
        <v>Yes</v>
      </c>
      <c r="O1416" s="131" t="str">
        <f t="shared" si="79"/>
        <v>Yes</v>
      </c>
    </row>
    <row r="1417" spans="1:15" x14ac:dyDescent="0.25">
      <c r="A1417" s="136" t="s">
        <v>357</v>
      </c>
      <c r="B1417" s="136" t="s">
        <v>2951</v>
      </c>
      <c r="C1417" s="26">
        <v>2425</v>
      </c>
      <c r="D1417" s="26" t="s">
        <v>363</v>
      </c>
      <c r="E1417" s="114">
        <v>1086.6600000000001</v>
      </c>
      <c r="F1417" s="114">
        <v>0</v>
      </c>
      <c r="G1417" s="114">
        <v>40.17</v>
      </c>
      <c r="H1417" s="114">
        <v>0</v>
      </c>
      <c r="I1417" s="114">
        <v>0</v>
      </c>
      <c r="J1417" s="91">
        <f t="shared" si="77"/>
        <v>1126.8300000000002</v>
      </c>
      <c r="K1417" s="118" t="str">
        <f>IFERROR(VLOOKUP(C1417,'CEDARS School FRPL'!$C$4:$H$2393,6,FALSE),"No")</f>
        <v>Yes</v>
      </c>
      <c r="L1417" s="118" t="str">
        <f>VLOOKUP(A1417,'District Data'!$A$2:$P$321,14,FALSE)</f>
        <v>Yes</v>
      </c>
      <c r="M1417" s="120" t="str">
        <f>IFERROR(IF(AND(VLOOKUP(C1417,'Package 218'!$D:$D,1,FALSE)=C1417,VLOOKUP(C1417,'Package 218'!$D:$F,3,FALSE)="Yes",VLOOKUP(A1417,'District Data'!$A$2:$O$321,14,FALSE)="Yes"),"Yes","No"),"No")</f>
        <v>Yes</v>
      </c>
      <c r="N1417" s="23" t="str">
        <f t="shared" si="78"/>
        <v>Yes</v>
      </c>
      <c r="O1417" s="131" t="str">
        <f t="shared" si="79"/>
        <v>Yes</v>
      </c>
    </row>
    <row r="1418" spans="1:15" x14ac:dyDescent="0.25">
      <c r="A1418" s="136" t="s">
        <v>357</v>
      </c>
      <c r="B1418" s="136" t="s">
        <v>2951</v>
      </c>
      <c r="C1418" s="26">
        <v>2651</v>
      </c>
      <c r="D1418" s="26" t="s">
        <v>364</v>
      </c>
      <c r="E1418" s="114">
        <v>231.5</v>
      </c>
      <c r="F1418" s="114">
        <v>0</v>
      </c>
      <c r="G1418" s="114">
        <v>0</v>
      </c>
      <c r="H1418" s="114">
        <v>0</v>
      </c>
      <c r="I1418" s="114">
        <v>0</v>
      </c>
      <c r="J1418" s="91">
        <f t="shared" si="77"/>
        <v>231.5</v>
      </c>
      <c r="K1418" s="118" t="str">
        <f>IFERROR(VLOOKUP(C1418,'CEDARS School FRPL'!$C$4:$H$2393,6,FALSE),"No")</f>
        <v>Yes</v>
      </c>
      <c r="L1418" s="118" t="str">
        <f>VLOOKUP(A1418,'District Data'!$A$2:$P$321,14,FALSE)</f>
        <v>Yes</v>
      </c>
      <c r="M1418" s="120" t="str">
        <f>IFERROR(IF(AND(VLOOKUP(C1418,'Package 218'!$D:$D,1,FALSE)=C1418,VLOOKUP(C1418,'Package 218'!$D:$F,3,FALSE)="Yes",VLOOKUP(A1418,'District Data'!$A$2:$O$321,14,FALSE)="Yes"),"Yes","No"),"No")</f>
        <v>Yes</v>
      </c>
      <c r="N1418" s="23" t="str">
        <f t="shared" si="78"/>
        <v>Yes</v>
      </c>
      <c r="O1418" s="131" t="str">
        <f t="shared" si="79"/>
        <v>Yes</v>
      </c>
    </row>
    <row r="1419" spans="1:15" x14ac:dyDescent="0.25">
      <c r="A1419" s="136" t="s">
        <v>357</v>
      </c>
      <c r="B1419" s="136" t="s">
        <v>2951</v>
      </c>
      <c r="C1419" s="26">
        <v>2652</v>
      </c>
      <c r="D1419" s="26" t="s">
        <v>365</v>
      </c>
      <c r="E1419" s="114">
        <v>544.4</v>
      </c>
      <c r="F1419" s="114">
        <v>0</v>
      </c>
      <c r="G1419" s="114">
        <v>0</v>
      </c>
      <c r="H1419" s="114">
        <v>0</v>
      </c>
      <c r="I1419" s="114">
        <v>0</v>
      </c>
      <c r="J1419" s="91">
        <f t="shared" si="77"/>
        <v>544.4</v>
      </c>
      <c r="K1419" s="118" t="str">
        <f>IFERROR(VLOOKUP(C1419,'CEDARS School FRPL'!$C$4:$H$2393,6,FALSE),"No")</f>
        <v>Yes</v>
      </c>
      <c r="L1419" s="118" t="str">
        <f>VLOOKUP(A1419,'District Data'!$A$2:$P$321,14,FALSE)</f>
        <v>Yes</v>
      </c>
      <c r="M1419" s="120" t="str">
        <f>IFERROR(IF(AND(VLOOKUP(C1419,'Package 218'!$D:$D,1,FALSE)=C1419,VLOOKUP(C1419,'Package 218'!$D:$F,3,FALSE)="Yes",VLOOKUP(A1419,'District Data'!$A$2:$O$321,14,FALSE)="Yes"),"Yes","No"),"No")</f>
        <v>Yes</v>
      </c>
      <c r="N1419" s="23" t="str">
        <f t="shared" si="78"/>
        <v>Yes</v>
      </c>
      <c r="O1419" s="131" t="str">
        <f t="shared" si="79"/>
        <v>Yes</v>
      </c>
    </row>
    <row r="1420" spans="1:15" x14ac:dyDescent="0.25">
      <c r="A1420" s="136" t="s">
        <v>357</v>
      </c>
      <c r="B1420" s="136" t="s">
        <v>2951</v>
      </c>
      <c r="C1420" s="26">
        <v>2943</v>
      </c>
      <c r="D1420" s="26" t="s">
        <v>366</v>
      </c>
      <c r="E1420" s="114">
        <v>241.65</v>
      </c>
      <c r="F1420" s="114">
        <v>0</v>
      </c>
      <c r="G1420" s="114">
        <v>0</v>
      </c>
      <c r="H1420" s="114">
        <v>0</v>
      </c>
      <c r="I1420" s="114">
        <v>0</v>
      </c>
      <c r="J1420" s="91">
        <f t="shared" si="77"/>
        <v>241.65</v>
      </c>
      <c r="K1420" s="118" t="str">
        <f>IFERROR(VLOOKUP(C1420,'CEDARS School FRPL'!$C$4:$H$2393,6,FALSE),"No")</f>
        <v>Yes</v>
      </c>
      <c r="L1420" s="118" t="str">
        <f>VLOOKUP(A1420,'District Data'!$A$2:$P$321,14,FALSE)</f>
        <v>Yes</v>
      </c>
      <c r="M1420" s="120" t="str">
        <f>IFERROR(IF(AND(VLOOKUP(C1420,'Package 218'!$D:$D,1,FALSE)=C1420,VLOOKUP(C1420,'Package 218'!$D:$F,3,FALSE)="Yes",VLOOKUP(A1420,'District Data'!$A$2:$O$321,14,FALSE)="Yes"),"Yes","No"),"No")</f>
        <v>Yes</v>
      </c>
      <c r="N1420" s="23" t="str">
        <f t="shared" si="78"/>
        <v>Yes</v>
      </c>
      <c r="O1420" s="131" t="str">
        <f t="shared" si="79"/>
        <v>Yes</v>
      </c>
    </row>
    <row r="1421" spans="1:15" x14ac:dyDescent="0.25">
      <c r="A1421" s="136" t="s">
        <v>357</v>
      </c>
      <c r="B1421" s="136" t="s">
        <v>2951</v>
      </c>
      <c r="C1421" s="26">
        <v>3117</v>
      </c>
      <c r="D1421" s="26" t="s">
        <v>367</v>
      </c>
      <c r="E1421" s="114">
        <v>441.32</v>
      </c>
      <c r="F1421" s="114">
        <v>0</v>
      </c>
      <c r="G1421" s="114">
        <v>0</v>
      </c>
      <c r="H1421" s="114">
        <v>0</v>
      </c>
      <c r="I1421" s="114">
        <v>0</v>
      </c>
      <c r="J1421" s="91">
        <f t="shared" si="77"/>
        <v>441.32</v>
      </c>
      <c r="K1421" s="118" t="str">
        <f>IFERROR(VLOOKUP(C1421,'CEDARS School FRPL'!$C$4:$H$2393,6,FALSE),"No")</f>
        <v>No</v>
      </c>
      <c r="L1421" s="118" t="str">
        <f>VLOOKUP(A1421,'District Data'!$A$2:$P$321,14,FALSE)</f>
        <v>Yes</v>
      </c>
      <c r="M1421" s="120" t="str">
        <f>IFERROR(IF(AND(VLOOKUP(C1421,'Package 218'!$D:$D,1,FALSE)=C1421,VLOOKUP(C1421,'Package 218'!$D:$F,3,FALSE)="Yes",VLOOKUP(A1421,'District Data'!$A$2:$O$321,14,FALSE)="Yes"),"Yes","No"),"No")</f>
        <v>No</v>
      </c>
      <c r="N1421" s="23" t="str">
        <f t="shared" si="78"/>
        <v>No</v>
      </c>
      <c r="O1421" s="131" t="str">
        <f t="shared" si="79"/>
        <v>No</v>
      </c>
    </row>
    <row r="1422" spans="1:15" x14ac:dyDescent="0.25">
      <c r="A1422" s="136" t="s">
        <v>357</v>
      </c>
      <c r="B1422" s="136" t="s">
        <v>2951</v>
      </c>
      <c r="C1422" s="26">
        <v>3248</v>
      </c>
      <c r="D1422" s="26" t="s">
        <v>368</v>
      </c>
      <c r="E1422" s="114">
        <v>579.14</v>
      </c>
      <c r="F1422" s="114">
        <v>0</v>
      </c>
      <c r="G1422" s="114">
        <v>0</v>
      </c>
      <c r="H1422" s="114">
        <v>0</v>
      </c>
      <c r="I1422" s="114">
        <v>0</v>
      </c>
      <c r="J1422" s="91">
        <f t="shared" si="77"/>
        <v>579.14</v>
      </c>
      <c r="K1422" s="118" t="str">
        <f>IFERROR(VLOOKUP(C1422,'CEDARS School FRPL'!$C$4:$H$2393,6,FALSE),"No")</f>
        <v>Yes</v>
      </c>
      <c r="L1422" s="118" t="str">
        <f>VLOOKUP(A1422,'District Data'!$A$2:$P$321,14,FALSE)</f>
        <v>Yes</v>
      </c>
      <c r="M1422" s="120" t="str">
        <f>IFERROR(IF(AND(VLOOKUP(C1422,'Package 218'!$D:$D,1,FALSE)=C1422,VLOOKUP(C1422,'Package 218'!$D:$F,3,FALSE)="Yes",VLOOKUP(A1422,'District Data'!$A$2:$O$321,14,FALSE)="Yes"),"Yes","No"),"No")</f>
        <v>Yes</v>
      </c>
      <c r="N1422" s="23" t="str">
        <f t="shared" si="78"/>
        <v>Yes</v>
      </c>
      <c r="O1422" s="131" t="str">
        <f t="shared" si="79"/>
        <v>Yes</v>
      </c>
    </row>
    <row r="1423" spans="1:15" x14ac:dyDescent="0.25">
      <c r="A1423" s="136" t="s">
        <v>357</v>
      </c>
      <c r="B1423" s="136" t="s">
        <v>2951</v>
      </c>
      <c r="C1423" s="26">
        <v>3249</v>
      </c>
      <c r="D1423" s="26" t="s">
        <v>369</v>
      </c>
      <c r="E1423" s="114">
        <v>341.89</v>
      </c>
      <c r="F1423" s="114">
        <v>0</v>
      </c>
      <c r="G1423" s="114">
        <v>0</v>
      </c>
      <c r="H1423" s="114">
        <v>0</v>
      </c>
      <c r="I1423" s="114">
        <v>0</v>
      </c>
      <c r="J1423" s="91">
        <f t="shared" si="77"/>
        <v>341.89</v>
      </c>
      <c r="K1423" s="118" t="str">
        <f>IFERROR(VLOOKUP(C1423,'CEDARS School FRPL'!$C$4:$H$2393,6,FALSE),"No")</f>
        <v>Yes</v>
      </c>
      <c r="L1423" s="118" t="str">
        <f>VLOOKUP(A1423,'District Data'!$A$2:$P$321,14,FALSE)</f>
        <v>Yes</v>
      </c>
      <c r="M1423" s="120" t="str">
        <f>IFERROR(IF(AND(VLOOKUP(C1423,'Package 218'!$D:$D,1,FALSE)=C1423,VLOOKUP(C1423,'Package 218'!$D:$F,3,FALSE)="Yes",VLOOKUP(A1423,'District Data'!$A$2:$O$321,14,FALSE)="Yes"),"Yes","No"),"No")</f>
        <v>Yes</v>
      </c>
      <c r="N1423" s="23" t="str">
        <f t="shared" si="78"/>
        <v>Yes</v>
      </c>
      <c r="O1423" s="131" t="str">
        <f t="shared" si="79"/>
        <v>Yes</v>
      </c>
    </row>
    <row r="1424" spans="1:15" x14ac:dyDescent="0.25">
      <c r="A1424" s="136" t="s">
        <v>357</v>
      </c>
      <c r="B1424" s="136" t="s">
        <v>2951</v>
      </c>
      <c r="C1424" s="26">
        <v>3298</v>
      </c>
      <c r="D1424" s="26" t="s">
        <v>370</v>
      </c>
      <c r="E1424" s="114">
        <v>474.95</v>
      </c>
      <c r="F1424" s="114">
        <v>0</v>
      </c>
      <c r="G1424" s="114">
        <v>0</v>
      </c>
      <c r="H1424" s="114">
        <v>0</v>
      </c>
      <c r="I1424" s="114">
        <v>0</v>
      </c>
      <c r="J1424" s="91">
        <f t="shared" si="77"/>
        <v>474.95</v>
      </c>
      <c r="K1424" s="118" t="str">
        <f>IFERROR(VLOOKUP(C1424,'CEDARS School FRPL'!$C$4:$H$2393,6,FALSE),"No")</f>
        <v>Yes</v>
      </c>
      <c r="L1424" s="118" t="str">
        <f>VLOOKUP(A1424,'District Data'!$A$2:$P$321,14,FALSE)</f>
        <v>Yes</v>
      </c>
      <c r="M1424" s="120" t="str">
        <f>IFERROR(IF(AND(VLOOKUP(C1424,'Package 218'!$D:$D,1,FALSE)=C1424,VLOOKUP(C1424,'Package 218'!$D:$F,3,FALSE)="Yes",VLOOKUP(A1424,'District Data'!$A$2:$O$321,14,FALSE)="Yes"),"Yes","No"),"No")</f>
        <v>Yes</v>
      </c>
      <c r="N1424" s="23" t="str">
        <f t="shared" si="78"/>
        <v>Yes</v>
      </c>
      <c r="O1424" s="131" t="str">
        <f t="shared" si="79"/>
        <v>Yes</v>
      </c>
    </row>
    <row r="1425" spans="1:15" x14ac:dyDescent="0.25">
      <c r="A1425" s="136" t="s">
        <v>357</v>
      </c>
      <c r="B1425" s="136" t="s">
        <v>2951</v>
      </c>
      <c r="C1425" s="26">
        <v>3351</v>
      </c>
      <c r="D1425" s="26" t="s">
        <v>371</v>
      </c>
      <c r="E1425" s="114">
        <v>500.95</v>
      </c>
      <c r="F1425" s="114">
        <v>0</v>
      </c>
      <c r="G1425" s="114">
        <v>0</v>
      </c>
      <c r="H1425" s="114">
        <v>0</v>
      </c>
      <c r="I1425" s="114">
        <v>0</v>
      </c>
      <c r="J1425" s="91">
        <f t="shared" si="77"/>
        <v>500.95</v>
      </c>
      <c r="K1425" s="118" t="str">
        <f>IFERROR(VLOOKUP(C1425,'CEDARS School FRPL'!$C$4:$H$2393,6,FALSE),"No")</f>
        <v>Yes</v>
      </c>
      <c r="L1425" s="118" t="str">
        <f>VLOOKUP(A1425,'District Data'!$A$2:$P$321,14,FALSE)</f>
        <v>Yes</v>
      </c>
      <c r="M1425" s="120" t="str">
        <f>IFERROR(IF(AND(VLOOKUP(C1425,'Package 218'!$D:$D,1,FALSE)=C1425,VLOOKUP(C1425,'Package 218'!$D:$F,3,FALSE)="Yes",VLOOKUP(A1425,'District Data'!$A$2:$O$321,14,FALSE)="Yes"),"Yes","No"),"No")</f>
        <v>Yes</v>
      </c>
      <c r="N1425" s="23" t="str">
        <f t="shared" si="78"/>
        <v>Yes</v>
      </c>
      <c r="O1425" s="131" t="str">
        <f t="shared" si="79"/>
        <v>Yes</v>
      </c>
    </row>
    <row r="1426" spans="1:15" x14ac:dyDescent="0.25">
      <c r="A1426" s="136" t="s">
        <v>357</v>
      </c>
      <c r="B1426" s="136" t="s">
        <v>2951</v>
      </c>
      <c r="C1426" s="26">
        <v>3454</v>
      </c>
      <c r="D1426" s="26" t="s">
        <v>372</v>
      </c>
      <c r="E1426" s="114">
        <v>340.3</v>
      </c>
      <c r="F1426" s="114">
        <v>0</v>
      </c>
      <c r="G1426" s="114">
        <v>0</v>
      </c>
      <c r="H1426" s="114">
        <v>0</v>
      </c>
      <c r="I1426" s="114">
        <v>0</v>
      </c>
      <c r="J1426" s="91">
        <f t="shared" si="77"/>
        <v>340.3</v>
      </c>
      <c r="K1426" s="118" t="str">
        <f>IFERROR(VLOOKUP(C1426,'CEDARS School FRPL'!$C$4:$H$2393,6,FALSE),"No")</f>
        <v>No</v>
      </c>
      <c r="L1426" s="118" t="str">
        <f>VLOOKUP(A1426,'District Data'!$A$2:$P$321,14,FALSE)</f>
        <v>Yes</v>
      </c>
      <c r="M1426" s="120" t="str">
        <f>IFERROR(IF(AND(VLOOKUP(C1426,'Package 218'!$D:$D,1,FALSE)=C1426,VLOOKUP(C1426,'Package 218'!$D:$F,3,FALSE)="Yes",VLOOKUP(A1426,'District Data'!$A$2:$O$321,14,FALSE)="Yes"),"Yes","No"),"No")</f>
        <v>No</v>
      </c>
      <c r="N1426" s="23" t="str">
        <f t="shared" si="78"/>
        <v>No</v>
      </c>
      <c r="O1426" s="131" t="str">
        <f t="shared" si="79"/>
        <v>No</v>
      </c>
    </row>
    <row r="1427" spans="1:15" x14ac:dyDescent="0.25">
      <c r="A1427" s="136" t="s">
        <v>357</v>
      </c>
      <c r="B1427" s="136" t="s">
        <v>2951</v>
      </c>
      <c r="C1427" s="26">
        <v>3455</v>
      </c>
      <c r="D1427" s="26" t="s">
        <v>373</v>
      </c>
      <c r="E1427" s="114">
        <v>263.31</v>
      </c>
      <c r="F1427" s="114">
        <v>0</v>
      </c>
      <c r="G1427" s="114">
        <v>0</v>
      </c>
      <c r="H1427" s="114">
        <v>0</v>
      </c>
      <c r="I1427" s="114">
        <v>0</v>
      </c>
      <c r="J1427" s="91">
        <f t="shared" si="77"/>
        <v>263.31</v>
      </c>
      <c r="K1427" s="118" t="str">
        <f>IFERROR(VLOOKUP(C1427,'CEDARS School FRPL'!$C$4:$H$2393,6,FALSE),"No")</f>
        <v>Yes</v>
      </c>
      <c r="L1427" s="118" t="str">
        <f>VLOOKUP(A1427,'District Data'!$A$2:$P$321,14,FALSE)</f>
        <v>Yes</v>
      </c>
      <c r="M1427" s="120" t="str">
        <f>IFERROR(IF(AND(VLOOKUP(C1427,'Package 218'!$D:$D,1,FALSE)=C1427,VLOOKUP(C1427,'Package 218'!$D:$F,3,FALSE)="Yes",VLOOKUP(A1427,'District Data'!$A$2:$O$321,14,FALSE)="Yes"),"Yes","No"),"No")</f>
        <v>Yes</v>
      </c>
      <c r="N1427" s="23" t="str">
        <f t="shared" si="78"/>
        <v>Yes</v>
      </c>
      <c r="O1427" s="131" t="str">
        <f t="shared" si="79"/>
        <v>Yes</v>
      </c>
    </row>
    <row r="1428" spans="1:15" x14ac:dyDescent="0.25">
      <c r="A1428" s="136" t="s">
        <v>357</v>
      </c>
      <c r="B1428" s="136" t="s">
        <v>2951</v>
      </c>
      <c r="C1428" s="188">
        <v>3456</v>
      </c>
      <c r="D1428" s="26" t="s">
        <v>374</v>
      </c>
      <c r="E1428" s="114">
        <v>1034.48</v>
      </c>
      <c r="F1428" s="114">
        <v>0</v>
      </c>
      <c r="G1428" s="114">
        <v>122.63</v>
      </c>
      <c r="H1428" s="114">
        <v>0</v>
      </c>
      <c r="I1428" s="114">
        <v>0</v>
      </c>
      <c r="J1428" s="91">
        <f t="shared" si="77"/>
        <v>1157.1100000000001</v>
      </c>
      <c r="K1428" s="118" t="str">
        <f>IFERROR(VLOOKUP(C1428,'CEDARS School FRPL'!$C$4:$H$2393,6,FALSE),"No")</f>
        <v>Yes</v>
      </c>
      <c r="L1428" s="118" t="str">
        <f>VLOOKUP(A1428,'District Data'!$A$2:$P$321,14,FALSE)</f>
        <v>Yes</v>
      </c>
      <c r="M1428" s="120" t="str">
        <f>IFERROR(IF(AND(VLOOKUP(C1428,'Package 218'!$D:$D,1,FALSE)=C1428,VLOOKUP(C1428,'Package 218'!$D:$F,3,FALSE)="Yes",VLOOKUP(A1428,'District Data'!$A$2:$O$321,14,FALSE)="Yes"),"Yes","No"),"No")</f>
        <v>Yes</v>
      </c>
      <c r="N1428" s="23" t="str">
        <f t="shared" si="78"/>
        <v>Yes</v>
      </c>
      <c r="O1428" s="131" t="str">
        <f t="shared" si="79"/>
        <v>Yes</v>
      </c>
    </row>
    <row r="1429" spans="1:15" x14ac:dyDescent="0.25">
      <c r="A1429" s="136" t="s">
        <v>357</v>
      </c>
      <c r="B1429" s="136" t="s">
        <v>2951</v>
      </c>
      <c r="C1429" s="26">
        <v>3457</v>
      </c>
      <c r="D1429" s="26" t="s">
        <v>375</v>
      </c>
      <c r="E1429" s="114">
        <v>435.4</v>
      </c>
      <c r="F1429" s="114">
        <v>0</v>
      </c>
      <c r="G1429" s="114">
        <v>0</v>
      </c>
      <c r="H1429" s="114">
        <v>0</v>
      </c>
      <c r="I1429" s="114">
        <v>0</v>
      </c>
      <c r="J1429" s="91">
        <f t="shared" si="77"/>
        <v>435.4</v>
      </c>
      <c r="K1429" s="118" t="str">
        <f>IFERROR(VLOOKUP(C1429,'CEDARS School FRPL'!$C$4:$H$2393,6,FALSE),"No")</f>
        <v>No</v>
      </c>
      <c r="L1429" s="118" t="str">
        <f>VLOOKUP(A1429,'District Data'!$A$2:$P$321,14,FALSE)</f>
        <v>Yes</v>
      </c>
      <c r="M1429" s="120" t="str">
        <f>IFERROR(IF(AND(VLOOKUP(C1429,'Package 218'!$D:$D,1,FALSE)=C1429,VLOOKUP(C1429,'Package 218'!$D:$F,3,FALSE)="Yes",VLOOKUP(A1429,'District Data'!$A$2:$O$321,14,FALSE)="Yes"),"Yes","No"),"No")</f>
        <v>No</v>
      </c>
      <c r="N1429" s="23" t="str">
        <f t="shared" si="78"/>
        <v>No</v>
      </c>
      <c r="O1429" s="131" t="str">
        <f t="shared" si="79"/>
        <v>No</v>
      </c>
    </row>
    <row r="1430" spans="1:15" x14ac:dyDescent="0.25">
      <c r="A1430" s="136" t="s">
        <v>357</v>
      </c>
      <c r="B1430" s="136" t="s">
        <v>2951</v>
      </c>
      <c r="C1430" s="26">
        <v>3500</v>
      </c>
      <c r="D1430" s="26" t="s">
        <v>2800</v>
      </c>
      <c r="E1430" s="114">
        <v>942.43</v>
      </c>
      <c r="F1430" s="114">
        <v>0</v>
      </c>
      <c r="G1430" s="114">
        <v>0</v>
      </c>
      <c r="H1430" s="114">
        <v>0</v>
      </c>
      <c r="I1430" s="114">
        <v>0</v>
      </c>
      <c r="J1430" s="91">
        <f t="shared" si="77"/>
        <v>942.43</v>
      </c>
      <c r="K1430" s="118" t="str">
        <f>IFERROR(VLOOKUP(C1430,'CEDARS School FRPL'!$C$4:$H$2393,6,FALSE),"No")</f>
        <v>Yes</v>
      </c>
      <c r="L1430" s="118" t="str">
        <f>VLOOKUP(A1430,'District Data'!$A$2:$P$321,14,FALSE)</f>
        <v>Yes</v>
      </c>
      <c r="M1430" s="120" t="str">
        <f>IFERROR(IF(AND(VLOOKUP(C1430,'Package 218'!$D:$D,1,FALSE)=C1430,VLOOKUP(C1430,'Package 218'!$D:$F,3,FALSE)="Yes",VLOOKUP(A1430,'District Data'!$A$2:$O$321,14,FALSE)="Yes"),"Yes","No"),"No")</f>
        <v>Yes</v>
      </c>
      <c r="N1430" s="23" t="str">
        <f t="shared" si="78"/>
        <v>Yes</v>
      </c>
      <c r="O1430" s="131" t="str">
        <f t="shared" si="79"/>
        <v>Yes</v>
      </c>
    </row>
    <row r="1431" spans="1:15" x14ac:dyDescent="0.25">
      <c r="A1431" s="136" t="s">
        <v>357</v>
      </c>
      <c r="B1431" s="136" t="s">
        <v>2951</v>
      </c>
      <c r="C1431" s="26">
        <v>3602</v>
      </c>
      <c r="D1431" s="26" t="s">
        <v>376</v>
      </c>
      <c r="E1431" s="114">
        <v>470.9</v>
      </c>
      <c r="F1431" s="114">
        <v>0</v>
      </c>
      <c r="G1431" s="114">
        <v>0</v>
      </c>
      <c r="H1431" s="114">
        <v>0</v>
      </c>
      <c r="I1431" s="114">
        <v>0</v>
      </c>
      <c r="J1431" s="91">
        <f t="shared" si="77"/>
        <v>470.9</v>
      </c>
      <c r="K1431" s="118" t="str">
        <f>IFERROR(VLOOKUP(C1431,'CEDARS School FRPL'!$C$4:$H$2393,6,FALSE),"No")</f>
        <v>Yes</v>
      </c>
      <c r="L1431" s="118" t="str">
        <f>VLOOKUP(A1431,'District Data'!$A$2:$P$321,14,FALSE)</f>
        <v>Yes</v>
      </c>
      <c r="M1431" s="120" t="str">
        <f>IFERROR(IF(AND(VLOOKUP(C1431,'Package 218'!$D:$D,1,FALSE)=C1431,VLOOKUP(C1431,'Package 218'!$D:$F,3,FALSE)="Yes",VLOOKUP(A1431,'District Data'!$A$2:$O$321,14,FALSE)="Yes"),"Yes","No"),"No")</f>
        <v>Yes</v>
      </c>
      <c r="N1431" s="23" t="str">
        <f t="shared" si="78"/>
        <v>Yes</v>
      </c>
      <c r="O1431" s="131" t="str">
        <f t="shared" si="79"/>
        <v>Yes</v>
      </c>
    </row>
    <row r="1432" spans="1:15" x14ac:dyDescent="0.25">
      <c r="A1432" s="136" t="s">
        <v>357</v>
      </c>
      <c r="B1432" s="136" t="s">
        <v>2951</v>
      </c>
      <c r="C1432" s="26">
        <v>3763</v>
      </c>
      <c r="D1432" s="26" t="s">
        <v>377</v>
      </c>
      <c r="E1432" s="114">
        <v>275.5</v>
      </c>
      <c r="F1432" s="114">
        <v>0</v>
      </c>
      <c r="G1432" s="114">
        <v>0</v>
      </c>
      <c r="H1432" s="114">
        <v>0</v>
      </c>
      <c r="I1432" s="114">
        <v>0</v>
      </c>
      <c r="J1432" s="91">
        <f t="shared" si="77"/>
        <v>275.5</v>
      </c>
      <c r="K1432" s="118" t="str">
        <f>IFERROR(VLOOKUP(C1432,'CEDARS School FRPL'!$C$4:$H$2393,6,FALSE),"No")</f>
        <v>Yes</v>
      </c>
      <c r="L1432" s="118" t="str">
        <f>VLOOKUP(A1432,'District Data'!$A$2:$P$321,14,FALSE)</f>
        <v>Yes</v>
      </c>
      <c r="M1432" s="120" t="str">
        <f>IFERROR(IF(AND(VLOOKUP(C1432,'Package 218'!$D:$D,1,FALSE)=C1432,VLOOKUP(C1432,'Package 218'!$D:$F,3,FALSE)="Yes",VLOOKUP(A1432,'District Data'!$A$2:$O$321,14,FALSE)="Yes"),"Yes","No"),"No")</f>
        <v>Yes</v>
      </c>
      <c r="N1432" s="23" t="str">
        <f t="shared" si="78"/>
        <v>Yes</v>
      </c>
      <c r="O1432" s="131" t="str">
        <f t="shared" si="79"/>
        <v>Yes</v>
      </c>
    </row>
    <row r="1433" spans="1:15" x14ac:dyDescent="0.25">
      <c r="A1433" s="136" t="s">
        <v>357</v>
      </c>
      <c r="B1433" s="136" t="s">
        <v>2951</v>
      </c>
      <c r="C1433" s="26">
        <v>4396</v>
      </c>
      <c r="D1433" s="26" t="s">
        <v>378</v>
      </c>
      <c r="E1433" s="114">
        <v>349</v>
      </c>
      <c r="F1433" s="114">
        <v>0</v>
      </c>
      <c r="G1433" s="114">
        <v>0</v>
      </c>
      <c r="H1433" s="114">
        <v>0</v>
      </c>
      <c r="I1433" s="114">
        <v>0</v>
      </c>
      <c r="J1433" s="91">
        <f t="shared" si="77"/>
        <v>349</v>
      </c>
      <c r="K1433" s="118" t="str">
        <f>IFERROR(VLOOKUP(C1433,'CEDARS School FRPL'!$C$4:$H$2393,6,FALSE),"No")</f>
        <v>Yes</v>
      </c>
      <c r="L1433" s="118" t="str">
        <f>VLOOKUP(A1433,'District Data'!$A$2:$P$321,14,FALSE)</f>
        <v>Yes</v>
      </c>
      <c r="M1433" s="120" t="str">
        <f>IFERROR(IF(AND(VLOOKUP(C1433,'Package 218'!$D:$D,1,FALSE)=C1433,VLOOKUP(C1433,'Package 218'!$D:$F,3,FALSE)="Yes",VLOOKUP(A1433,'District Data'!$A$2:$O$321,14,FALSE)="Yes"),"Yes","No"),"No")</f>
        <v>Yes</v>
      </c>
      <c r="N1433" s="23" t="str">
        <f t="shared" si="78"/>
        <v>Yes</v>
      </c>
      <c r="O1433" s="131" t="str">
        <f t="shared" si="79"/>
        <v>Yes</v>
      </c>
    </row>
    <row r="1434" spans="1:15" x14ac:dyDescent="0.25">
      <c r="A1434" s="136" t="s">
        <v>357</v>
      </c>
      <c r="B1434" s="136" t="s">
        <v>2951</v>
      </c>
      <c r="C1434" s="26">
        <v>5027</v>
      </c>
      <c r="D1434" s="26" t="s">
        <v>379</v>
      </c>
      <c r="E1434" s="114">
        <v>732.87</v>
      </c>
      <c r="F1434" s="114">
        <v>0</v>
      </c>
      <c r="G1434" s="114">
        <v>0.3</v>
      </c>
      <c r="H1434" s="114">
        <v>0</v>
      </c>
      <c r="I1434" s="114">
        <v>0</v>
      </c>
      <c r="J1434" s="91">
        <f t="shared" si="77"/>
        <v>733.17</v>
      </c>
      <c r="K1434" s="118" t="str">
        <f>IFERROR(VLOOKUP(C1434,'CEDARS School FRPL'!$C$4:$H$2393,6,FALSE),"No")</f>
        <v>Yes</v>
      </c>
      <c r="L1434" s="118" t="str">
        <f>VLOOKUP(A1434,'District Data'!$A$2:$P$321,14,FALSE)</f>
        <v>Yes</v>
      </c>
      <c r="M1434" s="120" t="str">
        <f>IFERROR(IF(AND(VLOOKUP(C1434,'Package 218'!$D:$D,1,FALSE)=C1434,VLOOKUP(C1434,'Package 218'!$D:$F,3,FALSE)="Yes",VLOOKUP(A1434,'District Data'!$A$2:$O$321,14,FALSE)="Yes"),"Yes","No"),"No")</f>
        <v>Yes</v>
      </c>
      <c r="N1434" s="23" t="str">
        <f t="shared" si="78"/>
        <v>Yes</v>
      </c>
      <c r="O1434" s="131" t="str">
        <f t="shared" si="79"/>
        <v>Yes</v>
      </c>
    </row>
    <row r="1435" spans="1:15" x14ac:dyDescent="0.25">
      <c r="A1435" s="136" t="s">
        <v>357</v>
      </c>
      <c r="B1435" s="136" t="s">
        <v>2951</v>
      </c>
      <c r="C1435" s="26">
        <v>5297</v>
      </c>
      <c r="D1435" s="26" t="s">
        <v>380</v>
      </c>
      <c r="E1435" s="114">
        <v>11</v>
      </c>
      <c r="F1435" s="114">
        <v>0</v>
      </c>
      <c r="G1435" s="114">
        <v>0</v>
      </c>
      <c r="H1435" s="114">
        <v>0</v>
      </c>
      <c r="I1435" s="114">
        <v>0</v>
      </c>
      <c r="J1435" s="91">
        <f t="shared" si="77"/>
        <v>11</v>
      </c>
      <c r="K1435" s="118" t="str">
        <f>IFERROR(VLOOKUP(C1435,'CEDARS School FRPL'!$C$4:$H$2393,6,FALSE),"No")</f>
        <v>Yes</v>
      </c>
      <c r="L1435" s="118" t="str">
        <f>VLOOKUP(A1435,'District Data'!$A$2:$P$321,14,FALSE)</f>
        <v>Yes</v>
      </c>
      <c r="M1435" s="120" t="str">
        <f>IFERROR(IF(AND(VLOOKUP(C1435,'Package 218'!$D:$D,1,FALSE)=C1435,VLOOKUP(C1435,'Package 218'!$D:$F,3,FALSE)="Yes",VLOOKUP(A1435,'District Data'!$A$2:$O$321,14,FALSE)="Yes"),"Yes","No"),"No")</f>
        <v>Yes</v>
      </c>
      <c r="N1435" s="23" t="str">
        <f t="shared" si="78"/>
        <v>Yes</v>
      </c>
      <c r="O1435" s="131" t="str">
        <f t="shared" si="79"/>
        <v>Yes</v>
      </c>
    </row>
    <row r="1436" spans="1:15" x14ac:dyDescent="0.25">
      <c r="A1436" s="136" t="s">
        <v>357</v>
      </c>
      <c r="B1436" s="136" t="s">
        <v>2951</v>
      </c>
      <c r="C1436" s="26">
        <v>5364</v>
      </c>
      <c r="D1436" s="26" t="s">
        <v>381</v>
      </c>
      <c r="E1436" s="114">
        <v>244.6</v>
      </c>
      <c r="F1436" s="114">
        <v>0</v>
      </c>
      <c r="G1436" s="114">
        <v>0</v>
      </c>
      <c r="H1436" s="114">
        <v>0</v>
      </c>
      <c r="I1436" s="114">
        <v>0</v>
      </c>
      <c r="J1436" s="91">
        <f t="shared" si="77"/>
        <v>244.6</v>
      </c>
      <c r="K1436" s="118" t="str">
        <f>IFERROR(VLOOKUP(C1436,'CEDARS School FRPL'!$C$4:$H$2393,6,FALSE),"No")</f>
        <v>No</v>
      </c>
      <c r="L1436" s="118" t="str">
        <f>VLOOKUP(A1436,'District Data'!$A$2:$P$321,14,FALSE)</f>
        <v>Yes</v>
      </c>
      <c r="M1436" s="120" t="str">
        <f>IFERROR(IF(AND(VLOOKUP(C1436,'Package 218'!$D:$D,1,FALSE)=C1436,VLOOKUP(C1436,'Package 218'!$D:$F,3,FALSE)="Yes",VLOOKUP(A1436,'District Data'!$A$2:$O$321,14,FALSE)="Yes"),"Yes","No"),"No")</f>
        <v>No</v>
      </c>
      <c r="N1436" s="23" t="str">
        <f t="shared" si="78"/>
        <v>No</v>
      </c>
      <c r="O1436" s="131" t="str">
        <f t="shared" si="79"/>
        <v>No</v>
      </c>
    </row>
    <row r="1437" spans="1:15" x14ac:dyDescent="0.25">
      <c r="A1437" s="136" t="s">
        <v>357</v>
      </c>
      <c r="B1437" s="136" t="s">
        <v>2951</v>
      </c>
      <c r="C1437" s="26">
        <v>5365</v>
      </c>
      <c r="D1437" s="26" t="s">
        <v>382</v>
      </c>
      <c r="E1437" s="114">
        <v>594.15</v>
      </c>
      <c r="F1437" s="114">
        <v>0</v>
      </c>
      <c r="G1437" s="114">
        <v>0</v>
      </c>
      <c r="H1437" s="114">
        <v>0</v>
      </c>
      <c r="I1437" s="114">
        <v>0</v>
      </c>
      <c r="J1437" s="91">
        <f t="shared" si="77"/>
        <v>594.15</v>
      </c>
      <c r="K1437" s="118" t="str">
        <f>IFERROR(VLOOKUP(C1437,'CEDARS School FRPL'!$C$4:$H$2393,6,FALSE),"No")</f>
        <v>No</v>
      </c>
      <c r="L1437" s="118" t="str">
        <f>VLOOKUP(A1437,'District Data'!$A$2:$P$321,14,FALSE)</f>
        <v>Yes</v>
      </c>
      <c r="M1437" s="120" t="str">
        <f>IFERROR(IF(AND(VLOOKUP(C1437,'Package 218'!$D:$D,1,FALSE)=C1437,VLOOKUP(C1437,'Package 218'!$D:$F,3,FALSE)="Yes",VLOOKUP(A1437,'District Data'!$A$2:$O$321,14,FALSE)="Yes"),"Yes","No"),"No")</f>
        <v>No</v>
      </c>
      <c r="N1437" s="23" t="str">
        <f t="shared" si="78"/>
        <v>No</v>
      </c>
      <c r="O1437" s="131" t="str">
        <f t="shared" si="79"/>
        <v>No</v>
      </c>
    </row>
    <row r="1438" spans="1:15" x14ac:dyDescent="0.25">
      <c r="A1438" s="136" t="s">
        <v>357</v>
      </c>
      <c r="B1438" s="136" t="s">
        <v>2951</v>
      </c>
      <c r="C1438" s="26">
        <v>5387</v>
      </c>
      <c r="D1438" s="26" t="s">
        <v>383</v>
      </c>
      <c r="E1438" s="114">
        <v>535.54999999999995</v>
      </c>
      <c r="F1438" s="114">
        <v>0</v>
      </c>
      <c r="G1438" s="114">
        <v>0</v>
      </c>
      <c r="H1438" s="114">
        <v>0</v>
      </c>
      <c r="I1438" s="114">
        <v>0</v>
      </c>
      <c r="J1438" s="91">
        <f t="shared" si="77"/>
        <v>535.54999999999995</v>
      </c>
      <c r="K1438" s="118" t="str">
        <f>IFERROR(VLOOKUP(C1438,'CEDARS School FRPL'!$C$4:$H$2393,6,FALSE),"No")</f>
        <v>Yes</v>
      </c>
      <c r="L1438" s="118" t="str">
        <f>VLOOKUP(A1438,'District Data'!$A$2:$P$321,14,FALSE)</f>
        <v>Yes</v>
      </c>
      <c r="M1438" s="120" t="str">
        <f>IFERROR(IF(AND(VLOOKUP(C1438,'Package 218'!$D:$D,1,FALSE)=C1438,VLOOKUP(C1438,'Package 218'!$D:$F,3,FALSE)="Yes",VLOOKUP(A1438,'District Data'!$A$2:$O$321,14,FALSE)="Yes"),"Yes","No"),"No")</f>
        <v>Yes</v>
      </c>
      <c r="N1438" s="23" t="str">
        <f t="shared" si="78"/>
        <v>Yes</v>
      </c>
      <c r="O1438" s="131" t="str">
        <f t="shared" si="79"/>
        <v>Yes</v>
      </c>
    </row>
    <row r="1439" spans="1:15" x14ac:dyDescent="0.25">
      <c r="A1439" s="136" t="s">
        <v>357</v>
      </c>
      <c r="B1439" s="136" t="s">
        <v>2951</v>
      </c>
      <c r="C1439" s="26">
        <v>5751</v>
      </c>
      <c r="D1439" s="26" t="s">
        <v>3328</v>
      </c>
      <c r="E1439" s="114">
        <v>213.05</v>
      </c>
      <c r="F1439" s="114">
        <v>0</v>
      </c>
      <c r="G1439" s="114">
        <v>2.0700000000000003</v>
      </c>
      <c r="H1439" s="114">
        <v>0</v>
      </c>
      <c r="I1439" s="114">
        <v>0.24</v>
      </c>
      <c r="J1439" s="91">
        <f t="shared" si="77"/>
        <v>215.36</v>
      </c>
      <c r="K1439" s="118" t="str">
        <f>IFERROR(VLOOKUP(C1439,'CEDARS School FRPL'!$C$4:$H$2393,6,FALSE),"No")</f>
        <v>Yes</v>
      </c>
      <c r="L1439" s="118" t="str">
        <f>VLOOKUP(A1439,'District Data'!$A$2:$P$321,14,FALSE)</f>
        <v>Yes</v>
      </c>
      <c r="M1439" s="120" t="str">
        <f>IFERROR(IF(AND(VLOOKUP(C1439,'Package 218'!$D:$D,1,FALSE)=C1439,VLOOKUP(C1439,'Package 218'!$D:$F,3,FALSE)="Yes",VLOOKUP(A1439,'District Data'!$A$2:$O$321,14,FALSE)="Yes"),"Yes","No"),"No")</f>
        <v>Yes</v>
      </c>
      <c r="N1439" s="23" t="str">
        <f t="shared" si="78"/>
        <v>Yes</v>
      </c>
      <c r="O1439" s="131" t="str">
        <f t="shared" si="79"/>
        <v>Yes</v>
      </c>
    </row>
    <row r="1440" spans="1:15" x14ac:dyDescent="0.25">
      <c r="A1440" s="136" t="s">
        <v>1522</v>
      </c>
      <c r="B1440" s="136" t="s">
        <v>3115</v>
      </c>
      <c r="C1440" s="26">
        <v>1516</v>
      </c>
      <c r="D1440" s="26" t="s">
        <v>1523</v>
      </c>
      <c r="E1440" s="114">
        <v>109.92</v>
      </c>
      <c r="F1440" s="114">
        <v>0</v>
      </c>
      <c r="G1440" s="114">
        <v>4.5999999999999996</v>
      </c>
      <c r="H1440" s="114">
        <v>28.299999999999997</v>
      </c>
      <c r="I1440" s="114">
        <v>0</v>
      </c>
      <c r="J1440" s="91">
        <f t="shared" si="77"/>
        <v>142.82</v>
      </c>
      <c r="K1440" s="118" t="str">
        <f>IFERROR(VLOOKUP(C1440,'CEDARS School FRPL'!$C$4:$H$2393,6,FALSE),"No")</f>
        <v>No</v>
      </c>
      <c r="L1440" s="118" t="str">
        <f>VLOOKUP(A1440,'District Data'!$A$2:$P$321,14,FALSE)</f>
        <v>Yes</v>
      </c>
      <c r="M1440" s="120" t="str">
        <f>IFERROR(IF(AND(VLOOKUP(C1440,'Package 218'!$D:$D,1,FALSE)=C1440,VLOOKUP(C1440,'Package 218'!$D:$F,3,FALSE)="Yes",VLOOKUP(A1440,'District Data'!$A$2:$O$321,14,FALSE)="Yes"),"Yes","No"),"No")</f>
        <v>No</v>
      </c>
      <c r="N1440" s="23" t="str">
        <f t="shared" si="78"/>
        <v>No</v>
      </c>
      <c r="O1440" s="131" t="str">
        <f t="shared" si="79"/>
        <v>No</v>
      </c>
    </row>
    <row r="1441" spans="1:15" x14ac:dyDescent="0.25">
      <c r="A1441" s="136" t="s">
        <v>1522</v>
      </c>
      <c r="B1441" s="136" t="s">
        <v>3115</v>
      </c>
      <c r="C1441" s="26">
        <v>2294</v>
      </c>
      <c r="D1441" s="26" t="s">
        <v>1524</v>
      </c>
      <c r="E1441" s="114">
        <v>485.76</v>
      </c>
      <c r="F1441" s="114">
        <v>0</v>
      </c>
      <c r="G1441" s="114">
        <v>0</v>
      </c>
      <c r="H1441" s="114">
        <v>0</v>
      </c>
      <c r="I1441" s="114">
        <v>0</v>
      </c>
      <c r="J1441" s="91">
        <f t="shared" si="77"/>
        <v>485.76</v>
      </c>
      <c r="K1441" s="118" t="str">
        <f>IFERROR(VLOOKUP(C1441,'CEDARS School FRPL'!$C$4:$H$2393,6,FALSE),"No")</f>
        <v>No</v>
      </c>
      <c r="L1441" s="118" t="str">
        <f>VLOOKUP(A1441,'District Data'!$A$2:$P$321,14,FALSE)</f>
        <v>Yes</v>
      </c>
      <c r="M1441" s="120" t="str">
        <f>IFERROR(IF(AND(VLOOKUP(C1441,'Package 218'!$D:$D,1,FALSE)=C1441,VLOOKUP(C1441,'Package 218'!$D:$F,3,FALSE)="Yes",VLOOKUP(A1441,'District Data'!$A$2:$O$321,14,FALSE)="Yes"),"Yes","No"),"No")</f>
        <v>No</v>
      </c>
      <c r="N1441" s="23" t="str">
        <f t="shared" si="78"/>
        <v>No</v>
      </c>
      <c r="O1441" s="131" t="str">
        <f t="shared" si="79"/>
        <v>No</v>
      </c>
    </row>
    <row r="1442" spans="1:15" x14ac:dyDescent="0.25">
      <c r="A1442" s="136" t="s">
        <v>1522</v>
      </c>
      <c r="B1442" s="136" t="s">
        <v>3115</v>
      </c>
      <c r="C1442" s="26">
        <v>2681</v>
      </c>
      <c r="D1442" s="26" t="s">
        <v>1525</v>
      </c>
      <c r="E1442" s="114">
        <v>1205.78</v>
      </c>
      <c r="F1442" s="114">
        <v>0</v>
      </c>
      <c r="G1442" s="114">
        <v>127.66</v>
      </c>
      <c r="H1442" s="114">
        <v>0</v>
      </c>
      <c r="I1442" s="114">
        <v>0</v>
      </c>
      <c r="J1442" s="91">
        <f t="shared" si="77"/>
        <v>1333.44</v>
      </c>
      <c r="K1442" s="118" t="str">
        <f>IFERROR(VLOOKUP(C1442,'CEDARS School FRPL'!$C$4:$H$2393,6,FALSE),"No")</f>
        <v>No</v>
      </c>
      <c r="L1442" s="118" t="str">
        <f>VLOOKUP(A1442,'District Data'!$A$2:$P$321,14,FALSE)</f>
        <v>Yes</v>
      </c>
      <c r="M1442" s="120" t="str">
        <f>IFERROR(IF(AND(VLOOKUP(C1442,'Package 218'!$D:$D,1,FALSE)=C1442,VLOOKUP(C1442,'Package 218'!$D:$F,3,FALSE)="Yes",VLOOKUP(A1442,'District Data'!$A$2:$O$321,14,FALSE)="Yes"),"Yes","No"),"No")</f>
        <v>No</v>
      </c>
      <c r="N1442" s="23" t="str">
        <f t="shared" si="78"/>
        <v>No</v>
      </c>
      <c r="O1442" s="131" t="str">
        <f t="shared" si="79"/>
        <v>No</v>
      </c>
    </row>
    <row r="1443" spans="1:15" x14ac:dyDescent="0.25">
      <c r="A1443" s="136" t="s">
        <v>1522</v>
      </c>
      <c r="B1443" s="136" t="s">
        <v>3115</v>
      </c>
      <c r="C1443" s="26">
        <v>2944</v>
      </c>
      <c r="D1443" s="26" t="s">
        <v>1526</v>
      </c>
      <c r="E1443" s="114">
        <v>388.71</v>
      </c>
      <c r="F1443" s="114">
        <v>16.2</v>
      </c>
      <c r="G1443" s="114">
        <v>0</v>
      </c>
      <c r="H1443" s="114">
        <v>0</v>
      </c>
      <c r="I1443" s="114">
        <v>0</v>
      </c>
      <c r="J1443" s="91">
        <f t="shared" si="77"/>
        <v>404.90999999999997</v>
      </c>
      <c r="K1443" s="118" t="str">
        <f>IFERROR(VLOOKUP(C1443,'CEDARS School FRPL'!$C$4:$H$2393,6,FALSE),"No")</f>
        <v>No</v>
      </c>
      <c r="L1443" s="118" t="str">
        <f>VLOOKUP(A1443,'District Data'!$A$2:$P$321,14,FALSE)</f>
        <v>Yes</v>
      </c>
      <c r="M1443" s="120" t="str">
        <f>IFERROR(IF(AND(VLOOKUP(C1443,'Package 218'!$D:$D,1,FALSE)=C1443,VLOOKUP(C1443,'Package 218'!$D:$F,3,FALSE)="Yes",VLOOKUP(A1443,'District Data'!$A$2:$O$321,14,FALSE)="Yes"),"Yes","No"),"No")</f>
        <v>No</v>
      </c>
      <c r="N1443" s="23" t="str">
        <f t="shared" si="78"/>
        <v>No</v>
      </c>
      <c r="O1443" s="131" t="str">
        <f t="shared" si="79"/>
        <v>No</v>
      </c>
    </row>
    <row r="1444" spans="1:15" x14ac:dyDescent="0.25">
      <c r="A1444" s="136" t="s">
        <v>1522</v>
      </c>
      <c r="B1444" s="136" t="s">
        <v>3115</v>
      </c>
      <c r="C1444" s="26">
        <v>3055</v>
      </c>
      <c r="D1444" s="26" t="s">
        <v>161</v>
      </c>
      <c r="E1444" s="114">
        <v>295.47000000000003</v>
      </c>
      <c r="F1444" s="114">
        <v>15.9</v>
      </c>
      <c r="G1444" s="114">
        <v>0</v>
      </c>
      <c r="H1444" s="114">
        <v>0</v>
      </c>
      <c r="I1444" s="114">
        <v>0</v>
      </c>
      <c r="J1444" s="91">
        <f t="shared" si="77"/>
        <v>311.37</v>
      </c>
      <c r="K1444" s="118" t="str">
        <f>IFERROR(VLOOKUP(C1444,'CEDARS School FRPL'!$C$4:$H$2393,6,FALSE),"No")</f>
        <v>Yes</v>
      </c>
      <c r="L1444" s="118" t="str">
        <f>VLOOKUP(A1444,'District Data'!$A$2:$P$321,14,FALSE)</f>
        <v>Yes</v>
      </c>
      <c r="M1444" s="120" t="str">
        <f>IFERROR(IF(AND(VLOOKUP(C1444,'Package 218'!$D:$D,1,FALSE)=C1444,VLOOKUP(C1444,'Package 218'!$D:$F,3,FALSE)="Yes",VLOOKUP(A1444,'District Data'!$A$2:$O$321,14,FALSE)="Yes"),"Yes","No"),"No")</f>
        <v>Yes</v>
      </c>
      <c r="N1444" s="23" t="str">
        <f t="shared" si="78"/>
        <v>Yes</v>
      </c>
      <c r="O1444" s="131" t="str">
        <f t="shared" si="79"/>
        <v>Yes</v>
      </c>
    </row>
    <row r="1445" spans="1:15" x14ac:dyDescent="0.25">
      <c r="A1445" s="136" t="s">
        <v>1522</v>
      </c>
      <c r="B1445" s="136" t="s">
        <v>3115</v>
      </c>
      <c r="C1445" s="26">
        <v>3056</v>
      </c>
      <c r="D1445" s="26" t="s">
        <v>1527</v>
      </c>
      <c r="E1445" s="114">
        <v>281.93</v>
      </c>
      <c r="F1445" s="114">
        <v>0</v>
      </c>
      <c r="G1445" s="114">
        <v>0</v>
      </c>
      <c r="H1445" s="114">
        <v>0</v>
      </c>
      <c r="I1445" s="114">
        <v>0</v>
      </c>
      <c r="J1445" s="91">
        <f t="shared" si="77"/>
        <v>281.93</v>
      </c>
      <c r="K1445" s="118" t="str">
        <f>IFERROR(VLOOKUP(C1445,'CEDARS School FRPL'!$C$4:$H$2393,6,FALSE),"No")</f>
        <v>Yes</v>
      </c>
      <c r="L1445" s="118" t="str">
        <f>VLOOKUP(A1445,'District Data'!$A$2:$P$321,14,FALSE)</f>
        <v>Yes</v>
      </c>
      <c r="M1445" s="120" t="str">
        <f>IFERROR(IF(AND(VLOOKUP(C1445,'Package 218'!$D:$D,1,FALSE)=C1445,VLOOKUP(C1445,'Package 218'!$D:$F,3,FALSE)="Yes",VLOOKUP(A1445,'District Data'!$A$2:$O$321,14,FALSE)="Yes"),"Yes","No"),"No")</f>
        <v>Yes</v>
      </c>
      <c r="N1445" s="23" t="str">
        <f t="shared" si="78"/>
        <v>Yes</v>
      </c>
      <c r="O1445" s="131" t="str">
        <f t="shared" si="79"/>
        <v>Yes</v>
      </c>
    </row>
    <row r="1446" spans="1:15" x14ac:dyDescent="0.25">
      <c r="A1446" s="136" t="s">
        <v>1522</v>
      </c>
      <c r="B1446" s="136" t="s">
        <v>3115</v>
      </c>
      <c r="C1446" s="26">
        <v>3299</v>
      </c>
      <c r="D1446" s="26" t="s">
        <v>1528</v>
      </c>
      <c r="E1446" s="114">
        <v>355.5</v>
      </c>
      <c r="F1446" s="114">
        <v>0</v>
      </c>
      <c r="G1446" s="114">
        <v>0</v>
      </c>
      <c r="H1446" s="114">
        <v>0</v>
      </c>
      <c r="I1446" s="114">
        <v>0</v>
      </c>
      <c r="J1446" s="91">
        <f t="shared" si="77"/>
        <v>355.5</v>
      </c>
      <c r="K1446" s="118" t="str">
        <f>IFERROR(VLOOKUP(C1446,'CEDARS School FRPL'!$C$4:$H$2393,6,FALSE),"No")</f>
        <v>No</v>
      </c>
      <c r="L1446" s="118" t="str">
        <f>VLOOKUP(A1446,'District Data'!$A$2:$P$321,14,FALSE)</f>
        <v>Yes</v>
      </c>
      <c r="M1446" s="120" t="str">
        <f>IFERROR(IF(AND(VLOOKUP(C1446,'Package 218'!$D:$D,1,FALSE)=C1446,VLOOKUP(C1446,'Package 218'!$D:$F,3,FALSE)="Yes",VLOOKUP(A1446,'District Data'!$A$2:$O$321,14,FALSE)="Yes"),"Yes","No"),"No")</f>
        <v>No</v>
      </c>
      <c r="N1446" s="23" t="str">
        <f t="shared" si="78"/>
        <v>No</v>
      </c>
      <c r="O1446" s="131" t="str">
        <f t="shared" si="79"/>
        <v>No</v>
      </c>
    </row>
    <row r="1447" spans="1:15" x14ac:dyDescent="0.25">
      <c r="A1447" s="136" t="s">
        <v>1522</v>
      </c>
      <c r="B1447" s="136" t="s">
        <v>3115</v>
      </c>
      <c r="C1447" s="26">
        <v>3685</v>
      </c>
      <c r="D1447" s="26" t="s">
        <v>1529</v>
      </c>
      <c r="E1447" s="114">
        <v>464.34</v>
      </c>
      <c r="F1447" s="114">
        <v>0</v>
      </c>
      <c r="G1447" s="114">
        <v>0</v>
      </c>
      <c r="H1447" s="114">
        <v>0</v>
      </c>
      <c r="I1447" s="114">
        <v>0</v>
      </c>
      <c r="J1447" s="91">
        <f t="shared" si="77"/>
        <v>464.34</v>
      </c>
      <c r="K1447" s="118" t="str">
        <f>IFERROR(VLOOKUP(C1447,'CEDARS School FRPL'!$C$4:$H$2393,6,FALSE),"No")</f>
        <v>No</v>
      </c>
      <c r="L1447" s="118" t="str">
        <f>VLOOKUP(A1447,'District Data'!$A$2:$P$321,14,FALSE)</f>
        <v>Yes</v>
      </c>
      <c r="M1447" s="120" t="str">
        <f>IFERROR(IF(AND(VLOOKUP(C1447,'Package 218'!$D:$D,1,FALSE)=C1447,VLOOKUP(C1447,'Package 218'!$D:$F,3,FALSE)="Yes",VLOOKUP(A1447,'District Data'!$A$2:$O$321,14,FALSE)="Yes"),"Yes","No"),"No")</f>
        <v>No</v>
      </c>
      <c r="N1447" s="23" t="str">
        <f t="shared" si="78"/>
        <v>No</v>
      </c>
      <c r="O1447" s="131" t="str">
        <f t="shared" si="79"/>
        <v>No</v>
      </c>
    </row>
    <row r="1448" spans="1:15" x14ac:dyDescent="0.25">
      <c r="A1448" s="136" t="s">
        <v>1522</v>
      </c>
      <c r="B1448" s="136" t="s">
        <v>3115</v>
      </c>
      <c r="C1448" s="26">
        <v>4080</v>
      </c>
      <c r="D1448" s="26" t="s">
        <v>1530</v>
      </c>
      <c r="E1448" s="114">
        <v>328.13</v>
      </c>
      <c r="F1448" s="114">
        <v>31.7</v>
      </c>
      <c r="G1448" s="114">
        <v>0</v>
      </c>
      <c r="H1448" s="114">
        <v>0</v>
      </c>
      <c r="I1448" s="114">
        <v>0</v>
      </c>
      <c r="J1448" s="91">
        <f t="shared" si="77"/>
        <v>359.83</v>
      </c>
      <c r="K1448" s="118" t="str">
        <f>IFERROR(VLOOKUP(C1448,'CEDARS School FRPL'!$C$4:$H$2393,6,FALSE),"No")</f>
        <v>No</v>
      </c>
      <c r="L1448" s="118" t="str">
        <f>VLOOKUP(A1448,'District Data'!$A$2:$P$321,14,FALSE)</f>
        <v>Yes</v>
      </c>
      <c r="M1448" s="120" t="str">
        <f>IFERROR(IF(AND(VLOOKUP(C1448,'Package 218'!$D:$D,1,FALSE)=C1448,VLOOKUP(C1448,'Package 218'!$D:$F,3,FALSE)="Yes",VLOOKUP(A1448,'District Data'!$A$2:$O$321,14,FALSE)="Yes"),"Yes","No"),"No")</f>
        <v>No</v>
      </c>
      <c r="N1448" s="23" t="str">
        <f t="shared" si="78"/>
        <v>No</v>
      </c>
      <c r="O1448" s="131" t="str">
        <f t="shared" si="79"/>
        <v>No</v>
      </c>
    </row>
    <row r="1449" spans="1:15" x14ac:dyDescent="0.25">
      <c r="A1449" s="136" t="s">
        <v>1522</v>
      </c>
      <c r="B1449" s="136" t="s">
        <v>3115</v>
      </c>
      <c r="C1449" s="26">
        <v>4081</v>
      </c>
      <c r="D1449" s="26" t="s">
        <v>1531</v>
      </c>
      <c r="E1449" s="114">
        <v>1148.3399999999999</v>
      </c>
      <c r="F1449" s="114">
        <v>0</v>
      </c>
      <c r="G1449" s="114">
        <v>224.56</v>
      </c>
      <c r="H1449" s="114">
        <v>0</v>
      </c>
      <c r="I1449" s="114">
        <v>0</v>
      </c>
      <c r="J1449" s="91">
        <f t="shared" si="77"/>
        <v>1372.8999999999999</v>
      </c>
      <c r="K1449" s="118" t="str">
        <f>IFERROR(VLOOKUP(C1449,'CEDARS School FRPL'!$C$4:$H$2393,6,FALSE),"No")</f>
        <v>No</v>
      </c>
      <c r="L1449" s="118" t="str">
        <f>VLOOKUP(A1449,'District Data'!$A$2:$P$321,14,FALSE)</f>
        <v>Yes</v>
      </c>
      <c r="M1449" s="120" t="str">
        <f>IFERROR(IF(AND(VLOOKUP(C1449,'Package 218'!$D:$D,1,FALSE)=C1449,VLOOKUP(C1449,'Package 218'!$D:$F,3,FALSE)="Yes",VLOOKUP(A1449,'District Data'!$A$2:$O$321,14,FALSE)="Yes"),"Yes","No"),"No")</f>
        <v>No</v>
      </c>
      <c r="N1449" s="23" t="str">
        <f t="shared" si="78"/>
        <v>No</v>
      </c>
      <c r="O1449" s="131" t="str">
        <f t="shared" si="79"/>
        <v>No</v>
      </c>
    </row>
    <row r="1450" spans="1:15" x14ac:dyDescent="0.25">
      <c r="A1450" t="s">
        <v>1522</v>
      </c>
      <c r="B1450" t="s">
        <v>3115</v>
      </c>
      <c r="C1450" s="189">
        <v>4156</v>
      </c>
      <c r="D1450" t="s">
        <v>1532</v>
      </c>
      <c r="E1450" s="114">
        <v>458.3</v>
      </c>
      <c r="F1450" s="114">
        <v>0</v>
      </c>
      <c r="G1450" s="114">
        <v>0</v>
      </c>
      <c r="H1450" s="114">
        <v>0</v>
      </c>
      <c r="I1450" s="114">
        <v>0</v>
      </c>
      <c r="J1450" s="91">
        <f t="shared" si="77"/>
        <v>458.3</v>
      </c>
      <c r="K1450" s="118" t="str">
        <f>IFERROR(VLOOKUP(C1450,'CEDARS School FRPL'!$C$4:$H$2393,6,FALSE),"No")</f>
        <v>No</v>
      </c>
      <c r="L1450" s="118" t="str">
        <f>VLOOKUP(A1450,'District Data'!$A$2:$P$321,14,FALSE)</f>
        <v>Yes</v>
      </c>
      <c r="M1450" s="120" t="str">
        <f>IFERROR(IF(AND(VLOOKUP(C1450,'Package 218'!$D:$D,1,FALSE)=C1450,VLOOKUP(C1450,'Package 218'!$D:$F,3,FALSE)="Yes",VLOOKUP(A1450,'District Data'!$A$2:$O$321,14,FALSE)="Yes"),"Yes","No"),"No")</f>
        <v>No</v>
      </c>
      <c r="N1450" s="23" t="str">
        <f t="shared" si="78"/>
        <v>No</v>
      </c>
      <c r="O1450" s="131" t="str">
        <f t="shared" si="79"/>
        <v>No</v>
      </c>
    </row>
    <row r="1451" spans="1:15" x14ac:dyDescent="0.25">
      <c r="A1451" s="136" t="s">
        <v>1522</v>
      </c>
      <c r="B1451" s="136" t="s">
        <v>3115</v>
      </c>
      <c r="C1451" s="26">
        <v>4189</v>
      </c>
      <c r="D1451" s="26" t="s">
        <v>1533</v>
      </c>
      <c r="E1451" s="114">
        <v>266.12</v>
      </c>
      <c r="F1451" s="114">
        <v>16.2</v>
      </c>
      <c r="G1451" s="114">
        <v>0</v>
      </c>
      <c r="H1451" s="114">
        <v>0</v>
      </c>
      <c r="I1451" s="114">
        <v>0</v>
      </c>
      <c r="J1451" s="91">
        <f t="shared" si="77"/>
        <v>282.32</v>
      </c>
      <c r="K1451" s="118" t="str">
        <f>IFERROR(VLOOKUP(C1451,'CEDARS School FRPL'!$C$4:$H$2393,6,FALSE),"No")</f>
        <v>No</v>
      </c>
      <c r="L1451" s="118" t="str">
        <f>VLOOKUP(A1451,'District Data'!$A$2:$P$321,14,FALSE)</f>
        <v>Yes</v>
      </c>
      <c r="M1451" s="120" t="str">
        <f>IFERROR(IF(AND(VLOOKUP(C1451,'Package 218'!$D:$D,1,FALSE)=C1451,VLOOKUP(C1451,'Package 218'!$D:$F,3,FALSE)="Yes",VLOOKUP(A1451,'District Data'!$A$2:$O$321,14,FALSE)="Yes"),"Yes","No"),"No")</f>
        <v>No</v>
      </c>
      <c r="N1451" s="23" t="str">
        <f t="shared" si="78"/>
        <v>No</v>
      </c>
      <c r="O1451" s="131" t="str">
        <f t="shared" si="79"/>
        <v>No</v>
      </c>
    </row>
    <row r="1452" spans="1:15" x14ac:dyDescent="0.25">
      <c r="A1452" s="136" t="s">
        <v>1522</v>
      </c>
      <c r="B1452" s="136" t="s">
        <v>3115</v>
      </c>
      <c r="C1452" s="26">
        <v>4219</v>
      </c>
      <c r="D1452" s="26" t="s">
        <v>1534</v>
      </c>
      <c r="E1452" s="114">
        <v>484.04</v>
      </c>
      <c r="F1452" s="114">
        <v>0</v>
      </c>
      <c r="G1452" s="114">
        <v>0</v>
      </c>
      <c r="H1452" s="114">
        <v>0</v>
      </c>
      <c r="I1452" s="114">
        <v>0</v>
      </c>
      <c r="J1452" s="91">
        <f t="shared" si="77"/>
        <v>484.04</v>
      </c>
      <c r="K1452" s="118" t="str">
        <f>IFERROR(VLOOKUP(C1452,'CEDARS School FRPL'!$C$4:$H$2393,6,FALSE),"No")</f>
        <v>No</v>
      </c>
      <c r="L1452" s="118" t="str">
        <f>VLOOKUP(A1452,'District Data'!$A$2:$P$321,14,FALSE)</f>
        <v>Yes</v>
      </c>
      <c r="M1452" s="120" t="str">
        <f>IFERROR(IF(AND(VLOOKUP(C1452,'Package 218'!$D:$D,1,FALSE)=C1452,VLOOKUP(C1452,'Package 218'!$D:$F,3,FALSE)="Yes",VLOOKUP(A1452,'District Data'!$A$2:$O$321,14,FALSE)="Yes"),"Yes","No"),"No")</f>
        <v>No</v>
      </c>
      <c r="N1452" s="23" t="str">
        <f t="shared" si="78"/>
        <v>No</v>
      </c>
      <c r="O1452" s="131" t="str">
        <f t="shared" si="79"/>
        <v>No</v>
      </c>
    </row>
    <row r="1453" spans="1:15" x14ac:dyDescent="0.25">
      <c r="A1453" s="136" t="s">
        <v>1522</v>
      </c>
      <c r="B1453" s="136" t="s">
        <v>3115</v>
      </c>
      <c r="C1453" s="26">
        <v>4307</v>
      </c>
      <c r="D1453" s="26" t="s">
        <v>1535</v>
      </c>
      <c r="E1453" s="114">
        <v>452.12</v>
      </c>
      <c r="F1453" s="114">
        <v>16.2</v>
      </c>
      <c r="G1453" s="114">
        <v>0</v>
      </c>
      <c r="H1453" s="114">
        <v>0</v>
      </c>
      <c r="I1453" s="114">
        <v>0</v>
      </c>
      <c r="J1453" s="91">
        <f t="shared" si="77"/>
        <v>468.32</v>
      </c>
      <c r="K1453" s="118" t="str">
        <f>IFERROR(VLOOKUP(C1453,'CEDARS School FRPL'!$C$4:$H$2393,6,FALSE),"No")</f>
        <v>No</v>
      </c>
      <c r="L1453" s="118" t="str">
        <f>VLOOKUP(A1453,'District Data'!$A$2:$P$321,14,FALSE)</f>
        <v>Yes</v>
      </c>
      <c r="M1453" s="120" t="str">
        <f>IFERROR(IF(AND(VLOOKUP(C1453,'Package 218'!$D:$D,1,FALSE)=C1453,VLOOKUP(C1453,'Package 218'!$D:$F,3,FALSE)="Yes",VLOOKUP(A1453,'District Data'!$A$2:$O$321,14,FALSE)="Yes"),"Yes","No"),"No")</f>
        <v>No</v>
      </c>
      <c r="N1453" s="23" t="str">
        <f t="shared" si="78"/>
        <v>No</v>
      </c>
      <c r="O1453" s="131" t="str">
        <f t="shared" si="79"/>
        <v>No</v>
      </c>
    </row>
    <row r="1454" spans="1:15" x14ac:dyDescent="0.25">
      <c r="A1454" s="136" t="s">
        <v>1522</v>
      </c>
      <c r="B1454" s="136" t="s">
        <v>3115</v>
      </c>
      <c r="C1454" s="26">
        <v>4387</v>
      </c>
      <c r="D1454" s="26" t="s">
        <v>1536</v>
      </c>
      <c r="E1454" s="114">
        <v>594.99</v>
      </c>
      <c r="F1454" s="114">
        <v>0</v>
      </c>
      <c r="G1454" s="114">
        <v>0</v>
      </c>
      <c r="H1454" s="114">
        <v>0</v>
      </c>
      <c r="I1454" s="114">
        <v>0</v>
      </c>
      <c r="J1454" s="91">
        <f t="shared" si="77"/>
        <v>594.99</v>
      </c>
      <c r="K1454" s="118" t="str">
        <f>IFERROR(VLOOKUP(C1454,'CEDARS School FRPL'!$C$4:$H$2393,6,FALSE),"No")</f>
        <v>No</v>
      </c>
      <c r="L1454" s="118" t="str">
        <f>VLOOKUP(A1454,'District Data'!$A$2:$P$321,14,FALSE)</f>
        <v>Yes</v>
      </c>
      <c r="M1454" s="120" t="str">
        <f>IFERROR(IF(AND(VLOOKUP(C1454,'Package 218'!$D:$D,1,FALSE)=C1454,VLOOKUP(C1454,'Package 218'!$D:$F,3,FALSE)="Yes",VLOOKUP(A1454,'District Data'!$A$2:$O$321,14,FALSE)="Yes"),"Yes","No"),"No")</f>
        <v>No</v>
      </c>
      <c r="N1454" s="23" t="str">
        <f t="shared" si="78"/>
        <v>No</v>
      </c>
      <c r="O1454" s="131" t="str">
        <f t="shared" si="79"/>
        <v>No</v>
      </c>
    </row>
    <row r="1455" spans="1:15" x14ac:dyDescent="0.25">
      <c r="A1455" s="136" t="s">
        <v>1522</v>
      </c>
      <c r="B1455" s="136" t="s">
        <v>3115</v>
      </c>
      <c r="C1455" s="26">
        <v>5631</v>
      </c>
      <c r="D1455" s="26" t="s">
        <v>52</v>
      </c>
      <c r="E1455" s="114">
        <v>492.93</v>
      </c>
      <c r="F1455" s="114">
        <v>0</v>
      </c>
      <c r="G1455" s="114">
        <v>0</v>
      </c>
      <c r="H1455" s="114">
        <v>0</v>
      </c>
      <c r="I1455" s="114">
        <v>0</v>
      </c>
      <c r="J1455" s="91">
        <f t="shared" si="77"/>
        <v>492.93</v>
      </c>
      <c r="K1455" s="118" t="str">
        <f>IFERROR(VLOOKUP(C1455,'CEDARS School FRPL'!$C$4:$H$2393,6,FALSE),"No")</f>
        <v>No</v>
      </c>
      <c r="L1455" s="118" t="str">
        <f>VLOOKUP(A1455,'District Data'!$A$2:$P$321,14,FALSE)</f>
        <v>Yes</v>
      </c>
      <c r="M1455" s="120" t="str">
        <f>IFERROR(IF(AND(VLOOKUP(C1455,'Package 218'!$D:$D,1,FALSE)=C1455,VLOOKUP(C1455,'Package 218'!$D:$F,3,FALSE)="Yes",VLOOKUP(A1455,'District Data'!$A$2:$O$321,14,FALSE)="Yes"),"Yes","No"),"No")</f>
        <v>No</v>
      </c>
      <c r="N1455" s="23" t="str">
        <f t="shared" si="78"/>
        <v>No</v>
      </c>
      <c r="O1455" s="131" t="str">
        <f t="shared" si="79"/>
        <v>No</v>
      </c>
    </row>
    <row r="1456" spans="1:15" x14ac:dyDescent="0.25">
      <c r="A1456" s="136" t="s">
        <v>1522</v>
      </c>
      <c r="B1456" s="136" t="s">
        <v>3115</v>
      </c>
      <c r="C1456" s="26">
        <v>5685</v>
      </c>
      <c r="D1456" s="26" t="s">
        <v>3285</v>
      </c>
      <c r="E1456" s="114">
        <v>522.70000000000005</v>
      </c>
      <c r="F1456" s="114">
        <v>0</v>
      </c>
      <c r="G1456" s="114">
        <v>0</v>
      </c>
      <c r="H1456" s="114">
        <v>0</v>
      </c>
      <c r="I1456" s="114">
        <v>0</v>
      </c>
      <c r="J1456" s="91">
        <f t="shared" si="77"/>
        <v>522.70000000000005</v>
      </c>
      <c r="K1456" s="118" t="str">
        <f>IFERROR(VLOOKUP(C1456,'CEDARS School FRPL'!$C$4:$H$2393,6,FALSE),"No")</f>
        <v>No</v>
      </c>
      <c r="L1456" s="118" t="str">
        <f>VLOOKUP(A1456,'District Data'!$A$2:$P$321,14,FALSE)</f>
        <v>Yes</v>
      </c>
      <c r="M1456" s="120" t="str">
        <f>IFERROR(IF(AND(VLOOKUP(C1456,'Package 218'!$D:$D,1,FALSE)=C1456,VLOOKUP(C1456,'Package 218'!$D:$F,3,FALSE)="Yes",VLOOKUP(A1456,'District Data'!$A$2:$O$321,14,FALSE)="Yes"),"Yes","No"),"No")</f>
        <v>No</v>
      </c>
      <c r="N1456" s="23" t="str">
        <f t="shared" si="78"/>
        <v>No</v>
      </c>
      <c r="O1456" s="131" t="str">
        <f t="shared" si="79"/>
        <v>No</v>
      </c>
    </row>
    <row r="1457" spans="1:15" x14ac:dyDescent="0.25">
      <c r="A1457" s="136" t="s">
        <v>707</v>
      </c>
      <c r="B1457" s="136" t="s">
        <v>2996</v>
      </c>
      <c r="C1457" s="26">
        <v>2257</v>
      </c>
      <c r="D1457" s="26" t="s">
        <v>708</v>
      </c>
      <c r="E1457" s="114">
        <v>493.1</v>
      </c>
      <c r="F1457" s="114">
        <v>0</v>
      </c>
      <c r="G1457" s="114">
        <v>0</v>
      </c>
      <c r="H1457" s="114">
        <v>0</v>
      </c>
      <c r="I1457" s="114">
        <v>0</v>
      </c>
      <c r="J1457" s="91">
        <f t="shared" si="77"/>
        <v>493.1</v>
      </c>
      <c r="K1457" s="118" t="str">
        <f>IFERROR(VLOOKUP(C1457,'CEDARS School FRPL'!$C$4:$H$2393,6,FALSE),"No")</f>
        <v>Yes</v>
      </c>
      <c r="L1457" s="118" t="str">
        <f>VLOOKUP(A1457,'District Data'!$A$2:$P$321,14,FALSE)</f>
        <v>Yes</v>
      </c>
      <c r="M1457" s="120" t="str">
        <f>IFERROR(IF(AND(VLOOKUP(C1457,'Package 218'!$D:$D,1,FALSE)=C1457,VLOOKUP(C1457,'Package 218'!$D:$F,3,FALSE)="Yes",VLOOKUP(A1457,'District Data'!$A$2:$O$321,14,FALSE)="Yes"),"Yes","No"),"No")</f>
        <v>Yes</v>
      </c>
      <c r="N1457" s="23" t="str">
        <f t="shared" si="78"/>
        <v>Yes</v>
      </c>
      <c r="O1457" s="131" t="str">
        <f t="shared" si="79"/>
        <v>Yes</v>
      </c>
    </row>
    <row r="1458" spans="1:15" x14ac:dyDescent="0.25">
      <c r="A1458" s="136" t="s">
        <v>707</v>
      </c>
      <c r="B1458" s="136" t="s">
        <v>2996</v>
      </c>
      <c r="C1458" s="26">
        <v>2340</v>
      </c>
      <c r="D1458" s="26" t="s">
        <v>720</v>
      </c>
      <c r="E1458" s="114">
        <v>420.2</v>
      </c>
      <c r="F1458" s="114">
        <v>0</v>
      </c>
      <c r="G1458" s="114">
        <v>0</v>
      </c>
      <c r="H1458" s="114">
        <v>0</v>
      </c>
      <c r="I1458" s="114">
        <v>0</v>
      </c>
      <c r="J1458" s="91">
        <f t="shared" si="77"/>
        <v>420.2</v>
      </c>
      <c r="K1458" s="118" t="str">
        <f>IFERROR(VLOOKUP(C1458,'CEDARS School FRPL'!$C$4:$H$2393,6,FALSE),"No")</f>
        <v>Yes</v>
      </c>
      <c r="L1458" s="118" t="str">
        <f>VLOOKUP(A1458,'District Data'!$A$2:$P$321,14,FALSE)</f>
        <v>Yes</v>
      </c>
      <c r="M1458" s="120" t="str">
        <f>IFERROR(IF(AND(VLOOKUP(C1458,'Package 218'!$D:$D,1,FALSE)=C1458,VLOOKUP(C1458,'Package 218'!$D:$F,3,FALSE)="Yes",VLOOKUP(A1458,'District Data'!$A$2:$O$321,14,FALSE)="Yes"),"Yes","No"),"No")</f>
        <v>Yes</v>
      </c>
      <c r="N1458" s="23" t="str">
        <f t="shared" si="78"/>
        <v>Yes</v>
      </c>
      <c r="O1458" s="131" t="str">
        <f t="shared" si="79"/>
        <v>Yes</v>
      </c>
    </row>
    <row r="1459" spans="1:15" x14ac:dyDescent="0.25">
      <c r="A1459" s="136" t="s">
        <v>707</v>
      </c>
      <c r="B1459" s="136" t="s">
        <v>2996</v>
      </c>
      <c r="C1459" s="26">
        <v>2398</v>
      </c>
      <c r="D1459" s="26" t="s">
        <v>709</v>
      </c>
      <c r="E1459" s="114">
        <v>355.6</v>
      </c>
      <c r="F1459" s="114">
        <v>0</v>
      </c>
      <c r="G1459" s="114">
        <v>0</v>
      </c>
      <c r="H1459" s="114">
        <v>0</v>
      </c>
      <c r="I1459" s="114">
        <v>0</v>
      </c>
      <c r="J1459" s="91">
        <f t="shared" si="77"/>
        <v>355.6</v>
      </c>
      <c r="K1459" s="118" t="str">
        <f>IFERROR(VLOOKUP(C1459,'CEDARS School FRPL'!$C$4:$H$2393,6,FALSE),"No")</f>
        <v>Yes</v>
      </c>
      <c r="L1459" s="118" t="str">
        <f>VLOOKUP(A1459,'District Data'!$A$2:$P$321,14,FALSE)</f>
        <v>Yes</v>
      </c>
      <c r="M1459" s="120" t="str">
        <f>IFERROR(IF(AND(VLOOKUP(C1459,'Package 218'!$D:$D,1,FALSE)=C1459,VLOOKUP(C1459,'Package 218'!$D:$F,3,FALSE)="Yes",VLOOKUP(A1459,'District Data'!$A$2:$O$321,14,FALSE)="Yes"),"Yes","No"),"No")</f>
        <v>Yes</v>
      </c>
      <c r="N1459" s="23" t="str">
        <f t="shared" si="78"/>
        <v>Yes</v>
      </c>
      <c r="O1459" s="131" t="str">
        <f t="shared" si="79"/>
        <v>Yes</v>
      </c>
    </row>
    <row r="1460" spans="1:15" x14ac:dyDescent="0.25">
      <c r="A1460" s="136" t="s">
        <v>707</v>
      </c>
      <c r="B1460" s="136" t="s">
        <v>2996</v>
      </c>
      <c r="C1460" s="26">
        <v>2876</v>
      </c>
      <c r="D1460" s="26" t="s">
        <v>710</v>
      </c>
      <c r="E1460" s="114">
        <v>991.39</v>
      </c>
      <c r="F1460" s="114">
        <v>0</v>
      </c>
      <c r="G1460" s="114">
        <v>81.09</v>
      </c>
      <c r="H1460" s="114">
        <v>0</v>
      </c>
      <c r="I1460" s="114">
        <v>0</v>
      </c>
      <c r="J1460" s="91">
        <f t="shared" si="77"/>
        <v>1072.48</v>
      </c>
      <c r="K1460" s="118" t="str">
        <f>IFERROR(VLOOKUP(C1460,'CEDARS School FRPL'!$C$4:$H$2393,6,FALSE),"No")</f>
        <v>Yes</v>
      </c>
      <c r="L1460" s="118" t="str">
        <f>VLOOKUP(A1460,'District Data'!$A$2:$P$321,14,FALSE)</f>
        <v>Yes</v>
      </c>
      <c r="M1460" s="120" t="str">
        <f>IFERROR(IF(AND(VLOOKUP(C1460,'Package 218'!$D:$D,1,FALSE)=C1460,VLOOKUP(C1460,'Package 218'!$D:$F,3,FALSE)="Yes",VLOOKUP(A1460,'District Data'!$A$2:$O$321,14,FALSE)="Yes"),"Yes","No"),"No")</f>
        <v>Yes</v>
      </c>
      <c r="N1460" s="23" t="str">
        <f t="shared" si="78"/>
        <v>Yes</v>
      </c>
      <c r="O1460" s="131" t="str">
        <f t="shared" si="79"/>
        <v>Yes</v>
      </c>
    </row>
    <row r="1461" spans="1:15" x14ac:dyDescent="0.25">
      <c r="A1461" s="136" t="s">
        <v>707</v>
      </c>
      <c r="B1461" s="136" t="s">
        <v>2996</v>
      </c>
      <c r="C1461" s="26">
        <v>2945</v>
      </c>
      <c r="D1461" s="26" t="s">
        <v>711</v>
      </c>
      <c r="E1461" s="114">
        <v>388.9</v>
      </c>
      <c r="F1461" s="114">
        <v>0</v>
      </c>
      <c r="G1461" s="114">
        <v>0</v>
      </c>
      <c r="H1461" s="114">
        <v>0</v>
      </c>
      <c r="I1461" s="114">
        <v>0</v>
      </c>
      <c r="J1461" s="91">
        <f t="shared" si="77"/>
        <v>388.9</v>
      </c>
      <c r="K1461" s="118" t="str">
        <f>IFERROR(VLOOKUP(C1461,'CEDARS School FRPL'!$C$4:$H$2393,6,FALSE),"No")</f>
        <v>Yes</v>
      </c>
      <c r="L1461" s="118" t="str">
        <f>VLOOKUP(A1461,'District Data'!$A$2:$P$321,14,FALSE)</f>
        <v>Yes</v>
      </c>
      <c r="M1461" s="120" t="str">
        <f>IFERROR(IF(AND(VLOOKUP(C1461,'Package 218'!$D:$D,1,FALSE)=C1461,VLOOKUP(C1461,'Package 218'!$D:$F,3,FALSE)="Yes",VLOOKUP(A1461,'District Data'!$A$2:$O$321,14,FALSE)="Yes"),"Yes","No"),"No")</f>
        <v>Yes</v>
      </c>
      <c r="N1461" s="23" t="str">
        <f t="shared" si="78"/>
        <v>Yes</v>
      </c>
      <c r="O1461" s="131" t="str">
        <f t="shared" si="79"/>
        <v>Yes</v>
      </c>
    </row>
    <row r="1462" spans="1:15" x14ac:dyDescent="0.25">
      <c r="A1462" s="136" t="s">
        <v>707</v>
      </c>
      <c r="B1462" s="136" t="s">
        <v>2996</v>
      </c>
      <c r="C1462" s="26">
        <v>3000</v>
      </c>
      <c r="D1462" s="26" t="s">
        <v>712</v>
      </c>
      <c r="E1462" s="114">
        <v>427.1</v>
      </c>
      <c r="F1462" s="114">
        <v>0</v>
      </c>
      <c r="G1462" s="114">
        <v>0</v>
      </c>
      <c r="H1462" s="114">
        <v>0</v>
      </c>
      <c r="I1462" s="114">
        <v>0</v>
      </c>
      <c r="J1462" s="91">
        <f t="shared" si="77"/>
        <v>427.1</v>
      </c>
      <c r="K1462" s="118" t="str">
        <f>IFERROR(VLOOKUP(C1462,'CEDARS School FRPL'!$C$4:$H$2393,6,FALSE),"No")</f>
        <v>Yes</v>
      </c>
      <c r="L1462" s="118" t="str">
        <f>VLOOKUP(A1462,'District Data'!$A$2:$P$321,14,FALSE)</f>
        <v>Yes</v>
      </c>
      <c r="M1462" s="120" t="str">
        <f>IFERROR(IF(AND(VLOOKUP(C1462,'Package 218'!$D:$D,1,FALSE)=C1462,VLOOKUP(C1462,'Package 218'!$D:$F,3,FALSE)="Yes",VLOOKUP(A1462,'District Data'!$A$2:$O$321,14,FALSE)="Yes"),"Yes","No"),"No")</f>
        <v>Yes</v>
      </c>
      <c r="N1462" s="23" t="str">
        <f t="shared" si="78"/>
        <v>Yes</v>
      </c>
      <c r="O1462" s="131" t="str">
        <f t="shared" si="79"/>
        <v>Yes</v>
      </c>
    </row>
    <row r="1463" spans="1:15" x14ac:dyDescent="0.25">
      <c r="A1463" s="136" t="s">
        <v>707</v>
      </c>
      <c r="B1463" s="136" t="s">
        <v>2996</v>
      </c>
      <c r="C1463" s="26">
        <v>3180</v>
      </c>
      <c r="D1463" s="26" t="s">
        <v>713</v>
      </c>
      <c r="E1463" s="114">
        <v>502.4</v>
      </c>
      <c r="F1463" s="114">
        <v>0</v>
      </c>
      <c r="G1463" s="114">
        <v>0</v>
      </c>
      <c r="H1463" s="114">
        <v>0</v>
      </c>
      <c r="I1463" s="114">
        <v>0</v>
      </c>
      <c r="J1463" s="91">
        <f t="shared" si="77"/>
        <v>502.4</v>
      </c>
      <c r="K1463" s="118" t="str">
        <f>IFERROR(VLOOKUP(C1463,'CEDARS School FRPL'!$C$4:$H$2393,6,FALSE),"No")</f>
        <v>Yes</v>
      </c>
      <c r="L1463" s="118" t="str">
        <f>VLOOKUP(A1463,'District Data'!$A$2:$P$321,14,FALSE)</f>
        <v>Yes</v>
      </c>
      <c r="M1463" s="120" t="str">
        <f>IFERROR(IF(AND(VLOOKUP(C1463,'Package 218'!$D:$D,1,FALSE)=C1463,VLOOKUP(C1463,'Package 218'!$D:$F,3,FALSE)="Yes",VLOOKUP(A1463,'District Data'!$A$2:$O$321,14,FALSE)="Yes"),"Yes","No"),"No")</f>
        <v>Yes</v>
      </c>
      <c r="N1463" s="23" t="str">
        <f t="shared" si="78"/>
        <v>Yes</v>
      </c>
      <c r="O1463" s="131" t="str">
        <f t="shared" si="79"/>
        <v>Yes</v>
      </c>
    </row>
    <row r="1464" spans="1:15" x14ac:dyDescent="0.25">
      <c r="A1464" s="136" t="s">
        <v>707</v>
      </c>
      <c r="B1464" s="136" t="s">
        <v>2996</v>
      </c>
      <c r="C1464" s="26">
        <v>3300</v>
      </c>
      <c r="D1464" s="26" t="s">
        <v>714</v>
      </c>
      <c r="E1464" s="114">
        <v>813.8</v>
      </c>
      <c r="F1464" s="114">
        <v>0</v>
      </c>
      <c r="G1464" s="114">
        <v>0</v>
      </c>
      <c r="H1464" s="114">
        <v>0</v>
      </c>
      <c r="I1464" s="114">
        <v>0</v>
      </c>
      <c r="J1464" s="91">
        <f t="shared" si="77"/>
        <v>813.8</v>
      </c>
      <c r="K1464" s="118" t="str">
        <f>IFERROR(VLOOKUP(C1464,'CEDARS School FRPL'!$C$4:$H$2393,6,FALSE),"No")</f>
        <v>Yes</v>
      </c>
      <c r="L1464" s="118" t="str">
        <f>VLOOKUP(A1464,'District Data'!$A$2:$P$321,14,FALSE)</f>
        <v>Yes</v>
      </c>
      <c r="M1464" s="120" t="str">
        <f>IFERROR(IF(AND(VLOOKUP(C1464,'Package 218'!$D:$D,1,FALSE)=C1464,VLOOKUP(C1464,'Package 218'!$D:$F,3,FALSE)="Yes",VLOOKUP(A1464,'District Data'!$A$2:$O$321,14,FALSE)="Yes"),"Yes","No"),"No")</f>
        <v>Yes</v>
      </c>
      <c r="N1464" s="23" t="str">
        <f t="shared" si="78"/>
        <v>Yes</v>
      </c>
      <c r="O1464" s="131" t="str">
        <f t="shared" si="79"/>
        <v>Yes</v>
      </c>
    </row>
    <row r="1465" spans="1:15" x14ac:dyDescent="0.25">
      <c r="A1465" s="136" t="s">
        <v>707</v>
      </c>
      <c r="B1465" s="136" t="s">
        <v>2996</v>
      </c>
      <c r="C1465" s="26">
        <v>3301</v>
      </c>
      <c r="D1465" s="26" t="s">
        <v>715</v>
      </c>
      <c r="E1465" s="114">
        <v>348.8</v>
      </c>
      <c r="F1465" s="114">
        <v>0</v>
      </c>
      <c r="G1465" s="114">
        <v>0</v>
      </c>
      <c r="H1465" s="114">
        <v>0</v>
      </c>
      <c r="I1465" s="114">
        <v>0</v>
      </c>
      <c r="J1465" s="91">
        <f t="shared" si="77"/>
        <v>348.8</v>
      </c>
      <c r="K1465" s="118" t="str">
        <f>IFERROR(VLOOKUP(C1465,'CEDARS School FRPL'!$C$4:$H$2393,6,FALSE),"No")</f>
        <v>Yes</v>
      </c>
      <c r="L1465" s="118" t="str">
        <f>VLOOKUP(A1465,'District Data'!$A$2:$P$321,14,FALSE)</f>
        <v>Yes</v>
      </c>
      <c r="M1465" s="120" t="str">
        <f>IFERROR(IF(AND(VLOOKUP(C1465,'Package 218'!$D:$D,1,FALSE)=C1465,VLOOKUP(C1465,'Package 218'!$D:$F,3,FALSE)="Yes",VLOOKUP(A1465,'District Data'!$A$2:$O$321,14,FALSE)="Yes"),"Yes","No"),"No")</f>
        <v>Yes</v>
      </c>
      <c r="N1465" s="23" t="str">
        <f t="shared" si="78"/>
        <v>Yes</v>
      </c>
      <c r="O1465" s="131" t="str">
        <f t="shared" si="79"/>
        <v>Yes</v>
      </c>
    </row>
    <row r="1466" spans="1:15" x14ac:dyDescent="0.25">
      <c r="A1466" s="136" t="s">
        <v>707</v>
      </c>
      <c r="B1466" s="136" t="s">
        <v>2996</v>
      </c>
      <c r="C1466" s="26">
        <v>3401</v>
      </c>
      <c r="D1466" s="26" t="s">
        <v>716</v>
      </c>
      <c r="E1466" s="114">
        <v>781</v>
      </c>
      <c r="F1466" s="114">
        <v>0</v>
      </c>
      <c r="G1466" s="114">
        <v>0</v>
      </c>
      <c r="H1466" s="114">
        <v>0</v>
      </c>
      <c r="I1466" s="114">
        <v>0</v>
      </c>
      <c r="J1466" s="91">
        <f t="shared" si="77"/>
        <v>781</v>
      </c>
      <c r="K1466" s="118" t="str">
        <f>IFERROR(VLOOKUP(C1466,'CEDARS School FRPL'!$C$4:$H$2393,6,FALSE),"No")</f>
        <v>Yes</v>
      </c>
      <c r="L1466" s="118" t="str">
        <f>VLOOKUP(A1466,'District Data'!$A$2:$P$321,14,FALSE)</f>
        <v>Yes</v>
      </c>
      <c r="M1466" s="120" t="str">
        <f>IFERROR(IF(AND(VLOOKUP(C1466,'Package 218'!$D:$D,1,FALSE)=C1466,VLOOKUP(C1466,'Package 218'!$D:$F,3,FALSE)="Yes",VLOOKUP(A1466,'District Data'!$A$2:$O$321,14,FALSE)="Yes"),"Yes","No"),"No")</f>
        <v>Yes</v>
      </c>
      <c r="N1466" s="23" t="str">
        <f t="shared" si="78"/>
        <v>Yes</v>
      </c>
      <c r="O1466" s="131" t="str">
        <f t="shared" si="79"/>
        <v>Yes</v>
      </c>
    </row>
    <row r="1467" spans="1:15" x14ac:dyDescent="0.25">
      <c r="A1467" s="136" t="s">
        <v>707</v>
      </c>
      <c r="B1467" s="136" t="s">
        <v>2996</v>
      </c>
      <c r="C1467" s="26">
        <v>3532</v>
      </c>
      <c r="D1467" s="26" t="s">
        <v>717</v>
      </c>
      <c r="E1467" s="114">
        <v>329.6</v>
      </c>
      <c r="F1467" s="114">
        <v>0</v>
      </c>
      <c r="G1467" s="114">
        <v>0</v>
      </c>
      <c r="H1467" s="114">
        <v>0</v>
      </c>
      <c r="I1467" s="114">
        <v>0</v>
      </c>
      <c r="J1467" s="91">
        <f t="shared" si="77"/>
        <v>329.6</v>
      </c>
      <c r="K1467" s="118" t="str">
        <f>IFERROR(VLOOKUP(C1467,'CEDARS School FRPL'!$C$4:$H$2393,6,FALSE),"No")</f>
        <v>Yes</v>
      </c>
      <c r="L1467" s="118" t="str">
        <f>VLOOKUP(A1467,'District Data'!$A$2:$P$321,14,FALSE)</f>
        <v>Yes</v>
      </c>
      <c r="M1467" s="120" t="str">
        <f>IFERROR(IF(AND(VLOOKUP(C1467,'Package 218'!$D:$D,1,FALSE)=C1467,VLOOKUP(C1467,'Package 218'!$D:$F,3,FALSE)="Yes",VLOOKUP(A1467,'District Data'!$A$2:$O$321,14,FALSE)="Yes"),"Yes","No"),"No")</f>
        <v>Yes</v>
      </c>
      <c r="N1467" s="23" t="str">
        <f t="shared" si="78"/>
        <v>Yes</v>
      </c>
      <c r="O1467" s="131" t="str">
        <f t="shared" si="79"/>
        <v>Yes</v>
      </c>
    </row>
    <row r="1468" spans="1:15" x14ac:dyDescent="0.25">
      <c r="A1468" s="136" t="s">
        <v>707</v>
      </c>
      <c r="B1468" s="136" t="s">
        <v>2996</v>
      </c>
      <c r="C1468" s="26">
        <v>3648</v>
      </c>
      <c r="D1468" s="26" t="s">
        <v>718</v>
      </c>
      <c r="E1468" s="114">
        <v>949.2</v>
      </c>
      <c r="F1468" s="114">
        <v>0</v>
      </c>
      <c r="G1468" s="114">
        <v>53.43</v>
      </c>
      <c r="H1468" s="114">
        <v>0</v>
      </c>
      <c r="I1468" s="114">
        <v>0</v>
      </c>
      <c r="J1468" s="91">
        <f t="shared" si="77"/>
        <v>1002.63</v>
      </c>
      <c r="K1468" s="118" t="str">
        <f>IFERROR(VLOOKUP(C1468,'CEDARS School FRPL'!$C$4:$H$2393,6,FALSE),"No")</f>
        <v>Yes</v>
      </c>
      <c r="L1468" s="118" t="str">
        <f>VLOOKUP(A1468,'District Data'!$A$2:$P$321,14,FALSE)</f>
        <v>Yes</v>
      </c>
      <c r="M1468" s="120" t="str">
        <f>IFERROR(IF(AND(VLOOKUP(C1468,'Package 218'!$D:$D,1,FALSE)=C1468,VLOOKUP(C1468,'Package 218'!$D:$F,3,FALSE)="Yes",VLOOKUP(A1468,'District Data'!$A$2:$O$321,14,FALSE)="Yes"),"Yes","No"),"No")</f>
        <v>Yes</v>
      </c>
      <c r="N1468" s="23" t="str">
        <f t="shared" si="78"/>
        <v>Yes</v>
      </c>
      <c r="O1468" s="131" t="str">
        <f t="shared" si="79"/>
        <v>Yes</v>
      </c>
    </row>
    <row r="1469" spans="1:15" x14ac:dyDescent="0.25">
      <c r="A1469" s="136" t="s">
        <v>707</v>
      </c>
      <c r="B1469" s="136" t="s">
        <v>2996</v>
      </c>
      <c r="C1469" s="26">
        <v>4063</v>
      </c>
      <c r="D1469" s="26" t="s">
        <v>719</v>
      </c>
      <c r="E1469" s="114">
        <v>115.04</v>
      </c>
      <c r="F1469" s="114">
        <v>0</v>
      </c>
      <c r="G1469" s="114">
        <v>0.11</v>
      </c>
      <c r="H1469" s="114">
        <v>0</v>
      </c>
      <c r="I1469" s="114">
        <v>0</v>
      </c>
      <c r="J1469" s="91">
        <f t="shared" si="77"/>
        <v>115.15</v>
      </c>
      <c r="K1469" s="118" t="str">
        <f>IFERROR(VLOOKUP(C1469,'CEDARS School FRPL'!$C$4:$H$2393,6,FALSE),"No")</f>
        <v>Yes</v>
      </c>
      <c r="L1469" s="118" t="str">
        <f>VLOOKUP(A1469,'District Data'!$A$2:$P$321,14,FALSE)</f>
        <v>Yes</v>
      </c>
      <c r="M1469" s="120" t="str">
        <f>IFERROR(IF(AND(VLOOKUP(C1469,'Package 218'!$D:$D,1,FALSE)=C1469,VLOOKUP(C1469,'Package 218'!$D:$F,3,FALSE)="Yes",VLOOKUP(A1469,'District Data'!$A$2:$O$321,14,FALSE)="Yes"),"Yes","No"),"No")</f>
        <v>Yes</v>
      </c>
      <c r="N1469" s="23" t="str">
        <f t="shared" si="78"/>
        <v>Yes</v>
      </c>
      <c r="O1469" s="131" t="str">
        <f t="shared" si="79"/>
        <v>Yes</v>
      </c>
    </row>
    <row r="1470" spans="1:15" x14ac:dyDescent="0.25">
      <c r="A1470" s="136" t="s">
        <v>150</v>
      </c>
      <c r="B1470" s="136" t="s">
        <v>2925</v>
      </c>
      <c r="C1470" s="26">
        <v>1510</v>
      </c>
      <c r="D1470" s="26" t="s">
        <v>151</v>
      </c>
      <c r="E1470" s="114">
        <v>333.7</v>
      </c>
      <c r="F1470" s="114">
        <v>0</v>
      </c>
      <c r="G1470" s="114">
        <v>8.33</v>
      </c>
      <c r="H1470" s="114">
        <v>0</v>
      </c>
      <c r="I1470" s="114">
        <v>0</v>
      </c>
      <c r="J1470" s="91">
        <f t="shared" si="77"/>
        <v>342.03</v>
      </c>
      <c r="K1470" s="118" t="str">
        <f>IFERROR(VLOOKUP(C1470,'CEDARS School FRPL'!$C$4:$H$2393,6,FALSE),"No")</f>
        <v>Yes</v>
      </c>
      <c r="L1470" s="118" t="str">
        <f>VLOOKUP(A1470,'District Data'!$A$2:$P$321,14,FALSE)</f>
        <v>Yes</v>
      </c>
      <c r="M1470" s="120" t="str">
        <f>IFERROR(IF(AND(VLOOKUP(C1470,'Package 218'!$D:$D,1,FALSE)=C1470,VLOOKUP(C1470,'Package 218'!$D:$F,3,FALSE)="Yes",VLOOKUP(A1470,'District Data'!$A$2:$O$321,14,FALSE)="Yes"),"Yes","No"),"No")</f>
        <v>Yes</v>
      </c>
      <c r="N1470" s="23" t="str">
        <f t="shared" si="78"/>
        <v>Yes</v>
      </c>
      <c r="O1470" s="131" t="str">
        <f t="shared" si="79"/>
        <v>Yes</v>
      </c>
    </row>
    <row r="1471" spans="1:15" x14ac:dyDescent="0.25">
      <c r="A1471" s="136" t="s">
        <v>150</v>
      </c>
      <c r="B1471" s="136" t="s">
        <v>2925</v>
      </c>
      <c r="C1471" s="26">
        <v>2399</v>
      </c>
      <c r="D1471" s="26" t="s">
        <v>152</v>
      </c>
      <c r="E1471" s="114">
        <v>352.2</v>
      </c>
      <c r="F1471" s="114">
        <v>0</v>
      </c>
      <c r="G1471" s="114">
        <v>0</v>
      </c>
      <c r="H1471" s="114">
        <v>0</v>
      </c>
      <c r="I1471" s="114">
        <v>0</v>
      </c>
      <c r="J1471" s="91">
        <f t="shared" si="77"/>
        <v>352.2</v>
      </c>
      <c r="K1471" s="118" t="str">
        <f>IFERROR(VLOOKUP(C1471,'CEDARS School FRPL'!$C$4:$H$2393,6,FALSE),"No")</f>
        <v>Yes</v>
      </c>
      <c r="L1471" s="118" t="str">
        <f>VLOOKUP(A1471,'District Data'!$A$2:$P$321,14,FALSE)</f>
        <v>Yes</v>
      </c>
      <c r="M1471" s="120" t="str">
        <f>IFERROR(IF(AND(VLOOKUP(C1471,'Package 218'!$D:$D,1,FALSE)=C1471,VLOOKUP(C1471,'Package 218'!$D:$F,3,FALSE)="Yes",VLOOKUP(A1471,'District Data'!$A$2:$O$321,14,FALSE)="Yes"),"Yes","No"),"No")</f>
        <v>Yes</v>
      </c>
      <c r="N1471" s="23" t="str">
        <f t="shared" si="78"/>
        <v>Yes</v>
      </c>
      <c r="O1471" s="131" t="str">
        <f t="shared" si="79"/>
        <v>Yes</v>
      </c>
    </row>
    <row r="1472" spans="1:15" x14ac:dyDescent="0.25">
      <c r="A1472" s="136" t="s">
        <v>150</v>
      </c>
      <c r="B1472" s="136" t="s">
        <v>2925</v>
      </c>
      <c r="C1472" s="26">
        <v>2543</v>
      </c>
      <c r="D1472" s="26" t="s">
        <v>153</v>
      </c>
      <c r="E1472" s="114">
        <v>267.8</v>
      </c>
      <c r="F1472" s="114">
        <v>0</v>
      </c>
      <c r="G1472" s="114">
        <v>0</v>
      </c>
      <c r="H1472" s="114">
        <v>0</v>
      </c>
      <c r="I1472" s="114">
        <v>0</v>
      </c>
      <c r="J1472" s="91">
        <f t="shared" si="77"/>
        <v>267.8</v>
      </c>
      <c r="K1472" s="118" t="str">
        <f>IFERROR(VLOOKUP(C1472,'CEDARS School FRPL'!$C$4:$H$2393,6,FALSE),"No")</f>
        <v>Yes</v>
      </c>
      <c r="L1472" s="118" t="str">
        <f>VLOOKUP(A1472,'District Data'!$A$2:$P$321,14,FALSE)</f>
        <v>Yes</v>
      </c>
      <c r="M1472" s="120" t="str">
        <f>IFERROR(IF(AND(VLOOKUP(C1472,'Package 218'!$D:$D,1,FALSE)=C1472,VLOOKUP(C1472,'Package 218'!$D:$F,3,FALSE)="Yes",VLOOKUP(A1472,'District Data'!$A$2:$O$321,14,FALSE)="Yes"),"Yes","No"),"No")</f>
        <v>Yes</v>
      </c>
      <c r="N1472" s="23" t="str">
        <f t="shared" si="78"/>
        <v>Yes</v>
      </c>
      <c r="O1472" s="131" t="str">
        <f t="shared" si="79"/>
        <v>Yes</v>
      </c>
    </row>
    <row r="1473" spans="1:15" x14ac:dyDescent="0.25">
      <c r="A1473" s="136" t="s">
        <v>150</v>
      </c>
      <c r="B1473" s="136" t="s">
        <v>2925</v>
      </c>
      <c r="C1473" s="26">
        <v>2576</v>
      </c>
      <c r="D1473" s="26" t="s">
        <v>154</v>
      </c>
      <c r="E1473" s="114">
        <v>637.62</v>
      </c>
      <c r="F1473" s="114">
        <v>0</v>
      </c>
      <c r="G1473" s="114">
        <v>0</v>
      </c>
      <c r="H1473" s="114">
        <v>0</v>
      </c>
      <c r="I1473" s="114">
        <v>0</v>
      </c>
      <c r="J1473" s="91">
        <f t="shared" si="77"/>
        <v>637.62</v>
      </c>
      <c r="K1473" s="118" t="str">
        <f>IFERROR(VLOOKUP(C1473,'CEDARS School FRPL'!$C$4:$H$2393,6,FALSE),"No")</f>
        <v>No</v>
      </c>
      <c r="L1473" s="118" t="str">
        <f>VLOOKUP(A1473,'District Data'!$A$2:$P$321,14,FALSE)</f>
        <v>Yes</v>
      </c>
      <c r="M1473" s="120" t="str">
        <f>IFERROR(IF(AND(VLOOKUP(C1473,'Package 218'!$D:$D,1,FALSE)=C1473,VLOOKUP(C1473,'Package 218'!$D:$F,3,FALSE)="Yes",VLOOKUP(A1473,'District Data'!$A$2:$O$321,14,FALSE)="Yes"),"Yes","No"),"No")</f>
        <v>No</v>
      </c>
      <c r="N1473" s="23" t="str">
        <f t="shared" si="78"/>
        <v>No</v>
      </c>
      <c r="O1473" s="131" t="str">
        <f t="shared" si="79"/>
        <v>No</v>
      </c>
    </row>
    <row r="1474" spans="1:15" x14ac:dyDescent="0.25">
      <c r="A1474" s="136" t="s">
        <v>150</v>
      </c>
      <c r="B1474" s="136" t="s">
        <v>2925</v>
      </c>
      <c r="C1474" s="26">
        <v>2748</v>
      </c>
      <c r="D1474" s="26" t="s">
        <v>155</v>
      </c>
      <c r="E1474" s="114">
        <v>357.5</v>
      </c>
      <c r="F1474" s="114">
        <v>0</v>
      </c>
      <c r="G1474" s="114">
        <v>0</v>
      </c>
      <c r="H1474" s="114">
        <v>0</v>
      </c>
      <c r="I1474" s="114">
        <v>0</v>
      </c>
      <c r="J1474" s="91">
        <f t="shared" si="77"/>
        <v>357.5</v>
      </c>
      <c r="K1474" s="118" t="str">
        <f>IFERROR(VLOOKUP(C1474,'CEDARS School FRPL'!$C$4:$H$2393,6,FALSE),"No")</f>
        <v>No</v>
      </c>
      <c r="L1474" s="118" t="str">
        <f>VLOOKUP(A1474,'District Data'!$A$2:$P$321,14,FALSE)</f>
        <v>Yes</v>
      </c>
      <c r="M1474" s="120" t="str">
        <f>IFERROR(IF(AND(VLOOKUP(C1474,'Package 218'!$D:$D,1,FALSE)=C1474,VLOOKUP(C1474,'Package 218'!$D:$F,3,FALSE)="Yes",VLOOKUP(A1474,'District Data'!$A$2:$O$321,14,FALSE)="Yes"),"Yes","No"),"No")</f>
        <v>No</v>
      </c>
      <c r="N1474" s="23" t="str">
        <f t="shared" si="78"/>
        <v>No</v>
      </c>
      <c r="O1474" s="131" t="str">
        <f t="shared" si="79"/>
        <v>No</v>
      </c>
    </row>
    <row r="1475" spans="1:15" x14ac:dyDescent="0.25">
      <c r="A1475" s="136" t="s">
        <v>150</v>
      </c>
      <c r="B1475" s="136" t="s">
        <v>2925</v>
      </c>
      <c r="C1475" s="26">
        <v>2807</v>
      </c>
      <c r="D1475" s="26" t="s">
        <v>156</v>
      </c>
      <c r="E1475" s="114">
        <v>1463.17</v>
      </c>
      <c r="F1475" s="114">
        <v>0</v>
      </c>
      <c r="G1475" s="114">
        <v>111.1</v>
      </c>
      <c r="H1475" s="114">
        <v>0</v>
      </c>
      <c r="I1475" s="114">
        <v>0</v>
      </c>
      <c r="J1475" s="91">
        <f t="shared" si="77"/>
        <v>1574.27</v>
      </c>
      <c r="K1475" s="118" t="str">
        <f>IFERROR(VLOOKUP(C1475,'CEDARS School FRPL'!$C$4:$H$2393,6,FALSE),"No")</f>
        <v>No</v>
      </c>
      <c r="L1475" s="118" t="str">
        <f>VLOOKUP(A1475,'District Data'!$A$2:$P$321,14,FALSE)</f>
        <v>Yes</v>
      </c>
      <c r="M1475" s="120" t="str">
        <f>IFERROR(IF(AND(VLOOKUP(C1475,'Package 218'!$D:$D,1,FALSE)=C1475,VLOOKUP(C1475,'Package 218'!$D:$F,3,FALSE)="Yes",VLOOKUP(A1475,'District Data'!$A$2:$O$321,14,FALSE)="Yes"),"Yes","No"),"No")</f>
        <v>No</v>
      </c>
      <c r="N1475" s="23" t="str">
        <f t="shared" si="78"/>
        <v>No</v>
      </c>
      <c r="O1475" s="131" t="str">
        <f t="shared" si="79"/>
        <v>No</v>
      </c>
    </row>
    <row r="1476" spans="1:15" x14ac:dyDescent="0.25">
      <c r="A1476" s="136" t="s">
        <v>150</v>
      </c>
      <c r="B1476" s="136" t="s">
        <v>2925</v>
      </c>
      <c r="C1476" s="26">
        <v>2877</v>
      </c>
      <c r="D1476" s="26" t="s">
        <v>157</v>
      </c>
      <c r="E1476" s="114">
        <v>567.20000000000005</v>
      </c>
      <c r="F1476" s="114">
        <v>0</v>
      </c>
      <c r="G1476" s="114">
        <v>0</v>
      </c>
      <c r="H1476" s="114">
        <v>0</v>
      </c>
      <c r="I1476" s="114">
        <v>0</v>
      </c>
      <c r="J1476" s="91">
        <f t="shared" ref="J1476:J1539" si="80">SUM(E1476:I1476)</f>
        <v>567.20000000000005</v>
      </c>
      <c r="K1476" s="118" t="str">
        <f>IFERROR(VLOOKUP(C1476,'CEDARS School FRPL'!$C$4:$H$2393,6,FALSE),"No")</f>
        <v>No</v>
      </c>
      <c r="L1476" s="118" t="str">
        <f>VLOOKUP(A1476,'District Data'!$A$2:$P$321,14,FALSE)</f>
        <v>Yes</v>
      </c>
      <c r="M1476" s="120" t="str">
        <f>IFERROR(IF(AND(VLOOKUP(C1476,'Package 218'!$D:$D,1,FALSE)=C1476,VLOOKUP(C1476,'Package 218'!$D:$F,3,FALSE)="Yes",VLOOKUP(A1476,'District Data'!$A$2:$O$321,14,FALSE)="Yes"),"Yes","No"),"No")</f>
        <v>No</v>
      </c>
      <c r="N1476" s="23" t="str">
        <f t="shared" ref="N1476:N1539" si="81">IF(AND(M1476="Yes",K1476="Yes"),"Yes","No")</f>
        <v>No</v>
      </c>
      <c r="O1476" s="131" t="str">
        <f t="shared" ref="O1476:O1539" si="82">TEXT(N1476, "Yes")</f>
        <v>No</v>
      </c>
    </row>
    <row r="1477" spans="1:15" x14ac:dyDescent="0.25">
      <c r="A1477" s="136" t="s">
        <v>150</v>
      </c>
      <c r="B1477" s="136" t="s">
        <v>2925</v>
      </c>
      <c r="C1477" s="26">
        <v>3250</v>
      </c>
      <c r="D1477" s="26" t="s">
        <v>158</v>
      </c>
      <c r="E1477" s="114">
        <v>653.78</v>
      </c>
      <c r="F1477" s="114">
        <v>0</v>
      </c>
      <c r="G1477" s="114">
        <v>0</v>
      </c>
      <c r="H1477" s="114">
        <v>0</v>
      </c>
      <c r="I1477" s="114">
        <v>0</v>
      </c>
      <c r="J1477" s="91">
        <f t="shared" si="80"/>
        <v>653.78</v>
      </c>
      <c r="K1477" s="118" t="str">
        <f>IFERROR(VLOOKUP(C1477,'CEDARS School FRPL'!$C$4:$H$2393,6,FALSE),"No")</f>
        <v>Yes</v>
      </c>
      <c r="L1477" s="118" t="str">
        <f>VLOOKUP(A1477,'District Data'!$A$2:$P$321,14,FALSE)</f>
        <v>Yes</v>
      </c>
      <c r="M1477" s="120" t="str">
        <f>IFERROR(IF(AND(VLOOKUP(C1477,'Package 218'!$D:$D,1,FALSE)=C1477,VLOOKUP(C1477,'Package 218'!$D:$F,3,FALSE)="Yes",VLOOKUP(A1477,'District Data'!$A$2:$O$321,14,FALSE)="Yes"),"Yes","No"),"No")</f>
        <v>Yes</v>
      </c>
      <c r="N1477" s="23" t="str">
        <f t="shared" si="81"/>
        <v>Yes</v>
      </c>
      <c r="O1477" s="131" t="str">
        <f t="shared" si="82"/>
        <v>Yes</v>
      </c>
    </row>
    <row r="1478" spans="1:15" x14ac:dyDescent="0.25">
      <c r="A1478" s="136" t="s">
        <v>150</v>
      </c>
      <c r="B1478" s="136" t="s">
        <v>2925</v>
      </c>
      <c r="C1478" s="26">
        <v>3649</v>
      </c>
      <c r="D1478" s="26" t="s">
        <v>159</v>
      </c>
      <c r="E1478" s="114">
        <v>657.4</v>
      </c>
      <c r="F1478" s="114">
        <v>0</v>
      </c>
      <c r="G1478" s="114">
        <v>0</v>
      </c>
      <c r="H1478" s="114">
        <v>0</v>
      </c>
      <c r="I1478" s="114">
        <v>0</v>
      </c>
      <c r="J1478" s="91">
        <f t="shared" si="80"/>
        <v>657.4</v>
      </c>
      <c r="K1478" s="118" t="str">
        <f>IFERROR(VLOOKUP(C1478,'CEDARS School FRPL'!$C$4:$H$2393,6,FALSE),"No")</f>
        <v>Yes</v>
      </c>
      <c r="L1478" s="118" t="str">
        <f>VLOOKUP(A1478,'District Data'!$A$2:$P$321,14,FALSE)</f>
        <v>Yes</v>
      </c>
      <c r="M1478" s="120" t="str">
        <f>IFERROR(IF(AND(VLOOKUP(C1478,'Package 218'!$D:$D,1,FALSE)=C1478,VLOOKUP(C1478,'Package 218'!$D:$F,3,FALSE)="Yes",VLOOKUP(A1478,'District Data'!$A$2:$O$321,14,FALSE)="Yes"),"Yes","No"),"No")</f>
        <v>Yes</v>
      </c>
      <c r="N1478" s="23" t="str">
        <f t="shared" si="81"/>
        <v>Yes</v>
      </c>
      <c r="O1478" s="131" t="str">
        <f t="shared" si="82"/>
        <v>Yes</v>
      </c>
    </row>
    <row r="1479" spans="1:15" x14ac:dyDescent="0.25">
      <c r="A1479" s="136" t="s">
        <v>150</v>
      </c>
      <c r="B1479" s="136" t="s">
        <v>2925</v>
      </c>
      <c r="C1479" s="26">
        <v>3751</v>
      </c>
      <c r="D1479" s="26" t="s">
        <v>160</v>
      </c>
      <c r="E1479" s="114">
        <v>741.32</v>
      </c>
      <c r="F1479" s="114">
        <v>0</v>
      </c>
      <c r="G1479" s="114">
        <v>0</v>
      </c>
      <c r="H1479" s="114">
        <v>0</v>
      </c>
      <c r="I1479" s="114">
        <v>0</v>
      </c>
      <c r="J1479" s="91">
        <f t="shared" si="80"/>
        <v>741.32</v>
      </c>
      <c r="K1479" s="118" t="str">
        <f>IFERROR(VLOOKUP(C1479,'CEDARS School FRPL'!$C$4:$H$2393,6,FALSE),"No")</f>
        <v>Yes</v>
      </c>
      <c r="L1479" s="118" t="str">
        <f>VLOOKUP(A1479,'District Data'!$A$2:$P$321,14,FALSE)</f>
        <v>Yes</v>
      </c>
      <c r="M1479" s="120" t="str">
        <f>IFERROR(IF(AND(VLOOKUP(C1479,'Package 218'!$D:$D,1,FALSE)=C1479,VLOOKUP(C1479,'Package 218'!$D:$F,3,FALSE)="Yes",VLOOKUP(A1479,'District Data'!$A$2:$O$321,14,FALSE)="Yes"),"Yes","No"),"No")</f>
        <v>Yes</v>
      </c>
      <c r="N1479" s="23" t="str">
        <f t="shared" si="81"/>
        <v>Yes</v>
      </c>
      <c r="O1479" s="131" t="str">
        <f t="shared" si="82"/>
        <v>Yes</v>
      </c>
    </row>
    <row r="1480" spans="1:15" x14ac:dyDescent="0.25">
      <c r="A1480" s="136" t="s">
        <v>150</v>
      </c>
      <c r="B1480" s="136" t="s">
        <v>2925</v>
      </c>
      <c r="C1480" s="26">
        <v>4099</v>
      </c>
      <c r="D1480" s="26" t="s">
        <v>161</v>
      </c>
      <c r="E1480" s="114">
        <v>543.37</v>
      </c>
      <c r="F1480" s="114">
        <v>0</v>
      </c>
      <c r="G1480" s="114">
        <v>0</v>
      </c>
      <c r="H1480" s="114">
        <v>0</v>
      </c>
      <c r="I1480" s="114">
        <v>0</v>
      </c>
      <c r="J1480" s="91">
        <f t="shared" si="80"/>
        <v>543.37</v>
      </c>
      <c r="K1480" s="118" t="str">
        <f>IFERROR(VLOOKUP(C1480,'CEDARS School FRPL'!$C$4:$H$2393,6,FALSE),"No")</f>
        <v>Yes</v>
      </c>
      <c r="L1480" s="118" t="str">
        <f>VLOOKUP(A1480,'District Data'!$A$2:$P$321,14,FALSE)</f>
        <v>Yes</v>
      </c>
      <c r="M1480" s="120" t="str">
        <f>IFERROR(IF(AND(VLOOKUP(C1480,'Package 218'!$D:$D,1,FALSE)=C1480,VLOOKUP(C1480,'Package 218'!$D:$F,3,FALSE)="Yes",VLOOKUP(A1480,'District Data'!$A$2:$O$321,14,FALSE)="Yes"),"Yes","No"),"No")</f>
        <v>Yes</v>
      </c>
      <c r="N1480" s="23" t="str">
        <f t="shared" si="81"/>
        <v>Yes</v>
      </c>
      <c r="O1480" s="131" t="str">
        <f t="shared" si="82"/>
        <v>Yes</v>
      </c>
    </row>
    <row r="1481" spans="1:15" x14ac:dyDescent="0.25">
      <c r="A1481" s="136" t="s">
        <v>150</v>
      </c>
      <c r="B1481" s="136" t="s">
        <v>2925</v>
      </c>
      <c r="C1481" s="26">
        <v>4102</v>
      </c>
      <c r="D1481" s="26" t="s">
        <v>162</v>
      </c>
      <c r="E1481" s="114">
        <v>447.1</v>
      </c>
      <c r="F1481" s="114">
        <v>0</v>
      </c>
      <c r="G1481" s="114">
        <v>0</v>
      </c>
      <c r="H1481" s="114">
        <v>0</v>
      </c>
      <c r="I1481" s="114">
        <v>0</v>
      </c>
      <c r="J1481" s="91">
        <f t="shared" si="80"/>
        <v>447.1</v>
      </c>
      <c r="K1481" s="118" t="str">
        <f>IFERROR(VLOOKUP(C1481,'CEDARS School FRPL'!$C$4:$H$2393,6,FALSE),"No")</f>
        <v>Yes</v>
      </c>
      <c r="L1481" s="118" t="str">
        <f>VLOOKUP(A1481,'District Data'!$A$2:$P$321,14,FALSE)</f>
        <v>Yes</v>
      </c>
      <c r="M1481" s="120" t="str">
        <f>IFERROR(IF(AND(VLOOKUP(C1481,'Package 218'!$D:$D,1,FALSE)=C1481,VLOOKUP(C1481,'Package 218'!$D:$F,3,FALSE)="Yes",VLOOKUP(A1481,'District Data'!$A$2:$O$321,14,FALSE)="Yes"),"Yes","No"),"No")</f>
        <v>Yes</v>
      </c>
      <c r="N1481" s="23" t="str">
        <f t="shared" si="81"/>
        <v>Yes</v>
      </c>
      <c r="O1481" s="131" t="str">
        <f t="shared" si="82"/>
        <v>Yes</v>
      </c>
    </row>
    <row r="1482" spans="1:15" x14ac:dyDescent="0.25">
      <c r="A1482" s="136" t="s">
        <v>150</v>
      </c>
      <c r="B1482" s="136" t="s">
        <v>2925</v>
      </c>
      <c r="C1482" s="26">
        <v>4103</v>
      </c>
      <c r="D1482" s="26" t="s">
        <v>163</v>
      </c>
      <c r="E1482" s="114">
        <v>614.1</v>
      </c>
      <c r="F1482" s="114">
        <v>0</v>
      </c>
      <c r="G1482" s="114">
        <v>0</v>
      </c>
      <c r="H1482" s="114">
        <v>0</v>
      </c>
      <c r="I1482" s="114">
        <v>0</v>
      </c>
      <c r="J1482" s="91">
        <f t="shared" si="80"/>
        <v>614.1</v>
      </c>
      <c r="K1482" s="118" t="str">
        <f>IFERROR(VLOOKUP(C1482,'CEDARS School FRPL'!$C$4:$H$2393,6,FALSE),"No")</f>
        <v>Yes</v>
      </c>
      <c r="L1482" s="118" t="str">
        <f>VLOOKUP(A1482,'District Data'!$A$2:$P$321,14,FALSE)</f>
        <v>Yes</v>
      </c>
      <c r="M1482" s="120" t="str">
        <f>IFERROR(IF(AND(VLOOKUP(C1482,'Package 218'!$D:$D,1,FALSE)=C1482,VLOOKUP(C1482,'Package 218'!$D:$F,3,FALSE)="Yes",VLOOKUP(A1482,'District Data'!$A$2:$O$321,14,FALSE)="Yes"),"Yes","No"),"No")</f>
        <v>Yes</v>
      </c>
      <c r="N1482" s="23" t="str">
        <f t="shared" si="81"/>
        <v>Yes</v>
      </c>
      <c r="O1482" s="131" t="str">
        <f t="shared" si="82"/>
        <v>Yes</v>
      </c>
    </row>
    <row r="1483" spans="1:15" x14ac:dyDescent="0.25">
      <c r="A1483" s="136" t="s">
        <v>150</v>
      </c>
      <c r="B1483" s="136" t="s">
        <v>2925</v>
      </c>
      <c r="C1483" s="26">
        <v>4158</v>
      </c>
      <c r="D1483" s="26" t="s">
        <v>164</v>
      </c>
      <c r="E1483" s="114">
        <v>1571.82</v>
      </c>
      <c r="F1483" s="114">
        <v>0</v>
      </c>
      <c r="G1483" s="114">
        <v>131.77000000000001</v>
      </c>
      <c r="H1483" s="114">
        <v>0</v>
      </c>
      <c r="I1483" s="114">
        <v>0</v>
      </c>
      <c r="J1483" s="91">
        <f t="shared" si="80"/>
        <v>1703.59</v>
      </c>
      <c r="K1483" s="118" t="str">
        <f>IFERROR(VLOOKUP(C1483,'CEDARS School FRPL'!$C$4:$H$2393,6,FALSE),"No")</f>
        <v>Yes</v>
      </c>
      <c r="L1483" s="118" t="str">
        <f>VLOOKUP(A1483,'District Data'!$A$2:$P$321,14,FALSE)</f>
        <v>Yes</v>
      </c>
      <c r="M1483" s="120" t="str">
        <f>IFERROR(IF(AND(VLOOKUP(C1483,'Package 218'!$D:$D,1,FALSE)=C1483,VLOOKUP(C1483,'Package 218'!$D:$F,3,FALSE)="Yes",VLOOKUP(A1483,'District Data'!$A$2:$O$321,14,FALSE)="Yes"),"Yes","No"),"No")</f>
        <v>Yes</v>
      </c>
      <c r="N1483" s="23" t="str">
        <f t="shared" si="81"/>
        <v>Yes</v>
      </c>
      <c r="O1483" s="131" t="str">
        <f t="shared" si="82"/>
        <v>Yes</v>
      </c>
    </row>
    <row r="1484" spans="1:15" x14ac:dyDescent="0.25">
      <c r="A1484" t="s">
        <v>150</v>
      </c>
      <c r="B1484" t="s">
        <v>2925</v>
      </c>
      <c r="C1484" s="189">
        <v>4186</v>
      </c>
      <c r="D1484" t="s">
        <v>165</v>
      </c>
      <c r="E1484" s="114">
        <v>691.65</v>
      </c>
      <c r="F1484" s="114">
        <v>0</v>
      </c>
      <c r="G1484" s="114">
        <v>0</v>
      </c>
      <c r="H1484" s="114">
        <v>0</v>
      </c>
      <c r="I1484" s="114">
        <v>0</v>
      </c>
      <c r="J1484" s="91">
        <f t="shared" si="80"/>
        <v>691.65</v>
      </c>
      <c r="K1484" s="118" t="str">
        <f>IFERROR(VLOOKUP(C1484,'CEDARS School FRPL'!$C$4:$H$2393,6,FALSE),"No")</f>
        <v>Yes</v>
      </c>
      <c r="L1484" s="118" t="str">
        <f>VLOOKUP(A1484,'District Data'!$A$2:$P$321,14,FALSE)</f>
        <v>Yes</v>
      </c>
      <c r="M1484" s="120" t="str">
        <f>IFERROR(IF(AND(VLOOKUP(C1484,'Package 218'!$D:$D,1,FALSE)=C1484,VLOOKUP(C1484,'Package 218'!$D:$F,3,FALSE)="Yes",VLOOKUP(A1484,'District Data'!$A$2:$O$321,14,FALSE)="Yes"),"Yes","No"),"No")</f>
        <v>Yes</v>
      </c>
      <c r="N1484" s="23" t="str">
        <f t="shared" si="81"/>
        <v>Yes</v>
      </c>
      <c r="O1484" s="131" t="str">
        <f t="shared" si="82"/>
        <v>Yes</v>
      </c>
    </row>
    <row r="1485" spans="1:15" x14ac:dyDescent="0.25">
      <c r="A1485" s="136" t="s">
        <v>150</v>
      </c>
      <c r="B1485" s="136" t="s">
        <v>2925</v>
      </c>
      <c r="C1485" s="26">
        <v>4227</v>
      </c>
      <c r="D1485" s="26" t="s">
        <v>166</v>
      </c>
      <c r="E1485" s="114">
        <v>434.2</v>
      </c>
      <c r="F1485" s="114">
        <v>0</v>
      </c>
      <c r="G1485" s="114">
        <v>0</v>
      </c>
      <c r="H1485" s="114">
        <v>0</v>
      </c>
      <c r="I1485" s="114">
        <v>0</v>
      </c>
      <c r="J1485" s="91">
        <f t="shared" si="80"/>
        <v>434.2</v>
      </c>
      <c r="K1485" s="118" t="str">
        <f>IFERROR(VLOOKUP(C1485,'CEDARS School FRPL'!$C$4:$H$2393,6,FALSE),"No")</f>
        <v>No</v>
      </c>
      <c r="L1485" s="118" t="str">
        <f>VLOOKUP(A1485,'District Data'!$A$2:$P$321,14,FALSE)</f>
        <v>Yes</v>
      </c>
      <c r="M1485" s="120" t="str">
        <f>IFERROR(IF(AND(VLOOKUP(C1485,'Package 218'!$D:$D,1,FALSE)=C1485,VLOOKUP(C1485,'Package 218'!$D:$F,3,FALSE)="Yes",VLOOKUP(A1485,'District Data'!$A$2:$O$321,14,FALSE)="Yes"),"Yes","No"),"No")</f>
        <v>No</v>
      </c>
      <c r="N1485" s="23" t="str">
        <f t="shared" si="81"/>
        <v>No</v>
      </c>
      <c r="O1485" s="131" t="str">
        <f t="shared" si="82"/>
        <v>No</v>
      </c>
    </row>
    <row r="1486" spans="1:15" x14ac:dyDescent="0.25">
      <c r="A1486" s="136" t="s">
        <v>150</v>
      </c>
      <c r="B1486" s="136" t="s">
        <v>2925</v>
      </c>
      <c r="C1486" s="26">
        <v>4296</v>
      </c>
      <c r="D1486" s="26" t="s">
        <v>167</v>
      </c>
      <c r="E1486" s="114">
        <v>511.5</v>
      </c>
      <c r="F1486" s="114">
        <v>0</v>
      </c>
      <c r="G1486" s="114">
        <v>0</v>
      </c>
      <c r="H1486" s="114">
        <v>0</v>
      </c>
      <c r="I1486" s="114">
        <v>0</v>
      </c>
      <c r="J1486" s="91">
        <f t="shared" si="80"/>
        <v>511.5</v>
      </c>
      <c r="K1486" s="118" t="str">
        <f>IFERROR(VLOOKUP(C1486,'CEDARS School FRPL'!$C$4:$H$2393,6,FALSE),"No")</f>
        <v>Yes</v>
      </c>
      <c r="L1486" s="118" t="str">
        <f>VLOOKUP(A1486,'District Data'!$A$2:$P$321,14,FALSE)</f>
        <v>Yes</v>
      </c>
      <c r="M1486" s="120" t="str">
        <f>IFERROR(IF(AND(VLOOKUP(C1486,'Package 218'!$D:$D,1,FALSE)=C1486,VLOOKUP(C1486,'Package 218'!$D:$F,3,FALSE)="Yes",VLOOKUP(A1486,'District Data'!$A$2:$O$321,14,FALSE)="Yes"),"Yes","No"),"No")</f>
        <v>Yes</v>
      </c>
      <c r="N1486" s="23" t="str">
        <f t="shared" si="81"/>
        <v>Yes</v>
      </c>
      <c r="O1486" s="131" t="str">
        <f t="shared" si="82"/>
        <v>Yes</v>
      </c>
    </row>
    <row r="1487" spans="1:15" x14ac:dyDescent="0.25">
      <c r="A1487" s="136" t="s">
        <v>150</v>
      </c>
      <c r="B1487" s="136" t="s">
        <v>2925</v>
      </c>
      <c r="C1487" s="26">
        <v>4297</v>
      </c>
      <c r="D1487" s="26" t="s">
        <v>168</v>
      </c>
      <c r="E1487" s="114">
        <v>606.6</v>
      </c>
      <c r="F1487" s="114">
        <v>0</v>
      </c>
      <c r="G1487" s="114">
        <v>0</v>
      </c>
      <c r="H1487" s="114">
        <v>0</v>
      </c>
      <c r="I1487" s="114">
        <v>0</v>
      </c>
      <c r="J1487" s="91">
        <f t="shared" si="80"/>
        <v>606.6</v>
      </c>
      <c r="K1487" s="118" t="str">
        <f>IFERROR(VLOOKUP(C1487,'CEDARS School FRPL'!$C$4:$H$2393,6,FALSE),"No")</f>
        <v>No</v>
      </c>
      <c r="L1487" s="118" t="str">
        <f>VLOOKUP(A1487,'District Data'!$A$2:$P$321,14,FALSE)</f>
        <v>Yes</v>
      </c>
      <c r="M1487" s="120" t="str">
        <f>IFERROR(IF(AND(VLOOKUP(C1487,'Package 218'!$D:$D,1,FALSE)=C1487,VLOOKUP(C1487,'Package 218'!$D:$F,3,FALSE)="Yes",VLOOKUP(A1487,'District Data'!$A$2:$O$321,14,FALSE)="Yes"),"Yes","No"),"No")</f>
        <v>No</v>
      </c>
      <c r="N1487" s="23" t="str">
        <f t="shared" si="81"/>
        <v>No</v>
      </c>
      <c r="O1487" s="131" t="str">
        <f t="shared" si="82"/>
        <v>No</v>
      </c>
    </row>
    <row r="1488" spans="1:15" x14ac:dyDescent="0.25">
      <c r="A1488" s="136" t="s">
        <v>150</v>
      </c>
      <c r="B1488" s="136" t="s">
        <v>2925</v>
      </c>
      <c r="C1488" s="26">
        <v>4331</v>
      </c>
      <c r="D1488" s="26" t="s">
        <v>169</v>
      </c>
      <c r="E1488" s="114">
        <v>558.1</v>
      </c>
      <c r="F1488" s="114">
        <v>0</v>
      </c>
      <c r="G1488" s="114">
        <v>0</v>
      </c>
      <c r="H1488" s="114">
        <v>0</v>
      </c>
      <c r="I1488" s="114">
        <v>0</v>
      </c>
      <c r="J1488" s="91">
        <f t="shared" si="80"/>
        <v>558.1</v>
      </c>
      <c r="K1488" s="118" t="str">
        <f>IFERROR(VLOOKUP(C1488,'CEDARS School FRPL'!$C$4:$H$2393,6,FALSE),"No")</f>
        <v>Yes</v>
      </c>
      <c r="L1488" s="118" t="str">
        <f>VLOOKUP(A1488,'District Data'!$A$2:$P$321,14,FALSE)</f>
        <v>Yes</v>
      </c>
      <c r="M1488" s="120" t="str">
        <f>IFERROR(IF(AND(VLOOKUP(C1488,'Package 218'!$D:$D,1,FALSE)=C1488,VLOOKUP(C1488,'Package 218'!$D:$F,3,FALSE)="Yes",VLOOKUP(A1488,'District Data'!$A$2:$O$321,14,FALSE)="Yes"),"Yes","No"),"No")</f>
        <v>Yes</v>
      </c>
      <c r="N1488" s="23" t="str">
        <f t="shared" si="81"/>
        <v>Yes</v>
      </c>
      <c r="O1488" s="131" t="str">
        <f t="shared" si="82"/>
        <v>Yes</v>
      </c>
    </row>
    <row r="1489" spans="1:15" x14ac:dyDescent="0.25">
      <c r="A1489" s="136" t="s">
        <v>150</v>
      </c>
      <c r="B1489" s="136" t="s">
        <v>2925</v>
      </c>
      <c r="C1489" s="26">
        <v>4381</v>
      </c>
      <c r="D1489" s="26" t="s">
        <v>170</v>
      </c>
      <c r="E1489" s="114">
        <v>529.12</v>
      </c>
      <c r="F1489" s="114">
        <v>0</v>
      </c>
      <c r="G1489" s="114">
        <v>0</v>
      </c>
      <c r="H1489" s="114">
        <v>0</v>
      </c>
      <c r="I1489" s="114">
        <v>0</v>
      </c>
      <c r="J1489" s="91">
        <f t="shared" si="80"/>
        <v>529.12</v>
      </c>
      <c r="K1489" s="118" t="str">
        <f>IFERROR(VLOOKUP(C1489,'CEDARS School FRPL'!$C$4:$H$2393,6,FALSE),"No")</f>
        <v>No</v>
      </c>
      <c r="L1489" s="118" t="str">
        <f>VLOOKUP(A1489,'District Data'!$A$2:$P$321,14,FALSE)</f>
        <v>Yes</v>
      </c>
      <c r="M1489" s="120" t="str">
        <f>IFERROR(IF(AND(VLOOKUP(C1489,'Package 218'!$D:$D,1,FALSE)=C1489,VLOOKUP(C1489,'Package 218'!$D:$F,3,FALSE)="Yes",VLOOKUP(A1489,'District Data'!$A$2:$O$321,14,FALSE)="Yes"),"Yes","No"),"No")</f>
        <v>No</v>
      </c>
      <c r="N1489" s="23" t="str">
        <f t="shared" si="81"/>
        <v>No</v>
      </c>
      <c r="O1489" s="131" t="str">
        <f t="shared" si="82"/>
        <v>No</v>
      </c>
    </row>
    <row r="1490" spans="1:15" x14ac:dyDescent="0.25">
      <c r="A1490" s="136" t="s">
        <v>150</v>
      </c>
      <c r="B1490" s="136" t="s">
        <v>2925</v>
      </c>
      <c r="C1490" s="26">
        <v>4407</v>
      </c>
      <c r="D1490" s="26" t="s">
        <v>171</v>
      </c>
      <c r="E1490" s="114">
        <v>613.71</v>
      </c>
      <c r="F1490" s="114">
        <v>0</v>
      </c>
      <c r="G1490" s="114">
        <v>0</v>
      </c>
      <c r="H1490" s="114">
        <v>0</v>
      </c>
      <c r="I1490" s="114">
        <v>0</v>
      </c>
      <c r="J1490" s="91">
        <f t="shared" si="80"/>
        <v>613.71</v>
      </c>
      <c r="K1490" s="118" t="str">
        <f>IFERROR(VLOOKUP(C1490,'CEDARS School FRPL'!$C$4:$H$2393,6,FALSE),"No")</f>
        <v>No</v>
      </c>
      <c r="L1490" s="118" t="str">
        <f>VLOOKUP(A1490,'District Data'!$A$2:$P$321,14,FALSE)</f>
        <v>Yes</v>
      </c>
      <c r="M1490" s="120" t="str">
        <f>IFERROR(IF(AND(VLOOKUP(C1490,'Package 218'!$D:$D,1,FALSE)=C1490,VLOOKUP(C1490,'Package 218'!$D:$F,3,FALSE)="Yes",VLOOKUP(A1490,'District Data'!$A$2:$O$321,14,FALSE)="Yes"),"Yes","No"),"No")</f>
        <v>No</v>
      </c>
      <c r="N1490" s="23" t="str">
        <f t="shared" si="81"/>
        <v>No</v>
      </c>
      <c r="O1490" s="131" t="str">
        <f t="shared" si="82"/>
        <v>No</v>
      </c>
    </row>
    <row r="1491" spans="1:15" x14ac:dyDescent="0.25">
      <c r="A1491" s="136" t="s">
        <v>150</v>
      </c>
      <c r="B1491" s="136" t="s">
        <v>2925</v>
      </c>
      <c r="C1491" s="26">
        <v>4538</v>
      </c>
      <c r="D1491" s="26" t="s">
        <v>172</v>
      </c>
      <c r="E1491" s="114">
        <v>465.39</v>
      </c>
      <c r="F1491" s="114">
        <v>0</v>
      </c>
      <c r="G1491" s="114">
        <v>0</v>
      </c>
      <c r="H1491" s="114">
        <v>0</v>
      </c>
      <c r="I1491" s="114">
        <v>0</v>
      </c>
      <c r="J1491" s="91">
        <f t="shared" si="80"/>
        <v>465.39</v>
      </c>
      <c r="K1491" s="118" t="str">
        <f>IFERROR(VLOOKUP(C1491,'CEDARS School FRPL'!$C$4:$H$2393,6,FALSE),"No")</f>
        <v>No</v>
      </c>
      <c r="L1491" s="118" t="str">
        <f>VLOOKUP(A1491,'District Data'!$A$2:$P$321,14,FALSE)</f>
        <v>Yes</v>
      </c>
      <c r="M1491" s="120" t="str">
        <f>IFERROR(IF(AND(VLOOKUP(C1491,'Package 218'!$D:$D,1,FALSE)=C1491,VLOOKUP(C1491,'Package 218'!$D:$F,3,FALSE)="Yes",VLOOKUP(A1491,'District Data'!$A$2:$O$321,14,FALSE)="Yes"),"Yes","No"),"No")</f>
        <v>No</v>
      </c>
      <c r="N1491" s="23" t="str">
        <f t="shared" si="81"/>
        <v>No</v>
      </c>
      <c r="O1491" s="131" t="str">
        <f t="shared" si="82"/>
        <v>No</v>
      </c>
    </row>
    <row r="1492" spans="1:15" x14ac:dyDescent="0.25">
      <c r="A1492" s="136" t="s">
        <v>150</v>
      </c>
      <c r="B1492" s="136" t="s">
        <v>2925</v>
      </c>
      <c r="C1492" s="26">
        <v>4578</v>
      </c>
      <c r="D1492" s="26" t="s">
        <v>173</v>
      </c>
      <c r="E1492" s="114">
        <v>597.51</v>
      </c>
      <c r="F1492" s="114">
        <v>0</v>
      </c>
      <c r="G1492" s="114">
        <v>0</v>
      </c>
      <c r="H1492" s="114">
        <v>0</v>
      </c>
      <c r="I1492" s="114">
        <v>0</v>
      </c>
      <c r="J1492" s="91">
        <f t="shared" si="80"/>
        <v>597.51</v>
      </c>
      <c r="K1492" s="118" t="str">
        <f>IFERROR(VLOOKUP(C1492,'CEDARS School FRPL'!$C$4:$H$2393,6,FALSE),"No")</f>
        <v>No</v>
      </c>
      <c r="L1492" s="118" t="str">
        <f>VLOOKUP(A1492,'District Data'!$A$2:$P$321,14,FALSE)</f>
        <v>Yes</v>
      </c>
      <c r="M1492" s="120" t="str">
        <f>IFERROR(IF(AND(VLOOKUP(C1492,'Package 218'!$D:$D,1,FALSE)=C1492,VLOOKUP(C1492,'Package 218'!$D:$F,3,FALSE)="Yes",VLOOKUP(A1492,'District Data'!$A$2:$O$321,14,FALSE)="Yes"),"Yes","No"),"No")</f>
        <v>No</v>
      </c>
      <c r="N1492" s="23" t="str">
        <f t="shared" si="81"/>
        <v>No</v>
      </c>
      <c r="O1492" s="131" t="str">
        <f t="shared" si="82"/>
        <v>No</v>
      </c>
    </row>
    <row r="1493" spans="1:15" x14ac:dyDescent="0.25">
      <c r="A1493" s="136" t="s">
        <v>150</v>
      </c>
      <c r="B1493" s="136" t="s">
        <v>2925</v>
      </c>
      <c r="C1493" s="26">
        <v>5033</v>
      </c>
      <c r="D1493" s="26" t="s">
        <v>174</v>
      </c>
      <c r="E1493" s="114">
        <v>1805.32</v>
      </c>
      <c r="F1493" s="114">
        <v>0</v>
      </c>
      <c r="G1493" s="114">
        <v>214.82</v>
      </c>
      <c r="H1493" s="114">
        <v>0</v>
      </c>
      <c r="I1493" s="114">
        <v>0</v>
      </c>
      <c r="J1493" s="91">
        <f t="shared" si="80"/>
        <v>2020.1399999999999</v>
      </c>
      <c r="K1493" s="118" t="str">
        <f>IFERROR(VLOOKUP(C1493,'CEDARS School FRPL'!$C$4:$H$2393,6,FALSE),"No")</f>
        <v>No</v>
      </c>
      <c r="L1493" s="118" t="str">
        <f>VLOOKUP(A1493,'District Data'!$A$2:$P$321,14,FALSE)</f>
        <v>Yes</v>
      </c>
      <c r="M1493" s="120" t="str">
        <f>IFERROR(IF(AND(VLOOKUP(C1493,'Package 218'!$D:$D,1,FALSE)=C1493,VLOOKUP(C1493,'Package 218'!$D:$F,3,FALSE)="Yes",VLOOKUP(A1493,'District Data'!$A$2:$O$321,14,FALSE)="Yes"),"Yes","No"),"No")</f>
        <v>No</v>
      </c>
      <c r="N1493" s="23" t="str">
        <f t="shared" si="81"/>
        <v>No</v>
      </c>
      <c r="O1493" s="131" t="str">
        <f t="shared" si="82"/>
        <v>No</v>
      </c>
    </row>
    <row r="1494" spans="1:15" x14ac:dyDescent="0.25">
      <c r="A1494" s="136" t="s">
        <v>150</v>
      </c>
      <c r="B1494" s="136" t="s">
        <v>2925</v>
      </c>
      <c r="C1494" s="26">
        <v>5159</v>
      </c>
      <c r="D1494" s="26" t="s">
        <v>175</v>
      </c>
      <c r="E1494" s="114">
        <v>548.1</v>
      </c>
      <c r="F1494" s="114">
        <v>0</v>
      </c>
      <c r="G1494" s="114">
        <v>0</v>
      </c>
      <c r="H1494" s="114">
        <v>0</v>
      </c>
      <c r="I1494" s="114">
        <v>0</v>
      </c>
      <c r="J1494" s="91">
        <f t="shared" si="80"/>
        <v>548.1</v>
      </c>
      <c r="K1494" s="118" t="str">
        <f>IFERROR(VLOOKUP(C1494,'CEDARS School FRPL'!$C$4:$H$2393,6,FALSE),"No")</f>
        <v>No</v>
      </c>
      <c r="L1494" s="118" t="str">
        <f>VLOOKUP(A1494,'District Data'!$A$2:$P$321,14,FALSE)</f>
        <v>Yes</v>
      </c>
      <c r="M1494" s="120" t="str">
        <f>IFERROR(IF(AND(VLOOKUP(C1494,'Package 218'!$D:$D,1,FALSE)=C1494,VLOOKUP(C1494,'Package 218'!$D:$F,3,FALSE)="Yes",VLOOKUP(A1494,'District Data'!$A$2:$O$321,14,FALSE)="Yes"),"Yes","No"),"No")</f>
        <v>No</v>
      </c>
      <c r="N1494" s="23" t="str">
        <f t="shared" si="81"/>
        <v>No</v>
      </c>
      <c r="O1494" s="131" t="str">
        <f t="shared" si="82"/>
        <v>No</v>
      </c>
    </row>
    <row r="1495" spans="1:15" x14ac:dyDescent="0.25">
      <c r="A1495" s="136" t="s">
        <v>150</v>
      </c>
      <c r="B1495" s="136" t="s">
        <v>2925</v>
      </c>
      <c r="C1495" s="26">
        <v>5160</v>
      </c>
      <c r="D1495" s="26" t="s">
        <v>176</v>
      </c>
      <c r="E1495" s="114">
        <v>735.62</v>
      </c>
      <c r="F1495" s="114">
        <v>0</v>
      </c>
      <c r="G1495" s="114">
        <v>0</v>
      </c>
      <c r="H1495" s="114">
        <v>0</v>
      </c>
      <c r="I1495" s="114">
        <v>0</v>
      </c>
      <c r="J1495" s="91">
        <f t="shared" si="80"/>
        <v>735.62</v>
      </c>
      <c r="K1495" s="118" t="str">
        <f>IFERROR(VLOOKUP(C1495,'CEDARS School FRPL'!$C$4:$H$2393,6,FALSE),"No")</f>
        <v>No</v>
      </c>
      <c r="L1495" s="118" t="str">
        <f>VLOOKUP(A1495,'District Data'!$A$2:$P$321,14,FALSE)</f>
        <v>Yes</v>
      </c>
      <c r="M1495" s="120" t="str">
        <f>IFERROR(IF(AND(VLOOKUP(C1495,'Package 218'!$D:$D,1,FALSE)=C1495,VLOOKUP(C1495,'Package 218'!$D:$F,3,FALSE)="Yes",VLOOKUP(A1495,'District Data'!$A$2:$O$321,14,FALSE)="Yes"),"Yes","No"),"No")</f>
        <v>No</v>
      </c>
      <c r="N1495" s="23" t="str">
        <f t="shared" si="81"/>
        <v>No</v>
      </c>
      <c r="O1495" s="131" t="str">
        <f t="shared" si="82"/>
        <v>No</v>
      </c>
    </row>
    <row r="1496" spans="1:15" x14ac:dyDescent="0.25">
      <c r="A1496" s="136" t="s">
        <v>150</v>
      </c>
      <c r="B1496" s="136" t="s">
        <v>2925</v>
      </c>
      <c r="C1496" s="26">
        <v>5206</v>
      </c>
      <c r="D1496" s="26" t="s">
        <v>178</v>
      </c>
      <c r="E1496" s="114">
        <v>891.92</v>
      </c>
      <c r="F1496" s="114">
        <v>0</v>
      </c>
      <c r="G1496" s="114">
        <v>0</v>
      </c>
      <c r="H1496" s="114">
        <v>0</v>
      </c>
      <c r="I1496" s="114">
        <v>0</v>
      </c>
      <c r="J1496" s="91">
        <f t="shared" si="80"/>
        <v>891.92</v>
      </c>
      <c r="K1496" s="118" t="str">
        <f>IFERROR(VLOOKUP(C1496,'CEDARS School FRPL'!$C$4:$H$2393,6,FALSE),"No")</f>
        <v>Yes</v>
      </c>
      <c r="L1496" s="118" t="str">
        <f>VLOOKUP(A1496,'District Data'!$A$2:$P$321,14,FALSE)</f>
        <v>Yes</v>
      </c>
      <c r="M1496" s="120" t="str">
        <f>IFERROR(IF(AND(VLOOKUP(C1496,'Package 218'!$D:$D,1,FALSE)=C1496,VLOOKUP(C1496,'Package 218'!$D:$F,3,FALSE)="Yes",VLOOKUP(A1496,'District Data'!$A$2:$O$321,14,FALSE)="Yes"),"Yes","No"),"No")</f>
        <v>Yes</v>
      </c>
      <c r="N1496" s="23" t="str">
        <f t="shared" si="81"/>
        <v>Yes</v>
      </c>
      <c r="O1496" s="131" t="str">
        <f t="shared" si="82"/>
        <v>Yes</v>
      </c>
    </row>
    <row r="1497" spans="1:15" x14ac:dyDescent="0.25">
      <c r="A1497" s="136" t="s">
        <v>150</v>
      </c>
      <c r="B1497" s="136" t="s">
        <v>2925</v>
      </c>
      <c r="C1497" s="26">
        <v>5471</v>
      </c>
      <c r="D1497" s="26" t="s">
        <v>180</v>
      </c>
      <c r="E1497" s="114">
        <v>16.34</v>
      </c>
      <c r="F1497" s="114">
        <v>0</v>
      </c>
      <c r="G1497" s="114">
        <v>0</v>
      </c>
      <c r="H1497" s="114">
        <v>0</v>
      </c>
      <c r="I1497" s="114">
        <v>0</v>
      </c>
      <c r="J1497" s="91">
        <f t="shared" si="80"/>
        <v>16.34</v>
      </c>
      <c r="K1497" s="118" t="str">
        <f>IFERROR(VLOOKUP(C1497,'CEDARS School FRPL'!$C$4:$H$2393,6,FALSE),"No")</f>
        <v>No</v>
      </c>
      <c r="L1497" s="118" t="str">
        <f>VLOOKUP(A1497,'District Data'!$A$2:$P$321,14,FALSE)</f>
        <v>Yes</v>
      </c>
      <c r="M1497" s="120" t="str">
        <f>IFERROR(IF(AND(VLOOKUP(C1497,'Package 218'!$D:$D,1,FALSE)=C1497,VLOOKUP(C1497,'Package 218'!$D:$F,3,FALSE)="Yes",VLOOKUP(A1497,'District Data'!$A$2:$O$321,14,FALSE)="Yes"),"Yes","No"),"No")</f>
        <v>No</v>
      </c>
      <c r="N1497" s="23" t="str">
        <f t="shared" si="81"/>
        <v>No</v>
      </c>
      <c r="O1497" s="131" t="str">
        <f t="shared" si="82"/>
        <v>No</v>
      </c>
    </row>
    <row r="1498" spans="1:15" x14ac:dyDescent="0.25">
      <c r="A1498" s="136" t="s">
        <v>150</v>
      </c>
      <c r="B1498" s="136" t="s">
        <v>2925</v>
      </c>
      <c r="C1498" s="26">
        <v>5633</v>
      </c>
      <c r="D1498" s="26" t="s">
        <v>2793</v>
      </c>
      <c r="E1498" s="114">
        <v>526.34</v>
      </c>
      <c r="F1498" s="114">
        <v>0</v>
      </c>
      <c r="G1498" s="114">
        <v>13.469999999999999</v>
      </c>
      <c r="H1498" s="114">
        <v>0</v>
      </c>
      <c r="I1498" s="114">
        <v>0</v>
      </c>
      <c r="J1498" s="91">
        <f t="shared" si="80"/>
        <v>539.81000000000006</v>
      </c>
      <c r="K1498" s="118" t="str">
        <f>IFERROR(VLOOKUP(C1498,'CEDARS School FRPL'!$C$4:$H$2393,6,FALSE),"No")</f>
        <v>Yes</v>
      </c>
      <c r="L1498" s="118" t="str">
        <f>VLOOKUP(A1498,'District Data'!$A$2:$P$321,14,FALSE)</f>
        <v>Yes</v>
      </c>
      <c r="M1498" s="120" t="str">
        <f>IFERROR(IF(AND(VLOOKUP(C1498,'Package 218'!$D:$D,1,FALSE)=C1498,VLOOKUP(C1498,'Package 218'!$D:$F,3,FALSE)="Yes",VLOOKUP(A1498,'District Data'!$A$2:$O$321,14,FALSE)="Yes"),"Yes","No"),"No")</f>
        <v>Yes</v>
      </c>
      <c r="N1498" s="23" t="str">
        <f t="shared" si="81"/>
        <v>Yes</v>
      </c>
      <c r="O1498" s="131" t="str">
        <f t="shared" si="82"/>
        <v>Yes</v>
      </c>
    </row>
    <row r="1499" spans="1:15" x14ac:dyDescent="0.25">
      <c r="A1499" s="136" t="s">
        <v>150</v>
      </c>
      <c r="B1499" s="136" t="s">
        <v>2925</v>
      </c>
      <c r="C1499" s="26">
        <v>5635</v>
      </c>
      <c r="D1499" s="26" t="s">
        <v>2794</v>
      </c>
      <c r="E1499" s="114">
        <v>592.21</v>
      </c>
      <c r="F1499" s="114">
        <v>0</v>
      </c>
      <c r="G1499" s="114">
        <v>0</v>
      </c>
      <c r="H1499" s="114">
        <v>0</v>
      </c>
      <c r="I1499" s="114">
        <v>0</v>
      </c>
      <c r="J1499" s="91">
        <f t="shared" si="80"/>
        <v>592.21</v>
      </c>
      <c r="K1499" s="118" t="str">
        <f>IFERROR(VLOOKUP(C1499,'CEDARS School FRPL'!$C$4:$H$2393,6,FALSE),"No")</f>
        <v>No</v>
      </c>
      <c r="L1499" s="118" t="str">
        <f>VLOOKUP(A1499,'District Data'!$A$2:$P$321,14,FALSE)</f>
        <v>Yes</v>
      </c>
      <c r="M1499" s="120" t="str">
        <f>IFERROR(IF(AND(VLOOKUP(C1499,'Package 218'!$D:$D,1,FALSE)=C1499,VLOOKUP(C1499,'Package 218'!$D:$F,3,FALSE)="Yes",VLOOKUP(A1499,'District Data'!$A$2:$O$321,14,FALSE)="Yes"),"Yes","No"),"No")</f>
        <v>No</v>
      </c>
      <c r="N1499" s="23" t="str">
        <f t="shared" si="81"/>
        <v>No</v>
      </c>
      <c r="O1499" s="131" t="str">
        <f t="shared" si="82"/>
        <v>No</v>
      </c>
    </row>
    <row r="1500" spans="1:15" x14ac:dyDescent="0.25">
      <c r="A1500" s="136" t="s">
        <v>150</v>
      </c>
      <c r="B1500" s="136" t="s">
        <v>2925</v>
      </c>
      <c r="C1500" s="26">
        <v>5754</v>
      </c>
      <c r="D1500" s="26" t="s">
        <v>3325</v>
      </c>
      <c r="E1500" s="114">
        <v>48.71</v>
      </c>
      <c r="F1500" s="114">
        <v>0</v>
      </c>
      <c r="G1500" s="114">
        <v>0</v>
      </c>
      <c r="H1500" s="114">
        <v>0</v>
      </c>
      <c r="I1500" s="114">
        <v>0</v>
      </c>
      <c r="J1500" s="91">
        <f t="shared" si="80"/>
        <v>48.71</v>
      </c>
      <c r="K1500" s="118" t="str">
        <f>IFERROR(VLOOKUP(C1500,'CEDARS School FRPL'!$C$4:$H$2393,6,FALSE),"No")</f>
        <v>Yes</v>
      </c>
      <c r="L1500" s="118" t="str">
        <f>VLOOKUP(A1500,'District Data'!$A$2:$P$321,14,FALSE)</f>
        <v>Yes</v>
      </c>
      <c r="M1500" s="120" t="str">
        <f>IFERROR(IF(AND(VLOOKUP(C1500,'Package 218'!$D:$D,1,FALSE)=C1500,VLOOKUP(C1500,'Package 218'!$D:$F,3,FALSE)="Yes",VLOOKUP(A1500,'District Data'!$A$2:$O$321,14,FALSE)="Yes"),"Yes","No"),"No")</f>
        <v>Yes</v>
      </c>
      <c r="N1500" s="23" t="str">
        <f t="shared" si="81"/>
        <v>Yes</v>
      </c>
      <c r="O1500" s="131" t="str">
        <f t="shared" si="82"/>
        <v>Yes</v>
      </c>
    </row>
    <row r="1501" spans="1:15" x14ac:dyDescent="0.25">
      <c r="A1501" s="136" t="s">
        <v>150</v>
      </c>
      <c r="B1501" s="136" t="s">
        <v>2925</v>
      </c>
      <c r="C1501" s="26">
        <v>5961</v>
      </c>
      <c r="D1501" s="26" t="s">
        <v>177</v>
      </c>
      <c r="E1501" s="114">
        <v>331.71</v>
      </c>
      <c r="F1501" s="114">
        <v>0</v>
      </c>
      <c r="G1501" s="114">
        <v>0</v>
      </c>
      <c r="H1501" s="114">
        <v>0</v>
      </c>
      <c r="I1501" s="114">
        <v>74.800000000000011</v>
      </c>
      <c r="J1501" s="91">
        <f t="shared" si="80"/>
        <v>406.51</v>
      </c>
      <c r="K1501" s="118" t="str">
        <f>IFERROR(VLOOKUP(C1501,'CEDARS School FRPL'!$C$4:$H$2393,6,FALSE),"No")</f>
        <v>No</v>
      </c>
      <c r="L1501" s="118" t="str">
        <f>VLOOKUP(A1501,'District Data'!$A$2:$P$321,14,FALSE)</f>
        <v>Yes</v>
      </c>
      <c r="M1501" s="120" t="str">
        <f>IFERROR(IF(AND(VLOOKUP(C1501,'Package 218'!$D:$D,1,FALSE)=C1501,VLOOKUP(C1501,'Package 218'!$D:$F,3,FALSE)="Yes",VLOOKUP(A1501,'District Data'!$A$2:$O$321,14,FALSE)="Yes"),"Yes","No"),"No")</f>
        <v>No</v>
      </c>
      <c r="N1501" s="23" t="str">
        <f t="shared" si="81"/>
        <v>No</v>
      </c>
      <c r="O1501" s="131" t="str">
        <f t="shared" si="82"/>
        <v>No</v>
      </c>
    </row>
    <row r="1502" spans="1:15" x14ac:dyDescent="0.25">
      <c r="A1502" s="136" t="s">
        <v>489</v>
      </c>
      <c r="B1502" s="136" t="s">
        <v>2979</v>
      </c>
      <c r="C1502" s="26">
        <v>2205</v>
      </c>
      <c r="D1502" s="26" t="s">
        <v>490</v>
      </c>
      <c r="E1502" s="114">
        <v>405.43</v>
      </c>
      <c r="F1502" s="114">
        <v>0</v>
      </c>
      <c r="G1502" s="114">
        <v>0</v>
      </c>
      <c r="H1502" s="114">
        <v>0</v>
      </c>
      <c r="I1502" s="114">
        <v>0</v>
      </c>
      <c r="J1502" s="91">
        <f t="shared" si="80"/>
        <v>405.43</v>
      </c>
      <c r="K1502" s="118" t="str">
        <f>IFERROR(VLOOKUP(C1502,'CEDARS School FRPL'!$C$4:$H$2393,6,FALSE),"No")</f>
        <v>No</v>
      </c>
      <c r="L1502" s="118" t="str">
        <f>VLOOKUP(A1502,'District Data'!$A$2:$P$321,14,FALSE)</f>
        <v>Yes</v>
      </c>
      <c r="M1502" s="120" t="str">
        <f>IFERROR(IF(AND(VLOOKUP(C1502,'Package 218'!$D:$D,1,FALSE)=C1502,VLOOKUP(C1502,'Package 218'!$D:$F,3,FALSE)="Yes",VLOOKUP(A1502,'District Data'!$A$2:$O$321,14,FALSE)="Yes"),"Yes","No"),"No")</f>
        <v>No</v>
      </c>
      <c r="N1502" s="23" t="str">
        <f t="shared" si="81"/>
        <v>No</v>
      </c>
      <c r="O1502" s="131" t="str">
        <f t="shared" si="82"/>
        <v>No</v>
      </c>
    </row>
    <row r="1503" spans="1:15" x14ac:dyDescent="0.25">
      <c r="A1503" s="136" t="s">
        <v>489</v>
      </c>
      <c r="B1503" s="136" t="s">
        <v>2979</v>
      </c>
      <c r="C1503" s="26">
        <v>2206</v>
      </c>
      <c r="D1503" s="26" t="s">
        <v>491</v>
      </c>
      <c r="E1503" s="114">
        <v>535.99</v>
      </c>
      <c r="F1503" s="114">
        <v>0</v>
      </c>
      <c r="G1503" s="114">
        <v>53.05</v>
      </c>
      <c r="H1503" s="114">
        <v>0</v>
      </c>
      <c r="I1503" s="114">
        <v>0</v>
      </c>
      <c r="J1503" s="91">
        <f t="shared" si="80"/>
        <v>589.04</v>
      </c>
      <c r="K1503" s="118" t="str">
        <f>IFERROR(VLOOKUP(C1503,'CEDARS School FRPL'!$C$4:$H$2393,6,FALSE),"No")</f>
        <v>No</v>
      </c>
      <c r="L1503" s="118" t="str">
        <f>VLOOKUP(A1503,'District Data'!$A$2:$P$321,14,FALSE)</f>
        <v>Yes</v>
      </c>
      <c r="M1503" s="120" t="str">
        <f>IFERROR(IF(AND(VLOOKUP(C1503,'Package 218'!$D:$D,1,FALSE)=C1503,VLOOKUP(C1503,'Package 218'!$D:$F,3,FALSE)="Yes",VLOOKUP(A1503,'District Data'!$A$2:$O$321,14,FALSE)="Yes"),"Yes","No"),"No")</f>
        <v>No</v>
      </c>
      <c r="N1503" s="23" t="str">
        <f t="shared" si="81"/>
        <v>No</v>
      </c>
      <c r="O1503" s="131" t="str">
        <f t="shared" si="82"/>
        <v>No</v>
      </c>
    </row>
    <row r="1504" spans="1:15" x14ac:dyDescent="0.25">
      <c r="A1504" s="136" t="s">
        <v>489</v>
      </c>
      <c r="B1504" s="136" t="s">
        <v>2979</v>
      </c>
      <c r="C1504" s="26">
        <v>2361</v>
      </c>
      <c r="D1504" s="26" t="s">
        <v>492</v>
      </c>
      <c r="E1504" s="114">
        <v>364.26</v>
      </c>
      <c r="F1504" s="114">
        <v>0</v>
      </c>
      <c r="G1504" s="114">
        <v>0</v>
      </c>
      <c r="H1504" s="114">
        <v>0</v>
      </c>
      <c r="I1504" s="114">
        <v>0</v>
      </c>
      <c r="J1504" s="91">
        <f t="shared" si="80"/>
        <v>364.26</v>
      </c>
      <c r="K1504" s="118" t="str">
        <f>IFERROR(VLOOKUP(C1504,'CEDARS School FRPL'!$C$4:$H$2393,6,FALSE),"No")</f>
        <v>No</v>
      </c>
      <c r="L1504" s="118" t="str">
        <f>VLOOKUP(A1504,'District Data'!$A$2:$P$321,14,FALSE)</f>
        <v>Yes</v>
      </c>
      <c r="M1504" s="120" t="str">
        <f>IFERROR(IF(AND(VLOOKUP(C1504,'Package 218'!$D:$D,1,FALSE)=C1504,VLOOKUP(C1504,'Package 218'!$D:$F,3,FALSE)="Yes",VLOOKUP(A1504,'District Data'!$A$2:$O$321,14,FALSE)="Yes"),"Yes","No"),"No")</f>
        <v>No</v>
      </c>
      <c r="N1504" s="23" t="str">
        <f t="shared" si="81"/>
        <v>No</v>
      </c>
      <c r="O1504" s="131" t="str">
        <f t="shared" si="82"/>
        <v>No</v>
      </c>
    </row>
    <row r="1505" spans="1:15" x14ac:dyDescent="0.25">
      <c r="A1505" s="136" t="s">
        <v>489</v>
      </c>
      <c r="B1505" s="136" t="s">
        <v>2979</v>
      </c>
      <c r="C1505" s="26">
        <v>2808</v>
      </c>
      <c r="D1505" s="26" t="s">
        <v>493</v>
      </c>
      <c r="E1505" s="114">
        <v>140.66999999999999</v>
      </c>
      <c r="F1505" s="114">
        <v>16.5</v>
      </c>
      <c r="G1505" s="114">
        <v>0</v>
      </c>
      <c r="H1505" s="114">
        <v>0</v>
      </c>
      <c r="I1505" s="114">
        <v>0</v>
      </c>
      <c r="J1505" s="91">
        <f t="shared" si="80"/>
        <v>157.16999999999999</v>
      </c>
      <c r="K1505" s="118" t="str">
        <f>IFERROR(VLOOKUP(C1505,'CEDARS School FRPL'!$C$4:$H$2393,6,FALSE),"No")</f>
        <v>Yes</v>
      </c>
      <c r="L1505" s="118" t="str">
        <f>VLOOKUP(A1505,'District Data'!$A$2:$P$321,14,FALSE)</f>
        <v>Yes</v>
      </c>
      <c r="M1505" s="120" t="str">
        <f>IFERROR(IF(AND(VLOOKUP(C1505,'Package 218'!$D:$D,1,FALSE)=C1505,VLOOKUP(C1505,'Package 218'!$D:$F,3,FALSE)="Yes",VLOOKUP(A1505,'District Data'!$A$2:$O$321,14,FALSE)="Yes"),"Yes","No"),"No")</f>
        <v>Yes</v>
      </c>
      <c r="N1505" s="23" t="str">
        <f t="shared" si="81"/>
        <v>Yes</v>
      </c>
      <c r="O1505" s="131" t="str">
        <f t="shared" si="82"/>
        <v>Yes</v>
      </c>
    </row>
    <row r="1506" spans="1:15" x14ac:dyDescent="0.25">
      <c r="A1506" s="136" t="s">
        <v>489</v>
      </c>
      <c r="B1506" s="136" t="s">
        <v>2979</v>
      </c>
      <c r="C1506" s="26">
        <v>4230</v>
      </c>
      <c r="D1506" s="26" t="s">
        <v>494</v>
      </c>
      <c r="E1506" s="114">
        <v>403.4</v>
      </c>
      <c r="F1506" s="114">
        <v>0</v>
      </c>
      <c r="G1506" s="114">
        <v>0</v>
      </c>
      <c r="H1506" s="114">
        <v>0</v>
      </c>
      <c r="I1506" s="114">
        <v>0</v>
      </c>
      <c r="J1506" s="91">
        <f t="shared" si="80"/>
        <v>403.4</v>
      </c>
      <c r="K1506" s="118" t="str">
        <f>IFERROR(VLOOKUP(C1506,'CEDARS School FRPL'!$C$4:$H$2393,6,FALSE),"No")</f>
        <v>No</v>
      </c>
      <c r="L1506" s="118" t="str">
        <f>VLOOKUP(A1506,'District Data'!$A$2:$P$321,14,FALSE)</f>
        <v>Yes</v>
      </c>
      <c r="M1506" s="120" t="str">
        <f>IFERROR(IF(AND(VLOOKUP(C1506,'Package 218'!$D:$D,1,FALSE)=C1506,VLOOKUP(C1506,'Package 218'!$D:$F,3,FALSE)="Yes",VLOOKUP(A1506,'District Data'!$A$2:$O$321,14,FALSE)="Yes"),"Yes","No"),"No")</f>
        <v>No</v>
      </c>
      <c r="N1506" s="23" t="str">
        <f t="shared" si="81"/>
        <v>No</v>
      </c>
      <c r="O1506" s="131" t="str">
        <f t="shared" si="82"/>
        <v>No</v>
      </c>
    </row>
    <row r="1507" spans="1:15" x14ac:dyDescent="0.25">
      <c r="A1507" s="136" t="s">
        <v>489</v>
      </c>
      <c r="B1507" s="136" t="s">
        <v>2979</v>
      </c>
      <c r="C1507" s="26">
        <v>5531</v>
      </c>
      <c r="D1507" s="26" t="s">
        <v>2739</v>
      </c>
      <c r="E1507" s="114">
        <v>7.6</v>
      </c>
      <c r="F1507" s="114">
        <v>0</v>
      </c>
      <c r="G1507" s="114">
        <v>0</v>
      </c>
      <c r="H1507" s="114">
        <v>0</v>
      </c>
      <c r="I1507" s="114">
        <v>0</v>
      </c>
      <c r="J1507" s="91">
        <f t="shared" si="80"/>
        <v>7.6</v>
      </c>
      <c r="K1507" s="118" t="str">
        <f>IFERROR(VLOOKUP(C1507,'CEDARS School FRPL'!$C$4:$H$2393,6,FALSE),"No")</f>
        <v>No</v>
      </c>
      <c r="L1507" s="118" t="str">
        <f>VLOOKUP(A1507,'District Data'!$A$2:$P$321,14,FALSE)</f>
        <v>Yes</v>
      </c>
      <c r="M1507" s="120" t="str">
        <f>IFERROR(IF(AND(VLOOKUP(C1507,'Package 218'!$D:$D,1,FALSE)=C1507,VLOOKUP(C1507,'Package 218'!$D:$F,3,FALSE)="Yes",VLOOKUP(A1507,'District Data'!$A$2:$O$321,14,FALSE)="Yes"),"Yes","No"),"No")</f>
        <v>No</v>
      </c>
      <c r="N1507" s="23" t="str">
        <f t="shared" si="81"/>
        <v>No</v>
      </c>
      <c r="O1507" s="131" t="str">
        <f t="shared" si="82"/>
        <v>No</v>
      </c>
    </row>
    <row r="1508" spans="1:15" x14ac:dyDescent="0.25">
      <c r="A1508" s="136" t="s">
        <v>2303</v>
      </c>
      <c r="B1508" s="136" t="s">
        <v>3223</v>
      </c>
      <c r="C1508" s="26">
        <v>2190</v>
      </c>
      <c r="D1508" s="26" t="s">
        <v>2304</v>
      </c>
      <c r="E1508" s="114">
        <v>570.67999999999995</v>
      </c>
      <c r="F1508" s="114">
        <v>0</v>
      </c>
      <c r="G1508" s="114">
        <v>0</v>
      </c>
      <c r="H1508" s="114">
        <v>0</v>
      </c>
      <c r="I1508" s="114">
        <v>0</v>
      </c>
      <c r="J1508" s="91">
        <f t="shared" si="80"/>
        <v>570.67999999999995</v>
      </c>
      <c r="K1508" s="118" t="str">
        <f>IFERROR(VLOOKUP(C1508,'CEDARS School FRPL'!$C$4:$H$2393,6,FALSE),"No")</f>
        <v>No</v>
      </c>
      <c r="L1508" s="118" t="str">
        <f>VLOOKUP(A1508,'District Data'!$A$2:$P$321,14,FALSE)</f>
        <v>Yes</v>
      </c>
      <c r="M1508" s="120" t="str">
        <f>IFERROR(IF(AND(VLOOKUP(C1508,'Package 218'!$D:$D,1,FALSE)=C1508,VLOOKUP(C1508,'Package 218'!$D:$F,3,FALSE)="Yes",VLOOKUP(A1508,'District Data'!$A$2:$O$321,14,FALSE)="Yes"),"Yes","No"),"No")</f>
        <v>No</v>
      </c>
      <c r="N1508" s="23" t="str">
        <f t="shared" si="81"/>
        <v>No</v>
      </c>
      <c r="O1508" s="131" t="str">
        <f t="shared" si="82"/>
        <v>No</v>
      </c>
    </row>
    <row r="1509" spans="1:15" x14ac:dyDescent="0.25">
      <c r="A1509" s="136" t="s">
        <v>2303</v>
      </c>
      <c r="B1509" s="136" t="s">
        <v>3223</v>
      </c>
      <c r="C1509" s="26">
        <v>3458</v>
      </c>
      <c r="D1509" s="26" t="s">
        <v>2305</v>
      </c>
      <c r="E1509" s="114">
        <v>954.27</v>
      </c>
      <c r="F1509" s="114">
        <v>0</v>
      </c>
      <c r="G1509" s="114">
        <v>0</v>
      </c>
      <c r="H1509" s="114">
        <v>0</v>
      </c>
      <c r="I1509" s="114">
        <v>0</v>
      </c>
      <c r="J1509" s="91">
        <f t="shared" si="80"/>
        <v>954.27</v>
      </c>
      <c r="K1509" s="118" t="str">
        <f>IFERROR(VLOOKUP(C1509,'CEDARS School FRPL'!$C$4:$H$2393,6,FALSE),"No")</f>
        <v>No</v>
      </c>
      <c r="L1509" s="118" t="str">
        <f>VLOOKUP(A1509,'District Data'!$A$2:$P$321,14,FALSE)</f>
        <v>Yes</v>
      </c>
      <c r="M1509" s="120" t="str">
        <f>IFERROR(IF(AND(VLOOKUP(C1509,'Package 218'!$D:$D,1,FALSE)=C1509,VLOOKUP(C1509,'Package 218'!$D:$F,3,FALSE)="Yes",VLOOKUP(A1509,'District Data'!$A$2:$O$321,14,FALSE)="Yes"),"Yes","No"),"No")</f>
        <v>No</v>
      </c>
      <c r="N1509" s="23" t="str">
        <f t="shared" si="81"/>
        <v>No</v>
      </c>
      <c r="O1509" s="131" t="str">
        <f t="shared" si="82"/>
        <v>No</v>
      </c>
    </row>
    <row r="1510" spans="1:15" x14ac:dyDescent="0.25">
      <c r="A1510" s="136" t="s">
        <v>2303</v>
      </c>
      <c r="B1510" s="136" t="s">
        <v>3223</v>
      </c>
      <c r="C1510" s="26">
        <v>4170</v>
      </c>
      <c r="D1510" s="26" t="s">
        <v>2306</v>
      </c>
      <c r="E1510" s="114">
        <v>264.44</v>
      </c>
      <c r="F1510" s="114">
        <v>0</v>
      </c>
      <c r="G1510" s="114">
        <v>0</v>
      </c>
      <c r="H1510" s="114">
        <v>0</v>
      </c>
      <c r="I1510" s="114">
        <v>0</v>
      </c>
      <c r="J1510" s="91">
        <f t="shared" si="80"/>
        <v>264.44</v>
      </c>
      <c r="K1510" s="118" t="str">
        <f>IFERROR(VLOOKUP(C1510,'CEDARS School FRPL'!$C$4:$H$2393,6,FALSE),"No")</f>
        <v>No</v>
      </c>
      <c r="L1510" s="118" t="str">
        <f>VLOOKUP(A1510,'District Data'!$A$2:$P$321,14,FALSE)</f>
        <v>Yes</v>
      </c>
      <c r="M1510" s="120" t="str">
        <f>IFERROR(IF(AND(VLOOKUP(C1510,'Package 218'!$D:$D,1,FALSE)=C1510,VLOOKUP(C1510,'Package 218'!$D:$F,3,FALSE)="Yes",VLOOKUP(A1510,'District Data'!$A$2:$O$321,14,FALSE)="Yes"),"Yes","No"),"No")</f>
        <v>No</v>
      </c>
      <c r="N1510" s="23" t="str">
        <f t="shared" si="81"/>
        <v>No</v>
      </c>
      <c r="O1510" s="131" t="str">
        <f t="shared" si="82"/>
        <v>No</v>
      </c>
    </row>
    <row r="1511" spans="1:15" x14ac:dyDescent="0.25">
      <c r="A1511" s="136" t="s">
        <v>2303</v>
      </c>
      <c r="B1511" s="136" t="s">
        <v>3223</v>
      </c>
      <c r="C1511" s="26">
        <v>4309</v>
      </c>
      <c r="D1511" s="26" t="s">
        <v>2307</v>
      </c>
      <c r="E1511" s="114">
        <v>487.07</v>
      </c>
      <c r="F1511" s="114">
        <v>0</v>
      </c>
      <c r="G1511" s="114">
        <v>0</v>
      </c>
      <c r="H1511" s="114">
        <v>0</v>
      </c>
      <c r="I1511" s="114">
        <v>0</v>
      </c>
      <c r="J1511" s="91">
        <f t="shared" si="80"/>
        <v>487.07</v>
      </c>
      <c r="K1511" s="118" t="str">
        <f>IFERROR(VLOOKUP(C1511,'CEDARS School FRPL'!$C$4:$H$2393,6,FALSE),"No")</f>
        <v>No</v>
      </c>
      <c r="L1511" s="118" t="str">
        <f>VLOOKUP(A1511,'District Data'!$A$2:$P$321,14,FALSE)</f>
        <v>Yes</v>
      </c>
      <c r="M1511" s="120" t="str">
        <f>IFERROR(IF(AND(VLOOKUP(C1511,'Package 218'!$D:$D,1,FALSE)=C1511,VLOOKUP(C1511,'Package 218'!$D:$F,3,FALSE)="Yes",VLOOKUP(A1511,'District Data'!$A$2:$O$321,14,FALSE)="Yes"),"Yes","No"),"No")</f>
        <v>No</v>
      </c>
      <c r="N1511" s="23" t="str">
        <f t="shared" si="81"/>
        <v>No</v>
      </c>
      <c r="O1511" s="131" t="str">
        <f t="shared" si="82"/>
        <v>No</v>
      </c>
    </row>
    <row r="1512" spans="1:15" x14ac:dyDescent="0.25">
      <c r="A1512" s="136" t="s">
        <v>2303</v>
      </c>
      <c r="B1512" s="136" t="s">
        <v>3223</v>
      </c>
      <c r="C1512" s="26">
        <v>4471</v>
      </c>
      <c r="D1512" s="26" t="s">
        <v>2308</v>
      </c>
      <c r="E1512" s="114">
        <v>402.1</v>
      </c>
      <c r="F1512" s="114">
        <v>0</v>
      </c>
      <c r="G1512" s="114">
        <v>0</v>
      </c>
      <c r="H1512" s="114">
        <v>0</v>
      </c>
      <c r="I1512" s="114">
        <v>0</v>
      </c>
      <c r="J1512" s="91">
        <f t="shared" si="80"/>
        <v>402.1</v>
      </c>
      <c r="K1512" s="118" t="str">
        <f>IFERROR(VLOOKUP(C1512,'CEDARS School FRPL'!$C$4:$H$2393,6,FALSE),"No")</f>
        <v>No</v>
      </c>
      <c r="L1512" s="118" t="str">
        <f>VLOOKUP(A1512,'District Data'!$A$2:$P$321,14,FALSE)</f>
        <v>Yes</v>
      </c>
      <c r="M1512" s="120" t="str">
        <f>IFERROR(IF(AND(VLOOKUP(C1512,'Package 218'!$D:$D,1,FALSE)=C1512,VLOOKUP(C1512,'Package 218'!$D:$F,3,FALSE)="Yes",VLOOKUP(A1512,'District Data'!$A$2:$O$321,14,FALSE)="Yes"),"Yes","No"),"No")</f>
        <v>No</v>
      </c>
      <c r="N1512" s="23" t="str">
        <f t="shared" si="81"/>
        <v>No</v>
      </c>
      <c r="O1512" s="131" t="str">
        <f t="shared" si="82"/>
        <v>No</v>
      </c>
    </row>
    <row r="1513" spans="1:15" x14ac:dyDescent="0.25">
      <c r="A1513" s="136" t="s">
        <v>2303</v>
      </c>
      <c r="B1513" s="136" t="s">
        <v>3223</v>
      </c>
      <c r="C1513" s="26">
        <v>4569</v>
      </c>
      <c r="D1513" s="26" t="s">
        <v>2309</v>
      </c>
      <c r="E1513" s="114">
        <v>1211.08</v>
      </c>
      <c r="F1513" s="114">
        <v>0</v>
      </c>
      <c r="G1513" s="114">
        <v>123.78</v>
      </c>
      <c r="H1513" s="114">
        <v>0</v>
      </c>
      <c r="I1513" s="114">
        <v>0</v>
      </c>
      <c r="J1513" s="91">
        <f t="shared" si="80"/>
        <v>1334.86</v>
      </c>
      <c r="K1513" s="118" t="str">
        <f>IFERROR(VLOOKUP(C1513,'CEDARS School FRPL'!$C$4:$H$2393,6,FALSE),"No")</f>
        <v>No</v>
      </c>
      <c r="L1513" s="118" t="str">
        <f>VLOOKUP(A1513,'District Data'!$A$2:$P$321,14,FALSE)</f>
        <v>Yes</v>
      </c>
      <c r="M1513" s="120" t="str">
        <f>IFERROR(IF(AND(VLOOKUP(C1513,'Package 218'!$D:$D,1,FALSE)=C1513,VLOOKUP(C1513,'Package 218'!$D:$F,3,FALSE)="Yes",VLOOKUP(A1513,'District Data'!$A$2:$O$321,14,FALSE)="Yes"),"Yes","No"),"No")</f>
        <v>No</v>
      </c>
      <c r="N1513" s="23" t="str">
        <f t="shared" si="81"/>
        <v>No</v>
      </c>
      <c r="O1513" s="131" t="str">
        <f t="shared" si="82"/>
        <v>No</v>
      </c>
    </row>
    <row r="1514" spans="1:15" x14ac:dyDescent="0.25">
      <c r="A1514" s="136" t="s">
        <v>2303</v>
      </c>
      <c r="B1514" s="136" t="s">
        <v>3223</v>
      </c>
      <c r="C1514" s="26">
        <v>5564</v>
      </c>
      <c r="D1514" s="26" t="s">
        <v>2782</v>
      </c>
      <c r="E1514" s="114">
        <v>255.42</v>
      </c>
      <c r="F1514" s="114">
        <v>0</v>
      </c>
      <c r="G1514" s="114">
        <v>0</v>
      </c>
      <c r="H1514" s="114">
        <v>0</v>
      </c>
      <c r="I1514" s="114">
        <v>0</v>
      </c>
      <c r="J1514" s="91">
        <f t="shared" si="80"/>
        <v>255.42</v>
      </c>
      <c r="K1514" s="118" t="str">
        <f>IFERROR(VLOOKUP(C1514,'CEDARS School FRPL'!$C$4:$H$2393,6,FALSE),"No")</f>
        <v>No</v>
      </c>
      <c r="L1514" s="118" t="str">
        <f>VLOOKUP(A1514,'District Data'!$A$2:$P$321,14,FALSE)</f>
        <v>Yes</v>
      </c>
      <c r="M1514" s="120" t="str">
        <f>IFERROR(IF(AND(VLOOKUP(C1514,'Package 218'!$D:$D,1,FALSE)=C1514,VLOOKUP(C1514,'Package 218'!$D:$F,3,FALSE)="Yes",VLOOKUP(A1514,'District Data'!$A$2:$O$321,14,FALSE)="Yes"),"Yes","No"),"No")</f>
        <v>No</v>
      </c>
      <c r="N1514" s="23" t="str">
        <f t="shared" si="81"/>
        <v>No</v>
      </c>
      <c r="O1514" s="131" t="str">
        <f t="shared" si="82"/>
        <v>No</v>
      </c>
    </row>
    <row r="1515" spans="1:15" x14ac:dyDescent="0.25">
      <c r="A1515" s="136" t="s">
        <v>695</v>
      </c>
      <c r="B1515" s="136" t="s">
        <v>2994</v>
      </c>
      <c r="C1515" s="26">
        <v>2773</v>
      </c>
      <c r="D1515" s="26" t="s">
        <v>696</v>
      </c>
      <c r="E1515" s="114">
        <v>781.58</v>
      </c>
      <c r="F1515" s="114">
        <v>0</v>
      </c>
      <c r="G1515" s="114">
        <v>87.19</v>
      </c>
      <c r="H1515" s="114">
        <v>0</v>
      </c>
      <c r="I1515" s="114">
        <v>0</v>
      </c>
      <c r="J1515" s="91">
        <f t="shared" si="80"/>
        <v>868.77</v>
      </c>
      <c r="K1515" s="118" t="str">
        <f>IFERROR(VLOOKUP(C1515,'CEDARS School FRPL'!$C$4:$H$2393,6,FALSE),"No")</f>
        <v>No</v>
      </c>
      <c r="L1515" s="118" t="str">
        <f>VLOOKUP(A1515,'District Data'!$A$2:$P$321,14,FALSE)</f>
        <v>Yes</v>
      </c>
      <c r="M1515" s="120" t="str">
        <f>IFERROR(IF(AND(VLOOKUP(C1515,'Package 218'!$D:$D,1,FALSE)=C1515,VLOOKUP(C1515,'Package 218'!$D:$F,3,FALSE)="Yes",VLOOKUP(A1515,'District Data'!$A$2:$O$321,14,FALSE)="Yes"),"Yes","No"),"No")</f>
        <v>No</v>
      </c>
      <c r="N1515" s="23" t="str">
        <f t="shared" si="81"/>
        <v>No</v>
      </c>
      <c r="O1515" s="131" t="str">
        <f t="shared" si="82"/>
        <v>No</v>
      </c>
    </row>
    <row r="1516" spans="1:15" x14ac:dyDescent="0.25">
      <c r="A1516" s="136" t="s">
        <v>695</v>
      </c>
      <c r="B1516" s="136" t="s">
        <v>2994</v>
      </c>
      <c r="C1516" s="26">
        <v>2878</v>
      </c>
      <c r="D1516" s="26" t="s">
        <v>697</v>
      </c>
      <c r="E1516" s="114">
        <v>444.7</v>
      </c>
      <c r="F1516" s="114">
        <v>0</v>
      </c>
      <c r="G1516" s="114">
        <v>0</v>
      </c>
      <c r="H1516" s="114">
        <v>0</v>
      </c>
      <c r="I1516" s="114">
        <v>0</v>
      </c>
      <c r="J1516" s="91">
        <f t="shared" si="80"/>
        <v>444.7</v>
      </c>
      <c r="K1516" s="118" t="str">
        <f>IFERROR(VLOOKUP(C1516,'CEDARS School FRPL'!$C$4:$H$2393,6,FALSE),"No")</f>
        <v>Yes</v>
      </c>
      <c r="L1516" s="118" t="str">
        <f>VLOOKUP(A1516,'District Data'!$A$2:$P$321,14,FALSE)</f>
        <v>Yes</v>
      </c>
      <c r="M1516" s="120" t="str">
        <f>IFERROR(IF(AND(VLOOKUP(C1516,'Package 218'!$D:$D,1,FALSE)=C1516,VLOOKUP(C1516,'Package 218'!$D:$F,3,FALSE)="Yes",VLOOKUP(A1516,'District Data'!$A$2:$O$321,14,FALSE)="Yes"),"Yes","No"),"No")</f>
        <v>Yes</v>
      </c>
      <c r="N1516" s="23" t="str">
        <f t="shared" si="81"/>
        <v>Yes</v>
      </c>
      <c r="O1516" s="131" t="str">
        <f t="shared" si="82"/>
        <v>Yes</v>
      </c>
    </row>
    <row r="1517" spans="1:15" x14ac:dyDescent="0.25">
      <c r="A1517" s="136" t="s">
        <v>695</v>
      </c>
      <c r="B1517" s="136" t="s">
        <v>2994</v>
      </c>
      <c r="C1517" s="26">
        <v>3798</v>
      </c>
      <c r="D1517" s="26" t="s">
        <v>698</v>
      </c>
      <c r="E1517" s="114">
        <v>648.48</v>
      </c>
      <c r="F1517" s="114">
        <v>0</v>
      </c>
      <c r="G1517" s="114">
        <v>0</v>
      </c>
      <c r="H1517" s="114">
        <v>0</v>
      </c>
      <c r="I1517" s="114">
        <v>0</v>
      </c>
      <c r="J1517" s="91">
        <f t="shared" si="80"/>
        <v>648.48</v>
      </c>
      <c r="K1517" s="118" t="str">
        <f>IFERROR(VLOOKUP(C1517,'CEDARS School FRPL'!$C$4:$H$2393,6,FALSE),"No")</f>
        <v>Yes</v>
      </c>
      <c r="L1517" s="118" t="str">
        <f>VLOOKUP(A1517,'District Data'!$A$2:$P$321,14,FALSE)</f>
        <v>Yes</v>
      </c>
      <c r="M1517" s="120" t="str">
        <f>IFERROR(IF(AND(VLOOKUP(C1517,'Package 218'!$D:$D,1,FALSE)=C1517,VLOOKUP(C1517,'Package 218'!$D:$F,3,FALSE)="Yes",VLOOKUP(A1517,'District Data'!$A$2:$O$321,14,FALSE)="Yes"),"Yes","No"),"No")</f>
        <v>Yes</v>
      </c>
      <c r="N1517" s="23" t="str">
        <f t="shared" si="81"/>
        <v>Yes</v>
      </c>
      <c r="O1517" s="131" t="str">
        <f t="shared" si="82"/>
        <v>Yes</v>
      </c>
    </row>
    <row r="1518" spans="1:15" x14ac:dyDescent="0.25">
      <c r="A1518" s="136" t="s">
        <v>695</v>
      </c>
      <c r="B1518" s="136" t="s">
        <v>2994</v>
      </c>
      <c r="C1518" s="26">
        <v>4557</v>
      </c>
      <c r="D1518" s="26" t="s">
        <v>699</v>
      </c>
      <c r="E1518" s="114">
        <v>475.35</v>
      </c>
      <c r="F1518" s="114">
        <v>0</v>
      </c>
      <c r="G1518" s="114">
        <v>0</v>
      </c>
      <c r="H1518" s="114">
        <v>0</v>
      </c>
      <c r="I1518" s="114">
        <v>0</v>
      </c>
      <c r="J1518" s="91">
        <f t="shared" si="80"/>
        <v>475.35</v>
      </c>
      <c r="K1518" s="118" t="str">
        <f>IFERROR(VLOOKUP(C1518,'CEDARS School FRPL'!$C$4:$H$2393,6,FALSE),"No")</f>
        <v>Yes</v>
      </c>
      <c r="L1518" s="118" t="str">
        <f>VLOOKUP(A1518,'District Data'!$A$2:$P$321,14,FALSE)</f>
        <v>Yes</v>
      </c>
      <c r="M1518" s="120" t="str">
        <f>IFERROR(IF(AND(VLOOKUP(C1518,'Package 218'!$D:$D,1,FALSE)=C1518,VLOOKUP(C1518,'Package 218'!$D:$F,3,FALSE)="Yes",VLOOKUP(A1518,'District Data'!$A$2:$O$321,14,FALSE)="Yes"),"Yes","No"),"No")</f>
        <v>Yes</v>
      </c>
      <c r="N1518" s="23" t="str">
        <f t="shared" si="81"/>
        <v>Yes</v>
      </c>
      <c r="O1518" s="131" t="str">
        <f t="shared" si="82"/>
        <v>Yes</v>
      </c>
    </row>
    <row r="1519" spans="1:15" x14ac:dyDescent="0.25">
      <c r="A1519" s="136" t="s">
        <v>695</v>
      </c>
      <c r="B1519" s="136" t="s">
        <v>2994</v>
      </c>
      <c r="C1519" s="26">
        <v>4582</v>
      </c>
      <c r="D1519" s="26" t="s">
        <v>700</v>
      </c>
      <c r="E1519" s="114">
        <v>596.21</v>
      </c>
      <c r="F1519" s="114">
        <v>0</v>
      </c>
      <c r="G1519" s="114">
        <v>0</v>
      </c>
      <c r="H1519" s="114">
        <v>0</v>
      </c>
      <c r="I1519" s="114">
        <v>0</v>
      </c>
      <c r="J1519" s="91">
        <f t="shared" si="80"/>
        <v>596.21</v>
      </c>
      <c r="K1519" s="118" t="str">
        <f>IFERROR(VLOOKUP(C1519,'CEDARS School FRPL'!$C$4:$H$2393,6,FALSE),"No")</f>
        <v>No</v>
      </c>
      <c r="L1519" s="118" t="str">
        <f>VLOOKUP(A1519,'District Data'!$A$2:$P$321,14,FALSE)</f>
        <v>Yes</v>
      </c>
      <c r="M1519" s="120" t="str">
        <f>IFERROR(IF(AND(VLOOKUP(C1519,'Package 218'!$D:$D,1,FALSE)=C1519,VLOOKUP(C1519,'Package 218'!$D:$F,3,FALSE)="Yes",VLOOKUP(A1519,'District Data'!$A$2:$O$321,14,FALSE)="Yes"),"Yes","No"),"No")</f>
        <v>No</v>
      </c>
      <c r="N1519" s="23" t="str">
        <f t="shared" si="81"/>
        <v>No</v>
      </c>
      <c r="O1519" s="131" t="str">
        <f t="shared" si="82"/>
        <v>No</v>
      </c>
    </row>
    <row r="1520" spans="1:15" x14ac:dyDescent="0.25">
      <c r="A1520" s="136" t="s">
        <v>695</v>
      </c>
      <c r="B1520" s="136" t="s">
        <v>2994</v>
      </c>
      <c r="C1520" s="26">
        <v>5671</v>
      </c>
      <c r="D1520" s="26" t="s">
        <v>2884</v>
      </c>
      <c r="E1520" s="114">
        <v>820.98</v>
      </c>
      <c r="F1520" s="114">
        <v>0</v>
      </c>
      <c r="G1520" s="114">
        <v>0</v>
      </c>
      <c r="H1520" s="114">
        <v>0</v>
      </c>
      <c r="I1520" s="114">
        <v>0</v>
      </c>
      <c r="J1520" s="91">
        <f t="shared" si="80"/>
        <v>820.98</v>
      </c>
      <c r="K1520" s="118" t="str">
        <f>IFERROR(VLOOKUP(C1520,'CEDARS School FRPL'!$C$4:$H$2393,6,FALSE),"No")</f>
        <v>Yes</v>
      </c>
      <c r="L1520" s="118" t="str">
        <f>VLOOKUP(A1520,'District Data'!$A$2:$P$321,14,FALSE)</f>
        <v>Yes</v>
      </c>
      <c r="M1520" s="120" t="str">
        <f>IFERROR(IF(AND(VLOOKUP(C1520,'Package 218'!$D:$D,1,FALSE)=C1520,VLOOKUP(C1520,'Package 218'!$D:$F,3,FALSE)="Yes",VLOOKUP(A1520,'District Data'!$A$2:$O$321,14,FALSE)="Yes"),"Yes","No"),"No")</f>
        <v>Yes</v>
      </c>
      <c r="N1520" s="23" t="str">
        <f t="shared" si="81"/>
        <v>Yes</v>
      </c>
      <c r="O1520" s="131" t="str">
        <f t="shared" si="82"/>
        <v>Yes</v>
      </c>
    </row>
    <row r="1521" spans="1:15" x14ac:dyDescent="0.25">
      <c r="A1521" s="136" t="s">
        <v>2623</v>
      </c>
      <c r="B1521" s="136" t="s">
        <v>2736</v>
      </c>
      <c r="C1521" s="26">
        <v>5549</v>
      </c>
      <c r="D1521" s="26" t="s">
        <v>2549</v>
      </c>
      <c r="E1521" s="114">
        <v>633.66999999999996</v>
      </c>
      <c r="F1521" s="114">
        <v>9.1999999999999993</v>
      </c>
      <c r="G1521" s="114">
        <v>2.08</v>
      </c>
      <c r="H1521" s="114">
        <v>0</v>
      </c>
      <c r="I1521" s="114">
        <v>0</v>
      </c>
      <c r="J1521" s="91">
        <f t="shared" si="80"/>
        <v>644.95000000000005</v>
      </c>
      <c r="K1521" s="118" t="str">
        <f>IFERROR(VLOOKUP(C1521,'CEDARS School FRPL'!$C$4:$H$2393,6,FALSE),"No")</f>
        <v>Yes</v>
      </c>
      <c r="L1521" s="118" t="str">
        <f>VLOOKUP(A1521,'District Data'!$A$2:$P$321,14,FALSE)</f>
        <v>Yes</v>
      </c>
      <c r="M1521" s="120" t="str">
        <f>IFERROR(IF(AND(VLOOKUP(C1521,'Package 218'!$D:$D,1,FALSE)=C1521,VLOOKUP(C1521,'Package 218'!$D:$F,3,FALSE)="Yes",VLOOKUP(A1521,'District Data'!$A$2:$O$321,14,FALSE)="Yes"),"Yes","No"),"No")</f>
        <v>Yes</v>
      </c>
      <c r="N1521" s="23" t="str">
        <f t="shared" si="81"/>
        <v>Yes</v>
      </c>
      <c r="O1521" s="131" t="str">
        <f t="shared" si="82"/>
        <v>Yes</v>
      </c>
    </row>
    <row r="1522" spans="1:15" x14ac:dyDescent="0.25">
      <c r="A1522" s="136" t="s">
        <v>3016</v>
      </c>
      <c r="B1522" s="136" t="s">
        <v>3332</v>
      </c>
      <c r="C1522" s="26">
        <v>5661</v>
      </c>
      <c r="D1522" s="26" t="s">
        <v>3272</v>
      </c>
      <c r="E1522" s="114">
        <v>250.6</v>
      </c>
      <c r="F1522" s="114">
        <v>0</v>
      </c>
      <c r="G1522" s="114">
        <v>0</v>
      </c>
      <c r="H1522" s="114">
        <v>0</v>
      </c>
      <c r="I1522" s="114">
        <v>0</v>
      </c>
      <c r="J1522" s="91">
        <f t="shared" si="80"/>
        <v>250.6</v>
      </c>
      <c r="K1522" s="118" t="str">
        <f>IFERROR(VLOOKUP(C1522,'CEDARS School FRPL'!$C$4:$H$2393,6,FALSE),"No")</f>
        <v>Yes</v>
      </c>
      <c r="L1522" s="118" t="str">
        <f>VLOOKUP(A1522,'District Data'!$A$2:$P$321,14,FALSE)</f>
        <v>Yes</v>
      </c>
      <c r="M1522" s="120" t="str">
        <f>IFERROR(IF(AND(VLOOKUP(C1522,'Package 218'!$D:$D,1,FALSE)=C1522,VLOOKUP(C1522,'Package 218'!$D:$F,3,FALSE)="Yes",VLOOKUP(A1522,'District Data'!$A$2:$O$321,14,FALSE)="Yes"),"Yes","No"),"No")</f>
        <v>Yes</v>
      </c>
      <c r="N1522" s="23" t="str">
        <f t="shared" si="81"/>
        <v>Yes</v>
      </c>
      <c r="O1522" s="131" t="str">
        <f t="shared" si="82"/>
        <v>Yes</v>
      </c>
    </row>
    <row r="1523" spans="1:15" x14ac:dyDescent="0.25">
      <c r="A1523" s="136" t="s">
        <v>2401</v>
      </c>
      <c r="B1523" s="136" t="s">
        <v>3248</v>
      </c>
      <c r="C1523" s="26">
        <v>5376</v>
      </c>
      <c r="D1523" s="26" t="s">
        <v>2400</v>
      </c>
      <c r="E1523" s="114">
        <v>153.19999999999999</v>
      </c>
      <c r="F1523" s="114">
        <v>0</v>
      </c>
      <c r="G1523" s="114">
        <v>0</v>
      </c>
      <c r="H1523" s="114">
        <v>0</v>
      </c>
      <c r="I1523" s="114">
        <v>0</v>
      </c>
      <c r="J1523" s="91">
        <f t="shared" si="80"/>
        <v>153.19999999999999</v>
      </c>
      <c r="K1523" s="118" t="str">
        <f>IFERROR(VLOOKUP(C1523,'CEDARS School FRPL'!$C$4:$H$2393,6,FALSE),"No")</f>
        <v>Yes</v>
      </c>
      <c r="L1523" s="118" t="str">
        <f>VLOOKUP(A1523,'District Data'!$A$2:$P$321,14,FALSE)</f>
        <v>Yes</v>
      </c>
      <c r="M1523" s="120" t="str">
        <f>IFERROR(IF(AND(VLOOKUP(C1523,'Package 218'!$D:$D,1,FALSE)=C1523,VLOOKUP(C1523,'Package 218'!$D:$F,3,FALSE)="Yes",VLOOKUP(A1523,'District Data'!$A$2:$O$321,14,FALSE)="Yes"),"Yes","No"),"No")</f>
        <v>Yes</v>
      </c>
      <c r="N1523" s="23" t="str">
        <f t="shared" si="81"/>
        <v>Yes</v>
      </c>
      <c r="O1523" s="131" t="str">
        <f t="shared" si="82"/>
        <v>Yes</v>
      </c>
    </row>
    <row r="1524" spans="1:15" x14ac:dyDescent="0.25">
      <c r="A1524" s="136" t="s">
        <v>2633</v>
      </c>
      <c r="B1524" s="136" t="s">
        <v>3482</v>
      </c>
      <c r="C1524" s="26">
        <v>5950</v>
      </c>
      <c r="D1524" s="26" t="s">
        <v>3483</v>
      </c>
      <c r="E1524" s="114">
        <v>503.23</v>
      </c>
      <c r="F1524" s="114">
        <v>0</v>
      </c>
      <c r="G1524" s="114">
        <v>0</v>
      </c>
      <c r="H1524" s="114">
        <v>0</v>
      </c>
      <c r="I1524" s="114">
        <v>0</v>
      </c>
      <c r="J1524" s="91">
        <f t="shared" si="80"/>
        <v>503.23</v>
      </c>
      <c r="K1524" s="118" t="str">
        <f>IFERROR(VLOOKUP(C1524,'CEDARS School FRPL'!$C$4:$H$2393,6,FALSE),"No")</f>
        <v>No</v>
      </c>
      <c r="L1524" s="118" t="e">
        <f>VLOOKUP(A1524,'District Data'!$A$2:$P$321,14,FALSE)</f>
        <v>#N/A</v>
      </c>
      <c r="M1524" s="120" t="str">
        <f>IFERROR(IF(AND(VLOOKUP(C1524,'Package 218'!$D:$D,1,FALSE)=C1524,VLOOKUP(C1524,'Package 218'!$D:$F,3,FALSE)="Yes",VLOOKUP(A1524,'District Data'!$A$2:$O$321,14,FALSE)="Yes"),"Yes","No"),"No")</f>
        <v>No</v>
      </c>
      <c r="N1524" s="23" t="str">
        <f t="shared" si="81"/>
        <v>No</v>
      </c>
      <c r="O1524" s="131" t="str">
        <f t="shared" si="82"/>
        <v>No</v>
      </c>
    </row>
    <row r="1525" spans="1:15" x14ac:dyDescent="0.25">
      <c r="A1525" s="136" t="s">
        <v>2634</v>
      </c>
      <c r="B1525" s="136" t="s">
        <v>3496</v>
      </c>
      <c r="C1525" s="26">
        <v>5951</v>
      </c>
      <c r="D1525" s="26" t="s">
        <v>3497</v>
      </c>
      <c r="E1525" s="114">
        <v>262.01</v>
      </c>
      <c r="F1525" s="114">
        <v>0</v>
      </c>
      <c r="G1525" s="114">
        <v>0</v>
      </c>
      <c r="H1525" s="114">
        <v>0</v>
      </c>
      <c r="I1525" s="114">
        <v>0</v>
      </c>
      <c r="J1525" s="91">
        <f t="shared" si="80"/>
        <v>262.01</v>
      </c>
      <c r="K1525" s="118" t="str">
        <f>IFERROR(VLOOKUP(C1525,'CEDARS School FRPL'!$C$4:$H$2393,6,FALSE),"No")</f>
        <v>No</v>
      </c>
      <c r="L1525" s="118" t="e">
        <f>VLOOKUP(A1525,'District Data'!$A$2:$P$321,14,FALSE)</f>
        <v>#N/A</v>
      </c>
      <c r="M1525" s="120" t="str">
        <f>IFERROR(IF(AND(VLOOKUP(C1525,'Package 218'!$D:$D,1,FALSE)=C1525,VLOOKUP(C1525,'Package 218'!$D:$F,3,FALSE)="Yes",VLOOKUP(A1525,'District Data'!$A$2:$O$321,14,FALSE)="Yes"),"Yes","No"),"No")</f>
        <v>No</v>
      </c>
      <c r="N1525" s="23" t="str">
        <f t="shared" si="81"/>
        <v>No</v>
      </c>
      <c r="O1525" s="131" t="str">
        <f t="shared" si="82"/>
        <v>No</v>
      </c>
    </row>
    <row r="1526" spans="1:15" x14ac:dyDescent="0.25">
      <c r="A1526" s="136" t="s">
        <v>2571</v>
      </c>
      <c r="B1526" s="136" t="s">
        <v>3157</v>
      </c>
      <c r="C1526" s="26">
        <v>3725</v>
      </c>
      <c r="D1526" s="26" t="s">
        <v>2573</v>
      </c>
      <c r="E1526" s="114">
        <v>9</v>
      </c>
      <c r="F1526" s="114">
        <v>0.97</v>
      </c>
      <c r="G1526" s="114">
        <v>0</v>
      </c>
      <c r="H1526" s="114">
        <v>0</v>
      </c>
      <c r="I1526" s="114">
        <v>0</v>
      </c>
      <c r="J1526" s="91">
        <f t="shared" si="80"/>
        <v>9.9700000000000006</v>
      </c>
      <c r="K1526" s="118" t="str">
        <f>IFERROR(VLOOKUP(C1526,'CEDARS School FRPL'!$C$4:$H$2393,6,FALSE),"No")</f>
        <v>No</v>
      </c>
      <c r="L1526" s="118" t="str">
        <f>VLOOKUP(A1526,'District Data'!$A$2:$P$321,14,FALSE)</f>
        <v>No</v>
      </c>
      <c r="M1526" s="120" t="str">
        <f>IFERROR(IF(AND(VLOOKUP(C1526,'Package 218'!$D:$D,1,FALSE)=C1526,VLOOKUP(C1526,'Package 218'!$D:$F,3,FALSE)="Yes",VLOOKUP(A1526,'District Data'!$A$2:$O$321,14,FALSE)="Yes"),"Yes","No"),"No")</f>
        <v>No</v>
      </c>
      <c r="N1526" s="23" t="str">
        <f t="shared" si="81"/>
        <v>No</v>
      </c>
      <c r="O1526" s="131" t="str">
        <f t="shared" si="82"/>
        <v>No</v>
      </c>
    </row>
    <row r="1527" spans="1:15" x14ac:dyDescent="0.25">
      <c r="A1527" s="136" t="s">
        <v>1455</v>
      </c>
      <c r="B1527" s="136" t="s">
        <v>3100</v>
      </c>
      <c r="C1527" s="26">
        <v>1892</v>
      </c>
      <c r="D1527" s="26" t="s">
        <v>2536</v>
      </c>
      <c r="E1527" s="114">
        <v>327.64</v>
      </c>
      <c r="F1527" s="114">
        <v>0</v>
      </c>
      <c r="G1527" s="114">
        <v>0</v>
      </c>
      <c r="H1527" s="114">
        <v>0</v>
      </c>
      <c r="I1527" s="114">
        <v>0</v>
      </c>
      <c r="J1527" s="91">
        <f t="shared" si="80"/>
        <v>327.64</v>
      </c>
      <c r="K1527" s="118" t="str">
        <f>IFERROR(VLOOKUP(C1527,'CEDARS School FRPL'!$C$4:$H$2393,6,FALSE),"No")</f>
        <v>No</v>
      </c>
      <c r="L1527" s="118" t="str">
        <f>VLOOKUP(A1527,'District Data'!$A$2:$P$321,14,FALSE)</f>
        <v>Yes</v>
      </c>
      <c r="M1527" s="120" t="str">
        <f>IFERROR(IF(AND(VLOOKUP(C1527,'Package 218'!$D:$D,1,FALSE)=C1527,VLOOKUP(C1527,'Package 218'!$D:$F,3,FALSE)="Yes",VLOOKUP(A1527,'District Data'!$A$2:$O$321,14,FALSE)="Yes"),"Yes","No"),"No")</f>
        <v>No</v>
      </c>
      <c r="N1527" s="23" t="str">
        <f t="shared" si="81"/>
        <v>No</v>
      </c>
      <c r="O1527" s="131" t="str">
        <f t="shared" si="82"/>
        <v>No</v>
      </c>
    </row>
    <row r="1528" spans="1:15" x14ac:dyDescent="0.25">
      <c r="A1528" s="136" t="s">
        <v>1455</v>
      </c>
      <c r="B1528" s="136" t="s">
        <v>3100</v>
      </c>
      <c r="C1528" s="26">
        <v>2749</v>
      </c>
      <c r="D1528" s="26" t="s">
        <v>1456</v>
      </c>
      <c r="E1528" s="114">
        <v>150.38999999999999</v>
      </c>
      <c r="F1528" s="114">
        <v>0</v>
      </c>
      <c r="G1528" s="114">
        <v>0</v>
      </c>
      <c r="H1528" s="114">
        <v>0</v>
      </c>
      <c r="I1528" s="114">
        <v>0</v>
      </c>
      <c r="J1528" s="91">
        <f t="shared" si="80"/>
        <v>150.38999999999999</v>
      </c>
      <c r="K1528" s="118" t="str">
        <f>IFERROR(VLOOKUP(C1528,'CEDARS School FRPL'!$C$4:$H$2393,6,FALSE),"No")</f>
        <v>No</v>
      </c>
      <c r="L1528" s="118" t="str">
        <f>VLOOKUP(A1528,'District Data'!$A$2:$P$321,14,FALSE)</f>
        <v>Yes</v>
      </c>
      <c r="M1528" s="120" t="str">
        <f>IFERROR(IF(AND(VLOOKUP(C1528,'Package 218'!$D:$D,1,FALSE)=C1528,VLOOKUP(C1528,'Package 218'!$D:$F,3,FALSE)="Yes",VLOOKUP(A1528,'District Data'!$A$2:$O$321,14,FALSE)="Yes"),"Yes","No"),"No")</f>
        <v>No</v>
      </c>
      <c r="N1528" s="23" t="str">
        <f t="shared" si="81"/>
        <v>No</v>
      </c>
      <c r="O1528" s="131" t="str">
        <f t="shared" si="82"/>
        <v>No</v>
      </c>
    </row>
    <row r="1529" spans="1:15" x14ac:dyDescent="0.25">
      <c r="A1529" s="136" t="s">
        <v>1455</v>
      </c>
      <c r="B1529" s="136" t="s">
        <v>3100</v>
      </c>
      <c r="C1529" s="26">
        <v>2750</v>
      </c>
      <c r="D1529" s="26" t="s">
        <v>1457</v>
      </c>
      <c r="E1529" s="114">
        <v>160.47</v>
      </c>
      <c r="F1529" s="114">
        <v>0</v>
      </c>
      <c r="G1529" s="114">
        <v>0.66</v>
      </c>
      <c r="H1529" s="114">
        <v>0</v>
      </c>
      <c r="I1529" s="114">
        <v>0</v>
      </c>
      <c r="J1529" s="91">
        <f t="shared" si="80"/>
        <v>161.13</v>
      </c>
      <c r="K1529" s="118" t="str">
        <f>IFERROR(VLOOKUP(C1529,'CEDARS School FRPL'!$C$4:$H$2393,6,FALSE),"No")</f>
        <v>No</v>
      </c>
      <c r="L1529" s="118" t="str">
        <f>VLOOKUP(A1529,'District Data'!$A$2:$P$321,14,FALSE)</f>
        <v>Yes</v>
      </c>
      <c r="M1529" s="120" t="str">
        <f>IFERROR(IF(AND(VLOOKUP(C1529,'Package 218'!$D:$D,1,FALSE)=C1529,VLOOKUP(C1529,'Package 218'!$D:$F,3,FALSE)="Yes",VLOOKUP(A1529,'District Data'!$A$2:$O$321,14,FALSE)="Yes"),"Yes","No"),"No")</f>
        <v>No</v>
      </c>
      <c r="N1529" s="23" t="str">
        <f t="shared" si="81"/>
        <v>No</v>
      </c>
      <c r="O1529" s="131" t="str">
        <f t="shared" si="82"/>
        <v>No</v>
      </c>
    </row>
    <row r="1530" spans="1:15" x14ac:dyDescent="0.25">
      <c r="A1530" s="136" t="s">
        <v>1455</v>
      </c>
      <c r="B1530" s="136" t="s">
        <v>3100</v>
      </c>
      <c r="C1530" s="26">
        <v>3808</v>
      </c>
      <c r="D1530" s="26" t="s">
        <v>2537</v>
      </c>
      <c r="E1530" s="114">
        <v>5.2</v>
      </c>
      <c r="F1530" s="114">
        <v>1.2</v>
      </c>
      <c r="G1530" s="114">
        <v>0</v>
      </c>
      <c r="H1530" s="114">
        <v>0</v>
      </c>
      <c r="I1530" s="114">
        <v>0</v>
      </c>
      <c r="J1530" s="91">
        <f t="shared" si="80"/>
        <v>6.4</v>
      </c>
      <c r="K1530" s="118" t="str">
        <f>IFERROR(VLOOKUP(C1530,'CEDARS School FRPL'!$C$4:$H$2393,6,FALSE),"No")</f>
        <v>No</v>
      </c>
      <c r="L1530" s="118" t="str">
        <f>VLOOKUP(A1530,'District Data'!$A$2:$P$321,14,FALSE)</f>
        <v>Yes</v>
      </c>
      <c r="M1530" s="120" t="str">
        <f>IFERROR(IF(AND(VLOOKUP(C1530,'Package 218'!$D:$D,1,FALSE)=C1530,VLOOKUP(C1530,'Package 218'!$D:$F,3,FALSE)="Yes",VLOOKUP(A1530,'District Data'!$A$2:$O$321,14,FALSE)="Yes"),"Yes","No"),"No")</f>
        <v>No</v>
      </c>
      <c r="N1530" s="23" t="str">
        <f t="shared" si="81"/>
        <v>No</v>
      </c>
      <c r="O1530" s="131" t="str">
        <f t="shared" si="82"/>
        <v>No</v>
      </c>
    </row>
    <row r="1531" spans="1:15" x14ac:dyDescent="0.25">
      <c r="A1531" s="136" t="s">
        <v>1455</v>
      </c>
      <c r="B1531" s="136" t="s">
        <v>3100</v>
      </c>
      <c r="C1531" s="26">
        <v>4558</v>
      </c>
      <c r="D1531" s="26" t="s">
        <v>1458</v>
      </c>
      <c r="E1531" s="114">
        <v>91.33</v>
      </c>
      <c r="F1531" s="114">
        <v>0</v>
      </c>
      <c r="G1531" s="114">
        <v>0</v>
      </c>
      <c r="H1531" s="114">
        <v>0</v>
      </c>
      <c r="I1531" s="114">
        <v>0</v>
      </c>
      <c r="J1531" s="91">
        <f t="shared" si="80"/>
        <v>91.33</v>
      </c>
      <c r="K1531" s="118" t="str">
        <f>IFERROR(VLOOKUP(C1531,'CEDARS School FRPL'!$C$4:$H$2393,6,FALSE),"No")</f>
        <v>No</v>
      </c>
      <c r="L1531" s="118" t="str">
        <f>VLOOKUP(A1531,'District Data'!$A$2:$P$321,14,FALSE)</f>
        <v>Yes</v>
      </c>
      <c r="M1531" s="120" t="str">
        <f>IFERROR(IF(AND(VLOOKUP(C1531,'Package 218'!$D:$D,1,FALSE)=C1531,VLOOKUP(C1531,'Package 218'!$D:$F,3,FALSE)="Yes",VLOOKUP(A1531,'District Data'!$A$2:$O$321,14,FALSE)="Yes"),"Yes","No"),"No")</f>
        <v>No</v>
      </c>
      <c r="N1531" s="23" t="str">
        <f t="shared" si="81"/>
        <v>No</v>
      </c>
      <c r="O1531" s="131" t="str">
        <f t="shared" si="82"/>
        <v>No</v>
      </c>
    </row>
    <row r="1532" spans="1:15" x14ac:dyDescent="0.25">
      <c r="A1532" s="136" t="s">
        <v>1455</v>
      </c>
      <c r="B1532" s="136" t="s">
        <v>3100</v>
      </c>
      <c r="C1532" s="26">
        <v>5555</v>
      </c>
      <c r="D1532" s="26" t="s">
        <v>2770</v>
      </c>
      <c r="E1532" s="114">
        <v>18.5</v>
      </c>
      <c r="F1532" s="114">
        <v>0</v>
      </c>
      <c r="G1532" s="114">
        <v>0</v>
      </c>
      <c r="H1532" s="114">
        <v>0</v>
      </c>
      <c r="I1532" s="114">
        <v>0</v>
      </c>
      <c r="J1532" s="91">
        <f t="shared" si="80"/>
        <v>18.5</v>
      </c>
      <c r="K1532" s="118" t="str">
        <f>IFERROR(VLOOKUP(C1532,'CEDARS School FRPL'!$C$4:$H$2393,6,FALSE),"No")</f>
        <v>No</v>
      </c>
      <c r="L1532" s="118" t="str">
        <f>VLOOKUP(A1532,'District Data'!$A$2:$P$321,14,FALSE)</f>
        <v>Yes</v>
      </c>
      <c r="M1532" s="120" t="str">
        <f>IFERROR(IF(AND(VLOOKUP(C1532,'Package 218'!$D:$D,1,FALSE)=C1532,VLOOKUP(C1532,'Package 218'!$D:$F,3,FALSE)="Yes",VLOOKUP(A1532,'District Data'!$A$2:$O$321,14,FALSE)="Yes"),"Yes","No"),"No")</f>
        <v>No</v>
      </c>
      <c r="N1532" s="23" t="str">
        <f t="shared" si="81"/>
        <v>No</v>
      </c>
      <c r="O1532" s="131" t="str">
        <f t="shared" si="82"/>
        <v>No</v>
      </c>
    </row>
    <row r="1533" spans="1:15" x14ac:dyDescent="0.25">
      <c r="A1533" s="136" t="s">
        <v>1065</v>
      </c>
      <c r="B1533" s="136" t="s">
        <v>3043</v>
      </c>
      <c r="C1533" s="26">
        <v>2632</v>
      </c>
      <c r="D1533" s="26" t="s">
        <v>1066</v>
      </c>
      <c r="E1533" s="114">
        <v>112.22</v>
      </c>
      <c r="F1533" s="114">
        <v>0</v>
      </c>
      <c r="G1533" s="114">
        <v>2.8</v>
      </c>
      <c r="H1533" s="114">
        <v>0</v>
      </c>
      <c r="I1533" s="114">
        <v>0</v>
      </c>
      <c r="J1533" s="91">
        <f t="shared" si="80"/>
        <v>115.02</v>
      </c>
      <c r="K1533" s="118" t="str">
        <f>IFERROR(VLOOKUP(C1533,'CEDARS School FRPL'!$C$4:$H$2393,6,FALSE),"No")</f>
        <v>Yes</v>
      </c>
      <c r="L1533" s="118" t="str">
        <f>VLOOKUP(A1533,'District Data'!$A$2:$P$321,14,FALSE)</f>
        <v>Yes</v>
      </c>
      <c r="M1533" s="120" t="str">
        <f>IFERROR(IF(AND(VLOOKUP(C1533,'Package 218'!$D:$D,1,FALSE)=C1533,VLOOKUP(C1533,'Package 218'!$D:$F,3,FALSE)="Yes",VLOOKUP(A1533,'District Data'!$A$2:$O$321,14,FALSE)="Yes"),"Yes","No"),"No")</f>
        <v>Yes</v>
      </c>
      <c r="N1533" s="23" t="str">
        <f t="shared" si="81"/>
        <v>Yes</v>
      </c>
      <c r="O1533" s="131" t="str">
        <f t="shared" si="82"/>
        <v>Yes</v>
      </c>
    </row>
    <row r="1534" spans="1:15" x14ac:dyDescent="0.25">
      <c r="A1534" s="136" t="s">
        <v>1065</v>
      </c>
      <c r="B1534" s="136" t="s">
        <v>3043</v>
      </c>
      <c r="C1534" s="26">
        <v>4107</v>
      </c>
      <c r="D1534" s="26" t="s">
        <v>1067</v>
      </c>
      <c r="E1534" s="114">
        <v>98.77</v>
      </c>
      <c r="F1534" s="114">
        <v>0</v>
      </c>
      <c r="G1534" s="114">
        <v>0</v>
      </c>
      <c r="H1534" s="114">
        <v>0</v>
      </c>
      <c r="I1534" s="114">
        <v>0</v>
      </c>
      <c r="J1534" s="91">
        <f t="shared" si="80"/>
        <v>98.77</v>
      </c>
      <c r="K1534" s="118" t="str">
        <f>IFERROR(VLOOKUP(C1534,'CEDARS School FRPL'!$C$4:$H$2393,6,FALSE),"No")</f>
        <v>Yes</v>
      </c>
      <c r="L1534" s="118" t="str">
        <f>VLOOKUP(A1534,'District Data'!$A$2:$P$321,14,FALSE)</f>
        <v>Yes</v>
      </c>
      <c r="M1534" s="120" t="str">
        <f>IFERROR(IF(AND(VLOOKUP(C1534,'Package 218'!$D:$D,1,FALSE)=C1534,VLOOKUP(C1534,'Package 218'!$D:$F,3,FALSE)="Yes",VLOOKUP(A1534,'District Data'!$A$2:$O$321,14,FALSE)="Yes"),"Yes","No"),"No")</f>
        <v>Yes</v>
      </c>
      <c r="N1534" s="23" t="str">
        <f t="shared" si="81"/>
        <v>Yes</v>
      </c>
      <c r="O1534" s="131" t="str">
        <f t="shared" si="82"/>
        <v>Yes</v>
      </c>
    </row>
    <row r="1535" spans="1:15" x14ac:dyDescent="0.25">
      <c r="A1535" s="136" t="s">
        <v>1065</v>
      </c>
      <c r="B1535" s="136" t="s">
        <v>3043</v>
      </c>
      <c r="C1535" s="26">
        <v>4178</v>
      </c>
      <c r="D1535" s="26" t="s">
        <v>1068</v>
      </c>
      <c r="E1535" s="114">
        <v>5.7</v>
      </c>
      <c r="F1535" s="114">
        <v>0</v>
      </c>
      <c r="G1535" s="114">
        <v>0</v>
      </c>
      <c r="H1535" s="114">
        <v>0</v>
      </c>
      <c r="I1535" s="114">
        <v>0</v>
      </c>
      <c r="J1535" s="91">
        <f t="shared" si="80"/>
        <v>5.7</v>
      </c>
      <c r="K1535" s="118" t="str">
        <f>IFERROR(VLOOKUP(C1535,'CEDARS School FRPL'!$C$4:$H$2393,6,FALSE),"No")</f>
        <v>No</v>
      </c>
      <c r="L1535" s="118" t="str">
        <f>VLOOKUP(A1535,'District Data'!$A$2:$P$321,14,FALSE)</f>
        <v>Yes</v>
      </c>
      <c r="M1535" s="120" t="str">
        <f>IFERROR(IF(AND(VLOOKUP(C1535,'Package 218'!$D:$D,1,FALSE)=C1535,VLOOKUP(C1535,'Package 218'!$D:$F,3,FALSE)="Yes",VLOOKUP(A1535,'District Data'!$A$2:$O$321,14,FALSE)="Yes"),"Yes","No"),"No")</f>
        <v>No</v>
      </c>
      <c r="N1535" s="23" t="str">
        <f t="shared" si="81"/>
        <v>No</v>
      </c>
      <c r="O1535" s="131" t="str">
        <f t="shared" si="82"/>
        <v>No</v>
      </c>
    </row>
    <row r="1536" spans="1:15" x14ac:dyDescent="0.25">
      <c r="A1536" s="136" t="s">
        <v>1704</v>
      </c>
      <c r="B1536" s="136" t="s">
        <v>3150</v>
      </c>
      <c r="C1536" s="26">
        <v>1963</v>
      </c>
      <c r="D1536" s="26" t="s">
        <v>1708</v>
      </c>
      <c r="E1536" s="114">
        <v>43.71</v>
      </c>
      <c r="F1536" s="114">
        <v>0</v>
      </c>
      <c r="G1536" s="114">
        <v>1.32</v>
      </c>
      <c r="H1536" s="114">
        <v>0</v>
      </c>
      <c r="I1536" s="114">
        <v>0</v>
      </c>
      <c r="J1536" s="91">
        <f t="shared" si="80"/>
        <v>45.03</v>
      </c>
      <c r="K1536" s="118" t="str">
        <f>IFERROR(VLOOKUP(C1536,'CEDARS School FRPL'!$C$4:$H$2393,6,FALSE),"No")</f>
        <v>No</v>
      </c>
      <c r="L1536" s="118" t="str">
        <f>VLOOKUP(A1536,'District Data'!$A$2:$P$321,14,FALSE)</f>
        <v>Yes</v>
      </c>
      <c r="M1536" s="120" t="str">
        <f>IFERROR(IF(AND(VLOOKUP(C1536,'Package 218'!$D:$D,1,FALSE)=C1536,VLOOKUP(C1536,'Package 218'!$D:$F,3,FALSE)="Yes",VLOOKUP(A1536,'District Data'!$A$2:$O$321,14,FALSE)="Yes"),"Yes","No"),"No")</f>
        <v>No</v>
      </c>
      <c r="N1536" s="23" t="str">
        <f t="shared" si="81"/>
        <v>No</v>
      </c>
      <c r="O1536" s="131" t="str">
        <f t="shared" si="82"/>
        <v>No</v>
      </c>
    </row>
    <row r="1537" spans="1:15" x14ac:dyDescent="0.25">
      <c r="A1537" s="136" t="s">
        <v>1704</v>
      </c>
      <c r="B1537" s="136" t="s">
        <v>3150</v>
      </c>
      <c r="C1537" s="26">
        <v>2520</v>
      </c>
      <c r="D1537" s="26" t="s">
        <v>1705</v>
      </c>
      <c r="E1537" s="114">
        <v>310.11</v>
      </c>
      <c r="F1537" s="114">
        <v>0</v>
      </c>
      <c r="G1537" s="114">
        <v>0</v>
      </c>
      <c r="H1537" s="114">
        <v>0</v>
      </c>
      <c r="I1537" s="114">
        <v>0</v>
      </c>
      <c r="J1537" s="91">
        <f t="shared" si="80"/>
        <v>310.11</v>
      </c>
      <c r="K1537" s="118" t="str">
        <f>IFERROR(VLOOKUP(C1537,'CEDARS School FRPL'!$C$4:$H$2393,6,FALSE),"No")</f>
        <v>No</v>
      </c>
      <c r="L1537" s="118" t="str">
        <f>VLOOKUP(A1537,'District Data'!$A$2:$P$321,14,FALSE)</f>
        <v>Yes</v>
      </c>
      <c r="M1537" s="120" t="str">
        <f>IFERROR(IF(AND(VLOOKUP(C1537,'Package 218'!$D:$D,1,FALSE)=C1537,VLOOKUP(C1537,'Package 218'!$D:$F,3,FALSE)="Yes",VLOOKUP(A1537,'District Data'!$A$2:$O$321,14,FALSE)="Yes"),"Yes","No"),"No")</f>
        <v>No</v>
      </c>
      <c r="N1537" s="23" t="str">
        <f t="shared" si="81"/>
        <v>No</v>
      </c>
      <c r="O1537" s="131" t="str">
        <f t="shared" si="82"/>
        <v>No</v>
      </c>
    </row>
    <row r="1538" spans="1:15" x14ac:dyDescent="0.25">
      <c r="A1538" s="136" t="s">
        <v>1704</v>
      </c>
      <c r="B1538" s="136" t="s">
        <v>3150</v>
      </c>
      <c r="C1538" s="26">
        <v>2879</v>
      </c>
      <c r="D1538" s="26" t="s">
        <v>1706</v>
      </c>
      <c r="E1538" s="114">
        <v>242.74</v>
      </c>
      <c r="F1538" s="114">
        <v>0</v>
      </c>
      <c r="G1538" s="114">
        <v>6.03</v>
      </c>
      <c r="H1538" s="114">
        <v>0</v>
      </c>
      <c r="I1538" s="114">
        <v>0</v>
      </c>
      <c r="J1538" s="91">
        <f t="shared" si="80"/>
        <v>248.77</v>
      </c>
      <c r="K1538" s="118" t="str">
        <f>IFERROR(VLOOKUP(C1538,'CEDARS School FRPL'!$C$4:$H$2393,6,FALSE),"No")</f>
        <v>No</v>
      </c>
      <c r="L1538" s="118" t="str">
        <f>VLOOKUP(A1538,'District Data'!$A$2:$P$321,14,FALSE)</f>
        <v>Yes</v>
      </c>
      <c r="M1538" s="120" t="str">
        <f>IFERROR(IF(AND(VLOOKUP(C1538,'Package 218'!$D:$D,1,FALSE)=C1538,VLOOKUP(C1538,'Package 218'!$D:$F,3,FALSE)="Yes",VLOOKUP(A1538,'District Data'!$A$2:$O$321,14,FALSE)="Yes"),"Yes","No"),"No")</f>
        <v>No</v>
      </c>
      <c r="N1538" s="23" t="str">
        <f t="shared" si="81"/>
        <v>No</v>
      </c>
      <c r="O1538" s="131" t="str">
        <f t="shared" si="82"/>
        <v>No</v>
      </c>
    </row>
    <row r="1539" spans="1:15" x14ac:dyDescent="0.25">
      <c r="A1539" s="26" t="s">
        <v>1704</v>
      </c>
      <c r="B1539" s="131" t="s">
        <v>3150</v>
      </c>
      <c r="C1539" s="26">
        <v>3011</v>
      </c>
      <c r="D1539" s="26" t="s">
        <v>1707</v>
      </c>
      <c r="E1539" s="114">
        <v>175.34</v>
      </c>
      <c r="F1539" s="114">
        <v>0</v>
      </c>
      <c r="G1539" s="114">
        <v>0</v>
      </c>
      <c r="H1539" s="114">
        <v>0</v>
      </c>
      <c r="I1539" s="114">
        <v>0</v>
      </c>
      <c r="J1539" s="91">
        <f t="shared" si="80"/>
        <v>175.34</v>
      </c>
      <c r="K1539" s="118" t="str">
        <f>IFERROR(VLOOKUP(C1539,'CEDARS School FRPL'!$C$4:$H$2393,6,FALSE),"No")</f>
        <v>No</v>
      </c>
      <c r="L1539" s="118" t="str">
        <f>VLOOKUP(A1539,'District Data'!$A$2:$P$321,14,FALSE)</f>
        <v>Yes</v>
      </c>
      <c r="M1539" s="120" t="str">
        <f>IFERROR(IF(AND(VLOOKUP(C1539,'Package 218'!$D:$D,1,FALSE)=C1539,VLOOKUP(C1539,'Package 218'!$D:$F,3,FALSE)="Yes",VLOOKUP(A1539,'District Data'!$A$2:$O$321,14,FALSE)="Yes"),"Yes","No"),"No")</f>
        <v>No</v>
      </c>
      <c r="N1539" s="23" t="str">
        <f t="shared" si="81"/>
        <v>No</v>
      </c>
      <c r="O1539" s="131" t="str">
        <f t="shared" si="82"/>
        <v>No</v>
      </c>
    </row>
    <row r="1540" spans="1:15" x14ac:dyDescent="0.25">
      <c r="A1540" s="136" t="s">
        <v>412</v>
      </c>
      <c r="B1540" s="136" t="s">
        <v>2958</v>
      </c>
      <c r="C1540" s="26">
        <v>2577</v>
      </c>
      <c r="D1540" s="26" t="s">
        <v>413</v>
      </c>
      <c r="E1540" s="114">
        <v>285.48</v>
      </c>
      <c r="F1540" s="114">
        <v>27.6</v>
      </c>
      <c r="G1540" s="114">
        <v>0</v>
      </c>
      <c r="H1540" s="114">
        <v>0</v>
      </c>
      <c r="I1540" s="114">
        <v>0</v>
      </c>
      <c r="J1540" s="91">
        <f t="shared" ref="J1540:J1603" si="83">SUM(E1540:I1540)</f>
        <v>313.08000000000004</v>
      </c>
      <c r="K1540" s="118" t="str">
        <f>IFERROR(VLOOKUP(C1540,'CEDARS School FRPL'!$C$4:$H$2393,6,FALSE),"No")</f>
        <v>Yes</v>
      </c>
      <c r="L1540" s="118" t="str">
        <f>VLOOKUP(A1540,'District Data'!$A$2:$P$321,14,FALSE)</f>
        <v>Yes</v>
      </c>
      <c r="M1540" s="120" t="str">
        <f>IFERROR(IF(AND(VLOOKUP(C1540,'Package 218'!$D:$D,1,FALSE)=C1540,VLOOKUP(C1540,'Package 218'!$D:$F,3,FALSE)="Yes",VLOOKUP(A1540,'District Data'!$A$2:$O$321,14,FALSE)="Yes"),"Yes","No"),"No")</f>
        <v>Yes</v>
      </c>
      <c r="N1540" s="23" t="str">
        <f t="shared" ref="N1540:N1603" si="84">IF(AND(M1540="Yes",K1540="Yes"),"Yes","No")</f>
        <v>Yes</v>
      </c>
      <c r="O1540" s="131" t="str">
        <f t="shared" ref="O1540:O1603" si="85">TEXT(N1540, "Yes")</f>
        <v>Yes</v>
      </c>
    </row>
    <row r="1541" spans="1:15" x14ac:dyDescent="0.25">
      <c r="A1541" s="136" t="s">
        <v>412</v>
      </c>
      <c r="B1541" s="136" t="s">
        <v>2958</v>
      </c>
      <c r="C1541" s="26">
        <v>2810</v>
      </c>
      <c r="D1541" s="26" t="s">
        <v>414</v>
      </c>
      <c r="E1541" s="114">
        <v>197.27</v>
      </c>
      <c r="F1541" s="114">
        <v>0</v>
      </c>
      <c r="G1541" s="114">
        <v>15.06</v>
      </c>
      <c r="H1541" s="114">
        <v>4.2</v>
      </c>
      <c r="I1541" s="114">
        <v>0</v>
      </c>
      <c r="J1541" s="91">
        <f t="shared" si="83"/>
        <v>216.53</v>
      </c>
      <c r="K1541" s="118" t="str">
        <f>IFERROR(VLOOKUP(C1541,'CEDARS School FRPL'!$C$4:$H$2393,6,FALSE),"No")</f>
        <v>Yes</v>
      </c>
      <c r="L1541" s="118" t="str">
        <f>VLOOKUP(A1541,'District Data'!$A$2:$P$321,14,FALSE)</f>
        <v>Yes</v>
      </c>
      <c r="M1541" s="120" t="str">
        <f>IFERROR(IF(AND(VLOOKUP(C1541,'Package 218'!$D:$D,1,FALSE)=C1541,VLOOKUP(C1541,'Package 218'!$D:$F,3,FALSE)="Yes",VLOOKUP(A1541,'District Data'!$A$2:$O$321,14,FALSE)="Yes"),"Yes","No"),"No")</f>
        <v>Yes</v>
      </c>
      <c r="N1541" s="23" t="str">
        <f t="shared" si="84"/>
        <v>Yes</v>
      </c>
      <c r="O1541" s="131" t="str">
        <f t="shared" si="85"/>
        <v>Yes</v>
      </c>
    </row>
    <row r="1542" spans="1:15" x14ac:dyDescent="0.25">
      <c r="A1542" s="136" t="s">
        <v>222</v>
      </c>
      <c r="B1542" s="136" t="s">
        <v>2933</v>
      </c>
      <c r="C1542" s="26">
        <v>1928</v>
      </c>
      <c r="D1542" s="26" t="s">
        <v>229</v>
      </c>
      <c r="E1542" s="114">
        <v>19.899999999999999</v>
      </c>
      <c r="F1542" s="114">
        <v>0</v>
      </c>
      <c r="G1542" s="114">
        <v>0</v>
      </c>
      <c r="H1542" s="114">
        <v>0</v>
      </c>
      <c r="I1542" s="114">
        <v>0</v>
      </c>
      <c r="J1542" s="91">
        <f t="shared" si="83"/>
        <v>19.899999999999999</v>
      </c>
      <c r="K1542" s="118" t="str">
        <f>IFERROR(VLOOKUP(C1542,'CEDARS School FRPL'!$C$4:$H$2393,6,FALSE),"No")</f>
        <v>Yes</v>
      </c>
      <c r="L1542" s="118" t="str">
        <f>VLOOKUP(A1542,'District Data'!$A$2:$P$321,14,FALSE)</f>
        <v>Yes</v>
      </c>
      <c r="M1542" s="120" t="str">
        <f>IFERROR(IF(AND(VLOOKUP(C1542,'Package 218'!$D:$D,1,FALSE)=C1542,VLOOKUP(C1542,'Package 218'!$D:$F,3,FALSE)="Yes",VLOOKUP(A1542,'District Data'!$A$2:$O$321,14,FALSE)="Yes"),"Yes","No"),"No")</f>
        <v>Yes</v>
      </c>
      <c r="N1542" s="23" t="str">
        <f t="shared" si="84"/>
        <v>Yes</v>
      </c>
      <c r="O1542" s="131" t="str">
        <f t="shared" si="85"/>
        <v>Yes</v>
      </c>
    </row>
    <row r="1543" spans="1:15" x14ac:dyDescent="0.25">
      <c r="A1543" s="136" t="s">
        <v>222</v>
      </c>
      <c r="B1543" s="136" t="s">
        <v>2933</v>
      </c>
      <c r="C1543" s="26">
        <v>2362</v>
      </c>
      <c r="D1543" s="26" t="s">
        <v>223</v>
      </c>
      <c r="E1543" s="114">
        <v>998.56</v>
      </c>
      <c r="F1543" s="114">
        <v>0</v>
      </c>
      <c r="G1543" s="114">
        <v>63.03</v>
      </c>
      <c r="H1543" s="114">
        <v>0</v>
      </c>
      <c r="I1543" s="114">
        <v>0</v>
      </c>
      <c r="J1543" s="91">
        <f t="shared" si="83"/>
        <v>1061.5899999999999</v>
      </c>
      <c r="K1543" s="118" t="str">
        <f>IFERROR(VLOOKUP(C1543,'CEDARS School FRPL'!$C$4:$H$2393,6,FALSE),"No")</f>
        <v>Yes</v>
      </c>
      <c r="L1543" s="118" t="str">
        <f>VLOOKUP(A1543,'District Data'!$A$2:$P$321,14,FALSE)</f>
        <v>Yes</v>
      </c>
      <c r="M1543" s="120" t="str">
        <f>IFERROR(IF(AND(VLOOKUP(C1543,'Package 218'!$D:$D,1,FALSE)=C1543,VLOOKUP(C1543,'Package 218'!$D:$F,3,FALSE)="Yes",VLOOKUP(A1543,'District Data'!$A$2:$O$321,14,FALSE)="Yes"),"Yes","No"),"No")</f>
        <v>Yes</v>
      </c>
      <c r="N1543" s="23" t="str">
        <f t="shared" si="84"/>
        <v>Yes</v>
      </c>
      <c r="O1543" s="131" t="str">
        <f t="shared" si="85"/>
        <v>Yes</v>
      </c>
    </row>
    <row r="1544" spans="1:15" x14ac:dyDescent="0.25">
      <c r="A1544" s="136" t="s">
        <v>222</v>
      </c>
      <c r="B1544" s="136" t="s">
        <v>2933</v>
      </c>
      <c r="C1544" s="26">
        <v>2379</v>
      </c>
      <c r="D1544" s="26" t="s">
        <v>224</v>
      </c>
      <c r="E1544" s="114">
        <v>386.94</v>
      </c>
      <c r="F1544" s="114">
        <v>0</v>
      </c>
      <c r="G1544" s="114">
        <v>0</v>
      </c>
      <c r="H1544" s="114">
        <v>0</v>
      </c>
      <c r="I1544" s="114">
        <v>0</v>
      </c>
      <c r="J1544" s="91">
        <f t="shared" si="83"/>
        <v>386.94</v>
      </c>
      <c r="K1544" s="118" t="str">
        <f>IFERROR(VLOOKUP(C1544,'CEDARS School FRPL'!$C$4:$H$2393,6,FALSE),"No")</f>
        <v>No</v>
      </c>
      <c r="L1544" s="118" t="str">
        <f>VLOOKUP(A1544,'District Data'!$A$2:$P$321,14,FALSE)</f>
        <v>Yes</v>
      </c>
      <c r="M1544" s="120" t="str">
        <f>IFERROR(IF(AND(VLOOKUP(C1544,'Package 218'!$D:$D,1,FALSE)=C1544,VLOOKUP(C1544,'Package 218'!$D:$F,3,FALSE)="Yes",VLOOKUP(A1544,'District Data'!$A$2:$O$321,14,FALSE)="Yes"),"Yes","No"),"No")</f>
        <v>No</v>
      </c>
      <c r="N1544" s="23" t="str">
        <f t="shared" si="84"/>
        <v>No</v>
      </c>
      <c r="O1544" s="131" t="str">
        <f t="shared" si="85"/>
        <v>No</v>
      </c>
    </row>
    <row r="1545" spans="1:15" x14ac:dyDescent="0.25">
      <c r="A1545" s="136" t="s">
        <v>222</v>
      </c>
      <c r="B1545" s="90" t="s">
        <v>2933</v>
      </c>
      <c r="C1545" s="26">
        <v>2946</v>
      </c>
      <c r="D1545" s="26" t="s">
        <v>225</v>
      </c>
      <c r="E1545" s="114">
        <v>389.8</v>
      </c>
      <c r="F1545" s="114">
        <v>0</v>
      </c>
      <c r="G1545" s="114">
        <v>0</v>
      </c>
      <c r="H1545" s="114">
        <v>0</v>
      </c>
      <c r="I1545" s="114">
        <v>0</v>
      </c>
      <c r="J1545" s="91">
        <f t="shared" si="83"/>
        <v>389.8</v>
      </c>
      <c r="K1545" s="118" t="str">
        <f>IFERROR(VLOOKUP(C1545,'CEDARS School FRPL'!$C$4:$H$2393,6,FALSE),"No")</f>
        <v>Yes</v>
      </c>
      <c r="L1545" s="118" t="str">
        <f>VLOOKUP(A1545,'District Data'!$A$2:$P$321,14,FALSE)</f>
        <v>Yes</v>
      </c>
      <c r="M1545" s="120" t="str">
        <f>IFERROR(IF(AND(VLOOKUP(C1545,'Package 218'!$D:$D,1,FALSE)=C1545,VLOOKUP(C1545,'Package 218'!$D:$F,3,FALSE)="Yes",VLOOKUP(A1545,'District Data'!$A$2:$O$321,14,FALSE)="Yes"),"Yes","No"),"No")</f>
        <v>Yes</v>
      </c>
      <c r="N1545" s="23" t="str">
        <f t="shared" si="84"/>
        <v>Yes</v>
      </c>
      <c r="O1545" s="131" t="str">
        <f t="shared" si="85"/>
        <v>Yes</v>
      </c>
    </row>
    <row r="1546" spans="1:15" x14ac:dyDescent="0.25">
      <c r="A1546" s="136" t="s">
        <v>222</v>
      </c>
      <c r="B1546" s="136" t="s">
        <v>2933</v>
      </c>
      <c r="C1546" s="26">
        <v>3251</v>
      </c>
      <c r="D1546" s="26" t="s">
        <v>226</v>
      </c>
      <c r="E1546" s="114">
        <v>591.44000000000005</v>
      </c>
      <c r="F1546" s="114">
        <v>0</v>
      </c>
      <c r="G1546" s="114">
        <v>0</v>
      </c>
      <c r="H1546" s="114">
        <v>0</v>
      </c>
      <c r="I1546" s="114">
        <v>0</v>
      </c>
      <c r="J1546" s="91">
        <f t="shared" si="83"/>
        <v>591.44000000000005</v>
      </c>
      <c r="K1546" s="118" t="str">
        <f>IFERROR(VLOOKUP(C1546,'CEDARS School FRPL'!$C$4:$H$2393,6,FALSE),"No")</f>
        <v>Yes</v>
      </c>
      <c r="L1546" s="118" t="str">
        <f>VLOOKUP(A1546,'District Data'!$A$2:$P$321,14,FALSE)</f>
        <v>Yes</v>
      </c>
      <c r="M1546" s="120" t="str">
        <f>IFERROR(IF(AND(VLOOKUP(C1546,'Package 218'!$D:$D,1,FALSE)=C1546,VLOOKUP(C1546,'Package 218'!$D:$F,3,FALSE)="Yes",VLOOKUP(A1546,'District Data'!$A$2:$O$321,14,FALSE)="Yes"),"Yes","No"),"No")</f>
        <v>Yes</v>
      </c>
      <c r="N1546" s="23" t="str">
        <f t="shared" si="84"/>
        <v>Yes</v>
      </c>
      <c r="O1546" s="131" t="str">
        <f t="shared" si="85"/>
        <v>Yes</v>
      </c>
    </row>
    <row r="1547" spans="1:15" x14ac:dyDescent="0.25">
      <c r="A1547" s="136" t="s">
        <v>222</v>
      </c>
      <c r="B1547" s="136" t="s">
        <v>2933</v>
      </c>
      <c r="C1547" s="26">
        <v>3603</v>
      </c>
      <c r="D1547" s="26" t="s">
        <v>227</v>
      </c>
      <c r="E1547" s="114">
        <v>394</v>
      </c>
      <c r="F1547" s="114">
        <v>0</v>
      </c>
      <c r="G1547" s="114">
        <v>0</v>
      </c>
      <c r="H1547" s="114">
        <v>0</v>
      </c>
      <c r="I1547" s="114">
        <v>0</v>
      </c>
      <c r="J1547" s="91">
        <f t="shared" si="83"/>
        <v>394</v>
      </c>
      <c r="K1547" s="118" t="str">
        <f>IFERROR(VLOOKUP(C1547,'CEDARS School FRPL'!$C$4:$H$2393,6,FALSE),"No")</f>
        <v>Yes</v>
      </c>
      <c r="L1547" s="118" t="str">
        <f>VLOOKUP(A1547,'District Data'!$A$2:$P$321,14,FALSE)</f>
        <v>Yes</v>
      </c>
      <c r="M1547" s="120" t="str">
        <f>IFERROR(IF(AND(VLOOKUP(C1547,'Package 218'!$D:$D,1,FALSE)=C1547,VLOOKUP(C1547,'Package 218'!$D:$F,3,FALSE)="Yes",VLOOKUP(A1547,'District Data'!$A$2:$O$321,14,FALSE)="Yes"),"Yes","No"),"No")</f>
        <v>Yes</v>
      </c>
      <c r="N1547" s="23" t="str">
        <f t="shared" si="84"/>
        <v>Yes</v>
      </c>
      <c r="O1547" s="131" t="str">
        <f t="shared" si="85"/>
        <v>Yes</v>
      </c>
    </row>
    <row r="1548" spans="1:15" x14ac:dyDescent="0.25">
      <c r="A1548" s="136" t="s">
        <v>222</v>
      </c>
      <c r="B1548" s="136" t="s">
        <v>2933</v>
      </c>
      <c r="C1548" s="26">
        <v>4412</v>
      </c>
      <c r="D1548" s="26" t="s">
        <v>228</v>
      </c>
      <c r="E1548" s="114">
        <v>404.6</v>
      </c>
      <c r="F1548" s="114">
        <v>7.6</v>
      </c>
      <c r="G1548" s="114">
        <v>0</v>
      </c>
      <c r="H1548" s="114">
        <v>0</v>
      </c>
      <c r="I1548" s="114">
        <v>0</v>
      </c>
      <c r="J1548" s="91">
        <f t="shared" si="83"/>
        <v>412.20000000000005</v>
      </c>
      <c r="K1548" s="118" t="str">
        <f>IFERROR(VLOOKUP(C1548,'CEDARS School FRPL'!$C$4:$H$2393,6,FALSE),"No")</f>
        <v>No</v>
      </c>
      <c r="L1548" s="118" t="str">
        <f>VLOOKUP(A1548,'District Data'!$A$2:$P$321,14,FALSE)</f>
        <v>Yes</v>
      </c>
      <c r="M1548" s="120" t="str">
        <f>IFERROR(IF(AND(VLOOKUP(C1548,'Package 218'!$D:$D,1,FALSE)=C1548,VLOOKUP(C1548,'Package 218'!$D:$F,3,FALSE)="Yes",VLOOKUP(A1548,'District Data'!$A$2:$O$321,14,FALSE)="Yes"),"Yes","No"),"No")</f>
        <v>No</v>
      </c>
      <c r="N1548" s="23" t="str">
        <f t="shared" si="84"/>
        <v>No</v>
      </c>
      <c r="O1548" s="131" t="str">
        <f t="shared" si="85"/>
        <v>No</v>
      </c>
    </row>
    <row r="1549" spans="1:15" x14ac:dyDescent="0.25">
      <c r="A1549" s="136" t="s">
        <v>1812</v>
      </c>
      <c r="B1549" s="136" t="s">
        <v>3153</v>
      </c>
      <c r="C1549" s="26">
        <v>1537</v>
      </c>
      <c r="D1549" s="26" t="s">
        <v>1813</v>
      </c>
      <c r="E1549" s="114">
        <v>121.21</v>
      </c>
      <c r="F1549" s="114">
        <v>0</v>
      </c>
      <c r="G1549" s="114">
        <v>4.21</v>
      </c>
      <c r="H1549" s="114">
        <v>24.98</v>
      </c>
      <c r="I1549" s="114">
        <v>0</v>
      </c>
      <c r="J1549" s="91">
        <f t="shared" si="83"/>
        <v>150.39999999999998</v>
      </c>
      <c r="K1549" s="118" t="str">
        <f>IFERROR(VLOOKUP(C1549,'CEDARS School FRPL'!$C$4:$H$2393,6,FALSE),"No")</f>
        <v>Yes</v>
      </c>
      <c r="L1549" s="118" t="str">
        <f>VLOOKUP(A1549,'District Data'!$A$2:$P$321,14,FALSE)</f>
        <v>Yes</v>
      </c>
      <c r="M1549" s="120" t="str">
        <f>IFERROR(IF(AND(VLOOKUP(C1549,'Package 218'!$D:$D,1,FALSE)=C1549,VLOOKUP(C1549,'Package 218'!$D:$F,3,FALSE)="Yes",VLOOKUP(A1549,'District Data'!$A$2:$O$321,14,FALSE)="Yes"),"Yes","No"),"No")</f>
        <v>Yes</v>
      </c>
      <c r="N1549" s="23" t="str">
        <f t="shared" si="84"/>
        <v>Yes</v>
      </c>
      <c r="O1549" s="131" t="str">
        <f t="shared" si="85"/>
        <v>Yes</v>
      </c>
    </row>
    <row r="1550" spans="1:15" x14ac:dyDescent="0.25">
      <c r="A1550" s="136" t="s">
        <v>1812</v>
      </c>
      <c r="B1550" s="136" t="s">
        <v>3153</v>
      </c>
      <c r="C1550" s="26">
        <v>2150</v>
      </c>
      <c r="D1550" s="26" t="s">
        <v>1814</v>
      </c>
      <c r="E1550" s="114">
        <v>1068.17</v>
      </c>
      <c r="F1550" s="114">
        <v>0</v>
      </c>
      <c r="G1550" s="114">
        <v>96.31</v>
      </c>
      <c r="H1550" s="114">
        <v>0</v>
      </c>
      <c r="I1550" s="114">
        <v>0</v>
      </c>
      <c r="J1550" s="91">
        <f t="shared" si="83"/>
        <v>1164.48</v>
      </c>
      <c r="K1550" s="118" t="str">
        <f>IFERROR(VLOOKUP(C1550,'CEDARS School FRPL'!$C$4:$H$2393,6,FALSE),"No")</f>
        <v>No</v>
      </c>
      <c r="L1550" s="118" t="str">
        <f>VLOOKUP(A1550,'District Data'!$A$2:$P$321,14,FALSE)</f>
        <v>Yes</v>
      </c>
      <c r="M1550" s="120" t="str">
        <f>IFERROR(IF(AND(VLOOKUP(C1550,'Package 218'!$D:$D,1,FALSE)=C1550,VLOOKUP(C1550,'Package 218'!$D:$F,3,FALSE)="Yes",VLOOKUP(A1550,'District Data'!$A$2:$O$321,14,FALSE)="Yes"),"Yes","No"),"No")</f>
        <v>No</v>
      </c>
      <c r="N1550" s="23" t="str">
        <f t="shared" si="84"/>
        <v>No</v>
      </c>
      <c r="O1550" s="131" t="str">
        <f t="shared" si="85"/>
        <v>No</v>
      </c>
    </row>
    <row r="1551" spans="1:15" x14ac:dyDescent="0.25">
      <c r="A1551" s="136" t="s">
        <v>1812</v>
      </c>
      <c r="B1551" s="136" t="s">
        <v>3153</v>
      </c>
      <c r="C1551" s="26">
        <v>2380</v>
      </c>
      <c r="D1551" s="26" t="s">
        <v>825</v>
      </c>
      <c r="E1551" s="114">
        <v>467.7</v>
      </c>
      <c r="F1551" s="114">
        <v>10</v>
      </c>
      <c r="G1551" s="114">
        <v>0</v>
      </c>
      <c r="H1551" s="114">
        <v>0</v>
      </c>
      <c r="I1551" s="114">
        <v>0</v>
      </c>
      <c r="J1551" s="91">
        <f t="shared" si="83"/>
        <v>477.7</v>
      </c>
      <c r="K1551" s="118" t="str">
        <f>IFERROR(VLOOKUP(C1551,'CEDARS School FRPL'!$C$4:$H$2393,6,FALSE),"No")</f>
        <v>Yes</v>
      </c>
      <c r="L1551" s="118" t="str">
        <f>VLOOKUP(A1551,'District Data'!$A$2:$P$321,14,FALSE)</f>
        <v>Yes</v>
      </c>
      <c r="M1551" s="120" t="str">
        <f>IFERROR(IF(AND(VLOOKUP(C1551,'Package 218'!$D:$D,1,FALSE)=C1551,VLOOKUP(C1551,'Package 218'!$D:$F,3,FALSE)="Yes",VLOOKUP(A1551,'District Data'!$A$2:$O$321,14,FALSE)="Yes"),"Yes","No"),"No")</f>
        <v>Yes</v>
      </c>
      <c r="N1551" s="23" t="str">
        <f t="shared" si="84"/>
        <v>Yes</v>
      </c>
      <c r="O1551" s="131" t="str">
        <f t="shared" si="85"/>
        <v>Yes</v>
      </c>
    </row>
    <row r="1552" spans="1:15" x14ac:dyDescent="0.25">
      <c r="A1552" s="136" t="s">
        <v>1812</v>
      </c>
      <c r="B1552" s="136" t="s">
        <v>3153</v>
      </c>
      <c r="C1552" s="26">
        <v>2521</v>
      </c>
      <c r="D1552" s="26" t="s">
        <v>1815</v>
      </c>
      <c r="E1552" s="114">
        <v>267.06</v>
      </c>
      <c r="F1552" s="114">
        <v>9.9</v>
      </c>
      <c r="G1552" s="114">
        <v>0</v>
      </c>
      <c r="H1552" s="114">
        <v>0</v>
      </c>
      <c r="I1552" s="114">
        <v>0</v>
      </c>
      <c r="J1552" s="91">
        <f t="shared" si="83"/>
        <v>276.95999999999998</v>
      </c>
      <c r="K1552" s="118" t="str">
        <f>IFERROR(VLOOKUP(C1552,'CEDARS School FRPL'!$C$4:$H$2393,6,FALSE),"No")</f>
        <v>No</v>
      </c>
      <c r="L1552" s="118" t="str">
        <f>VLOOKUP(A1552,'District Data'!$A$2:$P$321,14,FALSE)</f>
        <v>Yes</v>
      </c>
      <c r="M1552" s="120" t="str">
        <f>IFERROR(IF(AND(VLOOKUP(C1552,'Package 218'!$D:$D,1,FALSE)=C1552,VLOOKUP(C1552,'Package 218'!$D:$F,3,FALSE)="Yes",VLOOKUP(A1552,'District Data'!$A$2:$O$321,14,FALSE)="Yes"),"Yes","No"),"No")</f>
        <v>No</v>
      </c>
      <c r="N1552" s="23" t="str">
        <f t="shared" si="84"/>
        <v>No</v>
      </c>
      <c r="O1552" s="131" t="str">
        <f t="shared" si="85"/>
        <v>No</v>
      </c>
    </row>
    <row r="1553" spans="1:15" x14ac:dyDescent="0.25">
      <c r="A1553" s="136" t="s">
        <v>1812</v>
      </c>
      <c r="B1553" s="136" t="s">
        <v>3153</v>
      </c>
      <c r="C1553" s="26">
        <v>2620</v>
      </c>
      <c r="D1553" s="26" t="s">
        <v>1816</v>
      </c>
      <c r="E1553" s="114">
        <v>150.80000000000001</v>
      </c>
      <c r="F1553" s="114">
        <v>9.9499999999999993</v>
      </c>
      <c r="G1553" s="114">
        <v>0</v>
      </c>
      <c r="H1553" s="114">
        <v>0</v>
      </c>
      <c r="I1553" s="114">
        <v>0</v>
      </c>
      <c r="J1553" s="91">
        <f t="shared" si="83"/>
        <v>160.75</v>
      </c>
      <c r="K1553" s="118" t="str">
        <f>IFERROR(VLOOKUP(C1553,'CEDARS School FRPL'!$C$4:$H$2393,6,FALSE),"No")</f>
        <v>No</v>
      </c>
      <c r="L1553" s="118" t="str">
        <f>VLOOKUP(A1553,'District Data'!$A$2:$P$321,14,FALSE)</f>
        <v>Yes</v>
      </c>
      <c r="M1553" s="120" t="str">
        <f>IFERROR(IF(AND(VLOOKUP(C1553,'Package 218'!$D:$D,1,FALSE)=C1553,VLOOKUP(C1553,'Package 218'!$D:$F,3,FALSE)="Yes",VLOOKUP(A1553,'District Data'!$A$2:$O$321,14,FALSE)="Yes"),"Yes","No"),"No")</f>
        <v>No</v>
      </c>
      <c r="N1553" s="23" t="str">
        <f t="shared" si="84"/>
        <v>No</v>
      </c>
      <c r="O1553" s="131" t="str">
        <f t="shared" si="85"/>
        <v>No</v>
      </c>
    </row>
    <row r="1554" spans="1:15" x14ac:dyDescent="0.25">
      <c r="A1554" s="136" t="s">
        <v>1812</v>
      </c>
      <c r="B1554" s="136" t="s">
        <v>3153</v>
      </c>
      <c r="C1554" s="26">
        <v>2774</v>
      </c>
      <c r="D1554" s="26" t="s">
        <v>1817</v>
      </c>
      <c r="E1554" s="114">
        <v>377</v>
      </c>
      <c r="F1554" s="114">
        <v>25</v>
      </c>
      <c r="G1554" s="114">
        <v>0</v>
      </c>
      <c r="H1554" s="114">
        <v>0</v>
      </c>
      <c r="I1554" s="114">
        <v>0</v>
      </c>
      <c r="J1554" s="91">
        <f t="shared" si="83"/>
        <v>402</v>
      </c>
      <c r="K1554" s="118" t="str">
        <f>IFERROR(VLOOKUP(C1554,'CEDARS School FRPL'!$C$4:$H$2393,6,FALSE),"No")</f>
        <v>Yes</v>
      </c>
      <c r="L1554" s="118" t="str">
        <f>VLOOKUP(A1554,'District Data'!$A$2:$P$321,14,FALSE)</f>
        <v>Yes</v>
      </c>
      <c r="M1554" s="120" t="str">
        <f>IFERROR(IF(AND(VLOOKUP(C1554,'Package 218'!$D:$D,1,FALSE)=C1554,VLOOKUP(C1554,'Package 218'!$D:$F,3,FALSE)="Yes",VLOOKUP(A1554,'District Data'!$A$2:$O$321,14,FALSE)="Yes"),"Yes","No"),"No")</f>
        <v>Yes</v>
      </c>
      <c r="N1554" s="23" t="str">
        <f t="shared" si="84"/>
        <v>Yes</v>
      </c>
      <c r="O1554" s="131" t="str">
        <f t="shared" si="85"/>
        <v>Yes</v>
      </c>
    </row>
    <row r="1555" spans="1:15" x14ac:dyDescent="0.25">
      <c r="A1555" s="136" t="s">
        <v>1812</v>
      </c>
      <c r="B1555" s="136" t="s">
        <v>3153</v>
      </c>
      <c r="C1555" s="26">
        <v>3181</v>
      </c>
      <c r="D1555" s="26" t="s">
        <v>46</v>
      </c>
      <c r="E1555" s="114">
        <v>669.99</v>
      </c>
      <c r="F1555" s="114">
        <v>0</v>
      </c>
      <c r="G1555" s="114">
        <v>0</v>
      </c>
      <c r="H1555" s="114">
        <v>0</v>
      </c>
      <c r="I1555" s="114">
        <v>0</v>
      </c>
      <c r="J1555" s="91">
        <f t="shared" si="83"/>
        <v>669.99</v>
      </c>
      <c r="K1555" s="118" t="str">
        <f>IFERROR(VLOOKUP(C1555,'CEDARS School FRPL'!$C$4:$H$2393,6,FALSE),"No")</f>
        <v>Yes</v>
      </c>
      <c r="L1555" s="118" t="str">
        <f>VLOOKUP(A1555,'District Data'!$A$2:$P$321,14,FALSE)</f>
        <v>Yes</v>
      </c>
      <c r="M1555" s="120" t="str">
        <f>IFERROR(IF(AND(VLOOKUP(C1555,'Package 218'!$D:$D,1,FALSE)=C1555,VLOOKUP(C1555,'Package 218'!$D:$F,3,FALSE)="Yes",VLOOKUP(A1555,'District Data'!$A$2:$O$321,14,FALSE)="Yes"),"Yes","No"),"No")</f>
        <v>Yes</v>
      </c>
      <c r="N1555" s="23" t="str">
        <f t="shared" si="84"/>
        <v>Yes</v>
      </c>
      <c r="O1555" s="131" t="str">
        <f t="shared" si="85"/>
        <v>Yes</v>
      </c>
    </row>
    <row r="1556" spans="1:15" x14ac:dyDescent="0.25">
      <c r="A1556" s="136" t="s">
        <v>1812</v>
      </c>
      <c r="B1556" s="136" t="s">
        <v>3153</v>
      </c>
      <c r="C1556" s="26">
        <v>3402</v>
      </c>
      <c r="D1556" s="26" t="s">
        <v>1818</v>
      </c>
      <c r="E1556" s="114">
        <v>167.72</v>
      </c>
      <c r="F1556" s="114">
        <v>0</v>
      </c>
      <c r="G1556" s="114">
        <v>0</v>
      </c>
      <c r="H1556" s="114">
        <v>0</v>
      </c>
      <c r="I1556" s="114">
        <v>0</v>
      </c>
      <c r="J1556" s="91">
        <f t="shared" si="83"/>
        <v>167.72</v>
      </c>
      <c r="K1556" s="118" t="str">
        <f>IFERROR(VLOOKUP(C1556,'CEDARS School FRPL'!$C$4:$H$2393,6,FALSE),"No")</f>
        <v>No</v>
      </c>
      <c r="L1556" s="118" t="str">
        <f>VLOOKUP(A1556,'District Data'!$A$2:$P$321,14,FALSE)</f>
        <v>Yes</v>
      </c>
      <c r="M1556" s="120" t="str">
        <f>IFERROR(IF(AND(VLOOKUP(C1556,'Package 218'!$D:$D,1,FALSE)=C1556,VLOOKUP(C1556,'Package 218'!$D:$F,3,FALSE)="Yes",VLOOKUP(A1556,'District Data'!$A$2:$O$321,14,FALSE)="Yes"),"Yes","No"),"No")</f>
        <v>No</v>
      </c>
      <c r="N1556" s="23" t="str">
        <f t="shared" si="84"/>
        <v>No</v>
      </c>
      <c r="O1556" s="131" t="str">
        <f t="shared" si="85"/>
        <v>No</v>
      </c>
    </row>
    <row r="1557" spans="1:15" x14ac:dyDescent="0.25">
      <c r="A1557" s="136" t="s">
        <v>1812</v>
      </c>
      <c r="B1557" s="136" t="s">
        <v>3153</v>
      </c>
      <c r="C1557" s="26">
        <v>3403</v>
      </c>
      <c r="D1557" s="26" t="s">
        <v>1819</v>
      </c>
      <c r="E1557" s="114">
        <v>297.35000000000002</v>
      </c>
      <c r="F1557" s="114">
        <v>0</v>
      </c>
      <c r="G1557" s="114">
        <v>0</v>
      </c>
      <c r="H1557" s="114">
        <v>0</v>
      </c>
      <c r="I1557" s="114">
        <v>0</v>
      </c>
      <c r="J1557" s="91">
        <f t="shared" si="83"/>
        <v>297.35000000000002</v>
      </c>
      <c r="K1557" s="118" t="str">
        <f>IFERROR(VLOOKUP(C1557,'CEDARS School FRPL'!$C$4:$H$2393,6,FALSE),"No")</f>
        <v>No</v>
      </c>
      <c r="L1557" s="118" t="str">
        <f>VLOOKUP(A1557,'District Data'!$A$2:$P$321,14,FALSE)</f>
        <v>Yes</v>
      </c>
      <c r="M1557" s="120" t="str">
        <f>IFERROR(IF(AND(VLOOKUP(C1557,'Package 218'!$D:$D,1,FALSE)=C1557,VLOOKUP(C1557,'Package 218'!$D:$F,3,FALSE)="Yes",VLOOKUP(A1557,'District Data'!$A$2:$O$321,14,FALSE)="Yes"),"Yes","No"),"No")</f>
        <v>No</v>
      </c>
      <c r="N1557" s="23" t="str">
        <f t="shared" si="84"/>
        <v>No</v>
      </c>
      <c r="O1557" s="131" t="str">
        <f t="shared" si="85"/>
        <v>No</v>
      </c>
    </row>
    <row r="1558" spans="1:15" x14ac:dyDescent="0.25">
      <c r="A1558" s="136" t="s">
        <v>1812</v>
      </c>
      <c r="B1558" s="136" t="s">
        <v>3153</v>
      </c>
      <c r="C1558" s="26">
        <v>3942</v>
      </c>
      <c r="D1558" s="26" t="s">
        <v>378</v>
      </c>
      <c r="E1558" s="114">
        <v>543.95000000000005</v>
      </c>
      <c r="F1558" s="114">
        <v>0</v>
      </c>
      <c r="G1558" s="114">
        <v>0</v>
      </c>
      <c r="H1558" s="114">
        <v>0</v>
      </c>
      <c r="I1558" s="114">
        <v>0</v>
      </c>
      <c r="J1558" s="91">
        <f t="shared" si="83"/>
        <v>543.95000000000005</v>
      </c>
      <c r="K1558" s="118" t="str">
        <f>IFERROR(VLOOKUP(C1558,'CEDARS School FRPL'!$C$4:$H$2393,6,FALSE),"No")</f>
        <v>Yes</v>
      </c>
      <c r="L1558" s="118" t="str">
        <f>VLOOKUP(A1558,'District Data'!$A$2:$P$321,14,FALSE)</f>
        <v>Yes</v>
      </c>
      <c r="M1558" s="120" t="str">
        <f>IFERROR(IF(AND(VLOOKUP(C1558,'Package 218'!$D:$D,1,FALSE)=C1558,VLOOKUP(C1558,'Package 218'!$D:$F,3,FALSE)="Yes",VLOOKUP(A1558,'District Data'!$A$2:$O$321,14,FALSE)="Yes"),"Yes","No"),"No")</f>
        <v>Yes</v>
      </c>
      <c r="N1558" s="23" t="str">
        <f t="shared" si="84"/>
        <v>Yes</v>
      </c>
      <c r="O1558" s="131" t="str">
        <f t="shared" si="85"/>
        <v>Yes</v>
      </c>
    </row>
    <row r="1559" spans="1:15" x14ac:dyDescent="0.25">
      <c r="A1559" s="136" t="s">
        <v>21</v>
      </c>
      <c r="B1559" s="136" t="s">
        <v>2917</v>
      </c>
      <c r="C1559" s="26">
        <v>2467</v>
      </c>
      <c r="D1559" s="26" t="s">
        <v>22</v>
      </c>
      <c r="E1559" s="114">
        <v>680.22</v>
      </c>
      <c r="F1559" s="114">
        <v>0</v>
      </c>
      <c r="G1559" s="114">
        <v>46.54</v>
      </c>
      <c r="H1559" s="114">
        <v>0</v>
      </c>
      <c r="I1559" s="114">
        <v>0</v>
      </c>
      <c r="J1559" s="91">
        <f t="shared" si="83"/>
        <v>726.76</v>
      </c>
      <c r="K1559" s="118" t="str">
        <f>IFERROR(VLOOKUP(C1559,'CEDARS School FRPL'!$C$4:$H$2393,6,FALSE),"No")</f>
        <v>No</v>
      </c>
      <c r="L1559" s="118" t="str">
        <f>VLOOKUP(A1559,'District Data'!$A$2:$P$321,14,FALSE)</f>
        <v>Yes</v>
      </c>
      <c r="M1559" s="120" t="str">
        <f>IFERROR(IF(AND(VLOOKUP(C1559,'Package 218'!$D:$D,1,FALSE)=C1559,VLOOKUP(C1559,'Package 218'!$D:$F,3,FALSE)="Yes",VLOOKUP(A1559,'District Data'!$A$2:$O$321,14,FALSE)="Yes"),"Yes","No"),"No")</f>
        <v>No</v>
      </c>
      <c r="N1559" s="23" t="str">
        <f t="shared" si="84"/>
        <v>No</v>
      </c>
      <c r="O1559" s="131" t="str">
        <f t="shared" si="85"/>
        <v>No</v>
      </c>
    </row>
    <row r="1560" spans="1:15" x14ac:dyDescent="0.25">
      <c r="A1560" s="136" t="s">
        <v>21</v>
      </c>
      <c r="B1560" s="136" t="s">
        <v>2917</v>
      </c>
      <c r="C1560" s="26">
        <v>2707</v>
      </c>
      <c r="D1560" s="26" t="s">
        <v>23</v>
      </c>
      <c r="E1560" s="114">
        <v>588.32000000000005</v>
      </c>
      <c r="F1560" s="114">
        <v>0</v>
      </c>
      <c r="G1560" s="114">
        <v>0</v>
      </c>
      <c r="H1560" s="114">
        <v>0</v>
      </c>
      <c r="I1560" s="114">
        <v>0</v>
      </c>
      <c r="J1560" s="91">
        <f t="shared" si="83"/>
        <v>588.32000000000005</v>
      </c>
      <c r="K1560" s="118" t="str">
        <f>IFERROR(VLOOKUP(C1560,'CEDARS School FRPL'!$C$4:$H$2393,6,FALSE),"No")</f>
        <v>No</v>
      </c>
      <c r="L1560" s="118" t="str">
        <f>VLOOKUP(A1560,'District Data'!$A$2:$P$321,14,FALSE)</f>
        <v>Yes</v>
      </c>
      <c r="M1560" s="120" t="str">
        <f>IFERROR(IF(AND(VLOOKUP(C1560,'Package 218'!$D:$D,1,FALSE)=C1560,VLOOKUP(C1560,'Package 218'!$D:$F,3,FALSE)="Yes",VLOOKUP(A1560,'District Data'!$A$2:$O$321,14,FALSE)="Yes"),"Yes","No"),"No")</f>
        <v>No</v>
      </c>
      <c r="N1560" s="23" t="str">
        <f t="shared" si="84"/>
        <v>No</v>
      </c>
      <c r="O1560" s="131" t="str">
        <f t="shared" si="85"/>
        <v>No</v>
      </c>
    </row>
    <row r="1561" spans="1:15" x14ac:dyDescent="0.25">
      <c r="A1561" s="136" t="s">
        <v>21</v>
      </c>
      <c r="B1561" s="136" t="s">
        <v>2917</v>
      </c>
      <c r="C1561" s="26">
        <v>3057</v>
      </c>
      <c r="D1561" s="26" t="s">
        <v>24</v>
      </c>
      <c r="E1561" s="114">
        <v>352.1</v>
      </c>
      <c r="F1561" s="114">
        <v>0</v>
      </c>
      <c r="G1561" s="114">
        <v>0</v>
      </c>
      <c r="H1561" s="114">
        <v>0</v>
      </c>
      <c r="I1561" s="114">
        <v>0</v>
      </c>
      <c r="J1561" s="91">
        <f t="shared" si="83"/>
        <v>352.1</v>
      </c>
      <c r="K1561" s="118" t="str">
        <f>IFERROR(VLOOKUP(C1561,'CEDARS School FRPL'!$C$4:$H$2393,6,FALSE),"No")</f>
        <v>No</v>
      </c>
      <c r="L1561" s="118" t="str">
        <f>VLOOKUP(A1561,'District Data'!$A$2:$P$321,14,FALSE)</f>
        <v>Yes</v>
      </c>
      <c r="M1561" s="120" t="str">
        <f>IFERROR(IF(AND(VLOOKUP(C1561,'Package 218'!$D:$D,1,FALSE)=C1561,VLOOKUP(C1561,'Package 218'!$D:$F,3,FALSE)="Yes",VLOOKUP(A1561,'District Data'!$A$2:$O$321,14,FALSE)="Yes"),"Yes","No"),"No")</f>
        <v>No</v>
      </c>
      <c r="N1561" s="23" t="str">
        <f t="shared" si="84"/>
        <v>No</v>
      </c>
      <c r="O1561" s="131" t="str">
        <f t="shared" si="85"/>
        <v>No</v>
      </c>
    </row>
    <row r="1562" spans="1:15" x14ac:dyDescent="0.25">
      <c r="A1562" s="136" t="s">
        <v>21</v>
      </c>
      <c r="B1562" s="136" t="s">
        <v>2917</v>
      </c>
      <c r="C1562" s="26">
        <v>3182</v>
      </c>
      <c r="D1562" s="26" t="s">
        <v>25</v>
      </c>
      <c r="E1562" s="114">
        <v>358.4</v>
      </c>
      <c r="F1562" s="114">
        <v>0</v>
      </c>
      <c r="G1562" s="114">
        <v>0</v>
      </c>
      <c r="H1562" s="114">
        <v>0</v>
      </c>
      <c r="I1562" s="114">
        <v>0</v>
      </c>
      <c r="J1562" s="91">
        <f t="shared" si="83"/>
        <v>358.4</v>
      </c>
      <c r="K1562" s="118" t="str">
        <f>IFERROR(VLOOKUP(C1562,'CEDARS School FRPL'!$C$4:$H$2393,6,FALSE),"No")</f>
        <v>No</v>
      </c>
      <c r="L1562" s="118" t="str">
        <f>VLOOKUP(A1562,'District Data'!$A$2:$P$321,14,FALSE)</f>
        <v>Yes</v>
      </c>
      <c r="M1562" s="120" t="str">
        <f>IFERROR(IF(AND(VLOOKUP(C1562,'Package 218'!$D:$D,1,FALSE)=C1562,VLOOKUP(C1562,'Package 218'!$D:$F,3,FALSE)="Yes",VLOOKUP(A1562,'District Data'!$A$2:$O$321,14,FALSE)="Yes"),"Yes","No"),"No")</f>
        <v>No</v>
      </c>
      <c r="N1562" s="23" t="str">
        <f t="shared" si="84"/>
        <v>No</v>
      </c>
      <c r="O1562" s="131" t="str">
        <f t="shared" si="85"/>
        <v>No</v>
      </c>
    </row>
    <row r="1563" spans="1:15" x14ac:dyDescent="0.25">
      <c r="A1563" s="136" t="s">
        <v>21</v>
      </c>
      <c r="B1563" s="136" t="s">
        <v>2917</v>
      </c>
      <c r="C1563" s="26">
        <v>3252</v>
      </c>
      <c r="D1563" s="26" t="s">
        <v>26</v>
      </c>
      <c r="E1563" s="114">
        <v>459.53</v>
      </c>
      <c r="F1563" s="114">
        <v>0</v>
      </c>
      <c r="G1563" s="114">
        <v>0</v>
      </c>
      <c r="H1563" s="114">
        <v>0</v>
      </c>
      <c r="I1563" s="114">
        <v>0</v>
      </c>
      <c r="J1563" s="91">
        <f t="shared" si="83"/>
        <v>459.53</v>
      </c>
      <c r="K1563" s="118" t="str">
        <f>IFERROR(VLOOKUP(C1563,'CEDARS School FRPL'!$C$4:$H$2393,6,FALSE),"No")</f>
        <v>No</v>
      </c>
      <c r="L1563" s="118" t="str">
        <f>VLOOKUP(A1563,'District Data'!$A$2:$P$321,14,FALSE)</f>
        <v>Yes</v>
      </c>
      <c r="M1563" s="120" t="str">
        <f>IFERROR(IF(AND(VLOOKUP(C1563,'Package 218'!$D:$D,1,FALSE)=C1563,VLOOKUP(C1563,'Package 218'!$D:$F,3,FALSE)="Yes",VLOOKUP(A1563,'District Data'!$A$2:$O$321,14,FALSE)="Yes"),"Yes","No"),"No")</f>
        <v>No</v>
      </c>
      <c r="N1563" s="23" t="str">
        <f t="shared" si="84"/>
        <v>No</v>
      </c>
      <c r="O1563" s="131" t="str">
        <f t="shared" si="85"/>
        <v>No</v>
      </c>
    </row>
    <row r="1564" spans="1:15" x14ac:dyDescent="0.25">
      <c r="A1564" s="136" t="s">
        <v>21</v>
      </c>
      <c r="B1564" s="136" t="s">
        <v>2917</v>
      </c>
      <c r="C1564" s="26">
        <v>5176</v>
      </c>
      <c r="D1564" s="26" t="s">
        <v>27</v>
      </c>
      <c r="E1564" s="114">
        <v>53.65</v>
      </c>
      <c r="F1564" s="114">
        <v>0</v>
      </c>
      <c r="G1564" s="114">
        <v>0.8</v>
      </c>
      <c r="H1564" s="114">
        <v>0</v>
      </c>
      <c r="I1564" s="114">
        <v>0</v>
      </c>
      <c r="J1564" s="91">
        <f t="shared" si="83"/>
        <v>54.449999999999996</v>
      </c>
      <c r="K1564" s="118" t="str">
        <f>IFERROR(VLOOKUP(C1564,'CEDARS School FRPL'!$C$4:$H$2393,6,FALSE),"No")</f>
        <v>Yes</v>
      </c>
      <c r="L1564" s="118" t="str">
        <f>VLOOKUP(A1564,'District Data'!$A$2:$P$321,14,FALSE)</f>
        <v>Yes</v>
      </c>
      <c r="M1564" s="120" t="str">
        <f>IFERROR(IF(AND(VLOOKUP(C1564,'Package 218'!$D:$D,1,FALSE)=C1564,VLOOKUP(C1564,'Package 218'!$D:$F,3,FALSE)="Yes",VLOOKUP(A1564,'District Data'!$A$2:$O$321,14,FALSE)="Yes"),"Yes","No"),"No")</f>
        <v>Yes</v>
      </c>
      <c r="N1564" s="23" t="str">
        <f t="shared" si="84"/>
        <v>Yes</v>
      </c>
      <c r="O1564" s="131" t="str">
        <f t="shared" si="85"/>
        <v>Yes</v>
      </c>
    </row>
    <row r="1565" spans="1:15" x14ac:dyDescent="0.25">
      <c r="A1565" s="136" t="s">
        <v>974</v>
      </c>
      <c r="B1565" s="136" t="s">
        <v>3031</v>
      </c>
      <c r="C1565" s="26">
        <v>2276</v>
      </c>
      <c r="D1565" s="26" t="s">
        <v>975</v>
      </c>
      <c r="E1565" s="114">
        <v>157.55000000000001</v>
      </c>
      <c r="F1565" s="114">
        <v>0</v>
      </c>
      <c r="G1565" s="114">
        <v>9.3699999999999992</v>
      </c>
      <c r="H1565" s="114">
        <v>0.8</v>
      </c>
      <c r="I1565" s="114">
        <v>0</v>
      </c>
      <c r="J1565" s="91">
        <f t="shared" si="83"/>
        <v>167.72000000000003</v>
      </c>
      <c r="K1565" s="118" t="str">
        <f>IFERROR(VLOOKUP(C1565,'CEDARS School FRPL'!$C$4:$H$2393,6,FALSE),"No")</f>
        <v>Yes</v>
      </c>
      <c r="L1565" s="118" t="str">
        <f>VLOOKUP(A1565,'District Data'!$A$2:$P$321,14,FALSE)</f>
        <v>Yes</v>
      </c>
      <c r="M1565" s="120" t="str">
        <f>IFERROR(IF(AND(VLOOKUP(C1565,'Package 218'!$D:$D,1,FALSE)=C1565,VLOOKUP(C1565,'Package 218'!$D:$F,3,FALSE)="Yes",VLOOKUP(A1565,'District Data'!$A$2:$O$321,14,FALSE)="Yes"),"Yes","No"),"No")</f>
        <v>Yes</v>
      </c>
      <c r="N1565" s="23" t="str">
        <f t="shared" si="84"/>
        <v>Yes</v>
      </c>
      <c r="O1565" s="131" t="str">
        <f t="shared" si="85"/>
        <v>Yes</v>
      </c>
    </row>
    <row r="1566" spans="1:15" x14ac:dyDescent="0.25">
      <c r="A1566" s="136" t="s">
        <v>974</v>
      </c>
      <c r="B1566" s="136" t="s">
        <v>3031</v>
      </c>
      <c r="C1566" s="26">
        <v>2522</v>
      </c>
      <c r="D1566" s="26" t="s">
        <v>976</v>
      </c>
      <c r="E1566" s="114">
        <v>206.1</v>
      </c>
      <c r="F1566" s="114">
        <v>0</v>
      </c>
      <c r="G1566" s="114">
        <v>0</v>
      </c>
      <c r="H1566" s="114">
        <v>0</v>
      </c>
      <c r="I1566" s="114">
        <v>0</v>
      </c>
      <c r="J1566" s="91">
        <f t="shared" si="83"/>
        <v>206.1</v>
      </c>
      <c r="K1566" s="118" t="str">
        <f>IFERROR(VLOOKUP(C1566,'CEDARS School FRPL'!$C$4:$H$2393,6,FALSE),"No")</f>
        <v>Yes</v>
      </c>
      <c r="L1566" s="118" t="str">
        <f>VLOOKUP(A1566,'District Data'!$A$2:$P$321,14,FALSE)</f>
        <v>Yes</v>
      </c>
      <c r="M1566" s="120" t="str">
        <f>IFERROR(IF(AND(VLOOKUP(C1566,'Package 218'!$D:$D,1,FALSE)=C1566,VLOOKUP(C1566,'Package 218'!$D:$F,3,FALSE)="Yes",VLOOKUP(A1566,'District Data'!$A$2:$O$321,14,FALSE)="Yes"),"Yes","No"),"No")</f>
        <v>Yes</v>
      </c>
      <c r="N1566" s="23" t="str">
        <f t="shared" si="84"/>
        <v>Yes</v>
      </c>
      <c r="O1566" s="131" t="str">
        <f t="shared" si="85"/>
        <v>Yes</v>
      </c>
    </row>
    <row r="1567" spans="1:15" x14ac:dyDescent="0.25">
      <c r="A1567" s="136" t="s">
        <v>974</v>
      </c>
      <c r="B1567" s="136" t="s">
        <v>3031</v>
      </c>
      <c r="C1567" s="26">
        <v>3900</v>
      </c>
      <c r="D1567" s="26" t="s">
        <v>977</v>
      </c>
      <c r="E1567" s="114">
        <v>128.62</v>
      </c>
      <c r="F1567" s="114">
        <v>0</v>
      </c>
      <c r="G1567" s="114">
        <v>0</v>
      </c>
      <c r="H1567" s="114">
        <v>0</v>
      </c>
      <c r="I1567" s="114">
        <v>0</v>
      </c>
      <c r="J1567" s="91">
        <f t="shared" si="83"/>
        <v>128.62</v>
      </c>
      <c r="K1567" s="118" t="str">
        <f>IFERROR(VLOOKUP(C1567,'CEDARS School FRPL'!$C$4:$H$2393,6,FALSE),"No")</f>
        <v>Yes</v>
      </c>
      <c r="L1567" s="118" t="str">
        <f>VLOOKUP(A1567,'District Data'!$A$2:$P$321,14,FALSE)</f>
        <v>Yes</v>
      </c>
      <c r="M1567" s="120" t="str">
        <f>IFERROR(IF(AND(VLOOKUP(C1567,'Package 218'!$D:$D,1,FALSE)=C1567,VLOOKUP(C1567,'Package 218'!$D:$F,3,FALSE)="Yes",VLOOKUP(A1567,'District Data'!$A$2:$O$321,14,FALSE)="Yes"),"Yes","No"),"No")</f>
        <v>Yes</v>
      </c>
      <c r="N1567" s="23" t="str">
        <f t="shared" si="84"/>
        <v>Yes</v>
      </c>
      <c r="O1567" s="131" t="str">
        <f t="shared" si="85"/>
        <v>Yes</v>
      </c>
    </row>
    <row r="1568" spans="1:15" x14ac:dyDescent="0.25">
      <c r="A1568" s="136" t="s">
        <v>416</v>
      </c>
      <c r="B1568" s="136" t="s">
        <v>2959</v>
      </c>
      <c r="C1568" s="26">
        <v>2578</v>
      </c>
      <c r="D1568" s="26" t="s">
        <v>417</v>
      </c>
      <c r="E1568" s="114">
        <v>420.2</v>
      </c>
      <c r="F1568" s="114">
        <v>0</v>
      </c>
      <c r="G1568" s="114">
        <v>0</v>
      </c>
      <c r="H1568" s="114">
        <v>0</v>
      </c>
      <c r="I1568" s="114">
        <v>0</v>
      </c>
      <c r="J1568" s="91">
        <f t="shared" si="83"/>
        <v>420.2</v>
      </c>
      <c r="K1568" s="118" t="str">
        <f>IFERROR(VLOOKUP(C1568,'CEDARS School FRPL'!$C$4:$H$2393,6,FALSE),"No")</f>
        <v>No</v>
      </c>
      <c r="L1568" s="118" t="str">
        <f>VLOOKUP(A1568,'District Data'!$A$2:$P$321,14,FALSE)</f>
        <v>Yes</v>
      </c>
      <c r="M1568" s="120" t="str">
        <f>IFERROR(IF(AND(VLOOKUP(C1568,'Package 218'!$D:$D,1,FALSE)=C1568,VLOOKUP(C1568,'Package 218'!$D:$F,3,FALSE)="Yes",VLOOKUP(A1568,'District Data'!$A$2:$O$321,14,FALSE)="Yes"),"Yes","No"),"No")</f>
        <v>No</v>
      </c>
      <c r="N1568" s="23" t="str">
        <f t="shared" si="84"/>
        <v>No</v>
      </c>
      <c r="O1568" s="131" t="str">
        <f t="shared" si="85"/>
        <v>No</v>
      </c>
    </row>
    <row r="1569" spans="1:15" x14ac:dyDescent="0.25">
      <c r="A1569" s="136" t="s">
        <v>1219</v>
      </c>
      <c r="B1569" s="136" t="s">
        <v>3068</v>
      </c>
      <c r="C1569" s="26">
        <v>1992</v>
      </c>
      <c r="D1569" s="26" t="s">
        <v>1225</v>
      </c>
      <c r="E1569" s="114">
        <v>226.77</v>
      </c>
      <c r="F1569" s="114">
        <v>0</v>
      </c>
      <c r="G1569" s="114">
        <v>0</v>
      </c>
      <c r="H1569" s="114">
        <v>0</v>
      </c>
      <c r="I1569" s="114">
        <v>0</v>
      </c>
      <c r="J1569" s="91">
        <f t="shared" si="83"/>
        <v>226.77</v>
      </c>
      <c r="K1569" s="118" t="str">
        <f>IFERROR(VLOOKUP(C1569,'CEDARS School FRPL'!$C$4:$H$2393,6,FALSE),"No")</f>
        <v>No</v>
      </c>
      <c r="L1569" s="118" t="str">
        <f>VLOOKUP(A1569,'District Data'!$A$2:$P$321,14,FALSE)</f>
        <v>Yes</v>
      </c>
      <c r="M1569" s="120" t="str">
        <f>IFERROR(IF(AND(VLOOKUP(C1569,'Package 218'!$D:$D,1,FALSE)=C1569,VLOOKUP(C1569,'Package 218'!$D:$F,3,FALSE)="Yes",VLOOKUP(A1569,'District Data'!$A$2:$O$321,14,FALSE)="Yes"),"Yes","No"),"No")</f>
        <v>No</v>
      </c>
      <c r="N1569" s="23" t="str">
        <f t="shared" si="84"/>
        <v>No</v>
      </c>
      <c r="O1569" s="131" t="str">
        <f t="shared" si="85"/>
        <v>No</v>
      </c>
    </row>
    <row r="1570" spans="1:15" x14ac:dyDescent="0.25">
      <c r="A1570" s="136" t="s">
        <v>1219</v>
      </c>
      <c r="B1570" s="136" t="s">
        <v>3068</v>
      </c>
      <c r="C1570" s="26">
        <v>2295</v>
      </c>
      <c r="D1570" s="26" t="s">
        <v>1220</v>
      </c>
      <c r="E1570" s="114">
        <v>1758.23</v>
      </c>
      <c r="F1570" s="114">
        <v>0</v>
      </c>
      <c r="G1570" s="114">
        <v>124.82</v>
      </c>
      <c r="H1570" s="114">
        <v>0</v>
      </c>
      <c r="I1570" s="114">
        <v>0</v>
      </c>
      <c r="J1570" s="91">
        <f t="shared" si="83"/>
        <v>1883.05</v>
      </c>
      <c r="K1570" s="118" t="str">
        <f>IFERROR(VLOOKUP(C1570,'CEDARS School FRPL'!$C$4:$H$2393,6,FALSE),"No")</f>
        <v>Yes</v>
      </c>
      <c r="L1570" s="118" t="str">
        <f>VLOOKUP(A1570,'District Data'!$A$2:$P$321,14,FALSE)</f>
        <v>Yes</v>
      </c>
      <c r="M1570" s="120" t="str">
        <f>IFERROR(IF(AND(VLOOKUP(C1570,'Package 218'!$D:$D,1,FALSE)=C1570,VLOOKUP(C1570,'Package 218'!$D:$F,3,FALSE)="Yes",VLOOKUP(A1570,'District Data'!$A$2:$O$321,14,FALSE)="Yes"),"Yes","No"),"No")</f>
        <v>Yes</v>
      </c>
      <c r="N1570" s="23" t="str">
        <f t="shared" si="84"/>
        <v>Yes</v>
      </c>
      <c r="O1570" s="131" t="str">
        <f t="shared" si="85"/>
        <v>Yes</v>
      </c>
    </row>
    <row r="1571" spans="1:15" x14ac:dyDescent="0.25">
      <c r="A1571" s="136" t="s">
        <v>1219</v>
      </c>
      <c r="B1571" s="136" t="s">
        <v>3068</v>
      </c>
      <c r="C1571" s="26">
        <v>2880</v>
      </c>
      <c r="D1571" s="26" t="s">
        <v>45</v>
      </c>
      <c r="E1571" s="114">
        <v>334.05</v>
      </c>
      <c r="F1571" s="114">
        <v>10.6</v>
      </c>
      <c r="G1571" s="114">
        <v>0</v>
      </c>
      <c r="H1571" s="114">
        <v>0</v>
      </c>
      <c r="I1571" s="114">
        <v>0</v>
      </c>
      <c r="J1571" s="91">
        <f t="shared" si="83"/>
        <v>344.65000000000003</v>
      </c>
      <c r="K1571" s="118" t="str">
        <f>IFERROR(VLOOKUP(C1571,'CEDARS School FRPL'!$C$4:$H$2393,6,FALSE),"No")</f>
        <v>Yes</v>
      </c>
      <c r="L1571" s="118" t="str">
        <f>VLOOKUP(A1571,'District Data'!$A$2:$P$321,14,FALSE)</f>
        <v>Yes</v>
      </c>
      <c r="M1571" s="120" t="str">
        <f>IFERROR(IF(AND(VLOOKUP(C1571,'Package 218'!$D:$D,1,FALSE)=C1571,VLOOKUP(C1571,'Package 218'!$D:$F,3,FALSE)="Yes",VLOOKUP(A1571,'District Data'!$A$2:$O$321,14,FALSE)="Yes"),"Yes","No"),"No")</f>
        <v>Yes</v>
      </c>
      <c r="N1571" s="23" t="str">
        <f t="shared" si="84"/>
        <v>Yes</v>
      </c>
      <c r="O1571" s="131" t="str">
        <f t="shared" si="85"/>
        <v>Yes</v>
      </c>
    </row>
    <row r="1572" spans="1:15" x14ac:dyDescent="0.25">
      <c r="A1572" s="136" t="s">
        <v>1219</v>
      </c>
      <c r="B1572" s="136" t="s">
        <v>3068</v>
      </c>
      <c r="C1572" s="26">
        <v>3001</v>
      </c>
      <c r="D1572" s="26" t="s">
        <v>579</v>
      </c>
      <c r="E1572" s="114">
        <v>498.4</v>
      </c>
      <c r="F1572" s="114">
        <v>24</v>
      </c>
      <c r="G1572" s="114">
        <v>0</v>
      </c>
      <c r="H1572" s="114">
        <v>0</v>
      </c>
      <c r="I1572" s="114">
        <v>0</v>
      </c>
      <c r="J1572" s="91">
        <f t="shared" si="83"/>
        <v>522.4</v>
      </c>
      <c r="K1572" s="118" t="str">
        <f>IFERROR(VLOOKUP(C1572,'CEDARS School FRPL'!$C$4:$H$2393,6,FALSE),"No")</f>
        <v>Yes</v>
      </c>
      <c r="L1572" s="118" t="str">
        <f>VLOOKUP(A1572,'District Data'!$A$2:$P$321,14,FALSE)</f>
        <v>Yes</v>
      </c>
      <c r="M1572" s="120" t="str">
        <f>IFERROR(IF(AND(VLOOKUP(C1572,'Package 218'!$D:$D,1,FALSE)=C1572,VLOOKUP(C1572,'Package 218'!$D:$F,3,FALSE)="Yes",VLOOKUP(A1572,'District Data'!$A$2:$O$321,14,FALSE)="Yes"),"Yes","No"),"No")</f>
        <v>Yes</v>
      </c>
      <c r="N1572" s="23" t="str">
        <f t="shared" si="84"/>
        <v>Yes</v>
      </c>
      <c r="O1572" s="131" t="str">
        <f t="shared" si="85"/>
        <v>Yes</v>
      </c>
    </row>
    <row r="1573" spans="1:15" x14ac:dyDescent="0.25">
      <c r="A1573" s="136" t="s">
        <v>1219</v>
      </c>
      <c r="B1573" s="136" t="s">
        <v>3068</v>
      </c>
      <c r="C1573" s="26">
        <v>3183</v>
      </c>
      <c r="D1573" s="26" t="s">
        <v>586</v>
      </c>
      <c r="E1573" s="114">
        <v>458.72</v>
      </c>
      <c r="F1573" s="114">
        <v>20</v>
      </c>
      <c r="G1573" s="114">
        <v>0</v>
      </c>
      <c r="H1573" s="114">
        <v>0</v>
      </c>
      <c r="I1573" s="114">
        <v>0</v>
      </c>
      <c r="J1573" s="91">
        <f t="shared" si="83"/>
        <v>478.72</v>
      </c>
      <c r="K1573" s="118" t="str">
        <f>IFERROR(VLOOKUP(C1573,'CEDARS School FRPL'!$C$4:$H$2393,6,FALSE),"No")</f>
        <v>Yes</v>
      </c>
      <c r="L1573" s="118" t="str">
        <f>VLOOKUP(A1573,'District Data'!$A$2:$P$321,14,FALSE)</f>
        <v>Yes</v>
      </c>
      <c r="M1573" s="120" t="str">
        <f>IFERROR(IF(AND(VLOOKUP(C1573,'Package 218'!$D:$D,1,FALSE)=C1573,VLOOKUP(C1573,'Package 218'!$D:$F,3,FALSE)="Yes",VLOOKUP(A1573,'District Data'!$A$2:$O$321,14,FALSE)="Yes"),"Yes","No"),"No")</f>
        <v>Yes</v>
      </c>
      <c r="N1573" s="23" t="str">
        <f t="shared" si="84"/>
        <v>Yes</v>
      </c>
      <c r="O1573" s="131" t="str">
        <f t="shared" si="85"/>
        <v>Yes</v>
      </c>
    </row>
    <row r="1574" spans="1:15" x14ac:dyDescent="0.25">
      <c r="A1574" s="136" t="s">
        <v>1219</v>
      </c>
      <c r="B1574" s="136" t="s">
        <v>3068</v>
      </c>
      <c r="C1574" s="26">
        <v>3821</v>
      </c>
      <c r="D1574" s="26" t="s">
        <v>1221</v>
      </c>
      <c r="E1574" s="114">
        <v>677.21</v>
      </c>
      <c r="F1574" s="114">
        <v>0</v>
      </c>
      <c r="G1574" s="114">
        <v>0</v>
      </c>
      <c r="H1574" s="114">
        <v>0</v>
      </c>
      <c r="I1574" s="114">
        <v>0</v>
      </c>
      <c r="J1574" s="91">
        <f t="shared" si="83"/>
        <v>677.21</v>
      </c>
      <c r="K1574" s="118" t="str">
        <f>IFERROR(VLOOKUP(C1574,'CEDARS School FRPL'!$C$4:$H$2393,6,FALSE),"No")</f>
        <v>Yes</v>
      </c>
      <c r="L1574" s="118" t="str">
        <f>VLOOKUP(A1574,'District Data'!$A$2:$P$321,14,FALSE)</f>
        <v>Yes</v>
      </c>
      <c r="M1574" s="120" t="str">
        <f>IFERROR(IF(AND(VLOOKUP(C1574,'Package 218'!$D:$D,1,FALSE)=C1574,VLOOKUP(C1574,'Package 218'!$D:$F,3,FALSE)="Yes",VLOOKUP(A1574,'District Data'!$A$2:$O$321,14,FALSE)="Yes"),"Yes","No"),"No")</f>
        <v>Yes</v>
      </c>
      <c r="N1574" s="23" t="str">
        <f t="shared" si="84"/>
        <v>Yes</v>
      </c>
      <c r="O1574" s="131" t="str">
        <f t="shared" si="85"/>
        <v>Yes</v>
      </c>
    </row>
    <row r="1575" spans="1:15" x14ac:dyDescent="0.25">
      <c r="A1575" s="136" t="s">
        <v>1219</v>
      </c>
      <c r="B1575" s="136" t="s">
        <v>3068</v>
      </c>
      <c r="C1575" s="26">
        <v>3829</v>
      </c>
      <c r="D1575" s="26" t="s">
        <v>1222</v>
      </c>
      <c r="E1575" s="114">
        <v>35.81</v>
      </c>
      <c r="F1575" s="114">
        <v>0</v>
      </c>
      <c r="G1575" s="114">
        <v>0</v>
      </c>
      <c r="H1575" s="114">
        <v>0</v>
      </c>
      <c r="I1575" s="114">
        <v>0</v>
      </c>
      <c r="J1575" s="91">
        <f t="shared" si="83"/>
        <v>35.81</v>
      </c>
      <c r="K1575" s="118" t="str">
        <f>IFERROR(VLOOKUP(C1575,'CEDARS School FRPL'!$C$4:$H$2393,6,FALSE),"No")</f>
        <v>Yes</v>
      </c>
      <c r="L1575" s="118" t="str">
        <f>VLOOKUP(A1575,'District Data'!$A$2:$P$321,14,FALSE)</f>
        <v>Yes</v>
      </c>
      <c r="M1575" s="120" t="str">
        <f>IFERROR(IF(AND(VLOOKUP(C1575,'Package 218'!$D:$D,1,FALSE)=C1575,VLOOKUP(C1575,'Package 218'!$D:$F,3,FALSE)="Yes",VLOOKUP(A1575,'District Data'!$A$2:$O$321,14,FALSE)="Yes"),"Yes","No"),"No")</f>
        <v>No</v>
      </c>
      <c r="N1575" s="23" t="str">
        <f t="shared" si="84"/>
        <v>No</v>
      </c>
      <c r="O1575" s="131" t="str">
        <f t="shared" si="85"/>
        <v>No</v>
      </c>
    </row>
    <row r="1576" spans="1:15" x14ac:dyDescent="0.25">
      <c r="A1576" s="136" t="s">
        <v>1219</v>
      </c>
      <c r="B1576" s="136" t="s">
        <v>3068</v>
      </c>
      <c r="C1576" s="26">
        <v>4013</v>
      </c>
      <c r="D1576" s="26" t="s">
        <v>1223</v>
      </c>
      <c r="E1576" s="114">
        <v>365.7</v>
      </c>
      <c r="F1576" s="114">
        <v>19.5</v>
      </c>
      <c r="G1576" s="114">
        <v>0</v>
      </c>
      <c r="H1576" s="114">
        <v>0</v>
      </c>
      <c r="I1576" s="114">
        <v>0</v>
      </c>
      <c r="J1576" s="91">
        <f t="shared" si="83"/>
        <v>385.2</v>
      </c>
      <c r="K1576" s="118" t="str">
        <f>IFERROR(VLOOKUP(C1576,'CEDARS School FRPL'!$C$4:$H$2393,6,FALSE),"No")</f>
        <v>Yes</v>
      </c>
      <c r="L1576" s="118" t="str">
        <f>VLOOKUP(A1576,'District Data'!$A$2:$P$321,14,FALSE)</f>
        <v>Yes</v>
      </c>
      <c r="M1576" s="120" t="str">
        <f>IFERROR(IF(AND(VLOOKUP(C1576,'Package 218'!$D:$D,1,FALSE)=C1576,VLOOKUP(C1576,'Package 218'!$D:$F,3,FALSE)="Yes",VLOOKUP(A1576,'District Data'!$A$2:$O$321,14,FALSE)="Yes"),"Yes","No"),"No")</f>
        <v>Yes</v>
      </c>
      <c r="N1576" s="23" t="str">
        <f t="shared" si="84"/>
        <v>Yes</v>
      </c>
      <c r="O1576" s="131" t="str">
        <f t="shared" si="85"/>
        <v>Yes</v>
      </c>
    </row>
    <row r="1577" spans="1:15" x14ac:dyDescent="0.25">
      <c r="A1577" s="136" t="s">
        <v>1219</v>
      </c>
      <c r="B1577" s="136" t="s">
        <v>3068</v>
      </c>
      <c r="C1577" s="26">
        <v>4329</v>
      </c>
      <c r="D1577" s="26" t="s">
        <v>3069</v>
      </c>
      <c r="E1577" s="114">
        <v>431.3</v>
      </c>
      <c r="F1577" s="114">
        <v>11</v>
      </c>
      <c r="G1577" s="114">
        <v>0</v>
      </c>
      <c r="H1577" s="114">
        <v>0</v>
      </c>
      <c r="I1577" s="114">
        <v>0</v>
      </c>
      <c r="J1577" s="91">
        <f t="shared" si="83"/>
        <v>442.3</v>
      </c>
      <c r="K1577" s="118" t="str">
        <f>IFERROR(VLOOKUP(C1577,'CEDARS School FRPL'!$C$4:$H$2393,6,FALSE),"No")</f>
        <v>Yes</v>
      </c>
      <c r="L1577" s="118" t="str">
        <f>VLOOKUP(A1577,'District Data'!$A$2:$P$321,14,FALSE)</f>
        <v>Yes</v>
      </c>
      <c r="M1577" s="120" t="str">
        <f>IFERROR(IF(AND(VLOOKUP(C1577,'Package 218'!$D:$D,1,FALSE)=C1577,VLOOKUP(C1577,'Package 218'!$D:$F,3,FALSE)="Yes",VLOOKUP(A1577,'District Data'!$A$2:$O$321,14,FALSE)="Yes"),"Yes","No"),"No")</f>
        <v>Yes</v>
      </c>
      <c r="N1577" s="23" t="str">
        <f t="shared" si="84"/>
        <v>Yes</v>
      </c>
      <c r="O1577" s="131" t="str">
        <f t="shared" si="85"/>
        <v>Yes</v>
      </c>
    </row>
    <row r="1578" spans="1:15" x14ac:dyDescent="0.25">
      <c r="A1578" s="136" t="s">
        <v>1219</v>
      </c>
      <c r="B1578" s="136" t="s">
        <v>3068</v>
      </c>
      <c r="C1578" s="26">
        <v>4511</v>
      </c>
      <c r="D1578" s="26" t="s">
        <v>1224</v>
      </c>
      <c r="E1578" s="114">
        <v>593.21</v>
      </c>
      <c r="F1578" s="114">
        <v>0</v>
      </c>
      <c r="G1578" s="114">
        <v>0</v>
      </c>
      <c r="H1578" s="114">
        <v>0</v>
      </c>
      <c r="I1578" s="114">
        <v>0</v>
      </c>
      <c r="J1578" s="91">
        <f t="shared" si="83"/>
        <v>593.21</v>
      </c>
      <c r="K1578" s="118" t="str">
        <f>IFERROR(VLOOKUP(C1578,'CEDARS School FRPL'!$C$4:$H$2393,6,FALSE),"No")</f>
        <v>Yes</v>
      </c>
      <c r="L1578" s="118" t="str">
        <f>VLOOKUP(A1578,'District Data'!$A$2:$P$321,14,FALSE)</f>
        <v>Yes</v>
      </c>
      <c r="M1578" s="120" t="str">
        <f>IFERROR(IF(AND(VLOOKUP(C1578,'Package 218'!$D:$D,1,FALSE)=C1578,VLOOKUP(C1578,'Package 218'!$D:$F,3,FALSE)="Yes",VLOOKUP(A1578,'District Data'!$A$2:$O$321,14,FALSE)="Yes"),"Yes","No"),"No")</f>
        <v>Yes</v>
      </c>
      <c r="N1578" s="23" t="str">
        <f t="shared" si="84"/>
        <v>Yes</v>
      </c>
      <c r="O1578" s="131" t="str">
        <f t="shared" si="85"/>
        <v>Yes</v>
      </c>
    </row>
    <row r="1579" spans="1:15" x14ac:dyDescent="0.25">
      <c r="A1579" s="136" t="s">
        <v>1219</v>
      </c>
      <c r="B1579" s="136" t="s">
        <v>3068</v>
      </c>
      <c r="C1579" s="26">
        <v>5589</v>
      </c>
      <c r="D1579" s="26" t="s">
        <v>2767</v>
      </c>
      <c r="E1579" s="114">
        <v>485.5</v>
      </c>
      <c r="F1579" s="114">
        <v>20.8</v>
      </c>
      <c r="G1579" s="114">
        <v>0</v>
      </c>
      <c r="H1579" s="114">
        <v>0</v>
      </c>
      <c r="I1579" s="114">
        <v>0</v>
      </c>
      <c r="J1579" s="91">
        <f t="shared" si="83"/>
        <v>506.3</v>
      </c>
      <c r="K1579" s="118" t="str">
        <f>IFERROR(VLOOKUP(C1579,'CEDARS School FRPL'!$C$4:$H$2393,6,FALSE),"No")</f>
        <v>Yes</v>
      </c>
      <c r="L1579" s="118" t="str">
        <f>VLOOKUP(A1579,'District Data'!$A$2:$P$321,14,FALSE)</f>
        <v>Yes</v>
      </c>
      <c r="M1579" s="120" t="str">
        <f>IFERROR(IF(AND(VLOOKUP(C1579,'Package 218'!$D:$D,1,FALSE)=C1579,VLOOKUP(C1579,'Package 218'!$D:$F,3,FALSE)="Yes",VLOOKUP(A1579,'District Data'!$A$2:$O$321,14,FALSE)="Yes"),"Yes","No"),"No")</f>
        <v>Yes</v>
      </c>
      <c r="N1579" s="23" t="str">
        <f t="shared" si="84"/>
        <v>Yes</v>
      </c>
      <c r="O1579" s="131" t="str">
        <f t="shared" si="85"/>
        <v>Yes</v>
      </c>
    </row>
    <row r="1580" spans="1:15" x14ac:dyDescent="0.25">
      <c r="A1580" s="136" t="s">
        <v>1219</v>
      </c>
      <c r="B1580" s="136" t="s">
        <v>3068</v>
      </c>
      <c r="C1580" s="26">
        <v>5625</v>
      </c>
      <c r="D1580" s="26" t="s">
        <v>2893</v>
      </c>
      <c r="E1580" s="114">
        <v>155.36000000000001</v>
      </c>
      <c r="F1580" s="114">
        <v>0</v>
      </c>
      <c r="G1580" s="114">
        <v>0.45</v>
      </c>
      <c r="H1580" s="114">
        <v>0</v>
      </c>
      <c r="I1580" s="114">
        <v>0</v>
      </c>
      <c r="J1580" s="91">
        <f t="shared" si="83"/>
        <v>155.81</v>
      </c>
      <c r="K1580" s="118" t="str">
        <f>IFERROR(VLOOKUP(C1580,'CEDARS School FRPL'!$C$4:$H$2393,6,FALSE),"No")</f>
        <v>Yes</v>
      </c>
      <c r="L1580" s="118" t="str">
        <f>VLOOKUP(A1580,'District Data'!$A$2:$P$321,14,FALSE)</f>
        <v>Yes</v>
      </c>
      <c r="M1580" s="120" t="str">
        <f>IFERROR(IF(AND(VLOOKUP(C1580,'Package 218'!$D:$D,1,FALSE)=C1580,VLOOKUP(C1580,'Package 218'!$D:$F,3,FALSE)="Yes",VLOOKUP(A1580,'District Data'!$A$2:$O$321,14,FALSE)="Yes"),"Yes","No"),"No")</f>
        <v>Yes</v>
      </c>
      <c r="N1580" s="23" t="str">
        <f t="shared" si="84"/>
        <v>Yes</v>
      </c>
      <c r="O1580" s="131" t="str">
        <f t="shared" si="85"/>
        <v>Yes</v>
      </c>
    </row>
    <row r="1581" spans="1:15" x14ac:dyDescent="0.25">
      <c r="A1581" s="136" t="s">
        <v>1219</v>
      </c>
      <c r="B1581" s="136" t="s">
        <v>3068</v>
      </c>
      <c r="C1581" s="26">
        <v>5960</v>
      </c>
      <c r="D1581" s="26" t="s">
        <v>1226</v>
      </c>
      <c r="E1581" s="114">
        <v>304.20999999999998</v>
      </c>
      <c r="F1581" s="114">
        <v>0</v>
      </c>
      <c r="G1581" s="114">
        <v>0</v>
      </c>
      <c r="H1581" s="114">
        <v>0</v>
      </c>
      <c r="I1581" s="114">
        <v>10.000000000000002</v>
      </c>
      <c r="J1581" s="91">
        <f t="shared" si="83"/>
        <v>314.20999999999998</v>
      </c>
      <c r="K1581" s="118" t="str">
        <f>IFERROR(VLOOKUP(C1581,'CEDARS School FRPL'!$C$4:$H$2393,6,FALSE),"No")</f>
        <v>No</v>
      </c>
      <c r="L1581" s="118" t="str">
        <f>VLOOKUP(A1581,'District Data'!$A$2:$P$321,14,FALSE)</f>
        <v>Yes</v>
      </c>
      <c r="M1581" s="120" t="str">
        <f>IFERROR(IF(AND(VLOOKUP(C1581,'Package 218'!$D:$D,1,FALSE)=C1581,VLOOKUP(C1581,'Package 218'!$D:$F,3,FALSE)="Yes",VLOOKUP(A1581,'District Data'!$A$2:$O$321,14,FALSE)="Yes"),"Yes","No"),"No")</f>
        <v>No</v>
      </c>
      <c r="N1581" s="23" t="str">
        <f t="shared" si="84"/>
        <v>No</v>
      </c>
      <c r="O1581" s="131" t="str">
        <f t="shared" si="85"/>
        <v>No</v>
      </c>
    </row>
    <row r="1582" spans="1:15" x14ac:dyDescent="0.25">
      <c r="A1582" s="136" t="s">
        <v>1859</v>
      </c>
      <c r="B1582" s="136" t="s">
        <v>3160</v>
      </c>
      <c r="C1582" s="26">
        <v>3405</v>
      </c>
      <c r="D1582" s="26" t="s">
        <v>1860</v>
      </c>
      <c r="E1582" s="114">
        <v>76</v>
      </c>
      <c r="F1582" s="114">
        <v>6.14</v>
      </c>
      <c r="G1582" s="114">
        <v>0</v>
      </c>
      <c r="H1582" s="114">
        <v>0</v>
      </c>
      <c r="I1582" s="114">
        <v>0</v>
      </c>
      <c r="J1582" s="91">
        <f t="shared" si="83"/>
        <v>82.14</v>
      </c>
      <c r="K1582" s="118" t="str">
        <f>IFERROR(VLOOKUP(C1582,'CEDARS School FRPL'!$C$4:$H$2393,6,FALSE),"No")</f>
        <v>Yes</v>
      </c>
      <c r="L1582" s="118" t="str">
        <f>VLOOKUP(A1582,'District Data'!$A$2:$P$321,14,FALSE)</f>
        <v>Yes</v>
      </c>
      <c r="M1582" s="120" t="str">
        <f>IFERROR(IF(AND(VLOOKUP(C1582,'Package 218'!$D:$D,1,FALSE)=C1582,VLOOKUP(C1582,'Package 218'!$D:$F,3,FALSE)="Yes",VLOOKUP(A1582,'District Data'!$A$2:$O$321,14,FALSE)="Yes"),"Yes","No"),"No")</f>
        <v>Yes</v>
      </c>
      <c r="N1582" s="23" t="str">
        <f t="shared" si="84"/>
        <v>Yes</v>
      </c>
      <c r="O1582" s="131" t="str">
        <f t="shared" si="85"/>
        <v>Yes</v>
      </c>
    </row>
    <row r="1583" spans="1:15" x14ac:dyDescent="0.25">
      <c r="A1583" s="136" t="s">
        <v>1216</v>
      </c>
      <c r="B1583" s="136" t="s">
        <v>3067</v>
      </c>
      <c r="C1583" s="26">
        <v>3459</v>
      </c>
      <c r="D1583" s="26" t="s">
        <v>1217</v>
      </c>
      <c r="E1583" s="114">
        <v>66</v>
      </c>
      <c r="F1583" s="114">
        <v>0</v>
      </c>
      <c r="G1583" s="114">
        <v>0</v>
      </c>
      <c r="H1583" s="114">
        <v>0</v>
      </c>
      <c r="I1583" s="114">
        <v>0</v>
      </c>
      <c r="J1583" s="91">
        <f t="shared" si="83"/>
        <v>66</v>
      </c>
      <c r="K1583" s="118" t="str">
        <f>IFERROR(VLOOKUP(C1583,'CEDARS School FRPL'!$C$4:$H$2393,6,FALSE),"No")</f>
        <v>No</v>
      </c>
      <c r="L1583" s="118" t="str">
        <f>VLOOKUP(A1583,'District Data'!$A$2:$P$321,14,FALSE)</f>
        <v>Yes</v>
      </c>
      <c r="M1583" s="120" t="str">
        <f>IFERROR(IF(AND(VLOOKUP(C1583,'Package 218'!$D:$D,1,FALSE)=C1583,VLOOKUP(C1583,'Package 218'!$D:$F,3,FALSE)="Yes",VLOOKUP(A1583,'District Data'!$A$2:$O$321,14,FALSE)="Yes"),"Yes","No"),"No")</f>
        <v>No</v>
      </c>
      <c r="N1583" s="23" t="str">
        <f t="shared" si="84"/>
        <v>No</v>
      </c>
      <c r="O1583" s="131" t="str">
        <f t="shared" si="85"/>
        <v>No</v>
      </c>
    </row>
    <row r="1584" spans="1:15" x14ac:dyDescent="0.25">
      <c r="A1584" s="136" t="s">
        <v>2525</v>
      </c>
      <c r="B1584" s="136" t="s">
        <v>3059</v>
      </c>
      <c r="C1584" s="26">
        <v>3406</v>
      </c>
      <c r="D1584" s="26" t="s">
        <v>2527</v>
      </c>
      <c r="E1584" s="114">
        <v>44.9</v>
      </c>
      <c r="F1584" s="114">
        <v>0</v>
      </c>
      <c r="G1584" s="114">
        <v>0</v>
      </c>
      <c r="H1584" s="114">
        <v>0</v>
      </c>
      <c r="I1584" s="114">
        <v>0</v>
      </c>
      <c r="J1584" s="91">
        <f t="shared" si="83"/>
        <v>44.9</v>
      </c>
      <c r="K1584" s="118" t="str">
        <f>IFERROR(VLOOKUP(C1584,'CEDARS School FRPL'!$C$4:$H$2393,6,FALSE),"No")</f>
        <v>Yes</v>
      </c>
      <c r="L1584" s="118" t="str">
        <f>VLOOKUP(A1584,'District Data'!$A$2:$P$321,14,FALSE)</f>
        <v>Yes</v>
      </c>
      <c r="M1584" s="120" t="str">
        <f>IFERROR(IF(AND(VLOOKUP(C1584,'Package 218'!$D:$D,1,FALSE)=C1584,VLOOKUP(C1584,'Package 218'!$D:$F,3,FALSE)="Yes",VLOOKUP(A1584,'District Data'!$A$2:$O$321,14,FALSE)="Yes"),"Yes","No"),"No")</f>
        <v>Yes</v>
      </c>
      <c r="N1584" s="23" t="str">
        <f t="shared" si="84"/>
        <v>Yes</v>
      </c>
      <c r="O1584" s="131" t="str">
        <f t="shared" si="85"/>
        <v>Yes</v>
      </c>
    </row>
    <row r="1585" spans="1:15" x14ac:dyDescent="0.25">
      <c r="A1585" s="136" t="s">
        <v>2525</v>
      </c>
      <c r="B1585" s="136" t="s">
        <v>3059</v>
      </c>
      <c r="C1585" s="26">
        <v>5480</v>
      </c>
      <c r="D1585" s="26" t="s">
        <v>2528</v>
      </c>
      <c r="E1585" s="114">
        <v>22.84</v>
      </c>
      <c r="F1585" s="114">
        <v>0</v>
      </c>
      <c r="G1585" s="114">
        <v>0</v>
      </c>
      <c r="H1585" s="114">
        <v>0</v>
      </c>
      <c r="I1585" s="114">
        <v>0</v>
      </c>
      <c r="J1585" s="91">
        <f t="shared" si="83"/>
        <v>22.84</v>
      </c>
      <c r="K1585" s="118" t="str">
        <f>IFERROR(VLOOKUP(C1585,'CEDARS School FRPL'!$C$4:$H$2393,6,FALSE),"No")</f>
        <v>No</v>
      </c>
      <c r="L1585" s="118" t="str">
        <f>VLOOKUP(A1585,'District Data'!$A$2:$P$321,14,FALSE)</f>
        <v>Yes</v>
      </c>
      <c r="M1585" s="120" t="str">
        <f>IFERROR(IF(AND(VLOOKUP(C1585,'Package 218'!$D:$D,1,FALSE)=C1585,VLOOKUP(C1585,'Package 218'!$D:$F,3,FALSE)="Yes",VLOOKUP(A1585,'District Data'!$A$2:$O$321,14,FALSE)="Yes"),"Yes","No"),"No")</f>
        <v>No</v>
      </c>
      <c r="N1585" s="23" t="str">
        <f t="shared" si="84"/>
        <v>No</v>
      </c>
      <c r="O1585" s="131" t="str">
        <f t="shared" si="85"/>
        <v>No</v>
      </c>
    </row>
    <row r="1586" spans="1:15" x14ac:dyDescent="0.25">
      <c r="A1586" s="136" t="s">
        <v>1999</v>
      </c>
      <c r="B1586" s="136" t="s">
        <v>3181</v>
      </c>
      <c r="C1586" s="26">
        <v>2682</v>
      </c>
      <c r="D1586" s="26" t="s">
        <v>96</v>
      </c>
      <c r="E1586" s="114">
        <v>145.36000000000001</v>
      </c>
      <c r="F1586" s="114">
        <v>27.5</v>
      </c>
      <c r="G1586" s="114">
        <v>0</v>
      </c>
      <c r="H1586" s="114">
        <v>0</v>
      </c>
      <c r="I1586" s="114">
        <v>0</v>
      </c>
      <c r="J1586" s="91">
        <f t="shared" si="83"/>
        <v>172.86</v>
      </c>
      <c r="K1586" s="118" t="str">
        <f>IFERROR(VLOOKUP(C1586,'CEDARS School FRPL'!$C$4:$H$2393,6,FALSE),"No")</f>
        <v>Yes</v>
      </c>
      <c r="L1586" s="118" t="str">
        <f>VLOOKUP(A1586,'District Data'!$A$2:$P$321,14,FALSE)</f>
        <v>Yes</v>
      </c>
      <c r="M1586" s="120" t="str">
        <f>IFERROR(IF(AND(VLOOKUP(C1586,'Package 218'!$D:$D,1,FALSE)=C1586,VLOOKUP(C1586,'Package 218'!$D:$F,3,FALSE)="Yes",VLOOKUP(A1586,'District Data'!$A$2:$O$321,14,FALSE)="Yes"),"Yes","No"),"No")</f>
        <v>Yes</v>
      </c>
      <c r="N1586" s="23" t="str">
        <f t="shared" si="84"/>
        <v>Yes</v>
      </c>
      <c r="O1586" s="131" t="str">
        <f t="shared" si="85"/>
        <v>Yes</v>
      </c>
    </row>
    <row r="1587" spans="1:15" x14ac:dyDescent="0.25">
      <c r="A1587" s="136" t="s">
        <v>1999</v>
      </c>
      <c r="B1587" s="136" t="s">
        <v>3181</v>
      </c>
      <c r="C1587" s="26">
        <v>2882</v>
      </c>
      <c r="D1587" s="26" t="s">
        <v>1023</v>
      </c>
      <c r="E1587" s="114">
        <v>172.33</v>
      </c>
      <c r="F1587" s="114">
        <v>0</v>
      </c>
      <c r="G1587" s="114">
        <v>0</v>
      </c>
      <c r="H1587" s="114">
        <v>0</v>
      </c>
      <c r="I1587" s="114">
        <v>0</v>
      </c>
      <c r="J1587" s="91">
        <f t="shared" si="83"/>
        <v>172.33</v>
      </c>
      <c r="K1587" s="118" t="str">
        <f>IFERROR(VLOOKUP(C1587,'CEDARS School FRPL'!$C$4:$H$2393,6,FALSE),"No")</f>
        <v>Yes</v>
      </c>
      <c r="L1587" s="118" t="str">
        <f>VLOOKUP(A1587,'District Data'!$A$2:$P$321,14,FALSE)</f>
        <v>Yes</v>
      </c>
      <c r="M1587" s="120" t="str">
        <f>IFERROR(IF(AND(VLOOKUP(C1587,'Package 218'!$D:$D,1,FALSE)=C1587,VLOOKUP(C1587,'Package 218'!$D:$F,3,FALSE)="Yes",VLOOKUP(A1587,'District Data'!$A$2:$O$321,14,FALSE)="Yes"),"Yes","No"),"No")</f>
        <v>Yes</v>
      </c>
      <c r="N1587" s="23" t="str">
        <f t="shared" si="84"/>
        <v>Yes</v>
      </c>
      <c r="O1587" s="131" t="str">
        <f t="shared" si="85"/>
        <v>Yes</v>
      </c>
    </row>
    <row r="1588" spans="1:15" x14ac:dyDescent="0.25">
      <c r="A1588" s="136" t="s">
        <v>1999</v>
      </c>
      <c r="B1588" s="136" t="s">
        <v>3181</v>
      </c>
      <c r="C1588" s="26">
        <v>3119</v>
      </c>
      <c r="D1588" s="26" t="s">
        <v>2000</v>
      </c>
      <c r="E1588" s="114">
        <v>255.47</v>
      </c>
      <c r="F1588" s="114">
        <v>0</v>
      </c>
      <c r="G1588" s="114">
        <v>5.01</v>
      </c>
      <c r="H1588" s="114">
        <v>0.3</v>
      </c>
      <c r="I1588" s="114">
        <v>0</v>
      </c>
      <c r="J1588" s="91">
        <f t="shared" si="83"/>
        <v>260.78000000000003</v>
      </c>
      <c r="K1588" s="118" t="str">
        <f>IFERROR(VLOOKUP(C1588,'CEDARS School FRPL'!$C$4:$H$2393,6,FALSE),"No")</f>
        <v>Yes</v>
      </c>
      <c r="L1588" s="118" t="str">
        <f>VLOOKUP(A1588,'District Data'!$A$2:$P$321,14,FALSE)</f>
        <v>Yes</v>
      </c>
      <c r="M1588" s="120" t="str">
        <f>IFERROR(IF(AND(VLOOKUP(C1588,'Package 218'!$D:$D,1,FALSE)=C1588,VLOOKUP(C1588,'Package 218'!$D:$F,3,FALSE)="Yes",VLOOKUP(A1588,'District Data'!$A$2:$O$321,14,FALSE)="Yes"),"Yes","No"),"No")</f>
        <v>Yes</v>
      </c>
      <c r="N1588" s="23" t="str">
        <f t="shared" si="84"/>
        <v>Yes</v>
      </c>
      <c r="O1588" s="131" t="str">
        <f t="shared" si="85"/>
        <v>Yes</v>
      </c>
    </row>
    <row r="1589" spans="1:15" x14ac:dyDescent="0.25">
      <c r="A1589" s="136" t="s">
        <v>1999</v>
      </c>
      <c r="B1589" s="136" t="s">
        <v>3181</v>
      </c>
      <c r="C1589" s="26">
        <v>3800</v>
      </c>
      <c r="D1589" s="26" t="s">
        <v>2001</v>
      </c>
      <c r="E1589" s="114">
        <v>180.32</v>
      </c>
      <c r="F1589" s="114">
        <v>0</v>
      </c>
      <c r="G1589" s="114">
        <v>0</v>
      </c>
      <c r="H1589" s="114">
        <v>0</v>
      </c>
      <c r="I1589" s="114">
        <v>0</v>
      </c>
      <c r="J1589" s="91">
        <f t="shared" si="83"/>
        <v>180.32</v>
      </c>
      <c r="K1589" s="118" t="str">
        <f>IFERROR(VLOOKUP(C1589,'CEDARS School FRPL'!$C$4:$H$2393,6,FALSE),"No")</f>
        <v>Yes</v>
      </c>
      <c r="L1589" s="118" t="str">
        <f>VLOOKUP(A1589,'District Data'!$A$2:$P$321,14,FALSE)</f>
        <v>Yes</v>
      </c>
      <c r="M1589" s="120" t="str">
        <f>IFERROR(IF(AND(VLOOKUP(C1589,'Package 218'!$D:$D,1,FALSE)=C1589,VLOOKUP(C1589,'Package 218'!$D:$F,3,FALSE)="Yes",VLOOKUP(A1589,'District Data'!$A$2:$O$321,14,FALSE)="Yes"),"Yes","No"),"No")</f>
        <v>Yes</v>
      </c>
      <c r="N1589" s="23" t="str">
        <f t="shared" si="84"/>
        <v>Yes</v>
      </c>
      <c r="O1589" s="131" t="str">
        <f t="shared" si="85"/>
        <v>Yes</v>
      </c>
    </row>
    <row r="1590" spans="1:15" x14ac:dyDescent="0.25">
      <c r="A1590" s="136" t="s">
        <v>573</v>
      </c>
      <c r="B1590" s="136" t="s">
        <v>2989</v>
      </c>
      <c r="C1590" s="26">
        <v>1663</v>
      </c>
      <c r="D1590" s="26" t="s">
        <v>574</v>
      </c>
      <c r="E1590" s="114">
        <v>2</v>
      </c>
      <c r="F1590" s="114">
        <v>0</v>
      </c>
      <c r="G1590" s="114">
        <v>0</v>
      </c>
      <c r="H1590" s="114">
        <v>0</v>
      </c>
      <c r="I1590" s="114">
        <v>0</v>
      </c>
      <c r="J1590" s="91">
        <f t="shared" si="83"/>
        <v>2</v>
      </c>
      <c r="K1590" s="118" t="str">
        <f>IFERROR(VLOOKUP(C1590,'CEDARS School FRPL'!$C$4:$H$2393,6,FALSE),"No")</f>
        <v>Yes</v>
      </c>
      <c r="L1590" s="118" t="str">
        <f>VLOOKUP(A1590,'District Data'!$A$2:$P$321,14,FALSE)</f>
        <v>Yes</v>
      </c>
      <c r="M1590" s="120" t="str">
        <f>IFERROR(IF(AND(VLOOKUP(C1590,'Package 218'!$D:$D,1,FALSE)=C1590,VLOOKUP(C1590,'Package 218'!$D:$F,3,FALSE)="Yes",VLOOKUP(A1590,'District Data'!$A$2:$O$321,14,FALSE)="Yes"),"Yes","No"),"No")</f>
        <v>No</v>
      </c>
      <c r="N1590" s="23" t="str">
        <f t="shared" si="84"/>
        <v>No</v>
      </c>
      <c r="O1590" s="131" t="str">
        <f t="shared" si="85"/>
        <v>No</v>
      </c>
    </row>
    <row r="1591" spans="1:15" x14ac:dyDescent="0.25">
      <c r="A1591" s="136" t="s">
        <v>573</v>
      </c>
      <c r="B1591" s="136" t="s">
        <v>2989</v>
      </c>
      <c r="C1591" s="26">
        <v>1907</v>
      </c>
      <c r="D1591" s="26" t="s">
        <v>598</v>
      </c>
      <c r="E1591" s="114">
        <v>84.46</v>
      </c>
      <c r="F1591" s="114">
        <v>0</v>
      </c>
      <c r="G1591" s="114">
        <v>9.2900000000000009</v>
      </c>
      <c r="H1591" s="114">
        <v>0</v>
      </c>
      <c r="I1591" s="114">
        <v>0</v>
      </c>
      <c r="J1591" s="91">
        <f t="shared" si="83"/>
        <v>93.75</v>
      </c>
      <c r="K1591" s="118" t="str">
        <f>IFERROR(VLOOKUP(C1591,'CEDARS School FRPL'!$C$4:$H$2393,6,FALSE),"No")</f>
        <v>No</v>
      </c>
      <c r="L1591" s="118" t="str">
        <f>VLOOKUP(A1591,'District Data'!$A$2:$P$321,14,FALSE)</f>
        <v>Yes</v>
      </c>
      <c r="M1591" s="120" t="str">
        <f>IFERROR(IF(AND(VLOOKUP(C1591,'Package 218'!$D:$D,1,FALSE)=C1591,VLOOKUP(C1591,'Package 218'!$D:$F,3,FALSE)="Yes",VLOOKUP(A1591,'District Data'!$A$2:$O$321,14,FALSE)="Yes"),"Yes","No"),"No")</f>
        <v>No</v>
      </c>
      <c r="N1591" s="23" t="str">
        <f t="shared" si="84"/>
        <v>No</v>
      </c>
      <c r="O1591" s="131" t="str">
        <f t="shared" si="85"/>
        <v>No</v>
      </c>
    </row>
    <row r="1592" spans="1:15" x14ac:dyDescent="0.25">
      <c r="A1592" s="136" t="s">
        <v>573</v>
      </c>
      <c r="B1592" s="136" t="s">
        <v>2989</v>
      </c>
      <c r="C1592" s="26">
        <v>2065</v>
      </c>
      <c r="D1592" s="26" t="s">
        <v>575</v>
      </c>
      <c r="E1592" s="114">
        <v>401.83</v>
      </c>
      <c r="F1592" s="114">
        <v>0</v>
      </c>
      <c r="G1592" s="114">
        <v>0</v>
      </c>
      <c r="H1592" s="114">
        <v>0</v>
      </c>
      <c r="I1592" s="114">
        <v>0</v>
      </c>
      <c r="J1592" s="91">
        <f t="shared" si="83"/>
        <v>401.83</v>
      </c>
      <c r="K1592" s="118" t="str">
        <f>IFERROR(VLOOKUP(C1592,'CEDARS School FRPL'!$C$4:$H$2393,6,FALSE),"No")</f>
        <v>Yes</v>
      </c>
      <c r="L1592" s="118" t="str">
        <f>VLOOKUP(A1592,'District Data'!$A$2:$P$321,14,FALSE)</f>
        <v>Yes</v>
      </c>
      <c r="M1592" s="120" t="str">
        <f>IFERROR(IF(AND(VLOOKUP(C1592,'Package 218'!$D:$D,1,FALSE)=C1592,VLOOKUP(C1592,'Package 218'!$D:$F,3,FALSE)="Yes",VLOOKUP(A1592,'District Data'!$A$2:$O$321,14,FALSE)="Yes"),"Yes","No"),"No")</f>
        <v>Yes</v>
      </c>
      <c r="N1592" s="23" t="str">
        <f t="shared" si="84"/>
        <v>Yes</v>
      </c>
      <c r="O1592" s="131" t="str">
        <f t="shared" si="85"/>
        <v>Yes</v>
      </c>
    </row>
    <row r="1593" spans="1:15" x14ac:dyDescent="0.25">
      <c r="A1593" s="136" t="s">
        <v>573</v>
      </c>
      <c r="B1593" s="136" t="s">
        <v>2989</v>
      </c>
      <c r="C1593" s="26">
        <v>2126</v>
      </c>
      <c r="D1593" s="26" t="s">
        <v>576</v>
      </c>
      <c r="E1593" s="114">
        <v>1465.39</v>
      </c>
      <c r="F1593" s="114">
        <v>0</v>
      </c>
      <c r="G1593" s="114">
        <v>101.24</v>
      </c>
      <c r="H1593" s="114">
        <v>0</v>
      </c>
      <c r="I1593" s="114">
        <v>0</v>
      </c>
      <c r="J1593" s="91">
        <f t="shared" si="83"/>
        <v>1566.63</v>
      </c>
      <c r="K1593" s="118" t="str">
        <f>IFERROR(VLOOKUP(C1593,'CEDARS School FRPL'!$C$4:$H$2393,6,FALSE),"No")</f>
        <v>Yes</v>
      </c>
      <c r="L1593" s="118" t="str">
        <f>VLOOKUP(A1593,'District Data'!$A$2:$P$321,14,FALSE)</f>
        <v>Yes</v>
      </c>
      <c r="M1593" s="120" t="str">
        <f>IFERROR(IF(AND(VLOOKUP(C1593,'Package 218'!$D:$D,1,FALSE)=C1593,VLOOKUP(C1593,'Package 218'!$D:$F,3,FALSE)="Yes",VLOOKUP(A1593,'District Data'!$A$2:$O$321,14,FALSE)="Yes"),"Yes","No"),"No")</f>
        <v>Yes</v>
      </c>
      <c r="N1593" s="23" t="str">
        <f t="shared" si="84"/>
        <v>Yes</v>
      </c>
      <c r="O1593" s="131" t="str">
        <f t="shared" si="85"/>
        <v>Yes</v>
      </c>
    </row>
    <row r="1594" spans="1:15" x14ac:dyDescent="0.25">
      <c r="A1594" s="136" t="s">
        <v>573</v>
      </c>
      <c r="B1594" s="136" t="s">
        <v>2989</v>
      </c>
      <c r="C1594" s="26">
        <v>2364</v>
      </c>
      <c r="D1594" s="26" t="s">
        <v>577</v>
      </c>
      <c r="E1594" s="114">
        <v>670.57</v>
      </c>
      <c r="F1594" s="114">
        <v>0</v>
      </c>
      <c r="G1594" s="114">
        <v>0</v>
      </c>
      <c r="H1594" s="114">
        <v>0</v>
      </c>
      <c r="I1594" s="114">
        <v>0</v>
      </c>
      <c r="J1594" s="91">
        <f t="shared" si="83"/>
        <v>670.57</v>
      </c>
      <c r="K1594" s="118" t="str">
        <f>IFERROR(VLOOKUP(C1594,'CEDARS School FRPL'!$C$4:$H$2393,6,FALSE),"No")</f>
        <v>Yes</v>
      </c>
      <c r="L1594" s="118" t="str">
        <f>VLOOKUP(A1594,'District Data'!$A$2:$P$321,14,FALSE)</f>
        <v>Yes</v>
      </c>
      <c r="M1594" s="120" t="str">
        <f>IFERROR(IF(AND(VLOOKUP(C1594,'Package 218'!$D:$D,1,FALSE)=C1594,VLOOKUP(C1594,'Package 218'!$D:$F,3,FALSE)="Yes",VLOOKUP(A1594,'District Data'!$A$2:$O$321,14,FALSE)="Yes"),"Yes","No"),"No")</f>
        <v>Yes</v>
      </c>
      <c r="N1594" s="23" t="str">
        <f t="shared" si="84"/>
        <v>Yes</v>
      </c>
      <c r="O1594" s="131" t="str">
        <f t="shared" si="85"/>
        <v>Yes</v>
      </c>
    </row>
    <row r="1595" spans="1:15" x14ac:dyDescent="0.25">
      <c r="A1595" s="136" t="s">
        <v>573</v>
      </c>
      <c r="B1595" s="136" t="s">
        <v>2989</v>
      </c>
      <c r="C1595" s="26">
        <v>2545</v>
      </c>
      <c r="D1595" s="26" t="s">
        <v>578</v>
      </c>
      <c r="E1595" s="114">
        <v>513.86</v>
      </c>
      <c r="F1595" s="114">
        <v>9.1</v>
      </c>
      <c r="G1595" s="114">
        <v>0</v>
      </c>
      <c r="H1595" s="114">
        <v>0</v>
      </c>
      <c r="I1595" s="114">
        <v>0</v>
      </c>
      <c r="J1595" s="91">
        <f t="shared" si="83"/>
        <v>522.96</v>
      </c>
      <c r="K1595" s="118" t="str">
        <f>IFERROR(VLOOKUP(C1595,'CEDARS School FRPL'!$C$4:$H$2393,6,FALSE),"No")</f>
        <v>Yes</v>
      </c>
      <c r="L1595" s="118" t="str">
        <f>VLOOKUP(A1595,'District Data'!$A$2:$P$321,14,FALSE)</f>
        <v>Yes</v>
      </c>
      <c r="M1595" s="120" t="str">
        <f>IFERROR(IF(AND(VLOOKUP(C1595,'Package 218'!$D:$D,1,FALSE)=C1595,VLOOKUP(C1595,'Package 218'!$D:$F,3,FALSE)="Yes",VLOOKUP(A1595,'District Data'!$A$2:$O$321,14,FALSE)="Yes"),"Yes","No"),"No")</f>
        <v>Yes</v>
      </c>
      <c r="N1595" s="23" t="str">
        <f t="shared" si="84"/>
        <v>Yes</v>
      </c>
      <c r="O1595" s="131" t="str">
        <f t="shared" si="85"/>
        <v>Yes</v>
      </c>
    </row>
    <row r="1596" spans="1:15" x14ac:dyDescent="0.25">
      <c r="A1596" s="136" t="s">
        <v>573</v>
      </c>
      <c r="B1596" s="136" t="s">
        <v>2989</v>
      </c>
      <c r="C1596" s="26">
        <v>2669</v>
      </c>
      <c r="D1596" s="26" t="s">
        <v>579</v>
      </c>
      <c r="E1596" s="114">
        <v>391</v>
      </c>
      <c r="F1596" s="114">
        <v>10</v>
      </c>
      <c r="G1596" s="114">
        <v>0</v>
      </c>
      <c r="H1596" s="114">
        <v>0</v>
      </c>
      <c r="I1596" s="114">
        <v>0</v>
      </c>
      <c r="J1596" s="91">
        <f t="shared" si="83"/>
        <v>401</v>
      </c>
      <c r="K1596" s="118" t="str">
        <f>IFERROR(VLOOKUP(C1596,'CEDARS School FRPL'!$C$4:$H$2393,6,FALSE),"No")</f>
        <v>Yes</v>
      </c>
      <c r="L1596" s="118" t="str">
        <f>VLOOKUP(A1596,'District Data'!$A$2:$P$321,14,FALSE)</f>
        <v>Yes</v>
      </c>
      <c r="M1596" s="120" t="str">
        <f>IFERROR(IF(AND(VLOOKUP(C1596,'Package 218'!$D:$D,1,FALSE)=C1596,VLOOKUP(C1596,'Package 218'!$D:$F,3,FALSE)="Yes",VLOOKUP(A1596,'District Data'!$A$2:$O$321,14,FALSE)="Yes"),"Yes","No"),"No")</f>
        <v>Yes</v>
      </c>
      <c r="N1596" s="23" t="str">
        <f t="shared" si="84"/>
        <v>Yes</v>
      </c>
      <c r="O1596" s="131" t="str">
        <f t="shared" si="85"/>
        <v>Yes</v>
      </c>
    </row>
    <row r="1597" spans="1:15" x14ac:dyDescent="0.25">
      <c r="A1597" s="136" t="s">
        <v>573</v>
      </c>
      <c r="B1597" s="136" t="s">
        <v>2989</v>
      </c>
      <c r="C1597" s="26">
        <v>2751</v>
      </c>
      <c r="D1597" s="26" t="s">
        <v>580</v>
      </c>
      <c r="E1597" s="114">
        <v>293.91000000000003</v>
      </c>
      <c r="F1597" s="114">
        <v>0</v>
      </c>
      <c r="G1597" s="114">
        <v>0</v>
      </c>
      <c r="H1597" s="114">
        <v>0</v>
      </c>
      <c r="I1597" s="114">
        <v>0</v>
      </c>
      <c r="J1597" s="91">
        <f t="shared" si="83"/>
        <v>293.91000000000003</v>
      </c>
      <c r="K1597" s="118" t="str">
        <f>IFERROR(VLOOKUP(C1597,'CEDARS School FRPL'!$C$4:$H$2393,6,FALSE),"No")</f>
        <v>Yes</v>
      </c>
      <c r="L1597" s="118" t="str">
        <f>VLOOKUP(A1597,'District Data'!$A$2:$P$321,14,FALSE)</f>
        <v>Yes</v>
      </c>
      <c r="M1597" s="120" t="str">
        <f>IFERROR(IF(AND(VLOOKUP(C1597,'Package 218'!$D:$D,1,FALSE)=C1597,VLOOKUP(C1597,'Package 218'!$D:$F,3,FALSE)="Yes",VLOOKUP(A1597,'District Data'!$A$2:$O$321,14,FALSE)="Yes"),"Yes","No"),"No")</f>
        <v>Yes</v>
      </c>
      <c r="N1597" s="23" t="str">
        <f t="shared" si="84"/>
        <v>Yes</v>
      </c>
      <c r="O1597" s="131" t="str">
        <f t="shared" si="85"/>
        <v>Yes</v>
      </c>
    </row>
    <row r="1598" spans="1:15" x14ac:dyDescent="0.25">
      <c r="A1598" s="136" t="s">
        <v>573</v>
      </c>
      <c r="B1598" s="136" t="s">
        <v>2989</v>
      </c>
      <c r="C1598" s="26">
        <v>2752</v>
      </c>
      <c r="D1598" s="26" t="s">
        <v>581</v>
      </c>
      <c r="E1598" s="114">
        <v>429.53</v>
      </c>
      <c r="F1598" s="114">
        <v>0</v>
      </c>
      <c r="G1598" s="114">
        <v>0</v>
      </c>
      <c r="H1598" s="114">
        <v>0</v>
      </c>
      <c r="I1598" s="114">
        <v>0</v>
      </c>
      <c r="J1598" s="91">
        <f t="shared" si="83"/>
        <v>429.53</v>
      </c>
      <c r="K1598" s="118" t="str">
        <f>IFERROR(VLOOKUP(C1598,'CEDARS School FRPL'!$C$4:$H$2393,6,FALSE),"No")</f>
        <v>No</v>
      </c>
      <c r="L1598" s="118" t="str">
        <f>VLOOKUP(A1598,'District Data'!$A$2:$P$321,14,FALSE)</f>
        <v>Yes</v>
      </c>
      <c r="M1598" s="120" t="str">
        <f>IFERROR(IF(AND(VLOOKUP(C1598,'Package 218'!$D:$D,1,FALSE)=C1598,VLOOKUP(C1598,'Package 218'!$D:$F,3,FALSE)="Yes",VLOOKUP(A1598,'District Data'!$A$2:$O$321,14,FALSE)="Yes"),"Yes","No"),"No")</f>
        <v>No</v>
      </c>
      <c r="N1598" s="23" t="str">
        <f t="shared" si="84"/>
        <v>No</v>
      </c>
      <c r="O1598" s="131" t="str">
        <f t="shared" si="85"/>
        <v>No</v>
      </c>
    </row>
    <row r="1599" spans="1:15" x14ac:dyDescent="0.25">
      <c r="A1599" s="136" t="s">
        <v>573</v>
      </c>
      <c r="B1599" s="136" t="s">
        <v>2989</v>
      </c>
      <c r="C1599" s="26">
        <v>2811</v>
      </c>
      <c r="D1599" s="26" t="s">
        <v>582</v>
      </c>
      <c r="E1599" s="114">
        <v>497.12</v>
      </c>
      <c r="F1599" s="114">
        <v>0</v>
      </c>
      <c r="G1599" s="114">
        <v>0</v>
      </c>
      <c r="H1599" s="114">
        <v>0</v>
      </c>
      <c r="I1599" s="114">
        <v>0</v>
      </c>
      <c r="J1599" s="91">
        <f t="shared" si="83"/>
        <v>497.12</v>
      </c>
      <c r="K1599" s="118" t="str">
        <f>IFERROR(VLOOKUP(C1599,'CEDARS School FRPL'!$C$4:$H$2393,6,FALSE),"No")</f>
        <v>Yes</v>
      </c>
      <c r="L1599" s="118" t="str">
        <f>VLOOKUP(A1599,'District Data'!$A$2:$P$321,14,FALSE)</f>
        <v>Yes</v>
      </c>
      <c r="M1599" s="120" t="str">
        <f>IFERROR(IF(AND(VLOOKUP(C1599,'Package 218'!$D:$D,1,FALSE)=C1599,VLOOKUP(C1599,'Package 218'!$D:$F,3,FALSE)="Yes",VLOOKUP(A1599,'District Data'!$A$2:$O$321,14,FALSE)="Yes"),"Yes","No"),"No")</f>
        <v>Yes</v>
      </c>
      <c r="N1599" s="23" t="str">
        <f t="shared" si="84"/>
        <v>Yes</v>
      </c>
      <c r="O1599" s="131" t="str">
        <f t="shared" si="85"/>
        <v>Yes</v>
      </c>
    </row>
    <row r="1600" spans="1:15" x14ac:dyDescent="0.25">
      <c r="A1600" s="136" t="s">
        <v>573</v>
      </c>
      <c r="B1600" s="136" t="s">
        <v>2989</v>
      </c>
      <c r="C1600" s="26">
        <v>2883</v>
      </c>
      <c r="D1600" s="26" t="s">
        <v>583</v>
      </c>
      <c r="E1600" s="114">
        <v>359.2</v>
      </c>
      <c r="F1600" s="114">
        <v>0</v>
      </c>
      <c r="G1600" s="114">
        <v>0</v>
      </c>
      <c r="H1600" s="114">
        <v>0</v>
      </c>
      <c r="I1600" s="114">
        <v>0</v>
      </c>
      <c r="J1600" s="91">
        <f t="shared" si="83"/>
        <v>359.2</v>
      </c>
      <c r="K1600" s="118" t="str">
        <f>IFERROR(VLOOKUP(C1600,'CEDARS School FRPL'!$C$4:$H$2393,6,FALSE),"No")</f>
        <v>Yes</v>
      </c>
      <c r="L1600" s="118" t="str">
        <f>VLOOKUP(A1600,'District Data'!$A$2:$P$321,14,FALSE)</f>
        <v>Yes</v>
      </c>
      <c r="M1600" s="120" t="str">
        <f>IFERROR(IF(AND(VLOOKUP(C1600,'Package 218'!$D:$D,1,FALSE)=C1600,VLOOKUP(C1600,'Package 218'!$D:$F,3,FALSE)="Yes",VLOOKUP(A1600,'District Data'!$A$2:$O$321,14,FALSE)="Yes"),"Yes","No"),"No")</f>
        <v>Yes</v>
      </c>
      <c r="N1600" s="23" t="str">
        <f t="shared" si="84"/>
        <v>Yes</v>
      </c>
      <c r="O1600" s="131" t="str">
        <f t="shared" si="85"/>
        <v>Yes</v>
      </c>
    </row>
    <row r="1601" spans="1:15" x14ac:dyDescent="0.25">
      <c r="A1601" s="136" t="s">
        <v>573</v>
      </c>
      <c r="B1601" s="136" t="s">
        <v>2989</v>
      </c>
      <c r="C1601" s="26">
        <v>3002</v>
      </c>
      <c r="D1601" s="26" t="s">
        <v>584</v>
      </c>
      <c r="E1601" s="114">
        <v>465.65</v>
      </c>
      <c r="F1601" s="114">
        <v>0</v>
      </c>
      <c r="G1601" s="114">
        <v>0</v>
      </c>
      <c r="H1601" s="114">
        <v>0</v>
      </c>
      <c r="I1601" s="114">
        <v>0</v>
      </c>
      <c r="J1601" s="91">
        <f t="shared" si="83"/>
        <v>465.65</v>
      </c>
      <c r="K1601" s="118" t="str">
        <f>IFERROR(VLOOKUP(C1601,'CEDARS School FRPL'!$C$4:$H$2393,6,FALSE),"No")</f>
        <v>No</v>
      </c>
      <c r="L1601" s="118" t="str">
        <f>VLOOKUP(A1601,'District Data'!$A$2:$P$321,14,FALSE)</f>
        <v>Yes</v>
      </c>
      <c r="M1601" s="120" t="str">
        <f>IFERROR(IF(AND(VLOOKUP(C1601,'Package 218'!$D:$D,1,FALSE)=C1601,VLOOKUP(C1601,'Package 218'!$D:$F,3,FALSE)="Yes",VLOOKUP(A1601,'District Data'!$A$2:$O$321,14,FALSE)="Yes"),"Yes","No"),"No")</f>
        <v>No</v>
      </c>
      <c r="N1601" s="23" t="str">
        <f t="shared" si="84"/>
        <v>No</v>
      </c>
      <c r="O1601" s="131" t="str">
        <f t="shared" si="85"/>
        <v>No</v>
      </c>
    </row>
    <row r="1602" spans="1:15" x14ac:dyDescent="0.25">
      <c r="A1602" s="136" t="s">
        <v>573</v>
      </c>
      <c r="B1602" s="136" t="s">
        <v>2989</v>
      </c>
      <c r="C1602" s="26">
        <v>3184</v>
      </c>
      <c r="D1602" s="26" t="s">
        <v>585</v>
      </c>
      <c r="E1602" s="114">
        <v>613.20000000000005</v>
      </c>
      <c r="F1602" s="114">
        <v>0</v>
      </c>
      <c r="G1602" s="114">
        <v>0</v>
      </c>
      <c r="H1602" s="114">
        <v>0</v>
      </c>
      <c r="I1602" s="114">
        <v>0</v>
      </c>
      <c r="J1602" s="91">
        <f t="shared" si="83"/>
        <v>613.20000000000005</v>
      </c>
      <c r="K1602" s="118" t="str">
        <f>IFERROR(VLOOKUP(C1602,'CEDARS School FRPL'!$C$4:$H$2393,6,FALSE),"No")</f>
        <v>Yes</v>
      </c>
      <c r="L1602" s="118" t="str">
        <f>VLOOKUP(A1602,'District Data'!$A$2:$P$321,14,FALSE)</f>
        <v>Yes</v>
      </c>
      <c r="M1602" s="120" t="str">
        <f>IFERROR(IF(AND(VLOOKUP(C1602,'Package 218'!$D:$D,1,FALSE)=C1602,VLOOKUP(C1602,'Package 218'!$D:$F,3,FALSE)="Yes",VLOOKUP(A1602,'District Data'!$A$2:$O$321,14,FALSE)="Yes"),"Yes","No"),"No")</f>
        <v>Yes</v>
      </c>
      <c r="N1602" s="23" t="str">
        <f t="shared" si="84"/>
        <v>Yes</v>
      </c>
      <c r="O1602" s="131" t="str">
        <f t="shared" si="85"/>
        <v>Yes</v>
      </c>
    </row>
    <row r="1603" spans="1:15" x14ac:dyDescent="0.25">
      <c r="A1603" s="136" t="s">
        <v>573</v>
      </c>
      <c r="B1603" s="136" t="s">
        <v>2989</v>
      </c>
      <c r="C1603" s="26">
        <v>3253</v>
      </c>
      <c r="D1603" s="26" t="s">
        <v>298</v>
      </c>
      <c r="E1603" s="114">
        <v>889.6</v>
      </c>
      <c r="F1603" s="114">
        <v>0</v>
      </c>
      <c r="G1603" s="114">
        <v>0</v>
      </c>
      <c r="H1603" s="114">
        <v>0</v>
      </c>
      <c r="I1603" s="114">
        <v>0</v>
      </c>
      <c r="J1603" s="91">
        <f t="shared" si="83"/>
        <v>889.6</v>
      </c>
      <c r="K1603" s="118" t="str">
        <f>IFERROR(VLOOKUP(C1603,'CEDARS School FRPL'!$C$4:$H$2393,6,FALSE),"No")</f>
        <v>Yes</v>
      </c>
      <c r="L1603" s="118" t="str">
        <f>VLOOKUP(A1603,'District Data'!$A$2:$P$321,14,FALSE)</f>
        <v>Yes</v>
      </c>
      <c r="M1603" s="120" t="str">
        <f>IFERROR(IF(AND(VLOOKUP(C1603,'Package 218'!$D:$D,1,FALSE)=C1603,VLOOKUP(C1603,'Package 218'!$D:$F,3,FALSE)="Yes",VLOOKUP(A1603,'District Data'!$A$2:$O$321,14,FALSE)="Yes"),"Yes","No"),"No")</f>
        <v>Yes</v>
      </c>
      <c r="N1603" s="23" t="str">
        <f t="shared" si="84"/>
        <v>Yes</v>
      </c>
      <c r="O1603" s="131" t="str">
        <f t="shared" si="85"/>
        <v>Yes</v>
      </c>
    </row>
    <row r="1604" spans="1:15" x14ac:dyDescent="0.25">
      <c r="A1604" s="136" t="s">
        <v>573</v>
      </c>
      <c r="B1604" s="136" t="s">
        <v>2989</v>
      </c>
      <c r="C1604" s="26">
        <v>3407</v>
      </c>
      <c r="D1604" s="26" t="s">
        <v>252</v>
      </c>
      <c r="E1604" s="114">
        <v>1527.73</v>
      </c>
      <c r="F1604" s="114">
        <v>0</v>
      </c>
      <c r="G1604" s="114">
        <v>118.34</v>
      </c>
      <c r="H1604" s="114">
        <v>0</v>
      </c>
      <c r="I1604" s="114">
        <v>0</v>
      </c>
      <c r="J1604" s="91">
        <f t="shared" ref="J1604:J1667" si="86">SUM(E1604:I1604)</f>
        <v>1646.07</v>
      </c>
      <c r="K1604" s="118" t="str">
        <f>IFERROR(VLOOKUP(C1604,'CEDARS School FRPL'!$C$4:$H$2393,6,FALSE),"No")</f>
        <v>Yes</v>
      </c>
      <c r="L1604" s="118" t="str">
        <f>VLOOKUP(A1604,'District Data'!$A$2:$P$321,14,FALSE)</f>
        <v>Yes</v>
      </c>
      <c r="M1604" s="120" t="str">
        <f>IFERROR(IF(AND(VLOOKUP(C1604,'Package 218'!$D:$D,1,FALSE)=C1604,VLOOKUP(C1604,'Package 218'!$D:$F,3,FALSE)="Yes",VLOOKUP(A1604,'District Data'!$A$2:$O$321,14,FALSE)="Yes"),"Yes","No"),"No")</f>
        <v>Yes</v>
      </c>
      <c r="N1604" s="23" t="str">
        <f t="shared" ref="N1604:N1667" si="87">IF(AND(M1604="Yes",K1604="Yes"),"Yes","No")</f>
        <v>Yes</v>
      </c>
      <c r="O1604" s="131" t="str">
        <f t="shared" ref="O1604:O1667" si="88">TEXT(N1604, "Yes")</f>
        <v>Yes</v>
      </c>
    </row>
    <row r="1605" spans="1:15" x14ac:dyDescent="0.25">
      <c r="A1605" s="136" t="s">
        <v>573</v>
      </c>
      <c r="B1605" s="136" t="s">
        <v>2989</v>
      </c>
      <c r="C1605" s="26">
        <v>3533</v>
      </c>
      <c r="D1605" s="26" t="s">
        <v>586</v>
      </c>
      <c r="E1605" s="114">
        <v>489</v>
      </c>
      <c r="F1605" s="114">
        <v>10.4</v>
      </c>
      <c r="G1605" s="114">
        <v>0</v>
      </c>
      <c r="H1605" s="114">
        <v>0</v>
      </c>
      <c r="I1605" s="114">
        <v>0</v>
      </c>
      <c r="J1605" s="91">
        <f t="shared" si="86"/>
        <v>499.4</v>
      </c>
      <c r="K1605" s="118" t="str">
        <f>IFERROR(VLOOKUP(C1605,'CEDARS School FRPL'!$C$4:$H$2393,6,FALSE),"No")</f>
        <v>No</v>
      </c>
      <c r="L1605" s="118" t="str">
        <f>VLOOKUP(A1605,'District Data'!$A$2:$P$321,14,FALSE)</f>
        <v>Yes</v>
      </c>
      <c r="M1605" s="120" t="str">
        <f>IFERROR(IF(AND(VLOOKUP(C1605,'Package 218'!$D:$D,1,FALSE)=C1605,VLOOKUP(C1605,'Package 218'!$D:$F,3,FALSE)="Yes",VLOOKUP(A1605,'District Data'!$A$2:$O$321,14,FALSE)="Yes"),"Yes","No"),"No")</f>
        <v>No</v>
      </c>
      <c r="N1605" s="23" t="str">
        <f t="shared" si="87"/>
        <v>No</v>
      </c>
      <c r="O1605" s="131" t="str">
        <f t="shared" si="88"/>
        <v>No</v>
      </c>
    </row>
    <row r="1606" spans="1:15" x14ac:dyDescent="0.25">
      <c r="A1606" s="136" t="s">
        <v>573</v>
      </c>
      <c r="B1606" s="136" t="s">
        <v>2989</v>
      </c>
      <c r="C1606" s="26">
        <v>3686</v>
      </c>
      <c r="D1606" s="26" t="s">
        <v>587</v>
      </c>
      <c r="E1606" s="114">
        <v>502.05</v>
      </c>
      <c r="F1606" s="114">
        <v>0</v>
      </c>
      <c r="G1606" s="114">
        <v>0</v>
      </c>
      <c r="H1606" s="114">
        <v>0</v>
      </c>
      <c r="I1606" s="114">
        <v>0</v>
      </c>
      <c r="J1606" s="91">
        <f t="shared" si="86"/>
        <v>502.05</v>
      </c>
      <c r="K1606" s="118" t="str">
        <f>IFERROR(VLOOKUP(C1606,'CEDARS School FRPL'!$C$4:$H$2393,6,FALSE),"No")</f>
        <v>No</v>
      </c>
      <c r="L1606" s="118" t="str">
        <f>VLOOKUP(A1606,'District Data'!$A$2:$P$321,14,FALSE)</f>
        <v>Yes</v>
      </c>
      <c r="M1606" s="120" t="str">
        <f>IFERROR(IF(AND(VLOOKUP(C1606,'Package 218'!$D:$D,1,FALSE)=C1606,VLOOKUP(C1606,'Package 218'!$D:$F,3,FALSE)="Yes",VLOOKUP(A1606,'District Data'!$A$2:$O$321,14,FALSE)="Yes"),"Yes","No"),"No")</f>
        <v>No</v>
      </c>
      <c r="N1606" s="23" t="str">
        <f t="shared" si="87"/>
        <v>No</v>
      </c>
      <c r="O1606" s="131" t="str">
        <f t="shared" si="88"/>
        <v>No</v>
      </c>
    </row>
    <row r="1607" spans="1:15" x14ac:dyDescent="0.25">
      <c r="A1607" s="136" t="s">
        <v>573</v>
      </c>
      <c r="B1607" s="136" t="s">
        <v>2989</v>
      </c>
      <c r="C1607" s="26">
        <v>3752</v>
      </c>
      <c r="D1607" s="26" t="s">
        <v>588</v>
      </c>
      <c r="E1607" s="114">
        <v>864.88</v>
      </c>
      <c r="F1607" s="114">
        <v>0</v>
      </c>
      <c r="G1607" s="114">
        <v>0</v>
      </c>
      <c r="H1607" s="114">
        <v>0</v>
      </c>
      <c r="I1607" s="114">
        <v>0</v>
      </c>
      <c r="J1607" s="91">
        <f t="shared" si="86"/>
        <v>864.88</v>
      </c>
      <c r="K1607" s="118" t="str">
        <f>IFERROR(VLOOKUP(C1607,'CEDARS School FRPL'!$C$4:$H$2393,6,FALSE),"No")</f>
        <v>No</v>
      </c>
      <c r="L1607" s="118" t="str">
        <f>VLOOKUP(A1607,'District Data'!$A$2:$P$321,14,FALSE)</f>
        <v>Yes</v>
      </c>
      <c r="M1607" s="120" t="str">
        <f>IFERROR(IF(AND(VLOOKUP(C1607,'Package 218'!$D:$D,1,FALSE)=C1607,VLOOKUP(C1607,'Package 218'!$D:$F,3,FALSE)="Yes",VLOOKUP(A1607,'District Data'!$A$2:$O$321,14,FALSE)="Yes"),"Yes","No"),"No")</f>
        <v>No</v>
      </c>
      <c r="N1607" s="23" t="str">
        <f t="shared" si="87"/>
        <v>No</v>
      </c>
      <c r="O1607" s="131" t="str">
        <f t="shared" si="88"/>
        <v>No</v>
      </c>
    </row>
    <row r="1608" spans="1:15" x14ac:dyDescent="0.25">
      <c r="A1608" s="136" t="s">
        <v>573</v>
      </c>
      <c r="B1608" s="136" t="s">
        <v>2989</v>
      </c>
      <c r="C1608" s="26">
        <v>3903</v>
      </c>
      <c r="D1608" s="26" t="s">
        <v>205</v>
      </c>
      <c r="E1608" s="114">
        <v>22.4</v>
      </c>
      <c r="F1608" s="114">
        <v>0</v>
      </c>
      <c r="G1608" s="114">
        <v>0</v>
      </c>
      <c r="H1608" s="114">
        <v>0</v>
      </c>
      <c r="I1608" s="114">
        <v>0</v>
      </c>
      <c r="J1608" s="91">
        <f t="shared" si="86"/>
        <v>22.4</v>
      </c>
      <c r="K1608" s="118" t="str">
        <f>IFERROR(VLOOKUP(C1608,'CEDARS School FRPL'!$C$4:$H$2393,6,FALSE),"No")</f>
        <v>No</v>
      </c>
      <c r="L1608" s="118" t="str">
        <f>VLOOKUP(A1608,'District Data'!$A$2:$P$321,14,FALSE)</f>
        <v>Yes</v>
      </c>
      <c r="M1608" s="120" t="str">
        <f>IFERROR(IF(AND(VLOOKUP(C1608,'Package 218'!$D:$D,1,FALSE)=C1608,VLOOKUP(C1608,'Package 218'!$D:$F,3,FALSE)="Yes",VLOOKUP(A1608,'District Data'!$A$2:$O$321,14,FALSE)="Yes"),"Yes","No"),"No")</f>
        <v>No</v>
      </c>
      <c r="N1608" s="23" t="str">
        <f t="shared" si="87"/>
        <v>No</v>
      </c>
      <c r="O1608" s="131" t="str">
        <f t="shared" si="88"/>
        <v>No</v>
      </c>
    </row>
    <row r="1609" spans="1:15" x14ac:dyDescent="0.25">
      <c r="A1609" s="136" t="s">
        <v>573</v>
      </c>
      <c r="B1609" s="136" t="s">
        <v>2989</v>
      </c>
      <c r="C1609" s="26">
        <v>4125</v>
      </c>
      <c r="D1609" s="26" t="s">
        <v>589</v>
      </c>
      <c r="E1609" s="114">
        <v>574.08000000000004</v>
      </c>
      <c r="F1609" s="114">
        <v>8.4</v>
      </c>
      <c r="G1609" s="114">
        <v>0</v>
      </c>
      <c r="H1609" s="114">
        <v>0</v>
      </c>
      <c r="I1609" s="114">
        <v>0</v>
      </c>
      <c r="J1609" s="91">
        <f t="shared" si="86"/>
        <v>582.48</v>
      </c>
      <c r="K1609" s="118" t="str">
        <f>IFERROR(VLOOKUP(C1609,'CEDARS School FRPL'!$C$4:$H$2393,6,FALSE),"No")</f>
        <v>No</v>
      </c>
      <c r="L1609" s="118" t="str">
        <f>VLOOKUP(A1609,'District Data'!$A$2:$P$321,14,FALSE)</f>
        <v>Yes</v>
      </c>
      <c r="M1609" s="120" t="str">
        <f>IFERROR(IF(AND(VLOOKUP(C1609,'Package 218'!$D:$D,1,FALSE)=C1609,VLOOKUP(C1609,'Package 218'!$D:$F,3,FALSE)="Yes",VLOOKUP(A1609,'District Data'!$A$2:$O$321,14,FALSE)="Yes"),"Yes","No"),"No")</f>
        <v>No</v>
      </c>
      <c r="N1609" s="23" t="str">
        <f t="shared" si="87"/>
        <v>No</v>
      </c>
      <c r="O1609" s="131" t="str">
        <f t="shared" si="88"/>
        <v>No</v>
      </c>
    </row>
    <row r="1610" spans="1:15" x14ac:dyDescent="0.25">
      <c r="A1610" s="136" t="s">
        <v>573</v>
      </c>
      <c r="B1610" s="136" t="s">
        <v>2989</v>
      </c>
      <c r="C1610" s="26">
        <v>4137</v>
      </c>
      <c r="D1610" s="26" t="s">
        <v>590</v>
      </c>
      <c r="E1610" s="114">
        <v>139.57</v>
      </c>
      <c r="F1610" s="114">
        <v>0</v>
      </c>
      <c r="G1610" s="114">
        <v>2.46</v>
      </c>
      <c r="H1610" s="114">
        <v>0</v>
      </c>
      <c r="I1610" s="114">
        <v>0</v>
      </c>
      <c r="J1610" s="91">
        <f t="shared" si="86"/>
        <v>142.03</v>
      </c>
      <c r="K1610" s="118" t="str">
        <f>IFERROR(VLOOKUP(C1610,'CEDARS School FRPL'!$C$4:$H$2393,6,FALSE),"No")</f>
        <v>Yes</v>
      </c>
      <c r="L1610" s="118" t="str">
        <f>VLOOKUP(A1610,'District Data'!$A$2:$P$321,14,FALSE)</f>
        <v>Yes</v>
      </c>
      <c r="M1610" s="120" t="str">
        <f>IFERROR(IF(AND(VLOOKUP(C1610,'Package 218'!$D:$D,1,FALSE)=C1610,VLOOKUP(C1610,'Package 218'!$D:$F,3,FALSE)="Yes",VLOOKUP(A1610,'District Data'!$A$2:$O$321,14,FALSE)="Yes"),"Yes","No"),"No")</f>
        <v>Yes</v>
      </c>
      <c r="N1610" s="23" t="str">
        <f t="shared" si="87"/>
        <v>Yes</v>
      </c>
      <c r="O1610" s="131" t="str">
        <f t="shared" si="88"/>
        <v>Yes</v>
      </c>
    </row>
    <row r="1611" spans="1:15" x14ac:dyDescent="0.25">
      <c r="A1611" s="136" t="s">
        <v>573</v>
      </c>
      <c r="B1611" s="136" t="s">
        <v>2989</v>
      </c>
      <c r="C1611" s="26">
        <v>4298</v>
      </c>
      <c r="D1611" s="26" t="s">
        <v>591</v>
      </c>
      <c r="E1611" s="114">
        <v>500.2</v>
      </c>
      <c r="F1611" s="114">
        <v>0</v>
      </c>
      <c r="G1611" s="114">
        <v>0</v>
      </c>
      <c r="H1611" s="114">
        <v>0</v>
      </c>
      <c r="I1611" s="114">
        <v>0</v>
      </c>
      <c r="J1611" s="91">
        <f t="shared" si="86"/>
        <v>500.2</v>
      </c>
      <c r="K1611" s="118" t="str">
        <f>IFERROR(VLOOKUP(C1611,'CEDARS School FRPL'!$C$4:$H$2393,6,FALSE),"No")</f>
        <v>No</v>
      </c>
      <c r="L1611" s="118" t="str">
        <f>VLOOKUP(A1611,'District Data'!$A$2:$P$321,14,FALSE)</f>
        <v>Yes</v>
      </c>
      <c r="M1611" s="120" t="str">
        <f>IFERROR(IF(AND(VLOOKUP(C1611,'Package 218'!$D:$D,1,FALSE)=C1611,VLOOKUP(C1611,'Package 218'!$D:$F,3,FALSE)="Yes",VLOOKUP(A1611,'District Data'!$A$2:$O$321,14,FALSE)="Yes"),"Yes","No"),"No")</f>
        <v>No</v>
      </c>
      <c r="N1611" s="23" t="str">
        <f t="shared" si="87"/>
        <v>No</v>
      </c>
      <c r="O1611" s="131" t="str">
        <f t="shared" si="88"/>
        <v>No</v>
      </c>
    </row>
    <row r="1612" spans="1:15" x14ac:dyDescent="0.25">
      <c r="A1612" s="136" t="s">
        <v>573</v>
      </c>
      <c r="B1612" s="136" t="s">
        <v>2989</v>
      </c>
      <c r="C1612" s="26">
        <v>4316</v>
      </c>
      <c r="D1612" s="26" t="s">
        <v>592</v>
      </c>
      <c r="E1612" s="114">
        <v>663.6</v>
      </c>
      <c r="F1612" s="114">
        <v>0</v>
      </c>
      <c r="G1612" s="114">
        <v>0</v>
      </c>
      <c r="H1612" s="114">
        <v>0</v>
      </c>
      <c r="I1612" s="114">
        <v>0</v>
      </c>
      <c r="J1612" s="91">
        <f t="shared" si="86"/>
        <v>663.6</v>
      </c>
      <c r="K1612" s="118" t="str">
        <f>IFERROR(VLOOKUP(C1612,'CEDARS School FRPL'!$C$4:$H$2393,6,FALSE),"No")</f>
        <v>No</v>
      </c>
      <c r="L1612" s="118" t="str">
        <f>VLOOKUP(A1612,'District Data'!$A$2:$P$321,14,FALSE)</f>
        <v>Yes</v>
      </c>
      <c r="M1612" s="120" t="str">
        <f>IFERROR(IF(AND(VLOOKUP(C1612,'Package 218'!$D:$D,1,FALSE)=C1612,VLOOKUP(C1612,'Package 218'!$D:$F,3,FALSE)="Yes",VLOOKUP(A1612,'District Data'!$A$2:$O$321,14,FALSE)="Yes"),"Yes","No"),"No")</f>
        <v>No</v>
      </c>
      <c r="N1612" s="23" t="str">
        <f t="shared" si="87"/>
        <v>No</v>
      </c>
      <c r="O1612" s="131" t="str">
        <f t="shared" si="88"/>
        <v>No</v>
      </c>
    </row>
    <row r="1613" spans="1:15" x14ac:dyDescent="0.25">
      <c r="A1613" s="136" t="s">
        <v>573</v>
      </c>
      <c r="B1613" s="136" t="s">
        <v>2989</v>
      </c>
      <c r="C1613" s="26">
        <v>4334</v>
      </c>
      <c r="D1613" s="26" t="s">
        <v>593</v>
      </c>
      <c r="E1613" s="114">
        <v>1006.91</v>
      </c>
      <c r="F1613" s="114">
        <v>0</v>
      </c>
      <c r="G1613" s="114">
        <v>0</v>
      </c>
      <c r="H1613" s="114">
        <v>0</v>
      </c>
      <c r="I1613" s="114">
        <v>0</v>
      </c>
      <c r="J1613" s="91">
        <f t="shared" si="86"/>
        <v>1006.91</v>
      </c>
      <c r="K1613" s="118" t="str">
        <f>IFERROR(VLOOKUP(C1613,'CEDARS School FRPL'!$C$4:$H$2393,6,FALSE),"No")</f>
        <v>No</v>
      </c>
      <c r="L1613" s="118" t="str">
        <f>VLOOKUP(A1613,'District Data'!$A$2:$P$321,14,FALSE)</f>
        <v>Yes</v>
      </c>
      <c r="M1613" s="120" t="str">
        <f>IFERROR(IF(AND(VLOOKUP(C1613,'Package 218'!$D:$D,1,FALSE)=C1613,VLOOKUP(C1613,'Package 218'!$D:$F,3,FALSE)="Yes",VLOOKUP(A1613,'District Data'!$A$2:$O$321,14,FALSE)="Yes"),"Yes","No"),"No")</f>
        <v>No</v>
      </c>
      <c r="N1613" s="23" t="str">
        <f t="shared" si="87"/>
        <v>No</v>
      </c>
      <c r="O1613" s="131" t="str">
        <f t="shared" si="88"/>
        <v>No</v>
      </c>
    </row>
    <row r="1614" spans="1:15" x14ac:dyDescent="0.25">
      <c r="A1614" s="136" t="s">
        <v>573</v>
      </c>
      <c r="B1614" s="136" t="s">
        <v>2989</v>
      </c>
      <c r="C1614" s="26">
        <v>4382</v>
      </c>
      <c r="D1614" s="26" t="s">
        <v>594</v>
      </c>
      <c r="E1614" s="114">
        <v>664.54</v>
      </c>
      <c r="F1614" s="114">
        <v>0</v>
      </c>
      <c r="G1614" s="114">
        <v>0</v>
      </c>
      <c r="H1614" s="114">
        <v>0</v>
      </c>
      <c r="I1614" s="114">
        <v>0</v>
      </c>
      <c r="J1614" s="91">
        <f t="shared" si="86"/>
        <v>664.54</v>
      </c>
      <c r="K1614" s="118" t="str">
        <f>IFERROR(VLOOKUP(C1614,'CEDARS School FRPL'!$C$4:$H$2393,6,FALSE),"No")</f>
        <v>No</v>
      </c>
      <c r="L1614" s="118" t="str">
        <f>VLOOKUP(A1614,'District Data'!$A$2:$P$321,14,FALSE)</f>
        <v>Yes</v>
      </c>
      <c r="M1614" s="120" t="str">
        <f>IFERROR(IF(AND(VLOOKUP(C1614,'Package 218'!$D:$D,1,FALSE)=C1614,VLOOKUP(C1614,'Package 218'!$D:$F,3,FALSE)="Yes",VLOOKUP(A1614,'District Data'!$A$2:$O$321,14,FALSE)="Yes"),"Yes","No"),"No")</f>
        <v>No</v>
      </c>
      <c r="N1614" s="23" t="str">
        <f t="shared" si="87"/>
        <v>No</v>
      </c>
      <c r="O1614" s="131" t="str">
        <f t="shared" si="88"/>
        <v>No</v>
      </c>
    </row>
    <row r="1615" spans="1:15" x14ac:dyDescent="0.25">
      <c r="A1615" s="136" t="s">
        <v>573</v>
      </c>
      <c r="B1615" s="136" t="s">
        <v>2989</v>
      </c>
      <c r="C1615" s="26">
        <v>4437</v>
      </c>
      <c r="D1615" s="26" t="s">
        <v>595</v>
      </c>
      <c r="E1615" s="114">
        <v>1010.27</v>
      </c>
      <c r="F1615" s="114">
        <v>0</v>
      </c>
      <c r="G1615" s="114">
        <v>0</v>
      </c>
      <c r="H1615" s="114">
        <v>0</v>
      </c>
      <c r="I1615" s="114">
        <v>0</v>
      </c>
      <c r="J1615" s="91">
        <f t="shared" si="86"/>
        <v>1010.27</v>
      </c>
      <c r="K1615" s="118" t="str">
        <f>IFERROR(VLOOKUP(C1615,'CEDARS School FRPL'!$C$4:$H$2393,6,FALSE),"No")</f>
        <v>No</v>
      </c>
      <c r="L1615" s="118" t="str">
        <f>VLOOKUP(A1615,'District Data'!$A$2:$P$321,14,FALSE)</f>
        <v>Yes</v>
      </c>
      <c r="M1615" s="120" t="str">
        <f>IFERROR(IF(AND(VLOOKUP(C1615,'Package 218'!$D:$D,1,FALSE)=C1615,VLOOKUP(C1615,'Package 218'!$D:$F,3,FALSE)="Yes",VLOOKUP(A1615,'District Data'!$A$2:$O$321,14,FALSE)="Yes"),"Yes","No"),"No")</f>
        <v>No</v>
      </c>
      <c r="N1615" s="23" t="str">
        <f t="shared" si="87"/>
        <v>No</v>
      </c>
      <c r="O1615" s="131" t="str">
        <f t="shared" si="88"/>
        <v>No</v>
      </c>
    </row>
    <row r="1616" spans="1:15" x14ac:dyDescent="0.25">
      <c r="A1616" s="136" t="s">
        <v>573</v>
      </c>
      <c r="B1616" s="136" t="s">
        <v>2989</v>
      </c>
      <c r="C1616" s="26">
        <v>4438</v>
      </c>
      <c r="D1616" s="26" t="s">
        <v>596</v>
      </c>
      <c r="E1616" s="114">
        <v>1966.21</v>
      </c>
      <c r="F1616" s="114">
        <v>0</v>
      </c>
      <c r="G1616" s="114">
        <v>133.94999999999999</v>
      </c>
      <c r="H1616" s="114">
        <v>0</v>
      </c>
      <c r="I1616" s="114">
        <v>0</v>
      </c>
      <c r="J1616" s="91">
        <f t="shared" si="86"/>
        <v>2100.16</v>
      </c>
      <c r="K1616" s="118" t="str">
        <f>IFERROR(VLOOKUP(C1616,'CEDARS School FRPL'!$C$4:$H$2393,6,FALSE),"No")</f>
        <v>No</v>
      </c>
      <c r="L1616" s="118" t="str">
        <f>VLOOKUP(A1616,'District Data'!$A$2:$P$321,14,FALSE)</f>
        <v>Yes</v>
      </c>
      <c r="M1616" s="120" t="str">
        <f>IFERROR(IF(AND(VLOOKUP(C1616,'Package 218'!$D:$D,1,FALSE)=C1616,VLOOKUP(C1616,'Package 218'!$D:$F,3,FALSE)="Yes",VLOOKUP(A1616,'District Data'!$A$2:$O$321,14,FALSE)="Yes"),"Yes","No"),"No")</f>
        <v>No</v>
      </c>
      <c r="N1616" s="23" t="str">
        <f t="shared" si="87"/>
        <v>No</v>
      </c>
      <c r="O1616" s="131" t="str">
        <f t="shared" si="88"/>
        <v>No</v>
      </c>
    </row>
    <row r="1617" spans="1:15" x14ac:dyDescent="0.25">
      <c r="A1617" s="136" t="s">
        <v>573</v>
      </c>
      <c r="B1617" s="136" t="s">
        <v>2989</v>
      </c>
      <c r="C1617" s="26">
        <v>4530</v>
      </c>
      <c r="D1617" s="26" t="s">
        <v>597</v>
      </c>
      <c r="E1617" s="114">
        <v>787.2</v>
      </c>
      <c r="F1617" s="114">
        <v>0</v>
      </c>
      <c r="G1617" s="114">
        <v>0</v>
      </c>
      <c r="H1617" s="114">
        <v>0</v>
      </c>
      <c r="I1617" s="114">
        <v>0</v>
      </c>
      <c r="J1617" s="91">
        <f t="shared" si="86"/>
        <v>787.2</v>
      </c>
      <c r="K1617" s="118" t="str">
        <f>IFERROR(VLOOKUP(C1617,'CEDARS School FRPL'!$C$4:$H$2393,6,FALSE),"No")</f>
        <v>No</v>
      </c>
      <c r="L1617" s="118" t="str">
        <f>VLOOKUP(A1617,'District Data'!$A$2:$P$321,14,FALSE)</f>
        <v>Yes</v>
      </c>
      <c r="M1617" s="120" t="str">
        <f>IFERROR(IF(AND(VLOOKUP(C1617,'Package 218'!$D:$D,1,FALSE)=C1617,VLOOKUP(C1617,'Package 218'!$D:$F,3,FALSE)="Yes",VLOOKUP(A1617,'District Data'!$A$2:$O$321,14,FALSE)="Yes"),"Yes","No"),"No")</f>
        <v>No</v>
      </c>
      <c r="N1617" s="23" t="str">
        <f t="shared" si="87"/>
        <v>No</v>
      </c>
      <c r="O1617" s="131" t="str">
        <f t="shared" si="88"/>
        <v>No</v>
      </c>
    </row>
    <row r="1618" spans="1:15" x14ac:dyDescent="0.25">
      <c r="A1618" s="136" t="s">
        <v>573</v>
      </c>
      <c r="B1618" s="136" t="s">
        <v>2989</v>
      </c>
      <c r="C1618" s="26">
        <v>5091</v>
      </c>
      <c r="D1618" s="26" t="s">
        <v>599</v>
      </c>
      <c r="E1618" s="114">
        <v>645.02</v>
      </c>
      <c r="F1618" s="114">
        <v>0</v>
      </c>
      <c r="G1618" s="114">
        <v>0</v>
      </c>
      <c r="H1618" s="114">
        <v>0</v>
      </c>
      <c r="I1618" s="114">
        <v>0</v>
      </c>
      <c r="J1618" s="91">
        <f t="shared" si="86"/>
        <v>645.02</v>
      </c>
      <c r="K1618" s="118" t="str">
        <f>IFERROR(VLOOKUP(C1618,'CEDARS School FRPL'!$C$4:$H$2393,6,FALSE),"No")</f>
        <v>No</v>
      </c>
      <c r="L1618" s="118" t="str">
        <f>VLOOKUP(A1618,'District Data'!$A$2:$P$321,14,FALSE)</f>
        <v>Yes</v>
      </c>
      <c r="M1618" s="120" t="str">
        <f>IFERROR(IF(AND(VLOOKUP(C1618,'Package 218'!$D:$D,1,FALSE)=C1618,VLOOKUP(C1618,'Package 218'!$D:$F,3,FALSE)="Yes",VLOOKUP(A1618,'District Data'!$A$2:$O$321,14,FALSE)="Yes"),"Yes","No"),"No")</f>
        <v>No</v>
      </c>
      <c r="N1618" s="23" t="str">
        <f t="shared" si="87"/>
        <v>No</v>
      </c>
      <c r="O1618" s="131" t="str">
        <f t="shared" si="88"/>
        <v>No</v>
      </c>
    </row>
    <row r="1619" spans="1:15" x14ac:dyDescent="0.25">
      <c r="A1619" s="136" t="s">
        <v>573</v>
      </c>
      <c r="B1619" s="136" t="s">
        <v>2989</v>
      </c>
      <c r="C1619" s="26">
        <v>5570</v>
      </c>
      <c r="D1619" s="26" t="s">
        <v>2763</v>
      </c>
      <c r="E1619" s="114">
        <v>719.7</v>
      </c>
      <c r="F1619" s="114">
        <v>9.2200000000000006</v>
      </c>
      <c r="G1619" s="114">
        <v>0</v>
      </c>
      <c r="H1619" s="114">
        <v>0</v>
      </c>
      <c r="I1619" s="114">
        <v>0</v>
      </c>
      <c r="J1619" s="91">
        <f t="shared" si="86"/>
        <v>728.92000000000007</v>
      </c>
      <c r="K1619" s="118" t="str">
        <f>IFERROR(VLOOKUP(C1619,'CEDARS School FRPL'!$C$4:$H$2393,6,FALSE),"No")</f>
        <v>No</v>
      </c>
      <c r="L1619" s="118" t="str">
        <f>VLOOKUP(A1619,'District Data'!$A$2:$P$321,14,FALSE)</f>
        <v>Yes</v>
      </c>
      <c r="M1619" s="120" t="str">
        <f>IFERROR(IF(AND(VLOOKUP(C1619,'Package 218'!$D:$D,1,FALSE)=C1619,VLOOKUP(C1619,'Package 218'!$D:$F,3,FALSE)="Yes",VLOOKUP(A1619,'District Data'!$A$2:$O$321,14,FALSE)="Yes"),"Yes","No"),"No")</f>
        <v>No</v>
      </c>
      <c r="N1619" s="23" t="str">
        <f t="shared" si="87"/>
        <v>No</v>
      </c>
      <c r="O1619" s="131" t="str">
        <f t="shared" si="88"/>
        <v>No</v>
      </c>
    </row>
    <row r="1620" spans="1:15" x14ac:dyDescent="0.25">
      <c r="A1620" s="136" t="s">
        <v>573</v>
      </c>
      <c r="B1620" s="136" t="s">
        <v>2989</v>
      </c>
      <c r="C1620" s="26">
        <v>5735</v>
      </c>
      <c r="D1620" s="26" t="s">
        <v>2882</v>
      </c>
      <c r="E1620" s="114">
        <v>32.5</v>
      </c>
      <c r="F1620" s="114">
        <v>0</v>
      </c>
      <c r="G1620" s="114">
        <v>0</v>
      </c>
      <c r="H1620" s="114">
        <v>0</v>
      </c>
      <c r="I1620" s="114">
        <v>4.84</v>
      </c>
      <c r="J1620" s="91">
        <f t="shared" si="86"/>
        <v>37.340000000000003</v>
      </c>
      <c r="K1620" s="118" t="str">
        <f>IFERROR(VLOOKUP(C1620,'CEDARS School FRPL'!$C$4:$H$2393,6,FALSE),"No")</f>
        <v>Yes</v>
      </c>
      <c r="L1620" s="118" t="str">
        <f>VLOOKUP(A1620,'District Data'!$A$2:$P$321,14,FALSE)</f>
        <v>Yes</v>
      </c>
      <c r="M1620" s="120" t="str">
        <f>IFERROR(IF(AND(VLOOKUP(C1620,'Package 218'!$D:$D,1,FALSE)=C1620,VLOOKUP(C1620,'Package 218'!$D:$F,3,FALSE)="Yes",VLOOKUP(A1620,'District Data'!$A$2:$O$321,14,FALSE)="Yes"),"Yes","No"),"No")</f>
        <v>No</v>
      </c>
      <c r="N1620" s="23" t="str">
        <f t="shared" si="87"/>
        <v>No</v>
      </c>
      <c r="O1620" s="131" t="str">
        <f t="shared" si="88"/>
        <v>No</v>
      </c>
    </row>
    <row r="1621" spans="1:15" x14ac:dyDescent="0.25">
      <c r="A1621" s="136" t="s">
        <v>986</v>
      </c>
      <c r="B1621" s="136" t="s">
        <v>3035</v>
      </c>
      <c r="C1621" s="26">
        <v>1753</v>
      </c>
      <c r="D1621" s="26" t="s">
        <v>987</v>
      </c>
      <c r="E1621" s="114">
        <v>26.86</v>
      </c>
      <c r="F1621" s="114">
        <v>0</v>
      </c>
      <c r="G1621" s="114">
        <v>0</v>
      </c>
      <c r="H1621" s="114">
        <v>0</v>
      </c>
      <c r="I1621" s="114">
        <v>0</v>
      </c>
      <c r="J1621" s="91">
        <f t="shared" si="86"/>
        <v>26.86</v>
      </c>
      <c r="K1621" s="118" t="str">
        <f>IFERROR(VLOOKUP(C1621,'CEDARS School FRPL'!$C$4:$H$2393,6,FALSE),"No")</f>
        <v>No</v>
      </c>
      <c r="L1621" s="118" t="str">
        <f>VLOOKUP(A1621,'District Data'!$A$2:$P$321,14,FALSE)</f>
        <v>Yes</v>
      </c>
      <c r="M1621" s="120" t="str">
        <f>IFERROR(IF(AND(VLOOKUP(C1621,'Package 218'!$D:$D,1,FALSE)=C1621,VLOOKUP(C1621,'Package 218'!$D:$F,3,FALSE)="Yes",VLOOKUP(A1621,'District Data'!$A$2:$O$321,14,FALSE)="Yes"),"Yes","No"),"No")</f>
        <v>No</v>
      </c>
      <c r="N1621" s="23" t="str">
        <f t="shared" si="87"/>
        <v>No</v>
      </c>
      <c r="O1621" s="131" t="str">
        <f t="shared" si="88"/>
        <v>No</v>
      </c>
    </row>
    <row r="1622" spans="1:15" x14ac:dyDescent="0.25">
      <c r="A1622" s="136" t="s">
        <v>986</v>
      </c>
      <c r="B1622" s="136" t="s">
        <v>3035</v>
      </c>
      <c r="C1622" s="26">
        <v>2426</v>
      </c>
      <c r="D1622" s="26" t="s">
        <v>988</v>
      </c>
      <c r="E1622" s="114">
        <v>1858.17</v>
      </c>
      <c r="F1622" s="114">
        <v>0</v>
      </c>
      <c r="G1622" s="114">
        <v>206.63</v>
      </c>
      <c r="H1622" s="114">
        <v>0</v>
      </c>
      <c r="I1622" s="114">
        <v>3.95</v>
      </c>
      <c r="J1622" s="91">
        <f t="shared" si="86"/>
        <v>2068.75</v>
      </c>
      <c r="K1622" s="118" t="str">
        <f>IFERROR(VLOOKUP(C1622,'CEDARS School FRPL'!$C$4:$H$2393,6,FALSE),"No")</f>
        <v>No</v>
      </c>
      <c r="L1622" s="118" t="str">
        <f>VLOOKUP(A1622,'District Data'!$A$2:$P$321,14,FALSE)</f>
        <v>Yes</v>
      </c>
      <c r="M1622" s="120" t="str">
        <f>IFERROR(IF(AND(VLOOKUP(C1622,'Package 218'!$D:$D,1,FALSE)=C1622,VLOOKUP(C1622,'Package 218'!$D:$F,3,FALSE)="Yes",VLOOKUP(A1622,'District Data'!$A$2:$O$321,14,FALSE)="Yes"),"Yes","No"),"No")</f>
        <v>No</v>
      </c>
      <c r="N1622" s="23" t="str">
        <f t="shared" si="87"/>
        <v>No</v>
      </c>
      <c r="O1622" s="131" t="str">
        <f t="shared" si="88"/>
        <v>No</v>
      </c>
    </row>
    <row r="1623" spans="1:15" x14ac:dyDescent="0.25">
      <c r="A1623" s="136" t="s">
        <v>986</v>
      </c>
      <c r="B1623" s="136" t="s">
        <v>3035</v>
      </c>
      <c r="C1623" s="26">
        <v>2884</v>
      </c>
      <c r="D1623" s="26" t="s">
        <v>989</v>
      </c>
      <c r="E1623" s="114">
        <v>527.86</v>
      </c>
      <c r="F1623" s="114">
        <v>0</v>
      </c>
      <c r="G1623" s="114">
        <v>0</v>
      </c>
      <c r="H1623" s="114">
        <v>0</v>
      </c>
      <c r="I1623" s="114">
        <v>0</v>
      </c>
      <c r="J1623" s="91">
        <f t="shared" si="86"/>
        <v>527.86</v>
      </c>
      <c r="K1623" s="118" t="str">
        <f>IFERROR(VLOOKUP(C1623,'CEDARS School FRPL'!$C$4:$H$2393,6,FALSE),"No")</f>
        <v>No</v>
      </c>
      <c r="L1623" s="118" t="str">
        <f>VLOOKUP(A1623,'District Data'!$A$2:$P$321,14,FALSE)</f>
        <v>Yes</v>
      </c>
      <c r="M1623" s="120" t="str">
        <f>IFERROR(IF(AND(VLOOKUP(C1623,'Package 218'!$D:$D,1,FALSE)=C1623,VLOOKUP(C1623,'Package 218'!$D:$F,3,FALSE)="Yes",VLOOKUP(A1623,'District Data'!$A$2:$O$321,14,FALSE)="Yes"),"Yes","No"),"No")</f>
        <v>No</v>
      </c>
      <c r="N1623" s="23" t="str">
        <f t="shared" si="87"/>
        <v>No</v>
      </c>
      <c r="O1623" s="131" t="str">
        <f t="shared" si="88"/>
        <v>No</v>
      </c>
    </row>
    <row r="1624" spans="1:15" x14ac:dyDescent="0.25">
      <c r="A1624" s="136" t="s">
        <v>986</v>
      </c>
      <c r="B1624" s="136" t="s">
        <v>3035</v>
      </c>
      <c r="C1624" s="26">
        <v>2885</v>
      </c>
      <c r="D1624" s="26" t="s">
        <v>990</v>
      </c>
      <c r="E1624" s="114">
        <v>776.95</v>
      </c>
      <c r="F1624" s="114">
        <v>0</v>
      </c>
      <c r="G1624" s="114">
        <v>0</v>
      </c>
      <c r="H1624" s="114">
        <v>0</v>
      </c>
      <c r="I1624" s="114">
        <v>0</v>
      </c>
      <c r="J1624" s="91">
        <f t="shared" si="86"/>
        <v>776.95</v>
      </c>
      <c r="K1624" s="118" t="str">
        <f>IFERROR(VLOOKUP(C1624,'CEDARS School FRPL'!$C$4:$H$2393,6,FALSE),"No")</f>
        <v>No</v>
      </c>
      <c r="L1624" s="118" t="str">
        <f>VLOOKUP(A1624,'District Data'!$A$2:$P$321,14,FALSE)</f>
        <v>Yes</v>
      </c>
      <c r="M1624" s="120" t="str">
        <f>IFERROR(IF(AND(VLOOKUP(C1624,'Package 218'!$D:$D,1,FALSE)=C1624,VLOOKUP(C1624,'Package 218'!$D:$F,3,FALSE)="Yes",VLOOKUP(A1624,'District Data'!$A$2:$O$321,14,FALSE)="Yes"),"Yes","No"),"No")</f>
        <v>No</v>
      </c>
      <c r="N1624" s="23" t="str">
        <f t="shared" si="87"/>
        <v>No</v>
      </c>
      <c r="O1624" s="131" t="str">
        <f t="shared" si="88"/>
        <v>No</v>
      </c>
    </row>
    <row r="1625" spans="1:15" x14ac:dyDescent="0.25">
      <c r="A1625" s="136" t="s">
        <v>986</v>
      </c>
      <c r="B1625" s="136" t="s">
        <v>3035</v>
      </c>
      <c r="C1625" s="26">
        <v>3408</v>
      </c>
      <c r="D1625" s="26" t="s">
        <v>991</v>
      </c>
      <c r="E1625" s="114">
        <v>699.5</v>
      </c>
      <c r="F1625" s="114">
        <v>0</v>
      </c>
      <c r="G1625" s="114">
        <v>0</v>
      </c>
      <c r="H1625" s="114">
        <v>0</v>
      </c>
      <c r="I1625" s="114">
        <v>0</v>
      </c>
      <c r="J1625" s="91">
        <f t="shared" si="86"/>
        <v>699.5</v>
      </c>
      <c r="K1625" s="118" t="str">
        <f>IFERROR(VLOOKUP(C1625,'CEDARS School FRPL'!$C$4:$H$2393,6,FALSE),"No")</f>
        <v>No</v>
      </c>
      <c r="L1625" s="118" t="str">
        <f>VLOOKUP(A1625,'District Data'!$A$2:$P$321,14,FALSE)</f>
        <v>Yes</v>
      </c>
      <c r="M1625" s="120" t="str">
        <f>IFERROR(IF(AND(VLOOKUP(C1625,'Package 218'!$D:$D,1,FALSE)=C1625,VLOOKUP(C1625,'Package 218'!$D:$F,3,FALSE)="Yes",VLOOKUP(A1625,'District Data'!$A$2:$O$321,14,FALSE)="Yes"),"Yes","No"),"No")</f>
        <v>No</v>
      </c>
      <c r="N1625" s="23" t="str">
        <f t="shared" si="87"/>
        <v>No</v>
      </c>
      <c r="O1625" s="131" t="str">
        <f t="shared" si="88"/>
        <v>No</v>
      </c>
    </row>
    <row r="1626" spans="1:15" x14ac:dyDescent="0.25">
      <c r="A1626" s="136" t="s">
        <v>986</v>
      </c>
      <c r="B1626" s="136" t="s">
        <v>3035</v>
      </c>
      <c r="C1626" s="26">
        <v>3753</v>
      </c>
      <c r="D1626" s="26" t="s">
        <v>654</v>
      </c>
      <c r="E1626" s="114">
        <v>663.81</v>
      </c>
      <c r="F1626" s="114">
        <v>0</v>
      </c>
      <c r="G1626" s="114">
        <v>0</v>
      </c>
      <c r="H1626" s="114">
        <v>0</v>
      </c>
      <c r="I1626" s="114">
        <v>0</v>
      </c>
      <c r="J1626" s="91">
        <f t="shared" si="86"/>
        <v>663.81</v>
      </c>
      <c r="K1626" s="118" t="str">
        <f>IFERROR(VLOOKUP(C1626,'CEDARS School FRPL'!$C$4:$H$2393,6,FALSE),"No")</f>
        <v>No</v>
      </c>
      <c r="L1626" s="118" t="str">
        <f>VLOOKUP(A1626,'District Data'!$A$2:$P$321,14,FALSE)</f>
        <v>Yes</v>
      </c>
      <c r="M1626" s="120" t="str">
        <f>IFERROR(IF(AND(VLOOKUP(C1626,'Package 218'!$D:$D,1,FALSE)=C1626,VLOOKUP(C1626,'Package 218'!$D:$F,3,FALSE)="Yes",VLOOKUP(A1626,'District Data'!$A$2:$O$321,14,FALSE)="Yes"),"Yes","No"),"No")</f>
        <v>No</v>
      </c>
      <c r="N1626" s="23" t="str">
        <f t="shared" si="87"/>
        <v>No</v>
      </c>
      <c r="O1626" s="131" t="str">
        <f t="shared" si="88"/>
        <v>No</v>
      </c>
    </row>
    <row r="1627" spans="1:15" x14ac:dyDescent="0.25">
      <c r="A1627" s="136" t="s">
        <v>986</v>
      </c>
      <c r="B1627" s="136" t="s">
        <v>3035</v>
      </c>
      <c r="C1627" s="26">
        <v>4139</v>
      </c>
      <c r="D1627" s="26" t="s">
        <v>992</v>
      </c>
      <c r="E1627" s="114">
        <v>809.45</v>
      </c>
      <c r="F1627" s="114">
        <v>0</v>
      </c>
      <c r="G1627" s="114">
        <v>0</v>
      </c>
      <c r="H1627" s="114">
        <v>0</v>
      </c>
      <c r="I1627" s="114">
        <v>0</v>
      </c>
      <c r="J1627" s="91">
        <f t="shared" si="86"/>
        <v>809.45</v>
      </c>
      <c r="K1627" s="118" t="str">
        <f>IFERROR(VLOOKUP(C1627,'CEDARS School FRPL'!$C$4:$H$2393,6,FALSE),"No")</f>
        <v>No</v>
      </c>
      <c r="L1627" s="118" t="str">
        <f>VLOOKUP(A1627,'District Data'!$A$2:$P$321,14,FALSE)</f>
        <v>Yes</v>
      </c>
      <c r="M1627" s="120" t="str">
        <f>IFERROR(IF(AND(VLOOKUP(C1627,'Package 218'!$D:$D,1,FALSE)=C1627,VLOOKUP(C1627,'Package 218'!$D:$F,3,FALSE)="Yes",VLOOKUP(A1627,'District Data'!$A$2:$O$321,14,FALSE)="Yes"),"Yes","No"),"No")</f>
        <v>No</v>
      </c>
      <c r="N1627" s="23" t="str">
        <f t="shared" si="87"/>
        <v>No</v>
      </c>
      <c r="O1627" s="131" t="str">
        <f t="shared" si="88"/>
        <v>No</v>
      </c>
    </row>
    <row r="1628" spans="1:15" x14ac:dyDescent="0.25">
      <c r="A1628" s="136" t="s">
        <v>986</v>
      </c>
      <c r="B1628" s="136" t="s">
        <v>3035</v>
      </c>
      <c r="C1628" s="26">
        <v>4391</v>
      </c>
      <c r="D1628" s="26" t="s">
        <v>728</v>
      </c>
      <c r="E1628" s="114">
        <v>647.58000000000004</v>
      </c>
      <c r="F1628" s="114">
        <v>0</v>
      </c>
      <c r="G1628" s="114">
        <v>0</v>
      </c>
      <c r="H1628" s="114">
        <v>0</v>
      </c>
      <c r="I1628" s="114">
        <v>0</v>
      </c>
      <c r="J1628" s="91">
        <f t="shared" si="86"/>
        <v>647.58000000000004</v>
      </c>
      <c r="K1628" s="118" t="str">
        <f>IFERROR(VLOOKUP(C1628,'CEDARS School FRPL'!$C$4:$H$2393,6,FALSE),"No")</f>
        <v>No</v>
      </c>
      <c r="L1628" s="118" t="str">
        <f>VLOOKUP(A1628,'District Data'!$A$2:$P$321,14,FALSE)</f>
        <v>Yes</v>
      </c>
      <c r="M1628" s="120" t="str">
        <f>IFERROR(IF(AND(VLOOKUP(C1628,'Package 218'!$D:$D,1,FALSE)=C1628,VLOOKUP(C1628,'Package 218'!$D:$F,3,FALSE)="Yes",VLOOKUP(A1628,'District Data'!$A$2:$O$321,14,FALSE)="Yes"),"Yes","No"),"No")</f>
        <v>No</v>
      </c>
      <c r="N1628" s="23" t="str">
        <f t="shared" si="87"/>
        <v>No</v>
      </c>
      <c r="O1628" s="131" t="str">
        <f t="shared" si="88"/>
        <v>No</v>
      </c>
    </row>
    <row r="1629" spans="1:15" x14ac:dyDescent="0.25">
      <c r="A1629" s="136" t="s">
        <v>986</v>
      </c>
      <c r="B1629" s="136" t="s">
        <v>3035</v>
      </c>
      <c r="C1629" s="26">
        <v>4392</v>
      </c>
      <c r="D1629" s="26" t="s">
        <v>993</v>
      </c>
      <c r="E1629" s="114">
        <v>557.29999999999995</v>
      </c>
      <c r="F1629" s="114">
        <v>0</v>
      </c>
      <c r="G1629" s="114">
        <v>0</v>
      </c>
      <c r="H1629" s="114">
        <v>0</v>
      </c>
      <c r="I1629" s="114">
        <v>0</v>
      </c>
      <c r="J1629" s="91">
        <f t="shared" si="86"/>
        <v>557.29999999999995</v>
      </c>
      <c r="K1629" s="118" t="str">
        <f>IFERROR(VLOOKUP(C1629,'CEDARS School FRPL'!$C$4:$H$2393,6,FALSE),"No")</f>
        <v>No</v>
      </c>
      <c r="L1629" s="118" t="str">
        <f>VLOOKUP(A1629,'District Data'!$A$2:$P$321,14,FALSE)</f>
        <v>Yes</v>
      </c>
      <c r="M1629" s="120" t="str">
        <f>IFERROR(IF(AND(VLOOKUP(C1629,'Package 218'!$D:$D,1,FALSE)=C1629,VLOOKUP(C1629,'Package 218'!$D:$F,3,FALSE)="Yes",VLOOKUP(A1629,'District Data'!$A$2:$O$321,14,FALSE)="Yes"),"Yes","No"),"No")</f>
        <v>No</v>
      </c>
      <c r="N1629" s="23" t="str">
        <f t="shared" si="87"/>
        <v>No</v>
      </c>
      <c r="O1629" s="131" t="str">
        <f t="shared" si="88"/>
        <v>No</v>
      </c>
    </row>
    <row r="1630" spans="1:15" x14ac:dyDescent="0.25">
      <c r="A1630" s="136" t="s">
        <v>986</v>
      </c>
      <c r="B1630" s="136" t="s">
        <v>3035</v>
      </c>
      <c r="C1630" s="26">
        <v>4534</v>
      </c>
      <c r="D1630" s="26" t="s">
        <v>350</v>
      </c>
      <c r="E1630" s="114">
        <v>564.30999999999995</v>
      </c>
      <c r="F1630" s="114">
        <v>0</v>
      </c>
      <c r="G1630" s="114">
        <v>0</v>
      </c>
      <c r="H1630" s="114">
        <v>0</v>
      </c>
      <c r="I1630" s="114">
        <v>0</v>
      </c>
      <c r="J1630" s="91">
        <f t="shared" si="86"/>
        <v>564.30999999999995</v>
      </c>
      <c r="K1630" s="118" t="str">
        <f>IFERROR(VLOOKUP(C1630,'CEDARS School FRPL'!$C$4:$H$2393,6,FALSE),"No")</f>
        <v>No</v>
      </c>
      <c r="L1630" s="118" t="str">
        <f>VLOOKUP(A1630,'District Data'!$A$2:$P$321,14,FALSE)</f>
        <v>Yes</v>
      </c>
      <c r="M1630" s="120" t="str">
        <f>IFERROR(IF(AND(VLOOKUP(C1630,'Package 218'!$D:$D,1,FALSE)=C1630,VLOOKUP(C1630,'Package 218'!$D:$F,3,FALSE)="Yes",VLOOKUP(A1630,'District Data'!$A$2:$O$321,14,FALSE)="Yes"),"Yes","No"),"No")</f>
        <v>No</v>
      </c>
      <c r="N1630" s="23" t="str">
        <f t="shared" si="87"/>
        <v>No</v>
      </c>
      <c r="O1630" s="131" t="str">
        <f t="shared" si="88"/>
        <v>No</v>
      </c>
    </row>
    <row r="1631" spans="1:15" x14ac:dyDescent="0.25">
      <c r="A1631" s="136" t="s">
        <v>986</v>
      </c>
      <c r="B1631" s="136" t="s">
        <v>3035</v>
      </c>
      <c r="C1631" s="26">
        <v>5099</v>
      </c>
      <c r="D1631" s="26" t="s">
        <v>994</v>
      </c>
      <c r="E1631" s="114">
        <v>1434.5</v>
      </c>
      <c r="F1631" s="114">
        <v>0</v>
      </c>
      <c r="G1631" s="114">
        <v>0</v>
      </c>
      <c r="H1631" s="114">
        <v>0</v>
      </c>
      <c r="I1631" s="114">
        <v>2.38</v>
      </c>
      <c r="J1631" s="91">
        <f t="shared" si="86"/>
        <v>1436.88</v>
      </c>
      <c r="K1631" s="118" t="str">
        <f>IFERROR(VLOOKUP(C1631,'CEDARS School FRPL'!$C$4:$H$2393,6,FALSE),"No")</f>
        <v>No</v>
      </c>
      <c r="L1631" s="118" t="str">
        <f>VLOOKUP(A1631,'District Data'!$A$2:$P$321,14,FALSE)</f>
        <v>Yes</v>
      </c>
      <c r="M1631" s="120" t="str">
        <f>IFERROR(IF(AND(VLOOKUP(C1631,'Package 218'!$D:$D,1,FALSE)=C1631,VLOOKUP(C1631,'Package 218'!$D:$F,3,FALSE)="Yes",VLOOKUP(A1631,'District Data'!$A$2:$O$321,14,FALSE)="Yes"),"Yes","No"),"No")</f>
        <v>No</v>
      </c>
      <c r="N1631" s="23" t="str">
        <f t="shared" si="87"/>
        <v>No</v>
      </c>
      <c r="O1631" s="131" t="str">
        <f t="shared" si="88"/>
        <v>No</v>
      </c>
    </row>
    <row r="1632" spans="1:15" x14ac:dyDescent="0.25">
      <c r="A1632" s="136" t="s">
        <v>986</v>
      </c>
      <c r="B1632" s="136" t="s">
        <v>3035</v>
      </c>
      <c r="C1632" s="26">
        <v>5477</v>
      </c>
      <c r="D1632" s="26" t="s">
        <v>2742</v>
      </c>
      <c r="E1632" s="114">
        <v>625.35</v>
      </c>
      <c r="F1632" s="114">
        <v>0</v>
      </c>
      <c r="G1632" s="114">
        <v>0</v>
      </c>
      <c r="H1632" s="114">
        <v>0</v>
      </c>
      <c r="I1632" s="114">
        <v>0</v>
      </c>
      <c r="J1632" s="91">
        <f t="shared" si="86"/>
        <v>625.35</v>
      </c>
      <c r="K1632" s="118" t="str">
        <f>IFERROR(VLOOKUP(C1632,'CEDARS School FRPL'!$C$4:$H$2393,6,FALSE),"No")</f>
        <v>No</v>
      </c>
      <c r="L1632" s="118" t="str">
        <f>VLOOKUP(A1632,'District Data'!$A$2:$P$321,14,FALSE)</f>
        <v>Yes</v>
      </c>
      <c r="M1632" s="120" t="str">
        <f>IFERROR(IF(AND(VLOOKUP(C1632,'Package 218'!$D:$D,1,FALSE)=C1632,VLOOKUP(C1632,'Package 218'!$D:$F,3,FALSE)="Yes",VLOOKUP(A1632,'District Data'!$A$2:$O$321,14,FALSE)="Yes"),"Yes","No"),"No")</f>
        <v>No</v>
      </c>
      <c r="N1632" s="23" t="str">
        <f t="shared" si="87"/>
        <v>No</v>
      </c>
      <c r="O1632" s="131" t="str">
        <f t="shared" si="88"/>
        <v>No</v>
      </c>
    </row>
    <row r="1633" spans="1:15" x14ac:dyDescent="0.25">
      <c r="A1633" s="136" t="s">
        <v>1229</v>
      </c>
      <c r="B1633" s="136" t="s">
        <v>3071</v>
      </c>
      <c r="C1633" s="26">
        <v>1848</v>
      </c>
      <c r="D1633" s="26" t="s">
        <v>205</v>
      </c>
      <c r="E1633" s="114">
        <v>27.82</v>
      </c>
      <c r="F1633" s="114">
        <v>0</v>
      </c>
      <c r="G1633" s="114">
        <v>0</v>
      </c>
      <c r="H1633" s="114">
        <v>0</v>
      </c>
      <c r="I1633" s="114">
        <v>0</v>
      </c>
      <c r="J1633" s="91">
        <f t="shared" si="86"/>
        <v>27.82</v>
      </c>
      <c r="K1633" s="118" t="str">
        <f>IFERROR(VLOOKUP(C1633,'CEDARS School FRPL'!$C$4:$H$2393,6,FALSE),"No")</f>
        <v>No</v>
      </c>
      <c r="L1633" s="118" t="str">
        <f>VLOOKUP(A1633,'District Data'!$A$2:$P$321,14,FALSE)</f>
        <v>Yes</v>
      </c>
      <c r="M1633" s="120" t="str">
        <f>IFERROR(IF(AND(VLOOKUP(C1633,'Package 218'!$D:$D,1,FALSE)=C1633,VLOOKUP(C1633,'Package 218'!$D:$F,3,FALSE)="Yes",VLOOKUP(A1633,'District Data'!$A$2:$O$321,14,FALSE)="Yes"),"Yes","No"),"No")</f>
        <v>No</v>
      </c>
      <c r="N1633" s="23" t="str">
        <f t="shared" si="87"/>
        <v>No</v>
      </c>
      <c r="O1633" s="131" t="str">
        <f t="shared" si="88"/>
        <v>No</v>
      </c>
    </row>
    <row r="1634" spans="1:15" x14ac:dyDescent="0.25">
      <c r="A1634" s="136" t="s">
        <v>1229</v>
      </c>
      <c r="B1634" s="136" t="s">
        <v>3071</v>
      </c>
      <c r="C1634" s="26">
        <v>2886</v>
      </c>
      <c r="D1634" s="26" t="s">
        <v>1230</v>
      </c>
      <c r="E1634" s="114">
        <v>515.1</v>
      </c>
      <c r="F1634" s="114">
        <v>0</v>
      </c>
      <c r="G1634" s="114">
        <v>0</v>
      </c>
      <c r="H1634" s="114">
        <v>0</v>
      </c>
      <c r="I1634" s="114">
        <v>0</v>
      </c>
      <c r="J1634" s="91">
        <f t="shared" si="86"/>
        <v>515.1</v>
      </c>
      <c r="K1634" s="118" t="str">
        <f>IFERROR(VLOOKUP(C1634,'CEDARS School FRPL'!$C$4:$H$2393,6,FALSE),"No")</f>
        <v>Yes</v>
      </c>
      <c r="L1634" s="118" t="str">
        <f>VLOOKUP(A1634,'District Data'!$A$2:$P$321,14,FALSE)</f>
        <v>Yes</v>
      </c>
      <c r="M1634" s="120" t="str">
        <f>IFERROR(IF(AND(VLOOKUP(C1634,'Package 218'!$D:$D,1,FALSE)=C1634,VLOOKUP(C1634,'Package 218'!$D:$F,3,FALSE)="Yes",VLOOKUP(A1634,'District Data'!$A$2:$O$321,14,FALSE)="Yes"),"Yes","No"),"No")</f>
        <v>Yes</v>
      </c>
      <c r="N1634" s="23" t="str">
        <f t="shared" si="87"/>
        <v>Yes</v>
      </c>
      <c r="O1634" s="131" t="str">
        <f t="shared" si="88"/>
        <v>Yes</v>
      </c>
    </row>
    <row r="1635" spans="1:15" x14ac:dyDescent="0.25">
      <c r="A1635" s="136" t="s">
        <v>1229</v>
      </c>
      <c r="B1635" s="136" t="s">
        <v>3071</v>
      </c>
      <c r="C1635" s="26">
        <v>3120</v>
      </c>
      <c r="D1635" s="26" t="s">
        <v>1231</v>
      </c>
      <c r="E1635" s="114">
        <v>814.6</v>
      </c>
      <c r="F1635" s="114">
        <v>0</v>
      </c>
      <c r="G1635" s="114">
        <v>0</v>
      </c>
      <c r="H1635" s="114">
        <v>0</v>
      </c>
      <c r="I1635" s="114">
        <v>0</v>
      </c>
      <c r="J1635" s="91">
        <f t="shared" si="86"/>
        <v>814.6</v>
      </c>
      <c r="K1635" s="118" t="str">
        <f>IFERROR(VLOOKUP(C1635,'CEDARS School FRPL'!$C$4:$H$2393,6,FALSE),"No")</f>
        <v>No</v>
      </c>
      <c r="L1635" s="118" t="str">
        <f>VLOOKUP(A1635,'District Data'!$A$2:$P$321,14,FALSE)</f>
        <v>Yes</v>
      </c>
      <c r="M1635" s="120" t="str">
        <f>IFERROR(IF(AND(VLOOKUP(C1635,'Package 218'!$D:$D,1,FALSE)=C1635,VLOOKUP(C1635,'Package 218'!$D:$F,3,FALSE)="Yes",VLOOKUP(A1635,'District Data'!$A$2:$O$321,14,FALSE)="Yes"),"Yes","No"),"No")</f>
        <v>No</v>
      </c>
      <c r="N1635" s="23" t="str">
        <f t="shared" si="87"/>
        <v>No</v>
      </c>
      <c r="O1635" s="131" t="str">
        <f t="shared" si="88"/>
        <v>No</v>
      </c>
    </row>
    <row r="1636" spans="1:15" x14ac:dyDescent="0.25">
      <c r="A1636" s="136" t="s">
        <v>1229</v>
      </c>
      <c r="B1636" s="136" t="s">
        <v>3071</v>
      </c>
      <c r="C1636" s="26">
        <v>3121</v>
      </c>
      <c r="D1636" s="26" t="s">
        <v>1232</v>
      </c>
      <c r="E1636" s="114">
        <v>583</v>
      </c>
      <c r="F1636" s="114">
        <v>0</v>
      </c>
      <c r="G1636" s="114">
        <v>0</v>
      </c>
      <c r="H1636" s="114">
        <v>0</v>
      </c>
      <c r="I1636" s="114">
        <v>0</v>
      </c>
      <c r="J1636" s="91">
        <f t="shared" si="86"/>
        <v>583</v>
      </c>
      <c r="K1636" s="118" t="str">
        <f>IFERROR(VLOOKUP(C1636,'CEDARS School FRPL'!$C$4:$H$2393,6,FALSE),"No")</f>
        <v>Yes</v>
      </c>
      <c r="L1636" s="118" t="str">
        <f>VLOOKUP(A1636,'District Data'!$A$2:$P$321,14,FALSE)</f>
        <v>Yes</v>
      </c>
      <c r="M1636" s="120" t="str">
        <f>IFERROR(IF(AND(VLOOKUP(C1636,'Package 218'!$D:$D,1,FALSE)=C1636,VLOOKUP(C1636,'Package 218'!$D:$F,3,FALSE)="Yes",VLOOKUP(A1636,'District Data'!$A$2:$O$321,14,FALSE)="Yes"),"Yes","No"),"No")</f>
        <v>Yes</v>
      </c>
      <c r="N1636" s="23" t="str">
        <f t="shared" si="87"/>
        <v>Yes</v>
      </c>
      <c r="O1636" s="131" t="str">
        <f t="shared" si="88"/>
        <v>Yes</v>
      </c>
    </row>
    <row r="1637" spans="1:15" x14ac:dyDescent="0.25">
      <c r="A1637" s="136" t="s">
        <v>1229</v>
      </c>
      <c r="B1637" s="26" t="s">
        <v>3071</v>
      </c>
      <c r="C1637" s="26">
        <v>3687</v>
      </c>
      <c r="D1637" t="s">
        <v>1233</v>
      </c>
      <c r="E1637" s="114">
        <v>469.35</v>
      </c>
      <c r="F1637" s="114">
        <v>0</v>
      </c>
      <c r="G1637" s="114">
        <v>0</v>
      </c>
      <c r="H1637" s="114">
        <v>0</v>
      </c>
      <c r="I1637" s="114">
        <v>0</v>
      </c>
      <c r="J1637" s="91">
        <f t="shared" si="86"/>
        <v>469.35</v>
      </c>
      <c r="K1637" s="118" t="str">
        <f>IFERROR(VLOOKUP(C1637,'CEDARS School FRPL'!$C$4:$H$2393,6,FALSE),"No")</f>
        <v>No</v>
      </c>
      <c r="L1637" s="118" t="str">
        <f>VLOOKUP(A1637,'District Data'!$A$2:$P$321,14,FALSE)</f>
        <v>Yes</v>
      </c>
      <c r="M1637" s="120" t="str">
        <f>IFERROR(IF(AND(VLOOKUP(C1637,'Package 218'!$D:$D,1,FALSE)=C1637,VLOOKUP(C1637,'Package 218'!$D:$F,3,FALSE)="Yes",VLOOKUP(A1637,'District Data'!$A$2:$O$321,14,FALSE)="Yes"),"Yes","No"),"No")</f>
        <v>No</v>
      </c>
      <c r="N1637" s="23" t="str">
        <f t="shared" si="87"/>
        <v>No</v>
      </c>
      <c r="O1637" s="131" t="str">
        <f t="shared" si="88"/>
        <v>No</v>
      </c>
    </row>
    <row r="1638" spans="1:15" x14ac:dyDescent="0.25">
      <c r="A1638" s="136" t="s">
        <v>1229</v>
      </c>
      <c r="B1638" s="136" t="s">
        <v>3071</v>
      </c>
      <c r="C1638" s="26">
        <v>3688</v>
      </c>
      <c r="D1638" s="26" t="s">
        <v>1234</v>
      </c>
      <c r="E1638" s="114">
        <v>1877.95</v>
      </c>
      <c r="F1638" s="114">
        <v>0</v>
      </c>
      <c r="G1638" s="114">
        <v>117.10000000000001</v>
      </c>
      <c r="H1638" s="114">
        <v>0</v>
      </c>
      <c r="I1638" s="114">
        <v>0</v>
      </c>
      <c r="J1638" s="91">
        <f t="shared" si="86"/>
        <v>1995.05</v>
      </c>
      <c r="K1638" s="118" t="str">
        <f>IFERROR(VLOOKUP(C1638,'CEDARS School FRPL'!$C$4:$H$2393,6,FALSE),"No")</f>
        <v>Yes</v>
      </c>
      <c r="L1638" s="118" t="str">
        <f>VLOOKUP(A1638,'District Data'!$A$2:$P$321,14,FALSE)</f>
        <v>Yes</v>
      </c>
      <c r="M1638" s="120" t="str">
        <f>IFERROR(IF(AND(VLOOKUP(C1638,'Package 218'!$D:$D,1,FALSE)=C1638,VLOOKUP(C1638,'Package 218'!$D:$F,3,FALSE)="Yes",VLOOKUP(A1638,'District Data'!$A$2:$O$321,14,FALSE)="Yes"),"Yes","No"),"No")</f>
        <v>Yes</v>
      </c>
      <c r="N1638" s="23" t="str">
        <f t="shared" si="87"/>
        <v>Yes</v>
      </c>
      <c r="O1638" s="131" t="str">
        <f t="shared" si="88"/>
        <v>Yes</v>
      </c>
    </row>
    <row r="1639" spans="1:15" x14ac:dyDescent="0.25">
      <c r="A1639" s="136" t="s">
        <v>1229</v>
      </c>
      <c r="B1639" s="136" t="s">
        <v>3071</v>
      </c>
      <c r="C1639" s="26">
        <v>4019</v>
      </c>
      <c r="D1639" s="26" t="s">
        <v>2636</v>
      </c>
      <c r="E1639" s="114">
        <v>525.39</v>
      </c>
      <c r="F1639" s="114">
        <v>0</v>
      </c>
      <c r="G1639" s="114">
        <v>0</v>
      </c>
      <c r="H1639" s="114">
        <v>0</v>
      </c>
      <c r="I1639" s="114">
        <v>24.580000000000002</v>
      </c>
      <c r="J1639" s="91">
        <f t="shared" si="86"/>
        <v>549.97</v>
      </c>
      <c r="K1639" s="118" t="str">
        <f>IFERROR(VLOOKUP(C1639,'CEDARS School FRPL'!$C$4:$H$2393,6,FALSE),"No")</f>
        <v>No</v>
      </c>
      <c r="L1639" s="118" t="str">
        <f>VLOOKUP(A1639,'District Data'!$A$2:$P$321,14,FALSE)</f>
        <v>Yes</v>
      </c>
      <c r="M1639" s="120" t="str">
        <f>IFERROR(IF(AND(VLOOKUP(C1639,'Package 218'!$D:$D,1,FALSE)=C1639,VLOOKUP(C1639,'Package 218'!$D:$F,3,FALSE)="Yes",VLOOKUP(A1639,'District Data'!$A$2:$O$321,14,FALSE)="Yes"),"Yes","No"),"No")</f>
        <v>No</v>
      </c>
      <c r="N1639" s="23" t="str">
        <f t="shared" si="87"/>
        <v>No</v>
      </c>
      <c r="O1639" s="131" t="str">
        <f t="shared" si="88"/>
        <v>No</v>
      </c>
    </row>
    <row r="1640" spans="1:15" x14ac:dyDescent="0.25">
      <c r="A1640" s="136" t="s">
        <v>1229</v>
      </c>
      <c r="B1640" s="136" t="s">
        <v>3071</v>
      </c>
      <c r="C1640" s="26">
        <v>4164</v>
      </c>
      <c r="D1640" s="26" t="s">
        <v>1235</v>
      </c>
      <c r="E1640" s="114">
        <v>523.78</v>
      </c>
      <c r="F1640" s="114">
        <v>0</v>
      </c>
      <c r="G1640" s="114">
        <v>0</v>
      </c>
      <c r="H1640" s="114">
        <v>0</v>
      </c>
      <c r="I1640" s="114">
        <v>0</v>
      </c>
      <c r="J1640" s="91">
        <f t="shared" si="86"/>
        <v>523.78</v>
      </c>
      <c r="K1640" s="118" t="str">
        <f>IFERROR(VLOOKUP(C1640,'CEDARS School FRPL'!$C$4:$H$2393,6,FALSE),"No")</f>
        <v>No</v>
      </c>
      <c r="L1640" s="118" t="str">
        <f>VLOOKUP(A1640,'District Data'!$A$2:$P$321,14,FALSE)</f>
        <v>Yes</v>
      </c>
      <c r="M1640" s="120" t="str">
        <f>IFERROR(IF(AND(VLOOKUP(C1640,'Package 218'!$D:$D,1,FALSE)=C1640,VLOOKUP(C1640,'Package 218'!$D:$F,3,FALSE)="Yes",VLOOKUP(A1640,'District Data'!$A$2:$O$321,14,FALSE)="Yes"),"Yes","No"),"No")</f>
        <v>No</v>
      </c>
      <c r="N1640" s="23" t="str">
        <f t="shared" si="87"/>
        <v>No</v>
      </c>
      <c r="O1640" s="131" t="str">
        <f t="shared" si="88"/>
        <v>No</v>
      </c>
    </row>
    <row r="1641" spans="1:15" x14ac:dyDescent="0.25">
      <c r="A1641" s="136" t="s">
        <v>1229</v>
      </c>
      <c r="B1641" s="136" t="s">
        <v>3071</v>
      </c>
      <c r="C1641" s="26">
        <v>4165</v>
      </c>
      <c r="D1641" s="26" t="s">
        <v>1236</v>
      </c>
      <c r="E1641" s="114">
        <v>468.76</v>
      </c>
      <c r="F1641" s="114">
        <v>0</v>
      </c>
      <c r="G1641" s="114">
        <v>0</v>
      </c>
      <c r="H1641" s="114">
        <v>0</v>
      </c>
      <c r="I1641" s="114">
        <v>0</v>
      </c>
      <c r="J1641" s="91">
        <f t="shared" si="86"/>
        <v>468.76</v>
      </c>
      <c r="K1641" s="118" t="str">
        <f>IFERROR(VLOOKUP(C1641,'CEDARS School FRPL'!$C$4:$H$2393,6,FALSE),"No")</f>
        <v>No</v>
      </c>
      <c r="L1641" s="118" t="str">
        <f>VLOOKUP(A1641,'District Data'!$A$2:$P$321,14,FALSE)</f>
        <v>Yes</v>
      </c>
      <c r="M1641" s="120" t="str">
        <f>IFERROR(IF(AND(VLOOKUP(C1641,'Package 218'!$D:$D,1,FALSE)=C1641,VLOOKUP(C1641,'Package 218'!$D:$F,3,FALSE)="Yes",VLOOKUP(A1641,'District Data'!$A$2:$O$321,14,FALSE)="Yes"),"Yes","No"),"No")</f>
        <v>No</v>
      </c>
      <c r="N1641" s="23" t="str">
        <f t="shared" si="87"/>
        <v>No</v>
      </c>
      <c r="O1641" s="131" t="str">
        <f t="shared" si="88"/>
        <v>No</v>
      </c>
    </row>
    <row r="1642" spans="1:15" x14ac:dyDescent="0.25">
      <c r="A1642" s="136" t="s">
        <v>1229</v>
      </c>
      <c r="B1642" s="136" t="s">
        <v>3071</v>
      </c>
      <c r="C1642" s="26">
        <v>4231</v>
      </c>
      <c r="D1642" s="26" t="s">
        <v>1237</v>
      </c>
      <c r="E1642" s="114">
        <v>802.82</v>
      </c>
      <c r="F1642" s="114">
        <v>0</v>
      </c>
      <c r="G1642" s="114">
        <v>0</v>
      </c>
      <c r="H1642" s="114">
        <v>0</v>
      </c>
      <c r="I1642" s="114">
        <v>0</v>
      </c>
      <c r="J1642" s="91">
        <f t="shared" si="86"/>
        <v>802.82</v>
      </c>
      <c r="K1642" s="118" t="str">
        <f>IFERROR(VLOOKUP(C1642,'CEDARS School FRPL'!$C$4:$H$2393,6,FALSE),"No")</f>
        <v>Yes</v>
      </c>
      <c r="L1642" s="118" t="str">
        <f>VLOOKUP(A1642,'District Data'!$A$2:$P$321,14,FALSE)</f>
        <v>Yes</v>
      </c>
      <c r="M1642" s="120" t="str">
        <f>IFERROR(IF(AND(VLOOKUP(C1642,'Package 218'!$D:$D,1,FALSE)=C1642,VLOOKUP(C1642,'Package 218'!$D:$F,3,FALSE)="Yes",VLOOKUP(A1642,'District Data'!$A$2:$O$321,14,FALSE)="Yes"),"Yes","No"),"No")</f>
        <v>Yes</v>
      </c>
      <c r="N1642" s="23" t="str">
        <f t="shared" si="87"/>
        <v>Yes</v>
      </c>
      <c r="O1642" s="131" t="str">
        <f t="shared" si="88"/>
        <v>Yes</v>
      </c>
    </row>
    <row r="1643" spans="1:15" x14ac:dyDescent="0.25">
      <c r="A1643" s="136" t="s">
        <v>1229</v>
      </c>
      <c r="B1643" s="136" t="s">
        <v>3071</v>
      </c>
      <c r="C1643" s="26">
        <v>4247</v>
      </c>
      <c r="D1643" s="26" t="s">
        <v>1238</v>
      </c>
      <c r="E1643" s="114">
        <v>173.86</v>
      </c>
      <c r="F1643" s="114">
        <v>0</v>
      </c>
      <c r="G1643" s="114">
        <v>0.91999999999999993</v>
      </c>
      <c r="H1643" s="114">
        <v>0</v>
      </c>
      <c r="I1643" s="114">
        <v>0</v>
      </c>
      <c r="J1643" s="91">
        <f t="shared" si="86"/>
        <v>174.78</v>
      </c>
      <c r="K1643" s="118" t="str">
        <f>IFERROR(VLOOKUP(C1643,'CEDARS School FRPL'!$C$4:$H$2393,6,FALSE),"No")</f>
        <v>Yes</v>
      </c>
      <c r="L1643" s="118" t="str">
        <f>VLOOKUP(A1643,'District Data'!$A$2:$P$321,14,FALSE)</f>
        <v>Yes</v>
      </c>
      <c r="M1643" s="120" t="str">
        <f>IFERROR(IF(AND(VLOOKUP(C1643,'Package 218'!$D:$D,1,FALSE)=C1643,VLOOKUP(C1643,'Package 218'!$D:$F,3,FALSE)="Yes",VLOOKUP(A1643,'District Data'!$A$2:$O$321,14,FALSE)="Yes"),"Yes","No"),"No")</f>
        <v>Yes</v>
      </c>
      <c r="N1643" s="23" t="str">
        <f t="shared" si="87"/>
        <v>Yes</v>
      </c>
      <c r="O1643" s="131" t="str">
        <f t="shared" si="88"/>
        <v>Yes</v>
      </c>
    </row>
    <row r="1644" spans="1:15" x14ac:dyDescent="0.25">
      <c r="A1644" s="136" t="s">
        <v>1229</v>
      </c>
      <c r="B1644" s="136" t="s">
        <v>3071</v>
      </c>
      <c r="C1644" s="26">
        <v>4303</v>
      </c>
      <c r="D1644" s="26" t="s">
        <v>849</v>
      </c>
      <c r="E1644" s="114">
        <v>550.48</v>
      </c>
      <c r="F1644" s="114">
        <v>0</v>
      </c>
      <c r="G1644" s="114">
        <v>0</v>
      </c>
      <c r="H1644" s="114">
        <v>0</v>
      </c>
      <c r="I1644" s="114">
        <v>0</v>
      </c>
      <c r="J1644" s="91">
        <f t="shared" si="86"/>
        <v>550.48</v>
      </c>
      <c r="K1644" s="118" t="str">
        <f>IFERROR(VLOOKUP(C1644,'CEDARS School FRPL'!$C$4:$H$2393,6,FALSE),"No")</f>
        <v>Yes</v>
      </c>
      <c r="L1644" s="118" t="str">
        <f>VLOOKUP(A1644,'District Data'!$A$2:$P$321,14,FALSE)</f>
        <v>Yes</v>
      </c>
      <c r="M1644" s="120" t="str">
        <f>IFERROR(IF(AND(VLOOKUP(C1644,'Package 218'!$D:$D,1,FALSE)=C1644,VLOOKUP(C1644,'Package 218'!$D:$F,3,FALSE)="Yes",VLOOKUP(A1644,'District Data'!$A$2:$O$321,14,FALSE)="Yes"),"Yes","No"),"No")</f>
        <v>Yes</v>
      </c>
      <c r="N1644" s="23" t="str">
        <f t="shared" si="87"/>
        <v>Yes</v>
      </c>
      <c r="O1644" s="131" t="str">
        <f t="shared" si="88"/>
        <v>Yes</v>
      </c>
    </row>
    <row r="1645" spans="1:15" x14ac:dyDescent="0.25">
      <c r="A1645" s="136" t="s">
        <v>1229</v>
      </c>
      <c r="B1645" s="136" t="s">
        <v>3071</v>
      </c>
      <c r="C1645" s="26">
        <v>4304</v>
      </c>
      <c r="D1645" s="26" t="s">
        <v>851</v>
      </c>
      <c r="E1645" s="114">
        <v>593.94000000000005</v>
      </c>
      <c r="F1645" s="114">
        <v>0</v>
      </c>
      <c r="G1645" s="114">
        <v>0</v>
      </c>
      <c r="H1645" s="114">
        <v>0</v>
      </c>
      <c r="I1645" s="114">
        <v>0</v>
      </c>
      <c r="J1645" s="91">
        <f t="shared" si="86"/>
        <v>593.94000000000005</v>
      </c>
      <c r="K1645" s="118" t="str">
        <f>IFERROR(VLOOKUP(C1645,'CEDARS School FRPL'!$C$4:$H$2393,6,FALSE),"No")</f>
        <v>Yes</v>
      </c>
      <c r="L1645" s="118" t="str">
        <f>VLOOKUP(A1645,'District Data'!$A$2:$P$321,14,FALSE)</f>
        <v>Yes</v>
      </c>
      <c r="M1645" s="120" t="str">
        <f>IFERROR(IF(AND(VLOOKUP(C1645,'Package 218'!$D:$D,1,FALSE)=C1645,VLOOKUP(C1645,'Package 218'!$D:$F,3,FALSE)="Yes",VLOOKUP(A1645,'District Data'!$A$2:$O$321,14,FALSE)="Yes"),"Yes","No"),"No")</f>
        <v>Yes</v>
      </c>
      <c r="N1645" s="23" t="str">
        <f t="shared" si="87"/>
        <v>Yes</v>
      </c>
      <c r="O1645" s="131" t="str">
        <f t="shared" si="88"/>
        <v>Yes</v>
      </c>
    </row>
    <row r="1646" spans="1:15" x14ac:dyDescent="0.25">
      <c r="A1646" s="136" t="s">
        <v>1229</v>
      </c>
      <c r="B1646" s="136" t="s">
        <v>3071</v>
      </c>
      <c r="C1646" s="26">
        <v>4342</v>
      </c>
      <c r="D1646" s="26" t="s">
        <v>403</v>
      </c>
      <c r="E1646" s="114">
        <v>500.8</v>
      </c>
      <c r="F1646" s="114">
        <v>0</v>
      </c>
      <c r="G1646" s="114">
        <v>0</v>
      </c>
      <c r="H1646" s="114">
        <v>0</v>
      </c>
      <c r="I1646" s="114">
        <v>0</v>
      </c>
      <c r="J1646" s="91">
        <f t="shared" si="86"/>
        <v>500.8</v>
      </c>
      <c r="K1646" s="118" t="str">
        <f>IFERROR(VLOOKUP(C1646,'CEDARS School FRPL'!$C$4:$H$2393,6,FALSE),"No")</f>
        <v>No</v>
      </c>
      <c r="L1646" s="118" t="str">
        <f>VLOOKUP(A1646,'District Data'!$A$2:$P$321,14,FALSE)</f>
        <v>Yes</v>
      </c>
      <c r="M1646" s="120" t="str">
        <f>IFERROR(IF(AND(VLOOKUP(C1646,'Package 218'!$D:$D,1,FALSE)=C1646,VLOOKUP(C1646,'Package 218'!$D:$F,3,FALSE)="Yes",VLOOKUP(A1646,'District Data'!$A$2:$O$321,14,FALSE)="Yes"),"Yes","No"),"No")</f>
        <v>No</v>
      </c>
      <c r="N1646" s="23" t="str">
        <f t="shared" si="87"/>
        <v>No</v>
      </c>
      <c r="O1646" s="131" t="str">
        <f t="shared" si="88"/>
        <v>No</v>
      </c>
    </row>
    <row r="1647" spans="1:15" x14ac:dyDescent="0.25">
      <c r="A1647" s="136" t="s">
        <v>1229</v>
      </c>
      <c r="B1647" s="136" t="s">
        <v>3071</v>
      </c>
      <c r="C1647" s="26">
        <v>4344</v>
      </c>
      <c r="D1647" s="26" t="s">
        <v>1239</v>
      </c>
      <c r="E1647" s="114">
        <v>532.70000000000005</v>
      </c>
      <c r="F1647" s="114">
        <v>0</v>
      </c>
      <c r="G1647" s="114">
        <v>0</v>
      </c>
      <c r="H1647" s="114">
        <v>0</v>
      </c>
      <c r="I1647" s="114">
        <v>0</v>
      </c>
      <c r="J1647" s="91">
        <f t="shared" si="86"/>
        <v>532.70000000000005</v>
      </c>
      <c r="K1647" s="118" t="str">
        <f>IFERROR(VLOOKUP(C1647,'CEDARS School FRPL'!$C$4:$H$2393,6,FALSE),"No")</f>
        <v>Yes</v>
      </c>
      <c r="L1647" s="118" t="str">
        <f>VLOOKUP(A1647,'District Data'!$A$2:$P$321,14,FALSE)</f>
        <v>Yes</v>
      </c>
      <c r="M1647" s="120" t="str">
        <f>IFERROR(IF(AND(VLOOKUP(C1647,'Package 218'!$D:$D,1,FALSE)=C1647,VLOOKUP(C1647,'Package 218'!$D:$F,3,FALSE)="Yes",VLOOKUP(A1647,'District Data'!$A$2:$O$321,14,FALSE)="Yes"),"Yes","No"),"No")</f>
        <v>Yes</v>
      </c>
      <c r="N1647" s="23" t="str">
        <f t="shared" si="87"/>
        <v>Yes</v>
      </c>
      <c r="O1647" s="131" t="str">
        <f t="shared" si="88"/>
        <v>Yes</v>
      </c>
    </row>
    <row r="1648" spans="1:15" x14ac:dyDescent="0.25">
      <c r="A1648" s="136" t="s">
        <v>1229</v>
      </c>
      <c r="B1648" s="136" t="s">
        <v>3071</v>
      </c>
      <c r="C1648" s="26">
        <v>4425</v>
      </c>
      <c r="D1648" s="26" t="s">
        <v>1240</v>
      </c>
      <c r="E1648" s="114">
        <v>906.11</v>
      </c>
      <c r="F1648" s="114">
        <v>0</v>
      </c>
      <c r="G1648" s="114">
        <v>0</v>
      </c>
      <c r="H1648" s="114">
        <v>0</v>
      </c>
      <c r="I1648" s="114">
        <v>0</v>
      </c>
      <c r="J1648" s="91">
        <f t="shared" si="86"/>
        <v>906.11</v>
      </c>
      <c r="K1648" s="118" t="str">
        <f>IFERROR(VLOOKUP(C1648,'CEDARS School FRPL'!$C$4:$H$2393,6,FALSE),"No")</f>
        <v>Yes</v>
      </c>
      <c r="L1648" s="118" t="str">
        <f>VLOOKUP(A1648,'District Data'!$A$2:$P$321,14,FALSE)</f>
        <v>Yes</v>
      </c>
      <c r="M1648" s="120" t="str">
        <f>IFERROR(IF(AND(VLOOKUP(C1648,'Package 218'!$D:$D,1,FALSE)=C1648,VLOOKUP(C1648,'Package 218'!$D:$F,3,FALSE)="Yes",VLOOKUP(A1648,'District Data'!$A$2:$O$321,14,FALSE)="Yes"),"Yes","No"),"No")</f>
        <v>Yes</v>
      </c>
      <c r="N1648" s="23" t="str">
        <f t="shared" si="87"/>
        <v>Yes</v>
      </c>
      <c r="O1648" s="131" t="str">
        <f t="shared" si="88"/>
        <v>Yes</v>
      </c>
    </row>
    <row r="1649" spans="1:15" x14ac:dyDescent="0.25">
      <c r="A1649" s="136" t="s">
        <v>1229</v>
      </c>
      <c r="B1649" s="136" t="s">
        <v>3071</v>
      </c>
      <c r="C1649" s="26">
        <v>4430</v>
      </c>
      <c r="D1649" s="26" t="s">
        <v>1241</v>
      </c>
      <c r="E1649" s="114">
        <v>799.96</v>
      </c>
      <c r="F1649" s="114">
        <v>0</v>
      </c>
      <c r="G1649" s="114">
        <v>0</v>
      </c>
      <c r="H1649" s="114">
        <v>0</v>
      </c>
      <c r="I1649" s="114">
        <v>0</v>
      </c>
      <c r="J1649" s="91">
        <f t="shared" si="86"/>
        <v>799.96</v>
      </c>
      <c r="K1649" s="118" t="str">
        <f>IFERROR(VLOOKUP(C1649,'CEDARS School FRPL'!$C$4:$H$2393,6,FALSE),"No")</f>
        <v>No</v>
      </c>
      <c r="L1649" s="118" t="str">
        <f>VLOOKUP(A1649,'District Data'!$A$2:$P$321,14,FALSE)</f>
        <v>Yes</v>
      </c>
      <c r="M1649" s="120" t="str">
        <f>IFERROR(IF(AND(VLOOKUP(C1649,'Package 218'!$D:$D,1,FALSE)=C1649,VLOOKUP(C1649,'Package 218'!$D:$F,3,FALSE)="Yes",VLOOKUP(A1649,'District Data'!$A$2:$O$321,14,FALSE)="Yes"),"Yes","No"),"No")</f>
        <v>No</v>
      </c>
      <c r="N1649" s="23" t="str">
        <f t="shared" si="87"/>
        <v>No</v>
      </c>
      <c r="O1649" s="131" t="str">
        <f t="shared" si="88"/>
        <v>No</v>
      </c>
    </row>
    <row r="1650" spans="1:15" x14ac:dyDescent="0.25">
      <c r="A1650" s="136" t="s">
        <v>1229</v>
      </c>
      <c r="B1650" s="136" t="s">
        <v>3071</v>
      </c>
      <c r="C1650" s="26">
        <v>4433</v>
      </c>
      <c r="D1650" s="26" t="s">
        <v>1242</v>
      </c>
      <c r="E1650" s="114">
        <v>2069.4</v>
      </c>
      <c r="F1650" s="114">
        <v>0</v>
      </c>
      <c r="G1650" s="114">
        <v>253.15</v>
      </c>
      <c r="H1650" s="114">
        <v>0</v>
      </c>
      <c r="I1650" s="114">
        <v>0</v>
      </c>
      <c r="J1650" s="91">
        <f t="shared" si="86"/>
        <v>2322.5500000000002</v>
      </c>
      <c r="K1650" s="118" t="str">
        <f>IFERROR(VLOOKUP(C1650,'CEDARS School FRPL'!$C$4:$H$2393,6,FALSE),"No")</f>
        <v>No</v>
      </c>
      <c r="L1650" s="118" t="str">
        <f>VLOOKUP(A1650,'District Data'!$A$2:$P$321,14,FALSE)</f>
        <v>Yes</v>
      </c>
      <c r="M1650" s="120" t="str">
        <f>IFERROR(IF(AND(VLOOKUP(C1650,'Package 218'!$D:$D,1,FALSE)=C1650,VLOOKUP(C1650,'Package 218'!$D:$F,3,FALSE)="Yes",VLOOKUP(A1650,'District Data'!$A$2:$O$321,14,FALSE)="Yes"),"Yes","No"),"No")</f>
        <v>No</v>
      </c>
      <c r="N1650" s="23" t="str">
        <f t="shared" si="87"/>
        <v>No</v>
      </c>
      <c r="O1650" s="131" t="str">
        <f t="shared" si="88"/>
        <v>No</v>
      </c>
    </row>
    <row r="1651" spans="1:15" x14ac:dyDescent="0.25">
      <c r="A1651" s="136" t="s">
        <v>1229</v>
      </c>
      <c r="B1651" s="136" t="s">
        <v>3071</v>
      </c>
      <c r="C1651" s="26">
        <v>4469</v>
      </c>
      <c r="D1651" s="26" t="s">
        <v>1243</v>
      </c>
      <c r="E1651" s="114">
        <v>449.7</v>
      </c>
      <c r="F1651" s="114">
        <v>0</v>
      </c>
      <c r="G1651" s="114">
        <v>0</v>
      </c>
      <c r="H1651" s="114">
        <v>0</v>
      </c>
      <c r="I1651" s="114">
        <v>0</v>
      </c>
      <c r="J1651" s="91">
        <f t="shared" si="86"/>
        <v>449.7</v>
      </c>
      <c r="K1651" s="118" t="str">
        <f>IFERROR(VLOOKUP(C1651,'CEDARS School FRPL'!$C$4:$H$2393,6,FALSE),"No")</f>
        <v>No</v>
      </c>
      <c r="L1651" s="118" t="str">
        <f>VLOOKUP(A1651,'District Data'!$A$2:$P$321,14,FALSE)</f>
        <v>Yes</v>
      </c>
      <c r="M1651" s="120" t="str">
        <f>IFERROR(IF(AND(VLOOKUP(C1651,'Package 218'!$D:$D,1,FALSE)=C1651,VLOOKUP(C1651,'Package 218'!$D:$F,3,FALSE)="Yes",VLOOKUP(A1651,'District Data'!$A$2:$O$321,14,FALSE)="Yes"),"Yes","No"),"No")</f>
        <v>No</v>
      </c>
      <c r="N1651" s="23" t="str">
        <f t="shared" si="87"/>
        <v>No</v>
      </c>
      <c r="O1651" s="131" t="str">
        <f t="shared" si="88"/>
        <v>No</v>
      </c>
    </row>
    <row r="1652" spans="1:15" x14ac:dyDescent="0.25">
      <c r="A1652" s="136" t="s">
        <v>1229</v>
      </c>
      <c r="B1652" s="136" t="s">
        <v>3071</v>
      </c>
      <c r="C1652" s="26">
        <v>4583</v>
      </c>
      <c r="D1652" s="26" t="s">
        <v>1244</v>
      </c>
      <c r="E1652" s="114">
        <v>523.52</v>
      </c>
      <c r="F1652" s="114">
        <v>0</v>
      </c>
      <c r="G1652" s="114">
        <v>0</v>
      </c>
      <c r="H1652" s="114">
        <v>0</v>
      </c>
      <c r="I1652" s="114">
        <v>0</v>
      </c>
      <c r="J1652" s="91">
        <f t="shared" si="86"/>
        <v>523.52</v>
      </c>
      <c r="K1652" s="118" t="str">
        <f>IFERROR(VLOOKUP(C1652,'CEDARS School FRPL'!$C$4:$H$2393,6,FALSE),"No")</f>
        <v>Yes</v>
      </c>
      <c r="L1652" s="118" t="str">
        <f>VLOOKUP(A1652,'District Data'!$A$2:$P$321,14,FALSE)</f>
        <v>Yes</v>
      </c>
      <c r="M1652" s="120" t="str">
        <f>IFERROR(IF(AND(VLOOKUP(C1652,'Package 218'!$D:$D,1,FALSE)=C1652,VLOOKUP(C1652,'Package 218'!$D:$F,3,FALSE)="Yes",VLOOKUP(A1652,'District Data'!$A$2:$O$321,14,FALSE)="Yes"),"Yes","No"),"No")</f>
        <v>Yes</v>
      </c>
      <c r="N1652" s="23" t="str">
        <f t="shared" si="87"/>
        <v>Yes</v>
      </c>
      <c r="O1652" s="131" t="str">
        <f t="shared" si="88"/>
        <v>Yes</v>
      </c>
    </row>
    <row r="1653" spans="1:15" x14ac:dyDescent="0.25">
      <c r="A1653" s="136" t="s">
        <v>1229</v>
      </c>
      <c r="B1653" s="136" t="s">
        <v>3071</v>
      </c>
      <c r="C1653" s="26">
        <v>5450</v>
      </c>
      <c r="D1653" s="26" t="s">
        <v>1245</v>
      </c>
      <c r="E1653" s="114">
        <v>626.6</v>
      </c>
      <c r="F1653" s="114">
        <v>0</v>
      </c>
      <c r="G1653" s="114">
        <v>0</v>
      </c>
      <c r="H1653" s="114">
        <v>0</v>
      </c>
      <c r="I1653" s="114">
        <v>0</v>
      </c>
      <c r="J1653" s="91">
        <f t="shared" si="86"/>
        <v>626.6</v>
      </c>
      <c r="K1653" s="118" t="str">
        <f>IFERROR(VLOOKUP(C1653,'CEDARS School FRPL'!$C$4:$H$2393,6,FALSE),"No")</f>
        <v>Yes</v>
      </c>
      <c r="L1653" s="118" t="str">
        <f>VLOOKUP(A1653,'District Data'!$A$2:$P$321,14,FALSE)</f>
        <v>Yes</v>
      </c>
      <c r="M1653" s="120" t="str">
        <f>IFERROR(IF(AND(VLOOKUP(C1653,'Package 218'!$D:$D,1,FALSE)=C1653,VLOOKUP(C1653,'Package 218'!$D:$F,3,FALSE)="Yes",VLOOKUP(A1653,'District Data'!$A$2:$O$321,14,FALSE)="Yes"),"Yes","No"),"No")</f>
        <v>Yes</v>
      </c>
      <c r="N1653" s="23" t="str">
        <f t="shared" si="87"/>
        <v>Yes</v>
      </c>
      <c r="O1653" s="131" t="str">
        <f t="shared" si="88"/>
        <v>Yes</v>
      </c>
    </row>
    <row r="1654" spans="1:15" x14ac:dyDescent="0.25">
      <c r="A1654" s="136" t="s">
        <v>1229</v>
      </c>
      <c r="B1654" s="136" t="s">
        <v>3071</v>
      </c>
      <c r="C1654" s="26">
        <v>5482</v>
      </c>
      <c r="D1654" s="26" t="s">
        <v>1246</v>
      </c>
      <c r="E1654" s="114">
        <v>459.29</v>
      </c>
      <c r="F1654" s="114">
        <v>0</v>
      </c>
      <c r="G1654" s="114">
        <v>0</v>
      </c>
      <c r="H1654" s="114">
        <v>0</v>
      </c>
      <c r="I1654" s="114">
        <v>0</v>
      </c>
      <c r="J1654" s="91">
        <f t="shared" si="86"/>
        <v>459.29</v>
      </c>
      <c r="K1654" s="118" t="str">
        <f>IFERROR(VLOOKUP(C1654,'CEDARS School FRPL'!$C$4:$H$2393,6,FALSE),"No")</f>
        <v>Yes</v>
      </c>
      <c r="L1654" s="118" t="str">
        <f>VLOOKUP(A1654,'District Data'!$A$2:$P$321,14,FALSE)</f>
        <v>Yes</v>
      </c>
      <c r="M1654" s="120" t="str">
        <f>IFERROR(IF(AND(VLOOKUP(C1654,'Package 218'!$D:$D,1,FALSE)=C1654,VLOOKUP(C1654,'Package 218'!$D:$F,3,FALSE)="Yes",VLOOKUP(A1654,'District Data'!$A$2:$O$321,14,FALSE)="Yes"),"Yes","No"),"No")</f>
        <v>Yes</v>
      </c>
      <c r="N1654" s="23" t="str">
        <f t="shared" si="87"/>
        <v>Yes</v>
      </c>
      <c r="O1654" s="131" t="str">
        <f t="shared" si="88"/>
        <v>Yes</v>
      </c>
    </row>
    <row r="1655" spans="1:15" x14ac:dyDescent="0.25">
      <c r="A1655" s="136" t="s">
        <v>497</v>
      </c>
      <c r="B1655" s="136" t="s">
        <v>2980</v>
      </c>
      <c r="C1655" s="26">
        <v>1519</v>
      </c>
      <c r="D1655" s="26" t="s">
        <v>498</v>
      </c>
      <c r="E1655" s="114">
        <v>397.58</v>
      </c>
      <c r="F1655" s="114">
        <v>0</v>
      </c>
      <c r="G1655" s="114">
        <v>4.2</v>
      </c>
      <c r="H1655" s="114">
        <v>0</v>
      </c>
      <c r="I1655" s="114">
        <v>0</v>
      </c>
      <c r="J1655" s="91">
        <f t="shared" si="86"/>
        <v>401.78</v>
      </c>
      <c r="K1655" s="118" t="str">
        <f>IFERROR(VLOOKUP(C1655,'CEDARS School FRPL'!$C$4:$H$2393,6,FALSE),"No")</f>
        <v>No</v>
      </c>
      <c r="L1655" s="118" t="str">
        <f>VLOOKUP(A1655,'District Data'!$A$2:$P$321,14,FALSE)</f>
        <v>Yes</v>
      </c>
      <c r="M1655" s="120" t="str">
        <f>IFERROR(IF(AND(VLOOKUP(C1655,'Package 218'!$D:$D,1,FALSE)=C1655,VLOOKUP(C1655,'Package 218'!$D:$F,3,FALSE)="Yes",VLOOKUP(A1655,'District Data'!$A$2:$O$321,14,FALSE)="Yes"),"Yes","No"),"No")</f>
        <v>No</v>
      </c>
      <c r="N1655" s="23" t="str">
        <f t="shared" si="87"/>
        <v>No</v>
      </c>
      <c r="O1655" s="131" t="str">
        <f t="shared" si="88"/>
        <v>No</v>
      </c>
    </row>
    <row r="1656" spans="1:15" x14ac:dyDescent="0.25">
      <c r="A1656" s="136" t="s">
        <v>497</v>
      </c>
      <c r="B1656" s="136" t="s">
        <v>2980</v>
      </c>
      <c r="C1656" s="26">
        <v>1520</v>
      </c>
      <c r="D1656" s="26" t="s">
        <v>499</v>
      </c>
      <c r="E1656" s="114">
        <v>410.2</v>
      </c>
      <c r="F1656" s="114">
        <v>0</v>
      </c>
      <c r="G1656" s="114">
        <v>0</v>
      </c>
      <c r="H1656" s="114">
        <v>0</v>
      </c>
      <c r="I1656" s="114">
        <v>0</v>
      </c>
      <c r="J1656" s="91">
        <f t="shared" si="86"/>
        <v>410.2</v>
      </c>
      <c r="K1656" s="118" t="str">
        <f>IFERROR(VLOOKUP(C1656,'CEDARS School FRPL'!$C$4:$H$2393,6,FALSE),"No")</f>
        <v>No</v>
      </c>
      <c r="L1656" s="118" t="str">
        <f>VLOOKUP(A1656,'District Data'!$A$2:$P$321,14,FALSE)</f>
        <v>Yes</v>
      </c>
      <c r="M1656" s="120" t="str">
        <f>IFERROR(IF(AND(VLOOKUP(C1656,'Package 218'!$D:$D,1,FALSE)=C1656,VLOOKUP(C1656,'Package 218'!$D:$F,3,FALSE)="Yes",VLOOKUP(A1656,'District Data'!$A$2:$O$321,14,FALSE)="Yes"),"Yes","No"),"No")</f>
        <v>No</v>
      </c>
      <c r="N1656" s="23" t="str">
        <f t="shared" si="87"/>
        <v>No</v>
      </c>
      <c r="O1656" s="131" t="str">
        <f t="shared" si="88"/>
        <v>No</v>
      </c>
    </row>
    <row r="1657" spans="1:15" x14ac:dyDescent="0.25">
      <c r="A1657" s="136" t="s">
        <v>497</v>
      </c>
      <c r="B1657" s="136" t="s">
        <v>2980</v>
      </c>
      <c r="C1657" s="26">
        <v>1685</v>
      </c>
      <c r="D1657" s="26" t="s">
        <v>500</v>
      </c>
      <c r="E1657" s="114">
        <v>468.4</v>
      </c>
      <c r="F1657" s="114">
        <v>0</v>
      </c>
      <c r="G1657" s="114">
        <v>0</v>
      </c>
      <c r="H1657" s="114">
        <v>0</v>
      </c>
      <c r="I1657" s="114">
        <v>0</v>
      </c>
      <c r="J1657" s="91">
        <f t="shared" si="86"/>
        <v>468.4</v>
      </c>
      <c r="K1657" s="118" t="str">
        <f>IFERROR(VLOOKUP(C1657,'CEDARS School FRPL'!$C$4:$H$2393,6,FALSE),"No")</f>
        <v>No</v>
      </c>
      <c r="L1657" s="118" t="str">
        <f>VLOOKUP(A1657,'District Data'!$A$2:$P$321,14,FALSE)</f>
        <v>Yes</v>
      </c>
      <c r="M1657" s="120" t="str">
        <f>IFERROR(IF(AND(VLOOKUP(C1657,'Package 218'!$D:$D,1,FALSE)=C1657,VLOOKUP(C1657,'Package 218'!$D:$F,3,FALSE)="Yes",VLOOKUP(A1657,'District Data'!$A$2:$O$321,14,FALSE)="Yes"),"Yes","No"),"No")</f>
        <v>No</v>
      </c>
      <c r="N1657" s="23" t="str">
        <f t="shared" si="87"/>
        <v>No</v>
      </c>
      <c r="O1657" s="131" t="str">
        <f t="shared" si="88"/>
        <v>No</v>
      </c>
    </row>
    <row r="1658" spans="1:15" x14ac:dyDescent="0.25">
      <c r="A1658" s="136" t="s">
        <v>497</v>
      </c>
      <c r="B1658" s="136" t="s">
        <v>2980</v>
      </c>
      <c r="C1658" s="26">
        <v>1830</v>
      </c>
      <c r="D1658" s="26" t="s">
        <v>501</v>
      </c>
      <c r="E1658" s="114">
        <v>10.76</v>
      </c>
      <c r="F1658" s="114">
        <v>0</v>
      </c>
      <c r="G1658" s="114">
        <v>0</v>
      </c>
      <c r="H1658" s="114">
        <v>0</v>
      </c>
      <c r="I1658" s="114">
        <v>0</v>
      </c>
      <c r="J1658" s="91">
        <f t="shared" si="86"/>
        <v>10.76</v>
      </c>
      <c r="K1658" s="118" t="str">
        <f>IFERROR(VLOOKUP(C1658,'CEDARS School FRPL'!$C$4:$H$2393,6,FALSE),"No")</f>
        <v>No</v>
      </c>
      <c r="L1658" s="118" t="str">
        <f>VLOOKUP(A1658,'District Data'!$A$2:$P$321,14,FALSE)</f>
        <v>Yes</v>
      </c>
      <c r="M1658" s="120" t="str">
        <f>IFERROR(IF(AND(VLOOKUP(C1658,'Package 218'!$D:$D,1,FALSE)=C1658,VLOOKUP(C1658,'Package 218'!$D:$F,3,FALSE)="Yes",VLOOKUP(A1658,'District Data'!$A$2:$O$321,14,FALSE)="Yes"),"Yes","No"),"No")</f>
        <v>No</v>
      </c>
      <c r="N1658" s="23" t="str">
        <f t="shared" si="87"/>
        <v>No</v>
      </c>
      <c r="O1658" s="131" t="str">
        <f t="shared" si="88"/>
        <v>No</v>
      </c>
    </row>
    <row r="1659" spans="1:15" x14ac:dyDescent="0.25">
      <c r="A1659" s="136" t="s">
        <v>497</v>
      </c>
      <c r="B1659" s="136" t="s">
        <v>2980</v>
      </c>
      <c r="C1659" s="26">
        <v>1966</v>
      </c>
      <c r="D1659" s="26" t="s">
        <v>532</v>
      </c>
      <c r="E1659" s="114">
        <v>514.91</v>
      </c>
      <c r="F1659" s="114">
        <v>0</v>
      </c>
      <c r="G1659" s="114">
        <v>44.12</v>
      </c>
      <c r="H1659" s="114">
        <v>0</v>
      </c>
      <c r="I1659" s="114">
        <v>0</v>
      </c>
      <c r="J1659" s="91">
        <f t="shared" si="86"/>
        <v>559.03</v>
      </c>
      <c r="K1659" s="118" t="str">
        <f>IFERROR(VLOOKUP(C1659,'CEDARS School FRPL'!$C$4:$H$2393,6,FALSE),"No")</f>
        <v>No</v>
      </c>
      <c r="L1659" s="118" t="str">
        <f>VLOOKUP(A1659,'District Data'!$A$2:$P$321,14,FALSE)</f>
        <v>Yes</v>
      </c>
      <c r="M1659" s="120" t="str">
        <f>IFERROR(IF(AND(VLOOKUP(C1659,'Package 218'!$D:$D,1,FALSE)=C1659,VLOOKUP(C1659,'Package 218'!$D:$F,3,FALSE)="Yes",VLOOKUP(A1659,'District Data'!$A$2:$O$321,14,FALSE)="Yes"),"Yes","No"),"No")</f>
        <v>No</v>
      </c>
      <c r="N1659" s="23" t="str">
        <f t="shared" si="87"/>
        <v>No</v>
      </c>
      <c r="O1659" s="131" t="str">
        <f t="shared" si="88"/>
        <v>No</v>
      </c>
    </row>
    <row r="1660" spans="1:15" x14ac:dyDescent="0.25">
      <c r="A1660" s="136" t="s">
        <v>497</v>
      </c>
      <c r="B1660" s="136" t="s">
        <v>2980</v>
      </c>
      <c r="C1660" s="26">
        <v>2887</v>
      </c>
      <c r="D1660" s="26" t="s">
        <v>502</v>
      </c>
      <c r="E1660" s="114">
        <v>531.36</v>
      </c>
      <c r="F1660" s="114">
        <v>0</v>
      </c>
      <c r="G1660" s="114">
        <v>0</v>
      </c>
      <c r="H1660" s="114">
        <v>0</v>
      </c>
      <c r="I1660" s="114">
        <v>0</v>
      </c>
      <c r="J1660" s="91">
        <f t="shared" si="86"/>
        <v>531.36</v>
      </c>
      <c r="K1660" s="118" t="str">
        <f>IFERROR(VLOOKUP(C1660,'CEDARS School FRPL'!$C$4:$H$2393,6,FALSE),"No")</f>
        <v>No</v>
      </c>
      <c r="L1660" s="118" t="str">
        <f>VLOOKUP(A1660,'District Data'!$A$2:$P$321,14,FALSE)</f>
        <v>Yes</v>
      </c>
      <c r="M1660" s="120" t="str">
        <f>IFERROR(IF(AND(VLOOKUP(C1660,'Package 218'!$D:$D,1,FALSE)=C1660,VLOOKUP(C1660,'Package 218'!$D:$F,3,FALSE)="Yes",VLOOKUP(A1660,'District Data'!$A$2:$O$321,14,FALSE)="Yes"),"Yes","No"),"No")</f>
        <v>No</v>
      </c>
      <c r="N1660" s="23" t="str">
        <f t="shared" si="87"/>
        <v>No</v>
      </c>
      <c r="O1660" s="131" t="str">
        <f t="shared" si="88"/>
        <v>No</v>
      </c>
    </row>
    <row r="1661" spans="1:15" x14ac:dyDescent="0.25">
      <c r="A1661" s="136" t="s">
        <v>497</v>
      </c>
      <c r="B1661" s="136" t="s">
        <v>2980</v>
      </c>
      <c r="C1661" s="26">
        <v>2888</v>
      </c>
      <c r="D1661" s="26" t="s">
        <v>503</v>
      </c>
      <c r="E1661" s="114">
        <v>307.8</v>
      </c>
      <c r="F1661" s="114">
        <v>0</v>
      </c>
      <c r="G1661" s="114">
        <v>0</v>
      </c>
      <c r="H1661" s="114">
        <v>0</v>
      </c>
      <c r="I1661" s="114">
        <v>0</v>
      </c>
      <c r="J1661" s="91">
        <f t="shared" si="86"/>
        <v>307.8</v>
      </c>
      <c r="K1661" s="118" t="str">
        <f>IFERROR(VLOOKUP(C1661,'CEDARS School FRPL'!$C$4:$H$2393,6,FALSE),"No")</f>
        <v>No</v>
      </c>
      <c r="L1661" s="118" t="str">
        <f>VLOOKUP(A1661,'District Data'!$A$2:$P$321,14,FALSE)</f>
        <v>Yes</v>
      </c>
      <c r="M1661" s="120" t="str">
        <f>IFERROR(IF(AND(VLOOKUP(C1661,'Package 218'!$D:$D,1,FALSE)=C1661,VLOOKUP(C1661,'Package 218'!$D:$F,3,FALSE)="Yes",VLOOKUP(A1661,'District Data'!$A$2:$O$321,14,FALSE)="Yes"),"Yes","No"),"No")</f>
        <v>No</v>
      </c>
      <c r="N1661" s="23" t="str">
        <f t="shared" si="87"/>
        <v>No</v>
      </c>
      <c r="O1661" s="131" t="str">
        <f t="shared" si="88"/>
        <v>No</v>
      </c>
    </row>
    <row r="1662" spans="1:15" x14ac:dyDescent="0.25">
      <c r="A1662" s="136" t="s">
        <v>497</v>
      </c>
      <c r="B1662" s="136" t="s">
        <v>2980</v>
      </c>
      <c r="C1662" s="26">
        <v>3122</v>
      </c>
      <c r="D1662" s="26" t="s">
        <v>504</v>
      </c>
      <c r="E1662" s="114">
        <v>385.4</v>
      </c>
      <c r="F1662" s="114">
        <v>0</v>
      </c>
      <c r="G1662" s="114">
        <v>0</v>
      </c>
      <c r="H1662" s="114">
        <v>0</v>
      </c>
      <c r="I1662" s="114">
        <v>0</v>
      </c>
      <c r="J1662" s="91">
        <f t="shared" si="86"/>
        <v>385.4</v>
      </c>
      <c r="K1662" s="118" t="str">
        <f>IFERROR(VLOOKUP(C1662,'CEDARS School FRPL'!$C$4:$H$2393,6,FALSE),"No")</f>
        <v>No</v>
      </c>
      <c r="L1662" s="118" t="str">
        <f>VLOOKUP(A1662,'District Data'!$A$2:$P$321,14,FALSE)</f>
        <v>Yes</v>
      </c>
      <c r="M1662" s="120" t="str">
        <f>IFERROR(IF(AND(VLOOKUP(C1662,'Package 218'!$D:$D,1,FALSE)=C1662,VLOOKUP(C1662,'Package 218'!$D:$F,3,FALSE)="Yes",VLOOKUP(A1662,'District Data'!$A$2:$O$321,14,FALSE)="Yes"),"Yes","No"),"No")</f>
        <v>No</v>
      </c>
      <c r="N1662" s="23" t="str">
        <f t="shared" si="87"/>
        <v>No</v>
      </c>
      <c r="O1662" s="131" t="str">
        <f t="shared" si="88"/>
        <v>No</v>
      </c>
    </row>
    <row r="1663" spans="1:15" x14ac:dyDescent="0.25">
      <c r="A1663" s="136" t="s">
        <v>497</v>
      </c>
      <c r="B1663" s="136" t="s">
        <v>2980</v>
      </c>
      <c r="C1663" s="26">
        <v>3123</v>
      </c>
      <c r="D1663" s="26" t="s">
        <v>505</v>
      </c>
      <c r="E1663" s="114">
        <v>1327.79</v>
      </c>
      <c r="F1663" s="114">
        <v>0</v>
      </c>
      <c r="G1663" s="114">
        <v>153.36999999999998</v>
      </c>
      <c r="H1663" s="114">
        <v>0</v>
      </c>
      <c r="I1663" s="114">
        <v>0</v>
      </c>
      <c r="J1663" s="91">
        <f t="shared" si="86"/>
        <v>1481.1599999999999</v>
      </c>
      <c r="K1663" s="118" t="str">
        <f>IFERROR(VLOOKUP(C1663,'CEDARS School FRPL'!$C$4:$H$2393,6,FALSE),"No")</f>
        <v>No</v>
      </c>
      <c r="L1663" s="118" t="str">
        <f>VLOOKUP(A1663,'District Data'!$A$2:$P$321,14,FALSE)</f>
        <v>Yes</v>
      </c>
      <c r="M1663" s="120" t="str">
        <f>IFERROR(IF(AND(VLOOKUP(C1663,'Package 218'!$D:$D,1,FALSE)=C1663,VLOOKUP(C1663,'Package 218'!$D:$F,3,FALSE)="Yes",VLOOKUP(A1663,'District Data'!$A$2:$O$321,14,FALSE)="Yes"),"Yes","No"),"No")</f>
        <v>No</v>
      </c>
      <c r="N1663" s="23" t="str">
        <f t="shared" si="87"/>
        <v>No</v>
      </c>
      <c r="O1663" s="131" t="str">
        <f t="shared" si="88"/>
        <v>No</v>
      </c>
    </row>
    <row r="1664" spans="1:15" x14ac:dyDescent="0.25">
      <c r="A1664" s="136" t="s">
        <v>497</v>
      </c>
      <c r="B1664" s="136" t="s">
        <v>2980</v>
      </c>
      <c r="C1664" s="26">
        <v>3186</v>
      </c>
      <c r="D1664" s="26" t="s">
        <v>507</v>
      </c>
      <c r="E1664" s="114">
        <v>492.26</v>
      </c>
      <c r="F1664" s="114">
        <v>0</v>
      </c>
      <c r="G1664" s="114">
        <v>0</v>
      </c>
      <c r="H1664" s="114">
        <v>0</v>
      </c>
      <c r="I1664" s="114">
        <v>0</v>
      </c>
      <c r="J1664" s="91">
        <f t="shared" si="86"/>
        <v>492.26</v>
      </c>
      <c r="K1664" s="118" t="str">
        <f>IFERROR(VLOOKUP(C1664,'CEDARS School FRPL'!$C$4:$H$2393,6,FALSE),"No")</f>
        <v>No</v>
      </c>
      <c r="L1664" s="118" t="str">
        <f>VLOOKUP(A1664,'District Data'!$A$2:$P$321,14,FALSE)</f>
        <v>Yes</v>
      </c>
      <c r="M1664" s="120" t="str">
        <f>IFERROR(IF(AND(VLOOKUP(C1664,'Package 218'!$D:$D,1,FALSE)=C1664,VLOOKUP(C1664,'Package 218'!$D:$F,3,FALSE)="Yes",VLOOKUP(A1664,'District Data'!$A$2:$O$321,14,FALSE)="Yes"),"Yes","No"),"No")</f>
        <v>No</v>
      </c>
      <c r="N1664" s="23" t="str">
        <f t="shared" si="87"/>
        <v>No</v>
      </c>
      <c r="O1664" s="131" t="str">
        <f t="shared" si="88"/>
        <v>No</v>
      </c>
    </row>
    <row r="1665" spans="1:15" x14ac:dyDescent="0.25">
      <c r="A1665" s="136" t="s">
        <v>497</v>
      </c>
      <c r="B1665" s="136" t="s">
        <v>2980</v>
      </c>
      <c r="C1665" s="26">
        <v>3254</v>
      </c>
      <c r="D1665" s="26" t="s">
        <v>508</v>
      </c>
      <c r="E1665" s="114">
        <v>419.35</v>
      </c>
      <c r="F1665" s="114">
        <v>0</v>
      </c>
      <c r="G1665" s="114">
        <v>0</v>
      </c>
      <c r="H1665" s="114">
        <v>0</v>
      </c>
      <c r="I1665" s="114">
        <v>0</v>
      </c>
      <c r="J1665" s="91">
        <f t="shared" si="86"/>
        <v>419.35</v>
      </c>
      <c r="K1665" s="118" t="str">
        <f>IFERROR(VLOOKUP(C1665,'CEDARS School FRPL'!$C$4:$H$2393,6,FALSE),"No")</f>
        <v>Yes</v>
      </c>
      <c r="L1665" s="118" t="str">
        <f>VLOOKUP(A1665,'District Data'!$A$2:$P$321,14,FALSE)</f>
        <v>Yes</v>
      </c>
      <c r="M1665" s="120" t="str">
        <f>IFERROR(IF(AND(VLOOKUP(C1665,'Package 218'!$D:$D,1,FALSE)=C1665,VLOOKUP(C1665,'Package 218'!$D:$F,3,FALSE)="Yes",VLOOKUP(A1665,'District Data'!$A$2:$O$321,14,FALSE)="Yes"),"Yes","No"),"No")</f>
        <v>Yes</v>
      </c>
      <c r="N1665" s="23" t="str">
        <f t="shared" si="87"/>
        <v>Yes</v>
      </c>
      <c r="O1665" s="131" t="str">
        <f t="shared" si="88"/>
        <v>Yes</v>
      </c>
    </row>
    <row r="1666" spans="1:15" x14ac:dyDescent="0.25">
      <c r="A1666" s="136" t="s">
        <v>497</v>
      </c>
      <c r="B1666" s="136" t="s">
        <v>2980</v>
      </c>
      <c r="C1666" s="26">
        <v>3302</v>
      </c>
      <c r="D1666" s="26" t="s">
        <v>509</v>
      </c>
      <c r="E1666" s="114">
        <v>437.7</v>
      </c>
      <c r="F1666" s="114">
        <v>0</v>
      </c>
      <c r="G1666" s="114">
        <v>0</v>
      </c>
      <c r="H1666" s="114">
        <v>0</v>
      </c>
      <c r="I1666" s="114">
        <v>0</v>
      </c>
      <c r="J1666" s="91">
        <f t="shared" si="86"/>
        <v>437.7</v>
      </c>
      <c r="K1666" s="118" t="str">
        <f>IFERROR(VLOOKUP(C1666,'CEDARS School FRPL'!$C$4:$H$2393,6,FALSE),"No")</f>
        <v>No</v>
      </c>
      <c r="L1666" s="118" t="str">
        <f>VLOOKUP(A1666,'District Data'!$A$2:$P$321,14,FALSE)</f>
        <v>Yes</v>
      </c>
      <c r="M1666" s="120" t="str">
        <f>IFERROR(IF(AND(VLOOKUP(C1666,'Package 218'!$D:$D,1,FALSE)=C1666,VLOOKUP(C1666,'Package 218'!$D:$F,3,FALSE)="Yes",VLOOKUP(A1666,'District Data'!$A$2:$O$321,14,FALSE)="Yes"),"Yes","No"),"No")</f>
        <v>No</v>
      </c>
      <c r="N1666" s="23" t="str">
        <f t="shared" si="87"/>
        <v>No</v>
      </c>
      <c r="O1666" s="131" t="str">
        <f t="shared" si="88"/>
        <v>No</v>
      </c>
    </row>
    <row r="1667" spans="1:15" x14ac:dyDescent="0.25">
      <c r="A1667" s="136" t="s">
        <v>497</v>
      </c>
      <c r="B1667" s="136" t="s">
        <v>2980</v>
      </c>
      <c r="C1667" s="26">
        <v>3303</v>
      </c>
      <c r="D1667" s="26" t="s">
        <v>510</v>
      </c>
      <c r="E1667" s="114">
        <v>1248.99</v>
      </c>
      <c r="F1667" s="114">
        <v>0</v>
      </c>
      <c r="G1667" s="114">
        <v>97.72</v>
      </c>
      <c r="H1667" s="114">
        <v>0</v>
      </c>
      <c r="I1667" s="114">
        <v>0</v>
      </c>
      <c r="J1667" s="91">
        <f t="shared" si="86"/>
        <v>1346.71</v>
      </c>
      <c r="K1667" s="118" t="str">
        <f>IFERROR(VLOOKUP(C1667,'CEDARS School FRPL'!$C$4:$H$2393,6,FALSE),"No")</f>
        <v>No</v>
      </c>
      <c r="L1667" s="118" t="str">
        <f>VLOOKUP(A1667,'District Data'!$A$2:$P$321,14,FALSE)</f>
        <v>Yes</v>
      </c>
      <c r="M1667" s="120" t="str">
        <f>IFERROR(IF(AND(VLOOKUP(C1667,'Package 218'!$D:$D,1,FALSE)=C1667,VLOOKUP(C1667,'Package 218'!$D:$F,3,FALSE)="Yes",VLOOKUP(A1667,'District Data'!$A$2:$O$321,14,FALSE)="Yes"),"Yes","No"),"No")</f>
        <v>No</v>
      </c>
      <c r="N1667" s="23" t="str">
        <f t="shared" si="87"/>
        <v>No</v>
      </c>
      <c r="O1667" s="131" t="str">
        <f t="shared" si="88"/>
        <v>No</v>
      </c>
    </row>
    <row r="1668" spans="1:15" x14ac:dyDescent="0.25">
      <c r="A1668" s="136" t="s">
        <v>497</v>
      </c>
      <c r="B1668" s="136" t="s">
        <v>2980</v>
      </c>
      <c r="C1668" s="26">
        <v>3304</v>
      </c>
      <c r="D1668" s="26" t="s">
        <v>511</v>
      </c>
      <c r="E1668" s="114">
        <v>544.75</v>
      </c>
      <c r="F1668" s="114">
        <v>0</v>
      </c>
      <c r="G1668" s="114">
        <v>0</v>
      </c>
      <c r="H1668" s="114">
        <v>0</v>
      </c>
      <c r="I1668" s="114">
        <v>0</v>
      </c>
      <c r="J1668" s="91">
        <f t="shared" ref="J1668:J1731" si="89">SUM(E1668:I1668)</f>
        <v>544.75</v>
      </c>
      <c r="K1668" s="118" t="str">
        <f>IFERROR(VLOOKUP(C1668,'CEDARS School FRPL'!$C$4:$H$2393,6,FALSE),"No")</f>
        <v>Yes</v>
      </c>
      <c r="L1668" s="118" t="str">
        <f>VLOOKUP(A1668,'District Data'!$A$2:$P$321,14,FALSE)</f>
        <v>Yes</v>
      </c>
      <c r="M1668" s="120" t="str">
        <f>IFERROR(IF(AND(VLOOKUP(C1668,'Package 218'!$D:$D,1,FALSE)=C1668,VLOOKUP(C1668,'Package 218'!$D:$F,3,FALSE)="Yes",VLOOKUP(A1668,'District Data'!$A$2:$O$321,14,FALSE)="Yes"),"Yes","No"),"No")</f>
        <v>Yes</v>
      </c>
      <c r="N1668" s="23" t="str">
        <f t="shared" ref="N1668:N1731" si="90">IF(AND(M1668="Yes",K1668="Yes"),"Yes","No")</f>
        <v>Yes</v>
      </c>
      <c r="O1668" s="131" t="str">
        <f t="shared" ref="O1668:O1731" si="91">TEXT(N1668, "Yes")</f>
        <v>Yes</v>
      </c>
    </row>
    <row r="1669" spans="1:15" x14ac:dyDescent="0.25">
      <c r="A1669" s="136" t="s">
        <v>497</v>
      </c>
      <c r="B1669" s="136" t="s">
        <v>2980</v>
      </c>
      <c r="C1669" s="26">
        <v>3353</v>
      </c>
      <c r="D1669" s="26" t="s">
        <v>512</v>
      </c>
      <c r="E1669" s="114">
        <v>730.52</v>
      </c>
      <c r="F1669" s="114">
        <v>0</v>
      </c>
      <c r="G1669" s="114">
        <v>0</v>
      </c>
      <c r="H1669" s="114">
        <v>0</v>
      </c>
      <c r="I1669" s="114">
        <v>0</v>
      </c>
      <c r="J1669" s="91">
        <f t="shared" si="89"/>
        <v>730.52</v>
      </c>
      <c r="K1669" s="118" t="str">
        <f>IFERROR(VLOOKUP(C1669,'CEDARS School FRPL'!$C$4:$H$2393,6,FALSE),"No")</f>
        <v>No</v>
      </c>
      <c r="L1669" s="118" t="str">
        <f>VLOOKUP(A1669,'District Data'!$A$2:$P$321,14,FALSE)</f>
        <v>Yes</v>
      </c>
      <c r="M1669" s="120" t="str">
        <f>IFERROR(IF(AND(VLOOKUP(C1669,'Package 218'!$D:$D,1,FALSE)=C1669,VLOOKUP(C1669,'Package 218'!$D:$F,3,FALSE)="Yes",VLOOKUP(A1669,'District Data'!$A$2:$O$321,14,FALSE)="Yes"),"Yes","No"),"No")</f>
        <v>No</v>
      </c>
      <c r="N1669" s="23" t="str">
        <f t="shared" si="90"/>
        <v>No</v>
      </c>
      <c r="O1669" s="131" t="str">
        <f t="shared" si="91"/>
        <v>No</v>
      </c>
    </row>
    <row r="1670" spans="1:15" x14ac:dyDescent="0.25">
      <c r="A1670" s="136" t="s">
        <v>497</v>
      </c>
      <c r="B1670" s="136" t="s">
        <v>2980</v>
      </c>
      <c r="C1670" s="26">
        <v>3409</v>
      </c>
      <c r="D1670" s="26" t="s">
        <v>513</v>
      </c>
      <c r="E1670" s="114">
        <v>440.4</v>
      </c>
      <c r="F1670" s="114">
        <v>0</v>
      </c>
      <c r="G1670" s="114">
        <v>0</v>
      </c>
      <c r="H1670" s="114">
        <v>0</v>
      </c>
      <c r="I1670" s="114">
        <v>0</v>
      </c>
      <c r="J1670" s="91">
        <f t="shared" si="89"/>
        <v>440.4</v>
      </c>
      <c r="K1670" s="118" t="str">
        <f>IFERROR(VLOOKUP(C1670,'CEDARS School FRPL'!$C$4:$H$2393,6,FALSE),"No")</f>
        <v>Yes</v>
      </c>
      <c r="L1670" s="118" t="str">
        <f>VLOOKUP(A1670,'District Data'!$A$2:$P$321,14,FALSE)</f>
        <v>Yes</v>
      </c>
      <c r="M1670" s="120" t="str">
        <f>IFERROR(IF(AND(VLOOKUP(C1670,'Package 218'!$D:$D,1,FALSE)=C1670,VLOOKUP(C1670,'Package 218'!$D:$F,3,FALSE)="Yes",VLOOKUP(A1670,'District Data'!$A$2:$O$321,14,FALSE)="Yes"),"Yes","No"),"No")</f>
        <v>Yes</v>
      </c>
      <c r="N1670" s="23" t="str">
        <f t="shared" si="90"/>
        <v>Yes</v>
      </c>
      <c r="O1670" s="131" t="str">
        <f t="shared" si="91"/>
        <v>Yes</v>
      </c>
    </row>
    <row r="1671" spans="1:15" x14ac:dyDescent="0.25">
      <c r="A1671" s="136" t="s">
        <v>497</v>
      </c>
      <c r="B1671" s="136" t="s">
        <v>2980</v>
      </c>
      <c r="C1671" s="26">
        <v>3410</v>
      </c>
      <c r="D1671" s="26" t="s">
        <v>514</v>
      </c>
      <c r="E1671" s="114">
        <v>626.14</v>
      </c>
      <c r="F1671" s="114">
        <v>0</v>
      </c>
      <c r="G1671" s="114">
        <v>0</v>
      </c>
      <c r="H1671" s="114">
        <v>0</v>
      </c>
      <c r="I1671" s="114">
        <v>0</v>
      </c>
      <c r="J1671" s="91">
        <f t="shared" si="89"/>
        <v>626.14</v>
      </c>
      <c r="K1671" s="118" t="str">
        <f>IFERROR(VLOOKUP(C1671,'CEDARS School FRPL'!$C$4:$H$2393,6,FALSE),"No")</f>
        <v>Yes</v>
      </c>
      <c r="L1671" s="118" t="str">
        <f>VLOOKUP(A1671,'District Data'!$A$2:$P$321,14,FALSE)</f>
        <v>Yes</v>
      </c>
      <c r="M1671" s="120" t="str">
        <f>IFERROR(IF(AND(VLOOKUP(C1671,'Package 218'!$D:$D,1,FALSE)=C1671,VLOOKUP(C1671,'Package 218'!$D:$F,3,FALSE)="Yes",VLOOKUP(A1671,'District Data'!$A$2:$O$321,14,FALSE)="Yes"),"Yes","No"),"No")</f>
        <v>Yes</v>
      </c>
      <c r="N1671" s="23" t="str">
        <f t="shared" si="90"/>
        <v>Yes</v>
      </c>
      <c r="O1671" s="131" t="str">
        <f t="shared" si="91"/>
        <v>Yes</v>
      </c>
    </row>
    <row r="1672" spans="1:15" x14ac:dyDescent="0.25">
      <c r="A1672" s="136" t="s">
        <v>497</v>
      </c>
      <c r="B1672" s="136" t="s">
        <v>2980</v>
      </c>
      <c r="C1672" s="26">
        <v>3461</v>
      </c>
      <c r="D1672" s="26" t="s">
        <v>515</v>
      </c>
      <c r="E1672" s="114">
        <v>403.29</v>
      </c>
      <c r="F1672" s="114">
        <v>0</v>
      </c>
      <c r="G1672" s="114">
        <v>0</v>
      </c>
      <c r="H1672" s="114">
        <v>0</v>
      </c>
      <c r="I1672" s="114">
        <v>0</v>
      </c>
      <c r="J1672" s="91">
        <f t="shared" si="89"/>
        <v>403.29</v>
      </c>
      <c r="K1672" s="118" t="str">
        <f>IFERROR(VLOOKUP(C1672,'CEDARS School FRPL'!$C$4:$H$2393,6,FALSE),"No")</f>
        <v>No</v>
      </c>
      <c r="L1672" s="118" t="str">
        <f>VLOOKUP(A1672,'District Data'!$A$2:$P$321,14,FALSE)</f>
        <v>Yes</v>
      </c>
      <c r="M1672" s="120" t="str">
        <f>IFERROR(IF(AND(VLOOKUP(C1672,'Package 218'!$D:$D,1,FALSE)=C1672,VLOOKUP(C1672,'Package 218'!$D:$F,3,FALSE)="Yes",VLOOKUP(A1672,'District Data'!$A$2:$O$321,14,FALSE)="Yes"),"Yes","No"),"No")</f>
        <v>No</v>
      </c>
      <c r="N1672" s="23" t="str">
        <f t="shared" si="90"/>
        <v>No</v>
      </c>
      <c r="O1672" s="131" t="str">
        <f t="shared" si="91"/>
        <v>No</v>
      </c>
    </row>
    <row r="1673" spans="1:15" x14ac:dyDescent="0.25">
      <c r="A1673" s="136" t="s">
        <v>497</v>
      </c>
      <c r="B1673" s="136" t="s">
        <v>2980</v>
      </c>
      <c r="C1673" s="26">
        <v>3463</v>
      </c>
      <c r="D1673" s="26" t="s">
        <v>2981</v>
      </c>
      <c r="E1673" s="114">
        <v>602.92999999999995</v>
      </c>
      <c r="F1673" s="114">
        <v>0</v>
      </c>
      <c r="G1673" s="114">
        <v>0</v>
      </c>
      <c r="H1673" s="114">
        <v>0</v>
      </c>
      <c r="I1673" s="114">
        <v>0</v>
      </c>
      <c r="J1673" s="91">
        <f t="shared" si="89"/>
        <v>602.92999999999995</v>
      </c>
      <c r="K1673" s="118" t="str">
        <f>IFERROR(VLOOKUP(C1673,'CEDARS School FRPL'!$C$4:$H$2393,6,FALSE),"No")</f>
        <v>No</v>
      </c>
      <c r="L1673" s="118" t="str">
        <f>VLOOKUP(A1673,'District Data'!$A$2:$P$321,14,FALSE)</f>
        <v>Yes</v>
      </c>
      <c r="M1673" s="120" t="str">
        <f>IFERROR(IF(AND(VLOOKUP(C1673,'Package 218'!$D:$D,1,FALSE)=C1673,VLOOKUP(C1673,'Package 218'!$D:$F,3,FALSE)="Yes",VLOOKUP(A1673,'District Data'!$A$2:$O$321,14,FALSE)="Yes"),"Yes","No"),"No")</f>
        <v>No</v>
      </c>
      <c r="N1673" s="23" t="str">
        <f t="shared" si="90"/>
        <v>No</v>
      </c>
      <c r="O1673" s="131" t="str">
        <f t="shared" si="91"/>
        <v>No</v>
      </c>
    </row>
    <row r="1674" spans="1:15" x14ac:dyDescent="0.25">
      <c r="A1674" s="136" t="s">
        <v>497</v>
      </c>
      <c r="B1674" s="136" t="s">
        <v>2980</v>
      </c>
      <c r="C1674" s="26">
        <v>3464</v>
      </c>
      <c r="D1674" s="26" t="s">
        <v>516</v>
      </c>
      <c r="E1674" s="114">
        <v>1354.69</v>
      </c>
      <c r="F1674" s="114">
        <v>0</v>
      </c>
      <c r="G1674" s="114">
        <v>98.429999999999993</v>
      </c>
      <c r="H1674" s="114">
        <v>0</v>
      </c>
      <c r="I1674" s="114">
        <v>0</v>
      </c>
      <c r="J1674" s="91">
        <f t="shared" si="89"/>
        <v>1453.1200000000001</v>
      </c>
      <c r="K1674" s="118" t="str">
        <f>IFERROR(VLOOKUP(C1674,'CEDARS School FRPL'!$C$4:$H$2393,6,FALSE),"No")</f>
        <v>No</v>
      </c>
      <c r="L1674" s="118" t="str">
        <f>VLOOKUP(A1674,'District Data'!$A$2:$P$321,14,FALSE)</f>
        <v>Yes</v>
      </c>
      <c r="M1674" s="120" t="str">
        <f>IFERROR(IF(AND(VLOOKUP(C1674,'Package 218'!$D:$D,1,FALSE)=C1674,VLOOKUP(C1674,'Package 218'!$D:$F,3,FALSE)="Yes",VLOOKUP(A1674,'District Data'!$A$2:$O$321,14,FALSE)="Yes"),"Yes","No"),"No")</f>
        <v>No</v>
      </c>
      <c r="N1674" s="23" t="str">
        <f t="shared" si="90"/>
        <v>No</v>
      </c>
      <c r="O1674" s="131" t="str">
        <f t="shared" si="91"/>
        <v>No</v>
      </c>
    </row>
    <row r="1675" spans="1:15" x14ac:dyDescent="0.25">
      <c r="A1675" s="136" t="s">
        <v>497</v>
      </c>
      <c r="B1675" s="136" t="s">
        <v>2980</v>
      </c>
      <c r="C1675" s="26">
        <v>3503</v>
      </c>
      <c r="D1675" s="26" t="s">
        <v>517</v>
      </c>
      <c r="E1675" s="114">
        <v>583.85</v>
      </c>
      <c r="F1675" s="114">
        <v>0</v>
      </c>
      <c r="G1675" s="114">
        <v>0</v>
      </c>
      <c r="H1675" s="114">
        <v>0</v>
      </c>
      <c r="I1675" s="114">
        <v>0</v>
      </c>
      <c r="J1675" s="91">
        <f t="shared" si="89"/>
        <v>583.85</v>
      </c>
      <c r="K1675" s="118" t="str">
        <f>IFERROR(VLOOKUP(C1675,'CEDARS School FRPL'!$C$4:$H$2393,6,FALSE),"No")</f>
        <v>No</v>
      </c>
      <c r="L1675" s="118" t="str">
        <f>VLOOKUP(A1675,'District Data'!$A$2:$P$321,14,FALSE)</f>
        <v>Yes</v>
      </c>
      <c r="M1675" s="120" t="str">
        <f>IFERROR(IF(AND(VLOOKUP(C1675,'Package 218'!$D:$D,1,FALSE)=C1675,VLOOKUP(C1675,'Package 218'!$D:$F,3,FALSE)="Yes",VLOOKUP(A1675,'District Data'!$A$2:$O$321,14,FALSE)="Yes"),"Yes","No"),"No")</f>
        <v>No</v>
      </c>
      <c r="N1675" s="23" t="str">
        <f t="shared" si="90"/>
        <v>No</v>
      </c>
      <c r="O1675" s="131" t="str">
        <f t="shared" si="91"/>
        <v>No</v>
      </c>
    </row>
    <row r="1676" spans="1:15" x14ac:dyDescent="0.25">
      <c r="A1676" s="136" t="s">
        <v>497</v>
      </c>
      <c r="B1676" s="136" t="s">
        <v>2980</v>
      </c>
      <c r="C1676" s="26">
        <v>3504</v>
      </c>
      <c r="D1676" s="26" t="s">
        <v>518</v>
      </c>
      <c r="E1676" s="114">
        <v>461.3</v>
      </c>
      <c r="F1676" s="114">
        <v>0</v>
      </c>
      <c r="G1676" s="114">
        <v>0</v>
      </c>
      <c r="H1676" s="114">
        <v>0</v>
      </c>
      <c r="I1676" s="114">
        <v>0</v>
      </c>
      <c r="J1676" s="91">
        <f t="shared" si="89"/>
        <v>461.3</v>
      </c>
      <c r="K1676" s="118" t="str">
        <f>IFERROR(VLOOKUP(C1676,'CEDARS School FRPL'!$C$4:$H$2393,6,FALSE),"No")</f>
        <v>No</v>
      </c>
      <c r="L1676" s="118" t="str">
        <f>VLOOKUP(A1676,'District Data'!$A$2:$P$321,14,FALSE)</f>
        <v>Yes</v>
      </c>
      <c r="M1676" s="120" t="str">
        <f>IFERROR(IF(AND(VLOOKUP(C1676,'Package 218'!$D:$D,1,FALSE)=C1676,VLOOKUP(C1676,'Package 218'!$D:$F,3,FALSE)="Yes",VLOOKUP(A1676,'District Data'!$A$2:$O$321,14,FALSE)="Yes"),"Yes","No"),"No")</f>
        <v>No</v>
      </c>
      <c r="N1676" s="23" t="str">
        <f t="shared" si="90"/>
        <v>No</v>
      </c>
      <c r="O1676" s="131" t="str">
        <f t="shared" si="91"/>
        <v>No</v>
      </c>
    </row>
    <row r="1677" spans="1:15" x14ac:dyDescent="0.25">
      <c r="A1677" s="136" t="s">
        <v>497</v>
      </c>
      <c r="B1677" s="136" t="s">
        <v>2980</v>
      </c>
      <c r="C1677" s="26">
        <v>3534</v>
      </c>
      <c r="D1677" s="26" t="s">
        <v>519</v>
      </c>
      <c r="E1677" s="114">
        <v>348.1</v>
      </c>
      <c r="F1677" s="114">
        <v>0</v>
      </c>
      <c r="G1677" s="114">
        <v>0</v>
      </c>
      <c r="H1677" s="114">
        <v>0</v>
      </c>
      <c r="I1677" s="114">
        <v>0</v>
      </c>
      <c r="J1677" s="91">
        <f t="shared" si="89"/>
        <v>348.1</v>
      </c>
      <c r="K1677" s="118" t="str">
        <f>IFERROR(VLOOKUP(C1677,'CEDARS School FRPL'!$C$4:$H$2393,6,FALSE),"No")</f>
        <v>Yes</v>
      </c>
      <c r="L1677" s="118" t="str">
        <f>VLOOKUP(A1677,'District Data'!$A$2:$P$321,14,FALSE)</f>
        <v>Yes</v>
      </c>
      <c r="M1677" s="120" t="str">
        <f>IFERROR(IF(AND(VLOOKUP(C1677,'Package 218'!$D:$D,1,FALSE)=C1677,VLOOKUP(C1677,'Package 218'!$D:$F,3,FALSE)="Yes",VLOOKUP(A1677,'District Data'!$A$2:$O$321,14,FALSE)="Yes"),"Yes","No"),"No")</f>
        <v>Yes</v>
      </c>
      <c r="N1677" s="23" t="str">
        <f t="shared" si="90"/>
        <v>Yes</v>
      </c>
      <c r="O1677" s="131" t="str">
        <f t="shared" si="91"/>
        <v>Yes</v>
      </c>
    </row>
    <row r="1678" spans="1:15" x14ac:dyDescent="0.25">
      <c r="A1678" s="136" t="s">
        <v>497</v>
      </c>
      <c r="B1678" s="136" t="s">
        <v>2980</v>
      </c>
      <c r="C1678" s="26">
        <v>3536</v>
      </c>
      <c r="D1678" s="26" t="s">
        <v>520</v>
      </c>
      <c r="E1678" s="114">
        <v>400.6</v>
      </c>
      <c r="F1678" s="114">
        <v>0</v>
      </c>
      <c r="G1678" s="114">
        <v>0</v>
      </c>
      <c r="H1678" s="114">
        <v>0</v>
      </c>
      <c r="I1678" s="114">
        <v>0</v>
      </c>
      <c r="J1678" s="91">
        <f t="shared" si="89"/>
        <v>400.6</v>
      </c>
      <c r="K1678" s="118" t="str">
        <f>IFERROR(VLOOKUP(C1678,'CEDARS School FRPL'!$C$4:$H$2393,6,FALSE),"No")</f>
        <v>No</v>
      </c>
      <c r="L1678" s="118" t="str">
        <f>VLOOKUP(A1678,'District Data'!$A$2:$P$321,14,FALSE)</f>
        <v>Yes</v>
      </c>
      <c r="M1678" s="120" t="str">
        <f>IFERROR(IF(AND(VLOOKUP(C1678,'Package 218'!$D:$D,1,FALSE)=C1678,VLOOKUP(C1678,'Package 218'!$D:$F,3,FALSE)="Yes",VLOOKUP(A1678,'District Data'!$A$2:$O$321,14,FALSE)="Yes"),"Yes","No"),"No")</f>
        <v>No</v>
      </c>
      <c r="N1678" s="23" t="str">
        <f t="shared" si="90"/>
        <v>No</v>
      </c>
      <c r="O1678" s="131" t="str">
        <f t="shared" si="91"/>
        <v>No</v>
      </c>
    </row>
    <row r="1679" spans="1:15" x14ac:dyDescent="0.25">
      <c r="A1679" s="136" t="s">
        <v>497</v>
      </c>
      <c r="B1679" s="136" t="s">
        <v>2980</v>
      </c>
      <c r="C1679" s="26">
        <v>3560</v>
      </c>
      <c r="D1679" s="26" t="s">
        <v>521</v>
      </c>
      <c r="E1679" s="114">
        <v>687.36</v>
      </c>
      <c r="F1679" s="114">
        <v>0</v>
      </c>
      <c r="G1679" s="114">
        <v>0</v>
      </c>
      <c r="H1679" s="114">
        <v>0</v>
      </c>
      <c r="I1679" s="114">
        <v>0</v>
      </c>
      <c r="J1679" s="91">
        <f t="shared" si="89"/>
        <v>687.36</v>
      </c>
      <c r="K1679" s="118" t="str">
        <f>IFERROR(VLOOKUP(C1679,'CEDARS School FRPL'!$C$4:$H$2393,6,FALSE),"No")</f>
        <v>Yes</v>
      </c>
      <c r="L1679" s="118" t="str">
        <f>VLOOKUP(A1679,'District Data'!$A$2:$P$321,14,FALSE)</f>
        <v>Yes</v>
      </c>
      <c r="M1679" s="120" t="str">
        <f>IFERROR(IF(AND(VLOOKUP(C1679,'Package 218'!$D:$D,1,FALSE)=C1679,VLOOKUP(C1679,'Package 218'!$D:$F,3,FALSE)="Yes",VLOOKUP(A1679,'District Data'!$A$2:$O$321,14,FALSE)="Yes"),"Yes","No"),"No")</f>
        <v>Yes</v>
      </c>
      <c r="N1679" s="23" t="str">
        <f t="shared" si="90"/>
        <v>Yes</v>
      </c>
      <c r="O1679" s="131" t="str">
        <f t="shared" si="91"/>
        <v>Yes</v>
      </c>
    </row>
    <row r="1680" spans="1:15" x14ac:dyDescent="0.25">
      <c r="A1680" s="136" t="s">
        <v>497</v>
      </c>
      <c r="B1680" s="136" t="s">
        <v>2980</v>
      </c>
      <c r="C1680" s="26">
        <v>3605</v>
      </c>
      <c r="D1680" s="26" t="s">
        <v>522</v>
      </c>
      <c r="E1680" s="114">
        <v>485.16</v>
      </c>
      <c r="F1680" s="114">
        <v>0</v>
      </c>
      <c r="G1680" s="114">
        <v>0</v>
      </c>
      <c r="H1680" s="114">
        <v>0</v>
      </c>
      <c r="I1680" s="114">
        <v>0</v>
      </c>
      <c r="J1680" s="91">
        <f t="shared" si="89"/>
        <v>485.16</v>
      </c>
      <c r="K1680" s="118" t="str">
        <f>IFERROR(VLOOKUP(C1680,'CEDARS School FRPL'!$C$4:$H$2393,6,FALSE),"No")</f>
        <v>No</v>
      </c>
      <c r="L1680" s="118" t="str">
        <f>VLOOKUP(A1680,'District Data'!$A$2:$P$321,14,FALSE)</f>
        <v>Yes</v>
      </c>
      <c r="M1680" s="120" t="str">
        <f>IFERROR(IF(AND(VLOOKUP(C1680,'Package 218'!$D:$D,1,FALSE)=C1680,VLOOKUP(C1680,'Package 218'!$D:$F,3,FALSE)="Yes",VLOOKUP(A1680,'District Data'!$A$2:$O$321,14,FALSE)="Yes"),"Yes","No"),"No")</f>
        <v>No</v>
      </c>
      <c r="N1680" s="23" t="str">
        <f t="shared" si="90"/>
        <v>No</v>
      </c>
      <c r="O1680" s="131" t="str">
        <f t="shared" si="91"/>
        <v>No</v>
      </c>
    </row>
    <row r="1681" spans="1:15" x14ac:dyDescent="0.25">
      <c r="A1681" s="136" t="s">
        <v>497</v>
      </c>
      <c r="B1681" s="136" t="s">
        <v>2980</v>
      </c>
      <c r="C1681" s="26">
        <v>3606</v>
      </c>
      <c r="D1681" s="26" t="s">
        <v>523</v>
      </c>
      <c r="E1681" s="114">
        <v>268.62</v>
      </c>
      <c r="F1681" s="114">
        <v>0</v>
      </c>
      <c r="G1681" s="114">
        <v>0</v>
      </c>
      <c r="H1681" s="114">
        <v>0</v>
      </c>
      <c r="I1681" s="114">
        <v>0</v>
      </c>
      <c r="J1681" s="91">
        <f t="shared" si="89"/>
        <v>268.62</v>
      </c>
      <c r="K1681" s="118" t="str">
        <f>IFERROR(VLOOKUP(C1681,'CEDARS School FRPL'!$C$4:$H$2393,6,FALSE),"No")</f>
        <v>No</v>
      </c>
      <c r="L1681" s="118" t="str">
        <f>VLOOKUP(A1681,'District Data'!$A$2:$P$321,14,FALSE)</f>
        <v>Yes</v>
      </c>
      <c r="M1681" s="120" t="str">
        <f>IFERROR(IF(AND(VLOOKUP(C1681,'Package 218'!$D:$D,1,FALSE)=C1681,VLOOKUP(C1681,'Package 218'!$D:$F,3,FALSE)="Yes",VLOOKUP(A1681,'District Data'!$A$2:$O$321,14,FALSE)="Yes"),"Yes","No"),"No")</f>
        <v>No</v>
      </c>
      <c r="N1681" s="23" t="str">
        <f t="shared" si="90"/>
        <v>No</v>
      </c>
      <c r="O1681" s="131" t="str">
        <f t="shared" si="91"/>
        <v>No</v>
      </c>
    </row>
    <row r="1682" spans="1:15" x14ac:dyDescent="0.25">
      <c r="A1682" s="136" t="s">
        <v>497</v>
      </c>
      <c r="B1682" s="136" t="s">
        <v>2980</v>
      </c>
      <c r="C1682" s="26">
        <v>3607</v>
      </c>
      <c r="D1682" s="26" t="s">
        <v>524</v>
      </c>
      <c r="E1682" s="114">
        <v>403.86</v>
      </c>
      <c r="F1682" s="114">
        <v>0</v>
      </c>
      <c r="G1682" s="114">
        <v>0</v>
      </c>
      <c r="H1682" s="114">
        <v>0</v>
      </c>
      <c r="I1682" s="114">
        <v>0</v>
      </c>
      <c r="J1682" s="91">
        <f t="shared" si="89"/>
        <v>403.86</v>
      </c>
      <c r="K1682" s="118" t="str">
        <f>IFERROR(VLOOKUP(C1682,'CEDARS School FRPL'!$C$4:$H$2393,6,FALSE),"No")</f>
        <v>No</v>
      </c>
      <c r="L1682" s="118" t="str">
        <f>VLOOKUP(A1682,'District Data'!$A$2:$P$321,14,FALSE)</f>
        <v>Yes</v>
      </c>
      <c r="M1682" s="120" t="str">
        <f>IFERROR(IF(AND(VLOOKUP(C1682,'Package 218'!$D:$D,1,FALSE)=C1682,VLOOKUP(C1682,'Package 218'!$D:$F,3,FALSE)="Yes",VLOOKUP(A1682,'District Data'!$A$2:$O$321,14,FALSE)="Yes"),"Yes","No"),"No")</f>
        <v>No</v>
      </c>
      <c r="N1682" s="23" t="str">
        <f t="shared" si="90"/>
        <v>No</v>
      </c>
      <c r="O1682" s="131" t="str">
        <f t="shared" si="91"/>
        <v>No</v>
      </c>
    </row>
    <row r="1683" spans="1:15" x14ac:dyDescent="0.25">
      <c r="A1683" s="136" t="s">
        <v>497</v>
      </c>
      <c r="B1683" s="136" t="s">
        <v>2980</v>
      </c>
      <c r="C1683" s="26">
        <v>3608</v>
      </c>
      <c r="D1683" s="26" t="s">
        <v>525</v>
      </c>
      <c r="E1683" s="114">
        <v>546.75</v>
      </c>
      <c r="F1683" s="114">
        <v>0</v>
      </c>
      <c r="G1683" s="114">
        <v>0</v>
      </c>
      <c r="H1683" s="114">
        <v>0</v>
      </c>
      <c r="I1683" s="114">
        <v>0</v>
      </c>
      <c r="J1683" s="91">
        <f t="shared" si="89"/>
        <v>546.75</v>
      </c>
      <c r="K1683" s="118" t="str">
        <f>IFERROR(VLOOKUP(C1683,'CEDARS School FRPL'!$C$4:$H$2393,6,FALSE),"No")</f>
        <v>No</v>
      </c>
      <c r="L1683" s="118" t="str">
        <f>VLOOKUP(A1683,'District Data'!$A$2:$P$321,14,FALSE)</f>
        <v>Yes</v>
      </c>
      <c r="M1683" s="120" t="str">
        <f>IFERROR(IF(AND(VLOOKUP(C1683,'Package 218'!$D:$D,1,FALSE)=C1683,VLOOKUP(C1683,'Package 218'!$D:$F,3,FALSE)="Yes",VLOOKUP(A1683,'District Data'!$A$2:$O$321,14,FALSE)="Yes"),"Yes","No"),"No")</f>
        <v>No</v>
      </c>
      <c r="N1683" s="23" t="str">
        <f t="shared" si="90"/>
        <v>No</v>
      </c>
      <c r="O1683" s="131" t="str">
        <f t="shared" si="91"/>
        <v>No</v>
      </c>
    </row>
    <row r="1684" spans="1:15" x14ac:dyDescent="0.25">
      <c r="A1684" s="136" t="s">
        <v>497</v>
      </c>
      <c r="B1684" s="136" t="s">
        <v>2980</v>
      </c>
      <c r="C1684" s="26">
        <v>3650</v>
      </c>
      <c r="D1684" s="26" t="s">
        <v>526</v>
      </c>
      <c r="E1684" s="114">
        <v>663.63</v>
      </c>
      <c r="F1684" s="114">
        <v>0</v>
      </c>
      <c r="G1684" s="114">
        <v>0</v>
      </c>
      <c r="H1684" s="114">
        <v>0</v>
      </c>
      <c r="I1684" s="114">
        <v>0</v>
      </c>
      <c r="J1684" s="91">
        <f t="shared" si="89"/>
        <v>663.63</v>
      </c>
      <c r="K1684" s="118" t="str">
        <f>IFERROR(VLOOKUP(C1684,'CEDARS School FRPL'!$C$4:$H$2393,6,FALSE),"No")</f>
        <v>No</v>
      </c>
      <c r="L1684" s="118" t="str">
        <f>VLOOKUP(A1684,'District Data'!$A$2:$P$321,14,FALSE)</f>
        <v>Yes</v>
      </c>
      <c r="M1684" s="120" t="str">
        <f>IFERROR(IF(AND(VLOOKUP(C1684,'Package 218'!$D:$D,1,FALSE)=C1684,VLOOKUP(C1684,'Package 218'!$D:$F,3,FALSE)="Yes",VLOOKUP(A1684,'District Data'!$A$2:$O$321,14,FALSE)="Yes"),"Yes","No"),"No")</f>
        <v>No</v>
      </c>
      <c r="N1684" s="23" t="str">
        <f t="shared" si="90"/>
        <v>No</v>
      </c>
      <c r="O1684" s="131" t="str">
        <f t="shared" si="91"/>
        <v>No</v>
      </c>
    </row>
    <row r="1685" spans="1:15" x14ac:dyDescent="0.25">
      <c r="A1685" s="136" t="s">
        <v>497</v>
      </c>
      <c r="B1685" s="136" t="s">
        <v>2980</v>
      </c>
      <c r="C1685" s="26">
        <v>3689</v>
      </c>
      <c r="D1685" s="26" t="s">
        <v>527</v>
      </c>
      <c r="E1685" s="114">
        <v>580.5</v>
      </c>
      <c r="F1685" s="114">
        <v>0</v>
      </c>
      <c r="G1685" s="114">
        <v>0</v>
      </c>
      <c r="H1685" s="114">
        <v>0</v>
      </c>
      <c r="I1685" s="114">
        <v>0</v>
      </c>
      <c r="J1685" s="91">
        <f t="shared" si="89"/>
        <v>580.5</v>
      </c>
      <c r="K1685" s="118" t="str">
        <f>IFERROR(VLOOKUP(C1685,'CEDARS School FRPL'!$C$4:$H$2393,6,FALSE),"No")</f>
        <v>No</v>
      </c>
      <c r="L1685" s="118" t="str">
        <f>VLOOKUP(A1685,'District Data'!$A$2:$P$321,14,FALSE)</f>
        <v>Yes</v>
      </c>
      <c r="M1685" s="120" t="str">
        <f>IFERROR(IF(AND(VLOOKUP(C1685,'Package 218'!$D:$D,1,FALSE)=C1685,VLOOKUP(C1685,'Package 218'!$D:$F,3,FALSE)="Yes",VLOOKUP(A1685,'District Data'!$A$2:$O$321,14,FALSE)="Yes"),"Yes","No"),"No")</f>
        <v>No</v>
      </c>
      <c r="N1685" s="23" t="str">
        <f t="shared" si="90"/>
        <v>No</v>
      </c>
      <c r="O1685" s="131" t="str">
        <f t="shared" si="91"/>
        <v>No</v>
      </c>
    </row>
    <row r="1686" spans="1:15" x14ac:dyDescent="0.25">
      <c r="A1686" s="136" t="s">
        <v>497</v>
      </c>
      <c r="B1686" s="136" t="s">
        <v>2980</v>
      </c>
      <c r="C1686" s="26">
        <v>3691</v>
      </c>
      <c r="D1686" s="26" t="s">
        <v>528</v>
      </c>
      <c r="E1686" s="114">
        <v>444.8</v>
      </c>
      <c r="F1686" s="114">
        <v>0</v>
      </c>
      <c r="G1686" s="114">
        <v>0</v>
      </c>
      <c r="H1686" s="114">
        <v>0</v>
      </c>
      <c r="I1686" s="114">
        <v>0</v>
      </c>
      <c r="J1686" s="91">
        <f t="shared" si="89"/>
        <v>444.8</v>
      </c>
      <c r="K1686" s="118" t="str">
        <f>IFERROR(VLOOKUP(C1686,'CEDARS School FRPL'!$C$4:$H$2393,6,FALSE),"No")</f>
        <v>Yes</v>
      </c>
      <c r="L1686" s="118" t="str">
        <f>VLOOKUP(A1686,'District Data'!$A$2:$P$321,14,FALSE)</f>
        <v>Yes</v>
      </c>
      <c r="M1686" s="120" t="str">
        <f>IFERROR(IF(AND(VLOOKUP(C1686,'Package 218'!$D:$D,1,FALSE)=C1686,VLOOKUP(C1686,'Package 218'!$D:$F,3,FALSE)="Yes",VLOOKUP(A1686,'District Data'!$A$2:$O$321,14,FALSE)="Yes"),"Yes","No"),"No")</f>
        <v>Yes</v>
      </c>
      <c r="N1686" s="23" t="str">
        <f t="shared" si="90"/>
        <v>Yes</v>
      </c>
      <c r="O1686" s="131" t="str">
        <f t="shared" si="91"/>
        <v>Yes</v>
      </c>
    </row>
    <row r="1687" spans="1:15" x14ac:dyDescent="0.25">
      <c r="A1687" s="136" t="s">
        <v>497</v>
      </c>
      <c r="B1687" s="136" t="s">
        <v>2980</v>
      </c>
      <c r="C1687" s="26">
        <v>3754</v>
      </c>
      <c r="D1687" s="26" t="s">
        <v>529</v>
      </c>
      <c r="E1687" s="114">
        <v>471.75</v>
      </c>
      <c r="F1687" s="114">
        <v>0</v>
      </c>
      <c r="G1687" s="114">
        <v>0</v>
      </c>
      <c r="H1687" s="114">
        <v>0</v>
      </c>
      <c r="I1687" s="114">
        <v>0</v>
      </c>
      <c r="J1687" s="91">
        <f t="shared" si="89"/>
        <v>471.75</v>
      </c>
      <c r="K1687" s="118" t="str">
        <f>IFERROR(VLOOKUP(C1687,'CEDARS School FRPL'!$C$4:$H$2393,6,FALSE),"No")</f>
        <v>No</v>
      </c>
      <c r="L1687" s="118" t="str">
        <f>VLOOKUP(A1687,'District Data'!$A$2:$P$321,14,FALSE)</f>
        <v>Yes</v>
      </c>
      <c r="M1687" s="120" t="str">
        <f>IFERROR(IF(AND(VLOOKUP(C1687,'Package 218'!$D:$D,1,FALSE)=C1687,VLOOKUP(C1687,'Package 218'!$D:$F,3,FALSE)="Yes",VLOOKUP(A1687,'District Data'!$A$2:$O$321,14,FALSE)="Yes"),"Yes","No"),"No")</f>
        <v>No</v>
      </c>
      <c r="N1687" s="23" t="str">
        <f t="shared" si="90"/>
        <v>No</v>
      </c>
      <c r="O1687" s="131" t="str">
        <f t="shared" si="91"/>
        <v>No</v>
      </c>
    </row>
    <row r="1688" spans="1:15" x14ac:dyDescent="0.25">
      <c r="A1688" s="136" t="s">
        <v>497</v>
      </c>
      <c r="B1688" s="136" t="s">
        <v>2980</v>
      </c>
      <c r="C1688" s="26">
        <v>3755</v>
      </c>
      <c r="D1688" s="26" t="s">
        <v>530</v>
      </c>
      <c r="E1688" s="114">
        <v>1197.4100000000001</v>
      </c>
      <c r="F1688" s="114">
        <v>0</v>
      </c>
      <c r="G1688" s="114">
        <v>126.91</v>
      </c>
      <c r="H1688" s="114">
        <v>0</v>
      </c>
      <c r="I1688" s="114">
        <v>0</v>
      </c>
      <c r="J1688" s="91">
        <f t="shared" si="89"/>
        <v>1324.3200000000002</v>
      </c>
      <c r="K1688" s="118" t="str">
        <f>IFERROR(VLOOKUP(C1688,'CEDARS School FRPL'!$C$4:$H$2393,6,FALSE),"No")</f>
        <v>No</v>
      </c>
      <c r="L1688" s="118" t="str">
        <f>VLOOKUP(A1688,'District Data'!$A$2:$P$321,14,FALSE)</f>
        <v>Yes</v>
      </c>
      <c r="M1688" s="120" t="str">
        <f>IFERROR(IF(AND(VLOOKUP(C1688,'Package 218'!$D:$D,1,FALSE)=C1688,VLOOKUP(C1688,'Package 218'!$D:$F,3,FALSE)="Yes",VLOOKUP(A1688,'District Data'!$A$2:$O$321,14,FALSE)="Yes"),"Yes","No"),"No")</f>
        <v>No</v>
      </c>
      <c r="N1688" s="23" t="str">
        <f t="shared" si="90"/>
        <v>No</v>
      </c>
      <c r="O1688" s="131" t="str">
        <f t="shared" si="91"/>
        <v>No</v>
      </c>
    </row>
    <row r="1689" spans="1:15" x14ac:dyDescent="0.25">
      <c r="A1689" s="136" t="s">
        <v>497</v>
      </c>
      <c r="B1689" s="136" t="s">
        <v>2980</v>
      </c>
      <c r="C1689" s="26">
        <v>3854</v>
      </c>
      <c r="D1689" s="26" t="s">
        <v>531</v>
      </c>
      <c r="E1689" s="114">
        <v>172.1</v>
      </c>
      <c r="F1689" s="114">
        <v>0</v>
      </c>
      <c r="G1689" s="114">
        <v>1.03</v>
      </c>
      <c r="H1689" s="114">
        <v>0</v>
      </c>
      <c r="I1689" s="114">
        <v>0</v>
      </c>
      <c r="J1689" s="91">
        <f t="shared" si="89"/>
        <v>173.13</v>
      </c>
      <c r="K1689" s="118" t="str">
        <f>IFERROR(VLOOKUP(C1689,'CEDARS School FRPL'!$C$4:$H$2393,6,FALSE),"No")</f>
        <v>Yes</v>
      </c>
      <c r="L1689" s="118" t="str">
        <f>VLOOKUP(A1689,'District Data'!$A$2:$P$321,14,FALSE)</f>
        <v>Yes</v>
      </c>
      <c r="M1689" s="120" t="str">
        <f>IFERROR(IF(AND(VLOOKUP(C1689,'Package 218'!$D:$D,1,FALSE)=C1689,VLOOKUP(C1689,'Package 218'!$D:$F,3,FALSE)="Yes",VLOOKUP(A1689,'District Data'!$A$2:$O$321,14,FALSE)="Yes"),"Yes","No"),"No")</f>
        <v>Yes</v>
      </c>
      <c r="N1689" s="23" t="str">
        <f t="shared" si="90"/>
        <v>Yes</v>
      </c>
      <c r="O1689" s="131" t="str">
        <f t="shared" si="91"/>
        <v>Yes</v>
      </c>
    </row>
    <row r="1690" spans="1:15" x14ac:dyDescent="0.25">
      <c r="A1690" s="136" t="s">
        <v>29</v>
      </c>
      <c r="B1690" s="136" t="s">
        <v>2064</v>
      </c>
      <c r="C1690" s="26">
        <v>1714</v>
      </c>
      <c r="D1690" s="26" t="s">
        <v>2789</v>
      </c>
      <c r="E1690" s="114">
        <v>233.23</v>
      </c>
      <c r="F1690" s="114">
        <v>0</v>
      </c>
      <c r="G1690" s="114">
        <v>0</v>
      </c>
      <c r="H1690" s="114">
        <v>0</v>
      </c>
      <c r="I1690" s="114">
        <v>0</v>
      </c>
      <c r="J1690" s="91">
        <f t="shared" si="89"/>
        <v>233.23</v>
      </c>
      <c r="K1690" s="118" t="str">
        <f>IFERROR(VLOOKUP(C1690,'CEDARS School FRPL'!$C$4:$H$2393,6,FALSE),"No")</f>
        <v>No</v>
      </c>
      <c r="L1690" s="118" t="str">
        <f>VLOOKUP(A1690,'District Data'!$A$2:$P$321,14,FALSE)</f>
        <v>Yes</v>
      </c>
      <c r="M1690" s="120" t="str">
        <f>IFERROR(IF(AND(VLOOKUP(C1690,'Package 218'!$D:$D,1,FALSE)=C1690,VLOOKUP(C1690,'Package 218'!$D:$F,3,FALSE)="Yes",VLOOKUP(A1690,'District Data'!$A$2:$O$321,14,FALSE)="Yes"),"Yes","No"),"No")</f>
        <v>No</v>
      </c>
      <c r="N1690" s="23" t="str">
        <f t="shared" si="90"/>
        <v>No</v>
      </c>
      <c r="O1690" s="131" t="str">
        <f t="shared" si="91"/>
        <v>No</v>
      </c>
    </row>
    <row r="1691" spans="1:15" x14ac:dyDescent="0.25">
      <c r="A1691" s="136" t="s">
        <v>29</v>
      </c>
      <c r="B1691" s="136" t="s">
        <v>2064</v>
      </c>
      <c r="C1691" s="26">
        <v>2523</v>
      </c>
      <c r="D1691" s="26" t="s">
        <v>30</v>
      </c>
      <c r="E1691" s="114">
        <v>1504.6</v>
      </c>
      <c r="F1691" s="114">
        <v>0</v>
      </c>
      <c r="G1691" s="114">
        <v>46.82</v>
      </c>
      <c r="H1691" s="114">
        <v>0</v>
      </c>
      <c r="I1691" s="114">
        <v>0</v>
      </c>
      <c r="J1691" s="91">
        <f t="shared" si="89"/>
        <v>1551.4199999999998</v>
      </c>
      <c r="K1691" s="118" t="str">
        <f>IFERROR(VLOOKUP(C1691,'CEDARS School FRPL'!$C$4:$H$2393,6,FALSE),"No")</f>
        <v>No</v>
      </c>
      <c r="L1691" s="118" t="str">
        <f>VLOOKUP(A1691,'District Data'!$A$2:$P$321,14,FALSE)</f>
        <v>Yes</v>
      </c>
      <c r="M1691" s="120" t="str">
        <f>IFERROR(IF(AND(VLOOKUP(C1691,'Package 218'!$D:$D,1,FALSE)=C1691,VLOOKUP(C1691,'Package 218'!$D:$F,3,FALSE)="Yes",VLOOKUP(A1691,'District Data'!$A$2:$O$321,14,FALSE)="Yes"),"Yes","No"),"No")</f>
        <v>No</v>
      </c>
      <c r="N1691" s="23" t="str">
        <f t="shared" si="90"/>
        <v>No</v>
      </c>
      <c r="O1691" s="131" t="str">
        <f t="shared" si="91"/>
        <v>No</v>
      </c>
    </row>
    <row r="1692" spans="1:15" x14ac:dyDescent="0.25">
      <c r="A1692" s="136" t="s">
        <v>29</v>
      </c>
      <c r="B1692" s="136" t="s">
        <v>2064</v>
      </c>
      <c r="C1692" s="26">
        <v>3124</v>
      </c>
      <c r="D1692" s="26" t="s">
        <v>31</v>
      </c>
      <c r="E1692" s="114">
        <v>627.21</v>
      </c>
      <c r="F1692" s="114">
        <v>0</v>
      </c>
      <c r="G1692" s="114">
        <v>0</v>
      </c>
      <c r="H1692" s="114">
        <v>0</v>
      </c>
      <c r="I1692" s="114">
        <v>0</v>
      </c>
      <c r="J1692" s="91">
        <f t="shared" si="89"/>
        <v>627.21</v>
      </c>
      <c r="K1692" s="118" t="str">
        <f>IFERROR(VLOOKUP(C1692,'CEDARS School FRPL'!$C$4:$H$2393,6,FALSE),"No")</f>
        <v>No</v>
      </c>
      <c r="L1692" s="118" t="str">
        <f>VLOOKUP(A1692,'District Data'!$A$2:$P$321,14,FALSE)</f>
        <v>Yes</v>
      </c>
      <c r="M1692" s="120" t="str">
        <f>IFERROR(IF(AND(VLOOKUP(C1692,'Package 218'!$D:$D,1,FALSE)=C1692,VLOOKUP(C1692,'Package 218'!$D:$F,3,FALSE)="Yes",VLOOKUP(A1692,'District Data'!$A$2:$O$321,14,FALSE)="Yes"),"Yes","No"),"No")</f>
        <v>No</v>
      </c>
      <c r="N1692" s="23" t="str">
        <f t="shared" si="90"/>
        <v>No</v>
      </c>
      <c r="O1692" s="131" t="str">
        <f t="shared" si="91"/>
        <v>No</v>
      </c>
    </row>
    <row r="1693" spans="1:15" x14ac:dyDescent="0.25">
      <c r="A1693" s="136" t="s">
        <v>29</v>
      </c>
      <c r="B1693" s="136" t="s">
        <v>2064</v>
      </c>
      <c r="C1693" s="26">
        <v>4154</v>
      </c>
      <c r="D1693" s="26" t="s">
        <v>32</v>
      </c>
      <c r="E1693" s="114">
        <v>535.05999999999995</v>
      </c>
      <c r="F1693" s="114">
        <v>0</v>
      </c>
      <c r="G1693" s="114">
        <v>0</v>
      </c>
      <c r="H1693" s="114">
        <v>0</v>
      </c>
      <c r="I1693" s="114">
        <v>0</v>
      </c>
      <c r="J1693" s="91">
        <f t="shared" si="89"/>
        <v>535.05999999999995</v>
      </c>
      <c r="K1693" s="118" t="str">
        <f>IFERROR(VLOOKUP(C1693,'CEDARS School FRPL'!$C$4:$H$2393,6,FALSE),"No")</f>
        <v>No</v>
      </c>
      <c r="L1693" s="118" t="str">
        <f>VLOOKUP(A1693,'District Data'!$A$2:$P$321,14,FALSE)</f>
        <v>Yes</v>
      </c>
      <c r="M1693" s="120" t="str">
        <f>IFERROR(IF(AND(VLOOKUP(C1693,'Package 218'!$D:$D,1,FALSE)=C1693,VLOOKUP(C1693,'Package 218'!$D:$F,3,FALSE)="Yes",VLOOKUP(A1693,'District Data'!$A$2:$O$321,14,FALSE)="Yes"),"Yes","No"),"No")</f>
        <v>No</v>
      </c>
      <c r="N1693" s="23" t="str">
        <f t="shared" si="90"/>
        <v>No</v>
      </c>
      <c r="O1693" s="131" t="str">
        <f t="shared" si="91"/>
        <v>No</v>
      </c>
    </row>
    <row r="1694" spans="1:15" x14ac:dyDescent="0.25">
      <c r="A1694" s="136" t="s">
        <v>29</v>
      </c>
      <c r="B1694" s="136" t="s">
        <v>2064</v>
      </c>
      <c r="C1694" s="26">
        <v>4287</v>
      </c>
      <c r="D1694" s="26" t="s">
        <v>33</v>
      </c>
      <c r="E1694" s="114">
        <v>105.21</v>
      </c>
      <c r="F1694" s="114">
        <v>0</v>
      </c>
      <c r="G1694" s="114">
        <v>0</v>
      </c>
      <c r="H1694" s="114">
        <v>0</v>
      </c>
      <c r="I1694" s="114">
        <v>0</v>
      </c>
      <c r="J1694" s="91">
        <f t="shared" si="89"/>
        <v>105.21</v>
      </c>
      <c r="K1694" s="118" t="str">
        <f>IFERROR(VLOOKUP(C1694,'CEDARS School FRPL'!$C$4:$H$2393,6,FALSE),"No")</f>
        <v>No</v>
      </c>
      <c r="L1694" s="118" t="str">
        <f>VLOOKUP(A1694,'District Data'!$A$2:$P$321,14,FALSE)</f>
        <v>Yes</v>
      </c>
      <c r="M1694" s="120" t="str">
        <f>IFERROR(IF(AND(VLOOKUP(C1694,'Package 218'!$D:$D,1,FALSE)=C1694,VLOOKUP(C1694,'Package 218'!$D:$F,3,FALSE)="Yes",VLOOKUP(A1694,'District Data'!$A$2:$O$321,14,FALSE)="Yes"),"Yes","No"),"No")</f>
        <v>No</v>
      </c>
      <c r="N1694" s="23" t="str">
        <f t="shared" si="90"/>
        <v>No</v>
      </c>
      <c r="O1694" s="131" t="str">
        <f t="shared" si="91"/>
        <v>No</v>
      </c>
    </row>
    <row r="1695" spans="1:15" x14ac:dyDescent="0.25">
      <c r="A1695" s="136" t="s">
        <v>29</v>
      </c>
      <c r="B1695" s="136" t="s">
        <v>2064</v>
      </c>
      <c r="C1695" s="26">
        <v>4327</v>
      </c>
      <c r="D1695" s="26" t="s">
        <v>34</v>
      </c>
      <c r="E1695" s="114">
        <v>672.89</v>
      </c>
      <c r="F1695" s="114">
        <v>0</v>
      </c>
      <c r="G1695" s="114">
        <v>0</v>
      </c>
      <c r="H1695" s="114">
        <v>0</v>
      </c>
      <c r="I1695" s="114">
        <v>0</v>
      </c>
      <c r="J1695" s="91">
        <f t="shared" si="89"/>
        <v>672.89</v>
      </c>
      <c r="K1695" s="118" t="str">
        <f>IFERROR(VLOOKUP(C1695,'CEDARS School FRPL'!$C$4:$H$2393,6,FALSE),"No")</f>
        <v>No</v>
      </c>
      <c r="L1695" s="118" t="str">
        <f>VLOOKUP(A1695,'District Data'!$A$2:$P$321,14,FALSE)</f>
        <v>Yes</v>
      </c>
      <c r="M1695" s="120" t="str">
        <f>IFERROR(IF(AND(VLOOKUP(C1695,'Package 218'!$D:$D,1,FALSE)=C1695,VLOOKUP(C1695,'Package 218'!$D:$F,3,FALSE)="Yes",VLOOKUP(A1695,'District Data'!$A$2:$O$321,14,FALSE)="Yes"),"Yes","No"),"No")</f>
        <v>No</v>
      </c>
      <c r="N1695" s="23" t="str">
        <f t="shared" si="90"/>
        <v>No</v>
      </c>
      <c r="O1695" s="131" t="str">
        <f t="shared" si="91"/>
        <v>No</v>
      </c>
    </row>
    <row r="1696" spans="1:15" x14ac:dyDescent="0.25">
      <c r="A1696" s="136" t="s">
        <v>29</v>
      </c>
      <c r="B1696" s="136" t="s">
        <v>2064</v>
      </c>
      <c r="C1696" s="26">
        <v>4436</v>
      </c>
      <c r="D1696" s="26" t="s">
        <v>35</v>
      </c>
      <c r="E1696" s="114">
        <v>605.9</v>
      </c>
      <c r="F1696" s="114">
        <v>0</v>
      </c>
      <c r="G1696" s="114">
        <v>0</v>
      </c>
      <c r="H1696" s="114">
        <v>0</v>
      </c>
      <c r="I1696" s="114">
        <v>0</v>
      </c>
      <c r="J1696" s="91">
        <f t="shared" si="89"/>
        <v>605.9</v>
      </c>
      <c r="K1696" s="118" t="str">
        <f>IFERROR(VLOOKUP(C1696,'CEDARS School FRPL'!$C$4:$H$2393,6,FALSE),"No")</f>
        <v>No</v>
      </c>
      <c r="L1696" s="118" t="str">
        <f>VLOOKUP(A1696,'District Data'!$A$2:$P$321,14,FALSE)</f>
        <v>Yes</v>
      </c>
      <c r="M1696" s="120" t="str">
        <f>IFERROR(IF(AND(VLOOKUP(C1696,'Package 218'!$D:$D,1,FALSE)=C1696,VLOOKUP(C1696,'Package 218'!$D:$F,3,FALSE)="Yes",VLOOKUP(A1696,'District Data'!$A$2:$O$321,14,FALSE)="Yes"),"Yes","No"),"No")</f>
        <v>No</v>
      </c>
      <c r="N1696" s="23" t="str">
        <f t="shared" si="90"/>
        <v>No</v>
      </c>
      <c r="O1696" s="131" t="str">
        <f t="shared" si="91"/>
        <v>No</v>
      </c>
    </row>
    <row r="1697" spans="1:15" x14ac:dyDescent="0.25">
      <c r="A1697" s="136" t="s">
        <v>29</v>
      </c>
      <c r="B1697" s="136" t="s">
        <v>2064</v>
      </c>
      <c r="C1697" s="26">
        <v>4573</v>
      </c>
      <c r="D1697" s="26" t="s">
        <v>36</v>
      </c>
      <c r="E1697" s="114">
        <v>505.6</v>
      </c>
      <c r="F1697" s="114">
        <v>0</v>
      </c>
      <c r="G1697" s="114">
        <v>0</v>
      </c>
      <c r="H1697" s="114">
        <v>0</v>
      </c>
      <c r="I1697" s="114">
        <v>0</v>
      </c>
      <c r="J1697" s="91">
        <f t="shared" si="89"/>
        <v>505.6</v>
      </c>
      <c r="K1697" s="118" t="str">
        <f>IFERROR(VLOOKUP(C1697,'CEDARS School FRPL'!$C$4:$H$2393,6,FALSE),"No")</f>
        <v>No</v>
      </c>
      <c r="L1697" s="118" t="str">
        <f>VLOOKUP(A1697,'District Data'!$A$2:$P$321,14,FALSE)</f>
        <v>Yes</v>
      </c>
      <c r="M1697" s="120" t="str">
        <f>IFERROR(IF(AND(VLOOKUP(C1697,'Package 218'!$D:$D,1,FALSE)=C1697,VLOOKUP(C1697,'Package 218'!$D:$F,3,FALSE)="Yes",VLOOKUP(A1697,'District Data'!$A$2:$O$321,14,FALSE)="Yes"),"Yes","No"),"No")</f>
        <v>No</v>
      </c>
      <c r="N1697" s="23" t="str">
        <f t="shared" si="90"/>
        <v>No</v>
      </c>
      <c r="O1697" s="131" t="str">
        <f t="shared" si="91"/>
        <v>No</v>
      </c>
    </row>
    <row r="1698" spans="1:15" x14ac:dyDescent="0.25">
      <c r="A1698" s="136" t="s">
        <v>29</v>
      </c>
      <c r="B1698" s="136" t="s">
        <v>2064</v>
      </c>
      <c r="C1698" s="26">
        <v>5010</v>
      </c>
      <c r="D1698" s="26" t="s">
        <v>37</v>
      </c>
      <c r="E1698" s="114">
        <v>571.78</v>
      </c>
      <c r="F1698" s="114">
        <v>0</v>
      </c>
      <c r="G1698" s="114">
        <v>0</v>
      </c>
      <c r="H1698" s="114">
        <v>0</v>
      </c>
      <c r="I1698" s="114">
        <v>0</v>
      </c>
      <c r="J1698" s="91">
        <f t="shared" si="89"/>
        <v>571.78</v>
      </c>
      <c r="K1698" s="118" t="str">
        <f>IFERROR(VLOOKUP(C1698,'CEDARS School FRPL'!$C$4:$H$2393,6,FALSE),"No")</f>
        <v>No</v>
      </c>
      <c r="L1698" s="118" t="str">
        <f>VLOOKUP(A1698,'District Data'!$A$2:$P$321,14,FALSE)</f>
        <v>Yes</v>
      </c>
      <c r="M1698" s="120" t="str">
        <f>IFERROR(IF(AND(VLOOKUP(C1698,'Package 218'!$D:$D,1,FALSE)=C1698,VLOOKUP(C1698,'Package 218'!$D:$F,3,FALSE)="Yes",VLOOKUP(A1698,'District Data'!$A$2:$O$321,14,FALSE)="Yes"),"Yes","No"),"No")</f>
        <v>No</v>
      </c>
      <c r="N1698" s="23" t="str">
        <f t="shared" si="90"/>
        <v>No</v>
      </c>
      <c r="O1698" s="131" t="str">
        <f t="shared" si="91"/>
        <v>No</v>
      </c>
    </row>
    <row r="1699" spans="1:15" x14ac:dyDescent="0.25">
      <c r="A1699" s="136" t="s">
        <v>1105</v>
      </c>
      <c r="B1699" s="136" t="s">
        <v>3052</v>
      </c>
      <c r="C1699" s="26">
        <v>1656</v>
      </c>
      <c r="D1699" s="26" t="s">
        <v>1106</v>
      </c>
      <c r="E1699" s="114">
        <v>160.1</v>
      </c>
      <c r="F1699" s="114">
        <v>0</v>
      </c>
      <c r="G1699" s="114">
        <v>0</v>
      </c>
      <c r="H1699" s="114">
        <v>0</v>
      </c>
      <c r="I1699" s="114">
        <v>0</v>
      </c>
      <c r="J1699" s="91">
        <f t="shared" si="89"/>
        <v>160.1</v>
      </c>
      <c r="K1699" s="118" t="str">
        <f>IFERROR(VLOOKUP(C1699,'CEDARS School FRPL'!$C$4:$H$2393,6,FALSE),"No")</f>
        <v>No</v>
      </c>
      <c r="L1699" s="118" t="str">
        <f>VLOOKUP(A1699,'District Data'!$A$2:$P$321,14,FALSE)</f>
        <v>Yes</v>
      </c>
      <c r="M1699" s="120" t="str">
        <f>IFERROR(IF(AND(VLOOKUP(C1699,'Package 218'!$D:$D,1,FALSE)=C1699,VLOOKUP(C1699,'Package 218'!$D:$F,3,FALSE)="Yes",VLOOKUP(A1699,'District Data'!$A$2:$O$321,14,FALSE)="Yes"),"Yes","No"),"No")</f>
        <v>No</v>
      </c>
      <c r="N1699" s="23" t="str">
        <f t="shared" si="90"/>
        <v>No</v>
      </c>
      <c r="O1699" s="131" t="str">
        <f t="shared" si="91"/>
        <v>No</v>
      </c>
    </row>
    <row r="1700" spans="1:15" x14ac:dyDescent="0.25">
      <c r="A1700" s="136" t="s">
        <v>1105</v>
      </c>
      <c r="B1700" s="136" t="s">
        <v>3052</v>
      </c>
      <c r="C1700" s="26">
        <v>1657</v>
      </c>
      <c r="D1700" s="26" t="s">
        <v>1107</v>
      </c>
      <c r="E1700" s="114">
        <v>102.6</v>
      </c>
      <c r="F1700" s="114">
        <v>0</v>
      </c>
      <c r="G1700" s="114">
        <v>1.8399999999999999</v>
      </c>
      <c r="H1700" s="114">
        <v>0</v>
      </c>
      <c r="I1700" s="114">
        <v>0</v>
      </c>
      <c r="J1700" s="91">
        <f t="shared" si="89"/>
        <v>104.44</v>
      </c>
      <c r="K1700" s="118" t="str">
        <f>IFERROR(VLOOKUP(C1700,'CEDARS School FRPL'!$C$4:$H$2393,6,FALSE),"No")</f>
        <v>Yes</v>
      </c>
      <c r="L1700" s="118" t="str">
        <f>VLOOKUP(A1700,'District Data'!$A$2:$P$321,14,FALSE)</f>
        <v>Yes</v>
      </c>
      <c r="M1700" s="120" t="str">
        <f>IFERROR(IF(AND(VLOOKUP(C1700,'Package 218'!$D:$D,1,FALSE)=C1700,VLOOKUP(C1700,'Package 218'!$D:$F,3,FALSE)="Yes",VLOOKUP(A1700,'District Data'!$A$2:$O$321,14,FALSE)="Yes"),"Yes","No"),"No")</f>
        <v>Yes</v>
      </c>
      <c r="N1700" s="23" t="str">
        <f t="shared" si="90"/>
        <v>Yes</v>
      </c>
      <c r="O1700" s="131" t="str">
        <f t="shared" si="91"/>
        <v>Yes</v>
      </c>
    </row>
    <row r="1701" spans="1:15" x14ac:dyDescent="0.25">
      <c r="A1701" s="136" t="s">
        <v>1105</v>
      </c>
      <c r="B1701" s="136" t="s">
        <v>3052</v>
      </c>
      <c r="C1701" s="26">
        <v>1744</v>
      </c>
      <c r="D1701" s="26" t="s">
        <v>1108</v>
      </c>
      <c r="E1701" s="114">
        <v>21.8</v>
      </c>
      <c r="F1701" s="114">
        <v>0</v>
      </c>
      <c r="G1701" s="114">
        <v>0</v>
      </c>
      <c r="H1701" s="114">
        <v>0</v>
      </c>
      <c r="I1701" s="114">
        <v>0</v>
      </c>
      <c r="J1701" s="91">
        <f t="shared" si="89"/>
        <v>21.8</v>
      </c>
      <c r="K1701" s="118" t="str">
        <f>IFERROR(VLOOKUP(C1701,'CEDARS School FRPL'!$C$4:$H$2393,6,FALSE),"No")</f>
        <v>No</v>
      </c>
      <c r="L1701" s="118" t="str">
        <f>VLOOKUP(A1701,'District Data'!$A$2:$P$321,14,FALSE)</f>
        <v>Yes</v>
      </c>
      <c r="M1701" s="120" t="str">
        <f>IFERROR(IF(AND(VLOOKUP(C1701,'Package 218'!$D:$D,1,FALSE)=C1701,VLOOKUP(C1701,'Package 218'!$D:$F,3,FALSE)="Yes",VLOOKUP(A1701,'District Data'!$A$2:$O$321,14,FALSE)="Yes"),"Yes","No"),"No")</f>
        <v>No</v>
      </c>
      <c r="N1701" s="23" t="str">
        <f t="shared" si="90"/>
        <v>No</v>
      </c>
      <c r="O1701" s="131" t="str">
        <f t="shared" si="91"/>
        <v>No</v>
      </c>
    </row>
    <row r="1702" spans="1:15" x14ac:dyDescent="0.25">
      <c r="A1702" s="136" t="s">
        <v>1105</v>
      </c>
      <c r="B1702" s="136" t="s">
        <v>3052</v>
      </c>
      <c r="C1702" s="26">
        <v>1862</v>
      </c>
      <c r="D1702" s="26" t="s">
        <v>1109</v>
      </c>
      <c r="E1702" s="114">
        <v>114.4</v>
      </c>
      <c r="F1702" s="114">
        <v>0</v>
      </c>
      <c r="G1702" s="114">
        <v>0</v>
      </c>
      <c r="H1702" s="114">
        <v>0</v>
      </c>
      <c r="I1702" s="114">
        <v>0</v>
      </c>
      <c r="J1702" s="91">
        <f t="shared" si="89"/>
        <v>114.4</v>
      </c>
      <c r="K1702" s="118" t="str">
        <f>IFERROR(VLOOKUP(C1702,'CEDARS School FRPL'!$C$4:$H$2393,6,FALSE),"No")</f>
        <v>No</v>
      </c>
      <c r="L1702" s="118" t="str">
        <f>VLOOKUP(A1702,'District Data'!$A$2:$P$321,14,FALSE)</f>
        <v>Yes</v>
      </c>
      <c r="M1702" s="120" t="str">
        <f>IFERROR(IF(AND(VLOOKUP(C1702,'Package 218'!$D:$D,1,FALSE)=C1702,VLOOKUP(C1702,'Package 218'!$D:$F,3,FALSE)="Yes",VLOOKUP(A1702,'District Data'!$A$2:$O$321,14,FALSE)="Yes"),"Yes","No"),"No")</f>
        <v>No</v>
      </c>
      <c r="N1702" s="23" t="str">
        <f t="shared" si="90"/>
        <v>No</v>
      </c>
      <c r="O1702" s="131" t="str">
        <f t="shared" si="91"/>
        <v>No</v>
      </c>
    </row>
    <row r="1703" spans="1:15" x14ac:dyDescent="0.25">
      <c r="A1703" s="136" t="s">
        <v>1105</v>
      </c>
      <c r="B1703" s="136" t="s">
        <v>3052</v>
      </c>
      <c r="C1703" s="26">
        <v>1910</v>
      </c>
      <c r="D1703" s="26" t="s">
        <v>1119</v>
      </c>
      <c r="E1703" s="114">
        <v>18.93</v>
      </c>
      <c r="F1703" s="114">
        <v>0</v>
      </c>
      <c r="G1703" s="114">
        <v>0</v>
      </c>
      <c r="H1703" s="114">
        <v>0</v>
      </c>
      <c r="I1703" s="114">
        <v>0</v>
      </c>
      <c r="J1703" s="91">
        <f t="shared" si="89"/>
        <v>18.93</v>
      </c>
      <c r="K1703" s="118" t="str">
        <f>IFERROR(VLOOKUP(C1703,'CEDARS School FRPL'!$C$4:$H$2393,6,FALSE),"No")</f>
        <v>No</v>
      </c>
      <c r="L1703" s="118" t="str">
        <f>VLOOKUP(A1703,'District Data'!$A$2:$P$321,14,FALSE)</f>
        <v>Yes</v>
      </c>
      <c r="M1703" s="120" t="str">
        <f>IFERROR(IF(AND(VLOOKUP(C1703,'Package 218'!$D:$D,1,FALSE)=C1703,VLOOKUP(C1703,'Package 218'!$D:$F,3,FALSE)="Yes",VLOOKUP(A1703,'District Data'!$A$2:$O$321,14,FALSE)="Yes"),"Yes","No"),"No")</f>
        <v>No</v>
      </c>
      <c r="N1703" s="23" t="str">
        <f t="shared" si="90"/>
        <v>No</v>
      </c>
      <c r="O1703" s="131" t="str">
        <f t="shared" si="91"/>
        <v>No</v>
      </c>
    </row>
    <row r="1704" spans="1:15" x14ac:dyDescent="0.25">
      <c r="A1704" s="136" t="s">
        <v>1105</v>
      </c>
      <c r="B1704" s="136" t="s">
        <v>3052</v>
      </c>
      <c r="C1704" s="26">
        <v>1927</v>
      </c>
      <c r="D1704" s="26" t="s">
        <v>618</v>
      </c>
      <c r="E1704" s="114">
        <v>141.16</v>
      </c>
      <c r="F1704" s="114">
        <v>0</v>
      </c>
      <c r="G1704" s="114">
        <v>4.76</v>
      </c>
      <c r="H1704" s="114">
        <v>0</v>
      </c>
      <c r="I1704" s="114">
        <v>0</v>
      </c>
      <c r="J1704" s="91">
        <f t="shared" si="89"/>
        <v>145.91999999999999</v>
      </c>
      <c r="K1704" s="118" t="str">
        <f>IFERROR(VLOOKUP(C1704,'CEDARS School FRPL'!$C$4:$H$2393,6,FALSE),"No")</f>
        <v>Yes</v>
      </c>
      <c r="L1704" s="118" t="str">
        <f>VLOOKUP(A1704,'District Data'!$A$2:$P$321,14,FALSE)</f>
        <v>Yes</v>
      </c>
      <c r="M1704" s="120" t="str">
        <f>IFERROR(IF(AND(VLOOKUP(C1704,'Package 218'!$D:$D,1,FALSE)=C1704,VLOOKUP(C1704,'Package 218'!$D:$F,3,FALSE)="Yes",VLOOKUP(A1704,'District Data'!$A$2:$O$321,14,FALSE)="Yes"),"Yes","No"),"No")</f>
        <v>Yes</v>
      </c>
      <c r="N1704" s="23" t="str">
        <f t="shared" si="90"/>
        <v>Yes</v>
      </c>
      <c r="O1704" s="131" t="str">
        <f t="shared" si="91"/>
        <v>Yes</v>
      </c>
    </row>
    <row r="1705" spans="1:15" x14ac:dyDescent="0.25">
      <c r="A1705" s="136" t="s">
        <v>1105</v>
      </c>
      <c r="B1705" s="136" t="s">
        <v>3052</v>
      </c>
      <c r="C1705" s="26">
        <v>2813</v>
      </c>
      <c r="D1705" s="26" t="s">
        <v>650</v>
      </c>
      <c r="E1705" s="114">
        <v>578.73</v>
      </c>
      <c r="F1705" s="114">
        <v>0</v>
      </c>
      <c r="G1705" s="114">
        <v>0</v>
      </c>
      <c r="H1705" s="114">
        <v>0</v>
      </c>
      <c r="I1705" s="114">
        <v>0</v>
      </c>
      <c r="J1705" s="91">
        <f t="shared" si="89"/>
        <v>578.73</v>
      </c>
      <c r="K1705" s="118" t="str">
        <f>IFERROR(VLOOKUP(C1705,'CEDARS School FRPL'!$C$4:$H$2393,6,FALSE),"No")</f>
        <v>Yes</v>
      </c>
      <c r="L1705" s="118" t="str">
        <f>VLOOKUP(A1705,'District Data'!$A$2:$P$321,14,FALSE)</f>
        <v>Yes</v>
      </c>
      <c r="M1705" s="120" t="str">
        <f>IFERROR(IF(AND(VLOOKUP(C1705,'Package 218'!$D:$D,1,FALSE)=C1705,VLOOKUP(C1705,'Package 218'!$D:$F,3,FALSE)="Yes",VLOOKUP(A1705,'District Data'!$A$2:$O$321,14,FALSE)="Yes"),"Yes","No"),"No")</f>
        <v>Yes</v>
      </c>
      <c r="N1705" s="23" t="str">
        <f t="shared" si="90"/>
        <v>Yes</v>
      </c>
      <c r="O1705" s="131" t="str">
        <f t="shared" si="91"/>
        <v>Yes</v>
      </c>
    </row>
    <row r="1706" spans="1:15" x14ac:dyDescent="0.25">
      <c r="A1706" s="136" t="s">
        <v>1105</v>
      </c>
      <c r="B1706" s="136" t="s">
        <v>3052</v>
      </c>
      <c r="C1706" s="26">
        <v>3059</v>
      </c>
      <c r="D1706" s="26" t="s">
        <v>487</v>
      </c>
      <c r="E1706" s="114">
        <v>406.05</v>
      </c>
      <c r="F1706" s="114">
        <v>0</v>
      </c>
      <c r="G1706" s="114">
        <v>0</v>
      </c>
      <c r="H1706" s="114">
        <v>0</v>
      </c>
      <c r="I1706" s="114">
        <v>0</v>
      </c>
      <c r="J1706" s="91">
        <f t="shared" si="89"/>
        <v>406.05</v>
      </c>
      <c r="K1706" s="118" t="str">
        <f>IFERROR(VLOOKUP(C1706,'CEDARS School FRPL'!$C$4:$H$2393,6,FALSE),"No")</f>
        <v>Yes</v>
      </c>
      <c r="L1706" s="118" t="str">
        <f>VLOOKUP(A1706,'District Data'!$A$2:$P$321,14,FALSE)</f>
        <v>Yes</v>
      </c>
      <c r="M1706" s="120" t="str">
        <f>IFERROR(IF(AND(VLOOKUP(C1706,'Package 218'!$D:$D,1,FALSE)=C1706,VLOOKUP(C1706,'Package 218'!$D:$F,3,FALSE)="Yes",VLOOKUP(A1706,'District Data'!$A$2:$O$321,14,FALSE)="Yes"),"Yes","No"),"No")</f>
        <v>Yes</v>
      </c>
      <c r="N1706" s="23" t="str">
        <f t="shared" si="90"/>
        <v>Yes</v>
      </c>
      <c r="O1706" s="131" t="str">
        <f t="shared" si="91"/>
        <v>Yes</v>
      </c>
    </row>
    <row r="1707" spans="1:15" x14ac:dyDescent="0.25">
      <c r="A1707" s="136" t="s">
        <v>1105</v>
      </c>
      <c r="B1707" s="136" t="s">
        <v>3052</v>
      </c>
      <c r="C1707" s="26">
        <v>3187</v>
      </c>
      <c r="D1707" s="26" t="s">
        <v>1110</v>
      </c>
      <c r="E1707" s="114">
        <v>368.88</v>
      </c>
      <c r="F1707" s="114">
        <v>0</v>
      </c>
      <c r="G1707" s="114">
        <v>0</v>
      </c>
      <c r="H1707" s="114">
        <v>0</v>
      </c>
      <c r="I1707" s="114">
        <v>0</v>
      </c>
      <c r="J1707" s="91">
        <f t="shared" si="89"/>
        <v>368.88</v>
      </c>
      <c r="K1707" s="118" t="str">
        <f>IFERROR(VLOOKUP(C1707,'CEDARS School FRPL'!$C$4:$H$2393,6,FALSE),"No")</f>
        <v>Yes</v>
      </c>
      <c r="L1707" s="118" t="str">
        <f>VLOOKUP(A1707,'District Data'!$A$2:$P$321,14,FALSE)</f>
        <v>Yes</v>
      </c>
      <c r="M1707" s="120" t="str">
        <f>IFERROR(IF(AND(VLOOKUP(C1707,'Package 218'!$D:$D,1,FALSE)=C1707,VLOOKUP(C1707,'Package 218'!$D:$F,3,FALSE)="Yes",VLOOKUP(A1707,'District Data'!$A$2:$O$321,14,FALSE)="Yes"),"Yes","No"),"No")</f>
        <v>Yes</v>
      </c>
      <c r="N1707" s="23" t="str">
        <f t="shared" si="90"/>
        <v>Yes</v>
      </c>
      <c r="O1707" s="131" t="str">
        <f t="shared" si="91"/>
        <v>Yes</v>
      </c>
    </row>
    <row r="1708" spans="1:15" x14ac:dyDescent="0.25">
      <c r="A1708" s="136" t="s">
        <v>1105</v>
      </c>
      <c r="B1708" s="136" t="s">
        <v>3052</v>
      </c>
      <c r="C1708" s="26">
        <v>3355</v>
      </c>
      <c r="D1708" s="26" t="s">
        <v>1111</v>
      </c>
      <c r="E1708" s="114">
        <v>648.9</v>
      </c>
      <c r="F1708" s="114">
        <v>0</v>
      </c>
      <c r="G1708" s="114">
        <v>0</v>
      </c>
      <c r="H1708" s="114">
        <v>0</v>
      </c>
      <c r="I1708" s="114">
        <v>0</v>
      </c>
      <c r="J1708" s="91">
        <f t="shared" si="89"/>
        <v>648.9</v>
      </c>
      <c r="K1708" s="118" t="str">
        <f>IFERROR(VLOOKUP(C1708,'CEDARS School FRPL'!$C$4:$H$2393,6,FALSE),"No")</f>
        <v>Yes</v>
      </c>
      <c r="L1708" s="118" t="str">
        <f>VLOOKUP(A1708,'District Data'!$A$2:$P$321,14,FALSE)</f>
        <v>Yes</v>
      </c>
      <c r="M1708" s="120" t="str">
        <f>IFERROR(IF(AND(VLOOKUP(C1708,'Package 218'!$D:$D,1,FALSE)=C1708,VLOOKUP(C1708,'Package 218'!$D:$F,3,FALSE)="Yes",VLOOKUP(A1708,'District Data'!$A$2:$O$321,14,FALSE)="Yes"),"Yes","No"),"No")</f>
        <v>Yes</v>
      </c>
      <c r="N1708" s="23" t="str">
        <f t="shared" si="90"/>
        <v>Yes</v>
      </c>
      <c r="O1708" s="131" t="str">
        <f t="shared" si="91"/>
        <v>Yes</v>
      </c>
    </row>
    <row r="1709" spans="1:15" x14ac:dyDescent="0.25">
      <c r="A1709" s="136" t="s">
        <v>1105</v>
      </c>
      <c r="B1709" s="136" t="s">
        <v>3052</v>
      </c>
      <c r="C1709" s="26">
        <v>3537</v>
      </c>
      <c r="D1709" s="26" t="s">
        <v>1112</v>
      </c>
      <c r="E1709" s="114">
        <v>466.3</v>
      </c>
      <c r="F1709" s="114">
        <v>0</v>
      </c>
      <c r="G1709" s="114">
        <v>0</v>
      </c>
      <c r="H1709" s="114">
        <v>0</v>
      </c>
      <c r="I1709" s="114">
        <v>0</v>
      </c>
      <c r="J1709" s="91">
        <f t="shared" si="89"/>
        <v>466.3</v>
      </c>
      <c r="K1709" s="118" t="str">
        <f>IFERROR(VLOOKUP(C1709,'CEDARS School FRPL'!$C$4:$H$2393,6,FALSE),"No")</f>
        <v>No</v>
      </c>
      <c r="L1709" s="118" t="str">
        <f>VLOOKUP(A1709,'District Data'!$A$2:$P$321,14,FALSE)</f>
        <v>Yes</v>
      </c>
      <c r="M1709" s="120" t="str">
        <f>IFERROR(IF(AND(VLOOKUP(C1709,'Package 218'!$D:$D,1,FALSE)=C1709,VLOOKUP(C1709,'Package 218'!$D:$F,3,FALSE)="Yes",VLOOKUP(A1709,'District Data'!$A$2:$O$321,14,FALSE)="Yes"),"Yes","No"),"No")</f>
        <v>No</v>
      </c>
      <c r="N1709" s="23" t="str">
        <f t="shared" si="90"/>
        <v>No</v>
      </c>
      <c r="O1709" s="131" t="str">
        <f t="shared" si="91"/>
        <v>No</v>
      </c>
    </row>
    <row r="1710" spans="1:15" x14ac:dyDescent="0.25">
      <c r="A1710" s="136" t="s">
        <v>1105</v>
      </c>
      <c r="B1710" s="136" t="s">
        <v>3052</v>
      </c>
      <c r="C1710" s="26">
        <v>3651</v>
      </c>
      <c r="D1710" s="26" t="s">
        <v>1113</v>
      </c>
      <c r="E1710" s="114">
        <v>419.2</v>
      </c>
      <c r="F1710" s="114">
        <v>0</v>
      </c>
      <c r="G1710" s="114">
        <v>0</v>
      </c>
      <c r="H1710" s="114">
        <v>0</v>
      </c>
      <c r="I1710" s="114">
        <v>0</v>
      </c>
      <c r="J1710" s="91">
        <f t="shared" si="89"/>
        <v>419.2</v>
      </c>
      <c r="K1710" s="118" t="str">
        <f>IFERROR(VLOOKUP(C1710,'CEDARS School FRPL'!$C$4:$H$2393,6,FALSE),"No")</f>
        <v>No</v>
      </c>
      <c r="L1710" s="118" t="str">
        <f>VLOOKUP(A1710,'District Data'!$A$2:$P$321,14,FALSE)</f>
        <v>Yes</v>
      </c>
      <c r="M1710" s="120" t="str">
        <f>IFERROR(IF(AND(VLOOKUP(C1710,'Package 218'!$D:$D,1,FALSE)=C1710,VLOOKUP(C1710,'Package 218'!$D:$F,3,FALSE)="Yes",VLOOKUP(A1710,'District Data'!$A$2:$O$321,14,FALSE)="Yes"),"Yes","No"),"No")</f>
        <v>No</v>
      </c>
      <c r="N1710" s="23" t="str">
        <f t="shared" si="90"/>
        <v>No</v>
      </c>
      <c r="O1710" s="131" t="str">
        <f t="shared" si="91"/>
        <v>No</v>
      </c>
    </row>
    <row r="1711" spans="1:15" x14ac:dyDescent="0.25">
      <c r="A1711" s="136" t="s">
        <v>1105</v>
      </c>
      <c r="B1711" s="136" t="s">
        <v>3052</v>
      </c>
      <c r="C1711" s="26">
        <v>3964</v>
      </c>
      <c r="D1711" s="26" t="s">
        <v>1114</v>
      </c>
      <c r="E1711" s="114">
        <v>416.11</v>
      </c>
      <c r="F1711" s="114">
        <v>0</v>
      </c>
      <c r="G1711" s="114">
        <v>0</v>
      </c>
      <c r="H1711" s="114">
        <v>0</v>
      </c>
      <c r="I1711" s="114">
        <v>0</v>
      </c>
      <c r="J1711" s="91">
        <f t="shared" si="89"/>
        <v>416.11</v>
      </c>
      <c r="K1711" s="118" t="str">
        <f>IFERROR(VLOOKUP(C1711,'CEDARS School FRPL'!$C$4:$H$2393,6,FALSE),"No")</f>
        <v>Yes</v>
      </c>
      <c r="L1711" s="118" t="str">
        <f>VLOOKUP(A1711,'District Data'!$A$2:$P$321,14,FALSE)</f>
        <v>Yes</v>
      </c>
      <c r="M1711" s="120" t="str">
        <f>IFERROR(IF(AND(VLOOKUP(C1711,'Package 218'!$D:$D,1,FALSE)=C1711,VLOOKUP(C1711,'Package 218'!$D:$F,3,FALSE)="Yes",VLOOKUP(A1711,'District Data'!$A$2:$O$321,14,FALSE)="Yes"),"Yes","No"),"No")</f>
        <v>Yes</v>
      </c>
      <c r="N1711" s="23" t="str">
        <f t="shared" si="90"/>
        <v>Yes</v>
      </c>
      <c r="O1711" s="131" t="str">
        <f t="shared" si="91"/>
        <v>Yes</v>
      </c>
    </row>
    <row r="1712" spans="1:15" x14ac:dyDescent="0.25">
      <c r="A1712" s="136" t="s">
        <v>1105</v>
      </c>
      <c r="B1712" s="136" t="s">
        <v>3052</v>
      </c>
      <c r="C1712" s="26">
        <v>4150</v>
      </c>
      <c r="D1712" s="26" t="s">
        <v>1115</v>
      </c>
      <c r="E1712" s="114">
        <v>364.84</v>
      </c>
      <c r="F1712" s="114">
        <v>0</v>
      </c>
      <c r="G1712" s="114">
        <v>0</v>
      </c>
      <c r="H1712" s="114">
        <v>0</v>
      </c>
      <c r="I1712" s="114">
        <v>0</v>
      </c>
      <c r="J1712" s="91">
        <f t="shared" si="89"/>
        <v>364.84</v>
      </c>
      <c r="K1712" s="118" t="str">
        <f>IFERROR(VLOOKUP(C1712,'CEDARS School FRPL'!$C$4:$H$2393,6,FALSE),"No")</f>
        <v>Yes</v>
      </c>
      <c r="L1712" s="118" t="str">
        <f>VLOOKUP(A1712,'District Data'!$A$2:$P$321,14,FALSE)</f>
        <v>Yes</v>
      </c>
      <c r="M1712" s="120" t="str">
        <f>IFERROR(IF(AND(VLOOKUP(C1712,'Package 218'!$D:$D,1,FALSE)=C1712,VLOOKUP(C1712,'Package 218'!$D:$F,3,FALSE)="Yes",VLOOKUP(A1712,'District Data'!$A$2:$O$321,14,FALSE)="Yes"),"Yes","No"),"No")</f>
        <v>Yes</v>
      </c>
      <c r="N1712" s="23" t="str">
        <f t="shared" si="90"/>
        <v>Yes</v>
      </c>
      <c r="O1712" s="131" t="str">
        <f t="shared" si="91"/>
        <v>Yes</v>
      </c>
    </row>
    <row r="1713" spans="1:15" x14ac:dyDescent="0.25">
      <c r="A1713" s="136" t="s">
        <v>1105</v>
      </c>
      <c r="B1713" s="136" t="s">
        <v>3052</v>
      </c>
      <c r="C1713" s="26">
        <v>4323</v>
      </c>
      <c r="D1713" s="26" t="s">
        <v>1116</v>
      </c>
      <c r="E1713" s="114">
        <v>452.63</v>
      </c>
      <c r="F1713" s="114">
        <v>0</v>
      </c>
      <c r="G1713" s="114">
        <v>0</v>
      </c>
      <c r="H1713" s="114">
        <v>0</v>
      </c>
      <c r="I1713" s="114">
        <v>0</v>
      </c>
      <c r="J1713" s="91">
        <f t="shared" si="89"/>
        <v>452.63</v>
      </c>
      <c r="K1713" s="118" t="str">
        <f>IFERROR(VLOOKUP(C1713,'CEDARS School FRPL'!$C$4:$H$2393,6,FALSE),"No")</f>
        <v>Yes</v>
      </c>
      <c r="L1713" s="118" t="str">
        <f>VLOOKUP(A1713,'District Data'!$A$2:$P$321,14,FALSE)</f>
        <v>Yes</v>
      </c>
      <c r="M1713" s="120" t="str">
        <f>IFERROR(IF(AND(VLOOKUP(C1713,'Package 218'!$D:$D,1,FALSE)=C1713,VLOOKUP(C1713,'Package 218'!$D:$F,3,FALSE)="Yes",VLOOKUP(A1713,'District Data'!$A$2:$O$321,14,FALSE)="Yes"),"Yes","No"),"No")</f>
        <v>Yes</v>
      </c>
      <c r="N1713" s="23" t="str">
        <f t="shared" si="90"/>
        <v>Yes</v>
      </c>
      <c r="O1713" s="131" t="str">
        <f t="shared" si="91"/>
        <v>Yes</v>
      </c>
    </row>
    <row r="1714" spans="1:15" x14ac:dyDescent="0.25">
      <c r="A1714" s="136" t="s">
        <v>1105</v>
      </c>
      <c r="B1714" s="136" t="s">
        <v>3052</v>
      </c>
      <c r="C1714" s="26">
        <v>4357</v>
      </c>
      <c r="D1714" s="26" t="s">
        <v>1117</v>
      </c>
      <c r="E1714" s="114">
        <v>737.34</v>
      </c>
      <c r="F1714" s="114">
        <v>0</v>
      </c>
      <c r="G1714" s="114">
        <v>0</v>
      </c>
      <c r="H1714" s="114">
        <v>0</v>
      </c>
      <c r="I1714" s="114">
        <v>0</v>
      </c>
      <c r="J1714" s="91">
        <f t="shared" si="89"/>
        <v>737.34</v>
      </c>
      <c r="K1714" s="118" t="str">
        <f>IFERROR(VLOOKUP(C1714,'CEDARS School FRPL'!$C$4:$H$2393,6,FALSE),"No")</f>
        <v>Yes</v>
      </c>
      <c r="L1714" s="118" t="str">
        <f>VLOOKUP(A1714,'District Data'!$A$2:$P$321,14,FALSE)</f>
        <v>Yes</v>
      </c>
      <c r="M1714" s="120" t="str">
        <f>IFERROR(IF(AND(VLOOKUP(C1714,'Package 218'!$D:$D,1,FALSE)=C1714,VLOOKUP(C1714,'Package 218'!$D:$F,3,FALSE)="Yes",VLOOKUP(A1714,'District Data'!$A$2:$O$321,14,FALSE)="Yes"),"Yes","No"),"No")</f>
        <v>Yes</v>
      </c>
      <c r="N1714" s="23" t="str">
        <f t="shared" si="90"/>
        <v>Yes</v>
      </c>
      <c r="O1714" s="131" t="str">
        <f t="shared" si="91"/>
        <v>Yes</v>
      </c>
    </row>
    <row r="1715" spans="1:15" x14ac:dyDescent="0.25">
      <c r="A1715" s="136" t="s">
        <v>1105</v>
      </c>
      <c r="B1715" s="136" t="s">
        <v>3052</v>
      </c>
      <c r="C1715" s="26">
        <v>4454</v>
      </c>
      <c r="D1715" s="26" t="s">
        <v>1118</v>
      </c>
      <c r="E1715" s="114">
        <v>466.61</v>
      </c>
      <c r="F1715" s="114">
        <v>0</v>
      </c>
      <c r="G1715" s="114">
        <v>0</v>
      </c>
      <c r="H1715" s="114">
        <v>0</v>
      </c>
      <c r="I1715" s="114">
        <v>0</v>
      </c>
      <c r="J1715" s="91">
        <f t="shared" si="89"/>
        <v>466.61</v>
      </c>
      <c r="K1715" s="118" t="str">
        <f>IFERROR(VLOOKUP(C1715,'CEDARS School FRPL'!$C$4:$H$2393,6,FALSE),"No")</f>
        <v>No</v>
      </c>
      <c r="L1715" s="118" t="str">
        <f>VLOOKUP(A1715,'District Data'!$A$2:$P$321,14,FALSE)</f>
        <v>Yes</v>
      </c>
      <c r="M1715" s="120" t="str">
        <f>IFERROR(IF(AND(VLOOKUP(C1715,'Package 218'!$D:$D,1,FALSE)=C1715,VLOOKUP(C1715,'Package 218'!$D:$F,3,FALSE)="Yes",VLOOKUP(A1715,'District Data'!$A$2:$O$321,14,FALSE)="Yes"),"Yes","No"),"No")</f>
        <v>No</v>
      </c>
      <c r="N1715" s="23" t="str">
        <f t="shared" si="90"/>
        <v>No</v>
      </c>
      <c r="O1715" s="131" t="str">
        <f t="shared" si="91"/>
        <v>No</v>
      </c>
    </row>
    <row r="1716" spans="1:15" x14ac:dyDescent="0.25">
      <c r="A1716" s="136" t="s">
        <v>1105</v>
      </c>
      <c r="B1716" s="136" t="s">
        <v>3052</v>
      </c>
      <c r="C1716" s="26">
        <v>5123</v>
      </c>
      <c r="D1716" s="26" t="s">
        <v>1120</v>
      </c>
      <c r="E1716" s="114">
        <v>375.24</v>
      </c>
      <c r="F1716" s="114">
        <v>0</v>
      </c>
      <c r="G1716" s="114">
        <v>0</v>
      </c>
      <c r="H1716" s="114">
        <v>0</v>
      </c>
      <c r="I1716" s="114">
        <v>0</v>
      </c>
      <c r="J1716" s="91">
        <f t="shared" si="89"/>
        <v>375.24</v>
      </c>
      <c r="K1716" s="118" t="str">
        <f>IFERROR(VLOOKUP(C1716,'CEDARS School FRPL'!$C$4:$H$2393,6,FALSE),"No")</f>
        <v>No</v>
      </c>
      <c r="L1716" s="118" t="str">
        <f>VLOOKUP(A1716,'District Data'!$A$2:$P$321,14,FALSE)</f>
        <v>Yes</v>
      </c>
      <c r="M1716" s="120" t="str">
        <f>IFERROR(IF(AND(VLOOKUP(C1716,'Package 218'!$D:$D,1,FALSE)=C1716,VLOOKUP(C1716,'Package 218'!$D:$F,3,FALSE)="Yes",VLOOKUP(A1716,'District Data'!$A$2:$O$321,14,FALSE)="Yes"),"Yes","No"),"No")</f>
        <v>No</v>
      </c>
      <c r="N1716" s="23" t="str">
        <f t="shared" si="90"/>
        <v>No</v>
      </c>
      <c r="O1716" s="131" t="str">
        <f t="shared" si="91"/>
        <v>No</v>
      </c>
    </row>
    <row r="1717" spans="1:15" x14ac:dyDescent="0.25">
      <c r="A1717" s="136" t="s">
        <v>1105</v>
      </c>
      <c r="B1717" s="136" t="s">
        <v>3052</v>
      </c>
      <c r="C1717" s="26">
        <v>5213</v>
      </c>
      <c r="D1717" s="26" t="s">
        <v>1121</v>
      </c>
      <c r="E1717" s="114">
        <v>1072.3800000000001</v>
      </c>
      <c r="F1717" s="114">
        <v>0</v>
      </c>
      <c r="G1717" s="114">
        <v>34.880000000000003</v>
      </c>
      <c r="H1717" s="114">
        <v>0</v>
      </c>
      <c r="I1717" s="114">
        <v>0</v>
      </c>
      <c r="J1717" s="91">
        <f t="shared" si="89"/>
        <v>1107.2600000000002</v>
      </c>
      <c r="K1717" s="118" t="str">
        <f>IFERROR(VLOOKUP(C1717,'CEDARS School FRPL'!$C$4:$H$2393,6,FALSE),"No")</f>
        <v>Yes</v>
      </c>
      <c r="L1717" s="118" t="str">
        <f>VLOOKUP(A1717,'District Data'!$A$2:$P$321,14,FALSE)</f>
        <v>Yes</v>
      </c>
      <c r="M1717" s="120" t="str">
        <f>IFERROR(IF(AND(VLOOKUP(C1717,'Package 218'!$D:$D,1,FALSE)=C1717,VLOOKUP(C1717,'Package 218'!$D:$F,3,FALSE)="Yes",VLOOKUP(A1717,'District Data'!$A$2:$O$321,14,FALSE)="Yes"),"Yes","No"),"No")</f>
        <v>Yes</v>
      </c>
      <c r="N1717" s="23" t="str">
        <f t="shared" si="90"/>
        <v>Yes</v>
      </c>
      <c r="O1717" s="131" t="str">
        <f t="shared" si="91"/>
        <v>Yes</v>
      </c>
    </row>
    <row r="1718" spans="1:15" x14ac:dyDescent="0.25">
      <c r="A1718" s="136" t="s">
        <v>1105</v>
      </c>
      <c r="B1718" s="136" t="s">
        <v>3052</v>
      </c>
      <c r="C1718" s="26">
        <v>5350</v>
      </c>
      <c r="D1718" s="26" t="s">
        <v>1122</v>
      </c>
      <c r="E1718" s="114">
        <v>491.66</v>
      </c>
      <c r="F1718" s="114">
        <v>0</v>
      </c>
      <c r="G1718" s="114">
        <v>0</v>
      </c>
      <c r="H1718" s="114">
        <v>0</v>
      </c>
      <c r="I1718" s="114">
        <v>0</v>
      </c>
      <c r="J1718" s="91">
        <f t="shared" si="89"/>
        <v>491.66</v>
      </c>
      <c r="K1718" s="118" t="str">
        <f>IFERROR(VLOOKUP(C1718,'CEDARS School FRPL'!$C$4:$H$2393,6,FALSE),"No")</f>
        <v>Yes</v>
      </c>
      <c r="L1718" s="118" t="str">
        <f>VLOOKUP(A1718,'District Data'!$A$2:$P$321,14,FALSE)</f>
        <v>Yes</v>
      </c>
      <c r="M1718" s="120" t="str">
        <f>IFERROR(IF(AND(VLOOKUP(C1718,'Package 218'!$D:$D,1,FALSE)=C1718,VLOOKUP(C1718,'Package 218'!$D:$F,3,FALSE)="Yes",VLOOKUP(A1718,'District Data'!$A$2:$O$321,14,FALSE)="Yes"),"Yes","No"),"No")</f>
        <v>Yes</v>
      </c>
      <c r="N1718" s="23" t="str">
        <f t="shared" si="90"/>
        <v>Yes</v>
      </c>
      <c r="O1718" s="131" t="str">
        <f t="shared" si="91"/>
        <v>Yes</v>
      </c>
    </row>
    <row r="1719" spans="1:15" x14ac:dyDescent="0.25">
      <c r="A1719" s="136" t="s">
        <v>1105</v>
      </c>
      <c r="B1719" s="136" t="s">
        <v>3052</v>
      </c>
      <c r="C1719" s="26">
        <v>5478</v>
      </c>
      <c r="D1719" s="26" t="s">
        <v>1124</v>
      </c>
      <c r="E1719" s="114">
        <v>1256.3699999999999</v>
      </c>
      <c r="F1719" s="114">
        <v>0</v>
      </c>
      <c r="G1719" s="114">
        <v>130.55000000000001</v>
      </c>
      <c r="H1719" s="114">
        <v>0</v>
      </c>
      <c r="I1719" s="114">
        <v>0</v>
      </c>
      <c r="J1719" s="91">
        <f t="shared" si="89"/>
        <v>1386.9199999999998</v>
      </c>
      <c r="K1719" s="118" t="str">
        <f>IFERROR(VLOOKUP(C1719,'CEDARS School FRPL'!$C$4:$H$2393,6,FALSE),"No")</f>
        <v>No</v>
      </c>
      <c r="L1719" s="118" t="str">
        <f>VLOOKUP(A1719,'District Data'!$A$2:$P$321,14,FALSE)</f>
        <v>Yes</v>
      </c>
      <c r="M1719" s="120" t="str">
        <f>IFERROR(IF(AND(VLOOKUP(C1719,'Package 218'!$D:$D,1,FALSE)=C1719,VLOOKUP(C1719,'Package 218'!$D:$F,3,FALSE)="Yes",VLOOKUP(A1719,'District Data'!$A$2:$O$321,14,FALSE)="Yes"),"Yes","No"),"No")</f>
        <v>No</v>
      </c>
      <c r="N1719" s="23" t="str">
        <f t="shared" si="90"/>
        <v>No</v>
      </c>
      <c r="O1719" s="131" t="str">
        <f t="shared" si="91"/>
        <v>No</v>
      </c>
    </row>
    <row r="1720" spans="1:15" x14ac:dyDescent="0.25">
      <c r="A1720" s="136" t="s">
        <v>833</v>
      </c>
      <c r="B1720" s="136" t="s">
        <v>3019</v>
      </c>
      <c r="C1720" s="26">
        <v>2948</v>
      </c>
      <c r="D1720" s="26" t="s">
        <v>834</v>
      </c>
      <c r="E1720" s="114">
        <v>23.98</v>
      </c>
      <c r="F1720" s="114">
        <v>0</v>
      </c>
      <c r="G1720" s="114">
        <v>0</v>
      </c>
      <c r="H1720" s="114">
        <v>0</v>
      </c>
      <c r="I1720" s="114">
        <v>0</v>
      </c>
      <c r="J1720" s="91">
        <f t="shared" si="89"/>
        <v>23.98</v>
      </c>
      <c r="K1720" s="118" t="str">
        <f>IFERROR(VLOOKUP(C1720,'CEDARS School FRPL'!$C$4:$H$2393,6,FALSE),"No")</f>
        <v>Yes</v>
      </c>
      <c r="L1720" s="118" t="str">
        <f>VLOOKUP(A1720,'District Data'!$A$2:$P$321,14,FALSE)</f>
        <v>Yes</v>
      </c>
      <c r="M1720" s="120" t="str">
        <f>IFERROR(IF(AND(VLOOKUP(C1720,'Package 218'!$D:$D,1,FALSE)=C1720,VLOOKUP(C1720,'Package 218'!$D:$F,3,FALSE)="Yes",VLOOKUP(A1720,'District Data'!$A$2:$O$321,14,FALSE)="Yes"),"Yes","No"),"No")</f>
        <v>Yes</v>
      </c>
      <c r="N1720" s="23" t="str">
        <f t="shared" si="90"/>
        <v>Yes</v>
      </c>
      <c r="O1720" s="131" t="str">
        <f t="shared" si="91"/>
        <v>Yes</v>
      </c>
    </row>
    <row r="1721" spans="1:15" x14ac:dyDescent="0.25">
      <c r="A1721" s="136" t="s">
        <v>1163</v>
      </c>
      <c r="B1721" s="136" t="s">
        <v>3060</v>
      </c>
      <c r="C1721" s="26">
        <v>1643</v>
      </c>
      <c r="D1721" s="26" t="s">
        <v>1164</v>
      </c>
      <c r="E1721" s="114">
        <v>19.2</v>
      </c>
      <c r="F1721" s="114">
        <v>0</v>
      </c>
      <c r="G1721" s="114">
        <v>0</v>
      </c>
      <c r="H1721" s="114">
        <v>0</v>
      </c>
      <c r="I1721" s="114">
        <v>0</v>
      </c>
      <c r="J1721" s="91">
        <f t="shared" si="89"/>
        <v>19.2</v>
      </c>
      <c r="K1721" s="118" t="str">
        <f>IFERROR(VLOOKUP(C1721,'CEDARS School FRPL'!$C$4:$H$2393,6,FALSE),"No")</f>
        <v>No</v>
      </c>
      <c r="L1721" s="118" t="str">
        <f>VLOOKUP(A1721,'District Data'!$A$2:$P$321,14,FALSE)</f>
        <v>Yes</v>
      </c>
      <c r="M1721" s="120" t="str">
        <f>IFERROR(IF(AND(VLOOKUP(C1721,'Package 218'!$D:$D,1,FALSE)=C1721,VLOOKUP(C1721,'Package 218'!$D:$F,3,FALSE)="Yes",VLOOKUP(A1721,'District Data'!$A$2:$O$321,14,FALSE)="Yes"),"Yes","No"),"No")</f>
        <v>No</v>
      </c>
      <c r="N1721" s="23" t="str">
        <f t="shared" si="90"/>
        <v>No</v>
      </c>
      <c r="O1721" s="131" t="str">
        <f t="shared" si="91"/>
        <v>No</v>
      </c>
    </row>
    <row r="1722" spans="1:15" x14ac:dyDescent="0.25">
      <c r="A1722" s="136" t="s">
        <v>1163</v>
      </c>
      <c r="B1722" s="136" t="s">
        <v>3060</v>
      </c>
      <c r="C1722" s="26">
        <v>1777</v>
      </c>
      <c r="D1722" s="26" t="s">
        <v>1165</v>
      </c>
      <c r="E1722" s="114">
        <v>788.94</v>
      </c>
      <c r="F1722" s="114">
        <v>0</v>
      </c>
      <c r="G1722" s="114">
        <v>39.08</v>
      </c>
      <c r="H1722" s="114">
        <v>0</v>
      </c>
      <c r="I1722" s="114">
        <v>0</v>
      </c>
      <c r="J1722" s="91">
        <f t="shared" si="89"/>
        <v>828.0200000000001</v>
      </c>
      <c r="K1722" s="118" t="str">
        <f>IFERROR(VLOOKUP(C1722,'CEDARS School FRPL'!$C$4:$H$2393,6,FALSE),"No")</f>
        <v>No</v>
      </c>
      <c r="L1722" s="118" t="str">
        <f>VLOOKUP(A1722,'District Data'!$A$2:$P$321,14,FALSE)</f>
        <v>Yes</v>
      </c>
      <c r="M1722" s="120" t="str">
        <f>IFERROR(IF(AND(VLOOKUP(C1722,'Package 218'!$D:$D,1,FALSE)=C1722,VLOOKUP(C1722,'Package 218'!$D:$F,3,FALSE)="Yes",VLOOKUP(A1722,'District Data'!$A$2:$O$321,14,FALSE)="Yes"),"Yes","No"),"No")</f>
        <v>No</v>
      </c>
      <c r="N1722" s="23" t="str">
        <f t="shared" si="90"/>
        <v>No</v>
      </c>
      <c r="O1722" s="131" t="str">
        <f t="shared" si="91"/>
        <v>No</v>
      </c>
    </row>
    <row r="1723" spans="1:15" x14ac:dyDescent="0.25">
      <c r="A1723" s="136" t="s">
        <v>1163</v>
      </c>
      <c r="B1723" s="136" t="s">
        <v>3060</v>
      </c>
      <c r="C1723" s="26">
        <v>1806</v>
      </c>
      <c r="D1723" s="26" t="s">
        <v>1166</v>
      </c>
      <c r="E1723" s="114">
        <v>43.9</v>
      </c>
      <c r="F1723" s="114">
        <v>0</v>
      </c>
      <c r="G1723" s="114">
        <v>0.22</v>
      </c>
      <c r="H1723" s="114">
        <v>0</v>
      </c>
      <c r="I1723" s="114">
        <v>0</v>
      </c>
      <c r="J1723" s="91">
        <f t="shared" si="89"/>
        <v>44.12</v>
      </c>
      <c r="K1723" s="118" t="str">
        <f>IFERROR(VLOOKUP(C1723,'CEDARS School FRPL'!$C$4:$H$2393,6,FALSE),"No")</f>
        <v>Yes</v>
      </c>
      <c r="L1723" s="118" t="str">
        <f>VLOOKUP(A1723,'District Data'!$A$2:$P$321,14,FALSE)</f>
        <v>Yes</v>
      </c>
      <c r="M1723" s="120" t="str">
        <f>IFERROR(IF(AND(VLOOKUP(C1723,'Package 218'!$D:$D,1,FALSE)=C1723,VLOOKUP(C1723,'Package 218'!$D:$F,3,FALSE)="Yes",VLOOKUP(A1723,'District Data'!$A$2:$O$321,14,FALSE)="Yes"),"Yes","No"),"No")</f>
        <v>Yes</v>
      </c>
      <c r="N1723" s="23" t="str">
        <f t="shared" si="90"/>
        <v>Yes</v>
      </c>
      <c r="O1723" s="131" t="str">
        <f t="shared" si="91"/>
        <v>Yes</v>
      </c>
    </row>
    <row r="1724" spans="1:15" x14ac:dyDescent="0.25">
      <c r="A1724" s="136" t="s">
        <v>1163</v>
      </c>
      <c r="B1724" s="136" t="s">
        <v>3060</v>
      </c>
      <c r="C1724" s="26">
        <v>2546</v>
      </c>
      <c r="D1724" s="26" t="s">
        <v>1167</v>
      </c>
      <c r="E1724" s="114">
        <v>316.31</v>
      </c>
      <c r="F1724" s="114">
        <v>0</v>
      </c>
      <c r="G1724" s="114">
        <v>0</v>
      </c>
      <c r="H1724" s="114">
        <v>0</v>
      </c>
      <c r="I1724" s="114">
        <v>0</v>
      </c>
      <c r="J1724" s="91">
        <f t="shared" si="89"/>
        <v>316.31</v>
      </c>
      <c r="K1724" s="118" t="str">
        <f>IFERROR(VLOOKUP(C1724,'CEDARS School FRPL'!$C$4:$H$2393,6,FALSE),"No")</f>
        <v>No</v>
      </c>
      <c r="L1724" s="118" t="str">
        <f>VLOOKUP(A1724,'District Data'!$A$2:$P$321,14,FALSE)</f>
        <v>Yes</v>
      </c>
      <c r="M1724" s="120" t="str">
        <f>IFERROR(IF(AND(VLOOKUP(C1724,'Package 218'!$D:$D,1,FALSE)=C1724,VLOOKUP(C1724,'Package 218'!$D:$F,3,FALSE)="Yes",VLOOKUP(A1724,'District Data'!$A$2:$O$321,14,FALSE)="Yes"),"Yes","No"),"No")</f>
        <v>No</v>
      </c>
      <c r="N1724" s="23" t="str">
        <f t="shared" si="90"/>
        <v>No</v>
      </c>
      <c r="O1724" s="131" t="str">
        <f t="shared" si="91"/>
        <v>No</v>
      </c>
    </row>
    <row r="1725" spans="1:15" x14ac:dyDescent="0.25">
      <c r="A1725" s="136" t="s">
        <v>1163</v>
      </c>
      <c r="B1725" s="136" t="s">
        <v>3060</v>
      </c>
      <c r="C1725" s="26">
        <v>3060</v>
      </c>
      <c r="D1725" s="26" t="s">
        <v>1168</v>
      </c>
      <c r="E1725" s="114">
        <v>544</v>
      </c>
      <c r="F1725" s="114">
        <v>16.899999999999999</v>
      </c>
      <c r="G1725" s="114">
        <v>0</v>
      </c>
      <c r="H1725" s="114">
        <v>0</v>
      </c>
      <c r="I1725" s="114">
        <v>0</v>
      </c>
      <c r="J1725" s="91">
        <f t="shared" si="89"/>
        <v>560.9</v>
      </c>
      <c r="K1725" s="118" t="str">
        <f>IFERROR(VLOOKUP(C1725,'CEDARS School FRPL'!$C$4:$H$2393,6,FALSE),"No")</f>
        <v>Yes</v>
      </c>
      <c r="L1725" s="118" t="str">
        <f>VLOOKUP(A1725,'District Data'!$A$2:$P$321,14,FALSE)</f>
        <v>Yes</v>
      </c>
      <c r="M1725" s="120" t="str">
        <f>IFERROR(IF(AND(VLOOKUP(C1725,'Package 218'!$D:$D,1,FALSE)=C1725,VLOOKUP(C1725,'Package 218'!$D:$F,3,FALSE)="Yes",VLOOKUP(A1725,'District Data'!$A$2:$O$321,14,FALSE)="Yes"),"Yes","No"),"No")</f>
        <v>Yes</v>
      </c>
      <c r="N1725" s="23" t="str">
        <f t="shared" si="90"/>
        <v>Yes</v>
      </c>
      <c r="O1725" s="131" t="str">
        <f t="shared" si="91"/>
        <v>Yes</v>
      </c>
    </row>
    <row r="1726" spans="1:15" x14ac:dyDescent="0.25">
      <c r="A1726" s="136" t="s">
        <v>1163</v>
      </c>
      <c r="B1726" s="136" t="s">
        <v>3060</v>
      </c>
      <c r="C1726" s="26">
        <v>4159</v>
      </c>
      <c r="D1726" s="26" t="s">
        <v>1169</v>
      </c>
      <c r="E1726" s="114">
        <v>483.42</v>
      </c>
      <c r="F1726" s="114">
        <v>0</v>
      </c>
      <c r="G1726" s="114">
        <v>0</v>
      </c>
      <c r="H1726" s="114">
        <v>0</v>
      </c>
      <c r="I1726" s="114">
        <v>0</v>
      </c>
      <c r="J1726" s="91">
        <f t="shared" si="89"/>
        <v>483.42</v>
      </c>
      <c r="K1726" s="118" t="str">
        <f>IFERROR(VLOOKUP(C1726,'CEDARS School FRPL'!$C$4:$H$2393,6,FALSE),"No")</f>
        <v>No</v>
      </c>
      <c r="L1726" s="118" t="str">
        <f>VLOOKUP(A1726,'District Data'!$A$2:$P$321,14,FALSE)</f>
        <v>Yes</v>
      </c>
      <c r="M1726" s="120" t="str">
        <f>IFERROR(IF(AND(VLOOKUP(C1726,'Package 218'!$D:$D,1,FALSE)=C1726,VLOOKUP(C1726,'Package 218'!$D:$F,3,FALSE)="Yes",VLOOKUP(A1726,'District Data'!$A$2:$O$321,14,FALSE)="Yes"),"Yes","No"),"No")</f>
        <v>No</v>
      </c>
      <c r="N1726" s="23" t="str">
        <f t="shared" si="90"/>
        <v>No</v>
      </c>
      <c r="O1726" s="131" t="str">
        <f t="shared" si="91"/>
        <v>No</v>
      </c>
    </row>
    <row r="1727" spans="1:15" x14ac:dyDescent="0.25">
      <c r="A1727" s="137" t="s">
        <v>1163</v>
      </c>
      <c r="B1727" s="131" t="s">
        <v>3060</v>
      </c>
      <c r="C1727" s="187">
        <v>4362</v>
      </c>
      <c r="D1727" s="26" t="s">
        <v>1170</v>
      </c>
      <c r="E1727" s="114">
        <v>435.94</v>
      </c>
      <c r="F1727" s="114">
        <v>0</v>
      </c>
      <c r="G1727" s="114">
        <v>0</v>
      </c>
      <c r="H1727" s="114">
        <v>0</v>
      </c>
      <c r="I1727" s="114">
        <v>0</v>
      </c>
      <c r="J1727" s="91">
        <f t="shared" si="89"/>
        <v>435.94</v>
      </c>
      <c r="K1727" s="118" t="str">
        <f>IFERROR(VLOOKUP(C1727,'CEDARS School FRPL'!$C$4:$H$2393,6,FALSE),"No")</f>
        <v>No</v>
      </c>
      <c r="L1727" s="118" t="str">
        <f>VLOOKUP(A1727,'District Data'!$A$2:$P$321,14,FALSE)</f>
        <v>Yes</v>
      </c>
      <c r="M1727" s="120" t="str">
        <f>IFERROR(IF(AND(VLOOKUP(C1727,'Package 218'!$D:$D,1,FALSE)=C1727,VLOOKUP(C1727,'Package 218'!$D:$F,3,FALSE)="Yes",VLOOKUP(A1727,'District Data'!$A$2:$O$321,14,FALSE)="Yes"),"Yes","No"),"No")</f>
        <v>No</v>
      </c>
      <c r="N1727" s="23" t="str">
        <f t="shared" si="90"/>
        <v>No</v>
      </c>
      <c r="O1727" s="131" t="str">
        <f t="shared" si="91"/>
        <v>No</v>
      </c>
    </row>
    <row r="1728" spans="1:15" x14ac:dyDescent="0.25">
      <c r="A1728" s="136" t="s">
        <v>1163</v>
      </c>
      <c r="B1728" s="136" t="s">
        <v>3060</v>
      </c>
      <c r="C1728" s="26">
        <v>4528</v>
      </c>
      <c r="D1728" s="26" t="s">
        <v>1171</v>
      </c>
      <c r="E1728" s="114">
        <v>1316.09</v>
      </c>
      <c r="F1728" s="114">
        <v>0</v>
      </c>
      <c r="G1728" s="114">
        <v>99.55</v>
      </c>
      <c r="H1728" s="114">
        <v>0</v>
      </c>
      <c r="I1728" s="114">
        <v>0</v>
      </c>
      <c r="J1728" s="91">
        <f t="shared" si="89"/>
        <v>1415.6399999999999</v>
      </c>
      <c r="K1728" s="118" t="str">
        <f>IFERROR(VLOOKUP(C1728,'CEDARS School FRPL'!$C$4:$H$2393,6,FALSE),"No")</f>
        <v>No</v>
      </c>
      <c r="L1728" s="118" t="str">
        <f>VLOOKUP(A1728,'District Data'!$A$2:$P$321,14,FALSE)</f>
        <v>Yes</v>
      </c>
      <c r="M1728" s="120" t="str">
        <f>IFERROR(IF(AND(VLOOKUP(C1728,'Package 218'!$D:$D,1,FALSE)=C1728,VLOOKUP(C1728,'Package 218'!$D:$F,3,FALSE)="Yes",VLOOKUP(A1728,'District Data'!$A$2:$O$321,14,FALSE)="Yes"),"Yes","No"),"No")</f>
        <v>No</v>
      </c>
      <c r="N1728" s="23" t="str">
        <f t="shared" si="90"/>
        <v>No</v>
      </c>
      <c r="O1728" s="131" t="str">
        <f t="shared" si="91"/>
        <v>No</v>
      </c>
    </row>
    <row r="1729" spans="1:15" x14ac:dyDescent="0.25">
      <c r="A1729" s="136" t="s">
        <v>1163</v>
      </c>
      <c r="B1729" s="136" t="s">
        <v>3060</v>
      </c>
      <c r="C1729" s="26">
        <v>4544</v>
      </c>
      <c r="D1729" s="26" t="s">
        <v>1172</v>
      </c>
      <c r="E1729" s="114">
        <v>294.97000000000003</v>
      </c>
      <c r="F1729" s="114">
        <v>0</v>
      </c>
      <c r="G1729" s="114">
        <v>0</v>
      </c>
      <c r="H1729" s="114">
        <v>0</v>
      </c>
      <c r="I1729" s="114">
        <v>0</v>
      </c>
      <c r="J1729" s="91">
        <f t="shared" si="89"/>
        <v>294.97000000000003</v>
      </c>
      <c r="K1729" s="118" t="str">
        <f>IFERROR(VLOOKUP(C1729,'CEDARS School FRPL'!$C$4:$H$2393,6,FALSE),"No")</f>
        <v>No</v>
      </c>
      <c r="L1729" s="118" t="str">
        <f>VLOOKUP(A1729,'District Data'!$A$2:$P$321,14,FALSE)</f>
        <v>Yes</v>
      </c>
      <c r="M1729" s="120" t="str">
        <f>IFERROR(IF(AND(VLOOKUP(C1729,'Package 218'!$D:$D,1,FALSE)=C1729,VLOOKUP(C1729,'Package 218'!$D:$F,3,FALSE)="Yes",VLOOKUP(A1729,'District Data'!$A$2:$O$321,14,FALSE)="Yes"),"Yes","No"),"No")</f>
        <v>No</v>
      </c>
      <c r="N1729" s="23" t="str">
        <f t="shared" si="90"/>
        <v>No</v>
      </c>
      <c r="O1729" s="131" t="str">
        <f t="shared" si="91"/>
        <v>No</v>
      </c>
    </row>
    <row r="1730" spans="1:15" x14ac:dyDescent="0.25">
      <c r="A1730" s="136" t="s">
        <v>1163</v>
      </c>
      <c r="B1730" s="136" t="s">
        <v>3060</v>
      </c>
      <c r="C1730" s="26">
        <v>4594</v>
      </c>
      <c r="D1730" s="26" t="s">
        <v>1173</v>
      </c>
      <c r="E1730" s="114">
        <v>351.6</v>
      </c>
      <c r="F1730" s="114">
        <v>17.7</v>
      </c>
      <c r="G1730" s="114">
        <v>0</v>
      </c>
      <c r="H1730" s="114">
        <v>0</v>
      </c>
      <c r="I1730" s="114">
        <v>0</v>
      </c>
      <c r="J1730" s="91">
        <f t="shared" si="89"/>
        <v>369.3</v>
      </c>
      <c r="K1730" s="118" t="str">
        <f>IFERROR(VLOOKUP(C1730,'CEDARS School FRPL'!$C$4:$H$2393,6,FALSE),"No")</f>
        <v>No</v>
      </c>
      <c r="L1730" s="118" t="str">
        <f>VLOOKUP(A1730,'District Data'!$A$2:$P$321,14,FALSE)</f>
        <v>Yes</v>
      </c>
      <c r="M1730" s="120" t="str">
        <f>IFERROR(IF(AND(VLOOKUP(C1730,'Package 218'!$D:$D,1,FALSE)=C1730,VLOOKUP(C1730,'Package 218'!$D:$F,3,FALSE)="Yes",VLOOKUP(A1730,'District Data'!$A$2:$O$321,14,FALSE)="Yes"),"Yes","No"),"No")</f>
        <v>No</v>
      </c>
      <c r="N1730" s="23" t="str">
        <f t="shared" si="90"/>
        <v>No</v>
      </c>
      <c r="O1730" s="131" t="str">
        <f t="shared" si="91"/>
        <v>No</v>
      </c>
    </row>
    <row r="1731" spans="1:15" x14ac:dyDescent="0.25">
      <c r="A1731" s="136" t="s">
        <v>1163</v>
      </c>
      <c r="B1731" s="136" t="s">
        <v>3060</v>
      </c>
      <c r="C1731" s="26">
        <v>5040</v>
      </c>
      <c r="D1731" s="26" t="s">
        <v>1174</v>
      </c>
      <c r="E1731" s="114">
        <v>718.03</v>
      </c>
      <c r="F1731" s="114">
        <v>0</v>
      </c>
      <c r="G1731" s="114">
        <v>0</v>
      </c>
      <c r="H1731" s="114">
        <v>0</v>
      </c>
      <c r="I1731" s="114">
        <v>0</v>
      </c>
      <c r="J1731" s="91">
        <f t="shared" si="89"/>
        <v>718.03</v>
      </c>
      <c r="K1731" s="118" t="str">
        <f>IFERROR(VLOOKUP(C1731,'CEDARS School FRPL'!$C$4:$H$2393,6,FALSE),"No")</f>
        <v>No</v>
      </c>
      <c r="L1731" s="118" t="str">
        <f>VLOOKUP(A1731,'District Data'!$A$2:$P$321,14,FALSE)</f>
        <v>Yes</v>
      </c>
      <c r="M1731" s="120" t="str">
        <f>IFERROR(IF(AND(VLOOKUP(C1731,'Package 218'!$D:$D,1,FALSE)=C1731,VLOOKUP(C1731,'Package 218'!$D:$F,3,FALSE)="Yes",VLOOKUP(A1731,'District Data'!$A$2:$O$321,14,FALSE)="Yes"),"Yes","No"),"No")</f>
        <v>No</v>
      </c>
      <c r="N1731" s="23" t="str">
        <f t="shared" si="90"/>
        <v>No</v>
      </c>
      <c r="O1731" s="131" t="str">
        <f t="shared" si="91"/>
        <v>No</v>
      </c>
    </row>
    <row r="1732" spans="1:15" x14ac:dyDescent="0.25">
      <c r="A1732" s="136" t="s">
        <v>1866</v>
      </c>
      <c r="B1732" s="136" t="s">
        <v>3162</v>
      </c>
      <c r="C1732" s="26">
        <v>1730</v>
      </c>
      <c r="D1732" s="26" t="s">
        <v>1867</v>
      </c>
      <c r="E1732" s="114">
        <v>5.95</v>
      </c>
      <c r="F1732" s="114">
        <v>0</v>
      </c>
      <c r="G1732" s="114">
        <v>0</v>
      </c>
      <c r="H1732" s="114">
        <v>0</v>
      </c>
      <c r="I1732" s="114">
        <v>0</v>
      </c>
      <c r="J1732" s="91">
        <f t="shared" ref="J1732:J1795" si="92">SUM(E1732:I1732)</f>
        <v>5.95</v>
      </c>
      <c r="K1732" s="118" t="str">
        <f>IFERROR(VLOOKUP(C1732,'CEDARS School FRPL'!$C$4:$H$2393,6,FALSE),"No")</f>
        <v>No</v>
      </c>
      <c r="L1732" s="118" t="str">
        <f>VLOOKUP(A1732,'District Data'!$A$2:$P$321,14,FALSE)</f>
        <v>Yes</v>
      </c>
      <c r="M1732" s="120" t="str">
        <f>IFERROR(IF(AND(VLOOKUP(C1732,'Package 218'!$D:$D,1,FALSE)=C1732,VLOOKUP(C1732,'Package 218'!$D:$F,3,FALSE)="Yes",VLOOKUP(A1732,'District Data'!$A$2:$O$321,14,FALSE)="Yes"),"Yes","No"),"No")</f>
        <v>No</v>
      </c>
      <c r="N1732" s="23" t="str">
        <f t="shared" ref="N1732:N1795" si="93">IF(AND(M1732="Yes",K1732="Yes"),"Yes","No")</f>
        <v>No</v>
      </c>
      <c r="O1732" s="131" t="str">
        <f t="shared" ref="O1732:O1795" si="94">TEXT(N1732, "Yes")</f>
        <v>No</v>
      </c>
    </row>
    <row r="1733" spans="1:15" x14ac:dyDescent="0.25">
      <c r="A1733" s="136" t="s">
        <v>1866</v>
      </c>
      <c r="B1733" s="136" t="s">
        <v>3162</v>
      </c>
      <c r="C1733" s="26">
        <v>1904</v>
      </c>
      <c r="D1733" s="26" t="s">
        <v>2840</v>
      </c>
      <c r="E1733" s="114">
        <v>84.89</v>
      </c>
      <c r="F1733" s="114">
        <v>0</v>
      </c>
      <c r="G1733" s="114">
        <v>12.139999999999999</v>
      </c>
      <c r="H1733" s="114">
        <v>0</v>
      </c>
      <c r="I1733" s="114">
        <v>0</v>
      </c>
      <c r="J1733" s="91">
        <f t="shared" si="92"/>
        <v>97.03</v>
      </c>
      <c r="K1733" s="118" t="str">
        <f>IFERROR(VLOOKUP(C1733,'CEDARS School FRPL'!$C$4:$H$2393,6,FALSE),"No")</f>
        <v>No</v>
      </c>
      <c r="L1733" s="118" t="str">
        <f>VLOOKUP(A1733,'District Data'!$A$2:$P$321,14,FALSE)</f>
        <v>Yes</v>
      </c>
      <c r="M1733" s="120" t="str">
        <f>IFERROR(IF(AND(VLOOKUP(C1733,'Package 218'!$D:$D,1,FALSE)=C1733,VLOOKUP(C1733,'Package 218'!$D:$F,3,FALSE)="Yes",VLOOKUP(A1733,'District Data'!$A$2:$O$321,14,FALSE)="Yes"),"Yes","No"),"No")</f>
        <v>No</v>
      </c>
      <c r="N1733" s="23" t="str">
        <f t="shared" si="93"/>
        <v>No</v>
      </c>
      <c r="O1733" s="131" t="str">
        <f t="shared" si="94"/>
        <v>No</v>
      </c>
    </row>
    <row r="1734" spans="1:15" x14ac:dyDescent="0.25">
      <c r="A1734" s="136" t="s">
        <v>1866</v>
      </c>
      <c r="B1734" s="136" t="s">
        <v>3162</v>
      </c>
      <c r="C1734" s="26">
        <v>2073</v>
      </c>
      <c r="D1734" s="26" t="s">
        <v>1868</v>
      </c>
      <c r="E1734" s="114">
        <v>615.80999999999995</v>
      </c>
      <c r="F1734" s="114">
        <v>0</v>
      </c>
      <c r="G1734" s="114">
        <v>0</v>
      </c>
      <c r="H1734" s="114">
        <v>0</v>
      </c>
      <c r="I1734" s="114">
        <v>0</v>
      </c>
      <c r="J1734" s="91">
        <f t="shared" si="92"/>
        <v>615.80999999999995</v>
      </c>
      <c r="K1734" s="118" t="str">
        <f>IFERROR(VLOOKUP(C1734,'CEDARS School FRPL'!$C$4:$H$2393,6,FALSE),"No")</f>
        <v>No</v>
      </c>
      <c r="L1734" s="118" t="str">
        <f>VLOOKUP(A1734,'District Data'!$A$2:$P$321,14,FALSE)</f>
        <v>Yes</v>
      </c>
      <c r="M1734" s="120" t="str">
        <f>IFERROR(IF(AND(VLOOKUP(C1734,'Package 218'!$D:$D,1,FALSE)=C1734,VLOOKUP(C1734,'Package 218'!$D:$F,3,FALSE)="Yes",VLOOKUP(A1734,'District Data'!$A$2:$O$321,14,FALSE)="Yes"),"Yes","No"),"No")</f>
        <v>No</v>
      </c>
      <c r="N1734" s="23" t="str">
        <f t="shared" si="93"/>
        <v>No</v>
      </c>
      <c r="O1734" s="131" t="str">
        <f t="shared" si="94"/>
        <v>No</v>
      </c>
    </row>
    <row r="1735" spans="1:15" x14ac:dyDescent="0.25">
      <c r="A1735" s="136" t="s">
        <v>1866</v>
      </c>
      <c r="B1735" s="136" t="s">
        <v>3162</v>
      </c>
      <c r="C1735" s="26">
        <v>2428</v>
      </c>
      <c r="D1735" s="26" t="s">
        <v>1869</v>
      </c>
      <c r="E1735" s="114">
        <v>1375.34</v>
      </c>
      <c r="F1735" s="114">
        <v>0</v>
      </c>
      <c r="G1735" s="114">
        <v>95.86</v>
      </c>
      <c r="H1735" s="114">
        <v>6.75</v>
      </c>
      <c r="I1735" s="114">
        <v>0</v>
      </c>
      <c r="J1735" s="91">
        <f t="shared" si="92"/>
        <v>1477.9499999999998</v>
      </c>
      <c r="K1735" s="118" t="str">
        <f>IFERROR(VLOOKUP(C1735,'CEDARS School FRPL'!$C$4:$H$2393,6,FALSE),"No")</f>
        <v>No</v>
      </c>
      <c r="L1735" s="118" t="str">
        <f>VLOOKUP(A1735,'District Data'!$A$2:$P$321,14,FALSE)</f>
        <v>Yes</v>
      </c>
      <c r="M1735" s="120" t="str">
        <f>IFERROR(IF(AND(VLOOKUP(C1735,'Package 218'!$D:$D,1,FALSE)=C1735,VLOOKUP(C1735,'Package 218'!$D:$F,3,FALSE)="Yes",VLOOKUP(A1735,'District Data'!$A$2:$O$321,14,FALSE)="Yes"),"Yes","No"),"No")</f>
        <v>No</v>
      </c>
      <c r="N1735" s="23" t="str">
        <f t="shared" si="93"/>
        <v>No</v>
      </c>
      <c r="O1735" s="131" t="str">
        <f t="shared" si="94"/>
        <v>No</v>
      </c>
    </row>
    <row r="1736" spans="1:15" x14ac:dyDescent="0.25">
      <c r="A1736" s="136" t="s">
        <v>1866</v>
      </c>
      <c r="B1736" s="136" t="s">
        <v>3162</v>
      </c>
      <c r="C1736" s="26">
        <v>3005</v>
      </c>
      <c r="D1736" s="26" t="s">
        <v>823</v>
      </c>
      <c r="E1736" s="114">
        <v>470.08</v>
      </c>
      <c r="F1736" s="114">
        <v>0</v>
      </c>
      <c r="G1736" s="114">
        <v>0</v>
      </c>
      <c r="H1736" s="114">
        <v>0</v>
      </c>
      <c r="I1736" s="114">
        <v>0</v>
      </c>
      <c r="J1736" s="91">
        <f t="shared" si="92"/>
        <v>470.08</v>
      </c>
      <c r="K1736" s="118" t="str">
        <f>IFERROR(VLOOKUP(C1736,'CEDARS School FRPL'!$C$4:$H$2393,6,FALSE),"No")</f>
        <v>No</v>
      </c>
      <c r="L1736" s="118" t="str">
        <f>VLOOKUP(A1736,'District Data'!$A$2:$P$321,14,FALSE)</f>
        <v>Yes</v>
      </c>
      <c r="M1736" s="120" t="str">
        <f>IFERROR(IF(AND(VLOOKUP(C1736,'Package 218'!$D:$D,1,FALSE)=C1736,VLOOKUP(C1736,'Package 218'!$D:$F,3,FALSE)="Yes",VLOOKUP(A1736,'District Data'!$A$2:$O$321,14,FALSE)="Yes"),"Yes","No"),"No")</f>
        <v>No</v>
      </c>
      <c r="N1736" s="23" t="str">
        <f t="shared" si="93"/>
        <v>No</v>
      </c>
      <c r="O1736" s="131" t="str">
        <f t="shared" si="94"/>
        <v>No</v>
      </c>
    </row>
    <row r="1737" spans="1:15" x14ac:dyDescent="0.25">
      <c r="A1737" s="136" t="s">
        <v>1866</v>
      </c>
      <c r="B1737" s="136" t="s">
        <v>3162</v>
      </c>
      <c r="C1737" s="26">
        <v>3305</v>
      </c>
      <c r="D1737" s="26" t="s">
        <v>1870</v>
      </c>
      <c r="E1737" s="114">
        <v>435.26</v>
      </c>
      <c r="F1737" s="114">
        <v>0</v>
      </c>
      <c r="G1737" s="114">
        <v>0</v>
      </c>
      <c r="H1737" s="114">
        <v>0</v>
      </c>
      <c r="I1737" s="114">
        <v>0</v>
      </c>
      <c r="J1737" s="91">
        <f t="shared" si="92"/>
        <v>435.26</v>
      </c>
      <c r="K1737" s="118" t="str">
        <f>IFERROR(VLOOKUP(C1737,'CEDARS School FRPL'!$C$4:$H$2393,6,FALSE),"No")</f>
        <v>No</v>
      </c>
      <c r="L1737" s="118" t="str">
        <f>VLOOKUP(A1737,'District Data'!$A$2:$P$321,14,FALSE)</f>
        <v>Yes</v>
      </c>
      <c r="M1737" s="120" t="str">
        <f>IFERROR(IF(AND(VLOOKUP(C1737,'Package 218'!$D:$D,1,FALSE)=C1737,VLOOKUP(C1737,'Package 218'!$D:$F,3,FALSE)="Yes",VLOOKUP(A1737,'District Data'!$A$2:$O$321,14,FALSE)="Yes"),"Yes","No"),"No")</f>
        <v>No</v>
      </c>
      <c r="N1737" s="23" t="str">
        <f t="shared" si="93"/>
        <v>No</v>
      </c>
      <c r="O1737" s="131" t="str">
        <f t="shared" si="94"/>
        <v>No</v>
      </c>
    </row>
    <row r="1738" spans="1:15" x14ac:dyDescent="0.25">
      <c r="A1738" s="136" t="s">
        <v>1866</v>
      </c>
      <c r="B1738" s="136" t="s">
        <v>3162</v>
      </c>
      <c r="C1738" s="26">
        <v>3561</v>
      </c>
      <c r="D1738" s="26" t="s">
        <v>1871</v>
      </c>
      <c r="E1738" s="114">
        <v>460.37</v>
      </c>
      <c r="F1738" s="114">
        <v>0</v>
      </c>
      <c r="G1738" s="114">
        <v>0</v>
      </c>
      <c r="H1738" s="114">
        <v>0</v>
      </c>
      <c r="I1738" s="114">
        <v>0</v>
      </c>
      <c r="J1738" s="91">
        <f t="shared" si="92"/>
        <v>460.37</v>
      </c>
      <c r="K1738" s="118" t="str">
        <f>IFERROR(VLOOKUP(C1738,'CEDARS School FRPL'!$C$4:$H$2393,6,FALSE),"No")</f>
        <v>No</v>
      </c>
      <c r="L1738" s="118" t="str">
        <f>VLOOKUP(A1738,'District Data'!$A$2:$P$321,14,FALSE)</f>
        <v>Yes</v>
      </c>
      <c r="M1738" s="120" t="str">
        <f>IFERROR(IF(AND(VLOOKUP(C1738,'Package 218'!$D:$D,1,FALSE)=C1738,VLOOKUP(C1738,'Package 218'!$D:$F,3,FALSE)="Yes",VLOOKUP(A1738,'District Data'!$A$2:$O$321,14,FALSE)="Yes"),"Yes","No"),"No")</f>
        <v>No</v>
      </c>
      <c r="N1738" s="23" t="str">
        <f t="shared" si="93"/>
        <v>No</v>
      </c>
      <c r="O1738" s="131" t="str">
        <f t="shared" si="94"/>
        <v>No</v>
      </c>
    </row>
    <row r="1739" spans="1:15" x14ac:dyDescent="0.25">
      <c r="A1739" s="136" t="s">
        <v>1866</v>
      </c>
      <c r="B1739" s="136" t="s">
        <v>3162</v>
      </c>
      <c r="C1739" s="26">
        <v>3981</v>
      </c>
      <c r="D1739" s="26" t="s">
        <v>1872</v>
      </c>
      <c r="E1739" s="114">
        <v>40.9</v>
      </c>
      <c r="F1739" s="114">
        <v>0</v>
      </c>
      <c r="G1739" s="114">
        <v>0</v>
      </c>
      <c r="H1739" s="114">
        <v>0</v>
      </c>
      <c r="I1739" s="114">
        <v>0</v>
      </c>
      <c r="J1739" s="91">
        <f t="shared" si="92"/>
        <v>40.9</v>
      </c>
      <c r="K1739" s="118" t="str">
        <f>IFERROR(VLOOKUP(C1739,'CEDARS School FRPL'!$C$4:$H$2393,6,FALSE),"No")</f>
        <v>No</v>
      </c>
      <c r="L1739" s="118" t="str">
        <f>VLOOKUP(A1739,'District Data'!$A$2:$P$321,14,FALSE)</f>
        <v>Yes</v>
      </c>
      <c r="M1739" s="120" t="str">
        <f>IFERROR(IF(AND(VLOOKUP(C1739,'Package 218'!$D:$D,1,FALSE)=C1739,VLOOKUP(C1739,'Package 218'!$D:$F,3,FALSE)="Yes",VLOOKUP(A1739,'District Data'!$A$2:$O$321,14,FALSE)="Yes"),"Yes","No"),"No")</f>
        <v>No</v>
      </c>
      <c r="N1739" s="23" t="str">
        <f t="shared" si="93"/>
        <v>No</v>
      </c>
      <c r="O1739" s="131" t="str">
        <f t="shared" si="94"/>
        <v>No</v>
      </c>
    </row>
    <row r="1740" spans="1:15" x14ac:dyDescent="0.25">
      <c r="A1740" s="136" t="s">
        <v>1866</v>
      </c>
      <c r="B1740" s="136" t="s">
        <v>3162</v>
      </c>
      <c r="C1740" s="26">
        <v>4145</v>
      </c>
      <c r="D1740" s="26" t="s">
        <v>1873</v>
      </c>
      <c r="E1740" s="114">
        <v>623.29</v>
      </c>
      <c r="F1740" s="114">
        <v>0</v>
      </c>
      <c r="G1740" s="114">
        <v>0</v>
      </c>
      <c r="H1740" s="114">
        <v>0</v>
      </c>
      <c r="I1740" s="114">
        <v>0</v>
      </c>
      <c r="J1740" s="91">
        <f t="shared" si="92"/>
        <v>623.29</v>
      </c>
      <c r="K1740" s="118" t="str">
        <f>IFERROR(VLOOKUP(C1740,'CEDARS School FRPL'!$C$4:$H$2393,6,FALSE),"No")</f>
        <v>No</v>
      </c>
      <c r="L1740" s="118" t="str">
        <f>VLOOKUP(A1740,'District Data'!$A$2:$P$321,14,FALSE)</f>
        <v>Yes</v>
      </c>
      <c r="M1740" s="120" t="str">
        <f>IFERROR(IF(AND(VLOOKUP(C1740,'Package 218'!$D:$D,1,FALSE)=C1740,VLOOKUP(C1740,'Package 218'!$D:$F,3,FALSE)="Yes",VLOOKUP(A1740,'District Data'!$A$2:$O$321,14,FALSE)="Yes"),"Yes","No"),"No")</f>
        <v>No</v>
      </c>
      <c r="N1740" s="23" t="str">
        <f t="shared" si="93"/>
        <v>No</v>
      </c>
      <c r="O1740" s="131" t="str">
        <f t="shared" si="94"/>
        <v>No</v>
      </c>
    </row>
    <row r="1741" spans="1:15" x14ac:dyDescent="0.25">
      <c r="A1741" s="136" t="s">
        <v>1866</v>
      </c>
      <c r="B1741" s="136" t="s">
        <v>3162</v>
      </c>
      <c r="C1741" s="26">
        <v>4184</v>
      </c>
      <c r="D1741" s="26" t="s">
        <v>1874</v>
      </c>
      <c r="E1741" s="114">
        <v>575.46</v>
      </c>
      <c r="F1741" s="114">
        <v>0</v>
      </c>
      <c r="G1741" s="114">
        <v>0</v>
      </c>
      <c r="H1741" s="114">
        <v>0</v>
      </c>
      <c r="I1741" s="114">
        <v>0</v>
      </c>
      <c r="J1741" s="91">
        <f t="shared" si="92"/>
        <v>575.46</v>
      </c>
      <c r="K1741" s="118" t="str">
        <f>IFERROR(VLOOKUP(C1741,'CEDARS School FRPL'!$C$4:$H$2393,6,FALSE),"No")</f>
        <v>No</v>
      </c>
      <c r="L1741" s="118" t="str">
        <f>VLOOKUP(A1741,'District Data'!$A$2:$P$321,14,FALSE)</f>
        <v>Yes</v>
      </c>
      <c r="M1741" s="120" t="str">
        <f>IFERROR(IF(AND(VLOOKUP(C1741,'Package 218'!$D:$D,1,FALSE)=C1741,VLOOKUP(C1741,'Package 218'!$D:$F,3,FALSE)="Yes",VLOOKUP(A1741,'District Data'!$A$2:$O$321,14,FALSE)="Yes"),"Yes","No"),"No")</f>
        <v>No</v>
      </c>
      <c r="N1741" s="23" t="str">
        <f t="shared" si="93"/>
        <v>No</v>
      </c>
      <c r="O1741" s="131" t="str">
        <f t="shared" si="94"/>
        <v>No</v>
      </c>
    </row>
    <row r="1742" spans="1:15" x14ac:dyDescent="0.25">
      <c r="A1742" s="136" t="s">
        <v>1866</v>
      </c>
      <c r="B1742" s="136" t="s">
        <v>3162</v>
      </c>
      <c r="C1742" s="26">
        <v>4241</v>
      </c>
      <c r="D1742" s="26" t="s">
        <v>1875</v>
      </c>
      <c r="E1742" s="114">
        <v>685.64</v>
      </c>
      <c r="F1742" s="114">
        <v>0</v>
      </c>
      <c r="G1742" s="114">
        <v>0</v>
      </c>
      <c r="H1742" s="114">
        <v>0</v>
      </c>
      <c r="I1742" s="114">
        <v>0</v>
      </c>
      <c r="J1742" s="91">
        <f t="shared" si="92"/>
        <v>685.64</v>
      </c>
      <c r="K1742" s="118" t="str">
        <f>IFERROR(VLOOKUP(C1742,'CEDARS School FRPL'!$C$4:$H$2393,6,FALSE),"No")</f>
        <v>No</v>
      </c>
      <c r="L1742" s="118" t="str">
        <f>VLOOKUP(A1742,'District Data'!$A$2:$P$321,14,FALSE)</f>
        <v>Yes</v>
      </c>
      <c r="M1742" s="120" t="str">
        <f>IFERROR(IF(AND(VLOOKUP(C1742,'Package 218'!$D:$D,1,FALSE)=C1742,VLOOKUP(C1742,'Package 218'!$D:$F,3,FALSE)="Yes",VLOOKUP(A1742,'District Data'!$A$2:$O$321,14,FALSE)="Yes"),"Yes","No"),"No")</f>
        <v>No</v>
      </c>
      <c r="N1742" s="23" t="str">
        <f t="shared" si="93"/>
        <v>No</v>
      </c>
      <c r="O1742" s="131" t="str">
        <f t="shared" si="94"/>
        <v>No</v>
      </c>
    </row>
    <row r="1743" spans="1:15" x14ac:dyDescent="0.25">
      <c r="A1743" s="136" t="s">
        <v>1866</v>
      </c>
      <c r="B1743" s="136" t="s">
        <v>3162</v>
      </c>
      <c r="C1743" s="26">
        <v>4265</v>
      </c>
      <c r="D1743" s="26" t="s">
        <v>1876</v>
      </c>
      <c r="E1743" s="114">
        <v>161.21</v>
      </c>
      <c r="F1743" s="114">
        <v>0</v>
      </c>
      <c r="G1743" s="114">
        <v>1.08</v>
      </c>
      <c r="H1743" s="114">
        <v>0</v>
      </c>
      <c r="I1743" s="114">
        <v>0</v>
      </c>
      <c r="J1743" s="91">
        <f t="shared" si="92"/>
        <v>162.29000000000002</v>
      </c>
      <c r="K1743" s="118" t="str">
        <f>IFERROR(VLOOKUP(C1743,'CEDARS School FRPL'!$C$4:$H$2393,6,FALSE),"No")</f>
        <v>No</v>
      </c>
      <c r="L1743" s="118" t="str">
        <f>VLOOKUP(A1743,'District Data'!$A$2:$P$321,14,FALSE)</f>
        <v>Yes</v>
      </c>
      <c r="M1743" s="120" t="str">
        <f>IFERROR(IF(AND(VLOOKUP(C1743,'Package 218'!$D:$D,1,FALSE)=C1743,VLOOKUP(C1743,'Package 218'!$D:$F,3,FALSE)="Yes",VLOOKUP(A1743,'District Data'!$A$2:$O$321,14,FALSE)="Yes"),"Yes","No"),"No")</f>
        <v>No</v>
      </c>
      <c r="N1743" s="23" t="str">
        <f t="shared" si="93"/>
        <v>No</v>
      </c>
      <c r="O1743" s="131" t="str">
        <f t="shared" si="94"/>
        <v>No</v>
      </c>
    </row>
    <row r="1744" spans="1:15" x14ac:dyDescent="0.25">
      <c r="A1744" s="136" t="s">
        <v>1866</v>
      </c>
      <c r="B1744" s="136" t="s">
        <v>3162</v>
      </c>
      <c r="C1744" s="26">
        <v>4366</v>
      </c>
      <c r="D1744" s="26" t="s">
        <v>1877</v>
      </c>
      <c r="E1744" s="114">
        <v>373.46</v>
      </c>
      <c r="F1744" s="114">
        <v>0</v>
      </c>
      <c r="G1744" s="114">
        <v>0</v>
      </c>
      <c r="H1744" s="114">
        <v>0</v>
      </c>
      <c r="I1744" s="114">
        <v>0</v>
      </c>
      <c r="J1744" s="91">
        <f t="shared" si="92"/>
        <v>373.46</v>
      </c>
      <c r="K1744" s="118" t="str">
        <f>IFERROR(VLOOKUP(C1744,'CEDARS School FRPL'!$C$4:$H$2393,6,FALSE),"No")</f>
        <v>No</v>
      </c>
      <c r="L1744" s="118" t="str">
        <f>VLOOKUP(A1744,'District Data'!$A$2:$P$321,14,FALSE)</f>
        <v>Yes</v>
      </c>
      <c r="M1744" s="120" t="str">
        <f>IFERROR(IF(AND(VLOOKUP(C1744,'Package 218'!$D:$D,1,FALSE)=C1744,VLOOKUP(C1744,'Package 218'!$D:$F,3,FALSE)="Yes",VLOOKUP(A1744,'District Data'!$A$2:$O$321,14,FALSE)="Yes"),"Yes","No"),"No")</f>
        <v>No</v>
      </c>
      <c r="N1744" s="23" t="str">
        <f t="shared" si="93"/>
        <v>No</v>
      </c>
      <c r="O1744" s="131" t="str">
        <f t="shared" si="94"/>
        <v>No</v>
      </c>
    </row>
    <row r="1745" spans="1:15" x14ac:dyDescent="0.25">
      <c r="A1745" s="136" t="s">
        <v>1866</v>
      </c>
      <c r="B1745" s="136" t="s">
        <v>3162</v>
      </c>
      <c r="C1745" s="26">
        <v>4383</v>
      </c>
      <c r="D1745" s="26" t="s">
        <v>1878</v>
      </c>
      <c r="E1745" s="114">
        <v>395.21</v>
      </c>
      <c r="F1745" s="114">
        <v>0</v>
      </c>
      <c r="G1745" s="114">
        <v>0</v>
      </c>
      <c r="H1745" s="114">
        <v>0</v>
      </c>
      <c r="I1745" s="114">
        <v>0</v>
      </c>
      <c r="J1745" s="91">
        <f t="shared" si="92"/>
        <v>395.21</v>
      </c>
      <c r="K1745" s="118" t="str">
        <f>IFERROR(VLOOKUP(C1745,'CEDARS School FRPL'!$C$4:$H$2393,6,FALSE),"No")</f>
        <v>No</v>
      </c>
      <c r="L1745" s="118" t="str">
        <f>VLOOKUP(A1745,'District Data'!$A$2:$P$321,14,FALSE)</f>
        <v>Yes</v>
      </c>
      <c r="M1745" s="120" t="str">
        <f>IFERROR(IF(AND(VLOOKUP(C1745,'Package 218'!$D:$D,1,FALSE)=C1745,VLOOKUP(C1745,'Package 218'!$D:$F,3,FALSE)="Yes",VLOOKUP(A1745,'District Data'!$A$2:$O$321,14,FALSE)="Yes"),"Yes","No"),"No")</f>
        <v>No</v>
      </c>
      <c r="N1745" s="23" t="str">
        <f t="shared" si="93"/>
        <v>No</v>
      </c>
      <c r="O1745" s="131" t="str">
        <f t="shared" si="94"/>
        <v>No</v>
      </c>
    </row>
    <row r="1746" spans="1:15" x14ac:dyDescent="0.25">
      <c r="A1746" s="136" t="s">
        <v>1866</v>
      </c>
      <c r="B1746" s="136" t="s">
        <v>3162</v>
      </c>
      <c r="C1746" s="26">
        <v>4395</v>
      </c>
      <c r="D1746" s="26" t="s">
        <v>1879</v>
      </c>
      <c r="E1746" s="114">
        <v>727.1</v>
      </c>
      <c r="F1746" s="114">
        <v>0</v>
      </c>
      <c r="G1746" s="114">
        <v>0</v>
      </c>
      <c r="H1746" s="114">
        <v>0</v>
      </c>
      <c r="I1746" s="114">
        <v>0</v>
      </c>
      <c r="J1746" s="91">
        <f t="shared" si="92"/>
        <v>727.1</v>
      </c>
      <c r="K1746" s="118" t="str">
        <f>IFERROR(VLOOKUP(C1746,'CEDARS School FRPL'!$C$4:$H$2393,6,FALSE),"No")</f>
        <v>No</v>
      </c>
      <c r="L1746" s="118" t="str">
        <f>VLOOKUP(A1746,'District Data'!$A$2:$P$321,14,FALSE)</f>
        <v>Yes</v>
      </c>
      <c r="M1746" s="120" t="str">
        <f>IFERROR(IF(AND(VLOOKUP(C1746,'Package 218'!$D:$D,1,FALSE)=C1746,VLOOKUP(C1746,'Package 218'!$D:$F,3,FALSE)="Yes",VLOOKUP(A1746,'District Data'!$A$2:$O$321,14,FALSE)="Yes"),"Yes","No"),"No")</f>
        <v>No</v>
      </c>
      <c r="N1746" s="23" t="str">
        <f t="shared" si="93"/>
        <v>No</v>
      </c>
      <c r="O1746" s="131" t="str">
        <f t="shared" si="94"/>
        <v>No</v>
      </c>
    </row>
    <row r="1747" spans="1:15" x14ac:dyDescent="0.25">
      <c r="A1747" s="136" t="s">
        <v>1866</v>
      </c>
      <c r="B1747" s="136" t="s">
        <v>3162</v>
      </c>
      <c r="C1747" s="26">
        <v>5100</v>
      </c>
      <c r="D1747" s="26" t="s">
        <v>1880</v>
      </c>
      <c r="E1747" s="114">
        <v>652.41</v>
      </c>
      <c r="F1747" s="114">
        <v>0.1</v>
      </c>
      <c r="G1747" s="114">
        <v>0</v>
      </c>
      <c r="H1747" s="114">
        <v>0</v>
      </c>
      <c r="I1747" s="114">
        <v>0</v>
      </c>
      <c r="J1747" s="91">
        <f t="shared" si="92"/>
        <v>652.51</v>
      </c>
      <c r="K1747" s="118" t="str">
        <f>IFERROR(VLOOKUP(C1747,'CEDARS School FRPL'!$C$4:$H$2393,6,FALSE),"No")</f>
        <v>No</v>
      </c>
      <c r="L1747" s="118" t="str">
        <f>VLOOKUP(A1747,'District Data'!$A$2:$P$321,14,FALSE)</f>
        <v>Yes</v>
      </c>
      <c r="M1747" s="120" t="str">
        <f>IFERROR(IF(AND(VLOOKUP(C1747,'Package 218'!$D:$D,1,FALSE)=C1747,VLOOKUP(C1747,'Package 218'!$D:$F,3,FALSE)="Yes",VLOOKUP(A1747,'District Data'!$A$2:$O$321,14,FALSE)="Yes"),"Yes","No"),"No")</f>
        <v>No</v>
      </c>
      <c r="N1747" s="23" t="str">
        <f t="shared" si="93"/>
        <v>No</v>
      </c>
      <c r="O1747" s="131" t="str">
        <f t="shared" si="94"/>
        <v>No</v>
      </c>
    </row>
    <row r="1748" spans="1:15" x14ac:dyDescent="0.25">
      <c r="A1748" s="136" t="s">
        <v>1866</v>
      </c>
      <c r="B1748" s="136" t="s">
        <v>3162</v>
      </c>
      <c r="C1748" s="26">
        <v>5128</v>
      </c>
      <c r="D1748" s="26" t="s">
        <v>1881</v>
      </c>
      <c r="E1748" s="114">
        <v>1484.17</v>
      </c>
      <c r="F1748" s="114">
        <v>0</v>
      </c>
      <c r="G1748" s="114">
        <v>105.44</v>
      </c>
      <c r="H1748" s="114">
        <v>0</v>
      </c>
      <c r="I1748" s="114">
        <v>0</v>
      </c>
      <c r="J1748" s="91">
        <f t="shared" si="92"/>
        <v>1589.6100000000001</v>
      </c>
      <c r="K1748" s="118" t="str">
        <f>IFERROR(VLOOKUP(C1748,'CEDARS School FRPL'!$C$4:$H$2393,6,FALSE),"No")</f>
        <v>No</v>
      </c>
      <c r="L1748" s="118" t="str">
        <f>VLOOKUP(A1748,'District Data'!$A$2:$P$321,14,FALSE)</f>
        <v>Yes</v>
      </c>
      <c r="M1748" s="120" t="str">
        <f>IFERROR(IF(AND(VLOOKUP(C1748,'Package 218'!$D:$D,1,FALSE)=C1748,VLOOKUP(C1748,'Package 218'!$D:$F,3,FALSE)="Yes",VLOOKUP(A1748,'District Data'!$A$2:$O$321,14,FALSE)="Yes"),"Yes","No"),"No")</f>
        <v>No</v>
      </c>
      <c r="N1748" s="23" t="str">
        <f t="shared" si="93"/>
        <v>No</v>
      </c>
      <c r="O1748" s="131" t="str">
        <f t="shared" si="94"/>
        <v>No</v>
      </c>
    </row>
    <row r="1749" spans="1:15" x14ac:dyDescent="0.25">
      <c r="A1749" s="136" t="s">
        <v>1027</v>
      </c>
      <c r="B1749" s="136" t="s">
        <v>3037</v>
      </c>
      <c r="C1749" s="26">
        <v>3255</v>
      </c>
      <c r="D1749" s="26" t="s">
        <v>1028</v>
      </c>
      <c r="E1749" s="114">
        <v>420.83</v>
      </c>
      <c r="F1749" s="114">
        <v>8.1999999999999993</v>
      </c>
      <c r="G1749" s="114">
        <v>0</v>
      </c>
      <c r="H1749" s="114">
        <v>0</v>
      </c>
      <c r="I1749" s="114">
        <v>0</v>
      </c>
      <c r="J1749" s="91">
        <f t="shared" si="92"/>
        <v>429.03</v>
      </c>
      <c r="K1749" s="118" t="str">
        <f>IFERROR(VLOOKUP(C1749,'CEDARS School FRPL'!$C$4:$H$2393,6,FALSE),"No")</f>
        <v>Yes</v>
      </c>
      <c r="L1749" s="118" t="str">
        <f>VLOOKUP(A1749,'District Data'!$A$2:$P$321,14,FALSE)</f>
        <v>Yes</v>
      </c>
      <c r="M1749" s="120" t="str">
        <f>IFERROR(IF(AND(VLOOKUP(C1749,'Package 218'!$D:$D,1,FALSE)=C1749,VLOOKUP(C1749,'Package 218'!$D:$F,3,FALSE)="Yes",VLOOKUP(A1749,'District Data'!$A$2:$O$321,14,FALSE)="Yes"),"Yes","No"),"No")</f>
        <v>Yes</v>
      </c>
      <c r="N1749" s="23" t="str">
        <f t="shared" si="93"/>
        <v>Yes</v>
      </c>
      <c r="O1749" s="131" t="str">
        <f t="shared" si="94"/>
        <v>Yes</v>
      </c>
    </row>
    <row r="1750" spans="1:15" x14ac:dyDescent="0.25">
      <c r="A1750" s="26" t="s">
        <v>1027</v>
      </c>
      <c r="B1750" s="131" t="s">
        <v>3037</v>
      </c>
      <c r="C1750" s="26">
        <v>3893</v>
      </c>
      <c r="D1750" s="26" t="s">
        <v>1029</v>
      </c>
      <c r="E1750" s="114">
        <v>619.09</v>
      </c>
      <c r="F1750" s="114">
        <v>0</v>
      </c>
      <c r="G1750" s="114">
        <v>0</v>
      </c>
      <c r="H1750" s="114">
        <v>0</v>
      </c>
      <c r="I1750" s="114">
        <v>0</v>
      </c>
      <c r="J1750" s="91">
        <f t="shared" si="92"/>
        <v>619.09</v>
      </c>
      <c r="K1750" s="118" t="str">
        <f>IFERROR(VLOOKUP(C1750,'CEDARS School FRPL'!$C$4:$H$2393,6,FALSE),"No")</f>
        <v>No</v>
      </c>
      <c r="L1750" s="118" t="str">
        <f>VLOOKUP(A1750,'District Data'!$A$2:$P$321,14,FALSE)</f>
        <v>Yes</v>
      </c>
      <c r="M1750" s="120" t="str">
        <f>IFERROR(IF(AND(VLOOKUP(C1750,'Package 218'!$D:$D,1,FALSE)=C1750,VLOOKUP(C1750,'Package 218'!$D:$F,3,FALSE)="Yes",VLOOKUP(A1750,'District Data'!$A$2:$O$321,14,FALSE)="Yes"),"Yes","No"),"No")</f>
        <v>No</v>
      </c>
      <c r="N1750" s="23" t="str">
        <f t="shared" si="93"/>
        <v>No</v>
      </c>
      <c r="O1750" s="131" t="str">
        <f t="shared" si="94"/>
        <v>No</v>
      </c>
    </row>
    <row r="1751" spans="1:15" x14ac:dyDescent="0.25">
      <c r="A1751" s="136" t="s">
        <v>1027</v>
      </c>
      <c r="B1751" s="136" t="s">
        <v>3037</v>
      </c>
      <c r="C1751" s="26">
        <v>4204</v>
      </c>
      <c r="D1751" s="26" t="s">
        <v>1030</v>
      </c>
      <c r="E1751" s="114">
        <v>730.8</v>
      </c>
      <c r="F1751" s="114">
        <v>0</v>
      </c>
      <c r="G1751" s="114">
        <v>35.619999999999997</v>
      </c>
      <c r="H1751" s="114">
        <v>4.67</v>
      </c>
      <c r="I1751" s="114">
        <v>0</v>
      </c>
      <c r="J1751" s="91">
        <f t="shared" si="92"/>
        <v>771.08999999999992</v>
      </c>
      <c r="K1751" s="118" t="str">
        <f>IFERROR(VLOOKUP(C1751,'CEDARS School FRPL'!$C$4:$H$2393,6,FALSE),"No")</f>
        <v>No</v>
      </c>
      <c r="L1751" s="118" t="str">
        <f>VLOOKUP(A1751,'District Data'!$A$2:$P$321,14,FALSE)</f>
        <v>Yes</v>
      </c>
      <c r="M1751" s="120" t="str">
        <f>IFERROR(IF(AND(VLOOKUP(C1751,'Package 218'!$D:$D,1,FALSE)=C1751,VLOOKUP(C1751,'Package 218'!$D:$F,3,FALSE)="Yes",VLOOKUP(A1751,'District Data'!$A$2:$O$321,14,FALSE)="Yes"),"Yes","No"),"No")</f>
        <v>No</v>
      </c>
      <c r="N1751" s="23" t="str">
        <f t="shared" si="93"/>
        <v>No</v>
      </c>
      <c r="O1751" s="131" t="str">
        <f t="shared" si="94"/>
        <v>No</v>
      </c>
    </row>
    <row r="1752" spans="1:15" x14ac:dyDescent="0.25">
      <c r="A1752" s="136" t="s">
        <v>1027</v>
      </c>
      <c r="B1752" s="136" t="s">
        <v>3037</v>
      </c>
      <c r="C1752" s="26">
        <v>4477</v>
      </c>
      <c r="D1752" s="26" t="s">
        <v>1031</v>
      </c>
      <c r="E1752" s="114">
        <v>326.24</v>
      </c>
      <c r="F1752" s="114">
        <v>0</v>
      </c>
      <c r="G1752" s="114">
        <v>0</v>
      </c>
      <c r="H1752" s="114">
        <v>0</v>
      </c>
      <c r="I1752" s="114">
        <v>0</v>
      </c>
      <c r="J1752" s="91">
        <f t="shared" si="92"/>
        <v>326.24</v>
      </c>
      <c r="K1752" s="118" t="str">
        <f>IFERROR(VLOOKUP(C1752,'CEDARS School FRPL'!$C$4:$H$2393,6,FALSE),"No")</f>
        <v>No</v>
      </c>
      <c r="L1752" s="118" t="str">
        <f>VLOOKUP(A1752,'District Data'!$A$2:$P$321,14,FALSE)</f>
        <v>Yes</v>
      </c>
      <c r="M1752" s="120" t="str">
        <f>IFERROR(IF(AND(VLOOKUP(C1752,'Package 218'!$D:$D,1,FALSE)=C1752,VLOOKUP(C1752,'Package 218'!$D:$F,3,FALSE)="Yes",VLOOKUP(A1752,'District Data'!$A$2:$O$321,14,FALSE)="Yes"),"Yes","No"),"No")</f>
        <v>No</v>
      </c>
      <c r="N1752" s="23" t="str">
        <f t="shared" si="93"/>
        <v>No</v>
      </c>
      <c r="O1752" s="131" t="str">
        <f t="shared" si="94"/>
        <v>No</v>
      </c>
    </row>
    <row r="1753" spans="1:15" x14ac:dyDescent="0.25">
      <c r="A1753" s="136" t="s">
        <v>1027</v>
      </c>
      <c r="B1753" s="136" t="s">
        <v>3037</v>
      </c>
      <c r="C1753" s="26">
        <v>4576</v>
      </c>
      <c r="D1753" s="26" t="s">
        <v>1032</v>
      </c>
      <c r="E1753" s="114">
        <v>434.61</v>
      </c>
      <c r="F1753" s="114">
        <v>0</v>
      </c>
      <c r="G1753" s="114">
        <v>0</v>
      </c>
      <c r="H1753" s="114">
        <v>0</v>
      </c>
      <c r="I1753" s="114">
        <v>0</v>
      </c>
      <c r="J1753" s="91">
        <f t="shared" si="92"/>
        <v>434.61</v>
      </c>
      <c r="K1753" s="118" t="str">
        <f>IFERROR(VLOOKUP(C1753,'CEDARS School FRPL'!$C$4:$H$2393,6,FALSE),"No")</f>
        <v>No</v>
      </c>
      <c r="L1753" s="118" t="str">
        <f>VLOOKUP(A1753,'District Data'!$A$2:$P$321,14,FALSE)</f>
        <v>Yes</v>
      </c>
      <c r="M1753" s="120" t="str">
        <f>IFERROR(IF(AND(VLOOKUP(C1753,'Package 218'!$D:$D,1,FALSE)=C1753,VLOOKUP(C1753,'Package 218'!$D:$F,3,FALSE)="Yes",VLOOKUP(A1753,'District Data'!$A$2:$O$321,14,FALSE)="Yes"),"Yes","No"),"No")</f>
        <v>No</v>
      </c>
      <c r="N1753" s="23" t="str">
        <f t="shared" si="93"/>
        <v>No</v>
      </c>
      <c r="O1753" s="131" t="str">
        <f t="shared" si="94"/>
        <v>No</v>
      </c>
    </row>
    <row r="1754" spans="1:15" x14ac:dyDescent="0.25">
      <c r="A1754" s="136" t="s">
        <v>2003</v>
      </c>
      <c r="B1754" s="136" t="s">
        <v>3182</v>
      </c>
      <c r="C1754" s="26">
        <v>2105</v>
      </c>
      <c r="D1754" s="26" t="s">
        <v>2004</v>
      </c>
      <c r="E1754" s="114">
        <v>427.14</v>
      </c>
      <c r="F1754" s="114">
        <v>0</v>
      </c>
      <c r="G1754" s="114">
        <v>0</v>
      </c>
      <c r="H1754" s="114">
        <v>0</v>
      </c>
      <c r="I1754" s="114">
        <v>0</v>
      </c>
      <c r="J1754" s="91">
        <f t="shared" si="92"/>
        <v>427.14</v>
      </c>
      <c r="K1754" s="118" t="str">
        <f>IFERROR(VLOOKUP(C1754,'CEDARS School FRPL'!$C$4:$H$2393,6,FALSE),"No")</f>
        <v>Yes</v>
      </c>
      <c r="L1754" s="118" t="str">
        <f>VLOOKUP(A1754,'District Data'!$A$2:$P$321,14,FALSE)</f>
        <v>Yes</v>
      </c>
      <c r="M1754" s="120" t="str">
        <f>IFERROR(IF(AND(VLOOKUP(C1754,'Package 218'!$D:$D,1,FALSE)=C1754,VLOOKUP(C1754,'Package 218'!$D:$F,3,FALSE)="Yes",VLOOKUP(A1754,'District Data'!$A$2:$O$321,14,FALSE)="Yes"),"Yes","No"),"No")</f>
        <v>Yes</v>
      </c>
      <c r="N1754" s="23" t="str">
        <f t="shared" si="93"/>
        <v>Yes</v>
      </c>
      <c r="O1754" s="131" t="str">
        <f t="shared" si="94"/>
        <v>Yes</v>
      </c>
    </row>
    <row r="1755" spans="1:15" x14ac:dyDescent="0.25">
      <c r="A1755" s="136" t="s">
        <v>2003</v>
      </c>
      <c r="B1755" s="136" t="s">
        <v>3182</v>
      </c>
      <c r="C1755" s="26">
        <v>2229</v>
      </c>
      <c r="D1755" s="26" t="s">
        <v>2005</v>
      </c>
      <c r="E1755" s="114">
        <v>630.22</v>
      </c>
      <c r="F1755" s="114">
        <v>0</v>
      </c>
      <c r="G1755" s="114">
        <v>0</v>
      </c>
      <c r="H1755" s="114">
        <v>0</v>
      </c>
      <c r="I1755" s="114">
        <v>0</v>
      </c>
      <c r="J1755" s="91">
        <f t="shared" si="92"/>
        <v>630.22</v>
      </c>
      <c r="K1755" s="118" t="str">
        <f>IFERROR(VLOOKUP(C1755,'CEDARS School FRPL'!$C$4:$H$2393,6,FALSE),"No")</f>
        <v>Yes</v>
      </c>
      <c r="L1755" s="118" t="str">
        <f>VLOOKUP(A1755,'District Data'!$A$2:$P$321,14,FALSE)</f>
        <v>Yes</v>
      </c>
      <c r="M1755" s="120" t="str">
        <f>IFERROR(IF(AND(VLOOKUP(C1755,'Package 218'!$D:$D,1,FALSE)=C1755,VLOOKUP(C1755,'Package 218'!$D:$F,3,FALSE)="Yes",VLOOKUP(A1755,'District Data'!$A$2:$O$321,14,FALSE)="Yes"),"Yes","No"),"No")</f>
        <v>Yes</v>
      </c>
      <c r="N1755" s="23" t="str">
        <f t="shared" si="93"/>
        <v>Yes</v>
      </c>
      <c r="O1755" s="131" t="str">
        <f t="shared" si="94"/>
        <v>Yes</v>
      </c>
    </row>
    <row r="1756" spans="1:15" x14ac:dyDescent="0.25">
      <c r="A1756" s="136" t="s">
        <v>2003</v>
      </c>
      <c r="B1756" s="136" t="s">
        <v>3182</v>
      </c>
      <c r="C1756" s="26">
        <v>4274</v>
      </c>
      <c r="D1756" s="26" t="s">
        <v>2006</v>
      </c>
      <c r="E1756" s="114">
        <v>535.38</v>
      </c>
      <c r="F1756" s="114">
        <v>0</v>
      </c>
      <c r="G1756" s="114">
        <v>31.41</v>
      </c>
      <c r="H1756" s="114">
        <v>0</v>
      </c>
      <c r="I1756" s="114">
        <v>0</v>
      </c>
      <c r="J1756" s="91">
        <f t="shared" si="92"/>
        <v>566.79</v>
      </c>
      <c r="K1756" s="118" t="str">
        <f>IFERROR(VLOOKUP(C1756,'CEDARS School FRPL'!$C$4:$H$2393,6,FALSE),"No")</f>
        <v>Yes</v>
      </c>
      <c r="L1756" s="118" t="str">
        <f>VLOOKUP(A1756,'District Data'!$A$2:$P$321,14,FALSE)</f>
        <v>Yes</v>
      </c>
      <c r="M1756" s="120" t="str">
        <f>IFERROR(IF(AND(VLOOKUP(C1756,'Package 218'!$D:$D,1,FALSE)=C1756,VLOOKUP(C1756,'Package 218'!$D:$F,3,FALSE)="Yes",VLOOKUP(A1756,'District Data'!$A$2:$O$321,14,FALSE)="Yes"),"Yes","No"),"No")</f>
        <v>Yes</v>
      </c>
      <c r="N1756" s="23" t="str">
        <f t="shared" si="93"/>
        <v>Yes</v>
      </c>
      <c r="O1756" s="131" t="str">
        <f t="shared" si="94"/>
        <v>Yes</v>
      </c>
    </row>
    <row r="1757" spans="1:15" x14ac:dyDescent="0.25">
      <c r="A1757" s="136" t="s">
        <v>2003</v>
      </c>
      <c r="B1757" s="136" t="s">
        <v>3182</v>
      </c>
      <c r="C1757" s="26">
        <v>4399</v>
      </c>
      <c r="D1757" s="26" t="s">
        <v>2007</v>
      </c>
      <c r="E1757" s="114">
        <v>326.14</v>
      </c>
      <c r="F1757" s="114">
        <v>17</v>
      </c>
      <c r="G1757" s="114">
        <v>0</v>
      </c>
      <c r="H1757" s="114">
        <v>0</v>
      </c>
      <c r="I1757" s="114">
        <v>0</v>
      </c>
      <c r="J1757" s="91">
        <f t="shared" si="92"/>
        <v>343.14</v>
      </c>
      <c r="K1757" s="118" t="str">
        <f>IFERROR(VLOOKUP(C1757,'CEDARS School FRPL'!$C$4:$H$2393,6,FALSE),"No")</f>
        <v>Yes</v>
      </c>
      <c r="L1757" s="118" t="str">
        <f>VLOOKUP(A1757,'District Data'!$A$2:$P$321,14,FALSE)</f>
        <v>Yes</v>
      </c>
      <c r="M1757" s="120" t="str">
        <f>IFERROR(IF(AND(VLOOKUP(C1757,'Package 218'!$D:$D,1,FALSE)=C1757,VLOOKUP(C1757,'Package 218'!$D:$F,3,FALSE)="Yes",VLOOKUP(A1757,'District Data'!$A$2:$O$321,14,FALSE)="Yes"),"Yes","No"),"No")</f>
        <v>Yes</v>
      </c>
      <c r="N1757" s="23" t="str">
        <f t="shared" si="93"/>
        <v>Yes</v>
      </c>
      <c r="O1757" s="131" t="str">
        <f t="shared" si="94"/>
        <v>Yes</v>
      </c>
    </row>
    <row r="1758" spans="1:15" x14ac:dyDescent="0.25">
      <c r="A1758" s="136" t="s">
        <v>2003</v>
      </c>
      <c r="B1758" s="136" t="s">
        <v>3182</v>
      </c>
      <c r="C1758" s="26">
        <v>5114</v>
      </c>
      <c r="D1758" s="26" t="s">
        <v>2599</v>
      </c>
      <c r="E1758" s="114">
        <v>32.75</v>
      </c>
      <c r="F1758" s="114">
        <v>0</v>
      </c>
      <c r="G1758" s="114">
        <v>0</v>
      </c>
      <c r="H1758" s="114">
        <v>0</v>
      </c>
      <c r="I1758" s="114">
        <v>0</v>
      </c>
      <c r="J1758" s="91">
        <f t="shared" si="92"/>
        <v>32.75</v>
      </c>
      <c r="K1758" s="118" t="str">
        <f>IFERROR(VLOOKUP(C1758,'CEDARS School FRPL'!$C$4:$H$2393,6,FALSE),"No")</f>
        <v>No</v>
      </c>
      <c r="L1758" s="118" t="str">
        <f>VLOOKUP(A1758,'District Data'!$A$2:$P$321,14,FALSE)</f>
        <v>Yes</v>
      </c>
      <c r="M1758" s="120" t="str">
        <f>IFERROR(IF(AND(VLOOKUP(C1758,'Package 218'!$D:$D,1,FALSE)=C1758,VLOOKUP(C1758,'Package 218'!$D:$F,3,FALSE)="Yes",VLOOKUP(A1758,'District Data'!$A$2:$O$321,14,FALSE)="Yes"),"Yes","No"),"No")</f>
        <v>No</v>
      </c>
      <c r="N1758" s="23" t="str">
        <f t="shared" si="93"/>
        <v>No</v>
      </c>
      <c r="O1758" s="131" t="str">
        <f t="shared" si="94"/>
        <v>No</v>
      </c>
    </row>
    <row r="1759" spans="1:15" x14ac:dyDescent="0.25">
      <c r="A1759" s="136" t="s">
        <v>2003</v>
      </c>
      <c r="B1759" s="136" t="s">
        <v>3182</v>
      </c>
      <c r="C1759" s="26">
        <v>5642</v>
      </c>
      <c r="D1759" s="26" t="s">
        <v>2844</v>
      </c>
      <c r="E1759" s="114">
        <v>34.159999999999997</v>
      </c>
      <c r="F1759" s="114">
        <v>0</v>
      </c>
      <c r="G1759" s="114">
        <v>0</v>
      </c>
      <c r="H1759" s="114">
        <v>0</v>
      </c>
      <c r="I1759" s="114">
        <v>0</v>
      </c>
      <c r="J1759" s="91">
        <f t="shared" si="92"/>
        <v>34.159999999999997</v>
      </c>
      <c r="K1759" s="118" t="str">
        <f>IFERROR(VLOOKUP(C1759,'CEDARS School FRPL'!$C$4:$H$2393,6,FALSE),"No")</f>
        <v>No</v>
      </c>
      <c r="L1759" s="118" t="str">
        <f>VLOOKUP(A1759,'District Data'!$A$2:$P$321,14,FALSE)</f>
        <v>Yes</v>
      </c>
      <c r="M1759" s="120" t="str">
        <f>IFERROR(IF(AND(VLOOKUP(C1759,'Package 218'!$D:$D,1,FALSE)=C1759,VLOOKUP(C1759,'Package 218'!$D:$F,3,FALSE)="Yes",VLOOKUP(A1759,'District Data'!$A$2:$O$321,14,FALSE)="Yes"),"Yes","No"),"No")</f>
        <v>No</v>
      </c>
      <c r="N1759" s="23" t="str">
        <f t="shared" si="93"/>
        <v>No</v>
      </c>
      <c r="O1759" s="131" t="str">
        <f t="shared" si="94"/>
        <v>No</v>
      </c>
    </row>
    <row r="1760" spans="1:15" x14ac:dyDescent="0.25">
      <c r="A1760" s="136" t="s">
        <v>444</v>
      </c>
      <c r="B1760" s="136" t="s">
        <v>2968</v>
      </c>
      <c r="C1760" s="26">
        <v>3188</v>
      </c>
      <c r="D1760" s="26" t="s">
        <v>2802</v>
      </c>
      <c r="E1760" s="114">
        <v>102.67</v>
      </c>
      <c r="F1760" s="114">
        <v>0</v>
      </c>
      <c r="G1760" s="114">
        <v>0.22</v>
      </c>
      <c r="H1760" s="114">
        <v>1.6400000000000001</v>
      </c>
      <c r="I1760" s="114">
        <v>0</v>
      </c>
      <c r="J1760" s="91">
        <f t="shared" si="92"/>
        <v>104.53</v>
      </c>
      <c r="K1760" s="118" t="str">
        <f>IFERROR(VLOOKUP(C1760,'CEDARS School FRPL'!$C$4:$H$2393,6,FALSE),"No")</f>
        <v>No</v>
      </c>
      <c r="L1760" s="118" t="str">
        <f>VLOOKUP(A1760,'District Data'!$A$2:$P$321,14,FALSE)</f>
        <v>Yes</v>
      </c>
      <c r="M1760" s="120" t="str">
        <f>IFERROR(IF(AND(VLOOKUP(C1760,'Package 218'!$D:$D,1,FALSE)=C1760,VLOOKUP(C1760,'Package 218'!$D:$F,3,FALSE)="Yes",VLOOKUP(A1760,'District Data'!$A$2:$O$321,14,FALSE)="Yes"),"Yes","No"),"No")</f>
        <v>No</v>
      </c>
      <c r="N1760" s="23" t="str">
        <f t="shared" si="93"/>
        <v>No</v>
      </c>
      <c r="O1760" s="131" t="str">
        <f t="shared" si="94"/>
        <v>No</v>
      </c>
    </row>
    <row r="1761" spans="1:15" x14ac:dyDescent="0.25">
      <c r="A1761" s="136" t="s">
        <v>444</v>
      </c>
      <c r="B1761" s="136" t="s">
        <v>2968</v>
      </c>
      <c r="C1761" s="26">
        <v>3609</v>
      </c>
      <c r="D1761" s="26" t="s">
        <v>445</v>
      </c>
      <c r="E1761" s="114">
        <v>319.19</v>
      </c>
      <c r="F1761" s="114">
        <v>14.44</v>
      </c>
      <c r="G1761" s="114">
        <v>0</v>
      </c>
      <c r="H1761" s="114">
        <v>0</v>
      </c>
      <c r="I1761" s="114">
        <v>0</v>
      </c>
      <c r="J1761" s="91">
        <f t="shared" si="92"/>
        <v>333.63</v>
      </c>
      <c r="K1761" s="118" t="str">
        <f>IFERROR(VLOOKUP(C1761,'CEDARS School FRPL'!$C$4:$H$2393,6,FALSE),"No")</f>
        <v>Yes</v>
      </c>
      <c r="L1761" s="118" t="str">
        <f>VLOOKUP(A1761,'District Data'!$A$2:$P$321,14,FALSE)</f>
        <v>Yes</v>
      </c>
      <c r="M1761" s="120" t="str">
        <f>IFERROR(IF(AND(VLOOKUP(C1761,'Package 218'!$D:$D,1,FALSE)=C1761,VLOOKUP(C1761,'Package 218'!$D:$F,3,FALSE)="Yes",VLOOKUP(A1761,'District Data'!$A$2:$O$321,14,FALSE)="Yes"),"Yes","No"),"No")</f>
        <v>Yes</v>
      </c>
      <c r="N1761" s="23" t="str">
        <f t="shared" si="93"/>
        <v>Yes</v>
      </c>
      <c r="O1761" s="131" t="str">
        <f t="shared" si="94"/>
        <v>Yes</v>
      </c>
    </row>
    <row r="1762" spans="1:15" x14ac:dyDescent="0.25">
      <c r="A1762" s="136" t="s">
        <v>754</v>
      </c>
      <c r="B1762" s="136" t="s">
        <v>3005</v>
      </c>
      <c r="C1762" s="26">
        <v>2580</v>
      </c>
      <c r="D1762" s="26" t="s">
        <v>755</v>
      </c>
      <c r="E1762" s="114">
        <v>530.41</v>
      </c>
      <c r="F1762" s="114">
        <v>0</v>
      </c>
      <c r="G1762" s="114">
        <v>18.330000000000002</v>
      </c>
      <c r="H1762" s="114">
        <v>0</v>
      </c>
      <c r="I1762" s="114">
        <v>0</v>
      </c>
      <c r="J1762" s="91">
        <f t="shared" si="92"/>
        <v>548.74</v>
      </c>
      <c r="K1762" s="118" t="str">
        <f>IFERROR(VLOOKUP(C1762,'CEDARS School FRPL'!$C$4:$H$2393,6,FALSE),"No")</f>
        <v>No</v>
      </c>
      <c r="L1762" s="118" t="str">
        <f>VLOOKUP(A1762,'District Data'!$A$2:$P$321,14,FALSE)</f>
        <v>Yes</v>
      </c>
      <c r="M1762" s="120" t="str">
        <f>IFERROR(IF(AND(VLOOKUP(C1762,'Package 218'!$D:$D,1,FALSE)=C1762,VLOOKUP(C1762,'Package 218'!$D:$F,3,FALSE)="Yes",VLOOKUP(A1762,'District Data'!$A$2:$O$321,14,FALSE)="Yes"),"Yes","No"),"No")</f>
        <v>No</v>
      </c>
      <c r="N1762" s="23" t="str">
        <f t="shared" si="93"/>
        <v>No</v>
      </c>
      <c r="O1762" s="131" t="str">
        <f t="shared" si="94"/>
        <v>No</v>
      </c>
    </row>
    <row r="1763" spans="1:15" x14ac:dyDescent="0.25">
      <c r="A1763" s="136" t="s">
        <v>754</v>
      </c>
      <c r="B1763" s="136" t="s">
        <v>3005</v>
      </c>
      <c r="C1763" s="26">
        <v>4113</v>
      </c>
      <c r="D1763" s="26" t="s">
        <v>756</v>
      </c>
      <c r="E1763" s="114">
        <v>458.28</v>
      </c>
      <c r="F1763" s="114">
        <v>0</v>
      </c>
      <c r="G1763" s="114">
        <v>0</v>
      </c>
      <c r="H1763" s="114">
        <v>0</v>
      </c>
      <c r="I1763" s="114">
        <v>0</v>
      </c>
      <c r="J1763" s="91">
        <f t="shared" si="92"/>
        <v>458.28</v>
      </c>
      <c r="K1763" s="118" t="str">
        <f>IFERROR(VLOOKUP(C1763,'CEDARS School FRPL'!$C$4:$H$2393,6,FALSE),"No")</f>
        <v>No</v>
      </c>
      <c r="L1763" s="118" t="str">
        <f>VLOOKUP(A1763,'District Data'!$A$2:$P$321,14,FALSE)</f>
        <v>Yes</v>
      </c>
      <c r="M1763" s="120" t="str">
        <f>IFERROR(IF(AND(VLOOKUP(C1763,'Package 218'!$D:$D,1,FALSE)=C1763,VLOOKUP(C1763,'Package 218'!$D:$F,3,FALSE)="Yes",VLOOKUP(A1763,'District Data'!$A$2:$O$321,14,FALSE)="Yes"),"Yes","No"),"No")</f>
        <v>No</v>
      </c>
      <c r="N1763" s="23" t="str">
        <f t="shared" si="93"/>
        <v>No</v>
      </c>
      <c r="O1763" s="131" t="str">
        <f t="shared" si="94"/>
        <v>No</v>
      </c>
    </row>
    <row r="1764" spans="1:15" x14ac:dyDescent="0.25">
      <c r="A1764" s="136" t="s">
        <v>754</v>
      </c>
      <c r="B1764" s="136" t="s">
        <v>3005</v>
      </c>
      <c r="C1764" s="26">
        <v>4330</v>
      </c>
      <c r="D1764" s="26" t="s">
        <v>757</v>
      </c>
      <c r="E1764" s="114">
        <v>501.95</v>
      </c>
      <c r="F1764" s="114">
        <v>0</v>
      </c>
      <c r="G1764" s="114">
        <v>0</v>
      </c>
      <c r="H1764" s="114">
        <v>0</v>
      </c>
      <c r="I1764" s="114">
        <v>0</v>
      </c>
      <c r="J1764" s="91">
        <f t="shared" si="92"/>
        <v>501.95</v>
      </c>
      <c r="K1764" s="118" t="str">
        <f>IFERROR(VLOOKUP(C1764,'CEDARS School FRPL'!$C$4:$H$2393,6,FALSE),"No")</f>
        <v>No</v>
      </c>
      <c r="L1764" s="118" t="str">
        <f>VLOOKUP(A1764,'District Data'!$A$2:$P$321,14,FALSE)</f>
        <v>Yes</v>
      </c>
      <c r="M1764" s="120" t="str">
        <f>IFERROR(IF(AND(VLOOKUP(C1764,'Package 218'!$D:$D,1,FALSE)=C1764,VLOOKUP(C1764,'Package 218'!$D:$F,3,FALSE)="Yes",VLOOKUP(A1764,'District Data'!$A$2:$O$321,14,FALSE)="Yes"),"Yes","No"),"No")</f>
        <v>No</v>
      </c>
      <c r="N1764" s="23" t="str">
        <f t="shared" si="93"/>
        <v>No</v>
      </c>
      <c r="O1764" s="131" t="str">
        <f t="shared" si="94"/>
        <v>No</v>
      </c>
    </row>
    <row r="1765" spans="1:15" x14ac:dyDescent="0.25">
      <c r="A1765" s="136" t="s">
        <v>754</v>
      </c>
      <c r="B1765" s="136" t="s">
        <v>3005</v>
      </c>
      <c r="C1765" s="26">
        <v>4479</v>
      </c>
      <c r="D1765" s="26" t="s">
        <v>758</v>
      </c>
      <c r="E1765" s="114">
        <v>486.06</v>
      </c>
      <c r="F1765" s="114">
        <v>0</v>
      </c>
      <c r="G1765" s="114">
        <v>0</v>
      </c>
      <c r="H1765" s="114">
        <v>0</v>
      </c>
      <c r="I1765" s="114">
        <v>0</v>
      </c>
      <c r="J1765" s="91">
        <f t="shared" si="92"/>
        <v>486.06</v>
      </c>
      <c r="K1765" s="118" t="str">
        <f>IFERROR(VLOOKUP(C1765,'CEDARS School FRPL'!$C$4:$H$2393,6,FALSE),"No")</f>
        <v>Yes</v>
      </c>
      <c r="L1765" s="118" t="str">
        <f>VLOOKUP(A1765,'District Data'!$A$2:$P$321,14,FALSE)</f>
        <v>Yes</v>
      </c>
      <c r="M1765" s="120" t="str">
        <f>IFERROR(IF(AND(VLOOKUP(C1765,'Package 218'!$D:$D,1,FALSE)=C1765,VLOOKUP(C1765,'Package 218'!$D:$F,3,FALSE)="Yes",VLOOKUP(A1765,'District Data'!$A$2:$O$321,14,FALSE)="Yes"),"Yes","No"),"No")</f>
        <v>Yes</v>
      </c>
      <c r="N1765" s="23" t="str">
        <f t="shared" si="93"/>
        <v>Yes</v>
      </c>
      <c r="O1765" s="131" t="str">
        <f t="shared" si="94"/>
        <v>Yes</v>
      </c>
    </row>
    <row r="1766" spans="1:15" x14ac:dyDescent="0.25">
      <c r="A1766" s="136" t="s">
        <v>754</v>
      </c>
      <c r="B1766" s="136" t="s">
        <v>3005</v>
      </c>
      <c r="C1766" s="26">
        <v>5171</v>
      </c>
      <c r="D1766" s="26" t="s">
        <v>759</v>
      </c>
      <c r="E1766" s="114">
        <v>206.81</v>
      </c>
      <c r="F1766" s="114">
        <v>0</v>
      </c>
      <c r="G1766" s="114">
        <v>0</v>
      </c>
      <c r="H1766" s="114">
        <v>0</v>
      </c>
      <c r="I1766" s="114">
        <v>0</v>
      </c>
      <c r="J1766" s="91">
        <f t="shared" si="92"/>
        <v>206.81</v>
      </c>
      <c r="K1766" s="118" t="str">
        <f>IFERROR(VLOOKUP(C1766,'CEDARS School FRPL'!$C$4:$H$2393,6,FALSE),"No")</f>
        <v>Yes</v>
      </c>
      <c r="L1766" s="118" t="str">
        <f>VLOOKUP(A1766,'District Data'!$A$2:$P$321,14,FALSE)</f>
        <v>Yes</v>
      </c>
      <c r="M1766" s="120" t="str">
        <f>IFERROR(IF(AND(VLOOKUP(C1766,'Package 218'!$D:$D,1,FALSE)=C1766,VLOOKUP(C1766,'Package 218'!$D:$F,3,FALSE)="Yes",VLOOKUP(A1766,'District Data'!$A$2:$O$321,14,FALSE)="Yes"),"Yes","No"),"No")</f>
        <v>Yes</v>
      </c>
      <c r="N1766" s="23" t="str">
        <f t="shared" si="93"/>
        <v>Yes</v>
      </c>
      <c r="O1766" s="131" t="str">
        <f t="shared" si="94"/>
        <v>Yes</v>
      </c>
    </row>
    <row r="1767" spans="1:15" x14ac:dyDescent="0.25">
      <c r="A1767" s="136" t="s">
        <v>1979</v>
      </c>
      <c r="B1767" s="136" t="s">
        <v>3175</v>
      </c>
      <c r="C1767" s="26">
        <v>1707</v>
      </c>
      <c r="D1767" s="26" t="s">
        <v>1980</v>
      </c>
      <c r="E1767" s="114">
        <v>111.39</v>
      </c>
      <c r="F1767" s="114">
        <v>0</v>
      </c>
      <c r="G1767" s="114">
        <v>1.0900000000000001</v>
      </c>
      <c r="H1767" s="114">
        <v>10.73</v>
      </c>
      <c r="I1767" s="114">
        <v>0</v>
      </c>
      <c r="J1767" s="91">
        <f t="shared" si="92"/>
        <v>123.21000000000001</v>
      </c>
      <c r="K1767" s="118" t="str">
        <f>IFERROR(VLOOKUP(C1767,'CEDARS School FRPL'!$C$4:$H$2393,6,FALSE),"No")</f>
        <v>No</v>
      </c>
      <c r="L1767" s="118" t="str">
        <f>VLOOKUP(A1767,'District Data'!$A$2:$P$321,14,FALSE)</f>
        <v>Yes</v>
      </c>
      <c r="M1767" s="120" t="str">
        <f>IFERROR(IF(AND(VLOOKUP(C1767,'Package 218'!$D:$D,1,FALSE)=C1767,VLOOKUP(C1767,'Package 218'!$D:$F,3,FALSE)="Yes",VLOOKUP(A1767,'District Data'!$A$2:$O$321,14,FALSE)="Yes"),"Yes","No"),"No")</f>
        <v>No</v>
      </c>
      <c r="N1767" s="23" t="str">
        <f t="shared" si="93"/>
        <v>No</v>
      </c>
      <c r="O1767" s="131" t="str">
        <f t="shared" si="94"/>
        <v>No</v>
      </c>
    </row>
    <row r="1768" spans="1:15" x14ac:dyDescent="0.25">
      <c r="A1768" s="136" t="s">
        <v>1979</v>
      </c>
      <c r="B1768" s="136" t="s">
        <v>3175</v>
      </c>
      <c r="C1768" s="26">
        <v>2400</v>
      </c>
      <c r="D1768" s="26" t="s">
        <v>1981</v>
      </c>
      <c r="E1768" s="114">
        <v>474.86</v>
      </c>
      <c r="F1768" s="114">
        <v>0</v>
      </c>
      <c r="G1768" s="114">
        <v>0</v>
      </c>
      <c r="H1768" s="114">
        <v>0</v>
      </c>
      <c r="I1768" s="114">
        <v>0</v>
      </c>
      <c r="J1768" s="91">
        <f t="shared" si="92"/>
        <v>474.86</v>
      </c>
      <c r="K1768" s="118" t="str">
        <f>IFERROR(VLOOKUP(C1768,'CEDARS School FRPL'!$C$4:$H$2393,6,FALSE),"No")</f>
        <v>No</v>
      </c>
      <c r="L1768" s="118" t="str">
        <f>VLOOKUP(A1768,'District Data'!$A$2:$P$321,14,FALSE)</f>
        <v>Yes</v>
      </c>
      <c r="M1768" s="120" t="str">
        <f>IFERROR(IF(AND(VLOOKUP(C1768,'Package 218'!$D:$D,1,FALSE)=C1768,VLOOKUP(C1768,'Package 218'!$D:$F,3,FALSE)="Yes",VLOOKUP(A1768,'District Data'!$A$2:$O$321,14,FALSE)="Yes"),"Yes","No"),"No")</f>
        <v>No</v>
      </c>
      <c r="N1768" s="23" t="str">
        <f t="shared" si="93"/>
        <v>No</v>
      </c>
      <c r="O1768" s="131" t="str">
        <f t="shared" si="94"/>
        <v>No</v>
      </c>
    </row>
    <row r="1769" spans="1:15" x14ac:dyDescent="0.25">
      <c r="A1769" s="136" t="s">
        <v>1979</v>
      </c>
      <c r="B1769" s="136" t="s">
        <v>3175</v>
      </c>
      <c r="C1769" s="26">
        <v>2581</v>
      </c>
      <c r="D1769" s="26" t="s">
        <v>1982</v>
      </c>
      <c r="E1769" s="114">
        <v>1246.81</v>
      </c>
      <c r="F1769" s="114">
        <v>0</v>
      </c>
      <c r="G1769" s="114">
        <v>70.56</v>
      </c>
      <c r="H1769" s="114">
        <v>0</v>
      </c>
      <c r="I1769" s="114">
        <v>0</v>
      </c>
      <c r="J1769" s="91">
        <f t="shared" si="92"/>
        <v>1317.37</v>
      </c>
      <c r="K1769" s="118" t="str">
        <f>IFERROR(VLOOKUP(C1769,'CEDARS School FRPL'!$C$4:$H$2393,6,FALSE),"No")</f>
        <v>No</v>
      </c>
      <c r="L1769" s="118" t="str">
        <f>VLOOKUP(A1769,'District Data'!$A$2:$P$321,14,FALSE)</f>
        <v>Yes</v>
      </c>
      <c r="M1769" s="120" t="str">
        <f>IFERROR(IF(AND(VLOOKUP(C1769,'Package 218'!$D:$D,1,FALSE)=C1769,VLOOKUP(C1769,'Package 218'!$D:$F,3,FALSE)="Yes",VLOOKUP(A1769,'District Data'!$A$2:$O$321,14,FALSE)="Yes"),"Yes","No"),"No")</f>
        <v>No</v>
      </c>
      <c r="N1769" s="23" t="str">
        <f t="shared" si="93"/>
        <v>No</v>
      </c>
      <c r="O1769" s="131" t="str">
        <f t="shared" si="94"/>
        <v>No</v>
      </c>
    </row>
    <row r="1770" spans="1:15" x14ac:dyDescent="0.25">
      <c r="A1770" s="136" t="s">
        <v>1979</v>
      </c>
      <c r="B1770" s="136" t="s">
        <v>3175</v>
      </c>
      <c r="C1770" s="26">
        <v>3125</v>
      </c>
      <c r="D1770" s="26" t="s">
        <v>1983</v>
      </c>
      <c r="E1770" s="114">
        <v>423.47</v>
      </c>
      <c r="F1770" s="114">
        <v>0</v>
      </c>
      <c r="G1770" s="114">
        <v>0</v>
      </c>
      <c r="H1770" s="114">
        <v>0</v>
      </c>
      <c r="I1770" s="114">
        <v>0</v>
      </c>
      <c r="J1770" s="91">
        <f t="shared" si="92"/>
        <v>423.47</v>
      </c>
      <c r="K1770" s="118" t="str">
        <f>IFERROR(VLOOKUP(C1770,'CEDARS School FRPL'!$C$4:$H$2393,6,FALSE),"No")</f>
        <v>No</v>
      </c>
      <c r="L1770" s="118" t="str">
        <f>VLOOKUP(A1770,'District Data'!$A$2:$P$321,14,FALSE)</f>
        <v>Yes</v>
      </c>
      <c r="M1770" s="120" t="str">
        <f>IFERROR(IF(AND(VLOOKUP(C1770,'Package 218'!$D:$D,1,FALSE)=C1770,VLOOKUP(C1770,'Package 218'!$D:$F,3,FALSE)="Yes",VLOOKUP(A1770,'District Data'!$A$2:$O$321,14,FALSE)="Yes"),"Yes","No"),"No")</f>
        <v>No</v>
      </c>
      <c r="N1770" s="23" t="str">
        <f t="shared" si="93"/>
        <v>No</v>
      </c>
      <c r="O1770" s="131" t="str">
        <f t="shared" si="94"/>
        <v>No</v>
      </c>
    </row>
    <row r="1771" spans="1:15" x14ac:dyDescent="0.25">
      <c r="A1771" s="136" t="s">
        <v>1979</v>
      </c>
      <c r="B1771" s="136" t="s">
        <v>3175</v>
      </c>
      <c r="C1771" s="26">
        <v>4364</v>
      </c>
      <c r="D1771" s="26" t="s">
        <v>1984</v>
      </c>
      <c r="E1771" s="114">
        <v>420.13</v>
      </c>
      <c r="F1771" s="114">
        <v>13.5</v>
      </c>
      <c r="G1771" s="114">
        <v>0</v>
      </c>
      <c r="H1771" s="114">
        <v>0</v>
      </c>
      <c r="I1771" s="114">
        <v>0</v>
      </c>
      <c r="J1771" s="91">
        <f t="shared" si="92"/>
        <v>433.63</v>
      </c>
      <c r="K1771" s="118" t="str">
        <f>IFERROR(VLOOKUP(C1771,'CEDARS School FRPL'!$C$4:$H$2393,6,FALSE),"No")</f>
        <v>No</v>
      </c>
      <c r="L1771" s="118" t="str">
        <f>VLOOKUP(A1771,'District Data'!$A$2:$P$321,14,FALSE)</f>
        <v>Yes</v>
      </c>
      <c r="M1771" s="120" t="str">
        <f>IFERROR(IF(AND(VLOOKUP(C1771,'Package 218'!$D:$D,1,FALSE)=C1771,VLOOKUP(C1771,'Package 218'!$D:$F,3,FALSE)="Yes",VLOOKUP(A1771,'District Data'!$A$2:$O$321,14,FALSE)="Yes"),"Yes","No"),"No")</f>
        <v>No</v>
      </c>
      <c r="N1771" s="23" t="str">
        <f t="shared" si="93"/>
        <v>No</v>
      </c>
      <c r="O1771" s="131" t="str">
        <f t="shared" si="94"/>
        <v>No</v>
      </c>
    </row>
    <row r="1772" spans="1:15" x14ac:dyDescent="0.25">
      <c r="A1772" s="136" t="s">
        <v>1979</v>
      </c>
      <c r="B1772" s="136" t="s">
        <v>3175</v>
      </c>
      <c r="C1772" s="26">
        <v>4512</v>
      </c>
      <c r="D1772" s="26" t="s">
        <v>1985</v>
      </c>
      <c r="E1772" s="114">
        <v>518.61</v>
      </c>
      <c r="F1772" s="114">
        <v>0</v>
      </c>
      <c r="G1772" s="114">
        <v>0</v>
      </c>
      <c r="H1772" s="114">
        <v>0</v>
      </c>
      <c r="I1772" s="114">
        <v>0</v>
      </c>
      <c r="J1772" s="91">
        <f t="shared" si="92"/>
        <v>518.61</v>
      </c>
      <c r="K1772" s="118" t="str">
        <f>IFERROR(VLOOKUP(C1772,'CEDARS School FRPL'!$C$4:$H$2393,6,FALSE),"No")</f>
        <v>No</v>
      </c>
      <c r="L1772" s="118" t="str">
        <f>VLOOKUP(A1772,'District Data'!$A$2:$P$321,14,FALSE)</f>
        <v>Yes</v>
      </c>
      <c r="M1772" s="120" t="str">
        <f>IFERROR(IF(AND(VLOOKUP(C1772,'Package 218'!$D:$D,1,FALSE)=C1772,VLOOKUP(C1772,'Package 218'!$D:$F,3,FALSE)="Yes",VLOOKUP(A1772,'District Data'!$A$2:$O$321,14,FALSE)="Yes"),"Yes","No"),"No")</f>
        <v>No</v>
      </c>
      <c r="N1772" s="23" t="str">
        <f t="shared" si="93"/>
        <v>No</v>
      </c>
      <c r="O1772" s="131" t="str">
        <f t="shared" si="94"/>
        <v>No</v>
      </c>
    </row>
    <row r="1773" spans="1:15" x14ac:dyDescent="0.25">
      <c r="A1773" s="136" t="s">
        <v>1979</v>
      </c>
      <c r="B1773" s="136" t="s">
        <v>3175</v>
      </c>
      <c r="C1773" s="26">
        <v>4513</v>
      </c>
      <c r="D1773" s="26" t="s">
        <v>1986</v>
      </c>
      <c r="E1773" s="114">
        <v>442.03</v>
      </c>
      <c r="F1773" s="114">
        <v>7.1</v>
      </c>
      <c r="G1773" s="114">
        <v>0</v>
      </c>
      <c r="H1773" s="114">
        <v>0</v>
      </c>
      <c r="I1773" s="114">
        <v>0</v>
      </c>
      <c r="J1773" s="91">
        <f t="shared" si="92"/>
        <v>449.13</v>
      </c>
      <c r="K1773" s="118" t="str">
        <f>IFERROR(VLOOKUP(C1773,'CEDARS School FRPL'!$C$4:$H$2393,6,FALSE),"No")</f>
        <v>No</v>
      </c>
      <c r="L1773" s="118" t="str">
        <f>VLOOKUP(A1773,'District Data'!$A$2:$P$321,14,FALSE)</f>
        <v>Yes</v>
      </c>
      <c r="M1773" s="120" t="str">
        <f>IFERROR(IF(AND(VLOOKUP(C1773,'Package 218'!$D:$D,1,FALSE)=C1773,VLOOKUP(C1773,'Package 218'!$D:$F,3,FALSE)="Yes",VLOOKUP(A1773,'District Data'!$A$2:$O$321,14,FALSE)="Yes"),"Yes","No"),"No")</f>
        <v>No</v>
      </c>
      <c r="N1773" s="23" t="str">
        <f t="shared" si="93"/>
        <v>No</v>
      </c>
      <c r="O1773" s="131" t="str">
        <f t="shared" si="94"/>
        <v>No</v>
      </c>
    </row>
    <row r="1774" spans="1:15" x14ac:dyDescent="0.25">
      <c r="A1774" s="136" t="s">
        <v>1979</v>
      </c>
      <c r="B1774" s="136" t="s">
        <v>3175</v>
      </c>
      <c r="C1774" s="26">
        <v>4551</v>
      </c>
      <c r="D1774" s="26" t="s">
        <v>1987</v>
      </c>
      <c r="E1774" s="114">
        <v>383</v>
      </c>
      <c r="F1774" s="114">
        <v>13.7</v>
      </c>
      <c r="G1774" s="114">
        <v>0</v>
      </c>
      <c r="H1774" s="114">
        <v>0</v>
      </c>
      <c r="I1774" s="114">
        <v>0</v>
      </c>
      <c r="J1774" s="91">
        <f t="shared" si="92"/>
        <v>396.7</v>
      </c>
      <c r="K1774" s="118" t="str">
        <f>IFERROR(VLOOKUP(C1774,'CEDARS School FRPL'!$C$4:$H$2393,6,FALSE),"No")</f>
        <v>No</v>
      </c>
      <c r="L1774" s="118" t="str">
        <f>VLOOKUP(A1774,'District Data'!$A$2:$P$321,14,FALSE)</f>
        <v>Yes</v>
      </c>
      <c r="M1774" s="120" t="str">
        <f>IFERROR(IF(AND(VLOOKUP(C1774,'Package 218'!$D:$D,1,FALSE)=C1774,VLOOKUP(C1774,'Package 218'!$D:$F,3,FALSE)="Yes",VLOOKUP(A1774,'District Data'!$A$2:$O$321,14,FALSE)="Yes"),"Yes","No"),"No")</f>
        <v>No</v>
      </c>
      <c r="N1774" s="23" t="str">
        <f t="shared" si="93"/>
        <v>No</v>
      </c>
      <c r="O1774" s="131" t="str">
        <f t="shared" si="94"/>
        <v>No</v>
      </c>
    </row>
    <row r="1775" spans="1:15" x14ac:dyDescent="0.25">
      <c r="A1775" s="136" t="s">
        <v>1979</v>
      </c>
      <c r="B1775" s="136" t="s">
        <v>3175</v>
      </c>
      <c r="C1775" s="26">
        <v>4553</v>
      </c>
      <c r="D1775" s="26" t="s">
        <v>1988</v>
      </c>
      <c r="E1775" s="114">
        <v>387.04</v>
      </c>
      <c r="F1775" s="114">
        <v>0</v>
      </c>
      <c r="G1775" s="114">
        <v>0</v>
      </c>
      <c r="H1775" s="114">
        <v>0</v>
      </c>
      <c r="I1775" s="114">
        <v>0</v>
      </c>
      <c r="J1775" s="91">
        <f t="shared" si="92"/>
        <v>387.04</v>
      </c>
      <c r="K1775" s="118" t="str">
        <f>IFERROR(VLOOKUP(C1775,'CEDARS School FRPL'!$C$4:$H$2393,6,FALSE),"No")</f>
        <v>No</v>
      </c>
      <c r="L1775" s="118" t="str">
        <f>VLOOKUP(A1775,'District Data'!$A$2:$P$321,14,FALSE)</f>
        <v>Yes</v>
      </c>
      <c r="M1775" s="120" t="str">
        <f>IFERROR(IF(AND(VLOOKUP(C1775,'Package 218'!$D:$D,1,FALSE)=C1775,VLOOKUP(C1775,'Package 218'!$D:$F,3,FALSE)="Yes",VLOOKUP(A1775,'District Data'!$A$2:$O$321,14,FALSE)="Yes"),"Yes","No"),"No")</f>
        <v>No</v>
      </c>
      <c r="N1775" s="23" t="str">
        <f t="shared" si="93"/>
        <v>No</v>
      </c>
      <c r="O1775" s="131" t="str">
        <f t="shared" si="94"/>
        <v>No</v>
      </c>
    </row>
    <row r="1776" spans="1:15" x14ac:dyDescent="0.25">
      <c r="A1776" s="136" t="s">
        <v>1979</v>
      </c>
      <c r="B1776" s="136" t="s">
        <v>3175</v>
      </c>
      <c r="C1776" s="26">
        <v>5004</v>
      </c>
      <c r="D1776" s="26" t="s">
        <v>1989</v>
      </c>
      <c r="E1776" s="114">
        <v>199.32</v>
      </c>
      <c r="F1776" s="114">
        <v>0</v>
      </c>
      <c r="G1776" s="114">
        <v>0</v>
      </c>
      <c r="H1776" s="114">
        <v>0</v>
      </c>
      <c r="I1776" s="114">
        <v>0</v>
      </c>
      <c r="J1776" s="91">
        <f t="shared" si="92"/>
        <v>199.32</v>
      </c>
      <c r="K1776" s="118" t="str">
        <f>IFERROR(VLOOKUP(C1776,'CEDARS School FRPL'!$C$4:$H$2393,6,FALSE),"No")</f>
        <v>No</v>
      </c>
      <c r="L1776" s="118" t="str">
        <f>VLOOKUP(A1776,'District Data'!$A$2:$P$321,14,FALSE)</f>
        <v>Yes</v>
      </c>
      <c r="M1776" s="120" t="str">
        <f>IFERROR(IF(AND(VLOOKUP(C1776,'Package 218'!$D:$D,1,FALSE)=C1776,VLOOKUP(C1776,'Package 218'!$D:$F,3,FALSE)="Yes",VLOOKUP(A1776,'District Data'!$A$2:$O$321,14,FALSE)="Yes"),"Yes","No"),"No")</f>
        <v>No</v>
      </c>
      <c r="N1776" s="23" t="str">
        <f t="shared" si="93"/>
        <v>No</v>
      </c>
      <c r="O1776" s="131" t="str">
        <f t="shared" si="94"/>
        <v>No</v>
      </c>
    </row>
    <row r="1777" spans="1:15" x14ac:dyDescent="0.25">
      <c r="A1777" s="136" t="s">
        <v>1979</v>
      </c>
      <c r="B1777" s="136" t="s">
        <v>3175</v>
      </c>
      <c r="C1777" s="26">
        <v>5108</v>
      </c>
      <c r="D1777" s="26" t="s">
        <v>1990</v>
      </c>
      <c r="E1777" s="114">
        <v>15.73</v>
      </c>
      <c r="F1777" s="114">
        <v>0</v>
      </c>
      <c r="G1777" s="114">
        <v>0</v>
      </c>
      <c r="H1777" s="114">
        <v>0</v>
      </c>
      <c r="I1777" s="114">
        <v>0</v>
      </c>
      <c r="J1777" s="91">
        <f t="shared" si="92"/>
        <v>15.73</v>
      </c>
      <c r="K1777" s="118" t="str">
        <f>IFERROR(VLOOKUP(C1777,'CEDARS School FRPL'!$C$4:$H$2393,6,FALSE),"No")</f>
        <v>Yes</v>
      </c>
      <c r="L1777" s="118" t="str">
        <f>VLOOKUP(A1777,'District Data'!$A$2:$P$321,14,FALSE)</f>
        <v>Yes</v>
      </c>
      <c r="M1777" s="120" t="str">
        <f>IFERROR(IF(AND(VLOOKUP(C1777,'Package 218'!$D:$D,1,FALSE)=C1777,VLOOKUP(C1777,'Package 218'!$D:$F,3,FALSE)="Yes",VLOOKUP(A1777,'District Data'!$A$2:$O$321,14,FALSE)="Yes"),"Yes","No"),"No")</f>
        <v>No</v>
      </c>
      <c r="N1777" s="23" t="str">
        <f t="shared" si="93"/>
        <v>No</v>
      </c>
      <c r="O1777" s="131" t="str">
        <f t="shared" si="94"/>
        <v>No</v>
      </c>
    </row>
    <row r="1778" spans="1:15" x14ac:dyDescent="0.25">
      <c r="A1778" s="136" t="s">
        <v>1928</v>
      </c>
      <c r="B1778" s="136" t="s">
        <v>3171</v>
      </c>
      <c r="C1778" s="26">
        <v>1533</v>
      </c>
      <c r="D1778" s="26" t="s">
        <v>2581</v>
      </c>
      <c r="E1778" s="114">
        <v>29.94</v>
      </c>
      <c r="F1778" s="114">
        <v>0</v>
      </c>
      <c r="G1778" s="114">
        <v>0</v>
      </c>
      <c r="H1778" s="114">
        <v>0</v>
      </c>
      <c r="I1778" s="114">
        <v>0</v>
      </c>
      <c r="J1778" s="91">
        <f t="shared" si="92"/>
        <v>29.94</v>
      </c>
      <c r="K1778" s="118" t="str">
        <f>IFERROR(VLOOKUP(C1778,'CEDARS School FRPL'!$C$4:$H$2393,6,FALSE),"No")</f>
        <v>Yes</v>
      </c>
      <c r="L1778" s="118" t="str">
        <f>VLOOKUP(A1778,'District Data'!$A$2:$P$321,14,FALSE)</f>
        <v>Yes</v>
      </c>
      <c r="M1778" s="120" t="str">
        <f>IFERROR(IF(AND(VLOOKUP(C1778,'Package 218'!$D:$D,1,FALSE)=C1778,VLOOKUP(C1778,'Package 218'!$D:$F,3,FALSE)="Yes",VLOOKUP(A1778,'District Data'!$A$2:$O$321,14,FALSE)="Yes"),"Yes","No"),"No")</f>
        <v>No</v>
      </c>
      <c r="N1778" s="23" t="str">
        <f t="shared" si="93"/>
        <v>No</v>
      </c>
      <c r="O1778" s="131" t="str">
        <f t="shared" si="94"/>
        <v>No</v>
      </c>
    </row>
    <row r="1779" spans="1:15" x14ac:dyDescent="0.25">
      <c r="A1779" s="136" t="s">
        <v>1928</v>
      </c>
      <c r="B1779" s="136" t="s">
        <v>3171</v>
      </c>
      <c r="C1779" s="26">
        <v>1567</v>
      </c>
      <c r="D1779" s="26" t="s">
        <v>2843</v>
      </c>
      <c r="E1779" s="114">
        <v>106.4</v>
      </c>
      <c r="F1779" s="114">
        <v>0</v>
      </c>
      <c r="G1779" s="114">
        <v>0</v>
      </c>
      <c r="H1779" s="114">
        <v>0</v>
      </c>
      <c r="I1779" s="114">
        <v>0</v>
      </c>
      <c r="J1779" s="91">
        <f t="shared" si="92"/>
        <v>106.4</v>
      </c>
      <c r="K1779" s="118" t="str">
        <f>IFERROR(VLOOKUP(C1779,'CEDARS School FRPL'!$C$4:$H$2393,6,FALSE),"No")</f>
        <v>Yes</v>
      </c>
      <c r="L1779" s="118" t="str">
        <f>VLOOKUP(A1779,'District Data'!$A$2:$P$321,14,FALSE)</f>
        <v>Yes</v>
      </c>
      <c r="M1779" s="120" t="str">
        <f>IFERROR(IF(AND(VLOOKUP(C1779,'Package 218'!$D:$D,1,FALSE)=C1779,VLOOKUP(C1779,'Package 218'!$D:$F,3,FALSE)="Yes",VLOOKUP(A1779,'District Data'!$A$2:$O$321,14,FALSE)="Yes"),"Yes","No"),"No")</f>
        <v>Yes</v>
      </c>
      <c r="N1779" s="23" t="str">
        <f t="shared" si="93"/>
        <v>Yes</v>
      </c>
      <c r="O1779" s="131" t="str">
        <f t="shared" si="94"/>
        <v>Yes</v>
      </c>
    </row>
    <row r="1780" spans="1:15" x14ac:dyDescent="0.25">
      <c r="A1780" s="136" t="s">
        <v>1928</v>
      </c>
      <c r="B1780" s="136" t="s">
        <v>3171</v>
      </c>
      <c r="C1780" s="26">
        <v>1604</v>
      </c>
      <c r="D1780" s="26" t="s">
        <v>2582</v>
      </c>
      <c r="E1780" s="114">
        <v>12.7</v>
      </c>
      <c r="F1780" s="114">
        <v>0</v>
      </c>
      <c r="G1780" s="114">
        <v>0</v>
      </c>
      <c r="H1780" s="114">
        <v>0</v>
      </c>
      <c r="I1780" s="114">
        <v>0</v>
      </c>
      <c r="J1780" s="91">
        <f t="shared" si="92"/>
        <v>12.7</v>
      </c>
      <c r="K1780" s="118" t="str">
        <f>IFERROR(VLOOKUP(C1780,'CEDARS School FRPL'!$C$4:$H$2393,6,FALSE),"No")</f>
        <v>No</v>
      </c>
      <c r="L1780" s="118" t="str">
        <f>VLOOKUP(A1780,'District Data'!$A$2:$P$321,14,FALSE)</f>
        <v>Yes</v>
      </c>
      <c r="M1780" s="120" t="str">
        <f>IFERROR(IF(AND(VLOOKUP(C1780,'Package 218'!$D:$D,1,FALSE)=C1780,VLOOKUP(C1780,'Package 218'!$D:$F,3,FALSE)="Yes",VLOOKUP(A1780,'District Data'!$A$2:$O$321,14,FALSE)="Yes"),"Yes","No"),"No")</f>
        <v>No</v>
      </c>
      <c r="N1780" s="23" t="str">
        <f t="shared" si="93"/>
        <v>No</v>
      </c>
      <c r="O1780" s="131" t="str">
        <f t="shared" si="94"/>
        <v>No</v>
      </c>
    </row>
    <row r="1781" spans="1:15" x14ac:dyDescent="0.25">
      <c r="A1781" s="136" t="s">
        <v>1928</v>
      </c>
      <c r="B1781" s="136" t="s">
        <v>3171</v>
      </c>
      <c r="C1781" s="26">
        <v>1698</v>
      </c>
      <c r="D1781" s="26" t="s">
        <v>1929</v>
      </c>
      <c r="E1781" s="114">
        <v>60.4</v>
      </c>
      <c r="F1781" s="114">
        <v>0</v>
      </c>
      <c r="G1781" s="114">
        <v>0</v>
      </c>
      <c r="H1781" s="114">
        <v>0</v>
      </c>
      <c r="I1781" s="114">
        <v>0</v>
      </c>
      <c r="J1781" s="91">
        <f t="shared" si="92"/>
        <v>60.4</v>
      </c>
      <c r="K1781" s="118" t="str">
        <f>IFERROR(VLOOKUP(C1781,'CEDARS School FRPL'!$C$4:$H$2393,6,FALSE),"No")</f>
        <v>Yes</v>
      </c>
      <c r="L1781" s="118" t="str">
        <f>VLOOKUP(A1781,'District Data'!$A$2:$P$321,14,FALSE)</f>
        <v>Yes</v>
      </c>
      <c r="M1781" s="120" t="str">
        <f>IFERROR(IF(AND(VLOOKUP(C1781,'Package 218'!$D:$D,1,FALSE)=C1781,VLOOKUP(C1781,'Package 218'!$D:$F,3,FALSE)="Yes",VLOOKUP(A1781,'District Data'!$A$2:$O$321,14,FALSE)="Yes"),"Yes","No"),"No")</f>
        <v>No</v>
      </c>
      <c r="N1781" s="23" t="str">
        <f t="shared" si="93"/>
        <v>No</v>
      </c>
      <c r="O1781" s="131" t="str">
        <f t="shared" si="94"/>
        <v>No</v>
      </c>
    </row>
    <row r="1782" spans="1:15" x14ac:dyDescent="0.25">
      <c r="A1782" s="136" t="s">
        <v>1928</v>
      </c>
      <c r="B1782" s="136" t="s">
        <v>3171</v>
      </c>
      <c r="C1782" s="26">
        <v>1767</v>
      </c>
      <c r="D1782" s="26" t="s">
        <v>2583</v>
      </c>
      <c r="E1782" s="114">
        <v>21.8</v>
      </c>
      <c r="F1782" s="114">
        <v>0</v>
      </c>
      <c r="G1782" s="114">
        <v>0</v>
      </c>
      <c r="H1782" s="114">
        <v>0</v>
      </c>
      <c r="I1782" s="114">
        <v>0</v>
      </c>
      <c r="J1782" s="91">
        <f t="shared" si="92"/>
        <v>21.8</v>
      </c>
      <c r="K1782" s="118" t="str">
        <f>IFERROR(VLOOKUP(C1782,'CEDARS School FRPL'!$C$4:$H$2393,6,FALSE),"No")</f>
        <v>No</v>
      </c>
      <c r="L1782" s="118" t="str">
        <f>VLOOKUP(A1782,'District Data'!$A$2:$P$321,14,FALSE)</f>
        <v>Yes</v>
      </c>
      <c r="M1782" s="120" t="str">
        <f>IFERROR(IF(AND(VLOOKUP(C1782,'Package 218'!$D:$D,1,FALSE)=C1782,VLOOKUP(C1782,'Package 218'!$D:$F,3,FALSE)="Yes",VLOOKUP(A1782,'District Data'!$A$2:$O$321,14,FALSE)="Yes"),"Yes","No"),"No")</f>
        <v>No</v>
      </c>
      <c r="N1782" s="23" t="str">
        <f t="shared" si="93"/>
        <v>No</v>
      </c>
      <c r="O1782" s="131" t="str">
        <f t="shared" si="94"/>
        <v>No</v>
      </c>
    </row>
    <row r="1783" spans="1:15" x14ac:dyDescent="0.25">
      <c r="A1783" s="136" t="s">
        <v>1928</v>
      </c>
      <c r="B1783" s="136" t="s">
        <v>3171</v>
      </c>
      <c r="C1783" s="26">
        <v>2056</v>
      </c>
      <c r="D1783" s="26" t="s">
        <v>1930</v>
      </c>
      <c r="E1783" s="114">
        <v>335.6</v>
      </c>
      <c r="F1783" s="114">
        <v>0</v>
      </c>
      <c r="G1783" s="114">
        <v>0</v>
      </c>
      <c r="H1783" s="114">
        <v>0</v>
      </c>
      <c r="I1783" s="114">
        <v>0</v>
      </c>
      <c r="J1783" s="91">
        <f t="shared" si="92"/>
        <v>335.6</v>
      </c>
      <c r="K1783" s="118" t="str">
        <f>IFERROR(VLOOKUP(C1783,'CEDARS School FRPL'!$C$4:$H$2393,6,FALSE),"No")</f>
        <v>Yes</v>
      </c>
      <c r="L1783" s="118" t="str">
        <f>VLOOKUP(A1783,'District Data'!$A$2:$P$321,14,FALSE)</f>
        <v>Yes</v>
      </c>
      <c r="M1783" s="120" t="str">
        <f>IFERROR(IF(AND(VLOOKUP(C1783,'Package 218'!$D:$D,1,FALSE)=C1783,VLOOKUP(C1783,'Package 218'!$D:$F,3,FALSE)="Yes",VLOOKUP(A1783,'District Data'!$A$2:$O$321,14,FALSE)="Yes"),"Yes","No"),"No")</f>
        <v>Yes</v>
      </c>
      <c r="N1783" s="23" t="str">
        <f t="shared" si="93"/>
        <v>Yes</v>
      </c>
      <c r="O1783" s="131" t="str">
        <f t="shared" si="94"/>
        <v>Yes</v>
      </c>
    </row>
    <row r="1784" spans="1:15" x14ac:dyDescent="0.25">
      <c r="A1784" s="136" t="s">
        <v>1928</v>
      </c>
      <c r="B1784" s="136" t="s">
        <v>3171</v>
      </c>
      <c r="C1784" s="26">
        <v>2086</v>
      </c>
      <c r="D1784" s="26" t="s">
        <v>752</v>
      </c>
      <c r="E1784" s="114">
        <v>414.64</v>
      </c>
      <c r="F1784" s="114">
        <v>1</v>
      </c>
      <c r="G1784" s="114">
        <v>0</v>
      </c>
      <c r="H1784" s="114">
        <v>0</v>
      </c>
      <c r="I1784" s="114">
        <v>0</v>
      </c>
      <c r="J1784" s="91">
        <f t="shared" si="92"/>
        <v>415.64</v>
      </c>
      <c r="K1784" s="118" t="str">
        <f>IFERROR(VLOOKUP(C1784,'CEDARS School FRPL'!$C$4:$H$2393,6,FALSE),"No")</f>
        <v>Yes</v>
      </c>
      <c r="L1784" s="118" t="str">
        <f>VLOOKUP(A1784,'District Data'!$A$2:$P$321,14,FALSE)</f>
        <v>Yes</v>
      </c>
      <c r="M1784" s="120" t="str">
        <f>IFERROR(IF(AND(VLOOKUP(C1784,'Package 218'!$D:$D,1,FALSE)=C1784,VLOOKUP(C1784,'Package 218'!$D:$F,3,FALSE)="Yes",VLOOKUP(A1784,'District Data'!$A$2:$O$321,14,FALSE)="Yes"),"Yes","No"),"No")</f>
        <v>Yes</v>
      </c>
      <c r="N1784" s="23" t="str">
        <f t="shared" si="93"/>
        <v>Yes</v>
      </c>
      <c r="O1784" s="131" t="str">
        <f t="shared" si="94"/>
        <v>Yes</v>
      </c>
    </row>
    <row r="1785" spans="1:15" x14ac:dyDescent="0.25">
      <c r="A1785" s="136" t="s">
        <v>1928</v>
      </c>
      <c r="B1785" s="136" t="s">
        <v>3171</v>
      </c>
      <c r="C1785" s="26">
        <v>2096</v>
      </c>
      <c r="D1785" s="26" t="s">
        <v>1931</v>
      </c>
      <c r="E1785" s="114">
        <v>369.7</v>
      </c>
      <c r="F1785" s="114">
        <v>0</v>
      </c>
      <c r="G1785" s="114">
        <v>0</v>
      </c>
      <c r="H1785" s="114">
        <v>0</v>
      </c>
      <c r="I1785" s="114">
        <v>0</v>
      </c>
      <c r="J1785" s="91">
        <f t="shared" si="92"/>
        <v>369.7</v>
      </c>
      <c r="K1785" s="118" t="str">
        <f>IFERROR(VLOOKUP(C1785,'CEDARS School FRPL'!$C$4:$H$2393,6,FALSE),"No")</f>
        <v>Yes</v>
      </c>
      <c r="L1785" s="118" t="str">
        <f>VLOOKUP(A1785,'District Data'!$A$2:$P$321,14,FALSE)</f>
        <v>Yes</v>
      </c>
      <c r="M1785" s="120" t="str">
        <f>IFERROR(IF(AND(VLOOKUP(C1785,'Package 218'!$D:$D,1,FALSE)=C1785,VLOOKUP(C1785,'Package 218'!$D:$F,3,FALSE)="Yes",VLOOKUP(A1785,'District Data'!$A$2:$O$321,14,FALSE)="Yes"),"Yes","No"),"No")</f>
        <v>Yes</v>
      </c>
      <c r="N1785" s="23" t="str">
        <f t="shared" si="93"/>
        <v>Yes</v>
      </c>
      <c r="O1785" s="131" t="str">
        <f t="shared" si="94"/>
        <v>Yes</v>
      </c>
    </row>
    <row r="1786" spans="1:15" x14ac:dyDescent="0.25">
      <c r="A1786" s="136" t="s">
        <v>1928</v>
      </c>
      <c r="B1786" s="136" t="s">
        <v>3171</v>
      </c>
      <c r="C1786" s="26">
        <v>2106</v>
      </c>
      <c r="D1786" s="26" t="s">
        <v>1932</v>
      </c>
      <c r="E1786" s="114">
        <v>1490.46</v>
      </c>
      <c r="F1786" s="114">
        <v>0</v>
      </c>
      <c r="G1786" s="114">
        <v>82.96</v>
      </c>
      <c r="H1786" s="114">
        <v>0</v>
      </c>
      <c r="I1786" s="114">
        <v>0</v>
      </c>
      <c r="J1786" s="91">
        <f t="shared" si="92"/>
        <v>1573.42</v>
      </c>
      <c r="K1786" s="118" t="str">
        <f>IFERROR(VLOOKUP(C1786,'CEDARS School FRPL'!$C$4:$H$2393,6,FALSE),"No")</f>
        <v>Yes</v>
      </c>
      <c r="L1786" s="118" t="str">
        <f>VLOOKUP(A1786,'District Data'!$A$2:$P$321,14,FALSE)</f>
        <v>Yes</v>
      </c>
      <c r="M1786" s="120" t="str">
        <f>IFERROR(IF(AND(VLOOKUP(C1786,'Package 218'!$D:$D,1,FALSE)=C1786,VLOOKUP(C1786,'Package 218'!$D:$F,3,FALSE)="Yes",VLOOKUP(A1786,'District Data'!$A$2:$O$321,14,FALSE)="Yes"),"Yes","No"),"No")</f>
        <v>Yes</v>
      </c>
      <c r="N1786" s="23" t="str">
        <f t="shared" si="93"/>
        <v>Yes</v>
      </c>
      <c r="O1786" s="131" t="str">
        <f t="shared" si="94"/>
        <v>Yes</v>
      </c>
    </row>
    <row r="1787" spans="1:15" x14ac:dyDescent="0.25">
      <c r="A1787" s="136" t="s">
        <v>1928</v>
      </c>
      <c r="B1787" s="136" t="s">
        <v>3171</v>
      </c>
      <c r="C1787" s="26">
        <v>2108</v>
      </c>
      <c r="D1787" s="26" t="s">
        <v>1933</v>
      </c>
      <c r="E1787" s="114">
        <v>395.8</v>
      </c>
      <c r="F1787" s="114">
        <v>0</v>
      </c>
      <c r="G1787" s="114">
        <v>0</v>
      </c>
      <c r="H1787" s="114">
        <v>0</v>
      </c>
      <c r="I1787" s="114">
        <v>0</v>
      </c>
      <c r="J1787" s="91">
        <f t="shared" si="92"/>
        <v>395.8</v>
      </c>
      <c r="K1787" s="118" t="str">
        <f>IFERROR(VLOOKUP(C1787,'CEDARS School FRPL'!$C$4:$H$2393,6,FALSE),"No")</f>
        <v>Yes</v>
      </c>
      <c r="L1787" s="118" t="str">
        <f>VLOOKUP(A1787,'District Data'!$A$2:$P$321,14,FALSE)</f>
        <v>Yes</v>
      </c>
      <c r="M1787" s="120" t="str">
        <f>IFERROR(IF(AND(VLOOKUP(C1787,'Package 218'!$D:$D,1,FALSE)=C1787,VLOOKUP(C1787,'Package 218'!$D:$F,3,FALSE)="Yes",VLOOKUP(A1787,'District Data'!$A$2:$O$321,14,FALSE)="Yes"),"Yes","No"),"No")</f>
        <v>Yes</v>
      </c>
      <c r="N1787" s="23" t="str">
        <f t="shared" si="93"/>
        <v>Yes</v>
      </c>
      <c r="O1787" s="131" t="str">
        <f t="shared" si="94"/>
        <v>Yes</v>
      </c>
    </row>
    <row r="1788" spans="1:15" x14ac:dyDescent="0.25">
      <c r="A1788" s="136" t="s">
        <v>1928</v>
      </c>
      <c r="B1788" s="136" t="s">
        <v>3171</v>
      </c>
      <c r="C1788" s="26">
        <v>2109</v>
      </c>
      <c r="D1788" s="26" t="s">
        <v>1934</v>
      </c>
      <c r="E1788" s="114">
        <v>387.62</v>
      </c>
      <c r="F1788" s="114">
        <v>2.8</v>
      </c>
      <c r="G1788" s="114">
        <v>0</v>
      </c>
      <c r="H1788" s="114">
        <v>0</v>
      </c>
      <c r="I1788" s="114">
        <v>0</v>
      </c>
      <c r="J1788" s="91">
        <f t="shared" si="92"/>
        <v>390.42</v>
      </c>
      <c r="K1788" s="118" t="str">
        <f>IFERROR(VLOOKUP(C1788,'CEDARS School FRPL'!$C$4:$H$2393,6,FALSE),"No")</f>
        <v>Yes</v>
      </c>
      <c r="L1788" s="118" t="str">
        <f>VLOOKUP(A1788,'District Data'!$A$2:$P$321,14,FALSE)</f>
        <v>Yes</v>
      </c>
      <c r="M1788" s="120" t="str">
        <f>IFERROR(IF(AND(VLOOKUP(C1788,'Package 218'!$D:$D,1,FALSE)=C1788,VLOOKUP(C1788,'Package 218'!$D:$F,3,FALSE)="Yes",VLOOKUP(A1788,'District Data'!$A$2:$O$321,14,FALSE)="Yes"),"Yes","No"),"No")</f>
        <v>Yes</v>
      </c>
      <c r="N1788" s="23" t="str">
        <f t="shared" si="93"/>
        <v>Yes</v>
      </c>
      <c r="O1788" s="131" t="str">
        <f t="shared" si="94"/>
        <v>Yes</v>
      </c>
    </row>
    <row r="1789" spans="1:15" x14ac:dyDescent="0.25">
      <c r="A1789" s="136" t="s">
        <v>1928</v>
      </c>
      <c r="B1789" s="136" t="s">
        <v>3171</v>
      </c>
      <c r="C1789" s="26">
        <v>2110</v>
      </c>
      <c r="D1789" s="26" t="s">
        <v>1935</v>
      </c>
      <c r="E1789" s="114">
        <v>349.99</v>
      </c>
      <c r="F1789" s="114">
        <v>0</v>
      </c>
      <c r="G1789" s="114">
        <v>0</v>
      </c>
      <c r="H1789" s="114">
        <v>0</v>
      </c>
      <c r="I1789" s="114">
        <v>0</v>
      </c>
      <c r="J1789" s="91">
        <f t="shared" si="92"/>
        <v>349.99</v>
      </c>
      <c r="K1789" s="118" t="str">
        <f>IFERROR(VLOOKUP(C1789,'CEDARS School FRPL'!$C$4:$H$2393,6,FALSE),"No")</f>
        <v>Yes</v>
      </c>
      <c r="L1789" s="118" t="str">
        <f>VLOOKUP(A1789,'District Data'!$A$2:$P$321,14,FALSE)</f>
        <v>Yes</v>
      </c>
      <c r="M1789" s="120" t="str">
        <f>IFERROR(IF(AND(VLOOKUP(C1789,'Package 218'!$D:$D,1,FALSE)=C1789,VLOOKUP(C1789,'Package 218'!$D:$F,3,FALSE)="Yes",VLOOKUP(A1789,'District Data'!$A$2:$O$321,14,FALSE)="Yes"),"Yes","No"),"No")</f>
        <v>Yes</v>
      </c>
      <c r="N1789" s="23" t="str">
        <f t="shared" si="93"/>
        <v>Yes</v>
      </c>
      <c r="O1789" s="131" t="str">
        <f t="shared" si="94"/>
        <v>Yes</v>
      </c>
    </row>
    <row r="1790" spans="1:15" x14ac:dyDescent="0.25">
      <c r="A1790" s="136" t="s">
        <v>1928</v>
      </c>
      <c r="B1790" t="s">
        <v>3171</v>
      </c>
      <c r="C1790" s="26">
        <v>2111</v>
      </c>
      <c r="D1790" t="s">
        <v>586</v>
      </c>
      <c r="E1790" s="114">
        <v>337.4</v>
      </c>
      <c r="F1790" s="114">
        <v>0</v>
      </c>
      <c r="G1790" s="114">
        <v>0</v>
      </c>
      <c r="H1790" s="114">
        <v>0</v>
      </c>
      <c r="I1790" s="114">
        <v>0</v>
      </c>
      <c r="J1790" s="91">
        <f t="shared" si="92"/>
        <v>337.4</v>
      </c>
      <c r="K1790" s="118" t="str">
        <f>IFERROR(VLOOKUP(C1790,'CEDARS School FRPL'!$C$4:$H$2393,6,FALSE),"No")</f>
        <v>No</v>
      </c>
      <c r="L1790" s="118" t="str">
        <f>VLOOKUP(A1790,'District Data'!$A$2:$P$321,14,FALSE)</f>
        <v>Yes</v>
      </c>
      <c r="M1790" s="120" t="str">
        <f>IFERROR(IF(AND(VLOOKUP(C1790,'Package 218'!$D:$D,1,FALSE)=C1790,VLOOKUP(C1790,'Package 218'!$D:$F,3,FALSE)="Yes",VLOOKUP(A1790,'District Data'!$A$2:$O$321,14,FALSE)="Yes"),"Yes","No"),"No")</f>
        <v>No</v>
      </c>
      <c r="N1790" s="23" t="str">
        <f t="shared" si="93"/>
        <v>No</v>
      </c>
      <c r="O1790" s="131" t="str">
        <f t="shared" si="94"/>
        <v>No</v>
      </c>
    </row>
    <row r="1791" spans="1:15" x14ac:dyDescent="0.25">
      <c r="A1791" s="136" t="s">
        <v>1928</v>
      </c>
      <c r="B1791" s="136" t="s">
        <v>3171</v>
      </c>
      <c r="C1791" s="26">
        <v>2127</v>
      </c>
      <c r="D1791" s="26" t="s">
        <v>1005</v>
      </c>
      <c r="E1791" s="114">
        <v>407.62</v>
      </c>
      <c r="F1791" s="114">
        <v>0</v>
      </c>
      <c r="G1791" s="114">
        <v>0</v>
      </c>
      <c r="H1791" s="114">
        <v>0</v>
      </c>
      <c r="I1791" s="114">
        <v>0</v>
      </c>
      <c r="J1791" s="91">
        <f t="shared" si="92"/>
        <v>407.62</v>
      </c>
      <c r="K1791" s="118" t="str">
        <f>IFERROR(VLOOKUP(C1791,'CEDARS School FRPL'!$C$4:$H$2393,6,FALSE),"No")</f>
        <v>No</v>
      </c>
      <c r="L1791" s="118" t="str">
        <f>VLOOKUP(A1791,'District Data'!$A$2:$P$321,14,FALSE)</f>
        <v>Yes</v>
      </c>
      <c r="M1791" s="120" t="str">
        <f>IFERROR(IF(AND(VLOOKUP(C1791,'Package 218'!$D:$D,1,FALSE)=C1791,VLOOKUP(C1791,'Package 218'!$D:$F,3,FALSE)="Yes",VLOOKUP(A1791,'District Data'!$A$2:$O$321,14,FALSE)="Yes"),"Yes","No"),"No")</f>
        <v>No</v>
      </c>
      <c r="N1791" s="23" t="str">
        <f t="shared" si="93"/>
        <v>No</v>
      </c>
      <c r="O1791" s="131" t="str">
        <f t="shared" si="94"/>
        <v>No</v>
      </c>
    </row>
    <row r="1792" spans="1:15" x14ac:dyDescent="0.25">
      <c r="A1792" s="136" t="s">
        <v>1928</v>
      </c>
      <c r="B1792" s="136" t="s">
        <v>3171</v>
      </c>
      <c r="C1792" s="26">
        <v>2128</v>
      </c>
      <c r="D1792" s="26" t="s">
        <v>1004</v>
      </c>
      <c r="E1792" s="114">
        <v>390.48</v>
      </c>
      <c r="F1792" s="114">
        <v>2</v>
      </c>
      <c r="G1792" s="114">
        <v>0</v>
      </c>
      <c r="H1792" s="114">
        <v>0</v>
      </c>
      <c r="I1792" s="114">
        <v>0</v>
      </c>
      <c r="J1792" s="91">
        <f t="shared" si="92"/>
        <v>392.48</v>
      </c>
      <c r="K1792" s="118" t="str">
        <f>IFERROR(VLOOKUP(C1792,'CEDARS School FRPL'!$C$4:$H$2393,6,FALSE),"No")</f>
        <v>Yes</v>
      </c>
      <c r="L1792" s="118" t="str">
        <f>VLOOKUP(A1792,'District Data'!$A$2:$P$321,14,FALSE)</f>
        <v>Yes</v>
      </c>
      <c r="M1792" s="120" t="str">
        <f>IFERROR(IF(AND(VLOOKUP(C1792,'Package 218'!$D:$D,1,FALSE)=C1792,VLOOKUP(C1792,'Package 218'!$D:$F,3,FALSE)="Yes",VLOOKUP(A1792,'District Data'!$A$2:$O$321,14,FALSE)="Yes"),"Yes","No"),"No")</f>
        <v>Yes</v>
      </c>
      <c r="N1792" s="23" t="str">
        <f t="shared" si="93"/>
        <v>Yes</v>
      </c>
      <c r="O1792" s="131" t="str">
        <f t="shared" si="94"/>
        <v>Yes</v>
      </c>
    </row>
    <row r="1793" spans="1:15" x14ac:dyDescent="0.25">
      <c r="A1793" s="136" t="s">
        <v>1928</v>
      </c>
      <c r="B1793" s="136" t="s">
        <v>3171</v>
      </c>
      <c r="C1793" s="26">
        <v>2129</v>
      </c>
      <c r="D1793" s="26" t="s">
        <v>1936</v>
      </c>
      <c r="E1793" s="114">
        <v>380.8</v>
      </c>
      <c r="F1793" s="114">
        <v>4.4000000000000004</v>
      </c>
      <c r="G1793" s="114">
        <v>0</v>
      </c>
      <c r="H1793" s="114">
        <v>0</v>
      </c>
      <c r="I1793" s="114">
        <v>0</v>
      </c>
      <c r="J1793" s="91">
        <f t="shared" si="92"/>
        <v>385.2</v>
      </c>
      <c r="K1793" s="118" t="str">
        <f>IFERROR(VLOOKUP(C1793,'CEDARS School FRPL'!$C$4:$H$2393,6,FALSE),"No")</f>
        <v>Yes</v>
      </c>
      <c r="L1793" s="118" t="str">
        <f>VLOOKUP(A1793,'District Data'!$A$2:$P$321,14,FALSE)</f>
        <v>Yes</v>
      </c>
      <c r="M1793" s="120" t="str">
        <f>IFERROR(IF(AND(VLOOKUP(C1793,'Package 218'!$D:$D,1,FALSE)=C1793,VLOOKUP(C1793,'Package 218'!$D:$F,3,FALSE)="Yes",VLOOKUP(A1793,'District Data'!$A$2:$O$321,14,FALSE)="Yes"),"Yes","No"),"No")</f>
        <v>Yes</v>
      </c>
      <c r="N1793" s="23" t="str">
        <f t="shared" si="93"/>
        <v>Yes</v>
      </c>
      <c r="O1793" s="131" t="str">
        <f t="shared" si="94"/>
        <v>Yes</v>
      </c>
    </row>
    <row r="1794" spans="1:15" x14ac:dyDescent="0.25">
      <c r="A1794" s="136" t="s">
        <v>1928</v>
      </c>
      <c r="B1794" s="136" t="s">
        <v>3171</v>
      </c>
      <c r="C1794" s="26">
        <v>2155</v>
      </c>
      <c r="D1794" s="26" t="s">
        <v>1937</v>
      </c>
      <c r="E1794" s="114">
        <v>356.9</v>
      </c>
      <c r="F1794" s="114">
        <v>0</v>
      </c>
      <c r="G1794" s="114">
        <v>0</v>
      </c>
      <c r="H1794" s="114">
        <v>0</v>
      </c>
      <c r="I1794" s="114">
        <v>0</v>
      </c>
      <c r="J1794" s="91">
        <f t="shared" si="92"/>
        <v>356.9</v>
      </c>
      <c r="K1794" s="118" t="str">
        <f>IFERROR(VLOOKUP(C1794,'CEDARS School FRPL'!$C$4:$H$2393,6,FALSE),"No")</f>
        <v>Yes</v>
      </c>
      <c r="L1794" s="118" t="str">
        <f>VLOOKUP(A1794,'District Data'!$A$2:$P$321,14,FALSE)</f>
        <v>Yes</v>
      </c>
      <c r="M1794" s="120" t="str">
        <f>IFERROR(IF(AND(VLOOKUP(C1794,'Package 218'!$D:$D,1,FALSE)=C1794,VLOOKUP(C1794,'Package 218'!$D:$F,3,FALSE)="Yes",VLOOKUP(A1794,'District Data'!$A$2:$O$321,14,FALSE)="Yes"),"Yes","No"),"No")</f>
        <v>Yes</v>
      </c>
      <c r="N1794" s="23" t="str">
        <f t="shared" si="93"/>
        <v>Yes</v>
      </c>
      <c r="O1794" s="131" t="str">
        <f t="shared" si="94"/>
        <v>Yes</v>
      </c>
    </row>
    <row r="1795" spans="1:15" x14ac:dyDescent="0.25">
      <c r="A1795" s="136" t="s">
        <v>1928</v>
      </c>
      <c r="B1795" s="136" t="s">
        <v>3171</v>
      </c>
      <c r="C1795" s="26">
        <v>2156</v>
      </c>
      <c r="D1795" s="26" t="s">
        <v>292</v>
      </c>
      <c r="E1795" s="114">
        <v>303.2</v>
      </c>
      <c r="F1795" s="114">
        <v>0</v>
      </c>
      <c r="G1795" s="114">
        <v>0</v>
      </c>
      <c r="H1795" s="114">
        <v>0</v>
      </c>
      <c r="I1795" s="114">
        <v>0</v>
      </c>
      <c r="J1795" s="91">
        <f t="shared" si="92"/>
        <v>303.2</v>
      </c>
      <c r="K1795" s="118" t="str">
        <f>IFERROR(VLOOKUP(C1795,'CEDARS School FRPL'!$C$4:$H$2393,6,FALSE),"No")</f>
        <v>Yes</v>
      </c>
      <c r="L1795" s="118" t="str">
        <f>VLOOKUP(A1795,'District Data'!$A$2:$P$321,14,FALSE)</f>
        <v>Yes</v>
      </c>
      <c r="M1795" s="120" t="str">
        <f>IFERROR(IF(AND(VLOOKUP(C1795,'Package 218'!$D:$D,1,FALSE)=C1795,VLOOKUP(C1795,'Package 218'!$D:$F,3,FALSE)="Yes",VLOOKUP(A1795,'District Data'!$A$2:$O$321,14,FALSE)="Yes"),"Yes","No"),"No")</f>
        <v>Yes</v>
      </c>
      <c r="N1795" s="23" t="str">
        <f t="shared" si="93"/>
        <v>Yes</v>
      </c>
      <c r="O1795" s="131" t="str">
        <f t="shared" si="94"/>
        <v>Yes</v>
      </c>
    </row>
    <row r="1796" spans="1:15" x14ac:dyDescent="0.25">
      <c r="A1796" s="136" t="s">
        <v>1928</v>
      </c>
      <c r="B1796" s="136" t="s">
        <v>3171</v>
      </c>
      <c r="C1796" s="26">
        <v>2172</v>
      </c>
      <c r="D1796" s="26" t="s">
        <v>1938</v>
      </c>
      <c r="E1796" s="114">
        <v>1531.39</v>
      </c>
      <c r="F1796" s="114">
        <v>0</v>
      </c>
      <c r="G1796" s="114">
        <v>90.29</v>
      </c>
      <c r="H1796" s="114">
        <v>0</v>
      </c>
      <c r="I1796" s="114">
        <v>0</v>
      </c>
      <c r="J1796" s="91">
        <f t="shared" ref="J1796:J1859" si="95">SUM(E1796:I1796)</f>
        <v>1621.68</v>
      </c>
      <c r="K1796" s="118" t="str">
        <f>IFERROR(VLOOKUP(C1796,'CEDARS School FRPL'!$C$4:$H$2393,6,FALSE),"No")</f>
        <v>No</v>
      </c>
      <c r="L1796" s="118" t="str">
        <f>VLOOKUP(A1796,'District Data'!$A$2:$P$321,14,FALSE)</f>
        <v>Yes</v>
      </c>
      <c r="M1796" s="120" t="str">
        <f>IFERROR(IF(AND(VLOOKUP(C1796,'Package 218'!$D:$D,1,FALSE)=C1796,VLOOKUP(C1796,'Package 218'!$D:$F,3,FALSE)="Yes",VLOOKUP(A1796,'District Data'!$A$2:$O$321,14,FALSE)="Yes"),"Yes","No"),"No")</f>
        <v>No</v>
      </c>
      <c r="N1796" s="23" t="str">
        <f t="shared" ref="N1796:N1859" si="96">IF(AND(M1796="Yes",K1796="Yes"),"Yes","No")</f>
        <v>No</v>
      </c>
      <c r="O1796" s="131" t="str">
        <f t="shared" ref="O1796:O1859" si="97">TEXT(N1796, "Yes")</f>
        <v>No</v>
      </c>
    </row>
    <row r="1797" spans="1:15" x14ac:dyDescent="0.25">
      <c r="A1797" s="136" t="s">
        <v>1928</v>
      </c>
      <c r="B1797" s="136" t="s">
        <v>3171</v>
      </c>
      <c r="C1797" s="26">
        <v>2191</v>
      </c>
      <c r="D1797" s="26" t="s">
        <v>1939</v>
      </c>
      <c r="E1797" s="114">
        <v>362.5</v>
      </c>
      <c r="F1797" s="114">
        <v>0</v>
      </c>
      <c r="G1797" s="114">
        <v>0</v>
      </c>
      <c r="H1797" s="114">
        <v>0</v>
      </c>
      <c r="I1797" s="114">
        <v>0</v>
      </c>
      <c r="J1797" s="91">
        <f t="shared" si="95"/>
        <v>362.5</v>
      </c>
      <c r="K1797" s="118" t="str">
        <f>IFERROR(VLOOKUP(C1797,'CEDARS School FRPL'!$C$4:$H$2393,6,FALSE),"No")</f>
        <v>Yes</v>
      </c>
      <c r="L1797" s="118" t="str">
        <f>VLOOKUP(A1797,'District Data'!$A$2:$P$321,14,FALSE)</f>
        <v>Yes</v>
      </c>
      <c r="M1797" s="120" t="str">
        <f>IFERROR(IF(AND(VLOOKUP(C1797,'Package 218'!$D:$D,1,FALSE)=C1797,VLOOKUP(C1797,'Package 218'!$D:$F,3,FALSE)="Yes",VLOOKUP(A1797,'District Data'!$A$2:$O$321,14,FALSE)="Yes"),"Yes","No"),"No")</f>
        <v>Yes</v>
      </c>
      <c r="N1797" s="23" t="str">
        <f t="shared" si="96"/>
        <v>Yes</v>
      </c>
      <c r="O1797" s="131" t="str">
        <f t="shared" si="97"/>
        <v>Yes</v>
      </c>
    </row>
    <row r="1798" spans="1:15" x14ac:dyDescent="0.25">
      <c r="A1798" s="136" t="s">
        <v>1928</v>
      </c>
      <c r="B1798" s="136" t="s">
        <v>3171</v>
      </c>
      <c r="C1798" s="26">
        <v>2218</v>
      </c>
      <c r="D1798" s="26" t="s">
        <v>1940</v>
      </c>
      <c r="E1798" s="114">
        <v>302.27999999999997</v>
      </c>
      <c r="F1798" s="114">
        <v>0</v>
      </c>
      <c r="G1798" s="114">
        <v>0</v>
      </c>
      <c r="H1798" s="114">
        <v>0</v>
      </c>
      <c r="I1798" s="114">
        <v>0</v>
      </c>
      <c r="J1798" s="91">
        <f t="shared" si="95"/>
        <v>302.27999999999997</v>
      </c>
      <c r="K1798" s="118" t="str">
        <f>IFERROR(VLOOKUP(C1798,'CEDARS School FRPL'!$C$4:$H$2393,6,FALSE),"No")</f>
        <v>Yes</v>
      </c>
      <c r="L1798" s="118" t="str">
        <f>VLOOKUP(A1798,'District Data'!$A$2:$P$321,14,FALSE)</f>
        <v>Yes</v>
      </c>
      <c r="M1798" s="120" t="str">
        <f>IFERROR(IF(AND(VLOOKUP(C1798,'Package 218'!$D:$D,1,FALSE)=C1798,VLOOKUP(C1798,'Package 218'!$D:$F,3,FALSE)="Yes",VLOOKUP(A1798,'District Data'!$A$2:$O$321,14,FALSE)="Yes"),"Yes","No"),"No")</f>
        <v>Yes</v>
      </c>
      <c r="N1798" s="23" t="str">
        <f t="shared" si="96"/>
        <v>Yes</v>
      </c>
      <c r="O1798" s="131" t="str">
        <f t="shared" si="97"/>
        <v>Yes</v>
      </c>
    </row>
    <row r="1799" spans="1:15" x14ac:dyDescent="0.25">
      <c r="A1799" s="136" t="s">
        <v>1928</v>
      </c>
      <c r="B1799" s="136" t="s">
        <v>3171</v>
      </c>
      <c r="C1799" s="26">
        <v>2258</v>
      </c>
      <c r="D1799" s="26" t="s">
        <v>1941</v>
      </c>
      <c r="E1799" s="114">
        <v>479.23</v>
      </c>
      <c r="F1799" s="114">
        <v>0</v>
      </c>
      <c r="G1799" s="114">
        <v>0</v>
      </c>
      <c r="H1799" s="114">
        <v>0</v>
      </c>
      <c r="I1799" s="114">
        <v>0</v>
      </c>
      <c r="J1799" s="91">
        <f t="shared" si="95"/>
        <v>479.23</v>
      </c>
      <c r="K1799" s="118" t="str">
        <f>IFERROR(VLOOKUP(C1799,'CEDARS School FRPL'!$C$4:$H$2393,6,FALSE),"No")</f>
        <v>No</v>
      </c>
      <c r="L1799" s="118" t="str">
        <f>VLOOKUP(A1799,'District Data'!$A$2:$P$321,14,FALSE)</f>
        <v>Yes</v>
      </c>
      <c r="M1799" s="120" t="str">
        <f>IFERROR(IF(AND(VLOOKUP(C1799,'Package 218'!$D:$D,1,FALSE)=C1799,VLOOKUP(C1799,'Package 218'!$D:$F,3,FALSE)="Yes",VLOOKUP(A1799,'District Data'!$A$2:$O$321,14,FALSE)="Yes"),"Yes","No"),"No")</f>
        <v>No</v>
      </c>
      <c r="N1799" s="23" t="str">
        <f t="shared" si="96"/>
        <v>No</v>
      </c>
      <c r="O1799" s="131" t="str">
        <f t="shared" si="97"/>
        <v>No</v>
      </c>
    </row>
    <row r="1800" spans="1:15" x14ac:dyDescent="0.25">
      <c r="A1800" s="136" t="s">
        <v>1928</v>
      </c>
      <c r="B1800" s="136" t="s">
        <v>3171</v>
      </c>
      <c r="C1800" s="26">
        <v>2296</v>
      </c>
      <c r="D1800" s="26" t="s">
        <v>1942</v>
      </c>
      <c r="E1800" s="114">
        <v>303.89999999999998</v>
      </c>
      <c r="F1800" s="114">
        <v>0</v>
      </c>
      <c r="G1800" s="114">
        <v>0</v>
      </c>
      <c r="H1800" s="114">
        <v>0</v>
      </c>
      <c r="I1800" s="114">
        <v>0</v>
      </c>
      <c r="J1800" s="91">
        <f t="shared" si="95"/>
        <v>303.89999999999998</v>
      </c>
      <c r="K1800" s="118" t="str">
        <f>IFERROR(VLOOKUP(C1800,'CEDARS School FRPL'!$C$4:$H$2393,6,FALSE),"No")</f>
        <v>No</v>
      </c>
      <c r="L1800" s="118" t="str">
        <f>VLOOKUP(A1800,'District Data'!$A$2:$P$321,14,FALSE)</f>
        <v>Yes</v>
      </c>
      <c r="M1800" s="120" t="str">
        <f>IFERROR(IF(AND(VLOOKUP(C1800,'Package 218'!$D:$D,1,FALSE)=C1800,VLOOKUP(C1800,'Package 218'!$D:$F,3,FALSE)="Yes",VLOOKUP(A1800,'District Data'!$A$2:$O$321,14,FALSE)="Yes"),"Yes","No"),"No")</f>
        <v>No</v>
      </c>
      <c r="N1800" s="23" t="str">
        <f t="shared" si="96"/>
        <v>No</v>
      </c>
      <c r="O1800" s="131" t="str">
        <f t="shared" si="97"/>
        <v>No</v>
      </c>
    </row>
    <row r="1801" spans="1:15" x14ac:dyDescent="0.25">
      <c r="A1801" s="136" t="s">
        <v>1928</v>
      </c>
      <c r="B1801" s="136" t="s">
        <v>3171</v>
      </c>
      <c r="C1801" s="26">
        <v>2312</v>
      </c>
      <c r="D1801" s="26" t="s">
        <v>1943</v>
      </c>
      <c r="E1801" s="114">
        <v>348.79</v>
      </c>
      <c r="F1801" s="114">
        <v>0</v>
      </c>
      <c r="G1801" s="114">
        <v>0</v>
      </c>
      <c r="H1801" s="114">
        <v>0</v>
      </c>
      <c r="I1801" s="114">
        <v>0</v>
      </c>
      <c r="J1801" s="91">
        <f t="shared" si="95"/>
        <v>348.79</v>
      </c>
      <c r="K1801" s="118" t="str">
        <f>IFERROR(VLOOKUP(C1801,'CEDARS School FRPL'!$C$4:$H$2393,6,FALSE),"No")</f>
        <v>Yes</v>
      </c>
      <c r="L1801" s="118" t="str">
        <f>VLOOKUP(A1801,'District Data'!$A$2:$P$321,14,FALSE)</f>
        <v>Yes</v>
      </c>
      <c r="M1801" s="120" t="str">
        <f>IFERROR(IF(AND(VLOOKUP(C1801,'Package 218'!$D:$D,1,FALSE)=C1801,VLOOKUP(C1801,'Package 218'!$D:$F,3,FALSE)="Yes",VLOOKUP(A1801,'District Data'!$A$2:$O$321,14,FALSE)="Yes"),"Yes","No"),"No")</f>
        <v>Yes</v>
      </c>
      <c r="N1801" s="23" t="str">
        <f t="shared" si="96"/>
        <v>Yes</v>
      </c>
      <c r="O1801" s="131" t="str">
        <f t="shared" si="97"/>
        <v>Yes</v>
      </c>
    </row>
    <row r="1802" spans="1:15" x14ac:dyDescent="0.25">
      <c r="A1802" s="136" t="s">
        <v>1928</v>
      </c>
      <c r="B1802" s="136" t="s">
        <v>3171</v>
      </c>
      <c r="C1802" s="26">
        <v>2381</v>
      </c>
      <c r="D1802" s="26" t="s">
        <v>1944</v>
      </c>
      <c r="E1802" s="114">
        <v>363.9</v>
      </c>
      <c r="F1802" s="114">
        <v>0</v>
      </c>
      <c r="G1802" s="114">
        <v>0</v>
      </c>
      <c r="H1802" s="114">
        <v>0</v>
      </c>
      <c r="I1802" s="114">
        <v>0</v>
      </c>
      <c r="J1802" s="91">
        <f t="shared" si="95"/>
        <v>363.9</v>
      </c>
      <c r="K1802" s="118" t="str">
        <f>IFERROR(VLOOKUP(C1802,'CEDARS School FRPL'!$C$4:$H$2393,6,FALSE),"No")</f>
        <v>Yes</v>
      </c>
      <c r="L1802" s="118" t="str">
        <f>VLOOKUP(A1802,'District Data'!$A$2:$P$321,14,FALSE)</f>
        <v>Yes</v>
      </c>
      <c r="M1802" s="120" t="str">
        <f>IFERROR(IF(AND(VLOOKUP(C1802,'Package 218'!$D:$D,1,FALSE)=C1802,VLOOKUP(C1802,'Package 218'!$D:$F,3,FALSE)="Yes",VLOOKUP(A1802,'District Data'!$A$2:$O$321,14,FALSE)="Yes"),"Yes","No"),"No")</f>
        <v>Yes</v>
      </c>
      <c r="N1802" s="23" t="str">
        <f t="shared" si="96"/>
        <v>Yes</v>
      </c>
      <c r="O1802" s="131" t="str">
        <f t="shared" si="97"/>
        <v>Yes</v>
      </c>
    </row>
    <row r="1803" spans="1:15" x14ac:dyDescent="0.25">
      <c r="A1803" s="136" t="s">
        <v>1928</v>
      </c>
      <c r="B1803" s="136" t="s">
        <v>3171</v>
      </c>
      <c r="C1803" s="26">
        <v>2401</v>
      </c>
      <c r="D1803" s="26" t="s">
        <v>1945</v>
      </c>
      <c r="E1803" s="114">
        <v>292.04000000000002</v>
      </c>
      <c r="F1803" s="114">
        <v>0</v>
      </c>
      <c r="G1803" s="114">
        <v>0</v>
      </c>
      <c r="H1803" s="114">
        <v>0</v>
      </c>
      <c r="I1803" s="114">
        <v>0</v>
      </c>
      <c r="J1803" s="91">
        <f t="shared" si="95"/>
        <v>292.04000000000002</v>
      </c>
      <c r="K1803" s="118" t="str">
        <f>IFERROR(VLOOKUP(C1803,'CEDARS School FRPL'!$C$4:$H$2393,6,FALSE),"No")</f>
        <v>No</v>
      </c>
      <c r="L1803" s="118" t="str">
        <f>VLOOKUP(A1803,'District Data'!$A$2:$P$321,14,FALSE)</f>
        <v>Yes</v>
      </c>
      <c r="M1803" s="120" t="str">
        <f>IFERROR(IF(AND(VLOOKUP(C1803,'Package 218'!$D:$D,1,FALSE)=C1803,VLOOKUP(C1803,'Package 218'!$D:$F,3,FALSE)="Yes",VLOOKUP(A1803,'District Data'!$A$2:$O$321,14,FALSE)="Yes"),"Yes","No"),"No")</f>
        <v>No</v>
      </c>
      <c r="N1803" s="23" t="str">
        <f t="shared" si="96"/>
        <v>No</v>
      </c>
      <c r="O1803" s="131" t="str">
        <f t="shared" si="97"/>
        <v>No</v>
      </c>
    </row>
    <row r="1804" spans="1:15" x14ac:dyDescent="0.25">
      <c r="A1804" s="136" t="s">
        <v>1928</v>
      </c>
      <c r="B1804" s="136" t="s">
        <v>3171</v>
      </c>
      <c r="C1804" s="26">
        <v>2479</v>
      </c>
      <c r="D1804" s="26" t="s">
        <v>1946</v>
      </c>
      <c r="E1804" s="114">
        <v>1398.64</v>
      </c>
      <c r="F1804" s="114">
        <v>0</v>
      </c>
      <c r="G1804" s="114">
        <v>55.75</v>
      </c>
      <c r="H1804" s="114">
        <v>0</v>
      </c>
      <c r="I1804" s="114">
        <v>0</v>
      </c>
      <c r="J1804" s="91">
        <f t="shared" si="95"/>
        <v>1454.39</v>
      </c>
      <c r="K1804" s="118" t="str">
        <f>IFERROR(VLOOKUP(C1804,'CEDARS School FRPL'!$C$4:$H$2393,6,FALSE),"No")</f>
        <v>Yes</v>
      </c>
      <c r="L1804" s="118" t="str">
        <f>VLOOKUP(A1804,'District Data'!$A$2:$P$321,14,FALSE)</f>
        <v>Yes</v>
      </c>
      <c r="M1804" s="120" t="str">
        <f>IFERROR(IF(AND(VLOOKUP(C1804,'Package 218'!$D:$D,1,FALSE)=C1804,VLOOKUP(C1804,'Package 218'!$D:$F,3,FALSE)="Yes",VLOOKUP(A1804,'District Data'!$A$2:$O$321,14,FALSE)="Yes"),"Yes","No"),"No")</f>
        <v>Yes</v>
      </c>
      <c r="N1804" s="23" t="str">
        <f t="shared" si="96"/>
        <v>Yes</v>
      </c>
      <c r="O1804" s="131" t="str">
        <f t="shared" si="97"/>
        <v>Yes</v>
      </c>
    </row>
    <row r="1805" spans="1:15" x14ac:dyDescent="0.25">
      <c r="A1805" s="136" t="s">
        <v>1928</v>
      </c>
      <c r="B1805" s="136" t="s">
        <v>3171</v>
      </c>
      <c r="C1805" s="26">
        <v>2708</v>
      </c>
      <c r="D1805" s="26" t="s">
        <v>579</v>
      </c>
      <c r="E1805" s="114">
        <v>250.9</v>
      </c>
      <c r="F1805" s="114">
        <v>0</v>
      </c>
      <c r="G1805" s="114">
        <v>0</v>
      </c>
      <c r="H1805" s="114">
        <v>0</v>
      </c>
      <c r="I1805" s="114">
        <v>0</v>
      </c>
      <c r="J1805" s="91">
        <f t="shared" si="95"/>
        <v>250.9</v>
      </c>
      <c r="K1805" s="118" t="str">
        <f>IFERROR(VLOOKUP(C1805,'CEDARS School FRPL'!$C$4:$H$2393,6,FALSE),"No")</f>
        <v>Yes</v>
      </c>
      <c r="L1805" s="118" t="str">
        <f>VLOOKUP(A1805,'District Data'!$A$2:$P$321,14,FALSE)</f>
        <v>Yes</v>
      </c>
      <c r="M1805" s="120" t="str">
        <f>IFERROR(IF(AND(VLOOKUP(C1805,'Package 218'!$D:$D,1,FALSE)=C1805,VLOOKUP(C1805,'Package 218'!$D:$F,3,FALSE)="Yes",VLOOKUP(A1805,'District Data'!$A$2:$O$321,14,FALSE)="Yes"),"Yes","No"),"No")</f>
        <v>Yes</v>
      </c>
      <c r="N1805" s="23" t="str">
        <f t="shared" si="96"/>
        <v>Yes</v>
      </c>
      <c r="O1805" s="131" t="str">
        <f t="shared" si="97"/>
        <v>Yes</v>
      </c>
    </row>
    <row r="1806" spans="1:15" x14ac:dyDescent="0.25">
      <c r="A1806" s="136" t="s">
        <v>1928</v>
      </c>
      <c r="B1806" s="136" t="s">
        <v>3171</v>
      </c>
      <c r="C1806" s="26">
        <v>2950</v>
      </c>
      <c r="D1806" s="26" t="s">
        <v>1947</v>
      </c>
      <c r="E1806" s="114">
        <v>283.87</v>
      </c>
      <c r="F1806" s="114">
        <v>0</v>
      </c>
      <c r="G1806" s="114">
        <v>0</v>
      </c>
      <c r="H1806" s="114">
        <v>0</v>
      </c>
      <c r="I1806" s="114">
        <v>0</v>
      </c>
      <c r="J1806" s="91">
        <f t="shared" si="95"/>
        <v>283.87</v>
      </c>
      <c r="K1806" s="118" t="str">
        <f>IFERROR(VLOOKUP(C1806,'CEDARS School FRPL'!$C$4:$H$2393,6,FALSE),"No")</f>
        <v>Yes</v>
      </c>
      <c r="L1806" s="118" t="str">
        <f>VLOOKUP(A1806,'District Data'!$A$2:$P$321,14,FALSE)</f>
        <v>Yes</v>
      </c>
      <c r="M1806" s="120" t="str">
        <f>IFERROR(IF(AND(VLOOKUP(C1806,'Package 218'!$D:$D,1,FALSE)=C1806,VLOOKUP(C1806,'Package 218'!$D:$F,3,FALSE)="Yes",VLOOKUP(A1806,'District Data'!$A$2:$O$321,14,FALSE)="Yes"),"Yes","No"),"No")</f>
        <v>Yes</v>
      </c>
      <c r="N1806" s="23" t="str">
        <f t="shared" si="96"/>
        <v>Yes</v>
      </c>
      <c r="O1806" s="131" t="str">
        <f t="shared" si="97"/>
        <v>Yes</v>
      </c>
    </row>
    <row r="1807" spans="1:15" x14ac:dyDescent="0.25">
      <c r="A1807" s="136" t="s">
        <v>1928</v>
      </c>
      <c r="B1807" s="136" t="s">
        <v>3171</v>
      </c>
      <c r="C1807" s="26">
        <v>2951</v>
      </c>
      <c r="D1807" s="26" t="s">
        <v>1948</v>
      </c>
      <c r="E1807" s="114">
        <v>406.31</v>
      </c>
      <c r="F1807" s="114">
        <v>0</v>
      </c>
      <c r="G1807" s="114">
        <v>0</v>
      </c>
      <c r="H1807" s="114">
        <v>0</v>
      </c>
      <c r="I1807" s="114">
        <v>0</v>
      </c>
      <c r="J1807" s="91">
        <f t="shared" si="95"/>
        <v>406.31</v>
      </c>
      <c r="K1807" s="118" t="str">
        <f>IFERROR(VLOOKUP(C1807,'CEDARS School FRPL'!$C$4:$H$2393,6,FALSE),"No")</f>
        <v>Yes</v>
      </c>
      <c r="L1807" s="118" t="str">
        <f>VLOOKUP(A1807,'District Data'!$A$2:$P$321,14,FALSE)</f>
        <v>Yes</v>
      </c>
      <c r="M1807" s="120" t="str">
        <f>IFERROR(IF(AND(VLOOKUP(C1807,'Package 218'!$D:$D,1,FALSE)=C1807,VLOOKUP(C1807,'Package 218'!$D:$F,3,FALSE)="Yes",VLOOKUP(A1807,'District Data'!$A$2:$O$321,14,FALSE)="Yes"),"Yes","No"),"No")</f>
        <v>Yes</v>
      </c>
      <c r="N1807" s="23" t="str">
        <f t="shared" si="96"/>
        <v>Yes</v>
      </c>
      <c r="O1807" s="131" t="str">
        <f t="shared" si="97"/>
        <v>Yes</v>
      </c>
    </row>
    <row r="1808" spans="1:15" x14ac:dyDescent="0.25">
      <c r="A1808" s="136" t="s">
        <v>1928</v>
      </c>
      <c r="B1808" s="136" t="s">
        <v>3171</v>
      </c>
      <c r="C1808" s="26">
        <v>2952</v>
      </c>
      <c r="D1808" s="26" t="s">
        <v>1949</v>
      </c>
      <c r="E1808" s="114">
        <v>298.89999999999998</v>
      </c>
      <c r="F1808" s="114">
        <v>0</v>
      </c>
      <c r="G1808" s="114">
        <v>0</v>
      </c>
      <c r="H1808" s="114">
        <v>0</v>
      </c>
      <c r="I1808" s="114">
        <v>0</v>
      </c>
      <c r="J1808" s="91">
        <f t="shared" si="95"/>
        <v>298.89999999999998</v>
      </c>
      <c r="K1808" s="118" t="str">
        <f>IFERROR(VLOOKUP(C1808,'CEDARS School FRPL'!$C$4:$H$2393,6,FALSE),"No")</f>
        <v>Yes</v>
      </c>
      <c r="L1808" s="118" t="str">
        <f>VLOOKUP(A1808,'District Data'!$A$2:$P$321,14,FALSE)</f>
        <v>Yes</v>
      </c>
      <c r="M1808" s="120" t="str">
        <f>IFERROR(IF(AND(VLOOKUP(C1808,'Package 218'!$D:$D,1,FALSE)=C1808,VLOOKUP(C1808,'Package 218'!$D:$F,3,FALSE)="Yes",VLOOKUP(A1808,'District Data'!$A$2:$O$321,14,FALSE)="Yes"),"Yes","No"),"No")</f>
        <v>Yes</v>
      </c>
      <c r="N1808" s="23" t="str">
        <f t="shared" si="96"/>
        <v>Yes</v>
      </c>
      <c r="O1808" s="131" t="str">
        <f t="shared" si="97"/>
        <v>Yes</v>
      </c>
    </row>
    <row r="1809" spans="1:15" x14ac:dyDescent="0.25">
      <c r="A1809" s="136" t="s">
        <v>1928</v>
      </c>
      <c r="B1809" s="136" t="s">
        <v>3171</v>
      </c>
      <c r="C1809" s="26">
        <v>3007</v>
      </c>
      <c r="D1809" s="26" t="s">
        <v>1950</v>
      </c>
      <c r="E1809" s="114">
        <v>463.34</v>
      </c>
      <c r="F1809" s="114">
        <v>0</v>
      </c>
      <c r="G1809" s="114">
        <v>0</v>
      </c>
      <c r="H1809" s="114">
        <v>0</v>
      </c>
      <c r="I1809" s="114">
        <v>0</v>
      </c>
      <c r="J1809" s="91">
        <f t="shared" si="95"/>
        <v>463.34</v>
      </c>
      <c r="K1809" s="118" t="str">
        <f>IFERROR(VLOOKUP(C1809,'CEDARS School FRPL'!$C$4:$H$2393,6,FALSE),"No")</f>
        <v>No</v>
      </c>
      <c r="L1809" s="118" t="str">
        <f>VLOOKUP(A1809,'District Data'!$A$2:$P$321,14,FALSE)</f>
        <v>Yes</v>
      </c>
      <c r="M1809" s="120" t="str">
        <f>IFERROR(IF(AND(VLOOKUP(C1809,'Package 218'!$D:$D,1,FALSE)=C1809,VLOOKUP(C1809,'Package 218'!$D:$F,3,FALSE)="Yes",VLOOKUP(A1809,'District Data'!$A$2:$O$321,14,FALSE)="Yes"),"Yes","No"),"No")</f>
        <v>No</v>
      </c>
      <c r="N1809" s="23" t="str">
        <f t="shared" si="96"/>
        <v>No</v>
      </c>
      <c r="O1809" s="131" t="str">
        <f t="shared" si="97"/>
        <v>No</v>
      </c>
    </row>
    <row r="1810" spans="1:15" x14ac:dyDescent="0.25">
      <c r="A1810" s="136" t="s">
        <v>1928</v>
      </c>
      <c r="B1810" s="136" t="s">
        <v>3171</v>
      </c>
      <c r="C1810" s="26">
        <v>3008</v>
      </c>
      <c r="D1810" s="26" t="s">
        <v>1951</v>
      </c>
      <c r="E1810" s="114">
        <v>323.05</v>
      </c>
      <c r="F1810" s="114">
        <v>0</v>
      </c>
      <c r="G1810" s="114">
        <v>17.349999999999998</v>
      </c>
      <c r="H1810" s="114">
        <v>0</v>
      </c>
      <c r="I1810" s="114">
        <v>0</v>
      </c>
      <c r="J1810" s="91">
        <f t="shared" si="95"/>
        <v>340.40000000000003</v>
      </c>
      <c r="K1810" s="118" t="str">
        <f>IFERROR(VLOOKUP(C1810,'CEDARS School FRPL'!$C$4:$H$2393,6,FALSE),"No")</f>
        <v>No</v>
      </c>
      <c r="L1810" s="118" t="str">
        <f>VLOOKUP(A1810,'District Data'!$A$2:$P$321,14,FALSE)</f>
        <v>Yes</v>
      </c>
      <c r="M1810" s="120" t="str">
        <f>IFERROR(IF(AND(VLOOKUP(C1810,'Package 218'!$D:$D,1,FALSE)=C1810,VLOOKUP(C1810,'Package 218'!$D:$F,3,FALSE)="Yes",VLOOKUP(A1810,'District Data'!$A$2:$O$321,14,FALSE)="Yes"),"Yes","No"),"No")</f>
        <v>No</v>
      </c>
      <c r="N1810" s="23" t="str">
        <f t="shared" si="96"/>
        <v>No</v>
      </c>
      <c r="O1810" s="131" t="str">
        <f t="shared" si="97"/>
        <v>No</v>
      </c>
    </row>
    <row r="1811" spans="1:15" x14ac:dyDescent="0.25">
      <c r="A1811" s="136" t="s">
        <v>1928</v>
      </c>
      <c r="B1811" s="136" t="s">
        <v>3171</v>
      </c>
      <c r="C1811" s="26">
        <v>3063</v>
      </c>
      <c r="D1811" s="26" t="s">
        <v>1952</v>
      </c>
      <c r="E1811" s="114">
        <v>333.55</v>
      </c>
      <c r="F1811" s="114">
        <v>0</v>
      </c>
      <c r="G1811" s="114">
        <v>0</v>
      </c>
      <c r="H1811" s="114">
        <v>0</v>
      </c>
      <c r="I1811" s="114">
        <v>0</v>
      </c>
      <c r="J1811" s="91">
        <f t="shared" si="95"/>
        <v>333.55</v>
      </c>
      <c r="K1811" s="118" t="str">
        <f>IFERROR(VLOOKUP(C1811,'CEDARS School FRPL'!$C$4:$H$2393,6,FALSE),"No")</f>
        <v>Yes</v>
      </c>
      <c r="L1811" s="118" t="str">
        <f>VLOOKUP(A1811,'District Data'!$A$2:$P$321,14,FALSE)</f>
        <v>Yes</v>
      </c>
      <c r="M1811" s="120" t="str">
        <f>IFERROR(IF(AND(VLOOKUP(C1811,'Package 218'!$D:$D,1,FALSE)=C1811,VLOOKUP(C1811,'Package 218'!$D:$F,3,FALSE)="Yes",VLOOKUP(A1811,'District Data'!$A$2:$O$321,14,FALSE)="Yes"),"Yes","No"),"No")</f>
        <v>Yes</v>
      </c>
      <c r="N1811" s="23" t="str">
        <f t="shared" si="96"/>
        <v>Yes</v>
      </c>
      <c r="O1811" s="131" t="str">
        <f t="shared" si="97"/>
        <v>Yes</v>
      </c>
    </row>
    <row r="1812" spans="1:15" x14ac:dyDescent="0.25">
      <c r="A1812" s="136" t="s">
        <v>1928</v>
      </c>
      <c r="B1812" s="136" t="s">
        <v>3171</v>
      </c>
      <c r="C1812" s="26">
        <v>3189</v>
      </c>
      <c r="D1812" s="26" t="s">
        <v>1953</v>
      </c>
      <c r="E1812" s="114">
        <v>1322.27</v>
      </c>
      <c r="F1812" s="114">
        <v>0</v>
      </c>
      <c r="G1812" s="114">
        <v>56.36</v>
      </c>
      <c r="H1812" s="114">
        <v>0</v>
      </c>
      <c r="I1812" s="114">
        <v>0</v>
      </c>
      <c r="J1812" s="91">
        <f t="shared" si="95"/>
        <v>1378.6299999999999</v>
      </c>
      <c r="K1812" s="118" t="str">
        <f>IFERROR(VLOOKUP(C1812,'CEDARS School FRPL'!$C$4:$H$2393,6,FALSE),"No")</f>
        <v>Yes</v>
      </c>
      <c r="L1812" s="118" t="str">
        <f>VLOOKUP(A1812,'District Data'!$A$2:$P$321,14,FALSE)</f>
        <v>Yes</v>
      </c>
      <c r="M1812" s="120" t="str">
        <f>IFERROR(IF(AND(VLOOKUP(C1812,'Package 218'!$D:$D,1,FALSE)=C1812,VLOOKUP(C1812,'Package 218'!$D:$F,3,FALSE)="Yes",VLOOKUP(A1812,'District Data'!$A$2:$O$321,14,FALSE)="Yes"),"Yes","No"),"No")</f>
        <v>Yes</v>
      </c>
      <c r="N1812" s="23" t="str">
        <f t="shared" si="96"/>
        <v>Yes</v>
      </c>
      <c r="O1812" s="131" t="str">
        <f t="shared" si="97"/>
        <v>Yes</v>
      </c>
    </row>
    <row r="1813" spans="1:15" x14ac:dyDescent="0.25">
      <c r="A1813" s="136" t="s">
        <v>1928</v>
      </c>
      <c r="B1813" s="136" t="s">
        <v>3171</v>
      </c>
      <c r="C1813" s="26">
        <v>3190</v>
      </c>
      <c r="D1813" s="26" t="s">
        <v>1954</v>
      </c>
      <c r="E1813" s="114">
        <v>438.17</v>
      </c>
      <c r="F1813" s="114">
        <v>1.7</v>
      </c>
      <c r="G1813" s="114">
        <v>0</v>
      </c>
      <c r="H1813" s="114">
        <v>0</v>
      </c>
      <c r="I1813" s="114">
        <v>0</v>
      </c>
      <c r="J1813" s="91">
        <f t="shared" si="95"/>
        <v>439.87</v>
      </c>
      <c r="K1813" s="118" t="str">
        <f>IFERROR(VLOOKUP(C1813,'CEDARS School FRPL'!$C$4:$H$2393,6,FALSE),"No")</f>
        <v>Yes</v>
      </c>
      <c r="L1813" s="118" t="str">
        <f>VLOOKUP(A1813,'District Data'!$A$2:$P$321,14,FALSE)</f>
        <v>Yes</v>
      </c>
      <c r="M1813" s="120" t="str">
        <f>IFERROR(IF(AND(VLOOKUP(C1813,'Package 218'!$D:$D,1,FALSE)=C1813,VLOOKUP(C1813,'Package 218'!$D:$F,3,FALSE)="Yes",VLOOKUP(A1813,'District Data'!$A$2:$O$321,14,FALSE)="Yes"),"Yes","No"),"No")</f>
        <v>Yes</v>
      </c>
      <c r="N1813" s="23" t="str">
        <f t="shared" si="96"/>
        <v>Yes</v>
      </c>
      <c r="O1813" s="131" t="str">
        <f t="shared" si="97"/>
        <v>Yes</v>
      </c>
    </row>
    <row r="1814" spans="1:15" x14ac:dyDescent="0.25">
      <c r="A1814" s="136" t="s">
        <v>1928</v>
      </c>
      <c r="B1814" s="136" t="s">
        <v>3171</v>
      </c>
      <c r="C1814" s="26">
        <v>3257</v>
      </c>
      <c r="D1814" s="26" t="s">
        <v>1955</v>
      </c>
      <c r="E1814" s="114">
        <v>670.31</v>
      </c>
      <c r="F1814" s="114">
        <v>0</v>
      </c>
      <c r="G1814" s="114">
        <v>0</v>
      </c>
      <c r="H1814" s="114">
        <v>0</v>
      </c>
      <c r="I1814" s="114">
        <v>0</v>
      </c>
      <c r="J1814" s="91">
        <f t="shared" si="95"/>
        <v>670.31</v>
      </c>
      <c r="K1814" s="118" t="str">
        <f>IFERROR(VLOOKUP(C1814,'CEDARS School FRPL'!$C$4:$H$2393,6,FALSE),"No")</f>
        <v>Yes</v>
      </c>
      <c r="L1814" s="118" t="str">
        <f>VLOOKUP(A1814,'District Data'!$A$2:$P$321,14,FALSE)</f>
        <v>Yes</v>
      </c>
      <c r="M1814" s="120" t="str">
        <f>IFERROR(IF(AND(VLOOKUP(C1814,'Package 218'!$D:$D,1,FALSE)=C1814,VLOOKUP(C1814,'Package 218'!$D:$F,3,FALSE)="Yes",VLOOKUP(A1814,'District Data'!$A$2:$O$321,14,FALSE)="Yes"),"Yes","No"),"No")</f>
        <v>Yes</v>
      </c>
      <c r="N1814" s="23" t="str">
        <f t="shared" si="96"/>
        <v>Yes</v>
      </c>
      <c r="O1814" s="131" t="str">
        <f t="shared" si="97"/>
        <v>Yes</v>
      </c>
    </row>
    <row r="1815" spans="1:15" x14ac:dyDescent="0.25">
      <c r="A1815" s="136" t="s">
        <v>1928</v>
      </c>
      <c r="B1815" s="136" t="s">
        <v>3171</v>
      </c>
      <c r="C1815" s="26">
        <v>3258</v>
      </c>
      <c r="D1815" s="26" t="s">
        <v>1956</v>
      </c>
      <c r="E1815" s="114">
        <v>487.62</v>
      </c>
      <c r="F1815" s="114">
        <v>0</v>
      </c>
      <c r="G1815" s="114">
        <v>0</v>
      </c>
      <c r="H1815" s="114">
        <v>0</v>
      </c>
      <c r="I1815" s="114">
        <v>0</v>
      </c>
      <c r="J1815" s="91">
        <f t="shared" si="95"/>
        <v>487.62</v>
      </c>
      <c r="K1815" s="118" t="str">
        <f>IFERROR(VLOOKUP(C1815,'CEDARS School FRPL'!$C$4:$H$2393,6,FALSE),"No")</f>
        <v>Yes</v>
      </c>
      <c r="L1815" s="118" t="str">
        <f>VLOOKUP(A1815,'District Data'!$A$2:$P$321,14,FALSE)</f>
        <v>Yes</v>
      </c>
      <c r="M1815" s="120" t="str">
        <f>IFERROR(IF(AND(VLOOKUP(C1815,'Package 218'!$D:$D,1,FALSE)=C1815,VLOOKUP(C1815,'Package 218'!$D:$F,3,FALSE)="Yes",VLOOKUP(A1815,'District Data'!$A$2:$O$321,14,FALSE)="Yes"),"Yes","No"),"No")</f>
        <v>Yes</v>
      </c>
      <c r="N1815" s="23" t="str">
        <f t="shared" si="96"/>
        <v>Yes</v>
      </c>
      <c r="O1815" s="131" t="str">
        <f t="shared" si="97"/>
        <v>Yes</v>
      </c>
    </row>
    <row r="1816" spans="1:15" x14ac:dyDescent="0.25">
      <c r="A1816" s="136" t="s">
        <v>1928</v>
      </c>
      <c r="B1816" s="136" t="s">
        <v>3171</v>
      </c>
      <c r="C1816" s="26">
        <v>3356</v>
      </c>
      <c r="D1816" s="26" t="s">
        <v>660</v>
      </c>
      <c r="E1816" s="114">
        <v>974.01</v>
      </c>
      <c r="F1816" s="114">
        <v>0</v>
      </c>
      <c r="G1816" s="114">
        <v>0</v>
      </c>
      <c r="H1816" s="114">
        <v>0</v>
      </c>
      <c r="I1816" s="114">
        <v>0</v>
      </c>
      <c r="J1816" s="91">
        <f t="shared" si="95"/>
        <v>974.01</v>
      </c>
      <c r="K1816" s="118" t="str">
        <f>IFERROR(VLOOKUP(C1816,'CEDARS School FRPL'!$C$4:$H$2393,6,FALSE),"No")</f>
        <v>No</v>
      </c>
      <c r="L1816" s="118" t="str">
        <f>VLOOKUP(A1816,'District Data'!$A$2:$P$321,14,FALSE)</f>
        <v>Yes</v>
      </c>
      <c r="M1816" s="120" t="str">
        <f>IFERROR(IF(AND(VLOOKUP(C1816,'Package 218'!$D:$D,1,FALSE)=C1816,VLOOKUP(C1816,'Package 218'!$D:$F,3,FALSE)="Yes",VLOOKUP(A1816,'District Data'!$A$2:$O$321,14,FALSE)="Yes"),"Yes","No"),"No")</f>
        <v>No</v>
      </c>
      <c r="N1816" s="23" t="str">
        <f t="shared" si="96"/>
        <v>No</v>
      </c>
      <c r="O1816" s="131" t="str">
        <f t="shared" si="97"/>
        <v>No</v>
      </c>
    </row>
    <row r="1817" spans="1:15" x14ac:dyDescent="0.25">
      <c r="A1817" s="136" t="s">
        <v>1928</v>
      </c>
      <c r="B1817" s="136" t="s">
        <v>3171</v>
      </c>
      <c r="C1817" s="26">
        <v>3357</v>
      </c>
      <c r="D1817" s="26" t="s">
        <v>1957</v>
      </c>
      <c r="E1817" s="114">
        <v>234.26</v>
      </c>
      <c r="F1817" s="114">
        <v>3.7</v>
      </c>
      <c r="G1817" s="114">
        <v>0</v>
      </c>
      <c r="H1817" s="114">
        <v>0</v>
      </c>
      <c r="I1817" s="114">
        <v>0</v>
      </c>
      <c r="J1817" s="91">
        <f t="shared" si="95"/>
        <v>237.95999999999998</v>
      </c>
      <c r="K1817" s="118" t="str">
        <f>IFERROR(VLOOKUP(C1817,'CEDARS School FRPL'!$C$4:$H$2393,6,FALSE),"No")</f>
        <v>No</v>
      </c>
      <c r="L1817" s="118" t="str">
        <f>VLOOKUP(A1817,'District Data'!$A$2:$P$321,14,FALSE)</f>
        <v>Yes</v>
      </c>
      <c r="M1817" s="120" t="str">
        <f>IFERROR(IF(AND(VLOOKUP(C1817,'Package 218'!$D:$D,1,FALSE)=C1817,VLOOKUP(C1817,'Package 218'!$D:$F,3,FALSE)="Yes",VLOOKUP(A1817,'District Data'!$A$2:$O$321,14,FALSE)="Yes"),"Yes","No"),"No")</f>
        <v>No</v>
      </c>
      <c r="N1817" s="23" t="str">
        <f t="shared" si="96"/>
        <v>No</v>
      </c>
      <c r="O1817" s="131" t="str">
        <f t="shared" si="97"/>
        <v>No</v>
      </c>
    </row>
    <row r="1818" spans="1:15" x14ac:dyDescent="0.25">
      <c r="A1818" s="136" t="s">
        <v>1928</v>
      </c>
      <c r="B1818" s="136" t="s">
        <v>3171</v>
      </c>
      <c r="C1818" s="26">
        <v>3412</v>
      </c>
      <c r="D1818" s="26" t="s">
        <v>1958</v>
      </c>
      <c r="E1818" s="114">
        <v>1527.8</v>
      </c>
      <c r="F1818" s="114">
        <v>0</v>
      </c>
      <c r="G1818" s="114">
        <v>105.5</v>
      </c>
      <c r="H1818" s="114">
        <v>0</v>
      </c>
      <c r="I1818" s="114">
        <v>0</v>
      </c>
      <c r="J1818" s="91">
        <f t="shared" si="95"/>
        <v>1633.3</v>
      </c>
      <c r="K1818" s="118" t="str">
        <f>IFERROR(VLOOKUP(C1818,'CEDARS School FRPL'!$C$4:$H$2393,6,FALSE),"No")</f>
        <v>No</v>
      </c>
      <c r="L1818" s="118" t="str">
        <f>VLOOKUP(A1818,'District Data'!$A$2:$P$321,14,FALSE)</f>
        <v>Yes</v>
      </c>
      <c r="M1818" s="120" t="str">
        <f>IFERROR(IF(AND(VLOOKUP(C1818,'Package 218'!$D:$D,1,FALSE)=C1818,VLOOKUP(C1818,'Package 218'!$D:$F,3,FALSE)="Yes",VLOOKUP(A1818,'District Data'!$A$2:$O$321,14,FALSE)="Yes"),"Yes","No"),"No")</f>
        <v>No</v>
      </c>
      <c r="N1818" s="23" t="str">
        <f t="shared" si="96"/>
        <v>No</v>
      </c>
      <c r="O1818" s="131" t="str">
        <f t="shared" si="97"/>
        <v>No</v>
      </c>
    </row>
    <row r="1819" spans="1:15" x14ac:dyDescent="0.25">
      <c r="A1819" s="136" t="s">
        <v>1928</v>
      </c>
      <c r="B1819" s="136" t="s">
        <v>3171</v>
      </c>
      <c r="C1819" s="26">
        <v>3413</v>
      </c>
      <c r="D1819" s="26" t="s">
        <v>1959</v>
      </c>
      <c r="E1819" s="114">
        <v>614.08000000000004</v>
      </c>
      <c r="F1819" s="114">
        <v>0</v>
      </c>
      <c r="G1819" s="114">
        <v>0</v>
      </c>
      <c r="H1819" s="114">
        <v>0</v>
      </c>
      <c r="I1819" s="114">
        <v>0</v>
      </c>
      <c r="J1819" s="91">
        <f t="shared" si="95"/>
        <v>614.08000000000004</v>
      </c>
      <c r="K1819" s="118" t="str">
        <f>IFERROR(VLOOKUP(C1819,'CEDARS School FRPL'!$C$4:$H$2393,6,FALSE),"No")</f>
        <v>Yes</v>
      </c>
      <c r="L1819" s="118" t="str">
        <f>VLOOKUP(A1819,'District Data'!$A$2:$P$321,14,FALSE)</f>
        <v>Yes</v>
      </c>
      <c r="M1819" s="120" t="str">
        <f>IFERROR(IF(AND(VLOOKUP(C1819,'Package 218'!$D:$D,1,FALSE)=C1819,VLOOKUP(C1819,'Package 218'!$D:$F,3,FALSE)="Yes",VLOOKUP(A1819,'District Data'!$A$2:$O$321,14,FALSE)="Yes"),"Yes","No"),"No")</f>
        <v>Yes</v>
      </c>
      <c r="N1819" s="23" t="str">
        <f t="shared" si="96"/>
        <v>Yes</v>
      </c>
      <c r="O1819" s="131" t="str">
        <f t="shared" si="97"/>
        <v>Yes</v>
      </c>
    </row>
    <row r="1820" spans="1:15" x14ac:dyDescent="0.25">
      <c r="A1820" s="136" t="s">
        <v>1928</v>
      </c>
      <c r="B1820" s="136" t="s">
        <v>3171</v>
      </c>
      <c r="C1820" s="26">
        <v>3506</v>
      </c>
      <c r="D1820" s="26" t="s">
        <v>1960</v>
      </c>
      <c r="E1820" s="114">
        <v>278.14</v>
      </c>
      <c r="F1820" s="114">
        <v>5.8</v>
      </c>
      <c r="G1820" s="114">
        <v>0</v>
      </c>
      <c r="H1820" s="114">
        <v>0</v>
      </c>
      <c r="I1820" s="114">
        <v>0</v>
      </c>
      <c r="J1820" s="91">
        <f t="shared" si="95"/>
        <v>283.94</v>
      </c>
      <c r="K1820" s="118" t="str">
        <f>IFERROR(VLOOKUP(C1820,'CEDARS School FRPL'!$C$4:$H$2393,6,FALSE),"No")</f>
        <v>No</v>
      </c>
      <c r="L1820" s="118" t="str">
        <f>VLOOKUP(A1820,'District Data'!$A$2:$P$321,14,FALSE)</f>
        <v>Yes</v>
      </c>
      <c r="M1820" s="120" t="str">
        <f>IFERROR(IF(AND(VLOOKUP(C1820,'Package 218'!$D:$D,1,FALSE)=C1820,VLOOKUP(C1820,'Package 218'!$D:$F,3,FALSE)="Yes",VLOOKUP(A1820,'District Data'!$A$2:$O$321,14,FALSE)="Yes"),"Yes","No"),"No")</f>
        <v>No</v>
      </c>
      <c r="N1820" s="23" t="str">
        <f t="shared" si="96"/>
        <v>No</v>
      </c>
      <c r="O1820" s="131" t="str">
        <f t="shared" si="97"/>
        <v>No</v>
      </c>
    </row>
    <row r="1821" spans="1:15" x14ac:dyDescent="0.25">
      <c r="A1821" s="136" t="s">
        <v>1928</v>
      </c>
      <c r="B1821" s="136" t="s">
        <v>3171</v>
      </c>
      <c r="C1821" s="26">
        <v>3718</v>
      </c>
      <c r="D1821" s="26" t="s">
        <v>1492</v>
      </c>
      <c r="E1821" s="114">
        <v>413</v>
      </c>
      <c r="F1821" s="114">
        <v>2.5</v>
      </c>
      <c r="G1821" s="114">
        <v>0</v>
      </c>
      <c r="H1821" s="114">
        <v>0</v>
      </c>
      <c r="I1821" s="114">
        <v>0</v>
      </c>
      <c r="J1821" s="91">
        <f t="shared" si="95"/>
        <v>415.5</v>
      </c>
      <c r="K1821" s="118" t="str">
        <f>IFERROR(VLOOKUP(C1821,'CEDARS School FRPL'!$C$4:$H$2393,6,FALSE),"No")</f>
        <v>Yes</v>
      </c>
      <c r="L1821" s="118" t="str">
        <f>VLOOKUP(A1821,'District Data'!$A$2:$P$321,14,FALSE)</f>
        <v>Yes</v>
      </c>
      <c r="M1821" s="120" t="str">
        <f>IFERROR(IF(AND(VLOOKUP(C1821,'Package 218'!$D:$D,1,FALSE)=C1821,VLOOKUP(C1821,'Package 218'!$D:$F,3,FALSE)="Yes",VLOOKUP(A1821,'District Data'!$A$2:$O$321,14,FALSE)="Yes"),"Yes","No"),"No")</f>
        <v>Yes</v>
      </c>
      <c r="N1821" s="23" t="str">
        <f t="shared" si="96"/>
        <v>Yes</v>
      </c>
      <c r="O1821" s="131" t="str">
        <f t="shared" si="97"/>
        <v>Yes</v>
      </c>
    </row>
    <row r="1822" spans="1:15" x14ac:dyDescent="0.25">
      <c r="A1822" s="136" t="s">
        <v>1928</v>
      </c>
      <c r="B1822" s="136" t="s">
        <v>3171</v>
      </c>
      <c r="C1822" s="26">
        <v>3719</v>
      </c>
      <c r="D1822" s="26" t="s">
        <v>1961</v>
      </c>
      <c r="E1822" s="114">
        <v>279.3</v>
      </c>
      <c r="F1822" s="114">
        <v>0.5</v>
      </c>
      <c r="G1822" s="114">
        <v>0</v>
      </c>
      <c r="H1822" s="114">
        <v>0</v>
      </c>
      <c r="I1822" s="114">
        <v>0</v>
      </c>
      <c r="J1822" s="91">
        <f t="shared" si="95"/>
        <v>279.8</v>
      </c>
      <c r="K1822" s="118" t="str">
        <f>IFERROR(VLOOKUP(C1822,'CEDARS School FRPL'!$C$4:$H$2393,6,FALSE),"No")</f>
        <v>Yes</v>
      </c>
      <c r="L1822" s="118" t="str">
        <f>VLOOKUP(A1822,'District Data'!$A$2:$P$321,14,FALSE)</f>
        <v>Yes</v>
      </c>
      <c r="M1822" s="120" t="str">
        <f>IFERROR(IF(AND(VLOOKUP(C1822,'Package 218'!$D:$D,1,FALSE)=C1822,VLOOKUP(C1822,'Package 218'!$D:$F,3,FALSE)="Yes",VLOOKUP(A1822,'District Data'!$A$2:$O$321,14,FALSE)="Yes"),"Yes","No"),"No")</f>
        <v>Yes</v>
      </c>
      <c r="N1822" s="23" t="str">
        <f t="shared" si="96"/>
        <v>Yes</v>
      </c>
      <c r="O1822" s="131" t="str">
        <f t="shared" si="97"/>
        <v>Yes</v>
      </c>
    </row>
    <row r="1823" spans="1:15" x14ac:dyDescent="0.25">
      <c r="A1823" s="136" t="s">
        <v>1928</v>
      </c>
      <c r="B1823" s="136" t="s">
        <v>3171</v>
      </c>
      <c r="C1823" s="26">
        <v>3727</v>
      </c>
      <c r="D1823" s="26" t="s">
        <v>1962</v>
      </c>
      <c r="E1823" s="114">
        <v>325</v>
      </c>
      <c r="F1823" s="114">
        <v>0</v>
      </c>
      <c r="G1823" s="114">
        <v>0</v>
      </c>
      <c r="H1823" s="114">
        <v>0</v>
      </c>
      <c r="I1823" s="114">
        <v>0</v>
      </c>
      <c r="J1823" s="91">
        <f t="shared" si="95"/>
        <v>325</v>
      </c>
      <c r="K1823" s="118" t="str">
        <f>IFERROR(VLOOKUP(C1823,'CEDARS School FRPL'!$C$4:$H$2393,6,FALSE),"No")</f>
        <v>Yes</v>
      </c>
      <c r="L1823" s="118" t="str">
        <f>VLOOKUP(A1823,'District Data'!$A$2:$P$321,14,FALSE)</f>
        <v>Yes</v>
      </c>
      <c r="M1823" s="120" t="str">
        <f>IFERROR(IF(AND(VLOOKUP(C1823,'Package 218'!$D:$D,1,FALSE)=C1823,VLOOKUP(C1823,'Package 218'!$D:$F,3,FALSE)="Yes",VLOOKUP(A1823,'District Data'!$A$2:$O$321,14,FALSE)="Yes"),"Yes","No"),"No")</f>
        <v>Yes</v>
      </c>
      <c r="N1823" s="23" t="str">
        <f t="shared" si="96"/>
        <v>Yes</v>
      </c>
      <c r="O1823" s="131" t="str">
        <f t="shared" si="97"/>
        <v>Yes</v>
      </c>
    </row>
    <row r="1824" spans="1:15" x14ac:dyDescent="0.25">
      <c r="A1824" s="136" t="s">
        <v>1928</v>
      </c>
      <c r="B1824" s="136" t="s">
        <v>3171</v>
      </c>
      <c r="C1824" s="26">
        <v>3729</v>
      </c>
      <c r="D1824" s="26" t="s">
        <v>566</v>
      </c>
      <c r="E1824" s="114">
        <v>271.5</v>
      </c>
      <c r="F1824" s="114">
        <v>0</v>
      </c>
      <c r="G1824" s="114">
        <v>0</v>
      </c>
      <c r="H1824" s="114">
        <v>0</v>
      </c>
      <c r="I1824" s="114">
        <v>0</v>
      </c>
      <c r="J1824" s="91">
        <f t="shared" si="95"/>
        <v>271.5</v>
      </c>
      <c r="K1824" s="118" t="str">
        <f>IFERROR(VLOOKUP(C1824,'CEDARS School FRPL'!$C$4:$H$2393,6,FALSE),"No")</f>
        <v>Yes</v>
      </c>
      <c r="L1824" s="118" t="str">
        <f>VLOOKUP(A1824,'District Data'!$A$2:$P$321,14,FALSE)</f>
        <v>Yes</v>
      </c>
      <c r="M1824" s="120" t="str">
        <f>IFERROR(IF(AND(VLOOKUP(C1824,'Package 218'!$D:$D,1,FALSE)=C1824,VLOOKUP(C1824,'Package 218'!$D:$F,3,FALSE)="Yes",VLOOKUP(A1824,'District Data'!$A$2:$O$321,14,FALSE)="Yes"),"Yes","No"),"No")</f>
        <v>Yes</v>
      </c>
      <c r="N1824" s="23" t="str">
        <f t="shared" si="96"/>
        <v>Yes</v>
      </c>
      <c r="O1824" s="131" t="str">
        <f t="shared" si="97"/>
        <v>Yes</v>
      </c>
    </row>
    <row r="1825" spans="1:15" x14ac:dyDescent="0.25">
      <c r="A1825" s="136" t="s">
        <v>1928</v>
      </c>
      <c r="B1825" s="136" t="s">
        <v>3171</v>
      </c>
      <c r="C1825" s="26">
        <v>3758</v>
      </c>
      <c r="D1825" s="26" t="s">
        <v>1963</v>
      </c>
      <c r="E1825" s="114">
        <v>407.19</v>
      </c>
      <c r="F1825" s="114">
        <v>0</v>
      </c>
      <c r="G1825" s="114">
        <v>0</v>
      </c>
      <c r="H1825" s="114">
        <v>0</v>
      </c>
      <c r="I1825" s="114">
        <v>0</v>
      </c>
      <c r="J1825" s="91">
        <f t="shared" si="95"/>
        <v>407.19</v>
      </c>
      <c r="K1825" s="118" t="str">
        <f>IFERROR(VLOOKUP(C1825,'CEDARS School FRPL'!$C$4:$H$2393,6,FALSE),"No")</f>
        <v>Yes</v>
      </c>
      <c r="L1825" s="118" t="str">
        <f>VLOOKUP(A1825,'District Data'!$A$2:$P$321,14,FALSE)</f>
        <v>Yes</v>
      </c>
      <c r="M1825" s="120" t="str">
        <f>IFERROR(IF(AND(VLOOKUP(C1825,'Package 218'!$D:$D,1,FALSE)=C1825,VLOOKUP(C1825,'Package 218'!$D:$F,3,FALSE)="Yes",VLOOKUP(A1825,'District Data'!$A$2:$O$321,14,FALSE)="Yes"),"Yes","No"),"No")</f>
        <v>Yes</v>
      </c>
      <c r="N1825" s="23" t="str">
        <f t="shared" si="96"/>
        <v>Yes</v>
      </c>
      <c r="O1825" s="131" t="str">
        <f t="shared" si="97"/>
        <v>Yes</v>
      </c>
    </row>
    <row r="1826" spans="1:15" x14ac:dyDescent="0.25">
      <c r="A1826" s="136" t="s">
        <v>1928</v>
      </c>
      <c r="B1826" s="136" t="s">
        <v>3171</v>
      </c>
      <c r="C1826" s="26">
        <v>4035</v>
      </c>
      <c r="D1826" s="26" t="s">
        <v>1964</v>
      </c>
      <c r="E1826" s="114">
        <v>472.48</v>
      </c>
      <c r="F1826" s="114">
        <v>1.8</v>
      </c>
      <c r="G1826" s="114">
        <v>0</v>
      </c>
      <c r="H1826" s="114">
        <v>0</v>
      </c>
      <c r="I1826" s="114">
        <v>0</v>
      </c>
      <c r="J1826" s="91">
        <f t="shared" si="95"/>
        <v>474.28000000000003</v>
      </c>
      <c r="K1826" s="118" t="str">
        <f>IFERROR(VLOOKUP(C1826,'CEDARS School FRPL'!$C$4:$H$2393,6,FALSE),"No")</f>
        <v>No</v>
      </c>
      <c r="L1826" s="118" t="str">
        <f>VLOOKUP(A1826,'District Data'!$A$2:$P$321,14,FALSE)</f>
        <v>Yes</v>
      </c>
      <c r="M1826" s="120" t="str">
        <f>IFERROR(IF(AND(VLOOKUP(C1826,'Package 218'!$D:$D,1,FALSE)=C1826,VLOOKUP(C1826,'Package 218'!$D:$F,3,FALSE)="Yes",VLOOKUP(A1826,'District Data'!$A$2:$O$321,14,FALSE)="Yes"),"Yes","No"),"No")</f>
        <v>No</v>
      </c>
      <c r="N1826" s="23" t="str">
        <f t="shared" si="96"/>
        <v>No</v>
      </c>
      <c r="O1826" s="131" t="str">
        <f t="shared" si="97"/>
        <v>No</v>
      </c>
    </row>
    <row r="1827" spans="1:15" x14ac:dyDescent="0.25">
      <c r="A1827" s="136" t="s">
        <v>1928</v>
      </c>
      <c r="B1827" s="136" t="s">
        <v>3171</v>
      </c>
      <c r="C1827" s="26">
        <v>4191</v>
      </c>
      <c r="D1827" s="26" t="s">
        <v>2637</v>
      </c>
      <c r="E1827" s="114">
        <v>441.02</v>
      </c>
      <c r="F1827" s="114">
        <v>0</v>
      </c>
      <c r="G1827" s="114">
        <v>0</v>
      </c>
      <c r="H1827" s="114">
        <v>0</v>
      </c>
      <c r="I1827" s="114">
        <v>20.6</v>
      </c>
      <c r="J1827" s="91">
        <f t="shared" si="95"/>
        <v>461.62</v>
      </c>
      <c r="K1827" s="118" t="str">
        <f>IFERROR(VLOOKUP(C1827,'CEDARS School FRPL'!$C$4:$H$2393,6,FALSE),"No")</f>
        <v>No</v>
      </c>
      <c r="L1827" s="118" t="str">
        <f>VLOOKUP(A1827,'District Data'!$A$2:$P$321,14,FALSE)</f>
        <v>Yes</v>
      </c>
      <c r="M1827" s="120" t="str">
        <f>IFERROR(IF(AND(VLOOKUP(C1827,'Package 218'!$D:$D,1,FALSE)=C1827,VLOOKUP(C1827,'Package 218'!$D:$F,3,FALSE)="Yes",VLOOKUP(A1827,'District Data'!$A$2:$O$321,14,FALSE)="Yes"),"Yes","No"),"No")</f>
        <v>No</v>
      </c>
      <c r="N1827" s="23" t="str">
        <f t="shared" si="96"/>
        <v>No</v>
      </c>
      <c r="O1827" s="131" t="str">
        <f t="shared" si="97"/>
        <v>No</v>
      </c>
    </row>
    <row r="1828" spans="1:15" x14ac:dyDescent="0.25">
      <c r="A1828" s="136" t="s">
        <v>1928</v>
      </c>
      <c r="B1828" s="136" t="s">
        <v>3171</v>
      </c>
      <c r="C1828" s="26">
        <v>4192</v>
      </c>
      <c r="D1828" s="26" t="s">
        <v>98</v>
      </c>
      <c r="E1828" s="114">
        <v>351.31</v>
      </c>
      <c r="F1828" s="114">
        <v>2.1</v>
      </c>
      <c r="G1828" s="114">
        <v>0</v>
      </c>
      <c r="H1828" s="114">
        <v>0</v>
      </c>
      <c r="I1828" s="114">
        <v>0</v>
      </c>
      <c r="J1828" s="91">
        <f t="shared" si="95"/>
        <v>353.41</v>
      </c>
      <c r="K1828" s="118" t="str">
        <f>IFERROR(VLOOKUP(C1828,'CEDARS School FRPL'!$C$4:$H$2393,6,FALSE),"No")</f>
        <v>No</v>
      </c>
      <c r="L1828" s="118" t="str">
        <f>VLOOKUP(A1828,'District Data'!$A$2:$P$321,14,FALSE)</f>
        <v>Yes</v>
      </c>
      <c r="M1828" s="120" t="str">
        <f>IFERROR(IF(AND(VLOOKUP(C1828,'Package 218'!$D:$D,1,FALSE)=C1828,VLOOKUP(C1828,'Package 218'!$D:$F,3,FALSE)="Yes",VLOOKUP(A1828,'District Data'!$A$2:$O$321,14,FALSE)="Yes"),"Yes","No"),"No")</f>
        <v>No</v>
      </c>
      <c r="N1828" s="23" t="str">
        <f t="shared" si="96"/>
        <v>No</v>
      </c>
      <c r="O1828" s="131" t="str">
        <f t="shared" si="97"/>
        <v>No</v>
      </c>
    </row>
    <row r="1829" spans="1:15" x14ac:dyDescent="0.25">
      <c r="A1829" s="136" t="s">
        <v>1928</v>
      </c>
      <c r="B1829" s="136" t="s">
        <v>3171</v>
      </c>
      <c r="C1829" s="26">
        <v>4389</v>
      </c>
      <c r="D1829" s="26" t="s">
        <v>1965</v>
      </c>
      <c r="E1829" s="114">
        <v>449.9</v>
      </c>
      <c r="F1829" s="114">
        <v>0</v>
      </c>
      <c r="G1829" s="114">
        <v>0</v>
      </c>
      <c r="H1829" s="114">
        <v>0</v>
      </c>
      <c r="I1829" s="114">
        <v>0</v>
      </c>
      <c r="J1829" s="91">
        <f t="shared" si="95"/>
        <v>449.9</v>
      </c>
      <c r="K1829" s="118" t="str">
        <f>IFERROR(VLOOKUP(C1829,'CEDARS School FRPL'!$C$4:$H$2393,6,FALSE),"No")</f>
        <v>No</v>
      </c>
      <c r="L1829" s="118" t="str">
        <f>VLOOKUP(A1829,'District Data'!$A$2:$P$321,14,FALSE)</f>
        <v>Yes</v>
      </c>
      <c r="M1829" s="120" t="str">
        <f>IFERROR(IF(AND(VLOOKUP(C1829,'Package 218'!$D:$D,1,FALSE)=C1829,VLOOKUP(C1829,'Package 218'!$D:$F,3,FALSE)="Yes",VLOOKUP(A1829,'District Data'!$A$2:$O$321,14,FALSE)="Yes"),"Yes","No"),"No")</f>
        <v>No</v>
      </c>
      <c r="N1829" s="23" t="str">
        <f t="shared" si="96"/>
        <v>No</v>
      </c>
      <c r="O1829" s="131" t="str">
        <f t="shared" si="97"/>
        <v>No</v>
      </c>
    </row>
    <row r="1830" spans="1:15" x14ac:dyDescent="0.25">
      <c r="A1830" s="136" t="s">
        <v>1928</v>
      </c>
      <c r="B1830" s="136" t="s">
        <v>3171</v>
      </c>
      <c r="C1830" s="26">
        <v>4457</v>
      </c>
      <c r="D1830" s="26" t="s">
        <v>1966</v>
      </c>
      <c r="E1830" s="114">
        <v>809.92</v>
      </c>
      <c r="F1830" s="114">
        <v>0</v>
      </c>
      <c r="G1830" s="114">
        <v>0</v>
      </c>
      <c r="H1830" s="114">
        <v>0</v>
      </c>
      <c r="I1830" s="114">
        <v>0</v>
      </c>
      <c r="J1830" s="91">
        <f t="shared" si="95"/>
        <v>809.92</v>
      </c>
      <c r="K1830" s="118" t="str">
        <f>IFERROR(VLOOKUP(C1830,'CEDARS School FRPL'!$C$4:$H$2393,6,FALSE),"No")</f>
        <v>Yes</v>
      </c>
      <c r="L1830" s="118" t="str">
        <f>VLOOKUP(A1830,'District Data'!$A$2:$P$321,14,FALSE)</f>
        <v>Yes</v>
      </c>
      <c r="M1830" s="120" t="str">
        <f>IFERROR(IF(AND(VLOOKUP(C1830,'Package 218'!$D:$D,1,FALSE)=C1830,VLOOKUP(C1830,'Package 218'!$D:$F,3,FALSE)="Yes",VLOOKUP(A1830,'District Data'!$A$2:$O$321,14,FALSE)="Yes"),"Yes","No"),"No")</f>
        <v>Yes</v>
      </c>
      <c r="N1830" s="23" t="str">
        <f t="shared" si="96"/>
        <v>Yes</v>
      </c>
      <c r="O1830" s="131" t="str">
        <f t="shared" si="97"/>
        <v>Yes</v>
      </c>
    </row>
    <row r="1831" spans="1:15" x14ac:dyDescent="0.25">
      <c r="A1831" s="136" t="s">
        <v>1928</v>
      </c>
      <c r="B1831" s="136" t="s">
        <v>3171</v>
      </c>
      <c r="C1831" s="26">
        <v>5250</v>
      </c>
      <c r="D1831" s="26" t="s">
        <v>1967</v>
      </c>
      <c r="E1831" s="114">
        <v>429.78</v>
      </c>
      <c r="F1831" s="114">
        <v>0</v>
      </c>
      <c r="G1831" s="114">
        <v>9.379999999999999</v>
      </c>
      <c r="H1831" s="114">
        <v>0</v>
      </c>
      <c r="I1831" s="114">
        <v>0</v>
      </c>
      <c r="J1831" s="91">
        <f t="shared" si="95"/>
        <v>439.15999999999997</v>
      </c>
      <c r="K1831" s="118" t="str">
        <f>IFERROR(VLOOKUP(C1831,'CEDARS School FRPL'!$C$4:$H$2393,6,FALSE),"No")</f>
        <v>Yes</v>
      </c>
      <c r="L1831" s="118" t="str">
        <f>VLOOKUP(A1831,'District Data'!$A$2:$P$321,14,FALSE)</f>
        <v>Yes</v>
      </c>
      <c r="M1831" s="120" t="str">
        <f>IFERROR(IF(AND(VLOOKUP(C1831,'Package 218'!$D:$D,1,FALSE)=C1831,VLOOKUP(C1831,'Package 218'!$D:$F,3,FALSE)="Yes",VLOOKUP(A1831,'District Data'!$A$2:$O$321,14,FALSE)="Yes"),"Yes","No"),"No")</f>
        <v>Yes</v>
      </c>
      <c r="N1831" s="23" t="str">
        <f t="shared" si="96"/>
        <v>Yes</v>
      </c>
      <c r="O1831" s="131" t="str">
        <f t="shared" si="97"/>
        <v>Yes</v>
      </c>
    </row>
    <row r="1832" spans="1:15" x14ac:dyDescent="0.25">
      <c r="A1832" s="136" t="s">
        <v>1928</v>
      </c>
      <c r="B1832" s="136" t="s">
        <v>3171</v>
      </c>
      <c r="C1832" s="26">
        <v>5301</v>
      </c>
      <c r="D1832" s="26" t="s">
        <v>1968</v>
      </c>
      <c r="E1832" s="114">
        <v>144.94</v>
      </c>
      <c r="F1832" s="114">
        <v>0</v>
      </c>
      <c r="G1832" s="114">
        <v>9.7899999999999991</v>
      </c>
      <c r="H1832" s="114">
        <v>0</v>
      </c>
      <c r="I1832" s="114">
        <v>0</v>
      </c>
      <c r="J1832" s="91">
        <f t="shared" si="95"/>
        <v>154.72999999999999</v>
      </c>
      <c r="K1832" s="118" t="str">
        <f>IFERROR(VLOOKUP(C1832,'CEDARS School FRPL'!$C$4:$H$2393,6,FALSE),"No")</f>
        <v>Yes</v>
      </c>
      <c r="L1832" s="118" t="str">
        <f>VLOOKUP(A1832,'District Data'!$A$2:$P$321,14,FALSE)</f>
        <v>Yes</v>
      </c>
      <c r="M1832" s="120" t="str">
        <f>IFERROR(IF(AND(VLOOKUP(C1832,'Package 218'!$D:$D,1,FALSE)=C1832,VLOOKUP(C1832,'Package 218'!$D:$F,3,FALSE)="Yes",VLOOKUP(A1832,'District Data'!$A$2:$O$321,14,FALSE)="Yes"),"Yes","No"),"No")</f>
        <v>Yes</v>
      </c>
      <c r="N1832" s="23" t="str">
        <f t="shared" si="96"/>
        <v>Yes</v>
      </c>
      <c r="O1832" s="131" t="str">
        <f t="shared" si="97"/>
        <v>Yes</v>
      </c>
    </row>
    <row r="1833" spans="1:15" x14ac:dyDescent="0.25">
      <c r="A1833" s="136" t="s">
        <v>1928</v>
      </c>
      <c r="B1833" s="136" t="s">
        <v>3171</v>
      </c>
      <c r="C1833" s="26">
        <v>5361</v>
      </c>
      <c r="D1833" s="26" t="s">
        <v>1970</v>
      </c>
      <c r="E1833" s="114">
        <v>384.2</v>
      </c>
      <c r="F1833" s="114">
        <v>0</v>
      </c>
      <c r="G1833" s="114">
        <v>0</v>
      </c>
      <c r="H1833" s="114">
        <v>0</v>
      </c>
      <c r="I1833" s="114">
        <v>0</v>
      </c>
      <c r="J1833" s="91">
        <f t="shared" si="95"/>
        <v>384.2</v>
      </c>
      <c r="K1833" s="118" t="str">
        <f>IFERROR(VLOOKUP(C1833,'CEDARS School FRPL'!$C$4:$H$2393,6,FALSE),"No")</f>
        <v>No</v>
      </c>
      <c r="L1833" s="118" t="str">
        <f>VLOOKUP(A1833,'District Data'!$A$2:$P$321,14,FALSE)</f>
        <v>Yes</v>
      </c>
      <c r="M1833" s="120" t="str">
        <f>IFERROR(IF(AND(VLOOKUP(C1833,'Package 218'!$D:$D,1,FALSE)=C1833,VLOOKUP(C1833,'Package 218'!$D:$F,3,FALSE)="Yes",VLOOKUP(A1833,'District Data'!$A$2:$O$321,14,FALSE)="Yes"),"Yes","No"),"No")</f>
        <v>No</v>
      </c>
      <c r="N1833" s="23" t="str">
        <f t="shared" si="96"/>
        <v>No</v>
      </c>
      <c r="O1833" s="131" t="str">
        <f t="shared" si="97"/>
        <v>No</v>
      </c>
    </row>
    <row r="1834" spans="1:15" x14ac:dyDescent="0.25">
      <c r="A1834" s="136" t="s">
        <v>1928</v>
      </c>
      <c r="B1834" s="136" t="s">
        <v>3171</v>
      </c>
      <c r="C1834" s="26">
        <v>5693</v>
      </c>
      <c r="D1834" s="26" t="s">
        <v>2909</v>
      </c>
      <c r="E1834" s="114">
        <v>582.07000000000005</v>
      </c>
      <c r="F1834" s="114">
        <v>0</v>
      </c>
      <c r="G1834" s="114">
        <v>0</v>
      </c>
      <c r="H1834" s="114">
        <v>0</v>
      </c>
      <c r="I1834" s="114">
        <v>0</v>
      </c>
      <c r="J1834" s="91">
        <f t="shared" si="95"/>
        <v>582.07000000000005</v>
      </c>
      <c r="K1834" s="118" t="str">
        <f>IFERROR(VLOOKUP(C1834,'CEDARS School FRPL'!$C$4:$H$2393,6,FALSE),"No")</f>
        <v>Yes</v>
      </c>
      <c r="L1834" s="118" t="str">
        <f>VLOOKUP(A1834,'District Data'!$A$2:$P$321,14,FALSE)</f>
        <v>Yes</v>
      </c>
      <c r="M1834" s="120" t="str">
        <f>IFERROR(IF(AND(VLOOKUP(C1834,'Package 218'!$D:$D,1,FALSE)=C1834,VLOOKUP(C1834,'Package 218'!$D:$F,3,FALSE)="Yes",VLOOKUP(A1834,'District Data'!$A$2:$O$321,14,FALSE)="Yes"),"Yes","No"),"No")</f>
        <v>Yes</v>
      </c>
      <c r="N1834" s="23" t="str">
        <f t="shared" si="96"/>
        <v>Yes</v>
      </c>
      <c r="O1834" s="131" t="str">
        <f t="shared" si="97"/>
        <v>Yes</v>
      </c>
    </row>
    <row r="1835" spans="1:15" x14ac:dyDescent="0.25">
      <c r="A1835" s="136" t="s">
        <v>1928</v>
      </c>
      <c r="B1835" s="136" t="s">
        <v>3171</v>
      </c>
      <c r="C1835" s="26">
        <v>5694</v>
      </c>
      <c r="D1835" s="26" t="s">
        <v>2908</v>
      </c>
      <c r="E1835" s="114">
        <v>447.19</v>
      </c>
      <c r="F1835" s="114">
        <v>0</v>
      </c>
      <c r="G1835" s="114">
        <v>0</v>
      </c>
      <c r="H1835" s="114">
        <v>0</v>
      </c>
      <c r="I1835" s="114">
        <v>0</v>
      </c>
      <c r="J1835" s="91">
        <f t="shared" si="95"/>
        <v>447.19</v>
      </c>
      <c r="K1835" s="118" t="str">
        <f>IFERROR(VLOOKUP(C1835,'CEDARS School FRPL'!$C$4:$H$2393,6,FALSE),"No")</f>
        <v>No</v>
      </c>
      <c r="L1835" s="118" t="str">
        <f>VLOOKUP(A1835,'District Data'!$A$2:$P$321,14,FALSE)</f>
        <v>Yes</v>
      </c>
      <c r="M1835" s="120" t="str">
        <f>IFERROR(IF(AND(VLOOKUP(C1835,'Package 218'!$D:$D,1,FALSE)=C1835,VLOOKUP(C1835,'Package 218'!$D:$F,3,FALSE)="Yes",VLOOKUP(A1835,'District Data'!$A$2:$O$321,14,FALSE)="Yes"),"Yes","No"),"No")</f>
        <v>No</v>
      </c>
      <c r="N1835" s="23" t="str">
        <f t="shared" si="96"/>
        <v>No</v>
      </c>
      <c r="O1835" s="131" t="str">
        <f t="shared" si="97"/>
        <v>No</v>
      </c>
    </row>
    <row r="1836" spans="1:15" x14ac:dyDescent="0.25">
      <c r="A1836" s="136" t="s">
        <v>1928</v>
      </c>
      <c r="B1836" s="136" t="s">
        <v>3171</v>
      </c>
      <c r="C1836" s="26">
        <v>5695</v>
      </c>
      <c r="D1836" s="26" t="s">
        <v>2907</v>
      </c>
      <c r="E1836" s="114">
        <v>552.6</v>
      </c>
      <c r="F1836" s="114">
        <v>0</v>
      </c>
      <c r="G1836" s="114">
        <v>0</v>
      </c>
      <c r="H1836" s="114">
        <v>0</v>
      </c>
      <c r="I1836" s="114">
        <v>0</v>
      </c>
      <c r="J1836" s="91">
        <f t="shared" si="95"/>
        <v>552.6</v>
      </c>
      <c r="K1836" s="118" t="str">
        <f>IFERROR(VLOOKUP(C1836,'CEDARS School FRPL'!$C$4:$H$2393,6,FALSE),"No")</f>
        <v>Yes</v>
      </c>
      <c r="L1836" s="118" t="str">
        <f>VLOOKUP(A1836,'District Data'!$A$2:$P$321,14,FALSE)</f>
        <v>Yes</v>
      </c>
      <c r="M1836" s="120" t="str">
        <f>IFERROR(IF(AND(VLOOKUP(C1836,'Package 218'!$D:$D,1,FALSE)=C1836,VLOOKUP(C1836,'Package 218'!$D:$F,3,FALSE)="Yes",VLOOKUP(A1836,'District Data'!$A$2:$O$321,14,FALSE)="Yes"),"Yes","No"),"No")</f>
        <v>Yes</v>
      </c>
      <c r="N1836" s="23" t="str">
        <f t="shared" si="96"/>
        <v>Yes</v>
      </c>
      <c r="O1836" s="131" t="str">
        <f t="shared" si="97"/>
        <v>Yes</v>
      </c>
    </row>
    <row r="1837" spans="1:15" x14ac:dyDescent="0.25">
      <c r="A1837" s="136" t="s">
        <v>1928</v>
      </c>
      <c r="B1837" s="136" t="s">
        <v>3171</v>
      </c>
      <c r="C1837" s="26">
        <v>5730</v>
      </c>
      <c r="D1837" s="26" t="s">
        <v>3344</v>
      </c>
      <c r="E1837" s="114">
        <v>494.48</v>
      </c>
      <c r="F1837" s="114">
        <v>0</v>
      </c>
      <c r="G1837" s="114">
        <v>0</v>
      </c>
      <c r="H1837" s="114">
        <v>0</v>
      </c>
      <c r="I1837" s="114">
        <v>0</v>
      </c>
      <c r="J1837" s="91">
        <f t="shared" si="95"/>
        <v>494.48</v>
      </c>
      <c r="K1837" s="118" t="str">
        <f>IFERROR(VLOOKUP(C1837,'CEDARS School FRPL'!$C$4:$H$2393,6,FALSE),"No")</f>
        <v>No</v>
      </c>
      <c r="L1837" s="118" t="str">
        <f>VLOOKUP(A1837,'District Data'!$A$2:$P$321,14,FALSE)</f>
        <v>Yes</v>
      </c>
      <c r="M1837" s="120" t="str">
        <f>IFERROR(IF(AND(VLOOKUP(C1837,'Package 218'!$D:$D,1,FALSE)=C1837,VLOOKUP(C1837,'Package 218'!$D:$F,3,FALSE)="Yes",VLOOKUP(A1837,'District Data'!$A$2:$O$321,14,FALSE)="Yes"),"Yes","No"),"No")</f>
        <v>No</v>
      </c>
      <c r="N1837" s="23" t="str">
        <f t="shared" si="96"/>
        <v>No</v>
      </c>
      <c r="O1837" s="131" t="str">
        <f t="shared" si="97"/>
        <v>No</v>
      </c>
    </row>
    <row r="1838" spans="1:15" x14ac:dyDescent="0.25">
      <c r="A1838" s="136" t="s">
        <v>1928</v>
      </c>
      <c r="B1838" s="136" t="s">
        <v>3171</v>
      </c>
      <c r="C1838" s="26">
        <v>5743</v>
      </c>
      <c r="D1838" s="26" t="s">
        <v>3345</v>
      </c>
      <c r="E1838" s="114">
        <v>269.89999999999998</v>
      </c>
      <c r="F1838" s="114">
        <v>0</v>
      </c>
      <c r="G1838" s="114">
        <v>0</v>
      </c>
      <c r="H1838" s="114">
        <v>0</v>
      </c>
      <c r="I1838" s="114">
        <v>0</v>
      </c>
      <c r="J1838" s="91">
        <f t="shared" si="95"/>
        <v>269.89999999999998</v>
      </c>
      <c r="K1838" s="118" t="str">
        <f>IFERROR(VLOOKUP(C1838,'CEDARS School FRPL'!$C$4:$H$2393,6,FALSE),"No")</f>
        <v>No</v>
      </c>
      <c r="L1838" s="118" t="str">
        <f>VLOOKUP(A1838,'District Data'!$A$2:$P$321,14,FALSE)</f>
        <v>Yes</v>
      </c>
      <c r="M1838" s="120" t="str">
        <f>IFERROR(IF(AND(VLOOKUP(C1838,'Package 218'!$D:$D,1,FALSE)=C1838,VLOOKUP(C1838,'Package 218'!$D:$F,3,FALSE)="Yes",VLOOKUP(A1838,'District Data'!$A$2:$O$321,14,FALSE)="Yes"),"Yes","No"),"No")</f>
        <v>No</v>
      </c>
      <c r="N1838" s="23" t="str">
        <f t="shared" si="96"/>
        <v>No</v>
      </c>
      <c r="O1838" s="131" t="str">
        <f t="shared" si="97"/>
        <v>No</v>
      </c>
    </row>
    <row r="1839" spans="1:15" x14ac:dyDescent="0.25">
      <c r="A1839" s="136" t="s">
        <v>2538</v>
      </c>
      <c r="B1839" s="136" t="s">
        <v>3101</v>
      </c>
      <c r="C1839" s="26">
        <v>3723</v>
      </c>
      <c r="D1839" s="26" t="s">
        <v>2540</v>
      </c>
      <c r="E1839" s="114">
        <v>72.599999999999994</v>
      </c>
      <c r="F1839" s="114">
        <v>0</v>
      </c>
      <c r="G1839" s="114">
        <v>0</v>
      </c>
      <c r="H1839" s="114">
        <v>0</v>
      </c>
      <c r="I1839" s="114">
        <v>0</v>
      </c>
      <c r="J1839" s="91">
        <f t="shared" si="95"/>
        <v>72.599999999999994</v>
      </c>
      <c r="K1839" s="118" t="str">
        <f>IFERROR(VLOOKUP(C1839,'CEDARS School FRPL'!$C$4:$H$2393,6,FALSE),"No")</f>
        <v>No</v>
      </c>
      <c r="L1839" s="118" t="str">
        <f>VLOOKUP(A1839,'District Data'!$A$2:$P$321,14,FALSE)</f>
        <v>Yes</v>
      </c>
      <c r="M1839" s="120" t="str">
        <f>IFERROR(IF(AND(VLOOKUP(C1839,'Package 218'!$D:$D,1,FALSE)=C1839,VLOOKUP(C1839,'Package 218'!$D:$F,3,FALSE)="Yes",VLOOKUP(A1839,'District Data'!$A$2:$O$321,14,FALSE)="Yes"),"Yes","No"),"No")</f>
        <v>No</v>
      </c>
      <c r="N1839" s="23" t="str">
        <f t="shared" si="96"/>
        <v>No</v>
      </c>
      <c r="O1839" s="131" t="str">
        <f t="shared" si="97"/>
        <v>No</v>
      </c>
    </row>
    <row r="1840" spans="1:15" x14ac:dyDescent="0.25">
      <c r="A1840" s="136" t="s">
        <v>765</v>
      </c>
      <c r="B1840" s="136" t="s">
        <v>3007</v>
      </c>
      <c r="C1840" s="26">
        <v>2097</v>
      </c>
      <c r="D1840" s="26" t="s">
        <v>766</v>
      </c>
      <c r="E1840" s="114">
        <v>37.6</v>
      </c>
      <c r="F1840" s="114">
        <v>0</v>
      </c>
      <c r="G1840" s="114">
        <v>0</v>
      </c>
      <c r="H1840" s="114">
        <v>0</v>
      </c>
      <c r="I1840" s="114">
        <v>0</v>
      </c>
      <c r="J1840" s="91">
        <f t="shared" si="95"/>
        <v>37.6</v>
      </c>
      <c r="K1840" s="118" t="str">
        <f>IFERROR(VLOOKUP(C1840,'CEDARS School FRPL'!$C$4:$H$2393,6,FALSE),"No")</f>
        <v>No</v>
      </c>
      <c r="L1840" s="118" t="str">
        <f>VLOOKUP(A1840,'District Data'!$A$2:$P$321,14,FALSE)</f>
        <v>Yes</v>
      </c>
      <c r="M1840" s="120" t="str">
        <f>IFERROR(IF(AND(VLOOKUP(C1840,'Package 218'!$D:$D,1,FALSE)=C1840,VLOOKUP(C1840,'Package 218'!$D:$F,3,FALSE)="Yes",VLOOKUP(A1840,'District Data'!$A$2:$O$321,14,FALSE)="Yes"),"Yes","No"),"No")</f>
        <v>No</v>
      </c>
      <c r="N1840" s="23" t="str">
        <f t="shared" si="96"/>
        <v>No</v>
      </c>
      <c r="O1840" s="131" t="str">
        <f t="shared" si="97"/>
        <v>No</v>
      </c>
    </row>
    <row r="1841" spans="1:15" x14ac:dyDescent="0.25">
      <c r="A1841" s="136" t="s">
        <v>1267</v>
      </c>
      <c r="B1841" s="136" t="s">
        <v>3077</v>
      </c>
      <c r="C1841" s="26">
        <v>2341</v>
      </c>
      <c r="D1841" s="26" t="s">
        <v>1268</v>
      </c>
      <c r="E1841" s="114">
        <v>121.71</v>
      </c>
      <c r="F1841" s="114">
        <v>0</v>
      </c>
      <c r="G1841" s="114">
        <v>0</v>
      </c>
      <c r="H1841" s="114">
        <v>0</v>
      </c>
      <c r="I1841" s="114">
        <v>0</v>
      </c>
      <c r="J1841" s="91">
        <f t="shared" si="95"/>
        <v>121.71</v>
      </c>
      <c r="K1841" s="118" t="str">
        <f>IFERROR(VLOOKUP(C1841,'CEDARS School FRPL'!$C$4:$H$2393,6,FALSE),"No")</f>
        <v>No</v>
      </c>
      <c r="L1841" s="118" t="str">
        <f>VLOOKUP(A1841,'District Data'!$A$2:$P$321,14,FALSE)</f>
        <v>Yes</v>
      </c>
      <c r="M1841" s="120" t="str">
        <f>IFERROR(IF(AND(VLOOKUP(C1841,'Package 218'!$D:$D,1,FALSE)=C1841,VLOOKUP(C1841,'Package 218'!$D:$F,3,FALSE)="Yes",VLOOKUP(A1841,'District Data'!$A$2:$O$321,14,FALSE)="Yes"),"Yes","No"),"No")</f>
        <v>No</v>
      </c>
      <c r="N1841" s="23" t="str">
        <f t="shared" si="96"/>
        <v>No</v>
      </c>
      <c r="O1841" s="131" t="str">
        <f t="shared" si="97"/>
        <v>No</v>
      </c>
    </row>
    <row r="1842" spans="1:15" x14ac:dyDescent="0.25">
      <c r="A1842" s="136" t="s">
        <v>1267</v>
      </c>
      <c r="B1842" s="136" t="s">
        <v>3077</v>
      </c>
      <c r="C1842" s="26">
        <v>4036</v>
      </c>
      <c r="D1842" s="26" t="s">
        <v>1269</v>
      </c>
      <c r="E1842" s="114">
        <v>439.4</v>
      </c>
      <c r="F1842" s="114">
        <v>0</v>
      </c>
      <c r="G1842" s="114">
        <v>0</v>
      </c>
      <c r="H1842" s="114">
        <v>0</v>
      </c>
      <c r="I1842" s="114">
        <v>0</v>
      </c>
      <c r="J1842" s="91">
        <f t="shared" si="95"/>
        <v>439.4</v>
      </c>
      <c r="K1842" s="118" t="str">
        <f>IFERROR(VLOOKUP(C1842,'CEDARS School FRPL'!$C$4:$H$2393,6,FALSE),"No")</f>
        <v>No</v>
      </c>
      <c r="L1842" s="118" t="str">
        <f>VLOOKUP(A1842,'District Data'!$A$2:$P$321,14,FALSE)</f>
        <v>Yes</v>
      </c>
      <c r="M1842" s="120" t="str">
        <f>IFERROR(IF(AND(VLOOKUP(C1842,'Package 218'!$D:$D,1,FALSE)=C1842,VLOOKUP(C1842,'Package 218'!$D:$F,3,FALSE)="Yes",VLOOKUP(A1842,'District Data'!$A$2:$O$321,14,FALSE)="Yes"),"Yes","No"),"No")</f>
        <v>No</v>
      </c>
      <c r="N1842" s="23" t="str">
        <f t="shared" si="96"/>
        <v>No</v>
      </c>
      <c r="O1842" s="131" t="str">
        <f t="shared" si="97"/>
        <v>No</v>
      </c>
    </row>
    <row r="1843" spans="1:15" x14ac:dyDescent="0.25">
      <c r="A1843" s="136" t="s">
        <v>1267</v>
      </c>
      <c r="B1843" s="136" t="s">
        <v>3077</v>
      </c>
      <c r="C1843" s="26">
        <v>4333</v>
      </c>
      <c r="D1843" s="26" t="s">
        <v>1270</v>
      </c>
      <c r="E1843" s="114">
        <v>450.06</v>
      </c>
      <c r="F1843" s="114">
        <v>0</v>
      </c>
      <c r="G1843" s="114">
        <v>55.63</v>
      </c>
      <c r="H1843" s="114">
        <v>0.59</v>
      </c>
      <c r="I1843" s="114">
        <v>0</v>
      </c>
      <c r="J1843" s="91">
        <f t="shared" si="95"/>
        <v>506.28</v>
      </c>
      <c r="K1843" s="118" t="str">
        <f>IFERROR(VLOOKUP(C1843,'CEDARS School FRPL'!$C$4:$H$2393,6,FALSE),"No")</f>
        <v>No</v>
      </c>
      <c r="L1843" s="118" t="str">
        <f>VLOOKUP(A1843,'District Data'!$A$2:$P$321,14,FALSE)</f>
        <v>Yes</v>
      </c>
      <c r="M1843" s="120" t="str">
        <f>IFERROR(IF(AND(VLOOKUP(C1843,'Package 218'!$D:$D,1,FALSE)=C1843,VLOOKUP(C1843,'Package 218'!$D:$F,3,FALSE)="Yes",VLOOKUP(A1843,'District Data'!$A$2:$O$321,14,FALSE)="Yes"),"Yes","No"),"No")</f>
        <v>No</v>
      </c>
      <c r="N1843" s="23" t="str">
        <f t="shared" si="96"/>
        <v>No</v>
      </c>
      <c r="O1843" s="131" t="str">
        <f t="shared" si="97"/>
        <v>No</v>
      </c>
    </row>
    <row r="1844" spans="1:15" x14ac:dyDescent="0.25">
      <c r="A1844" s="136" t="s">
        <v>1267</v>
      </c>
      <c r="B1844" s="136" t="s">
        <v>3077</v>
      </c>
      <c r="C1844" s="26">
        <v>4521</v>
      </c>
      <c r="D1844" s="26" t="s">
        <v>1271</v>
      </c>
      <c r="E1844" s="114">
        <v>306.02</v>
      </c>
      <c r="F1844" s="114">
        <v>0</v>
      </c>
      <c r="G1844" s="114">
        <v>0</v>
      </c>
      <c r="H1844" s="114">
        <v>0</v>
      </c>
      <c r="I1844" s="114">
        <v>0</v>
      </c>
      <c r="J1844" s="91">
        <f t="shared" si="95"/>
        <v>306.02</v>
      </c>
      <c r="K1844" s="118" t="str">
        <f>IFERROR(VLOOKUP(C1844,'CEDARS School FRPL'!$C$4:$H$2393,6,FALSE),"No")</f>
        <v>No</v>
      </c>
      <c r="L1844" s="118" t="str">
        <f>VLOOKUP(A1844,'District Data'!$A$2:$P$321,14,FALSE)</f>
        <v>Yes</v>
      </c>
      <c r="M1844" s="120" t="str">
        <f>IFERROR(IF(AND(VLOOKUP(C1844,'Package 218'!$D:$D,1,FALSE)=C1844,VLOOKUP(C1844,'Package 218'!$D:$F,3,FALSE)="Yes",VLOOKUP(A1844,'District Data'!$A$2:$O$321,14,FALSE)="Yes"),"Yes","No"),"No")</f>
        <v>No</v>
      </c>
      <c r="N1844" s="23" t="str">
        <f t="shared" si="96"/>
        <v>No</v>
      </c>
      <c r="O1844" s="131" t="str">
        <f t="shared" si="97"/>
        <v>No</v>
      </c>
    </row>
    <row r="1845" spans="1:15" x14ac:dyDescent="0.25">
      <c r="A1845" s="136" t="s">
        <v>1267</v>
      </c>
      <c r="B1845" s="136" t="s">
        <v>3077</v>
      </c>
      <c r="C1845" s="26">
        <v>5752</v>
      </c>
      <c r="D1845" s="26" t="s">
        <v>3336</v>
      </c>
      <c r="E1845" s="114">
        <v>34.799999999999997</v>
      </c>
      <c r="F1845" s="114">
        <v>0</v>
      </c>
      <c r="G1845" s="114">
        <v>0</v>
      </c>
      <c r="H1845" s="114">
        <v>0</v>
      </c>
      <c r="I1845" s="114">
        <v>0</v>
      </c>
      <c r="J1845" s="91">
        <f t="shared" si="95"/>
        <v>34.799999999999997</v>
      </c>
      <c r="K1845" s="118" t="str">
        <f>IFERROR(VLOOKUP(C1845,'CEDARS School FRPL'!$C$4:$H$2393,6,FALSE),"No")</f>
        <v>No</v>
      </c>
      <c r="L1845" s="118" t="str">
        <f>VLOOKUP(A1845,'District Data'!$A$2:$P$321,14,FALSE)</f>
        <v>Yes</v>
      </c>
      <c r="M1845" s="120" t="str">
        <f>IFERROR(IF(AND(VLOOKUP(C1845,'Package 218'!$D:$D,1,FALSE)=C1845,VLOOKUP(C1845,'Package 218'!$D:$F,3,FALSE)="Yes",VLOOKUP(A1845,'District Data'!$A$2:$O$321,14,FALSE)="Yes"),"Yes","No"),"No")</f>
        <v>No</v>
      </c>
      <c r="N1845" s="23" t="str">
        <f t="shared" si="96"/>
        <v>No</v>
      </c>
      <c r="O1845" s="131" t="str">
        <f t="shared" si="97"/>
        <v>No</v>
      </c>
    </row>
    <row r="1846" spans="1:15" x14ac:dyDescent="0.25">
      <c r="A1846" s="136" t="s">
        <v>1138</v>
      </c>
      <c r="B1846" s="136" t="s">
        <v>3055</v>
      </c>
      <c r="C1846" s="26">
        <v>2890</v>
      </c>
      <c r="D1846" s="26" t="s">
        <v>1139</v>
      </c>
      <c r="E1846" s="114">
        <v>456.16</v>
      </c>
      <c r="F1846" s="114">
        <v>0</v>
      </c>
      <c r="G1846" s="114">
        <v>38.940000000000005</v>
      </c>
      <c r="H1846" s="114">
        <v>2.2999999999999998</v>
      </c>
      <c r="I1846" s="114">
        <v>0</v>
      </c>
      <c r="J1846" s="91">
        <f t="shared" si="95"/>
        <v>497.40000000000003</v>
      </c>
      <c r="K1846" s="118" t="str">
        <f>IFERROR(VLOOKUP(C1846,'CEDARS School FRPL'!$C$4:$H$2393,6,FALSE),"No")</f>
        <v>No</v>
      </c>
      <c r="L1846" s="118" t="str">
        <f>VLOOKUP(A1846,'District Data'!$A$2:$P$321,14,FALSE)</f>
        <v>Yes</v>
      </c>
      <c r="M1846" s="120" t="str">
        <f>IFERROR(IF(AND(VLOOKUP(C1846,'Package 218'!$D:$D,1,FALSE)=C1846,VLOOKUP(C1846,'Package 218'!$D:$F,3,FALSE)="Yes",VLOOKUP(A1846,'District Data'!$A$2:$O$321,14,FALSE)="Yes"),"Yes","No"),"No")</f>
        <v>No</v>
      </c>
      <c r="N1846" s="23" t="str">
        <f t="shared" si="96"/>
        <v>No</v>
      </c>
      <c r="O1846" s="131" t="str">
        <f t="shared" si="97"/>
        <v>No</v>
      </c>
    </row>
    <row r="1847" spans="1:15" x14ac:dyDescent="0.25">
      <c r="A1847" s="136" t="s">
        <v>1138</v>
      </c>
      <c r="B1847" s="136" t="s">
        <v>3055</v>
      </c>
      <c r="C1847" s="26">
        <v>3965</v>
      </c>
      <c r="D1847" s="26" t="s">
        <v>1140</v>
      </c>
      <c r="E1847" s="114">
        <v>371</v>
      </c>
      <c r="F1847" s="114">
        <v>0</v>
      </c>
      <c r="G1847" s="114">
        <v>0</v>
      </c>
      <c r="H1847" s="114">
        <v>0</v>
      </c>
      <c r="I1847" s="114">
        <v>0</v>
      </c>
      <c r="J1847" s="91">
        <f t="shared" si="95"/>
        <v>371</v>
      </c>
      <c r="K1847" s="118" t="str">
        <f>IFERROR(VLOOKUP(C1847,'CEDARS School FRPL'!$C$4:$H$2393,6,FALSE),"No")</f>
        <v>No</v>
      </c>
      <c r="L1847" s="118" t="str">
        <f>VLOOKUP(A1847,'District Data'!$A$2:$P$321,14,FALSE)</f>
        <v>Yes</v>
      </c>
      <c r="M1847" s="120" t="str">
        <f>IFERROR(IF(AND(VLOOKUP(C1847,'Package 218'!$D:$D,1,FALSE)=C1847,VLOOKUP(C1847,'Package 218'!$D:$F,3,FALSE)="Yes",VLOOKUP(A1847,'District Data'!$A$2:$O$321,14,FALSE)="Yes"),"Yes","No"),"No")</f>
        <v>No</v>
      </c>
      <c r="N1847" s="23" t="str">
        <f t="shared" si="96"/>
        <v>No</v>
      </c>
      <c r="O1847" s="131" t="str">
        <f t="shared" si="97"/>
        <v>No</v>
      </c>
    </row>
    <row r="1848" spans="1:15" x14ac:dyDescent="0.25">
      <c r="A1848" s="136" t="s">
        <v>1138</v>
      </c>
      <c r="B1848" s="136" t="s">
        <v>3055</v>
      </c>
      <c r="C1848" s="26">
        <v>4483</v>
      </c>
      <c r="D1848" s="26" t="s">
        <v>1141</v>
      </c>
      <c r="E1848" s="114">
        <v>461.82</v>
      </c>
      <c r="F1848" s="114">
        <v>0</v>
      </c>
      <c r="G1848" s="114">
        <v>0</v>
      </c>
      <c r="H1848" s="114">
        <v>0</v>
      </c>
      <c r="I1848" s="114">
        <v>0</v>
      </c>
      <c r="J1848" s="91">
        <f t="shared" si="95"/>
        <v>461.82</v>
      </c>
      <c r="K1848" s="118" t="str">
        <f>IFERROR(VLOOKUP(C1848,'CEDARS School FRPL'!$C$4:$H$2393,6,FALSE),"No")</f>
        <v>Yes</v>
      </c>
      <c r="L1848" s="118" t="str">
        <f>VLOOKUP(A1848,'District Data'!$A$2:$P$321,14,FALSE)</f>
        <v>Yes</v>
      </c>
      <c r="M1848" s="120" t="str">
        <f>IFERROR(IF(AND(VLOOKUP(C1848,'Package 218'!$D:$D,1,FALSE)=C1848,VLOOKUP(C1848,'Package 218'!$D:$F,3,FALSE)="Yes",VLOOKUP(A1848,'District Data'!$A$2:$O$321,14,FALSE)="Yes"),"Yes","No"),"No")</f>
        <v>Yes</v>
      </c>
      <c r="N1848" s="23" t="str">
        <f t="shared" si="96"/>
        <v>Yes</v>
      </c>
      <c r="O1848" s="131" t="str">
        <f t="shared" si="97"/>
        <v>Yes</v>
      </c>
    </row>
    <row r="1849" spans="1:15" x14ac:dyDescent="0.25">
      <c r="A1849" s="136" t="s">
        <v>1138</v>
      </c>
      <c r="B1849" s="136" t="s">
        <v>3055</v>
      </c>
      <c r="C1849" s="26">
        <v>4577</v>
      </c>
      <c r="D1849" s="26" t="s">
        <v>1142</v>
      </c>
      <c r="E1849" s="114">
        <v>380.04</v>
      </c>
      <c r="F1849" s="114">
        <v>16.2</v>
      </c>
      <c r="G1849" s="114">
        <v>0</v>
      </c>
      <c r="H1849" s="114">
        <v>0</v>
      </c>
      <c r="I1849" s="114">
        <v>0</v>
      </c>
      <c r="J1849" s="91">
        <f t="shared" si="95"/>
        <v>396.24</v>
      </c>
      <c r="K1849" s="118" t="str">
        <f>IFERROR(VLOOKUP(C1849,'CEDARS School FRPL'!$C$4:$H$2393,6,FALSE),"No")</f>
        <v>No</v>
      </c>
      <c r="L1849" s="118" t="str">
        <f>VLOOKUP(A1849,'District Data'!$A$2:$P$321,14,FALSE)</f>
        <v>Yes</v>
      </c>
      <c r="M1849" s="120" t="str">
        <f>IFERROR(IF(AND(VLOOKUP(C1849,'Package 218'!$D:$D,1,FALSE)=C1849,VLOOKUP(C1849,'Package 218'!$D:$F,3,FALSE)="Yes",VLOOKUP(A1849,'District Data'!$A$2:$O$321,14,FALSE)="Yes"),"Yes","No"),"No")</f>
        <v>No</v>
      </c>
      <c r="N1849" s="23" t="str">
        <f t="shared" si="96"/>
        <v>No</v>
      </c>
      <c r="O1849" s="131" t="str">
        <f t="shared" si="97"/>
        <v>No</v>
      </c>
    </row>
    <row r="1850" spans="1:15" x14ac:dyDescent="0.25">
      <c r="A1850" s="136" t="s">
        <v>1129</v>
      </c>
      <c r="B1850" s="136" t="s">
        <v>3054</v>
      </c>
      <c r="C1850" s="26">
        <v>1858</v>
      </c>
      <c r="D1850" s="26" t="s">
        <v>1130</v>
      </c>
      <c r="E1850" s="114">
        <v>635.59</v>
      </c>
      <c r="F1850" s="114">
        <v>0</v>
      </c>
      <c r="G1850" s="114">
        <v>43.78</v>
      </c>
      <c r="H1850" s="114">
        <v>0</v>
      </c>
      <c r="I1850" s="114">
        <v>0</v>
      </c>
      <c r="J1850" s="91">
        <f t="shared" si="95"/>
        <v>679.37</v>
      </c>
      <c r="K1850" s="118" t="str">
        <f>IFERROR(VLOOKUP(C1850,'CEDARS School FRPL'!$C$4:$H$2393,6,FALSE),"No")</f>
        <v>No</v>
      </c>
      <c r="L1850" s="118" t="str">
        <f>VLOOKUP(A1850,'District Data'!$A$2:$P$321,14,FALSE)</f>
        <v>Yes</v>
      </c>
      <c r="M1850" s="120" t="str">
        <f>IFERROR(IF(AND(VLOOKUP(C1850,'Package 218'!$D:$D,1,FALSE)=C1850,VLOOKUP(C1850,'Package 218'!$D:$F,3,FALSE)="Yes",VLOOKUP(A1850,'District Data'!$A$2:$O$321,14,FALSE)="Yes"),"Yes","No"),"No")</f>
        <v>No</v>
      </c>
      <c r="N1850" s="23" t="str">
        <f t="shared" si="96"/>
        <v>No</v>
      </c>
      <c r="O1850" s="131" t="str">
        <f t="shared" si="97"/>
        <v>No</v>
      </c>
    </row>
    <row r="1851" spans="1:15" x14ac:dyDescent="0.25">
      <c r="A1851" s="136" t="s">
        <v>1129</v>
      </c>
      <c r="B1851" s="136" t="s">
        <v>3054</v>
      </c>
      <c r="C1851" s="26">
        <v>2402</v>
      </c>
      <c r="D1851" s="26" t="s">
        <v>2522</v>
      </c>
      <c r="E1851" s="114">
        <v>1624.25</v>
      </c>
      <c r="F1851" s="114">
        <v>0</v>
      </c>
      <c r="G1851" s="114">
        <v>141.34</v>
      </c>
      <c r="H1851" s="114">
        <v>0</v>
      </c>
      <c r="I1851" s="114">
        <v>0.12</v>
      </c>
      <c r="J1851" s="91">
        <f t="shared" si="95"/>
        <v>1765.7099999999998</v>
      </c>
      <c r="K1851" s="118" t="str">
        <f>IFERROR(VLOOKUP(C1851,'CEDARS School FRPL'!$C$4:$H$2393,6,FALSE),"No")</f>
        <v>No</v>
      </c>
      <c r="L1851" s="118" t="str">
        <f>VLOOKUP(A1851,'District Data'!$A$2:$P$321,14,FALSE)</f>
        <v>Yes</v>
      </c>
      <c r="M1851" s="120" t="str">
        <f>IFERROR(IF(AND(VLOOKUP(C1851,'Package 218'!$D:$D,1,FALSE)=C1851,VLOOKUP(C1851,'Package 218'!$D:$F,3,FALSE)="Yes",VLOOKUP(A1851,'District Data'!$A$2:$O$321,14,FALSE)="Yes"),"Yes","No"),"No")</f>
        <v>No</v>
      </c>
      <c r="N1851" s="23" t="str">
        <f t="shared" si="96"/>
        <v>No</v>
      </c>
      <c r="O1851" s="131" t="str">
        <f t="shared" si="97"/>
        <v>No</v>
      </c>
    </row>
    <row r="1852" spans="1:15" x14ac:dyDescent="0.25">
      <c r="A1852" s="136" t="s">
        <v>1129</v>
      </c>
      <c r="B1852" s="136" t="s">
        <v>3054</v>
      </c>
      <c r="C1852" s="26">
        <v>3191</v>
      </c>
      <c r="D1852" s="26" t="s">
        <v>2523</v>
      </c>
      <c r="E1852" s="114">
        <v>766.96</v>
      </c>
      <c r="F1852" s="114">
        <v>0</v>
      </c>
      <c r="G1852" s="114">
        <v>0</v>
      </c>
      <c r="H1852" s="114">
        <v>0</v>
      </c>
      <c r="I1852" s="114">
        <v>0</v>
      </c>
      <c r="J1852" s="91">
        <f t="shared" si="95"/>
        <v>766.96</v>
      </c>
      <c r="K1852" s="118" t="str">
        <f>IFERROR(VLOOKUP(C1852,'CEDARS School FRPL'!$C$4:$H$2393,6,FALSE),"No")</f>
        <v>No</v>
      </c>
      <c r="L1852" s="118" t="str">
        <f>VLOOKUP(A1852,'District Data'!$A$2:$P$321,14,FALSE)</f>
        <v>Yes</v>
      </c>
      <c r="M1852" s="120" t="str">
        <f>IFERROR(IF(AND(VLOOKUP(C1852,'Package 218'!$D:$D,1,FALSE)=C1852,VLOOKUP(C1852,'Package 218'!$D:$F,3,FALSE)="Yes",VLOOKUP(A1852,'District Data'!$A$2:$O$321,14,FALSE)="Yes"),"Yes","No"),"No")</f>
        <v>No</v>
      </c>
      <c r="N1852" s="23" t="str">
        <f t="shared" si="96"/>
        <v>No</v>
      </c>
      <c r="O1852" s="131" t="str">
        <f t="shared" si="97"/>
        <v>No</v>
      </c>
    </row>
    <row r="1853" spans="1:15" x14ac:dyDescent="0.25">
      <c r="A1853" s="136" t="s">
        <v>1129</v>
      </c>
      <c r="B1853" s="136" t="s">
        <v>3054</v>
      </c>
      <c r="C1853" s="26">
        <v>3414</v>
      </c>
      <c r="D1853" s="26" t="s">
        <v>378</v>
      </c>
      <c r="E1853" s="114">
        <v>453.4</v>
      </c>
      <c r="F1853" s="114">
        <v>0</v>
      </c>
      <c r="G1853" s="114">
        <v>0</v>
      </c>
      <c r="H1853" s="114">
        <v>0</v>
      </c>
      <c r="I1853" s="114">
        <v>0</v>
      </c>
      <c r="J1853" s="91">
        <f t="shared" si="95"/>
        <v>453.4</v>
      </c>
      <c r="K1853" s="118" t="str">
        <f>IFERROR(VLOOKUP(C1853,'CEDARS School FRPL'!$C$4:$H$2393,6,FALSE),"No")</f>
        <v>No</v>
      </c>
      <c r="L1853" s="118" t="str">
        <f>VLOOKUP(A1853,'District Data'!$A$2:$P$321,14,FALSE)</f>
        <v>Yes</v>
      </c>
      <c r="M1853" s="120" t="str">
        <f>IFERROR(IF(AND(VLOOKUP(C1853,'Package 218'!$D:$D,1,FALSE)=C1853,VLOOKUP(C1853,'Package 218'!$D:$F,3,FALSE)="Yes",VLOOKUP(A1853,'District Data'!$A$2:$O$321,14,FALSE)="Yes"),"Yes","No"),"No")</f>
        <v>No</v>
      </c>
      <c r="N1853" s="23" t="str">
        <f t="shared" si="96"/>
        <v>No</v>
      </c>
      <c r="O1853" s="131" t="str">
        <f t="shared" si="97"/>
        <v>No</v>
      </c>
    </row>
    <row r="1854" spans="1:15" x14ac:dyDescent="0.25">
      <c r="A1854" s="136" t="s">
        <v>1129</v>
      </c>
      <c r="B1854" s="136" t="s">
        <v>3054</v>
      </c>
      <c r="C1854" s="26">
        <v>3562</v>
      </c>
      <c r="D1854" s="26" t="s">
        <v>1131</v>
      </c>
      <c r="E1854" s="114">
        <v>406.5</v>
      </c>
      <c r="F1854" s="114">
        <v>0</v>
      </c>
      <c r="G1854" s="114">
        <v>0</v>
      </c>
      <c r="H1854" s="114">
        <v>0</v>
      </c>
      <c r="I1854" s="114">
        <v>0</v>
      </c>
      <c r="J1854" s="91">
        <f t="shared" si="95"/>
        <v>406.5</v>
      </c>
      <c r="K1854" s="118" t="str">
        <f>IFERROR(VLOOKUP(C1854,'CEDARS School FRPL'!$C$4:$H$2393,6,FALSE),"No")</f>
        <v>No</v>
      </c>
      <c r="L1854" s="118" t="str">
        <f>VLOOKUP(A1854,'District Data'!$A$2:$P$321,14,FALSE)</f>
        <v>Yes</v>
      </c>
      <c r="M1854" s="120" t="str">
        <f>IFERROR(IF(AND(VLOOKUP(C1854,'Package 218'!$D:$D,1,FALSE)=C1854,VLOOKUP(C1854,'Package 218'!$D:$F,3,FALSE)="Yes",VLOOKUP(A1854,'District Data'!$A$2:$O$321,14,FALSE)="Yes"),"Yes","No"),"No")</f>
        <v>No</v>
      </c>
      <c r="N1854" s="23" t="str">
        <f t="shared" si="96"/>
        <v>No</v>
      </c>
      <c r="O1854" s="131" t="str">
        <f t="shared" si="97"/>
        <v>No</v>
      </c>
    </row>
    <row r="1855" spans="1:15" x14ac:dyDescent="0.25">
      <c r="A1855" s="136" t="s">
        <v>1129</v>
      </c>
      <c r="B1855" s="136" t="s">
        <v>3054</v>
      </c>
      <c r="C1855" s="26">
        <v>3693</v>
      </c>
      <c r="D1855" s="26" t="s">
        <v>1132</v>
      </c>
      <c r="E1855" s="114">
        <v>488.5</v>
      </c>
      <c r="F1855" s="114">
        <v>0</v>
      </c>
      <c r="G1855" s="114">
        <v>0</v>
      </c>
      <c r="H1855" s="114">
        <v>0</v>
      </c>
      <c r="I1855" s="114">
        <v>0</v>
      </c>
      <c r="J1855" s="91">
        <f t="shared" si="95"/>
        <v>488.5</v>
      </c>
      <c r="K1855" s="118" t="str">
        <f>IFERROR(VLOOKUP(C1855,'CEDARS School FRPL'!$C$4:$H$2393,6,FALSE),"No")</f>
        <v>No</v>
      </c>
      <c r="L1855" s="118" t="str">
        <f>VLOOKUP(A1855,'District Data'!$A$2:$P$321,14,FALSE)</f>
        <v>Yes</v>
      </c>
      <c r="M1855" s="120" t="str">
        <f>IFERROR(IF(AND(VLOOKUP(C1855,'Package 218'!$D:$D,1,FALSE)=C1855,VLOOKUP(C1855,'Package 218'!$D:$F,3,FALSE)="Yes",VLOOKUP(A1855,'District Data'!$A$2:$O$321,14,FALSE)="Yes"),"Yes","No"),"No")</f>
        <v>No</v>
      </c>
      <c r="N1855" s="23" t="str">
        <f t="shared" si="96"/>
        <v>No</v>
      </c>
      <c r="O1855" s="131" t="str">
        <f t="shared" si="97"/>
        <v>No</v>
      </c>
    </row>
    <row r="1856" spans="1:15" x14ac:dyDescent="0.25">
      <c r="A1856" s="136" t="s">
        <v>1129</v>
      </c>
      <c r="B1856" s="136" t="s">
        <v>3054</v>
      </c>
      <c r="C1856" s="26">
        <v>3759</v>
      </c>
      <c r="D1856" s="26" t="s">
        <v>1133</v>
      </c>
      <c r="E1856" s="114">
        <v>495</v>
      </c>
      <c r="F1856" s="114">
        <v>36.700000000000003</v>
      </c>
      <c r="G1856" s="114">
        <v>0</v>
      </c>
      <c r="H1856" s="114">
        <v>0</v>
      </c>
      <c r="I1856" s="114">
        <v>0</v>
      </c>
      <c r="J1856" s="91">
        <f t="shared" si="95"/>
        <v>531.70000000000005</v>
      </c>
      <c r="K1856" s="118" t="str">
        <f>IFERROR(VLOOKUP(C1856,'CEDARS School FRPL'!$C$4:$H$2393,6,FALSE),"No")</f>
        <v>No</v>
      </c>
      <c r="L1856" s="118" t="str">
        <f>VLOOKUP(A1856,'District Data'!$A$2:$P$321,14,FALSE)</f>
        <v>Yes</v>
      </c>
      <c r="M1856" s="120" t="str">
        <f>IFERROR(IF(AND(VLOOKUP(C1856,'Package 218'!$D:$D,1,FALSE)=C1856,VLOOKUP(C1856,'Package 218'!$D:$F,3,FALSE)="Yes",VLOOKUP(A1856,'District Data'!$A$2:$O$321,14,FALSE)="Yes"),"Yes","No"),"No")</f>
        <v>No</v>
      </c>
      <c r="N1856" s="23" t="str">
        <f t="shared" si="96"/>
        <v>No</v>
      </c>
      <c r="O1856" s="131" t="str">
        <f t="shared" si="97"/>
        <v>No</v>
      </c>
    </row>
    <row r="1857" spans="1:15" x14ac:dyDescent="0.25">
      <c r="A1857" s="136" t="s">
        <v>1129</v>
      </c>
      <c r="B1857" s="136" t="s">
        <v>3054</v>
      </c>
      <c r="C1857" s="26">
        <v>3851</v>
      </c>
      <c r="D1857" s="26" t="s">
        <v>941</v>
      </c>
      <c r="E1857" s="114">
        <v>771.82</v>
      </c>
      <c r="F1857" s="114">
        <v>0</v>
      </c>
      <c r="G1857" s="114">
        <v>0</v>
      </c>
      <c r="H1857" s="114">
        <v>0</v>
      </c>
      <c r="I1857" s="114">
        <v>0</v>
      </c>
      <c r="J1857" s="91">
        <f t="shared" si="95"/>
        <v>771.82</v>
      </c>
      <c r="K1857" s="118" t="str">
        <f>IFERROR(VLOOKUP(C1857,'CEDARS School FRPL'!$C$4:$H$2393,6,FALSE),"No")</f>
        <v>No</v>
      </c>
      <c r="L1857" s="118" t="str">
        <f>VLOOKUP(A1857,'District Data'!$A$2:$P$321,14,FALSE)</f>
        <v>Yes</v>
      </c>
      <c r="M1857" s="120" t="str">
        <f>IFERROR(IF(AND(VLOOKUP(C1857,'Package 218'!$D:$D,1,FALSE)=C1857,VLOOKUP(C1857,'Package 218'!$D:$F,3,FALSE)="Yes",VLOOKUP(A1857,'District Data'!$A$2:$O$321,14,FALSE)="Yes"),"Yes","No"),"No")</f>
        <v>No</v>
      </c>
      <c r="N1857" s="23" t="str">
        <f t="shared" si="96"/>
        <v>No</v>
      </c>
      <c r="O1857" s="131" t="str">
        <f t="shared" si="97"/>
        <v>No</v>
      </c>
    </row>
    <row r="1858" spans="1:15" x14ac:dyDescent="0.25">
      <c r="A1858" s="136" t="s">
        <v>1129</v>
      </c>
      <c r="B1858" s="136" t="s">
        <v>3054</v>
      </c>
      <c r="C1858" s="26">
        <v>4133</v>
      </c>
      <c r="D1858" s="26" t="s">
        <v>800</v>
      </c>
      <c r="E1858" s="114">
        <v>402.1</v>
      </c>
      <c r="F1858" s="114">
        <v>0</v>
      </c>
      <c r="G1858" s="114">
        <v>0</v>
      </c>
      <c r="H1858" s="114">
        <v>0</v>
      </c>
      <c r="I1858" s="114">
        <v>0</v>
      </c>
      <c r="J1858" s="91">
        <f t="shared" si="95"/>
        <v>402.1</v>
      </c>
      <c r="K1858" s="118" t="str">
        <f>IFERROR(VLOOKUP(C1858,'CEDARS School FRPL'!$C$4:$H$2393,6,FALSE),"No")</f>
        <v>No</v>
      </c>
      <c r="L1858" s="118" t="str">
        <f>VLOOKUP(A1858,'District Data'!$A$2:$P$321,14,FALSE)</f>
        <v>Yes</v>
      </c>
      <c r="M1858" s="120" t="str">
        <f>IFERROR(IF(AND(VLOOKUP(C1858,'Package 218'!$D:$D,1,FALSE)=C1858,VLOOKUP(C1858,'Package 218'!$D:$F,3,FALSE)="Yes",VLOOKUP(A1858,'District Data'!$A$2:$O$321,14,FALSE)="Yes"),"Yes","No"),"No")</f>
        <v>No</v>
      </c>
      <c r="N1858" s="23" t="str">
        <f t="shared" si="96"/>
        <v>No</v>
      </c>
      <c r="O1858" s="131" t="str">
        <f t="shared" si="97"/>
        <v>No</v>
      </c>
    </row>
    <row r="1859" spans="1:15" x14ac:dyDescent="0.25">
      <c r="A1859" s="136" t="s">
        <v>1129</v>
      </c>
      <c r="B1859" s="136" t="s">
        <v>3054</v>
      </c>
      <c r="C1859" s="26">
        <v>4134</v>
      </c>
      <c r="D1859" s="26" t="s">
        <v>1134</v>
      </c>
      <c r="E1859" s="114">
        <v>403.2</v>
      </c>
      <c r="F1859" s="114">
        <v>40</v>
      </c>
      <c r="G1859" s="114">
        <v>0</v>
      </c>
      <c r="H1859" s="114">
        <v>0</v>
      </c>
      <c r="I1859" s="114">
        <v>0</v>
      </c>
      <c r="J1859" s="91">
        <f t="shared" si="95"/>
        <v>443.2</v>
      </c>
      <c r="K1859" s="118" t="str">
        <f>IFERROR(VLOOKUP(C1859,'CEDARS School FRPL'!$C$4:$H$2393,6,FALSE),"No")</f>
        <v>Yes</v>
      </c>
      <c r="L1859" s="118" t="str">
        <f>VLOOKUP(A1859,'District Data'!$A$2:$P$321,14,FALSE)</f>
        <v>Yes</v>
      </c>
      <c r="M1859" s="120" t="str">
        <f>IFERROR(IF(AND(VLOOKUP(C1859,'Package 218'!$D:$D,1,FALSE)=C1859,VLOOKUP(C1859,'Package 218'!$D:$F,3,FALSE)="Yes",VLOOKUP(A1859,'District Data'!$A$2:$O$321,14,FALSE)="Yes"),"Yes","No"),"No")</f>
        <v>Yes</v>
      </c>
      <c r="N1859" s="23" t="str">
        <f t="shared" si="96"/>
        <v>Yes</v>
      </c>
      <c r="O1859" s="131" t="str">
        <f t="shared" si="97"/>
        <v>Yes</v>
      </c>
    </row>
    <row r="1860" spans="1:15" x14ac:dyDescent="0.25">
      <c r="A1860" s="136" t="s">
        <v>1129</v>
      </c>
      <c r="B1860" s="136" t="s">
        <v>3054</v>
      </c>
      <c r="C1860" s="26">
        <v>4400</v>
      </c>
      <c r="D1860" s="26" t="s">
        <v>1135</v>
      </c>
      <c r="E1860" s="114">
        <v>388.61</v>
      </c>
      <c r="F1860" s="114">
        <v>36.200000000000003</v>
      </c>
      <c r="G1860" s="114">
        <v>0</v>
      </c>
      <c r="H1860" s="114">
        <v>0</v>
      </c>
      <c r="I1860" s="114">
        <v>0</v>
      </c>
      <c r="J1860" s="91">
        <f t="shared" ref="J1860:J1923" si="98">SUM(E1860:I1860)</f>
        <v>424.81</v>
      </c>
      <c r="K1860" s="118" t="str">
        <f>IFERROR(VLOOKUP(C1860,'CEDARS School FRPL'!$C$4:$H$2393,6,FALSE),"No")</f>
        <v>No</v>
      </c>
      <c r="L1860" s="118" t="str">
        <f>VLOOKUP(A1860,'District Data'!$A$2:$P$321,14,FALSE)</f>
        <v>Yes</v>
      </c>
      <c r="M1860" s="120" t="str">
        <f>IFERROR(IF(AND(VLOOKUP(C1860,'Package 218'!$D:$D,1,FALSE)=C1860,VLOOKUP(C1860,'Package 218'!$D:$F,3,FALSE)="Yes",VLOOKUP(A1860,'District Data'!$A$2:$O$321,14,FALSE)="Yes"),"Yes","No"),"No")</f>
        <v>No</v>
      </c>
      <c r="N1860" s="23" t="str">
        <f t="shared" ref="N1860:N1923" si="99">IF(AND(M1860="Yes",K1860="Yes"),"Yes","No")</f>
        <v>No</v>
      </c>
      <c r="O1860" s="131" t="str">
        <f t="shared" ref="O1860:O1923" si="100">TEXT(N1860, "Yes")</f>
        <v>No</v>
      </c>
    </row>
    <row r="1861" spans="1:15" x14ac:dyDescent="0.25">
      <c r="A1861" s="136" t="s">
        <v>1129</v>
      </c>
      <c r="B1861" s="136" t="s">
        <v>3054</v>
      </c>
      <c r="C1861" s="26">
        <v>4491</v>
      </c>
      <c r="D1861" s="26" t="s">
        <v>2524</v>
      </c>
      <c r="E1861" s="114">
        <v>1257.26</v>
      </c>
      <c r="F1861" s="114">
        <v>0</v>
      </c>
      <c r="G1861" s="114">
        <v>166.67</v>
      </c>
      <c r="H1861" s="114">
        <v>0</v>
      </c>
      <c r="I1861" s="114">
        <v>2.11</v>
      </c>
      <c r="J1861" s="91">
        <f t="shared" si="98"/>
        <v>1426.04</v>
      </c>
      <c r="K1861" s="118" t="str">
        <f>IFERROR(VLOOKUP(C1861,'CEDARS School FRPL'!$C$4:$H$2393,6,FALSE),"No")</f>
        <v>No</v>
      </c>
      <c r="L1861" s="118" t="str">
        <f>VLOOKUP(A1861,'District Data'!$A$2:$P$321,14,FALSE)</f>
        <v>Yes</v>
      </c>
      <c r="M1861" s="120" t="str">
        <f>IFERROR(IF(AND(VLOOKUP(C1861,'Package 218'!$D:$D,1,FALSE)=C1861,VLOOKUP(C1861,'Package 218'!$D:$F,3,FALSE)="Yes",VLOOKUP(A1861,'District Data'!$A$2:$O$321,14,FALSE)="Yes"),"Yes","No"),"No")</f>
        <v>No</v>
      </c>
      <c r="N1861" s="23" t="str">
        <f t="shared" si="99"/>
        <v>No</v>
      </c>
      <c r="O1861" s="131" t="str">
        <f t="shared" si="100"/>
        <v>No</v>
      </c>
    </row>
    <row r="1862" spans="1:15" x14ac:dyDescent="0.25">
      <c r="A1862" s="136" t="s">
        <v>1129</v>
      </c>
      <c r="B1862" s="136" t="s">
        <v>3054</v>
      </c>
      <c r="C1862" s="26">
        <v>5094</v>
      </c>
      <c r="D1862" s="26" t="s">
        <v>1136</v>
      </c>
      <c r="E1862" s="114">
        <v>377.88</v>
      </c>
      <c r="F1862" s="114">
        <v>0</v>
      </c>
      <c r="G1862" s="114">
        <v>0</v>
      </c>
      <c r="H1862" s="114">
        <v>0</v>
      </c>
      <c r="I1862" s="114">
        <v>0</v>
      </c>
      <c r="J1862" s="91">
        <f t="shared" si="98"/>
        <v>377.88</v>
      </c>
      <c r="K1862" s="118" t="str">
        <f>IFERROR(VLOOKUP(C1862,'CEDARS School FRPL'!$C$4:$H$2393,6,FALSE),"No")</f>
        <v>No</v>
      </c>
      <c r="L1862" s="118" t="str">
        <f>VLOOKUP(A1862,'District Data'!$A$2:$P$321,14,FALSE)</f>
        <v>Yes</v>
      </c>
      <c r="M1862" s="120" t="str">
        <f>IFERROR(IF(AND(VLOOKUP(C1862,'Package 218'!$D:$D,1,FALSE)=C1862,VLOOKUP(C1862,'Package 218'!$D:$F,3,FALSE)="Yes",VLOOKUP(A1862,'District Data'!$A$2:$O$321,14,FALSE)="Yes"),"Yes","No"),"No")</f>
        <v>No</v>
      </c>
      <c r="N1862" s="23" t="str">
        <f t="shared" si="99"/>
        <v>No</v>
      </c>
      <c r="O1862" s="131" t="str">
        <f t="shared" si="100"/>
        <v>No</v>
      </c>
    </row>
    <row r="1863" spans="1:15" x14ac:dyDescent="0.25">
      <c r="A1863" s="136" t="s">
        <v>1129</v>
      </c>
      <c r="B1863" s="136" t="s">
        <v>3054</v>
      </c>
      <c r="C1863" s="26">
        <v>5571</v>
      </c>
      <c r="D1863" s="26" t="s">
        <v>97</v>
      </c>
      <c r="E1863" s="114">
        <v>695.19</v>
      </c>
      <c r="F1863" s="114">
        <v>0</v>
      </c>
      <c r="G1863" s="114">
        <v>0</v>
      </c>
      <c r="H1863" s="114">
        <v>0</v>
      </c>
      <c r="I1863" s="114">
        <v>0</v>
      </c>
      <c r="J1863" s="91">
        <f t="shared" si="98"/>
        <v>695.19</v>
      </c>
      <c r="K1863" s="118" t="str">
        <f>IFERROR(VLOOKUP(C1863,'CEDARS School FRPL'!$C$4:$H$2393,6,FALSE),"No")</f>
        <v>No</v>
      </c>
      <c r="L1863" s="118" t="str">
        <f>VLOOKUP(A1863,'District Data'!$A$2:$P$321,14,FALSE)</f>
        <v>Yes</v>
      </c>
      <c r="M1863" s="120" t="str">
        <f>IFERROR(IF(AND(VLOOKUP(C1863,'Package 218'!$D:$D,1,FALSE)=C1863,VLOOKUP(C1863,'Package 218'!$D:$F,3,FALSE)="Yes",VLOOKUP(A1863,'District Data'!$A$2:$O$321,14,FALSE)="Yes"),"Yes","No"),"No")</f>
        <v>No</v>
      </c>
      <c r="N1863" s="23" t="str">
        <f t="shared" si="99"/>
        <v>No</v>
      </c>
      <c r="O1863" s="131" t="str">
        <f t="shared" si="100"/>
        <v>No</v>
      </c>
    </row>
    <row r="1864" spans="1:15" x14ac:dyDescent="0.25">
      <c r="A1864" s="136" t="s">
        <v>1129</v>
      </c>
      <c r="B1864" s="136" t="s">
        <v>3054</v>
      </c>
      <c r="C1864" s="26">
        <v>5572</v>
      </c>
      <c r="D1864" s="26" t="s">
        <v>2812</v>
      </c>
      <c r="E1864" s="114">
        <v>214.87</v>
      </c>
      <c r="F1864" s="114">
        <v>0</v>
      </c>
      <c r="G1864" s="114">
        <v>0</v>
      </c>
      <c r="H1864" s="114">
        <v>0</v>
      </c>
      <c r="I1864" s="114">
        <v>0</v>
      </c>
      <c r="J1864" s="91">
        <f t="shared" si="98"/>
        <v>214.87</v>
      </c>
      <c r="K1864" s="118" t="str">
        <f>IFERROR(VLOOKUP(C1864,'CEDARS School FRPL'!$C$4:$H$2393,6,FALSE),"No")</f>
        <v>Yes</v>
      </c>
      <c r="L1864" s="118" t="str">
        <f>VLOOKUP(A1864,'District Data'!$A$2:$P$321,14,FALSE)</f>
        <v>Yes</v>
      </c>
      <c r="M1864" s="120" t="str">
        <f>IFERROR(IF(AND(VLOOKUP(C1864,'Package 218'!$D:$D,1,FALSE)=C1864,VLOOKUP(C1864,'Package 218'!$D:$F,3,FALSE)="Yes",VLOOKUP(A1864,'District Data'!$A$2:$O$321,14,FALSE)="Yes"),"Yes","No"),"No")</f>
        <v>Yes</v>
      </c>
      <c r="N1864" s="23" t="str">
        <f t="shared" si="99"/>
        <v>Yes</v>
      </c>
      <c r="O1864" s="131" t="str">
        <f t="shared" si="100"/>
        <v>Yes</v>
      </c>
    </row>
    <row r="1865" spans="1:15" x14ac:dyDescent="0.25">
      <c r="A1865" s="136" t="s">
        <v>1129</v>
      </c>
      <c r="B1865" s="136" t="s">
        <v>3054</v>
      </c>
      <c r="C1865" s="26">
        <v>5658</v>
      </c>
      <c r="D1865" s="26" t="s">
        <v>993</v>
      </c>
      <c r="E1865" s="114">
        <v>379.6</v>
      </c>
      <c r="F1865" s="114">
        <v>17.399999999999999</v>
      </c>
      <c r="G1865" s="114">
        <v>0</v>
      </c>
      <c r="H1865" s="114">
        <v>0</v>
      </c>
      <c r="I1865" s="114">
        <v>0</v>
      </c>
      <c r="J1865" s="91">
        <f t="shared" si="98"/>
        <v>397</v>
      </c>
      <c r="K1865" s="118" t="str">
        <f>IFERROR(VLOOKUP(C1865,'CEDARS School FRPL'!$C$4:$H$2393,6,FALSE),"No")</f>
        <v>No</v>
      </c>
      <c r="L1865" s="118" t="str">
        <f>VLOOKUP(A1865,'District Data'!$A$2:$P$321,14,FALSE)</f>
        <v>Yes</v>
      </c>
      <c r="M1865" s="120" t="str">
        <f>IFERROR(IF(AND(VLOOKUP(C1865,'Package 218'!$D:$D,1,FALSE)=C1865,VLOOKUP(C1865,'Package 218'!$D:$F,3,FALSE)="Yes",VLOOKUP(A1865,'District Data'!$A$2:$O$321,14,FALSE)="Yes"),"Yes","No"),"No")</f>
        <v>No</v>
      </c>
      <c r="N1865" s="23" t="str">
        <f t="shared" si="99"/>
        <v>No</v>
      </c>
      <c r="O1865" s="131" t="str">
        <f t="shared" si="100"/>
        <v>No</v>
      </c>
    </row>
    <row r="1866" spans="1:15" x14ac:dyDescent="0.25">
      <c r="A1866" s="136" t="s">
        <v>283</v>
      </c>
      <c r="B1866" s="136" t="s">
        <v>2943</v>
      </c>
      <c r="C1866" s="26">
        <v>1964</v>
      </c>
      <c r="D1866" s="26" t="s">
        <v>305</v>
      </c>
      <c r="E1866" s="114">
        <v>59.5</v>
      </c>
      <c r="F1866" s="114">
        <v>0</v>
      </c>
      <c r="G1866" s="114">
        <v>0</v>
      </c>
      <c r="H1866" s="114">
        <v>0</v>
      </c>
      <c r="I1866" s="114">
        <v>0</v>
      </c>
      <c r="J1866" s="91">
        <f t="shared" si="98"/>
        <v>59.5</v>
      </c>
      <c r="K1866" s="118" t="str">
        <f>IFERROR(VLOOKUP(C1866,'CEDARS School FRPL'!$C$4:$H$2393,6,FALSE),"No")</f>
        <v>No</v>
      </c>
      <c r="L1866" s="118" t="str">
        <f>VLOOKUP(A1866,'District Data'!$A$2:$P$321,14,FALSE)</f>
        <v>Yes</v>
      </c>
      <c r="M1866" s="120" t="str">
        <f>IFERROR(IF(AND(VLOOKUP(C1866,'Package 218'!$D:$D,1,FALSE)=C1866,VLOOKUP(C1866,'Package 218'!$D:$F,3,FALSE)="Yes",VLOOKUP(A1866,'District Data'!$A$2:$O$321,14,FALSE)="Yes"),"Yes","No"),"No")</f>
        <v>No</v>
      </c>
      <c r="N1866" s="23" t="str">
        <f t="shared" si="99"/>
        <v>No</v>
      </c>
      <c r="O1866" s="131" t="str">
        <f t="shared" si="100"/>
        <v>No</v>
      </c>
    </row>
    <row r="1867" spans="1:15" x14ac:dyDescent="0.25">
      <c r="A1867" s="136" t="s">
        <v>283</v>
      </c>
      <c r="B1867" s="136" t="s">
        <v>2943</v>
      </c>
      <c r="C1867" s="26">
        <v>2113</v>
      </c>
      <c r="D1867" s="26" t="s">
        <v>284</v>
      </c>
      <c r="E1867" s="114">
        <v>625.20000000000005</v>
      </c>
      <c r="F1867" s="114">
        <v>0</v>
      </c>
      <c r="G1867" s="114">
        <v>0</v>
      </c>
      <c r="H1867" s="114">
        <v>0</v>
      </c>
      <c r="I1867" s="114">
        <v>0</v>
      </c>
      <c r="J1867" s="91">
        <f t="shared" si="98"/>
        <v>625.20000000000005</v>
      </c>
      <c r="K1867" s="118" t="str">
        <f>IFERROR(VLOOKUP(C1867,'CEDARS School FRPL'!$C$4:$H$2393,6,FALSE),"No")</f>
        <v>Yes</v>
      </c>
      <c r="L1867" s="118" t="str">
        <f>VLOOKUP(A1867,'District Data'!$A$2:$P$321,14,FALSE)</f>
        <v>Yes</v>
      </c>
      <c r="M1867" s="120" t="str">
        <f>IFERROR(IF(AND(VLOOKUP(C1867,'Package 218'!$D:$D,1,FALSE)=C1867,VLOOKUP(C1867,'Package 218'!$D:$F,3,FALSE)="Yes",VLOOKUP(A1867,'District Data'!$A$2:$O$321,14,FALSE)="Yes"),"Yes","No"),"No")</f>
        <v>Yes</v>
      </c>
      <c r="N1867" s="23" t="str">
        <f t="shared" si="99"/>
        <v>Yes</v>
      </c>
      <c r="O1867" s="131" t="str">
        <f t="shared" si="100"/>
        <v>Yes</v>
      </c>
    </row>
    <row r="1868" spans="1:15" x14ac:dyDescent="0.25">
      <c r="A1868" s="136" t="s">
        <v>283</v>
      </c>
      <c r="B1868" s="136" t="s">
        <v>2943</v>
      </c>
      <c r="C1868" s="26">
        <v>2157</v>
      </c>
      <c r="D1868" s="26" t="s">
        <v>285</v>
      </c>
      <c r="E1868" s="114">
        <v>615.29</v>
      </c>
      <c r="F1868" s="114">
        <v>0</v>
      </c>
      <c r="G1868" s="114">
        <v>0</v>
      </c>
      <c r="H1868" s="114">
        <v>0</v>
      </c>
      <c r="I1868" s="114">
        <v>0</v>
      </c>
      <c r="J1868" s="91">
        <f t="shared" si="98"/>
        <v>615.29</v>
      </c>
      <c r="K1868" s="118" t="str">
        <f>IFERROR(VLOOKUP(C1868,'CEDARS School FRPL'!$C$4:$H$2393,6,FALSE),"No")</f>
        <v>Yes</v>
      </c>
      <c r="L1868" s="118" t="str">
        <f>VLOOKUP(A1868,'District Data'!$A$2:$P$321,14,FALSE)</f>
        <v>Yes</v>
      </c>
      <c r="M1868" s="120" t="str">
        <f>IFERROR(IF(AND(VLOOKUP(C1868,'Package 218'!$D:$D,1,FALSE)=C1868,VLOOKUP(C1868,'Package 218'!$D:$F,3,FALSE)="Yes",VLOOKUP(A1868,'District Data'!$A$2:$O$321,14,FALSE)="Yes"),"Yes","No"),"No")</f>
        <v>Yes</v>
      </c>
      <c r="N1868" s="23" t="str">
        <f t="shared" si="99"/>
        <v>Yes</v>
      </c>
      <c r="O1868" s="131" t="str">
        <f t="shared" si="100"/>
        <v>Yes</v>
      </c>
    </row>
    <row r="1869" spans="1:15" x14ac:dyDescent="0.25">
      <c r="A1869" s="136" t="s">
        <v>283</v>
      </c>
      <c r="B1869" s="136" t="s">
        <v>2943</v>
      </c>
      <c r="C1869" s="26">
        <v>2776</v>
      </c>
      <c r="D1869" s="26" t="s">
        <v>286</v>
      </c>
      <c r="E1869" s="114">
        <v>519.86</v>
      </c>
      <c r="F1869" s="114">
        <v>0</v>
      </c>
      <c r="G1869" s="114">
        <v>0</v>
      </c>
      <c r="H1869" s="114">
        <v>0</v>
      </c>
      <c r="I1869" s="114">
        <v>0</v>
      </c>
      <c r="J1869" s="91">
        <f t="shared" si="98"/>
        <v>519.86</v>
      </c>
      <c r="K1869" s="118" t="str">
        <f>IFERROR(VLOOKUP(C1869,'CEDARS School FRPL'!$C$4:$H$2393,6,FALSE),"No")</f>
        <v>Yes</v>
      </c>
      <c r="L1869" s="118" t="str">
        <f>VLOOKUP(A1869,'District Data'!$A$2:$P$321,14,FALSE)</f>
        <v>Yes</v>
      </c>
      <c r="M1869" s="120" t="str">
        <f>IFERROR(IF(AND(VLOOKUP(C1869,'Package 218'!$D:$D,1,FALSE)=C1869,VLOOKUP(C1869,'Package 218'!$D:$F,3,FALSE)="Yes",VLOOKUP(A1869,'District Data'!$A$2:$O$321,14,FALSE)="Yes"),"Yes","No"),"No")</f>
        <v>Yes</v>
      </c>
      <c r="N1869" s="23" t="str">
        <f t="shared" si="99"/>
        <v>Yes</v>
      </c>
      <c r="O1869" s="131" t="str">
        <f t="shared" si="100"/>
        <v>Yes</v>
      </c>
    </row>
    <row r="1870" spans="1:15" x14ac:dyDescent="0.25">
      <c r="A1870" s="136" t="s">
        <v>283</v>
      </c>
      <c r="B1870" s="136" t="s">
        <v>2943</v>
      </c>
      <c r="C1870" s="26">
        <v>2892</v>
      </c>
      <c r="D1870" s="26" t="s">
        <v>287</v>
      </c>
      <c r="E1870" s="114">
        <v>297.64</v>
      </c>
      <c r="F1870" s="114">
        <v>0</v>
      </c>
      <c r="G1870" s="114">
        <v>0</v>
      </c>
      <c r="H1870" s="114">
        <v>0</v>
      </c>
      <c r="I1870" s="114">
        <v>0</v>
      </c>
      <c r="J1870" s="91">
        <f t="shared" si="98"/>
        <v>297.64</v>
      </c>
      <c r="K1870" s="118" t="str">
        <f>IFERROR(VLOOKUP(C1870,'CEDARS School FRPL'!$C$4:$H$2393,6,FALSE),"No")</f>
        <v>Yes</v>
      </c>
      <c r="L1870" s="118" t="str">
        <f>VLOOKUP(A1870,'District Data'!$A$2:$P$321,14,FALSE)</f>
        <v>Yes</v>
      </c>
      <c r="M1870" s="120" t="str">
        <f>IFERROR(IF(AND(VLOOKUP(C1870,'Package 218'!$D:$D,1,FALSE)=C1870,VLOOKUP(C1870,'Package 218'!$D:$F,3,FALSE)="Yes",VLOOKUP(A1870,'District Data'!$A$2:$O$321,14,FALSE)="Yes"),"Yes","No"),"No")</f>
        <v>Yes</v>
      </c>
      <c r="N1870" s="23" t="str">
        <f t="shared" si="99"/>
        <v>Yes</v>
      </c>
      <c r="O1870" s="131" t="str">
        <f t="shared" si="100"/>
        <v>Yes</v>
      </c>
    </row>
    <row r="1871" spans="1:15" x14ac:dyDescent="0.25">
      <c r="A1871" s="136" t="s">
        <v>283</v>
      </c>
      <c r="B1871" s="136" t="s">
        <v>2943</v>
      </c>
      <c r="C1871" s="26">
        <v>2953</v>
      </c>
      <c r="D1871" s="26" t="s">
        <v>288</v>
      </c>
      <c r="E1871" s="114">
        <v>259.72000000000003</v>
      </c>
      <c r="F1871" s="114">
        <v>0</v>
      </c>
      <c r="G1871" s="114">
        <v>0</v>
      </c>
      <c r="H1871" s="114">
        <v>0</v>
      </c>
      <c r="I1871" s="114">
        <v>0</v>
      </c>
      <c r="J1871" s="91">
        <f t="shared" si="98"/>
        <v>259.72000000000003</v>
      </c>
      <c r="K1871" s="118" t="str">
        <f>IFERROR(VLOOKUP(C1871,'CEDARS School FRPL'!$C$4:$H$2393,6,FALSE),"No")</f>
        <v>Yes</v>
      </c>
      <c r="L1871" s="118" t="str">
        <f>VLOOKUP(A1871,'District Data'!$A$2:$P$321,14,FALSE)</f>
        <v>Yes</v>
      </c>
      <c r="M1871" s="120" t="str">
        <f>IFERROR(IF(AND(VLOOKUP(C1871,'Package 218'!$D:$D,1,FALSE)=C1871,VLOOKUP(C1871,'Package 218'!$D:$F,3,FALSE)="Yes",VLOOKUP(A1871,'District Data'!$A$2:$O$321,14,FALSE)="Yes"),"Yes","No"),"No")</f>
        <v>Yes</v>
      </c>
      <c r="N1871" s="23" t="str">
        <f t="shared" si="99"/>
        <v>Yes</v>
      </c>
      <c r="O1871" s="131" t="str">
        <f t="shared" si="100"/>
        <v>Yes</v>
      </c>
    </row>
    <row r="1872" spans="1:15" x14ac:dyDescent="0.25">
      <c r="A1872" s="136" t="s">
        <v>283</v>
      </c>
      <c r="B1872" s="136" t="s">
        <v>2943</v>
      </c>
      <c r="C1872" s="26">
        <v>3064</v>
      </c>
      <c r="D1872" s="26" t="s">
        <v>289</v>
      </c>
      <c r="E1872" s="114">
        <v>252.71</v>
      </c>
      <c r="F1872" s="114">
        <v>0</v>
      </c>
      <c r="G1872" s="114">
        <v>0</v>
      </c>
      <c r="H1872" s="114">
        <v>0</v>
      </c>
      <c r="I1872" s="114">
        <v>0</v>
      </c>
      <c r="J1872" s="91">
        <f t="shared" si="98"/>
        <v>252.71</v>
      </c>
      <c r="K1872" s="118" t="str">
        <f>IFERROR(VLOOKUP(C1872,'CEDARS School FRPL'!$C$4:$H$2393,6,FALSE),"No")</f>
        <v>Yes</v>
      </c>
      <c r="L1872" s="118" t="str">
        <f>VLOOKUP(A1872,'District Data'!$A$2:$P$321,14,FALSE)</f>
        <v>Yes</v>
      </c>
      <c r="M1872" s="120" t="str">
        <f>IFERROR(IF(AND(VLOOKUP(C1872,'Package 218'!$D:$D,1,FALSE)=C1872,VLOOKUP(C1872,'Package 218'!$D:$F,3,FALSE)="Yes",VLOOKUP(A1872,'District Data'!$A$2:$O$321,14,FALSE)="Yes"),"Yes","No"),"No")</f>
        <v>Yes</v>
      </c>
      <c r="N1872" s="23" t="str">
        <f t="shared" si="99"/>
        <v>Yes</v>
      </c>
      <c r="O1872" s="131" t="str">
        <f t="shared" si="100"/>
        <v>Yes</v>
      </c>
    </row>
    <row r="1873" spans="1:15" x14ac:dyDescent="0.25">
      <c r="A1873" s="136" t="s">
        <v>283</v>
      </c>
      <c r="B1873" s="136" t="s">
        <v>2943</v>
      </c>
      <c r="C1873" s="26">
        <v>3065</v>
      </c>
      <c r="D1873" s="26" t="s">
        <v>290</v>
      </c>
      <c r="E1873" s="114">
        <v>1193.1199999999999</v>
      </c>
      <c r="F1873" s="114">
        <v>0</v>
      </c>
      <c r="G1873" s="114">
        <v>77.77</v>
      </c>
      <c r="H1873" s="114">
        <v>0</v>
      </c>
      <c r="I1873" s="114">
        <v>0</v>
      </c>
      <c r="J1873" s="91">
        <f t="shared" si="98"/>
        <v>1270.8899999999999</v>
      </c>
      <c r="K1873" s="118" t="str">
        <f>IFERROR(VLOOKUP(C1873,'CEDARS School FRPL'!$C$4:$H$2393,6,FALSE),"No")</f>
        <v>No</v>
      </c>
      <c r="L1873" s="118" t="str">
        <f>VLOOKUP(A1873,'District Data'!$A$2:$P$321,14,FALSE)</f>
        <v>Yes</v>
      </c>
      <c r="M1873" s="120" t="str">
        <f>IFERROR(IF(AND(VLOOKUP(C1873,'Package 218'!$D:$D,1,FALSE)=C1873,VLOOKUP(C1873,'Package 218'!$D:$F,3,FALSE)="Yes",VLOOKUP(A1873,'District Data'!$A$2:$O$321,14,FALSE)="Yes"),"Yes","No"),"No")</f>
        <v>No</v>
      </c>
      <c r="N1873" s="23" t="str">
        <f t="shared" si="99"/>
        <v>No</v>
      </c>
      <c r="O1873" s="131" t="str">
        <f t="shared" si="100"/>
        <v>No</v>
      </c>
    </row>
    <row r="1874" spans="1:15" x14ac:dyDescent="0.25">
      <c r="A1874" s="136" t="s">
        <v>283</v>
      </c>
      <c r="B1874" s="136" t="s">
        <v>2943</v>
      </c>
      <c r="C1874" s="26">
        <v>3127</v>
      </c>
      <c r="D1874" s="26" t="s">
        <v>291</v>
      </c>
      <c r="E1874" s="114">
        <v>282.91000000000003</v>
      </c>
      <c r="F1874" s="114">
        <v>0</v>
      </c>
      <c r="G1874" s="114">
        <v>0</v>
      </c>
      <c r="H1874" s="114">
        <v>0</v>
      </c>
      <c r="I1874" s="114">
        <v>0</v>
      </c>
      <c r="J1874" s="91">
        <f t="shared" si="98"/>
        <v>282.91000000000003</v>
      </c>
      <c r="K1874" s="118" t="str">
        <f>IFERROR(VLOOKUP(C1874,'CEDARS School FRPL'!$C$4:$H$2393,6,FALSE),"No")</f>
        <v>Yes</v>
      </c>
      <c r="L1874" s="118" t="str">
        <f>VLOOKUP(A1874,'District Data'!$A$2:$P$321,14,FALSE)</f>
        <v>Yes</v>
      </c>
      <c r="M1874" s="120" t="str">
        <f>IFERROR(IF(AND(VLOOKUP(C1874,'Package 218'!$D:$D,1,FALSE)=C1874,VLOOKUP(C1874,'Package 218'!$D:$F,3,FALSE)="Yes",VLOOKUP(A1874,'District Data'!$A$2:$O$321,14,FALSE)="Yes"),"Yes","No"),"No")</f>
        <v>Yes</v>
      </c>
      <c r="N1874" s="23" t="str">
        <f t="shared" si="99"/>
        <v>Yes</v>
      </c>
      <c r="O1874" s="131" t="str">
        <f t="shared" si="100"/>
        <v>Yes</v>
      </c>
    </row>
    <row r="1875" spans="1:15" x14ac:dyDescent="0.25">
      <c r="A1875" s="136" t="s">
        <v>283</v>
      </c>
      <c r="B1875" s="136" t="s">
        <v>2943</v>
      </c>
      <c r="C1875" s="26">
        <v>3259</v>
      </c>
      <c r="D1875" s="26" t="s">
        <v>292</v>
      </c>
      <c r="E1875" s="114">
        <v>377.87</v>
      </c>
      <c r="F1875" s="114">
        <v>0</v>
      </c>
      <c r="G1875" s="114">
        <v>0</v>
      </c>
      <c r="H1875" s="114">
        <v>0</v>
      </c>
      <c r="I1875" s="114">
        <v>0</v>
      </c>
      <c r="J1875" s="91">
        <f t="shared" si="98"/>
        <v>377.87</v>
      </c>
      <c r="K1875" s="118" t="str">
        <f>IFERROR(VLOOKUP(C1875,'CEDARS School FRPL'!$C$4:$H$2393,6,FALSE),"No")</f>
        <v>Yes</v>
      </c>
      <c r="L1875" s="118" t="str">
        <f>VLOOKUP(A1875,'District Data'!$A$2:$P$321,14,FALSE)</f>
        <v>Yes</v>
      </c>
      <c r="M1875" s="120" t="str">
        <f>IFERROR(IF(AND(VLOOKUP(C1875,'Package 218'!$D:$D,1,FALSE)=C1875,VLOOKUP(C1875,'Package 218'!$D:$F,3,FALSE)="Yes",VLOOKUP(A1875,'District Data'!$A$2:$O$321,14,FALSE)="Yes"),"Yes","No"),"No")</f>
        <v>Yes</v>
      </c>
      <c r="N1875" s="23" t="str">
        <f t="shared" si="99"/>
        <v>Yes</v>
      </c>
      <c r="O1875" s="131" t="str">
        <f t="shared" si="100"/>
        <v>Yes</v>
      </c>
    </row>
    <row r="1876" spans="1:15" x14ac:dyDescent="0.25">
      <c r="A1876" s="136" t="s">
        <v>283</v>
      </c>
      <c r="B1876" s="136" t="s">
        <v>2943</v>
      </c>
      <c r="C1876" s="26">
        <v>3260</v>
      </c>
      <c r="D1876" s="26" t="s">
        <v>293</v>
      </c>
      <c r="E1876" s="114">
        <v>374.07</v>
      </c>
      <c r="F1876" s="114">
        <v>0</v>
      </c>
      <c r="G1876" s="114">
        <v>0</v>
      </c>
      <c r="H1876" s="114">
        <v>0</v>
      </c>
      <c r="I1876" s="114">
        <v>0</v>
      </c>
      <c r="J1876" s="91">
        <f t="shared" si="98"/>
        <v>374.07</v>
      </c>
      <c r="K1876" s="118" t="str">
        <f>IFERROR(VLOOKUP(C1876,'CEDARS School FRPL'!$C$4:$H$2393,6,FALSE),"No")</f>
        <v>Yes</v>
      </c>
      <c r="L1876" s="118" t="str">
        <f>VLOOKUP(A1876,'District Data'!$A$2:$P$321,14,FALSE)</f>
        <v>Yes</v>
      </c>
      <c r="M1876" s="120" t="str">
        <f>IFERROR(IF(AND(VLOOKUP(C1876,'Package 218'!$D:$D,1,FALSE)=C1876,VLOOKUP(C1876,'Package 218'!$D:$F,3,FALSE)="Yes",VLOOKUP(A1876,'District Data'!$A$2:$O$321,14,FALSE)="Yes"),"Yes","No"),"No")</f>
        <v>Yes</v>
      </c>
      <c r="N1876" s="23" t="str">
        <f t="shared" si="99"/>
        <v>Yes</v>
      </c>
      <c r="O1876" s="131" t="str">
        <f t="shared" si="100"/>
        <v>Yes</v>
      </c>
    </row>
    <row r="1877" spans="1:15" x14ac:dyDescent="0.25">
      <c r="A1877" s="136" t="s">
        <v>283</v>
      </c>
      <c r="B1877" s="136" t="s">
        <v>2943</v>
      </c>
      <c r="C1877" s="26">
        <v>3307</v>
      </c>
      <c r="D1877" s="26" t="s">
        <v>294</v>
      </c>
      <c r="E1877" s="114">
        <v>264.94</v>
      </c>
      <c r="F1877" s="114">
        <v>0</v>
      </c>
      <c r="G1877" s="114">
        <v>0</v>
      </c>
      <c r="H1877" s="114">
        <v>0</v>
      </c>
      <c r="I1877" s="114">
        <v>0</v>
      </c>
      <c r="J1877" s="91">
        <f t="shared" si="98"/>
        <v>264.94</v>
      </c>
      <c r="K1877" s="118" t="str">
        <f>IFERROR(VLOOKUP(C1877,'CEDARS School FRPL'!$C$4:$H$2393,6,FALSE),"No")</f>
        <v>No</v>
      </c>
      <c r="L1877" s="118" t="str">
        <f>VLOOKUP(A1877,'District Data'!$A$2:$P$321,14,FALSE)</f>
        <v>Yes</v>
      </c>
      <c r="M1877" s="120" t="str">
        <f>IFERROR(IF(AND(VLOOKUP(C1877,'Package 218'!$D:$D,1,FALSE)=C1877,VLOOKUP(C1877,'Package 218'!$D:$F,3,FALSE)="Yes",VLOOKUP(A1877,'District Data'!$A$2:$O$321,14,FALSE)="Yes"),"Yes","No"),"No")</f>
        <v>No</v>
      </c>
      <c r="N1877" s="23" t="str">
        <f t="shared" si="99"/>
        <v>No</v>
      </c>
      <c r="O1877" s="131" t="str">
        <f t="shared" si="100"/>
        <v>No</v>
      </c>
    </row>
    <row r="1878" spans="1:15" x14ac:dyDescent="0.25">
      <c r="A1878" s="136" t="s">
        <v>283</v>
      </c>
      <c r="B1878" s="136" t="s">
        <v>2943</v>
      </c>
      <c r="C1878" s="26">
        <v>3415</v>
      </c>
      <c r="D1878" s="26" t="s">
        <v>295</v>
      </c>
      <c r="E1878" s="114">
        <v>1257.97</v>
      </c>
      <c r="F1878" s="114">
        <v>0</v>
      </c>
      <c r="G1878" s="114">
        <v>96.589999999999989</v>
      </c>
      <c r="H1878" s="114">
        <v>0</v>
      </c>
      <c r="I1878" s="114">
        <v>0</v>
      </c>
      <c r="J1878" s="91">
        <f t="shared" si="98"/>
        <v>1354.56</v>
      </c>
      <c r="K1878" s="118" t="str">
        <f>IFERROR(VLOOKUP(C1878,'CEDARS School FRPL'!$C$4:$H$2393,6,FALSE),"No")</f>
        <v>No</v>
      </c>
      <c r="L1878" s="118" t="str">
        <f>VLOOKUP(A1878,'District Data'!$A$2:$P$321,14,FALSE)</f>
        <v>Yes</v>
      </c>
      <c r="M1878" s="120" t="str">
        <f>IFERROR(IF(AND(VLOOKUP(C1878,'Package 218'!$D:$D,1,FALSE)=C1878,VLOOKUP(C1878,'Package 218'!$D:$F,3,FALSE)="Yes",VLOOKUP(A1878,'District Data'!$A$2:$O$321,14,FALSE)="Yes"),"Yes","No"),"No")</f>
        <v>No</v>
      </c>
      <c r="N1878" s="23" t="str">
        <f t="shared" si="99"/>
        <v>No</v>
      </c>
      <c r="O1878" s="131" t="str">
        <f t="shared" si="100"/>
        <v>No</v>
      </c>
    </row>
    <row r="1879" spans="1:15" x14ac:dyDescent="0.25">
      <c r="A1879" s="136" t="s">
        <v>283</v>
      </c>
      <c r="B1879" s="136" t="s">
        <v>2943</v>
      </c>
      <c r="C1879" s="26">
        <v>3465</v>
      </c>
      <c r="D1879" s="26" t="s">
        <v>296</v>
      </c>
      <c r="E1879" s="114">
        <v>374.3</v>
      </c>
      <c r="F1879" s="114">
        <v>0</v>
      </c>
      <c r="G1879" s="114">
        <v>0</v>
      </c>
      <c r="H1879" s="114">
        <v>0</v>
      </c>
      <c r="I1879" s="114">
        <v>0</v>
      </c>
      <c r="J1879" s="91">
        <f t="shared" si="98"/>
        <v>374.3</v>
      </c>
      <c r="K1879" s="118" t="str">
        <f>IFERROR(VLOOKUP(C1879,'CEDARS School FRPL'!$C$4:$H$2393,6,FALSE),"No")</f>
        <v>No</v>
      </c>
      <c r="L1879" s="118" t="str">
        <f>VLOOKUP(A1879,'District Data'!$A$2:$P$321,14,FALSE)</f>
        <v>Yes</v>
      </c>
      <c r="M1879" s="120" t="str">
        <f>IFERROR(IF(AND(VLOOKUP(C1879,'Package 218'!$D:$D,1,FALSE)=C1879,VLOOKUP(C1879,'Package 218'!$D:$F,3,FALSE)="Yes",VLOOKUP(A1879,'District Data'!$A$2:$O$321,14,FALSE)="Yes"),"Yes","No"),"No")</f>
        <v>No</v>
      </c>
      <c r="N1879" s="23" t="str">
        <f t="shared" si="99"/>
        <v>No</v>
      </c>
      <c r="O1879" s="131" t="str">
        <f t="shared" si="100"/>
        <v>No</v>
      </c>
    </row>
    <row r="1880" spans="1:15" x14ac:dyDescent="0.25">
      <c r="A1880" s="136" t="s">
        <v>283</v>
      </c>
      <c r="B1880" s="136" t="s">
        <v>2943</v>
      </c>
      <c r="C1880" s="26">
        <v>3573</v>
      </c>
      <c r="D1880" s="26" t="s">
        <v>297</v>
      </c>
      <c r="E1880" s="114">
        <v>500.97</v>
      </c>
      <c r="F1880" s="114">
        <v>0</v>
      </c>
      <c r="G1880" s="114">
        <v>0</v>
      </c>
      <c r="H1880" s="114">
        <v>0</v>
      </c>
      <c r="I1880" s="114">
        <v>0</v>
      </c>
      <c r="J1880" s="91">
        <f t="shared" si="98"/>
        <v>500.97</v>
      </c>
      <c r="K1880" s="118" t="str">
        <f>IFERROR(VLOOKUP(C1880,'CEDARS School FRPL'!$C$4:$H$2393,6,FALSE),"No")</f>
        <v>No</v>
      </c>
      <c r="L1880" s="118" t="str">
        <f>VLOOKUP(A1880,'District Data'!$A$2:$P$321,14,FALSE)</f>
        <v>Yes</v>
      </c>
      <c r="M1880" s="120" t="str">
        <f>IFERROR(IF(AND(VLOOKUP(C1880,'Package 218'!$D:$D,1,FALSE)=C1880,VLOOKUP(C1880,'Package 218'!$D:$F,3,FALSE)="Yes",VLOOKUP(A1880,'District Data'!$A$2:$O$321,14,FALSE)="Yes"),"Yes","No"),"No")</f>
        <v>No</v>
      </c>
      <c r="N1880" s="23" t="str">
        <f t="shared" si="99"/>
        <v>No</v>
      </c>
      <c r="O1880" s="131" t="str">
        <f t="shared" si="100"/>
        <v>No</v>
      </c>
    </row>
    <row r="1881" spans="1:15" x14ac:dyDescent="0.25">
      <c r="A1881" s="136" t="s">
        <v>283</v>
      </c>
      <c r="B1881" s="136" t="s">
        <v>2943</v>
      </c>
      <c r="C1881" s="26">
        <v>3890</v>
      </c>
      <c r="D1881" s="26" t="s">
        <v>298</v>
      </c>
      <c r="E1881" s="114">
        <v>630.80999999999995</v>
      </c>
      <c r="F1881" s="114">
        <v>0</v>
      </c>
      <c r="G1881" s="114">
        <v>0</v>
      </c>
      <c r="H1881" s="114">
        <v>0</v>
      </c>
      <c r="I1881" s="114">
        <v>0</v>
      </c>
      <c r="J1881" s="91">
        <f t="shared" si="98"/>
        <v>630.80999999999995</v>
      </c>
      <c r="K1881" s="118" t="str">
        <f>IFERROR(VLOOKUP(C1881,'CEDARS School FRPL'!$C$4:$H$2393,6,FALSE),"No")</f>
        <v>No</v>
      </c>
      <c r="L1881" s="118" t="str">
        <f>VLOOKUP(A1881,'District Data'!$A$2:$P$321,14,FALSE)</f>
        <v>Yes</v>
      </c>
      <c r="M1881" s="120" t="str">
        <f>IFERROR(IF(AND(VLOOKUP(C1881,'Package 218'!$D:$D,1,FALSE)=C1881,VLOOKUP(C1881,'Package 218'!$D:$F,3,FALSE)="Yes",VLOOKUP(A1881,'District Data'!$A$2:$O$321,14,FALSE)="Yes"),"Yes","No"),"No")</f>
        <v>No</v>
      </c>
      <c r="N1881" s="23" t="str">
        <f t="shared" si="99"/>
        <v>No</v>
      </c>
      <c r="O1881" s="131" t="str">
        <f t="shared" si="100"/>
        <v>No</v>
      </c>
    </row>
    <row r="1882" spans="1:15" x14ac:dyDescent="0.25">
      <c r="A1882" s="136" t="s">
        <v>283</v>
      </c>
      <c r="B1882" s="136" t="s">
        <v>2943</v>
      </c>
      <c r="C1882" s="26">
        <v>3918</v>
      </c>
      <c r="D1882" s="26" t="s">
        <v>299</v>
      </c>
      <c r="E1882" s="114">
        <v>112.65</v>
      </c>
      <c r="F1882" s="114">
        <v>0</v>
      </c>
      <c r="G1882" s="114">
        <v>0.63</v>
      </c>
      <c r="H1882" s="114">
        <v>0</v>
      </c>
      <c r="I1882" s="114">
        <v>0</v>
      </c>
      <c r="J1882" s="91">
        <f t="shared" si="98"/>
        <v>113.28</v>
      </c>
      <c r="K1882" s="118" t="str">
        <f>IFERROR(VLOOKUP(C1882,'CEDARS School FRPL'!$C$4:$H$2393,6,FALSE),"No")</f>
        <v>Yes</v>
      </c>
      <c r="L1882" s="118" t="str">
        <f>VLOOKUP(A1882,'District Data'!$A$2:$P$321,14,FALSE)</f>
        <v>Yes</v>
      </c>
      <c r="M1882" s="120" t="str">
        <f>IFERROR(IF(AND(VLOOKUP(C1882,'Package 218'!$D:$D,1,FALSE)=C1882,VLOOKUP(C1882,'Package 218'!$D:$F,3,FALSE)="Yes",VLOOKUP(A1882,'District Data'!$A$2:$O$321,14,FALSE)="Yes"),"Yes","No"),"No")</f>
        <v>Yes</v>
      </c>
      <c r="N1882" s="23" t="str">
        <f t="shared" si="99"/>
        <v>Yes</v>
      </c>
      <c r="O1882" s="131" t="str">
        <f t="shared" si="100"/>
        <v>Yes</v>
      </c>
    </row>
    <row r="1883" spans="1:15" x14ac:dyDescent="0.25">
      <c r="A1883" s="136" t="s">
        <v>283</v>
      </c>
      <c r="B1883" s="136" t="s">
        <v>2943</v>
      </c>
      <c r="C1883" s="26">
        <v>3929</v>
      </c>
      <c r="D1883" s="26" t="s">
        <v>300</v>
      </c>
      <c r="E1883" s="114">
        <v>388.74</v>
      </c>
      <c r="F1883" s="114">
        <v>0</v>
      </c>
      <c r="G1883" s="114">
        <v>0</v>
      </c>
      <c r="H1883" s="114">
        <v>0</v>
      </c>
      <c r="I1883" s="114">
        <v>0</v>
      </c>
      <c r="J1883" s="91">
        <f t="shared" si="98"/>
        <v>388.74</v>
      </c>
      <c r="K1883" s="118" t="str">
        <f>IFERROR(VLOOKUP(C1883,'CEDARS School FRPL'!$C$4:$H$2393,6,FALSE),"No")</f>
        <v>No</v>
      </c>
      <c r="L1883" s="118" t="str">
        <f>VLOOKUP(A1883,'District Data'!$A$2:$P$321,14,FALSE)</f>
        <v>Yes</v>
      </c>
      <c r="M1883" s="120" t="str">
        <f>IFERROR(IF(AND(VLOOKUP(C1883,'Package 218'!$D:$D,1,FALSE)=C1883,VLOOKUP(C1883,'Package 218'!$D:$F,3,FALSE)="Yes",VLOOKUP(A1883,'District Data'!$A$2:$O$321,14,FALSE)="Yes"),"Yes","No"),"No")</f>
        <v>No</v>
      </c>
      <c r="N1883" s="23" t="str">
        <f t="shared" si="99"/>
        <v>No</v>
      </c>
      <c r="O1883" s="131" t="str">
        <f t="shared" si="100"/>
        <v>No</v>
      </c>
    </row>
    <row r="1884" spans="1:15" x14ac:dyDescent="0.25">
      <c r="A1884" s="136" t="s">
        <v>283</v>
      </c>
      <c r="B1884" s="136" t="s">
        <v>2943</v>
      </c>
      <c r="C1884" s="26">
        <v>4098</v>
      </c>
      <c r="D1884" s="26" t="s">
        <v>301</v>
      </c>
      <c r="E1884" s="114">
        <v>370.72</v>
      </c>
      <c r="F1884" s="114">
        <v>0</v>
      </c>
      <c r="G1884" s="114">
        <v>0</v>
      </c>
      <c r="H1884" s="114">
        <v>0</v>
      </c>
      <c r="I1884" s="114">
        <v>0</v>
      </c>
      <c r="J1884" s="91">
        <f t="shared" si="98"/>
        <v>370.72</v>
      </c>
      <c r="K1884" s="118" t="str">
        <f>IFERROR(VLOOKUP(C1884,'CEDARS School FRPL'!$C$4:$H$2393,6,FALSE),"No")</f>
        <v>No</v>
      </c>
      <c r="L1884" s="118" t="str">
        <f>VLOOKUP(A1884,'District Data'!$A$2:$P$321,14,FALSE)</f>
        <v>Yes</v>
      </c>
      <c r="M1884" s="120" t="str">
        <f>IFERROR(IF(AND(VLOOKUP(C1884,'Package 218'!$D:$D,1,FALSE)=C1884,VLOOKUP(C1884,'Package 218'!$D:$F,3,FALSE)="Yes",VLOOKUP(A1884,'District Data'!$A$2:$O$321,14,FALSE)="Yes"),"Yes","No"),"No")</f>
        <v>No</v>
      </c>
      <c r="N1884" s="23" t="str">
        <f t="shared" si="99"/>
        <v>No</v>
      </c>
      <c r="O1884" s="131" t="str">
        <f t="shared" si="100"/>
        <v>No</v>
      </c>
    </row>
    <row r="1885" spans="1:15" x14ac:dyDescent="0.25">
      <c r="A1885" s="136" t="s">
        <v>283</v>
      </c>
      <c r="B1885" s="136" t="s">
        <v>2943</v>
      </c>
      <c r="C1885" s="26">
        <v>4160</v>
      </c>
      <c r="D1885" s="26" t="s">
        <v>302</v>
      </c>
      <c r="E1885" s="114">
        <v>652.5</v>
      </c>
      <c r="F1885" s="114">
        <v>0</v>
      </c>
      <c r="G1885" s="114">
        <v>0</v>
      </c>
      <c r="H1885" s="114">
        <v>0</v>
      </c>
      <c r="I1885" s="114">
        <v>0</v>
      </c>
      <c r="J1885" s="91">
        <f t="shared" si="98"/>
        <v>652.5</v>
      </c>
      <c r="K1885" s="118" t="str">
        <f>IFERROR(VLOOKUP(C1885,'CEDARS School FRPL'!$C$4:$H$2393,6,FALSE),"No")</f>
        <v>No</v>
      </c>
      <c r="L1885" s="118" t="str">
        <f>VLOOKUP(A1885,'District Data'!$A$2:$P$321,14,FALSE)</f>
        <v>Yes</v>
      </c>
      <c r="M1885" s="120" t="str">
        <f>IFERROR(IF(AND(VLOOKUP(C1885,'Package 218'!$D:$D,1,FALSE)=C1885,VLOOKUP(C1885,'Package 218'!$D:$F,3,FALSE)="Yes",VLOOKUP(A1885,'District Data'!$A$2:$O$321,14,FALSE)="Yes"),"Yes","No"),"No")</f>
        <v>No</v>
      </c>
      <c r="N1885" s="23" t="str">
        <f t="shared" si="99"/>
        <v>No</v>
      </c>
      <c r="O1885" s="131" t="str">
        <f t="shared" si="100"/>
        <v>No</v>
      </c>
    </row>
    <row r="1886" spans="1:15" x14ac:dyDescent="0.25">
      <c r="A1886" s="136" t="s">
        <v>283</v>
      </c>
      <c r="B1886" s="136" t="s">
        <v>2943</v>
      </c>
      <c r="C1886" s="26">
        <v>4185</v>
      </c>
      <c r="D1886" s="26" t="s">
        <v>303</v>
      </c>
      <c r="E1886" s="114">
        <v>480.94</v>
      </c>
      <c r="F1886" s="114">
        <v>0</v>
      </c>
      <c r="G1886" s="114">
        <v>0</v>
      </c>
      <c r="H1886" s="114">
        <v>0</v>
      </c>
      <c r="I1886" s="114">
        <v>0</v>
      </c>
      <c r="J1886" s="91">
        <f t="shared" si="98"/>
        <v>480.94</v>
      </c>
      <c r="K1886" s="118" t="str">
        <f>IFERROR(VLOOKUP(C1886,'CEDARS School FRPL'!$C$4:$H$2393,6,FALSE),"No")</f>
        <v>No</v>
      </c>
      <c r="L1886" s="118" t="str">
        <f>VLOOKUP(A1886,'District Data'!$A$2:$P$321,14,FALSE)</f>
        <v>Yes</v>
      </c>
      <c r="M1886" s="120" t="str">
        <f>IFERROR(IF(AND(VLOOKUP(C1886,'Package 218'!$D:$D,1,FALSE)=C1886,VLOOKUP(C1886,'Package 218'!$D:$F,3,FALSE)="Yes",VLOOKUP(A1886,'District Data'!$A$2:$O$321,14,FALSE)="Yes"),"Yes","No"),"No")</f>
        <v>No</v>
      </c>
      <c r="N1886" s="23" t="str">
        <f t="shared" si="99"/>
        <v>No</v>
      </c>
      <c r="O1886" s="131" t="str">
        <f t="shared" si="100"/>
        <v>No</v>
      </c>
    </row>
    <row r="1887" spans="1:15" x14ac:dyDescent="0.25">
      <c r="A1887" s="136" t="s">
        <v>283</v>
      </c>
      <c r="B1887" s="136" t="s">
        <v>2943</v>
      </c>
      <c r="C1887" s="26">
        <v>4529</v>
      </c>
      <c r="D1887" s="26" t="s">
        <v>304</v>
      </c>
      <c r="E1887" s="114">
        <v>489.14</v>
      </c>
      <c r="F1887" s="114">
        <v>0</v>
      </c>
      <c r="G1887" s="114">
        <v>0</v>
      </c>
      <c r="H1887" s="114">
        <v>0</v>
      </c>
      <c r="I1887" s="114">
        <v>0</v>
      </c>
      <c r="J1887" s="91">
        <f t="shared" si="98"/>
        <v>489.14</v>
      </c>
      <c r="K1887" s="118" t="str">
        <f>IFERROR(VLOOKUP(C1887,'CEDARS School FRPL'!$C$4:$H$2393,6,FALSE),"No")</f>
        <v>No</v>
      </c>
      <c r="L1887" s="118" t="str">
        <f>VLOOKUP(A1887,'District Data'!$A$2:$P$321,14,FALSE)</f>
        <v>Yes</v>
      </c>
      <c r="M1887" s="120" t="str">
        <f>IFERROR(IF(AND(VLOOKUP(C1887,'Package 218'!$D:$D,1,FALSE)=C1887,VLOOKUP(C1887,'Package 218'!$D:$F,3,FALSE)="Yes",VLOOKUP(A1887,'District Data'!$A$2:$O$321,14,FALSE)="Yes"),"Yes","No"),"No")</f>
        <v>No</v>
      </c>
      <c r="N1887" s="23" t="str">
        <f t="shared" si="99"/>
        <v>No</v>
      </c>
      <c r="O1887" s="131" t="str">
        <f t="shared" si="100"/>
        <v>No</v>
      </c>
    </row>
    <row r="1888" spans="1:15" x14ac:dyDescent="0.25">
      <c r="A1888" s="136" t="s">
        <v>283</v>
      </c>
      <c r="B1888" s="136" t="s">
        <v>2943</v>
      </c>
      <c r="C1888" s="26">
        <v>5003</v>
      </c>
      <c r="D1888" s="26" t="s">
        <v>306</v>
      </c>
      <c r="E1888" s="114">
        <v>26.67</v>
      </c>
      <c r="F1888" s="114">
        <v>0</v>
      </c>
      <c r="G1888" s="114">
        <v>0</v>
      </c>
      <c r="H1888" s="114">
        <v>0</v>
      </c>
      <c r="I1888" s="114">
        <v>0</v>
      </c>
      <c r="J1888" s="91">
        <f t="shared" si="98"/>
        <v>26.67</v>
      </c>
      <c r="K1888" s="118" t="str">
        <f>IFERROR(VLOOKUP(C1888,'CEDARS School FRPL'!$C$4:$H$2393,6,FALSE),"No")</f>
        <v>Yes</v>
      </c>
      <c r="L1888" s="118" t="str">
        <f>VLOOKUP(A1888,'District Data'!$A$2:$P$321,14,FALSE)</f>
        <v>Yes</v>
      </c>
      <c r="M1888" s="120" t="str">
        <f>IFERROR(IF(AND(VLOOKUP(C1888,'Package 218'!$D:$D,1,FALSE)=C1888,VLOOKUP(C1888,'Package 218'!$D:$F,3,FALSE)="Yes",VLOOKUP(A1888,'District Data'!$A$2:$O$321,14,FALSE)="Yes"),"Yes","No"),"No")</f>
        <v>Yes</v>
      </c>
      <c r="N1888" s="23" t="str">
        <f t="shared" si="99"/>
        <v>Yes</v>
      </c>
      <c r="O1888" s="131" t="str">
        <f t="shared" si="100"/>
        <v>Yes</v>
      </c>
    </row>
    <row r="1889" spans="1:15" x14ac:dyDescent="0.25">
      <c r="A1889" s="136" t="s">
        <v>283</v>
      </c>
      <c r="B1889" s="136" t="s">
        <v>2943</v>
      </c>
      <c r="C1889" s="26">
        <v>5278</v>
      </c>
      <c r="D1889" s="26" t="s">
        <v>307</v>
      </c>
      <c r="E1889" s="114">
        <v>41.27</v>
      </c>
      <c r="F1889" s="114">
        <v>0</v>
      </c>
      <c r="G1889" s="114">
        <v>0</v>
      </c>
      <c r="H1889" s="114">
        <v>0</v>
      </c>
      <c r="I1889" s="114">
        <v>2.65</v>
      </c>
      <c r="J1889" s="91">
        <f t="shared" si="98"/>
        <v>43.92</v>
      </c>
      <c r="K1889" s="118" t="str">
        <f>IFERROR(VLOOKUP(C1889,'CEDARS School FRPL'!$C$4:$H$2393,6,FALSE),"No")</f>
        <v>No</v>
      </c>
      <c r="L1889" s="118" t="str">
        <f>VLOOKUP(A1889,'District Data'!$A$2:$P$321,14,FALSE)</f>
        <v>Yes</v>
      </c>
      <c r="M1889" s="120" t="str">
        <f>IFERROR(IF(AND(VLOOKUP(C1889,'Package 218'!$D:$D,1,FALSE)=C1889,VLOOKUP(C1889,'Package 218'!$D:$F,3,FALSE)="Yes",VLOOKUP(A1889,'District Data'!$A$2:$O$321,14,FALSE)="Yes"),"Yes","No"),"No")</f>
        <v>No</v>
      </c>
      <c r="N1889" s="23" t="str">
        <f t="shared" si="99"/>
        <v>No</v>
      </c>
      <c r="O1889" s="131" t="str">
        <f t="shared" si="100"/>
        <v>No</v>
      </c>
    </row>
    <row r="1890" spans="1:15" x14ac:dyDescent="0.25">
      <c r="A1890" s="136" t="s">
        <v>283</v>
      </c>
      <c r="B1890" s="136" t="s">
        <v>2943</v>
      </c>
      <c r="C1890" s="26">
        <v>5507</v>
      </c>
      <c r="D1890" s="26" t="s">
        <v>309</v>
      </c>
      <c r="E1890" s="114">
        <v>506.01</v>
      </c>
      <c r="F1890" s="114">
        <v>0</v>
      </c>
      <c r="G1890" s="114">
        <v>0</v>
      </c>
      <c r="H1890" s="114">
        <v>0</v>
      </c>
      <c r="I1890" s="114">
        <v>0</v>
      </c>
      <c r="J1890" s="91">
        <f t="shared" si="98"/>
        <v>506.01</v>
      </c>
      <c r="K1890" s="118" t="str">
        <f>IFERROR(VLOOKUP(C1890,'CEDARS School FRPL'!$C$4:$H$2393,6,FALSE),"No")</f>
        <v>No</v>
      </c>
      <c r="L1890" s="118" t="str">
        <f>VLOOKUP(A1890,'District Data'!$A$2:$P$321,14,FALSE)</f>
        <v>Yes</v>
      </c>
      <c r="M1890" s="120" t="str">
        <f>IFERROR(IF(AND(VLOOKUP(C1890,'Package 218'!$D:$D,1,FALSE)=C1890,VLOOKUP(C1890,'Package 218'!$D:$F,3,FALSE)="Yes",VLOOKUP(A1890,'District Data'!$A$2:$O$321,14,FALSE)="Yes"),"Yes","No"),"No")</f>
        <v>No</v>
      </c>
      <c r="N1890" s="23" t="str">
        <f t="shared" si="99"/>
        <v>No</v>
      </c>
      <c r="O1890" s="131" t="str">
        <f t="shared" si="100"/>
        <v>No</v>
      </c>
    </row>
    <row r="1891" spans="1:15" x14ac:dyDescent="0.25">
      <c r="A1891" s="136" t="s">
        <v>283</v>
      </c>
      <c r="B1891" s="136" t="s">
        <v>2943</v>
      </c>
      <c r="C1891" s="26">
        <v>5541</v>
      </c>
      <c r="D1891" s="26" t="s">
        <v>2797</v>
      </c>
      <c r="E1891" s="114">
        <v>616.41999999999996</v>
      </c>
      <c r="F1891" s="114">
        <v>0</v>
      </c>
      <c r="G1891" s="114">
        <v>0</v>
      </c>
      <c r="H1891" s="114">
        <v>0</v>
      </c>
      <c r="I1891" s="114">
        <v>0</v>
      </c>
      <c r="J1891" s="91">
        <f t="shared" si="98"/>
        <v>616.41999999999996</v>
      </c>
      <c r="K1891" s="118" t="str">
        <f>IFERROR(VLOOKUP(C1891,'CEDARS School FRPL'!$C$4:$H$2393,6,FALSE),"No")</f>
        <v>No</v>
      </c>
      <c r="L1891" s="118" t="str">
        <f>VLOOKUP(A1891,'District Data'!$A$2:$P$321,14,FALSE)</f>
        <v>Yes</v>
      </c>
      <c r="M1891" s="120" t="str">
        <f>IFERROR(IF(AND(VLOOKUP(C1891,'Package 218'!$D:$D,1,FALSE)=C1891,VLOOKUP(C1891,'Package 218'!$D:$F,3,FALSE)="Yes",VLOOKUP(A1891,'District Data'!$A$2:$O$321,14,FALSE)="Yes"),"Yes","No"),"No")</f>
        <v>No</v>
      </c>
      <c r="N1891" s="23" t="str">
        <f t="shared" si="99"/>
        <v>No</v>
      </c>
      <c r="O1891" s="131" t="str">
        <f t="shared" si="100"/>
        <v>No</v>
      </c>
    </row>
    <row r="1892" spans="1:15" x14ac:dyDescent="0.25">
      <c r="A1892" s="136" t="s">
        <v>283</v>
      </c>
      <c r="B1892" s="136" t="s">
        <v>2943</v>
      </c>
      <c r="C1892" s="26">
        <v>5542</v>
      </c>
      <c r="D1892" s="26" t="s">
        <v>2732</v>
      </c>
      <c r="E1892" s="114">
        <v>143.01</v>
      </c>
      <c r="F1892" s="114">
        <v>0</v>
      </c>
      <c r="G1892" s="114">
        <v>23.37</v>
      </c>
      <c r="H1892" s="114">
        <v>0</v>
      </c>
      <c r="I1892" s="114">
        <v>0</v>
      </c>
      <c r="J1892" s="91">
        <f t="shared" si="98"/>
        <v>166.38</v>
      </c>
      <c r="K1892" s="118" t="str">
        <f>IFERROR(VLOOKUP(C1892,'CEDARS School FRPL'!$C$4:$H$2393,6,FALSE),"No")</f>
        <v>No</v>
      </c>
      <c r="L1892" s="118" t="str">
        <f>VLOOKUP(A1892,'District Data'!$A$2:$P$321,14,FALSE)</f>
        <v>Yes</v>
      </c>
      <c r="M1892" s="120" t="str">
        <f>IFERROR(IF(AND(VLOOKUP(C1892,'Package 218'!$D:$D,1,FALSE)=C1892,VLOOKUP(C1892,'Package 218'!$D:$F,3,FALSE)="Yes",VLOOKUP(A1892,'District Data'!$A$2:$O$321,14,FALSE)="Yes"),"Yes","No"),"No")</f>
        <v>No</v>
      </c>
      <c r="N1892" s="23" t="str">
        <f t="shared" si="99"/>
        <v>No</v>
      </c>
      <c r="O1892" s="131" t="str">
        <f t="shared" si="100"/>
        <v>No</v>
      </c>
    </row>
    <row r="1893" spans="1:15" x14ac:dyDescent="0.25">
      <c r="A1893" s="136" t="s">
        <v>283</v>
      </c>
      <c r="B1893" s="136" t="s">
        <v>2943</v>
      </c>
      <c r="C1893" s="26">
        <v>5552</v>
      </c>
      <c r="D1893" s="26" t="s">
        <v>1828</v>
      </c>
      <c r="E1893" s="114">
        <v>571.75</v>
      </c>
      <c r="F1893" s="114">
        <v>0</v>
      </c>
      <c r="G1893" s="114">
        <v>0</v>
      </c>
      <c r="H1893" s="114">
        <v>0</v>
      </c>
      <c r="I1893" s="114">
        <v>0</v>
      </c>
      <c r="J1893" s="91">
        <f t="shared" si="98"/>
        <v>571.75</v>
      </c>
      <c r="K1893" s="118" t="str">
        <f>IFERROR(VLOOKUP(C1893,'CEDARS School FRPL'!$C$4:$H$2393,6,FALSE),"No")</f>
        <v>No</v>
      </c>
      <c r="L1893" s="118" t="str">
        <f>VLOOKUP(A1893,'District Data'!$A$2:$P$321,14,FALSE)</f>
        <v>Yes</v>
      </c>
      <c r="M1893" s="120" t="str">
        <f>IFERROR(IF(AND(VLOOKUP(C1893,'Package 218'!$D:$D,1,FALSE)=C1893,VLOOKUP(C1893,'Package 218'!$D:$F,3,FALSE)="Yes",VLOOKUP(A1893,'District Data'!$A$2:$O$321,14,FALSE)="Yes"),"Yes","No"),"No")</f>
        <v>No</v>
      </c>
      <c r="N1893" s="23" t="str">
        <f t="shared" si="99"/>
        <v>No</v>
      </c>
      <c r="O1893" s="131" t="str">
        <f t="shared" si="100"/>
        <v>No</v>
      </c>
    </row>
    <row r="1894" spans="1:15" x14ac:dyDescent="0.25">
      <c r="A1894" s="136" t="s">
        <v>283</v>
      </c>
      <c r="B1894" s="136" t="s">
        <v>2943</v>
      </c>
      <c r="C1894" s="26">
        <v>5660</v>
      </c>
      <c r="D1894" s="26" t="s">
        <v>2875</v>
      </c>
      <c r="E1894" s="114">
        <v>1378.98</v>
      </c>
      <c r="F1894" s="114">
        <v>0</v>
      </c>
      <c r="G1894" s="114">
        <v>86.02</v>
      </c>
      <c r="H1894" s="114">
        <v>0</v>
      </c>
      <c r="I1894" s="114">
        <v>0</v>
      </c>
      <c r="J1894" s="91">
        <f t="shared" si="98"/>
        <v>1465</v>
      </c>
      <c r="K1894" s="118" t="str">
        <f>IFERROR(VLOOKUP(C1894,'CEDARS School FRPL'!$C$4:$H$2393,6,FALSE),"No")</f>
        <v>No</v>
      </c>
      <c r="L1894" s="118" t="str">
        <f>VLOOKUP(A1894,'District Data'!$A$2:$P$321,14,FALSE)</f>
        <v>Yes</v>
      </c>
      <c r="M1894" s="120" t="str">
        <f>IFERROR(IF(AND(VLOOKUP(C1894,'Package 218'!$D:$D,1,FALSE)=C1894,VLOOKUP(C1894,'Package 218'!$D:$F,3,FALSE)="Yes",VLOOKUP(A1894,'District Data'!$A$2:$O$321,14,FALSE)="Yes"),"Yes","No"),"No")</f>
        <v>No</v>
      </c>
      <c r="N1894" s="23" t="str">
        <f t="shared" si="99"/>
        <v>No</v>
      </c>
      <c r="O1894" s="131" t="str">
        <f t="shared" si="100"/>
        <v>No</v>
      </c>
    </row>
    <row r="1895" spans="1:15" x14ac:dyDescent="0.25">
      <c r="A1895" s="136" t="s">
        <v>283</v>
      </c>
      <c r="B1895" s="136" t="s">
        <v>2943</v>
      </c>
      <c r="C1895" s="26">
        <v>5667</v>
      </c>
      <c r="D1895" s="26" t="s">
        <v>3265</v>
      </c>
      <c r="E1895" s="114">
        <v>118.1</v>
      </c>
      <c r="F1895" s="114">
        <v>0</v>
      </c>
      <c r="G1895" s="114">
        <v>0</v>
      </c>
      <c r="H1895" s="114">
        <v>0</v>
      </c>
      <c r="I1895" s="114">
        <v>0</v>
      </c>
      <c r="J1895" s="91">
        <f t="shared" si="98"/>
        <v>118.1</v>
      </c>
      <c r="K1895" s="118" t="str">
        <f>IFERROR(VLOOKUP(C1895,'CEDARS School FRPL'!$C$4:$H$2393,6,FALSE),"No")</f>
        <v>Yes</v>
      </c>
      <c r="L1895" s="118" t="str">
        <f>VLOOKUP(A1895,'District Data'!$A$2:$P$321,14,FALSE)</f>
        <v>Yes</v>
      </c>
      <c r="M1895" s="120" t="str">
        <f>IFERROR(IF(AND(VLOOKUP(C1895,'Package 218'!$D:$D,1,FALSE)=C1895,VLOOKUP(C1895,'Package 218'!$D:$F,3,FALSE)="Yes",VLOOKUP(A1895,'District Data'!$A$2:$O$321,14,FALSE)="Yes"),"Yes","No"),"No")</f>
        <v>Yes</v>
      </c>
      <c r="N1895" s="23" t="str">
        <f t="shared" si="99"/>
        <v>Yes</v>
      </c>
      <c r="O1895" s="131" t="str">
        <f t="shared" si="100"/>
        <v>Yes</v>
      </c>
    </row>
    <row r="1896" spans="1:15" x14ac:dyDescent="0.25">
      <c r="A1896" s="136" t="s">
        <v>722</v>
      </c>
      <c r="B1896" s="136" t="s">
        <v>2997</v>
      </c>
      <c r="C1896" s="26">
        <v>3192</v>
      </c>
      <c r="D1896" s="26" t="s">
        <v>723</v>
      </c>
      <c r="E1896" s="114">
        <v>277.32</v>
      </c>
      <c r="F1896" s="114">
        <v>0</v>
      </c>
      <c r="G1896" s="114">
        <v>21.07</v>
      </c>
      <c r="H1896" s="114">
        <v>0</v>
      </c>
      <c r="I1896" s="114">
        <v>0</v>
      </c>
      <c r="J1896" s="91">
        <f t="shared" si="98"/>
        <v>298.39</v>
      </c>
      <c r="K1896" s="118" t="str">
        <f>IFERROR(VLOOKUP(C1896,'CEDARS School FRPL'!$C$4:$H$2393,6,FALSE),"No")</f>
        <v>No</v>
      </c>
      <c r="L1896" s="118" t="str">
        <f>VLOOKUP(A1896,'District Data'!$A$2:$P$321,14,FALSE)</f>
        <v>Yes</v>
      </c>
      <c r="M1896" s="120" t="str">
        <f>IFERROR(IF(AND(VLOOKUP(C1896,'Package 218'!$D:$D,1,FALSE)=C1896,VLOOKUP(C1896,'Package 218'!$D:$F,3,FALSE)="Yes",VLOOKUP(A1896,'District Data'!$A$2:$O$321,14,FALSE)="Yes"),"Yes","No"),"No")</f>
        <v>No</v>
      </c>
      <c r="N1896" s="23" t="str">
        <f t="shared" si="99"/>
        <v>No</v>
      </c>
      <c r="O1896" s="131" t="str">
        <f t="shared" si="100"/>
        <v>No</v>
      </c>
    </row>
    <row r="1897" spans="1:15" x14ac:dyDescent="0.25">
      <c r="A1897" s="136" t="s">
        <v>722</v>
      </c>
      <c r="B1897" s="136" t="s">
        <v>2997</v>
      </c>
      <c r="C1897" s="26">
        <v>3794</v>
      </c>
      <c r="D1897" s="26" t="s">
        <v>724</v>
      </c>
      <c r="E1897" s="114">
        <v>346.05</v>
      </c>
      <c r="F1897" s="114">
        <v>27.3</v>
      </c>
      <c r="G1897" s="114">
        <v>0</v>
      </c>
      <c r="H1897" s="114">
        <v>0</v>
      </c>
      <c r="I1897" s="114">
        <v>0</v>
      </c>
      <c r="J1897" s="91">
        <f t="shared" si="98"/>
        <v>373.35</v>
      </c>
      <c r="K1897" s="118" t="str">
        <f>IFERROR(VLOOKUP(C1897,'CEDARS School FRPL'!$C$4:$H$2393,6,FALSE),"No")</f>
        <v>No</v>
      </c>
      <c r="L1897" s="118" t="str">
        <f>VLOOKUP(A1897,'District Data'!$A$2:$P$321,14,FALSE)</f>
        <v>Yes</v>
      </c>
      <c r="M1897" s="120" t="str">
        <f>IFERROR(IF(AND(VLOOKUP(C1897,'Package 218'!$D:$D,1,FALSE)=C1897,VLOOKUP(C1897,'Package 218'!$D:$F,3,FALSE)="Yes",VLOOKUP(A1897,'District Data'!$A$2:$O$321,14,FALSE)="Yes"),"Yes","No"),"No")</f>
        <v>No</v>
      </c>
      <c r="N1897" s="23" t="str">
        <f t="shared" si="99"/>
        <v>No</v>
      </c>
      <c r="O1897" s="131" t="str">
        <f t="shared" si="100"/>
        <v>No</v>
      </c>
    </row>
    <row r="1898" spans="1:15" x14ac:dyDescent="0.25">
      <c r="A1898" s="136" t="s">
        <v>722</v>
      </c>
      <c r="B1898" s="136" t="s">
        <v>2997</v>
      </c>
      <c r="C1898" s="26">
        <v>4593</v>
      </c>
      <c r="D1898" s="26" t="s">
        <v>725</v>
      </c>
      <c r="E1898" s="114">
        <v>198.14</v>
      </c>
      <c r="F1898" s="114">
        <v>0</v>
      </c>
      <c r="G1898" s="114">
        <v>0</v>
      </c>
      <c r="H1898" s="114">
        <v>0</v>
      </c>
      <c r="I1898" s="114">
        <v>0</v>
      </c>
      <c r="J1898" s="91">
        <f t="shared" si="98"/>
        <v>198.14</v>
      </c>
      <c r="K1898" s="118" t="str">
        <f>IFERROR(VLOOKUP(C1898,'CEDARS School FRPL'!$C$4:$H$2393,6,FALSE),"No")</f>
        <v>No</v>
      </c>
      <c r="L1898" s="118" t="str">
        <f>VLOOKUP(A1898,'District Data'!$A$2:$P$321,14,FALSE)</f>
        <v>Yes</v>
      </c>
      <c r="M1898" s="120" t="str">
        <f>IFERROR(IF(AND(VLOOKUP(C1898,'Package 218'!$D:$D,1,FALSE)=C1898,VLOOKUP(C1898,'Package 218'!$D:$F,3,FALSE)="Yes",VLOOKUP(A1898,'District Data'!$A$2:$O$321,14,FALSE)="Yes"),"Yes","No"),"No")</f>
        <v>No</v>
      </c>
      <c r="N1898" s="23" t="str">
        <f t="shared" si="99"/>
        <v>No</v>
      </c>
      <c r="O1898" s="131" t="str">
        <f t="shared" si="100"/>
        <v>No</v>
      </c>
    </row>
    <row r="1899" spans="1:15" x14ac:dyDescent="0.25">
      <c r="A1899" s="136" t="s">
        <v>325</v>
      </c>
      <c r="B1899" s="136" t="s">
        <v>2946</v>
      </c>
      <c r="C1899" s="26">
        <v>1769</v>
      </c>
      <c r="D1899" s="26" t="s">
        <v>326</v>
      </c>
      <c r="E1899" s="114">
        <v>90.13</v>
      </c>
      <c r="F1899" s="114">
        <v>0</v>
      </c>
      <c r="G1899" s="114">
        <v>3.08</v>
      </c>
      <c r="H1899" s="114">
        <v>0</v>
      </c>
      <c r="I1899" s="114">
        <v>0</v>
      </c>
      <c r="J1899" s="91">
        <f t="shared" si="98"/>
        <v>93.21</v>
      </c>
      <c r="K1899" s="118" t="str">
        <f>IFERROR(VLOOKUP(C1899,'CEDARS School FRPL'!$C$4:$H$2393,6,FALSE),"No")</f>
        <v>Yes</v>
      </c>
      <c r="L1899" s="118" t="str">
        <f>VLOOKUP(A1899,'District Data'!$A$2:$P$321,14,FALSE)</f>
        <v>Yes</v>
      </c>
      <c r="M1899" s="120" t="str">
        <f>IFERROR(IF(AND(VLOOKUP(C1899,'Package 218'!$D:$D,1,FALSE)=C1899,VLOOKUP(C1899,'Package 218'!$D:$F,3,FALSE)="Yes",VLOOKUP(A1899,'District Data'!$A$2:$O$321,14,FALSE)="Yes"),"Yes","No"),"No")</f>
        <v>Yes</v>
      </c>
      <c r="N1899" s="23" t="str">
        <f t="shared" si="99"/>
        <v>Yes</v>
      </c>
      <c r="O1899" s="131" t="str">
        <f t="shared" si="100"/>
        <v>Yes</v>
      </c>
    </row>
    <row r="1900" spans="1:15" x14ac:dyDescent="0.25">
      <c r="A1900" s="136" t="s">
        <v>325</v>
      </c>
      <c r="B1900" s="136" t="s">
        <v>2946</v>
      </c>
      <c r="C1900" s="26">
        <v>2447</v>
      </c>
      <c r="D1900" s="26" t="s">
        <v>327</v>
      </c>
      <c r="E1900" s="114">
        <v>602.04999999999995</v>
      </c>
      <c r="F1900" s="114">
        <v>0</v>
      </c>
      <c r="G1900" s="114">
        <v>0</v>
      </c>
      <c r="H1900" s="114">
        <v>0</v>
      </c>
      <c r="I1900" s="114">
        <v>0</v>
      </c>
      <c r="J1900" s="91">
        <f t="shared" si="98"/>
        <v>602.04999999999995</v>
      </c>
      <c r="K1900" s="118" t="str">
        <f>IFERROR(VLOOKUP(C1900,'CEDARS School FRPL'!$C$4:$H$2393,6,FALSE),"No")</f>
        <v>Yes</v>
      </c>
      <c r="L1900" s="118" t="str">
        <f>VLOOKUP(A1900,'District Data'!$A$2:$P$321,14,FALSE)</f>
        <v>Yes</v>
      </c>
      <c r="M1900" s="120" t="str">
        <f>IFERROR(IF(AND(VLOOKUP(C1900,'Package 218'!$D:$D,1,FALSE)=C1900,VLOOKUP(C1900,'Package 218'!$D:$F,3,FALSE)="Yes",VLOOKUP(A1900,'District Data'!$A$2:$O$321,14,FALSE)="Yes"),"Yes","No"),"No")</f>
        <v>Yes</v>
      </c>
      <c r="N1900" s="23" t="str">
        <f t="shared" si="99"/>
        <v>Yes</v>
      </c>
      <c r="O1900" s="131" t="str">
        <f t="shared" si="100"/>
        <v>Yes</v>
      </c>
    </row>
    <row r="1901" spans="1:15" x14ac:dyDescent="0.25">
      <c r="A1901" s="136" t="s">
        <v>325</v>
      </c>
      <c r="B1901" s="136" t="s">
        <v>2946</v>
      </c>
      <c r="C1901" s="26">
        <v>2814</v>
      </c>
      <c r="D1901" s="26" t="s">
        <v>328</v>
      </c>
      <c r="E1901" s="114">
        <v>586.79999999999995</v>
      </c>
      <c r="F1901" s="114">
        <v>0</v>
      </c>
      <c r="G1901" s="114">
        <v>0</v>
      </c>
      <c r="H1901" s="114">
        <v>0</v>
      </c>
      <c r="I1901" s="114">
        <v>0</v>
      </c>
      <c r="J1901" s="91">
        <f t="shared" si="98"/>
        <v>586.79999999999995</v>
      </c>
      <c r="K1901" s="118" t="str">
        <f>IFERROR(VLOOKUP(C1901,'CEDARS School FRPL'!$C$4:$H$2393,6,FALSE),"No")</f>
        <v>Yes</v>
      </c>
      <c r="L1901" s="118" t="str">
        <f>VLOOKUP(A1901,'District Data'!$A$2:$P$321,14,FALSE)</f>
        <v>Yes</v>
      </c>
      <c r="M1901" s="120" t="str">
        <f>IFERROR(IF(AND(VLOOKUP(C1901,'Package 218'!$D:$D,1,FALSE)=C1901,VLOOKUP(C1901,'Package 218'!$D:$F,3,FALSE)="Yes",VLOOKUP(A1901,'District Data'!$A$2:$O$321,14,FALSE)="Yes"),"Yes","No"),"No")</f>
        <v>Yes</v>
      </c>
      <c r="N1901" s="23" t="str">
        <f t="shared" si="99"/>
        <v>Yes</v>
      </c>
      <c r="O1901" s="131" t="str">
        <f t="shared" si="100"/>
        <v>Yes</v>
      </c>
    </row>
    <row r="1902" spans="1:15" x14ac:dyDescent="0.25">
      <c r="A1902" s="136" t="s">
        <v>325</v>
      </c>
      <c r="B1902" s="136" t="s">
        <v>2946</v>
      </c>
      <c r="C1902" s="26">
        <v>2954</v>
      </c>
      <c r="D1902" s="26" t="s">
        <v>329</v>
      </c>
      <c r="E1902" s="114">
        <v>487.6</v>
      </c>
      <c r="F1902" s="114">
        <v>0</v>
      </c>
      <c r="G1902" s="114">
        <v>0</v>
      </c>
      <c r="H1902" s="114">
        <v>0</v>
      </c>
      <c r="I1902" s="114">
        <v>0</v>
      </c>
      <c r="J1902" s="91">
        <f t="shared" si="98"/>
        <v>487.6</v>
      </c>
      <c r="K1902" s="118" t="str">
        <f>IFERROR(VLOOKUP(C1902,'CEDARS School FRPL'!$C$4:$H$2393,6,FALSE),"No")</f>
        <v>Yes</v>
      </c>
      <c r="L1902" s="118" t="str">
        <f>VLOOKUP(A1902,'District Data'!$A$2:$P$321,14,FALSE)</f>
        <v>Yes</v>
      </c>
      <c r="M1902" s="120" t="str">
        <f>IFERROR(IF(AND(VLOOKUP(C1902,'Package 218'!$D:$D,1,FALSE)=C1902,VLOOKUP(C1902,'Package 218'!$D:$F,3,FALSE)="Yes",VLOOKUP(A1902,'District Data'!$A$2:$O$321,14,FALSE)="Yes"),"Yes","No"),"No")</f>
        <v>Yes</v>
      </c>
      <c r="N1902" s="23" t="str">
        <f t="shared" si="99"/>
        <v>Yes</v>
      </c>
      <c r="O1902" s="131" t="str">
        <f t="shared" si="100"/>
        <v>Yes</v>
      </c>
    </row>
    <row r="1903" spans="1:15" x14ac:dyDescent="0.25">
      <c r="A1903" s="136" t="s">
        <v>325</v>
      </c>
      <c r="B1903" s="136" t="s">
        <v>2946</v>
      </c>
      <c r="C1903" s="26">
        <v>3309</v>
      </c>
      <c r="D1903" s="26" t="s">
        <v>330</v>
      </c>
      <c r="E1903" s="114">
        <v>535.45000000000005</v>
      </c>
      <c r="F1903" s="114">
        <v>0</v>
      </c>
      <c r="G1903" s="114">
        <v>0</v>
      </c>
      <c r="H1903" s="114">
        <v>0</v>
      </c>
      <c r="I1903" s="114">
        <v>0</v>
      </c>
      <c r="J1903" s="91">
        <f t="shared" si="98"/>
        <v>535.45000000000005</v>
      </c>
      <c r="K1903" s="118" t="str">
        <f>IFERROR(VLOOKUP(C1903,'CEDARS School FRPL'!$C$4:$H$2393,6,FALSE),"No")</f>
        <v>No</v>
      </c>
      <c r="L1903" s="118" t="str">
        <f>VLOOKUP(A1903,'District Data'!$A$2:$P$321,14,FALSE)</f>
        <v>Yes</v>
      </c>
      <c r="M1903" s="120" t="str">
        <f>IFERROR(IF(AND(VLOOKUP(C1903,'Package 218'!$D:$D,1,FALSE)=C1903,VLOOKUP(C1903,'Package 218'!$D:$F,3,FALSE)="Yes",VLOOKUP(A1903,'District Data'!$A$2:$O$321,14,FALSE)="Yes"),"Yes","No"),"No")</f>
        <v>No</v>
      </c>
      <c r="N1903" s="23" t="str">
        <f t="shared" si="99"/>
        <v>No</v>
      </c>
      <c r="O1903" s="131" t="str">
        <f t="shared" si="100"/>
        <v>No</v>
      </c>
    </row>
    <row r="1904" spans="1:15" x14ac:dyDescent="0.25">
      <c r="A1904" s="136" t="s">
        <v>325</v>
      </c>
      <c r="B1904" s="136" t="s">
        <v>2946</v>
      </c>
      <c r="C1904" s="26">
        <v>3610</v>
      </c>
      <c r="D1904" s="26" t="s">
        <v>331</v>
      </c>
      <c r="E1904" s="114">
        <v>1248.4000000000001</v>
      </c>
      <c r="F1904" s="114">
        <v>0</v>
      </c>
      <c r="G1904" s="114">
        <v>175.87</v>
      </c>
      <c r="H1904" s="114">
        <v>0</v>
      </c>
      <c r="I1904" s="114">
        <v>0</v>
      </c>
      <c r="J1904" s="91">
        <f t="shared" si="98"/>
        <v>1424.27</v>
      </c>
      <c r="K1904" s="118" t="str">
        <f>IFERROR(VLOOKUP(C1904,'CEDARS School FRPL'!$C$4:$H$2393,6,FALSE),"No")</f>
        <v>No</v>
      </c>
      <c r="L1904" s="118" t="str">
        <f>VLOOKUP(A1904,'District Data'!$A$2:$P$321,14,FALSE)</f>
        <v>Yes</v>
      </c>
      <c r="M1904" s="120" t="str">
        <f>IFERROR(IF(AND(VLOOKUP(C1904,'Package 218'!$D:$D,1,FALSE)=C1904,VLOOKUP(C1904,'Package 218'!$D:$F,3,FALSE)="Yes",VLOOKUP(A1904,'District Data'!$A$2:$O$321,14,FALSE)="Yes"),"Yes","No"),"No")</f>
        <v>No</v>
      </c>
      <c r="N1904" s="23" t="str">
        <f t="shared" si="99"/>
        <v>No</v>
      </c>
      <c r="O1904" s="131" t="str">
        <f t="shared" si="100"/>
        <v>No</v>
      </c>
    </row>
    <row r="1905" spans="1:15" x14ac:dyDescent="0.25">
      <c r="A1905" s="136" t="s">
        <v>325</v>
      </c>
      <c r="B1905" s="136" t="s">
        <v>2946</v>
      </c>
      <c r="C1905" s="26">
        <v>3761</v>
      </c>
      <c r="D1905" s="26" t="s">
        <v>332</v>
      </c>
      <c r="E1905" s="114">
        <v>328.4</v>
      </c>
      <c r="F1905" s="114">
        <v>0</v>
      </c>
      <c r="G1905" s="114">
        <v>0</v>
      </c>
      <c r="H1905" s="114">
        <v>0</v>
      </c>
      <c r="I1905" s="114">
        <v>0</v>
      </c>
      <c r="J1905" s="91">
        <f t="shared" si="98"/>
        <v>328.4</v>
      </c>
      <c r="K1905" s="118" t="str">
        <f>IFERROR(VLOOKUP(C1905,'CEDARS School FRPL'!$C$4:$H$2393,6,FALSE),"No")</f>
        <v>Yes</v>
      </c>
      <c r="L1905" s="118" t="str">
        <f>VLOOKUP(A1905,'District Data'!$A$2:$P$321,14,FALSE)</f>
        <v>Yes</v>
      </c>
      <c r="M1905" s="120" t="str">
        <f>IFERROR(IF(AND(VLOOKUP(C1905,'Package 218'!$D:$D,1,FALSE)=C1905,VLOOKUP(C1905,'Package 218'!$D:$F,3,FALSE)="Yes",VLOOKUP(A1905,'District Data'!$A$2:$O$321,14,FALSE)="Yes"),"Yes","No"),"No")</f>
        <v>Yes</v>
      </c>
      <c r="N1905" s="23" t="str">
        <f t="shared" si="99"/>
        <v>Yes</v>
      </c>
      <c r="O1905" s="131" t="str">
        <f t="shared" si="100"/>
        <v>Yes</v>
      </c>
    </row>
    <row r="1906" spans="1:15" x14ac:dyDescent="0.25">
      <c r="A1906" s="136" t="s">
        <v>325</v>
      </c>
      <c r="B1906" s="136" t="s">
        <v>2946</v>
      </c>
      <c r="C1906" s="26">
        <v>5035</v>
      </c>
      <c r="D1906" s="26" t="s">
        <v>2460</v>
      </c>
      <c r="E1906" s="114">
        <v>131.6</v>
      </c>
      <c r="F1906" s="114">
        <v>0</v>
      </c>
      <c r="G1906" s="114">
        <v>0</v>
      </c>
      <c r="H1906" s="114">
        <v>0</v>
      </c>
      <c r="I1906" s="114">
        <v>0</v>
      </c>
      <c r="J1906" s="91">
        <f t="shared" si="98"/>
        <v>131.6</v>
      </c>
      <c r="K1906" s="118" t="str">
        <f>IFERROR(VLOOKUP(C1906,'CEDARS School FRPL'!$C$4:$H$2393,6,FALSE),"No")</f>
        <v>No</v>
      </c>
      <c r="L1906" s="118" t="str">
        <f>VLOOKUP(A1906,'District Data'!$A$2:$P$321,14,FALSE)</f>
        <v>Yes</v>
      </c>
      <c r="M1906" s="120" t="str">
        <f>IFERROR(IF(AND(VLOOKUP(C1906,'Package 218'!$D:$D,1,FALSE)=C1906,VLOOKUP(C1906,'Package 218'!$D:$F,3,FALSE)="Yes",VLOOKUP(A1906,'District Data'!$A$2:$O$321,14,FALSE)="Yes"),"Yes","No"),"No")</f>
        <v>No</v>
      </c>
      <c r="N1906" s="23" t="str">
        <f t="shared" si="99"/>
        <v>No</v>
      </c>
      <c r="O1906" s="131" t="str">
        <f t="shared" si="100"/>
        <v>No</v>
      </c>
    </row>
    <row r="1907" spans="1:15" x14ac:dyDescent="0.25">
      <c r="A1907" s="136" t="s">
        <v>325</v>
      </c>
      <c r="B1907" s="136" t="s">
        <v>2946</v>
      </c>
      <c r="C1907" s="26">
        <v>5269</v>
      </c>
      <c r="D1907" s="26" t="s">
        <v>333</v>
      </c>
      <c r="E1907" s="114">
        <v>613.79</v>
      </c>
      <c r="F1907" s="114">
        <v>0</v>
      </c>
      <c r="G1907" s="114">
        <v>0</v>
      </c>
      <c r="H1907" s="114">
        <v>0</v>
      </c>
      <c r="I1907" s="114">
        <v>0</v>
      </c>
      <c r="J1907" s="91">
        <f t="shared" si="98"/>
        <v>613.79</v>
      </c>
      <c r="K1907" s="118" t="str">
        <f>IFERROR(VLOOKUP(C1907,'CEDARS School FRPL'!$C$4:$H$2393,6,FALSE),"No")</f>
        <v>Yes</v>
      </c>
      <c r="L1907" s="118" t="str">
        <f>VLOOKUP(A1907,'District Data'!$A$2:$P$321,14,FALSE)</f>
        <v>Yes</v>
      </c>
      <c r="M1907" s="120" t="str">
        <f>IFERROR(IF(AND(VLOOKUP(C1907,'Package 218'!$D:$D,1,FALSE)=C1907,VLOOKUP(C1907,'Package 218'!$D:$F,3,FALSE)="Yes",VLOOKUP(A1907,'District Data'!$A$2:$O$321,14,FALSE)="Yes"),"Yes","No"),"No")</f>
        <v>Yes</v>
      </c>
      <c r="N1907" s="23" t="str">
        <f t="shared" si="99"/>
        <v>Yes</v>
      </c>
      <c r="O1907" s="131" t="str">
        <f t="shared" si="100"/>
        <v>Yes</v>
      </c>
    </row>
    <row r="1908" spans="1:15" x14ac:dyDescent="0.25">
      <c r="A1908" s="136" t="s">
        <v>325</v>
      </c>
      <c r="B1908" s="136" t="s">
        <v>2946</v>
      </c>
      <c r="C1908" s="26">
        <v>5294</v>
      </c>
      <c r="D1908" s="26" t="s">
        <v>334</v>
      </c>
      <c r="E1908" s="114">
        <v>507.5</v>
      </c>
      <c r="F1908" s="114">
        <v>0</v>
      </c>
      <c r="G1908" s="114">
        <v>0</v>
      </c>
      <c r="H1908" s="114">
        <v>0</v>
      </c>
      <c r="I1908" s="114">
        <v>0</v>
      </c>
      <c r="J1908" s="91">
        <f t="shared" si="98"/>
        <v>507.5</v>
      </c>
      <c r="K1908" s="118" t="str">
        <f>IFERROR(VLOOKUP(C1908,'CEDARS School FRPL'!$C$4:$H$2393,6,FALSE),"No")</f>
        <v>No</v>
      </c>
      <c r="L1908" s="118" t="str">
        <f>VLOOKUP(A1908,'District Data'!$A$2:$P$321,14,FALSE)</f>
        <v>Yes</v>
      </c>
      <c r="M1908" s="120" t="str">
        <f>IFERROR(IF(AND(VLOOKUP(C1908,'Package 218'!$D:$D,1,FALSE)=C1908,VLOOKUP(C1908,'Package 218'!$D:$F,3,FALSE)="Yes",VLOOKUP(A1908,'District Data'!$A$2:$O$321,14,FALSE)="Yes"),"Yes","No"),"No")</f>
        <v>No</v>
      </c>
      <c r="N1908" s="23" t="str">
        <f t="shared" si="99"/>
        <v>No</v>
      </c>
      <c r="O1908" s="131" t="str">
        <f t="shared" si="100"/>
        <v>No</v>
      </c>
    </row>
    <row r="1909" spans="1:15" x14ac:dyDescent="0.25">
      <c r="A1909" s="136" t="s">
        <v>325</v>
      </c>
      <c r="B1909" s="136" t="s">
        <v>2946</v>
      </c>
      <c r="C1909" s="26">
        <v>5750</v>
      </c>
      <c r="D1909" s="26" t="s">
        <v>3327</v>
      </c>
      <c r="E1909" s="114">
        <v>57.08</v>
      </c>
      <c r="F1909" s="114">
        <v>0</v>
      </c>
      <c r="G1909" s="114">
        <v>0.84</v>
      </c>
      <c r="H1909" s="114">
        <v>0</v>
      </c>
      <c r="I1909" s="114">
        <v>0</v>
      </c>
      <c r="J1909" s="91">
        <f t="shared" si="98"/>
        <v>57.92</v>
      </c>
      <c r="K1909" s="118" t="str">
        <f>IFERROR(VLOOKUP(C1909,'CEDARS School FRPL'!$C$4:$H$2393,6,FALSE),"No")</f>
        <v>Yes</v>
      </c>
      <c r="L1909" s="118" t="str">
        <f>VLOOKUP(A1909,'District Data'!$A$2:$P$321,14,FALSE)</f>
        <v>Yes</v>
      </c>
      <c r="M1909" s="120" t="str">
        <f>IFERROR(IF(AND(VLOOKUP(C1909,'Package 218'!$D:$D,1,FALSE)=C1909,VLOOKUP(C1909,'Package 218'!$D:$F,3,FALSE)="Yes",VLOOKUP(A1909,'District Data'!$A$2:$O$321,14,FALSE)="Yes"),"Yes","No"),"No")</f>
        <v>Yes</v>
      </c>
      <c r="N1909" s="23" t="str">
        <f t="shared" si="99"/>
        <v>Yes</v>
      </c>
      <c r="O1909" s="131" t="str">
        <f t="shared" si="100"/>
        <v>Yes</v>
      </c>
    </row>
    <row r="1910" spans="1:15" x14ac:dyDescent="0.25">
      <c r="A1910" s="136" t="s">
        <v>465</v>
      </c>
      <c r="B1910" s="136" t="s">
        <v>2975</v>
      </c>
      <c r="C1910" s="26">
        <v>1712</v>
      </c>
      <c r="D1910" s="26" t="s">
        <v>466</v>
      </c>
      <c r="E1910" s="114">
        <v>383.83</v>
      </c>
      <c r="F1910" s="114">
        <v>0</v>
      </c>
      <c r="G1910" s="114">
        <v>0</v>
      </c>
      <c r="H1910" s="114">
        <v>0</v>
      </c>
      <c r="I1910" s="114">
        <v>0</v>
      </c>
      <c r="J1910" s="91">
        <f t="shared" si="98"/>
        <v>383.83</v>
      </c>
      <c r="K1910" s="118" t="str">
        <f>IFERROR(VLOOKUP(C1910,'CEDARS School FRPL'!$C$4:$H$2393,6,FALSE),"No")</f>
        <v>No</v>
      </c>
      <c r="L1910" s="118" t="str">
        <f>VLOOKUP(A1910,'District Data'!$A$2:$P$321,14,FALSE)</f>
        <v>Yes</v>
      </c>
      <c r="M1910" s="120" t="str">
        <f>IFERROR(IF(AND(VLOOKUP(C1910,'Package 218'!$D:$D,1,FALSE)=C1910,VLOOKUP(C1910,'Package 218'!$D:$F,3,FALSE)="Yes",VLOOKUP(A1910,'District Data'!$A$2:$O$321,14,FALSE)="Yes"),"Yes","No"),"No")</f>
        <v>No</v>
      </c>
      <c r="N1910" s="23" t="str">
        <f t="shared" si="99"/>
        <v>No</v>
      </c>
      <c r="O1910" s="131" t="str">
        <f t="shared" si="100"/>
        <v>No</v>
      </c>
    </row>
    <row r="1911" spans="1:15" x14ac:dyDescent="0.25">
      <c r="A1911" s="136" t="s">
        <v>465</v>
      </c>
      <c r="B1911" s="136" t="s">
        <v>2975</v>
      </c>
      <c r="C1911" s="26">
        <v>2653</v>
      </c>
      <c r="D1911" s="26" t="s">
        <v>467</v>
      </c>
      <c r="E1911" s="114">
        <v>428.66</v>
      </c>
      <c r="F1911" s="114">
        <v>0</v>
      </c>
      <c r="G1911" s="114">
        <v>0</v>
      </c>
      <c r="H1911" s="114">
        <v>0</v>
      </c>
      <c r="I1911" s="114">
        <v>0</v>
      </c>
      <c r="J1911" s="91">
        <f t="shared" si="98"/>
        <v>428.66</v>
      </c>
      <c r="K1911" s="118" t="str">
        <f>IFERROR(VLOOKUP(C1911,'CEDARS School FRPL'!$C$4:$H$2393,6,FALSE),"No")</f>
        <v>Yes</v>
      </c>
      <c r="L1911" s="118" t="str">
        <f>VLOOKUP(A1911,'District Data'!$A$2:$P$321,14,FALSE)</f>
        <v>Yes</v>
      </c>
      <c r="M1911" s="120" t="str">
        <f>IFERROR(IF(AND(VLOOKUP(C1911,'Package 218'!$D:$D,1,FALSE)=C1911,VLOOKUP(C1911,'Package 218'!$D:$F,3,FALSE)="Yes",VLOOKUP(A1911,'District Data'!$A$2:$O$321,14,FALSE)="Yes"),"Yes","No"),"No")</f>
        <v>Yes</v>
      </c>
      <c r="N1911" s="23" t="str">
        <f t="shared" si="99"/>
        <v>Yes</v>
      </c>
      <c r="O1911" s="131" t="str">
        <f t="shared" si="100"/>
        <v>Yes</v>
      </c>
    </row>
    <row r="1912" spans="1:15" x14ac:dyDescent="0.25">
      <c r="A1912" s="136" t="s">
        <v>465</v>
      </c>
      <c r="B1912" s="136" t="s">
        <v>2975</v>
      </c>
      <c r="C1912" s="26">
        <v>2955</v>
      </c>
      <c r="D1912" s="26" t="s">
        <v>468</v>
      </c>
      <c r="E1912" s="114">
        <v>341.3</v>
      </c>
      <c r="F1912" s="114">
        <v>0</v>
      </c>
      <c r="G1912" s="114">
        <v>0</v>
      </c>
      <c r="H1912" s="114">
        <v>0</v>
      </c>
      <c r="I1912" s="114">
        <v>0</v>
      </c>
      <c r="J1912" s="91">
        <f t="shared" si="98"/>
        <v>341.3</v>
      </c>
      <c r="K1912" s="118" t="str">
        <f>IFERROR(VLOOKUP(C1912,'CEDARS School FRPL'!$C$4:$H$2393,6,FALSE),"No")</f>
        <v>Yes</v>
      </c>
      <c r="L1912" s="118" t="str">
        <f>VLOOKUP(A1912,'District Data'!$A$2:$P$321,14,FALSE)</f>
        <v>Yes</v>
      </c>
      <c r="M1912" s="120" t="str">
        <f>IFERROR(IF(AND(VLOOKUP(C1912,'Package 218'!$D:$D,1,FALSE)=C1912,VLOOKUP(C1912,'Package 218'!$D:$F,3,FALSE)="Yes",VLOOKUP(A1912,'District Data'!$A$2:$O$321,14,FALSE)="Yes"),"Yes","No"),"No")</f>
        <v>Yes</v>
      </c>
      <c r="N1912" s="23" t="str">
        <f t="shared" si="99"/>
        <v>Yes</v>
      </c>
      <c r="O1912" s="131" t="str">
        <f t="shared" si="100"/>
        <v>Yes</v>
      </c>
    </row>
    <row r="1913" spans="1:15" x14ac:dyDescent="0.25">
      <c r="A1913" s="136" t="s">
        <v>465</v>
      </c>
      <c r="B1913" s="136" t="s">
        <v>2975</v>
      </c>
      <c r="C1913" s="26">
        <v>3128</v>
      </c>
      <c r="D1913" s="26" t="s">
        <v>469</v>
      </c>
      <c r="E1913" s="114">
        <v>387.28</v>
      </c>
      <c r="F1913" s="114">
        <v>0</v>
      </c>
      <c r="G1913" s="114">
        <v>0</v>
      </c>
      <c r="H1913" s="114">
        <v>0</v>
      </c>
      <c r="I1913" s="114">
        <v>0</v>
      </c>
      <c r="J1913" s="91">
        <f t="shared" si="98"/>
        <v>387.28</v>
      </c>
      <c r="K1913" s="118" t="str">
        <f>IFERROR(VLOOKUP(C1913,'CEDARS School FRPL'!$C$4:$H$2393,6,FALSE),"No")</f>
        <v>Yes</v>
      </c>
      <c r="L1913" s="118" t="str">
        <f>VLOOKUP(A1913,'District Data'!$A$2:$P$321,14,FALSE)</f>
        <v>Yes</v>
      </c>
      <c r="M1913" s="120" t="str">
        <f>IFERROR(IF(AND(VLOOKUP(C1913,'Package 218'!$D:$D,1,FALSE)=C1913,VLOOKUP(C1913,'Package 218'!$D:$F,3,FALSE)="Yes",VLOOKUP(A1913,'District Data'!$A$2:$O$321,14,FALSE)="Yes"),"Yes","No"),"No")</f>
        <v>Yes</v>
      </c>
      <c r="N1913" s="23" t="str">
        <f t="shared" si="99"/>
        <v>Yes</v>
      </c>
      <c r="O1913" s="131" t="str">
        <f t="shared" si="100"/>
        <v>Yes</v>
      </c>
    </row>
    <row r="1914" spans="1:15" x14ac:dyDescent="0.25">
      <c r="A1914" s="136" t="s">
        <v>465</v>
      </c>
      <c r="B1914" s="26" t="s">
        <v>2975</v>
      </c>
      <c r="C1914" s="26">
        <v>3360</v>
      </c>
      <c r="D1914" t="s">
        <v>470</v>
      </c>
      <c r="E1914" s="114">
        <v>849.13</v>
      </c>
      <c r="F1914" s="114">
        <v>0</v>
      </c>
      <c r="G1914" s="114">
        <v>53.3</v>
      </c>
      <c r="H1914" s="114">
        <v>13.8</v>
      </c>
      <c r="I1914" s="114">
        <v>0</v>
      </c>
      <c r="J1914" s="91">
        <f t="shared" si="98"/>
        <v>916.2299999999999</v>
      </c>
      <c r="K1914" s="118" t="str">
        <f>IFERROR(VLOOKUP(C1914,'CEDARS School FRPL'!$C$4:$H$2393,6,FALSE),"No")</f>
        <v>Yes</v>
      </c>
      <c r="L1914" s="118" t="str">
        <f>VLOOKUP(A1914,'District Data'!$A$2:$P$321,14,FALSE)</f>
        <v>Yes</v>
      </c>
      <c r="M1914" s="120" t="str">
        <f>IFERROR(IF(AND(VLOOKUP(C1914,'Package 218'!$D:$D,1,FALSE)=C1914,VLOOKUP(C1914,'Package 218'!$D:$F,3,FALSE)="Yes",VLOOKUP(A1914,'District Data'!$A$2:$O$321,14,FALSE)="Yes"),"Yes","No"),"No")</f>
        <v>Yes</v>
      </c>
      <c r="N1914" s="23" t="str">
        <f t="shared" si="99"/>
        <v>Yes</v>
      </c>
      <c r="O1914" s="131" t="str">
        <f t="shared" si="100"/>
        <v>Yes</v>
      </c>
    </row>
    <row r="1915" spans="1:15" x14ac:dyDescent="0.25">
      <c r="A1915" s="136" t="s">
        <v>465</v>
      </c>
      <c r="B1915" s="136" t="s">
        <v>2975</v>
      </c>
      <c r="C1915" s="26">
        <v>4097</v>
      </c>
      <c r="D1915" s="26" t="s">
        <v>2804</v>
      </c>
      <c r="E1915" s="114">
        <v>348.08</v>
      </c>
      <c r="F1915" s="114">
        <v>0</v>
      </c>
      <c r="G1915" s="114">
        <v>0</v>
      </c>
      <c r="H1915" s="114">
        <v>0</v>
      </c>
      <c r="I1915" s="114">
        <v>0</v>
      </c>
      <c r="J1915" s="91">
        <f t="shared" si="98"/>
        <v>348.08</v>
      </c>
      <c r="K1915" s="118" t="str">
        <f>IFERROR(VLOOKUP(C1915,'CEDARS School FRPL'!$C$4:$H$2393,6,FALSE),"No")</f>
        <v>Yes</v>
      </c>
      <c r="L1915" s="118" t="str">
        <f>VLOOKUP(A1915,'District Data'!$A$2:$P$321,14,FALSE)</f>
        <v>Yes</v>
      </c>
      <c r="M1915" s="120" t="str">
        <f>IFERROR(IF(AND(VLOOKUP(C1915,'Package 218'!$D:$D,1,FALSE)=C1915,VLOOKUP(C1915,'Package 218'!$D:$F,3,FALSE)="Yes",VLOOKUP(A1915,'District Data'!$A$2:$O$321,14,FALSE)="Yes"),"Yes","No"),"No")</f>
        <v>Yes</v>
      </c>
      <c r="N1915" s="23" t="str">
        <f t="shared" si="99"/>
        <v>Yes</v>
      </c>
      <c r="O1915" s="131" t="str">
        <f t="shared" si="100"/>
        <v>Yes</v>
      </c>
    </row>
    <row r="1916" spans="1:15" x14ac:dyDescent="0.25">
      <c r="A1916" s="136" t="s">
        <v>465</v>
      </c>
      <c r="B1916" s="136" t="s">
        <v>2975</v>
      </c>
      <c r="C1916" s="26">
        <v>5346</v>
      </c>
      <c r="D1916" s="26" t="s">
        <v>471</v>
      </c>
      <c r="E1916" s="114">
        <v>380.7</v>
      </c>
      <c r="F1916" s="114">
        <v>0</v>
      </c>
      <c r="G1916" s="114">
        <v>0</v>
      </c>
      <c r="H1916" s="114">
        <v>0</v>
      </c>
      <c r="I1916" s="114">
        <v>0</v>
      </c>
      <c r="J1916" s="91">
        <f t="shared" si="98"/>
        <v>380.7</v>
      </c>
      <c r="K1916" s="118" t="str">
        <f>IFERROR(VLOOKUP(C1916,'CEDARS School FRPL'!$C$4:$H$2393,6,FALSE),"No")</f>
        <v>Yes</v>
      </c>
      <c r="L1916" s="118" t="str">
        <f>VLOOKUP(A1916,'District Data'!$A$2:$P$321,14,FALSE)</f>
        <v>Yes</v>
      </c>
      <c r="M1916" s="120" t="str">
        <f>IFERROR(IF(AND(VLOOKUP(C1916,'Package 218'!$D:$D,1,FALSE)=C1916,VLOOKUP(C1916,'Package 218'!$D:$F,3,FALSE)="Yes",VLOOKUP(A1916,'District Data'!$A$2:$O$321,14,FALSE)="Yes"),"Yes","No"),"No")</f>
        <v>Yes</v>
      </c>
      <c r="N1916" s="23" t="str">
        <f t="shared" si="99"/>
        <v>Yes</v>
      </c>
      <c r="O1916" s="131" t="str">
        <f t="shared" si="100"/>
        <v>Yes</v>
      </c>
    </row>
    <row r="1917" spans="1:15" x14ac:dyDescent="0.25">
      <c r="A1917" s="136" t="s">
        <v>465</v>
      </c>
      <c r="B1917" s="136" t="s">
        <v>2975</v>
      </c>
      <c r="C1917" s="26">
        <v>5432</v>
      </c>
      <c r="D1917" s="26" t="s">
        <v>472</v>
      </c>
      <c r="E1917" s="114">
        <v>59.88</v>
      </c>
      <c r="F1917" s="114">
        <v>0</v>
      </c>
      <c r="G1917" s="114">
        <v>2.99</v>
      </c>
      <c r="H1917" s="114">
        <v>0</v>
      </c>
      <c r="I1917" s="114">
        <v>0</v>
      </c>
      <c r="J1917" s="91">
        <f t="shared" si="98"/>
        <v>62.870000000000005</v>
      </c>
      <c r="K1917" s="118" t="str">
        <f>IFERROR(VLOOKUP(C1917,'CEDARS School FRPL'!$C$4:$H$2393,6,FALSE),"No")</f>
        <v>Yes</v>
      </c>
      <c r="L1917" s="118" t="str">
        <f>VLOOKUP(A1917,'District Data'!$A$2:$P$321,14,FALSE)</f>
        <v>Yes</v>
      </c>
      <c r="M1917" s="120" t="str">
        <f>IFERROR(IF(AND(VLOOKUP(C1917,'Package 218'!$D:$D,1,FALSE)=C1917,VLOOKUP(C1917,'Package 218'!$D:$F,3,FALSE)="Yes",VLOOKUP(A1917,'District Data'!$A$2:$O$321,14,FALSE)="Yes"),"Yes","No"),"No")</f>
        <v>Yes</v>
      </c>
      <c r="N1917" s="23" t="str">
        <f t="shared" si="99"/>
        <v>Yes</v>
      </c>
      <c r="O1917" s="131" t="str">
        <f t="shared" si="100"/>
        <v>Yes</v>
      </c>
    </row>
    <row r="1918" spans="1:15" x14ac:dyDescent="0.25">
      <c r="A1918" s="136" t="s">
        <v>465</v>
      </c>
      <c r="B1918" s="136" t="s">
        <v>2975</v>
      </c>
      <c r="C1918" s="26">
        <v>5433</v>
      </c>
      <c r="D1918" s="26" t="s">
        <v>473</v>
      </c>
      <c r="E1918" s="114">
        <v>172.02</v>
      </c>
      <c r="F1918" s="114">
        <v>0</v>
      </c>
      <c r="G1918" s="114">
        <v>9.0399999999999991</v>
      </c>
      <c r="H1918" s="114">
        <v>0</v>
      </c>
      <c r="I1918" s="114">
        <v>0</v>
      </c>
      <c r="J1918" s="91">
        <f t="shared" si="98"/>
        <v>181.06</v>
      </c>
      <c r="K1918" s="118" t="str">
        <f>IFERROR(VLOOKUP(C1918,'CEDARS School FRPL'!$C$4:$H$2393,6,FALSE),"No")</f>
        <v>Yes</v>
      </c>
      <c r="L1918" s="118" t="str">
        <f>VLOOKUP(A1918,'District Data'!$A$2:$P$321,14,FALSE)</f>
        <v>Yes</v>
      </c>
      <c r="M1918" s="120" t="str">
        <f>IFERROR(IF(AND(VLOOKUP(C1918,'Package 218'!$D:$D,1,FALSE)=C1918,VLOOKUP(C1918,'Package 218'!$D:$F,3,FALSE)="Yes",VLOOKUP(A1918,'District Data'!$A$2:$O$321,14,FALSE)="Yes"),"Yes","No"),"No")</f>
        <v>Yes</v>
      </c>
      <c r="N1918" s="23" t="str">
        <f t="shared" si="99"/>
        <v>Yes</v>
      </c>
      <c r="O1918" s="131" t="str">
        <f t="shared" si="100"/>
        <v>Yes</v>
      </c>
    </row>
    <row r="1919" spans="1:15" x14ac:dyDescent="0.25">
      <c r="A1919" s="136" t="s">
        <v>1037</v>
      </c>
      <c r="B1919" s="136" t="s">
        <v>3039</v>
      </c>
      <c r="C1919" s="26">
        <v>3416</v>
      </c>
      <c r="D1919" s="26" t="s">
        <v>1038</v>
      </c>
      <c r="E1919" s="114">
        <v>151.96</v>
      </c>
      <c r="F1919" s="114">
        <v>0</v>
      </c>
      <c r="G1919" s="114">
        <v>23.62</v>
      </c>
      <c r="H1919" s="114">
        <v>0</v>
      </c>
      <c r="I1919" s="114">
        <v>0</v>
      </c>
      <c r="J1919" s="91">
        <f t="shared" si="98"/>
        <v>175.58</v>
      </c>
      <c r="K1919" s="118" t="str">
        <f>IFERROR(VLOOKUP(C1919,'CEDARS School FRPL'!$C$4:$H$2393,6,FALSE),"No")</f>
        <v>No</v>
      </c>
      <c r="L1919" s="118" t="str">
        <f>VLOOKUP(A1919,'District Data'!$A$2:$P$321,14,FALSE)</f>
        <v>Yes</v>
      </c>
      <c r="M1919" s="120" t="str">
        <f>IFERROR(IF(AND(VLOOKUP(C1919,'Package 218'!$D:$D,1,FALSE)=C1919,VLOOKUP(C1919,'Package 218'!$D:$F,3,FALSE)="Yes",VLOOKUP(A1919,'District Data'!$A$2:$O$321,14,FALSE)="Yes"),"Yes","No"),"No")</f>
        <v>No</v>
      </c>
      <c r="N1919" s="23" t="str">
        <f t="shared" si="99"/>
        <v>No</v>
      </c>
      <c r="O1919" s="131" t="str">
        <f t="shared" si="100"/>
        <v>No</v>
      </c>
    </row>
    <row r="1920" spans="1:15" x14ac:dyDescent="0.25">
      <c r="A1920" s="136" t="s">
        <v>1037</v>
      </c>
      <c r="B1920" s="136" t="s">
        <v>3039</v>
      </c>
      <c r="C1920" s="26">
        <v>4226</v>
      </c>
      <c r="D1920" s="26" t="s">
        <v>1039</v>
      </c>
      <c r="E1920" s="114">
        <v>417.71</v>
      </c>
      <c r="F1920" s="114">
        <v>0</v>
      </c>
      <c r="G1920" s="114">
        <v>0</v>
      </c>
      <c r="H1920" s="114">
        <v>0</v>
      </c>
      <c r="I1920" s="114">
        <v>0</v>
      </c>
      <c r="J1920" s="91">
        <f t="shared" si="98"/>
        <v>417.71</v>
      </c>
      <c r="K1920" s="118" t="str">
        <f>IFERROR(VLOOKUP(C1920,'CEDARS School FRPL'!$C$4:$H$2393,6,FALSE),"No")</f>
        <v>No</v>
      </c>
      <c r="L1920" s="118" t="str">
        <f>VLOOKUP(A1920,'District Data'!$A$2:$P$321,14,FALSE)</f>
        <v>Yes</v>
      </c>
      <c r="M1920" s="120" t="str">
        <f>IFERROR(IF(AND(VLOOKUP(C1920,'Package 218'!$D:$D,1,FALSE)=C1920,VLOOKUP(C1920,'Package 218'!$D:$F,3,FALSE)="Yes",VLOOKUP(A1920,'District Data'!$A$2:$O$321,14,FALSE)="Yes"),"Yes","No"),"No")</f>
        <v>No</v>
      </c>
      <c r="N1920" s="23" t="str">
        <f t="shared" si="99"/>
        <v>No</v>
      </c>
      <c r="O1920" s="131" t="str">
        <f t="shared" si="100"/>
        <v>No</v>
      </c>
    </row>
    <row r="1921" spans="1:15" x14ac:dyDescent="0.25">
      <c r="A1921" s="136" t="s">
        <v>2277</v>
      </c>
      <c r="B1921" s="136" t="s">
        <v>3219</v>
      </c>
      <c r="C1921" s="26">
        <v>1628</v>
      </c>
      <c r="D1921" s="26" t="s">
        <v>2278</v>
      </c>
      <c r="E1921" s="114">
        <v>296.08</v>
      </c>
      <c r="F1921" s="114">
        <v>0</v>
      </c>
      <c r="G1921" s="114">
        <v>0</v>
      </c>
      <c r="H1921" s="114">
        <v>0</v>
      </c>
      <c r="I1921" s="114">
        <v>0</v>
      </c>
      <c r="J1921" s="91">
        <f t="shared" si="98"/>
        <v>296.08</v>
      </c>
      <c r="K1921" s="118" t="str">
        <f>IFERROR(VLOOKUP(C1921,'CEDARS School FRPL'!$C$4:$H$2393,6,FALSE),"No")</f>
        <v>Yes</v>
      </c>
      <c r="L1921" s="118" t="str">
        <f>VLOOKUP(A1921,'District Data'!$A$2:$P$321,14,FALSE)</f>
        <v>Yes</v>
      </c>
      <c r="M1921" s="120" t="str">
        <f>IFERROR(IF(AND(VLOOKUP(C1921,'Package 218'!$D:$D,1,FALSE)=C1921,VLOOKUP(C1921,'Package 218'!$D:$F,3,FALSE)="Yes",VLOOKUP(A1921,'District Data'!$A$2:$O$321,14,FALSE)="Yes"),"Yes","No"),"No")</f>
        <v>Yes</v>
      </c>
      <c r="N1921" s="23" t="str">
        <f t="shared" si="99"/>
        <v>Yes</v>
      </c>
      <c r="O1921" s="131" t="str">
        <f t="shared" si="100"/>
        <v>Yes</v>
      </c>
    </row>
    <row r="1922" spans="1:15" x14ac:dyDescent="0.25">
      <c r="A1922" s="136" t="s">
        <v>2277</v>
      </c>
      <c r="B1922" s="136" t="s">
        <v>3219</v>
      </c>
      <c r="C1922" s="26">
        <v>1755</v>
      </c>
      <c r="D1922" s="26" t="s">
        <v>2279</v>
      </c>
      <c r="E1922" s="114">
        <v>178.3</v>
      </c>
      <c r="F1922" s="114">
        <v>0</v>
      </c>
      <c r="G1922" s="114">
        <v>0</v>
      </c>
      <c r="H1922" s="114">
        <v>0</v>
      </c>
      <c r="I1922" s="114">
        <v>0</v>
      </c>
      <c r="J1922" s="91">
        <f t="shared" si="98"/>
        <v>178.3</v>
      </c>
      <c r="K1922" s="118" t="str">
        <f>IFERROR(VLOOKUP(C1922,'CEDARS School FRPL'!$C$4:$H$2393,6,FALSE),"No")</f>
        <v>No</v>
      </c>
      <c r="L1922" s="118" t="str">
        <f>VLOOKUP(A1922,'District Data'!$A$2:$P$321,14,FALSE)</f>
        <v>Yes</v>
      </c>
      <c r="M1922" s="120" t="str">
        <f>IFERROR(IF(AND(VLOOKUP(C1922,'Package 218'!$D:$D,1,FALSE)=C1922,VLOOKUP(C1922,'Package 218'!$D:$F,3,FALSE)="Yes",VLOOKUP(A1922,'District Data'!$A$2:$O$321,14,FALSE)="Yes"),"Yes","No"),"No")</f>
        <v>No</v>
      </c>
      <c r="N1922" s="23" t="str">
        <f t="shared" si="99"/>
        <v>No</v>
      </c>
      <c r="O1922" s="131" t="str">
        <f t="shared" si="100"/>
        <v>No</v>
      </c>
    </row>
    <row r="1923" spans="1:15" x14ac:dyDescent="0.25">
      <c r="A1923" s="136" t="s">
        <v>2277</v>
      </c>
      <c r="B1923" s="136" t="s">
        <v>3219</v>
      </c>
      <c r="C1923" s="26">
        <v>2711</v>
      </c>
      <c r="D1923" s="26" t="s">
        <v>2281</v>
      </c>
      <c r="E1923" s="114">
        <v>188.17</v>
      </c>
      <c r="F1923" s="114">
        <v>0</v>
      </c>
      <c r="G1923" s="114">
        <v>0</v>
      </c>
      <c r="H1923" s="114">
        <v>0</v>
      </c>
      <c r="I1923" s="114">
        <v>0</v>
      </c>
      <c r="J1923" s="91">
        <f t="shared" si="98"/>
        <v>188.17</v>
      </c>
      <c r="K1923" s="118" t="str">
        <f>IFERROR(VLOOKUP(C1923,'CEDARS School FRPL'!$C$4:$H$2393,6,FALSE),"No")</f>
        <v>No</v>
      </c>
      <c r="L1923" s="118" t="str">
        <f>VLOOKUP(A1923,'District Data'!$A$2:$P$321,14,FALSE)</f>
        <v>Yes</v>
      </c>
      <c r="M1923" s="120" t="str">
        <f>IFERROR(IF(AND(VLOOKUP(C1923,'Package 218'!$D:$D,1,FALSE)=C1923,VLOOKUP(C1923,'Package 218'!$D:$F,3,FALSE)="Yes",VLOOKUP(A1923,'District Data'!$A$2:$O$321,14,FALSE)="Yes"),"Yes","No"),"No")</f>
        <v>No</v>
      </c>
      <c r="N1923" s="23" t="str">
        <f t="shared" si="99"/>
        <v>No</v>
      </c>
      <c r="O1923" s="131" t="str">
        <f t="shared" si="100"/>
        <v>No</v>
      </c>
    </row>
    <row r="1924" spans="1:15" x14ac:dyDescent="0.25">
      <c r="A1924" s="136" t="s">
        <v>2277</v>
      </c>
      <c r="B1924" s="136" t="s">
        <v>3219</v>
      </c>
      <c r="C1924" s="26">
        <v>2956</v>
      </c>
      <c r="D1924" s="26" t="s">
        <v>2282</v>
      </c>
      <c r="E1924" s="114">
        <v>273.33999999999997</v>
      </c>
      <c r="F1924" s="114">
        <v>0</v>
      </c>
      <c r="G1924" s="114">
        <v>0</v>
      </c>
      <c r="H1924" s="114">
        <v>0</v>
      </c>
      <c r="I1924" s="114">
        <v>0</v>
      </c>
      <c r="J1924" s="91">
        <f t="shared" ref="J1924:J1987" si="101">SUM(E1924:I1924)</f>
        <v>273.33999999999997</v>
      </c>
      <c r="K1924" s="118" t="str">
        <f>IFERROR(VLOOKUP(C1924,'CEDARS School FRPL'!$C$4:$H$2393,6,FALSE),"No")</f>
        <v>Yes</v>
      </c>
      <c r="L1924" s="118" t="str">
        <f>VLOOKUP(A1924,'District Data'!$A$2:$P$321,14,FALSE)</f>
        <v>Yes</v>
      </c>
      <c r="M1924" s="120" t="str">
        <f>IFERROR(IF(AND(VLOOKUP(C1924,'Package 218'!$D:$D,1,FALSE)=C1924,VLOOKUP(C1924,'Package 218'!$D:$F,3,FALSE)="Yes",VLOOKUP(A1924,'District Data'!$A$2:$O$321,14,FALSE)="Yes"),"Yes","No"),"No")</f>
        <v>Yes</v>
      </c>
      <c r="N1924" s="23" t="str">
        <f t="shared" ref="N1924:N1987" si="102">IF(AND(M1924="Yes",K1924="Yes"),"Yes","No")</f>
        <v>Yes</v>
      </c>
      <c r="O1924" s="131" t="str">
        <f t="shared" ref="O1924:O1987" si="103">TEXT(N1924, "Yes")</f>
        <v>Yes</v>
      </c>
    </row>
    <row r="1925" spans="1:15" x14ac:dyDescent="0.25">
      <c r="A1925" s="136" t="s">
        <v>2277</v>
      </c>
      <c r="B1925" s="136" t="s">
        <v>3219</v>
      </c>
      <c r="C1925" s="26">
        <v>3129</v>
      </c>
      <c r="D1925" s="26" t="s">
        <v>2283</v>
      </c>
      <c r="E1925" s="114">
        <v>196.5</v>
      </c>
      <c r="F1925" s="114">
        <v>0</v>
      </c>
      <c r="G1925" s="114">
        <v>0</v>
      </c>
      <c r="H1925" s="114">
        <v>0</v>
      </c>
      <c r="I1925" s="114">
        <v>0</v>
      </c>
      <c r="J1925" s="91">
        <f t="shared" si="101"/>
        <v>196.5</v>
      </c>
      <c r="K1925" s="118" t="str">
        <f>IFERROR(VLOOKUP(C1925,'CEDARS School FRPL'!$C$4:$H$2393,6,FALSE),"No")</f>
        <v>Yes</v>
      </c>
      <c r="L1925" s="118" t="str">
        <f>VLOOKUP(A1925,'District Data'!$A$2:$P$321,14,FALSE)</f>
        <v>Yes</v>
      </c>
      <c r="M1925" s="120" t="str">
        <f>IFERROR(IF(AND(VLOOKUP(C1925,'Package 218'!$D:$D,1,FALSE)=C1925,VLOOKUP(C1925,'Package 218'!$D:$F,3,FALSE)="Yes",VLOOKUP(A1925,'District Data'!$A$2:$O$321,14,FALSE)="Yes"),"Yes","No"),"No")</f>
        <v>Yes</v>
      </c>
      <c r="N1925" s="23" t="str">
        <f t="shared" si="102"/>
        <v>Yes</v>
      </c>
      <c r="O1925" s="131" t="str">
        <f t="shared" si="103"/>
        <v>Yes</v>
      </c>
    </row>
    <row r="1926" spans="1:15" x14ac:dyDescent="0.25">
      <c r="A1926" s="136" t="s">
        <v>2277</v>
      </c>
      <c r="B1926" s="136" t="s">
        <v>3219</v>
      </c>
      <c r="C1926" s="26">
        <v>3194</v>
      </c>
      <c r="D1926" s="26" t="s">
        <v>2284</v>
      </c>
      <c r="E1926" s="114">
        <v>350.5</v>
      </c>
      <c r="F1926" s="114">
        <v>0</v>
      </c>
      <c r="G1926" s="114">
        <v>0</v>
      </c>
      <c r="H1926" s="114">
        <v>0</v>
      </c>
      <c r="I1926" s="114">
        <v>0</v>
      </c>
      <c r="J1926" s="91">
        <f t="shared" si="101"/>
        <v>350.5</v>
      </c>
      <c r="K1926" s="118" t="str">
        <f>IFERROR(VLOOKUP(C1926,'CEDARS School FRPL'!$C$4:$H$2393,6,FALSE),"No")</f>
        <v>No</v>
      </c>
      <c r="L1926" s="118" t="str">
        <f>VLOOKUP(A1926,'District Data'!$A$2:$P$321,14,FALSE)</f>
        <v>Yes</v>
      </c>
      <c r="M1926" s="120" t="str">
        <f>IFERROR(IF(AND(VLOOKUP(C1926,'Package 218'!$D:$D,1,FALSE)=C1926,VLOOKUP(C1926,'Package 218'!$D:$F,3,FALSE)="Yes",VLOOKUP(A1926,'District Data'!$A$2:$O$321,14,FALSE)="Yes"),"Yes","No"),"No")</f>
        <v>No</v>
      </c>
      <c r="N1926" s="23" t="str">
        <f t="shared" si="102"/>
        <v>No</v>
      </c>
      <c r="O1926" s="131" t="str">
        <f t="shared" si="103"/>
        <v>No</v>
      </c>
    </row>
    <row r="1927" spans="1:15" x14ac:dyDescent="0.25">
      <c r="A1927" s="136" t="s">
        <v>2277</v>
      </c>
      <c r="B1927" s="136" t="s">
        <v>3219</v>
      </c>
      <c r="C1927" s="26">
        <v>3195</v>
      </c>
      <c r="D1927" s="26" t="s">
        <v>2285</v>
      </c>
      <c r="E1927" s="114">
        <v>762.93</v>
      </c>
      <c r="F1927" s="114">
        <v>0</v>
      </c>
      <c r="G1927" s="114">
        <v>44.08</v>
      </c>
      <c r="H1927" s="114">
        <v>0</v>
      </c>
      <c r="I1927" s="114">
        <v>0</v>
      </c>
      <c r="J1927" s="91">
        <f t="shared" si="101"/>
        <v>807.01</v>
      </c>
      <c r="K1927" s="118" t="str">
        <f>IFERROR(VLOOKUP(C1927,'CEDARS School FRPL'!$C$4:$H$2393,6,FALSE),"No")</f>
        <v>No</v>
      </c>
      <c r="L1927" s="118" t="str">
        <f>VLOOKUP(A1927,'District Data'!$A$2:$P$321,14,FALSE)</f>
        <v>Yes</v>
      </c>
      <c r="M1927" s="120" t="str">
        <f>IFERROR(IF(AND(VLOOKUP(C1927,'Package 218'!$D:$D,1,FALSE)=C1927,VLOOKUP(C1927,'Package 218'!$D:$F,3,FALSE)="Yes",VLOOKUP(A1927,'District Data'!$A$2:$O$321,14,FALSE)="Yes"),"Yes","No"),"No")</f>
        <v>No</v>
      </c>
      <c r="N1927" s="23" t="str">
        <f t="shared" si="102"/>
        <v>No</v>
      </c>
      <c r="O1927" s="131" t="str">
        <f t="shared" si="103"/>
        <v>No</v>
      </c>
    </row>
    <row r="1928" spans="1:15" x14ac:dyDescent="0.25">
      <c r="A1928" s="136" t="s">
        <v>2277</v>
      </c>
      <c r="B1928" s="136" t="s">
        <v>3219</v>
      </c>
      <c r="C1928" s="26">
        <v>3196</v>
      </c>
      <c r="D1928" s="26" t="s">
        <v>2286</v>
      </c>
      <c r="E1928" s="114">
        <v>244.01</v>
      </c>
      <c r="F1928" s="114">
        <v>0</v>
      </c>
      <c r="G1928" s="114">
        <v>0</v>
      </c>
      <c r="H1928" s="114">
        <v>0</v>
      </c>
      <c r="I1928" s="114">
        <v>0</v>
      </c>
      <c r="J1928" s="91">
        <f t="shared" si="101"/>
        <v>244.01</v>
      </c>
      <c r="K1928" s="118" t="str">
        <f>IFERROR(VLOOKUP(C1928,'CEDARS School FRPL'!$C$4:$H$2393,6,FALSE),"No")</f>
        <v>Yes</v>
      </c>
      <c r="L1928" s="118" t="str">
        <f>VLOOKUP(A1928,'District Data'!$A$2:$P$321,14,FALSE)</f>
        <v>Yes</v>
      </c>
      <c r="M1928" s="120" t="str">
        <f>IFERROR(IF(AND(VLOOKUP(C1928,'Package 218'!$D:$D,1,FALSE)=C1928,VLOOKUP(C1928,'Package 218'!$D:$F,3,FALSE)="Yes",VLOOKUP(A1928,'District Data'!$A$2:$O$321,14,FALSE)="Yes"),"Yes","No"),"No")</f>
        <v>Yes</v>
      </c>
      <c r="N1928" s="23" t="str">
        <f t="shared" si="102"/>
        <v>Yes</v>
      </c>
      <c r="O1928" s="131" t="str">
        <f t="shared" si="103"/>
        <v>Yes</v>
      </c>
    </row>
    <row r="1929" spans="1:15" x14ac:dyDescent="0.25">
      <c r="A1929" s="136" t="s">
        <v>2277</v>
      </c>
      <c r="B1929" s="136" t="s">
        <v>3219</v>
      </c>
      <c r="C1929" s="26">
        <v>3538</v>
      </c>
      <c r="D1929" s="26" t="s">
        <v>1879</v>
      </c>
      <c r="E1929" s="114">
        <v>526.71</v>
      </c>
      <c r="F1929" s="114">
        <v>0</v>
      </c>
      <c r="G1929" s="114">
        <v>0</v>
      </c>
      <c r="H1929" s="114">
        <v>0</v>
      </c>
      <c r="I1929" s="114">
        <v>0</v>
      </c>
      <c r="J1929" s="91">
        <f t="shared" si="101"/>
        <v>526.71</v>
      </c>
      <c r="K1929" s="118" t="str">
        <f>IFERROR(VLOOKUP(C1929,'CEDARS School FRPL'!$C$4:$H$2393,6,FALSE),"No")</f>
        <v>Yes</v>
      </c>
      <c r="L1929" s="118" t="str">
        <f>VLOOKUP(A1929,'District Data'!$A$2:$P$321,14,FALSE)</f>
        <v>Yes</v>
      </c>
      <c r="M1929" s="120" t="str">
        <f>IFERROR(IF(AND(VLOOKUP(C1929,'Package 218'!$D:$D,1,FALSE)=C1929,VLOOKUP(C1929,'Package 218'!$D:$F,3,FALSE)="Yes",VLOOKUP(A1929,'District Data'!$A$2:$O$321,14,FALSE)="Yes"),"Yes","No"),"No")</f>
        <v>Yes</v>
      </c>
      <c r="N1929" s="23" t="str">
        <f t="shared" si="102"/>
        <v>Yes</v>
      </c>
      <c r="O1929" s="131" t="str">
        <f t="shared" si="103"/>
        <v>Yes</v>
      </c>
    </row>
    <row r="1930" spans="1:15" x14ac:dyDescent="0.25">
      <c r="A1930" s="136" t="s">
        <v>2277</v>
      </c>
      <c r="B1930" s="136" t="s">
        <v>3219</v>
      </c>
      <c r="C1930" s="26">
        <v>5645</v>
      </c>
      <c r="D1930" s="26" t="s">
        <v>2280</v>
      </c>
      <c r="E1930" s="114">
        <v>247.56</v>
      </c>
      <c r="F1930" s="114">
        <v>0</v>
      </c>
      <c r="G1930" s="114">
        <v>5.3100000000000005</v>
      </c>
      <c r="H1930" s="114">
        <v>0</v>
      </c>
      <c r="I1930" s="114">
        <v>0</v>
      </c>
      <c r="J1930" s="91">
        <f t="shared" si="101"/>
        <v>252.87</v>
      </c>
      <c r="K1930" s="118" t="str">
        <f>IFERROR(VLOOKUP(C1930,'CEDARS School FRPL'!$C$4:$H$2393,6,FALSE),"No")</f>
        <v>Yes</v>
      </c>
      <c r="L1930" s="118" t="str">
        <f>VLOOKUP(A1930,'District Data'!$A$2:$P$321,14,FALSE)</f>
        <v>Yes</v>
      </c>
      <c r="M1930" s="120" t="str">
        <f>IFERROR(IF(AND(VLOOKUP(C1930,'Package 218'!$D:$D,1,FALSE)=C1930,VLOOKUP(C1930,'Package 218'!$D:$F,3,FALSE)="Yes",VLOOKUP(A1930,'District Data'!$A$2:$O$321,14,FALSE)="Yes"),"Yes","No"),"No")</f>
        <v>Yes</v>
      </c>
      <c r="N1930" s="23" t="str">
        <f t="shared" si="102"/>
        <v>Yes</v>
      </c>
      <c r="O1930" s="131" t="str">
        <f t="shared" si="103"/>
        <v>Yes</v>
      </c>
    </row>
    <row r="1931" spans="1:15" x14ac:dyDescent="0.25">
      <c r="A1931" s="136" t="s">
        <v>2277</v>
      </c>
      <c r="B1931" s="136" t="s">
        <v>3219</v>
      </c>
      <c r="C1931" s="26">
        <v>5698</v>
      </c>
      <c r="D1931" s="26" t="s">
        <v>3302</v>
      </c>
      <c r="E1931" s="114">
        <v>46.94</v>
      </c>
      <c r="F1931" s="114">
        <v>0</v>
      </c>
      <c r="G1931" s="114">
        <v>0</v>
      </c>
      <c r="H1931" s="114">
        <v>0</v>
      </c>
      <c r="I1931" s="114">
        <v>0</v>
      </c>
      <c r="J1931" s="91">
        <f t="shared" si="101"/>
        <v>46.94</v>
      </c>
      <c r="K1931" s="118" t="str">
        <f>IFERROR(VLOOKUP(C1931,'CEDARS School FRPL'!$C$4:$H$2393,6,FALSE),"No")</f>
        <v>Yes</v>
      </c>
      <c r="L1931" s="118" t="str">
        <f>VLOOKUP(A1931,'District Data'!$A$2:$P$321,14,FALSE)</f>
        <v>Yes</v>
      </c>
      <c r="M1931" s="120" t="str">
        <f>IFERROR(IF(AND(VLOOKUP(C1931,'Package 218'!$D:$D,1,FALSE)=C1931,VLOOKUP(C1931,'Package 218'!$D:$F,3,FALSE)="Yes",VLOOKUP(A1931,'District Data'!$A$2:$O$321,14,FALSE)="Yes"),"Yes","No"),"No")</f>
        <v>Yes</v>
      </c>
      <c r="N1931" s="23" t="str">
        <f t="shared" si="102"/>
        <v>Yes</v>
      </c>
      <c r="O1931" s="131" t="str">
        <f t="shared" si="103"/>
        <v>Yes</v>
      </c>
    </row>
    <row r="1932" spans="1:15" x14ac:dyDescent="0.25">
      <c r="A1932" s="136" t="s">
        <v>456</v>
      </c>
      <c r="B1932" s="136" t="s">
        <v>2972</v>
      </c>
      <c r="C1932" s="26">
        <v>1852</v>
      </c>
      <c r="D1932" s="26" t="s">
        <v>2472</v>
      </c>
      <c r="E1932" s="114">
        <v>522.46</v>
      </c>
      <c r="F1932" s="114">
        <v>0</v>
      </c>
      <c r="G1932" s="114">
        <v>34.909999999999997</v>
      </c>
      <c r="H1932" s="114">
        <v>0</v>
      </c>
      <c r="I1932" s="114">
        <v>0</v>
      </c>
      <c r="J1932" s="91">
        <f t="shared" si="101"/>
        <v>557.37</v>
      </c>
      <c r="K1932" s="118" t="str">
        <f>IFERROR(VLOOKUP(C1932,'CEDARS School FRPL'!$C$4:$H$2393,6,FALSE),"No")</f>
        <v>No</v>
      </c>
      <c r="L1932" s="118" t="str">
        <f>VLOOKUP(A1932,'District Data'!$A$2:$P$321,14,FALSE)</f>
        <v>Yes</v>
      </c>
      <c r="M1932" s="120" t="str">
        <f>IFERROR(IF(AND(VLOOKUP(C1932,'Package 218'!$D:$D,1,FALSE)=C1932,VLOOKUP(C1932,'Package 218'!$D:$F,3,FALSE)="Yes",VLOOKUP(A1932,'District Data'!$A$2:$O$321,14,FALSE)="Yes"),"Yes","No"),"No")</f>
        <v>No</v>
      </c>
      <c r="N1932" s="23" t="str">
        <f t="shared" si="102"/>
        <v>No</v>
      </c>
      <c r="O1932" s="131" t="str">
        <f t="shared" si="103"/>
        <v>No</v>
      </c>
    </row>
    <row r="1933" spans="1:15" x14ac:dyDescent="0.25">
      <c r="A1933" s="136" t="s">
        <v>456</v>
      </c>
      <c r="B1933" s="136" t="s">
        <v>2972</v>
      </c>
      <c r="C1933" s="26">
        <v>2173</v>
      </c>
      <c r="D1933" s="26" t="s">
        <v>457</v>
      </c>
      <c r="E1933" s="114">
        <v>461.83</v>
      </c>
      <c r="F1933" s="114">
        <v>0</v>
      </c>
      <c r="G1933" s="114">
        <v>0</v>
      </c>
      <c r="H1933" s="114">
        <v>0</v>
      </c>
      <c r="I1933" s="114">
        <v>0</v>
      </c>
      <c r="J1933" s="91">
        <f t="shared" si="101"/>
        <v>461.83</v>
      </c>
      <c r="K1933" s="118" t="str">
        <f>IFERROR(VLOOKUP(C1933,'CEDARS School FRPL'!$C$4:$H$2393,6,FALSE),"No")</f>
        <v>Yes</v>
      </c>
      <c r="L1933" s="118" t="str">
        <f>VLOOKUP(A1933,'District Data'!$A$2:$P$321,14,FALSE)</f>
        <v>Yes</v>
      </c>
      <c r="M1933" s="120" t="str">
        <f>IFERROR(IF(AND(VLOOKUP(C1933,'Package 218'!$D:$D,1,FALSE)=C1933,VLOOKUP(C1933,'Package 218'!$D:$F,3,FALSE)="Yes",VLOOKUP(A1933,'District Data'!$A$2:$O$321,14,FALSE)="Yes"),"Yes","No"),"No")</f>
        <v>Yes</v>
      </c>
      <c r="N1933" s="23" t="str">
        <f t="shared" si="102"/>
        <v>Yes</v>
      </c>
      <c r="O1933" s="131" t="str">
        <f t="shared" si="103"/>
        <v>Yes</v>
      </c>
    </row>
    <row r="1934" spans="1:15" x14ac:dyDescent="0.25">
      <c r="A1934" s="136" t="s">
        <v>456</v>
      </c>
      <c r="B1934" s="136" t="s">
        <v>2972</v>
      </c>
      <c r="C1934" s="26">
        <v>2430</v>
      </c>
      <c r="D1934" s="26" t="s">
        <v>458</v>
      </c>
      <c r="E1934" s="114">
        <v>431.15</v>
      </c>
      <c r="F1934" s="114">
        <v>0</v>
      </c>
      <c r="G1934" s="114">
        <v>0</v>
      </c>
      <c r="H1934" s="114">
        <v>0</v>
      </c>
      <c r="I1934" s="114">
        <v>0</v>
      </c>
      <c r="J1934" s="91">
        <f t="shared" si="101"/>
        <v>431.15</v>
      </c>
      <c r="K1934" s="118" t="str">
        <f>IFERROR(VLOOKUP(C1934,'CEDARS School FRPL'!$C$4:$H$2393,6,FALSE),"No")</f>
        <v>Yes</v>
      </c>
      <c r="L1934" s="118" t="str">
        <f>VLOOKUP(A1934,'District Data'!$A$2:$P$321,14,FALSE)</f>
        <v>Yes</v>
      </c>
      <c r="M1934" s="120" t="str">
        <f>IFERROR(IF(AND(VLOOKUP(C1934,'Package 218'!$D:$D,1,FALSE)=C1934,VLOOKUP(C1934,'Package 218'!$D:$F,3,FALSE)="Yes",VLOOKUP(A1934,'District Data'!$A$2:$O$321,14,FALSE)="Yes"),"Yes","No"),"No")</f>
        <v>Yes</v>
      </c>
      <c r="N1934" s="23" t="str">
        <f t="shared" si="102"/>
        <v>Yes</v>
      </c>
      <c r="O1934" s="131" t="str">
        <f t="shared" si="103"/>
        <v>Yes</v>
      </c>
    </row>
    <row r="1935" spans="1:15" x14ac:dyDescent="0.25">
      <c r="A1935" s="136" t="s">
        <v>456</v>
      </c>
      <c r="B1935" s="136" t="s">
        <v>2972</v>
      </c>
      <c r="C1935" s="26">
        <v>3261</v>
      </c>
      <c r="D1935" s="26" t="s">
        <v>459</v>
      </c>
      <c r="E1935" s="114">
        <v>490.56</v>
      </c>
      <c r="F1935" s="114">
        <v>0</v>
      </c>
      <c r="G1935" s="114">
        <v>0</v>
      </c>
      <c r="H1935" s="114">
        <v>0</v>
      </c>
      <c r="I1935" s="114">
        <v>0</v>
      </c>
      <c r="J1935" s="91">
        <f t="shared" si="101"/>
        <v>490.56</v>
      </c>
      <c r="K1935" s="118" t="str">
        <f>IFERROR(VLOOKUP(C1935,'CEDARS School FRPL'!$C$4:$H$2393,6,FALSE),"No")</f>
        <v>Yes</v>
      </c>
      <c r="L1935" s="118" t="str">
        <f>VLOOKUP(A1935,'District Data'!$A$2:$P$321,14,FALSE)</f>
        <v>Yes</v>
      </c>
      <c r="M1935" s="120" t="str">
        <f>IFERROR(IF(AND(VLOOKUP(C1935,'Package 218'!$D:$D,1,FALSE)=C1935,VLOOKUP(C1935,'Package 218'!$D:$F,3,FALSE)="Yes",VLOOKUP(A1935,'District Data'!$A$2:$O$321,14,FALSE)="Yes"),"Yes","No"),"No")</f>
        <v>Yes</v>
      </c>
      <c r="N1935" s="23" t="str">
        <f t="shared" si="102"/>
        <v>Yes</v>
      </c>
      <c r="O1935" s="131" t="str">
        <f t="shared" si="103"/>
        <v>Yes</v>
      </c>
    </row>
    <row r="1936" spans="1:15" x14ac:dyDescent="0.25">
      <c r="A1936" s="136" t="s">
        <v>456</v>
      </c>
      <c r="B1936" s="136" t="s">
        <v>2972</v>
      </c>
      <c r="C1936" s="26">
        <v>4123</v>
      </c>
      <c r="D1936" s="26" t="s">
        <v>460</v>
      </c>
      <c r="E1936" s="114">
        <v>541.07000000000005</v>
      </c>
      <c r="F1936" s="114">
        <v>0</v>
      </c>
      <c r="G1936" s="114">
        <v>57.62</v>
      </c>
      <c r="H1936" s="114">
        <v>3.7</v>
      </c>
      <c r="I1936" s="114">
        <v>0</v>
      </c>
      <c r="J1936" s="91">
        <f t="shared" si="101"/>
        <v>602.3900000000001</v>
      </c>
      <c r="K1936" s="118" t="str">
        <f>IFERROR(VLOOKUP(C1936,'CEDARS School FRPL'!$C$4:$H$2393,6,FALSE),"No")</f>
        <v>No</v>
      </c>
      <c r="L1936" s="118" t="str">
        <f>VLOOKUP(A1936,'District Data'!$A$2:$P$321,14,FALSE)</f>
        <v>Yes</v>
      </c>
      <c r="M1936" s="120" t="str">
        <f>IFERROR(IF(AND(VLOOKUP(C1936,'Package 218'!$D:$D,1,FALSE)=C1936,VLOOKUP(C1936,'Package 218'!$D:$F,3,FALSE)="Yes",VLOOKUP(A1936,'District Data'!$A$2:$O$321,14,FALSE)="Yes"),"Yes","No"),"No")</f>
        <v>No</v>
      </c>
      <c r="N1936" s="23" t="str">
        <f t="shared" si="102"/>
        <v>No</v>
      </c>
      <c r="O1936" s="131" t="str">
        <f t="shared" si="103"/>
        <v>No</v>
      </c>
    </row>
    <row r="1937" spans="1:15" x14ac:dyDescent="0.25">
      <c r="A1937" s="136" t="s">
        <v>456</v>
      </c>
      <c r="B1937" s="136" t="s">
        <v>2972</v>
      </c>
      <c r="C1937" s="26">
        <v>5734</v>
      </c>
      <c r="D1937" s="26" t="s">
        <v>3329</v>
      </c>
      <c r="E1937" s="114">
        <v>91.42</v>
      </c>
      <c r="F1937" s="114">
        <v>0</v>
      </c>
      <c r="G1937" s="114">
        <v>4.45</v>
      </c>
      <c r="H1937" s="114">
        <v>0</v>
      </c>
      <c r="I1937" s="114">
        <v>0</v>
      </c>
      <c r="J1937" s="91">
        <f t="shared" si="101"/>
        <v>95.87</v>
      </c>
      <c r="K1937" s="118" t="str">
        <f>IFERROR(VLOOKUP(C1937,'CEDARS School FRPL'!$C$4:$H$2393,6,FALSE),"No")</f>
        <v>Yes</v>
      </c>
      <c r="L1937" s="118" t="str">
        <f>VLOOKUP(A1937,'District Data'!$A$2:$P$321,14,FALSE)</f>
        <v>Yes</v>
      </c>
      <c r="M1937" s="120" t="str">
        <f>IFERROR(IF(AND(VLOOKUP(C1937,'Package 218'!$D:$D,1,FALSE)=C1937,VLOOKUP(C1937,'Package 218'!$D:$F,3,FALSE)="Yes",VLOOKUP(A1937,'District Data'!$A$2:$O$321,14,FALSE)="Yes"),"Yes","No"),"No")</f>
        <v>Yes</v>
      </c>
      <c r="N1937" s="23" t="str">
        <f t="shared" si="102"/>
        <v>Yes</v>
      </c>
      <c r="O1937" s="131" t="str">
        <f t="shared" si="103"/>
        <v>Yes</v>
      </c>
    </row>
    <row r="1938" spans="1:15" x14ac:dyDescent="0.25">
      <c r="A1938" s="136" t="s">
        <v>1675</v>
      </c>
      <c r="B1938" s="136" t="s">
        <v>3145</v>
      </c>
      <c r="C1938" s="26">
        <v>1919</v>
      </c>
      <c r="D1938" s="26" t="s">
        <v>1680</v>
      </c>
      <c r="E1938" s="114">
        <v>98.55</v>
      </c>
      <c r="F1938" s="114">
        <v>0</v>
      </c>
      <c r="G1938" s="114">
        <v>4.5200000000000005</v>
      </c>
      <c r="H1938" s="114">
        <v>0</v>
      </c>
      <c r="I1938" s="114">
        <v>0</v>
      </c>
      <c r="J1938" s="91">
        <f t="shared" si="101"/>
        <v>103.07</v>
      </c>
      <c r="K1938" s="118" t="str">
        <f>IFERROR(VLOOKUP(C1938,'CEDARS School FRPL'!$C$4:$H$2393,6,FALSE),"No")</f>
        <v>Yes</v>
      </c>
      <c r="L1938" s="118" t="str">
        <f>VLOOKUP(A1938,'District Data'!$A$2:$P$321,14,FALSE)</f>
        <v>Yes</v>
      </c>
      <c r="M1938" s="120" t="str">
        <f>IFERROR(IF(AND(VLOOKUP(C1938,'Package 218'!$D:$D,1,FALSE)=C1938,VLOOKUP(C1938,'Package 218'!$D:$F,3,FALSE)="Yes",VLOOKUP(A1938,'District Data'!$A$2:$O$321,14,FALSE)="Yes"),"Yes","No"),"No")</f>
        <v>Yes</v>
      </c>
      <c r="N1938" s="23" t="str">
        <f t="shared" si="102"/>
        <v>Yes</v>
      </c>
      <c r="O1938" s="131" t="str">
        <f t="shared" si="103"/>
        <v>Yes</v>
      </c>
    </row>
    <row r="1939" spans="1:15" x14ac:dyDescent="0.25">
      <c r="A1939" s="136" t="s">
        <v>1675</v>
      </c>
      <c r="B1939" s="136" t="s">
        <v>3145</v>
      </c>
      <c r="C1939" s="26">
        <v>2525</v>
      </c>
      <c r="D1939" s="26" t="s">
        <v>1676</v>
      </c>
      <c r="E1939" s="114">
        <v>230.7</v>
      </c>
      <c r="F1939" s="114">
        <v>0</v>
      </c>
      <c r="G1939" s="114">
        <v>0</v>
      </c>
      <c r="H1939" s="114">
        <v>0</v>
      </c>
      <c r="I1939" s="114">
        <v>0</v>
      </c>
      <c r="J1939" s="91">
        <f t="shared" si="101"/>
        <v>230.7</v>
      </c>
      <c r="K1939" s="118" t="str">
        <f>IFERROR(VLOOKUP(C1939,'CEDARS School FRPL'!$C$4:$H$2393,6,FALSE),"No")</f>
        <v>No</v>
      </c>
      <c r="L1939" s="118" t="str">
        <f>VLOOKUP(A1939,'District Data'!$A$2:$P$321,14,FALSE)</f>
        <v>Yes</v>
      </c>
      <c r="M1939" s="120" t="str">
        <f>IFERROR(IF(AND(VLOOKUP(C1939,'Package 218'!$D:$D,1,FALSE)=C1939,VLOOKUP(C1939,'Package 218'!$D:$F,3,FALSE)="Yes",VLOOKUP(A1939,'District Data'!$A$2:$O$321,14,FALSE)="Yes"),"Yes","No"),"No")</f>
        <v>No</v>
      </c>
      <c r="N1939" s="23" t="str">
        <f t="shared" si="102"/>
        <v>No</v>
      </c>
      <c r="O1939" s="131" t="str">
        <f t="shared" si="103"/>
        <v>No</v>
      </c>
    </row>
    <row r="1940" spans="1:15" x14ac:dyDescent="0.25">
      <c r="A1940" s="136" t="s">
        <v>1675</v>
      </c>
      <c r="B1940" s="136" t="s">
        <v>3145</v>
      </c>
      <c r="C1940" s="26">
        <v>3466</v>
      </c>
      <c r="D1940" s="26" t="s">
        <v>1677</v>
      </c>
      <c r="E1940" s="114">
        <v>331.45</v>
      </c>
      <c r="F1940" s="114">
        <v>0</v>
      </c>
      <c r="G1940" s="114">
        <v>0</v>
      </c>
      <c r="H1940" s="114">
        <v>0</v>
      </c>
      <c r="I1940" s="114">
        <v>0</v>
      </c>
      <c r="J1940" s="91">
        <f t="shared" si="101"/>
        <v>331.45</v>
      </c>
      <c r="K1940" s="118" t="str">
        <f>IFERROR(VLOOKUP(C1940,'CEDARS School FRPL'!$C$4:$H$2393,6,FALSE),"No")</f>
        <v>Yes</v>
      </c>
      <c r="L1940" s="118" t="str">
        <f>VLOOKUP(A1940,'District Data'!$A$2:$P$321,14,FALSE)</f>
        <v>Yes</v>
      </c>
      <c r="M1940" s="120" t="str">
        <f>IFERROR(IF(AND(VLOOKUP(C1940,'Package 218'!$D:$D,1,FALSE)=C1940,VLOOKUP(C1940,'Package 218'!$D:$F,3,FALSE)="Yes",VLOOKUP(A1940,'District Data'!$A$2:$O$321,14,FALSE)="Yes"),"Yes","No"),"No")</f>
        <v>Yes</v>
      </c>
      <c r="N1940" s="23" t="str">
        <f t="shared" si="102"/>
        <v>Yes</v>
      </c>
      <c r="O1940" s="131" t="str">
        <f t="shared" si="103"/>
        <v>Yes</v>
      </c>
    </row>
    <row r="1941" spans="1:15" x14ac:dyDescent="0.25">
      <c r="A1941" s="136" t="s">
        <v>1675</v>
      </c>
      <c r="B1941" s="136" t="s">
        <v>3145</v>
      </c>
      <c r="C1941" s="26">
        <v>4033</v>
      </c>
      <c r="D1941" s="26" t="s">
        <v>1678</v>
      </c>
      <c r="E1941" s="114">
        <v>394.17</v>
      </c>
      <c r="F1941" s="114">
        <v>0</v>
      </c>
      <c r="G1941" s="114">
        <v>0</v>
      </c>
      <c r="H1941" s="114">
        <v>0</v>
      </c>
      <c r="I1941" s="114">
        <v>0</v>
      </c>
      <c r="J1941" s="91">
        <f t="shared" si="101"/>
        <v>394.17</v>
      </c>
      <c r="K1941" s="118" t="str">
        <f>IFERROR(VLOOKUP(C1941,'CEDARS School FRPL'!$C$4:$H$2393,6,FALSE),"No")</f>
        <v>Yes</v>
      </c>
      <c r="L1941" s="118" t="str">
        <f>VLOOKUP(A1941,'District Data'!$A$2:$P$321,14,FALSE)</f>
        <v>Yes</v>
      </c>
      <c r="M1941" s="120" t="str">
        <f>IFERROR(IF(AND(VLOOKUP(C1941,'Package 218'!$D:$D,1,FALSE)=C1941,VLOOKUP(C1941,'Package 218'!$D:$F,3,FALSE)="Yes",VLOOKUP(A1941,'District Data'!$A$2:$O$321,14,FALSE)="Yes"),"Yes","No"),"No")</f>
        <v>Yes</v>
      </c>
      <c r="N1941" s="23" t="str">
        <f t="shared" si="102"/>
        <v>Yes</v>
      </c>
      <c r="O1941" s="131" t="str">
        <f t="shared" si="103"/>
        <v>Yes</v>
      </c>
    </row>
    <row r="1942" spans="1:15" x14ac:dyDescent="0.25">
      <c r="A1942" s="136" t="s">
        <v>1675</v>
      </c>
      <c r="B1942" s="136" t="s">
        <v>3145</v>
      </c>
      <c r="C1942" s="26">
        <v>4228</v>
      </c>
      <c r="D1942" s="26" t="s">
        <v>1679</v>
      </c>
      <c r="E1942" s="114">
        <v>417.91</v>
      </c>
      <c r="F1942" s="114">
        <v>0</v>
      </c>
      <c r="G1942" s="114">
        <v>23.17</v>
      </c>
      <c r="H1942" s="114">
        <v>3.5</v>
      </c>
      <c r="I1942" s="114">
        <v>0</v>
      </c>
      <c r="J1942" s="91">
        <f t="shared" si="101"/>
        <v>444.58000000000004</v>
      </c>
      <c r="K1942" s="118" t="str">
        <f>IFERROR(VLOOKUP(C1942,'CEDARS School FRPL'!$C$4:$H$2393,6,FALSE),"No")</f>
        <v>No</v>
      </c>
      <c r="L1942" s="118" t="str">
        <f>VLOOKUP(A1942,'District Data'!$A$2:$P$321,14,FALSE)</f>
        <v>Yes</v>
      </c>
      <c r="M1942" s="120" t="str">
        <f>IFERROR(IF(AND(VLOOKUP(C1942,'Package 218'!$D:$D,1,FALSE)=C1942,VLOOKUP(C1942,'Package 218'!$D:$F,3,FALSE)="Yes",VLOOKUP(A1942,'District Data'!$A$2:$O$321,14,FALSE)="Yes"),"Yes","No"),"No")</f>
        <v>No</v>
      </c>
      <c r="N1942" s="23" t="str">
        <f t="shared" si="102"/>
        <v>No</v>
      </c>
      <c r="O1942" s="131" t="str">
        <f t="shared" si="103"/>
        <v>No</v>
      </c>
    </row>
    <row r="1943" spans="1:15" x14ac:dyDescent="0.25">
      <c r="A1943" s="136" t="s">
        <v>2403</v>
      </c>
      <c r="B1943" s="136" t="s">
        <v>3172</v>
      </c>
      <c r="C1943" s="26">
        <v>5381</v>
      </c>
      <c r="D1943" s="26" t="s">
        <v>2402</v>
      </c>
      <c r="E1943" s="114">
        <v>757.37</v>
      </c>
      <c r="F1943" s="114">
        <v>0</v>
      </c>
      <c r="G1943" s="114">
        <v>3.96</v>
      </c>
      <c r="H1943" s="114">
        <v>0</v>
      </c>
      <c r="I1943" s="114">
        <v>0</v>
      </c>
      <c r="J1943" s="91">
        <f t="shared" si="101"/>
        <v>761.33</v>
      </c>
      <c r="K1943" s="118" t="str">
        <f>IFERROR(VLOOKUP(C1943,'CEDARS School FRPL'!$C$4:$H$2393,6,FALSE),"No")</f>
        <v>No</v>
      </c>
      <c r="L1943" s="118" t="str">
        <f>VLOOKUP(A1943,'District Data'!$A$2:$P$321,14,FALSE)</f>
        <v>Yes</v>
      </c>
      <c r="M1943" s="120" t="str">
        <f>IFERROR(IF(AND(VLOOKUP(C1943,'Package 218'!$D:$D,1,FALSE)=C1943,VLOOKUP(C1943,'Package 218'!$D:$F,3,FALSE)="Yes",VLOOKUP(A1943,'District Data'!$A$2:$O$321,14,FALSE)="Yes"),"Yes","No"),"No")</f>
        <v>No</v>
      </c>
      <c r="N1943" s="23" t="str">
        <f t="shared" si="102"/>
        <v>No</v>
      </c>
      <c r="O1943" s="131" t="str">
        <f t="shared" si="103"/>
        <v>No</v>
      </c>
    </row>
    <row r="1944" spans="1:15" x14ac:dyDescent="0.25">
      <c r="A1944" s="136" t="s">
        <v>2785</v>
      </c>
      <c r="B1944" s="136" t="s">
        <v>3245</v>
      </c>
      <c r="C1944" s="26">
        <v>5609</v>
      </c>
      <c r="D1944" s="26" t="s">
        <v>2787</v>
      </c>
      <c r="E1944" s="114">
        <v>26.49</v>
      </c>
      <c r="F1944" s="114">
        <v>0</v>
      </c>
      <c r="G1944" s="114">
        <v>0</v>
      </c>
      <c r="H1944" s="114">
        <v>1.2</v>
      </c>
      <c r="I1944" s="114">
        <v>0</v>
      </c>
      <c r="J1944" s="91">
        <f t="shared" si="101"/>
        <v>27.689999999999998</v>
      </c>
      <c r="K1944" s="118" t="str">
        <f>IFERROR(VLOOKUP(C1944,'CEDARS School FRPL'!$C$4:$H$2393,6,FALSE),"No")</f>
        <v>Yes</v>
      </c>
      <c r="L1944" s="118" t="str">
        <f>VLOOKUP(A1944,'District Data'!$A$2:$P$321,14,FALSE)</f>
        <v>Yes</v>
      </c>
      <c r="M1944" s="120" t="str">
        <f>IFERROR(IF(AND(VLOOKUP(C1944,'Package 218'!$D:$D,1,FALSE)=C1944,VLOOKUP(C1944,'Package 218'!$D:$F,3,FALSE)="Yes",VLOOKUP(A1944,'District Data'!$A$2:$O$321,14,FALSE)="Yes"),"Yes","No"),"No")</f>
        <v>Yes</v>
      </c>
      <c r="N1944" s="23" t="str">
        <f t="shared" si="102"/>
        <v>Yes</v>
      </c>
      <c r="O1944" s="131" t="str">
        <f t="shared" si="103"/>
        <v>Yes</v>
      </c>
    </row>
    <row r="1945" spans="1:15" x14ac:dyDescent="0.25">
      <c r="A1945" s="136" t="s">
        <v>2388</v>
      </c>
      <c r="B1945" s="136" t="s">
        <v>3507</v>
      </c>
      <c r="C1945" s="26">
        <v>5339</v>
      </c>
      <c r="D1945" s="26" t="s">
        <v>3124</v>
      </c>
      <c r="E1945" s="114">
        <v>413.1</v>
      </c>
      <c r="F1945" s="114">
        <v>0</v>
      </c>
      <c r="G1945" s="114">
        <v>13.290000000000001</v>
      </c>
      <c r="H1945" s="114">
        <v>0.6</v>
      </c>
      <c r="I1945" s="114">
        <v>0</v>
      </c>
      <c r="J1945" s="91">
        <f t="shared" si="101"/>
        <v>426.99000000000007</v>
      </c>
      <c r="K1945" s="118" t="str">
        <f>IFERROR(VLOOKUP(C1945,'CEDARS School FRPL'!$C$4:$H$2393,6,FALSE),"No")</f>
        <v>Yes</v>
      </c>
      <c r="L1945" s="118" t="str">
        <f>VLOOKUP(A1945,'District Data'!$A$2:$P$321,14,FALSE)</f>
        <v>Yes</v>
      </c>
      <c r="M1945" s="120" t="str">
        <f>IFERROR(IF(AND(VLOOKUP(C1945,'Package 218'!$D:$D,1,FALSE)=C1945,VLOOKUP(C1945,'Package 218'!$D:$F,3,FALSE)="Yes",VLOOKUP(A1945,'District Data'!$A$2:$O$321,14,FALSE)="Yes"),"Yes","No"),"No")</f>
        <v>Yes</v>
      </c>
      <c r="N1945" s="23" t="str">
        <f t="shared" si="102"/>
        <v>Yes</v>
      </c>
      <c r="O1945" s="131" t="str">
        <f t="shared" si="103"/>
        <v>Yes</v>
      </c>
    </row>
    <row r="1946" spans="1:15" x14ac:dyDescent="0.25">
      <c r="A1946" s="136" t="s">
        <v>1452</v>
      </c>
      <c r="B1946" s="136" t="s">
        <v>3099</v>
      </c>
      <c r="C1946" s="26">
        <v>2049</v>
      </c>
      <c r="D1946" s="26" t="s">
        <v>1453</v>
      </c>
      <c r="E1946" s="114">
        <v>39.5</v>
      </c>
      <c r="F1946" s="114">
        <v>0</v>
      </c>
      <c r="G1946" s="114">
        <v>0</v>
      </c>
      <c r="H1946" s="114">
        <v>0</v>
      </c>
      <c r="I1946" s="114">
        <v>0</v>
      </c>
      <c r="J1946" s="91">
        <f t="shared" si="101"/>
        <v>39.5</v>
      </c>
      <c r="K1946" s="118" t="str">
        <f>IFERROR(VLOOKUP(C1946,'CEDARS School FRPL'!$C$4:$H$2393,6,FALSE),"No")</f>
        <v>Yes</v>
      </c>
      <c r="L1946" s="118" t="str">
        <f>VLOOKUP(A1946,'District Data'!$A$2:$P$321,14,FALSE)</f>
        <v>Yes</v>
      </c>
      <c r="M1946" s="120" t="str">
        <f>IFERROR(IF(AND(VLOOKUP(C1946,'Package 218'!$D:$D,1,FALSE)=C1946,VLOOKUP(C1946,'Package 218'!$D:$F,3,FALSE)="Yes",VLOOKUP(A1946,'District Data'!$A$2:$O$321,14,FALSE)="Yes"),"Yes","No"),"No")</f>
        <v>Yes</v>
      </c>
      <c r="N1946" s="23" t="str">
        <f t="shared" si="102"/>
        <v>Yes</v>
      </c>
      <c r="O1946" s="131" t="str">
        <f t="shared" si="103"/>
        <v>Yes</v>
      </c>
    </row>
    <row r="1947" spans="1:15" x14ac:dyDescent="0.25">
      <c r="A1947" s="136" t="s">
        <v>336</v>
      </c>
      <c r="B1947" s="136" t="s">
        <v>2947</v>
      </c>
      <c r="C1947" s="26">
        <v>1763</v>
      </c>
      <c r="D1947" s="26" t="s">
        <v>2799</v>
      </c>
      <c r="E1947" s="114">
        <v>117.93</v>
      </c>
      <c r="F1947" s="114">
        <v>0</v>
      </c>
      <c r="G1947" s="114">
        <v>0</v>
      </c>
      <c r="H1947" s="114">
        <v>0</v>
      </c>
      <c r="I1947" s="114">
        <v>0</v>
      </c>
      <c r="J1947" s="91">
        <f t="shared" si="101"/>
        <v>117.93</v>
      </c>
      <c r="K1947" s="118" t="str">
        <f>IFERROR(VLOOKUP(C1947,'CEDARS School FRPL'!$C$4:$H$2393,6,FALSE),"No")</f>
        <v>Yes</v>
      </c>
      <c r="L1947" s="118" t="str">
        <f>VLOOKUP(A1947,'District Data'!$A$2:$P$321,14,FALSE)</f>
        <v>Yes</v>
      </c>
      <c r="M1947" s="120" t="str">
        <f>IFERROR(IF(AND(VLOOKUP(C1947,'Package 218'!$D:$D,1,FALSE)=C1947,VLOOKUP(C1947,'Package 218'!$D:$F,3,FALSE)="Yes",VLOOKUP(A1947,'District Data'!$A$2:$O$321,14,FALSE)="Yes"),"Yes","No"),"No")</f>
        <v>Yes</v>
      </c>
      <c r="N1947" s="23" t="str">
        <f t="shared" si="102"/>
        <v>Yes</v>
      </c>
      <c r="O1947" s="131" t="str">
        <f t="shared" si="103"/>
        <v>Yes</v>
      </c>
    </row>
    <row r="1948" spans="1:15" x14ac:dyDescent="0.25">
      <c r="A1948" s="136" t="s">
        <v>336</v>
      </c>
      <c r="B1948" s="136" t="s">
        <v>2947</v>
      </c>
      <c r="C1948" s="26">
        <v>2404</v>
      </c>
      <c r="D1948" s="26" t="s">
        <v>337</v>
      </c>
      <c r="E1948" s="114">
        <v>319.35000000000002</v>
      </c>
      <c r="F1948" s="114">
        <v>0</v>
      </c>
      <c r="G1948" s="114">
        <v>24.31</v>
      </c>
      <c r="H1948" s="114">
        <v>0</v>
      </c>
      <c r="I1948" s="114">
        <v>0</v>
      </c>
      <c r="J1948" s="91">
        <f t="shared" si="101"/>
        <v>343.66</v>
      </c>
      <c r="K1948" s="118" t="str">
        <f>IFERROR(VLOOKUP(C1948,'CEDARS School FRPL'!$C$4:$H$2393,6,FALSE),"No")</f>
        <v>Yes</v>
      </c>
      <c r="L1948" s="118" t="str">
        <f>VLOOKUP(A1948,'District Data'!$A$2:$P$321,14,FALSE)</f>
        <v>Yes</v>
      </c>
      <c r="M1948" s="120" t="str">
        <f>IFERROR(IF(AND(VLOOKUP(C1948,'Package 218'!$D:$D,1,FALSE)=C1948,VLOOKUP(C1948,'Package 218'!$D:$F,3,FALSE)="Yes",VLOOKUP(A1948,'District Data'!$A$2:$O$321,14,FALSE)="Yes"),"Yes","No"),"No")</f>
        <v>Yes</v>
      </c>
      <c r="N1948" s="23" t="str">
        <f t="shared" si="102"/>
        <v>Yes</v>
      </c>
      <c r="O1948" s="131" t="str">
        <f t="shared" si="103"/>
        <v>Yes</v>
      </c>
    </row>
    <row r="1949" spans="1:15" x14ac:dyDescent="0.25">
      <c r="A1949" s="136" t="s">
        <v>336</v>
      </c>
      <c r="B1949" s="136" t="s">
        <v>2947</v>
      </c>
      <c r="C1949" s="26">
        <v>2664</v>
      </c>
      <c r="D1949" s="26" t="s">
        <v>338</v>
      </c>
      <c r="E1949" s="114">
        <v>333.06</v>
      </c>
      <c r="F1949" s="114">
        <v>14.4</v>
      </c>
      <c r="G1949" s="114">
        <v>0</v>
      </c>
      <c r="H1949" s="114">
        <v>0</v>
      </c>
      <c r="I1949" s="114">
        <v>0</v>
      </c>
      <c r="J1949" s="91">
        <f t="shared" si="101"/>
        <v>347.46</v>
      </c>
      <c r="K1949" s="118" t="str">
        <f>IFERROR(VLOOKUP(C1949,'CEDARS School FRPL'!$C$4:$H$2393,6,FALSE),"No")</f>
        <v>Yes</v>
      </c>
      <c r="L1949" s="118" t="str">
        <f>VLOOKUP(A1949,'District Data'!$A$2:$P$321,14,FALSE)</f>
        <v>Yes</v>
      </c>
      <c r="M1949" s="120" t="str">
        <f>IFERROR(IF(AND(VLOOKUP(C1949,'Package 218'!$D:$D,1,FALSE)=C1949,VLOOKUP(C1949,'Package 218'!$D:$F,3,FALSE)="Yes",VLOOKUP(A1949,'District Data'!$A$2:$O$321,14,FALSE)="Yes"),"Yes","No"),"No")</f>
        <v>Yes</v>
      </c>
      <c r="N1949" s="23" t="str">
        <f t="shared" si="102"/>
        <v>Yes</v>
      </c>
      <c r="O1949" s="131" t="str">
        <f t="shared" si="103"/>
        <v>Yes</v>
      </c>
    </row>
    <row r="1950" spans="1:15" x14ac:dyDescent="0.25">
      <c r="A1950" s="136" t="s">
        <v>2258</v>
      </c>
      <c r="B1950" s="136" t="s">
        <v>3217</v>
      </c>
      <c r="C1950" s="26">
        <v>2549</v>
      </c>
      <c r="D1950" s="26" t="s">
        <v>2261</v>
      </c>
      <c r="E1950" s="114">
        <v>149.4</v>
      </c>
      <c r="F1950" s="114">
        <v>0</v>
      </c>
      <c r="G1950" s="114">
        <v>0</v>
      </c>
      <c r="H1950" s="114">
        <v>0</v>
      </c>
      <c r="I1950" s="114">
        <v>0</v>
      </c>
      <c r="J1950" s="91">
        <f t="shared" si="101"/>
        <v>149.4</v>
      </c>
      <c r="K1950" s="118" t="str">
        <f>IFERROR(VLOOKUP(C1950,'CEDARS School FRPL'!$C$4:$H$2393,6,FALSE),"No")</f>
        <v>Yes</v>
      </c>
      <c r="L1950" s="118" t="str">
        <f>VLOOKUP(A1950,'District Data'!$A$2:$P$321,14,FALSE)</f>
        <v>Yes</v>
      </c>
      <c r="M1950" s="120" t="str">
        <f>IFERROR(IF(AND(VLOOKUP(C1950,'Package 218'!$D:$D,1,FALSE)=C1950,VLOOKUP(C1950,'Package 218'!$D:$F,3,FALSE)="Yes",VLOOKUP(A1950,'District Data'!$A$2:$O$321,14,FALSE)="Yes"),"Yes","No"),"No")</f>
        <v>Yes</v>
      </c>
      <c r="N1950" s="23" t="str">
        <f t="shared" si="102"/>
        <v>Yes</v>
      </c>
      <c r="O1950" s="131" t="str">
        <f t="shared" si="103"/>
        <v>Yes</v>
      </c>
    </row>
    <row r="1951" spans="1:15" x14ac:dyDescent="0.25">
      <c r="A1951" s="136" t="s">
        <v>2258</v>
      </c>
      <c r="B1951" s="136" t="s">
        <v>3217</v>
      </c>
      <c r="C1951" s="26">
        <v>2550</v>
      </c>
      <c r="D1951" s="26" t="s">
        <v>2259</v>
      </c>
      <c r="E1951" s="114">
        <v>84.37</v>
      </c>
      <c r="F1951" s="114">
        <v>0</v>
      </c>
      <c r="G1951" s="114">
        <v>8.75</v>
      </c>
      <c r="H1951" s="114">
        <v>8.3000000000000007</v>
      </c>
      <c r="I1951" s="114">
        <v>0</v>
      </c>
      <c r="J1951" s="91">
        <f t="shared" si="101"/>
        <v>101.42</v>
      </c>
      <c r="K1951" s="118" t="str">
        <f>IFERROR(VLOOKUP(C1951,'CEDARS School FRPL'!$C$4:$H$2393,6,FALSE),"No")</f>
        <v>Yes</v>
      </c>
      <c r="L1951" s="118" t="str">
        <f>VLOOKUP(A1951,'District Data'!$A$2:$P$321,14,FALSE)</f>
        <v>Yes</v>
      </c>
      <c r="M1951" s="120" t="str">
        <f>IFERROR(IF(AND(VLOOKUP(C1951,'Package 218'!$D:$D,1,FALSE)=C1951,VLOOKUP(C1951,'Package 218'!$D:$F,3,FALSE)="Yes",VLOOKUP(A1951,'District Data'!$A$2:$O$321,14,FALSE)="Yes"),"Yes","No"),"No")</f>
        <v>Yes</v>
      </c>
      <c r="N1951" s="23" t="str">
        <f t="shared" si="102"/>
        <v>Yes</v>
      </c>
      <c r="O1951" s="131" t="str">
        <f t="shared" si="103"/>
        <v>Yes</v>
      </c>
    </row>
    <row r="1952" spans="1:15" x14ac:dyDescent="0.25">
      <c r="A1952" s="136" t="s">
        <v>2258</v>
      </c>
      <c r="B1952" s="136" t="s">
        <v>3217</v>
      </c>
      <c r="C1952" s="26">
        <v>4232</v>
      </c>
      <c r="D1952" s="26" t="s">
        <v>2260</v>
      </c>
      <c r="E1952" s="114">
        <v>88.24</v>
      </c>
      <c r="F1952" s="114">
        <v>0</v>
      </c>
      <c r="G1952" s="114">
        <v>0</v>
      </c>
      <c r="H1952" s="114">
        <v>0</v>
      </c>
      <c r="I1952" s="114">
        <v>0</v>
      </c>
      <c r="J1952" s="91">
        <f t="shared" si="101"/>
        <v>88.24</v>
      </c>
      <c r="K1952" s="118" t="str">
        <f>IFERROR(VLOOKUP(C1952,'CEDARS School FRPL'!$C$4:$H$2393,6,FALSE),"No")</f>
        <v>Yes</v>
      </c>
      <c r="L1952" s="118" t="str">
        <f>VLOOKUP(A1952,'District Data'!$A$2:$P$321,14,FALSE)</f>
        <v>Yes</v>
      </c>
      <c r="M1952" s="120" t="str">
        <f>IFERROR(IF(AND(VLOOKUP(C1952,'Package 218'!$D:$D,1,FALSE)=C1952,VLOOKUP(C1952,'Package 218'!$D:$F,3,FALSE)="Yes",VLOOKUP(A1952,'District Data'!$A$2:$O$321,14,FALSE)="Yes"),"Yes","No"),"No")</f>
        <v>Yes</v>
      </c>
      <c r="N1952" s="23" t="str">
        <f t="shared" si="102"/>
        <v>Yes</v>
      </c>
      <c r="O1952" s="131" t="str">
        <f t="shared" si="103"/>
        <v>Yes</v>
      </c>
    </row>
    <row r="1953" spans="1:15" x14ac:dyDescent="0.25">
      <c r="A1953" s="136" t="s">
        <v>2163</v>
      </c>
      <c r="B1953" s="136" t="s">
        <v>3204</v>
      </c>
      <c r="C1953" s="26">
        <v>1932</v>
      </c>
      <c r="D1953" s="26" t="s">
        <v>2165</v>
      </c>
      <c r="E1953" s="114">
        <v>807.61</v>
      </c>
      <c r="F1953" s="114">
        <v>0</v>
      </c>
      <c r="G1953" s="114">
        <v>0</v>
      </c>
      <c r="H1953" s="114">
        <v>0</v>
      </c>
      <c r="I1953" s="114">
        <v>0</v>
      </c>
      <c r="J1953" s="91">
        <f t="shared" si="101"/>
        <v>807.61</v>
      </c>
      <c r="K1953" s="118" t="str">
        <f>IFERROR(VLOOKUP(C1953,'CEDARS School FRPL'!$C$4:$H$2393,6,FALSE),"No")</f>
        <v>No</v>
      </c>
      <c r="L1953" s="118" t="str">
        <f>VLOOKUP(A1953,'District Data'!$A$2:$P$321,14,FALSE)</f>
        <v>Yes</v>
      </c>
      <c r="M1953" s="120" t="str">
        <f>IFERROR(IF(AND(VLOOKUP(C1953,'Package 218'!$D:$D,1,FALSE)=C1953,VLOOKUP(C1953,'Package 218'!$D:$F,3,FALSE)="Yes",VLOOKUP(A1953,'District Data'!$A$2:$O$321,14,FALSE)="Yes"),"Yes","No"),"No")</f>
        <v>No</v>
      </c>
      <c r="N1953" s="23" t="str">
        <f t="shared" si="102"/>
        <v>No</v>
      </c>
      <c r="O1953" s="131" t="str">
        <f t="shared" si="103"/>
        <v>No</v>
      </c>
    </row>
    <row r="1954" spans="1:15" x14ac:dyDescent="0.25">
      <c r="A1954" s="136" t="s">
        <v>2163</v>
      </c>
      <c r="B1954" s="136" t="s">
        <v>3204</v>
      </c>
      <c r="C1954" s="26">
        <v>2405</v>
      </c>
      <c r="D1954" s="26" t="s">
        <v>2164</v>
      </c>
      <c r="E1954" s="114">
        <v>160.56</v>
      </c>
      <c r="F1954" s="114">
        <v>13</v>
      </c>
      <c r="G1954" s="114">
        <v>0</v>
      </c>
      <c r="H1954" s="114">
        <v>0</v>
      </c>
      <c r="I1954" s="114">
        <v>0</v>
      </c>
      <c r="J1954" s="91">
        <f t="shared" si="101"/>
        <v>173.56</v>
      </c>
      <c r="K1954" s="118" t="str">
        <f>IFERROR(VLOOKUP(C1954,'CEDARS School FRPL'!$C$4:$H$2393,6,FALSE),"No")</f>
        <v>Yes</v>
      </c>
      <c r="L1954" s="118" t="str">
        <f>VLOOKUP(A1954,'District Data'!$A$2:$P$321,14,FALSE)</f>
        <v>Yes</v>
      </c>
      <c r="M1954" s="120" t="str">
        <f>IFERROR(IF(AND(VLOOKUP(C1954,'Package 218'!$D:$D,1,FALSE)=C1954,VLOOKUP(C1954,'Package 218'!$D:$F,3,FALSE)="Yes",VLOOKUP(A1954,'District Data'!$A$2:$O$321,14,FALSE)="Yes"),"Yes","No"),"No")</f>
        <v>Yes</v>
      </c>
      <c r="N1954" s="23" t="str">
        <f t="shared" si="102"/>
        <v>Yes</v>
      </c>
      <c r="O1954" s="131" t="str">
        <f t="shared" si="103"/>
        <v>Yes</v>
      </c>
    </row>
    <row r="1955" spans="1:15" x14ac:dyDescent="0.25">
      <c r="A1955" s="136" t="s">
        <v>2163</v>
      </c>
      <c r="B1955" s="136" t="s">
        <v>3204</v>
      </c>
      <c r="C1955" s="26">
        <v>5223</v>
      </c>
      <c r="D1955" s="26" t="s">
        <v>2166</v>
      </c>
      <c r="E1955" s="114">
        <v>26.25</v>
      </c>
      <c r="F1955" s="114">
        <v>0</v>
      </c>
      <c r="G1955" s="114">
        <v>0.17</v>
      </c>
      <c r="H1955" s="114">
        <v>0</v>
      </c>
      <c r="I1955" s="114">
        <v>0</v>
      </c>
      <c r="J1955" s="91">
        <f t="shared" si="101"/>
        <v>26.42</v>
      </c>
      <c r="K1955" s="118" t="str">
        <f>IFERROR(VLOOKUP(C1955,'CEDARS School FRPL'!$C$4:$H$2393,6,FALSE),"No")</f>
        <v>Yes</v>
      </c>
      <c r="L1955" s="118" t="str">
        <f>VLOOKUP(A1955,'District Data'!$A$2:$P$321,14,FALSE)</f>
        <v>Yes</v>
      </c>
      <c r="M1955" s="120" t="str">
        <f>IFERROR(IF(AND(VLOOKUP(C1955,'Package 218'!$D:$D,1,FALSE)=C1955,VLOOKUP(C1955,'Package 218'!$D:$F,3,FALSE)="Yes",VLOOKUP(A1955,'District Data'!$A$2:$O$321,14,FALSE)="Yes"),"Yes","No"),"No")</f>
        <v>Yes</v>
      </c>
      <c r="N1955" s="23" t="str">
        <f t="shared" si="102"/>
        <v>Yes</v>
      </c>
      <c r="O1955" s="131" t="str">
        <f t="shared" si="103"/>
        <v>Yes</v>
      </c>
    </row>
    <row r="1956" spans="1:15" x14ac:dyDescent="0.25">
      <c r="A1956" s="136" t="s">
        <v>405</v>
      </c>
      <c r="B1956" s="136" t="s">
        <v>2957</v>
      </c>
      <c r="C1956" s="26">
        <v>1594</v>
      </c>
      <c r="D1956" s="26" t="s">
        <v>406</v>
      </c>
      <c r="E1956" s="114">
        <v>34.75</v>
      </c>
      <c r="F1956" s="114">
        <v>0</v>
      </c>
      <c r="G1956" s="114">
        <v>5.01</v>
      </c>
      <c r="H1956" s="114">
        <v>11.7</v>
      </c>
      <c r="I1956" s="114">
        <v>0</v>
      </c>
      <c r="J1956" s="91">
        <f t="shared" si="101"/>
        <v>51.459999999999994</v>
      </c>
      <c r="K1956" s="118" t="str">
        <f>IFERROR(VLOOKUP(C1956,'CEDARS School FRPL'!$C$4:$H$2393,6,FALSE),"No")</f>
        <v>Yes</v>
      </c>
      <c r="L1956" s="118" t="str">
        <f>VLOOKUP(A1956,'District Data'!$A$2:$P$321,14,FALSE)</f>
        <v>Yes</v>
      </c>
      <c r="M1956" s="120" t="str">
        <f>IFERROR(IF(AND(VLOOKUP(C1956,'Package 218'!$D:$D,1,FALSE)=C1956,VLOOKUP(C1956,'Package 218'!$D:$F,3,FALSE)="Yes",VLOOKUP(A1956,'District Data'!$A$2:$O$321,14,FALSE)="Yes"),"Yes","No"),"No")</f>
        <v>Yes</v>
      </c>
      <c r="N1956" s="23" t="str">
        <f t="shared" si="102"/>
        <v>Yes</v>
      </c>
      <c r="O1956" s="131" t="str">
        <f t="shared" si="103"/>
        <v>Yes</v>
      </c>
    </row>
    <row r="1957" spans="1:15" x14ac:dyDescent="0.25">
      <c r="A1957" s="136" t="s">
        <v>405</v>
      </c>
      <c r="B1957" s="136" t="s">
        <v>2957</v>
      </c>
      <c r="C1957" s="26">
        <v>2957</v>
      </c>
      <c r="D1957" s="26" t="s">
        <v>407</v>
      </c>
      <c r="E1957" s="114">
        <v>339.63</v>
      </c>
      <c r="F1957" s="114">
        <v>55.7</v>
      </c>
      <c r="G1957" s="114">
        <v>0</v>
      </c>
      <c r="H1957" s="114">
        <v>0</v>
      </c>
      <c r="I1957" s="114">
        <v>0</v>
      </c>
      <c r="J1957" s="91">
        <f t="shared" si="101"/>
        <v>395.33</v>
      </c>
      <c r="K1957" s="118" t="str">
        <f>IFERROR(VLOOKUP(C1957,'CEDARS School FRPL'!$C$4:$H$2393,6,FALSE),"No")</f>
        <v>Yes</v>
      </c>
      <c r="L1957" s="118" t="str">
        <f>VLOOKUP(A1957,'District Data'!$A$2:$P$321,14,FALSE)</f>
        <v>Yes</v>
      </c>
      <c r="M1957" s="120" t="str">
        <f>IFERROR(IF(AND(VLOOKUP(C1957,'Package 218'!$D:$D,1,FALSE)=C1957,VLOOKUP(C1957,'Package 218'!$D:$F,3,FALSE)="Yes",VLOOKUP(A1957,'District Data'!$A$2:$O$321,14,FALSE)="Yes"),"Yes","No"),"No")</f>
        <v>Yes</v>
      </c>
      <c r="N1957" s="23" t="str">
        <f t="shared" si="102"/>
        <v>Yes</v>
      </c>
      <c r="O1957" s="131" t="str">
        <f t="shared" si="103"/>
        <v>Yes</v>
      </c>
    </row>
    <row r="1958" spans="1:15" x14ac:dyDescent="0.25">
      <c r="A1958" s="136" t="s">
        <v>405</v>
      </c>
      <c r="B1958" s="136" t="s">
        <v>2957</v>
      </c>
      <c r="C1958" s="26">
        <v>3310</v>
      </c>
      <c r="D1958" s="26" t="s">
        <v>408</v>
      </c>
      <c r="E1958" s="114">
        <v>463.31</v>
      </c>
      <c r="F1958" s="114">
        <v>0</v>
      </c>
      <c r="G1958" s="114">
        <v>36.69</v>
      </c>
      <c r="H1958" s="114">
        <v>0</v>
      </c>
      <c r="I1958" s="114">
        <v>0</v>
      </c>
      <c r="J1958" s="91">
        <f t="shared" si="101"/>
        <v>500</v>
      </c>
      <c r="K1958" s="118" t="str">
        <f>IFERROR(VLOOKUP(C1958,'CEDARS School FRPL'!$C$4:$H$2393,6,FALSE),"No")</f>
        <v>Yes</v>
      </c>
      <c r="L1958" s="118" t="str">
        <f>VLOOKUP(A1958,'District Data'!$A$2:$P$321,14,FALSE)</f>
        <v>Yes</v>
      </c>
      <c r="M1958" s="120" t="str">
        <f>IFERROR(IF(AND(VLOOKUP(C1958,'Package 218'!$D:$D,1,FALSE)=C1958,VLOOKUP(C1958,'Package 218'!$D:$F,3,FALSE)="Yes",VLOOKUP(A1958,'District Data'!$A$2:$O$321,14,FALSE)="Yes"),"Yes","No"),"No")</f>
        <v>Yes</v>
      </c>
      <c r="N1958" s="23" t="str">
        <f t="shared" si="102"/>
        <v>Yes</v>
      </c>
      <c r="O1958" s="131" t="str">
        <f t="shared" si="103"/>
        <v>Yes</v>
      </c>
    </row>
    <row r="1959" spans="1:15" x14ac:dyDescent="0.25">
      <c r="A1959" s="136" t="s">
        <v>405</v>
      </c>
      <c r="B1959" s="136" t="s">
        <v>2957</v>
      </c>
      <c r="C1959" s="26">
        <v>3831</v>
      </c>
      <c r="D1959" s="26" t="s">
        <v>409</v>
      </c>
      <c r="E1959" s="114">
        <v>377.34</v>
      </c>
      <c r="F1959" s="114">
        <v>0</v>
      </c>
      <c r="G1959" s="114">
        <v>0</v>
      </c>
      <c r="H1959" s="114">
        <v>0</v>
      </c>
      <c r="I1959" s="114">
        <v>0</v>
      </c>
      <c r="J1959" s="91">
        <f t="shared" si="101"/>
        <v>377.34</v>
      </c>
      <c r="K1959" s="118" t="str">
        <f>IFERROR(VLOOKUP(C1959,'CEDARS School FRPL'!$C$4:$H$2393,6,FALSE),"No")</f>
        <v>Yes</v>
      </c>
      <c r="L1959" s="118" t="str">
        <f>VLOOKUP(A1959,'District Data'!$A$2:$P$321,14,FALSE)</f>
        <v>Yes</v>
      </c>
      <c r="M1959" s="120" t="str">
        <f>IFERROR(IF(AND(VLOOKUP(C1959,'Package 218'!$D:$D,1,FALSE)=C1959,VLOOKUP(C1959,'Package 218'!$D:$F,3,FALSE)="Yes",VLOOKUP(A1959,'District Data'!$A$2:$O$321,14,FALSE)="Yes"),"Yes","No"),"No")</f>
        <v>Yes</v>
      </c>
      <c r="N1959" s="23" t="str">
        <f t="shared" si="102"/>
        <v>Yes</v>
      </c>
      <c r="O1959" s="131" t="str">
        <f t="shared" si="103"/>
        <v>Yes</v>
      </c>
    </row>
    <row r="1960" spans="1:15" x14ac:dyDescent="0.25">
      <c r="A1960" s="136" t="s">
        <v>405</v>
      </c>
      <c r="B1960" s="136" t="s">
        <v>2957</v>
      </c>
      <c r="C1960" s="26">
        <v>4180</v>
      </c>
      <c r="D1960" s="26" t="s">
        <v>410</v>
      </c>
      <c r="E1960" s="114">
        <v>354.16</v>
      </c>
      <c r="F1960" s="114">
        <v>0</v>
      </c>
      <c r="G1960" s="114">
        <v>0</v>
      </c>
      <c r="H1960" s="114">
        <v>0</v>
      </c>
      <c r="I1960" s="114">
        <v>0</v>
      </c>
      <c r="J1960" s="91">
        <f t="shared" si="101"/>
        <v>354.16</v>
      </c>
      <c r="K1960" s="118" t="str">
        <f>IFERROR(VLOOKUP(C1960,'CEDARS School FRPL'!$C$4:$H$2393,6,FALSE),"No")</f>
        <v>Yes</v>
      </c>
      <c r="L1960" s="118" t="str">
        <f>VLOOKUP(A1960,'District Data'!$A$2:$P$321,14,FALSE)</f>
        <v>Yes</v>
      </c>
      <c r="M1960" s="120" t="str">
        <f>IFERROR(IF(AND(VLOOKUP(C1960,'Package 218'!$D:$D,1,FALSE)=C1960,VLOOKUP(C1960,'Package 218'!$D:$F,3,FALSE)="Yes",VLOOKUP(A1960,'District Data'!$A$2:$O$321,14,FALSE)="Yes"),"Yes","No"),"No")</f>
        <v>Yes</v>
      </c>
      <c r="N1960" s="23" t="str">
        <f t="shared" si="102"/>
        <v>Yes</v>
      </c>
      <c r="O1960" s="131" t="str">
        <f t="shared" si="103"/>
        <v>Yes</v>
      </c>
    </row>
    <row r="1961" spans="1:15" x14ac:dyDescent="0.25">
      <c r="A1961" s="136" t="s">
        <v>405</v>
      </c>
      <c r="B1961" s="136" t="s">
        <v>2957</v>
      </c>
      <c r="C1961" s="26">
        <v>5604</v>
      </c>
      <c r="D1961" s="26" t="s">
        <v>2762</v>
      </c>
      <c r="E1961" s="114">
        <v>15.07</v>
      </c>
      <c r="F1961" s="114">
        <v>0</v>
      </c>
      <c r="G1961" s="114">
        <v>0</v>
      </c>
      <c r="H1961" s="114">
        <v>0</v>
      </c>
      <c r="I1961" s="114">
        <v>0</v>
      </c>
      <c r="J1961" s="91">
        <f t="shared" si="101"/>
        <v>15.07</v>
      </c>
      <c r="K1961" s="118" t="str">
        <f>IFERROR(VLOOKUP(C1961,'CEDARS School FRPL'!$C$4:$H$2393,6,FALSE),"No")</f>
        <v>No</v>
      </c>
      <c r="L1961" s="118" t="str">
        <f>VLOOKUP(A1961,'District Data'!$A$2:$P$321,14,FALSE)</f>
        <v>Yes</v>
      </c>
      <c r="M1961" s="120" t="str">
        <f>IFERROR(IF(AND(VLOOKUP(C1961,'Package 218'!$D:$D,1,FALSE)=C1961,VLOOKUP(C1961,'Package 218'!$D:$F,3,FALSE)="Yes",VLOOKUP(A1961,'District Data'!$A$2:$O$321,14,FALSE)="Yes"),"Yes","No"),"No")</f>
        <v>No</v>
      </c>
      <c r="N1961" s="23" t="str">
        <f t="shared" si="102"/>
        <v>No</v>
      </c>
      <c r="O1961" s="131" t="str">
        <f t="shared" si="103"/>
        <v>No</v>
      </c>
    </row>
    <row r="1962" spans="1:15" x14ac:dyDescent="0.25">
      <c r="A1962" s="136" t="s">
        <v>1061</v>
      </c>
      <c r="B1962" s="136" t="s">
        <v>3042</v>
      </c>
      <c r="C1962" s="26">
        <v>1922</v>
      </c>
      <c r="D1962" s="26" t="s">
        <v>1063</v>
      </c>
      <c r="E1962" s="114">
        <v>146.81</v>
      </c>
      <c r="F1962" s="114">
        <v>0</v>
      </c>
      <c r="G1962" s="114">
        <v>0</v>
      </c>
      <c r="H1962" s="114">
        <v>0</v>
      </c>
      <c r="I1962" s="114">
        <v>0</v>
      </c>
      <c r="J1962" s="91">
        <f t="shared" si="101"/>
        <v>146.81</v>
      </c>
      <c r="K1962" s="118" t="str">
        <f>IFERROR(VLOOKUP(C1962,'CEDARS School FRPL'!$C$4:$H$2393,6,FALSE),"No")</f>
        <v>No</v>
      </c>
      <c r="L1962" s="118" t="str">
        <f>VLOOKUP(A1962,'District Data'!$A$2:$P$321,14,FALSE)</f>
        <v>Yes</v>
      </c>
      <c r="M1962" s="120" t="str">
        <f>IFERROR(IF(AND(VLOOKUP(C1962,'Package 218'!$D:$D,1,FALSE)=C1962,VLOOKUP(C1962,'Package 218'!$D:$F,3,FALSE)="Yes",VLOOKUP(A1962,'District Data'!$A$2:$O$321,14,FALSE)="Yes"),"Yes","No"),"No")</f>
        <v>No</v>
      </c>
      <c r="N1962" s="23" t="str">
        <f t="shared" si="102"/>
        <v>No</v>
      </c>
      <c r="O1962" s="131" t="str">
        <f t="shared" si="103"/>
        <v>No</v>
      </c>
    </row>
    <row r="1963" spans="1:15" x14ac:dyDescent="0.25">
      <c r="A1963" s="136" t="s">
        <v>1061</v>
      </c>
      <c r="B1963" s="136" t="s">
        <v>3042</v>
      </c>
      <c r="C1963" s="26">
        <v>2480</v>
      </c>
      <c r="D1963" s="26" t="s">
        <v>1062</v>
      </c>
      <c r="E1963" s="114">
        <v>99.2</v>
      </c>
      <c r="F1963" s="114">
        <v>0</v>
      </c>
      <c r="G1963" s="114">
        <v>0</v>
      </c>
      <c r="H1963" s="114">
        <v>0</v>
      </c>
      <c r="I1963" s="114">
        <v>0</v>
      </c>
      <c r="J1963" s="91">
        <f t="shared" si="101"/>
        <v>99.2</v>
      </c>
      <c r="K1963" s="118" t="str">
        <f>IFERROR(VLOOKUP(C1963,'CEDARS School FRPL'!$C$4:$H$2393,6,FALSE),"No")</f>
        <v>Yes</v>
      </c>
      <c r="L1963" s="118" t="str">
        <f>VLOOKUP(A1963,'District Data'!$A$2:$P$321,14,FALSE)</f>
        <v>Yes</v>
      </c>
      <c r="M1963" s="120" t="str">
        <f>IFERROR(IF(AND(VLOOKUP(C1963,'Package 218'!$D:$D,1,FALSE)=C1963,VLOOKUP(C1963,'Package 218'!$D:$F,3,FALSE)="Yes",VLOOKUP(A1963,'District Data'!$A$2:$O$321,14,FALSE)="Yes"),"Yes","No"),"No")</f>
        <v>Yes</v>
      </c>
      <c r="N1963" s="23" t="str">
        <f t="shared" si="102"/>
        <v>Yes</v>
      </c>
      <c r="O1963" s="131" t="str">
        <f t="shared" si="103"/>
        <v>Yes</v>
      </c>
    </row>
    <row r="1964" spans="1:15" x14ac:dyDescent="0.25">
      <c r="A1964" s="136" t="s">
        <v>2009</v>
      </c>
      <c r="B1964" s="136" t="s">
        <v>3183</v>
      </c>
      <c r="C1964" s="26">
        <v>4394</v>
      </c>
      <c r="D1964" s="26" t="s">
        <v>2010</v>
      </c>
      <c r="E1964" s="114">
        <v>82</v>
      </c>
      <c r="F1964" s="114">
        <v>0</v>
      </c>
      <c r="G1964" s="114">
        <v>0</v>
      </c>
      <c r="H1964" s="114">
        <v>0</v>
      </c>
      <c r="I1964" s="114">
        <v>0</v>
      </c>
      <c r="J1964" s="91">
        <f t="shared" si="101"/>
        <v>82</v>
      </c>
      <c r="K1964" s="118" t="str">
        <f>IFERROR(VLOOKUP(C1964,'CEDARS School FRPL'!$C$4:$H$2393,6,FALSE),"No")</f>
        <v>Yes</v>
      </c>
      <c r="L1964" s="118" t="str">
        <f>VLOOKUP(A1964,'District Data'!$A$2:$P$321,14,FALSE)</f>
        <v>Yes</v>
      </c>
      <c r="M1964" s="120" t="str">
        <f>IFERROR(IF(AND(VLOOKUP(C1964,'Package 218'!$D:$D,1,FALSE)=C1964,VLOOKUP(C1964,'Package 218'!$D:$F,3,FALSE)="Yes",VLOOKUP(A1964,'District Data'!$A$2:$O$321,14,FALSE)="Yes"),"Yes","No"),"No")</f>
        <v>Yes</v>
      </c>
      <c r="N1964" s="23" t="str">
        <f t="shared" si="102"/>
        <v>Yes</v>
      </c>
      <c r="O1964" s="131" t="str">
        <f t="shared" si="103"/>
        <v>Yes</v>
      </c>
    </row>
    <row r="1965" spans="1:15" x14ac:dyDescent="0.25">
      <c r="A1965" s="136" t="s">
        <v>637</v>
      </c>
      <c r="B1965" s="136" t="s">
        <v>2991</v>
      </c>
      <c r="C1965" s="26">
        <v>3197</v>
      </c>
      <c r="D1965" s="26" t="s">
        <v>638</v>
      </c>
      <c r="E1965" s="114">
        <v>34.799999999999997</v>
      </c>
      <c r="F1965" s="114">
        <v>0</v>
      </c>
      <c r="G1965" s="114">
        <v>0</v>
      </c>
      <c r="H1965" s="114">
        <v>0</v>
      </c>
      <c r="I1965" s="114">
        <v>0</v>
      </c>
      <c r="J1965" s="91">
        <f t="shared" si="101"/>
        <v>34.799999999999997</v>
      </c>
      <c r="K1965" s="118" t="str">
        <f>IFERROR(VLOOKUP(C1965,'CEDARS School FRPL'!$C$4:$H$2393,6,FALSE),"No")</f>
        <v>Yes</v>
      </c>
      <c r="L1965" s="118" t="str">
        <f>VLOOKUP(A1965,'District Data'!$A$2:$P$321,14,FALSE)</f>
        <v>Yes</v>
      </c>
      <c r="M1965" s="120" t="str">
        <f>IFERROR(IF(AND(VLOOKUP(C1965,'Package 218'!$D:$D,1,FALSE)=C1965,VLOOKUP(C1965,'Package 218'!$D:$F,3,FALSE)="Yes",VLOOKUP(A1965,'District Data'!$A$2:$O$321,14,FALSE)="Yes"),"Yes","No"),"No")</f>
        <v>Yes</v>
      </c>
      <c r="N1965" s="23" t="str">
        <f t="shared" si="102"/>
        <v>Yes</v>
      </c>
      <c r="O1965" s="131" t="str">
        <f t="shared" si="103"/>
        <v>Yes</v>
      </c>
    </row>
    <row r="1966" spans="1:15" x14ac:dyDescent="0.25">
      <c r="A1966" s="136" t="s">
        <v>398</v>
      </c>
      <c r="B1966" s="136" t="s">
        <v>2955</v>
      </c>
      <c r="C1966" s="26">
        <v>3508</v>
      </c>
      <c r="D1966" s="26" t="s">
        <v>399</v>
      </c>
      <c r="E1966" s="114">
        <v>106.23</v>
      </c>
      <c r="F1966" s="114">
        <v>4.45</v>
      </c>
      <c r="G1966" s="114">
        <v>1.46</v>
      </c>
      <c r="H1966" s="114">
        <v>0</v>
      </c>
      <c r="I1966" s="114">
        <v>0</v>
      </c>
      <c r="J1966" s="91">
        <f t="shared" si="101"/>
        <v>112.14</v>
      </c>
      <c r="K1966" s="118" t="str">
        <f>IFERROR(VLOOKUP(C1966,'CEDARS School FRPL'!$C$4:$H$2393,6,FALSE),"No")</f>
        <v>Yes</v>
      </c>
      <c r="L1966" s="118" t="str">
        <f>VLOOKUP(A1966,'District Data'!$A$2:$P$321,14,FALSE)</f>
        <v>Yes</v>
      </c>
      <c r="M1966" s="120" t="str">
        <f>IFERROR(IF(AND(VLOOKUP(C1966,'Package 218'!$D:$D,1,FALSE)=C1966,VLOOKUP(C1966,'Package 218'!$D:$F,3,FALSE)="Yes",VLOOKUP(A1966,'District Data'!$A$2:$O$321,14,FALSE)="Yes"),"Yes","No"),"No")</f>
        <v>Yes</v>
      </c>
      <c r="N1966" s="23" t="str">
        <f t="shared" si="102"/>
        <v>Yes</v>
      </c>
      <c r="O1966" s="131" t="str">
        <f t="shared" si="103"/>
        <v>Yes</v>
      </c>
    </row>
    <row r="1967" spans="1:15" x14ac:dyDescent="0.25">
      <c r="A1967" s="136" t="s">
        <v>1100</v>
      </c>
      <c r="B1967" s="136" t="s">
        <v>3051</v>
      </c>
      <c r="C1967" s="26">
        <v>2297</v>
      </c>
      <c r="D1967" s="26" t="s">
        <v>1101</v>
      </c>
      <c r="E1967" s="114">
        <v>186</v>
      </c>
      <c r="F1967" s="114">
        <v>0</v>
      </c>
      <c r="G1967" s="114">
        <v>0</v>
      </c>
      <c r="H1967" s="114">
        <v>0</v>
      </c>
      <c r="I1967" s="114">
        <v>0</v>
      </c>
      <c r="J1967" s="91">
        <f t="shared" si="101"/>
        <v>186</v>
      </c>
      <c r="K1967" s="118" t="str">
        <f>IFERROR(VLOOKUP(C1967,'CEDARS School FRPL'!$C$4:$H$2393,6,FALSE),"No")</f>
        <v>Yes</v>
      </c>
      <c r="L1967" s="118" t="str">
        <f>VLOOKUP(A1967,'District Data'!$A$2:$P$321,14,FALSE)</f>
        <v>Yes</v>
      </c>
      <c r="M1967" s="120" t="str">
        <f>IFERROR(IF(AND(VLOOKUP(C1967,'Package 218'!$D:$D,1,FALSE)=C1967,VLOOKUP(C1967,'Package 218'!$D:$F,3,FALSE)="Yes",VLOOKUP(A1967,'District Data'!$A$2:$O$321,14,FALSE)="Yes"),"Yes","No"),"No")</f>
        <v>Yes</v>
      </c>
      <c r="N1967" s="23" t="str">
        <f t="shared" si="102"/>
        <v>Yes</v>
      </c>
      <c r="O1967" s="131" t="str">
        <f t="shared" si="103"/>
        <v>Yes</v>
      </c>
    </row>
    <row r="1968" spans="1:15" x14ac:dyDescent="0.25">
      <c r="A1968" s="136" t="s">
        <v>1100</v>
      </c>
      <c r="B1968" s="136" t="s">
        <v>3051</v>
      </c>
      <c r="C1968" s="26">
        <v>3311</v>
      </c>
      <c r="D1968" s="26" t="s">
        <v>1102</v>
      </c>
      <c r="E1968" s="114">
        <v>137.30000000000001</v>
      </c>
      <c r="F1968" s="114">
        <v>0</v>
      </c>
      <c r="G1968" s="114">
        <v>8.41</v>
      </c>
      <c r="H1968" s="114">
        <v>0</v>
      </c>
      <c r="I1968" s="114">
        <v>0</v>
      </c>
      <c r="J1968" s="91">
        <f t="shared" si="101"/>
        <v>145.71</v>
      </c>
      <c r="K1968" s="118" t="str">
        <f>IFERROR(VLOOKUP(C1968,'CEDARS School FRPL'!$C$4:$H$2393,6,FALSE),"No")</f>
        <v>Yes</v>
      </c>
      <c r="L1968" s="118" t="str">
        <f>VLOOKUP(A1968,'District Data'!$A$2:$P$321,14,FALSE)</f>
        <v>Yes</v>
      </c>
      <c r="M1968" s="120" t="str">
        <f>IFERROR(IF(AND(VLOOKUP(C1968,'Package 218'!$D:$D,1,FALSE)=C1968,VLOOKUP(C1968,'Package 218'!$D:$F,3,FALSE)="Yes",VLOOKUP(A1968,'District Data'!$A$2:$O$321,14,FALSE)="Yes"),"Yes","No"),"No")</f>
        <v>Yes</v>
      </c>
      <c r="N1968" s="23" t="str">
        <f t="shared" si="102"/>
        <v>Yes</v>
      </c>
      <c r="O1968" s="131" t="str">
        <f t="shared" si="103"/>
        <v>Yes</v>
      </c>
    </row>
    <row r="1969" spans="1:15" x14ac:dyDescent="0.25">
      <c r="A1969" s="136" t="s">
        <v>1100</v>
      </c>
      <c r="B1969" s="136" t="s">
        <v>3051</v>
      </c>
      <c r="C1969" s="26">
        <v>3894</v>
      </c>
      <c r="D1969" s="26" t="s">
        <v>1103</v>
      </c>
      <c r="E1969" s="114">
        <v>92.5</v>
      </c>
      <c r="F1969" s="114">
        <v>0</v>
      </c>
      <c r="G1969" s="114">
        <v>0</v>
      </c>
      <c r="H1969" s="114">
        <v>0</v>
      </c>
      <c r="I1969" s="114">
        <v>0</v>
      </c>
      <c r="J1969" s="91">
        <f t="shared" si="101"/>
        <v>92.5</v>
      </c>
      <c r="K1969" s="118" t="str">
        <f>IFERROR(VLOOKUP(C1969,'CEDARS School FRPL'!$C$4:$H$2393,6,FALSE),"No")</f>
        <v>Yes</v>
      </c>
      <c r="L1969" s="118" t="str">
        <f>VLOOKUP(A1969,'District Data'!$A$2:$P$321,14,FALSE)</f>
        <v>Yes</v>
      </c>
      <c r="M1969" s="120" t="str">
        <f>IFERROR(IF(AND(VLOOKUP(C1969,'Package 218'!$D:$D,1,FALSE)=C1969,VLOOKUP(C1969,'Package 218'!$D:$F,3,FALSE)="Yes",VLOOKUP(A1969,'District Data'!$A$2:$O$321,14,FALSE)="Yes"),"Yes","No"),"No")</f>
        <v>Yes</v>
      </c>
      <c r="N1969" s="23" t="str">
        <f t="shared" si="102"/>
        <v>Yes</v>
      </c>
      <c r="O1969" s="131" t="str">
        <f t="shared" si="103"/>
        <v>Yes</v>
      </c>
    </row>
    <row r="1970" spans="1:15" x14ac:dyDescent="0.25">
      <c r="A1970" s="136" t="s">
        <v>1100</v>
      </c>
      <c r="B1970" s="136" t="s">
        <v>3051</v>
      </c>
      <c r="C1970" s="26">
        <v>5446</v>
      </c>
      <c r="D1970" s="26" t="s">
        <v>2811</v>
      </c>
      <c r="E1970" s="114">
        <v>73.08</v>
      </c>
      <c r="F1970" s="114">
        <v>0</v>
      </c>
      <c r="G1970" s="114">
        <v>0</v>
      </c>
      <c r="H1970" s="114">
        <v>0</v>
      </c>
      <c r="I1970" s="114">
        <v>0</v>
      </c>
      <c r="J1970" s="91">
        <f t="shared" si="101"/>
        <v>73.08</v>
      </c>
      <c r="K1970" s="118" t="str">
        <f>IFERROR(VLOOKUP(C1970,'CEDARS School FRPL'!$C$4:$H$2393,6,FALSE),"No")</f>
        <v>Yes</v>
      </c>
      <c r="L1970" s="118" t="str">
        <f>VLOOKUP(A1970,'District Data'!$A$2:$P$321,14,FALSE)</f>
        <v>Yes</v>
      </c>
      <c r="M1970" s="120" t="str">
        <f>IFERROR(IF(AND(VLOOKUP(C1970,'Package 218'!$D:$D,1,FALSE)=C1970,VLOOKUP(C1970,'Package 218'!$D:$F,3,FALSE)="Yes",VLOOKUP(A1970,'District Data'!$A$2:$O$321,14,FALSE)="Yes"),"Yes","No"),"No")</f>
        <v>Yes</v>
      </c>
      <c r="N1970" s="23" t="str">
        <f t="shared" si="102"/>
        <v>Yes</v>
      </c>
      <c r="O1970" s="131" t="str">
        <f t="shared" si="103"/>
        <v>Yes</v>
      </c>
    </row>
    <row r="1971" spans="1:15" x14ac:dyDescent="0.25">
      <c r="A1971" s="136" t="s">
        <v>1342</v>
      </c>
      <c r="B1971" s="136" t="s">
        <v>3087</v>
      </c>
      <c r="C1971" s="26">
        <v>2062</v>
      </c>
      <c r="D1971" s="26" t="s">
        <v>1343</v>
      </c>
      <c r="E1971" s="114">
        <v>109.4</v>
      </c>
      <c r="F1971" s="114">
        <v>0</v>
      </c>
      <c r="G1971" s="114">
        <v>0</v>
      </c>
      <c r="H1971" s="114">
        <v>0</v>
      </c>
      <c r="I1971" s="114">
        <v>0</v>
      </c>
      <c r="J1971" s="91">
        <f t="shared" si="101"/>
        <v>109.4</v>
      </c>
      <c r="K1971" s="118" t="str">
        <f>IFERROR(VLOOKUP(C1971,'CEDARS School FRPL'!$C$4:$H$2393,6,FALSE),"No")</f>
        <v>Yes</v>
      </c>
      <c r="L1971" s="118" t="str">
        <f>VLOOKUP(A1971,'District Data'!$A$2:$P$321,14,FALSE)</f>
        <v>Yes</v>
      </c>
      <c r="M1971" s="120" t="str">
        <f>IFERROR(IF(AND(VLOOKUP(C1971,'Package 218'!$D:$D,1,FALSE)=C1971,VLOOKUP(C1971,'Package 218'!$D:$F,3,FALSE)="Yes",VLOOKUP(A1971,'District Data'!$A$2:$O$321,14,FALSE)="Yes"),"Yes","No"),"No")</f>
        <v>Yes</v>
      </c>
      <c r="N1971" s="23" t="str">
        <f t="shared" si="102"/>
        <v>Yes</v>
      </c>
      <c r="O1971" s="131" t="str">
        <f t="shared" si="103"/>
        <v>Yes</v>
      </c>
    </row>
    <row r="1972" spans="1:15" x14ac:dyDescent="0.25">
      <c r="A1972" s="136" t="s">
        <v>1342</v>
      </c>
      <c r="B1972" s="136" t="s">
        <v>3087</v>
      </c>
      <c r="C1972" s="26">
        <v>2958</v>
      </c>
      <c r="D1972" s="26" t="s">
        <v>1344</v>
      </c>
      <c r="E1972" s="114">
        <v>48.61</v>
      </c>
      <c r="F1972" s="114">
        <v>0</v>
      </c>
      <c r="G1972" s="114">
        <v>0.44</v>
      </c>
      <c r="H1972" s="114">
        <v>0</v>
      </c>
      <c r="I1972" s="114">
        <v>0</v>
      </c>
      <c r="J1972" s="91">
        <f t="shared" si="101"/>
        <v>49.05</v>
      </c>
      <c r="K1972" s="118" t="str">
        <f>IFERROR(VLOOKUP(C1972,'CEDARS School FRPL'!$C$4:$H$2393,6,FALSE),"No")</f>
        <v>Yes</v>
      </c>
      <c r="L1972" s="118" t="str">
        <f>VLOOKUP(A1972,'District Data'!$A$2:$P$321,14,FALSE)</f>
        <v>Yes</v>
      </c>
      <c r="M1972" s="120" t="str">
        <f>IFERROR(IF(AND(VLOOKUP(C1972,'Package 218'!$D:$D,1,FALSE)=C1972,VLOOKUP(C1972,'Package 218'!$D:$F,3,FALSE)="Yes",VLOOKUP(A1972,'District Data'!$A$2:$O$321,14,FALSE)="Yes"),"Yes","No"),"No")</f>
        <v>Yes</v>
      </c>
      <c r="N1972" s="23" t="str">
        <f t="shared" si="102"/>
        <v>Yes</v>
      </c>
      <c r="O1972" s="131" t="str">
        <f t="shared" si="103"/>
        <v>Yes</v>
      </c>
    </row>
    <row r="1973" spans="1:15" x14ac:dyDescent="0.25">
      <c r="A1973" s="136" t="s">
        <v>1342</v>
      </c>
      <c r="B1973" s="136" t="s">
        <v>3087</v>
      </c>
      <c r="C1973" s="26">
        <v>5252</v>
      </c>
      <c r="D1973" s="26" t="s">
        <v>1345</v>
      </c>
      <c r="E1973" s="114">
        <v>105.04</v>
      </c>
      <c r="F1973" s="114">
        <v>0</v>
      </c>
      <c r="G1973" s="114">
        <v>0</v>
      </c>
      <c r="H1973" s="114">
        <v>0</v>
      </c>
      <c r="I1973" s="114">
        <v>0</v>
      </c>
      <c r="J1973" s="91">
        <f t="shared" si="101"/>
        <v>105.04</v>
      </c>
      <c r="K1973" s="118" t="str">
        <f>IFERROR(VLOOKUP(C1973,'CEDARS School FRPL'!$C$4:$H$2393,6,FALSE),"No")</f>
        <v>No</v>
      </c>
      <c r="L1973" s="118" t="str">
        <f>VLOOKUP(A1973,'District Data'!$A$2:$P$321,14,FALSE)</f>
        <v>Yes</v>
      </c>
      <c r="M1973" s="120" t="str">
        <f>IFERROR(IF(AND(VLOOKUP(C1973,'Package 218'!$D:$D,1,FALSE)=C1973,VLOOKUP(C1973,'Package 218'!$D:$F,3,FALSE)="Yes",VLOOKUP(A1973,'District Data'!$A$2:$O$321,14,FALSE)="Yes"),"Yes","No"),"No")</f>
        <v>No</v>
      </c>
      <c r="N1973" s="23" t="str">
        <f t="shared" si="102"/>
        <v>No</v>
      </c>
      <c r="O1973" s="131" t="str">
        <f t="shared" si="103"/>
        <v>No</v>
      </c>
    </row>
    <row r="1974" spans="1:15" x14ac:dyDescent="0.25">
      <c r="A1974" s="136" t="s">
        <v>951</v>
      </c>
      <c r="B1974" s="136" t="s">
        <v>3027</v>
      </c>
      <c r="C1974" s="26">
        <v>2385</v>
      </c>
      <c r="D1974" s="26" t="s">
        <v>952</v>
      </c>
      <c r="E1974" s="114">
        <v>270.5</v>
      </c>
      <c r="F1974" s="114">
        <v>17.899999999999999</v>
      </c>
      <c r="G1974" s="114">
        <v>0</v>
      </c>
      <c r="H1974" s="114">
        <v>0</v>
      </c>
      <c r="I1974" s="114">
        <v>0</v>
      </c>
      <c r="J1974" s="91">
        <f t="shared" si="101"/>
        <v>288.39999999999998</v>
      </c>
      <c r="K1974" s="118" t="str">
        <f>IFERROR(VLOOKUP(C1974,'CEDARS School FRPL'!$C$4:$H$2393,6,FALSE),"No")</f>
        <v>Yes</v>
      </c>
      <c r="L1974" s="118" t="str">
        <f>VLOOKUP(A1974,'District Data'!$A$2:$P$321,14,FALSE)</f>
        <v>Yes</v>
      </c>
      <c r="M1974" s="120" t="str">
        <f>IFERROR(IF(AND(VLOOKUP(C1974,'Package 218'!$D:$D,1,FALSE)=C1974,VLOOKUP(C1974,'Package 218'!$D:$F,3,FALSE)="Yes",VLOOKUP(A1974,'District Data'!$A$2:$O$321,14,FALSE)="Yes"),"Yes","No"),"No")</f>
        <v>Yes</v>
      </c>
      <c r="N1974" s="23" t="str">
        <f t="shared" si="102"/>
        <v>Yes</v>
      </c>
      <c r="O1974" s="131" t="str">
        <f t="shared" si="103"/>
        <v>Yes</v>
      </c>
    </row>
    <row r="1975" spans="1:15" x14ac:dyDescent="0.25">
      <c r="A1975" s="136" t="s">
        <v>951</v>
      </c>
      <c r="B1975" s="136" t="s">
        <v>3027</v>
      </c>
      <c r="C1975" s="26">
        <v>3198</v>
      </c>
      <c r="D1975" s="26" t="s">
        <v>953</v>
      </c>
      <c r="E1975" s="114">
        <v>210.23</v>
      </c>
      <c r="F1975" s="114">
        <v>0</v>
      </c>
      <c r="G1975" s="114">
        <v>0</v>
      </c>
      <c r="H1975" s="114">
        <v>0</v>
      </c>
      <c r="I1975" s="114">
        <v>0</v>
      </c>
      <c r="J1975" s="91">
        <f t="shared" si="101"/>
        <v>210.23</v>
      </c>
      <c r="K1975" s="118" t="str">
        <f>IFERROR(VLOOKUP(C1975,'CEDARS School FRPL'!$C$4:$H$2393,6,FALSE),"No")</f>
        <v>Yes</v>
      </c>
      <c r="L1975" s="118" t="str">
        <f>VLOOKUP(A1975,'District Data'!$A$2:$P$321,14,FALSE)</f>
        <v>Yes</v>
      </c>
      <c r="M1975" s="120" t="str">
        <f>IFERROR(IF(AND(VLOOKUP(C1975,'Package 218'!$D:$D,1,FALSE)=C1975,VLOOKUP(C1975,'Package 218'!$D:$F,3,FALSE)="Yes",VLOOKUP(A1975,'District Data'!$A$2:$O$321,14,FALSE)="Yes"),"Yes","No"),"No")</f>
        <v>Yes</v>
      </c>
      <c r="N1975" s="23" t="str">
        <f t="shared" si="102"/>
        <v>Yes</v>
      </c>
      <c r="O1975" s="131" t="str">
        <f t="shared" si="103"/>
        <v>Yes</v>
      </c>
    </row>
    <row r="1976" spans="1:15" x14ac:dyDescent="0.25">
      <c r="A1976" s="136" t="s">
        <v>951</v>
      </c>
      <c r="B1976" s="136" t="s">
        <v>3027</v>
      </c>
      <c r="C1976" s="26">
        <v>4206</v>
      </c>
      <c r="D1976" s="26" t="s">
        <v>954</v>
      </c>
      <c r="E1976" s="114">
        <v>217.06</v>
      </c>
      <c r="F1976" s="114">
        <v>0</v>
      </c>
      <c r="G1976" s="114">
        <v>22.55</v>
      </c>
      <c r="H1976" s="114">
        <v>0</v>
      </c>
      <c r="I1976" s="114">
        <v>0</v>
      </c>
      <c r="J1976" s="91">
        <f t="shared" si="101"/>
        <v>239.61</v>
      </c>
      <c r="K1976" s="118" t="str">
        <f>IFERROR(VLOOKUP(C1976,'CEDARS School FRPL'!$C$4:$H$2393,6,FALSE),"No")</f>
        <v>Yes</v>
      </c>
      <c r="L1976" s="118" t="str">
        <f>VLOOKUP(A1976,'District Data'!$A$2:$P$321,14,FALSE)</f>
        <v>Yes</v>
      </c>
      <c r="M1976" s="120" t="str">
        <f>IFERROR(IF(AND(VLOOKUP(C1976,'Package 218'!$D:$D,1,FALSE)=C1976,VLOOKUP(C1976,'Package 218'!$D:$F,3,FALSE)="Yes",VLOOKUP(A1976,'District Data'!$A$2:$O$321,14,FALSE)="Yes"),"Yes","No"),"No")</f>
        <v>Yes</v>
      </c>
      <c r="N1976" s="23" t="str">
        <f t="shared" si="102"/>
        <v>Yes</v>
      </c>
      <c r="O1976" s="131" t="str">
        <f t="shared" si="103"/>
        <v>Yes</v>
      </c>
    </row>
    <row r="1977" spans="1:15" x14ac:dyDescent="0.25">
      <c r="A1977" s="136" t="s">
        <v>951</v>
      </c>
      <c r="B1977" s="136" t="s">
        <v>3027</v>
      </c>
      <c r="C1977" s="26">
        <v>5180</v>
      </c>
      <c r="D1977" s="26" t="s">
        <v>955</v>
      </c>
      <c r="E1977" s="114">
        <v>359.16</v>
      </c>
      <c r="F1977" s="114">
        <v>0</v>
      </c>
      <c r="G1977" s="114">
        <v>0</v>
      </c>
      <c r="H1977" s="114">
        <v>0</v>
      </c>
      <c r="I1977" s="114">
        <v>0</v>
      </c>
      <c r="J1977" s="91">
        <f t="shared" si="101"/>
        <v>359.16</v>
      </c>
      <c r="K1977" s="118" t="str">
        <f>IFERROR(VLOOKUP(C1977,'CEDARS School FRPL'!$C$4:$H$2393,6,FALSE),"No")</f>
        <v>No</v>
      </c>
      <c r="L1977" s="118" t="str">
        <f>VLOOKUP(A1977,'District Data'!$A$2:$P$321,14,FALSE)</f>
        <v>Yes</v>
      </c>
      <c r="M1977" s="120" t="str">
        <f>IFERROR(IF(AND(VLOOKUP(C1977,'Package 218'!$D:$D,1,FALSE)=C1977,VLOOKUP(C1977,'Package 218'!$D:$F,3,FALSE)="Yes",VLOOKUP(A1977,'District Data'!$A$2:$O$321,14,FALSE)="Yes"),"Yes","No"),"No")</f>
        <v>No</v>
      </c>
      <c r="N1977" s="23" t="str">
        <f t="shared" si="102"/>
        <v>No</v>
      </c>
      <c r="O1977" s="131" t="str">
        <f t="shared" si="103"/>
        <v>No</v>
      </c>
    </row>
    <row r="1978" spans="1:15" x14ac:dyDescent="0.25">
      <c r="A1978" s="136" t="s">
        <v>2370</v>
      </c>
      <c r="B1978" s="136" t="s">
        <v>3234</v>
      </c>
      <c r="C1978" s="26">
        <v>1627</v>
      </c>
      <c r="D1978" s="26" t="s">
        <v>2371</v>
      </c>
      <c r="E1978" s="114">
        <v>132.74</v>
      </c>
      <c r="F1978" s="114">
        <v>0</v>
      </c>
      <c r="G1978" s="114">
        <v>0.37</v>
      </c>
      <c r="H1978" s="114">
        <v>34.9</v>
      </c>
      <c r="I1978" s="114">
        <v>0</v>
      </c>
      <c r="J1978" s="91">
        <f t="shared" si="101"/>
        <v>168.01000000000002</v>
      </c>
      <c r="K1978" s="118" t="str">
        <f>IFERROR(VLOOKUP(C1978,'CEDARS School FRPL'!$C$4:$H$2393,6,FALSE),"No")</f>
        <v>Yes</v>
      </c>
      <c r="L1978" s="118" t="str">
        <f>VLOOKUP(A1978,'District Data'!$A$2:$P$321,14,FALSE)</f>
        <v>Yes</v>
      </c>
      <c r="M1978" s="120" t="str">
        <f>IFERROR(IF(AND(VLOOKUP(C1978,'Package 218'!$D:$D,1,FALSE)=C1978,VLOOKUP(C1978,'Package 218'!$D:$F,3,FALSE)="Yes",VLOOKUP(A1978,'District Data'!$A$2:$O$321,14,FALSE)="Yes"),"Yes","No"),"No")</f>
        <v>Yes</v>
      </c>
      <c r="N1978" s="23" t="str">
        <f t="shared" si="102"/>
        <v>Yes</v>
      </c>
      <c r="O1978" s="131" t="str">
        <f t="shared" si="103"/>
        <v>Yes</v>
      </c>
    </row>
    <row r="1979" spans="1:15" x14ac:dyDescent="0.25">
      <c r="A1979" s="136" t="s">
        <v>2370</v>
      </c>
      <c r="B1979" s="136" t="s">
        <v>3234</v>
      </c>
      <c r="C1979" s="26">
        <v>2260</v>
      </c>
      <c r="D1979" s="26" t="s">
        <v>2372</v>
      </c>
      <c r="E1979" s="114">
        <v>389.46</v>
      </c>
      <c r="F1979" s="114">
        <v>0</v>
      </c>
      <c r="G1979" s="114">
        <v>0</v>
      </c>
      <c r="H1979" s="114">
        <v>0</v>
      </c>
      <c r="I1979" s="114">
        <v>0</v>
      </c>
      <c r="J1979" s="91">
        <f t="shared" si="101"/>
        <v>389.46</v>
      </c>
      <c r="K1979" s="118" t="str">
        <f>IFERROR(VLOOKUP(C1979,'CEDARS School FRPL'!$C$4:$H$2393,6,FALSE),"No")</f>
        <v>No</v>
      </c>
      <c r="L1979" s="118" t="str">
        <f>VLOOKUP(A1979,'District Data'!$A$2:$P$321,14,FALSE)</f>
        <v>Yes</v>
      </c>
      <c r="M1979" s="120" t="str">
        <f>IFERROR(IF(AND(VLOOKUP(C1979,'Package 218'!$D:$D,1,FALSE)=C1979,VLOOKUP(C1979,'Package 218'!$D:$F,3,FALSE)="Yes",VLOOKUP(A1979,'District Data'!$A$2:$O$321,14,FALSE)="Yes"),"Yes","No"),"No")</f>
        <v>No</v>
      </c>
      <c r="N1979" s="23" t="str">
        <f t="shared" si="102"/>
        <v>No</v>
      </c>
      <c r="O1979" s="131" t="str">
        <f t="shared" si="103"/>
        <v>No</v>
      </c>
    </row>
    <row r="1980" spans="1:15" x14ac:dyDescent="0.25">
      <c r="A1980" s="136" t="s">
        <v>2370</v>
      </c>
      <c r="B1980" s="136" t="s">
        <v>3234</v>
      </c>
      <c r="C1980" s="26">
        <v>2481</v>
      </c>
      <c r="D1980" s="26" t="s">
        <v>2373</v>
      </c>
      <c r="E1980" s="114">
        <v>684.28</v>
      </c>
      <c r="F1980" s="114">
        <v>0</v>
      </c>
      <c r="G1980" s="114">
        <v>0</v>
      </c>
      <c r="H1980" s="114">
        <v>0</v>
      </c>
      <c r="I1980" s="114">
        <v>0</v>
      </c>
      <c r="J1980" s="91">
        <f t="shared" si="101"/>
        <v>684.28</v>
      </c>
      <c r="K1980" s="118" t="str">
        <f>IFERROR(VLOOKUP(C1980,'CEDARS School FRPL'!$C$4:$H$2393,6,FALSE),"No")</f>
        <v>No</v>
      </c>
      <c r="L1980" s="118" t="str">
        <f>VLOOKUP(A1980,'District Data'!$A$2:$P$321,14,FALSE)</f>
        <v>Yes</v>
      </c>
      <c r="M1980" s="120" t="str">
        <f>IFERROR(IF(AND(VLOOKUP(C1980,'Package 218'!$D:$D,1,FALSE)=C1980,VLOOKUP(C1980,'Package 218'!$D:$F,3,FALSE)="Yes",VLOOKUP(A1980,'District Data'!$A$2:$O$321,14,FALSE)="Yes"),"Yes","No"),"No")</f>
        <v>No</v>
      </c>
      <c r="N1980" s="23" t="str">
        <f t="shared" si="102"/>
        <v>No</v>
      </c>
      <c r="O1980" s="131" t="str">
        <f t="shared" si="103"/>
        <v>No</v>
      </c>
    </row>
    <row r="1981" spans="1:15" x14ac:dyDescent="0.25">
      <c r="A1981" s="136" t="s">
        <v>2370</v>
      </c>
      <c r="B1981" s="136" t="s">
        <v>3234</v>
      </c>
      <c r="C1981" s="26">
        <v>2633</v>
      </c>
      <c r="D1981" s="26" t="s">
        <v>2374</v>
      </c>
      <c r="E1981" s="114">
        <v>1513.07</v>
      </c>
      <c r="F1981" s="114">
        <v>0</v>
      </c>
      <c r="G1981" s="114">
        <v>120.46</v>
      </c>
      <c r="H1981" s="114">
        <v>0</v>
      </c>
      <c r="I1981" s="114">
        <v>0</v>
      </c>
      <c r="J1981" s="91">
        <f t="shared" si="101"/>
        <v>1633.53</v>
      </c>
      <c r="K1981" s="118" t="str">
        <f>IFERROR(VLOOKUP(C1981,'CEDARS School FRPL'!$C$4:$H$2393,6,FALSE),"No")</f>
        <v>No</v>
      </c>
      <c r="L1981" s="118" t="str">
        <f>VLOOKUP(A1981,'District Data'!$A$2:$P$321,14,FALSE)</f>
        <v>Yes</v>
      </c>
      <c r="M1981" s="120" t="str">
        <f>IFERROR(IF(AND(VLOOKUP(C1981,'Package 218'!$D:$D,1,FALSE)=C1981,VLOOKUP(C1981,'Package 218'!$D:$F,3,FALSE)="Yes",VLOOKUP(A1981,'District Data'!$A$2:$O$321,14,FALSE)="Yes"),"Yes","No"),"No")</f>
        <v>No</v>
      </c>
      <c r="N1981" s="23" t="str">
        <f t="shared" si="102"/>
        <v>No</v>
      </c>
      <c r="O1981" s="131" t="str">
        <f t="shared" si="103"/>
        <v>No</v>
      </c>
    </row>
    <row r="1982" spans="1:15" x14ac:dyDescent="0.25">
      <c r="A1982" s="136" t="s">
        <v>2370</v>
      </c>
      <c r="B1982" s="136" t="s">
        <v>3234</v>
      </c>
      <c r="C1982" s="26">
        <v>3848</v>
      </c>
      <c r="D1982" s="26" t="s">
        <v>2375</v>
      </c>
      <c r="E1982" s="114">
        <v>670.15</v>
      </c>
      <c r="F1982" s="114">
        <v>0</v>
      </c>
      <c r="G1982" s="114">
        <v>0</v>
      </c>
      <c r="H1982" s="114">
        <v>0</v>
      </c>
      <c r="I1982" s="114">
        <v>0</v>
      </c>
      <c r="J1982" s="91">
        <f t="shared" si="101"/>
        <v>670.15</v>
      </c>
      <c r="K1982" s="118" t="str">
        <f>IFERROR(VLOOKUP(C1982,'CEDARS School FRPL'!$C$4:$H$2393,6,FALSE),"No")</f>
        <v>No</v>
      </c>
      <c r="L1982" s="118" t="str">
        <f>VLOOKUP(A1982,'District Data'!$A$2:$P$321,14,FALSE)</f>
        <v>Yes</v>
      </c>
      <c r="M1982" s="120" t="str">
        <f>IFERROR(IF(AND(VLOOKUP(C1982,'Package 218'!$D:$D,1,FALSE)=C1982,VLOOKUP(C1982,'Package 218'!$D:$F,3,FALSE)="Yes",VLOOKUP(A1982,'District Data'!$A$2:$O$321,14,FALSE)="Yes"),"Yes","No"),"No")</f>
        <v>No</v>
      </c>
      <c r="N1982" s="23" t="str">
        <f t="shared" si="102"/>
        <v>No</v>
      </c>
      <c r="O1982" s="131" t="str">
        <f t="shared" si="103"/>
        <v>No</v>
      </c>
    </row>
    <row r="1983" spans="1:15" x14ac:dyDescent="0.25">
      <c r="A1983" s="136" t="s">
        <v>2370</v>
      </c>
      <c r="B1983" s="136" t="s">
        <v>3234</v>
      </c>
      <c r="C1983" s="26">
        <v>4224</v>
      </c>
      <c r="D1983" s="26" t="s">
        <v>2376</v>
      </c>
      <c r="E1983" s="114">
        <v>426.21</v>
      </c>
      <c r="F1983" s="114">
        <v>0</v>
      </c>
      <c r="G1983" s="114">
        <v>0</v>
      </c>
      <c r="H1983" s="114">
        <v>0</v>
      </c>
      <c r="I1983" s="114">
        <v>0</v>
      </c>
      <c r="J1983" s="91">
        <f t="shared" si="101"/>
        <v>426.21</v>
      </c>
      <c r="K1983" s="118" t="str">
        <f>IFERROR(VLOOKUP(C1983,'CEDARS School FRPL'!$C$4:$H$2393,6,FALSE),"No")</f>
        <v>No</v>
      </c>
      <c r="L1983" s="118" t="str">
        <f>VLOOKUP(A1983,'District Data'!$A$2:$P$321,14,FALSE)</f>
        <v>Yes</v>
      </c>
      <c r="M1983" s="120" t="str">
        <f>IFERROR(IF(AND(VLOOKUP(C1983,'Package 218'!$D:$D,1,FALSE)=C1983,VLOOKUP(C1983,'Package 218'!$D:$F,3,FALSE)="Yes",VLOOKUP(A1983,'District Data'!$A$2:$O$321,14,FALSE)="Yes"),"Yes","No"),"No")</f>
        <v>No</v>
      </c>
      <c r="N1983" s="23" t="str">
        <f t="shared" si="102"/>
        <v>No</v>
      </c>
      <c r="O1983" s="131" t="str">
        <f t="shared" si="103"/>
        <v>No</v>
      </c>
    </row>
    <row r="1984" spans="1:15" x14ac:dyDescent="0.25">
      <c r="A1984" s="136" t="s">
        <v>2370</v>
      </c>
      <c r="B1984" s="136" t="s">
        <v>3234</v>
      </c>
      <c r="C1984" s="26">
        <v>4346</v>
      </c>
      <c r="D1984" s="26" t="s">
        <v>2377</v>
      </c>
      <c r="E1984" s="114">
        <v>461.56</v>
      </c>
      <c r="F1984" s="114">
        <v>16</v>
      </c>
      <c r="G1984" s="114">
        <v>0</v>
      </c>
      <c r="H1984" s="114">
        <v>0</v>
      </c>
      <c r="I1984" s="114">
        <v>0</v>
      </c>
      <c r="J1984" s="91">
        <f t="shared" si="101"/>
        <v>477.56</v>
      </c>
      <c r="K1984" s="118" t="str">
        <f>IFERROR(VLOOKUP(C1984,'CEDARS School FRPL'!$C$4:$H$2393,6,FALSE),"No")</f>
        <v>Yes</v>
      </c>
      <c r="L1984" s="118" t="str">
        <f>VLOOKUP(A1984,'District Data'!$A$2:$P$321,14,FALSE)</f>
        <v>Yes</v>
      </c>
      <c r="M1984" s="120" t="str">
        <f>IFERROR(IF(AND(VLOOKUP(C1984,'Package 218'!$D:$D,1,FALSE)=C1984,VLOOKUP(C1984,'Package 218'!$D:$F,3,FALSE)="Yes",VLOOKUP(A1984,'District Data'!$A$2:$O$321,14,FALSE)="Yes"),"Yes","No"),"No")</f>
        <v>Yes</v>
      </c>
      <c r="N1984" s="23" t="str">
        <f t="shared" si="102"/>
        <v>Yes</v>
      </c>
      <c r="O1984" s="131" t="str">
        <f t="shared" si="103"/>
        <v>Yes</v>
      </c>
    </row>
    <row r="1985" spans="1:15" x14ac:dyDescent="0.25">
      <c r="A1985" s="136" t="s">
        <v>2370</v>
      </c>
      <c r="B1985" s="136" t="s">
        <v>3234</v>
      </c>
      <c r="C1985" s="26">
        <v>4451</v>
      </c>
      <c r="D1985" s="26" t="s">
        <v>2378</v>
      </c>
      <c r="E1985" s="114">
        <v>363.06</v>
      </c>
      <c r="F1985" s="114">
        <v>16.3</v>
      </c>
      <c r="G1985" s="114">
        <v>0</v>
      </c>
      <c r="H1985" s="114">
        <v>0</v>
      </c>
      <c r="I1985" s="114">
        <v>0</v>
      </c>
      <c r="J1985" s="91">
        <f t="shared" si="101"/>
        <v>379.36</v>
      </c>
      <c r="K1985" s="118" t="str">
        <f>IFERROR(VLOOKUP(C1985,'CEDARS School FRPL'!$C$4:$H$2393,6,FALSE),"No")</f>
        <v>No</v>
      </c>
      <c r="L1985" s="118" t="str">
        <f>VLOOKUP(A1985,'District Data'!$A$2:$P$321,14,FALSE)</f>
        <v>Yes</v>
      </c>
      <c r="M1985" s="120" t="str">
        <f>IFERROR(IF(AND(VLOOKUP(C1985,'Package 218'!$D:$D,1,FALSE)=C1985,VLOOKUP(C1985,'Package 218'!$D:$F,3,FALSE)="Yes",VLOOKUP(A1985,'District Data'!$A$2:$O$321,14,FALSE)="Yes"),"Yes","No"),"No")</f>
        <v>No</v>
      </c>
      <c r="N1985" s="23" t="str">
        <f t="shared" si="102"/>
        <v>No</v>
      </c>
      <c r="O1985" s="131" t="str">
        <f t="shared" si="103"/>
        <v>No</v>
      </c>
    </row>
    <row r="1986" spans="1:15" x14ac:dyDescent="0.25">
      <c r="A1986" s="136" t="s">
        <v>2370</v>
      </c>
      <c r="B1986" s="136" t="s">
        <v>3234</v>
      </c>
      <c r="C1986" s="26">
        <v>5018</v>
      </c>
      <c r="D1986" s="26" t="s">
        <v>2379</v>
      </c>
      <c r="E1986" s="114">
        <v>288.10000000000002</v>
      </c>
      <c r="F1986" s="114">
        <v>0</v>
      </c>
      <c r="G1986" s="114">
        <v>0</v>
      </c>
      <c r="H1986" s="114">
        <v>0</v>
      </c>
      <c r="I1986" s="114">
        <v>0</v>
      </c>
      <c r="J1986" s="91">
        <f t="shared" si="101"/>
        <v>288.10000000000002</v>
      </c>
      <c r="K1986" s="118" t="str">
        <f>IFERROR(VLOOKUP(C1986,'CEDARS School FRPL'!$C$4:$H$2393,6,FALSE),"No")</f>
        <v>No</v>
      </c>
      <c r="L1986" s="118" t="str">
        <f>VLOOKUP(A1986,'District Data'!$A$2:$P$321,14,FALSE)</f>
        <v>Yes</v>
      </c>
      <c r="M1986" s="120" t="str">
        <f>IFERROR(IF(AND(VLOOKUP(C1986,'Package 218'!$D:$D,1,FALSE)=C1986,VLOOKUP(C1986,'Package 218'!$D:$F,3,FALSE)="Yes",VLOOKUP(A1986,'District Data'!$A$2:$O$321,14,FALSE)="Yes"),"Yes","No"),"No")</f>
        <v>No</v>
      </c>
      <c r="N1986" s="23" t="str">
        <f t="shared" si="102"/>
        <v>No</v>
      </c>
      <c r="O1986" s="131" t="str">
        <f t="shared" si="103"/>
        <v>No</v>
      </c>
    </row>
    <row r="1987" spans="1:15" x14ac:dyDescent="0.25">
      <c r="A1987" s="136" t="s">
        <v>2370</v>
      </c>
      <c r="B1987" s="136" t="s">
        <v>3234</v>
      </c>
      <c r="C1987" s="26">
        <v>5052</v>
      </c>
      <c r="D1987" s="26" t="s">
        <v>2380</v>
      </c>
      <c r="E1987" s="114">
        <v>577.38</v>
      </c>
      <c r="F1987" s="114">
        <v>0</v>
      </c>
      <c r="G1987" s="114">
        <v>0</v>
      </c>
      <c r="H1987" s="114">
        <v>0</v>
      </c>
      <c r="I1987" s="114">
        <v>0</v>
      </c>
      <c r="J1987" s="91">
        <f t="shared" si="101"/>
        <v>577.38</v>
      </c>
      <c r="K1987" s="118" t="str">
        <f>IFERROR(VLOOKUP(C1987,'CEDARS School FRPL'!$C$4:$H$2393,6,FALSE),"No")</f>
        <v>No</v>
      </c>
      <c r="L1987" s="118" t="str">
        <f>VLOOKUP(A1987,'District Data'!$A$2:$P$321,14,FALSE)</f>
        <v>Yes</v>
      </c>
      <c r="M1987" s="120" t="str">
        <f>IFERROR(IF(AND(VLOOKUP(C1987,'Package 218'!$D:$D,1,FALSE)=C1987,VLOOKUP(C1987,'Package 218'!$D:$F,3,FALSE)="Yes",VLOOKUP(A1987,'District Data'!$A$2:$O$321,14,FALSE)="Yes"),"Yes","No"),"No")</f>
        <v>No</v>
      </c>
      <c r="N1987" s="23" t="str">
        <f t="shared" si="102"/>
        <v>No</v>
      </c>
      <c r="O1987" s="131" t="str">
        <f t="shared" si="103"/>
        <v>No</v>
      </c>
    </row>
    <row r="1988" spans="1:15" x14ac:dyDescent="0.25">
      <c r="A1988" s="136" t="s">
        <v>1320</v>
      </c>
      <c r="B1988" s="136" t="s">
        <v>3086</v>
      </c>
      <c r="C1988" s="26">
        <v>2754</v>
      </c>
      <c r="D1988" s="26" t="s">
        <v>1321</v>
      </c>
      <c r="E1988" s="114">
        <v>574.04</v>
      </c>
      <c r="F1988" s="114">
        <v>0</v>
      </c>
      <c r="G1988" s="114">
        <v>0</v>
      </c>
      <c r="H1988" s="114">
        <v>0</v>
      </c>
      <c r="I1988" s="114">
        <v>0</v>
      </c>
      <c r="J1988" s="91">
        <f t="shared" ref="J1988:J2051" si="104">SUM(E1988:I1988)</f>
        <v>574.04</v>
      </c>
      <c r="K1988" s="118" t="str">
        <f>IFERROR(VLOOKUP(C1988,'CEDARS School FRPL'!$C$4:$H$2393,6,FALSE),"No")</f>
        <v>No</v>
      </c>
      <c r="L1988" s="118" t="str">
        <f>VLOOKUP(A1988,'District Data'!$A$2:$P$321,14,FALSE)</f>
        <v>Yes</v>
      </c>
      <c r="M1988" s="120" t="str">
        <f>IFERROR(IF(AND(VLOOKUP(C1988,'Package 218'!$D:$D,1,FALSE)=C1988,VLOOKUP(C1988,'Package 218'!$D:$F,3,FALSE)="Yes",VLOOKUP(A1988,'District Data'!$A$2:$O$321,14,FALSE)="Yes"),"Yes","No"),"No")</f>
        <v>No</v>
      </c>
      <c r="N1988" s="23" t="str">
        <f t="shared" ref="N1988:N2051" si="105">IF(AND(M1988="Yes",K1988="Yes"),"Yes","No")</f>
        <v>No</v>
      </c>
      <c r="O1988" s="131" t="str">
        <f t="shared" ref="O1988:O2051" si="106">TEXT(N1988, "Yes")</f>
        <v>No</v>
      </c>
    </row>
    <row r="1989" spans="1:15" x14ac:dyDescent="0.25">
      <c r="A1989" s="136" t="s">
        <v>1320</v>
      </c>
      <c r="B1989" s="136" t="s">
        <v>3086</v>
      </c>
      <c r="C1989" s="26">
        <v>3010</v>
      </c>
      <c r="D1989" s="26" t="s">
        <v>1322</v>
      </c>
      <c r="E1989" s="114">
        <v>1194.46</v>
      </c>
      <c r="F1989" s="114">
        <v>0</v>
      </c>
      <c r="G1989" s="114">
        <v>146.72</v>
      </c>
      <c r="H1989" s="114">
        <v>0</v>
      </c>
      <c r="I1989" s="114">
        <v>0</v>
      </c>
      <c r="J1989" s="91">
        <f t="shared" si="104"/>
        <v>1341.18</v>
      </c>
      <c r="K1989" s="118" t="str">
        <f>IFERROR(VLOOKUP(C1989,'CEDARS School FRPL'!$C$4:$H$2393,6,FALSE),"No")</f>
        <v>No</v>
      </c>
      <c r="L1989" s="118" t="str">
        <f>VLOOKUP(A1989,'District Data'!$A$2:$P$321,14,FALSE)</f>
        <v>Yes</v>
      </c>
      <c r="M1989" s="120" t="str">
        <f>IFERROR(IF(AND(VLOOKUP(C1989,'Package 218'!$D:$D,1,FALSE)=C1989,VLOOKUP(C1989,'Package 218'!$D:$F,3,FALSE)="Yes",VLOOKUP(A1989,'District Data'!$A$2:$O$321,14,FALSE)="Yes"),"Yes","No"),"No")</f>
        <v>No</v>
      </c>
      <c r="N1989" s="23" t="str">
        <f t="shared" si="105"/>
        <v>No</v>
      </c>
      <c r="O1989" s="131" t="str">
        <f t="shared" si="106"/>
        <v>No</v>
      </c>
    </row>
    <row r="1990" spans="1:15" x14ac:dyDescent="0.25">
      <c r="A1990" s="136" t="s">
        <v>1320</v>
      </c>
      <c r="B1990" s="136" t="s">
        <v>3086</v>
      </c>
      <c r="C1990" s="26">
        <v>3130</v>
      </c>
      <c r="D1990" s="26" t="s">
        <v>1323</v>
      </c>
      <c r="E1990" s="114">
        <v>603.63</v>
      </c>
      <c r="F1990" s="114">
        <v>0</v>
      </c>
      <c r="G1990" s="114">
        <v>0</v>
      </c>
      <c r="H1990" s="114">
        <v>0</v>
      </c>
      <c r="I1990" s="114">
        <v>0</v>
      </c>
      <c r="J1990" s="91">
        <f t="shared" si="104"/>
        <v>603.63</v>
      </c>
      <c r="K1990" s="118" t="str">
        <f>IFERROR(VLOOKUP(C1990,'CEDARS School FRPL'!$C$4:$H$2393,6,FALSE),"No")</f>
        <v>Yes</v>
      </c>
      <c r="L1990" s="118" t="str">
        <f>VLOOKUP(A1990,'District Data'!$A$2:$P$321,14,FALSE)</f>
        <v>Yes</v>
      </c>
      <c r="M1990" s="120" t="str">
        <f>IFERROR(IF(AND(VLOOKUP(C1990,'Package 218'!$D:$D,1,FALSE)=C1990,VLOOKUP(C1990,'Package 218'!$D:$F,3,FALSE)="Yes",VLOOKUP(A1990,'District Data'!$A$2:$O$321,14,FALSE)="Yes"),"Yes","No"),"No")</f>
        <v>Yes</v>
      </c>
      <c r="N1990" s="23" t="str">
        <f t="shared" si="105"/>
        <v>Yes</v>
      </c>
      <c r="O1990" s="131" t="str">
        <f t="shared" si="106"/>
        <v>Yes</v>
      </c>
    </row>
    <row r="1991" spans="1:15" x14ac:dyDescent="0.25">
      <c r="A1991" s="136" t="s">
        <v>1320</v>
      </c>
      <c r="B1991" s="136" t="s">
        <v>3086</v>
      </c>
      <c r="C1991" s="26">
        <v>3262</v>
      </c>
      <c r="D1991" s="26" t="s">
        <v>1324</v>
      </c>
      <c r="E1991" s="114">
        <v>496.92</v>
      </c>
      <c r="F1991" s="114">
        <v>0</v>
      </c>
      <c r="G1991" s="114">
        <v>0</v>
      </c>
      <c r="H1991" s="114">
        <v>0</v>
      </c>
      <c r="I1991" s="114">
        <v>0</v>
      </c>
      <c r="J1991" s="91">
        <f t="shared" si="104"/>
        <v>496.92</v>
      </c>
      <c r="K1991" s="118" t="str">
        <f>IFERROR(VLOOKUP(C1991,'CEDARS School FRPL'!$C$4:$H$2393,6,FALSE),"No")</f>
        <v>Yes</v>
      </c>
      <c r="L1991" s="118" t="str">
        <f>VLOOKUP(A1991,'District Data'!$A$2:$P$321,14,FALSE)</f>
        <v>Yes</v>
      </c>
      <c r="M1991" s="120" t="str">
        <f>IFERROR(IF(AND(VLOOKUP(C1991,'Package 218'!$D:$D,1,FALSE)=C1991,VLOOKUP(C1991,'Package 218'!$D:$F,3,FALSE)="Yes",VLOOKUP(A1991,'District Data'!$A$2:$O$321,14,FALSE)="Yes"),"Yes","No"),"No")</f>
        <v>Yes</v>
      </c>
      <c r="N1991" s="23" t="str">
        <f t="shared" si="105"/>
        <v>Yes</v>
      </c>
      <c r="O1991" s="131" t="str">
        <f t="shared" si="106"/>
        <v>Yes</v>
      </c>
    </row>
    <row r="1992" spans="1:15" x14ac:dyDescent="0.25">
      <c r="A1992" s="136" t="s">
        <v>1320</v>
      </c>
      <c r="B1992" s="136" t="s">
        <v>3086</v>
      </c>
      <c r="C1992" s="26">
        <v>3361</v>
      </c>
      <c r="D1992" s="26" t="s">
        <v>104</v>
      </c>
      <c r="E1992" s="114">
        <v>705.54</v>
      </c>
      <c r="F1992" s="114">
        <v>0</v>
      </c>
      <c r="G1992" s="114">
        <v>0</v>
      </c>
      <c r="H1992" s="114">
        <v>0</v>
      </c>
      <c r="I1992" s="114">
        <v>0</v>
      </c>
      <c r="J1992" s="91">
        <f t="shared" si="104"/>
        <v>705.54</v>
      </c>
      <c r="K1992" s="118" t="str">
        <f>IFERROR(VLOOKUP(C1992,'CEDARS School FRPL'!$C$4:$H$2393,6,FALSE),"No")</f>
        <v>No</v>
      </c>
      <c r="L1992" s="118" t="str">
        <f>VLOOKUP(A1992,'District Data'!$A$2:$P$321,14,FALSE)</f>
        <v>Yes</v>
      </c>
      <c r="M1992" s="120" t="str">
        <f>IFERROR(IF(AND(VLOOKUP(C1992,'Package 218'!$D:$D,1,FALSE)=C1992,VLOOKUP(C1992,'Package 218'!$D:$F,3,FALSE)="Yes",VLOOKUP(A1992,'District Data'!$A$2:$O$321,14,FALSE)="Yes"),"Yes","No"),"No")</f>
        <v>No</v>
      </c>
      <c r="N1992" s="23" t="str">
        <f t="shared" si="105"/>
        <v>No</v>
      </c>
      <c r="O1992" s="131" t="str">
        <f t="shared" si="106"/>
        <v>No</v>
      </c>
    </row>
    <row r="1993" spans="1:15" x14ac:dyDescent="0.25">
      <c r="A1993" s="136" t="s">
        <v>1320</v>
      </c>
      <c r="B1993" s="136" t="s">
        <v>3086</v>
      </c>
      <c r="C1993" s="26">
        <v>3539</v>
      </c>
      <c r="D1993" s="26" t="s">
        <v>1325</v>
      </c>
      <c r="E1993" s="114">
        <v>501.89</v>
      </c>
      <c r="F1993" s="114">
        <v>10.9</v>
      </c>
      <c r="G1993" s="114">
        <v>0</v>
      </c>
      <c r="H1993" s="114">
        <v>0</v>
      </c>
      <c r="I1993" s="114">
        <v>0</v>
      </c>
      <c r="J1993" s="91">
        <f t="shared" si="104"/>
        <v>512.79</v>
      </c>
      <c r="K1993" s="118" t="str">
        <f>IFERROR(VLOOKUP(C1993,'CEDARS School FRPL'!$C$4:$H$2393,6,FALSE),"No")</f>
        <v>No</v>
      </c>
      <c r="L1993" s="118" t="str">
        <f>VLOOKUP(A1993,'District Data'!$A$2:$P$321,14,FALSE)</f>
        <v>Yes</v>
      </c>
      <c r="M1993" s="120" t="str">
        <f>IFERROR(IF(AND(VLOOKUP(C1993,'Package 218'!$D:$D,1,FALSE)=C1993,VLOOKUP(C1993,'Package 218'!$D:$F,3,FALSE)="Yes",VLOOKUP(A1993,'District Data'!$A$2:$O$321,14,FALSE)="Yes"),"Yes","No"),"No")</f>
        <v>No</v>
      </c>
      <c r="N1993" s="23" t="str">
        <f t="shared" si="105"/>
        <v>No</v>
      </c>
      <c r="O1993" s="131" t="str">
        <f t="shared" si="106"/>
        <v>No</v>
      </c>
    </row>
    <row r="1994" spans="1:15" x14ac:dyDescent="0.25">
      <c r="A1994" s="136" t="s">
        <v>1320</v>
      </c>
      <c r="B1994" s="136" t="s">
        <v>3086</v>
      </c>
      <c r="C1994" s="26">
        <v>3611</v>
      </c>
      <c r="D1994" s="26" t="s">
        <v>1326</v>
      </c>
      <c r="E1994" s="114">
        <v>798.02</v>
      </c>
      <c r="F1994" s="114">
        <v>0</v>
      </c>
      <c r="G1994" s="114">
        <v>0</v>
      </c>
      <c r="H1994" s="114">
        <v>0</v>
      </c>
      <c r="I1994" s="114">
        <v>0</v>
      </c>
      <c r="J1994" s="91">
        <f t="shared" si="104"/>
        <v>798.02</v>
      </c>
      <c r="K1994" s="118" t="str">
        <f>IFERROR(VLOOKUP(C1994,'CEDARS School FRPL'!$C$4:$H$2393,6,FALSE),"No")</f>
        <v>Yes</v>
      </c>
      <c r="L1994" s="118" t="str">
        <f>VLOOKUP(A1994,'District Data'!$A$2:$P$321,14,FALSE)</f>
        <v>Yes</v>
      </c>
      <c r="M1994" s="120" t="str">
        <f>IFERROR(IF(AND(VLOOKUP(C1994,'Package 218'!$D:$D,1,FALSE)=C1994,VLOOKUP(C1994,'Package 218'!$D:$F,3,FALSE)="Yes",VLOOKUP(A1994,'District Data'!$A$2:$O$321,14,FALSE)="Yes"),"Yes","No"),"No")</f>
        <v>Yes</v>
      </c>
      <c r="N1994" s="23" t="str">
        <f t="shared" si="105"/>
        <v>Yes</v>
      </c>
      <c r="O1994" s="131" t="str">
        <f t="shared" si="106"/>
        <v>Yes</v>
      </c>
    </row>
    <row r="1995" spans="1:15" x14ac:dyDescent="0.25">
      <c r="A1995" s="136" t="s">
        <v>1320</v>
      </c>
      <c r="B1995" s="136" t="s">
        <v>3086</v>
      </c>
      <c r="C1995" s="26">
        <v>3653</v>
      </c>
      <c r="D1995" s="26" t="s">
        <v>1327</v>
      </c>
      <c r="E1995" s="114">
        <v>373.51</v>
      </c>
      <c r="F1995" s="114">
        <v>10.199999999999999</v>
      </c>
      <c r="G1995" s="114">
        <v>0</v>
      </c>
      <c r="H1995" s="114">
        <v>0</v>
      </c>
      <c r="I1995" s="114">
        <v>0</v>
      </c>
      <c r="J1995" s="91">
        <f t="shared" si="104"/>
        <v>383.71</v>
      </c>
      <c r="K1995" s="118" t="str">
        <f>IFERROR(VLOOKUP(C1995,'CEDARS School FRPL'!$C$4:$H$2393,6,FALSE),"No")</f>
        <v>Yes</v>
      </c>
      <c r="L1995" s="118" t="str">
        <f>VLOOKUP(A1995,'District Data'!$A$2:$P$321,14,FALSE)</f>
        <v>Yes</v>
      </c>
      <c r="M1995" s="120" t="str">
        <f>IFERROR(IF(AND(VLOOKUP(C1995,'Package 218'!$D:$D,1,FALSE)=C1995,VLOOKUP(C1995,'Package 218'!$D:$F,3,FALSE)="Yes",VLOOKUP(A1995,'District Data'!$A$2:$O$321,14,FALSE)="Yes"),"Yes","No"),"No")</f>
        <v>Yes</v>
      </c>
      <c r="N1995" s="23" t="str">
        <f t="shared" si="105"/>
        <v>Yes</v>
      </c>
      <c r="O1995" s="131" t="str">
        <f t="shared" si="106"/>
        <v>Yes</v>
      </c>
    </row>
    <row r="1996" spans="1:15" x14ac:dyDescent="0.25">
      <c r="A1996" s="136" t="s">
        <v>1320</v>
      </c>
      <c r="B1996" s="136" t="s">
        <v>3086</v>
      </c>
      <c r="C1996" s="26">
        <v>3709</v>
      </c>
      <c r="D1996" s="26" t="s">
        <v>1328</v>
      </c>
      <c r="E1996" s="114">
        <v>606.83000000000004</v>
      </c>
      <c r="F1996" s="114">
        <v>0</v>
      </c>
      <c r="G1996" s="114">
        <v>0</v>
      </c>
      <c r="H1996" s="114">
        <v>0</v>
      </c>
      <c r="I1996" s="114">
        <v>0</v>
      </c>
      <c r="J1996" s="91">
        <f t="shared" si="104"/>
        <v>606.83000000000004</v>
      </c>
      <c r="K1996" s="118" t="str">
        <f>IFERROR(VLOOKUP(C1996,'CEDARS School FRPL'!$C$4:$H$2393,6,FALSE),"No")</f>
        <v>No</v>
      </c>
      <c r="L1996" s="118" t="str">
        <f>VLOOKUP(A1996,'District Data'!$A$2:$P$321,14,FALSE)</f>
        <v>Yes</v>
      </c>
      <c r="M1996" s="120" t="str">
        <f>IFERROR(IF(AND(VLOOKUP(C1996,'Package 218'!$D:$D,1,FALSE)=C1996,VLOOKUP(C1996,'Package 218'!$D:$F,3,FALSE)="Yes",VLOOKUP(A1996,'District Data'!$A$2:$O$321,14,FALSE)="Yes"),"Yes","No"),"No")</f>
        <v>No</v>
      </c>
      <c r="N1996" s="23" t="str">
        <f t="shared" si="105"/>
        <v>No</v>
      </c>
      <c r="O1996" s="131" t="str">
        <f t="shared" si="106"/>
        <v>No</v>
      </c>
    </row>
    <row r="1997" spans="1:15" x14ac:dyDescent="0.25">
      <c r="A1997" s="136" t="s">
        <v>1320</v>
      </c>
      <c r="B1997" s="136" t="s">
        <v>3086</v>
      </c>
      <c r="C1997" s="26">
        <v>3710</v>
      </c>
      <c r="D1997" s="26" t="s">
        <v>1329</v>
      </c>
      <c r="E1997" s="114">
        <v>1254.3800000000001</v>
      </c>
      <c r="F1997" s="114">
        <v>0</v>
      </c>
      <c r="G1997" s="114">
        <v>111.89000000000001</v>
      </c>
      <c r="H1997" s="114">
        <v>0</v>
      </c>
      <c r="I1997" s="114">
        <v>0</v>
      </c>
      <c r="J1997" s="91">
        <f t="shared" si="104"/>
        <v>1366.2700000000002</v>
      </c>
      <c r="K1997" s="118" t="str">
        <f>IFERROR(VLOOKUP(C1997,'CEDARS School FRPL'!$C$4:$H$2393,6,FALSE),"No")</f>
        <v>No</v>
      </c>
      <c r="L1997" s="118" t="str">
        <f>VLOOKUP(A1997,'District Data'!$A$2:$P$321,14,FALSE)</f>
        <v>Yes</v>
      </c>
      <c r="M1997" s="120" t="str">
        <f>IFERROR(IF(AND(VLOOKUP(C1997,'Package 218'!$D:$D,1,FALSE)=C1997,VLOOKUP(C1997,'Package 218'!$D:$F,3,FALSE)="Yes",VLOOKUP(A1997,'District Data'!$A$2:$O$321,14,FALSE)="Yes"),"Yes","No"),"No")</f>
        <v>No</v>
      </c>
      <c r="N1997" s="23" t="str">
        <f t="shared" si="105"/>
        <v>No</v>
      </c>
      <c r="O1997" s="131" t="str">
        <f t="shared" si="106"/>
        <v>No</v>
      </c>
    </row>
    <row r="1998" spans="1:15" x14ac:dyDescent="0.25">
      <c r="A1998" s="136" t="s">
        <v>1320</v>
      </c>
      <c r="B1998" s="136" t="s">
        <v>3086</v>
      </c>
      <c r="C1998" s="26">
        <v>4058</v>
      </c>
      <c r="D1998" s="26" t="s">
        <v>1330</v>
      </c>
      <c r="E1998" s="114">
        <v>474.5</v>
      </c>
      <c r="F1998" s="114">
        <v>0</v>
      </c>
      <c r="G1998" s="114">
        <v>0</v>
      </c>
      <c r="H1998" s="114">
        <v>0</v>
      </c>
      <c r="I1998" s="114">
        <v>0</v>
      </c>
      <c r="J1998" s="91">
        <f t="shared" si="104"/>
        <v>474.5</v>
      </c>
      <c r="K1998" s="118" t="str">
        <f>IFERROR(VLOOKUP(C1998,'CEDARS School FRPL'!$C$4:$H$2393,6,FALSE),"No")</f>
        <v>No</v>
      </c>
      <c r="L1998" s="118" t="str">
        <f>VLOOKUP(A1998,'District Data'!$A$2:$P$321,14,FALSE)</f>
        <v>Yes</v>
      </c>
      <c r="M1998" s="120" t="str">
        <f>IFERROR(IF(AND(VLOOKUP(C1998,'Package 218'!$D:$D,1,FALSE)=C1998,VLOOKUP(C1998,'Package 218'!$D:$F,3,FALSE)="Yes",VLOOKUP(A1998,'District Data'!$A$2:$O$321,14,FALSE)="Yes"),"Yes","No"),"No")</f>
        <v>No</v>
      </c>
      <c r="N1998" s="23" t="str">
        <f t="shared" si="105"/>
        <v>No</v>
      </c>
      <c r="O1998" s="131" t="str">
        <f t="shared" si="106"/>
        <v>No</v>
      </c>
    </row>
    <row r="1999" spans="1:15" x14ac:dyDescent="0.25">
      <c r="A1999" s="136" t="s">
        <v>1320</v>
      </c>
      <c r="B1999" s="136" t="s">
        <v>3086</v>
      </c>
      <c r="C1999" s="26">
        <v>4122</v>
      </c>
      <c r="D1999" s="26" t="s">
        <v>1331</v>
      </c>
      <c r="E1999" s="114">
        <v>404.66</v>
      </c>
      <c r="F1999" s="114">
        <v>0</v>
      </c>
      <c r="G1999" s="114">
        <v>0</v>
      </c>
      <c r="H1999" s="114">
        <v>0</v>
      </c>
      <c r="I1999" s="114">
        <v>0</v>
      </c>
      <c r="J1999" s="91">
        <f t="shared" si="104"/>
        <v>404.66</v>
      </c>
      <c r="K1999" s="118" t="str">
        <f>IFERROR(VLOOKUP(C1999,'CEDARS School FRPL'!$C$4:$H$2393,6,FALSE),"No")</f>
        <v>No</v>
      </c>
      <c r="L1999" s="118" t="str">
        <f>VLOOKUP(A1999,'District Data'!$A$2:$P$321,14,FALSE)</f>
        <v>Yes</v>
      </c>
      <c r="M1999" s="120" t="str">
        <f>IFERROR(IF(AND(VLOOKUP(C1999,'Package 218'!$D:$D,1,FALSE)=C1999,VLOOKUP(C1999,'Package 218'!$D:$F,3,FALSE)="Yes",VLOOKUP(A1999,'District Data'!$A$2:$O$321,14,FALSE)="Yes"),"Yes","No"),"No")</f>
        <v>No</v>
      </c>
      <c r="N1999" s="23" t="str">
        <f t="shared" si="105"/>
        <v>No</v>
      </c>
      <c r="O1999" s="131" t="str">
        <f t="shared" si="106"/>
        <v>No</v>
      </c>
    </row>
    <row r="2000" spans="1:15" x14ac:dyDescent="0.25">
      <c r="A2000" s="136" t="s">
        <v>1320</v>
      </c>
      <c r="B2000" s="136" t="s">
        <v>3086</v>
      </c>
      <c r="C2000" s="26">
        <v>4255</v>
      </c>
      <c r="D2000" s="26" t="s">
        <v>1332</v>
      </c>
      <c r="E2000" s="114">
        <v>630.54999999999995</v>
      </c>
      <c r="F2000" s="114">
        <v>0</v>
      </c>
      <c r="G2000" s="114">
        <v>0</v>
      </c>
      <c r="H2000" s="114">
        <v>0</v>
      </c>
      <c r="I2000" s="114">
        <v>0</v>
      </c>
      <c r="J2000" s="91">
        <f t="shared" si="104"/>
        <v>630.54999999999995</v>
      </c>
      <c r="K2000" s="118" t="str">
        <f>IFERROR(VLOOKUP(C2000,'CEDARS School FRPL'!$C$4:$H$2393,6,FALSE),"No")</f>
        <v>No</v>
      </c>
      <c r="L2000" s="118" t="str">
        <f>VLOOKUP(A2000,'District Data'!$A$2:$P$321,14,FALSE)</f>
        <v>Yes</v>
      </c>
      <c r="M2000" s="120" t="str">
        <f>IFERROR(IF(AND(VLOOKUP(C2000,'Package 218'!$D:$D,1,FALSE)=C2000,VLOOKUP(C2000,'Package 218'!$D:$F,3,FALSE)="Yes",VLOOKUP(A2000,'District Data'!$A$2:$O$321,14,FALSE)="Yes"),"Yes","No"),"No")</f>
        <v>No</v>
      </c>
      <c r="N2000" s="23" t="str">
        <f t="shared" si="105"/>
        <v>No</v>
      </c>
      <c r="O2000" s="131" t="str">
        <f t="shared" si="106"/>
        <v>No</v>
      </c>
    </row>
    <row r="2001" spans="1:15" x14ac:dyDescent="0.25">
      <c r="A2001" s="136" t="s">
        <v>1320</v>
      </c>
      <c r="B2001" s="136" t="s">
        <v>3086</v>
      </c>
      <c r="C2001" s="26">
        <v>4271</v>
      </c>
      <c r="D2001" s="26" t="s">
        <v>1333</v>
      </c>
      <c r="E2001" s="114">
        <v>450.83</v>
      </c>
      <c r="F2001" s="114">
        <v>0</v>
      </c>
      <c r="G2001" s="114">
        <v>0</v>
      </c>
      <c r="H2001" s="114">
        <v>0</v>
      </c>
      <c r="I2001" s="114">
        <v>0</v>
      </c>
      <c r="J2001" s="91">
        <f t="shared" si="104"/>
        <v>450.83</v>
      </c>
      <c r="K2001" s="118" t="str">
        <f>IFERROR(VLOOKUP(C2001,'CEDARS School FRPL'!$C$4:$H$2393,6,FALSE),"No")</f>
        <v>Yes</v>
      </c>
      <c r="L2001" s="118" t="str">
        <f>VLOOKUP(A2001,'District Data'!$A$2:$P$321,14,FALSE)</f>
        <v>Yes</v>
      </c>
      <c r="M2001" s="120" t="str">
        <f>IFERROR(IF(AND(VLOOKUP(C2001,'Package 218'!$D:$D,1,FALSE)=C2001,VLOOKUP(C2001,'Package 218'!$D:$F,3,FALSE)="Yes",VLOOKUP(A2001,'District Data'!$A$2:$O$321,14,FALSE)="Yes"),"Yes","No"),"No")</f>
        <v>Yes</v>
      </c>
      <c r="N2001" s="23" t="str">
        <f t="shared" si="105"/>
        <v>Yes</v>
      </c>
      <c r="O2001" s="131" t="str">
        <f t="shared" si="106"/>
        <v>Yes</v>
      </c>
    </row>
    <row r="2002" spans="1:15" x14ac:dyDescent="0.25">
      <c r="A2002" s="136" t="s">
        <v>1320</v>
      </c>
      <c r="B2002" s="136" t="s">
        <v>3086</v>
      </c>
      <c r="C2002" s="26">
        <v>4368</v>
      </c>
      <c r="D2002" s="26" t="s">
        <v>1334</v>
      </c>
      <c r="E2002" s="114">
        <v>442.12</v>
      </c>
      <c r="F2002" s="114">
        <v>24.7</v>
      </c>
      <c r="G2002" s="114">
        <v>0</v>
      </c>
      <c r="H2002" s="114">
        <v>0</v>
      </c>
      <c r="I2002" s="114">
        <v>0</v>
      </c>
      <c r="J2002" s="91">
        <f t="shared" si="104"/>
        <v>466.82</v>
      </c>
      <c r="K2002" s="118" t="str">
        <f>IFERROR(VLOOKUP(C2002,'CEDARS School FRPL'!$C$4:$H$2393,6,FALSE),"No")</f>
        <v>Yes</v>
      </c>
      <c r="L2002" s="118" t="str">
        <f>VLOOKUP(A2002,'District Data'!$A$2:$P$321,14,FALSE)</f>
        <v>Yes</v>
      </c>
      <c r="M2002" s="120" t="str">
        <f>IFERROR(IF(AND(VLOOKUP(C2002,'Package 218'!$D:$D,1,FALSE)=C2002,VLOOKUP(C2002,'Package 218'!$D:$F,3,FALSE)="Yes",VLOOKUP(A2002,'District Data'!$A$2:$O$321,14,FALSE)="Yes"),"Yes","No"),"No")</f>
        <v>Yes</v>
      </c>
      <c r="N2002" s="23" t="str">
        <f t="shared" si="105"/>
        <v>Yes</v>
      </c>
      <c r="O2002" s="131" t="str">
        <f t="shared" si="106"/>
        <v>Yes</v>
      </c>
    </row>
    <row r="2003" spans="1:15" x14ac:dyDescent="0.25">
      <c r="A2003" s="136" t="s">
        <v>1320</v>
      </c>
      <c r="B2003" s="136" t="s">
        <v>3086</v>
      </c>
      <c r="C2003" s="26">
        <v>4408</v>
      </c>
      <c r="D2003" s="26" t="s">
        <v>1335</v>
      </c>
      <c r="E2003" s="114">
        <v>561.91</v>
      </c>
      <c r="F2003" s="114">
        <v>11.2</v>
      </c>
      <c r="G2003" s="114">
        <v>0</v>
      </c>
      <c r="H2003" s="114">
        <v>0</v>
      </c>
      <c r="I2003" s="114">
        <v>0</v>
      </c>
      <c r="J2003" s="91">
        <f t="shared" si="104"/>
        <v>573.11</v>
      </c>
      <c r="K2003" s="118" t="str">
        <f>IFERROR(VLOOKUP(C2003,'CEDARS School FRPL'!$C$4:$H$2393,6,FALSE),"No")</f>
        <v>No</v>
      </c>
      <c r="L2003" s="118" t="str">
        <f>VLOOKUP(A2003,'District Data'!$A$2:$P$321,14,FALSE)</f>
        <v>Yes</v>
      </c>
      <c r="M2003" s="120" t="str">
        <f>IFERROR(IF(AND(VLOOKUP(C2003,'Package 218'!$D:$D,1,FALSE)=C2003,VLOOKUP(C2003,'Package 218'!$D:$F,3,FALSE)="Yes",VLOOKUP(A2003,'District Data'!$A$2:$O$321,14,FALSE)="Yes"),"Yes","No"),"No")</f>
        <v>No</v>
      </c>
      <c r="N2003" s="23" t="str">
        <f t="shared" si="105"/>
        <v>No</v>
      </c>
      <c r="O2003" s="131" t="str">
        <f t="shared" si="106"/>
        <v>No</v>
      </c>
    </row>
    <row r="2004" spans="1:15" x14ac:dyDescent="0.25">
      <c r="A2004" s="136" t="s">
        <v>1320</v>
      </c>
      <c r="B2004" s="136" t="s">
        <v>3086</v>
      </c>
      <c r="C2004" s="26">
        <v>4409</v>
      </c>
      <c r="D2004" s="26" t="s">
        <v>1336</v>
      </c>
      <c r="E2004" s="114">
        <v>637.65</v>
      </c>
      <c r="F2004" s="114">
        <v>0</v>
      </c>
      <c r="G2004" s="114">
        <v>0</v>
      </c>
      <c r="H2004" s="114">
        <v>0</v>
      </c>
      <c r="I2004" s="114">
        <v>0</v>
      </c>
      <c r="J2004" s="91">
        <f t="shared" si="104"/>
        <v>637.65</v>
      </c>
      <c r="K2004" s="118" t="str">
        <f>IFERROR(VLOOKUP(C2004,'CEDARS School FRPL'!$C$4:$H$2393,6,FALSE),"No")</f>
        <v>No</v>
      </c>
      <c r="L2004" s="118" t="str">
        <f>VLOOKUP(A2004,'District Data'!$A$2:$P$321,14,FALSE)</f>
        <v>Yes</v>
      </c>
      <c r="M2004" s="120" t="str">
        <f>IFERROR(IF(AND(VLOOKUP(C2004,'Package 218'!$D:$D,1,FALSE)=C2004,VLOOKUP(C2004,'Package 218'!$D:$F,3,FALSE)="Yes",VLOOKUP(A2004,'District Data'!$A$2:$O$321,14,FALSE)="Yes"),"Yes","No"),"No")</f>
        <v>No</v>
      </c>
      <c r="N2004" s="23" t="str">
        <f t="shared" si="105"/>
        <v>No</v>
      </c>
      <c r="O2004" s="131" t="str">
        <f t="shared" si="106"/>
        <v>No</v>
      </c>
    </row>
    <row r="2005" spans="1:15" x14ac:dyDescent="0.25">
      <c r="A2005" s="136" t="s">
        <v>1320</v>
      </c>
      <c r="B2005" s="136" t="s">
        <v>3086</v>
      </c>
      <c r="C2005" s="26">
        <v>4427</v>
      </c>
      <c r="D2005" s="26" t="s">
        <v>1337</v>
      </c>
      <c r="E2005" s="114">
        <v>1341.17</v>
      </c>
      <c r="F2005" s="114">
        <v>0</v>
      </c>
      <c r="G2005" s="114">
        <v>112.60000000000001</v>
      </c>
      <c r="H2005" s="114">
        <v>0</v>
      </c>
      <c r="I2005" s="114">
        <v>0</v>
      </c>
      <c r="J2005" s="91">
        <f t="shared" si="104"/>
        <v>1453.77</v>
      </c>
      <c r="K2005" s="118" t="str">
        <f>IFERROR(VLOOKUP(C2005,'CEDARS School FRPL'!$C$4:$H$2393,6,FALSE),"No")</f>
        <v>No</v>
      </c>
      <c r="L2005" s="118" t="str">
        <f>VLOOKUP(A2005,'District Data'!$A$2:$P$321,14,FALSE)</f>
        <v>Yes</v>
      </c>
      <c r="M2005" s="120" t="str">
        <f>IFERROR(IF(AND(VLOOKUP(C2005,'Package 218'!$D:$D,1,FALSE)=C2005,VLOOKUP(C2005,'Package 218'!$D:$F,3,FALSE)="Yes",VLOOKUP(A2005,'District Data'!$A$2:$O$321,14,FALSE)="Yes"),"Yes","No"),"No")</f>
        <v>No</v>
      </c>
      <c r="N2005" s="23" t="str">
        <f t="shared" si="105"/>
        <v>No</v>
      </c>
      <c r="O2005" s="131" t="str">
        <f t="shared" si="106"/>
        <v>No</v>
      </c>
    </row>
    <row r="2006" spans="1:15" x14ac:dyDescent="0.25">
      <c r="A2006" s="136" t="s">
        <v>1320</v>
      </c>
      <c r="B2006" s="136" t="s">
        <v>3086</v>
      </c>
      <c r="C2006" s="26">
        <v>5167</v>
      </c>
      <c r="D2006" s="26" t="s">
        <v>1338</v>
      </c>
      <c r="E2006" s="114">
        <v>494.78</v>
      </c>
      <c r="F2006" s="114">
        <v>11</v>
      </c>
      <c r="G2006" s="114">
        <v>0</v>
      </c>
      <c r="H2006" s="114">
        <v>0</v>
      </c>
      <c r="I2006" s="114">
        <v>0</v>
      </c>
      <c r="J2006" s="91">
        <f t="shared" si="104"/>
        <v>505.78</v>
      </c>
      <c r="K2006" s="118" t="str">
        <f>IFERROR(VLOOKUP(C2006,'CEDARS School FRPL'!$C$4:$H$2393,6,FALSE),"No")</f>
        <v>Yes</v>
      </c>
      <c r="L2006" s="118" t="str">
        <f>VLOOKUP(A2006,'District Data'!$A$2:$P$321,14,FALSE)</f>
        <v>Yes</v>
      </c>
      <c r="M2006" s="120" t="str">
        <f>IFERROR(IF(AND(VLOOKUP(C2006,'Package 218'!$D:$D,1,FALSE)=C2006,VLOOKUP(C2006,'Package 218'!$D:$F,3,FALSE)="Yes",VLOOKUP(A2006,'District Data'!$A$2:$O$321,14,FALSE)="Yes"),"Yes","No"),"No")</f>
        <v>Yes</v>
      </c>
      <c r="N2006" s="23" t="str">
        <f t="shared" si="105"/>
        <v>Yes</v>
      </c>
      <c r="O2006" s="131" t="str">
        <f t="shared" si="106"/>
        <v>Yes</v>
      </c>
    </row>
    <row r="2007" spans="1:15" x14ac:dyDescent="0.25">
      <c r="A2007" s="136" t="s">
        <v>1320</v>
      </c>
      <c r="B2007" s="136" t="s">
        <v>3086</v>
      </c>
      <c r="C2007" s="26">
        <v>5168</v>
      </c>
      <c r="D2007" s="26" t="s">
        <v>1339</v>
      </c>
      <c r="E2007" s="114">
        <v>309.06</v>
      </c>
      <c r="F2007" s="114">
        <v>0</v>
      </c>
      <c r="G2007" s="114">
        <v>0</v>
      </c>
      <c r="H2007" s="114">
        <v>0</v>
      </c>
      <c r="I2007" s="114">
        <v>0</v>
      </c>
      <c r="J2007" s="91">
        <f t="shared" si="104"/>
        <v>309.06</v>
      </c>
      <c r="K2007" s="118" t="str">
        <f>IFERROR(VLOOKUP(C2007,'CEDARS School FRPL'!$C$4:$H$2393,6,FALSE),"No")</f>
        <v>No</v>
      </c>
      <c r="L2007" s="118" t="str">
        <f>VLOOKUP(A2007,'District Data'!$A$2:$P$321,14,FALSE)</f>
        <v>Yes</v>
      </c>
      <c r="M2007" s="120" t="str">
        <f>IFERROR(IF(AND(VLOOKUP(C2007,'Package 218'!$D:$D,1,FALSE)=C2007,VLOOKUP(C2007,'Package 218'!$D:$F,3,FALSE)="Yes",VLOOKUP(A2007,'District Data'!$A$2:$O$321,14,FALSE)="Yes"),"Yes","No"),"No")</f>
        <v>No</v>
      </c>
      <c r="N2007" s="23" t="str">
        <f t="shared" si="105"/>
        <v>No</v>
      </c>
      <c r="O2007" s="131" t="str">
        <f t="shared" si="106"/>
        <v>No</v>
      </c>
    </row>
    <row r="2008" spans="1:15" x14ac:dyDescent="0.25">
      <c r="A2008" s="136" t="s">
        <v>1320</v>
      </c>
      <c r="B2008" s="136" t="s">
        <v>3086</v>
      </c>
      <c r="C2008" s="26">
        <v>5452</v>
      </c>
      <c r="D2008" s="26" t="s">
        <v>1340</v>
      </c>
      <c r="E2008" s="114">
        <v>775.93</v>
      </c>
      <c r="F2008" s="114">
        <v>0</v>
      </c>
      <c r="G2008" s="114">
        <v>0</v>
      </c>
      <c r="H2008" s="114">
        <v>0</v>
      </c>
      <c r="I2008" s="114">
        <v>0</v>
      </c>
      <c r="J2008" s="91">
        <f t="shared" si="104"/>
        <v>775.93</v>
      </c>
      <c r="K2008" s="118" t="str">
        <f>IFERROR(VLOOKUP(C2008,'CEDARS School FRPL'!$C$4:$H$2393,6,FALSE),"No")</f>
        <v>No</v>
      </c>
      <c r="L2008" s="118" t="str">
        <f>VLOOKUP(A2008,'District Data'!$A$2:$P$321,14,FALSE)</f>
        <v>Yes</v>
      </c>
      <c r="M2008" s="120" t="str">
        <f>IFERROR(IF(AND(VLOOKUP(C2008,'Package 218'!$D:$D,1,FALSE)=C2008,VLOOKUP(C2008,'Package 218'!$D:$F,3,FALSE)="Yes",VLOOKUP(A2008,'District Data'!$A$2:$O$321,14,FALSE)="Yes"),"Yes","No"),"No")</f>
        <v>No</v>
      </c>
      <c r="N2008" s="23" t="str">
        <f t="shared" si="105"/>
        <v>No</v>
      </c>
      <c r="O2008" s="131" t="str">
        <f t="shared" si="106"/>
        <v>No</v>
      </c>
    </row>
    <row r="2009" spans="1:15" x14ac:dyDescent="0.25">
      <c r="A2009" s="136" t="s">
        <v>1320</v>
      </c>
      <c r="B2009" s="136" t="s">
        <v>3086</v>
      </c>
      <c r="C2009" s="26">
        <v>5654</v>
      </c>
      <c r="D2009" s="26" t="s">
        <v>2817</v>
      </c>
      <c r="E2009" s="114">
        <v>129.18</v>
      </c>
      <c r="F2009" s="114">
        <v>0</v>
      </c>
      <c r="G2009" s="114">
        <v>1.1300000000000001</v>
      </c>
      <c r="H2009" s="114">
        <v>106.64</v>
      </c>
      <c r="I2009" s="114">
        <v>0</v>
      </c>
      <c r="J2009" s="91">
        <f t="shared" si="104"/>
        <v>236.95</v>
      </c>
      <c r="K2009" s="118" t="str">
        <f>IFERROR(VLOOKUP(C2009,'CEDARS School FRPL'!$C$4:$H$2393,6,FALSE),"No")</f>
        <v>Yes</v>
      </c>
      <c r="L2009" s="118" t="str">
        <f>VLOOKUP(A2009,'District Data'!$A$2:$P$321,14,FALSE)</f>
        <v>Yes</v>
      </c>
      <c r="M2009" s="120" t="str">
        <f>IFERROR(IF(AND(VLOOKUP(C2009,'Package 218'!$D:$D,1,FALSE)=C2009,VLOOKUP(C2009,'Package 218'!$D:$F,3,FALSE)="Yes",VLOOKUP(A2009,'District Data'!$A$2:$O$321,14,FALSE)="Yes"),"Yes","No"),"No")</f>
        <v>Yes</v>
      </c>
      <c r="N2009" s="23" t="str">
        <f t="shared" si="105"/>
        <v>Yes</v>
      </c>
      <c r="O2009" s="131" t="str">
        <f t="shared" si="106"/>
        <v>Yes</v>
      </c>
    </row>
    <row r="2010" spans="1:15" x14ac:dyDescent="0.25">
      <c r="A2010" s="136" t="s">
        <v>1320</v>
      </c>
      <c r="B2010" s="136" t="s">
        <v>3086</v>
      </c>
      <c r="C2010" s="26">
        <v>5682</v>
      </c>
      <c r="D2010" s="26" t="s">
        <v>2897</v>
      </c>
      <c r="E2010" s="114">
        <v>96.39</v>
      </c>
      <c r="F2010" s="114">
        <v>0</v>
      </c>
      <c r="G2010" s="114">
        <v>0</v>
      </c>
      <c r="H2010" s="114">
        <v>0</v>
      </c>
      <c r="I2010" s="114">
        <v>0</v>
      </c>
      <c r="J2010" s="91">
        <f t="shared" si="104"/>
        <v>96.39</v>
      </c>
      <c r="K2010" s="118" t="str">
        <f>IFERROR(VLOOKUP(C2010,'CEDARS School FRPL'!$C$4:$H$2393,6,FALSE),"No")</f>
        <v>No</v>
      </c>
      <c r="L2010" s="118" t="str">
        <f>VLOOKUP(A2010,'District Data'!$A$2:$P$321,14,FALSE)</f>
        <v>Yes</v>
      </c>
      <c r="M2010" s="120" t="str">
        <f>IFERROR(IF(AND(VLOOKUP(C2010,'Package 218'!$D:$D,1,FALSE)=C2010,VLOOKUP(C2010,'Package 218'!$D:$F,3,FALSE)="Yes",VLOOKUP(A2010,'District Data'!$A$2:$O$321,14,FALSE)="Yes"),"Yes","No"),"No")</f>
        <v>No</v>
      </c>
      <c r="N2010" s="23" t="str">
        <f t="shared" si="105"/>
        <v>No</v>
      </c>
      <c r="O2010" s="131" t="str">
        <f t="shared" si="106"/>
        <v>No</v>
      </c>
    </row>
    <row r="2011" spans="1:15" x14ac:dyDescent="0.25">
      <c r="A2011" s="136" t="s">
        <v>1320</v>
      </c>
      <c r="B2011" s="136" t="s">
        <v>3086</v>
      </c>
      <c r="C2011" s="26">
        <v>5683</v>
      </c>
      <c r="D2011" s="26" t="s">
        <v>2896</v>
      </c>
      <c r="E2011" s="114">
        <v>369.7</v>
      </c>
      <c r="F2011" s="114">
        <v>0</v>
      </c>
      <c r="G2011" s="114">
        <v>8.64</v>
      </c>
      <c r="H2011" s="114">
        <v>0</v>
      </c>
      <c r="I2011" s="114">
        <v>0</v>
      </c>
      <c r="J2011" s="91">
        <f t="shared" si="104"/>
        <v>378.34</v>
      </c>
      <c r="K2011" s="118" t="str">
        <f>IFERROR(VLOOKUP(C2011,'CEDARS School FRPL'!$C$4:$H$2393,6,FALSE),"No")</f>
        <v>No</v>
      </c>
      <c r="L2011" s="118" t="str">
        <f>VLOOKUP(A2011,'District Data'!$A$2:$P$321,14,FALSE)</f>
        <v>Yes</v>
      </c>
      <c r="M2011" s="120" t="str">
        <f>IFERROR(IF(AND(VLOOKUP(C2011,'Package 218'!$D:$D,1,FALSE)=C2011,VLOOKUP(C2011,'Package 218'!$D:$F,3,FALSE)="Yes",VLOOKUP(A2011,'District Data'!$A$2:$O$321,14,FALSE)="Yes"),"Yes","No"),"No")</f>
        <v>No</v>
      </c>
      <c r="N2011" s="23" t="str">
        <f t="shared" si="105"/>
        <v>No</v>
      </c>
      <c r="O2011" s="131" t="str">
        <f t="shared" si="106"/>
        <v>No</v>
      </c>
    </row>
    <row r="2012" spans="1:15" x14ac:dyDescent="0.25">
      <c r="A2012" s="136" t="s">
        <v>2136</v>
      </c>
      <c r="B2012" s="136" t="s">
        <v>3201</v>
      </c>
      <c r="C2012" s="26">
        <v>1713</v>
      </c>
      <c r="D2012" s="26" t="s">
        <v>2847</v>
      </c>
      <c r="E2012" s="114">
        <v>110.48</v>
      </c>
      <c r="F2012" s="114">
        <v>0</v>
      </c>
      <c r="G2012" s="114">
        <v>6.8100000000000005</v>
      </c>
      <c r="H2012" s="114">
        <v>19.36</v>
      </c>
      <c r="I2012" s="114">
        <v>0</v>
      </c>
      <c r="J2012" s="91">
        <f t="shared" si="104"/>
        <v>136.65</v>
      </c>
      <c r="K2012" s="118" t="str">
        <f>IFERROR(VLOOKUP(C2012,'CEDARS School FRPL'!$C$4:$H$2393,6,FALSE),"No")</f>
        <v>No</v>
      </c>
      <c r="L2012" s="118" t="str">
        <f>VLOOKUP(A2012,'District Data'!$A$2:$P$321,14,FALSE)</f>
        <v>Yes</v>
      </c>
      <c r="M2012" s="120" t="str">
        <f>IFERROR(IF(AND(VLOOKUP(C2012,'Package 218'!$D:$D,1,FALSE)=C2012,VLOOKUP(C2012,'Package 218'!$D:$F,3,FALSE)="Yes",VLOOKUP(A2012,'District Data'!$A$2:$O$321,14,FALSE)="Yes"),"Yes","No"),"No")</f>
        <v>No</v>
      </c>
      <c r="N2012" s="23" t="str">
        <f t="shared" si="105"/>
        <v>No</v>
      </c>
      <c r="O2012" s="131" t="str">
        <f t="shared" si="106"/>
        <v>No</v>
      </c>
    </row>
    <row r="2013" spans="1:15" x14ac:dyDescent="0.25">
      <c r="A2013" s="136" t="s">
        <v>2136</v>
      </c>
      <c r="B2013" s="136" t="s">
        <v>3201</v>
      </c>
      <c r="C2013" s="26">
        <v>2552</v>
      </c>
      <c r="D2013" s="26" t="s">
        <v>2137</v>
      </c>
      <c r="E2013" s="114">
        <v>425.63</v>
      </c>
      <c r="F2013" s="114">
        <v>0</v>
      </c>
      <c r="G2013" s="114">
        <v>0</v>
      </c>
      <c r="H2013" s="114">
        <v>0</v>
      </c>
      <c r="I2013" s="114">
        <v>0</v>
      </c>
      <c r="J2013" s="91">
        <f t="shared" si="104"/>
        <v>425.63</v>
      </c>
      <c r="K2013" s="118" t="str">
        <f>IFERROR(VLOOKUP(C2013,'CEDARS School FRPL'!$C$4:$H$2393,6,FALSE),"No")</f>
        <v>No</v>
      </c>
      <c r="L2013" s="118" t="str">
        <f>VLOOKUP(A2013,'District Data'!$A$2:$P$321,14,FALSE)</f>
        <v>Yes</v>
      </c>
      <c r="M2013" s="120" t="str">
        <f>IFERROR(IF(AND(VLOOKUP(C2013,'Package 218'!$D:$D,1,FALSE)=C2013,VLOOKUP(C2013,'Package 218'!$D:$F,3,FALSE)="Yes",VLOOKUP(A2013,'District Data'!$A$2:$O$321,14,FALSE)="Yes"),"Yes","No"),"No")</f>
        <v>No</v>
      </c>
      <c r="N2013" s="23" t="str">
        <f t="shared" si="105"/>
        <v>No</v>
      </c>
      <c r="O2013" s="131" t="str">
        <f t="shared" si="106"/>
        <v>No</v>
      </c>
    </row>
    <row r="2014" spans="1:15" x14ac:dyDescent="0.25">
      <c r="A2014" s="136" t="s">
        <v>2136</v>
      </c>
      <c r="B2014" s="136" t="s">
        <v>3201</v>
      </c>
      <c r="C2014" s="26">
        <v>2816</v>
      </c>
      <c r="D2014" s="26" t="s">
        <v>2138</v>
      </c>
      <c r="E2014" s="114">
        <v>346.4</v>
      </c>
      <c r="F2014" s="114">
        <v>0</v>
      </c>
      <c r="G2014" s="114">
        <v>0</v>
      </c>
      <c r="H2014" s="114">
        <v>0</v>
      </c>
      <c r="I2014" s="114">
        <v>0</v>
      </c>
      <c r="J2014" s="91">
        <f t="shared" si="104"/>
        <v>346.4</v>
      </c>
      <c r="K2014" s="118" t="str">
        <f>IFERROR(VLOOKUP(C2014,'CEDARS School FRPL'!$C$4:$H$2393,6,FALSE),"No")</f>
        <v>No</v>
      </c>
      <c r="L2014" s="118" t="str">
        <f>VLOOKUP(A2014,'District Data'!$A$2:$P$321,14,FALSE)</f>
        <v>Yes</v>
      </c>
      <c r="M2014" s="120" t="str">
        <f>IFERROR(IF(AND(VLOOKUP(C2014,'Package 218'!$D:$D,1,FALSE)=C2014,VLOOKUP(C2014,'Package 218'!$D:$F,3,FALSE)="Yes",VLOOKUP(A2014,'District Data'!$A$2:$O$321,14,FALSE)="Yes"),"Yes","No"),"No")</f>
        <v>No</v>
      </c>
      <c r="N2014" s="23" t="str">
        <f t="shared" si="105"/>
        <v>No</v>
      </c>
      <c r="O2014" s="131" t="str">
        <f t="shared" si="106"/>
        <v>No</v>
      </c>
    </row>
    <row r="2015" spans="1:15" x14ac:dyDescent="0.25">
      <c r="A2015" s="136" t="s">
        <v>2136</v>
      </c>
      <c r="B2015" s="136" t="s">
        <v>3201</v>
      </c>
      <c r="C2015" s="26">
        <v>3199</v>
      </c>
      <c r="D2015" s="26" t="s">
        <v>2139</v>
      </c>
      <c r="E2015" s="114">
        <v>578.07000000000005</v>
      </c>
      <c r="F2015" s="114">
        <v>0</v>
      </c>
      <c r="G2015" s="114">
        <v>0</v>
      </c>
      <c r="H2015" s="114">
        <v>0</v>
      </c>
      <c r="I2015" s="114">
        <v>0</v>
      </c>
      <c r="J2015" s="91">
        <f t="shared" si="104"/>
        <v>578.07000000000005</v>
      </c>
      <c r="K2015" s="118" t="str">
        <f>IFERROR(VLOOKUP(C2015,'CEDARS School FRPL'!$C$4:$H$2393,6,FALSE),"No")</f>
        <v>No</v>
      </c>
      <c r="L2015" s="118" t="str">
        <f>VLOOKUP(A2015,'District Data'!$A$2:$P$321,14,FALSE)</f>
        <v>Yes</v>
      </c>
      <c r="M2015" s="120" t="str">
        <f>IFERROR(IF(AND(VLOOKUP(C2015,'Package 218'!$D:$D,1,FALSE)=C2015,VLOOKUP(C2015,'Package 218'!$D:$F,3,FALSE)="Yes",VLOOKUP(A2015,'District Data'!$A$2:$O$321,14,FALSE)="Yes"),"Yes","No"),"No")</f>
        <v>No</v>
      </c>
      <c r="N2015" s="23" t="str">
        <f t="shared" si="105"/>
        <v>No</v>
      </c>
      <c r="O2015" s="131" t="str">
        <f t="shared" si="106"/>
        <v>No</v>
      </c>
    </row>
    <row r="2016" spans="1:15" x14ac:dyDescent="0.25">
      <c r="A2016" s="136" t="s">
        <v>2136</v>
      </c>
      <c r="B2016" s="136" t="s">
        <v>3201</v>
      </c>
      <c r="C2016" s="26">
        <v>3362</v>
      </c>
      <c r="D2016" s="26" t="s">
        <v>2140</v>
      </c>
      <c r="E2016" s="114">
        <v>989.02</v>
      </c>
      <c r="F2016" s="114">
        <v>0</v>
      </c>
      <c r="G2016" s="114">
        <v>87.11</v>
      </c>
      <c r="H2016" s="114">
        <v>1.2</v>
      </c>
      <c r="I2016" s="114">
        <v>0</v>
      </c>
      <c r="J2016" s="91">
        <f t="shared" si="104"/>
        <v>1077.33</v>
      </c>
      <c r="K2016" s="118" t="str">
        <f>IFERROR(VLOOKUP(C2016,'CEDARS School FRPL'!$C$4:$H$2393,6,FALSE),"No")</f>
        <v>No</v>
      </c>
      <c r="L2016" s="118" t="str">
        <f>VLOOKUP(A2016,'District Data'!$A$2:$P$321,14,FALSE)</f>
        <v>Yes</v>
      </c>
      <c r="M2016" s="120" t="str">
        <f>IFERROR(IF(AND(VLOOKUP(C2016,'Package 218'!$D:$D,1,FALSE)=C2016,VLOOKUP(C2016,'Package 218'!$D:$F,3,FALSE)="Yes",VLOOKUP(A2016,'District Data'!$A$2:$O$321,14,FALSE)="Yes"),"Yes","No"),"No")</f>
        <v>No</v>
      </c>
      <c r="N2016" s="23" t="str">
        <f t="shared" si="105"/>
        <v>No</v>
      </c>
      <c r="O2016" s="131" t="str">
        <f t="shared" si="106"/>
        <v>No</v>
      </c>
    </row>
    <row r="2017" spans="1:15" x14ac:dyDescent="0.25">
      <c r="A2017" s="136" t="s">
        <v>2136</v>
      </c>
      <c r="B2017" s="136" t="s">
        <v>3201</v>
      </c>
      <c r="C2017" s="26">
        <v>3612</v>
      </c>
      <c r="D2017" s="26" t="s">
        <v>2141</v>
      </c>
      <c r="E2017" s="114">
        <v>628.04</v>
      </c>
      <c r="F2017" s="114">
        <v>0</v>
      </c>
      <c r="G2017" s="114">
        <v>0</v>
      </c>
      <c r="H2017" s="114">
        <v>0</v>
      </c>
      <c r="I2017" s="114">
        <v>0</v>
      </c>
      <c r="J2017" s="91">
        <f t="shared" si="104"/>
        <v>628.04</v>
      </c>
      <c r="K2017" s="118" t="str">
        <f>IFERROR(VLOOKUP(C2017,'CEDARS School FRPL'!$C$4:$H$2393,6,FALSE),"No")</f>
        <v>No</v>
      </c>
      <c r="L2017" s="118" t="str">
        <f>VLOOKUP(A2017,'District Data'!$A$2:$P$321,14,FALSE)</f>
        <v>Yes</v>
      </c>
      <c r="M2017" s="120" t="str">
        <f>IFERROR(IF(AND(VLOOKUP(C2017,'Package 218'!$D:$D,1,FALSE)=C2017,VLOOKUP(C2017,'Package 218'!$D:$F,3,FALSE)="Yes",VLOOKUP(A2017,'District Data'!$A$2:$O$321,14,FALSE)="Yes"),"Yes","No"),"No")</f>
        <v>No</v>
      </c>
      <c r="N2017" s="23" t="str">
        <f t="shared" si="105"/>
        <v>No</v>
      </c>
      <c r="O2017" s="131" t="str">
        <f t="shared" si="106"/>
        <v>No</v>
      </c>
    </row>
    <row r="2018" spans="1:15" x14ac:dyDescent="0.25">
      <c r="A2018" s="136" t="s">
        <v>2136</v>
      </c>
      <c r="B2018" s="136" t="s">
        <v>3201</v>
      </c>
      <c r="C2018" s="26">
        <v>4205</v>
      </c>
      <c r="D2018" s="26" t="s">
        <v>2142</v>
      </c>
      <c r="E2018" s="114">
        <v>386.95</v>
      </c>
      <c r="F2018" s="114">
        <v>0</v>
      </c>
      <c r="G2018" s="114">
        <v>0</v>
      </c>
      <c r="H2018" s="114">
        <v>0</v>
      </c>
      <c r="I2018" s="114">
        <v>0</v>
      </c>
      <c r="J2018" s="91">
        <f t="shared" si="104"/>
        <v>386.95</v>
      </c>
      <c r="K2018" s="118" t="str">
        <f>IFERROR(VLOOKUP(C2018,'CEDARS School FRPL'!$C$4:$H$2393,6,FALSE),"No")</f>
        <v>No</v>
      </c>
      <c r="L2018" s="118" t="str">
        <f>VLOOKUP(A2018,'District Data'!$A$2:$P$321,14,FALSE)</f>
        <v>Yes</v>
      </c>
      <c r="M2018" s="120" t="str">
        <f>IFERROR(IF(AND(VLOOKUP(C2018,'Package 218'!$D:$D,1,FALSE)=C2018,VLOOKUP(C2018,'Package 218'!$D:$F,3,FALSE)="Yes",VLOOKUP(A2018,'District Data'!$A$2:$O$321,14,FALSE)="Yes"),"Yes","No"),"No")</f>
        <v>No</v>
      </c>
      <c r="N2018" s="23" t="str">
        <f t="shared" si="105"/>
        <v>No</v>
      </c>
      <c r="O2018" s="131" t="str">
        <f t="shared" si="106"/>
        <v>No</v>
      </c>
    </row>
    <row r="2019" spans="1:15" x14ac:dyDescent="0.25">
      <c r="A2019" s="136" t="s">
        <v>2136</v>
      </c>
      <c r="B2019" s="136" t="s">
        <v>3201</v>
      </c>
      <c r="C2019" s="26">
        <v>4225</v>
      </c>
      <c r="D2019" s="26" t="s">
        <v>2143</v>
      </c>
      <c r="E2019" s="114">
        <v>428.69</v>
      </c>
      <c r="F2019" s="114">
        <v>0</v>
      </c>
      <c r="G2019" s="114">
        <v>0</v>
      </c>
      <c r="H2019" s="114">
        <v>0</v>
      </c>
      <c r="I2019" s="114">
        <v>76.91</v>
      </c>
      <c r="J2019" s="91">
        <f t="shared" si="104"/>
        <v>505.6</v>
      </c>
      <c r="K2019" s="118" t="str">
        <f>IFERROR(VLOOKUP(C2019,'CEDARS School FRPL'!$C$4:$H$2393,6,FALSE),"No")</f>
        <v>No</v>
      </c>
      <c r="L2019" s="118" t="str">
        <f>VLOOKUP(A2019,'District Data'!$A$2:$P$321,14,FALSE)</f>
        <v>Yes</v>
      </c>
      <c r="M2019" s="120" t="str">
        <f>IFERROR(IF(AND(VLOOKUP(C2019,'Package 218'!$D:$D,1,FALSE)=C2019,VLOOKUP(C2019,'Package 218'!$D:$F,3,FALSE)="Yes",VLOOKUP(A2019,'District Data'!$A$2:$O$321,14,FALSE)="Yes"),"Yes","No"),"No")</f>
        <v>No</v>
      </c>
      <c r="N2019" s="23" t="str">
        <f t="shared" si="105"/>
        <v>No</v>
      </c>
      <c r="O2019" s="131" t="str">
        <f t="shared" si="106"/>
        <v>No</v>
      </c>
    </row>
    <row r="2020" spans="1:15" x14ac:dyDescent="0.25">
      <c r="A2020" s="136" t="s">
        <v>2136</v>
      </c>
      <c r="B2020" s="136" t="s">
        <v>3201</v>
      </c>
      <c r="C2020" s="26">
        <v>4365</v>
      </c>
      <c r="D2020" s="26" t="s">
        <v>2144</v>
      </c>
      <c r="E2020" s="114">
        <v>596.12</v>
      </c>
      <c r="F2020" s="114">
        <v>0</v>
      </c>
      <c r="G2020" s="114">
        <v>0</v>
      </c>
      <c r="H2020" s="114">
        <v>0</v>
      </c>
      <c r="I2020" s="114">
        <v>0</v>
      </c>
      <c r="J2020" s="91">
        <f t="shared" si="104"/>
        <v>596.12</v>
      </c>
      <c r="K2020" s="118" t="str">
        <f>IFERROR(VLOOKUP(C2020,'CEDARS School FRPL'!$C$4:$H$2393,6,FALSE),"No")</f>
        <v>No</v>
      </c>
      <c r="L2020" s="118" t="str">
        <f>VLOOKUP(A2020,'District Data'!$A$2:$P$321,14,FALSE)</f>
        <v>Yes</v>
      </c>
      <c r="M2020" s="120" t="str">
        <f>IFERROR(IF(AND(VLOOKUP(C2020,'Package 218'!$D:$D,1,FALSE)=C2020,VLOOKUP(C2020,'Package 218'!$D:$F,3,FALSE)="Yes",VLOOKUP(A2020,'District Data'!$A$2:$O$321,14,FALSE)="Yes"),"Yes","No"),"No")</f>
        <v>No</v>
      </c>
      <c r="N2020" s="23" t="str">
        <f t="shared" si="105"/>
        <v>No</v>
      </c>
      <c r="O2020" s="131" t="str">
        <f t="shared" si="106"/>
        <v>No</v>
      </c>
    </row>
    <row r="2021" spans="1:15" x14ac:dyDescent="0.25">
      <c r="A2021" s="136" t="s">
        <v>2136</v>
      </c>
      <c r="B2021" s="136" t="s">
        <v>3201</v>
      </c>
      <c r="C2021" s="26">
        <v>4373</v>
      </c>
      <c r="D2021" s="26" t="s">
        <v>2145</v>
      </c>
      <c r="E2021" s="114">
        <v>366.95</v>
      </c>
      <c r="F2021" s="114">
        <v>0</v>
      </c>
      <c r="G2021" s="114">
        <v>0</v>
      </c>
      <c r="H2021" s="114">
        <v>0</v>
      </c>
      <c r="I2021" s="114">
        <v>0</v>
      </c>
      <c r="J2021" s="91">
        <f t="shared" si="104"/>
        <v>366.95</v>
      </c>
      <c r="K2021" s="118" t="str">
        <f>IFERROR(VLOOKUP(C2021,'CEDARS School FRPL'!$C$4:$H$2393,6,FALSE),"No")</f>
        <v>No</v>
      </c>
      <c r="L2021" s="118" t="str">
        <f>VLOOKUP(A2021,'District Data'!$A$2:$P$321,14,FALSE)</f>
        <v>Yes</v>
      </c>
      <c r="M2021" s="120" t="str">
        <f>IFERROR(IF(AND(VLOOKUP(C2021,'Package 218'!$D:$D,1,FALSE)=C2021,VLOOKUP(C2021,'Package 218'!$D:$F,3,FALSE)="Yes",VLOOKUP(A2021,'District Data'!$A$2:$O$321,14,FALSE)="Yes"),"Yes","No"),"No")</f>
        <v>No</v>
      </c>
      <c r="N2021" s="23" t="str">
        <f t="shared" si="105"/>
        <v>No</v>
      </c>
      <c r="O2021" s="131" t="str">
        <f t="shared" si="106"/>
        <v>No</v>
      </c>
    </row>
    <row r="2022" spans="1:15" x14ac:dyDescent="0.25">
      <c r="A2022" s="136" t="s">
        <v>2136</v>
      </c>
      <c r="B2022" s="136" t="s">
        <v>3201</v>
      </c>
      <c r="C2022" s="26">
        <v>4452</v>
      </c>
      <c r="D2022" s="26" t="s">
        <v>2146</v>
      </c>
      <c r="E2022" s="114">
        <v>754.51</v>
      </c>
      <c r="F2022" s="114">
        <v>0</v>
      </c>
      <c r="G2022" s="114">
        <v>0</v>
      </c>
      <c r="H2022" s="114">
        <v>0</v>
      </c>
      <c r="I2022" s="114">
        <v>0</v>
      </c>
      <c r="J2022" s="91">
        <f t="shared" si="104"/>
        <v>754.51</v>
      </c>
      <c r="K2022" s="118" t="str">
        <f>IFERROR(VLOOKUP(C2022,'CEDARS School FRPL'!$C$4:$H$2393,6,FALSE),"No")</f>
        <v>No</v>
      </c>
      <c r="L2022" s="118" t="str">
        <f>VLOOKUP(A2022,'District Data'!$A$2:$P$321,14,FALSE)</f>
        <v>Yes</v>
      </c>
      <c r="M2022" s="120" t="str">
        <f>IFERROR(IF(AND(VLOOKUP(C2022,'Package 218'!$D:$D,1,FALSE)=C2022,VLOOKUP(C2022,'Package 218'!$D:$F,3,FALSE)="Yes",VLOOKUP(A2022,'District Data'!$A$2:$O$321,14,FALSE)="Yes"),"Yes","No"),"No")</f>
        <v>No</v>
      </c>
      <c r="N2022" s="23" t="str">
        <f t="shared" si="105"/>
        <v>No</v>
      </c>
      <c r="O2022" s="131" t="str">
        <f t="shared" si="106"/>
        <v>No</v>
      </c>
    </row>
    <row r="2023" spans="1:15" x14ac:dyDescent="0.25">
      <c r="A2023" s="136" t="s">
        <v>2136</v>
      </c>
      <c r="B2023" s="136" t="s">
        <v>3201</v>
      </c>
      <c r="C2023" s="26">
        <v>4500</v>
      </c>
      <c r="D2023" s="26" t="s">
        <v>2147</v>
      </c>
      <c r="E2023" s="114">
        <v>650.73</v>
      </c>
      <c r="F2023" s="114">
        <v>0</v>
      </c>
      <c r="G2023" s="114">
        <v>90.81</v>
      </c>
      <c r="H2023" s="114">
        <v>0</v>
      </c>
      <c r="I2023" s="114">
        <v>0</v>
      </c>
      <c r="J2023" s="91">
        <f t="shared" si="104"/>
        <v>741.54</v>
      </c>
      <c r="K2023" s="118" t="str">
        <f>IFERROR(VLOOKUP(C2023,'CEDARS School FRPL'!$C$4:$H$2393,6,FALSE),"No")</f>
        <v>No</v>
      </c>
      <c r="L2023" s="118" t="str">
        <f>VLOOKUP(A2023,'District Data'!$A$2:$P$321,14,FALSE)</f>
        <v>Yes</v>
      </c>
      <c r="M2023" s="120" t="str">
        <f>IFERROR(IF(AND(VLOOKUP(C2023,'Package 218'!$D:$D,1,FALSE)=C2023,VLOOKUP(C2023,'Package 218'!$D:$F,3,FALSE)="Yes",VLOOKUP(A2023,'District Data'!$A$2:$O$321,14,FALSE)="Yes"),"Yes","No"),"No")</f>
        <v>No</v>
      </c>
      <c r="N2023" s="23" t="str">
        <f t="shared" si="105"/>
        <v>No</v>
      </c>
      <c r="O2023" s="131" t="str">
        <f t="shared" si="106"/>
        <v>No</v>
      </c>
    </row>
    <row r="2024" spans="1:15" x14ac:dyDescent="0.25">
      <c r="A2024" s="136" t="s">
        <v>2136</v>
      </c>
      <c r="B2024" s="136" t="s">
        <v>3201</v>
      </c>
      <c r="C2024" s="26">
        <v>5014</v>
      </c>
      <c r="D2024" s="26" t="s">
        <v>2148</v>
      </c>
      <c r="E2024" s="114">
        <v>59.6</v>
      </c>
      <c r="F2024" s="114">
        <v>0</v>
      </c>
      <c r="G2024" s="114">
        <v>0</v>
      </c>
      <c r="H2024" s="114">
        <v>0</v>
      </c>
      <c r="I2024" s="114">
        <v>0</v>
      </c>
      <c r="J2024" s="91">
        <f t="shared" si="104"/>
        <v>59.6</v>
      </c>
      <c r="K2024" s="118" t="str">
        <f>IFERROR(VLOOKUP(C2024,'CEDARS School FRPL'!$C$4:$H$2393,6,FALSE),"No")</f>
        <v>No</v>
      </c>
      <c r="L2024" s="118" t="str">
        <f>VLOOKUP(A2024,'District Data'!$A$2:$P$321,14,FALSE)</f>
        <v>Yes</v>
      </c>
      <c r="M2024" s="120" t="str">
        <f>IFERROR(IF(AND(VLOOKUP(C2024,'Package 218'!$D:$D,1,FALSE)=C2024,VLOOKUP(C2024,'Package 218'!$D:$F,3,FALSE)="Yes",VLOOKUP(A2024,'District Data'!$A$2:$O$321,14,FALSE)="Yes"),"Yes","No"),"No")</f>
        <v>No</v>
      </c>
      <c r="N2024" s="23" t="str">
        <f t="shared" si="105"/>
        <v>No</v>
      </c>
      <c r="O2024" s="131" t="str">
        <f t="shared" si="106"/>
        <v>No</v>
      </c>
    </row>
    <row r="2025" spans="1:15" x14ac:dyDescent="0.25">
      <c r="A2025" s="136" t="s">
        <v>1422</v>
      </c>
      <c r="B2025" s="136" t="s">
        <v>3096</v>
      </c>
      <c r="C2025" s="26">
        <v>1768</v>
      </c>
      <c r="D2025" s="26" t="s">
        <v>1423</v>
      </c>
      <c r="E2025" s="114">
        <v>184.32</v>
      </c>
      <c r="F2025" s="114">
        <v>0</v>
      </c>
      <c r="G2025" s="114">
        <v>7.1499999999999995</v>
      </c>
      <c r="H2025" s="114">
        <v>57.38</v>
      </c>
      <c r="I2025" s="114">
        <v>0</v>
      </c>
      <c r="J2025" s="91">
        <f t="shared" si="104"/>
        <v>248.85</v>
      </c>
      <c r="K2025" s="118" t="str">
        <f>IFERROR(VLOOKUP(C2025,'CEDARS School FRPL'!$C$4:$H$2393,6,FALSE),"No")</f>
        <v>No</v>
      </c>
      <c r="L2025" s="118" t="str">
        <f>VLOOKUP(A2025,'District Data'!$A$2:$P$321,14,FALSE)</f>
        <v>Yes</v>
      </c>
      <c r="M2025" s="120" t="str">
        <f>IFERROR(IF(AND(VLOOKUP(C2025,'Package 218'!$D:$D,1,FALSE)=C2025,VLOOKUP(C2025,'Package 218'!$D:$F,3,FALSE)="Yes",VLOOKUP(A2025,'District Data'!$A$2:$O$321,14,FALSE)="Yes"),"Yes","No"),"No")</f>
        <v>No</v>
      </c>
      <c r="N2025" s="23" t="str">
        <f t="shared" si="105"/>
        <v>No</v>
      </c>
      <c r="O2025" s="131" t="str">
        <f t="shared" si="106"/>
        <v>No</v>
      </c>
    </row>
    <row r="2026" spans="1:15" x14ac:dyDescent="0.25">
      <c r="A2026" s="136" t="s">
        <v>1422</v>
      </c>
      <c r="B2026" s="136" t="s">
        <v>3096</v>
      </c>
      <c r="C2026" s="26">
        <v>2342</v>
      </c>
      <c r="D2026" s="26" t="s">
        <v>897</v>
      </c>
      <c r="E2026" s="114">
        <v>284.75</v>
      </c>
      <c r="F2026" s="114">
        <v>0</v>
      </c>
      <c r="G2026" s="114">
        <v>0</v>
      </c>
      <c r="H2026" s="114">
        <v>0</v>
      </c>
      <c r="I2026" s="114">
        <v>0</v>
      </c>
      <c r="J2026" s="91">
        <f t="shared" si="104"/>
        <v>284.75</v>
      </c>
      <c r="K2026" s="118" t="str">
        <f>IFERROR(VLOOKUP(C2026,'CEDARS School FRPL'!$C$4:$H$2393,6,FALSE),"No")</f>
        <v>No</v>
      </c>
      <c r="L2026" s="118" t="str">
        <f>VLOOKUP(A2026,'District Data'!$A$2:$P$321,14,FALSE)</f>
        <v>Yes</v>
      </c>
      <c r="M2026" s="120" t="str">
        <f>IFERROR(IF(AND(VLOOKUP(C2026,'Package 218'!$D:$D,1,FALSE)=C2026,VLOOKUP(C2026,'Package 218'!$D:$F,3,FALSE)="Yes",VLOOKUP(A2026,'District Data'!$A$2:$O$321,14,FALSE)="Yes"),"Yes","No"),"No")</f>
        <v>No</v>
      </c>
      <c r="N2026" s="23" t="str">
        <f t="shared" si="105"/>
        <v>No</v>
      </c>
      <c r="O2026" s="131" t="str">
        <f t="shared" si="106"/>
        <v>No</v>
      </c>
    </row>
    <row r="2027" spans="1:15" x14ac:dyDescent="0.25">
      <c r="A2027" s="136" t="s">
        <v>1422</v>
      </c>
      <c r="B2027" s="136" t="s">
        <v>3096</v>
      </c>
      <c r="C2027" s="26">
        <v>2448</v>
      </c>
      <c r="D2027" s="26" t="s">
        <v>575</v>
      </c>
      <c r="E2027" s="114">
        <v>299.73</v>
      </c>
      <c r="F2027" s="114">
        <v>0</v>
      </c>
      <c r="G2027" s="114">
        <v>0</v>
      </c>
      <c r="H2027" s="114">
        <v>0</v>
      </c>
      <c r="I2027" s="114">
        <v>0</v>
      </c>
      <c r="J2027" s="91">
        <f t="shared" si="104"/>
        <v>299.73</v>
      </c>
      <c r="K2027" s="118" t="str">
        <f>IFERROR(VLOOKUP(C2027,'CEDARS School FRPL'!$C$4:$H$2393,6,FALSE),"No")</f>
        <v>Yes</v>
      </c>
      <c r="L2027" s="118" t="str">
        <f>VLOOKUP(A2027,'District Data'!$A$2:$P$321,14,FALSE)</f>
        <v>Yes</v>
      </c>
      <c r="M2027" s="120" t="str">
        <f>IFERROR(IF(AND(VLOOKUP(C2027,'Package 218'!$D:$D,1,FALSE)=C2027,VLOOKUP(C2027,'Package 218'!$D:$F,3,FALSE)="Yes",VLOOKUP(A2027,'District Data'!$A$2:$O$321,14,FALSE)="Yes"),"Yes","No"),"No")</f>
        <v>Yes</v>
      </c>
      <c r="N2027" s="23" t="str">
        <f t="shared" si="105"/>
        <v>Yes</v>
      </c>
      <c r="O2027" s="131" t="str">
        <f t="shared" si="106"/>
        <v>Yes</v>
      </c>
    </row>
    <row r="2028" spans="1:15" x14ac:dyDescent="0.25">
      <c r="A2028" s="136" t="s">
        <v>1422</v>
      </c>
      <c r="B2028" s="136" t="s">
        <v>3096</v>
      </c>
      <c r="C2028" s="26">
        <v>2487</v>
      </c>
      <c r="D2028" s="26" t="s">
        <v>1424</v>
      </c>
      <c r="E2028" s="114">
        <v>175.42</v>
      </c>
      <c r="F2028" s="114">
        <v>0</v>
      </c>
      <c r="G2028" s="114">
        <v>0</v>
      </c>
      <c r="H2028" s="114">
        <v>0</v>
      </c>
      <c r="I2028" s="114">
        <v>0</v>
      </c>
      <c r="J2028" s="91">
        <f t="shared" si="104"/>
        <v>175.42</v>
      </c>
      <c r="K2028" s="118" t="str">
        <f>IFERROR(VLOOKUP(C2028,'CEDARS School FRPL'!$C$4:$H$2393,6,FALSE),"No")</f>
        <v>No</v>
      </c>
      <c r="L2028" s="118" t="str">
        <f>VLOOKUP(A2028,'District Data'!$A$2:$P$321,14,FALSE)</f>
        <v>Yes</v>
      </c>
      <c r="M2028" s="120" t="str">
        <f>IFERROR(IF(AND(VLOOKUP(C2028,'Package 218'!$D:$D,1,FALSE)=C2028,VLOOKUP(C2028,'Package 218'!$D:$F,3,FALSE)="Yes",VLOOKUP(A2028,'District Data'!$A$2:$O$321,14,FALSE)="Yes"),"Yes","No"),"No")</f>
        <v>No</v>
      </c>
      <c r="N2028" s="23" t="str">
        <f t="shared" si="105"/>
        <v>No</v>
      </c>
      <c r="O2028" s="131" t="str">
        <f t="shared" si="106"/>
        <v>No</v>
      </c>
    </row>
    <row r="2029" spans="1:15" x14ac:dyDescent="0.25">
      <c r="A2029" s="136" t="s">
        <v>1422</v>
      </c>
      <c r="B2029" s="136" t="s">
        <v>3096</v>
      </c>
      <c r="C2029" s="26">
        <v>2621</v>
      </c>
      <c r="D2029" s="26" t="s">
        <v>1425</v>
      </c>
      <c r="E2029" s="114">
        <v>391.05</v>
      </c>
      <c r="F2029" s="114">
        <v>0</v>
      </c>
      <c r="G2029" s="114">
        <v>0</v>
      </c>
      <c r="H2029" s="114">
        <v>0</v>
      </c>
      <c r="I2029" s="114">
        <v>0</v>
      </c>
      <c r="J2029" s="91">
        <f t="shared" si="104"/>
        <v>391.05</v>
      </c>
      <c r="K2029" s="118" t="str">
        <f>IFERROR(VLOOKUP(C2029,'CEDARS School FRPL'!$C$4:$H$2393,6,FALSE),"No")</f>
        <v>No</v>
      </c>
      <c r="L2029" s="118" t="str">
        <f>VLOOKUP(A2029,'District Data'!$A$2:$P$321,14,FALSE)</f>
        <v>Yes</v>
      </c>
      <c r="M2029" s="120" t="str">
        <f>IFERROR(IF(AND(VLOOKUP(C2029,'Package 218'!$D:$D,1,FALSE)=C2029,VLOOKUP(C2029,'Package 218'!$D:$F,3,FALSE)="Yes",VLOOKUP(A2029,'District Data'!$A$2:$O$321,14,FALSE)="Yes"),"Yes","No"),"No")</f>
        <v>No</v>
      </c>
      <c r="N2029" s="23" t="str">
        <f t="shared" si="105"/>
        <v>No</v>
      </c>
      <c r="O2029" s="131" t="str">
        <f t="shared" si="106"/>
        <v>No</v>
      </c>
    </row>
    <row r="2030" spans="1:15" x14ac:dyDescent="0.25">
      <c r="A2030" s="136" t="s">
        <v>1422</v>
      </c>
      <c r="B2030" s="136" t="s">
        <v>3096</v>
      </c>
      <c r="C2030" s="26">
        <v>2778</v>
      </c>
      <c r="D2030" s="26" t="s">
        <v>127</v>
      </c>
      <c r="E2030" s="114">
        <v>368.33</v>
      </c>
      <c r="F2030" s="114">
        <v>0</v>
      </c>
      <c r="G2030" s="114">
        <v>0</v>
      </c>
      <c r="H2030" s="114">
        <v>0</v>
      </c>
      <c r="I2030" s="114">
        <v>0</v>
      </c>
      <c r="J2030" s="91">
        <f t="shared" si="104"/>
        <v>368.33</v>
      </c>
      <c r="K2030" s="118" t="str">
        <f>IFERROR(VLOOKUP(C2030,'CEDARS School FRPL'!$C$4:$H$2393,6,FALSE),"No")</f>
        <v>No</v>
      </c>
      <c r="L2030" s="118" t="str">
        <f>VLOOKUP(A2030,'District Data'!$A$2:$P$321,14,FALSE)</f>
        <v>Yes</v>
      </c>
      <c r="M2030" s="120" t="str">
        <f>IFERROR(IF(AND(VLOOKUP(C2030,'Package 218'!$D:$D,1,FALSE)=C2030,VLOOKUP(C2030,'Package 218'!$D:$F,3,FALSE)="Yes",VLOOKUP(A2030,'District Data'!$A$2:$O$321,14,FALSE)="Yes"),"Yes","No"),"No")</f>
        <v>No</v>
      </c>
      <c r="N2030" s="23" t="str">
        <f t="shared" si="105"/>
        <v>No</v>
      </c>
      <c r="O2030" s="131" t="str">
        <f t="shared" si="106"/>
        <v>No</v>
      </c>
    </row>
    <row r="2031" spans="1:15" x14ac:dyDescent="0.25">
      <c r="A2031" s="136" t="s">
        <v>1422</v>
      </c>
      <c r="B2031" s="136" t="s">
        <v>3096</v>
      </c>
      <c r="C2031" s="26">
        <v>3066</v>
      </c>
      <c r="D2031" s="26" t="s">
        <v>1426</v>
      </c>
      <c r="E2031" s="114">
        <v>187.4</v>
      </c>
      <c r="F2031" s="114">
        <v>16.899999999999999</v>
      </c>
      <c r="G2031" s="114">
        <v>0</v>
      </c>
      <c r="H2031" s="114">
        <v>0</v>
      </c>
      <c r="I2031" s="114">
        <v>0</v>
      </c>
      <c r="J2031" s="91">
        <f t="shared" si="104"/>
        <v>204.3</v>
      </c>
      <c r="K2031" s="118" t="str">
        <f>IFERROR(VLOOKUP(C2031,'CEDARS School FRPL'!$C$4:$H$2393,6,FALSE),"No")</f>
        <v>No</v>
      </c>
      <c r="L2031" s="118" t="str">
        <f>VLOOKUP(A2031,'District Data'!$A$2:$P$321,14,FALSE)</f>
        <v>Yes</v>
      </c>
      <c r="M2031" s="120" t="str">
        <f>IFERROR(IF(AND(VLOOKUP(C2031,'Package 218'!$D:$D,1,FALSE)=C2031,VLOOKUP(C2031,'Package 218'!$D:$F,3,FALSE)="Yes",VLOOKUP(A2031,'District Data'!$A$2:$O$321,14,FALSE)="Yes"),"Yes","No"),"No")</f>
        <v>No</v>
      </c>
      <c r="N2031" s="23" t="str">
        <f t="shared" si="105"/>
        <v>No</v>
      </c>
      <c r="O2031" s="131" t="str">
        <f t="shared" si="106"/>
        <v>No</v>
      </c>
    </row>
    <row r="2032" spans="1:15" x14ac:dyDescent="0.25">
      <c r="A2032" s="136" t="s">
        <v>1422</v>
      </c>
      <c r="B2032" s="136" t="s">
        <v>3096</v>
      </c>
      <c r="C2032" s="26">
        <v>3132</v>
      </c>
      <c r="D2032" s="26" t="s">
        <v>1427</v>
      </c>
      <c r="E2032" s="114">
        <v>1611.62</v>
      </c>
      <c r="F2032" s="114">
        <v>0</v>
      </c>
      <c r="G2032" s="114">
        <v>214.31</v>
      </c>
      <c r="H2032" s="114">
        <v>0</v>
      </c>
      <c r="I2032" s="114">
        <v>0</v>
      </c>
      <c r="J2032" s="91">
        <f t="shared" si="104"/>
        <v>1825.9299999999998</v>
      </c>
      <c r="K2032" s="118" t="str">
        <f>IFERROR(VLOOKUP(C2032,'CEDARS School FRPL'!$C$4:$H$2393,6,FALSE),"No")</f>
        <v>No</v>
      </c>
      <c r="L2032" s="118" t="str">
        <f>VLOOKUP(A2032,'District Data'!$A$2:$P$321,14,FALSE)</f>
        <v>Yes</v>
      </c>
      <c r="M2032" s="120" t="str">
        <f>IFERROR(IF(AND(VLOOKUP(C2032,'Package 218'!$D:$D,1,FALSE)=C2032,VLOOKUP(C2032,'Package 218'!$D:$F,3,FALSE)="Yes",VLOOKUP(A2032,'District Data'!$A$2:$O$321,14,FALSE)="Yes"),"Yes","No"),"No")</f>
        <v>No</v>
      </c>
      <c r="N2032" s="23" t="str">
        <f t="shared" si="105"/>
        <v>No</v>
      </c>
      <c r="O2032" s="131" t="str">
        <f t="shared" si="106"/>
        <v>No</v>
      </c>
    </row>
    <row r="2033" spans="1:15" x14ac:dyDescent="0.25">
      <c r="A2033" s="136" t="s">
        <v>1422</v>
      </c>
      <c r="B2033" s="136" t="s">
        <v>3096</v>
      </c>
      <c r="C2033" s="26">
        <v>3133</v>
      </c>
      <c r="D2033" s="26" t="s">
        <v>1428</v>
      </c>
      <c r="E2033" s="114">
        <v>429.61</v>
      </c>
      <c r="F2033" s="114">
        <v>0</v>
      </c>
      <c r="G2033" s="114">
        <v>0</v>
      </c>
      <c r="H2033" s="114">
        <v>0</v>
      </c>
      <c r="I2033" s="114">
        <v>0</v>
      </c>
      <c r="J2033" s="91">
        <f t="shared" si="104"/>
        <v>429.61</v>
      </c>
      <c r="K2033" s="118" t="str">
        <f>IFERROR(VLOOKUP(C2033,'CEDARS School FRPL'!$C$4:$H$2393,6,FALSE),"No")</f>
        <v>No</v>
      </c>
      <c r="L2033" s="118" t="str">
        <f>VLOOKUP(A2033,'District Data'!$A$2:$P$321,14,FALSE)</f>
        <v>Yes</v>
      </c>
      <c r="M2033" s="120" t="str">
        <f>IFERROR(IF(AND(VLOOKUP(C2033,'Package 218'!$D:$D,1,FALSE)=C2033,VLOOKUP(C2033,'Package 218'!$D:$F,3,FALSE)="Yes",VLOOKUP(A2033,'District Data'!$A$2:$O$321,14,FALSE)="Yes"),"Yes","No"),"No")</f>
        <v>No</v>
      </c>
      <c r="N2033" s="23" t="str">
        <f t="shared" si="105"/>
        <v>No</v>
      </c>
      <c r="O2033" s="131" t="str">
        <f t="shared" si="106"/>
        <v>No</v>
      </c>
    </row>
    <row r="2034" spans="1:15" x14ac:dyDescent="0.25">
      <c r="A2034" s="136" t="s">
        <v>1422</v>
      </c>
      <c r="B2034" s="136" t="s">
        <v>3096</v>
      </c>
      <c r="C2034" s="26">
        <v>3540</v>
      </c>
      <c r="D2034" s="26" t="s">
        <v>1429</v>
      </c>
      <c r="E2034" s="114">
        <v>310.92</v>
      </c>
      <c r="F2034" s="114">
        <v>0</v>
      </c>
      <c r="G2034" s="114">
        <v>0</v>
      </c>
      <c r="H2034" s="114">
        <v>0</v>
      </c>
      <c r="I2034" s="114">
        <v>0</v>
      </c>
      <c r="J2034" s="91">
        <f t="shared" si="104"/>
        <v>310.92</v>
      </c>
      <c r="K2034" s="118" t="str">
        <f>IFERROR(VLOOKUP(C2034,'CEDARS School FRPL'!$C$4:$H$2393,6,FALSE),"No")</f>
        <v>Yes</v>
      </c>
      <c r="L2034" s="118" t="str">
        <f>VLOOKUP(A2034,'District Data'!$A$2:$P$321,14,FALSE)</f>
        <v>Yes</v>
      </c>
      <c r="M2034" s="120" t="str">
        <f>IFERROR(IF(AND(VLOOKUP(C2034,'Package 218'!$D:$D,1,FALSE)=C2034,VLOOKUP(C2034,'Package 218'!$D:$F,3,FALSE)="Yes",VLOOKUP(A2034,'District Data'!$A$2:$O$321,14,FALSE)="Yes"),"Yes","No"),"No")</f>
        <v>Yes</v>
      </c>
      <c r="N2034" s="23" t="str">
        <f t="shared" si="105"/>
        <v>Yes</v>
      </c>
      <c r="O2034" s="131" t="str">
        <f t="shared" si="106"/>
        <v>Yes</v>
      </c>
    </row>
    <row r="2035" spans="1:15" x14ac:dyDescent="0.25">
      <c r="A2035" s="136" t="s">
        <v>1422</v>
      </c>
      <c r="B2035" s="136" t="s">
        <v>3096</v>
      </c>
      <c r="C2035" s="26">
        <v>3696</v>
      </c>
      <c r="D2035" s="26" t="s">
        <v>1430</v>
      </c>
      <c r="E2035" s="114">
        <v>391.12</v>
      </c>
      <c r="F2035" s="114">
        <v>0</v>
      </c>
      <c r="G2035" s="114">
        <v>0</v>
      </c>
      <c r="H2035" s="114">
        <v>0</v>
      </c>
      <c r="I2035" s="114">
        <v>0</v>
      </c>
      <c r="J2035" s="91">
        <f t="shared" si="104"/>
        <v>391.12</v>
      </c>
      <c r="K2035" s="118" t="str">
        <f>IFERROR(VLOOKUP(C2035,'CEDARS School FRPL'!$C$4:$H$2393,6,FALSE),"No")</f>
        <v>No</v>
      </c>
      <c r="L2035" s="118" t="str">
        <f>VLOOKUP(A2035,'District Data'!$A$2:$P$321,14,FALSE)</f>
        <v>Yes</v>
      </c>
      <c r="M2035" s="120" t="str">
        <f>IFERROR(IF(AND(VLOOKUP(C2035,'Package 218'!$D:$D,1,FALSE)=C2035,VLOOKUP(C2035,'Package 218'!$D:$F,3,FALSE)="Yes",VLOOKUP(A2035,'District Data'!$A$2:$O$321,14,FALSE)="Yes"),"Yes","No"),"No")</f>
        <v>No</v>
      </c>
      <c r="N2035" s="23" t="str">
        <f t="shared" si="105"/>
        <v>No</v>
      </c>
      <c r="O2035" s="131" t="str">
        <f t="shared" si="106"/>
        <v>No</v>
      </c>
    </row>
    <row r="2036" spans="1:15" x14ac:dyDescent="0.25">
      <c r="A2036" s="136" t="s">
        <v>1422</v>
      </c>
      <c r="B2036" s="136" t="s">
        <v>3096</v>
      </c>
      <c r="C2036" s="26">
        <v>3697</v>
      </c>
      <c r="D2036" s="26" t="s">
        <v>52</v>
      </c>
      <c r="E2036" s="114">
        <v>361.37</v>
      </c>
      <c r="F2036" s="114">
        <v>0</v>
      </c>
      <c r="G2036" s="114">
        <v>0</v>
      </c>
      <c r="H2036" s="114">
        <v>0</v>
      </c>
      <c r="I2036" s="114">
        <v>0</v>
      </c>
      <c r="J2036" s="91">
        <f t="shared" si="104"/>
        <v>361.37</v>
      </c>
      <c r="K2036" s="118" t="str">
        <f>IFERROR(VLOOKUP(C2036,'CEDARS School FRPL'!$C$4:$H$2393,6,FALSE),"No")</f>
        <v>No</v>
      </c>
      <c r="L2036" s="118" t="str">
        <f>VLOOKUP(A2036,'District Data'!$A$2:$P$321,14,FALSE)</f>
        <v>Yes</v>
      </c>
      <c r="M2036" s="120" t="str">
        <f>IFERROR(IF(AND(VLOOKUP(C2036,'Package 218'!$D:$D,1,FALSE)=C2036,VLOOKUP(C2036,'Package 218'!$D:$F,3,FALSE)="Yes",VLOOKUP(A2036,'District Data'!$A$2:$O$321,14,FALSE)="Yes"),"Yes","No"),"No")</f>
        <v>No</v>
      </c>
      <c r="N2036" s="23" t="str">
        <f t="shared" si="105"/>
        <v>No</v>
      </c>
      <c r="O2036" s="131" t="str">
        <f t="shared" si="106"/>
        <v>No</v>
      </c>
    </row>
    <row r="2037" spans="1:15" x14ac:dyDescent="0.25">
      <c r="A2037" s="136" t="s">
        <v>1422</v>
      </c>
      <c r="B2037" s="136" t="s">
        <v>3096</v>
      </c>
      <c r="C2037" s="26">
        <v>3711</v>
      </c>
      <c r="D2037" s="26" t="s">
        <v>1431</v>
      </c>
      <c r="E2037" s="114">
        <v>746.23</v>
      </c>
      <c r="F2037" s="114">
        <v>0</v>
      </c>
      <c r="G2037" s="114">
        <v>0</v>
      </c>
      <c r="H2037" s="114">
        <v>0</v>
      </c>
      <c r="I2037" s="114">
        <v>0</v>
      </c>
      <c r="J2037" s="91">
        <f t="shared" si="104"/>
        <v>746.23</v>
      </c>
      <c r="K2037" s="118" t="str">
        <f>IFERROR(VLOOKUP(C2037,'CEDARS School FRPL'!$C$4:$H$2393,6,FALSE),"No")</f>
        <v>No</v>
      </c>
      <c r="L2037" s="118" t="str">
        <f>VLOOKUP(A2037,'District Data'!$A$2:$P$321,14,FALSE)</f>
        <v>Yes</v>
      </c>
      <c r="M2037" s="120" t="str">
        <f>IFERROR(IF(AND(VLOOKUP(C2037,'Package 218'!$D:$D,1,FALSE)=C2037,VLOOKUP(C2037,'Package 218'!$D:$F,3,FALSE)="Yes",VLOOKUP(A2037,'District Data'!$A$2:$O$321,14,FALSE)="Yes"),"Yes","No"),"No")</f>
        <v>No</v>
      </c>
      <c r="N2037" s="23" t="str">
        <f t="shared" si="105"/>
        <v>No</v>
      </c>
      <c r="O2037" s="131" t="str">
        <f t="shared" si="106"/>
        <v>No</v>
      </c>
    </row>
    <row r="2038" spans="1:15" x14ac:dyDescent="0.25">
      <c r="A2038" s="136" t="s">
        <v>1422</v>
      </c>
      <c r="B2038" s="136" t="s">
        <v>3096</v>
      </c>
      <c r="C2038" s="26">
        <v>3960</v>
      </c>
      <c r="D2038" s="26" t="s">
        <v>1432</v>
      </c>
      <c r="E2038" s="114">
        <v>1112.26</v>
      </c>
      <c r="F2038" s="114">
        <v>0</v>
      </c>
      <c r="G2038" s="114">
        <v>195.79</v>
      </c>
      <c r="H2038" s="114">
        <v>0</v>
      </c>
      <c r="I2038" s="114">
        <v>0</v>
      </c>
      <c r="J2038" s="91">
        <f t="shared" si="104"/>
        <v>1308.05</v>
      </c>
      <c r="K2038" s="118" t="str">
        <f>IFERROR(VLOOKUP(C2038,'CEDARS School FRPL'!$C$4:$H$2393,6,FALSE),"No")</f>
        <v>No</v>
      </c>
      <c r="L2038" s="118" t="str">
        <f>VLOOKUP(A2038,'District Data'!$A$2:$P$321,14,FALSE)</f>
        <v>Yes</v>
      </c>
      <c r="M2038" s="120" t="str">
        <f>IFERROR(IF(AND(VLOOKUP(C2038,'Package 218'!$D:$D,1,FALSE)=C2038,VLOOKUP(C2038,'Package 218'!$D:$F,3,FALSE)="Yes",VLOOKUP(A2038,'District Data'!$A$2:$O$321,14,FALSE)="Yes"),"Yes","No"),"No")</f>
        <v>No</v>
      </c>
      <c r="N2038" s="23" t="str">
        <f t="shared" si="105"/>
        <v>No</v>
      </c>
      <c r="O2038" s="131" t="str">
        <f t="shared" si="106"/>
        <v>No</v>
      </c>
    </row>
    <row r="2039" spans="1:15" x14ac:dyDescent="0.25">
      <c r="A2039" s="136" t="s">
        <v>1422</v>
      </c>
      <c r="B2039" s="136" t="s">
        <v>3096</v>
      </c>
      <c r="C2039" s="26">
        <v>4367</v>
      </c>
      <c r="D2039" s="26" t="s">
        <v>1433</v>
      </c>
      <c r="E2039" s="114">
        <v>451.6</v>
      </c>
      <c r="F2039" s="114">
        <v>0</v>
      </c>
      <c r="G2039" s="114">
        <v>0</v>
      </c>
      <c r="H2039" s="114">
        <v>0</v>
      </c>
      <c r="I2039" s="114">
        <v>0</v>
      </c>
      <c r="J2039" s="91">
        <f t="shared" si="104"/>
        <v>451.6</v>
      </c>
      <c r="K2039" s="118" t="str">
        <f>IFERROR(VLOOKUP(C2039,'CEDARS School FRPL'!$C$4:$H$2393,6,FALSE),"No")</f>
        <v>No</v>
      </c>
      <c r="L2039" s="118" t="str">
        <f>VLOOKUP(A2039,'District Data'!$A$2:$P$321,14,FALSE)</f>
        <v>Yes</v>
      </c>
      <c r="M2039" s="120" t="str">
        <f>IFERROR(IF(AND(VLOOKUP(C2039,'Package 218'!$D:$D,1,FALSE)=C2039,VLOOKUP(C2039,'Package 218'!$D:$F,3,FALSE)="Yes",VLOOKUP(A2039,'District Data'!$A$2:$O$321,14,FALSE)="Yes"),"Yes","No"),"No")</f>
        <v>No</v>
      </c>
      <c r="N2039" s="23" t="str">
        <f t="shared" si="105"/>
        <v>No</v>
      </c>
      <c r="O2039" s="131" t="str">
        <f t="shared" si="106"/>
        <v>No</v>
      </c>
    </row>
    <row r="2040" spans="1:15" x14ac:dyDescent="0.25">
      <c r="A2040" s="136" t="s">
        <v>1422</v>
      </c>
      <c r="B2040" s="136" t="s">
        <v>3096</v>
      </c>
      <c r="C2040" s="26">
        <v>4458</v>
      </c>
      <c r="D2040" s="26" t="s">
        <v>1434</v>
      </c>
      <c r="E2040" s="114">
        <v>273.7</v>
      </c>
      <c r="F2040" s="114">
        <v>0</v>
      </c>
      <c r="G2040" s="114">
        <v>0</v>
      </c>
      <c r="H2040" s="114">
        <v>0</v>
      </c>
      <c r="I2040" s="114">
        <v>0</v>
      </c>
      <c r="J2040" s="91">
        <f t="shared" si="104"/>
        <v>273.7</v>
      </c>
      <c r="K2040" s="118" t="str">
        <f>IFERROR(VLOOKUP(C2040,'CEDARS School FRPL'!$C$4:$H$2393,6,FALSE),"No")</f>
        <v>No</v>
      </c>
      <c r="L2040" s="118" t="str">
        <f>VLOOKUP(A2040,'District Data'!$A$2:$P$321,14,FALSE)</f>
        <v>Yes</v>
      </c>
      <c r="M2040" s="120" t="str">
        <f>IFERROR(IF(AND(VLOOKUP(C2040,'Package 218'!$D:$D,1,FALSE)=C2040,VLOOKUP(C2040,'Package 218'!$D:$F,3,FALSE)="Yes",VLOOKUP(A2040,'District Data'!$A$2:$O$321,14,FALSE)="Yes"),"Yes","No"),"No")</f>
        <v>No</v>
      </c>
      <c r="N2040" s="23" t="str">
        <f t="shared" si="105"/>
        <v>No</v>
      </c>
      <c r="O2040" s="131" t="str">
        <f t="shared" si="106"/>
        <v>No</v>
      </c>
    </row>
    <row r="2041" spans="1:15" x14ac:dyDescent="0.25">
      <c r="A2041" s="136" t="s">
        <v>1422</v>
      </c>
      <c r="B2041" s="136" t="s">
        <v>3096</v>
      </c>
      <c r="C2041" s="26">
        <v>4472</v>
      </c>
      <c r="D2041" s="26" t="s">
        <v>1435</v>
      </c>
      <c r="E2041" s="114">
        <v>400.19</v>
      </c>
      <c r="F2041" s="114">
        <v>0</v>
      </c>
      <c r="G2041" s="114">
        <v>0</v>
      </c>
      <c r="H2041" s="114">
        <v>0</v>
      </c>
      <c r="I2041" s="114">
        <v>0</v>
      </c>
      <c r="J2041" s="91">
        <f t="shared" si="104"/>
        <v>400.19</v>
      </c>
      <c r="K2041" s="118" t="str">
        <f>IFERROR(VLOOKUP(C2041,'CEDARS School FRPL'!$C$4:$H$2393,6,FALSE),"No")</f>
        <v>No</v>
      </c>
      <c r="L2041" s="118" t="str">
        <f>VLOOKUP(A2041,'District Data'!$A$2:$P$321,14,FALSE)</f>
        <v>Yes</v>
      </c>
      <c r="M2041" s="120" t="str">
        <f>IFERROR(IF(AND(VLOOKUP(C2041,'Package 218'!$D:$D,1,FALSE)=C2041,VLOOKUP(C2041,'Package 218'!$D:$F,3,FALSE)="Yes",VLOOKUP(A2041,'District Data'!$A$2:$O$321,14,FALSE)="Yes"),"Yes","No"),"No")</f>
        <v>No</v>
      </c>
      <c r="N2041" s="23" t="str">
        <f t="shared" si="105"/>
        <v>No</v>
      </c>
      <c r="O2041" s="131" t="str">
        <f t="shared" si="106"/>
        <v>No</v>
      </c>
    </row>
    <row r="2042" spans="1:15" x14ac:dyDescent="0.25">
      <c r="A2042" s="136" t="s">
        <v>1422</v>
      </c>
      <c r="B2042" s="136" t="s">
        <v>3096</v>
      </c>
      <c r="C2042" s="26">
        <v>4473</v>
      </c>
      <c r="D2042" s="26" t="s">
        <v>1436</v>
      </c>
      <c r="E2042" s="114">
        <v>485.44</v>
      </c>
      <c r="F2042" s="114">
        <v>0</v>
      </c>
      <c r="G2042" s="114">
        <v>0</v>
      </c>
      <c r="H2042" s="114">
        <v>0</v>
      </c>
      <c r="I2042" s="114">
        <v>0</v>
      </c>
      <c r="J2042" s="91">
        <f t="shared" si="104"/>
        <v>485.44</v>
      </c>
      <c r="K2042" s="118" t="str">
        <f>IFERROR(VLOOKUP(C2042,'CEDARS School FRPL'!$C$4:$H$2393,6,FALSE),"No")</f>
        <v>No</v>
      </c>
      <c r="L2042" s="118" t="str">
        <f>VLOOKUP(A2042,'District Data'!$A$2:$P$321,14,FALSE)</f>
        <v>Yes</v>
      </c>
      <c r="M2042" s="120" t="str">
        <f>IFERROR(IF(AND(VLOOKUP(C2042,'Package 218'!$D:$D,1,FALSE)=C2042,VLOOKUP(C2042,'Package 218'!$D:$F,3,FALSE)="Yes",VLOOKUP(A2042,'District Data'!$A$2:$O$321,14,FALSE)="Yes"),"Yes","No"),"No")</f>
        <v>No</v>
      </c>
      <c r="N2042" s="23" t="str">
        <f t="shared" si="105"/>
        <v>No</v>
      </c>
      <c r="O2042" s="131" t="str">
        <f t="shared" si="106"/>
        <v>No</v>
      </c>
    </row>
    <row r="2043" spans="1:15" x14ac:dyDescent="0.25">
      <c r="A2043" s="136" t="s">
        <v>1422</v>
      </c>
      <c r="B2043" s="136" t="s">
        <v>3096</v>
      </c>
      <c r="C2043" s="26">
        <v>5078</v>
      </c>
      <c r="D2043" s="26" t="s">
        <v>1437</v>
      </c>
      <c r="E2043" s="114">
        <v>484.86</v>
      </c>
      <c r="F2043" s="114">
        <v>0</v>
      </c>
      <c r="G2043" s="114">
        <v>20.369999999999997</v>
      </c>
      <c r="H2043" s="114">
        <v>0</v>
      </c>
      <c r="I2043" s="114">
        <v>0</v>
      </c>
      <c r="J2043" s="91">
        <f t="shared" si="104"/>
        <v>505.23</v>
      </c>
      <c r="K2043" s="118" t="str">
        <f>IFERROR(VLOOKUP(C2043,'CEDARS School FRPL'!$C$4:$H$2393,6,FALSE),"No")</f>
        <v>No</v>
      </c>
      <c r="L2043" s="118" t="str">
        <f>VLOOKUP(A2043,'District Data'!$A$2:$P$321,14,FALSE)</f>
        <v>Yes</v>
      </c>
      <c r="M2043" s="120" t="str">
        <f>IFERROR(IF(AND(VLOOKUP(C2043,'Package 218'!$D:$D,1,FALSE)=C2043,VLOOKUP(C2043,'Package 218'!$D:$F,3,FALSE)="Yes",VLOOKUP(A2043,'District Data'!$A$2:$O$321,14,FALSE)="Yes"),"Yes","No"),"No")</f>
        <v>No</v>
      </c>
      <c r="N2043" s="23" t="str">
        <f t="shared" si="105"/>
        <v>No</v>
      </c>
      <c r="O2043" s="131" t="str">
        <f t="shared" si="106"/>
        <v>No</v>
      </c>
    </row>
    <row r="2044" spans="1:15" x14ac:dyDescent="0.25">
      <c r="A2044" s="136" t="s">
        <v>1608</v>
      </c>
      <c r="B2044" s="136" t="s">
        <v>3135</v>
      </c>
      <c r="C2044" s="26">
        <v>2158</v>
      </c>
      <c r="D2044" s="26" t="s">
        <v>60</v>
      </c>
      <c r="E2044" s="114">
        <v>238.79</v>
      </c>
      <c r="F2044" s="114">
        <v>0</v>
      </c>
      <c r="G2044" s="114">
        <v>0</v>
      </c>
      <c r="H2044" s="114">
        <v>0</v>
      </c>
      <c r="I2044" s="114">
        <v>0</v>
      </c>
      <c r="J2044" s="91">
        <f t="shared" si="104"/>
        <v>238.79</v>
      </c>
      <c r="K2044" s="118" t="str">
        <f>IFERROR(VLOOKUP(C2044,'CEDARS School FRPL'!$C$4:$H$2393,6,FALSE),"No")</f>
        <v>No</v>
      </c>
      <c r="L2044" s="118" t="str">
        <f>VLOOKUP(A2044,'District Data'!$A$2:$P$321,14,FALSE)</f>
        <v>Yes</v>
      </c>
      <c r="M2044" s="120" t="str">
        <f>IFERROR(IF(AND(VLOOKUP(C2044,'Package 218'!$D:$D,1,FALSE)=C2044,VLOOKUP(C2044,'Package 218'!$D:$F,3,FALSE)="Yes",VLOOKUP(A2044,'District Data'!$A$2:$O$321,14,FALSE)="Yes"),"Yes","No"),"No")</f>
        <v>No</v>
      </c>
      <c r="N2044" s="23" t="str">
        <f t="shared" si="105"/>
        <v>No</v>
      </c>
      <c r="O2044" s="131" t="str">
        <f t="shared" si="106"/>
        <v>No</v>
      </c>
    </row>
    <row r="2045" spans="1:15" x14ac:dyDescent="0.25">
      <c r="A2045" s="136" t="s">
        <v>1608</v>
      </c>
      <c r="B2045" s="136" t="s">
        <v>3135</v>
      </c>
      <c r="C2045" s="26">
        <v>2468</v>
      </c>
      <c r="D2045" s="26" t="s">
        <v>1609</v>
      </c>
      <c r="E2045" s="114">
        <v>247.04</v>
      </c>
      <c r="F2045" s="114">
        <v>0</v>
      </c>
      <c r="G2045" s="114">
        <v>14.940000000000001</v>
      </c>
      <c r="H2045" s="114">
        <v>2.4</v>
      </c>
      <c r="I2045" s="114">
        <v>0</v>
      </c>
      <c r="J2045" s="91">
        <f t="shared" si="104"/>
        <v>264.38</v>
      </c>
      <c r="K2045" s="118" t="str">
        <f>IFERROR(VLOOKUP(C2045,'CEDARS School FRPL'!$C$4:$H$2393,6,FALSE),"No")</f>
        <v>No</v>
      </c>
      <c r="L2045" s="118" t="str">
        <f>VLOOKUP(A2045,'District Data'!$A$2:$P$321,14,FALSE)</f>
        <v>Yes</v>
      </c>
      <c r="M2045" s="120" t="str">
        <f>IFERROR(IF(AND(VLOOKUP(C2045,'Package 218'!$D:$D,1,FALSE)=C2045,VLOOKUP(C2045,'Package 218'!$D:$F,3,FALSE)="Yes",VLOOKUP(A2045,'District Data'!$A$2:$O$321,14,FALSE)="Yes"),"Yes","No"),"No")</f>
        <v>No</v>
      </c>
      <c r="N2045" s="23" t="str">
        <f t="shared" si="105"/>
        <v>No</v>
      </c>
      <c r="O2045" s="131" t="str">
        <f t="shared" si="106"/>
        <v>No</v>
      </c>
    </row>
    <row r="2046" spans="1:15" x14ac:dyDescent="0.25">
      <c r="A2046" s="136" t="s">
        <v>1608</v>
      </c>
      <c r="B2046" s="136" t="s">
        <v>3135</v>
      </c>
      <c r="C2046" s="26">
        <v>4486</v>
      </c>
      <c r="D2046" s="26" t="s">
        <v>382</v>
      </c>
      <c r="E2046" s="114">
        <v>426.45</v>
      </c>
      <c r="F2046" s="114">
        <v>0</v>
      </c>
      <c r="G2046" s="114">
        <v>0</v>
      </c>
      <c r="H2046" s="114">
        <v>0</v>
      </c>
      <c r="I2046" s="114">
        <v>0</v>
      </c>
      <c r="J2046" s="91">
        <f t="shared" si="104"/>
        <v>426.45</v>
      </c>
      <c r="K2046" s="118" t="str">
        <f>IFERROR(VLOOKUP(C2046,'CEDARS School FRPL'!$C$4:$H$2393,6,FALSE),"No")</f>
        <v>No</v>
      </c>
      <c r="L2046" s="118" t="str">
        <f>VLOOKUP(A2046,'District Data'!$A$2:$P$321,14,FALSE)</f>
        <v>Yes</v>
      </c>
      <c r="M2046" s="120" t="str">
        <f>IFERROR(IF(AND(VLOOKUP(C2046,'Package 218'!$D:$D,1,FALSE)=C2046,VLOOKUP(C2046,'Package 218'!$D:$F,3,FALSE)="Yes",VLOOKUP(A2046,'District Data'!$A$2:$O$321,14,FALSE)="Yes"),"Yes","No"),"No")</f>
        <v>No</v>
      </c>
      <c r="N2046" s="23" t="str">
        <f t="shared" si="105"/>
        <v>No</v>
      </c>
      <c r="O2046" s="131" t="str">
        <f t="shared" si="106"/>
        <v>No</v>
      </c>
    </row>
    <row r="2047" spans="1:15" x14ac:dyDescent="0.25">
      <c r="A2047" s="136" t="s">
        <v>771</v>
      </c>
      <c r="B2047" s="136" t="s">
        <v>3009</v>
      </c>
      <c r="C2047" s="26">
        <v>2406</v>
      </c>
      <c r="D2047" s="26" t="s">
        <v>772</v>
      </c>
      <c r="E2047" s="114">
        <v>553.72</v>
      </c>
      <c r="F2047" s="114">
        <v>13.5</v>
      </c>
      <c r="G2047" s="114">
        <v>0</v>
      </c>
      <c r="H2047" s="114">
        <v>0</v>
      </c>
      <c r="I2047" s="114">
        <v>0</v>
      </c>
      <c r="J2047" s="91">
        <f t="shared" si="104"/>
        <v>567.22</v>
      </c>
      <c r="K2047" s="118" t="str">
        <f>IFERROR(VLOOKUP(C2047,'CEDARS School FRPL'!$C$4:$H$2393,6,FALSE),"No")</f>
        <v>No</v>
      </c>
      <c r="L2047" s="118" t="str">
        <f>VLOOKUP(A2047,'District Data'!$A$2:$P$321,14,FALSE)</f>
        <v>Yes</v>
      </c>
      <c r="M2047" s="120" t="str">
        <f>IFERROR(IF(AND(VLOOKUP(C2047,'Package 218'!$D:$D,1,FALSE)=C2047,VLOOKUP(C2047,'Package 218'!$D:$F,3,FALSE)="Yes",VLOOKUP(A2047,'District Data'!$A$2:$O$321,14,FALSE)="Yes"),"Yes","No"),"No")</f>
        <v>No</v>
      </c>
      <c r="N2047" s="23" t="str">
        <f t="shared" si="105"/>
        <v>No</v>
      </c>
      <c r="O2047" s="131" t="str">
        <f t="shared" si="106"/>
        <v>No</v>
      </c>
    </row>
    <row r="2048" spans="1:15" x14ac:dyDescent="0.25">
      <c r="A2048" s="136" t="s">
        <v>1688</v>
      </c>
      <c r="B2048" s="136" t="s">
        <v>3147</v>
      </c>
      <c r="C2048" s="26">
        <v>1735</v>
      </c>
      <c r="D2048" s="26" t="s">
        <v>1689</v>
      </c>
      <c r="E2048" s="114">
        <v>38.03</v>
      </c>
      <c r="F2048" s="114">
        <v>0</v>
      </c>
      <c r="G2048" s="114">
        <v>0</v>
      </c>
      <c r="H2048" s="114">
        <v>6.3</v>
      </c>
      <c r="I2048" s="114">
        <v>0.48</v>
      </c>
      <c r="J2048" s="91">
        <f t="shared" si="104"/>
        <v>44.809999999999995</v>
      </c>
      <c r="K2048" s="118" t="str">
        <f>IFERROR(VLOOKUP(C2048,'CEDARS School FRPL'!$C$4:$H$2393,6,FALSE),"No")</f>
        <v>Yes</v>
      </c>
      <c r="L2048" s="118" t="str">
        <f>VLOOKUP(A2048,'District Data'!$A$2:$P$321,14,FALSE)</f>
        <v>Yes</v>
      </c>
      <c r="M2048" s="120" t="str">
        <f>IFERROR(IF(AND(VLOOKUP(C2048,'Package 218'!$D:$D,1,FALSE)=C2048,VLOOKUP(C2048,'Package 218'!$D:$F,3,FALSE)="Yes",VLOOKUP(A2048,'District Data'!$A$2:$O$321,14,FALSE)="Yes"),"Yes","No"),"No")</f>
        <v>Yes</v>
      </c>
      <c r="N2048" s="23" t="str">
        <f t="shared" si="105"/>
        <v>Yes</v>
      </c>
      <c r="O2048" s="131" t="str">
        <f t="shared" si="106"/>
        <v>Yes</v>
      </c>
    </row>
    <row r="2049" spans="1:15" x14ac:dyDescent="0.25">
      <c r="A2049" s="136" t="s">
        <v>1688</v>
      </c>
      <c r="B2049" s="136" t="s">
        <v>3147</v>
      </c>
      <c r="C2049" s="26">
        <v>2527</v>
      </c>
      <c r="D2049" s="26" t="s">
        <v>1690</v>
      </c>
      <c r="E2049" s="114">
        <v>454.31</v>
      </c>
      <c r="F2049" s="114">
        <v>32.93</v>
      </c>
      <c r="G2049" s="114">
        <v>0</v>
      </c>
      <c r="H2049" s="114">
        <v>0</v>
      </c>
      <c r="I2049" s="114">
        <v>0</v>
      </c>
      <c r="J2049" s="91">
        <f t="shared" si="104"/>
        <v>487.24</v>
      </c>
      <c r="K2049" s="118" t="str">
        <f>IFERROR(VLOOKUP(C2049,'CEDARS School FRPL'!$C$4:$H$2393,6,FALSE),"No")</f>
        <v>Yes</v>
      </c>
      <c r="L2049" s="118" t="str">
        <f>VLOOKUP(A2049,'District Data'!$A$2:$P$321,14,FALSE)</f>
        <v>Yes</v>
      </c>
      <c r="M2049" s="120" t="str">
        <f>IFERROR(IF(AND(VLOOKUP(C2049,'Package 218'!$D:$D,1,FALSE)=C2049,VLOOKUP(C2049,'Package 218'!$D:$F,3,FALSE)="Yes",VLOOKUP(A2049,'District Data'!$A$2:$O$321,14,FALSE)="Yes"),"Yes","No"),"No")</f>
        <v>Yes</v>
      </c>
      <c r="N2049" s="23" t="str">
        <f t="shared" si="105"/>
        <v>Yes</v>
      </c>
      <c r="O2049" s="131" t="str">
        <f t="shared" si="106"/>
        <v>Yes</v>
      </c>
    </row>
    <row r="2050" spans="1:15" x14ac:dyDescent="0.25">
      <c r="A2050" s="136" t="s">
        <v>1688</v>
      </c>
      <c r="B2050" s="136" t="s">
        <v>3147</v>
      </c>
      <c r="C2050" s="26">
        <v>3067</v>
      </c>
      <c r="D2050" s="26" t="s">
        <v>1691</v>
      </c>
      <c r="E2050" s="114">
        <v>490.61</v>
      </c>
      <c r="F2050" s="114">
        <v>0</v>
      </c>
      <c r="G2050" s="114">
        <v>0</v>
      </c>
      <c r="H2050" s="114">
        <v>0</v>
      </c>
      <c r="I2050" s="114">
        <v>0</v>
      </c>
      <c r="J2050" s="91">
        <f t="shared" si="104"/>
        <v>490.61</v>
      </c>
      <c r="K2050" s="118" t="str">
        <f>IFERROR(VLOOKUP(C2050,'CEDARS School FRPL'!$C$4:$H$2393,6,FALSE),"No")</f>
        <v>Yes</v>
      </c>
      <c r="L2050" s="118" t="str">
        <f>VLOOKUP(A2050,'District Data'!$A$2:$P$321,14,FALSE)</f>
        <v>Yes</v>
      </c>
      <c r="M2050" s="120" t="str">
        <f>IFERROR(IF(AND(VLOOKUP(C2050,'Package 218'!$D:$D,1,FALSE)=C2050,VLOOKUP(C2050,'Package 218'!$D:$F,3,FALSE)="Yes",VLOOKUP(A2050,'District Data'!$A$2:$O$321,14,FALSE)="Yes"),"Yes","No"),"No")</f>
        <v>Yes</v>
      </c>
      <c r="N2050" s="23" t="str">
        <f t="shared" si="105"/>
        <v>Yes</v>
      </c>
      <c r="O2050" s="131" t="str">
        <f t="shared" si="106"/>
        <v>Yes</v>
      </c>
    </row>
    <row r="2051" spans="1:15" x14ac:dyDescent="0.25">
      <c r="A2051" s="136" t="s">
        <v>1688</v>
      </c>
      <c r="B2051" s="136" t="s">
        <v>3147</v>
      </c>
      <c r="C2051" s="26">
        <v>3801</v>
      </c>
      <c r="D2051" s="26" t="s">
        <v>1692</v>
      </c>
      <c r="E2051" s="114">
        <v>512.30999999999995</v>
      </c>
      <c r="F2051" s="114">
        <v>0</v>
      </c>
      <c r="G2051" s="114">
        <v>0</v>
      </c>
      <c r="H2051" s="114">
        <v>0</v>
      </c>
      <c r="I2051" s="114">
        <v>0</v>
      </c>
      <c r="J2051" s="91">
        <f t="shared" si="104"/>
        <v>512.30999999999995</v>
      </c>
      <c r="K2051" s="118" t="str">
        <f>IFERROR(VLOOKUP(C2051,'CEDARS School FRPL'!$C$4:$H$2393,6,FALSE),"No")</f>
        <v>Yes</v>
      </c>
      <c r="L2051" s="118" t="str">
        <f>VLOOKUP(A2051,'District Data'!$A$2:$P$321,14,FALSE)</f>
        <v>Yes</v>
      </c>
      <c r="M2051" s="120" t="str">
        <f>IFERROR(IF(AND(VLOOKUP(C2051,'Package 218'!$D:$D,1,FALSE)=C2051,VLOOKUP(C2051,'Package 218'!$D:$F,3,FALSE)="Yes",VLOOKUP(A2051,'District Data'!$A$2:$O$321,14,FALSE)="Yes"),"Yes","No"),"No")</f>
        <v>Yes</v>
      </c>
      <c r="N2051" s="23" t="str">
        <f t="shared" si="105"/>
        <v>Yes</v>
      </c>
      <c r="O2051" s="131" t="str">
        <f t="shared" si="106"/>
        <v>Yes</v>
      </c>
    </row>
    <row r="2052" spans="1:15" x14ac:dyDescent="0.25">
      <c r="A2052" s="136" t="s">
        <v>1688</v>
      </c>
      <c r="B2052" s="136" t="s">
        <v>3147</v>
      </c>
      <c r="C2052" s="26">
        <v>4326</v>
      </c>
      <c r="D2052" s="26" t="s">
        <v>1693</v>
      </c>
      <c r="E2052" s="114">
        <v>500.92</v>
      </c>
      <c r="F2052" s="114">
        <v>0</v>
      </c>
      <c r="G2052" s="114">
        <v>76.989999999999995</v>
      </c>
      <c r="H2052" s="114">
        <v>0.4</v>
      </c>
      <c r="I2052" s="114">
        <v>0</v>
      </c>
      <c r="J2052" s="91">
        <f t="shared" ref="J2052:J2115" si="107">SUM(E2052:I2052)</f>
        <v>578.30999999999995</v>
      </c>
      <c r="K2052" s="118" t="str">
        <f>IFERROR(VLOOKUP(C2052,'CEDARS School FRPL'!$C$4:$H$2393,6,FALSE),"No")</f>
        <v>No</v>
      </c>
      <c r="L2052" s="118" t="str">
        <f>VLOOKUP(A2052,'District Data'!$A$2:$P$321,14,FALSE)</f>
        <v>Yes</v>
      </c>
      <c r="M2052" s="120" t="str">
        <f>IFERROR(IF(AND(VLOOKUP(C2052,'Package 218'!$D:$D,1,FALSE)=C2052,VLOOKUP(C2052,'Package 218'!$D:$F,3,FALSE)="Yes",VLOOKUP(A2052,'District Data'!$A$2:$O$321,14,FALSE)="Yes"),"Yes","No"),"No")</f>
        <v>No</v>
      </c>
      <c r="N2052" s="23" t="str">
        <f t="shared" ref="N2052:N2115" si="108">IF(AND(M2052="Yes",K2052="Yes"),"Yes","No")</f>
        <v>No</v>
      </c>
      <c r="O2052" s="131" t="str">
        <f t="shared" ref="O2052:O2115" si="109">TEXT(N2052, "Yes")</f>
        <v>No</v>
      </c>
    </row>
    <row r="2053" spans="1:15" x14ac:dyDescent="0.25">
      <c r="A2053" s="136" t="s">
        <v>2104</v>
      </c>
      <c r="B2053" s="136" t="s">
        <v>3192</v>
      </c>
      <c r="C2053" s="26">
        <v>2457</v>
      </c>
      <c r="D2053" s="26" t="s">
        <v>804</v>
      </c>
      <c r="E2053" s="114">
        <v>292.41000000000003</v>
      </c>
      <c r="F2053" s="114">
        <v>0</v>
      </c>
      <c r="G2053" s="114">
        <v>0</v>
      </c>
      <c r="H2053" s="114">
        <v>0</v>
      </c>
      <c r="I2053" s="114">
        <v>0</v>
      </c>
      <c r="J2053" s="91">
        <f t="shared" si="107"/>
        <v>292.41000000000003</v>
      </c>
      <c r="K2053" s="118" t="str">
        <f>IFERROR(VLOOKUP(C2053,'CEDARS School FRPL'!$C$4:$H$2393,6,FALSE),"No")</f>
        <v>Yes</v>
      </c>
      <c r="L2053" s="118" t="str">
        <f>VLOOKUP(A2053,'District Data'!$A$2:$P$321,14,FALSE)</f>
        <v>Yes</v>
      </c>
      <c r="M2053" s="120" t="str">
        <f>IFERROR(IF(AND(VLOOKUP(C2053,'Package 218'!$D:$D,1,FALSE)=C2053,VLOOKUP(C2053,'Package 218'!$D:$F,3,FALSE)="Yes",VLOOKUP(A2053,'District Data'!$A$2:$O$321,14,FALSE)="Yes"),"Yes","No"),"No")</f>
        <v>Yes</v>
      </c>
      <c r="N2053" s="23" t="str">
        <f t="shared" si="108"/>
        <v>Yes</v>
      </c>
      <c r="O2053" s="131" t="str">
        <f t="shared" si="109"/>
        <v>Yes</v>
      </c>
    </row>
    <row r="2054" spans="1:15" x14ac:dyDescent="0.25">
      <c r="A2054" s="136" t="s">
        <v>2104</v>
      </c>
      <c r="B2054" s="136" t="s">
        <v>3192</v>
      </c>
      <c r="C2054" s="26">
        <v>3509</v>
      </c>
      <c r="D2054" s="26" t="s">
        <v>2105</v>
      </c>
      <c r="E2054" s="114">
        <v>341.83</v>
      </c>
      <c r="F2054" s="114">
        <v>0</v>
      </c>
      <c r="G2054" s="114">
        <v>26.79</v>
      </c>
      <c r="H2054" s="114">
        <v>6.5</v>
      </c>
      <c r="I2054" s="114">
        <v>0</v>
      </c>
      <c r="J2054" s="91">
        <f t="shared" si="107"/>
        <v>375.12</v>
      </c>
      <c r="K2054" s="118" t="str">
        <f>IFERROR(VLOOKUP(C2054,'CEDARS School FRPL'!$C$4:$H$2393,6,FALSE),"No")</f>
        <v>No</v>
      </c>
      <c r="L2054" s="118" t="str">
        <f>VLOOKUP(A2054,'District Data'!$A$2:$P$321,14,FALSE)</f>
        <v>Yes</v>
      </c>
      <c r="M2054" s="120" t="str">
        <f>IFERROR(IF(AND(VLOOKUP(C2054,'Package 218'!$D:$D,1,FALSE)=C2054,VLOOKUP(C2054,'Package 218'!$D:$F,3,FALSE)="Yes",VLOOKUP(A2054,'District Data'!$A$2:$O$321,14,FALSE)="Yes"),"Yes","No"),"No")</f>
        <v>No</v>
      </c>
      <c r="N2054" s="23" t="str">
        <f t="shared" si="108"/>
        <v>No</v>
      </c>
      <c r="O2054" s="131" t="str">
        <f t="shared" si="109"/>
        <v>No</v>
      </c>
    </row>
    <row r="2055" spans="1:15" x14ac:dyDescent="0.25">
      <c r="A2055" s="136" t="s">
        <v>2104</v>
      </c>
      <c r="B2055" s="136" t="s">
        <v>3192</v>
      </c>
      <c r="C2055" s="26">
        <v>3795</v>
      </c>
      <c r="D2055" s="26" t="s">
        <v>2106</v>
      </c>
      <c r="E2055" s="114">
        <v>305.51</v>
      </c>
      <c r="F2055" s="114">
        <v>0</v>
      </c>
      <c r="G2055" s="114">
        <v>0</v>
      </c>
      <c r="H2055" s="114">
        <v>0</v>
      </c>
      <c r="I2055" s="114">
        <v>0</v>
      </c>
      <c r="J2055" s="91">
        <f t="shared" si="107"/>
        <v>305.51</v>
      </c>
      <c r="K2055" s="118" t="str">
        <f>IFERROR(VLOOKUP(C2055,'CEDARS School FRPL'!$C$4:$H$2393,6,FALSE),"No")</f>
        <v>Yes</v>
      </c>
      <c r="L2055" s="118" t="str">
        <f>VLOOKUP(A2055,'District Data'!$A$2:$P$321,14,FALSE)</f>
        <v>Yes</v>
      </c>
      <c r="M2055" s="120" t="str">
        <f>IFERROR(IF(AND(VLOOKUP(C2055,'Package 218'!$D:$D,1,FALSE)=C2055,VLOOKUP(C2055,'Package 218'!$D:$F,3,FALSE)="Yes",VLOOKUP(A2055,'District Data'!$A$2:$O$321,14,FALSE)="Yes"),"Yes","No"),"No")</f>
        <v>Yes</v>
      </c>
      <c r="N2055" s="23" t="str">
        <f t="shared" si="108"/>
        <v>Yes</v>
      </c>
      <c r="O2055" s="131" t="str">
        <f t="shared" si="109"/>
        <v>Yes</v>
      </c>
    </row>
    <row r="2056" spans="1:15" x14ac:dyDescent="0.25">
      <c r="A2056" s="136" t="s">
        <v>2104</v>
      </c>
      <c r="B2056" s="136" t="s">
        <v>3192</v>
      </c>
      <c r="C2056" s="26">
        <v>4238</v>
      </c>
      <c r="D2056" s="26" t="s">
        <v>2107</v>
      </c>
      <c r="E2056" s="114">
        <v>277.39</v>
      </c>
      <c r="F2056" s="114">
        <v>0</v>
      </c>
      <c r="G2056" s="114">
        <v>0</v>
      </c>
      <c r="H2056" s="114">
        <v>0</v>
      </c>
      <c r="I2056" s="114">
        <v>0</v>
      </c>
      <c r="J2056" s="91">
        <f t="shared" si="107"/>
        <v>277.39</v>
      </c>
      <c r="K2056" s="118" t="str">
        <f>IFERROR(VLOOKUP(C2056,'CEDARS School FRPL'!$C$4:$H$2393,6,FALSE),"No")</f>
        <v>Yes</v>
      </c>
      <c r="L2056" s="118" t="str">
        <f>VLOOKUP(A2056,'District Data'!$A$2:$P$321,14,FALSE)</f>
        <v>Yes</v>
      </c>
      <c r="M2056" s="120" t="str">
        <f>IFERROR(IF(AND(VLOOKUP(C2056,'Package 218'!$D:$D,1,FALSE)=C2056,VLOOKUP(C2056,'Package 218'!$D:$F,3,FALSE)="Yes",VLOOKUP(A2056,'District Data'!$A$2:$O$321,14,FALSE)="Yes"),"Yes","No"),"No")</f>
        <v>Yes</v>
      </c>
      <c r="N2056" s="23" t="str">
        <f t="shared" si="108"/>
        <v>Yes</v>
      </c>
      <c r="O2056" s="131" t="str">
        <f t="shared" si="109"/>
        <v>Yes</v>
      </c>
    </row>
    <row r="2057" spans="1:15" x14ac:dyDescent="0.25">
      <c r="A2057" s="136" t="s">
        <v>2411</v>
      </c>
      <c r="B2057" s="136" t="s">
        <v>3207</v>
      </c>
      <c r="C2057" s="26">
        <v>5496</v>
      </c>
      <c r="D2057" s="26" t="s">
        <v>2412</v>
      </c>
      <c r="E2057" s="114">
        <v>131.4</v>
      </c>
      <c r="F2057" s="114">
        <v>0</v>
      </c>
      <c r="G2057" s="114">
        <v>0</v>
      </c>
      <c r="H2057" s="114">
        <v>0</v>
      </c>
      <c r="I2057" s="114">
        <v>0</v>
      </c>
      <c r="J2057" s="91">
        <f t="shared" si="107"/>
        <v>131.4</v>
      </c>
      <c r="K2057" s="118" t="str">
        <f>IFERROR(VLOOKUP(C2057,'CEDARS School FRPL'!$C$4:$H$2393,6,FALSE),"No")</f>
        <v>Yes</v>
      </c>
      <c r="L2057" s="118" t="str">
        <f>VLOOKUP(A2057,'District Data'!$A$2:$P$321,14,FALSE)</f>
        <v>Yes</v>
      </c>
      <c r="M2057" s="120" t="str">
        <f>IFERROR(IF(AND(VLOOKUP(C2057,'Package 218'!$D:$D,1,FALSE)=C2057,VLOOKUP(C2057,'Package 218'!$D:$F,3,FALSE)="Yes",VLOOKUP(A2057,'District Data'!$A$2:$O$321,14,FALSE)="Yes"),"Yes","No"),"No")</f>
        <v>Yes</v>
      </c>
      <c r="N2057" s="23" t="str">
        <f t="shared" si="108"/>
        <v>Yes</v>
      </c>
      <c r="O2057" s="131" t="str">
        <f t="shared" si="109"/>
        <v>Yes</v>
      </c>
    </row>
    <row r="2058" spans="1:15" x14ac:dyDescent="0.25">
      <c r="A2058" s="136" t="s">
        <v>2204</v>
      </c>
      <c r="B2058" s="136" t="s">
        <v>3208</v>
      </c>
      <c r="C2058" s="26">
        <v>2893</v>
      </c>
      <c r="D2058" s="26" t="s">
        <v>2205</v>
      </c>
      <c r="E2058" s="114">
        <v>263.45</v>
      </c>
      <c r="F2058" s="114">
        <v>0</v>
      </c>
      <c r="G2058" s="114">
        <v>0</v>
      </c>
      <c r="H2058" s="114">
        <v>0</v>
      </c>
      <c r="I2058" s="114">
        <v>0</v>
      </c>
      <c r="J2058" s="91">
        <f t="shared" si="107"/>
        <v>263.45</v>
      </c>
      <c r="K2058" s="118" t="str">
        <f>IFERROR(VLOOKUP(C2058,'CEDARS School FRPL'!$C$4:$H$2393,6,FALSE),"No")</f>
        <v>Yes</v>
      </c>
      <c r="L2058" s="118" t="str">
        <f>VLOOKUP(A2058,'District Data'!$A$2:$P$321,14,FALSE)</f>
        <v>Yes</v>
      </c>
      <c r="M2058" s="120" t="str">
        <f>IFERROR(IF(AND(VLOOKUP(C2058,'Package 218'!$D:$D,1,FALSE)=C2058,VLOOKUP(C2058,'Package 218'!$D:$F,3,FALSE)="Yes",VLOOKUP(A2058,'District Data'!$A$2:$O$321,14,FALSE)="Yes"),"Yes","No"),"No")</f>
        <v>Yes</v>
      </c>
      <c r="N2058" s="23" t="str">
        <f t="shared" si="108"/>
        <v>Yes</v>
      </c>
      <c r="O2058" s="131" t="str">
        <f t="shared" si="109"/>
        <v>Yes</v>
      </c>
    </row>
    <row r="2059" spans="1:15" x14ac:dyDescent="0.25">
      <c r="A2059" s="136" t="s">
        <v>2204</v>
      </c>
      <c r="B2059" s="136" t="s">
        <v>3208</v>
      </c>
      <c r="C2059" s="26">
        <v>3467</v>
      </c>
      <c r="D2059" s="26" t="s">
        <v>2206</v>
      </c>
      <c r="E2059" s="114">
        <v>139.77000000000001</v>
      </c>
      <c r="F2059" s="114">
        <v>0</v>
      </c>
      <c r="G2059" s="114">
        <v>6.84</v>
      </c>
      <c r="H2059" s="114">
        <v>0</v>
      </c>
      <c r="I2059" s="114">
        <v>0</v>
      </c>
      <c r="J2059" s="91">
        <f t="shared" si="107"/>
        <v>146.61000000000001</v>
      </c>
      <c r="K2059" s="118" t="str">
        <f>IFERROR(VLOOKUP(C2059,'CEDARS School FRPL'!$C$4:$H$2393,6,FALSE),"No")</f>
        <v>Yes</v>
      </c>
      <c r="L2059" s="118" t="str">
        <f>VLOOKUP(A2059,'District Data'!$A$2:$P$321,14,FALSE)</f>
        <v>Yes</v>
      </c>
      <c r="M2059" s="120" t="str">
        <f>IFERROR(IF(AND(VLOOKUP(C2059,'Package 218'!$D:$D,1,FALSE)=C2059,VLOOKUP(C2059,'Package 218'!$D:$F,3,FALSE)="Yes",VLOOKUP(A2059,'District Data'!$A$2:$O$321,14,FALSE)="Yes"),"Yes","No"),"No")</f>
        <v>Yes</v>
      </c>
      <c r="N2059" s="23" t="str">
        <f t="shared" si="108"/>
        <v>Yes</v>
      </c>
      <c r="O2059" s="131" t="str">
        <f t="shared" si="109"/>
        <v>Yes</v>
      </c>
    </row>
    <row r="2060" spans="1:15" x14ac:dyDescent="0.25">
      <c r="A2060" s="136" t="s">
        <v>2475</v>
      </c>
      <c r="B2060" s="136" t="s">
        <v>2974</v>
      </c>
      <c r="C2060" s="26">
        <v>2278</v>
      </c>
      <c r="D2060" s="26" t="s">
        <v>2477</v>
      </c>
      <c r="E2060" s="114">
        <v>19</v>
      </c>
      <c r="F2060" s="114">
        <v>0</v>
      </c>
      <c r="G2060" s="114">
        <v>0</v>
      </c>
      <c r="H2060" s="114">
        <v>0</v>
      </c>
      <c r="I2060" s="114">
        <v>0</v>
      </c>
      <c r="J2060" s="91">
        <f t="shared" si="107"/>
        <v>19</v>
      </c>
      <c r="K2060" s="118" t="str">
        <f>IFERROR(VLOOKUP(C2060,'CEDARS School FRPL'!$C$4:$H$2393,6,FALSE),"No")</f>
        <v>Yes</v>
      </c>
      <c r="L2060" s="118" t="str">
        <f>VLOOKUP(A2060,'District Data'!$A$2:$P$321,14,FALSE)</f>
        <v>Yes</v>
      </c>
      <c r="M2060" s="120" t="str">
        <f>IFERROR(IF(AND(VLOOKUP(C2060,'Package 218'!$D:$D,1,FALSE)=C2060,VLOOKUP(C2060,'Package 218'!$D:$F,3,FALSE)="Yes",VLOOKUP(A2060,'District Data'!$A$2:$O$321,14,FALSE)="Yes"),"Yes","No"),"No")</f>
        <v>Yes</v>
      </c>
      <c r="N2060" s="23" t="str">
        <f t="shared" si="108"/>
        <v>Yes</v>
      </c>
      <c r="O2060" s="131" t="str">
        <f t="shared" si="109"/>
        <v>Yes</v>
      </c>
    </row>
    <row r="2061" spans="1:15" x14ac:dyDescent="0.25">
      <c r="A2061" s="26" t="s">
        <v>2221</v>
      </c>
      <c r="B2061" s="131" t="s">
        <v>3211</v>
      </c>
      <c r="C2061" s="26">
        <v>1772</v>
      </c>
      <c r="D2061" s="26" t="s">
        <v>3350</v>
      </c>
      <c r="E2061" s="114">
        <v>31.67</v>
      </c>
      <c r="F2061" s="114">
        <v>0</v>
      </c>
      <c r="G2061" s="114">
        <v>0</v>
      </c>
      <c r="H2061" s="114">
        <v>0</v>
      </c>
      <c r="I2061" s="114">
        <v>0</v>
      </c>
      <c r="J2061" s="91">
        <f t="shared" si="107"/>
        <v>31.67</v>
      </c>
      <c r="K2061" s="118" t="str">
        <f>IFERROR(VLOOKUP(C2061,'CEDARS School FRPL'!$C$4:$H$2393,6,FALSE),"No")</f>
        <v>No</v>
      </c>
      <c r="L2061" s="118" t="str">
        <f>VLOOKUP(A2061,'District Data'!$A$2:$P$321,14,FALSE)</f>
        <v>Yes</v>
      </c>
      <c r="M2061" s="120" t="str">
        <f>IFERROR(IF(AND(VLOOKUP(C2061,'Package 218'!$D:$D,1,FALSE)=C2061,VLOOKUP(C2061,'Package 218'!$D:$F,3,FALSE)="Yes",VLOOKUP(A2061,'District Data'!$A$2:$O$321,14,FALSE)="Yes"),"Yes","No"),"No")</f>
        <v>No</v>
      </c>
      <c r="N2061" s="23" t="str">
        <f t="shared" si="108"/>
        <v>No</v>
      </c>
      <c r="O2061" s="131" t="str">
        <f t="shared" si="109"/>
        <v>No</v>
      </c>
    </row>
    <row r="2062" spans="1:15" x14ac:dyDescent="0.25">
      <c r="A2062" s="136" t="s">
        <v>2221</v>
      </c>
      <c r="B2062" s="136" t="s">
        <v>3211</v>
      </c>
      <c r="C2062" s="26">
        <v>2074</v>
      </c>
      <c r="D2062" s="26" t="s">
        <v>2222</v>
      </c>
      <c r="E2062" s="114">
        <v>357.98</v>
      </c>
      <c r="F2062" s="114">
        <v>0</v>
      </c>
      <c r="G2062" s="114">
        <v>0</v>
      </c>
      <c r="H2062" s="114">
        <v>0</v>
      </c>
      <c r="I2062" s="114">
        <v>0</v>
      </c>
      <c r="J2062" s="91">
        <f t="shared" si="107"/>
        <v>357.98</v>
      </c>
      <c r="K2062" s="118" t="str">
        <f>IFERROR(VLOOKUP(C2062,'CEDARS School FRPL'!$C$4:$H$2393,6,FALSE),"No")</f>
        <v>Yes</v>
      </c>
      <c r="L2062" s="118" t="str">
        <f>VLOOKUP(A2062,'District Data'!$A$2:$P$321,14,FALSE)</f>
        <v>Yes</v>
      </c>
      <c r="M2062" s="120" t="str">
        <f>IFERROR(IF(AND(VLOOKUP(C2062,'Package 218'!$D:$D,1,FALSE)=C2062,VLOOKUP(C2062,'Package 218'!$D:$F,3,FALSE)="Yes",VLOOKUP(A2062,'District Data'!$A$2:$O$321,14,FALSE)="Yes"),"Yes","No"),"No")</f>
        <v>Yes</v>
      </c>
      <c r="N2062" s="23" t="str">
        <f t="shared" si="108"/>
        <v>Yes</v>
      </c>
      <c r="O2062" s="131" t="str">
        <f t="shared" si="109"/>
        <v>Yes</v>
      </c>
    </row>
    <row r="2063" spans="1:15" x14ac:dyDescent="0.25">
      <c r="A2063" s="136" t="s">
        <v>2221</v>
      </c>
      <c r="B2063" s="136" t="s">
        <v>3211</v>
      </c>
      <c r="C2063" s="26">
        <v>2078</v>
      </c>
      <c r="D2063" s="26" t="s">
        <v>2223</v>
      </c>
      <c r="E2063" s="114">
        <v>518.74</v>
      </c>
      <c r="F2063" s="114">
        <v>0</v>
      </c>
      <c r="G2063" s="114">
        <v>0</v>
      </c>
      <c r="H2063" s="114">
        <v>0</v>
      </c>
      <c r="I2063" s="114">
        <v>0</v>
      </c>
      <c r="J2063" s="91">
        <f t="shared" si="107"/>
        <v>518.74</v>
      </c>
      <c r="K2063" s="118" t="str">
        <f>IFERROR(VLOOKUP(C2063,'CEDARS School FRPL'!$C$4:$H$2393,6,FALSE),"No")</f>
        <v>Yes</v>
      </c>
      <c r="L2063" s="118" t="str">
        <f>VLOOKUP(A2063,'District Data'!$A$2:$P$321,14,FALSE)</f>
        <v>Yes</v>
      </c>
      <c r="M2063" s="120" t="str">
        <f>IFERROR(IF(AND(VLOOKUP(C2063,'Package 218'!$D:$D,1,FALSE)=C2063,VLOOKUP(C2063,'Package 218'!$D:$F,3,FALSE)="Yes",VLOOKUP(A2063,'District Data'!$A$2:$O$321,14,FALSE)="Yes"),"Yes","No"),"No")</f>
        <v>Yes</v>
      </c>
      <c r="N2063" s="23" t="str">
        <f t="shared" si="108"/>
        <v>Yes</v>
      </c>
      <c r="O2063" s="131" t="str">
        <f t="shared" si="109"/>
        <v>Yes</v>
      </c>
    </row>
    <row r="2064" spans="1:15" x14ac:dyDescent="0.25">
      <c r="A2064" s="136" t="s">
        <v>2221</v>
      </c>
      <c r="B2064" s="136" t="s">
        <v>3211</v>
      </c>
      <c r="C2064" s="26">
        <v>2159</v>
      </c>
      <c r="D2064" s="26" t="s">
        <v>2224</v>
      </c>
      <c r="E2064" s="114">
        <v>467.42</v>
      </c>
      <c r="F2064" s="114">
        <v>0</v>
      </c>
      <c r="G2064" s="114">
        <v>0</v>
      </c>
      <c r="H2064" s="114">
        <v>0</v>
      </c>
      <c r="I2064" s="114">
        <v>0</v>
      </c>
      <c r="J2064" s="91">
        <f t="shared" si="107"/>
        <v>467.42</v>
      </c>
      <c r="K2064" s="118" t="str">
        <f>IFERROR(VLOOKUP(C2064,'CEDARS School FRPL'!$C$4:$H$2393,6,FALSE),"No")</f>
        <v>No</v>
      </c>
      <c r="L2064" s="118" t="str">
        <f>VLOOKUP(A2064,'District Data'!$A$2:$P$321,14,FALSE)</f>
        <v>Yes</v>
      </c>
      <c r="M2064" s="120" t="str">
        <f>IFERROR(IF(AND(VLOOKUP(C2064,'Package 218'!$D:$D,1,FALSE)=C2064,VLOOKUP(C2064,'Package 218'!$D:$F,3,FALSE)="Yes",VLOOKUP(A2064,'District Data'!$A$2:$O$321,14,FALSE)="Yes"),"Yes","No"),"No")</f>
        <v>No</v>
      </c>
      <c r="N2064" s="23" t="str">
        <f t="shared" si="108"/>
        <v>No</v>
      </c>
      <c r="O2064" s="131" t="str">
        <f t="shared" si="109"/>
        <v>No</v>
      </c>
    </row>
    <row r="2065" spans="1:15" x14ac:dyDescent="0.25">
      <c r="A2065" s="136" t="s">
        <v>2221</v>
      </c>
      <c r="B2065" s="136" t="s">
        <v>3211</v>
      </c>
      <c r="C2065" s="26">
        <v>2528</v>
      </c>
      <c r="D2065" s="26" t="s">
        <v>2225</v>
      </c>
      <c r="E2065" s="114">
        <v>458.4</v>
      </c>
      <c r="F2065" s="114">
        <v>0</v>
      </c>
      <c r="G2065" s="114">
        <v>0</v>
      </c>
      <c r="H2065" s="114">
        <v>0</v>
      </c>
      <c r="I2065" s="114">
        <v>0</v>
      </c>
      <c r="J2065" s="91">
        <f t="shared" si="107"/>
        <v>458.4</v>
      </c>
      <c r="K2065" s="118" t="str">
        <f>IFERROR(VLOOKUP(C2065,'CEDARS School FRPL'!$C$4:$H$2393,6,FALSE),"No")</f>
        <v>Yes</v>
      </c>
      <c r="L2065" s="118" t="str">
        <f>VLOOKUP(A2065,'District Data'!$A$2:$P$321,14,FALSE)</f>
        <v>Yes</v>
      </c>
      <c r="M2065" s="120" t="str">
        <f>IFERROR(IF(AND(VLOOKUP(C2065,'Package 218'!$D:$D,1,FALSE)=C2065,VLOOKUP(C2065,'Package 218'!$D:$F,3,FALSE)="Yes",VLOOKUP(A2065,'District Data'!$A$2:$O$321,14,FALSE)="Yes"),"Yes","No"),"No")</f>
        <v>Yes</v>
      </c>
      <c r="N2065" s="23" t="str">
        <f t="shared" si="108"/>
        <v>Yes</v>
      </c>
      <c r="O2065" s="131" t="str">
        <f t="shared" si="109"/>
        <v>Yes</v>
      </c>
    </row>
    <row r="2066" spans="1:15" x14ac:dyDescent="0.25">
      <c r="A2066" s="136" t="s">
        <v>2221</v>
      </c>
      <c r="B2066" s="136" t="s">
        <v>3211</v>
      </c>
      <c r="C2066" s="26">
        <v>2780</v>
      </c>
      <c r="D2066" s="26" t="s">
        <v>1539</v>
      </c>
      <c r="E2066" s="114">
        <v>571.72</v>
      </c>
      <c r="F2066" s="114">
        <v>0</v>
      </c>
      <c r="G2066" s="114">
        <v>0</v>
      </c>
      <c r="H2066" s="114">
        <v>0</v>
      </c>
      <c r="I2066" s="114">
        <v>0</v>
      </c>
      <c r="J2066" s="91">
        <f t="shared" si="107"/>
        <v>571.72</v>
      </c>
      <c r="K2066" s="118" t="str">
        <f>IFERROR(VLOOKUP(C2066,'CEDARS School FRPL'!$C$4:$H$2393,6,FALSE),"No")</f>
        <v>Yes</v>
      </c>
      <c r="L2066" s="118" t="str">
        <f>VLOOKUP(A2066,'District Data'!$A$2:$P$321,14,FALSE)</f>
        <v>Yes</v>
      </c>
      <c r="M2066" s="120" t="str">
        <f>IFERROR(IF(AND(VLOOKUP(C2066,'Package 218'!$D:$D,1,FALSE)=C2066,VLOOKUP(C2066,'Package 218'!$D:$F,3,FALSE)="Yes",VLOOKUP(A2066,'District Data'!$A$2:$O$321,14,FALSE)="Yes"),"Yes","No"),"No")</f>
        <v>Yes</v>
      </c>
      <c r="N2066" s="23" t="str">
        <f t="shared" si="108"/>
        <v>Yes</v>
      </c>
      <c r="O2066" s="131" t="str">
        <f t="shared" si="109"/>
        <v>Yes</v>
      </c>
    </row>
    <row r="2067" spans="1:15" x14ac:dyDescent="0.25">
      <c r="A2067" s="136" t="s">
        <v>2221</v>
      </c>
      <c r="B2067" s="136" t="s">
        <v>3211</v>
      </c>
      <c r="C2067" s="26">
        <v>3468</v>
      </c>
      <c r="D2067" s="26" t="s">
        <v>2226</v>
      </c>
      <c r="E2067" s="114">
        <v>1388.13</v>
      </c>
      <c r="F2067" s="114">
        <v>0</v>
      </c>
      <c r="G2067" s="114">
        <v>111.19</v>
      </c>
      <c r="H2067" s="114">
        <v>0</v>
      </c>
      <c r="I2067" s="114">
        <v>0</v>
      </c>
      <c r="J2067" s="91">
        <f t="shared" si="107"/>
        <v>1499.3200000000002</v>
      </c>
      <c r="K2067" s="118" t="str">
        <f>IFERROR(VLOOKUP(C2067,'CEDARS School FRPL'!$C$4:$H$2393,6,FALSE),"No")</f>
        <v>Yes</v>
      </c>
      <c r="L2067" s="118" t="str">
        <f>VLOOKUP(A2067,'District Data'!$A$2:$P$321,14,FALSE)</f>
        <v>Yes</v>
      </c>
      <c r="M2067" s="120" t="str">
        <f>IFERROR(IF(AND(VLOOKUP(C2067,'Package 218'!$D:$D,1,FALSE)=C2067,VLOOKUP(C2067,'Package 218'!$D:$F,3,FALSE)="Yes",VLOOKUP(A2067,'District Data'!$A$2:$O$321,14,FALSE)="Yes"),"Yes","No"),"No")</f>
        <v>Yes</v>
      </c>
      <c r="N2067" s="23" t="str">
        <f t="shared" si="108"/>
        <v>Yes</v>
      </c>
      <c r="O2067" s="131" t="str">
        <f t="shared" si="109"/>
        <v>Yes</v>
      </c>
    </row>
    <row r="2068" spans="1:15" x14ac:dyDescent="0.25">
      <c r="A2068" s="136" t="s">
        <v>2221</v>
      </c>
      <c r="B2068" s="136" t="s">
        <v>3211</v>
      </c>
      <c r="C2068" s="26">
        <v>3510</v>
      </c>
      <c r="D2068" s="26" t="s">
        <v>2227</v>
      </c>
      <c r="E2068" s="114">
        <v>536.64</v>
      </c>
      <c r="F2068" s="114">
        <v>0</v>
      </c>
      <c r="G2068" s="114">
        <v>0</v>
      </c>
      <c r="H2068" s="114">
        <v>0</v>
      </c>
      <c r="I2068" s="114">
        <v>0</v>
      </c>
      <c r="J2068" s="91">
        <f t="shared" si="107"/>
        <v>536.64</v>
      </c>
      <c r="K2068" s="118" t="str">
        <f>IFERROR(VLOOKUP(C2068,'CEDARS School FRPL'!$C$4:$H$2393,6,FALSE),"No")</f>
        <v>Yes</v>
      </c>
      <c r="L2068" s="118" t="str">
        <f>VLOOKUP(A2068,'District Data'!$A$2:$P$321,14,FALSE)</f>
        <v>Yes</v>
      </c>
      <c r="M2068" s="120" t="str">
        <f>IFERROR(IF(AND(VLOOKUP(C2068,'Package 218'!$D:$D,1,FALSE)=C2068,VLOOKUP(C2068,'Package 218'!$D:$F,3,FALSE)="Yes",VLOOKUP(A2068,'District Data'!$A$2:$O$321,14,FALSE)="Yes"),"Yes","No"),"No")</f>
        <v>Yes</v>
      </c>
      <c r="N2068" s="23" t="str">
        <f t="shared" si="108"/>
        <v>Yes</v>
      </c>
      <c r="O2068" s="131" t="str">
        <f t="shared" si="109"/>
        <v>Yes</v>
      </c>
    </row>
    <row r="2069" spans="1:15" x14ac:dyDescent="0.25">
      <c r="A2069" s="136" t="s">
        <v>2221</v>
      </c>
      <c r="B2069" s="136" t="s">
        <v>3211</v>
      </c>
      <c r="C2069" s="26">
        <v>3728</v>
      </c>
      <c r="D2069" s="26" t="s">
        <v>2228</v>
      </c>
      <c r="E2069" s="114">
        <v>350.5</v>
      </c>
      <c r="F2069" s="114">
        <v>0</v>
      </c>
      <c r="G2069" s="114">
        <v>0</v>
      </c>
      <c r="H2069" s="114">
        <v>0</v>
      </c>
      <c r="I2069" s="114">
        <v>0</v>
      </c>
      <c r="J2069" s="91">
        <f t="shared" si="107"/>
        <v>350.5</v>
      </c>
      <c r="K2069" s="118" t="str">
        <f>IFERROR(VLOOKUP(C2069,'CEDARS School FRPL'!$C$4:$H$2393,6,FALSE),"No")</f>
        <v>Yes</v>
      </c>
      <c r="L2069" s="118" t="str">
        <f>VLOOKUP(A2069,'District Data'!$A$2:$P$321,14,FALSE)</f>
        <v>Yes</v>
      </c>
      <c r="M2069" s="120" t="str">
        <f>IFERROR(IF(AND(VLOOKUP(C2069,'Package 218'!$D:$D,1,FALSE)=C2069,VLOOKUP(C2069,'Package 218'!$D:$F,3,FALSE)="Yes",VLOOKUP(A2069,'District Data'!$A$2:$O$321,14,FALSE)="Yes"),"Yes","No"),"No")</f>
        <v>Yes</v>
      </c>
      <c r="N2069" s="23" t="str">
        <f t="shared" si="108"/>
        <v>Yes</v>
      </c>
      <c r="O2069" s="131" t="str">
        <f t="shared" si="109"/>
        <v>Yes</v>
      </c>
    </row>
    <row r="2070" spans="1:15" x14ac:dyDescent="0.25">
      <c r="A2070" s="136" t="s">
        <v>2221</v>
      </c>
      <c r="B2070" s="136" t="s">
        <v>3211</v>
      </c>
      <c r="C2070" s="26">
        <v>4071</v>
      </c>
      <c r="D2070" s="26" t="s">
        <v>1544</v>
      </c>
      <c r="E2070" s="114">
        <v>189.61</v>
      </c>
      <c r="F2070" s="114">
        <v>0</v>
      </c>
      <c r="G2070" s="114">
        <v>1.22</v>
      </c>
      <c r="H2070" s="114">
        <v>0</v>
      </c>
      <c r="I2070" s="114">
        <v>0</v>
      </c>
      <c r="J2070" s="91">
        <f t="shared" si="107"/>
        <v>190.83</v>
      </c>
      <c r="K2070" s="118" t="str">
        <f>IFERROR(VLOOKUP(C2070,'CEDARS School FRPL'!$C$4:$H$2393,6,FALSE),"No")</f>
        <v>Yes</v>
      </c>
      <c r="L2070" s="118" t="str">
        <f>VLOOKUP(A2070,'District Data'!$A$2:$P$321,14,FALSE)</f>
        <v>Yes</v>
      </c>
      <c r="M2070" s="120" t="str">
        <f>IFERROR(IF(AND(VLOOKUP(C2070,'Package 218'!$D:$D,1,FALSE)=C2070,VLOOKUP(C2070,'Package 218'!$D:$F,3,FALSE)="Yes",VLOOKUP(A2070,'District Data'!$A$2:$O$321,14,FALSE)="Yes"),"Yes","No"),"No")</f>
        <v>Yes</v>
      </c>
      <c r="N2070" s="23" t="str">
        <f t="shared" si="108"/>
        <v>Yes</v>
      </c>
      <c r="O2070" s="131" t="str">
        <f t="shared" si="109"/>
        <v>Yes</v>
      </c>
    </row>
    <row r="2071" spans="1:15" x14ac:dyDescent="0.25">
      <c r="A2071" s="136" t="s">
        <v>2221</v>
      </c>
      <c r="B2071" s="136" t="s">
        <v>3211</v>
      </c>
      <c r="C2071" s="26">
        <v>5337</v>
      </c>
      <c r="D2071" s="26" t="s">
        <v>2229</v>
      </c>
      <c r="E2071" s="114">
        <v>111.14</v>
      </c>
      <c r="F2071" s="114">
        <v>0</v>
      </c>
      <c r="G2071" s="114">
        <v>0</v>
      </c>
      <c r="H2071" s="114">
        <v>0</v>
      </c>
      <c r="I2071" s="114">
        <v>6.3699999999999992</v>
      </c>
      <c r="J2071" s="91">
        <f t="shared" si="107"/>
        <v>117.51</v>
      </c>
      <c r="K2071" s="118" t="str">
        <f>IFERROR(VLOOKUP(C2071,'CEDARS School FRPL'!$C$4:$H$2393,6,FALSE),"No")</f>
        <v>No</v>
      </c>
      <c r="L2071" s="118" t="str">
        <f>VLOOKUP(A2071,'District Data'!$A$2:$P$321,14,FALSE)</f>
        <v>Yes</v>
      </c>
      <c r="M2071" s="120" t="str">
        <f>IFERROR(IF(AND(VLOOKUP(C2071,'Package 218'!$D:$D,1,FALSE)=C2071,VLOOKUP(C2071,'Package 218'!$D:$F,3,FALSE)="Yes",VLOOKUP(A2071,'District Data'!$A$2:$O$321,14,FALSE)="Yes"),"Yes","No"),"No")</f>
        <v>No</v>
      </c>
      <c r="N2071" s="23" t="str">
        <f t="shared" si="108"/>
        <v>No</v>
      </c>
      <c r="O2071" s="131" t="str">
        <f t="shared" si="109"/>
        <v>No</v>
      </c>
    </row>
    <row r="2072" spans="1:15" x14ac:dyDescent="0.25">
      <c r="A2072" s="136" t="s">
        <v>2221</v>
      </c>
      <c r="B2072" s="136" t="s">
        <v>3211</v>
      </c>
      <c r="C2072" s="26">
        <v>5636</v>
      </c>
      <c r="D2072" s="26" t="s">
        <v>2850</v>
      </c>
      <c r="E2072" s="114">
        <v>105.04</v>
      </c>
      <c r="F2072" s="114">
        <v>0</v>
      </c>
      <c r="G2072" s="114">
        <v>7.49</v>
      </c>
      <c r="H2072" s="114">
        <v>0</v>
      </c>
      <c r="I2072" s="114">
        <v>0</v>
      </c>
      <c r="J2072" s="91">
        <f t="shared" si="107"/>
        <v>112.53</v>
      </c>
      <c r="K2072" s="118" t="str">
        <f>IFERROR(VLOOKUP(C2072,'CEDARS School FRPL'!$C$4:$H$2393,6,FALSE),"No")</f>
        <v>Yes</v>
      </c>
      <c r="L2072" s="118" t="str">
        <f>VLOOKUP(A2072,'District Data'!$A$2:$P$321,14,FALSE)</f>
        <v>Yes</v>
      </c>
      <c r="M2072" s="120" t="str">
        <f>IFERROR(IF(AND(VLOOKUP(C2072,'Package 218'!$D:$D,1,FALSE)=C2072,VLOOKUP(C2072,'Package 218'!$D:$F,3,FALSE)="Yes",VLOOKUP(A2072,'District Data'!$A$2:$O$321,14,FALSE)="Yes"),"Yes","No"),"No")</f>
        <v>Yes</v>
      </c>
      <c r="N2072" s="23" t="str">
        <f t="shared" si="108"/>
        <v>Yes</v>
      </c>
      <c r="O2072" s="131" t="str">
        <f t="shared" si="109"/>
        <v>Yes</v>
      </c>
    </row>
    <row r="2073" spans="1:15" x14ac:dyDescent="0.25">
      <c r="A2073" s="136" t="s">
        <v>390</v>
      </c>
      <c r="B2073" s="136" t="s">
        <v>2953</v>
      </c>
      <c r="C2073" s="26">
        <v>2114</v>
      </c>
      <c r="D2073" s="26" t="s">
        <v>391</v>
      </c>
      <c r="E2073" s="114">
        <v>650.39</v>
      </c>
      <c r="F2073" s="114">
        <v>15.3</v>
      </c>
      <c r="G2073" s="114">
        <v>0</v>
      </c>
      <c r="H2073" s="114">
        <v>0</v>
      </c>
      <c r="I2073" s="114">
        <v>0</v>
      </c>
      <c r="J2073" s="91">
        <f t="shared" si="107"/>
        <v>665.68999999999994</v>
      </c>
      <c r="K2073" s="118" t="str">
        <f>IFERROR(VLOOKUP(C2073,'CEDARS School FRPL'!$C$4:$H$2393,6,FALSE),"No")</f>
        <v>Yes</v>
      </c>
      <c r="L2073" s="118" t="str">
        <f>VLOOKUP(A2073,'District Data'!$A$2:$P$321,14,FALSE)</f>
        <v>Yes</v>
      </c>
      <c r="M2073" s="120" t="str">
        <f>IFERROR(IF(AND(VLOOKUP(C2073,'Package 218'!$D:$D,1,FALSE)=C2073,VLOOKUP(C2073,'Package 218'!$D:$F,3,FALSE)="Yes",VLOOKUP(A2073,'District Data'!$A$2:$O$321,14,FALSE)="Yes"),"Yes","No"),"No")</f>
        <v>Yes</v>
      </c>
      <c r="N2073" s="23" t="str">
        <f t="shared" si="108"/>
        <v>Yes</v>
      </c>
      <c r="O2073" s="131" t="str">
        <f t="shared" si="109"/>
        <v>Yes</v>
      </c>
    </row>
    <row r="2074" spans="1:15" x14ac:dyDescent="0.25">
      <c r="A2074" s="136" t="s">
        <v>390</v>
      </c>
      <c r="B2074" s="136" t="s">
        <v>2953</v>
      </c>
      <c r="C2074" s="26">
        <v>3541</v>
      </c>
      <c r="D2074" s="26" t="s">
        <v>392</v>
      </c>
      <c r="E2074" s="114">
        <v>346.84</v>
      </c>
      <c r="F2074" s="114">
        <v>0</v>
      </c>
      <c r="G2074" s="114">
        <v>0</v>
      </c>
      <c r="H2074" s="114">
        <v>0</v>
      </c>
      <c r="I2074" s="114">
        <v>0</v>
      </c>
      <c r="J2074" s="91">
        <f t="shared" si="107"/>
        <v>346.84</v>
      </c>
      <c r="K2074" s="118" t="str">
        <f>IFERROR(VLOOKUP(C2074,'CEDARS School FRPL'!$C$4:$H$2393,6,FALSE),"No")</f>
        <v>Yes</v>
      </c>
      <c r="L2074" s="118" t="str">
        <f>VLOOKUP(A2074,'District Data'!$A$2:$P$321,14,FALSE)</f>
        <v>Yes</v>
      </c>
      <c r="M2074" s="120" t="str">
        <f>IFERROR(IF(AND(VLOOKUP(C2074,'Package 218'!$D:$D,1,FALSE)=C2074,VLOOKUP(C2074,'Package 218'!$D:$F,3,FALSE)="Yes",VLOOKUP(A2074,'District Data'!$A$2:$O$321,14,FALSE)="Yes"),"Yes","No"),"No")</f>
        <v>Yes</v>
      </c>
      <c r="N2074" s="23" t="str">
        <f t="shared" si="108"/>
        <v>Yes</v>
      </c>
      <c r="O2074" s="131" t="str">
        <f t="shared" si="109"/>
        <v>Yes</v>
      </c>
    </row>
    <row r="2075" spans="1:15" x14ac:dyDescent="0.25">
      <c r="A2075" s="136" t="s">
        <v>390</v>
      </c>
      <c r="B2075" s="136" t="s">
        <v>2953</v>
      </c>
      <c r="C2075" s="26">
        <v>5362</v>
      </c>
      <c r="D2075" s="26" t="s">
        <v>393</v>
      </c>
      <c r="E2075" s="114">
        <v>431.79</v>
      </c>
      <c r="F2075" s="114">
        <v>0</v>
      </c>
      <c r="G2075" s="114">
        <v>39.22</v>
      </c>
      <c r="H2075" s="114">
        <v>0</v>
      </c>
      <c r="I2075" s="114">
        <v>0</v>
      </c>
      <c r="J2075" s="91">
        <f t="shared" si="107"/>
        <v>471.01</v>
      </c>
      <c r="K2075" s="118" t="str">
        <f>IFERROR(VLOOKUP(C2075,'CEDARS School FRPL'!$C$4:$H$2393,6,FALSE),"No")</f>
        <v>Yes</v>
      </c>
      <c r="L2075" s="118" t="str">
        <f>VLOOKUP(A2075,'District Data'!$A$2:$P$321,14,FALSE)</f>
        <v>Yes</v>
      </c>
      <c r="M2075" s="120" t="str">
        <f>IFERROR(IF(AND(VLOOKUP(C2075,'Package 218'!$D:$D,1,FALSE)=C2075,VLOOKUP(C2075,'Package 218'!$D:$F,3,FALSE)="Yes",VLOOKUP(A2075,'District Data'!$A$2:$O$321,14,FALSE)="Yes"),"Yes","No"),"No")</f>
        <v>Yes</v>
      </c>
      <c r="N2075" s="23" t="str">
        <f t="shared" si="108"/>
        <v>Yes</v>
      </c>
      <c r="O2075" s="131" t="str">
        <f t="shared" si="109"/>
        <v>Yes</v>
      </c>
    </row>
    <row r="2076" spans="1:15" x14ac:dyDescent="0.25">
      <c r="A2076" s="136" t="s">
        <v>2129</v>
      </c>
      <c r="B2076" s="136" t="s">
        <v>3197</v>
      </c>
      <c r="C2076" s="26">
        <v>2160</v>
      </c>
      <c r="D2076" s="26" t="s">
        <v>2130</v>
      </c>
      <c r="E2076" s="114">
        <v>224.92</v>
      </c>
      <c r="F2076" s="114">
        <v>8.1999999999999993</v>
      </c>
      <c r="G2076" s="114">
        <v>2.74</v>
      </c>
      <c r="H2076" s="114">
        <v>0</v>
      </c>
      <c r="I2076" s="114">
        <v>0</v>
      </c>
      <c r="J2076" s="91">
        <f t="shared" si="107"/>
        <v>235.85999999999999</v>
      </c>
      <c r="K2076" s="118" t="str">
        <f>IFERROR(VLOOKUP(C2076,'CEDARS School FRPL'!$C$4:$H$2393,6,FALSE),"No")</f>
        <v>Yes</v>
      </c>
      <c r="L2076" s="118" t="str">
        <f>VLOOKUP(A2076,'District Data'!$A$2:$P$321,14,FALSE)</f>
        <v>Yes</v>
      </c>
      <c r="M2076" s="120" t="str">
        <f>IFERROR(IF(AND(VLOOKUP(C2076,'Package 218'!$D:$D,1,FALSE)=C2076,VLOOKUP(C2076,'Package 218'!$D:$F,3,FALSE)="Yes",VLOOKUP(A2076,'District Data'!$A$2:$O$321,14,FALSE)="Yes"),"Yes","No"),"No")</f>
        <v>Yes</v>
      </c>
      <c r="N2076" s="23" t="str">
        <f t="shared" si="108"/>
        <v>Yes</v>
      </c>
      <c r="O2076" s="131" t="str">
        <f t="shared" si="109"/>
        <v>Yes</v>
      </c>
    </row>
    <row r="2077" spans="1:15" x14ac:dyDescent="0.25">
      <c r="A2077" s="136" t="s">
        <v>401</v>
      </c>
      <c r="B2077" s="136" t="s">
        <v>2956</v>
      </c>
      <c r="C2077" s="26">
        <v>3012</v>
      </c>
      <c r="D2077" s="26" t="s">
        <v>402</v>
      </c>
      <c r="E2077" s="114">
        <v>182.07</v>
      </c>
      <c r="F2077" s="114">
        <v>0</v>
      </c>
      <c r="G2077" s="114">
        <v>0</v>
      </c>
      <c r="H2077" s="114">
        <v>0</v>
      </c>
      <c r="I2077" s="114">
        <v>0</v>
      </c>
      <c r="J2077" s="91">
        <f t="shared" si="107"/>
        <v>182.07</v>
      </c>
      <c r="K2077" s="118" t="str">
        <f>IFERROR(VLOOKUP(C2077,'CEDARS School FRPL'!$C$4:$H$2393,6,FALSE),"No")</f>
        <v>Yes</v>
      </c>
      <c r="L2077" s="118" t="str">
        <f>VLOOKUP(A2077,'District Data'!$A$2:$P$321,14,FALSE)</f>
        <v>Yes</v>
      </c>
      <c r="M2077" s="120" t="str">
        <f>IFERROR(IF(AND(VLOOKUP(C2077,'Package 218'!$D:$D,1,FALSE)=C2077,VLOOKUP(C2077,'Package 218'!$D:$F,3,FALSE)="Yes",VLOOKUP(A2077,'District Data'!$A$2:$O$321,14,FALSE)="Yes"),"Yes","No"),"No")</f>
        <v>Yes</v>
      </c>
      <c r="N2077" s="23" t="str">
        <f t="shared" si="108"/>
        <v>Yes</v>
      </c>
      <c r="O2077" s="131" t="str">
        <f t="shared" si="109"/>
        <v>Yes</v>
      </c>
    </row>
    <row r="2078" spans="1:15" x14ac:dyDescent="0.25">
      <c r="A2078" s="136" t="s">
        <v>401</v>
      </c>
      <c r="B2078" s="136" t="s">
        <v>2956</v>
      </c>
      <c r="C2078" s="26">
        <v>3613</v>
      </c>
      <c r="D2078" s="26" t="s">
        <v>403</v>
      </c>
      <c r="E2078" s="114">
        <v>358.5</v>
      </c>
      <c r="F2078" s="114">
        <v>15.4</v>
      </c>
      <c r="G2078" s="114">
        <v>0</v>
      </c>
      <c r="H2078" s="114">
        <v>0</v>
      </c>
      <c r="I2078" s="114">
        <v>0</v>
      </c>
      <c r="J2078" s="91">
        <f t="shared" si="107"/>
        <v>373.9</v>
      </c>
      <c r="K2078" s="118" t="str">
        <f>IFERROR(VLOOKUP(C2078,'CEDARS School FRPL'!$C$4:$H$2393,6,FALSE),"No")</f>
        <v>Yes</v>
      </c>
      <c r="L2078" s="118" t="str">
        <f>VLOOKUP(A2078,'District Data'!$A$2:$P$321,14,FALSE)</f>
        <v>Yes</v>
      </c>
      <c r="M2078" s="120" t="str">
        <f>IFERROR(IF(AND(VLOOKUP(C2078,'Package 218'!$D:$D,1,FALSE)=C2078,VLOOKUP(C2078,'Package 218'!$D:$F,3,FALSE)="Yes",VLOOKUP(A2078,'District Data'!$A$2:$O$321,14,FALSE)="Yes"),"Yes","No"),"No")</f>
        <v>Yes</v>
      </c>
      <c r="N2078" s="23" t="str">
        <f t="shared" si="108"/>
        <v>Yes</v>
      </c>
      <c r="O2078" s="131" t="str">
        <f t="shared" si="109"/>
        <v>Yes</v>
      </c>
    </row>
    <row r="2079" spans="1:15" x14ac:dyDescent="0.25">
      <c r="A2079" s="136" t="s">
        <v>401</v>
      </c>
      <c r="B2079" s="136" t="s">
        <v>2956</v>
      </c>
      <c r="C2079" s="26">
        <v>4049</v>
      </c>
      <c r="D2079" s="26" t="s">
        <v>2313</v>
      </c>
      <c r="E2079" s="114">
        <v>198.7</v>
      </c>
      <c r="F2079" s="114">
        <v>0</v>
      </c>
      <c r="G2079" s="114">
        <v>19.68</v>
      </c>
      <c r="H2079" s="114">
        <v>4.5999999999999996</v>
      </c>
      <c r="I2079" s="114">
        <v>0</v>
      </c>
      <c r="J2079" s="91">
        <f t="shared" si="107"/>
        <v>222.98</v>
      </c>
      <c r="K2079" s="118" t="str">
        <f>IFERROR(VLOOKUP(C2079,'CEDARS School FRPL'!$C$4:$H$2393,6,FALSE),"No")</f>
        <v>Yes</v>
      </c>
      <c r="L2079" s="118" t="str">
        <f>VLOOKUP(A2079,'District Data'!$A$2:$P$321,14,FALSE)</f>
        <v>Yes</v>
      </c>
      <c r="M2079" s="120" t="str">
        <f>IFERROR(IF(AND(VLOOKUP(C2079,'Package 218'!$D:$D,1,FALSE)=C2079,VLOOKUP(C2079,'Package 218'!$D:$F,3,FALSE)="Yes",VLOOKUP(A2079,'District Data'!$A$2:$O$321,14,FALSE)="Yes"),"Yes","No"),"No")</f>
        <v>Yes</v>
      </c>
      <c r="N2079" s="23" t="str">
        <f t="shared" si="108"/>
        <v>Yes</v>
      </c>
      <c r="O2079" s="131" t="str">
        <f t="shared" si="109"/>
        <v>Yes</v>
      </c>
    </row>
    <row r="2080" spans="1:15" x14ac:dyDescent="0.25">
      <c r="A2080" s="136" t="s">
        <v>2216</v>
      </c>
      <c r="B2080" s="136" t="s">
        <v>3210</v>
      </c>
      <c r="C2080" s="26">
        <v>2174</v>
      </c>
      <c r="D2080" s="26" t="s">
        <v>2217</v>
      </c>
      <c r="E2080" s="114">
        <v>65.8</v>
      </c>
      <c r="F2080" s="114">
        <v>0</v>
      </c>
      <c r="G2080" s="114">
        <v>0</v>
      </c>
      <c r="H2080" s="114">
        <v>0</v>
      </c>
      <c r="I2080" s="114">
        <v>0</v>
      </c>
      <c r="J2080" s="91">
        <f t="shared" si="107"/>
        <v>65.8</v>
      </c>
      <c r="K2080" s="118" t="str">
        <f>IFERROR(VLOOKUP(C2080,'CEDARS School FRPL'!$C$4:$H$2393,6,FALSE),"No")</f>
        <v>Yes</v>
      </c>
      <c r="L2080" s="118" t="str">
        <f>VLOOKUP(A2080,'District Data'!$A$2:$P$321,14,FALSE)</f>
        <v>Yes</v>
      </c>
      <c r="M2080" s="120" t="str">
        <f>IFERROR(IF(AND(VLOOKUP(C2080,'Package 218'!$D:$D,1,FALSE)=C2080,VLOOKUP(C2080,'Package 218'!$D:$F,3,FALSE)="Yes",VLOOKUP(A2080,'District Data'!$A$2:$O$321,14,FALSE)="Yes"),"Yes","No"),"No")</f>
        <v>Yes</v>
      </c>
      <c r="N2080" s="23" t="str">
        <f t="shared" si="108"/>
        <v>Yes</v>
      </c>
      <c r="O2080" s="131" t="str">
        <f t="shared" si="109"/>
        <v>Yes</v>
      </c>
    </row>
    <row r="2081" spans="1:15" x14ac:dyDescent="0.25">
      <c r="A2081" s="136" t="s">
        <v>2216</v>
      </c>
      <c r="B2081" s="136" t="s">
        <v>3210</v>
      </c>
      <c r="C2081" s="26">
        <v>2386</v>
      </c>
      <c r="D2081" s="26" t="s">
        <v>2218</v>
      </c>
      <c r="E2081" s="114">
        <v>84.61</v>
      </c>
      <c r="F2081" s="114">
        <v>0</v>
      </c>
      <c r="G2081" s="114">
        <v>9.68</v>
      </c>
      <c r="H2081" s="114">
        <v>0</v>
      </c>
      <c r="I2081" s="114">
        <v>0</v>
      </c>
      <c r="J2081" s="91">
        <f t="shared" si="107"/>
        <v>94.289999999999992</v>
      </c>
      <c r="K2081" s="118" t="str">
        <f>IFERROR(VLOOKUP(C2081,'CEDARS School FRPL'!$C$4:$H$2393,6,FALSE),"No")</f>
        <v>No</v>
      </c>
      <c r="L2081" s="118" t="str">
        <f>VLOOKUP(A2081,'District Data'!$A$2:$P$321,14,FALSE)</f>
        <v>Yes</v>
      </c>
      <c r="M2081" s="120" t="str">
        <f>IFERROR(IF(AND(VLOOKUP(C2081,'Package 218'!$D:$D,1,FALSE)=C2081,VLOOKUP(C2081,'Package 218'!$D:$F,3,FALSE)="Yes",VLOOKUP(A2081,'District Data'!$A$2:$O$321,14,FALSE)="Yes"),"Yes","No"),"No")</f>
        <v>No</v>
      </c>
      <c r="N2081" s="23" t="str">
        <f t="shared" si="108"/>
        <v>No</v>
      </c>
      <c r="O2081" s="131" t="str">
        <f t="shared" si="109"/>
        <v>No</v>
      </c>
    </row>
    <row r="2082" spans="1:15" x14ac:dyDescent="0.25">
      <c r="A2082" s="136" t="s">
        <v>2216</v>
      </c>
      <c r="B2082" s="136" t="s">
        <v>3210</v>
      </c>
      <c r="C2082" s="26">
        <v>2712</v>
      </c>
      <c r="D2082" s="26" t="s">
        <v>2219</v>
      </c>
      <c r="E2082" s="114">
        <v>122.98</v>
      </c>
      <c r="F2082" s="114">
        <v>0</v>
      </c>
      <c r="G2082" s="114">
        <v>0</v>
      </c>
      <c r="H2082" s="114">
        <v>0</v>
      </c>
      <c r="I2082" s="114">
        <v>0</v>
      </c>
      <c r="J2082" s="91">
        <f t="shared" si="107"/>
        <v>122.98</v>
      </c>
      <c r="K2082" s="118" t="str">
        <f>IFERROR(VLOOKUP(C2082,'CEDARS School FRPL'!$C$4:$H$2393,6,FALSE),"No")</f>
        <v>Yes</v>
      </c>
      <c r="L2082" s="118" t="str">
        <f>VLOOKUP(A2082,'District Data'!$A$2:$P$321,14,FALSE)</f>
        <v>Yes</v>
      </c>
      <c r="M2082" s="120" t="str">
        <f>IFERROR(IF(AND(VLOOKUP(C2082,'Package 218'!$D:$D,1,FALSE)=C2082,VLOOKUP(C2082,'Package 218'!$D:$F,3,FALSE)="Yes",VLOOKUP(A2082,'District Data'!$A$2:$O$321,14,FALSE)="Yes"),"Yes","No"),"No")</f>
        <v>Yes</v>
      </c>
      <c r="N2082" s="23" t="str">
        <f t="shared" si="108"/>
        <v>Yes</v>
      </c>
      <c r="O2082" s="131" t="str">
        <f t="shared" si="109"/>
        <v>Yes</v>
      </c>
    </row>
    <row r="2083" spans="1:15" x14ac:dyDescent="0.25">
      <c r="A2083" s="136" t="s">
        <v>1553</v>
      </c>
      <c r="B2083" s="136" t="s">
        <v>3122</v>
      </c>
      <c r="C2083" s="26">
        <v>3574</v>
      </c>
      <c r="D2083" s="26" t="s">
        <v>1554</v>
      </c>
      <c r="E2083" s="114">
        <v>132.9</v>
      </c>
      <c r="F2083" s="114">
        <v>11.1</v>
      </c>
      <c r="G2083" s="114">
        <v>0</v>
      </c>
      <c r="H2083" s="114">
        <v>0</v>
      </c>
      <c r="I2083" s="114">
        <v>0</v>
      </c>
      <c r="J2083" s="91">
        <f t="shared" si="107"/>
        <v>144</v>
      </c>
      <c r="K2083" s="118" t="str">
        <f>IFERROR(VLOOKUP(C2083,'CEDARS School FRPL'!$C$4:$H$2393,6,FALSE),"No")</f>
        <v>Yes</v>
      </c>
      <c r="L2083" s="118" t="str">
        <f>VLOOKUP(A2083,'District Data'!$A$2:$P$321,14,FALSE)</f>
        <v>Yes</v>
      </c>
      <c r="M2083" s="120" t="str">
        <f>IFERROR(IF(AND(VLOOKUP(C2083,'Package 218'!$D:$D,1,FALSE)=C2083,VLOOKUP(C2083,'Package 218'!$D:$F,3,FALSE)="Yes",VLOOKUP(A2083,'District Data'!$A$2:$O$321,14,FALSE)="Yes"),"Yes","No"),"No")</f>
        <v>Yes</v>
      </c>
      <c r="N2083" s="23" t="str">
        <f t="shared" si="108"/>
        <v>Yes</v>
      </c>
      <c r="O2083" s="131" t="str">
        <f t="shared" si="109"/>
        <v>Yes</v>
      </c>
    </row>
    <row r="2084" spans="1:15" x14ac:dyDescent="0.25">
      <c r="A2084" s="136" t="s">
        <v>1553</v>
      </c>
      <c r="B2084" s="136" t="s">
        <v>3122</v>
      </c>
      <c r="C2084" s="26">
        <v>3575</v>
      </c>
      <c r="D2084" s="26" t="s">
        <v>1555</v>
      </c>
      <c r="E2084" s="114">
        <v>67.97</v>
      </c>
      <c r="F2084" s="114">
        <v>0</v>
      </c>
      <c r="G2084" s="114">
        <v>0.52</v>
      </c>
      <c r="H2084" s="114">
        <v>0</v>
      </c>
      <c r="I2084" s="114">
        <v>0</v>
      </c>
      <c r="J2084" s="91">
        <f t="shared" si="107"/>
        <v>68.489999999999995</v>
      </c>
      <c r="K2084" s="118" t="str">
        <f>IFERROR(VLOOKUP(C2084,'CEDARS School FRPL'!$C$4:$H$2393,6,FALSE),"No")</f>
        <v>Yes</v>
      </c>
      <c r="L2084" s="118" t="str">
        <f>VLOOKUP(A2084,'District Data'!$A$2:$P$321,14,FALSE)</f>
        <v>Yes</v>
      </c>
      <c r="M2084" s="120" t="str">
        <f>IFERROR(IF(AND(VLOOKUP(C2084,'Package 218'!$D:$D,1,FALSE)=C2084,VLOOKUP(C2084,'Package 218'!$D:$F,3,FALSE)="Yes",VLOOKUP(A2084,'District Data'!$A$2:$O$321,14,FALSE)="Yes"),"Yes","No"),"No")</f>
        <v>Yes</v>
      </c>
      <c r="N2084" s="23" t="str">
        <f t="shared" si="108"/>
        <v>Yes</v>
      </c>
      <c r="O2084" s="131" t="str">
        <f t="shared" si="109"/>
        <v>Yes</v>
      </c>
    </row>
    <row r="2085" spans="1:15" x14ac:dyDescent="0.25">
      <c r="A2085" s="136" t="s">
        <v>1553</v>
      </c>
      <c r="B2085" s="136" t="s">
        <v>3122</v>
      </c>
      <c r="C2085" s="26">
        <v>5687</v>
      </c>
      <c r="D2085" s="26" t="s">
        <v>3239</v>
      </c>
      <c r="E2085" s="114">
        <v>53.09</v>
      </c>
      <c r="F2085" s="114">
        <v>0</v>
      </c>
      <c r="G2085" s="114">
        <v>0</v>
      </c>
      <c r="H2085" s="114">
        <v>0</v>
      </c>
      <c r="I2085" s="114">
        <v>0</v>
      </c>
      <c r="J2085" s="91">
        <f t="shared" si="107"/>
        <v>53.09</v>
      </c>
      <c r="K2085" s="118" t="str">
        <f>IFERROR(VLOOKUP(C2085,'CEDARS School FRPL'!$C$4:$H$2393,6,FALSE),"No")</f>
        <v>Yes</v>
      </c>
      <c r="L2085" s="118" t="str">
        <f>VLOOKUP(A2085,'District Data'!$A$2:$P$321,14,FALSE)</f>
        <v>Yes</v>
      </c>
      <c r="M2085" s="120" t="str">
        <f>IFERROR(IF(AND(VLOOKUP(C2085,'Package 218'!$D:$D,1,FALSE)=C2085,VLOOKUP(C2085,'Package 218'!$D:$F,3,FALSE)="Yes",VLOOKUP(A2085,'District Data'!$A$2:$O$321,14,FALSE)="Yes"),"Yes","No"),"No")</f>
        <v>Yes</v>
      </c>
      <c r="N2085" s="23" t="str">
        <f t="shared" si="108"/>
        <v>Yes</v>
      </c>
      <c r="O2085" s="131" t="str">
        <f t="shared" si="109"/>
        <v>Yes</v>
      </c>
    </row>
    <row r="2086" spans="1:15" x14ac:dyDescent="0.25">
      <c r="A2086" s="136" t="s">
        <v>123</v>
      </c>
      <c r="B2086" s="136" t="s">
        <v>2923</v>
      </c>
      <c r="C2086" s="26">
        <v>1647</v>
      </c>
      <c r="D2086" s="26" t="s">
        <v>124</v>
      </c>
      <c r="E2086" s="114">
        <v>205.71</v>
      </c>
      <c r="F2086" s="114">
        <v>0</v>
      </c>
      <c r="G2086" s="114">
        <v>7.08</v>
      </c>
      <c r="H2086" s="114">
        <v>0</v>
      </c>
      <c r="I2086" s="114">
        <v>0</v>
      </c>
      <c r="J2086" s="91">
        <f t="shared" si="107"/>
        <v>212.79000000000002</v>
      </c>
      <c r="K2086" s="118" t="str">
        <f>IFERROR(VLOOKUP(C2086,'CEDARS School FRPL'!$C$4:$H$2393,6,FALSE),"No")</f>
        <v>Yes</v>
      </c>
      <c r="L2086" s="118" t="str">
        <f>VLOOKUP(A2086,'District Data'!$A$2:$P$321,14,FALSE)</f>
        <v>Yes</v>
      </c>
      <c r="M2086" s="120" t="str">
        <f>IFERROR(IF(AND(VLOOKUP(C2086,'Package 218'!$D:$D,1,FALSE)=C2086,VLOOKUP(C2086,'Package 218'!$D:$F,3,FALSE)="Yes",VLOOKUP(A2086,'District Data'!$A$2:$O$321,14,FALSE)="Yes"),"Yes","No"),"No")</f>
        <v>Yes</v>
      </c>
      <c r="N2086" s="23" t="str">
        <f t="shared" si="108"/>
        <v>Yes</v>
      </c>
      <c r="O2086" s="131" t="str">
        <f t="shared" si="109"/>
        <v>Yes</v>
      </c>
    </row>
    <row r="2087" spans="1:15" x14ac:dyDescent="0.25">
      <c r="A2087" s="136" t="s">
        <v>123</v>
      </c>
      <c r="B2087" s="136" t="s">
        <v>2923</v>
      </c>
      <c r="C2087" s="26">
        <v>1799</v>
      </c>
      <c r="D2087" s="26" t="s">
        <v>125</v>
      </c>
      <c r="E2087" s="114">
        <v>4.72</v>
      </c>
      <c r="F2087" s="114">
        <v>0</v>
      </c>
      <c r="G2087" s="114">
        <v>0</v>
      </c>
      <c r="H2087" s="114">
        <v>0</v>
      </c>
      <c r="I2087" s="114">
        <v>0</v>
      </c>
      <c r="J2087" s="91">
        <f t="shared" si="107"/>
        <v>4.72</v>
      </c>
      <c r="K2087" s="118" t="str">
        <f>IFERROR(VLOOKUP(C2087,'CEDARS School FRPL'!$C$4:$H$2393,6,FALSE),"No")</f>
        <v>No</v>
      </c>
      <c r="L2087" s="118" t="str">
        <f>VLOOKUP(A2087,'District Data'!$A$2:$P$321,14,FALSE)</f>
        <v>Yes</v>
      </c>
      <c r="M2087" s="120" t="str">
        <f>IFERROR(IF(AND(VLOOKUP(C2087,'Package 218'!$D:$D,1,FALSE)=C2087,VLOOKUP(C2087,'Package 218'!$D:$F,3,FALSE)="Yes",VLOOKUP(A2087,'District Data'!$A$2:$O$321,14,FALSE)="Yes"),"Yes","No"),"No")</f>
        <v>No</v>
      </c>
      <c r="N2087" s="23" t="str">
        <f t="shared" si="108"/>
        <v>No</v>
      </c>
      <c r="O2087" s="131" t="str">
        <f t="shared" si="109"/>
        <v>No</v>
      </c>
    </row>
    <row r="2088" spans="1:15" x14ac:dyDescent="0.25">
      <c r="A2088" s="136" t="s">
        <v>123</v>
      </c>
      <c r="B2088" s="136" t="s">
        <v>2923</v>
      </c>
      <c r="C2088" s="26">
        <v>2066</v>
      </c>
      <c r="D2088" s="26" t="s">
        <v>126</v>
      </c>
      <c r="E2088" s="114">
        <v>574.37</v>
      </c>
      <c r="F2088" s="114">
        <v>0</v>
      </c>
      <c r="G2088" s="114">
        <v>0</v>
      </c>
      <c r="H2088" s="114">
        <v>0</v>
      </c>
      <c r="I2088" s="114">
        <v>0</v>
      </c>
      <c r="J2088" s="91">
        <f t="shared" si="107"/>
        <v>574.37</v>
      </c>
      <c r="K2088" s="118" t="str">
        <f>IFERROR(VLOOKUP(C2088,'CEDARS School FRPL'!$C$4:$H$2393,6,FALSE),"No")</f>
        <v>No</v>
      </c>
      <c r="L2088" s="118" t="str">
        <f>VLOOKUP(A2088,'District Data'!$A$2:$P$321,14,FALSE)</f>
        <v>Yes</v>
      </c>
      <c r="M2088" s="120" t="str">
        <f>IFERROR(IF(AND(VLOOKUP(C2088,'Package 218'!$D:$D,1,FALSE)=C2088,VLOOKUP(C2088,'Package 218'!$D:$F,3,FALSE)="Yes",VLOOKUP(A2088,'District Data'!$A$2:$O$321,14,FALSE)="Yes"),"Yes","No"),"No")</f>
        <v>No</v>
      </c>
      <c r="N2088" s="23" t="str">
        <f t="shared" si="108"/>
        <v>No</v>
      </c>
      <c r="O2088" s="131" t="str">
        <f t="shared" si="109"/>
        <v>No</v>
      </c>
    </row>
    <row r="2089" spans="1:15" x14ac:dyDescent="0.25">
      <c r="A2089" s="136" t="s">
        <v>123</v>
      </c>
      <c r="B2089" s="136" t="s">
        <v>2923</v>
      </c>
      <c r="C2089" s="26">
        <v>2067</v>
      </c>
      <c r="D2089" s="26" t="s">
        <v>127</v>
      </c>
      <c r="E2089" s="114">
        <v>345.67</v>
      </c>
      <c r="F2089" s="114">
        <v>17.7</v>
      </c>
      <c r="G2089" s="114">
        <v>0</v>
      </c>
      <c r="H2089" s="114">
        <v>0</v>
      </c>
      <c r="I2089" s="114">
        <v>0</v>
      </c>
      <c r="J2089" s="91">
        <f t="shared" si="107"/>
        <v>363.37</v>
      </c>
      <c r="K2089" s="118" t="str">
        <f>IFERROR(VLOOKUP(C2089,'CEDARS School FRPL'!$C$4:$H$2393,6,FALSE),"No")</f>
        <v>No</v>
      </c>
      <c r="L2089" s="118" t="str">
        <f>VLOOKUP(A2089,'District Data'!$A$2:$P$321,14,FALSE)</f>
        <v>Yes</v>
      </c>
      <c r="M2089" s="120" t="str">
        <f>IFERROR(IF(AND(VLOOKUP(C2089,'Package 218'!$D:$D,1,FALSE)=C2089,VLOOKUP(C2089,'Package 218'!$D:$F,3,FALSE)="Yes",VLOOKUP(A2089,'District Data'!$A$2:$O$321,14,FALSE)="Yes"),"Yes","No"),"No")</f>
        <v>No</v>
      </c>
      <c r="N2089" s="23" t="str">
        <f t="shared" si="108"/>
        <v>No</v>
      </c>
      <c r="O2089" s="131" t="str">
        <f t="shared" si="109"/>
        <v>No</v>
      </c>
    </row>
    <row r="2090" spans="1:15" x14ac:dyDescent="0.25">
      <c r="A2090" s="136" t="s">
        <v>123</v>
      </c>
      <c r="B2090" s="136" t="s">
        <v>2923</v>
      </c>
      <c r="C2090" s="26">
        <v>2075</v>
      </c>
      <c r="D2090" s="26" t="s">
        <v>128</v>
      </c>
      <c r="E2090" s="114">
        <v>627.79999999999995</v>
      </c>
      <c r="F2090" s="114">
        <v>0</v>
      </c>
      <c r="G2090" s="114">
        <v>0</v>
      </c>
      <c r="H2090" s="114">
        <v>0</v>
      </c>
      <c r="I2090" s="114">
        <v>0</v>
      </c>
      <c r="J2090" s="91">
        <f t="shared" si="107"/>
        <v>627.79999999999995</v>
      </c>
      <c r="K2090" s="118" t="str">
        <f>IFERROR(VLOOKUP(C2090,'CEDARS School FRPL'!$C$4:$H$2393,6,FALSE),"No")</f>
        <v>No</v>
      </c>
      <c r="L2090" s="118" t="str">
        <f>VLOOKUP(A2090,'District Data'!$A$2:$P$321,14,FALSE)</f>
        <v>Yes</v>
      </c>
      <c r="M2090" s="120" t="str">
        <f>IFERROR(IF(AND(VLOOKUP(C2090,'Package 218'!$D:$D,1,FALSE)=C2090,VLOOKUP(C2090,'Package 218'!$D:$F,3,FALSE)="Yes",VLOOKUP(A2090,'District Data'!$A$2:$O$321,14,FALSE)="Yes"),"Yes","No"),"No")</f>
        <v>No</v>
      </c>
      <c r="N2090" s="23" t="str">
        <f t="shared" si="108"/>
        <v>No</v>
      </c>
      <c r="O2090" s="131" t="str">
        <f t="shared" si="109"/>
        <v>No</v>
      </c>
    </row>
    <row r="2091" spans="1:15" x14ac:dyDescent="0.25">
      <c r="A2091" s="136" t="s">
        <v>123</v>
      </c>
      <c r="B2091" s="136" t="s">
        <v>2923</v>
      </c>
      <c r="C2091" s="26">
        <v>2175</v>
      </c>
      <c r="D2091" s="26" t="s">
        <v>129</v>
      </c>
      <c r="E2091" s="114">
        <v>302.5</v>
      </c>
      <c r="F2091" s="114">
        <v>11.56</v>
      </c>
      <c r="G2091" s="114">
        <v>0</v>
      </c>
      <c r="H2091" s="114">
        <v>0</v>
      </c>
      <c r="I2091" s="114">
        <v>0</v>
      </c>
      <c r="J2091" s="91">
        <f t="shared" si="107"/>
        <v>314.06</v>
      </c>
      <c r="K2091" s="118" t="str">
        <f>IFERROR(VLOOKUP(C2091,'CEDARS School FRPL'!$C$4:$H$2393,6,FALSE),"No")</f>
        <v>No</v>
      </c>
      <c r="L2091" s="118" t="str">
        <f>VLOOKUP(A2091,'District Data'!$A$2:$P$321,14,FALSE)</f>
        <v>Yes</v>
      </c>
      <c r="M2091" s="120" t="str">
        <f>IFERROR(IF(AND(VLOOKUP(C2091,'Package 218'!$D:$D,1,FALSE)=C2091,VLOOKUP(C2091,'Package 218'!$D:$F,3,FALSE)="Yes",VLOOKUP(A2091,'District Data'!$A$2:$O$321,14,FALSE)="Yes"),"Yes","No"),"No")</f>
        <v>No</v>
      </c>
      <c r="N2091" s="23" t="str">
        <f t="shared" si="108"/>
        <v>No</v>
      </c>
      <c r="O2091" s="131" t="str">
        <f t="shared" si="109"/>
        <v>No</v>
      </c>
    </row>
    <row r="2092" spans="1:15" x14ac:dyDescent="0.25">
      <c r="A2092" s="136" t="s">
        <v>123</v>
      </c>
      <c r="B2092" s="136" t="s">
        <v>2923</v>
      </c>
      <c r="C2092" s="26">
        <v>2225</v>
      </c>
      <c r="D2092" s="26" t="s">
        <v>2444</v>
      </c>
      <c r="E2092" s="114">
        <v>296.58</v>
      </c>
      <c r="F2092" s="114">
        <v>13</v>
      </c>
      <c r="G2092" s="114">
        <v>0</v>
      </c>
      <c r="H2092" s="114">
        <v>0</v>
      </c>
      <c r="I2092" s="114">
        <v>0</v>
      </c>
      <c r="J2092" s="91">
        <f t="shared" si="107"/>
        <v>309.58</v>
      </c>
      <c r="K2092" s="118" t="str">
        <f>IFERROR(VLOOKUP(C2092,'CEDARS School FRPL'!$C$4:$H$2393,6,FALSE),"No")</f>
        <v>No</v>
      </c>
      <c r="L2092" s="118" t="str">
        <f>VLOOKUP(A2092,'District Data'!$A$2:$P$321,14,FALSE)</f>
        <v>Yes</v>
      </c>
      <c r="M2092" s="120" t="str">
        <f>IFERROR(IF(AND(VLOOKUP(C2092,'Package 218'!$D:$D,1,FALSE)=C2092,VLOOKUP(C2092,'Package 218'!$D:$F,3,FALSE)="Yes",VLOOKUP(A2092,'District Data'!$A$2:$O$321,14,FALSE)="Yes"),"Yes","No"),"No")</f>
        <v>No</v>
      </c>
      <c r="N2092" s="23" t="str">
        <f t="shared" si="108"/>
        <v>No</v>
      </c>
      <c r="O2092" s="131" t="str">
        <f t="shared" si="109"/>
        <v>No</v>
      </c>
    </row>
    <row r="2093" spans="1:15" x14ac:dyDescent="0.25">
      <c r="A2093" s="136" t="s">
        <v>123</v>
      </c>
      <c r="B2093" s="136" t="s">
        <v>2923</v>
      </c>
      <c r="C2093" s="26">
        <v>2262</v>
      </c>
      <c r="D2093" s="26" t="s">
        <v>131</v>
      </c>
      <c r="E2093" s="114">
        <v>396.03</v>
      </c>
      <c r="F2093" s="114">
        <v>28</v>
      </c>
      <c r="G2093" s="114">
        <v>0</v>
      </c>
      <c r="H2093" s="114">
        <v>0</v>
      </c>
      <c r="I2093" s="114">
        <v>0</v>
      </c>
      <c r="J2093" s="91">
        <f t="shared" si="107"/>
        <v>424.03</v>
      </c>
      <c r="K2093" s="118" t="str">
        <f>IFERROR(VLOOKUP(C2093,'CEDARS School FRPL'!$C$4:$H$2393,6,FALSE),"No")</f>
        <v>No</v>
      </c>
      <c r="L2093" s="118" t="str">
        <f>VLOOKUP(A2093,'District Data'!$A$2:$P$321,14,FALSE)</f>
        <v>Yes</v>
      </c>
      <c r="M2093" s="120" t="str">
        <f>IFERROR(IF(AND(VLOOKUP(C2093,'Package 218'!$D:$D,1,FALSE)=C2093,VLOOKUP(C2093,'Package 218'!$D:$F,3,FALSE)="Yes",VLOOKUP(A2093,'District Data'!$A$2:$O$321,14,FALSE)="Yes"),"Yes","No"),"No")</f>
        <v>No</v>
      </c>
      <c r="N2093" s="23" t="str">
        <f t="shared" si="108"/>
        <v>No</v>
      </c>
      <c r="O2093" s="131" t="str">
        <f t="shared" si="109"/>
        <v>No</v>
      </c>
    </row>
    <row r="2094" spans="1:15" x14ac:dyDescent="0.25">
      <c r="A2094" s="136" t="s">
        <v>123</v>
      </c>
      <c r="B2094" s="136" t="s">
        <v>2923</v>
      </c>
      <c r="C2094" s="26">
        <v>2365</v>
      </c>
      <c r="D2094" s="26" t="s">
        <v>132</v>
      </c>
      <c r="E2094" s="114">
        <v>212.73</v>
      </c>
      <c r="F2094" s="114">
        <v>0</v>
      </c>
      <c r="G2094" s="114">
        <v>0</v>
      </c>
      <c r="H2094" s="114">
        <v>0</v>
      </c>
      <c r="I2094" s="114">
        <v>0</v>
      </c>
      <c r="J2094" s="91">
        <f t="shared" si="107"/>
        <v>212.73</v>
      </c>
      <c r="K2094" s="118" t="str">
        <f>IFERROR(VLOOKUP(C2094,'CEDARS School FRPL'!$C$4:$H$2393,6,FALSE),"No")</f>
        <v>No</v>
      </c>
      <c r="L2094" s="118" t="str">
        <f>VLOOKUP(A2094,'District Data'!$A$2:$P$321,14,FALSE)</f>
        <v>Yes</v>
      </c>
      <c r="M2094" s="120" t="str">
        <f>IFERROR(IF(AND(VLOOKUP(C2094,'Package 218'!$D:$D,1,FALSE)=C2094,VLOOKUP(C2094,'Package 218'!$D:$F,3,FALSE)="Yes",VLOOKUP(A2094,'District Data'!$A$2:$O$321,14,FALSE)="Yes"),"Yes","No"),"No")</f>
        <v>No</v>
      </c>
      <c r="N2094" s="23" t="str">
        <f t="shared" si="108"/>
        <v>No</v>
      </c>
      <c r="O2094" s="131" t="str">
        <f t="shared" si="109"/>
        <v>No</v>
      </c>
    </row>
    <row r="2095" spans="1:15" x14ac:dyDescent="0.25">
      <c r="A2095" s="136" t="s">
        <v>123</v>
      </c>
      <c r="B2095" s="136" t="s">
        <v>2923</v>
      </c>
      <c r="C2095" s="26">
        <v>2387</v>
      </c>
      <c r="D2095" s="26" t="s">
        <v>133</v>
      </c>
      <c r="E2095" s="114">
        <v>289.41000000000003</v>
      </c>
      <c r="F2095" s="114">
        <v>18.3</v>
      </c>
      <c r="G2095" s="114">
        <v>0</v>
      </c>
      <c r="H2095" s="114">
        <v>0</v>
      </c>
      <c r="I2095" s="114">
        <v>0</v>
      </c>
      <c r="J2095" s="91">
        <f t="shared" si="107"/>
        <v>307.71000000000004</v>
      </c>
      <c r="K2095" s="118" t="str">
        <f>IFERROR(VLOOKUP(C2095,'CEDARS School FRPL'!$C$4:$H$2393,6,FALSE),"No")</f>
        <v>No</v>
      </c>
      <c r="L2095" s="118" t="str">
        <f>VLOOKUP(A2095,'District Data'!$A$2:$P$321,14,FALSE)</f>
        <v>Yes</v>
      </c>
      <c r="M2095" s="120" t="str">
        <f>IFERROR(IF(AND(VLOOKUP(C2095,'Package 218'!$D:$D,1,FALSE)=C2095,VLOOKUP(C2095,'Package 218'!$D:$F,3,FALSE)="Yes",VLOOKUP(A2095,'District Data'!$A$2:$O$321,14,FALSE)="Yes"),"Yes","No"),"No")</f>
        <v>No</v>
      </c>
      <c r="N2095" s="23" t="str">
        <f t="shared" si="108"/>
        <v>No</v>
      </c>
      <c r="O2095" s="131" t="str">
        <f t="shared" si="109"/>
        <v>No</v>
      </c>
    </row>
    <row r="2096" spans="1:15" x14ac:dyDescent="0.25">
      <c r="A2096" s="136" t="s">
        <v>123</v>
      </c>
      <c r="B2096" s="136" t="s">
        <v>2923</v>
      </c>
      <c r="C2096" s="26">
        <v>2431</v>
      </c>
      <c r="D2096" s="26" t="s">
        <v>134</v>
      </c>
      <c r="E2096" s="114">
        <v>340.2</v>
      </c>
      <c r="F2096" s="114">
        <v>18.5</v>
      </c>
      <c r="G2096" s="114">
        <v>0</v>
      </c>
      <c r="H2096" s="114">
        <v>0</v>
      </c>
      <c r="I2096" s="114">
        <v>0</v>
      </c>
      <c r="J2096" s="91">
        <f t="shared" si="107"/>
        <v>358.7</v>
      </c>
      <c r="K2096" s="118" t="str">
        <f>IFERROR(VLOOKUP(C2096,'CEDARS School FRPL'!$C$4:$H$2393,6,FALSE),"No")</f>
        <v>Yes</v>
      </c>
      <c r="L2096" s="118" t="str">
        <f>VLOOKUP(A2096,'District Data'!$A$2:$P$321,14,FALSE)</f>
        <v>Yes</v>
      </c>
      <c r="M2096" s="120" t="str">
        <f>IFERROR(IF(AND(VLOOKUP(C2096,'Package 218'!$D:$D,1,FALSE)=C2096,VLOOKUP(C2096,'Package 218'!$D:$F,3,FALSE)="Yes",VLOOKUP(A2096,'District Data'!$A$2:$O$321,14,FALSE)="Yes"),"Yes","No"),"No")</f>
        <v>Yes</v>
      </c>
      <c r="N2096" s="23" t="str">
        <f t="shared" si="108"/>
        <v>Yes</v>
      </c>
      <c r="O2096" s="131" t="str">
        <f t="shared" si="109"/>
        <v>Yes</v>
      </c>
    </row>
    <row r="2097" spans="1:15" x14ac:dyDescent="0.25">
      <c r="A2097" s="136" t="s">
        <v>123</v>
      </c>
      <c r="B2097" s="136" t="s">
        <v>2923</v>
      </c>
      <c r="C2097" s="26">
        <v>2553</v>
      </c>
      <c r="D2097" s="26" t="s">
        <v>135</v>
      </c>
      <c r="E2097" s="114">
        <v>991.52</v>
      </c>
      <c r="F2097" s="114">
        <v>0</v>
      </c>
      <c r="G2097" s="114">
        <v>105.91000000000001</v>
      </c>
      <c r="H2097" s="114">
        <v>0</v>
      </c>
      <c r="I2097" s="114">
        <v>0</v>
      </c>
      <c r="J2097" s="91">
        <f t="shared" si="107"/>
        <v>1097.43</v>
      </c>
      <c r="K2097" s="118" t="str">
        <f>IFERROR(VLOOKUP(C2097,'CEDARS School FRPL'!$C$4:$H$2393,6,FALSE),"No")</f>
        <v>No</v>
      </c>
      <c r="L2097" s="118" t="str">
        <f>VLOOKUP(A2097,'District Data'!$A$2:$P$321,14,FALSE)</f>
        <v>Yes</v>
      </c>
      <c r="M2097" s="120" t="str">
        <f>IFERROR(IF(AND(VLOOKUP(C2097,'Package 218'!$D:$D,1,FALSE)=C2097,VLOOKUP(C2097,'Package 218'!$D:$F,3,FALSE)="Yes",VLOOKUP(A2097,'District Data'!$A$2:$O$321,14,FALSE)="Yes"),"Yes","No"),"No")</f>
        <v>No</v>
      </c>
      <c r="N2097" s="23" t="str">
        <f t="shared" si="108"/>
        <v>No</v>
      </c>
      <c r="O2097" s="131" t="str">
        <f t="shared" si="109"/>
        <v>No</v>
      </c>
    </row>
    <row r="2098" spans="1:15" x14ac:dyDescent="0.25">
      <c r="A2098" s="26" t="s">
        <v>123</v>
      </c>
      <c r="B2098" s="131" t="s">
        <v>2923</v>
      </c>
      <c r="C2098" s="26">
        <v>2817</v>
      </c>
      <c r="D2098" s="26" t="s">
        <v>136</v>
      </c>
      <c r="E2098" s="114">
        <v>328.73</v>
      </c>
      <c r="F2098" s="114">
        <v>15.6</v>
      </c>
      <c r="G2098" s="114">
        <v>0</v>
      </c>
      <c r="H2098" s="114">
        <v>0</v>
      </c>
      <c r="I2098" s="114">
        <v>0</v>
      </c>
      <c r="J2098" s="91">
        <f t="shared" si="107"/>
        <v>344.33000000000004</v>
      </c>
      <c r="K2098" s="118" t="str">
        <f>IFERROR(VLOOKUP(C2098,'CEDARS School FRPL'!$C$4:$H$2393,6,FALSE),"No")</f>
        <v>No</v>
      </c>
      <c r="L2098" s="118" t="str">
        <f>VLOOKUP(A2098,'District Data'!$A$2:$P$321,14,FALSE)</f>
        <v>Yes</v>
      </c>
      <c r="M2098" s="120" t="str">
        <f>IFERROR(IF(AND(VLOOKUP(C2098,'Package 218'!$D:$D,1,FALSE)=C2098,VLOOKUP(C2098,'Package 218'!$D:$F,3,FALSE)="Yes",VLOOKUP(A2098,'District Data'!$A$2:$O$321,14,FALSE)="Yes"),"Yes","No"),"No")</f>
        <v>No</v>
      </c>
      <c r="N2098" s="23" t="str">
        <f t="shared" si="108"/>
        <v>No</v>
      </c>
      <c r="O2098" s="131" t="str">
        <f t="shared" si="109"/>
        <v>No</v>
      </c>
    </row>
    <row r="2099" spans="1:15" x14ac:dyDescent="0.25">
      <c r="A2099" s="136" t="s">
        <v>123</v>
      </c>
      <c r="B2099" s="136" t="s">
        <v>2923</v>
      </c>
      <c r="C2099" s="26">
        <v>3134</v>
      </c>
      <c r="D2099" s="26" t="s">
        <v>137</v>
      </c>
      <c r="E2099" s="114">
        <v>421.66</v>
      </c>
      <c r="F2099" s="114">
        <v>28.5</v>
      </c>
      <c r="G2099" s="114">
        <v>0</v>
      </c>
      <c r="H2099" s="114">
        <v>0</v>
      </c>
      <c r="I2099" s="114">
        <v>0</v>
      </c>
      <c r="J2099" s="91">
        <f t="shared" si="107"/>
        <v>450.16</v>
      </c>
      <c r="K2099" s="118" t="str">
        <f>IFERROR(VLOOKUP(C2099,'CEDARS School FRPL'!$C$4:$H$2393,6,FALSE),"No")</f>
        <v>No</v>
      </c>
      <c r="L2099" s="118" t="str">
        <f>VLOOKUP(A2099,'District Data'!$A$2:$P$321,14,FALSE)</f>
        <v>Yes</v>
      </c>
      <c r="M2099" s="120" t="str">
        <f>IFERROR(IF(AND(VLOOKUP(C2099,'Package 218'!$D:$D,1,FALSE)=C2099,VLOOKUP(C2099,'Package 218'!$D:$F,3,FALSE)="Yes",VLOOKUP(A2099,'District Data'!$A$2:$O$321,14,FALSE)="Yes"),"Yes","No"),"No")</f>
        <v>No</v>
      </c>
      <c r="N2099" s="23" t="str">
        <f t="shared" si="108"/>
        <v>No</v>
      </c>
      <c r="O2099" s="131" t="str">
        <f t="shared" si="109"/>
        <v>No</v>
      </c>
    </row>
    <row r="2100" spans="1:15" x14ac:dyDescent="0.25">
      <c r="A2100" s="136" t="s">
        <v>123</v>
      </c>
      <c r="B2100" s="136" t="s">
        <v>2923</v>
      </c>
      <c r="C2100" s="26">
        <v>3200</v>
      </c>
      <c r="D2100" s="26" t="s">
        <v>138</v>
      </c>
      <c r="E2100" s="114">
        <v>249.54</v>
      </c>
      <c r="F2100" s="114">
        <v>27.7</v>
      </c>
      <c r="G2100" s="114">
        <v>0</v>
      </c>
      <c r="H2100" s="114">
        <v>0</v>
      </c>
      <c r="I2100" s="114">
        <v>0</v>
      </c>
      <c r="J2100" s="91">
        <f t="shared" si="107"/>
        <v>277.24</v>
      </c>
      <c r="K2100" s="118" t="str">
        <f>IFERROR(VLOOKUP(C2100,'CEDARS School FRPL'!$C$4:$H$2393,6,FALSE),"No")</f>
        <v>Yes</v>
      </c>
      <c r="L2100" s="118" t="str">
        <f>VLOOKUP(A2100,'District Data'!$A$2:$P$321,14,FALSE)</f>
        <v>Yes</v>
      </c>
      <c r="M2100" s="120" t="str">
        <f>IFERROR(IF(AND(VLOOKUP(C2100,'Package 218'!$D:$D,1,FALSE)=C2100,VLOOKUP(C2100,'Package 218'!$D:$F,3,FALSE)="Yes",VLOOKUP(A2100,'District Data'!$A$2:$O$321,14,FALSE)="Yes"),"Yes","No"),"No")</f>
        <v>Yes</v>
      </c>
      <c r="N2100" s="23" t="str">
        <f t="shared" si="108"/>
        <v>Yes</v>
      </c>
      <c r="O2100" s="131" t="str">
        <f t="shared" si="109"/>
        <v>Yes</v>
      </c>
    </row>
    <row r="2101" spans="1:15" x14ac:dyDescent="0.25">
      <c r="A2101" s="136" t="s">
        <v>123</v>
      </c>
      <c r="B2101" s="136" t="s">
        <v>2923</v>
      </c>
      <c r="C2101" s="26">
        <v>3201</v>
      </c>
      <c r="D2101" s="26" t="s">
        <v>139</v>
      </c>
      <c r="E2101" s="114">
        <v>574.38</v>
      </c>
      <c r="F2101" s="114">
        <v>0</v>
      </c>
      <c r="G2101" s="114">
        <v>0</v>
      </c>
      <c r="H2101" s="114">
        <v>0</v>
      </c>
      <c r="I2101" s="114">
        <v>0</v>
      </c>
      <c r="J2101" s="91">
        <f t="shared" si="107"/>
        <v>574.38</v>
      </c>
      <c r="K2101" s="118" t="str">
        <f>IFERROR(VLOOKUP(C2101,'CEDARS School FRPL'!$C$4:$H$2393,6,FALSE),"No")</f>
        <v>Yes</v>
      </c>
      <c r="L2101" s="118" t="str">
        <f>VLOOKUP(A2101,'District Data'!$A$2:$P$321,14,FALSE)</f>
        <v>Yes</v>
      </c>
      <c r="M2101" s="120" t="str">
        <f>IFERROR(IF(AND(VLOOKUP(C2101,'Package 218'!$D:$D,1,FALSE)=C2101,VLOOKUP(C2101,'Package 218'!$D:$F,3,FALSE)="Yes",VLOOKUP(A2101,'District Data'!$A$2:$O$321,14,FALSE)="Yes"),"Yes","No"),"No")</f>
        <v>Yes</v>
      </c>
      <c r="N2101" s="23" t="str">
        <f t="shared" si="108"/>
        <v>Yes</v>
      </c>
      <c r="O2101" s="131" t="str">
        <f t="shared" si="109"/>
        <v>Yes</v>
      </c>
    </row>
    <row r="2102" spans="1:15" x14ac:dyDescent="0.25">
      <c r="A2102" s="136" t="s">
        <v>123</v>
      </c>
      <c r="B2102" s="136" t="s">
        <v>2923</v>
      </c>
      <c r="C2102" s="26">
        <v>3202</v>
      </c>
      <c r="D2102" s="26" t="s">
        <v>140</v>
      </c>
      <c r="E2102" s="114">
        <v>359.05</v>
      </c>
      <c r="F2102" s="114">
        <v>19.899999999999999</v>
      </c>
      <c r="G2102" s="114">
        <v>0</v>
      </c>
      <c r="H2102" s="114">
        <v>0</v>
      </c>
      <c r="I2102" s="114">
        <v>0</v>
      </c>
      <c r="J2102" s="91">
        <f t="shared" si="107"/>
        <v>378.95</v>
      </c>
      <c r="K2102" s="118" t="str">
        <f>IFERROR(VLOOKUP(C2102,'CEDARS School FRPL'!$C$4:$H$2393,6,FALSE),"No")</f>
        <v>No</v>
      </c>
      <c r="L2102" s="118" t="str">
        <f>VLOOKUP(A2102,'District Data'!$A$2:$P$321,14,FALSE)</f>
        <v>Yes</v>
      </c>
      <c r="M2102" s="120" t="str">
        <f>IFERROR(IF(AND(VLOOKUP(C2102,'Package 218'!$D:$D,1,FALSE)=C2102,VLOOKUP(C2102,'Package 218'!$D:$F,3,FALSE)="Yes",VLOOKUP(A2102,'District Data'!$A$2:$O$321,14,FALSE)="Yes"),"Yes","No"),"No")</f>
        <v>No</v>
      </c>
      <c r="N2102" s="23" t="str">
        <f t="shared" si="108"/>
        <v>No</v>
      </c>
      <c r="O2102" s="131" t="str">
        <f t="shared" si="109"/>
        <v>No</v>
      </c>
    </row>
    <row r="2103" spans="1:15" x14ac:dyDescent="0.25">
      <c r="A2103" s="136" t="s">
        <v>123</v>
      </c>
      <c r="B2103" s="136" t="s">
        <v>2923</v>
      </c>
      <c r="C2103" s="26">
        <v>3576</v>
      </c>
      <c r="D2103" s="26" t="s">
        <v>141</v>
      </c>
      <c r="E2103" s="114">
        <v>999.04</v>
      </c>
      <c r="F2103" s="114">
        <v>0</v>
      </c>
      <c r="G2103" s="114">
        <v>101.67</v>
      </c>
      <c r="H2103" s="114">
        <v>0</v>
      </c>
      <c r="I2103" s="114">
        <v>0</v>
      </c>
      <c r="J2103" s="91">
        <f t="shared" si="107"/>
        <v>1100.71</v>
      </c>
      <c r="K2103" s="118" t="str">
        <f>IFERROR(VLOOKUP(C2103,'CEDARS School FRPL'!$C$4:$H$2393,6,FALSE),"No")</f>
        <v>No</v>
      </c>
      <c r="L2103" s="118" t="str">
        <f>VLOOKUP(A2103,'District Data'!$A$2:$P$321,14,FALSE)</f>
        <v>Yes</v>
      </c>
      <c r="M2103" s="120" t="str">
        <f>IFERROR(IF(AND(VLOOKUP(C2103,'Package 218'!$D:$D,1,FALSE)=C2103,VLOOKUP(C2103,'Package 218'!$D:$F,3,FALSE)="Yes",VLOOKUP(A2103,'District Data'!$A$2:$O$321,14,FALSE)="Yes"),"Yes","No"),"No")</f>
        <v>No</v>
      </c>
      <c r="N2103" s="23" t="str">
        <f t="shared" si="108"/>
        <v>No</v>
      </c>
      <c r="O2103" s="131" t="str">
        <f t="shared" si="109"/>
        <v>No</v>
      </c>
    </row>
    <row r="2104" spans="1:15" x14ac:dyDescent="0.25">
      <c r="A2104" s="136" t="s">
        <v>123</v>
      </c>
      <c r="B2104" s="136" t="s">
        <v>2923</v>
      </c>
      <c r="C2104" s="26">
        <v>4442</v>
      </c>
      <c r="D2104" s="26" t="s">
        <v>142</v>
      </c>
      <c r="E2104" s="114">
        <v>589.16999999999996</v>
      </c>
      <c r="F2104" s="114">
        <v>0</v>
      </c>
      <c r="G2104" s="114">
        <v>0</v>
      </c>
      <c r="H2104" s="114">
        <v>0</v>
      </c>
      <c r="I2104" s="114">
        <v>0</v>
      </c>
      <c r="J2104" s="91">
        <f t="shared" si="107"/>
        <v>589.16999999999996</v>
      </c>
      <c r="K2104" s="118" t="str">
        <f>IFERROR(VLOOKUP(C2104,'CEDARS School FRPL'!$C$4:$H$2393,6,FALSE),"No")</f>
        <v>No</v>
      </c>
      <c r="L2104" s="118" t="str">
        <f>VLOOKUP(A2104,'District Data'!$A$2:$P$321,14,FALSE)</f>
        <v>Yes</v>
      </c>
      <c r="M2104" s="120" t="str">
        <f>IFERROR(IF(AND(VLOOKUP(C2104,'Package 218'!$D:$D,1,FALSE)=C2104,VLOOKUP(C2104,'Package 218'!$D:$F,3,FALSE)="Yes",VLOOKUP(A2104,'District Data'!$A$2:$O$321,14,FALSE)="Yes"),"Yes","No"),"No")</f>
        <v>No</v>
      </c>
      <c r="N2104" s="23" t="str">
        <f t="shared" si="108"/>
        <v>No</v>
      </c>
      <c r="O2104" s="131" t="str">
        <f t="shared" si="109"/>
        <v>No</v>
      </c>
    </row>
    <row r="2105" spans="1:15" x14ac:dyDescent="0.25">
      <c r="A2105" s="136" t="s">
        <v>123</v>
      </c>
      <c r="B2105" s="136" t="s">
        <v>2923</v>
      </c>
      <c r="C2105" s="26">
        <v>4515</v>
      </c>
      <c r="D2105" s="26" t="s">
        <v>143</v>
      </c>
      <c r="E2105" s="114">
        <v>1040.57</v>
      </c>
      <c r="F2105" s="114">
        <v>0</v>
      </c>
      <c r="G2105" s="114">
        <v>128.5</v>
      </c>
      <c r="H2105" s="114">
        <v>0</v>
      </c>
      <c r="I2105" s="114">
        <v>0</v>
      </c>
      <c r="J2105" s="91">
        <f t="shared" si="107"/>
        <v>1169.07</v>
      </c>
      <c r="K2105" s="118" t="str">
        <f>IFERROR(VLOOKUP(C2105,'CEDARS School FRPL'!$C$4:$H$2393,6,FALSE),"No")</f>
        <v>No</v>
      </c>
      <c r="L2105" s="118" t="str">
        <f>VLOOKUP(A2105,'District Data'!$A$2:$P$321,14,FALSE)</f>
        <v>Yes</v>
      </c>
      <c r="M2105" s="120" t="str">
        <f>IFERROR(IF(AND(VLOOKUP(C2105,'Package 218'!$D:$D,1,FALSE)=C2105,VLOOKUP(C2105,'Package 218'!$D:$F,3,FALSE)="Yes",VLOOKUP(A2105,'District Data'!$A$2:$O$321,14,FALSE)="Yes"),"Yes","No"),"No")</f>
        <v>No</v>
      </c>
      <c r="N2105" s="23" t="str">
        <f t="shared" si="108"/>
        <v>No</v>
      </c>
      <c r="O2105" s="131" t="str">
        <f t="shared" si="109"/>
        <v>No</v>
      </c>
    </row>
    <row r="2106" spans="1:15" x14ac:dyDescent="0.25">
      <c r="A2106" s="136" t="s">
        <v>123</v>
      </c>
      <c r="B2106" s="136" t="s">
        <v>2923</v>
      </c>
      <c r="C2106" s="26">
        <v>4571</v>
      </c>
      <c r="D2106" s="26" t="s">
        <v>144</v>
      </c>
      <c r="E2106" s="114">
        <v>396.46</v>
      </c>
      <c r="F2106" s="114">
        <v>25.1</v>
      </c>
      <c r="G2106" s="114">
        <v>0</v>
      </c>
      <c r="H2106" s="114">
        <v>0</v>
      </c>
      <c r="I2106" s="114">
        <v>0</v>
      </c>
      <c r="J2106" s="91">
        <f t="shared" si="107"/>
        <v>421.56</v>
      </c>
      <c r="K2106" s="118" t="str">
        <f>IFERROR(VLOOKUP(C2106,'CEDARS School FRPL'!$C$4:$H$2393,6,FALSE),"No")</f>
        <v>No</v>
      </c>
      <c r="L2106" s="118" t="str">
        <f>VLOOKUP(A2106,'District Data'!$A$2:$P$321,14,FALSE)</f>
        <v>Yes</v>
      </c>
      <c r="M2106" s="120" t="str">
        <f>IFERROR(IF(AND(VLOOKUP(C2106,'Package 218'!$D:$D,1,FALSE)=C2106,VLOOKUP(C2106,'Package 218'!$D:$F,3,FALSE)="Yes",VLOOKUP(A2106,'District Data'!$A$2:$O$321,14,FALSE)="Yes"),"Yes","No"),"No")</f>
        <v>No</v>
      </c>
      <c r="N2106" s="23" t="str">
        <f t="shared" si="108"/>
        <v>No</v>
      </c>
      <c r="O2106" s="131" t="str">
        <f t="shared" si="109"/>
        <v>No</v>
      </c>
    </row>
    <row r="2107" spans="1:15" x14ac:dyDescent="0.25">
      <c r="A2107" s="136" t="s">
        <v>123</v>
      </c>
      <c r="B2107" s="136" t="s">
        <v>2923</v>
      </c>
      <c r="C2107" s="26">
        <v>5125</v>
      </c>
      <c r="D2107" s="26" t="s">
        <v>145</v>
      </c>
      <c r="E2107" s="114">
        <v>303.43</v>
      </c>
      <c r="F2107" s="114">
        <v>10.5</v>
      </c>
      <c r="G2107" s="114">
        <v>0</v>
      </c>
      <c r="H2107" s="114">
        <v>0</v>
      </c>
      <c r="I2107" s="114">
        <v>0</v>
      </c>
      <c r="J2107" s="91">
        <f t="shared" si="107"/>
        <v>313.93</v>
      </c>
      <c r="K2107" s="118" t="str">
        <f>IFERROR(VLOOKUP(C2107,'CEDARS School FRPL'!$C$4:$H$2393,6,FALSE),"No")</f>
        <v>No</v>
      </c>
      <c r="L2107" s="118" t="str">
        <f>VLOOKUP(A2107,'District Data'!$A$2:$P$321,14,FALSE)</f>
        <v>Yes</v>
      </c>
      <c r="M2107" s="120" t="str">
        <f>IFERROR(IF(AND(VLOOKUP(C2107,'Package 218'!$D:$D,1,FALSE)=C2107,VLOOKUP(C2107,'Package 218'!$D:$F,3,FALSE)="Yes",VLOOKUP(A2107,'District Data'!$A$2:$O$321,14,FALSE)="Yes"),"Yes","No"),"No")</f>
        <v>No</v>
      </c>
      <c r="N2107" s="23" t="str">
        <f t="shared" si="108"/>
        <v>No</v>
      </c>
      <c r="O2107" s="131" t="str">
        <f t="shared" si="109"/>
        <v>No</v>
      </c>
    </row>
    <row r="2108" spans="1:15" x14ac:dyDescent="0.25">
      <c r="A2108" s="136" t="s">
        <v>123</v>
      </c>
      <c r="B2108" s="136" t="s">
        <v>2923</v>
      </c>
      <c r="C2108" s="26">
        <v>5239</v>
      </c>
      <c r="D2108" s="26" t="s">
        <v>146</v>
      </c>
      <c r="E2108" s="114">
        <v>308.58</v>
      </c>
      <c r="F2108" s="114">
        <v>27.2</v>
      </c>
      <c r="G2108" s="114">
        <v>0</v>
      </c>
      <c r="H2108" s="114">
        <v>0</v>
      </c>
      <c r="I2108" s="114">
        <v>0</v>
      </c>
      <c r="J2108" s="91">
        <f t="shared" si="107"/>
        <v>335.78</v>
      </c>
      <c r="K2108" s="118" t="str">
        <f>IFERROR(VLOOKUP(C2108,'CEDARS School FRPL'!$C$4:$H$2393,6,FALSE),"No")</f>
        <v>Yes</v>
      </c>
      <c r="L2108" s="118" t="str">
        <f>VLOOKUP(A2108,'District Data'!$A$2:$P$321,14,FALSE)</f>
        <v>Yes</v>
      </c>
      <c r="M2108" s="120" t="str">
        <f>IFERROR(IF(AND(VLOOKUP(C2108,'Package 218'!$D:$D,1,FALSE)=C2108,VLOOKUP(C2108,'Package 218'!$D:$F,3,FALSE)="Yes",VLOOKUP(A2108,'District Data'!$A$2:$O$321,14,FALSE)="Yes"),"Yes","No"),"No")</f>
        <v>Yes</v>
      </c>
      <c r="N2108" s="23" t="str">
        <f t="shared" si="108"/>
        <v>Yes</v>
      </c>
      <c r="O2108" s="131" t="str">
        <f t="shared" si="109"/>
        <v>Yes</v>
      </c>
    </row>
    <row r="2109" spans="1:15" x14ac:dyDescent="0.25">
      <c r="A2109" s="136" t="s">
        <v>123</v>
      </c>
      <c r="B2109" s="136" t="s">
        <v>2923</v>
      </c>
      <c r="C2109" s="26">
        <v>5366</v>
      </c>
      <c r="D2109" s="26" t="s">
        <v>148</v>
      </c>
      <c r="E2109" s="114">
        <v>273.14999999999998</v>
      </c>
      <c r="F2109" s="114">
        <v>0</v>
      </c>
      <c r="G2109" s="114">
        <v>0</v>
      </c>
      <c r="H2109" s="114">
        <v>0</v>
      </c>
      <c r="I2109" s="114">
        <v>0</v>
      </c>
      <c r="J2109" s="91">
        <f t="shared" si="107"/>
        <v>273.14999999999998</v>
      </c>
      <c r="K2109" s="118" t="str">
        <f>IFERROR(VLOOKUP(C2109,'CEDARS School FRPL'!$C$4:$H$2393,6,FALSE),"No")</f>
        <v>No</v>
      </c>
      <c r="L2109" s="118" t="str">
        <f>VLOOKUP(A2109,'District Data'!$A$2:$P$321,14,FALSE)</f>
        <v>Yes</v>
      </c>
      <c r="M2109" s="120" t="str">
        <f>IFERROR(IF(AND(VLOOKUP(C2109,'Package 218'!$D:$D,1,FALSE)=C2109,VLOOKUP(C2109,'Package 218'!$D:$F,3,FALSE)="Yes",VLOOKUP(A2109,'District Data'!$A$2:$O$321,14,FALSE)="Yes"),"Yes","No"),"No")</f>
        <v>No</v>
      </c>
      <c r="N2109" s="23" t="str">
        <f t="shared" si="108"/>
        <v>No</v>
      </c>
      <c r="O2109" s="131" t="str">
        <f t="shared" si="109"/>
        <v>No</v>
      </c>
    </row>
    <row r="2110" spans="1:15" x14ac:dyDescent="0.25">
      <c r="A2110" s="136" t="s">
        <v>684</v>
      </c>
      <c r="B2110" s="136" t="s">
        <v>2993</v>
      </c>
      <c r="C2110" s="26">
        <v>2263</v>
      </c>
      <c r="D2110" s="26" t="s">
        <v>685</v>
      </c>
      <c r="E2110" s="114">
        <v>36.700000000000003</v>
      </c>
      <c r="F2110" s="114">
        <v>0</v>
      </c>
      <c r="G2110" s="114">
        <v>0</v>
      </c>
      <c r="H2110" s="114">
        <v>0</v>
      </c>
      <c r="I2110" s="114">
        <v>0</v>
      </c>
      <c r="J2110" s="91">
        <f t="shared" si="107"/>
        <v>36.700000000000003</v>
      </c>
      <c r="K2110" s="118" t="str">
        <f>IFERROR(VLOOKUP(C2110,'CEDARS School FRPL'!$C$4:$H$2393,6,FALSE),"No")</f>
        <v>Yes</v>
      </c>
      <c r="L2110" s="118" t="str">
        <f>VLOOKUP(A2110,'District Data'!$A$2:$P$321,14,FALSE)</f>
        <v>Yes</v>
      </c>
      <c r="M2110" s="120" t="str">
        <f>IFERROR(IF(AND(VLOOKUP(C2110,'Package 218'!$D:$D,1,FALSE)=C2110,VLOOKUP(C2110,'Package 218'!$D:$F,3,FALSE)="Yes",VLOOKUP(A2110,'District Data'!$A$2:$O$321,14,FALSE)="Yes"),"Yes","No"),"No")</f>
        <v>Yes</v>
      </c>
      <c r="N2110" s="23" t="str">
        <f t="shared" si="108"/>
        <v>Yes</v>
      </c>
      <c r="O2110" s="131" t="str">
        <f t="shared" si="109"/>
        <v>Yes</v>
      </c>
    </row>
    <row r="2111" spans="1:15" x14ac:dyDescent="0.25">
      <c r="A2111" s="136" t="s">
        <v>684</v>
      </c>
      <c r="B2111" s="136" t="s">
        <v>2993</v>
      </c>
      <c r="C2111" s="26">
        <v>2458</v>
      </c>
      <c r="D2111" s="26" t="s">
        <v>686</v>
      </c>
      <c r="E2111" s="114">
        <v>306.3</v>
      </c>
      <c r="F2111" s="114">
        <v>17.899999999999999</v>
      </c>
      <c r="G2111" s="114">
        <v>0</v>
      </c>
      <c r="H2111" s="114">
        <v>0</v>
      </c>
      <c r="I2111" s="114">
        <v>0</v>
      </c>
      <c r="J2111" s="91">
        <f t="shared" si="107"/>
        <v>324.2</v>
      </c>
      <c r="K2111" s="118" t="str">
        <f>IFERROR(VLOOKUP(C2111,'CEDARS School FRPL'!$C$4:$H$2393,6,FALSE),"No")</f>
        <v>Yes</v>
      </c>
      <c r="L2111" s="118" t="str">
        <f>VLOOKUP(A2111,'District Data'!$A$2:$P$321,14,FALSE)</f>
        <v>Yes</v>
      </c>
      <c r="M2111" s="120" t="str">
        <f>IFERROR(IF(AND(VLOOKUP(C2111,'Package 218'!$D:$D,1,FALSE)=C2111,VLOOKUP(C2111,'Package 218'!$D:$F,3,FALSE)="Yes",VLOOKUP(A2111,'District Data'!$A$2:$O$321,14,FALSE)="Yes"),"Yes","No"),"No")</f>
        <v>Yes</v>
      </c>
      <c r="N2111" s="23" t="str">
        <f t="shared" si="108"/>
        <v>Yes</v>
      </c>
      <c r="O2111" s="131" t="str">
        <f t="shared" si="109"/>
        <v>Yes</v>
      </c>
    </row>
    <row r="2112" spans="1:15" x14ac:dyDescent="0.25">
      <c r="A2112" s="136" t="s">
        <v>684</v>
      </c>
      <c r="B2112" s="136" t="s">
        <v>2993</v>
      </c>
      <c r="C2112" s="26">
        <v>2488</v>
      </c>
      <c r="D2112" s="26" t="s">
        <v>687</v>
      </c>
      <c r="E2112" s="114">
        <v>1199.8599999999999</v>
      </c>
      <c r="F2112" s="114">
        <v>0</v>
      </c>
      <c r="G2112" s="114">
        <v>130.47</v>
      </c>
      <c r="H2112" s="114">
        <v>0</v>
      </c>
      <c r="I2112" s="114">
        <v>0</v>
      </c>
      <c r="J2112" s="91">
        <f t="shared" si="107"/>
        <v>1330.33</v>
      </c>
      <c r="K2112" s="118" t="str">
        <f>IFERROR(VLOOKUP(C2112,'CEDARS School FRPL'!$C$4:$H$2393,6,FALSE),"No")</f>
        <v>No</v>
      </c>
      <c r="L2112" s="118" t="str">
        <f>VLOOKUP(A2112,'District Data'!$A$2:$P$321,14,FALSE)</f>
        <v>Yes</v>
      </c>
      <c r="M2112" s="120" t="str">
        <f>IFERROR(IF(AND(VLOOKUP(C2112,'Package 218'!$D:$D,1,FALSE)=C2112,VLOOKUP(C2112,'Package 218'!$D:$F,3,FALSE)="Yes",VLOOKUP(A2112,'District Data'!$A$2:$O$321,14,FALSE)="Yes"),"Yes","No"),"No")</f>
        <v>No</v>
      </c>
      <c r="N2112" s="23" t="str">
        <f t="shared" si="108"/>
        <v>No</v>
      </c>
      <c r="O2112" s="131" t="str">
        <f t="shared" si="109"/>
        <v>No</v>
      </c>
    </row>
    <row r="2113" spans="1:15" x14ac:dyDescent="0.25">
      <c r="A2113" s="136" t="s">
        <v>684</v>
      </c>
      <c r="B2113" s="136" t="s">
        <v>2993</v>
      </c>
      <c r="C2113" s="26">
        <v>2607</v>
      </c>
      <c r="D2113" s="26" t="s">
        <v>688</v>
      </c>
      <c r="E2113" s="114">
        <v>350.5</v>
      </c>
      <c r="F2113" s="114">
        <v>18</v>
      </c>
      <c r="G2113" s="114">
        <v>0</v>
      </c>
      <c r="H2113" s="114">
        <v>0</v>
      </c>
      <c r="I2113" s="114">
        <v>0</v>
      </c>
      <c r="J2113" s="91">
        <f t="shared" si="107"/>
        <v>368.5</v>
      </c>
      <c r="K2113" s="118" t="str">
        <f>IFERROR(VLOOKUP(C2113,'CEDARS School FRPL'!$C$4:$H$2393,6,FALSE),"No")</f>
        <v>No</v>
      </c>
      <c r="L2113" s="118" t="str">
        <f>VLOOKUP(A2113,'District Data'!$A$2:$P$321,14,FALSE)</f>
        <v>Yes</v>
      </c>
      <c r="M2113" s="120" t="str">
        <f>IFERROR(IF(AND(VLOOKUP(C2113,'Package 218'!$D:$D,1,FALSE)=C2113,VLOOKUP(C2113,'Package 218'!$D:$F,3,FALSE)="Yes",VLOOKUP(A2113,'District Data'!$A$2:$O$321,14,FALSE)="Yes"),"Yes","No"),"No")</f>
        <v>No</v>
      </c>
      <c r="N2113" s="23" t="str">
        <f t="shared" si="108"/>
        <v>No</v>
      </c>
      <c r="O2113" s="131" t="str">
        <f t="shared" si="109"/>
        <v>No</v>
      </c>
    </row>
    <row r="2114" spans="1:15" x14ac:dyDescent="0.25">
      <c r="A2114" s="136" t="s">
        <v>684</v>
      </c>
      <c r="B2114" s="136" t="s">
        <v>2993</v>
      </c>
      <c r="C2114" s="26">
        <v>3762</v>
      </c>
      <c r="D2114" s="26" t="s">
        <v>689</v>
      </c>
      <c r="E2114" s="114">
        <v>529.29</v>
      </c>
      <c r="F2114" s="114">
        <v>0</v>
      </c>
      <c r="G2114" s="114">
        <v>0</v>
      </c>
      <c r="H2114" s="114">
        <v>0</v>
      </c>
      <c r="I2114" s="114">
        <v>0</v>
      </c>
      <c r="J2114" s="91">
        <f t="shared" si="107"/>
        <v>529.29</v>
      </c>
      <c r="K2114" s="118" t="str">
        <f>IFERROR(VLOOKUP(C2114,'CEDARS School FRPL'!$C$4:$H$2393,6,FALSE),"No")</f>
        <v>Yes</v>
      </c>
      <c r="L2114" s="118" t="str">
        <f>VLOOKUP(A2114,'District Data'!$A$2:$P$321,14,FALSE)</f>
        <v>Yes</v>
      </c>
      <c r="M2114" s="120" t="str">
        <f>IFERROR(IF(AND(VLOOKUP(C2114,'Package 218'!$D:$D,1,FALSE)=C2114,VLOOKUP(C2114,'Package 218'!$D:$F,3,FALSE)="Yes",VLOOKUP(A2114,'District Data'!$A$2:$O$321,14,FALSE)="Yes"),"Yes","No"),"No")</f>
        <v>Yes</v>
      </c>
      <c r="N2114" s="23" t="str">
        <f t="shared" si="108"/>
        <v>Yes</v>
      </c>
      <c r="O2114" s="131" t="str">
        <f t="shared" si="109"/>
        <v>Yes</v>
      </c>
    </row>
    <row r="2115" spans="1:15" x14ac:dyDescent="0.25">
      <c r="A2115" s="136" t="s">
        <v>684</v>
      </c>
      <c r="B2115" s="136" t="s">
        <v>2993</v>
      </c>
      <c r="C2115" s="26">
        <v>4130</v>
      </c>
      <c r="D2115" s="26" t="s">
        <v>690</v>
      </c>
      <c r="E2115" s="114">
        <v>476.64</v>
      </c>
      <c r="F2115" s="114">
        <v>17.600000000000001</v>
      </c>
      <c r="G2115" s="114">
        <v>0</v>
      </c>
      <c r="H2115" s="114">
        <v>0</v>
      </c>
      <c r="I2115" s="114">
        <v>0</v>
      </c>
      <c r="J2115" s="91">
        <f t="shared" si="107"/>
        <v>494.24</v>
      </c>
      <c r="K2115" s="118" t="str">
        <f>IFERROR(VLOOKUP(C2115,'CEDARS School FRPL'!$C$4:$H$2393,6,FALSE),"No")</f>
        <v>Yes</v>
      </c>
      <c r="L2115" s="118" t="str">
        <f>VLOOKUP(A2115,'District Data'!$A$2:$P$321,14,FALSE)</f>
        <v>Yes</v>
      </c>
      <c r="M2115" s="120" t="str">
        <f>IFERROR(IF(AND(VLOOKUP(C2115,'Package 218'!$D:$D,1,FALSE)=C2115,VLOOKUP(C2115,'Package 218'!$D:$F,3,FALSE)="Yes",VLOOKUP(A2115,'District Data'!$A$2:$O$321,14,FALSE)="Yes"),"Yes","No"),"No")</f>
        <v>Yes</v>
      </c>
      <c r="N2115" s="23" t="str">
        <f t="shared" si="108"/>
        <v>Yes</v>
      </c>
      <c r="O2115" s="131" t="str">
        <f t="shared" si="109"/>
        <v>Yes</v>
      </c>
    </row>
    <row r="2116" spans="1:15" x14ac:dyDescent="0.25">
      <c r="A2116" s="136" t="s">
        <v>684</v>
      </c>
      <c r="B2116" s="136" t="s">
        <v>2993</v>
      </c>
      <c r="C2116" s="26">
        <v>4482</v>
      </c>
      <c r="D2116" s="26" t="s">
        <v>691</v>
      </c>
      <c r="E2116" s="114">
        <v>465.9</v>
      </c>
      <c r="F2116" s="114">
        <v>18.2</v>
      </c>
      <c r="G2116" s="114">
        <v>0</v>
      </c>
      <c r="H2116" s="114">
        <v>0</v>
      </c>
      <c r="I2116" s="114">
        <v>0</v>
      </c>
      <c r="J2116" s="91">
        <f t="shared" ref="J2116:J2179" si="110">SUM(E2116:I2116)</f>
        <v>484.09999999999997</v>
      </c>
      <c r="K2116" s="118" t="str">
        <f>IFERROR(VLOOKUP(C2116,'CEDARS School FRPL'!$C$4:$H$2393,6,FALSE),"No")</f>
        <v>Yes</v>
      </c>
      <c r="L2116" s="118" t="str">
        <f>VLOOKUP(A2116,'District Data'!$A$2:$P$321,14,FALSE)</f>
        <v>Yes</v>
      </c>
      <c r="M2116" s="120" t="str">
        <f>IFERROR(IF(AND(VLOOKUP(C2116,'Package 218'!$D:$D,1,FALSE)=C2116,VLOOKUP(C2116,'Package 218'!$D:$F,3,FALSE)="Yes",VLOOKUP(A2116,'District Data'!$A$2:$O$321,14,FALSE)="Yes"),"Yes","No"),"No")</f>
        <v>Yes</v>
      </c>
      <c r="N2116" s="23" t="str">
        <f t="shared" ref="N2116:N2179" si="111">IF(AND(M2116="Yes",K2116="Yes"),"Yes","No")</f>
        <v>Yes</v>
      </c>
      <c r="O2116" s="131" t="str">
        <f t="shared" ref="O2116:O2179" si="112">TEXT(N2116, "Yes")</f>
        <v>Yes</v>
      </c>
    </row>
    <row r="2117" spans="1:15" x14ac:dyDescent="0.25">
      <c r="A2117" s="136" t="s">
        <v>684</v>
      </c>
      <c r="B2117" s="136" t="s">
        <v>2993</v>
      </c>
      <c r="C2117" s="26">
        <v>4554</v>
      </c>
      <c r="D2117" s="26" t="s">
        <v>303</v>
      </c>
      <c r="E2117" s="114">
        <v>421.79</v>
      </c>
      <c r="F2117" s="114">
        <v>0</v>
      </c>
      <c r="G2117" s="114">
        <v>0</v>
      </c>
      <c r="H2117" s="114">
        <v>0</v>
      </c>
      <c r="I2117" s="114">
        <v>0</v>
      </c>
      <c r="J2117" s="91">
        <f t="shared" si="110"/>
        <v>421.79</v>
      </c>
      <c r="K2117" s="118" t="str">
        <f>IFERROR(VLOOKUP(C2117,'CEDARS School FRPL'!$C$4:$H$2393,6,FALSE),"No")</f>
        <v>Yes</v>
      </c>
      <c r="L2117" s="118" t="str">
        <f>VLOOKUP(A2117,'District Data'!$A$2:$P$321,14,FALSE)</f>
        <v>Yes</v>
      </c>
      <c r="M2117" s="120" t="str">
        <f>IFERROR(IF(AND(VLOOKUP(C2117,'Package 218'!$D:$D,1,FALSE)=C2117,VLOOKUP(C2117,'Package 218'!$D:$F,3,FALSE)="Yes",VLOOKUP(A2117,'District Data'!$A$2:$O$321,14,FALSE)="Yes"),"Yes","No"),"No")</f>
        <v>Yes</v>
      </c>
      <c r="N2117" s="23" t="str">
        <f t="shared" si="111"/>
        <v>Yes</v>
      </c>
      <c r="O2117" s="131" t="str">
        <f t="shared" si="112"/>
        <v>Yes</v>
      </c>
    </row>
    <row r="2118" spans="1:15" x14ac:dyDescent="0.25">
      <c r="A2118" s="136" t="s">
        <v>684</v>
      </c>
      <c r="B2118" s="136" t="s">
        <v>2993</v>
      </c>
      <c r="C2118" s="26">
        <v>5207</v>
      </c>
      <c r="D2118" s="26" t="s">
        <v>692</v>
      </c>
      <c r="E2118" s="114">
        <v>425.35</v>
      </c>
      <c r="F2118" s="114">
        <v>17.899999999999999</v>
      </c>
      <c r="G2118" s="114">
        <v>0</v>
      </c>
      <c r="H2118" s="114">
        <v>0</v>
      </c>
      <c r="I2118" s="114">
        <v>0</v>
      </c>
      <c r="J2118" s="91">
        <f t="shared" si="110"/>
        <v>443.25</v>
      </c>
      <c r="K2118" s="118" t="str">
        <f>IFERROR(VLOOKUP(C2118,'CEDARS School FRPL'!$C$4:$H$2393,6,FALSE),"No")</f>
        <v>Yes</v>
      </c>
      <c r="L2118" s="118" t="str">
        <f>VLOOKUP(A2118,'District Data'!$A$2:$P$321,14,FALSE)</f>
        <v>Yes</v>
      </c>
      <c r="M2118" s="120" t="str">
        <f>IFERROR(IF(AND(VLOOKUP(C2118,'Package 218'!$D:$D,1,FALSE)=C2118,VLOOKUP(C2118,'Package 218'!$D:$F,3,FALSE)="Yes",VLOOKUP(A2118,'District Data'!$A$2:$O$321,14,FALSE)="Yes"),"Yes","No"),"No")</f>
        <v>Yes</v>
      </c>
      <c r="N2118" s="23" t="str">
        <f t="shared" si="111"/>
        <v>Yes</v>
      </c>
      <c r="O2118" s="131" t="str">
        <f t="shared" si="112"/>
        <v>Yes</v>
      </c>
    </row>
    <row r="2119" spans="1:15" x14ac:dyDescent="0.25">
      <c r="A2119" s="136" t="s">
        <v>684</v>
      </c>
      <c r="B2119" s="136" t="s">
        <v>2993</v>
      </c>
      <c r="C2119" s="26">
        <v>5579</v>
      </c>
      <c r="D2119" s="26" t="s">
        <v>2764</v>
      </c>
      <c r="E2119" s="114">
        <v>144.87</v>
      </c>
      <c r="F2119" s="114">
        <v>0</v>
      </c>
      <c r="G2119" s="114">
        <v>3.28</v>
      </c>
      <c r="H2119" s="114">
        <v>0</v>
      </c>
      <c r="I2119" s="114">
        <v>0</v>
      </c>
      <c r="J2119" s="91">
        <f t="shared" si="110"/>
        <v>148.15</v>
      </c>
      <c r="K2119" s="118" t="str">
        <f>IFERROR(VLOOKUP(C2119,'CEDARS School FRPL'!$C$4:$H$2393,6,FALSE),"No")</f>
        <v>Yes</v>
      </c>
      <c r="L2119" s="118" t="str">
        <f>VLOOKUP(A2119,'District Data'!$A$2:$P$321,14,FALSE)</f>
        <v>Yes</v>
      </c>
      <c r="M2119" s="120" t="str">
        <f>IFERROR(IF(AND(VLOOKUP(C2119,'Package 218'!$D:$D,1,FALSE)=C2119,VLOOKUP(C2119,'Package 218'!$D:$F,3,FALSE)="Yes",VLOOKUP(A2119,'District Data'!$A$2:$O$321,14,FALSE)="Yes"),"Yes","No"),"No")</f>
        <v>Yes</v>
      </c>
      <c r="N2119" s="23" t="str">
        <f t="shared" si="111"/>
        <v>Yes</v>
      </c>
      <c r="O2119" s="131" t="str">
        <f t="shared" si="112"/>
        <v>Yes</v>
      </c>
    </row>
    <row r="2120" spans="1:15" x14ac:dyDescent="0.25">
      <c r="A2120" s="136" t="s">
        <v>182</v>
      </c>
      <c r="B2120" s="136" t="s">
        <v>2927</v>
      </c>
      <c r="C2120" s="26">
        <v>2713</v>
      </c>
      <c r="D2120" s="26" t="s">
        <v>183</v>
      </c>
      <c r="E2120" s="114">
        <v>475.39</v>
      </c>
      <c r="F2120" s="114">
        <v>0</v>
      </c>
      <c r="G2120" s="114">
        <v>0</v>
      </c>
      <c r="H2120" s="114">
        <v>0</v>
      </c>
      <c r="I2120" s="114">
        <v>0</v>
      </c>
      <c r="J2120" s="91">
        <f t="shared" si="110"/>
        <v>475.39</v>
      </c>
      <c r="K2120" s="118" t="str">
        <f>IFERROR(VLOOKUP(C2120,'CEDARS School FRPL'!$C$4:$H$2393,6,FALSE),"No")</f>
        <v>Yes</v>
      </c>
      <c r="L2120" s="118" t="str">
        <f>VLOOKUP(A2120,'District Data'!$A$2:$P$321,14,FALSE)</f>
        <v>Yes</v>
      </c>
      <c r="M2120" s="120" t="str">
        <f>IFERROR(IF(AND(VLOOKUP(C2120,'Package 218'!$D:$D,1,FALSE)=C2120,VLOOKUP(C2120,'Package 218'!$D:$F,3,FALSE)="Yes",VLOOKUP(A2120,'District Data'!$A$2:$O$321,14,FALSE)="Yes"),"Yes","No"),"No")</f>
        <v>Yes</v>
      </c>
      <c r="N2120" s="23" t="str">
        <f t="shared" si="111"/>
        <v>Yes</v>
      </c>
      <c r="O2120" s="131" t="str">
        <f t="shared" si="112"/>
        <v>Yes</v>
      </c>
    </row>
    <row r="2121" spans="1:15" x14ac:dyDescent="0.25">
      <c r="A2121" s="136" t="s">
        <v>182</v>
      </c>
      <c r="B2121" s="136" t="s">
        <v>2927</v>
      </c>
      <c r="C2121" s="26">
        <v>3136</v>
      </c>
      <c r="D2121" s="26" t="s">
        <v>184</v>
      </c>
      <c r="E2121" s="114">
        <v>526.19000000000005</v>
      </c>
      <c r="F2121" s="114">
        <v>0</v>
      </c>
      <c r="G2121" s="114">
        <v>62.36</v>
      </c>
      <c r="H2121" s="114">
        <v>0</v>
      </c>
      <c r="I2121" s="114">
        <v>0</v>
      </c>
      <c r="J2121" s="91">
        <f t="shared" si="110"/>
        <v>588.55000000000007</v>
      </c>
      <c r="K2121" s="118" t="str">
        <f>IFERROR(VLOOKUP(C2121,'CEDARS School FRPL'!$C$4:$H$2393,6,FALSE),"No")</f>
        <v>No</v>
      </c>
      <c r="L2121" s="118" t="str">
        <f>VLOOKUP(A2121,'District Data'!$A$2:$P$321,14,FALSE)</f>
        <v>Yes</v>
      </c>
      <c r="M2121" s="120" t="str">
        <f>IFERROR(IF(AND(VLOOKUP(C2121,'Package 218'!$D:$D,1,FALSE)=C2121,VLOOKUP(C2121,'Package 218'!$D:$F,3,FALSE)="Yes",VLOOKUP(A2121,'District Data'!$A$2:$O$321,14,FALSE)="Yes"),"Yes","No"),"No")</f>
        <v>No</v>
      </c>
      <c r="N2121" s="23" t="str">
        <f t="shared" si="111"/>
        <v>No</v>
      </c>
      <c r="O2121" s="131" t="str">
        <f t="shared" si="112"/>
        <v>No</v>
      </c>
    </row>
    <row r="2122" spans="1:15" x14ac:dyDescent="0.25">
      <c r="A2122" s="136" t="s">
        <v>182</v>
      </c>
      <c r="B2122" s="136" t="s">
        <v>2927</v>
      </c>
      <c r="C2122" s="26">
        <v>3796</v>
      </c>
      <c r="D2122" s="26" t="s">
        <v>185</v>
      </c>
      <c r="E2122" s="114">
        <v>448.84</v>
      </c>
      <c r="F2122" s="114">
        <v>0</v>
      </c>
      <c r="G2122" s="114">
        <v>0</v>
      </c>
      <c r="H2122" s="114">
        <v>0</v>
      </c>
      <c r="I2122" s="114">
        <v>0</v>
      </c>
      <c r="J2122" s="91">
        <f t="shared" si="110"/>
        <v>448.84</v>
      </c>
      <c r="K2122" s="118" t="str">
        <f>IFERROR(VLOOKUP(C2122,'CEDARS School FRPL'!$C$4:$H$2393,6,FALSE),"No")</f>
        <v>No</v>
      </c>
      <c r="L2122" s="118" t="str">
        <f>VLOOKUP(A2122,'District Data'!$A$2:$P$321,14,FALSE)</f>
        <v>Yes</v>
      </c>
      <c r="M2122" s="120" t="str">
        <f>IFERROR(IF(AND(VLOOKUP(C2122,'Package 218'!$D:$D,1,FALSE)=C2122,VLOOKUP(C2122,'Package 218'!$D:$F,3,FALSE)="Yes",VLOOKUP(A2122,'District Data'!$A$2:$O$321,14,FALSE)="Yes"),"Yes","No"),"No")</f>
        <v>No</v>
      </c>
      <c r="N2122" s="23" t="str">
        <f t="shared" si="111"/>
        <v>No</v>
      </c>
      <c r="O2122" s="131" t="str">
        <f t="shared" si="112"/>
        <v>No</v>
      </c>
    </row>
    <row r="2123" spans="1:15" x14ac:dyDescent="0.25">
      <c r="A2123" s="136" t="s">
        <v>182</v>
      </c>
      <c r="B2123" s="136" t="s">
        <v>2927</v>
      </c>
      <c r="C2123" s="26">
        <v>4459</v>
      </c>
      <c r="D2123" s="26" t="s">
        <v>186</v>
      </c>
      <c r="E2123" s="114">
        <v>6.76</v>
      </c>
      <c r="F2123" s="114">
        <v>0</v>
      </c>
      <c r="G2123" s="114">
        <v>0</v>
      </c>
      <c r="H2123" s="114">
        <v>0</v>
      </c>
      <c r="I2123" s="114">
        <v>0</v>
      </c>
      <c r="J2123" s="91">
        <f t="shared" si="110"/>
        <v>6.76</v>
      </c>
      <c r="K2123" s="118" t="str">
        <f>IFERROR(VLOOKUP(C2123,'CEDARS School FRPL'!$C$4:$H$2393,6,FALSE),"No")</f>
        <v>No</v>
      </c>
      <c r="L2123" s="118" t="str">
        <f>VLOOKUP(A2123,'District Data'!$A$2:$P$321,14,FALSE)</f>
        <v>Yes</v>
      </c>
      <c r="M2123" s="120" t="str">
        <f>IFERROR(IF(AND(VLOOKUP(C2123,'Package 218'!$D:$D,1,FALSE)=C2123,VLOOKUP(C2123,'Package 218'!$D:$F,3,FALSE)="Yes",VLOOKUP(A2123,'District Data'!$A$2:$O$321,14,FALSE)="Yes"),"Yes","No"),"No")</f>
        <v>No</v>
      </c>
      <c r="N2123" s="23" t="str">
        <f t="shared" si="111"/>
        <v>No</v>
      </c>
      <c r="O2123" s="131" t="str">
        <f t="shared" si="112"/>
        <v>No</v>
      </c>
    </row>
    <row r="2124" spans="1:15" x14ac:dyDescent="0.25">
      <c r="A2124" s="136" t="s">
        <v>182</v>
      </c>
      <c r="B2124" s="136" t="s">
        <v>2927</v>
      </c>
      <c r="C2124" s="26">
        <v>4476</v>
      </c>
      <c r="D2124" s="26" t="s">
        <v>187</v>
      </c>
      <c r="E2124" s="114">
        <v>391.21</v>
      </c>
      <c r="F2124" s="114">
        <v>48.2</v>
      </c>
      <c r="G2124" s="114">
        <v>0</v>
      </c>
      <c r="H2124" s="114">
        <v>0</v>
      </c>
      <c r="I2124" s="114">
        <v>0</v>
      </c>
      <c r="J2124" s="91">
        <f t="shared" si="110"/>
        <v>439.40999999999997</v>
      </c>
      <c r="K2124" s="118" t="str">
        <f>IFERROR(VLOOKUP(C2124,'CEDARS School FRPL'!$C$4:$H$2393,6,FALSE),"No")</f>
        <v>Yes</v>
      </c>
      <c r="L2124" s="118" t="str">
        <f>VLOOKUP(A2124,'District Data'!$A$2:$P$321,14,FALSE)</f>
        <v>Yes</v>
      </c>
      <c r="M2124" s="120" t="str">
        <f>IFERROR(IF(AND(VLOOKUP(C2124,'Package 218'!$D:$D,1,FALSE)=C2124,VLOOKUP(C2124,'Package 218'!$D:$F,3,FALSE)="Yes",VLOOKUP(A2124,'District Data'!$A$2:$O$321,14,FALSE)="Yes"),"Yes","No"),"No")</f>
        <v>Yes</v>
      </c>
      <c r="N2124" s="23" t="str">
        <f t="shared" si="111"/>
        <v>Yes</v>
      </c>
      <c r="O2124" s="131" t="str">
        <f t="shared" si="112"/>
        <v>Yes</v>
      </c>
    </row>
    <row r="2125" spans="1:15" x14ac:dyDescent="0.25">
      <c r="A2125" s="136" t="s">
        <v>182</v>
      </c>
      <c r="B2125" s="136" t="s">
        <v>2927</v>
      </c>
      <c r="C2125" s="26">
        <v>5021</v>
      </c>
      <c r="D2125" s="26" t="s">
        <v>188</v>
      </c>
      <c r="E2125" s="114">
        <v>50.35</v>
      </c>
      <c r="F2125" s="114">
        <v>0</v>
      </c>
      <c r="G2125" s="114">
        <v>0</v>
      </c>
      <c r="H2125" s="114">
        <v>0</v>
      </c>
      <c r="I2125" s="114">
        <v>0</v>
      </c>
      <c r="J2125" s="91">
        <f t="shared" si="110"/>
        <v>50.35</v>
      </c>
      <c r="K2125" s="118" t="str">
        <f>IFERROR(VLOOKUP(C2125,'CEDARS School FRPL'!$C$4:$H$2393,6,FALSE),"No")</f>
        <v>No</v>
      </c>
      <c r="L2125" s="118" t="str">
        <f>VLOOKUP(A2125,'District Data'!$A$2:$P$321,14,FALSE)</f>
        <v>Yes</v>
      </c>
      <c r="M2125" s="120" t="str">
        <f>IFERROR(IF(AND(VLOOKUP(C2125,'Package 218'!$D:$D,1,FALSE)=C2125,VLOOKUP(C2125,'Package 218'!$D:$F,3,FALSE)="Yes",VLOOKUP(A2125,'District Data'!$A$2:$O$321,14,FALSE)="Yes"),"Yes","No"),"No")</f>
        <v>No</v>
      </c>
      <c r="N2125" s="23" t="str">
        <f t="shared" si="111"/>
        <v>No</v>
      </c>
      <c r="O2125" s="131" t="str">
        <f t="shared" si="112"/>
        <v>No</v>
      </c>
    </row>
    <row r="2126" spans="1:15" x14ac:dyDescent="0.25">
      <c r="A2126" s="136" t="s">
        <v>1075</v>
      </c>
      <c r="B2126" s="136" t="s">
        <v>3046</v>
      </c>
      <c r="C2126" s="26">
        <v>1983</v>
      </c>
      <c r="D2126" s="26" t="s">
        <v>1081</v>
      </c>
      <c r="E2126" s="114">
        <v>374.61</v>
      </c>
      <c r="F2126" s="114">
        <v>0</v>
      </c>
      <c r="G2126" s="114">
        <v>20.88</v>
      </c>
      <c r="H2126" s="114">
        <v>0</v>
      </c>
      <c r="I2126" s="114">
        <v>0</v>
      </c>
      <c r="J2126" s="91">
        <f t="shared" si="110"/>
        <v>395.49</v>
      </c>
      <c r="K2126" s="118" t="str">
        <f>IFERROR(VLOOKUP(C2126,'CEDARS School FRPL'!$C$4:$H$2393,6,FALSE),"No")</f>
        <v>No</v>
      </c>
      <c r="L2126" s="118" t="str">
        <f>VLOOKUP(A2126,'District Data'!$A$2:$P$321,14,FALSE)</f>
        <v>Yes</v>
      </c>
      <c r="M2126" s="120" t="str">
        <f>IFERROR(IF(AND(VLOOKUP(C2126,'Package 218'!$D:$D,1,FALSE)=C2126,VLOOKUP(C2126,'Package 218'!$D:$F,3,FALSE)="Yes",VLOOKUP(A2126,'District Data'!$A$2:$O$321,14,FALSE)="Yes"),"Yes","No"),"No")</f>
        <v>No</v>
      </c>
      <c r="N2126" s="23" t="str">
        <f t="shared" si="111"/>
        <v>No</v>
      </c>
      <c r="O2126" s="131" t="str">
        <f t="shared" si="112"/>
        <v>No</v>
      </c>
    </row>
    <row r="2127" spans="1:15" x14ac:dyDescent="0.25">
      <c r="A2127" s="136" t="s">
        <v>1075</v>
      </c>
      <c r="B2127" s="136" t="s">
        <v>3046</v>
      </c>
      <c r="C2127" s="26">
        <v>2219</v>
      </c>
      <c r="D2127" s="26" t="s">
        <v>1076</v>
      </c>
      <c r="E2127" s="114">
        <v>706.27</v>
      </c>
      <c r="F2127" s="114">
        <v>0</v>
      </c>
      <c r="G2127" s="114">
        <v>0</v>
      </c>
      <c r="H2127" s="114">
        <v>0</v>
      </c>
      <c r="I2127" s="114">
        <v>0</v>
      </c>
      <c r="J2127" s="91">
        <f t="shared" si="110"/>
        <v>706.27</v>
      </c>
      <c r="K2127" s="118" t="str">
        <f>IFERROR(VLOOKUP(C2127,'CEDARS School FRPL'!$C$4:$H$2393,6,FALSE),"No")</f>
        <v>No</v>
      </c>
      <c r="L2127" s="118" t="str">
        <f>VLOOKUP(A2127,'District Data'!$A$2:$P$321,14,FALSE)</f>
        <v>Yes</v>
      </c>
      <c r="M2127" s="120" t="str">
        <f>IFERROR(IF(AND(VLOOKUP(C2127,'Package 218'!$D:$D,1,FALSE)=C2127,VLOOKUP(C2127,'Package 218'!$D:$F,3,FALSE)="Yes",VLOOKUP(A2127,'District Data'!$A$2:$O$321,14,FALSE)="Yes"),"Yes","No"),"No")</f>
        <v>No</v>
      </c>
      <c r="N2127" s="23" t="str">
        <f t="shared" si="111"/>
        <v>No</v>
      </c>
      <c r="O2127" s="131" t="str">
        <f t="shared" si="112"/>
        <v>No</v>
      </c>
    </row>
    <row r="2128" spans="1:15" x14ac:dyDescent="0.25">
      <c r="A2128" s="136" t="s">
        <v>1075</v>
      </c>
      <c r="B2128" s="136" t="s">
        <v>3046</v>
      </c>
      <c r="C2128" s="26">
        <v>3417</v>
      </c>
      <c r="D2128" s="26" t="s">
        <v>1077</v>
      </c>
      <c r="E2128" s="114">
        <v>506.9</v>
      </c>
      <c r="F2128" s="114">
        <v>30.1</v>
      </c>
      <c r="G2128" s="114">
        <v>0</v>
      </c>
      <c r="H2128" s="114">
        <v>0</v>
      </c>
      <c r="I2128" s="114">
        <v>0</v>
      </c>
      <c r="J2128" s="91">
        <f t="shared" si="110"/>
        <v>537</v>
      </c>
      <c r="K2128" s="118" t="str">
        <f>IFERROR(VLOOKUP(C2128,'CEDARS School FRPL'!$C$4:$H$2393,6,FALSE),"No")</f>
        <v>Yes</v>
      </c>
      <c r="L2128" s="118" t="str">
        <f>VLOOKUP(A2128,'District Data'!$A$2:$P$321,14,FALSE)</f>
        <v>Yes</v>
      </c>
      <c r="M2128" s="120" t="str">
        <f>IFERROR(IF(AND(VLOOKUP(C2128,'Package 218'!$D:$D,1,FALSE)=C2128,VLOOKUP(C2128,'Package 218'!$D:$F,3,FALSE)="Yes",VLOOKUP(A2128,'District Data'!$A$2:$O$321,14,FALSE)="Yes"),"Yes","No"),"No")</f>
        <v>Yes</v>
      </c>
      <c r="N2128" s="23" t="str">
        <f t="shared" si="111"/>
        <v>Yes</v>
      </c>
      <c r="O2128" s="131" t="str">
        <f t="shared" si="112"/>
        <v>Yes</v>
      </c>
    </row>
    <row r="2129" spans="1:15" x14ac:dyDescent="0.25">
      <c r="A2129" s="136" t="s">
        <v>1075</v>
      </c>
      <c r="B2129" s="136" t="s">
        <v>3046</v>
      </c>
      <c r="C2129" s="26">
        <v>4201</v>
      </c>
      <c r="D2129" s="26" t="s">
        <v>1078</v>
      </c>
      <c r="E2129" s="114">
        <v>845.68</v>
      </c>
      <c r="F2129" s="114">
        <v>0</v>
      </c>
      <c r="G2129" s="114">
        <v>96.38000000000001</v>
      </c>
      <c r="H2129" s="114">
        <v>0</v>
      </c>
      <c r="I2129" s="114">
        <v>0</v>
      </c>
      <c r="J2129" s="91">
        <f t="shared" si="110"/>
        <v>942.06</v>
      </c>
      <c r="K2129" s="118" t="str">
        <f>IFERROR(VLOOKUP(C2129,'CEDARS School FRPL'!$C$4:$H$2393,6,FALSE),"No")</f>
        <v>No</v>
      </c>
      <c r="L2129" s="118" t="str">
        <f>VLOOKUP(A2129,'District Data'!$A$2:$P$321,14,FALSE)</f>
        <v>Yes</v>
      </c>
      <c r="M2129" s="120" t="str">
        <f>IFERROR(IF(AND(VLOOKUP(C2129,'Package 218'!$D:$D,1,FALSE)=C2129,VLOOKUP(C2129,'Package 218'!$D:$F,3,FALSE)="Yes",VLOOKUP(A2129,'District Data'!$A$2:$O$321,14,FALSE)="Yes"),"Yes","No"),"No")</f>
        <v>No</v>
      </c>
      <c r="N2129" s="23" t="str">
        <f t="shared" si="111"/>
        <v>No</v>
      </c>
      <c r="O2129" s="131" t="str">
        <f t="shared" si="112"/>
        <v>No</v>
      </c>
    </row>
    <row r="2130" spans="1:15" x14ac:dyDescent="0.25">
      <c r="A2130" s="136" t="s">
        <v>1075</v>
      </c>
      <c r="B2130" s="136" t="s">
        <v>3046</v>
      </c>
      <c r="C2130" s="26">
        <v>4324</v>
      </c>
      <c r="D2130" s="26" t="s">
        <v>1079</v>
      </c>
      <c r="E2130" s="114">
        <v>397.16</v>
      </c>
      <c r="F2130" s="114">
        <v>15.9</v>
      </c>
      <c r="G2130" s="114">
        <v>0</v>
      </c>
      <c r="H2130" s="114">
        <v>0</v>
      </c>
      <c r="I2130" s="114">
        <v>0</v>
      </c>
      <c r="J2130" s="91">
        <f t="shared" si="110"/>
        <v>413.06</v>
      </c>
      <c r="K2130" s="118" t="str">
        <f>IFERROR(VLOOKUP(C2130,'CEDARS School FRPL'!$C$4:$H$2393,6,FALSE),"No")</f>
        <v>No</v>
      </c>
      <c r="L2130" s="118" t="str">
        <f>VLOOKUP(A2130,'District Data'!$A$2:$P$321,14,FALSE)</f>
        <v>Yes</v>
      </c>
      <c r="M2130" s="120" t="str">
        <f>IFERROR(IF(AND(VLOOKUP(C2130,'Package 218'!$D:$D,1,FALSE)=C2130,VLOOKUP(C2130,'Package 218'!$D:$F,3,FALSE)="Yes",VLOOKUP(A2130,'District Data'!$A$2:$O$321,14,FALSE)="Yes"),"Yes","No"),"No")</f>
        <v>No</v>
      </c>
      <c r="N2130" s="23" t="str">
        <f t="shared" si="111"/>
        <v>No</v>
      </c>
      <c r="O2130" s="131" t="str">
        <f t="shared" si="112"/>
        <v>No</v>
      </c>
    </row>
    <row r="2131" spans="1:15" x14ac:dyDescent="0.25">
      <c r="A2131" s="136" t="s">
        <v>1075</v>
      </c>
      <c r="B2131" s="136" t="s">
        <v>3046</v>
      </c>
      <c r="C2131" s="26">
        <v>4517</v>
      </c>
      <c r="D2131" s="26" t="s">
        <v>1080</v>
      </c>
      <c r="E2131" s="114">
        <v>461.84</v>
      </c>
      <c r="F2131" s="114">
        <v>15.1</v>
      </c>
      <c r="G2131" s="114">
        <v>0</v>
      </c>
      <c r="H2131" s="114">
        <v>0</v>
      </c>
      <c r="I2131" s="114">
        <v>0</v>
      </c>
      <c r="J2131" s="91">
        <f t="shared" si="110"/>
        <v>476.94</v>
      </c>
      <c r="K2131" s="118" t="str">
        <f>IFERROR(VLOOKUP(C2131,'CEDARS School FRPL'!$C$4:$H$2393,6,FALSE),"No")</f>
        <v>No</v>
      </c>
      <c r="L2131" s="118" t="str">
        <f>VLOOKUP(A2131,'District Data'!$A$2:$P$321,14,FALSE)</f>
        <v>Yes</v>
      </c>
      <c r="M2131" s="120" t="str">
        <f>IFERROR(IF(AND(VLOOKUP(C2131,'Package 218'!$D:$D,1,FALSE)=C2131,VLOOKUP(C2131,'Package 218'!$D:$F,3,FALSE)="Yes",VLOOKUP(A2131,'District Data'!$A$2:$O$321,14,FALSE)="Yes"),"Yes","No"),"No")</f>
        <v>No</v>
      </c>
      <c r="N2131" s="23" t="str">
        <f t="shared" si="111"/>
        <v>No</v>
      </c>
      <c r="O2131" s="131" t="str">
        <f t="shared" si="112"/>
        <v>No</v>
      </c>
    </row>
    <row r="2132" spans="1:15" x14ac:dyDescent="0.25">
      <c r="A2132" s="136" t="s">
        <v>1152</v>
      </c>
      <c r="B2132" s="136" t="s">
        <v>3057</v>
      </c>
      <c r="C2132" s="26">
        <v>2554</v>
      </c>
      <c r="D2132" s="26" t="s">
        <v>1153</v>
      </c>
      <c r="E2132" s="114">
        <v>438.22</v>
      </c>
      <c r="F2132" s="114">
        <v>0</v>
      </c>
      <c r="G2132" s="114">
        <v>59.48</v>
      </c>
      <c r="H2132" s="114">
        <v>0</v>
      </c>
      <c r="I2132" s="114">
        <v>0</v>
      </c>
      <c r="J2132" s="91">
        <f t="shared" si="110"/>
        <v>497.70000000000005</v>
      </c>
      <c r="K2132" s="118" t="str">
        <f>IFERROR(VLOOKUP(C2132,'CEDARS School FRPL'!$C$4:$H$2393,6,FALSE),"No")</f>
        <v>No</v>
      </c>
      <c r="L2132" s="118" t="str">
        <f>VLOOKUP(A2132,'District Data'!$A$2:$P$321,14,FALSE)</f>
        <v>Yes</v>
      </c>
      <c r="M2132" s="120" t="str">
        <f>IFERROR(IF(AND(VLOOKUP(C2132,'Package 218'!$D:$D,1,FALSE)=C2132,VLOOKUP(C2132,'Package 218'!$D:$F,3,FALSE)="Yes",VLOOKUP(A2132,'District Data'!$A$2:$O$321,14,FALSE)="Yes"),"Yes","No"),"No")</f>
        <v>No</v>
      </c>
      <c r="N2132" s="23" t="str">
        <f t="shared" si="111"/>
        <v>No</v>
      </c>
      <c r="O2132" s="131" t="str">
        <f t="shared" si="112"/>
        <v>No</v>
      </c>
    </row>
    <row r="2133" spans="1:15" x14ac:dyDescent="0.25">
      <c r="A2133" s="136" t="s">
        <v>1152</v>
      </c>
      <c r="B2133" s="136" t="s">
        <v>3057</v>
      </c>
      <c r="C2133" s="26">
        <v>2584</v>
      </c>
      <c r="D2133" s="26" t="s">
        <v>1154</v>
      </c>
      <c r="E2133" s="114">
        <v>725.87</v>
      </c>
      <c r="F2133" s="114">
        <v>30</v>
      </c>
      <c r="G2133" s="114">
        <v>0</v>
      </c>
      <c r="H2133" s="114">
        <v>0</v>
      </c>
      <c r="I2133" s="114">
        <v>0</v>
      </c>
      <c r="J2133" s="91">
        <f t="shared" si="110"/>
        <v>755.87</v>
      </c>
      <c r="K2133" s="118" t="str">
        <f>IFERROR(VLOOKUP(C2133,'CEDARS School FRPL'!$C$4:$H$2393,6,FALSE),"No")</f>
        <v>Yes</v>
      </c>
      <c r="L2133" s="118" t="str">
        <f>VLOOKUP(A2133,'District Data'!$A$2:$P$321,14,FALSE)</f>
        <v>Yes</v>
      </c>
      <c r="M2133" s="120" t="str">
        <f>IFERROR(IF(AND(VLOOKUP(C2133,'Package 218'!$D:$D,1,FALSE)=C2133,VLOOKUP(C2133,'Package 218'!$D:$F,3,FALSE)="Yes",VLOOKUP(A2133,'District Data'!$A$2:$O$321,14,FALSE)="Yes"),"Yes","No"),"No")</f>
        <v>Yes</v>
      </c>
      <c r="N2133" s="23" t="str">
        <f t="shared" si="111"/>
        <v>Yes</v>
      </c>
      <c r="O2133" s="131" t="str">
        <f t="shared" si="112"/>
        <v>Yes</v>
      </c>
    </row>
    <row r="2134" spans="1:15" x14ac:dyDescent="0.25">
      <c r="A2134" s="136" t="s">
        <v>1152</v>
      </c>
      <c r="B2134" s="136" t="s">
        <v>3057</v>
      </c>
      <c r="C2134" s="26">
        <v>3930</v>
      </c>
      <c r="D2134" s="26" t="s">
        <v>914</v>
      </c>
      <c r="E2134" s="114">
        <v>357.08</v>
      </c>
      <c r="F2134" s="114">
        <v>0</v>
      </c>
      <c r="G2134" s="114">
        <v>0</v>
      </c>
      <c r="H2134" s="114">
        <v>0</v>
      </c>
      <c r="I2134" s="114">
        <v>0</v>
      </c>
      <c r="J2134" s="91">
        <f t="shared" si="110"/>
        <v>357.08</v>
      </c>
      <c r="K2134" s="118" t="str">
        <f>IFERROR(VLOOKUP(C2134,'CEDARS School FRPL'!$C$4:$H$2393,6,FALSE),"No")</f>
        <v>No</v>
      </c>
      <c r="L2134" s="118" t="str">
        <f>VLOOKUP(A2134,'District Data'!$A$2:$P$321,14,FALSE)</f>
        <v>Yes</v>
      </c>
      <c r="M2134" s="120" t="str">
        <f>IFERROR(IF(AND(VLOOKUP(C2134,'Package 218'!$D:$D,1,FALSE)=C2134,VLOOKUP(C2134,'Package 218'!$D:$F,3,FALSE)="Yes",VLOOKUP(A2134,'District Data'!$A$2:$O$321,14,FALSE)="Yes"),"Yes","No"),"No")</f>
        <v>No</v>
      </c>
      <c r="N2134" s="23" t="str">
        <f t="shared" si="111"/>
        <v>No</v>
      </c>
      <c r="O2134" s="131" t="str">
        <f t="shared" si="112"/>
        <v>No</v>
      </c>
    </row>
    <row r="2135" spans="1:15" x14ac:dyDescent="0.25">
      <c r="A2135" s="136" t="s">
        <v>1152</v>
      </c>
      <c r="B2135" s="136" t="s">
        <v>3057</v>
      </c>
      <c r="C2135" s="26">
        <v>5047</v>
      </c>
      <c r="D2135" s="26" t="s">
        <v>1155</v>
      </c>
      <c r="E2135" s="114">
        <v>218.72</v>
      </c>
      <c r="F2135" s="114">
        <v>0</v>
      </c>
      <c r="G2135" s="114">
        <v>0</v>
      </c>
      <c r="H2135" s="114">
        <v>0</v>
      </c>
      <c r="I2135" s="114">
        <v>0</v>
      </c>
      <c r="J2135" s="91">
        <f t="shared" si="110"/>
        <v>218.72</v>
      </c>
      <c r="K2135" s="118" t="str">
        <f>IFERROR(VLOOKUP(C2135,'CEDARS School FRPL'!$C$4:$H$2393,6,FALSE),"No")</f>
        <v>No</v>
      </c>
      <c r="L2135" s="118" t="str">
        <f>VLOOKUP(A2135,'District Data'!$A$2:$P$321,14,FALSE)</f>
        <v>Yes</v>
      </c>
      <c r="M2135" s="120" t="str">
        <f>IFERROR(IF(AND(VLOOKUP(C2135,'Package 218'!$D:$D,1,FALSE)=C2135,VLOOKUP(C2135,'Package 218'!$D:$F,3,FALSE)="Yes",VLOOKUP(A2135,'District Data'!$A$2:$O$321,14,FALSE)="Yes"),"Yes","No"),"No")</f>
        <v>No</v>
      </c>
      <c r="N2135" s="23" t="str">
        <f t="shared" si="111"/>
        <v>No</v>
      </c>
      <c r="O2135" s="131" t="str">
        <f t="shared" si="112"/>
        <v>No</v>
      </c>
    </row>
    <row r="2136" spans="1:15" x14ac:dyDescent="0.25">
      <c r="A2136" s="136" t="s">
        <v>1274</v>
      </c>
      <c r="B2136" s="136" t="s">
        <v>3078</v>
      </c>
      <c r="C2136" s="26">
        <v>2459</v>
      </c>
      <c r="D2136" s="26" t="s">
        <v>1275</v>
      </c>
      <c r="E2136" s="114">
        <v>477.33</v>
      </c>
      <c r="F2136" s="114">
        <v>0</v>
      </c>
      <c r="G2136" s="114">
        <v>21.990000000000002</v>
      </c>
      <c r="H2136" s="114">
        <v>0</v>
      </c>
      <c r="I2136" s="114">
        <v>0</v>
      </c>
      <c r="J2136" s="91">
        <f t="shared" si="110"/>
        <v>499.32</v>
      </c>
      <c r="K2136" s="118" t="str">
        <f>IFERROR(VLOOKUP(C2136,'CEDARS School FRPL'!$C$4:$H$2393,6,FALSE),"No")</f>
        <v>Yes</v>
      </c>
      <c r="L2136" s="118" t="str">
        <f>VLOOKUP(A2136,'District Data'!$A$2:$P$321,14,FALSE)</f>
        <v>Yes</v>
      </c>
      <c r="M2136" s="120" t="str">
        <f>IFERROR(IF(AND(VLOOKUP(C2136,'Package 218'!$D:$D,1,FALSE)=C2136,VLOOKUP(C2136,'Package 218'!$D:$F,3,FALSE)="Yes",VLOOKUP(A2136,'District Data'!$A$2:$O$321,14,FALSE)="Yes"),"Yes","No"),"No")</f>
        <v>Yes</v>
      </c>
      <c r="N2136" s="23" t="str">
        <f t="shared" si="111"/>
        <v>Yes</v>
      </c>
      <c r="O2136" s="131" t="str">
        <f t="shared" si="112"/>
        <v>Yes</v>
      </c>
    </row>
    <row r="2137" spans="1:15" x14ac:dyDescent="0.25">
      <c r="A2137" s="136" t="s">
        <v>1274</v>
      </c>
      <c r="B2137" s="136" t="s">
        <v>3078</v>
      </c>
      <c r="C2137" s="26">
        <v>2489</v>
      </c>
      <c r="D2137" s="26" t="s">
        <v>1276</v>
      </c>
      <c r="E2137" s="114">
        <v>280.56</v>
      </c>
      <c r="F2137" s="114">
        <v>8.1999999999999993</v>
      </c>
      <c r="G2137" s="114">
        <v>0</v>
      </c>
      <c r="H2137" s="114">
        <v>0</v>
      </c>
      <c r="I2137" s="114">
        <v>0</v>
      </c>
      <c r="J2137" s="91">
        <f t="shared" si="110"/>
        <v>288.76</v>
      </c>
      <c r="K2137" s="118" t="str">
        <f>IFERROR(VLOOKUP(C2137,'CEDARS School FRPL'!$C$4:$H$2393,6,FALSE),"No")</f>
        <v>Yes</v>
      </c>
      <c r="L2137" s="118" t="str">
        <f>VLOOKUP(A2137,'District Data'!$A$2:$P$321,14,FALSE)</f>
        <v>Yes</v>
      </c>
      <c r="M2137" s="120" t="str">
        <f>IFERROR(IF(AND(VLOOKUP(C2137,'Package 218'!$D:$D,1,FALSE)=C2137,VLOOKUP(C2137,'Package 218'!$D:$F,3,FALSE)="Yes",VLOOKUP(A2137,'District Data'!$A$2:$O$321,14,FALSE)="Yes"),"Yes","No"),"No")</f>
        <v>Yes</v>
      </c>
      <c r="N2137" s="23" t="str">
        <f t="shared" si="111"/>
        <v>Yes</v>
      </c>
      <c r="O2137" s="131" t="str">
        <f t="shared" si="112"/>
        <v>Yes</v>
      </c>
    </row>
    <row r="2138" spans="1:15" x14ac:dyDescent="0.25">
      <c r="A2138" s="136" t="s">
        <v>1274</v>
      </c>
      <c r="B2138" s="136" t="s">
        <v>3078</v>
      </c>
      <c r="C2138" s="26">
        <v>2687</v>
      </c>
      <c r="D2138" s="26" t="s">
        <v>1277</v>
      </c>
      <c r="E2138" s="114">
        <v>451.53</v>
      </c>
      <c r="F2138" s="114">
        <v>0</v>
      </c>
      <c r="G2138" s="114">
        <v>0</v>
      </c>
      <c r="H2138" s="114">
        <v>0</v>
      </c>
      <c r="I2138" s="114">
        <v>0</v>
      </c>
      <c r="J2138" s="91">
        <f t="shared" si="110"/>
        <v>451.53</v>
      </c>
      <c r="K2138" s="118" t="str">
        <f>IFERROR(VLOOKUP(C2138,'CEDARS School FRPL'!$C$4:$H$2393,6,FALSE),"No")</f>
        <v>Yes</v>
      </c>
      <c r="L2138" s="118" t="str">
        <f>VLOOKUP(A2138,'District Data'!$A$2:$P$321,14,FALSE)</f>
        <v>Yes</v>
      </c>
      <c r="M2138" s="120" t="str">
        <f>IFERROR(IF(AND(VLOOKUP(C2138,'Package 218'!$D:$D,1,FALSE)=C2138,VLOOKUP(C2138,'Package 218'!$D:$F,3,FALSE)="Yes",VLOOKUP(A2138,'District Data'!$A$2:$O$321,14,FALSE)="Yes"),"Yes","No"),"No")</f>
        <v>Yes</v>
      </c>
      <c r="N2138" s="23" t="str">
        <f t="shared" si="111"/>
        <v>Yes</v>
      </c>
      <c r="O2138" s="131" t="str">
        <f t="shared" si="112"/>
        <v>Yes</v>
      </c>
    </row>
    <row r="2139" spans="1:15" x14ac:dyDescent="0.25">
      <c r="A2139" s="136" t="s">
        <v>1274</v>
      </c>
      <c r="B2139" s="136" t="s">
        <v>3078</v>
      </c>
      <c r="C2139" s="26">
        <v>4428</v>
      </c>
      <c r="D2139" s="26" t="s">
        <v>1278</v>
      </c>
      <c r="E2139" s="114">
        <v>269.29000000000002</v>
      </c>
      <c r="F2139" s="114">
        <v>16.2</v>
      </c>
      <c r="G2139" s="114">
        <v>0</v>
      </c>
      <c r="H2139" s="114">
        <v>0</v>
      </c>
      <c r="I2139" s="114">
        <v>0</v>
      </c>
      <c r="J2139" s="91">
        <f t="shared" si="110"/>
        <v>285.49</v>
      </c>
      <c r="K2139" s="118" t="str">
        <f>IFERROR(VLOOKUP(C2139,'CEDARS School FRPL'!$C$4:$H$2393,6,FALSE),"No")</f>
        <v>Yes</v>
      </c>
      <c r="L2139" s="118" t="str">
        <f>VLOOKUP(A2139,'District Data'!$A$2:$P$321,14,FALSE)</f>
        <v>Yes</v>
      </c>
      <c r="M2139" s="120" t="str">
        <f>IFERROR(IF(AND(VLOOKUP(C2139,'Package 218'!$D:$D,1,FALSE)=C2139,VLOOKUP(C2139,'Package 218'!$D:$F,3,FALSE)="Yes",VLOOKUP(A2139,'District Data'!$A$2:$O$321,14,FALSE)="Yes"),"Yes","No"),"No")</f>
        <v>Yes</v>
      </c>
      <c r="N2139" s="23" t="str">
        <f t="shared" si="111"/>
        <v>Yes</v>
      </c>
      <c r="O2139" s="131" t="str">
        <f t="shared" si="112"/>
        <v>Yes</v>
      </c>
    </row>
    <row r="2140" spans="1:15" x14ac:dyDescent="0.25">
      <c r="A2140" s="136" t="s">
        <v>1274</v>
      </c>
      <c r="B2140" s="136" t="s">
        <v>3078</v>
      </c>
      <c r="C2140" s="26">
        <v>4525</v>
      </c>
      <c r="D2140" s="26" t="s">
        <v>1279</v>
      </c>
      <c r="E2140" s="114">
        <v>368.7</v>
      </c>
      <c r="F2140" s="114">
        <v>19</v>
      </c>
      <c r="G2140" s="114">
        <v>0</v>
      </c>
      <c r="H2140" s="114">
        <v>0</v>
      </c>
      <c r="I2140" s="114">
        <v>0</v>
      </c>
      <c r="J2140" s="91">
        <f t="shared" si="110"/>
        <v>387.7</v>
      </c>
      <c r="K2140" s="118" t="str">
        <f>IFERROR(VLOOKUP(C2140,'CEDARS School FRPL'!$C$4:$H$2393,6,FALSE),"No")</f>
        <v>Yes</v>
      </c>
      <c r="L2140" s="118" t="str">
        <f>VLOOKUP(A2140,'District Data'!$A$2:$P$321,14,FALSE)</f>
        <v>Yes</v>
      </c>
      <c r="M2140" s="120" t="str">
        <f>IFERROR(IF(AND(VLOOKUP(C2140,'Package 218'!$D:$D,1,FALSE)=C2140,VLOOKUP(C2140,'Package 218'!$D:$F,3,FALSE)="Yes",VLOOKUP(A2140,'District Data'!$A$2:$O$321,14,FALSE)="Yes"),"Yes","No"),"No")</f>
        <v>Yes</v>
      </c>
      <c r="N2140" s="23" t="str">
        <f t="shared" si="111"/>
        <v>Yes</v>
      </c>
      <c r="O2140" s="131" t="str">
        <f t="shared" si="112"/>
        <v>Yes</v>
      </c>
    </row>
    <row r="2141" spans="1:15" x14ac:dyDescent="0.25">
      <c r="A2141" s="136" t="s">
        <v>1208</v>
      </c>
      <c r="B2141" s="136" t="s">
        <v>3066</v>
      </c>
      <c r="C2141" s="26">
        <v>2343</v>
      </c>
      <c r="D2141" s="26" t="s">
        <v>1209</v>
      </c>
      <c r="E2141" s="114">
        <v>412.61</v>
      </c>
      <c r="F2141" s="114">
        <v>0</v>
      </c>
      <c r="G2141" s="114">
        <v>37.43</v>
      </c>
      <c r="H2141" s="114">
        <v>18.2</v>
      </c>
      <c r="I2141" s="114">
        <v>0</v>
      </c>
      <c r="J2141" s="91">
        <f t="shared" si="110"/>
        <v>468.24</v>
      </c>
      <c r="K2141" s="118" t="str">
        <f>IFERROR(VLOOKUP(C2141,'CEDARS School FRPL'!$C$4:$H$2393,6,FALSE),"No")</f>
        <v>No</v>
      </c>
      <c r="L2141" s="118" t="str">
        <f>VLOOKUP(A2141,'District Data'!$A$2:$P$321,14,FALSE)</f>
        <v>Yes</v>
      </c>
      <c r="M2141" s="120" t="str">
        <f>IFERROR(IF(AND(VLOOKUP(C2141,'Package 218'!$D:$D,1,FALSE)=C2141,VLOOKUP(C2141,'Package 218'!$D:$F,3,FALSE)="Yes",VLOOKUP(A2141,'District Data'!$A$2:$O$321,14,FALSE)="Yes"),"Yes","No"),"No")</f>
        <v>No</v>
      </c>
      <c r="N2141" s="23" t="str">
        <f t="shared" si="111"/>
        <v>No</v>
      </c>
      <c r="O2141" s="131" t="str">
        <f t="shared" si="112"/>
        <v>No</v>
      </c>
    </row>
    <row r="2142" spans="1:15" x14ac:dyDescent="0.25">
      <c r="A2142" s="136" t="s">
        <v>1208</v>
      </c>
      <c r="B2142" s="136" t="s">
        <v>3066</v>
      </c>
      <c r="C2142" s="26">
        <v>2585</v>
      </c>
      <c r="D2142" s="26" t="s">
        <v>1210</v>
      </c>
      <c r="E2142" s="114">
        <v>185.26</v>
      </c>
      <c r="F2142" s="114">
        <v>0</v>
      </c>
      <c r="G2142" s="114">
        <v>0</v>
      </c>
      <c r="H2142" s="114">
        <v>0</v>
      </c>
      <c r="I2142" s="114">
        <v>0</v>
      </c>
      <c r="J2142" s="91">
        <f t="shared" si="110"/>
        <v>185.26</v>
      </c>
      <c r="K2142" s="118" t="str">
        <f>IFERROR(VLOOKUP(C2142,'CEDARS School FRPL'!$C$4:$H$2393,6,FALSE),"No")</f>
        <v>Yes</v>
      </c>
      <c r="L2142" s="118" t="str">
        <f>VLOOKUP(A2142,'District Data'!$A$2:$P$321,14,FALSE)</f>
        <v>Yes</v>
      </c>
      <c r="M2142" s="120" t="str">
        <f>IFERROR(IF(AND(VLOOKUP(C2142,'Package 218'!$D:$D,1,FALSE)=C2142,VLOOKUP(C2142,'Package 218'!$D:$F,3,FALSE)="Yes",VLOOKUP(A2142,'District Data'!$A$2:$O$321,14,FALSE)="Yes"),"Yes","No"),"No")</f>
        <v>Yes</v>
      </c>
      <c r="N2142" s="23" t="str">
        <f t="shared" si="111"/>
        <v>Yes</v>
      </c>
      <c r="O2142" s="131" t="str">
        <f t="shared" si="112"/>
        <v>Yes</v>
      </c>
    </row>
    <row r="2143" spans="1:15" x14ac:dyDescent="0.25">
      <c r="A2143" s="136" t="s">
        <v>1208</v>
      </c>
      <c r="B2143" s="136" t="s">
        <v>3066</v>
      </c>
      <c r="C2143" s="26">
        <v>3003</v>
      </c>
      <c r="D2143" s="26" t="s">
        <v>1211</v>
      </c>
      <c r="E2143" s="114">
        <v>248.51</v>
      </c>
      <c r="F2143" s="114">
        <v>0</v>
      </c>
      <c r="G2143" s="114">
        <v>1</v>
      </c>
      <c r="H2143" s="114">
        <v>0</v>
      </c>
      <c r="I2143" s="114">
        <v>0</v>
      </c>
      <c r="J2143" s="91">
        <f t="shared" si="110"/>
        <v>249.51</v>
      </c>
      <c r="K2143" s="118" t="str">
        <f>IFERROR(VLOOKUP(C2143,'CEDARS School FRPL'!$C$4:$H$2393,6,FALSE),"No")</f>
        <v>Yes</v>
      </c>
      <c r="L2143" s="118" t="str">
        <f>VLOOKUP(A2143,'District Data'!$A$2:$P$321,14,FALSE)</f>
        <v>Yes</v>
      </c>
      <c r="M2143" s="120" t="str">
        <f>IFERROR(IF(AND(VLOOKUP(C2143,'Package 218'!$D:$D,1,FALSE)=C2143,VLOOKUP(C2143,'Package 218'!$D:$F,3,FALSE)="Yes",VLOOKUP(A2143,'District Data'!$A$2:$O$321,14,FALSE)="Yes"),"Yes","No"),"No")</f>
        <v>Yes</v>
      </c>
      <c r="N2143" s="23" t="str">
        <f t="shared" si="111"/>
        <v>Yes</v>
      </c>
      <c r="O2143" s="131" t="str">
        <f t="shared" si="112"/>
        <v>Yes</v>
      </c>
    </row>
    <row r="2144" spans="1:15" x14ac:dyDescent="0.25">
      <c r="A2144" s="136" t="s">
        <v>1208</v>
      </c>
      <c r="B2144" s="136" t="s">
        <v>3066</v>
      </c>
      <c r="C2144" s="26">
        <v>3365</v>
      </c>
      <c r="D2144" s="26" t="s">
        <v>1212</v>
      </c>
      <c r="E2144" s="114">
        <v>292</v>
      </c>
      <c r="F2144" s="114">
        <v>0</v>
      </c>
      <c r="G2144" s="114">
        <v>0</v>
      </c>
      <c r="H2144" s="114">
        <v>0</v>
      </c>
      <c r="I2144" s="114">
        <v>0</v>
      </c>
      <c r="J2144" s="91">
        <f t="shared" si="110"/>
        <v>292</v>
      </c>
      <c r="K2144" s="118" t="str">
        <f>IFERROR(VLOOKUP(C2144,'CEDARS School FRPL'!$C$4:$H$2393,6,FALSE),"No")</f>
        <v>No</v>
      </c>
      <c r="L2144" s="118" t="str">
        <f>VLOOKUP(A2144,'District Data'!$A$2:$P$321,14,FALSE)</f>
        <v>Yes</v>
      </c>
      <c r="M2144" s="120" t="str">
        <f>IFERROR(IF(AND(VLOOKUP(C2144,'Package 218'!$D:$D,1,FALSE)=C2144,VLOOKUP(C2144,'Package 218'!$D:$F,3,FALSE)="Yes",VLOOKUP(A2144,'District Data'!$A$2:$O$321,14,FALSE)="Yes"),"Yes","No"),"No")</f>
        <v>No</v>
      </c>
      <c r="N2144" s="23" t="str">
        <f t="shared" si="111"/>
        <v>No</v>
      </c>
      <c r="O2144" s="131" t="str">
        <f t="shared" si="112"/>
        <v>No</v>
      </c>
    </row>
    <row r="2145" spans="1:15" x14ac:dyDescent="0.25">
      <c r="A2145" s="136" t="s">
        <v>1208</v>
      </c>
      <c r="B2145" s="136" t="s">
        <v>3066</v>
      </c>
      <c r="C2145" s="26">
        <v>4533</v>
      </c>
      <c r="D2145" s="26" t="s">
        <v>1213</v>
      </c>
      <c r="E2145" s="114">
        <v>340.23</v>
      </c>
      <c r="F2145" s="114">
        <v>0</v>
      </c>
      <c r="G2145" s="114">
        <v>0</v>
      </c>
      <c r="H2145" s="114">
        <v>0</v>
      </c>
      <c r="I2145" s="114">
        <v>0</v>
      </c>
      <c r="J2145" s="91">
        <f t="shared" si="110"/>
        <v>340.23</v>
      </c>
      <c r="K2145" s="118" t="str">
        <f>IFERROR(VLOOKUP(C2145,'CEDARS School FRPL'!$C$4:$H$2393,6,FALSE),"No")</f>
        <v>Yes</v>
      </c>
      <c r="L2145" s="118" t="str">
        <f>VLOOKUP(A2145,'District Data'!$A$2:$P$321,14,FALSE)</f>
        <v>Yes</v>
      </c>
      <c r="M2145" s="120" t="str">
        <f>IFERROR(IF(AND(VLOOKUP(C2145,'Package 218'!$D:$D,1,FALSE)=C2145,VLOOKUP(C2145,'Package 218'!$D:$F,3,FALSE)="Yes",VLOOKUP(A2145,'District Data'!$A$2:$O$321,14,FALSE)="Yes"),"Yes","No"),"No")</f>
        <v>Yes</v>
      </c>
      <c r="N2145" s="23" t="str">
        <f t="shared" si="111"/>
        <v>Yes</v>
      </c>
      <c r="O2145" s="131" t="str">
        <f t="shared" si="112"/>
        <v>Yes</v>
      </c>
    </row>
    <row r="2146" spans="1:15" x14ac:dyDescent="0.25">
      <c r="A2146" s="136" t="s">
        <v>1208</v>
      </c>
      <c r="B2146" s="136" t="s">
        <v>3066</v>
      </c>
      <c r="C2146" s="26">
        <v>5112</v>
      </c>
      <c r="D2146" s="26" t="s">
        <v>1214</v>
      </c>
      <c r="E2146" s="114">
        <v>26.77</v>
      </c>
      <c r="F2146" s="114">
        <v>0</v>
      </c>
      <c r="G2146" s="114">
        <v>0</v>
      </c>
      <c r="H2146" s="114">
        <v>0</v>
      </c>
      <c r="I2146" s="114">
        <v>0</v>
      </c>
      <c r="J2146" s="91">
        <f t="shared" si="110"/>
        <v>26.77</v>
      </c>
      <c r="K2146" s="118" t="str">
        <f>IFERROR(VLOOKUP(C2146,'CEDARS School FRPL'!$C$4:$H$2393,6,FALSE),"No")</f>
        <v>Yes</v>
      </c>
      <c r="L2146" s="118" t="str">
        <f>VLOOKUP(A2146,'District Data'!$A$2:$P$321,14,FALSE)</f>
        <v>Yes</v>
      </c>
      <c r="M2146" s="120" t="str">
        <f>IFERROR(IF(AND(VLOOKUP(C2146,'Package 218'!$D:$D,1,FALSE)=C2146,VLOOKUP(C2146,'Package 218'!$D:$F,3,FALSE)="Yes",VLOOKUP(A2146,'District Data'!$A$2:$O$321,14,FALSE)="Yes"),"Yes","No"),"No")</f>
        <v>Yes</v>
      </c>
      <c r="N2146" s="23" t="str">
        <f t="shared" si="111"/>
        <v>Yes</v>
      </c>
      <c r="O2146" s="131" t="str">
        <f t="shared" si="112"/>
        <v>Yes</v>
      </c>
    </row>
    <row r="2147" spans="1:15" x14ac:dyDescent="0.25">
      <c r="A2147" s="136" t="s">
        <v>2860</v>
      </c>
      <c r="B2147" s="136" t="s">
        <v>3303</v>
      </c>
      <c r="C2147" s="26">
        <v>5710</v>
      </c>
      <c r="D2147" s="26" t="s">
        <v>3237</v>
      </c>
      <c r="E2147" s="114">
        <v>62.93</v>
      </c>
      <c r="F2147" s="114">
        <v>0</v>
      </c>
      <c r="G2147" s="114">
        <v>12.020000000000001</v>
      </c>
      <c r="H2147" s="114">
        <v>0</v>
      </c>
      <c r="I2147" s="114">
        <v>0</v>
      </c>
      <c r="J2147" s="91">
        <f t="shared" si="110"/>
        <v>74.95</v>
      </c>
      <c r="K2147" s="118" t="str">
        <f>IFERROR(VLOOKUP(C2147,'CEDARS School FRPL'!$C$4:$H$2393,6,FALSE),"No")</f>
        <v>No</v>
      </c>
      <c r="L2147" s="118" t="str">
        <f>VLOOKUP(A2147,'District Data'!$A$2:$P$321,14,FALSE)</f>
        <v>Yes</v>
      </c>
      <c r="M2147" s="120" t="str">
        <f>IFERROR(IF(AND(VLOOKUP(C2147,'Package 218'!$D:$D,1,FALSE)=C2147,VLOOKUP(C2147,'Package 218'!$D:$F,3,FALSE)="Yes",VLOOKUP(A2147,'District Data'!$A$2:$O$321,14,FALSE)="Yes"),"Yes","No"),"No")</f>
        <v>No</v>
      </c>
      <c r="N2147" s="23" t="str">
        <f t="shared" si="111"/>
        <v>No</v>
      </c>
      <c r="O2147" s="131" t="str">
        <f t="shared" si="112"/>
        <v>No</v>
      </c>
    </row>
    <row r="2148" spans="1:15" x14ac:dyDescent="0.25">
      <c r="A2148" s="136" t="s">
        <v>2396</v>
      </c>
      <c r="B2148" s="136" t="s">
        <v>3044</v>
      </c>
      <c r="C2148" s="26">
        <v>5373</v>
      </c>
      <c r="D2148" s="26" t="s">
        <v>2397</v>
      </c>
      <c r="E2148" s="114">
        <v>399.28</v>
      </c>
      <c r="F2148" s="114">
        <v>0</v>
      </c>
      <c r="G2148" s="114">
        <v>3.06</v>
      </c>
      <c r="H2148" s="114">
        <v>0</v>
      </c>
      <c r="I2148" s="114">
        <v>0</v>
      </c>
      <c r="J2148" s="91">
        <f t="shared" si="110"/>
        <v>402.34</v>
      </c>
      <c r="K2148" s="118" t="str">
        <f>IFERROR(VLOOKUP(C2148,'CEDARS School FRPL'!$C$4:$H$2393,6,FALSE),"No")</f>
        <v>Yes</v>
      </c>
      <c r="L2148" s="118" t="str">
        <f>VLOOKUP(A2148,'District Data'!$A$2:$P$321,14,FALSE)</f>
        <v>Yes</v>
      </c>
      <c r="M2148" s="120" t="str">
        <f>IFERROR(IF(AND(VLOOKUP(C2148,'Package 218'!$D:$D,1,FALSE)=C2148,VLOOKUP(C2148,'Package 218'!$D:$F,3,FALSE)="Yes",VLOOKUP(A2148,'District Data'!$A$2:$O$321,14,FALSE)="Yes"),"Yes","No"),"No")</f>
        <v>Yes</v>
      </c>
      <c r="N2148" s="23" t="str">
        <f t="shared" si="111"/>
        <v>Yes</v>
      </c>
      <c r="O2148" s="131" t="str">
        <f t="shared" si="112"/>
        <v>Yes</v>
      </c>
    </row>
    <row r="2149" spans="1:15" x14ac:dyDescent="0.25">
      <c r="A2149" s="136" t="s">
        <v>2493</v>
      </c>
      <c r="B2149" s="136" t="s">
        <v>3033</v>
      </c>
      <c r="C2149" s="26">
        <v>2087</v>
      </c>
      <c r="D2149" s="26" t="s">
        <v>2495</v>
      </c>
      <c r="E2149" s="114">
        <v>31.9</v>
      </c>
      <c r="F2149" s="114">
        <v>2.4300000000000002</v>
      </c>
      <c r="G2149" s="114">
        <v>0</v>
      </c>
      <c r="H2149" s="114">
        <v>0</v>
      </c>
      <c r="I2149" s="114">
        <v>0</v>
      </c>
      <c r="J2149" s="91">
        <f t="shared" si="110"/>
        <v>34.33</v>
      </c>
      <c r="K2149" s="118" t="str">
        <f>IFERROR(VLOOKUP(C2149,'CEDARS School FRPL'!$C$4:$H$2393,6,FALSE),"No")</f>
        <v>Yes</v>
      </c>
      <c r="L2149" s="118" t="str">
        <f>VLOOKUP(A2149,'District Data'!$A$2:$P$321,14,FALSE)</f>
        <v>Yes</v>
      </c>
      <c r="M2149" s="120" t="str">
        <f>IFERROR(IF(AND(VLOOKUP(C2149,'Package 218'!$D:$D,1,FALSE)=C2149,VLOOKUP(C2149,'Package 218'!$D:$F,3,FALSE)="Yes",VLOOKUP(A2149,'District Data'!$A$2:$O$321,14,FALSE)="Yes"),"Yes","No"),"No")</f>
        <v>Yes</v>
      </c>
      <c r="N2149" s="23" t="str">
        <f t="shared" si="111"/>
        <v>Yes</v>
      </c>
      <c r="O2149" s="131" t="str">
        <f t="shared" si="112"/>
        <v>Yes</v>
      </c>
    </row>
    <row r="2150" spans="1:15" x14ac:dyDescent="0.25">
      <c r="A2150" s="136" t="s">
        <v>2493</v>
      </c>
      <c r="B2150" s="136" t="s">
        <v>3033</v>
      </c>
      <c r="C2150" s="26">
        <v>2088</v>
      </c>
      <c r="D2150" s="26" t="s">
        <v>2496</v>
      </c>
      <c r="E2150" s="114">
        <v>41.25</v>
      </c>
      <c r="F2150" s="114">
        <v>0</v>
      </c>
      <c r="G2150" s="114">
        <v>1.1599999999999999</v>
      </c>
      <c r="H2150" s="114">
        <v>0</v>
      </c>
      <c r="I2150" s="114">
        <v>0</v>
      </c>
      <c r="J2150" s="91">
        <f t="shared" si="110"/>
        <v>42.41</v>
      </c>
      <c r="K2150" s="118" t="str">
        <f>IFERROR(VLOOKUP(C2150,'CEDARS School FRPL'!$C$4:$H$2393,6,FALSE),"No")</f>
        <v>No</v>
      </c>
      <c r="L2150" s="118" t="str">
        <f>VLOOKUP(A2150,'District Data'!$A$2:$P$321,14,FALSE)</f>
        <v>Yes</v>
      </c>
      <c r="M2150" s="120" t="str">
        <f>IFERROR(IF(AND(VLOOKUP(C2150,'Package 218'!$D:$D,1,FALSE)=C2150,VLOOKUP(C2150,'Package 218'!$D:$F,3,FALSE)="Yes",VLOOKUP(A2150,'District Data'!$A$2:$O$321,14,FALSE)="Yes"),"Yes","No"),"No")</f>
        <v>No</v>
      </c>
      <c r="N2150" s="23" t="str">
        <f t="shared" si="111"/>
        <v>No</v>
      </c>
      <c r="O2150" s="131" t="str">
        <f t="shared" si="112"/>
        <v>No</v>
      </c>
    </row>
    <row r="2151" spans="1:15" x14ac:dyDescent="0.25">
      <c r="A2151" s="136" t="s">
        <v>1034</v>
      </c>
      <c r="B2151" s="136" t="s">
        <v>3038</v>
      </c>
      <c r="C2151" s="26">
        <v>3137</v>
      </c>
      <c r="D2151" s="26" t="s">
        <v>1035</v>
      </c>
      <c r="E2151" s="114">
        <v>24.2</v>
      </c>
      <c r="F2151" s="114">
        <v>0</v>
      </c>
      <c r="G2151" s="114">
        <v>0</v>
      </c>
      <c r="H2151" s="114">
        <v>0</v>
      </c>
      <c r="I2151" s="114">
        <v>0</v>
      </c>
      <c r="J2151" s="91">
        <f t="shared" si="110"/>
        <v>24.2</v>
      </c>
      <c r="K2151" s="118" t="str">
        <f>IFERROR(VLOOKUP(C2151,'CEDARS School FRPL'!$C$4:$H$2393,6,FALSE),"No")</f>
        <v>Yes</v>
      </c>
      <c r="L2151" s="118" t="str">
        <f>VLOOKUP(A2151,'District Data'!$A$2:$P$321,14,FALSE)</f>
        <v>Yes</v>
      </c>
      <c r="M2151" s="120" t="str">
        <f>IFERROR(IF(AND(VLOOKUP(C2151,'Package 218'!$D:$D,1,FALSE)=C2151,VLOOKUP(C2151,'Package 218'!$D:$F,3,FALSE)="Yes",VLOOKUP(A2151,'District Data'!$A$2:$O$321,14,FALSE)="Yes"),"Yes","No"),"No")</f>
        <v>Yes</v>
      </c>
      <c r="N2151" s="23" t="str">
        <f t="shared" si="111"/>
        <v>Yes</v>
      </c>
      <c r="O2151" s="131" t="str">
        <f t="shared" si="112"/>
        <v>Yes</v>
      </c>
    </row>
    <row r="2152" spans="1:15" x14ac:dyDescent="0.25">
      <c r="A2152" s="136" t="s">
        <v>2100</v>
      </c>
      <c r="B2152" s="136" t="s">
        <v>3191</v>
      </c>
      <c r="C2152" s="26">
        <v>2052</v>
      </c>
      <c r="D2152" s="26" t="s">
        <v>2101</v>
      </c>
      <c r="E2152" s="114">
        <v>97.7</v>
      </c>
      <c r="F2152" s="114">
        <v>5.9</v>
      </c>
      <c r="G2152" s="114">
        <v>0</v>
      </c>
      <c r="H2152" s="114">
        <v>0</v>
      </c>
      <c r="I2152" s="114">
        <v>0</v>
      </c>
      <c r="J2152" s="91">
        <f t="shared" si="110"/>
        <v>103.60000000000001</v>
      </c>
      <c r="K2152" s="118" t="str">
        <f>IFERROR(VLOOKUP(C2152,'CEDARS School FRPL'!$C$4:$H$2393,6,FALSE),"No")</f>
        <v>Yes</v>
      </c>
      <c r="L2152" s="118" t="str">
        <f>VLOOKUP(A2152,'District Data'!$A$2:$P$321,14,FALSE)</f>
        <v>Yes</v>
      </c>
      <c r="M2152" s="120" t="str">
        <f>IFERROR(IF(AND(VLOOKUP(C2152,'Package 218'!$D:$D,1,FALSE)=C2152,VLOOKUP(C2152,'Package 218'!$D:$F,3,FALSE)="Yes",VLOOKUP(A2152,'District Data'!$A$2:$O$321,14,FALSE)="Yes"),"Yes","No"),"No")</f>
        <v>Yes</v>
      </c>
      <c r="N2152" s="23" t="str">
        <f t="shared" si="111"/>
        <v>Yes</v>
      </c>
      <c r="O2152" s="131" t="str">
        <f t="shared" si="112"/>
        <v>Yes</v>
      </c>
    </row>
    <row r="2153" spans="1:15" x14ac:dyDescent="0.25">
      <c r="A2153" s="136" t="s">
        <v>2100</v>
      </c>
      <c r="B2153" s="136" t="s">
        <v>3191</v>
      </c>
      <c r="C2153" s="26">
        <v>3418</v>
      </c>
      <c r="D2153" s="26" t="s">
        <v>2102</v>
      </c>
      <c r="E2153" s="114">
        <v>88.44</v>
      </c>
      <c r="F2153" s="114">
        <v>0</v>
      </c>
      <c r="G2153" s="114">
        <v>4.9000000000000004</v>
      </c>
      <c r="H2153" s="114">
        <v>0</v>
      </c>
      <c r="I2153" s="114">
        <v>0</v>
      </c>
      <c r="J2153" s="91">
        <f t="shared" si="110"/>
        <v>93.34</v>
      </c>
      <c r="K2153" s="118" t="str">
        <f>IFERROR(VLOOKUP(C2153,'CEDARS School FRPL'!$C$4:$H$2393,6,FALSE),"No")</f>
        <v>Yes</v>
      </c>
      <c r="L2153" s="118" t="str">
        <f>VLOOKUP(A2153,'District Data'!$A$2:$P$321,14,FALSE)</f>
        <v>Yes</v>
      </c>
      <c r="M2153" s="120" t="str">
        <f>IFERROR(IF(AND(VLOOKUP(C2153,'Package 218'!$D:$D,1,FALSE)=C2153,VLOOKUP(C2153,'Package 218'!$D:$F,3,FALSE)="Yes",VLOOKUP(A2153,'District Data'!$A$2:$O$321,14,FALSE)="Yes"),"Yes","No"),"No")</f>
        <v>Yes</v>
      </c>
      <c r="N2153" s="23" t="str">
        <f t="shared" si="111"/>
        <v>Yes</v>
      </c>
      <c r="O2153" s="131" t="str">
        <f t="shared" si="112"/>
        <v>Yes</v>
      </c>
    </row>
    <row r="2154" spans="1:15" x14ac:dyDescent="0.25">
      <c r="A2154" s="136" t="s">
        <v>1564</v>
      </c>
      <c r="B2154" s="136" t="s">
        <v>3126</v>
      </c>
      <c r="C2154" s="26">
        <v>2499</v>
      </c>
      <c r="D2154" s="26" t="s">
        <v>1565</v>
      </c>
      <c r="E2154" s="114">
        <v>779.64</v>
      </c>
      <c r="F2154" s="114">
        <v>0</v>
      </c>
      <c r="G2154" s="114">
        <v>44.52</v>
      </c>
      <c r="H2154" s="114">
        <v>2.2999999999999998</v>
      </c>
      <c r="I2154" s="114">
        <v>0</v>
      </c>
      <c r="J2154" s="91">
        <f t="shared" si="110"/>
        <v>826.45999999999992</v>
      </c>
      <c r="K2154" s="118" t="str">
        <f>IFERROR(VLOOKUP(C2154,'CEDARS School FRPL'!$C$4:$H$2393,6,FALSE),"No")</f>
        <v>No</v>
      </c>
      <c r="L2154" s="118" t="str">
        <f>VLOOKUP(A2154,'District Data'!$A$2:$P$321,14,FALSE)</f>
        <v>Yes</v>
      </c>
      <c r="M2154" s="120" t="str">
        <f>IFERROR(IF(AND(VLOOKUP(C2154,'Package 218'!$D:$D,1,FALSE)=C2154,VLOOKUP(C2154,'Package 218'!$D:$F,3,FALSE)="Yes",VLOOKUP(A2154,'District Data'!$A$2:$O$321,14,FALSE)="Yes"),"Yes","No"),"No")</f>
        <v>No</v>
      </c>
      <c r="N2154" s="23" t="str">
        <f t="shared" si="111"/>
        <v>No</v>
      </c>
      <c r="O2154" s="131" t="str">
        <f t="shared" si="112"/>
        <v>No</v>
      </c>
    </row>
    <row r="2155" spans="1:15" x14ac:dyDescent="0.25">
      <c r="A2155" s="136" t="s">
        <v>1564</v>
      </c>
      <c r="B2155" s="136" t="s">
        <v>3126</v>
      </c>
      <c r="C2155" s="26">
        <v>2587</v>
      </c>
      <c r="D2155" s="26" t="s">
        <v>1005</v>
      </c>
      <c r="E2155" s="114">
        <v>254.3</v>
      </c>
      <c r="F2155" s="114">
        <v>0</v>
      </c>
      <c r="G2155" s="114">
        <v>0</v>
      </c>
      <c r="H2155" s="114">
        <v>0</v>
      </c>
      <c r="I2155" s="114">
        <v>0</v>
      </c>
      <c r="J2155" s="91">
        <f t="shared" si="110"/>
        <v>254.3</v>
      </c>
      <c r="K2155" s="118" t="str">
        <f>IFERROR(VLOOKUP(C2155,'CEDARS School FRPL'!$C$4:$H$2393,6,FALSE),"No")</f>
        <v>No</v>
      </c>
      <c r="L2155" s="118" t="str">
        <f>VLOOKUP(A2155,'District Data'!$A$2:$P$321,14,FALSE)</f>
        <v>Yes</v>
      </c>
      <c r="M2155" s="120" t="str">
        <f>IFERROR(IF(AND(VLOOKUP(C2155,'Package 218'!$D:$D,1,FALSE)=C2155,VLOOKUP(C2155,'Package 218'!$D:$F,3,FALSE)="Yes",VLOOKUP(A2155,'District Data'!$A$2:$O$321,14,FALSE)="Yes"),"Yes","No"),"No")</f>
        <v>No</v>
      </c>
      <c r="N2155" s="23" t="str">
        <f t="shared" si="111"/>
        <v>No</v>
      </c>
      <c r="O2155" s="131" t="str">
        <f t="shared" si="112"/>
        <v>No</v>
      </c>
    </row>
    <row r="2156" spans="1:15" x14ac:dyDescent="0.25">
      <c r="A2156" s="136" t="s">
        <v>1564</v>
      </c>
      <c r="B2156" s="136" t="s">
        <v>3126</v>
      </c>
      <c r="C2156" s="26">
        <v>3203</v>
      </c>
      <c r="D2156" s="26" t="s">
        <v>586</v>
      </c>
      <c r="E2156" s="114">
        <v>311.72000000000003</v>
      </c>
      <c r="F2156" s="114">
        <v>0</v>
      </c>
      <c r="G2156" s="114">
        <v>0</v>
      </c>
      <c r="H2156" s="114">
        <v>0</v>
      </c>
      <c r="I2156" s="114">
        <v>0</v>
      </c>
      <c r="J2156" s="91">
        <f t="shared" si="110"/>
        <v>311.72000000000003</v>
      </c>
      <c r="K2156" s="118" t="str">
        <f>IFERROR(VLOOKUP(C2156,'CEDARS School FRPL'!$C$4:$H$2393,6,FALSE),"No")</f>
        <v>Yes</v>
      </c>
      <c r="L2156" s="118" t="str">
        <f>VLOOKUP(A2156,'District Data'!$A$2:$P$321,14,FALSE)</f>
        <v>Yes</v>
      </c>
      <c r="M2156" s="120" t="str">
        <f>IFERROR(IF(AND(VLOOKUP(C2156,'Package 218'!$D:$D,1,FALSE)=C2156,VLOOKUP(C2156,'Package 218'!$D:$F,3,FALSE)="Yes",VLOOKUP(A2156,'District Data'!$A$2:$O$321,14,FALSE)="Yes"),"Yes","No"),"No")</f>
        <v>Yes</v>
      </c>
      <c r="N2156" s="23" t="str">
        <f t="shared" si="111"/>
        <v>Yes</v>
      </c>
      <c r="O2156" s="131" t="str">
        <f t="shared" si="112"/>
        <v>Yes</v>
      </c>
    </row>
    <row r="2157" spans="1:15" x14ac:dyDescent="0.25">
      <c r="A2157" s="136" t="s">
        <v>1564</v>
      </c>
      <c r="B2157" s="136" t="s">
        <v>3126</v>
      </c>
      <c r="C2157" s="26">
        <v>3419</v>
      </c>
      <c r="D2157" s="26" t="s">
        <v>347</v>
      </c>
      <c r="E2157" s="114">
        <v>614.73</v>
      </c>
      <c r="F2157" s="114">
        <v>0</v>
      </c>
      <c r="G2157" s="114">
        <v>0</v>
      </c>
      <c r="H2157" s="114">
        <v>0</v>
      </c>
      <c r="I2157" s="114">
        <v>0</v>
      </c>
      <c r="J2157" s="91">
        <f t="shared" si="110"/>
        <v>614.73</v>
      </c>
      <c r="K2157" s="118" t="str">
        <f>IFERROR(VLOOKUP(C2157,'CEDARS School FRPL'!$C$4:$H$2393,6,FALSE),"No")</f>
        <v>No</v>
      </c>
      <c r="L2157" s="118" t="str">
        <f>VLOOKUP(A2157,'District Data'!$A$2:$P$321,14,FALSE)</f>
        <v>Yes</v>
      </c>
      <c r="M2157" s="120" t="str">
        <f>IFERROR(IF(AND(VLOOKUP(C2157,'Package 218'!$D:$D,1,FALSE)=C2157,VLOOKUP(C2157,'Package 218'!$D:$F,3,FALSE)="Yes",VLOOKUP(A2157,'District Data'!$A$2:$O$321,14,FALSE)="Yes"),"Yes","No"),"No")</f>
        <v>No</v>
      </c>
      <c r="N2157" s="23" t="str">
        <f t="shared" si="111"/>
        <v>No</v>
      </c>
      <c r="O2157" s="131" t="str">
        <f t="shared" si="112"/>
        <v>No</v>
      </c>
    </row>
    <row r="2158" spans="1:15" x14ac:dyDescent="0.25">
      <c r="A2158" s="136" t="s">
        <v>1564</v>
      </c>
      <c r="B2158" s="136" t="s">
        <v>3126</v>
      </c>
      <c r="C2158" s="26">
        <v>3614</v>
      </c>
      <c r="D2158" s="26" t="s">
        <v>1112</v>
      </c>
      <c r="E2158" s="114">
        <v>277.8</v>
      </c>
      <c r="F2158" s="114">
        <v>0</v>
      </c>
      <c r="G2158" s="114">
        <v>0</v>
      </c>
      <c r="H2158" s="114">
        <v>0</v>
      </c>
      <c r="I2158" s="114">
        <v>0</v>
      </c>
      <c r="J2158" s="91">
        <f t="shared" si="110"/>
        <v>277.8</v>
      </c>
      <c r="K2158" s="118" t="str">
        <f>IFERROR(VLOOKUP(C2158,'CEDARS School FRPL'!$C$4:$H$2393,6,FALSE),"No")</f>
        <v>No</v>
      </c>
      <c r="L2158" s="118" t="str">
        <f>VLOOKUP(A2158,'District Data'!$A$2:$P$321,14,FALSE)</f>
        <v>Yes</v>
      </c>
      <c r="M2158" s="120" t="str">
        <f>IFERROR(IF(AND(VLOOKUP(C2158,'Package 218'!$D:$D,1,FALSE)=C2158,VLOOKUP(C2158,'Package 218'!$D:$F,3,FALSE)="Yes",VLOOKUP(A2158,'District Data'!$A$2:$O$321,14,FALSE)="Yes"),"Yes","No"),"No")</f>
        <v>No</v>
      </c>
      <c r="N2158" s="23" t="str">
        <f t="shared" si="111"/>
        <v>No</v>
      </c>
      <c r="O2158" s="131" t="str">
        <f t="shared" si="112"/>
        <v>No</v>
      </c>
    </row>
    <row r="2159" spans="1:15" x14ac:dyDescent="0.25">
      <c r="A2159" s="136" t="s">
        <v>1564</v>
      </c>
      <c r="B2159" s="136" t="s">
        <v>3126</v>
      </c>
      <c r="C2159" s="26">
        <v>5574</v>
      </c>
      <c r="D2159" s="26" t="s">
        <v>2826</v>
      </c>
      <c r="E2159" s="114">
        <v>335.7</v>
      </c>
      <c r="F2159" s="114">
        <v>0</v>
      </c>
      <c r="G2159" s="114">
        <v>0</v>
      </c>
      <c r="H2159" s="114">
        <v>0</v>
      </c>
      <c r="I2159" s="114">
        <v>0</v>
      </c>
      <c r="J2159" s="91">
        <f t="shared" si="110"/>
        <v>335.7</v>
      </c>
      <c r="K2159" s="118" t="str">
        <f>IFERROR(VLOOKUP(C2159,'CEDARS School FRPL'!$C$4:$H$2393,6,FALSE),"No")</f>
        <v>No</v>
      </c>
      <c r="L2159" s="118" t="str">
        <f>VLOOKUP(A2159,'District Data'!$A$2:$P$321,14,FALSE)</f>
        <v>Yes</v>
      </c>
      <c r="M2159" s="120" t="str">
        <f>IFERROR(IF(AND(VLOOKUP(C2159,'Package 218'!$D:$D,1,FALSE)=C2159,VLOOKUP(C2159,'Package 218'!$D:$F,3,FALSE)="Yes",VLOOKUP(A2159,'District Data'!$A$2:$O$321,14,FALSE)="Yes"),"Yes","No"),"No")</f>
        <v>No</v>
      </c>
      <c r="N2159" s="23" t="str">
        <f t="shared" si="111"/>
        <v>No</v>
      </c>
      <c r="O2159" s="131" t="str">
        <f t="shared" si="112"/>
        <v>No</v>
      </c>
    </row>
    <row r="2160" spans="1:15" x14ac:dyDescent="0.25">
      <c r="A2160" s="136" t="s">
        <v>386</v>
      </c>
      <c r="B2160" s="136" t="s">
        <v>2952</v>
      </c>
      <c r="C2160" s="26">
        <v>2894</v>
      </c>
      <c r="D2160" s="26" t="s">
        <v>387</v>
      </c>
      <c r="E2160" s="114">
        <v>257</v>
      </c>
      <c r="F2160" s="114">
        <v>17.25</v>
      </c>
      <c r="G2160" s="114">
        <v>0</v>
      </c>
      <c r="H2160" s="114">
        <v>0</v>
      </c>
      <c r="I2160" s="114">
        <v>0</v>
      </c>
      <c r="J2160" s="91">
        <f t="shared" si="110"/>
        <v>274.25</v>
      </c>
      <c r="K2160" s="118" t="str">
        <f>IFERROR(VLOOKUP(C2160,'CEDARS School FRPL'!$C$4:$H$2393,6,FALSE),"No")</f>
        <v>No</v>
      </c>
      <c r="L2160" s="118" t="str">
        <f>VLOOKUP(A2160,'District Data'!$A$2:$P$321,14,FALSE)</f>
        <v>Yes</v>
      </c>
      <c r="M2160" s="120" t="str">
        <f>IFERROR(IF(AND(VLOOKUP(C2160,'Package 218'!$D:$D,1,FALSE)=C2160,VLOOKUP(C2160,'Package 218'!$D:$F,3,FALSE)="Yes",VLOOKUP(A2160,'District Data'!$A$2:$O$321,14,FALSE)="Yes"),"Yes","No"),"No")</f>
        <v>No</v>
      </c>
      <c r="N2160" s="23" t="str">
        <f t="shared" si="111"/>
        <v>No</v>
      </c>
      <c r="O2160" s="131" t="str">
        <f t="shared" si="112"/>
        <v>No</v>
      </c>
    </row>
    <row r="2161" spans="1:15" x14ac:dyDescent="0.25">
      <c r="A2161" s="136" t="s">
        <v>386</v>
      </c>
      <c r="B2161" s="136" t="s">
        <v>2952</v>
      </c>
      <c r="C2161" s="26">
        <v>3366</v>
      </c>
      <c r="D2161" s="26" t="s">
        <v>388</v>
      </c>
      <c r="E2161" s="114">
        <v>251.26</v>
      </c>
      <c r="F2161" s="114">
        <v>0</v>
      </c>
      <c r="G2161" s="114">
        <v>3.08</v>
      </c>
      <c r="H2161" s="114">
        <v>0</v>
      </c>
      <c r="I2161" s="114">
        <v>0</v>
      </c>
      <c r="J2161" s="91">
        <f t="shared" si="110"/>
        <v>254.34</v>
      </c>
      <c r="K2161" s="118" t="str">
        <f>IFERROR(VLOOKUP(C2161,'CEDARS School FRPL'!$C$4:$H$2393,6,FALSE),"No")</f>
        <v>No</v>
      </c>
      <c r="L2161" s="118" t="str">
        <f>VLOOKUP(A2161,'District Data'!$A$2:$P$321,14,FALSE)</f>
        <v>Yes</v>
      </c>
      <c r="M2161" s="120" t="str">
        <f>IFERROR(IF(AND(VLOOKUP(C2161,'Package 218'!$D:$D,1,FALSE)=C2161,VLOOKUP(C2161,'Package 218'!$D:$F,3,FALSE)="Yes",VLOOKUP(A2161,'District Data'!$A$2:$O$321,14,FALSE)="Yes"),"Yes","No"),"No")</f>
        <v>No</v>
      </c>
      <c r="N2161" s="23" t="str">
        <f t="shared" si="111"/>
        <v>No</v>
      </c>
      <c r="O2161" s="131" t="str">
        <f t="shared" si="112"/>
        <v>No</v>
      </c>
    </row>
    <row r="2162" spans="1:15" x14ac:dyDescent="0.25">
      <c r="A2162" s="136" t="s">
        <v>1487</v>
      </c>
      <c r="B2162" s="136" t="s">
        <v>3109</v>
      </c>
      <c r="C2162" s="26">
        <v>1961</v>
      </c>
      <c r="D2162" s="26" t="s">
        <v>2541</v>
      </c>
      <c r="E2162" s="114">
        <v>34.799999999999997</v>
      </c>
      <c r="F2162" s="114">
        <v>0</v>
      </c>
      <c r="G2162" s="114">
        <v>0</v>
      </c>
      <c r="H2162" s="114">
        <v>0</v>
      </c>
      <c r="I2162" s="114">
        <v>0</v>
      </c>
      <c r="J2162" s="91">
        <f t="shared" si="110"/>
        <v>34.799999999999997</v>
      </c>
      <c r="K2162" s="118" t="str">
        <f>IFERROR(VLOOKUP(C2162,'CEDARS School FRPL'!$C$4:$H$2393,6,FALSE),"No")</f>
        <v>No</v>
      </c>
      <c r="L2162" s="118" t="str">
        <f>VLOOKUP(A2162,'District Data'!$A$2:$P$321,14,FALSE)</f>
        <v>Yes</v>
      </c>
      <c r="M2162" s="120" t="str">
        <f>IFERROR(IF(AND(VLOOKUP(C2162,'Package 218'!$D:$D,1,FALSE)=C2162,VLOOKUP(C2162,'Package 218'!$D:$F,3,FALSE)="Yes",VLOOKUP(A2162,'District Data'!$A$2:$O$321,14,FALSE)="Yes"),"Yes","No"),"No")</f>
        <v>No</v>
      </c>
      <c r="N2162" s="23" t="str">
        <f t="shared" si="111"/>
        <v>No</v>
      </c>
      <c r="O2162" s="131" t="str">
        <f t="shared" si="112"/>
        <v>No</v>
      </c>
    </row>
    <row r="2163" spans="1:15" x14ac:dyDescent="0.25">
      <c r="A2163" s="136" t="s">
        <v>1487</v>
      </c>
      <c r="B2163" s="136" t="s">
        <v>3109</v>
      </c>
      <c r="C2163" s="26">
        <v>2622</v>
      </c>
      <c r="D2163" s="26" t="s">
        <v>1488</v>
      </c>
      <c r="E2163" s="114">
        <v>76.7</v>
      </c>
      <c r="F2163" s="114">
        <v>12.15</v>
      </c>
      <c r="G2163" s="114">
        <v>0</v>
      </c>
      <c r="H2163" s="114">
        <v>0</v>
      </c>
      <c r="I2163" s="114">
        <v>0</v>
      </c>
      <c r="J2163" s="91">
        <f t="shared" si="110"/>
        <v>88.850000000000009</v>
      </c>
      <c r="K2163" s="118" t="str">
        <f>IFERROR(VLOOKUP(C2163,'CEDARS School FRPL'!$C$4:$H$2393,6,FALSE),"No")</f>
        <v>No</v>
      </c>
      <c r="L2163" s="118" t="str">
        <f>VLOOKUP(A2163,'District Data'!$A$2:$P$321,14,FALSE)</f>
        <v>Yes</v>
      </c>
      <c r="M2163" s="120" t="str">
        <f>IFERROR(IF(AND(VLOOKUP(C2163,'Package 218'!$D:$D,1,FALSE)=C2163,VLOOKUP(C2163,'Package 218'!$D:$F,3,FALSE)="Yes",VLOOKUP(A2163,'District Data'!$A$2:$O$321,14,FALSE)="Yes"),"Yes","No"),"No")</f>
        <v>No</v>
      </c>
      <c r="N2163" s="23" t="str">
        <f t="shared" si="111"/>
        <v>No</v>
      </c>
      <c r="O2163" s="131" t="str">
        <f t="shared" si="112"/>
        <v>No</v>
      </c>
    </row>
    <row r="2164" spans="1:15" x14ac:dyDescent="0.25">
      <c r="A2164" s="136" t="s">
        <v>1487</v>
      </c>
      <c r="B2164" s="136" t="s">
        <v>3109</v>
      </c>
      <c r="C2164" s="26">
        <v>2634</v>
      </c>
      <c r="D2164" s="26" t="s">
        <v>2542</v>
      </c>
      <c r="E2164" s="114">
        <v>44.15</v>
      </c>
      <c r="F2164" s="114">
        <v>0</v>
      </c>
      <c r="G2164" s="114">
        <v>3.62</v>
      </c>
      <c r="H2164" s="114">
        <v>0</v>
      </c>
      <c r="I2164" s="114">
        <v>0</v>
      </c>
      <c r="J2164" s="91">
        <f t="shared" si="110"/>
        <v>47.769999999999996</v>
      </c>
      <c r="K2164" s="118" t="str">
        <f>IFERROR(VLOOKUP(C2164,'CEDARS School FRPL'!$C$4:$H$2393,6,FALSE),"No")</f>
        <v>No</v>
      </c>
      <c r="L2164" s="118" t="str">
        <f>VLOOKUP(A2164,'District Data'!$A$2:$P$321,14,FALSE)</f>
        <v>Yes</v>
      </c>
      <c r="M2164" s="120" t="str">
        <f>IFERROR(IF(AND(VLOOKUP(C2164,'Package 218'!$D:$D,1,FALSE)=C2164,VLOOKUP(C2164,'Package 218'!$D:$F,3,FALSE)="Yes",VLOOKUP(A2164,'District Data'!$A$2:$O$321,14,FALSE)="Yes"),"Yes","No"),"No")</f>
        <v>No</v>
      </c>
      <c r="N2164" s="23" t="str">
        <f t="shared" si="111"/>
        <v>No</v>
      </c>
      <c r="O2164" s="131" t="str">
        <f t="shared" si="112"/>
        <v>No</v>
      </c>
    </row>
    <row r="2165" spans="1:15" x14ac:dyDescent="0.25">
      <c r="A2165" s="136" t="s">
        <v>2488</v>
      </c>
      <c r="B2165" s="136" t="s">
        <v>2998</v>
      </c>
      <c r="C2165" s="26">
        <v>1962</v>
      </c>
      <c r="D2165" s="26" t="s">
        <v>2490</v>
      </c>
      <c r="E2165" s="114">
        <v>36.57</v>
      </c>
      <c r="F2165" s="114">
        <v>0</v>
      </c>
      <c r="G2165" s="114">
        <v>1.31</v>
      </c>
      <c r="H2165" s="114">
        <v>0</v>
      </c>
      <c r="I2165" s="114">
        <v>0</v>
      </c>
      <c r="J2165" s="91">
        <f t="shared" si="110"/>
        <v>37.880000000000003</v>
      </c>
      <c r="K2165" s="118" t="str">
        <f>IFERROR(VLOOKUP(C2165,'CEDARS School FRPL'!$C$4:$H$2393,6,FALSE),"No")</f>
        <v>Yes</v>
      </c>
      <c r="L2165" s="118" t="str">
        <f>VLOOKUP(A2165,'District Data'!$A$2:$P$321,14,FALSE)</f>
        <v>Yes</v>
      </c>
      <c r="M2165" s="120" t="str">
        <f>IFERROR(IF(AND(VLOOKUP(C2165,'Package 218'!$D:$D,1,FALSE)=C2165,VLOOKUP(C2165,'Package 218'!$D:$F,3,FALSE)="Yes",VLOOKUP(A2165,'District Data'!$A$2:$O$321,14,FALSE)="Yes"),"Yes","No"),"No")</f>
        <v>No</v>
      </c>
      <c r="N2165" s="23" t="str">
        <f t="shared" si="111"/>
        <v>No</v>
      </c>
      <c r="O2165" s="131" t="str">
        <f t="shared" si="112"/>
        <v>No</v>
      </c>
    </row>
    <row r="2166" spans="1:15" x14ac:dyDescent="0.25">
      <c r="A2166" s="136" t="s">
        <v>2488</v>
      </c>
      <c r="B2166" s="136" t="s">
        <v>2998</v>
      </c>
      <c r="C2166" s="26">
        <v>2895</v>
      </c>
      <c r="D2166" s="26" t="s">
        <v>1962</v>
      </c>
      <c r="E2166" s="114">
        <v>46.6</v>
      </c>
      <c r="F2166" s="114">
        <v>0</v>
      </c>
      <c r="G2166" s="114">
        <v>0</v>
      </c>
      <c r="H2166" s="114">
        <v>0</v>
      </c>
      <c r="I2166" s="114">
        <v>0</v>
      </c>
      <c r="J2166" s="91">
        <f t="shared" si="110"/>
        <v>46.6</v>
      </c>
      <c r="K2166" s="118" t="str">
        <f>IFERROR(VLOOKUP(C2166,'CEDARS School FRPL'!$C$4:$H$2393,6,FALSE),"No")</f>
        <v>Yes</v>
      </c>
      <c r="L2166" s="118" t="str">
        <f>VLOOKUP(A2166,'District Data'!$A$2:$P$321,14,FALSE)</f>
        <v>Yes</v>
      </c>
      <c r="M2166" s="120" t="str">
        <f>IFERROR(IF(AND(VLOOKUP(C2166,'Package 218'!$D:$D,1,FALSE)=C2166,VLOOKUP(C2166,'Package 218'!$D:$F,3,FALSE)="Yes",VLOOKUP(A2166,'District Data'!$A$2:$O$321,14,FALSE)="Yes"),"Yes","No"),"No")</f>
        <v>Yes</v>
      </c>
      <c r="N2166" s="23" t="str">
        <f t="shared" si="111"/>
        <v>Yes</v>
      </c>
      <c r="O2166" s="131" t="str">
        <f t="shared" si="112"/>
        <v>Yes</v>
      </c>
    </row>
    <row r="2167" spans="1:15" x14ac:dyDescent="0.25">
      <c r="A2167" s="136" t="s">
        <v>2488</v>
      </c>
      <c r="B2167" s="136" t="s">
        <v>2998</v>
      </c>
      <c r="C2167" s="26">
        <v>2896</v>
      </c>
      <c r="D2167" s="26" t="s">
        <v>2491</v>
      </c>
      <c r="E2167" s="114">
        <v>26.7</v>
      </c>
      <c r="F2167" s="114">
        <v>0</v>
      </c>
      <c r="G2167" s="114">
        <v>0</v>
      </c>
      <c r="H2167" s="114">
        <v>0</v>
      </c>
      <c r="I2167" s="114">
        <v>0</v>
      </c>
      <c r="J2167" s="91">
        <f t="shared" si="110"/>
        <v>26.7</v>
      </c>
      <c r="K2167" s="118" t="str">
        <f>IFERROR(VLOOKUP(C2167,'CEDARS School FRPL'!$C$4:$H$2393,6,FALSE),"No")</f>
        <v>No</v>
      </c>
      <c r="L2167" s="118" t="str">
        <f>VLOOKUP(A2167,'District Data'!$A$2:$P$321,14,FALSE)</f>
        <v>Yes</v>
      </c>
      <c r="M2167" s="120" t="str">
        <f>IFERROR(IF(AND(VLOOKUP(C2167,'Package 218'!$D:$D,1,FALSE)=C2167,VLOOKUP(C2167,'Package 218'!$D:$F,3,FALSE)="Yes",VLOOKUP(A2167,'District Data'!$A$2:$O$321,14,FALSE)="Yes"),"Yes","No"),"No")</f>
        <v>No</v>
      </c>
      <c r="N2167" s="23" t="str">
        <f t="shared" si="111"/>
        <v>No</v>
      </c>
      <c r="O2167" s="131" t="str">
        <f t="shared" si="112"/>
        <v>No</v>
      </c>
    </row>
    <row r="2168" spans="1:15" x14ac:dyDescent="0.25">
      <c r="A2168" s="136" t="s">
        <v>2595</v>
      </c>
      <c r="B2168" s="136" t="s">
        <v>3180</v>
      </c>
      <c r="C2168" s="26">
        <v>2115</v>
      </c>
      <c r="D2168" s="26" t="s">
        <v>2597</v>
      </c>
      <c r="E2168" s="114">
        <v>26.3</v>
      </c>
      <c r="F2168" s="114">
        <v>4</v>
      </c>
      <c r="G2168" s="114">
        <v>0</v>
      </c>
      <c r="H2168" s="114">
        <v>0</v>
      </c>
      <c r="I2168" s="114">
        <v>0</v>
      </c>
      <c r="J2168" s="91">
        <f t="shared" si="110"/>
        <v>30.3</v>
      </c>
      <c r="K2168" s="118" t="str">
        <f>IFERROR(VLOOKUP(C2168,'CEDARS School FRPL'!$C$4:$H$2393,6,FALSE),"No")</f>
        <v>No</v>
      </c>
      <c r="L2168" s="118" t="str">
        <f>VLOOKUP(A2168,'District Data'!$A$2:$P$321,14,FALSE)</f>
        <v>No</v>
      </c>
      <c r="M2168" s="120" t="str">
        <f>IFERROR(IF(AND(VLOOKUP(C2168,'Package 218'!$D:$D,1,FALSE)=C2168,VLOOKUP(C2168,'Package 218'!$D:$F,3,FALSE)="Yes",VLOOKUP(A2168,'District Data'!$A$2:$O$321,14,FALSE)="Yes"),"Yes","No"),"No")</f>
        <v>No</v>
      </c>
      <c r="N2168" s="23" t="str">
        <f t="shared" si="111"/>
        <v>No</v>
      </c>
      <c r="O2168" s="131" t="str">
        <f t="shared" si="112"/>
        <v>No</v>
      </c>
    </row>
    <row r="2169" spans="1:15" x14ac:dyDescent="0.25">
      <c r="A2169" s="136" t="s">
        <v>395</v>
      </c>
      <c r="B2169" s="136" t="s">
        <v>2954</v>
      </c>
      <c r="C2169" s="26">
        <v>2588</v>
      </c>
      <c r="D2169" s="26" t="s">
        <v>396</v>
      </c>
      <c r="E2169" s="114">
        <v>127.33</v>
      </c>
      <c r="F2169" s="114">
        <v>14.7</v>
      </c>
      <c r="G2169" s="114">
        <v>0</v>
      </c>
      <c r="H2169" s="114">
        <v>0</v>
      </c>
      <c r="I2169" s="114">
        <v>0</v>
      </c>
      <c r="J2169" s="91">
        <f t="shared" si="110"/>
        <v>142.03</v>
      </c>
      <c r="K2169" s="118" t="str">
        <f>IFERROR(VLOOKUP(C2169,'CEDARS School FRPL'!$C$4:$H$2393,6,FALSE),"No")</f>
        <v>No</v>
      </c>
      <c r="L2169" s="118" t="str">
        <f>VLOOKUP(A2169,'District Data'!$A$2:$P$321,14,FALSE)</f>
        <v>Yes</v>
      </c>
      <c r="M2169" s="120" t="str">
        <f>IFERROR(IF(AND(VLOOKUP(C2169,'Package 218'!$D:$D,1,FALSE)=C2169,VLOOKUP(C2169,'Package 218'!$D:$F,3,FALSE)="Yes",VLOOKUP(A2169,'District Data'!$A$2:$O$321,14,FALSE)="Yes"),"Yes","No"),"No")</f>
        <v>No</v>
      </c>
      <c r="N2169" s="23" t="str">
        <f t="shared" si="111"/>
        <v>No</v>
      </c>
      <c r="O2169" s="131" t="str">
        <f t="shared" si="112"/>
        <v>No</v>
      </c>
    </row>
    <row r="2170" spans="1:15" x14ac:dyDescent="0.25">
      <c r="A2170" s="136" t="s">
        <v>547</v>
      </c>
      <c r="B2170" s="136" t="s">
        <v>2984</v>
      </c>
      <c r="C2170" s="26">
        <v>2207</v>
      </c>
      <c r="D2170" s="26" t="s">
        <v>548</v>
      </c>
      <c r="E2170" s="114">
        <v>76.73</v>
      </c>
      <c r="F2170" s="114">
        <v>0</v>
      </c>
      <c r="G2170" s="114">
        <v>0.74</v>
      </c>
      <c r="H2170" s="114">
        <v>0</v>
      </c>
      <c r="I2170" s="114">
        <v>0</v>
      </c>
      <c r="J2170" s="91">
        <f t="shared" si="110"/>
        <v>77.47</v>
      </c>
      <c r="K2170" s="118" t="str">
        <f>IFERROR(VLOOKUP(C2170,'CEDARS School FRPL'!$C$4:$H$2393,6,FALSE),"No")</f>
        <v>Yes</v>
      </c>
      <c r="L2170" s="118" t="str">
        <f>VLOOKUP(A2170,'District Data'!$A$2:$P$321,14,FALSE)</f>
        <v>Yes</v>
      </c>
      <c r="M2170" s="120" t="str">
        <f>IFERROR(IF(AND(VLOOKUP(C2170,'Package 218'!$D:$D,1,FALSE)=C2170,VLOOKUP(C2170,'Package 218'!$D:$F,3,FALSE)="Yes",VLOOKUP(A2170,'District Data'!$A$2:$O$321,14,FALSE)="Yes"),"Yes","No"),"No")</f>
        <v>Yes</v>
      </c>
      <c r="N2170" s="23" t="str">
        <f t="shared" si="111"/>
        <v>Yes</v>
      </c>
      <c r="O2170" s="131" t="str">
        <f t="shared" si="112"/>
        <v>Yes</v>
      </c>
    </row>
    <row r="2171" spans="1:15" x14ac:dyDescent="0.25">
      <c r="A2171" s="136" t="s">
        <v>1695</v>
      </c>
      <c r="B2171" s="136" t="s">
        <v>3148</v>
      </c>
      <c r="C2171" s="26">
        <v>3204</v>
      </c>
      <c r="D2171" s="26" t="s">
        <v>1696</v>
      </c>
      <c r="E2171" s="114">
        <v>144.22999999999999</v>
      </c>
      <c r="F2171" s="114">
        <v>0</v>
      </c>
      <c r="G2171" s="114">
        <v>2.19</v>
      </c>
      <c r="H2171" s="114">
        <v>0.9</v>
      </c>
      <c r="I2171" s="114">
        <v>0</v>
      </c>
      <c r="J2171" s="91">
        <f t="shared" si="110"/>
        <v>147.32</v>
      </c>
      <c r="K2171" s="118" t="str">
        <f>IFERROR(VLOOKUP(C2171,'CEDARS School FRPL'!$C$4:$H$2393,6,FALSE),"No")</f>
        <v>Yes</v>
      </c>
      <c r="L2171" s="118" t="str">
        <f>VLOOKUP(A2171,'District Data'!$A$2:$P$321,14,FALSE)</f>
        <v>Yes</v>
      </c>
      <c r="M2171" s="120" t="str">
        <f>IFERROR(IF(AND(VLOOKUP(C2171,'Package 218'!$D:$D,1,FALSE)=C2171,VLOOKUP(C2171,'Package 218'!$D:$F,3,FALSE)="Yes",VLOOKUP(A2171,'District Data'!$A$2:$O$321,14,FALSE)="Yes"),"Yes","No"),"No")</f>
        <v>Yes</v>
      </c>
      <c r="N2171" s="23" t="str">
        <f t="shared" si="111"/>
        <v>Yes</v>
      </c>
      <c r="O2171" s="131" t="str">
        <f t="shared" si="112"/>
        <v>Yes</v>
      </c>
    </row>
    <row r="2172" spans="1:15" x14ac:dyDescent="0.25">
      <c r="A2172" s="136" t="s">
        <v>1976</v>
      </c>
      <c r="B2172" s="136" t="s">
        <v>3174</v>
      </c>
      <c r="C2172" s="26">
        <v>3068</v>
      </c>
      <c r="D2172" s="26" t="s">
        <v>2584</v>
      </c>
      <c r="E2172" s="114">
        <v>38.159999999999997</v>
      </c>
      <c r="F2172" s="114">
        <v>0</v>
      </c>
      <c r="G2172" s="114">
        <v>3.16</v>
      </c>
      <c r="H2172" s="114">
        <v>0</v>
      </c>
      <c r="I2172" s="114">
        <v>0</v>
      </c>
      <c r="J2172" s="91">
        <f t="shared" si="110"/>
        <v>41.319999999999993</v>
      </c>
      <c r="K2172" s="118" t="str">
        <f>IFERROR(VLOOKUP(C2172,'CEDARS School FRPL'!$C$4:$H$2393,6,FALSE),"No")</f>
        <v>Yes</v>
      </c>
      <c r="L2172" s="118" t="str">
        <f>VLOOKUP(A2172,'District Data'!$A$2:$P$321,14,FALSE)</f>
        <v>Yes</v>
      </c>
      <c r="M2172" s="120" t="str">
        <f>IFERROR(IF(AND(VLOOKUP(C2172,'Package 218'!$D:$D,1,FALSE)=C2172,VLOOKUP(C2172,'Package 218'!$D:$F,3,FALSE)="Yes",VLOOKUP(A2172,'District Data'!$A$2:$O$321,14,FALSE)="Yes"),"Yes","No"),"No")</f>
        <v>Yes</v>
      </c>
      <c r="N2172" s="23" t="str">
        <f t="shared" si="111"/>
        <v>Yes</v>
      </c>
      <c r="O2172" s="131" t="str">
        <f t="shared" si="112"/>
        <v>Yes</v>
      </c>
    </row>
    <row r="2173" spans="1:15" x14ac:dyDescent="0.25">
      <c r="A2173" s="136" t="s">
        <v>1976</v>
      </c>
      <c r="B2173" s="136" t="s">
        <v>3174</v>
      </c>
      <c r="C2173" s="26">
        <v>3069</v>
      </c>
      <c r="D2173" s="26" t="s">
        <v>1977</v>
      </c>
      <c r="E2173" s="114">
        <v>91.1</v>
      </c>
      <c r="F2173" s="114">
        <v>0</v>
      </c>
      <c r="G2173" s="114">
        <v>0</v>
      </c>
      <c r="H2173" s="114">
        <v>0</v>
      </c>
      <c r="I2173" s="114">
        <v>0</v>
      </c>
      <c r="J2173" s="91">
        <f t="shared" si="110"/>
        <v>91.1</v>
      </c>
      <c r="K2173" s="118" t="str">
        <f>IFERROR(VLOOKUP(C2173,'CEDARS School FRPL'!$C$4:$H$2393,6,FALSE),"No")</f>
        <v>No</v>
      </c>
      <c r="L2173" s="118" t="str">
        <f>VLOOKUP(A2173,'District Data'!$A$2:$P$321,14,FALSE)</f>
        <v>Yes</v>
      </c>
      <c r="M2173" s="120" t="str">
        <f>IFERROR(IF(AND(VLOOKUP(C2173,'Package 218'!$D:$D,1,FALSE)=C2173,VLOOKUP(C2173,'Package 218'!$D:$F,3,FALSE)="Yes",VLOOKUP(A2173,'District Data'!$A$2:$O$321,14,FALSE)="Yes"),"Yes","No"),"No")</f>
        <v>No</v>
      </c>
      <c r="N2173" s="23" t="str">
        <f t="shared" si="111"/>
        <v>No</v>
      </c>
      <c r="O2173" s="131" t="str">
        <f t="shared" si="112"/>
        <v>No</v>
      </c>
    </row>
    <row r="2174" spans="1:15" x14ac:dyDescent="0.25">
      <c r="A2174" s="136" t="s">
        <v>1392</v>
      </c>
      <c r="B2174" s="136" t="s">
        <v>3090</v>
      </c>
      <c r="C2174" s="26">
        <v>2432</v>
      </c>
      <c r="D2174" s="26" t="s">
        <v>1393</v>
      </c>
      <c r="E2174" s="114">
        <v>78.739999999999995</v>
      </c>
      <c r="F2174" s="114">
        <v>0</v>
      </c>
      <c r="G2174" s="114">
        <v>4.79</v>
      </c>
      <c r="H2174" s="114">
        <v>0</v>
      </c>
      <c r="I2174" s="114">
        <v>0</v>
      </c>
      <c r="J2174" s="91">
        <f t="shared" si="110"/>
        <v>83.53</v>
      </c>
      <c r="K2174" s="118" t="str">
        <f>IFERROR(VLOOKUP(C2174,'CEDARS School FRPL'!$C$4:$H$2393,6,FALSE),"No")</f>
        <v>No</v>
      </c>
      <c r="L2174" s="118" t="str">
        <f>VLOOKUP(A2174,'District Data'!$A$2:$P$321,14,FALSE)</f>
        <v>Yes</v>
      </c>
      <c r="M2174" s="120" t="str">
        <f>IFERROR(IF(AND(VLOOKUP(C2174,'Package 218'!$D:$D,1,FALSE)=C2174,VLOOKUP(C2174,'Package 218'!$D:$F,3,FALSE)="Yes",VLOOKUP(A2174,'District Data'!$A$2:$O$321,14,FALSE)="Yes"),"Yes","No"),"No")</f>
        <v>No</v>
      </c>
      <c r="N2174" s="23" t="str">
        <f t="shared" si="111"/>
        <v>No</v>
      </c>
      <c r="O2174" s="131" t="str">
        <f t="shared" si="112"/>
        <v>No</v>
      </c>
    </row>
    <row r="2175" spans="1:15" x14ac:dyDescent="0.25">
      <c r="A2175" s="136" t="s">
        <v>1392</v>
      </c>
      <c r="B2175" s="136" t="s">
        <v>3090</v>
      </c>
      <c r="C2175" s="26">
        <v>3205</v>
      </c>
      <c r="D2175" s="26" t="s">
        <v>1394</v>
      </c>
      <c r="E2175" s="114">
        <v>68.819999999999993</v>
      </c>
      <c r="F2175" s="114">
        <v>0</v>
      </c>
      <c r="G2175" s="114">
        <v>0</v>
      </c>
      <c r="H2175" s="114">
        <v>0</v>
      </c>
      <c r="I2175" s="114">
        <v>0</v>
      </c>
      <c r="J2175" s="91">
        <f t="shared" si="110"/>
        <v>68.819999999999993</v>
      </c>
      <c r="K2175" s="118" t="str">
        <f>IFERROR(VLOOKUP(C2175,'CEDARS School FRPL'!$C$4:$H$2393,6,FALSE),"No")</f>
        <v>No</v>
      </c>
      <c r="L2175" s="118" t="str">
        <f>VLOOKUP(A2175,'District Data'!$A$2:$P$321,14,FALSE)</f>
        <v>Yes</v>
      </c>
      <c r="M2175" s="120" t="str">
        <f>IFERROR(IF(AND(VLOOKUP(C2175,'Package 218'!$D:$D,1,FALSE)=C2175,VLOOKUP(C2175,'Package 218'!$D:$F,3,FALSE)="Yes",VLOOKUP(A2175,'District Data'!$A$2:$O$321,14,FALSE)="Yes"),"Yes","No"),"No")</f>
        <v>No</v>
      </c>
      <c r="N2175" s="23" t="str">
        <f t="shared" si="111"/>
        <v>No</v>
      </c>
      <c r="O2175" s="131" t="str">
        <f t="shared" si="112"/>
        <v>No</v>
      </c>
    </row>
    <row r="2176" spans="1:15" x14ac:dyDescent="0.25">
      <c r="A2176" s="201" t="s">
        <v>3527</v>
      </c>
      <c r="B2176" s="201" t="s">
        <v>3528</v>
      </c>
      <c r="C2176" s="202">
        <v>5659</v>
      </c>
      <c r="D2176" s="202" t="s">
        <v>3529</v>
      </c>
      <c r="E2176" s="178">
        <v>102.4</v>
      </c>
      <c r="F2176" s="178">
        <v>0</v>
      </c>
      <c r="G2176" s="178">
        <v>0</v>
      </c>
      <c r="H2176" s="178">
        <v>0</v>
      </c>
      <c r="I2176" s="178">
        <v>0</v>
      </c>
      <c r="J2176" s="203">
        <f t="shared" si="110"/>
        <v>102.4</v>
      </c>
      <c r="K2176" s="204" t="str">
        <f>IFERROR(VLOOKUP(C2176,'CEDARS School FRPL'!$C$4:$H$2393,6,FALSE),"No")</f>
        <v>No</v>
      </c>
      <c r="L2176" s="204" t="s">
        <v>3448</v>
      </c>
      <c r="M2176" s="205" t="str">
        <f>IFERROR(IF(AND(VLOOKUP(C2176,'Package 218'!$D:$D,1,FALSE)=C2176,VLOOKUP(C2176,'Package 218'!$D:$F,3,FALSE)="Yes",VLOOKUP(A2176,'District Data'!$A$2:$O$321,14,FALSE)="Yes"),"Yes","No"),"No")</f>
        <v>No</v>
      </c>
      <c r="N2176" s="206" t="str">
        <f t="shared" si="111"/>
        <v>No</v>
      </c>
      <c r="O2176" s="207" t="str">
        <f t="shared" si="112"/>
        <v>No</v>
      </c>
    </row>
    <row r="2177" spans="1:15" x14ac:dyDescent="0.25">
      <c r="A2177" s="136" t="s">
        <v>2150</v>
      </c>
      <c r="B2177" s="136" t="s">
        <v>3202</v>
      </c>
      <c r="C2177" s="26">
        <v>2714</v>
      </c>
      <c r="D2177" s="26" t="s">
        <v>2151</v>
      </c>
      <c r="E2177" s="114">
        <v>543.4</v>
      </c>
      <c r="F2177" s="114">
        <v>17.100000000000001</v>
      </c>
      <c r="G2177" s="114">
        <v>0</v>
      </c>
      <c r="H2177" s="114">
        <v>0</v>
      </c>
      <c r="I2177" s="114">
        <v>0</v>
      </c>
      <c r="J2177" s="91">
        <f t="shared" si="110"/>
        <v>560.5</v>
      </c>
      <c r="K2177" s="118" t="str">
        <f>IFERROR(VLOOKUP(C2177,'CEDARS School FRPL'!$C$4:$H$2393,6,FALSE),"No")</f>
        <v>Yes</v>
      </c>
      <c r="L2177" s="118" t="str">
        <f>VLOOKUP(A2177,'District Data'!$A$2:$P$321,14,FALSE)</f>
        <v>Yes</v>
      </c>
      <c r="M2177" s="120" t="str">
        <f>IFERROR(IF(AND(VLOOKUP(C2177,'Package 218'!$D:$D,1,FALSE)=C2177,VLOOKUP(C2177,'Package 218'!$D:$F,3,FALSE)="Yes",VLOOKUP(A2177,'District Data'!$A$2:$O$321,14,FALSE)="Yes"),"Yes","No"),"No")</f>
        <v>Yes</v>
      </c>
      <c r="N2177" s="23" t="str">
        <f t="shared" si="111"/>
        <v>Yes</v>
      </c>
      <c r="O2177" s="131" t="str">
        <f t="shared" si="112"/>
        <v>Yes</v>
      </c>
    </row>
    <row r="2178" spans="1:15" x14ac:dyDescent="0.25">
      <c r="A2178" s="136" t="s">
        <v>1249</v>
      </c>
      <c r="B2178" s="136" t="s">
        <v>3072</v>
      </c>
      <c r="C2178" s="26">
        <v>2591</v>
      </c>
      <c r="D2178" s="26" t="s">
        <v>2532</v>
      </c>
      <c r="E2178" s="114">
        <v>389.22</v>
      </c>
      <c r="F2178" s="114">
        <v>0</v>
      </c>
      <c r="G2178" s="114">
        <v>17.46</v>
      </c>
      <c r="H2178" s="114">
        <v>0.2</v>
      </c>
      <c r="I2178" s="114">
        <v>0</v>
      </c>
      <c r="J2178" s="91">
        <f t="shared" si="110"/>
        <v>406.88</v>
      </c>
      <c r="K2178" s="118" t="str">
        <f>IFERROR(VLOOKUP(C2178,'CEDARS School FRPL'!$C$4:$H$2393,6,FALSE),"No")</f>
        <v>Yes</v>
      </c>
      <c r="L2178" s="118" t="str">
        <f>VLOOKUP(A2178,'District Data'!$A$2:$P$321,14,FALSE)</f>
        <v>Yes</v>
      </c>
      <c r="M2178" s="120" t="str">
        <f>IFERROR(IF(AND(VLOOKUP(C2178,'Package 218'!$D:$D,1,FALSE)=C2178,VLOOKUP(C2178,'Package 218'!$D:$F,3,FALSE)="Yes",VLOOKUP(A2178,'District Data'!$A$2:$O$321,14,FALSE)="Yes"),"Yes","No"),"No")</f>
        <v>Yes</v>
      </c>
      <c r="N2178" s="23" t="str">
        <f t="shared" si="111"/>
        <v>Yes</v>
      </c>
      <c r="O2178" s="131" t="str">
        <f t="shared" si="112"/>
        <v>Yes</v>
      </c>
    </row>
    <row r="2179" spans="1:15" x14ac:dyDescent="0.25">
      <c r="A2179" s="136" t="s">
        <v>1249</v>
      </c>
      <c r="B2179" s="136" t="s">
        <v>3072</v>
      </c>
      <c r="C2179" s="26">
        <v>2898</v>
      </c>
      <c r="D2179" s="26" t="s">
        <v>2533</v>
      </c>
      <c r="E2179" s="114">
        <v>399.51</v>
      </c>
      <c r="F2179" s="114">
        <v>0</v>
      </c>
      <c r="G2179" s="114">
        <v>0</v>
      </c>
      <c r="H2179" s="114">
        <v>0</v>
      </c>
      <c r="I2179" s="114">
        <v>0</v>
      </c>
      <c r="J2179" s="91">
        <f t="shared" si="110"/>
        <v>399.51</v>
      </c>
      <c r="K2179" s="118" t="str">
        <f>IFERROR(VLOOKUP(C2179,'CEDARS School FRPL'!$C$4:$H$2393,6,FALSE),"No")</f>
        <v>Yes</v>
      </c>
      <c r="L2179" s="118" t="str">
        <f>VLOOKUP(A2179,'District Data'!$A$2:$P$321,14,FALSE)</f>
        <v>Yes</v>
      </c>
      <c r="M2179" s="120" t="str">
        <f>IFERROR(IF(AND(VLOOKUP(C2179,'Package 218'!$D:$D,1,FALSE)=C2179,VLOOKUP(C2179,'Package 218'!$D:$F,3,FALSE)="Yes",VLOOKUP(A2179,'District Data'!$A$2:$O$321,14,FALSE)="Yes"),"Yes","No"),"No")</f>
        <v>Yes</v>
      </c>
      <c r="N2179" s="23" t="str">
        <f t="shared" si="111"/>
        <v>Yes</v>
      </c>
      <c r="O2179" s="131" t="str">
        <f t="shared" si="112"/>
        <v>Yes</v>
      </c>
    </row>
    <row r="2180" spans="1:15" x14ac:dyDescent="0.25">
      <c r="A2180" s="136" t="s">
        <v>1249</v>
      </c>
      <c r="B2180" s="136" t="s">
        <v>3072</v>
      </c>
      <c r="C2180" s="26">
        <v>5451</v>
      </c>
      <c r="D2180" s="26" t="s">
        <v>1250</v>
      </c>
      <c r="E2180" s="114">
        <v>473</v>
      </c>
      <c r="F2180" s="114">
        <v>16</v>
      </c>
      <c r="G2180" s="114">
        <v>0</v>
      </c>
      <c r="H2180" s="114">
        <v>0</v>
      </c>
      <c r="I2180" s="114">
        <v>0</v>
      </c>
      <c r="J2180" s="91">
        <f t="shared" ref="J2180:J2243" si="113">SUM(E2180:I2180)</f>
        <v>489</v>
      </c>
      <c r="K2180" s="118" t="str">
        <f>IFERROR(VLOOKUP(C2180,'CEDARS School FRPL'!$C$4:$H$2393,6,FALSE),"No")</f>
        <v>Yes</v>
      </c>
      <c r="L2180" s="118" t="str">
        <f>VLOOKUP(A2180,'District Data'!$A$2:$P$321,14,FALSE)</f>
        <v>Yes</v>
      </c>
      <c r="M2180" s="120" t="str">
        <f>IFERROR(IF(AND(VLOOKUP(C2180,'Package 218'!$D:$D,1,FALSE)=C2180,VLOOKUP(C2180,'Package 218'!$D:$F,3,FALSE)="Yes",VLOOKUP(A2180,'District Data'!$A$2:$O$321,14,FALSE)="Yes"),"Yes","No"),"No")</f>
        <v>Yes</v>
      </c>
      <c r="N2180" s="23" t="str">
        <f t="shared" ref="N2180:N2243" si="114">IF(AND(M2180="Yes",K2180="Yes"),"Yes","No")</f>
        <v>Yes</v>
      </c>
      <c r="O2180" s="131" t="str">
        <f t="shared" ref="O2180:O2243" si="115">TEXT(N2180, "Yes")</f>
        <v>Yes</v>
      </c>
    </row>
    <row r="2181" spans="1:15" x14ac:dyDescent="0.25">
      <c r="A2181" s="136" t="s">
        <v>2349</v>
      </c>
      <c r="B2181" s="136" t="s">
        <v>3233</v>
      </c>
      <c r="C2181" s="26">
        <v>2116</v>
      </c>
      <c r="D2181" s="26" t="s">
        <v>2350</v>
      </c>
      <c r="E2181" s="114">
        <v>2015.32</v>
      </c>
      <c r="F2181" s="114">
        <v>0</v>
      </c>
      <c r="G2181" s="114">
        <v>111.74</v>
      </c>
      <c r="H2181" s="114">
        <v>0</v>
      </c>
      <c r="I2181" s="114">
        <v>0</v>
      </c>
      <c r="J2181" s="91">
        <f t="shared" si="113"/>
        <v>2127.06</v>
      </c>
      <c r="K2181" s="118" t="str">
        <f>IFERROR(VLOOKUP(C2181,'CEDARS School FRPL'!$C$4:$H$2393,6,FALSE),"No")</f>
        <v>Yes</v>
      </c>
      <c r="L2181" s="118" t="str">
        <f>VLOOKUP(A2181,'District Data'!$A$2:$P$321,14,FALSE)</f>
        <v>Yes</v>
      </c>
      <c r="M2181" s="120" t="str">
        <f>IFERROR(IF(AND(VLOOKUP(C2181,'Package 218'!$D:$D,1,FALSE)=C2181,VLOOKUP(C2181,'Package 218'!$D:$F,3,FALSE)="Yes",VLOOKUP(A2181,'District Data'!$A$2:$O$321,14,FALSE)="Yes"),"Yes","No"),"No")</f>
        <v>Yes</v>
      </c>
      <c r="N2181" s="23" t="str">
        <f t="shared" si="114"/>
        <v>Yes</v>
      </c>
      <c r="O2181" s="131" t="str">
        <f t="shared" si="115"/>
        <v>Yes</v>
      </c>
    </row>
    <row r="2182" spans="1:15" x14ac:dyDescent="0.25">
      <c r="A2182" s="136" t="s">
        <v>2349</v>
      </c>
      <c r="B2182" s="136" t="s">
        <v>3233</v>
      </c>
      <c r="C2182" s="26">
        <v>2176</v>
      </c>
      <c r="D2182" s="26" t="s">
        <v>575</v>
      </c>
      <c r="E2182" s="114">
        <v>510.2</v>
      </c>
      <c r="F2182" s="114">
        <v>0</v>
      </c>
      <c r="G2182" s="114">
        <v>0</v>
      </c>
      <c r="H2182" s="114">
        <v>0</v>
      </c>
      <c r="I2182" s="114">
        <v>0</v>
      </c>
      <c r="J2182" s="91">
        <f t="shared" si="113"/>
        <v>510.2</v>
      </c>
      <c r="K2182" s="118" t="str">
        <f>IFERROR(VLOOKUP(C2182,'CEDARS School FRPL'!$C$4:$H$2393,6,FALSE),"No")</f>
        <v>Yes</v>
      </c>
      <c r="L2182" s="118" t="str">
        <f>VLOOKUP(A2182,'District Data'!$A$2:$P$321,14,FALSE)</f>
        <v>Yes</v>
      </c>
      <c r="M2182" s="120" t="str">
        <f>IFERROR(IF(AND(VLOOKUP(C2182,'Package 218'!$D:$D,1,FALSE)=C2182,VLOOKUP(C2182,'Package 218'!$D:$F,3,FALSE)="Yes",VLOOKUP(A2182,'District Data'!$A$2:$O$321,14,FALSE)="Yes"),"Yes","No"),"No")</f>
        <v>Yes</v>
      </c>
      <c r="N2182" s="23" t="str">
        <f t="shared" si="114"/>
        <v>Yes</v>
      </c>
      <c r="O2182" s="131" t="str">
        <f t="shared" si="115"/>
        <v>Yes</v>
      </c>
    </row>
    <row r="2183" spans="1:15" x14ac:dyDescent="0.25">
      <c r="A2183" s="136" t="s">
        <v>2349</v>
      </c>
      <c r="B2183" s="136" t="s">
        <v>3233</v>
      </c>
      <c r="C2183" s="26">
        <v>2177</v>
      </c>
      <c r="D2183" s="26" t="s">
        <v>2351</v>
      </c>
      <c r="E2183" s="114">
        <v>410.72</v>
      </c>
      <c r="F2183" s="114">
        <v>0</v>
      </c>
      <c r="G2183" s="114">
        <v>0</v>
      </c>
      <c r="H2183" s="114">
        <v>0</v>
      </c>
      <c r="I2183" s="114">
        <v>0</v>
      </c>
      <c r="J2183" s="91">
        <f t="shared" si="113"/>
        <v>410.72</v>
      </c>
      <c r="K2183" s="118" t="str">
        <f>IFERROR(VLOOKUP(C2183,'CEDARS School FRPL'!$C$4:$H$2393,6,FALSE),"No")</f>
        <v>Yes</v>
      </c>
      <c r="L2183" s="118" t="str">
        <f>VLOOKUP(A2183,'District Data'!$A$2:$P$321,14,FALSE)</f>
        <v>Yes</v>
      </c>
      <c r="M2183" s="120" t="str">
        <f>IFERROR(IF(AND(VLOOKUP(C2183,'Package 218'!$D:$D,1,FALSE)=C2183,VLOOKUP(C2183,'Package 218'!$D:$F,3,FALSE)="Yes",VLOOKUP(A2183,'District Data'!$A$2:$O$321,14,FALSE)="Yes"),"Yes","No"),"No")</f>
        <v>Yes</v>
      </c>
      <c r="N2183" s="23" t="str">
        <f t="shared" si="114"/>
        <v>Yes</v>
      </c>
      <c r="O2183" s="131" t="str">
        <f t="shared" si="115"/>
        <v>Yes</v>
      </c>
    </row>
    <row r="2184" spans="1:15" x14ac:dyDescent="0.25">
      <c r="A2184" s="136" t="s">
        <v>2349</v>
      </c>
      <c r="B2184" s="136" t="s">
        <v>3233</v>
      </c>
      <c r="C2184" s="26">
        <v>2314</v>
      </c>
      <c r="D2184" s="26" t="s">
        <v>1431</v>
      </c>
      <c r="E2184" s="114">
        <v>754.03</v>
      </c>
      <c r="F2184" s="114">
        <v>0</v>
      </c>
      <c r="G2184" s="114">
        <v>0</v>
      </c>
      <c r="H2184" s="114">
        <v>0</v>
      </c>
      <c r="I2184" s="114">
        <v>0</v>
      </c>
      <c r="J2184" s="91">
        <f t="shared" si="113"/>
        <v>754.03</v>
      </c>
      <c r="K2184" s="118" t="str">
        <f>IFERROR(VLOOKUP(C2184,'CEDARS School FRPL'!$C$4:$H$2393,6,FALSE),"No")</f>
        <v>Yes</v>
      </c>
      <c r="L2184" s="118" t="str">
        <f>VLOOKUP(A2184,'District Data'!$A$2:$P$321,14,FALSE)</f>
        <v>Yes</v>
      </c>
      <c r="M2184" s="120" t="str">
        <f>IFERROR(IF(AND(VLOOKUP(C2184,'Package 218'!$D:$D,1,FALSE)=C2184,VLOOKUP(C2184,'Package 218'!$D:$F,3,FALSE)="Yes",VLOOKUP(A2184,'District Data'!$A$2:$O$321,14,FALSE)="Yes"),"Yes","No"),"No")</f>
        <v>Yes</v>
      </c>
      <c r="N2184" s="23" t="str">
        <f t="shared" si="114"/>
        <v>Yes</v>
      </c>
      <c r="O2184" s="131" t="str">
        <f t="shared" si="115"/>
        <v>Yes</v>
      </c>
    </row>
    <row r="2185" spans="1:15" x14ac:dyDescent="0.25">
      <c r="A2185" s="136" t="s">
        <v>2349</v>
      </c>
      <c r="B2185" s="136" t="s">
        <v>3233</v>
      </c>
      <c r="C2185" s="26">
        <v>2410</v>
      </c>
      <c r="D2185" s="26" t="s">
        <v>2352</v>
      </c>
      <c r="E2185" s="114">
        <v>840.84</v>
      </c>
      <c r="F2185" s="114">
        <v>0</v>
      </c>
      <c r="G2185" s="114">
        <v>0</v>
      </c>
      <c r="H2185" s="114">
        <v>0</v>
      </c>
      <c r="I2185" s="114">
        <v>0</v>
      </c>
      <c r="J2185" s="91">
        <f t="shared" si="113"/>
        <v>840.84</v>
      </c>
      <c r="K2185" s="118" t="str">
        <f>IFERROR(VLOOKUP(C2185,'CEDARS School FRPL'!$C$4:$H$2393,6,FALSE),"No")</f>
        <v>Yes</v>
      </c>
      <c r="L2185" s="118" t="str">
        <f>VLOOKUP(A2185,'District Data'!$A$2:$P$321,14,FALSE)</f>
        <v>Yes</v>
      </c>
      <c r="M2185" s="120" t="str">
        <f>IFERROR(IF(AND(VLOOKUP(C2185,'Package 218'!$D:$D,1,FALSE)=C2185,VLOOKUP(C2185,'Package 218'!$D:$F,3,FALSE)="Yes",VLOOKUP(A2185,'District Data'!$A$2:$O$321,14,FALSE)="Yes"),"Yes","No"),"No")</f>
        <v>Yes</v>
      </c>
      <c r="N2185" s="23" t="str">
        <f t="shared" si="114"/>
        <v>Yes</v>
      </c>
      <c r="O2185" s="131" t="str">
        <f t="shared" si="115"/>
        <v>Yes</v>
      </c>
    </row>
    <row r="2186" spans="1:15" x14ac:dyDescent="0.25">
      <c r="A2186" s="136" t="s">
        <v>2349</v>
      </c>
      <c r="B2186" s="136" t="s">
        <v>3233</v>
      </c>
      <c r="C2186" s="26">
        <v>2433</v>
      </c>
      <c r="D2186" s="26" t="s">
        <v>1947</v>
      </c>
      <c r="E2186" s="114">
        <v>537.41</v>
      </c>
      <c r="F2186" s="114">
        <v>0</v>
      </c>
      <c r="G2186" s="114">
        <v>0</v>
      </c>
      <c r="H2186" s="114">
        <v>0</v>
      </c>
      <c r="I2186" s="114">
        <v>0</v>
      </c>
      <c r="J2186" s="91">
        <f t="shared" si="113"/>
        <v>537.41</v>
      </c>
      <c r="K2186" s="118" t="str">
        <f>IFERROR(VLOOKUP(C2186,'CEDARS School FRPL'!$C$4:$H$2393,6,FALSE),"No")</f>
        <v>Yes</v>
      </c>
      <c r="L2186" s="118" t="str">
        <f>VLOOKUP(A2186,'District Data'!$A$2:$P$321,14,FALSE)</f>
        <v>Yes</v>
      </c>
      <c r="M2186" s="120" t="str">
        <f>IFERROR(IF(AND(VLOOKUP(C2186,'Package 218'!$D:$D,1,FALSE)=C2186,VLOOKUP(C2186,'Package 218'!$D:$F,3,FALSE)="Yes",VLOOKUP(A2186,'District Data'!$A$2:$O$321,14,FALSE)="Yes"),"Yes","No"),"No")</f>
        <v>Yes</v>
      </c>
      <c r="N2186" s="23" t="str">
        <f t="shared" si="114"/>
        <v>Yes</v>
      </c>
      <c r="O2186" s="131" t="str">
        <f t="shared" si="115"/>
        <v>Yes</v>
      </c>
    </row>
    <row r="2187" spans="1:15" x14ac:dyDescent="0.25">
      <c r="A2187" s="136" t="s">
        <v>2349</v>
      </c>
      <c r="B2187" s="136" t="s">
        <v>3233</v>
      </c>
      <c r="C2187" s="26">
        <v>2529</v>
      </c>
      <c r="D2187" s="26" t="s">
        <v>127</v>
      </c>
      <c r="E2187" s="114">
        <v>475.41</v>
      </c>
      <c r="F2187" s="114">
        <v>0</v>
      </c>
      <c r="G2187" s="114">
        <v>0</v>
      </c>
      <c r="H2187" s="114">
        <v>0</v>
      </c>
      <c r="I2187" s="114">
        <v>0</v>
      </c>
      <c r="J2187" s="91">
        <f t="shared" si="113"/>
        <v>475.41</v>
      </c>
      <c r="K2187" s="118" t="str">
        <f>IFERROR(VLOOKUP(C2187,'CEDARS School FRPL'!$C$4:$H$2393,6,FALSE),"No")</f>
        <v>Yes</v>
      </c>
      <c r="L2187" s="118" t="str">
        <f>VLOOKUP(A2187,'District Data'!$A$2:$P$321,14,FALSE)</f>
        <v>Yes</v>
      </c>
      <c r="M2187" s="120" t="str">
        <f>IFERROR(IF(AND(VLOOKUP(C2187,'Package 218'!$D:$D,1,FALSE)=C2187,VLOOKUP(C2187,'Package 218'!$D:$F,3,FALSE)="Yes",VLOOKUP(A2187,'District Data'!$A$2:$O$321,14,FALSE)="Yes"),"Yes","No"),"No")</f>
        <v>Yes</v>
      </c>
      <c r="N2187" s="23" t="str">
        <f t="shared" si="114"/>
        <v>Yes</v>
      </c>
      <c r="O2187" s="131" t="str">
        <f t="shared" si="115"/>
        <v>Yes</v>
      </c>
    </row>
    <row r="2188" spans="1:15" x14ac:dyDescent="0.25">
      <c r="A2188" s="136" t="s">
        <v>2349</v>
      </c>
      <c r="B2188" s="136" t="s">
        <v>3233</v>
      </c>
      <c r="C2188" s="26">
        <v>2592</v>
      </c>
      <c r="D2188" s="26" t="s">
        <v>1732</v>
      </c>
      <c r="E2188" s="114">
        <v>622.70000000000005</v>
      </c>
      <c r="F2188" s="114">
        <v>0</v>
      </c>
      <c r="G2188" s="114">
        <v>0</v>
      </c>
      <c r="H2188" s="114">
        <v>0</v>
      </c>
      <c r="I2188" s="114">
        <v>0</v>
      </c>
      <c r="J2188" s="91">
        <f t="shared" si="113"/>
        <v>622.70000000000005</v>
      </c>
      <c r="K2188" s="118" t="str">
        <f>IFERROR(VLOOKUP(C2188,'CEDARS School FRPL'!$C$4:$H$2393,6,FALSE),"No")</f>
        <v>Yes</v>
      </c>
      <c r="L2188" s="118" t="str">
        <f>VLOOKUP(A2188,'District Data'!$A$2:$P$321,14,FALSE)</f>
        <v>Yes</v>
      </c>
      <c r="M2188" s="120" t="str">
        <f>IFERROR(IF(AND(VLOOKUP(C2188,'Package 218'!$D:$D,1,FALSE)=C2188,VLOOKUP(C2188,'Package 218'!$D:$F,3,FALSE)="Yes",VLOOKUP(A2188,'District Data'!$A$2:$O$321,14,FALSE)="Yes"),"Yes","No"),"No")</f>
        <v>Yes</v>
      </c>
      <c r="N2188" s="23" t="str">
        <f t="shared" si="114"/>
        <v>Yes</v>
      </c>
      <c r="O2188" s="131" t="str">
        <f t="shared" si="115"/>
        <v>Yes</v>
      </c>
    </row>
    <row r="2189" spans="1:15" x14ac:dyDescent="0.25">
      <c r="A2189" s="136" t="s">
        <v>2349</v>
      </c>
      <c r="B2189" s="136" t="s">
        <v>3233</v>
      </c>
      <c r="C2189" s="26">
        <v>2715</v>
      </c>
      <c r="D2189" s="26" t="s">
        <v>2353</v>
      </c>
      <c r="E2189" s="114">
        <v>598.95000000000005</v>
      </c>
      <c r="F2189" s="114">
        <v>0</v>
      </c>
      <c r="G2189" s="114">
        <v>0</v>
      </c>
      <c r="H2189" s="114">
        <v>0</v>
      </c>
      <c r="I2189" s="114">
        <v>0</v>
      </c>
      <c r="J2189" s="91">
        <f t="shared" si="113"/>
        <v>598.95000000000005</v>
      </c>
      <c r="K2189" s="118" t="str">
        <f>IFERROR(VLOOKUP(C2189,'CEDARS School FRPL'!$C$4:$H$2393,6,FALSE),"No")</f>
        <v>Yes</v>
      </c>
      <c r="L2189" s="118" t="str">
        <f>VLOOKUP(A2189,'District Data'!$A$2:$P$321,14,FALSE)</f>
        <v>Yes</v>
      </c>
      <c r="M2189" s="120" t="str">
        <f>IFERROR(IF(AND(VLOOKUP(C2189,'Package 218'!$D:$D,1,FALSE)=C2189,VLOOKUP(C2189,'Package 218'!$D:$F,3,FALSE)="Yes",VLOOKUP(A2189,'District Data'!$A$2:$O$321,14,FALSE)="Yes"),"Yes","No"),"No")</f>
        <v>Yes</v>
      </c>
      <c r="N2189" s="23" t="str">
        <f t="shared" si="114"/>
        <v>Yes</v>
      </c>
      <c r="O2189" s="131" t="str">
        <f t="shared" si="115"/>
        <v>Yes</v>
      </c>
    </row>
    <row r="2190" spans="1:15" x14ac:dyDescent="0.25">
      <c r="A2190" s="136" t="s">
        <v>2349</v>
      </c>
      <c r="B2190" s="136" t="s">
        <v>3233</v>
      </c>
      <c r="C2190" s="26">
        <v>2818</v>
      </c>
      <c r="D2190" s="26" t="s">
        <v>2354</v>
      </c>
      <c r="E2190" s="114">
        <v>404.71</v>
      </c>
      <c r="F2190" s="114">
        <v>0</v>
      </c>
      <c r="G2190" s="114">
        <v>0</v>
      </c>
      <c r="H2190" s="114">
        <v>0</v>
      </c>
      <c r="I2190" s="114">
        <v>0</v>
      </c>
      <c r="J2190" s="91">
        <f t="shared" si="113"/>
        <v>404.71</v>
      </c>
      <c r="K2190" s="118" t="str">
        <f>IFERROR(VLOOKUP(C2190,'CEDARS School FRPL'!$C$4:$H$2393,6,FALSE),"No")</f>
        <v>Yes</v>
      </c>
      <c r="L2190" s="118" t="str">
        <f>VLOOKUP(A2190,'District Data'!$A$2:$P$321,14,FALSE)</f>
        <v>Yes</v>
      </c>
      <c r="M2190" s="120" t="str">
        <f>IFERROR(IF(AND(VLOOKUP(C2190,'Package 218'!$D:$D,1,FALSE)=C2190,VLOOKUP(C2190,'Package 218'!$D:$F,3,FALSE)="Yes",VLOOKUP(A2190,'District Data'!$A$2:$O$321,14,FALSE)="Yes"),"Yes","No"),"No")</f>
        <v>Yes</v>
      </c>
      <c r="N2190" s="23" t="str">
        <f t="shared" si="114"/>
        <v>Yes</v>
      </c>
      <c r="O2190" s="131" t="str">
        <f t="shared" si="115"/>
        <v>Yes</v>
      </c>
    </row>
    <row r="2191" spans="1:15" x14ac:dyDescent="0.25">
      <c r="A2191" s="136" t="s">
        <v>2349</v>
      </c>
      <c r="B2191" s="136" t="s">
        <v>3233</v>
      </c>
      <c r="C2191" s="26">
        <v>2819</v>
      </c>
      <c r="D2191" s="26" t="s">
        <v>2355</v>
      </c>
      <c r="E2191" s="114">
        <v>377.52</v>
      </c>
      <c r="F2191" s="114">
        <v>0</v>
      </c>
      <c r="G2191" s="114">
        <v>0</v>
      </c>
      <c r="H2191" s="114">
        <v>0</v>
      </c>
      <c r="I2191" s="114">
        <v>0</v>
      </c>
      <c r="J2191" s="91">
        <f t="shared" si="113"/>
        <v>377.52</v>
      </c>
      <c r="K2191" s="118" t="str">
        <f>IFERROR(VLOOKUP(C2191,'CEDARS School FRPL'!$C$4:$H$2393,6,FALSE),"No")</f>
        <v>Yes</v>
      </c>
      <c r="L2191" s="118" t="str">
        <f>VLOOKUP(A2191,'District Data'!$A$2:$P$321,14,FALSE)</f>
        <v>Yes</v>
      </c>
      <c r="M2191" s="120" t="str">
        <f>IFERROR(IF(AND(VLOOKUP(C2191,'Package 218'!$D:$D,1,FALSE)=C2191,VLOOKUP(C2191,'Package 218'!$D:$F,3,FALSE)="Yes",VLOOKUP(A2191,'District Data'!$A$2:$O$321,14,FALSE)="Yes"),"Yes","No"),"No")</f>
        <v>Yes</v>
      </c>
      <c r="N2191" s="23" t="str">
        <f t="shared" si="114"/>
        <v>Yes</v>
      </c>
      <c r="O2191" s="131" t="str">
        <f t="shared" si="115"/>
        <v>Yes</v>
      </c>
    </row>
    <row r="2192" spans="1:15" x14ac:dyDescent="0.25">
      <c r="A2192" s="136" t="s">
        <v>2349</v>
      </c>
      <c r="B2192" s="136" t="s">
        <v>3233</v>
      </c>
      <c r="C2192" s="26">
        <v>2899</v>
      </c>
      <c r="D2192" s="26" t="s">
        <v>2356</v>
      </c>
      <c r="E2192" s="114">
        <v>545.70000000000005</v>
      </c>
      <c r="F2192" s="114">
        <v>0</v>
      </c>
      <c r="G2192" s="114">
        <v>0</v>
      </c>
      <c r="H2192" s="114">
        <v>0</v>
      </c>
      <c r="I2192" s="114">
        <v>0</v>
      </c>
      <c r="J2192" s="91">
        <f t="shared" si="113"/>
        <v>545.70000000000005</v>
      </c>
      <c r="K2192" s="118" t="str">
        <f>IFERROR(VLOOKUP(C2192,'CEDARS School FRPL'!$C$4:$H$2393,6,FALSE),"No")</f>
        <v>Yes</v>
      </c>
      <c r="L2192" s="118" t="str">
        <f>VLOOKUP(A2192,'District Data'!$A$2:$P$321,14,FALSE)</f>
        <v>Yes</v>
      </c>
      <c r="M2192" s="120" t="str">
        <f>IFERROR(IF(AND(VLOOKUP(C2192,'Package 218'!$D:$D,1,FALSE)=C2192,VLOOKUP(C2192,'Package 218'!$D:$F,3,FALSE)="Yes",VLOOKUP(A2192,'District Data'!$A$2:$O$321,14,FALSE)="Yes"),"Yes","No"),"No")</f>
        <v>Yes</v>
      </c>
      <c r="N2192" s="23" t="str">
        <f t="shared" si="114"/>
        <v>Yes</v>
      </c>
      <c r="O2192" s="131" t="str">
        <f t="shared" si="115"/>
        <v>Yes</v>
      </c>
    </row>
    <row r="2193" spans="1:15" x14ac:dyDescent="0.25">
      <c r="A2193" s="136" t="s">
        <v>2349</v>
      </c>
      <c r="B2193" s="136" t="s">
        <v>3233</v>
      </c>
      <c r="C2193" s="26">
        <v>3023</v>
      </c>
      <c r="D2193" s="26" t="s">
        <v>3307</v>
      </c>
      <c r="E2193" s="114">
        <v>168.33</v>
      </c>
      <c r="F2193" s="114">
        <v>0</v>
      </c>
      <c r="G2193" s="114">
        <v>0</v>
      </c>
      <c r="H2193" s="114">
        <v>0</v>
      </c>
      <c r="I2193" s="114">
        <v>0</v>
      </c>
      <c r="J2193" s="91">
        <f t="shared" si="113"/>
        <v>168.33</v>
      </c>
      <c r="K2193" s="118" t="str">
        <f>IFERROR(VLOOKUP(C2193,'CEDARS School FRPL'!$C$4:$H$2393,6,FALSE),"No")</f>
        <v>Yes</v>
      </c>
      <c r="L2193" s="118" t="str">
        <f>VLOOKUP(A2193,'District Data'!$A$2:$P$321,14,FALSE)</f>
        <v>Yes</v>
      </c>
      <c r="M2193" s="120" t="str">
        <f>IFERROR(IF(AND(VLOOKUP(C2193,'Package 218'!$D:$D,1,FALSE)=C2193,VLOOKUP(C2193,'Package 218'!$D:$F,3,FALSE)="Yes",VLOOKUP(A2193,'District Data'!$A$2:$O$321,14,FALSE)="Yes"),"Yes","No"),"No")</f>
        <v>Yes</v>
      </c>
      <c r="N2193" s="23" t="str">
        <f t="shared" si="114"/>
        <v>Yes</v>
      </c>
      <c r="O2193" s="131" t="str">
        <f t="shared" si="115"/>
        <v>Yes</v>
      </c>
    </row>
    <row r="2194" spans="1:15" x14ac:dyDescent="0.25">
      <c r="A2194" s="136" t="s">
        <v>2349</v>
      </c>
      <c r="B2194" s="136" t="s">
        <v>3233</v>
      </c>
      <c r="C2194" s="26">
        <v>3138</v>
      </c>
      <c r="D2194" s="26" t="s">
        <v>2357</v>
      </c>
      <c r="E2194" s="114">
        <v>518.12</v>
      </c>
      <c r="F2194" s="114">
        <v>0</v>
      </c>
      <c r="G2194" s="114">
        <v>0</v>
      </c>
      <c r="H2194" s="114">
        <v>0</v>
      </c>
      <c r="I2194" s="114">
        <v>0</v>
      </c>
      <c r="J2194" s="91">
        <f t="shared" si="113"/>
        <v>518.12</v>
      </c>
      <c r="K2194" s="118" t="str">
        <f>IFERROR(VLOOKUP(C2194,'CEDARS School FRPL'!$C$4:$H$2393,6,FALSE),"No")</f>
        <v>Yes</v>
      </c>
      <c r="L2194" s="118" t="str">
        <f>VLOOKUP(A2194,'District Data'!$A$2:$P$321,14,FALSE)</f>
        <v>Yes</v>
      </c>
      <c r="M2194" s="120" t="str">
        <f>IFERROR(IF(AND(VLOOKUP(C2194,'Package 218'!$D:$D,1,FALSE)=C2194,VLOOKUP(C2194,'Package 218'!$D:$F,3,FALSE)="Yes",VLOOKUP(A2194,'District Data'!$A$2:$O$321,14,FALSE)="Yes"),"Yes","No"),"No")</f>
        <v>Yes</v>
      </c>
      <c r="N2194" s="23" t="str">
        <f t="shared" si="114"/>
        <v>Yes</v>
      </c>
      <c r="O2194" s="131" t="str">
        <f t="shared" si="115"/>
        <v>Yes</v>
      </c>
    </row>
    <row r="2195" spans="1:15" x14ac:dyDescent="0.25">
      <c r="A2195" s="136" t="s">
        <v>2349</v>
      </c>
      <c r="B2195" s="136" t="s">
        <v>3233</v>
      </c>
      <c r="C2195" s="26">
        <v>3206</v>
      </c>
      <c r="D2195" s="26" t="s">
        <v>2358</v>
      </c>
      <c r="E2195" s="114">
        <v>2063.39</v>
      </c>
      <c r="F2195" s="114">
        <v>0</v>
      </c>
      <c r="G2195" s="114">
        <v>98.149999999999991</v>
      </c>
      <c r="H2195" s="114">
        <v>0</v>
      </c>
      <c r="I2195" s="114">
        <v>0</v>
      </c>
      <c r="J2195" s="91">
        <f t="shared" si="113"/>
        <v>2161.54</v>
      </c>
      <c r="K2195" s="118" t="str">
        <f>IFERROR(VLOOKUP(C2195,'CEDARS School FRPL'!$C$4:$H$2393,6,FALSE),"No")</f>
        <v>Yes</v>
      </c>
      <c r="L2195" s="118" t="str">
        <f>VLOOKUP(A2195,'District Data'!$A$2:$P$321,14,FALSE)</f>
        <v>Yes</v>
      </c>
      <c r="M2195" s="120" t="str">
        <f>IFERROR(IF(AND(VLOOKUP(C2195,'Package 218'!$D:$D,1,FALSE)=C2195,VLOOKUP(C2195,'Package 218'!$D:$F,3,FALSE)="Yes",VLOOKUP(A2195,'District Data'!$A$2:$O$321,14,FALSE)="Yes"),"Yes","No"),"No")</f>
        <v>Yes</v>
      </c>
      <c r="N2195" s="23" t="str">
        <f t="shared" si="114"/>
        <v>Yes</v>
      </c>
      <c r="O2195" s="131" t="str">
        <f t="shared" si="115"/>
        <v>Yes</v>
      </c>
    </row>
    <row r="2196" spans="1:15" x14ac:dyDescent="0.25">
      <c r="A2196" s="136" t="s">
        <v>2349</v>
      </c>
      <c r="B2196" s="136" t="s">
        <v>3233</v>
      </c>
      <c r="C2196" s="26">
        <v>3264</v>
      </c>
      <c r="D2196" s="26" t="s">
        <v>2359</v>
      </c>
      <c r="E2196" s="114">
        <v>466.97</v>
      </c>
      <c r="F2196" s="114">
        <v>0</v>
      </c>
      <c r="G2196" s="114">
        <v>0</v>
      </c>
      <c r="H2196" s="114">
        <v>0</v>
      </c>
      <c r="I2196" s="114">
        <v>0</v>
      </c>
      <c r="J2196" s="91">
        <f t="shared" si="113"/>
        <v>466.97</v>
      </c>
      <c r="K2196" s="118" t="str">
        <f>IFERROR(VLOOKUP(C2196,'CEDARS School FRPL'!$C$4:$H$2393,6,FALSE),"No")</f>
        <v>Yes</v>
      </c>
      <c r="L2196" s="118" t="str">
        <f>VLOOKUP(A2196,'District Data'!$A$2:$P$321,14,FALSE)</f>
        <v>Yes</v>
      </c>
      <c r="M2196" s="120" t="str">
        <f>IFERROR(IF(AND(VLOOKUP(C2196,'Package 218'!$D:$D,1,FALSE)=C2196,VLOOKUP(C2196,'Package 218'!$D:$F,3,FALSE)="Yes",VLOOKUP(A2196,'District Data'!$A$2:$O$321,14,FALSE)="Yes"),"Yes","No"),"No")</f>
        <v>Yes</v>
      </c>
      <c r="N2196" s="23" t="str">
        <f t="shared" si="114"/>
        <v>Yes</v>
      </c>
      <c r="O2196" s="131" t="str">
        <f t="shared" si="115"/>
        <v>Yes</v>
      </c>
    </row>
    <row r="2197" spans="1:15" x14ac:dyDescent="0.25">
      <c r="A2197" s="136" t="s">
        <v>2349</v>
      </c>
      <c r="B2197" s="136" t="s">
        <v>3233</v>
      </c>
      <c r="C2197" s="26">
        <v>3312</v>
      </c>
      <c r="D2197" s="26" t="s">
        <v>2360</v>
      </c>
      <c r="E2197" s="114">
        <v>431.4</v>
      </c>
      <c r="F2197" s="114">
        <v>0</v>
      </c>
      <c r="G2197" s="114">
        <v>0</v>
      </c>
      <c r="H2197" s="114">
        <v>0</v>
      </c>
      <c r="I2197" s="114">
        <v>0</v>
      </c>
      <c r="J2197" s="91">
        <f t="shared" si="113"/>
        <v>431.4</v>
      </c>
      <c r="K2197" s="118" t="str">
        <f>IFERROR(VLOOKUP(C2197,'CEDARS School FRPL'!$C$4:$H$2393,6,FALSE),"No")</f>
        <v>Yes</v>
      </c>
      <c r="L2197" s="118" t="str">
        <f>VLOOKUP(A2197,'District Data'!$A$2:$P$321,14,FALSE)</f>
        <v>Yes</v>
      </c>
      <c r="M2197" s="120" t="str">
        <f>IFERROR(IF(AND(VLOOKUP(C2197,'Package 218'!$D:$D,1,FALSE)=C2197,VLOOKUP(C2197,'Package 218'!$D:$F,3,FALSE)="Yes",VLOOKUP(A2197,'District Data'!$A$2:$O$321,14,FALSE)="Yes"),"Yes","No"),"No")</f>
        <v>Yes</v>
      </c>
      <c r="N2197" s="23" t="str">
        <f t="shared" si="114"/>
        <v>Yes</v>
      </c>
      <c r="O2197" s="131" t="str">
        <f t="shared" si="115"/>
        <v>Yes</v>
      </c>
    </row>
    <row r="2198" spans="1:15" x14ac:dyDescent="0.25">
      <c r="A2198" s="136" t="s">
        <v>2349</v>
      </c>
      <c r="B2198" s="136" t="s">
        <v>3233</v>
      </c>
      <c r="C2198" s="26">
        <v>3368</v>
      </c>
      <c r="D2198" s="26" t="s">
        <v>2361</v>
      </c>
      <c r="E2198" s="114">
        <v>830.31</v>
      </c>
      <c r="F2198" s="114">
        <v>0</v>
      </c>
      <c r="G2198" s="114">
        <v>0</v>
      </c>
      <c r="H2198" s="114">
        <v>0</v>
      </c>
      <c r="I2198" s="114">
        <v>0</v>
      </c>
      <c r="J2198" s="91">
        <f t="shared" si="113"/>
        <v>830.31</v>
      </c>
      <c r="K2198" s="118" t="str">
        <f>IFERROR(VLOOKUP(C2198,'CEDARS School FRPL'!$C$4:$H$2393,6,FALSE),"No")</f>
        <v>Yes</v>
      </c>
      <c r="L2198" s="118" t="str">
        <f>VLOOKUP(A2198,'District Data'!$A$2:$P$321,14,FALSE)</f>
        <v>Yes</v>
      </c>
      <c r="M2198" s="120" t="str">
        <f>IFERROR(IF(AND(VLOOKUP(C2198,'Package 218'!$D:$D,1,FALSE)=C2198,VLOOKUP(C2198,'Package 218'!$D:$F,3,FALSE)="Yes",VLOOKUP(A2198,'District Data'!$A$2:$O$321,14,FALSE)="Yes"),"Yes","No"),"No")</f>
        <v>Yes</v>
      </c>
      <c r="N2198" s="23" t="str">
        <f t="shared" si="114"/>
        <v>Yes</v>
      </c>
      <c r="O2198" s="131" t="str">
        <f t="shared" si="115"/>
        <v>Yes</v>
      </c>
    </row>
    <row r="2199" spans="1:15" x14ac:dyDescent="0.25">
      <c r="A2199" s="26" t="s">
        <v>2349</v>
      </c>
      <c r="B2199" s="131" t="s">
        <v>3233</v>
      </c>
      <c r="C2199" s="26">
        <v>3615</v>
      </c>
      <c r="D2199" s="26" t="s">
        <v>2362</v>
      </c>
      <c r="E2199" s="114">
        <v>833.37</v>
      </c>
      <c r="F2199" s="114">
        <v>0</v>
      </c>
      <c r="G2199" s="114">
        <v>0</v>
      </c>
      <c r="H2199" s="114">
        <v>0</v>
      </c>
      <c r="I2199" s="114">
        <v>0</v>
      </c>
      <c r="J2199" s="91">
        <f t="shared" si="113"/>
        <v>833.37</v>
      </c>
      <c r="K2199" s="118" t="str">
        <f>IFERROR(VLOOKUP(C2199,'CEDARS School FRPL'!$C$4:$H$2393,6,FALSE),"No")</f>
        <v>Yes</v>
      </c>
      <c r="L2199" s="118" t="str">
        <f>VLOOKUP(A2199,'District Data'!$A$2:$P$321,14,FALSE)</f>
        <v>Yes</v>
      </c>
      <c r="M2199" s="120" t="str">
        <f>IFERROR(IF(AND(VLOOKUP(C2199,'Package 218'!$D:$D,1,FALSE)=C2199,VLOOKUP(C2199,'Package 218'!$D:$F,3,FALSE)="Yes",VLOOKUP(A2199,'District Data'!$A$2:$O$321,14,FALSE)="Yes"),"Yes","No"),"No")</f>
        <v>Yes</v>
      </c>
      <c r="N2199" s="23" t="str">
        <f t="shared" si="114"/>
        <v>Yes</v>
      </c>
      <c r="O2199" s="131" t="str">
        <f t="shared" si="115"/>
        <v>Yes</v>
      </c>
    </row>
    <row r="2200" spans="1:15" x14ac:dyDescent="0.25">
      <c r="A2200" s="136" t="s">
        <v>2349</v>
      </c>
      <c r="B2200" s="136" t="s">
        <v>3233</v>
      </c>
      <c r="C2200" s="26">
        <v>3817</v>
      </c>
      <c r="D2200" s="26" t="s">
        <v>2363</v>
      </c>
      <c r="E2200" s="114">
        <v>529.6</v>
      </c>
      <c r="F2200" s="114">
        <v>0</v>
      </c>
      <c r="G2200" s="114">
        <v>0</v>
      </c>
      <c r="H2200" s="114">
        <v>0</v>
      </c>
      <c r="I2200" s="114">
        <v>0</v>
      </c>
      <c r="J2200" s="91">
        <f t="shared" si="113"/>
        <v>529.6</v>
      </c>
      <c r="K2200" s="118" t="str">
        <f>IFERROR(VLOOKUP(C2200,'CEDARS School FRPL'!$C$4:$H$2393,6,FALSE),"No")</f>
        <v>Yes</v>
      </c>
      <c r="L2200" s="118" t="str">
        <f>VLOOKUP(A2200,'District Data'!$A$2:$P$321,14,FALSE)</f>
        <v>Yes</v>
      </c>
      <c r="M2200" s="120" t="str">
        <f>IFERROR(IF(AND(VLOOKUP(C2200,'Package 218'!$D:$D,1,FALSE)=C2200,VLOOKUP(C2200,'Package 218'!$D:$F,3,FALSE)="Yes",VLOOKUP(A2200,'District Data'!$A$2:$O$321,14,FALSE)="Yes"),"Yes","No"),"No")</f>
        <v>Yes</v>
      </c>
      <c r="N2200" s="23" t="str">
        <f t="shared" si="114"/>
        <v>Yes</v>
      </c>
      <c r="O2200" s="131" t="str">
        <f t="shared" si="115"/>
        <v>Yes</v>
      </c>
    </row>
    <row r="2201" spans="1:15" x14ac:dyDescent="0.25">
      <c r="A2201" s="136" t="s">
        <v>2349</v>
      </c>
      <c r="B2201" s="136" t="s">
        <v>3233</v>
      </c>
      <c r="C2201" s="26">
        <v>4020</v>
      </c>
      <c r="D2201" s="26" t="s">
        <v>2365</v>
      </c>
      <c r="E2201" s="114">
        <v>448.94</v>
      </c>
      <c r="F2201" s="114">
        <v>0</v>
      </c>
      <c r="G2201" s="114">
        <v>0</v>
      </c>
      <c r="H2201" s="114">
        <v>0</v>
      </c>
      <c r="I2201" s="114">
        <v>24.66</v>
      </c>
      <c r="J2201" s="91">
        <f t="shared" si="113"/>
        <v>473.6</v>
      </c>
      <c r="K2201" s="118" t="str">
        <f>IFERROR(VLOOKUP(C2201,'CEDARS School FRPL'!$C$4:$H$2393,6,FALSE),"No")</f>
        <v>No</v>
      </c>
      <c r="L2201" s="118" t="str">
        <f>VLOOKUP(A2201,'District Data'!$A$2:$P$321,14,FALSE)</f>
        <v>Yes</v>
      </c>
      <c r="M2201" s="120" t="str">
        <f>IFERROR(IF(AND(VLOOKUP(C2201,'Package 218'!$D:$D,1,FALSE)=C2201,VLOOKUP(C2201,'Package 218'!$D:$F,3,FALSE)="Yes",VLOOKUP(A2201,'District Data'!$A$2:$O$321,14,FALSE)="Yes"),"Yes","No"),"No")</f>
        <v>No</v>
      </c>
      <c r="N2201" s="23" t="str">
        <f t="shared" si="114"/>
        <v>No</v>
      </c>
      <c r="O2201" s="131" t="str">
        <f t="shared" si="115"/>
        <v>No</v>
      </c>
    </row>
    <row r="2202" spans="1:15" x14ac:dyDescent="0.25">
      <c r="A2202" s="136" t="s">
        <v>2349</v>
      </c>
      <c r="B2202" s="136" t="s">
        <v>3233</v>
      </c>
      <c r="C2202" s="26">
        <v>4093</v>
      </c>
      <c r="D2202" s="26" t="s">
        <v>2364</v>
      </c>
      <c r="E2202" s="114">
        <v>174.94</v>
      </c>
      <c r="F2202" s="114">
        <v>0</v>
      </c>
      <c r="G2202" s="114">
        <v>0.56000000000000005</v>
      </c>
      <c r="H2202" s="114">
        <v>0</v>
      </c>
      <c r="I2202" s="114">
        <v>0</v>
      </c>
      <c r="J2202" s="91">
        <f t="shared" si="113"/>
        <v>175.5</v>
      </c>
      <c r="K2202" s="118" t="str">
        <f>IFERROR(VLOOKUP(C2202,'CEDARS School FRPL'!$C$4:$H$2393,6,FALSE),"No")</f>
        <v>Yes</v>
      </c>
      <c r="L2202" s="118" t="str">
        <f>VLOOKUP(A2202,'District Data'!$A$2:$P$321,14,FALSE)</f>
        <v>Yes</v>
      </c>
      <c r="M2202" s="120" t="str">
        <f>IFERROR(IF(AND(VLOOKUP(C2202,'Package 218'!$D:$D,1,FALSE)=C2202,VLOOKUP(C2202,'Package 218'!$D:$F,3,FALSE)="Yes",VLOOKUP(A2202,'District Data'!$A$2:$O$321,14,FALSE)="Yes"),"Yes","No"),"No")</f>
        <v>Yes</v>
      </c>
      <c r="N2202" s="23" t="str">
        <f t="shared" si="114"/>
        <v>Yes</v>
      </c>
      <c r="O2202" s="131" t="str">
        <f t="shared" si="115"/>
        <v>Yes</v>
      </c>
    </row>
    <row r="2203" spans="1:15" x14ac:dyDescent="0.25">
      <c r="A2203" s="136" t="s">
        <v>2349</v>
      </c>
      <c r="B2203" s="136" t="s">
        <v>3233</v>
      </c>
      <c r="C2203" s="26">
        <v>5153</v>
      </c>
      <c r="D2203" s="26" t="s">
        <v>2366</v>
      </c>
      <c r="E2203" s="114">
        <v>351.79</v>
      </c>
      <c r="F2203" s="114">
        <v>0</v>
      </c>
      <c r="G2203" s="114">
        <v>3.1900000000000004</v>
      </c>
      <c r="H2203" s="114">
        <v>0</v>
      </c>
      <c r="I2203" s="114">
        <v>0</v>
      </c>
      <c r="J2203" s="91">
        <f t="shared" si="113"/>
        <v>354.98</v>
      </c>
      <c r="K2203" s="118" t="str">
        <f>IFERROR(VLOOKUP(C2203,'CEDARS School FRPL'!$C$4:$H$2393,6,FALSE),"No")</f>
        <v>Yes</v>
      </c>
      <c r="L2203" s="118" t="str">
        <f>VLOOKUP(A2203,'District Data'!$A$2:$P$321,14,FALSE)</f>
        <v>Yes</v>
      </c>
      <c r="M2203" s="120" t="str">
        <f>IFERROR(IF(AND(VLOOKUP(C2203,'Package 218'!$D:$D,1,FALSE)=C2203,VLOOKUP(C2203,'Package 218'!$D:$F,3,FALSE)="Yes",VLOOKUP(A2203,'District Data'!$A$2:$O$321,14,FALSE)="Yes"),"Yes","No"),"No")</f>
        <v>Yes</v>
      </c>
      <c r="N2203" s="23" t="str">
        <f t="shared" si="114"/>
        <v>Yes</v>
      </c>
      <c r="O2203" s="131" t="str">
        <f t="shared" si="115"/>
        <v>Yes</v>
      </c>
    </row>
    <row r="2204" spans="1:15" x14ac:dyDescent="0.25">
      <c r="A2204" s="136" t="s">
        <v>2349</v>
      </c>
      <c r="B2204" s="136" t="s">
        <v>3233</v>
      </c>
      <c r="C2204" s="26">
        <v>5224</v>
      </c>
      <c r="D2204" s="26" t="s">
        <v>2367</v>
      </c>
      <c r="E2204" s="114">
        <v>75.709999999999994</v>
      </c>
      <c r="F2204" s="114">
        <v>0</v>
      </c>
      <c r="G2204" s="114">
        <v>0</v>
      </c>
      <c r="H2204" s="114">
        <v>0</v>
      </c>
      <c r="I2204" s="114">
        <v>0</v>
      </c>
      <c r="J2204" s="91">
        <f t="shared" si="113"/>
        <v>75.709999999999994</v>
      </c>
      <c r="K2204" s="118" t="str">
        <f>IFERROR(VLOOKUP(C2204,'CEDARS School FRPL'!$C$4:$H$2393,6,FALSE),"No")</f>
        <v>Yes</v>
      </c>
      <c r="L2204" s="118" t="str">
        <f>VLOOKUP(A2204,'District Data'!$A$2:$P$321,14,FALSE)</f>
        <v>Yes</v>
      </c>
      <c r="M2204" s="120" t="str">
        <f>IFERROR(IF(AND(VLOOKUP(C2204,'Package 218'!$D:$D,1,FALSE)=C2204,VLOOKUP(C2204,'Package 218'!$D:$F,3,FALSE)="Yes",VLOOKUP(A2204,'District Data'!$A$2:$O$321,14,FALSE)="Yes"),"Yes","No"),"No")</f>
        <v>Yes</v>
      </c>
      <c r="N2204" s="23" t="str">
        <f t="shared" si="114"/>
        <v>Yes</v>
      </c>
      <c r="O2204" s="131" t="str">
        <f t="shared" si="115"/>
        <v>Yes</v>
      </c>
    </row>
    <row r="2205" spans="1:15" x14ac:dyDescent="0.25">
      <c r="A2205" s="136" t="s">
        <v>475</v>
      </c>
      <c r="B2205" s="136" t="s">
        <v>2976</v>
      </c>
      <c r="C2205" s="26">
        <v>2344</v>
      </c>
      <c r="D2205" s="26" t="s">
        <v>470</v>
      </c>
      <c r="E2205" s="114">
        <v>955.24</v>
      </c>
      <c r="F2205" s="114">
        <v>0</v>
      </c>
      <c r="G2205" s="114">
        <v>66.02</v>
      </c>
      <c r="H2205" s="114">
        <v>27.7</v>
      </c>
      <c r="I2205" s="114">
        <v>0</v>
      </c>
      <c r="J2205" s="91">
        <f t="shared" si="113"/>
        <v>1048.96</v>
      </c>
      <c r="K2205" s="118" t="str">
        <f>IFERROR(VLOOKUP(C2205,'CEDARS School FRPL'!$C$4:$H$2393,6,FALSE),"No")</f>
        <v>Yes</v>
      </c>
      <c r="L2205" s="118" t="str">
        <f>VLOOKUP(A2205,'District Data'!$A$2:$P$321,14,FALSE)</f>
        <v>Yes</v>
      </c>
      <c r="M2205" s="120" t="str">
        <f>IFERROR(IF(AND(VLOOKUP(C2205,'Package 218'!$D:$D,1,FALSE)=C2205,VLOOKUP(C2205,'Package 218'!$D:$F,3,FALSE)="Yes",VLOOKUP(A2205,'District Data'!$A$2:$O$321,14,FALSE)="Yes"),"Yes","No"),"No")</f>
        <v>Yes</v>
      </c>
      <c r="N2205" s="23" t="str">
        <f t="shared" si="114"/>
        <v>Yes</v>
      </c>
      <c r="O2205" s="131" t="str">
        <f t="shared" si="115"/>
        <v>Yes</v>
      </c>
    </row>
    <row r="2206" spans="1:15" x14ac:dyDescent="0.25">
      <c r="A2206" s="136" t="s">
        <v>475</v>
      </c>
      <c r="B2206" s="136" t="s">
        <v>2976</v>
      </c>
      <c r="C2206" s="26">
        <v>2530</v>
      </c>
      <c r="D2206" s="26" t="s">
        <v>476</v>
      </c>
      <c r="E2206" s="114">
        <v>503.2</v>
      </c>
      <c r="F2206" s="114">
        <v>18</v>
      </c>
      <c r="G2206" s="114">
        <v>0</v>
      </c>
      <c r="H2206" s="114">
        <v>0</v>
      </c>
      <c r="I2206" s="114">
        <v>0</v>
      </c>
      <c r="J2206" s="91">
        <f t="shared" si="113"/>
        <v>521.20000000000005</v>
      </c>
      <c r="K2206" s="118" t="str">
        <f>IFERROR(VLOOKUP(C2206,'CEDARS School FRPL'!$C$4:$H$2393,6,FALSE),"No")</f>
        <v>Yes</v>
      </c>
      <c r="L2206" s="118" t="str">
        <f>VLOOKUP(A2206,'District Data'!$A$2:$P$321,14,FALSE)</f>
        <v>Yes</v>
      </c>
      <c r="M2206" s="120" t="str">
        <f>IFERROR(IF(AND(VLOOKUP(C2206,'Package 218'!$D:$D,1,FALSE)=C2206,VLOOKUP(C2206,'Package 218'!$D:$F,3,FALSE)="Yes",VLOOKUP(A2206,'District Data'!$A$2:$O$321,14,FALSE)="Yes"),"Yes","No"),"No")</f>
        <v>Yes</v>
      </c>
      <c r="N2206" s="23" t="str">
        <f t="shared" si="114"/>
        <v>Yes</v>
      </c>
      <c r="O2206" s="131" t="str">
        <f t="shared" si="115"/>
        <v>Yes</v>
      </c>
    </row>
    <row r="2207" spans="1:15" x14ac:dyDescent="0.25">
      <c r="A2207" s="136" t="s">
        <v>475</v>
      </c>
      <c r="B2207" s="136" t="s">
        <v>2976</v>
      </c>
      <c r="C2207" s="26">
        <v>2821</v>
      </c>
      <c r="D2207" s="26" t="s">
        <v>477</v>
      </c>
      <c r="E2207" s="114">
        <v>441.8</v>
      </c>
      <c r="F2207" s="114">
        <v>17.8</v>
      </c>
      <c r="G2207" s="114">
        <v>0</v>
      </c>
      <c r="H2207" s="114">
        <v>0</v>
      </c>
      <c r="I2207" s="114">
        <v>0</v>
      </c>
      <c r="J2207" s="91">
        <f t="shared" si="113"/>
        <v>459.6</v>
      </c>
      <c r="K2207" s="118" t="str">
        <f>IFERROR(VLOOKUP(C2207,'CEDARS School FRPL'!$C$4:$H$2393,6,FALSE),"No")</f>
        <v>Yes</v>
      </c>
      <c r="L2207" s="118" t="str">
        <f>VLOOKUP(A2207,'District Data'!$A$2:$P$321,14,FALSE)</f>
        <v>Yes</v>
      </c>
      <c r="M2207" s="120" t="str">
        <f>IFERROR(IF(AND(VLOOKUP(C2207,'Package 218'!$D:$D,1,FALSE)=C2207,VLOOKUP(C2207,'Package 218'!$D:$F,3,FALSE)="Yes",VLOOKUP(A2207,'District Data'!$A$2:$O$321,14,FALSE)="Yes"),"Yes","No"),"No")</f>
        <v>Yes</v>
      </c>
      <c r="N2207" s="23" t="str">
        <f t="shared" si="114"/>
        <v>Yes</v>
      </c>
      <c r="O2207" s="131" t="str">
        <f t="shared" si="115"/>
        <v>Yes</v>
      </c>
    </row>
    <row r="2208" spans="1:15" x14ac:dyDescent="0.25">
      <c r="A2208" s="136" t="s">
        <v>475</v>
      </c>
      <c r="B2208" s="136" t="s">
        <v>2976</v>
      </c>
      <c r="C2208" s="26">
        <v>4055</v>
      </c>
      <c r="D2208" s="26" t="s">
        <v>478</v>
      </c>
      <c r="E2208" s="114">
        <v>827.52</v>
      </c>
      <c r="F2208" s="114">
        <v>0</v>
      </c>
      <c r="G2208" s="114">
        <v>0</v>
      </c>
      <c r="H2208" s="114">
        <v>0</v>
      </c>
      <c r="I2208" s="114">
        <v>0</v>
      </c>
      <c r="J2208" s="91">
        <f t="shared" si="113"/>
        <v>827.52</v>
      </c>
      <c r="K2208" s="118" t="str">
        <f>IFERROR(VLOOKUP(C2208,'CEDARS School FRPL'!$C$4:$H$2393,6,FALSE),"No")</f>
        <v>Yes</v>
      </c>
      <c r="L2208" s="118" t="str">
        <f>VLOOKUP(A2208,'District Data'!$A$2:$P$321,14,FALSE)</f>
        <v>Yes</v>
      </c>
      <c r="M2208" s="120" t="str">
        <f>IFERROR(IF(AND(VLOOKUP(C2208,'Package 218'!$D:$D,1,FALSE)=C2208,VLOOKUP(C2208,'Package 218'!$D:$F,3,FALSE)="Yes",VLOOKUP(A2208,'District Data'!$A$2:$O$321,14,FALSE)="Yes"),"Yes","No"),"No")</f>
        <v>Yes</v>
      </c>
      <c r="N2208" s="23" t="str">
        <f t="shared" si="114"/>
        <v>Yes</v>
      </c>
      <c r="O2208" s="131" t="str">
        <f t="shared" si="115"/>
        <v>Yes</v>
      </c>
    </row>
    <row r="2209" spans="1:15" x14ac:dyDescent="0.25">
      <c r="A2209" s="136" t="s">
        <v>475</v>
      </c>
      <c r="B2209" s="136" t="s">
        <v>2976</v>
      </c>
      <c r="C2209" s="26">
        <v>4487</v>
      </c>
      <c r="D2209" s="26" t="s">
        <v>479</v>
      </c>
      <c r="E2209" s="114">
        <v>492.5</v>
      </c>
      <c r="F2209" s="114">
        <v>33.6</v>
      </c>
      <c r="G2209" s="114">
        <v>0</v>
      </c>
      <c r="H2209" s="114">
        <v>0</v>
      </c>
      <c r="I2209" s="114">
        <v>0</v>
      </c>
      <c r="J2209" s="91">
        <f t="shared" si="113"/>
        <v>526.1</v>
      </c>
      <c r="K2209" s="118" t="str">
        <f>IFERROR(VLOOKUP(C2209,'CEDARS School FRPL'!$C$4:$H$2393,6,FALSE),"No")</f>
        <v>Yes</v>
      </c>
      <c r="L2209" s="118" t="str">
        <f>VLOOKUP(A2209,'District Data'!$A$2:$P$321,14,FALSE)</f>
        <v>Yes</v>
      </c>
      <c r="M2209" s="120" t="str">
        <f>IFERROR(IF(AND(VLOOKUP(C2209,'Package 218'!$D:$D,1,FALSE)=C2209,VLOOKUP(C2209,'Package 218'!$D:$F,3,FALSE)="Yes",VLOOKUP(A2209,'District Data'!$A$2:$O$321,14,FALSE)="Yes"),"Yes","No"),"No")</f>
        <v>Yes</v>
      </c>
      <c r="N2209" s="23" t="str">
        <f t="shared" si="114"/>
        <v>Yes</v>
      </c>
      <c r="O2209" s="131" t="str">
        <f t="shared" si="115"/>
        <v>Yes</v>
      </c>
    </row>
    <row r="2210" spans="1:15" x14ac:dyDescent="0.25">
      <c r="A2210" s="136" t="s">
        <v>1821</v>
      </c>
      <c r="B2210" s="136" t="s">
        <v>3154</v>
      </c>
      <c r="C2210" s="26">
        <v>2388</v>
      </c>
      <c r="D2210" s="26" t="s">
        <v>2569</v>
      </c>
      <c r="E2210" s="114">
        <v>1048.6300000000001</v>
      </c>
      <c r="F2210" s="114">
        <v>0</v>
      </c>
      <c r="G2210" s="114">
        <v>53.21</v>
      </c>
      <c r="H2210" s="114">
        <v>0</v>
      </c>
      <c r="I2210" s="114">
        <v>0</v>
      </c>
      <c r="J2210" s="91">
        <f t="shared" si="113"/>
        <v>1101.8400000000001</v>
      </c>
      <c r="K2210" s="118" t="str">
        <f>IFERROR(VLOOKUP(C2210,'CEDARS School FRPL'!$C$4:$H$2393,6,FALSE),"No")</f>
        <v>Yes</v>
      </c>
      <c r="L2210" s="118" t="str">
        <f>VLOOKUP(A2210,'District Data'!$A$2:$P$321,14,FALSE)</f>
        <v>Yes</v>
      </c>
      <c r="M2210" s="120" t="str">
        <f>IFERROR(IF(AND(VLOOKUP(C2210,'Package 218'!$D:$D,1,FALSE)=C2210,VLOOKUP(C2210,'Package 218'!$D:$F,3,FALSE)="Yes",VLOOKUP(A2210,'District Data'!$A$2:$O$321,14,FALSE)="Yes"),"Yes","No"),"No")</f>
        <v>Yes</v>
      </c>
      <c r="N2210" s="23" t="str">
        <f t="shared" si="114"/>
        <v>Yes</v>
      </c>
      <c r="O2210" s="131" t="str">
        <f t="shared" si="115"/>
        <v>Yes</v>
      </c>
    </row>
    <row r="2211" spans="1:15" x14ac:dyDescent="0.25">
      <c r="A2211" s="136" t="s">
        <v>1821</v>
      </c>
      <c r="B2211" s="136" t="s">
        <v>3154</v>
      </c>
      <c r="C2211" s="26">
        <v>4272</v>
      </c>
      <c r="D2211" s="26" t="s">
        <v>2835</v>
      </c>
      <c r="E2211" s="114">
        <v>4.0599999999999996</v>
      </c>
      <c r="F2211" s="114">
        <v>0</v>
      </c>
      <c r="G2211" s="114">
        <v>0</v>
      </c>
      <c r="H2211" s="114">
        <v>0</v>
      </c>
      <c r="I2211" s="114">
        <v>0</v>
      </c>
      <c r="J2211" s="91">
        <f t="shared" si="113"/>
        <v>4.0599999999999996</v>
      </c>
      <c r="K2211" s="118" t="str">
        <f>IFERROR(VLOOKUP(C2211,'CEDARS School FRPL'!$C$4:$H$2393,6,FALSE),"No")</f>
        <v>No</v>
      </c>
      <c r="L2211" s="118" t="str">
        <f>VLOOKUP(A2211,'District Data'!$A$2:$P$321,14,FALSE)</f>
        <v>Yes</v>
      </c>
      <c r="M2211" s="120" t="str">
        <f>IFERROR(IF(AND(VLOOKUP(C2211,'Package 218'!$D:$D,1,FALSE)=C2211,VLOOKUP(C2211,'Package 218'!$D:$F,3,FALSE)="Yes",VLOOKUP(A2211,'District Data'!$A$2:$O$321,14,FALSE)="Yes"),"Yes","No"),"No")</f>
        <v>No</v>
      </c>
      <c r="N2211" s="23" t="str">
        <f t="shared" si="114"/>
        <v>No</v>
      </c>
      <c r="O2211" s="131" t="str">
        <f t="shared" si="115"/>
        <v>No</v>
      </c>
    </row>
    <row r="2212" spans="1:15" x14ac:dyDescent="0.25">
      <c r="A2212" s="136" t="s">
        <v>1821</v>
      </c>
      <c r="B2212" s="136" t="s">
        <v>3154</v>
      </c>
      <c r="C2212" s="26">
        <v>5231</v>
      </c>
      <c r="D2212" s="26" t="s">
        <v>2570</v>
      </c>
      <c r="E2212" s="114">
        <v>28.8</v>
      </c>
      <c r="F2212" s="114">
        <v>0</v>
      </c>
      <c r="G2212" s="114">
        <v>0</v>
      </c>
      <c r="H2212" s="114">
        <v>0</v>
      </c>
      <c r="I2212" s="114">
        <v>0</v>
      </c>
      <c r="J2212" s="91">
        <f t="shared" si="113"/>
        <v>28.8</v>
      </c>
      <c r="K2212" s="118" t="str">
        <f>IFERROR(VLOOKUP(C2212,'CEDARS School FRPL'!$C$4:$H$2393,6,FALSE),"No")</f>
        <v>Yes</v>
      </c>
      <c r="L2212" s="118" t="str">
        <f>VLOOKUP(A2212,'District Data'!$A$2:$P$321,14,FALSE)</f>
        <v>Yes</v>
      </c>
      <c r="M2212" s="120" t="str">
        <f>IFERROR(IF(AND(VLOOKUP(C2212,'Package 218'!$D:$D,1,FALSE)=C2212,VLOOKUP(C2212,'Package 218'!$D:$F,3,FALSE)="Yes",VLOOKUP(A2212,'District Data'!$A$2:$O$321,14,FALSE)="Yes"),"Yes","No"),"No")</f>
        <v>Yes</v>
      </c>
      <c r="N2212" s="23" t="str">
        <f t="shared" si="114"/>
        <v>Yes</v>
      </c>
      <c r="O2212" s="131" t="str">
        <f t="shared" si="115"/>
        <v>Yes</v>
      </c>
    </row>
    <row r="2213" spans="1:15" x14ac:dyDescent="0.25">
      <c r="A2213" s="136" t="s">
        <v>1821</v>
      </c>
      <c r="B2213" s="136" t="s">
        <v>3154</v>
      </c>
      <c r="C2213" s="26">
        <v>5232</v>
      </c>
      <c r="D2213" s="26" t="s">
        <v>2836</v>
      </c>
      <c r="E2213" s="114">
        <v>240.02</v>
      </c>
      <c r="F2213" s="114">
        <v>17.3</v>
      </c>
      <c r="G2213" s="114">
        <v>0</v>
      </c>
      <c r="H2213" s="114">
        <v>0</v>
      </c>
      <c r="I2213" s="114">
        <v>0</v>
      </c>
      <c r="J2213" s="91">
        <f t="shared" si="113"/>
        <v>257.32</v>
      </c>
      <c r="K2213" s="118" t="str">
        <f>IFERROR(VLOOKUP(C2213,'CEDARS School FRPL'!$C$4:$H$2393,6,FALSE),"No")</f>
        <v>Yes</v>
      </c>
      <c r="L2213" s="118" t="str">
        <f>VLOOKUP(A2213,'District Data'!$A$2:$P$321,14,FALSE)</f>
        <v>Yes</v>
      </c>
      <c r="M2213" s="120" t="str">
        <f>IFERROR(IF(AND(VLOOKUP(C2213,'Package 218'!$D:$D,1,FALSE)=C2213,VLOOKUP(C2213,'Package 218'!$D:$F,3,FALSE)="Yes",VLOOKUP(A2213,'District Data'!$A$2:$O$321,14,FALSE)="Yes"),"Yes","No"),"No")</f>
        <v>Yes</v>
      </c>
      <c r="N2213" s="23" t="str">
        <f t="shared" si="114"/>
        <v>Yes</v>
      </c>
      <c r="O2213" s="131" t="str">
        <f t="shared" si="115"/>
        <v>Yes</v>
      </c>
    </row>
    <row r="2214" spans="1:15" x14ac:dyDescent="0.25">
      <c r="A2214" s="136" t="s">
        <v>1821</v>
      </c>
      <c r="B2214" s="136" t="s">
        <v>3154</v>
      </c>
      <c r="C2214" s="26">
        <v>5383</v>
      </c>
      <c r="D2214" s="26" t="s">
        <v>1822</v>
      </c>
      <c r="E2214" s="114">
        <v>528.45000000000005</v>
      </c>
      <c r="F2214" s="114">
        <v>0</v>
      </c>
      <c r="G2214" s="114">
        <v>0</v>
      </c>
      <c r="H2214" s="114">
        <v>0</v>
      </c>
      <c r="I2214" s="114">
        <v>0</v>
      </c>
      <c r="J2214" s="91">
        <f t="shared" si="113"/>
        <v>528.45000000000005</v>
      </c>
      <c r="K2214" s="118" t="str">
        <f>IFERROR(VLOOKUP(C2214,'CEDARS School FRPL'!$C$4:$H$2393,6,FALSE),"No")</f>
        <v>Yes</v>
      </c>
      <c r="L2214" s="118" t="str">
        <f>VLOOKUP(A2214,'District Data'!$A$2:$P$321,14,FALSE)</f>
        <v>Yes</v>
      </c>
      <c r="M2214" s="120" t="str">
        <f>IFERROR(IF(AND(VLOOKUP(C2214,'Package 218'!$D:$D,1,FALSE)=C2214,VLOOKUP(C2214,'Package 218'!$D:$F,3,FALSE)="Yes",VLOOKUP(A2214,'District Data'!$A$2:$O$321,14,FALSE)="Yes"),"Yes","No"),"No")</f>
        <v>Yes</v>
      </c>
      <c r="N2214" s="23" t="str">
        <f t="shared" si="114"/>
        <v>Yes</v>
      </c>
      <c r="O2214" s="131" t="str">
        <f t="shared" si="115"/>
        <v>Yes</v>
      </c>
    </row>
    <row r="2215" spans="1:15" x14ac:dyDescent="0.25">
      <c r="A2215" s="136" t="s">
        <v>1821</v>
      </c>
      <c r="B2215" s="136" t="s">
        <v>3154</v>
      </c>
      <c r="C2215" s="26">
        <v>5384</v>
      </c>
      <c r="D2215" s="26" t="s">
        <v>1823</v>
      </c>
      <c r="E2215" s="114">
        <v>807.93</v>
      </c>
      <c r="F2215" s="114">
        <v>0</v>
      </c>
      <c r="G2215" s="114">
        <v>0</v>
      </c>
      <c r="H2215" s="114">
        <v>0</v>
      </c>
      <c r="I2215" s="114">
        <v>0</v>
      </c>
      <c r="J2215" s="91">
        <f t="shared" si="113"/>
        <v>807.93</v>
      </c>
      <c r="K2215" s="118" t="str">
        <f>IFERROR(VLOOKUP(C2215,'CEDARS School FRPL'!$C$4:$H$2393,6,FALSE),"No")</f>
        <v>Yes</v>
      </c>
      <c r="L2215" s="118" t="str">
        <f>VLOOKUP(A2215,'District Data'!$A$2:$P$321,14,FALSE)</f>
        <v>Yes</v>
      </c>
      <c r="M2215" s="120" t="str">
        <f>IFERROR(IF(AND(VLOOKUP(C2215,'Package 218'!$D:$D,1,FALSE)=C2215,VLOOKUP(C2215,'Package 218'!$D:$F,3,FALSE)="Yes",VLOOKUP(A2215,'District Data'!$A$2:$O$321,14,FALSE)="Yes"),"Yes","No"),"No")</f>
        <v>Yes</v>
      </c>
      <c r="N2215" s="23" t="str">
        <f t="shared" si="114"/>
        <v>Yes</v>
      </c>
      <c r="O2215" s="131" t="str">
        <f t="shared" si="115"/>
        <v>Yes</v>
      </c>
    </row>
    <row r="2216" spans="1:15" x14ac:dyDescent="0.25">
      <c r="A2216" s="136" t="s">
        <v>1821</v>
      </c>
      <c r="B2216" s="136" t="s">
        <v>3154</v>
      </c>
      <c r="C2216" s="26">
        <v>5385</v>
      </c>
      <c r="D2216" s="26" t="s">
        <v>1824</v>
      </c>
      <c r="E2216" s="114">
        <v>902.09</v>
      </c>
      <c r="F2216" s="114">
        <v>0</v>
      </c>
      <c r="G2216" s="114">
        <v>0</v>
      </c>
      <c r="H2216" s="114">
        <v>0</v>
      </c>
      <c r="I2216" s="114">
        <v>0</v>
      </c>
      <c r="J2216" s="91">
        <f t="shared" si="113"/>
        <v>902.09</v>
      </c>
      <c r="K2216" s="118" t="str">
        <f>IFERROR(VLOOKUP(C2216,'CEDARS School FRPL'!$C$4:$H$2393,6,FALSE),"No")</f>
        <v>Yes</v>
      </c>
      <c r="L2216" s="118" t="str">
        <f>VLOOKUP(A2216,'District Data'!$A$2:$P$321,14,FALSE)</f>
        <v>Yes</v>
      </c>
      <c r="M2216" s="120" t="str">
        <f>IFERROR(IF(AND(VLOOKUP(C2216,'Package 218'!$D:$D,1,FALSE)=C2216,VLOOKUP(C2216,'Package 218'!$D:$F,3,FALSE)="Yes",VLOOKUP(A2216,'District Data'!$A$2:$O$321,14,FALSE)="Yes"),"Yes","No"),"No")</f>
        <v>Yes</v>
      </c>
      <c r="N2216" s="23" t="str">
        <f t="shared" si="114"/>
        <v>Yes</v>
      </c>
      <c r="O2216" s="131" t="str">
        <f t="shared" si="115"/>
        <v>Yes</v>
      </c>
    </row>
    <row r="2217" spans="1:15" x14ac:dyDescent="0.25">
      <c r="A2217" s="136" t="s">
        <v>1821</v>
      </c>
      <c r="B2217" s="136" t="s">
        <v>3154</v>
      </c>
      <c r="C2217" s="26">
        <v>5560</v>
      </c>
      <c r="D2217" s="26" t="s">
        <v>2773</v>
      </c>
      <c r="E2217" s="114">
        <v>10.9</v>
      </c>
      <c r="F2217" s="114">
        <v>0</v>
      </c>
      <c r="G2217" s="114">
        <v>0</v>
      </c>
      <c r="H2217" s="114">
        <v>0</v>
      </c>
      <c r="I2217" s="114">
        <v>0</v>
      </c>
      <c r="J2217" s="91">
        <f t="shared" si="113"/>
        <v>10.9</v>
      </c>
      <c r="K2217" s="118" t="str">
        <f>IFERROR(VLOOKUP(C2217,'CEDARS School FRPL'!$C$4:$H$2393,6,FALSE),"No")</f>
        <v>Yes</v>
      </c>
      <c r="L2217" s="118" t="str">
        <f>VLOOKUP(A2217,'District Data'!$A$2:$P$321,14,FALSE)</f>
        <v>Yes</v>
      </c>
      <c r="M2217" s="120" t="str">
        <f>IFERROR(IF(AND(VLOOKUP(C2217,'Package 218'!$D:$D,1,FALSE)=C2217,VLOOKUP(C2217,'Package 218'!$D:$F,3,FALSE)="Yes",VLOOKUP(A2217,'District Data'!$A$2:$O$321,14,FALSE)="Yes"),"Yes","No"),"No")</f>
        <v>Yes</v>
      </c>
      <c r="N2217" s="23" t="str">
        <f t="shared" si="114"/>
        <v>Yes</v>
      </c>
      <c r="O2217" s="131" t="str">
        <f t="shared" si="115"/>
        <v>Yes</v>
      </c>
    </row>
    <row r="2218" spans="1:15" x14ac:dyDescent="0.25">
      <c r="A2218" s="136" t="s">
        <v>1821</v>
      </c>
      <c r="B2218" s="136" t="s">
        <v>3154</v>
      </c>
      <c r="C2218" s="26">
        <v>5561</v>
      </c>
      <c r="D2218" s="26" t="s">
        <v>2774</v>
      </c>
      <c r="E2218" s="114">
        <v>16.850000000000001</v>
      </c>
      <c r="F2218" s="114">
        <v>0</v>
      </c>
      <c r="G2218" s="114">
        <v>0</v>
      </c>
      <c r="H2218" s="114">
        <v>0</v>
      </c>
      <c r="I2218" s="114">
        <v>0</v>
      </c>
      <c r="J2218" s="91">
        <f t="shared" si="113"/>
        <v>16.850000000000001</v>
      </c>
      <c r="K2218" s="118" t="str">
        <f>IFERROR(VLOOKUP(C2218,'CEDARS School FRPL'!$C$4:$H$2393,6,FALSE),"No")</f>
        <v>Yes</v>
      </c>
      <c r="L2218" s="118" t="str">
        <f>VLOOKUP(A2218,'District Data'!$A$2:$P$321,14,FALSE)</f>
        <v>Yes</v>
      </c>
      <c r="M2218" s="120" t="str">
        <f>IFERROR(IF(AND(VLOOKUP(C2218,'Package 218'!$D:$D,1,FALSE)=C2218,VLOOKUP(C2218,'Package 218'!$D:$F,3,FALSE)="Yes",VLOOKUP(A2218,'District Data'!$A$2:$O$321,14,FALSE)="Yes"),"Yes","No"),"No")</f>
        <v>Yes</v>
      </c>
      <c r="N2218" s="23" t="str">
        <f t="shared" si="114"/>
        <v>Yes</v>
      </c>
      <c r="O2218" s="131" t="str">
        <f t="shared" si="115"/>
        <v>Yes</v>
      </c>
    </row>
    <row r="2219" spans="1:15" x14ac:dyDescent="0.25">
      <c r="A2219" s="136" t="s">
        <v>1084</v>
      </c>
      <c r="B2219" s="136" t="s">
        <v>3047</v>
      </c>
      <c r="C2219" s="26">
        <v>3070</v>
      </c>
      <c r="D2219" s="26" t="s">
        <v>1085</v>
      </c>
      <c r="E2219" s="114">
        <v>343.2</v>
      </c>
      <c r="F2219" s="114">
        <v>42.4</v>
      </c>
      <c r="G2219" s="114">
        <v>0</v>
      </c>
      <c r="H2219" s="114">
        <v>0</v>
      </c>
      <c r="I2219" s="114">
        <v>0</v>
      </c>
      <c r="J2219" s="91">
        <f t="shared" si="113"/>
        <v>385.59999999999997</v>
      </c>
      <c r="K2219" s="118" t="str">
        <f>IFERROR(VLOOKUP(C2219,'CEDARS School FRPL'!$C$4:$H$2393,6,FALSE),"No")</f>
        <v>Yes</v>
      </c>
      <c r="L2219" s="118" t="str">
        <f>VLOOKUP(A2219,'District Data'!$A$2:$P$321,14,FALSE)</f>
        <v>Yes</v>
      </c>
      <c r="M2219" s="120" t="str">
        <f>IFERROR(IF(AND(VLOOKUP(C2219,'Package 218'!$D:$D,1,FALSE)=C2219,VLOOKUP(C2219,'Package 218'!$D:$F,3,FALSE)="Yes",VLOOKUP(A2219,'District Data'!$A$2:$O$321,14,FALSE)="Yes"),"Yes","No"),"No")</f>
        <v>Yes</v>
      </c>
      <c r="N2219" s="23" t="str">
        <f t="shared" si="114"/>
        <v>Yes</v>
      </c>
      <c r="O2219" s="131" t="str">
        <f t="shared" si="115"/>
        <v>Yes</v>
      </c>
    </row>
    <row r="2220" spans="1:15" x14ac:dyDescent="0.25">
      <c r="A2220" s="136" t="s">
        <v>1084</v>
      </c>
      <c r="B2220" s="136" t="s">
        <v>3047</v>
      </c>
      <c r="C2220" s="26">
        <v>5289</v>
      </c>
      <c r="D2220" s="26" t="s">
        <v>1086</v>
      </c>
      <c r="E2220" s="114">
        <v>347.74</v>
      </c>
      <c r="F2220" s="114">
        <v>0</v>
      </c>
      <c r="G2220" s="114">
        <v>0</v>
      </c>
      <c r="H2220" s="114">
        <v>0</v>
      </c>
      <c r="I2220" s="114">
        <v>0</v>
      </c>
      <c r="J2220" s="91">
        <f t="shared" si="113"/>
        <v>347.74</v>
      </c>
      <c r="K2220" s="118" t="str">
        <f>IFERROR(VLOOKUP(C2220,'CEDARS School FRPL'!$C$4:$H$2393,6,FALSE),"No")</f>
        <v>Yes</v>
      </c>
      <c r="L2220" s="118" t="str">
        <f>VLOOKUP(A2220,'District Data'!$A$2:$P$321,14,FALSE)</f>
        <v>Yes</v>
      </c>
      <c r="M2220" s="120" t="str">
        <f>IFERROR(IF(AND(VLOOKUP(C2220,'Package 218'!$D:$D,1,FALSE)=C2220,VLOOKUP(C2220,'Package 218'!$D:$F,3,FALSE)="Yes",VLOOKUP(A2220,'District Data'!$A$2:$O$321,14,FALSE)="Yes"),"Yes","No"),"No")</f>
        <v>Yes</v>
      </c>
      <c r="N2220" s="23" t="str">
        <f t="shared" si="114"/>
        <v>Yes</v>
      </c>
      <c r="O2220" s="131" t="str">
        <f t="shared" si="115"/>
        <v>Yes</v>
      </c>
    </row>
    <row r="2221" spans="1:15" x14ac:dyDescent="0.25">
      <c r="A2221" s="136" t="s">
        <v>740</v>
      </c>
      <c r="B2221" s="136" t="s">
        <v>3003</v>
      </c>
      <c r="C2221" s="26">
        <v>1776</v>
      </c>
      <c r="D2221" s="26" t="s">
        <v>741</v>
      </c>
      <c r="E2221" s="114">
        <v>33.299999999999997</v>
      </c>
      <c r="F2221" s="114">
        <v>0</v>
      </c>
      <c r="G2221" s="114">
        <v>0</v>
      </c>
      <c r="H2221" s="114">
        <v>0</v>
      </c>
      <c r="I2221" s="114">
        <v>0</v>
      </c>
      <c r="J2221" s="91">
        <f t="shared" si="113"/>
        <v>33.299999999999997</v>
      </c>
      <c r="K2221" s="118" t="str">
        <f>IFERROR(VLOOKUP(C2221,'CEDARS School FRPL'!$C$4:$H$2393,6,FALSE),"No")</f>
        <v>Yes</v>
      </c>
      <c r="L2221" s="118" t="str">
        <f>VLOOKUP(A2221,'District Data'!$A$2:$P$321,14,FALSE)</f>
        <v>Yes</v>
      </c>
      <c r="M2221" s="120" t="str">
        <f>IFERROR(IF(AND(VLOOKUP(C2221,'Package 218'!$D:$D,1,FALSE)=C2221,VLOOKUP(C2221,'Package 218'!$D:$F,3,FALSE)="Yes",VLOOKUP(A2221,'District Data'!$A$2:$O$321,14,FALSE)="Yes"),"Yes","No"),"No")</f>
        <v>Yes</v>
      </c>
      <c r="N2221" s="23" t="str">
        <f t="shared" si="114"/>
        <v>Yes</v>
      </c>
      <c r="O2221" s="131" t="str">
        <f t="shared" si="115"/>
        <v>Yes</v>
      </c>
    </row>
    <row r="2222" spans="1:15" x14ac:dyDescent="0.25">
      <c r="A2222" s="136" t="s">
        <v>740</v>
      </c>
      <c r="B2222" s="136" t="s">
        <v>3003</v>
      </c>
      <c r="C2222" s="26">
        <v>2345</v>
      </c>
      <c r="D2222" s="26" t="s">
        <v>742</v>
      </c>
      <c r="E2222" s="114">
        <v>509.7</v>
      </c>
      <c r="F2222" s="114">
        <v>32.6</v>
      </c>
      <c r="G2222" s="114">
        <v>0</v>
      </c>
      <c r="H2222" s="114">
        <v>0</v>
      </c>
      <c r="I2222" s="114">
        <v>0</v>
      </c>
      <c r="J2222" s="91">
        <f t="shared" si="113"/>
        <v>542.29999999999995</v>
      </c>
      <c r="K2222" s="118" t="str">
        <f>IFERROR(VLOOKUP(C2222,'CEDARS School FRPL'!$C$4:$H$2393,6,FALSE),"No")</f>
        <v>Yes</v>
      </c>
      <c r="L2222" s="118" t="str">
        <f>VLOOKUP(A2222,'District Data'!$A$2:$P$321,14,FALSE)</f>
        <v>Yes</v>
      </c>
      <c r="M2222" s="120" t="str">
        <f>IFERROR(IF(AND(VLOOKUP(C2222,'Package 218'!$D:$D,1,FALSE)=C2222,VLOOKUP(C2222,'Package 218'!$D:$F,3,FALSE)="Yes",VLOOKUP(A2222,'District Data'!$A$2:$O$321,14,FALSE)="Yes"),"Yes","No"),"No")</f>
        <v>Yes</v>
      </c>
      <c r="N2222" s="23" t="str">
        <f t="shared" si="114"/>
        <v>Yes</v>
      </c>
      <c r="O2222" s="131" t="str">
        <f t="shared" si="115"/>
        <v>Yes</v>
      </c>
    </row>
    <row r="2223" spans="1:15" x14ac:dyDescent="0.25">
      <c r="A2223" s="136" t="s">
        <v>740</v>
      </c>
      <c r="B2223" s="136" t="s">
        <v>3003</v>
      </c>
      <c r="C2223" s="26">
        <v>2555</v>
      </c>
      <c r="D2223" s="26" t="s">
        <v>743</v>
      </c>
      <c r="E2223" s="114">
        <v>1068.68</v>
      </c>
      <c r="F2223" s="114">
        <v>0</v>
      </c>
      <c r="G2223" s="114">
        <v>62.480000000000004</v>
      </c>
      <c r="H2223" s="114">
        <v>0</v>
      </c>
      <c r="I2223" s="114">
        <v>0</v>
      </c>
      <c r="J2223" s="91">
        <f t="shared" si="113"/>
        <v>1131.1600000000001</v>
      </c>
      <c r="K2223" s="118" t="str">
        <f>IFERROR(VLOOKUP(C2223,'CEDARS School FRPL'!$C$4:$H$2393,6,FALSE),"No")</f>
        <v>Yes</v>
      </c>
      <c r="L2223" s="118" t="str">
        <f>VLOOKUP(A2223,'District Data'!$A$2:$P$321,14,FALSE)</f>
        <v>Yes</v>
      </c>
      <c r="M2223" s="120" t="str">
        <f>IFERROR(IF(AND(VLOOKUP(C2223,'Package 218'!$D:$D,1,FALSE)=C2223,VLOOKUP(C2223,'Package 218'!$D:$F,3,FALSE)="Yes",VLOOKUP(A2223,'District Data'!$A$2:$O$321,14,FALSE)="Yes"),"Yes","No"),"No")</f>
        <v>Yes</v>
      </c>
      <c r="N2223" s="23" t="str">
        <f t="shared" si="114"/>
        <v>Yes</v>
      </c>
      <c r="O2223" s="131" t="str">
        <f t="shared" si="115"/>
        <v>Yes</v>
      </c>
    </row>
    <row r="2224" spans="1:15" x14ac:dyDescent="0.25">
      <c r="A2224" s="136" t="s">
        <v>740</v>
      </c>
      <c r="B2224" s="136" t="s">
        <v>3003</v>
      </c>
      <c r="C2224" s="26">
        <v>2756</v>
      </c>
      <c r="D2224" s="26" t="s">
        <v>744</v>
      </c>
      <c r="E2224" s="114">
        <v>532.5</v>
      </c>
      <c r="F2224" s="114">
        <v>24.6</v>
      </c>
      <c r="G2224" s="114">
        <v>0</v>
      </c>
      <c r="H2224" s="114">
        <v>0</v>
      </c>
      <c r="I2224" s="114">
        <v>0</v>
      </c>
      <c r="J2224" s="91">
        <f t="shared" si="113"/>
        <v>557.1</v>
      </c>
      <c r="K2224" s="118" t="str">
        <f>IFERROR(VLOOKUP(C2224,'CEDARS School FRPL'!$C$4:$H$2393,6,FALSE),"No")</f>
        <v>Yes</v>
      </c>
      <c r="L2224" s="118" t="str">
        <f>VLOOKUP(A2224,'District Data'!$A$2:$P$321,14,FALSE)</f>
        <v>Yes</v>
      </c>
      <c r="M2224" s="120" t="str">
        <f>IFERROR(IF(AND(VLOOKUP(C2224,'Package 218'!$D:$D,1,FALSE)=C2224,VLOOKUP(C2224,'Package 218'!$D:$F,3,FALSE)="Yes",VLOOKUP(A2224,'District Data'!$A$2:$O$321,14,FALSE)="Yes"),"Yes","No"),"No")</f>
        <v>Yes</v>
      </c>
      <c r="N2224" s="23" t="str">
        <f t="shared" si="114"/>
        <v>Yes</v>
      </c>
      <c r="O2224" s="131" t="str">
        <f t="shared" si="115"/>
        <v>Yes</v>
      </c>
    </row>
    <row r="2225" spans="1:15" x14ac:dyDescent="0.25">
      <c r="A2225" s="136" t="s">
        <v>740</v>
      </c>
      <c r="B2225" s="136" t="s">
        <v>3003</v>
      </c>
      <c r="C2225" s="26">
        <v>3013</v>
      </c>
      <c r="D2225" s="26" t="s">
        <v>745</v>
      </c>
      <c r="E2225" s="114">
        <v>448.21</v>
      </c>
      <c r="F2225" s="114">
        <v>22.6</v>
      </c>
      <c r="G2225" s="114">
        <v>0</v>
      </c>
      <c r="H2225" s="114">
        <v>0</v>
      </c>
      <c r="I2225" s="114">
        <v>0</v>
      </c>
      <c r="J2225" s="91">
        <f t="shared" si="113"/>
        <v>470.81</v>
      </c>
      <c r="K2225" s="118" t="str">
        <f>IFERROR(VLOOKUP(C2225,'CEDARS School FRPL'!$C$4:$H$2393,6,FALSE),"No")</f>
        <v>Yes</v>
      </c>
      <c r="L2225" s="118" t="str">
        <f>VLOOKUP(A2225,'District Data'!$A$2:$P$321,14,FALSE)</f>
        <v>Yes</v>
      </c>
      <c r="M2225" s="120" t="str">
        <f>IFERROR(IF(AND(VLOOKUP(C2225,'Package 218'!$D:$D,1,FALSE)=C2225,VLOOKUP(C2225,'Package 218'!$D:$F,3,FALSE)="Yes",VLOOKUP(A2225,'District Data'!$A$2:$O$321,14,FALSE)="Yes"),"Yes","No"),"No")</f>
        <v>Yes</v>
      </c>
      <c r="N2225" s="23" t="str">
        <f t="shared" si="114"/>
        <v>Yes</v>
      </c>
      <c r="O2225" s="131" t="str">
        <f t="shared" si="115"/>
        <v>Yes</v>
      </c>
    </row>
    <row r="2226" spans="1:15" x14ac:dyDescent="0.25">
      <c r="A2226" s="136" t="s">
        <v>740</v>
      </c>
      <c r="B2226" s="136" t="s">
        <v>3003</v>
      </c>
      <c r="C2226" s="26">
        <v>3071</v>
      </c>
      <c r="D2226" s="26" t="s">
        <v>746</v>
      </c>
      <c r="E2226" s="114">
        <v>834.58</v>
      </c>
      <c r="F2226" s="114">
        <v>0</v>
      </c>
      <c r="G2226" s="114">
        <v>0</v>
      </c>
      <c r="H2226" s="114">
        <v>0</v>
      </c>
      <c r="I2226" s="114">
        <v>0</v>
      </c>
      <c r="J2226" s="91">
        <f t="shared" si="113"/>
        <v>834.58</v>
      </c>
      <c r="K2226" s="118" t="str">
        <f>IFERROR(VLOOKUP(C2226,'CEDARS School FRPL'!$C$4:$H$2393,6,FALSE),"No")</f>
        <v>Yes</v>
      </c>
      <c r="L2226" s="118" t="str">
        <f>VLOOKUP(A2226,'District Data'!$A$2:$P$321,14,FALSE)</f>
        <v>Yes</v>
      </c>
      <c r="M2226" s="120" t="str">
        <f>IFERROR(IF(AND(VLOOKUP(C2226,'Package 218'!$D:$D,1,FALSE)=C2226,VLOOKUP(C2226,'Package 218'!$D:$F,3,FALSE)="Yes",VLOOKUP(A2226,'District Data'!$A$2:$O$321,14,FALSE)="Yes"),"Yes","No"),"No")</f>
        <v>Yes</v>
      </c>
      <c r="N2226" s="23" t="str">
        <f t="shared" si="114"/>
        <v>Yes</v>
      </c>
      <c r="O2226" s="131" t="str">
        <f t="shared" si="115"/>
        <v>Yes</v>
      </c>
    </row>
    <row r="2227" spans="1:15" x14ac:dyDescent="0.25">
      <c r="A2227" s="136" t="s">
        <v>2026</v>
      </c>
      <c r="B2227" s="136" t="s">
        <v>3185</v>
      </c>
      <c r="C2227" s="26">
        <v>2469</v>
      </c>
      <c r="D2227" s="26" t="s">
        <v>2027</v>
      </c>
      <c r="E2227" s="114">
        <v>434.7</v>
      </c>
      <c r="F2227" s="114">
        <v>0</v>
      </c>
      <c r="G2227" s="114">
        <v>0</v>
      </c>
      <c r="H2227" s="114">
        <v>0</v>
      </c>
      <c r="I2227" s="114">
        <v>0</v>
      </c>
      <c r="J2227" s="91">
        <f t="shared" si="113"/>
        <v>434.7</v>
      </c>
      <c r="K2227" s="118" t="str">
        <f>IFERROR(VLOOKUP(C2227,'CEDARS School FRPL'!$C$4:$H$2393,6,FALSE),"No")</f>
        <v>Yes</v>
      </c>
      <c r="L2227" s="118" t="str">
        <f>VLOOKUP(A2227,'District Data'!$A$2:$P$321,14,FALSE)</f>
        <v>Yes</v>
      </c>
      <c r="M2227" s="120" t="str">
        <f>IFERROR(IF(AND(VLOOKUP(C2227,'Package 218'!$D:$D,1,FALSE)=C2227,VLOOKUP(C2227,'Package 218'!$D:$F,3,FALSE)="Yes",VLOOKUP(A2227,'District Data'!$A$2:$O$321,14,FALSE)="Yes"),"Yes","No"),"No")</f>
        <v>Yes</v>
      </c>
      <c r="N2227" s="23" t="str">
        <f t="shared" si="114"/>
        <v>Yes</v>
      </c>
      <c r="O2227" s="131" t="str">
        <f t="shared" si="115"/>
        <v>Yes</v>
      </c>
    </row>
    <row r="2228" spans="1:15" x14ac:dyDescent="0.25">
      <c r="A2228" s="136" t="s">
        <v>2026</v>
      </c>
      <c r="B2228" s="136" t="s">
        <v>3185</v>
      </c>
      <c r="C2228" s="26">
        <v>2717</v>
      </c>
      <c r="D2228" s="26" t="s">
        <v>2028</v>
      </c>
      <c r="E2228" s="114">
        <v>602</v>
      </c>
      <c r="F2228" s="114">
        <v>0</v>
      </c>
      <c r="G2228" s="114">
        <v>0</v>
      </c>
      <c r="H2228" s="114">
        <v>0</v>
      </c>
      <c r="I2228" s="114">
        <v>0</v>
      </c>
      <c r="J2228" s="91">
        <f t="shared" si="113"/>
        <v>602</v>
      </c>
      <c r="K2228" s="118" t="str">
        <f>IFERROR(VLOOKUP(C2228,'CEDARS School FRPL'!$C$4:$H$2393,6,FALSE),"No")</f>
        <v>Yes</v>
      </c>
      <c r="L2228" s="118" t="str">
        <f>VLOOKUP(A2228,'District Data'!$A$2:$P$321,14,FALSE)</f>
        <v>Yes</v>
      </c>
      <c r="M2228" s="120" t="str">
        <f>IFERROR(IF(AND(VLOOKUP(C2228,'Package 218'!$D:$D,1,FALSE)=C2228,VLOOKUP(C2228,'Package 218'!$D:$F,3,FALSE)="Yes",VLOOKUP(A2228,'District Data'!$A$2:$O$321,14,FALSE)="Yes"),"Yes","No"),"No")</f>
        <v>Yes</v>
      </c>
      <c r="N2228" s="23" t="str">
        <f t="shared" si="114"/>
        <v>Yes</v>
      </c>
      <c r="O2228" s="131" t="str">
        <f t="shared" si="115"/>
        <v>Yes</v>
      </c>
    </row>
    <row r="2229" spans="1:15" x14ac:dyDescent="0.25">
      <c r="A2229" s="136" t="s">
        <v>2026</v>
      </c>
      <c r="B2229" s="136" t="s">
        <v>3185</v>
      </c>
      <c r="C2229" s="26">
        <v>2959</v>
      </c>
      <c r="D2229" s="26" t="s">
        <v>2029</v>
      </c>
      <c r="E2229" s="114">
        <v>1992.45</v>
      </c>
      <c r="F2229" s="114">
        <v>0</v>
      </c>
      <c r="G2229" s="114">
        <v>111.60000000000001</v>
      </c>
      <c r="H2229" s="114">
        <v>0</v>
      </c>
      <c r="I2229" s="114">
        <v>0</v>
      </c>
      <c r="J2229" s="91">
        <f t="shared" si="113"/>
        <v>2104.0500000000002</v>
      </c>
      <c r="K2229" s="118" t="str">
        <f>IFERROR(VLOOKUP(C2229,'CEDARS School FRPL'!$C$4:$H$2393,6,FALSE),"No")</f>
        <v>Yes</v>
      </c>
      <c r="L2229" s="118" t="str">
        <f>VLOOKUP(A2229,'District Data'!$A$2:$P$321,14,FALSE)</f>
        <v>Yes</v>
      </c>
      <c r="M2229" s="120" t="str">
        <f>IFERROR(IF(AND(VLOOKUP(C2229,'Package 218'!$D:$D,1,FALSE)=C2229,VLOOKUP(C2229,'Package 218'!$D:$F,3,FALSE)="Yes",VLOOKUP(A2229,'District Data'!$A$2:$O$321,14,FALSE)="Yes"),"Yes","No"),"No")</f>
        <v>Yes</v>
      </c>
      <c r="N2229" s="23" t="str">
        <f t="shared" si="114"/>
        <v>Yes</v>
      </c>
      <c r="O2229" s="131" t="str">
        <f t="shared" si="115"/>
        <v>Yes</v>
      </c>
    </row>
    <row r="2230" spans="1:15" x14ac:dyDescent="0.25">
      <c r="A2230" s="26" t="s">
        <v>2026</v>
      </c>
      <c r="B2230" s="131" t="s">
        <v>3185</v>
      </c>
      <c r="C2230" s="26">
        <v>3313</v>
      </c>
      <c r="D2230" s="26" t="s">
        <v>2030</v>
      </c>
      <c r="E2230" s="114">
        <v>816.47</v>
      </c>
      <c r="F2230" s="114">
        <v>0</v>
      </c>
      <c r="G2230" s="114">
        <v>0</v>
      </c>
      <c r="H2230" s="114">
        <v>0</v>
      </c>
      <c r="I2230" s="114">
        <v>0</v>
      </c>
      <c r="J2230" s="91">
        <f t="shared" si="113"/>
        <v>816.47</v>
      </c>
      <c r="K2230" s="118" t="str">
        <f>IFERROR(VLOOKUP(C2230,'CEDARS School FRPL'!$C$4:$H$2393,6,FALSE),"No")</f>
        <v>Yes</v>
      </c>
      <c r="L2230" s="118" t="str">
        <f>VLOOKUP(A2230,'District Data'!$A$2:$P$321,14,FALSE)</f>
        <v>Yes</v>
      </c>
      <c r="M2230" s="120" t="str">
        <f>IFERROR(IF(AND(VLOOKUP(C2230,'Package 218'!$D:$D,1,FALSE)=C2230,VLOOKUP(C2230,'Package 218'!$D:$F,3,FALSE)="Yes",VLOOKUP(A2230,'District Data'!$A$2:$O$321,14,FALSE)="Yes"),"Yes","No"),"No")</f>
        <v>Yes</v>
      </c>
      <c r="N2230" s="23" t="str">
        <f t="shared" si="114"/>
        <v>Yes</v>
      </c>
      <c r="O2230" s="131" t="str">
        <f t="shared" si="115"/>
        <v>Yes</v>
      </c>
    </row>
    <row r="2231" spans="1:15" x14ac:dyDescent="0.25">
      <c r="A2231" s="136" t="s">
        <v>2026</v>
      </c>
      <c r="B2231" s="136" t="s">
        <v>3185</v>
      </c>
      <c r="C2231" s="26">
        <v>4000</v>
      </c>
      <c r="D2231" s="26" t="s">
        <v>2031</v>
      </c>
      <c r="E2231" s="114">
        <v>573.9</v>
      </c>
      <c r="F2231" s="114">
        <v>0</v>
      </c>
      <c r="G2231" s="114">
        <v>0</v>
      </c>
      <c r="H2231" s="114">
        <v>0</v>
      </c>
      <c r="I2231" s="114">
        <v>0</v>
      </c>
      <c r="J2231" s="91">
        <f t="shared" si="113"/>
        <v>573.9</v>
      </c>
      <c r="K2231" s="118" t="str">
        <f>IFERROR(VLOOKUP(C2231,'CEDARS School FRPL'!$C$4:$H$2393,6,FALSE),"No")</f>
        <v>Yes</v>
      </c>
      <c r="L2231" s="118" t="str">
        <f>VLOOKUP(A2231,'District Data'!$A$2:$P$321,14,FALSE)</f>
        <v>Yes</v>
      </c>
      <c r="M2231" s="120" t="str">
        <f>IFERROR(IF(AND(VLOOKUP(C2231,'Package 218'!$D:$D,1,FALSE)=C2231,VLOOKUP(C2231,'Package 218'!$D:$F,3,FALSE)="Yes",VLOOKUP(A2231,'District Data'!$A$2:$O$321,14,FALSE)="Yes"),"Yes","No"),"No")</f>
        <v>Yes</v>
      </c>
      <c r="N2231" s="23" t="str">
        <f t="shared" si="114"/>
        <v>Yes</v>
      </c>
      <c r="O2231" s="131" t="str">
        <f t="shared" si="115"/>
        <v>Yes</v>
      </c>
    </row>
    <row r="2232" spans="1:15" x14ac:dyDescent="0.25">
      <c r="A2232" s="136" t="s">
        <v>2026</v>
      </c>
      <c r="B2232" s="136" t="s">
        <v>3185</v>
      </c>
      <c r="C2232" s="26">
        <v>4497</v>
      </c>
      <c r="D2232" s="26" t="s">
        <v>52</v>
      </c>
      <c r="E2232" s="114">
        <v>590</v>
      </c>
      <c r="F2232" s="114">
        <v>0</v>
      </c>
      <c r="G2232" s="114">
        <v>0</v>
      </c>
      <c r="H2232" s="114">
        <v>0</v>
      </c>
      <c r="I2232" s="114">
        <v>0</v>
      </c>
      <c r="J2232" s="91">
        <f t="shared" si="113"/>
        <v>590</v>
      </c>
      <c r="K2232" s="118" t="str">
        <f>IFERROR(VLOOKUP(C2232,'CEDARS School FRPL'!$C$4:$H$2393,6,FALSE),"No")</f>
        <v>Yes</v>
      </c>
      <c r="L2232" s="118" t="str">
        <f>VLOOKUP(A2232,'District Data'!$A$2:$P$321,14,FALSE)</f>
        <v>Yes</v>
      </c>
      <c r="M2232" s="120" t="str">
        <f>IFERROR(IF(AND(VLOOKUP(C2232,'Package 218'!$D:$D,1,FALSE)=C2232,VLOOKUP(C2232,'Package 218'!$D:$F,3,FALSE)="Yes",VLOOKUP(A2232,'District Data'!$A$2:$O$321,14,FALSE)="Yes"),"Yes","No"),"No")</f>
        <v>Yes</v>
      </c>
      <c r="N2232" s="23" t="str">
        <f t="shared" si="114"/>
        <v>Yes</v>
      </c>
      <c r="O2232" s="131" t="str">
        <f t="shared" si="115"/>
        <v>Yes</v>
      </c>
    </row>
    <row r="2233" spans="1:15" x14ac:dyDescent="0.25">
      <c r="A2233" s="136" t="s">
        <v>2026</v>
      </c>
      <c r="B2233" s="136" t="s">
        <v>3185</v>
      </c>
      <c r="C2233" s="26">
        <v>5049</v>
      </c>
      <c r="D2233" s="26" t="s">
        <v>2032</v>
      </c>
      <c r="E2233" s="114">
        <v>589.67999999999995</v>
      </c>
      <c r="F2233" s="114">
        <v>0</v>
      </c>
      <c r="G2233" s="114">
        <v>0</v>
      </c>
      <c r="H2233" s="114">
        <v>0</v>
      </c>
      <c r="I2233" s="114">
        <v>0</v>
      </c>
      <c r="J2233" s="91">
        <f t="shared" si="113"/>
        <v>589.67999999999995</v>
      </c>
      <c r="K2233" s="118" t="str">
        <f>IFERROR(VLOOKUP(C2233,'CEDARS School FRPL'!$C$4:$H$2393,6,FALSE),"No")</f>
        <v>Yes</v>
      </c>
      <c r="L2233" s="118" t="str">
        <f>VLOOKUP(A2233,'District Data'!$A$2:$P$321,14,FALSE)</f>
        <v>Yes</v>
      </c>
      <c r="M2233" s="120" t="str">
        <f>IFERROR(IF(AND(VLOOKUP(C2233,'Package 218'!$D:$D,1,FALSE)=C2233,VLOOKUP(C2233,'Package 218'!$D:$F,3,FALSE)="Yes",VLOOKUP(A2233,'District Data'!$A$2:$O$321,14,FALSE)="Yes"),"Yes","No"),"No")</f>
        <v>Yes</v>
      </c>
      <c r="N2233" s="23" t="str">
        <f t="shared" si="114"/>
        <v>Yes</v>
      </c>
      <c r="O2233" s="131" t="str">
        <f t="shared" si="115"/>
        <v>Yes</v>
      </c>
    </row>
    <row r="2234" spans="1:15" x14ac:dyDescent="0.25">
      <c r="A2234" s="136" t="s">
        <v>2026</v>
      </c>
      <c r="B2234" s="136" t="s">
        <v>3185</v>
      </c>
      <c r="C2234" s="26">
        <v>5137</v>
      </c>
      <c r="D2234" s="26" t="s">
        <v>2033</v>
      </c>
      <c r="E2234" s="114">
        <v>378.2</v>
      </c>
      <c r="F2234" s="114">
        <v>34</v>
      </c>
      <c r="G2234" s="114">
        <v>0</v>
      </c>
      <c r="H2234" s="114">
        <v>0</v>
      </c>
      <c r="I2234" s="114">
        <v>0</v>
      </c>
      <c r="J2234" s="91">
        <f t="shared" si="113"/>
        <v>412.2</v>
      </c>
      <c r="K2234" s="118" t="str">
        <f>IFERROR(VLOOKUP(C2234,'CEDARS School FRPL'!$C$4:$H$2393,6,FALSE),"No")</f>
        <v>Yes</v>
      </c>
      <c r="L2234" s="118" t="str">
        <f>VLOOKUP(A2234,'District Data'!$A$2:$P$321,14,FALSE)</f>
        <v>Yes</v>
      </c>
      <c r="M2234" s="120" t="str">
        <f>IFERROR(IF(AND(VLOOKUP(C2234,'Package 218'!$D:$D,1,FALSE)=C2234,VLOOKUP(C2234,'Package 218'!$D:$F,3,FALSE)="Yes",VLOOKUP(A2234,'District Data'!$A$2:$O$321,14,FALSE)="Yes"),"Yes","No"),"No")</f>
        <v>Yes</v>
      </c>
      <c r="N2234" s="23" t="str">
        <f t="shared" si="114"/>
        <v>Yes</v>
      </c>
      <c r="O2234" s="131" t="str">
        <f t="shared" si="115"/>
        <v>Yes</v>
      </c>
    </row>
    <row r="2235" spans="1:15" x14ac:dyDescent="0.25">
      <c r="A2235" s="136" t="s">
        <v>2121</v>
      </c>
      <c r="B2235" s="136" t="s">
        <v>3196</v>
      </c>
      <c r="C2235" s="26">
        <v>1508</v>
      </c>
      <c r="D2235" s="26" t="s">
        <v>2122</v>
      </c>
      <c r="E2235" s="114">
        <v>235.9</v>
      </c>
      <c r="F2235" s="114">
        <v>0</v>
      </c>
      <c r="G2235" s="114">
        <v>0</v>
      </c>
      <c r="H2235" s="114">
        <v>0</v>
      </c>
      <c r="I2235" s="114">
        <v>0</v>
      </c>
      <c r="J2235" s="91">
        <f t="shared" si="113"/>
        <v>235.9</v>
      </c>
      <c r="K2235" s="118" t="str">
        <f>IFERROR(VLOOKUP(C2235,'CEDARS School FRPL'!$C$4:$H$2393,6,FALSE),"No")</f>
        <v>Yes</v>
      </c>
      <c r="L2235" s="118" t="str">
        <f>VLOOKUP(A2235,'District Data'!$A$2:$P$321,14,FALSE)</f>
        <v>Yes</v>
      </c>
      <c r="M2235" s="120" t="str">
        <f>IFERROR(IF(AND(VLOOKUP(C2235,'Package 218'!$D:$D,1,FALSE)=C2235,VLOOKUP(C2235,'Package 218'!$D:$F,3,FALSE)="Yes",VLOOKUP(A2235,'District Data'!$A$2:$O$321,14,FALSE)="Yes"),"Yes","No"),"No")</f>
        <v>Yes</v>
      </c>
      <c r="N2235" s="23" t="str">
        <f t="shared" si="114"/>
        <v>Yes</v>
      </c>
      <c r="O2235" s="131" t="str">
        <f t="shared" si="115"/>
        <v>Yes</v>
      </c>
    </row>
    <row r="2236" spans="1:15" x14ac:dyDescent="0.25">
      <c r="A2236" s="136" t="s">
        <v>2121</v>
      </c>
      <c r="B2236" s="136" t="s">
        <v>3196</v>
      </c>
      <c r="C2236" s="26">
        <v>2264</v>
      </c>
      <c r="D2236" s="26" t="s">
        <v>2123</v>
      </c>
      <c r="E2236" s="114">
        <v>767.88</v>
      </c>
      <c r="F2236" s="114">
        <v>0</v>
      </c>
      <c r="G2236" s="114">
        <v>0</v>
      </c>
      <c r="H2236" s="114">
        <v>0</v>
      </c>
      <c r="I2236" s="114">
        <v>0</v>
      </c>
      <c r="J2236" s="91">
        <f t="shared" si="113"/>
        <v>767.88</v>
      </c>
      <c r="K2236" s="118" t="str">
        <f>IFERROR(VLOOKUP(C2236,'CEDARS School FRPL'!$C$4:$H$2393,6,FALSE),"No")</f>
        <v>Yes</v>
      </c>
      <c r="L2236" s="118" t="str">
        <f>VLOOKUP(A2236,'District Data'!$A$2:$P$321,14,FALSE)</f>
        <v>Yes</v>
      </c>
      <c r="M2236" s="120" t="str">
        <f>IFERROR(IF(AND(VLOOKUP(C2236,'Package 218'!$D:$D,1,FALSE)=C2236,VLOOKUP(C2236,'Package 218'!$D:$F,3,FALSE)="Yes",VLOOKUP(A2236,'District Data'!$A$2:$O$321,14,FALSE)="Yes"),"Yes","No"),"No")</f>
        <v>Yes</v>
      </c>
      <c r="N2236" s="23" t="str">
        <f t="shared" si="114"/>
        <v>Yes</v>
      </c>
      <c r="O2236" s="131" t="str">
        <f t="shared" si="115"/>
        <v>Yes</v>
      </c>
    </row>
    <row r="2237" spans="1:15" x14ac:dyDescent="0.25">
      <c r="A2237" s="136" t="s">
        <v>2121</v>
      </c>
      <c r="B2237" s="136" t="s">
        <v>3196</v>
      </c>
      <c r="C2237" s="26">
        <v>2608</v>
      </c>
      <c r="D2237" s="26" t="s">
        <v>575</v>
      </c>
      <c r="E2237" s="114">
        <v>342.8</v>
      </c>
      <c r="F2237" s="114">
        <v>0</v>
      </c>
      <c r="G2237" s="114">
        <v>0</v>
      </c>
      <c r="H2237" s="114">
        <v>0</v>
      </c>
      <c r="I2237" s="114">
        <v>0</v>
      </c>
      <c r="J2237" s="91">
        <f t="shared" si="113"/>
        <v>342.8</v>
      </c>
      <c r="K2237" s="118" t="str">
        <f>IFERROR(VLOOKUP(C2237,'CEDARS School FRPL'!$C$4:$H$2393,6,FALSE),"No")</f>
        <v>Yes</v>
      </c>
      <c r="L2237" s="118" t="str">
        <f>VLOOKUP(A2237,'District Data'!$A$2:$P$321,14,FALSE)</f>
        <v>Yes</v>
      </c>
      <c r="M2237" s="120" t="str">
        <f>IFERROR(IF(AND(VLOOKUP(C2237,'Package 218'!$D:$D,1,FALSE)=C2237,VLOOKUP(C2237,'Package 218'!$D:$F,3,FALSE)="Yes",VLOOKUP(A2237,'District Data'!$A$2:$O$321,14,FALSE)="Yes"),"Yes","No"),"No")</f>
        <v>Yes</v>
      </c>
      <c r="N2237" s="23" t="str">
        <f t="shared" si="114"/>
        <v>Yes</v>
      </c>
      <c r="O2237" s="131" t="str">
        <f t="shared" si="115"/>
        <v>Yes</v>
      </c>
    </row>
    <row r="2238" spans="1:15" x14ac:dyDescent="0.25">
      <c r="A2238" s="136" t="s">
        <v>2121</v>
      </c>
      <c r="B2238" s="136" t="s">
        <v>3196</v>
      </c>
      <c r="C2238" s="26">
        <v>2635</v>
      </c>
      <c r="D2238" s="26" t="s">
        <v>897</v>
      </c>
      <c r="E2238" s="114">
        <v>277.94</v>
      </c>
      <c r="F2238" s="114">
        <v>0</v>
      </c>
      <c r="G2238" s="114">
        <v>0</v>
      </c>
      <c r="H2238" s="114">
        <v>0</v>
      </c>
      <c r="I2238" s="114">
        <v>0</v>
      </c>
      <c r="J2238" s="91">
        <f t="shared" si="113"/>
        <v>277.94</v>
      </c>
      <c r="K2238" s="118" t="str">
        <f>IFERROR(VLOOKUP(C2238,'CEDARS School FRPL'!$C$4:$H$2393,6,FALSE),"No")</f>
        <v>Yes</v>
      </c>
      <c r="L2238" s="118" t="str">
        <f>VLOOKUP(A2238,'District Data'!$A$2:$P$321,14,FALSE)</f>
        <v>Yes</v>
      </c>
      <c r="M2238" s="120" t="str">
        <f>IFERROR(IF(AND(VLOOKUP(C2238,'Package 218'!$D:$D,1,FALSE)=C2238,VLOOKUP(C2238,'Package 218'!$D:$F,3,FALSE)="Yes",VLOOKUP(A2238,'District Data'!$A$2:$O$321,14,FALSE)="Yes"),"Yes","No"),"No")</f>
        <v>Yes</v>
      </c>
      <c r="N2238" s="23" t="str">
        <f t="shared" si="114"/>
        <v>Yes</v>
      </c>
      <c r="O2238" s="131" t="str">
        <f t="shared" si="115"/>
        <v>Yes</v>
      </c>
    </row>
    <row r="2239" spans="1:15" x14ac:dyDescent="0.25">
      <c r="A2239" s="136" t="s">
        <v>2121</v>
      </c>
      <c r="B2239" s="136" t="s">
        <v>3196</v>
      </c>
      <c r="C2239" s="26">
        <v>2900</v>
      </c>
      <c r="D2239" s="26" t="s">
        <v>2124</v>
      </c>
      <c r="E2239" s="114">
        <v>909.97</v>
      </c>
      <c r="F2239" s="114">
        <v>0</v>
      </c>
      <c r="G2239" s="114">
        <v>29.57</v>
      </c>
      <c r="H2239" s="114">
        <v>0</v>
      </c>
      <c r="I2239" s="114">
        <v>0</v>
      </c>
      <c r="J2239" s="91">
        <f t="shared" si="113"/>
        <v>939.54000000000008</v>
      </c>
      <c r="K2239" s="118" t="str">
        <f>IFERROR(VLOOKUP(C2239,'CEDARS School FRPL'!$C$4:$H$2393,6,FALSE),"No")</f>
        <v>Yes</v>
      </c>
      <c r="L2239" s="118" t="str">
        <f>VLOOKUP(A2239,'District Data'!$A$2:$P$321,14,FALSE)</f>
        <v>Yes</v>
      </c>
      <c r="M2239" s="120" t="str">
        <f>IFERROR(IF(AND(VLOOKUP(C2239,'Package 218'!$D:$D,1,FALSE)=C2239,VLOOKUP(C2239,'Package 218'!$D:$F,3,FALSE)="Yes",VLOOKUP(A2239,'District Data'!$A$2:$O$321,14,FALSE)="Yes"),"Yes","No"),"No")</f>
        <v>Yes</v>
      </c>
      <c r="N2239" s="23" t="str">
        <f t="shared" si="114"/>
        <v>Yes</v>
      </c>
      <c r="O2239" s="131" t="str">
        <f t="shared" si="115"/>
        <v>Yes</v>
      </c>
    </row>
    <row r="2240" spans="1:15" x14ac:dyDescent="0.25">
      <c r="A2240" s="136" t="s">
        <v>2121</v>
      </c>
      <c r="B2240" s="136" t="s">
        <v>3196</v>
      </c>
      <c r="C2240" s="26">
        <v>4106</v>
      </c>
      <c r="D2240" s="26" t="s">
        <v>2125</v>
      </c>
      <c r="E2240" s="114">
        <v>402.9</v>
      </c>
      <c r="F2240" s="114">
        <v>0</v>
      </c>
      <c r="G2240" s="114">
        <v>0</v>
      </c>
      <c r="H2240" s="114">
        <v>0</v>
      </c>
      <c r="I2240" s="114">
        <v>0</v>
      </c>
      <c r="J2240" s="91">
        <f t="shared" si="113"/>
        <v>402.9</v>
      </c>
      <c r="K2240" s="118" t="str">
        <f>IFERROR(VLOOKUP(C2240,'CEDARS School FRPL'!$C$4:$H$2393,6,FALSE),"No")</f>
        <v>Yes</v>
      </c>
      <c r="L2240" s="118" t="str">
        <f>VLOOKUP(A2240,'District Data'!$A$2:$P$321,14,FALSE)</f>
        <v>Yes</v>
      </c>
      <c r="M2240" s="120" t="str">
        <f>IFERROR(IF(AND(VLOOKUP(C2240,'Package 218'!$D:$D,1,FALSE)=C2240,VLOOKUP(C2240,'Package 218'!$D:$F,3,FALSE)="Yes",VLOOKUP(A2240,'District Data'!$A$2:$O$321,14,FALSE)="Yes"),"Yes","No"),"No")</f>
        <v>Yes</v>
      </c>
      <c r="N2240" s="23" t="str">
        <f t="shared" si="114"/>
        <v>Yes</v>
      </c>
      <c r="O2240" s="131" t="str">
        <f t="shared" si="115"/>
        <v>Yes</v>
      </c>
    </row>
    <row r="2241" spans="1:15" x14ac:dyDescent="0.25">
      <c r="A2241" s="136" t="s">
        <v>2121</v>
      </c>
      <c r="B2241" s="136" t="s">
        <v>3196</v>
      </c>
      <c r="C2241" s="26">
        <v>4588</v>
      </c>
      <c r="D2241" s="26" t="s">
        <v>2126</v>
      </c>
      <c r="E2241" s="114">
        <v>460.5</v>
      </c>
      <c r="F2241" s="114">
        <v>0</v>
      </c>
      <c r="G2241" s="114">
        <v>0</v>
      </c>
      <c r="H2241" s="114">
        <v>0</v>
      </c>
      <c r="I2241" s="114">
        <v>0</v>
      </c>
      <c r="J2241" s="91">
        <f t="shared" si="113"/>
        <v>460.5</v>
      </c>
      <c r="K2241" s="118" t="str">
        <f>IFERROR(VLOOKUP(C2241,'CEDARS School FRPL'!$C$4:$H$2393,6,FALSE),"No")</f>
        <v>Yes</v>
      </c>
      <c r="L2241" s="118" t="str">
        <f>VLOOKUP(A2241,'District Data'!$A$2:$P$321,14,FALSE)</f>
        <v>Yes</v>
      </c>
      <c r="M2241" s="120" t="str">
        <f>IFERROR(IF(AND(VLOOKUP(C2241,'Package 218'!$D:$D,1,FALSE)=C2241,VLOOKUP(C2241,'Package 218'!$D:$F,3,FALSE)="Yes",VLOOKUP(A2241,'District Data'!$A$2:$O$321,14,FALSE)="Yes"),"Yes","No"),"No")</f>
        <v>Yes</v>
      </c>
      <c r="N2241" s="23" t="str">
        <f t="shared" si="114"/>
        <v>Yes</v>
      </c>
      <c r="O2241" s="131" t="str">
        <f t="shared" si="115"/>
        <v>Yes</v>
      </c>
    </row>
    <row r="2242" spans="1:15" x14ac:dyDescent="0.25">
      <c r="A2242" s="136" t="s">
        <v>2121</v>
      </c>
      <c r="B2242" s="136" t="s">
        <v>3196</v>
      </c>
      <c r="C2242" s="26">
        <v>5262</v>
      </c>
      <c r="D2242" s="26" t="s">
        <v>2127</v>
      </c>
      <c r="E2242" s="114">
        <v>509.79</v>
      </c>
      <c r="F2242" s="114">
        <v>0</v>
      </c>
      <c r="G2242" s="114">
        <v>2.9499999999999997</v>
      </c>
      <c r="H2242" s="114">
        <v>0</v>
      </c>
      <c r="I2242" s="114">
        <v>0</v>
      </c>
      <c r="J2242" s="91">
        <f t="shared" si="113"/>
        <v>512.74</v>
      </c>
      <c r="K2242" s="118" t="str">
        <f>IFERROR(VLOOKUP(C2242,'CEDARS School FRPL'!$C$4:$H$2393,6,FALSE),"No")</f>
        <v>No</v>
      </c>
      <c r="L2242" s="118" t="str">
        <f>VLOOKUP(A2242,'District Data'!$A$2:$P$321,14,FALSE)</f>
        <v>Yes</v>
      </c>
      <c r="M2242" s="120" t="str">
        <f>IFERROR(IF(AND(VLOOKUP(C2242,'Package 218'!$D:$D,1,FALSE)=C2242,VLOOKUP(C2242,'Package 218'!$D:$F,3,FALSE)="Yes",VLOOKUP(A2242,'District Data'!$A$2:$O$321,14,FALSE)="Yes"),"Yes","No"),"No")</f>
        <v>No</v>
      </c>
      <c r="N2242" s="23" t="str">
        <f t="shared" si="114"/>
        <v>No</v>
      </c>
      <c r="O2242" s="131" t="str">
        <f t="shared" si="115"/>
        <v>No</v>
      </c>
    </row>
    <row r="2243" spans="1:15" x14ac:dyDescent="0.25">
      <c r="A2243" s="136" t="s">
        <v>778</v>
      </c>
      <c r="B2243" s="136" t="s">
        <v>3011</v>
      </c>
      <c r="C2243" s="26">
        <v>2718</v>
      </c>
      <c r="D2243" s="26" t="s">
        <v>779</v>
      </c>
      <c r="E2243" s="114">
        <v>253.9</v>
      </c>
      <c r="F2243" s="114">
        <v>0</v>
      </c>
      <c r="G2243" s="114">
        <v>0</v>
      </c>
      <c r="H2243" s="114">
        <v>0</v>
      </c>
      <c r="I2243" s="114">
        <v>0</v>
      </c>
      <c r="J2243" s="91">
        <f t="shared" si="113"/>
        <v>253.9</v>
      </c>
      <c r="K2243" s="118" t="str">
        <f>IFERROR(VLOOKUP(C2243,'CEDARS School FRPL'!$C$4:$H$2393,6,FALSE),"No")</f>
        <v>Yes</v>
      </c>
      <c r="L2243" s="118" t="str">
        <f>VLOOKUP(A2243,'District Data'!$A$2:$P$321,14,FALSE)</f>
        <v>Yes</v>
      </c>
      <c r="M2243" s="120" t="str">
        <f>IFERROR(IF(AND(VLOOKUP(C2243,'Package 218'!$D:$D,1,FALSE)=C2243,VLOOKUP(C2243,'Package 218'!$D:$F,3,FALSE)="Yes",VLOOKUP(A2243,'District Data'!$A$2:$O$321,14,FALSE)="Yes"),"Yes","No"),"No")</f>
        <v>Yes</v>
      </c>
      <c r="N2243" s="23" t="str">
        <f t="shared" si="114"/>
        <v>Yes</v>
      </c>
      <c r="O2243" s="131" t="str">
        <f t="shared" si="115"/>
        <v>Yes</v>
      </c>
    </row>
    <row r="2244" spans="1:15" x14ac:dyDescent="0.25">
      <c r="A2244" s="26" t="s">
        <v>778</v>
      </c>
      <c r="B2244" s="131" t="s">
        <v>3011</v>
      </c>
      <c r="C2244" s="26">
        <v>3072</v>
      </c>
      <c r="D2244" s="26" t="s">
        <v>780</v>
      </c>
      <c r="E2244" s="114">
        <v>232.1</v>
      </c>
      <c r="F2244" s="114">
        <v>30.1</v>
      </c>
      <c r="G2244" s="114">
        <v>0</v>
      </c>
      <c r="H2244" s="114">
        <v>0</v>
      </c>
      <c r="I2244" s="114">
        <v>0</v>
      </c>
      <c r="J2244" s="91">
        <f t="shared" ref="J2244:J2307" si="116">SUM(E2244:I2244)</f>
        <v>262.2</v>
      </c>
      <c r="K2244" s="118" t="str">
        <f>IFERROR(VLOOKUP(C2244,'CEDARS School FRPL'!$C$4:$H$2393,6,FALSE),"No")</f>
        <v>Yes</v>
      </c>
      <c r="L2244" s="118" t="str">
        <f>VLOOKUP(A2244,'District Data'!$A$2:$P$321,14,FALSE)</f>
        <v>Yes</v>
      </c>
      <c r="M2244" s="120" t="str">
        <f>IFERROR(IF(AND(VLOOKUP(C2244,'Package 218'!$D:$D,1,FALSE)=C2244,VLOOKUP(C2244,'Package 218'!$D:$F,3,FALSE)="Yes",VLOOKUP(A2244,'District Data'!$A$2:$O$321,14,FALSE)="Yes"),"Yes","No"),"No")</f>
        <v>Yes</v>
      </c>
      <c r="N2244" s="23" t="str">
        <f t="shared" ref="N2244:N2307" si="117">IF(AND(M2244="Yes",K2244="Yes"),"Yes","No")</f>
        <v>Yes</v>
      </c>
      <c r="O2244" s="131" t="str">
        <f t="shared" ref="O2244:O2307" si="118">TEXT(N2244, "Yes")</f>
        <v>Yes</v>
      </c>
    </row>
    <row r="2245" spans="1:15" x14ac:dyDescent="0.25">
      <c r="A2245" s="136" t="s">
        <v>778</v>
      </c>
      <c r="B2245" s="136" t="s">
        <v>3011</v>
      </c>
      <c r="C2245" s="26">
        <v>3073</v>
      </c>
      <c r="D2245" s="26" t="s">
        <v>781</v>
      </c>
      <c r="E2245" s="114">
        <v>197.8</v>
      </c>
      <c r="F2245" s="114">
        <v>0</v>
      </c>
      <c r="G2245" s="114">
        <v>0</v>
      </c>
      <c r="H2245" s="114">
        <v>0</v>
      </c>
      <c r="I2245" s="114">
        <v>0</v>
      </c>
      <c r="J2245" s="91">
        <f t="shared" si="116"/>
        <v>197.8</v>
      </c>
      <c r="K2245" s="118" t="str">
        <f>IFERROR(VLOOKUP(C2245,'CEDARS School FRPL'!$C$4:$H$2393,6,FALSE),"No")</f>
        <v>Yes</v>
      </c>
      <c r="L2245" s="118" t="str">
        <f>VLOOKUP(A2245,'District Data'!$A$2:$P$321,14,FALSE)</f>
        <v>Yes</v>
      </c>
      <c r="M2245" s="120" t="str">
        <f>IFERROR(IF(AND(VLOOKUP(C2245,'Package 218'!$D:$D,1,FALSE)=C2245,VLOOKUP(C2245,'Package 218'!$D:$F,3,FALSE)="Yes",VLOOKUP(A2245,'District Data'!$A$2:$O$321,14,FALSE)="Yes"),"Yes","No"),"No")</f>
        <v>Yes</v>
      </c>
      <c r="N2245" s="23" t="str">
        <f t="shared" si="117"/>
        <v>Yes</v>
      </c>
      <c r="O2245" s="131" t="str">
        <f t="shared" si="118"/>
        <v>Yes</v>
      </c>
    </row>
    <row r="2246" spans="1:15" x14ac:dyDescent="0.25">
      <c r="A2246" s="136" t="s">
        <v>778</v>
      </c>
      <c r="B2246" s="136" t="s">
        <v>3011</v>
      </c>
      <c r="C2246" s="26">
        <v>4559</v>
      </c>
      <c r="D2246" s="26" t="s">
        <v>782</v>
      </c>
      <c r="E2246" s="114">
        <v>346.82</v>
      </c>
      <c r="F2246" s="114">
        <v>0</v>
      </c>
      <c r="G2246" s="114">
        <v>2.85</v>
      </c>
      <c r="H2246" s="114">
        <v>18.3</v>
      </c>
      <c r="I2246" s="114">
        <v>0</v>
      </c>
      <c r="J2246" s="91">
        <f t="shared" si="116"/>
        <v>367.97</v>
      </c>
      <c r="K2246" s="118" t="str">
        <f>IFERROR(VLOOKUP(C2246,'CEDARS School FRPL'!$C$4:$H$2393,6,FALSE),"No")</f>
        <v>Yes</v>
      </c>
      <c r="L2246" s="118" t="str">
        <f>VLOOKUP(A2246,'District Data'!$A$2:$P$321,14,FALSE)</f>
        <v>Yes</v>
      </c>
      <c r="M2246" s="120" t="str">
        <f>IFERROR(IF(AND(VLOOKUP(C2246,'Package 218'!$D:$D,1,FALSE)=C2246,VLOOKUP(C2246,'Package 218'!$D:$F,3,FALSE)="Yes",VLOOKUP(A2246,'District Data'!$A$2:$O$321,14,FALSE)="Yes"),"Yes","No"),"No")</f>
        <v>Yes</v>
      </c>
      <c r="N2246" s="23" t="str">
        <f t="shared" si="117"/>
        <v>Yes</v>
      </c>
      <c r="O2246" s="131" t="str">
        <f t="shared" si="118"/>
        <v>Yes</v>
      </c>
    </row>
    <row r="2247" spans="1:15" x14ac:dyDescent="0.25">
      <c r="A2247" s="136" t="s">
        <v>749</v>
      </c>
      <c r="B2247" s="136" t="s">
        <v>3004</v>
      </c>
      <c r="C2247" s="26">
        <v>2531</v>
      </c>
      <c r="D2247" s="26" t="s">
        <v>750</v>
      </c>
      <c r="E2247" s="114">
        <v>424.7</v>
      </c>
      <c r="F2247" s="114">
        <v>0</v>
      </c>
      <c r="G2247" s="114">
        <v>0</v>
      </c>
      <c r="H2247" s="114">
        <v>0</v>
      </c>
      <c r="I2247" s="114">
        <v>0</v>
      </c>
      <c r="J2247" s="91">
        <f t="shared" si="116"/>
        <v>424.7</v>
      </c>
      <c r="K2247" s="118" t="str">
        <f>IFERROR(VLOOKUP(C2247,'CEDARS School FRPL'!$C$4:$H$2393,6,FALSE),"No")</f>
        <v>Yes</v>
      </c>
      <c r="L2247" s="118" t="str">
        <f>VLOOKUP(A2247,'District Data'!$A$2:$P$321,14,FALSE)</f>
        <v>Yes</v>
      </c>
      <c r="M2247" s="120" t="str">
        <f>IFERROR(IF(AND(VLOOKUP(C2247,'Package 218'!$D:$D,1,FALSE)=C2247,VLOOKUP(C2247,'Package 218'!$D:$F,3,FALSE)="Yes",VLOOKUP(A2247,'District Data'!$A$2:$O$321,14,FALSE)="Yes"),"Yes","No"),"No")</f>
        <v>Yes</v>
      </c>
      <c r="N2247" s="23" t="str">
        <f t="shared" si="117"/>
        <v>Yes</v>
      </c>
      <c r="O2247" s="131" t="str">
        <f t="shared" si="118"/>
        <v>Yes</v>
      </c>
    </row>
    <row r="2248" spans="1:15" x14ac:dyDescent="0.25">
      <c r="A2248" s="136" t="s">
        <v>749</v>
      </c>
      <c r="B2248" s="136" t="s">
        <v>3004</v>
      </c>
      <c r="C2248" s="26">
        <v>3314</v>
      </c>
      <c r="D2248" s="26" t="s">
        <v>751</v>
      </c>
      <c r="E2248" s="114">
        <v>398.09</v>
      </c>
      <c r="F2248" s="114">
        <v>0</v>
      </c>
      <c r="G2248" s="114">
        <v>7.84</v>
      </c>
      <c r="H2248" s="114">
        <v>0</v>
      </c>
      <c r="I2248" s="114">
        <v>0</v>
      </c>
      <c r="J2248" s="91">
        <f t="shared" si="116"/>
        <v>405.92999999999995</v>
      </c>
      <c r="K2248" s="118" t="str">
        <f>IFERROR(VLOOKUP(C2248,'CEDARS School FRPL'!$C$4:$H$2393,6,FALSE),"No")</f>
        <v>Yes</v>
      </c>
      <c r="L2248" s="118" t="str">
        <f>VLOOKUP(A2248,'District Data'!$A$2:$P$321,14,FALSE)</f>
        <v>Yes</v>
      </c>
      <c r="M2248" s="120" t="str">
        <f>IFERROR(IF(AND(VLOOKUP(C2248,'Package 218'!$D:$D,1,FALSE)=C2248,VLOOKUP(C2248,'Package 218'!$D:$F,3,FALSE)="Yes",VLOOKUP(A2248,'District Data'!$A$2:$O$321,14,FALSE)="Yes"),"Yes","No"),"No")</f>
        <v>Yes</v>
      </c>
      <c r="N2248" s="23" t="str">
        <f t="shared" si="117"/>
        <v>Yes</v>
      </c>
      <c r="O2248" s="131" t="str">
        <f t="shared" si="118"/>
        <v>Yes</v>
      </c>
    </row>
    <row r="2249" spans="1:15" x14ac:dyDescent="0.25">
      <c r="A2249" s="136" t="s">
        <v>749</v>
      </c>
      <c r="B2249" s="136" t="s">
        <v>3004</v>
      </c>
      <c r="C2249" s="26">
        <v>4535</v>
      </c>
      <c r="D2249" s="26" t="s">
        <v>752</v>
      </c>
      <c r="E2249" s="114">
        <v>532.9</v>
      </c>
      <c r="F2249" s="114">
        <v>0</v>
      </c>
      <c r="G2249" s="114">
        <v>0</v>
      </c>
      <c r="H2249" s="114">
        <v>0</v>
      </c>
      <c r="I2249" s="114">
        <v>0</v>
      </c>
      <c r="J2249" s="91">
        <f t="shared" si="116"/>
        <v>532.9</v>
      </c>
      <c r="K2249" s="118" t="str">
        <f>IFERROR(VLOOKUP(C2249,'CEDARS School FRPL'!$C$4:$H$2393,6,FALSE),"No")</f>
        <v>Yes</v>
      </c>
      <c r="L2249" s="118" t="str">
        <f>VLOOKUP(A2249,'District Data'!$A$2:$P$321,14,FALSE)</f>
        <v>Yes</v>
      </c>
      <c r="M2249" s="120" t="str">
        <f>IFERROR(IF(AND(VLOOKUP(C2249,'Package 218'!$D:$D,1,FALSE)=C2249,VLOOKUP(C2249,'Package 218'!$D:$F,3,FALSE)="Yes",VLOOKUP(A2249,'District Data'!$A$2:$O$321,14,FALSE)="Yes"),"Yes","No"),"No")</f>
        <v>Yes</v>
      </c>
      <c r="N2249" s="23" t="str">
        <f t="shared" si="117"/>
        <v>Yes</v>
      </c>
      <c r="O2249" s="131" t="str">
        <f t="shared" si="118"/>
        <v>Yes</v>
      </c>
    </row>
    <row r="2250" spans="1:15" x14ac:dyDescent="0.25">
      <c r="A2250" s="136" t="s">
        <v>2382</v>
      </c>
      <c r="B2250" s="136" t="s">
        <v>3235</v>
      </c>
      <c r="C2250" s="26">
        <v>2240</v>
      </c>
      <c r="D2250" s="26" t="s">
        <v>2383</v>
      </c>
      <c r="E2250" s="114">
        <v>425.44</v>
      </c>
      <c r="F2250" s="114">
        <v>0</v>
      </c>
      <c r="G2250" s="114">
        <v>15.219999999999999</v>
      </c>
      <c r="H2250" s="114">
        <v>0</v>
      </c>
      <c r="I2250" s="114">
        <v>0</v>
      </c>
      <c r="J2250" s="91">
        <f t="shared" si="116"/>
        <v>440.65999999999997</v>
      </c>
      <c r="K2250" s="118" t="str">
        <f>IFERROR(VLOOKUP(C2250,'CEDARS School FRPL'!$C$4:$H$2393,6,FALSE),"No")</f>
        <v>Yes</v>
      </c>
      <c r="L2250" s="118" t="str">
        <f>VLOOKUP(A2250,'District Data'!$A$2:$P$321,14,FALSE)</f>
        <v>Yes</v>
      </c>
      <c r="M2250" s="120" t="str">
        <f>IFERROR(IF(AND(VLOOKUP(C2250,'Package 218'!$D:$D,1,FALSE)=C2250,VLOOKUP(C2250,'Package 218'!$D:$F,3,FALSE)="Yes",VLOOKUP(A2250,'District Data'!$A$2:$O$321,14,FALSE)="Yes"),"Yes","No"),"No")</f>
        <v>Yes</v>
      </c>
      <c r="N2250" s="23" t="str">
        <f t="shared" si="117"/>
        <v>Yes</v>
      </c>
      <c r="O2250" s="131" t="str">
        <f t="shared" si="118"/>
        <v>Yes</v>
      </c>
    </row>
    <row r="2251" spans="1:15" x14ac:dyDescent="0.25">
      <c r="A2251" s="136" t="s">
        <v>2382</v>
      </c>
      <c r="B2251" s="136" t="s">
        <v>3235</v>
      </c>
      <c r="C2251" s="26">
        <v>2783</v>
      </c>
      <c r="D2251" s="26" t="s">
        <v>2384</v>
      </c>
      <c r="E2251" s="114">
        <v>269.64</v>
      </c>
      <c r="F2251" s="114">
        <v>47.79</v>
      </c>
      <c r="G2251" s="114">
        <v>0</v>
      </c>
      <c r="H2251" s="114">
        <v>0</v>
      </c>
      <c r="I2251" s="114">
        <v>0</v>
      </c>
      <c r="J2251" s="91">
        <f t="shared" si="116"/>
        <v>317.43</v>
      </c>
      <c r="K2251" s="118" t="str">
        <f>IFERROR(VLOOKUP(C2251,'CEDARS School FRPL'!$C$4:$H$2393,6,FALSE),"No")</f>
        <v>Yes</v>
      </c>
      <c r="L2251" s="118" t="str">
        <f>VLOOKUP(A2251,'District Data'!$A$2:$P$321,14,FALSE)</f>
        <v>Yes</v>
      </c>
      <c r="M2251" s="120" t="str">
        <f>IFERROR(IF(AND(VLOOKUP(C2251,'Package 218'!$D:$D,1,FALSE)=C2251,VLOOKUP(C2251,'Package 218'!$D:$F,3,FALSE)="Yes",VLOOKUP(A2251,'District Data'!$A$2:$O$321,14,FALSE)="Yes"),"Yes","No"),"No")</f>
        <v>Yes</v>
      </c>
      <c r="N2251" s="23" t="str">
        <f t="shared" si="117"/>
        <v>Yes</v>
      </c>
      <c r="O2251" s="131" t="str">
        <f t="shared" si="118"/>
        <v>Yes</v>
      </c>
    </row>
    <row r="2252" spans="1:15" x14ac:dyDescent="0.25">
      <c r="A2252" s="136" t="s">
        <v>2382</v>
      </c>
      <c r="B2252" s="136" t="s">
        <v>3235</v>
      </c>
      <c r="C2252" s="26">
        <v>4221</v>
      </c>
      <c r="D2252" s="26" t="s">
        <v>2385</v>
      </c>
      <c r="E2252" s="114">
        <v>265</v>
      </c>
      <c r="F2252" s="114">
        <v>0</v>
      </c>
      <c r="G2252" s="114">
        <v>0</v>
      </c>
      <c r="H2252" s="114">
        <v>0</v>
      </c>
      <c r="I2252" s="114">
        <v>0</v>
      </c>
      <c r="J2252" s="91">
        <f t="shared" si="116"/>
        <v>265</v>
      </c>
      <c r="K2252" s="118" t="str">
        <f>IFERROR(VLOOKUP(C2252,'CEDARS School FRPL'!$C$4:$H$2393,6,FALSE),"No")</f>
        <v>Yes</v>
      </c>
      <c r="L2252" s="118" t="str">
        <f>VLOOKUP(A2252,'District Data'!$A$2:$P$321,14,FALSE)</f>
        <v>Yes</v>
      </c>
      <c r="M2252" s="120" t="str">
        <f>IFERROR(IF(AND(VLOOKUP(C2252,'Package 218'!$D:$D,1,FALSE)=C2252,VLOOKUP(C2252,'Package 218'!$D:$F,3,FALSE)="Yes",VLOOKUP(A2252,'District Data'!$A$2:$O$321,14,FALSE)="Yes"),"Yes","No"),"No")</f>
        <v>Yes</v>
      </c>
      <c r="N2252" s="23" t="str">
        <f t="shared" si="117"/>
        <v>Yes</v>
      </c>
      <c r="O2252" s="131" t="str">
        <f t="shared" si="118"/>
        <v>Yes</v>
      </c>
    </row>
    <row r="2253" spans="1:15" x14ac:dyDescent="0.25">
      <c r="A2253" s="136" t="s">
        <v>2382</v>
      </c>
      <c r="B2253" s="136" t="s">
        <v>3235</v>
      </c>
      <c r="C2253" s="26">
        <v>4481</v>
      </c>
      <c r="D2253" s="26" t="s">
        <v>2386</v>
      </c>
      <c r="E2253" s="114">
        <v>313.18</v>
      </c>
      <c r="F2253" s="114">
        <v>0</v>
      </c>
      <c r="G2253" s="114">
        <v>0</v>
      </c>
      <c r="H2253" s="114">
        <v>0</v>
      </c>
      <c r="I2253" s="114">
        <v>0</v>
      </c>
      <c r="J2253" s="91">
        <f t="shared" si="116"/>
        <v>313.18</v>
      </c>
      <c r="K2253" s="118" t="str">
        <f>IFERROR(VLOOKUP(C2253,'CEDARS School FRPL'!$C$4:$H$2393,6,FALSE),"No")</f>
        <v>Yes</v>
      </c>
      <c r="L2253" s="118" t="str">
        <f>VLOOKUP(A2253,'District Data'!$A$2:$P$321,14,FALSE)</f>
        <v>Yes</v>
      </c>
      <c r="M2253" s="120" t="str">
        <f>IFERROR(IF(AND(VLOOKUP(C2253,'Package 218'!$D:$D,1,FALSE)=C2253,VLOOKUP(C2253,'Package 218'!$D:$F,3,FALSE)="Yes",VLOOKUP(A2253,'District Data'!$A$2:$O$321,14,FALSE)="Yes"),"Yes","No"),"No")</f>
        <v>Yes</v>
      </c>
      <c r="N2253" s="23" t="str">
        <f t="shared" si="117"/>
        <v>Yes</v>
      </c>
      <c r="O2253" s="131" t="str">
        <f t="shared" si="118"/>
        <v>Yes</v>
      </c>
    </row>
    <row r="2254" spans="1:15" x14ac:dyDescent="0.25">
      <c r="A2254" s="136" t="s">
        <v>2231</v>
      </c>
      <c r="B2254" s="136" t="s">
        <v>3212</v>
      </c>
      <c r="C2254" s="26">
        <v>2131</v>
      </c>
      <c r="D2254" s="26" t="s">
        <v>2232</v>
      </c>
      <c r="E2254" s="114">
        <f>699.21</f>
        <v>699.21</v>
      </c>
      <c r="F2254" s="114">
        <v>0</v>
      </c>
      <c r="G2254" s="114">
        <v>0</v>
      </c>
      <c r="H2254" s="114">
        <v>0</v>
      </c>
      <c r="I2254" s="114">
        <v>0</v>
      </c>
      <c r="J2254" s="91">
        <f t="shared" si="116"/>
        <v>699.21</v>
      </c>
      <c r="K2254" s="118" t="str">
        <f>IFERROR(VLOOKUP(C2254,'CEDARS School FRPL'!$C$4:$H$2393,6,FALSE),"No")</f>
        <v>Yes</v>
      </c>
      <c r="L2254" s="118" t="str">
        <f>VLOOKUP(A2254,'District Data'!$A$2:$P$321,14,FALSE)</f>
        <v>Yes</v>
      </c>
      <c r="M2254" s="120" t="str">
        <f>IFERROR(IF(AND(VLOOKUP(C2254,'Package 218'!$D:$D,1,FALSE)=C2254,VLOOKUP(C2254,'Package 218'!$D:$F,3,FALSE)="Yes",VLOOKUP(A2254,'District Data'!$A$2:$O$321,14,FALSE)="Yes"),"Yes","No"),"No")</f>
        <v>Yes</v>
      </c>
      <c r="N2254" s="23" t="str">
        <f t="shared" si="117"/>
        <v>Yes</v>
      </c>
      <c r="O2254" s="131" t="str">
        <f t="shared" si="118"/>
        <v>Yes</v>
      </c>
    </row>
    <row r="2255" spans="1:15" x14ac:dyDescent="0.25">
      <c r="A2255" s="136" t="s">
        <v>2231</v>
      </c>
      <c r="B2255" s="136" t="s">
        <v>3212</v>
      </c>
      <c r="C2255" s="26">
        <v>2757</v>
      </c>
      <c r="D2255" s="26" t="s">
        <v>2233</v>
      </c>
      <c r="E2255" s="114">
        <v>308.5</v>
      </c>
      <c r="F2255" s="114">
        <v>0</v>
      </c>
      <c r="G2255" s="114">
        <v>0</v>
      </c>
      <c r="H2255" s="114">
        <v>0</v>
      </c>
      <c r="I2255" s="114">
        <v>0</v>
      </c>
      <c r="J2255" s="91">
        <f t="shared" si="116"/>
        <v>308.5</v>
      </c>
      <c r="K2255" s="118" t="str">
        <f>IFERROR(VLOOKUP(C2255,'CEDARS School FRPL'!$C$4:$H$2393,6,FALSE),"No")</f>
        <v>Yes</v>
      </c>
      <c r="L2255" s="118" t="str">
        <f>VLOOKUP(A2255,'District Data'!$A$2:$P$321,14,FALSE)</f>
        <v>Yes</v>
      </c>
      <c r="M2255" s="120" t="str">
        <f>IFERROR(IF(AND(VLOOKUP(C2255,'Package 218'!$D:$D,1,FALSE)=C2255,VLOOKUP(C2255,'Package 218'!$D:$F,3,FALSE)="Yes",VLOOKUP(A2255,'District Data'!$A$2:$O$321,14,FALSE)="Yes"),"Yes","No"),"No")</f>
        <v>Yes</v>
      </c>
      <c r="N2255" s="23" t="str">
        <f t="shared" si="117"/>
        <v>Yes</v>
      </c>
      <c r="O2255" s="131" t="str">
        <f t="shared" si="118"/>
        <v>Yes</v>
      </c>
    </row>
    <row r="2256" spans="1:15" x14ac:dyDescent="0.25">
      <c r="A2256" s="136" t="s">
        <v>2231</v>
      </c>
      <c r="B2256" s="136" t="s">
        <v>3212</v>
      </c>
      <c r="C2256" s="26">
        <v>3141</v>
      </c>
      <c r="D2256" s="26" t="s">
        <v>2234</v>
      </c>
      <c r="E2256" s="114">
        <f>814.3-0.91</f>
        <v>813.39</v>
      </c>
      <c r="F2256" s="114">
        <v>0</v>
      </c>
      <c r="G2256" s="114">
        <v>22.599999999999998</v>
      </c>
      <c r="H2256" s="114">
        <v>0</v>
      </c>
      <c r="I2256" s="114">
        <v>0</v>
      </c>
      <c r="J2256" s="91">
        <f t="shared" si="116"/>
        <v>835.99</v>
      </c>
      <c r="K2256" s="118" t="str">
        <f>IFERROR(VLOOKUP(C2256,'CEDARS School FRPL'!$C$4:$H$2393,6,FALSE),"No")</f>
        <v>Yes</v>
      </c>
      <c r="L2256" s="118" t="str">
        <f>VLOOKUP(A2256,'District Data'!$A$2:$P$321,14,FALSE)</f>
        <v>Yes</v>
      </c>
      <c r="M2256" s="120" t="str">
        <f>IFERROR(IF(AND(VLOOKUP(C2256,'Package 218'!$D:$D,1,FALSE)=C2256,VLOOKUP(C2256,'Package 218'!$D:$F,3,FALSE)="Yes",VLOOKUP(A2256,'District Data'!$A$2:$O$321,14,FALSE)="Yes"),"Yes","No"),"No")</f>
        <v>Yes</v>
      </c>
      <c r="N2256" s="23" t="str">
        <f t="shared" si="117"/>
        <v>Yes</v>
      </c>
      <c r="O2256" s="131" t="str">
        <f t="shared" si="118"/>
        <v>Yes</v>
      </c>
    </row>
    <row r="2257" spans="1:15" x14ac:dyDescent="0.25">
      <c r="A2257" s="136" t="s">
        <v>2231</v>
      </c>
      <c r="B2257" s="136" t="s">
        <v>3212</v>
      </c>
      <c r="C2257" s="26">
        <v>4022</v>
      </c>
      <c r="D2257" s="26" t="s">
        <v>2235</v>
      </c>
      <c r="E2257" s="114">
        <v>70.92</v>
      </c>
      <c r="F2257" s="114">
        <v>0</v>
      </c>
      <c r="G2257" s="114">
        <v>0</v>
      </c>
      <c r="H2257" s="114">
        <v>0</v>
      </c>
      <c r="I2257" s="114">
        <v>0</v>
      </c>
      <c r="J2257" s="91">
        <f t="shared" si="116"/>
        <v>70.92</v>
      </c>
      <c r="K2257" s="118" t="str">
        <f>IFERROR(VLOOKUP(C2257,'CEDARS School FRPL'!$C$4:$H$2393,6,FALSE),"No")</f>
        <v>Yes</v>
      </c>
      <c r="L2257" s="118" t="str">
        <f>VLOOKUP(A2257,'District Data'!$A$2:$P$321,14,FALSE)</f>
        <v>Yes</v>
      </c>
      <c r="M2257" s="120" t="str">
        <f>IFERROR(IF(AND(VLOOKUP(C2257,'Package 218'!$D:$D,1,FALSE)=C2257,VLOOKUP(C2257,'Package 218'!$D:$F,3,FALSE)="Yes",VLOOKUP(A2257,'District Data'!$A$2:$O$321,14,FALSE)="Yes"),"Yes","No"),"No")</f>
        <v>Yes</v>
      </c>
      <c r="N2257" s="23" t="str">
        <f t="shared" si="117"/>
        <v>Yes</v>
      </c>
      <c r="O2257" s="131" t="str">
        <f t="shared" si="118"/>
        <v>Yes</v>
      </c>
    </row>
    <row r="2258" spans="1:15" x14ac:dyDescent="0.25">
      <c r="A2258" s="136" t="s">
        <v>2231</v>
      </c>
      <c r="B2258" s="26" t="s">
        <v>3212</v>
      </c>
      <c r="C2258" s="26">
        <v>4518</v>
      </c>
      <c r="D2258" t="s">
        <v>292</v>
      </c>
      <c r="E2258" s="114">
        <v>381.9</v>
      </c>
      <c r="F2258" s="114">
        <v>0</v>
      </c>
      <c r="G2258" s="114">
        <v>0</v>
      </c>
      <c r="H2258" s="114">
        <v>0</v>
      </c>
      <c r="I2258" s="114">
        <v>0</v>
      </c>
      <c r="J2258" s="91">
        <f t="shared" si="116"/>
        <v>381.9</v>
      </c>
      <c r="K2258" s="118" t="str">
        <f>IFERROR(VLOOKUP(C2258,'CEDARS School FRPL'!$C$4:$H$2393,6,FALSE),"No")</f>
        <v>Yes</v>
      </c>
      <c r="L2258" s="118" t="str">
        <f>VLOOKUP(A2258,'District Data'!$A$2:$P$321,14,FALSE)</f>
        <v>Yes</v>
      </c>
      <c r="M2258" s="120" t="str">
        <f>IFERROR(IF(AND(VLOOKUP(C2258,'Package 218'!$D:$D,1,FALSE)=C2258,VLOOKUP(C2258,'Package 218'!$D:$F,3,FALSE)="Yes",VLOOKUP(A2258,'District Data'!$A$2:$O$321,14,FALSE)="Yes"),"Yes","No"),"No")</f>
        <v>Yes</v>
      </c>
      <c r="N2258" s="23" t="str">
        <f t="shared" si="117"/>
        <v>Yes</v>
      </c>
      <c r="O2258" s="131" t="str">
        <f t="shared" si="118"/>
        <v>Yes</v>
      </c>
    </row>
    <row r="2259" spans="1:15" x14ac:dyDescent="0.25">
      <c r="A2259" s="136" t="s">
        <v>2231</v>
      </c>
      <c r="B2259" s="136" t="s">
        <v>3212</v>
      </c>
      <c r="C2259" s="26">
        <v>5543</v>
      </c>
      <c r="D2259" s="26" t="s">
        <v>2851</v>
      </c>
      <c r="E2259" s="114">
        <v>382.6</v>
      </c>
      <c r="F2259" s="114">
        <v>0</v>
      </c>
      <c r="G2259" s="114">
        <v>0</v>
      </c>
      <c r="H2259" s="114">
        <v>0</v>
      </c>
      <c r="I2259" s="114">
        <v>0</v>
      </c>
      <c r="J2259" s="91">
        <f t="shared" si="116"/>
        <v>382.6</v>
      </c>
      <c r="K2259" s="118" t="str">
        <f>IFERROR(VLOOKUP(C2259,'CEDARS School FRPL'!$C$4:$H$2393,6,FALSE),"No")</f>
        <v>Yes</v>
      </c>
      <c r="L2259" s="118" t="str">
        <f>VLOOKUP(A2259,'District Data'!$A$2:$P$321,14,FALSE)</f>
        <v>Yes</v>
      </c>
      <c r="M2259" s="120" t="str">
        <f>IFERROR(IF(AND(VLOOKUP(C2259,'Package 218'!$D:$D,1,FALSE)=C2259,VLOOKUP(C2259,'Package 218'!$D:$F,3,FALSE)="Yes",VLOOKUP(A2259,'District Data'!$A$2:$O$321,14,FALSE)="Yes"),"Yes","No"),"No")</f>
        <v>Yes</v>
      </c>
      <c r="N2259" s="23" t="str">
        <f t="shared" si="117"/>
        <v>Yes</v>
      </c>
      <c r="O2259" s="131" t="str">
        <f t="shared" si="118"/>
        <v>Yes</v>
      </c>
    </row>
    <row r="2260" spans="1:15" x14ac:dyDescent="0.25">
      <c r="A2260" s="136" t="s">
        <v>2231</v>
      </c>
      <c r="B2260" s="136" t="s">
        <v>3212</v>
      </c>
      <c r="C2260" s="26">
        <v>5544</v>
      </c>
      <c r="D2260" s="26" t="s">
        <v>2619</v>
      </c>
      <c r="E2260" s="114">
        <v>293.89999999999998</v>
      </c>
      <c r="F2260" s="114">
        <v>85.1</v>
      </c>
      <c r="G2260" s="114">
        <v>0</v>
      </c>
      <c r="H2260" s="114">
        <v>0</v>
      </c>
      <c r="I2260" s="114">
        <v>0</v>
      </c>
      <c r="J2260" s="91">
        <f t="shared" si="116"/>
        <v>379</v>
      </c>
      <c r="K2260" s="118" t="str">
        <f>IFERROR(VLOOKUP(C2260,'CEDARS School FRPL'!$C$4:$H$2393,6,FALSE),"No")</f>
        <v>Yes</v>
      </c>
      <c r="L2260" s="118" t="str">
        <f>VLOOKUP(A2260,'District Data'!$A$2:$P$321,14,FALSE)</f>
        <v>Yes</v>
      </c>
      <c r="M2260" s="120" t="str">
        <f>IFERROR(IF(AND(VLOOKUP(C2260,'Package 218'!$D:$D,1,FALSE)=C2260,VLOOKUP(C2260,'Package 218'!$D:$F,3,FALSE)="Yes",VLOOKUP(A2260,'District Data'!$A$2:$O$321,14,FALSE)="Yes"),"Yes","No"),"No")</f>
        <v>Yes</v>
      </c>
      <c r="N2260" s="23" t="str">
        <f t="shared" si="117"/>
        <v>Yes</v>
      </c>
      <c r="O2260" s="131" t="str">
        <f t="shared" si="118"/>
        <v>Yes</v>
      </c>
    </row>
    <row r="2261" spans="1:15" x14ac:dyDescent="0.25">
      <c r="A2261" s="136" t="s">
        <v>2231</v>
      </c>
      <c r="B2261" s="136" t="s">
        <v>3212</v>
      </c>
      <c r="C2261" s="26">
        <v>5723</v>
      </c>
      <c r="D2261" s="26" t="s">
        <v>3301</v>
      </c>
      <c r="E2261" s="114">
        <f>4.17</f>
        <v>4.17</v>
      </c>
      <c r="F2261" s="114">
        <v>0</v>
      </c>
      <c r="G2261" s="114">
        <v>0</v>
      </c>
      <c r="H2261" s="114">
        <v>0</v>
      </c>
      <c r="I2261" s="114">
        <v>0</v>
      </c>
      <c r="J2261" s="91">
        <f t="shared" si="116"/>
        <v>4.17</v>
      </c>
      <c r="K2261" s="118" t="str">
        <f>IFERROR(VLOOKUP(C2261,'CEDARS School FRPL'!$C$4:$H$2393,6,FALSE),"No")</f>
        <v>Yes</v>
      </c>
      <c r="L2261" s="118" t="str">
        <f>VLOOKUP(A2261,'District Data'!$A$2:$P$321,14,FALSE)</f>
        <v>Yes</v>
      </c>
      <c r="M2261" s="120" t="str">
        <f>IFERROR(IF(AND(VLOOKUP(C2261,'Package 218'!$D:$D,1,FALSE)=C2261,VLOOKUP(C2261,'Package 218'!$D:$F,3,FALSE)="Yes",VLOOKUP(A2261,'District Data'!$A$2:$O$321,14,FALSE)="Yes"),"Yes","No"),"No")</f>
        <v>Yes</v>
      </c>
      <c r="N2261" s="23" t="str">
        <f t="shared" si="117"/>
        <v>Yes</v>
      </c>
      <c r="O2261" s="131" t="str">
        <f t="shared" si="118"/>
        <v>Yes</v>
      </c>
    </row>
    <row r="2262" spans="1:15" x14ac:dyDescent="0.25">
      <c r="A2262" s="26" t="s">
        <v>2231</v>
      </c>
      <c r="B2262" s="131" t="s">
        <v>3212</v>
      </c>
      <c r="C2262" s="26">
        <v>5724</v>
      </c>
      <c r="D2262" s="26" t="s">
        <v>3299</v>
      </c>
      <c r="E2262" s="114">
        <f>11</f>
        <v>11</v>
      </c>
      <c r="F2262" s="114">
        <v>0</v>
      </c>
      <c r="G2262" s="114">
        <v>0</v>
      </c>
      <c r="H2262" s="114">
        <v>0</v>
      </c>
      <c r="I2262" s="114">
        <v>0</v>
      </c>
      <c r="J2262" s="91">
        <f t="shared" si="116"/>
        <v>11</v>
      </c>
      <c r="K2262" s="118" t="str">
        <f>IFERROR(VLOOKUP(C2262,'CEDARS School FRPL'!$C$4:$H$2393,6,FALSE),"No")</f>
        <v>Yes</v>
      </c>
      <c r="L2262" s="118" t="str">
        <f>VLOOKUP(A2262,'District Data'!$A$2:$P$321,14,FALSE)</f>
        <v>Yes</v>
      </c>
      <c r="M2262" s="120" t="str">
        <f>IFERROR(IF(AND(VLOOKUP(C2262,'Package 218'!$D:$D,1,FALSE)=C2262,VLOOKUP(C2262,'Package 218'!$D:$F,3,FALSE)="Yes",VLOOKUP(A2262,'District Data'!$A$2:$O$321,14,FALSE)="Yes"),"Yes","No"),"No")</f>
        <v>Yes</v>
      </c>
      <c r="N2262" s="23" t="str">
        <f t="shared" si="117"/>
        <v>Yes</v>
      </c>
      <c r="O2262" s="131" t="str">
        <f t="shared" si="118"/>
        <v>Yes</v>
      </c>
    </row>
    <row r="2263" spans="1:15" x14ac:dyDescent="0.25">
      <c r="A2263" s="136" t="s">
        <v>2231</v>
      </c>
      <c r="B2263" s="136" t="s">
        <v>3212</v>
      </c>
      <c r="C2263" s="26">
        <v>5725</v>
      </c>
      <c r="D2263" s="26" t="s">
        <v>3300</v>
      </c>
      <c r="E2263" s="114">
        <v>41.5</v>
      </c>
      <c r="F2263" s="114">
        <v>0</v>
      </c>
      <c r="G2263" s="114">
        <v>0</v>
      </c>
      <c r="H2263" s="114">
        <v>0</v>
      </c>
      <c r="I2263" s="114">
        <v>0</v>
      </c>
      <c r="J2263" s="91">
        <f t="shared" si="116"/>
        <v>41.5</v>
      </c>
      <c r="K2263" s="118" t="str">
        <f>IFERROR(VLOOKUP(C2263,'CEDARS School FRPL'!$C$4:$H$2393,6,FALSE),"No")</f>
        <v>Yes</v>
      </c>
      <c r="L2263" s="118" t="str">
        <f>VLOOKUP(A2263,'District Data'!$A$2:$P$321,14,FALSE)</f>
        <v>Yes</v>
      </c>
      <c r="M2263" s="120" t="str">
        <f>IFERROR(IF(AND(VLOOKUP(C2263,'Package 218'!$D:$D,1,FALSE)=C2263,VLOOKUP(C2263,'Package 218'!$D:$F,3,FALSE)="Yes",VLOOKUP(A2263,'District Data'!$A$2:$O$321,14,FALSE)="Yes"),"Yes","No"),"No")</f>
        <v>Yes</v>
      </c>
      <c r="N2263" s="23" t="str">
        <f t="shared" si="117"/>
        <v>Yes</v>
      </c>
      <c r="O2263" s="131" t="str">
        <f t="shared" si="118"/>
        <v>Yes</v>
      </c>
    </row>
    <row r="2264" spans="1:15" x14ac:dyDescent="0.25">
      <c r="A2264" t="s">
        <v>2288</v>
      </c>
      <c r="B2264" t="s">
        <v>3220</v>
      </c>
      <c r="C2264" s="189">
        <v>2505</v>
      </c>
      <c r="D2264" t="s">
        <v>2289</v>
      </c>
      <c r="E2264" s="114">
        <v>438.94</v>
      </c>
      <c r="F2264" s="114">
        <v>0</v>
      </c>
      <c r="G2264" s="114">
        <v>0</v>
      </c>
      <c r="H2264" s="114">
        <v>0</v>
      </c>
      <c r="I2264" s="114">
        <v>0</v>
      </c>
      <c r="J2264" s="91">
        <f t="shared" si="116"/>
        <v>438.94</v>
      </c>
      <c r="K2264" s="118" t="str">
        <f>IFERROR(VLOOKUP(C2264,'CEDARS School FRPL'!$C$4:$H$2393,6,FALSE),"No")</f>
        <v>Yes</v>
      </c>
      <c r="L2264" s="118" t="str">
        <f>VLOOKUP(A2264,'District Data'!$A$2:$P$321,14,FALSE)</f>
        <v>Yes</v>
      </c>
      <c r="M2264" s="120" t="str">
        <f>IFERROR(IF(AND(VLOOKUP(C2264,'Package 218'!$D:$D,1,FALSE)=C2264,VLOOKUP(C2264,'Package 218'!$D:$F,3,FALSE)="Yes",VLOOKUP(A2264,'District Data'!$A$2:$O$321,14,FALSE)="Yes"),"Yes","No"),"No")</f>
        <v>Yes</v>
      </c>
      <c r="N2264" s="23" t="str">
        <f t="shared" si="117"/>
        <v>Yes</v>
      </c>
      <c r="O2264" s="131" t="str">
        <f t="shared" si="118"/>
        <v>Yes</v>
      </c>
    </row>
    <row r="2265" spans="1:15" x14ac:dyDescent="0.25">
      <c r="A2265" s="136" t="s">
        <v>2288</v>
      </c>
      <c r="B2265" s="136" t="s">
        <v>3220</v>
      </c>
      <c r="C2265" s="26">
        <v>2758</v>
      </c>
      <c r="D2265" s="26" t="s">
        <v>2290</v>
      </c>
      <c r="E2265" s="114">
        <v>246.2</v>
      </c>
      <c r="F2265" s="114">
        <v>0</v>
      </c>
      <c r="G2265" s="114">
        <v>0</v>
      </c>
      <c r="H2265" s="114">
        <v>0</v>
      </c>
      <c r="I2265" s="114">
        <v>0</v>
      </c>
      <c r="J2265" s="91">
        <f t="shared" si="116"/>
        <v>246.2</v>
      </c>
      <c r="K2265" s="118" t="str">
        <f>IFERROR(VLOOKUP(C2265,'CEDARS School FRPL'!$C$4:$H$2393,6,FALSE),"No")</f>
        <v>Yes</v>
      </c>
      <c r="L2265" s="118" t="str">
        <f>VLOOKUP(A2265,'District Data'!$A$2:$P$321,14,FALSE)</f>
        <v>Yes</v>
      </c>
      <c r="M2265" s="120" t="str">
        <f>IFERROR(IF(AND(VLOOKUP(C2265,'Package 218'!$D:$D,1,FALSE)=C2265,VLOOKUP(C2265,'Package 218'!$D:$F,3,FALSE)="Yes",VLOOKUP(A2265,'District Data'!$A$2:$O$321,14,FALSE)="Yes"),"Yes","No"),"No")</f>
        <v>Yes</v>
      </c>
      <c r="N2265" s="23" t="str">
        <f t="shared" si="117"/>
        <v>Yes</v>
      </c>
      <c r="O2265" s="131" t="str">
        <f t="shared" si="118"/>
        <v>Yes</v>
      </c>
    </row>
    <row r="2266" spans="1:15" x14ac:dyDescent="0.25">
      <c r="A2266" s="136" t="s">
        <v>2288</v>
      </c>
      <c r="B2266" s="136" t="s">
        <v>3220</v>
      </c>
      <c r="C2266" s="26">
        <v>2822</v>
      </c>
      <c r="D2266" s="26" t="s">
        <v>2291</v>
      </c>
      <c r="E2266" s="114">
        <v>379.16</v>
      </c>
      <c r="F2266" s="114">
        <v>0</v>
      </c>
      <c r="G2266" s="114">
        <v>0</v>
      </c>
      <c r="H2266" s="114">
        <v>0</v>
      </c>
      <c r="I2266" s="114">
        <v>0</v>
      </c>
      <c r="J2266" s="91">
        <f t="shared" si="116"/>
        <v>379.16</v>
      </c>
      <c r="K2266" s="118" t="str">
        <f>IFERROR(VLOOKUP(C2266,'CEDARS School FRPL'!$C$4:$H$2393,6,FALSE),"No")</f>
        <v>Yes</v>
      </c>
      <c r="L2266" s="118" t="str">
        <f>VLOOKUP(A2266,'District Data'!$A$2:$P$321,14,FALSE)</f>
        <v>Yes</v>
      </c>
      <c r="M2266" s="120" t="str">
        <f>IFERROR(IF(AND(VLOOKUP(C2266,'Package 218'!$D:$D,1,FALSE)=C2266,VLOOKUP(C2266,'Package 218'!$D:$F,3,FALSE)="Yes",VLOOKUP(A2266,'District Data'!$A$2:$O$321,14,FALSE)="Yes"),"Yes","No"),"No")</f>
        <v>Yes</v>
      </c>
      <c r="N2266" s="23" t="str">
        <f t="shared" si="117"/>
        <v>Yes</v>
      </c>
      <c r="O2266" s="131" t="str">
        <f t="shared" si="118"/>
        <v>Yes</v>
      </c>
    </row>
    <row r="2267" spans="1:15" x14ac:dyDescent="0.25">
      <c r="A2267" s="136" t="s">
        <v>2288</v>
      </c>
      <c r="B2267" s="136" t="s">
        <v>3220</v>
      </c>
      <c r="C2267" s="26">
        <v>3074</v>
      </c>
      <c r="D2267" s="26" t="s">
        <v>2285</v>
      </c>
      <c r="E2267" s="114">
        <v>1332.57</v>
      </c>
      <c r="F2267" s="114">
        <v>0</v>
      </c>
      <c r="G2267" s="114">
        <v>104.73</v>
      </c>
      <c r="H2267" s="114">
        <v>0</v>
      </c>
      <c r="I2267" s="114">
        <v>0</v>
      </c>
      <c r="J2267" s="91">
        <f t="shared" si="116"/>
        <v>1437.3</v>
      </c>
      <c r="K2267" s="118" t="str">
        <f>IFERROR(VLOOKUP(C2267,'CEDARS School FRPL'!$C$4:$H$2393,6,FALSE),"No")</f>
        <v>No</v>
      </c>
      <c r="L2267" s="118" t="str">
        <f>VLOOKUP(A2267,'District Data'!$A$2:$P$321,14,FALSE)</f>
        <v>Yes</v>
      </c>
      <c r="M2267" s="120" t="str">
        <f>IFERROR(IF(AND(VLOOKUP(C2267,'Package 218'!$D:$D,1,FALSE)=C2267,VLOOKUP(C2267,'Package 218'!$D:$F,3,FALSE)="Yes",VLOOKUP(A2267,'District Data'!$A$2:$O$321,14,FALSE)="Yes"),"Yes","No"),"No")</f>
        <v>No</v>
      </c>
      <c r="N2267" s="23" t="str">
        <f t="shared" si="117"/>
        <v>No</v>
      </c>
      <c r="O2267" s="131" t="str">
        <f t="shared" si="118"/>
        <v>No</v>
      </c>
    </row>
    <row r="2268" spans="1:15" x14ac:dyDescent="0.25">
      <c r="A2268" s="136" t="s">
        <v>2288</v>
      </c>
      <c r="B2268" s="136" t="s">
        <v>3220</v>
      </c>
      <c r="C2268" s="26">
        <v>3207</v>
      </c>
      <c r="D2268" s="26" t="s">
        <v>2292</v>
      </c>
      <c r="E2268" s="114">
        <v>499.82</v>
      </c>
      <c r="F2268" s="114">
        <v>0</v>
      </c>
      <c r="G2268" s="114">
        <v>0</v>
      </c>
      <c r="H2268" s="114">
        <v>0</v>
      </c>
      <c r="I2268" s="114">
        <v>0</v>
      </c>
      <c r="J2268" s="91">
        <f t="shared" si="116"/>
        <v>499.82</v>
      </c>
      <c r="K2268" s="118" t="str">
        <f>IFERROR(VLOOKUP(C2268,'CEDARS School FRPL'!$C$4:$H$2393,6,FALSE),"No")</f>
        <v>Yes</v>
      </c>
      <c r="L2268" s="118" t="str">
        <f>VLOOKUP(A2268,'District Data'!$A$2:$P$321,14,FALSE)</f>
        <v>Yes</v>
      </c>
      <c r="M2268" s="120" t="str">
        <f>IFERROR(IF(AND(VLOOKUP(C2268,'Package 218'!$D:$D,1,FALSE)=C2268,VLOOKUP(C2268,'Package 218'!$D:$F,3,FALSE)="Yes",VLOOKUP(A2268,'District Data'!$A$2:$O$321,14,FALSE)="Yes"),"Yes","No"),"No")</f>
        <v>Yes</v>
      </c>
      <c r="N2268" s="23" t="str">
        <f t="shared" si="117"/>
        <v>Yes</v>
      </c>
      <c r="O2268" s="131" t="str">
        <f t="shared" si="118"/>
        <v>Yes</v>
      </c>
    </row>
    <row r="2269" spans="1:15" x14ac:dyDescent="0.25">
      <c r="A2269" s="136" t="s">
        <v>2288</v>
      </c>
      <c r="B2269" s="136" t="s">
        <v>3220</v>
      </c>
      <c r="C2269" s="26">
        <v>3699</v>
      </c>
      <c r="D2269" s="26" t="s">
        <v>2293</v>
      </c>
      <c r="E2269" s="114">
        <v>427.54</v>
      </c>
      <c r="F2269" s="114">
        <v>29.61</v>
      </c>
      <c r="G2269" s="114">
        <v>0</v>
      </c>
      <c r="H2269" s="114">
        <v>0</v>
      </c>
      <c r="I2269" s="114">
        <v>0</v>
      </c>
      <c r="J2269" s="91">
        <f t="shared" si="116"/>
        <v>457.15000000000003</v>
      </c>
      <c r="K2269" s="118" t="str">
        <f>IFERROR(VLOOKUP(C2269,'CEDARS School FRPL'!$C$4:$H$2393,6,FALSE),"No")</f>
        <v>No</v>
      </c>
      <c r="L2269" s="118" t="str">
        <f>VLOOKUP(A2269,'District Data'!$A$2:$P$321,14,FALSE)</f>
        <v>Yes</v>
      </c>
      <c r="M2269" s="120" t="str">
        <f>IFERROR(IF(AND(VLOOKUP(C2269,'Package 218'!$D:$D,1,FALSE)=C2269,VLOOKUP(C2269,'Package 218'!$D:$F,3,FALSE)="Yes",VLOOKUP(A2269,'District Data'!$A$2:$O$321,14,FALSE)="Yes"),"Yes","No"),"No")</f>
        <v>No</v>
      </c>
      <c r="N2269" s="23" t="str">
        <f t="shared" si="117"/>
        <v>No</v>
      </c>
      <c r="O2269" s="131" t="str">
        <f t="shared" si="118"/>
        <v>No</v>
      </c>
    </row>
    <row r="2270" spans="1:15" x14ac:dyDescent="0.25">
      <c r="A2270" s="136" t="s">
        <v>2288</v>
      </c>
      <c r="B2270" s="136" t="s">
        <v>3220</v>
      </c>
      <c r="C2270" s="26">
        <v>4040</v>
      </c>
      <c r="D2270" s="26" t="s">
        <v>2294</v>
      </c>
      <c r="E2270" s="114">
        <v>1160.8399999999999</v>
      </c>
      <c r="F2270" s="114">
        <v>0</v>
      </c>
      <c r="G2270" s="114">
        <v>0</v>
      </c>
      <c r="H2270" s="114">
        <v>0</v>
      </c>
      <c r="I2270" s="114">
        <v>0</v>
      </c>
      <c r="J2270" s="91">
        <f t="shared" si="116"/>
        <v>1160.8399999999999</v>
      </c>
      <c r="K2270" s="118" t="str">
        <f>IFERROR(VLOOKUP(C2270,'CEDARS School FRPL'!$C$4:$H$2393,6,FALSE),"No")</f>
        <v>Yes</v>
      </c>
      <c r="L2270" s="118" t="str">
        <f>VLOOKUP(A2270,'District Data'!$A$2:$P$321,14,FALSE)</f>
        <v>Yes</v>
      </c>
      <c r="M2270" s="120" t="str">
        <f>IFERROR(IF(AND(VLOOKUP(C2270,'Package 218'!$D:$D,1,FALSE)=C2270,VLOOKUP(C2270,'Package 218'!$D:$F,3,FALSE)="Yes",VLOOKUP(A2270,'District Data'!$A$2:$O$321,14,FALSE)="Yes"),"Yes","No"),"No")</f>
        <v>Yes</v>
      </c>
      <c r="N2270" s="23" t="str">
        <f t="shared" si="117"/>
        <v>Yes</v>
      </c>
      <c r="O2270" s="131" t="str">
        <f t="shared" si="118"/>
        <v>Yes</v>
      </c>
    </row>
    <row r="2271" spans="1:15" x14ac:dyDescent="0.25">
      <c r="A2271" s="136" t="s">
        <v>2288</v>
      </c>
      <c r="B2271" s="136" t="s">
        <v>3220</v>
      </c>
      <c r="C2271" s="26">
        <v>4448</v>
      </c>
      <c r="D2271" s="26" t="s">
        <v>272</v>
      </c>
      <c r="E2271" s="114">
        <v>352.56</v>
      </c>
      <c r="F2271" s="114">
        <v>16.3</v>
      </c>
      <c r="G2271" s="114">
        <v>0</v>
      </c>
      <c r="H2271" s="114">
        <v>0</v>
      </c>
      <c r="I2271" s="114">
        <v>0</v>
      </c>
      <c r="J2271" s="91">
        <f t="shared" si="116"/>
        <v>368.86</v>
      </c>
      <c r="K2271" s="118" t="str">
        <f>IFERROR(VLOOKUP(C2271,'CEDARS School FRPL'!$C$4:$H$2393,6,FALSE),"No")</f>
        <v>No</v>
      </c>
      <c r="L2271" s="118" t="str">
        <f>VLOOKUP(A2271,'District Data'!$A$2:$P$321,14,FALSE)</f>
        <v>Yes</v>
      </c>
      <c r="M2271" s="120" t="str">
        <f>IFERROR(IF(AND(VLOOKUP(C2271,'Package 218'!$D:$D,1,FALSE)=C2271,VLOOKUP(C2271,'Package 218'!$D:$F,3,FALSE)="Yes",VLOOKUP(A2271,'District Data'!$A$2:$O$321,14,FALSE)="Yes"),"Yes","No"),"No")</f>
        <v>No</v>
      </c>
      <c r="N2271" s="23" t="str">
        <f t="shared" si="117"/>
        <v>No</v>
      </c>
      <c r="O2271" s="131" t="str">
        <f t="shared" si="118"/>
        <v>No</v>
      </c>
    </row>
    <row r="2272" spans="1:15" x14ac:dyDescent="0.25">
      <c r="A2272" s="136" t="s">
        <v>2288</v>
      </c>
      <c r="B2272" s="136" t="s">
        <v>3220</v>
      </c>
      <c r="C2272" s="26">
        <v>5504</v>
      </c>
      <c r="D2272" s="26" t="s">
        <v>2295</v>
      </c>
      <c r="E2272" s="114">
        <v>27.4</v>
      </c>
      <c r="F2272" s="114">
        <v>0</v>
      </c>
      <c r="G2272" s="114">
        <v>0</v>
      </c>
      <c r="H2272" s="114">
        <v>0</v>
      </c>
      <c r="I2272" s="114">
        <v>0</v>
      </c>
      <c r="J2272" s="91">
        <f t="shared" si="116"/>
        <v>27.4</v>
      </c>
      <c r="K2272" s="118" t="str">
        <f>IFERROR(VLOOKUP(C2272,'CEDARS School FRPL'!$C$4:$H$2393,6,FALSE),"No")</f>
        <v>Yes</v>
      </c>
      <c r="L2272" s="118" t="str">
        <f>VLOOKUP(A2272,'District Data'!$A$2:$P$321,14,FALSE)</f>
        <v>Yes</v>
      </c>
      <c r="M2272" s="120" t="str">
        <f>IFERROR(IF(AND(VLOOKUP(C2272,'Package 218'!$D:$D,1,FALSE)=C2272,VLOOKUP(C2272,'Package 218'!$D:$F,3,FALSE)="Yes",VLOOKUP(A2272,'District Data'!$A$2:$O$321,14,FALSE)="Yes"),"Yes","No"),"No")</f>
        <v>Yes</v>
      </c>
      <c r="N2272" s="23" t="str">
        <f t="shared" si="117"/>
        <v>Yes</v>
      </c>
      <c r="O2272" s="131" t="str">
        <f t="shared" si="118"/>
        <v>Yes</v>
      </c>
    </row>
    <row r="2273" spans="1:15" x14ac:dyDescent="0.25">
      <c r="A2273" s="136" t="s">
        <v>2288</v>
      </c>
      <c r="B2273" s="136" t="s">
        <v>3220</v>
      </c>
      <c r="C2273" s="26">
        <v>5505</v>
      </c>
      <c r="D2273" s="26" t="s">
        <v>2296</v>
      </c>
      <c r="E2273" s="114">
        <v>26.27</v>
      </c>
      <c r="F2273" s="114">
        <v>0</v>
      </c>
      <c r="G2273" s="114">
        <v>0</v>
      </c>
      <c r="H2273" s="114">
        <v>0</v>
      </c>
      <c r="I2273" s="114">
        <v>0</v>
      </c>
      <c r="J2273" s="91">
        <f t="shared" si="116"/>
        <v>26.27</v>
      </c>
      <c r="K2273" s="118" t="str">
        <f>IFERROR(VLOOKUP(C2273,'CEDARS School FRPL'!$C$4:$H$2393,6,FALSE),"No")</f>
        <v>No</v>
      </c>
      <c r="L2273" s="118" t="str">
        <f>VLOOKUP(A2273,'District Data'!$A$2:$P$321,14,FALSE)</f>
        <v>Yes</v>
      </c>
      <c r="M2273" s="120" t="str">
        <f>IFERROR(IF(AND(VLOOKUP(C2273,'Package 218'!$D:$D,1,FALSE)=C2273,VLOOKUP(C2273,'Package 218'!$D:$F,3,FALSE)="Yes",VLOOKUP(A2273,'District Data'!$A$2:$O$321,14,FALSE)="Yes"),"Yes","No"),"No")</f>
        <v>No</v>
      </c>
      <c r="N2273" s="23" t="str">
        <f t="shared" si="117"/>
        <v>No</v>
      </c>
      <c r="O2273" s="131" t="str">
        <f t="shared" si="118"/>
        <v>No</v>
      </c>
    </row>
    <row r="2274" spans="1:15" x14ac:dyDescent="0.25">
      <c r="A2274" s="136" t="s">
        <v>2288</v>
      </c>
      <c r="B2274" s="136" t="s">
        <v>3220</v>
      </c>
      <c r="C2274" s="26">
        <v>5506</v>
      </c>
      <c r="D2274" s="26" t="s">
        <v>2297</v>
      </c>
      <c r="E2274" s="114">
        <v>154.47999999999999</v>
      </c>
      <c r="F2274" s="114">
        <v>0</v>
      </c>
      <c r="G2274" s="114">
        <v>0</v>
      </c>
      <c r="H2274" s="114">
        <v>0</v>
      </c>
      <c r="I2274" s="114">
        <v>0</v>
      </c>
      <c r="J2274" s="91">
        <f t="shared" si="116"/>
        <v>154.47999999999999</v>
      </c>
      <c r="K2274" s="118" t="str">
        <f>IFERROR(VLOOKUP(C2274,'CEDARS School FRPL'!$C$4:$H$2393,6,FALSE),"No")</f>
        <v>No</v>
      </c>
      <c r="L2274" s="118" t="str">
        <f>VLOOKUP(A2274,'District Data'!$A$2:$P$321,14,FALSE)</f>
        <v>Yes</v>
      </c>
      <c r="M2274" s="120" t="str">
        <f>IFERROR(IF(AND(VLOOKUP(C2274,'Package 218'!$D:$D,1,FALSE)=C2274,VLOOKUP(C2274,'Package 218'!$D:$F,3,FALSE)="Yes",VLOOKUP(A2274,'District Data'!$A$2:$O$321,14,FALSE)="Yes"),"Yes","No"),"No")</f>
        <v>No</v>
      </c>
      <c r="N2274" s="23" t="str">
        <f t="shared" si="117"/>
        <v>No</v>
      </c>
      <c r="O2274" s="131" t="str">
        <f t="shared" si="118"/>
        <v>No</v>
      </c>
    </row>
    <row r="2275" spans="1:15" x14ac:dyDescent="0.25">
      <c r="A2275" s="136" t="s">
        <v>2288</v>
      </c>
      <c r="B2275" s="136" t="s">
        <v>3220</v>
      </c>
      <c r="C2275" s="26">
        <v>5620</v>
      </c>
      <c r="D2275" s="26" t="s">
        <v>2853</v>
      </c>
      <c r="E2275" s="114">
        <v>12.85</v>
      </c>
      <c r="F2275" s="114">
        <v>0</v>
      </c>
      <c r="G2275" s="114">
        <v>0</v>
      </c>
      <c r="H2275" s="114">
        <v>0</v>
      </c>
      <c r="I2275" s="114">
        <v>0</v>
      </c>
      <c r="J2275" s="91">
        <f t="shared" si="116"/>
        <v>12.85</v>
      </c>
      <c r="K2275" s="118" t="str">
        <f>IFERROR(VLOOKUP(C2275,'CEDARS School FRPL'!$C$4:$H$2393,6,FALSE),"No")</f>
        <v>No</v>
      </c>
      <c r="L2275" s="118" t="str">
        <f>VLOOKUP(A2275,'District Data'!$A$2:$P$321,14,FALSE)</f>
        <v>Yes</v>
      </c>
      <c r="M2275" s="120" t="str">
        <f>IFERROR(IF(AND(VLOOKUP(C2275,'Package 218'!$D:$D,1,FALSE)=C2275,VLOOKUP(C2275,'Package 218'!$D:$F,3,FALSE)="Yes",VLOOKUP(A2275,'District Data'!$A$2:$O$321,14,FALSE)="Yes"),"Yes","No"),"No")</f>
        <v>No</v>
      </c>
      <c r="N2275" s="23" t="str">
        <f t="shared" si="117"/>
        <v>No</v>
      </c>
      <c r="O2275" s="131" t="str">
        <f t="shared" si="118"/>
        <v>No</v>
      </c>
    </row>
    <row r="2276" spans="1:15" x14ac:dyDescent="0.25">
      <c r="A2276" s="136" t="s">
        <v>2288</v>
      </c>
      <c r="B2276" s="136" t="s">
        <v>3220</v>
      </c>
      <c r="C2276" s="26">
        <v>5699</v>
      </c>
      <c r="D2276" s="26" t="s">
        <v>2913</v>
      </c>
      <c r="E2276" s="114">
        <v>185.7</v>
      </c>
      <c r="F2276" s="114">
        <v>0</v>
      </c>
      <c r="G2276" s="114">
        <v>0</v>
      </c>
      <c r="H2276" s="114">
        <v>0</v>
      </c>
      <c r="I2276" s="114">
        <v>0</v>
      </c>
      <c r="J2276" s="91">
        <f t="shared" si="116"/>
        <v>185.7</v>
      </c>
      <c r="K2276" s="118" t="str">
        <f>IFERROR(VLOOKUP(C2276,'CEDARS School FRPL'!$C$4:$H$2393,6,FALSE),"No")</f>
        <v>Yes</v>
      </c>
      <c r="L2276" s="118" t="str">
        <f>VLOOKUP(A2276,'District Data'!$A$2:$P$321,14,FALSE)</f>
        <v>Yes</v>
      </c>
      <c r="M2276" s="120" t="str">
        <f>IFERROR(IF(AND(VLOOKUP(C2276,'Package 218'!$D:$D,1,FALSE)=C2276,VLOOKUP(C2276,'Package 218'!$D:$F,3,FALSE)="Yes",VLOOKUP(A2276,'District Data'!$A$2:$O$321,14,FALSE)="Yes"),"Yes","No"),"No")</f>
        <v>Yes</v>
      </c>
      <c r="N2276" s="23" t="str">
        <f t="shared" si="117"/>
        <v>Yes</v>
      </c>
      <c r="O2276" s="131" t="str">
        <f t="shared" si="118"/>
        <v>Yes</v>
      </c>
    </row>
    <row r="2277" spans="1:15" x14ac:dyDescent="0.25">
      <c r="A2277" s="136" t="s">
        <v>1203</v>
      </c>
      <c r="B2277" s="136" t="s">
        <v>3065</v>
      </c>
      <c r="C2277" s="26">
        <v>2389</v>
      </c>
      <c r="D2277" s="26" t="s">
        <v>1204</v>
      </c>
      <c r="E2277" s="114">
        <v>126.7</v>
      </c>
      <c r="F2277" s="114">
        <v>0</v>
      </c>
      <c r="G2277" s="114">
        <v>0</v>
      </c>
      <c r="H2277" s="114">
        <v>0</v>
      </c>
      <c r="I2277" s="114">
        <v>0</v>
      </c>
      <c r="J2277" s="91">
        <f t="shared" si="116"/>
        <v>126.7</v>
      </c>
      <c r="K2277" s="118" t="str">
        <f>IFERROR(VLOOKUP(C2277,'CEDARS School FRPL'!$C$4:$H$2393,6,FALSE),"No")</f>
        <v>Yes</v>
      </c>
      <c r="L2277" s="118" t="str">
        <f>VLOOKUP(A2277,'District Data'!$A$2:$P$321,14,FALSE)</f>
        <v>Yes</v>
      </c>
      <c r="M2277" s="120" t="str">
        <f>IFERROR(IF(AND(VLOOKUP(C2277,'Package 218'!$D:$D,1,FALSE)=C2277,VLOOKUP(C2277,'Package 218'!$D:$F,3,FALSE)="Yes",VLOOKUP(A2277,'District Data'!$A$2:$O$321,14,FALSE)="Yes"),"Yes","No"),"No")</f>
        <v>Yes</v>
      </c>
      <c r="N2277" s="23" t="str">
        <f t="shared" si="117"/>
        <v>Yes</v>
      </c>
      <c r="O2277" s="131" t="str">
        <f t="shared" si="118"/>
        <v>Yes</v>
      </c>
    </row>
    <row r="2278" spans="1:15" x14ac:dyDescent="0.25">
      <c r="A2278" s="136" t="s">
        <v>1203</v>
      </c>
      <c r="B2278" s="136" t="s">
        <v>3065</v>
      </c>
      <c r="C2278" s="26">
        <v>2506</v>
      </c>
      <c r="D2278" s="26" t="s">
        <v>1205</v>
      </c>
      <c r="E2278" s="114">
        <v>467.1</v>
      </c>
      <c r="F2278" s="114">
        <v>0</v>
      </c>
      <c r="G2278" s="114">
        <v>0</v>
      </c>
      <c r="H2278" s="114">
        <v>0</v>
      </c>
      <c r="I2278" s="114">
        <v>0</v>
      </c>
      <c r="J2278" s="91">
        <f t="shared" si="116"/>
        <v>467.1</v>
      </c>
      <c r="K2278" s="118" t="str">
        <f>IFERROR(VLOOKUP(C2278,'CEDARS School FRPL'!$C$4:$H$2393,6,FALSE),"No")</f>
        <v>Yes</v>
      </c>
      <c r="L2278" s="118" t="str">
        <f>VLOOKUP(A2278,'District Data'!$A$2:$P$321,14,FALSE)</f>
        <v>Yes</v>
      </c>
      <c r="M2278" s="120" t="str">
        <f>IFERROR(IF(AND(VLOOKUP(C2278,'Package 218'!$D:$D,1,FALSE)=C2278,VLOOKUP(C2278,'Package 218'!$D:$F,3,FALSE)="Yes",VLOOKUP(A2278,'District Data'!$A$2:$O$321,14,FALSE)="Yes"),"Yes","No"),"No")</f>
        <v>Yes</v>
      </c>
      <c r="N2278" s="23" t="str">
        <f t="shared" si="117"/>
        <v>Yes</v>
      </c>
      <c r="O2278" s="131" t="str">
        <f t="shared" si="118"/>
        <v>Yes</v>
      </c>
    </row>
    <row r="2279" spans="1:15" x14ac:dyDescent="0.25">
      <c r="A2279" s="136" t="s">
        <v>1203</v>
      </c>
      <c r="B2279" s="136" t="s">
        <v>3065</v>
      </c>
      <c r="C2279" s="26">
        <v>2532</v>
      </c>
      <c r="D2279" s="26" t="s">
        <v>1206</v>
      </c>
      <c r="E2279" s="114">
        <v>263.60000000000002</v>
      </c>
      <c r="F2279" s="114">
        <v>0</v>
      </c>
      <c r="G2279" s="114">
        <v>0</v>
      </c>
      <c r="H2279" s="114">
        <v>13.2</v>
      </c>
      <c r="I2279" s="114">
        <v>0</v>
      </c>
      <c r="J2279" s="91">
        <f t="shared" si="116"/>
        <v>276.8</v>
      </c>
      <c r="K2279" s="118" t="str">
        <f>IFERROR(VLOOKUP(C2279,'CEDARS School FRPL'!$C$4:$H$2393,6,FALSE),"No")</f>
        <v>Yes</v>
      </c>
      <c r="L2279" s="118" t="str">
        <f>VLOOKUP(A2279,'District Data'!$A$2:$P$321,14,FALSE)</f>
        <v>Yes</v>
      </c>
      <c r="M2279" s="120" t="str">
        <f>IFERROR(IF(AND(VLOOKUP(C2279,'Package 218'!$D:$D,1,FALSE)=C2279,VLOOKUP(C2279,'Package 218'!$D:$F,3,FALSE)="Yes",VLOOKUP(A2279,'District Data'!$A$2:$O$321,14,FALSE)="Yes"),"Yes","No"),"No")</f>
        <v>Yes</v>
      </c>
      <c r="N2279" s="23" t="str">
        <f t="shared" si="117"/>
        <v>Yes</v>
      </c>
      <c r="O2279" s="131" t="str">
        <f t="shared" si="118"/>
        <v>Yes</v>
      </c>
    </row>
    <row r="2280" spans="1:15" x14ac:dyDescent="0.25">
      <c r="A2280" t="s">
        <v>2624</v>
      </c>
      <c r="B2280" t="s">
        <v>2625</v>
      </c>
      <c r="C2280" s="189">
        <v>5550</v>
      </c>
      <c r="D2280" t="s">
        <v>3306</v>
      </c>
      <c r="E2280" s="114">
        <v>138.6</v>
      </c>
      <c r="F2280" s="114">
        <v>0</v>
      </c>
      <c r="G2280" s="114">
        <v>0</v>
      </c>
      <c r="H2280" s="114">
        <v>0</v>
      </c>
      <c r="I2280" s="114">
        <v>0</v>
      </c>
      <c r="J2280" s="91">
        <f t="shared" si="116"/>
        <v>138.6</v>
      </c>
      <c r="K2280" s="118" t="str">
        <f>IFERROR(VLOOKUP(C2280,'CEDARS School FRPL'!$C$4:$H$2393,6,FALSE),"No")</f>
        <v>No</v>
      </c>
      <c r="L2280" s="118" t="str">
        <f>VLOOKUP(A2280,'District Data'!$A$2:$P$321,14,FALSE)</f>
        <v>No</v>
      </c>
      <c r="M2280" s="120" t="str">
        <f>IFERROR(IF(AND(VLOOKUP(C2280,'Package 218'!$D:$D,1,FALSE)=C2280,VLOOKUP(C2280,'Package 218'!$D:$F,3,FALSE)="Yes",VLOOKUP(A2280,'District Data'!$A$2:$O$321,14,FALSE)="Yes"),"Yes","No"),"No")</f>
        <v>No</v>
      </c>
      <c r="N2280" s="23" t="str">
        <f t="shared" si="117"/>
        <v>No</v>
      </c>
      <c r="O2280" s="131" t="str">
        <f t="shared" si="118"/>
        <v>No</v>
      </c>
    </row>
    <row r="2281" spans="1:15" x14ac:dyDescent="0.25">
      <c r="A2281" s="136" t="s">
        <v>1475</v>
      </c>
      <c r="B2281" s="136" t="s">
        <v>3106</v>
      </c>
      <c r="C2281" s="26">
        <v>5528</v>
      </c>
      <c r="D2281" s="26" t="s">
        <v>506</v>
      </c>
      <c r="E2281" s="114">
        <v>0</v>
      </c>
      <c r="F2281" s="114">
        <v>16.170000000000002</v>
      </c>
      <c r="G2281" s="114">
        <v>0</v>
      </c>
      <c r="H2281" s="114">
        <v>0</v>
      </c>
      <c r="I2281" s="114">
        <v>0</v>
      </c>
      <c r="J2281" s="91">
        <f t="shared" si="116"/>
        <v>16.170000000000002</v>
      </c>
      <c r="K2281" s="118" t="str">
        <f>IFERROR(VLOOKUP(C2281,'CEDARS School FRPL'!$C$4:$H$2393,6,FALSE),"No")</f>
        <v>Yes</v>
      </c>
      <c r="L2281" s="118" t="str">
        <f>VLOOKUP(A2281,'District Data'!$A$2:$P$321,14,FALSE)</f>
        <v>Yes</v>
      </c>
      <c r="M2281" s="120" t="str">
        <f>IFERROR(IF(AND(VLOOKUP(C2281,'Package 218'!$D:$D,1,FALSE)=C2281,VLOOKUP(C2281,'Package 218'!$D:$F,3,FALSE)="Yes",VLOOKUP(A2281,'District Data'!$A$2:$O$321,14,FALSE)="Yes"),"Yes","No"),"No")</f>
        <v>Yes</v>
      </c>
      <c r="N2281" s="23" t="str">
        <f t="shared" si="117"/>
        <v>Yes</v>
      </c>
      <c r="O2281" s="131" t="str">
        <f t="shared" si="118"/>
        <v>Yes</v>
      </c>
    </row>
    <row r="2282" spans="1:15" x14ac:dyDescent="0.25">
      <c r="A2282" s="136" t="s">
        <v>1475</v>
      </c>
      <c r="B2282" s="136" t="s">
        <v>3106</v>
      </c>
      <c r="C2282" s="26">
        <v>5634</v>
      </c>
      <c r="D2282" s="26" t="s">
        <v>3107</v>
      </c>
      <c r="E2282" s="114">
        <v>0</v>
      </c>
      <c r="F2282" s="114">
        <v>0</v>
      </c>
      <c r="G2282" s="114">
        <v>0</v>
      </c>
      <c r="H2282" s="114">
        <v>27.1</v>
      </c>
      <c r="I2282" s="114">
        <v>0</v>
      </c>
      <c r="J2282" s="91">
        <f t="shared" si="116"/>
        <v>27.1</v>
      </c>
      <c r="K2282" s="118" t="str">
        <f>IFERROR(VLOOKUP(C2282,'CEDARS School FRPL'!$C$4:$H$2393,6,FALSE),"No")</f>
        <v>Yes</v>
      </c>
      <c r="L2282" s="118" t="str">
        <f>VLOOKUP(A2282,'District Data'!$A$2:$P$321,14,FALSE)</f>
        <v>Yes</v>
      </c>
      <c r="M2282" s="120" t="str">
        <f>IFERROR(IF(AND(VLOOKUP(C2282,'Package 218'!$D:$D,1,FALSE)=C2282,VLOOKUP(C2282,'Package 218'!$D:$F,3,FALSE)="Yes",VLOOKUP(A2282,'District Data'!$A$2:$O$321,14,FALSE)="Yes"),"Yes","No"),"No")</f>
        <v>Yes</v>
      </c>
      <c r="N2282" s="23" t="str">
        <f t="shared" si="117"/>
        <v>Yes</v>
      </c>
      <c r="O2282" s="131" t="str">
        <f t="shared" si="118"/>
        <v>Yes</v>
      </c>
    </row>
    <row r="2283" spans="1:15" x14ac:dyDescent="0.25">
      <c r="A2283" s="136" t="s">
        <v>344</v>
      </c>
      <c r="B2283" s="136" t="s">
        <v>2949</v>
      </c>
      <c r="C2283" s="26">
        <v>5413</v>
      </c>
      <c r="D2283" s="26" t="s">
        <v>352</v>
      </c>
      <c r="E2283" s="114">
        <v>0</v>
      </c>
      <c r="F2283" s="114">
        <v>0</v>
      </c>
      <c r="G2283" s="114">
        <v>0</v>
      </c>
      <c r="H2283" s="114">
        <v>13.4</v>
      </c>
      <c r="I2283" s="114">
        <v>0</v>
      </c>
      <c r="J2283" s="91">
        <f t="shared" si="116"/>
        <v>13.4</v>
      </c>
      <c r="K2283" s="118" t="str">
        <f>IFERROR(VLOOKUP(C2283,'CEDARS School FRPL'!$C$4:$H$2393,6,FALSE),"No")</f>
        <v>Yes</v>
      </c>
      <c r="L2283" s="118" t="str">
        <f>VLOOKUP(A2283,'District Data'!$A$2:$P$321,14,FALSE)</f>
        <v>Yes</v>
      </c>
      <c r="M2283" s="120" t="str">
        <f>IFERROR(IF(AND(VLOOKUP(C2283,'Package 218'!$D:$D,1,FALSE)=C2283,VLOOKUP(C2283,'Package 218'!$D:$F,3,FALSE)="Yes",VLOOKUP(A2283,'District Data'!$A$2:$O$321,14,FALSE)="Yes"),"Yes","No"),"No")</f>
        <v>Yes</v>
      </c>
      <c r="N2283" s="23" t="str">
        <f t="shared" si="117"/>
        <v>Yes</v>
      </c>
      <c r="O2283" s="131" t="str">
        <f t="shared" si="118"/>
        <v>Yes</v>
      </c>
    </row>
    <row r="2284" spans="1:15" x14ac:dyDescent="0.25">
      <c r="A2284" s="136" t="s">
        <v>883</v>
      </c>
      <c r="B2284" s="136" t="s">
        <v>3025</v>
      </c>
      <c r="C2284" s="26">
        <v>2000</v>
      </c>
      <c r="D2284" s="26" t="s">
        <v>3509</v>
      </c>
      <c r="E2284" s="114">
        <v>0</v>
      </c>
      <c r="F2284" s="114">
        <v>0</v>
      </c>
      <c r="G2284" s="114">
        <v>0</v>
      </c>
      <c r="H2284" s="114">
        <v>0</v>
      </c>
      <c r="I2284" s="114">
        <v>0</v>
      </c>
      <c r="J2284" s="91">
        <f t="shared" si="116"/>
        <v>0</v>
      </c>
      <c r="K2284" s="118" t="str">
        <f>IFERROR(VLOOKUP(C2284,'CEDARS School FRPL'!$C$4:$H$2393,6,FALSE),"No")</f>
        <v>No</v>
      </c>
      <c r="L2284" s="118" t="str">
        <f>VLOOKUP(A2284,'District Data'!$A$2:$P$321,14,FALSE)</f>
        <v>Yes</v>
      </c>
      <c r="M2284" s="120" t="str">
        <f>IFERROR(IF(AND(VLOOKUP(C2284,'Package 218'!$D:$D,1,FALSE)=C2284,VLOOKUP(C2284,'Package 218'!$D:$F,3,FALSE)="Yes",VLOOKUP(A2284,'District Data'!$A$2:$O$321,14,FALSE)="Yes"),"Yes","No"),"No")</f>
        <v>No</v>
      </c>
      <c r="N2284" s="23" t="str">
        <f t="shared" si="117"/>
        <v>No</v>
      </c>
      <c r="O2284" s="131" t="str">
        <f t="shared" si="118"/>
        <v>No</v>
      </c>
    </row>
    <row r="2285" spans="1:15" x14ac:dyDescent="0.25">
      <c r="A2285" s="136" t="s">
        <v>1557</v>
      </c>
      <c r="B2285" s="136" t="s">
        <v>3125</v>
      </c>
      <c r="C2285" s="26">
        <v>5537</v>
      </c>
      <c r="D2285" s="26" t="s">
        <v>2825</v>
      </c>
      <c r="E2285" s="114">
        <v>0</v>
      </c>
      <c r="F2285" s="114">
        <v>0</v>
      </c>
      <c r="G2285" s="114">
        <v>0</v>
      </c>
      <c r="H2285" s="114">
        <v>45.3</v>
      </c>
      <c r="I2285" s="114">
        <v>0</v>
      </c>
      <c r="J2285" s="91">
        <f t="shared" si="116"/>
        <v>45.3</v>
      </c>
      <c r="K2285" s="118" t="str">
        <f>IFERROR(VLOOKUP(C2285,'CEDARS School FRPL'!$C$4:$H$2393,6,FALSE),"No")</f>
        <v>Yes</v>
      </c>
      <c r="L2285" s="118" t="str">
        <f>VLOOKUP(A2285,'District Data'!$A$2:$P$321,14,FALSE)</f>
        <v>Yes</v>
      </c>
      <c r="M2285" s="120" t="str">
        <f>IFERROR(IF(AND(VLOOKUP(C2285,'Package 218'!$D:$D,1,FALSE)=C2285,VLOOKUP(C2285,'Package 218'!$D:$F,3,FALSE)="Yes",VLOOKUP(A2285,'District Data'!$A$2:$O$321,14,FALSE)="Yes"),"Yes","No"),"No")</f>
        <v>Yes</v>
      </c>
      <c r="N2285" s="23" t="str">
        <f t="shared" si="117"/>
        <v>Yes</v>
      </c>
      <c r="O2285" s="131" t="str">
        <f t="shared" si="118"/>
        <v>Yes</v>
      </c>
    </row>
    <row r="2286" spans="1:15" x14ac:dyDescent="0.25">
      <c r="A2286" s="136" t="s">
        <v>979</v>
      </c>
      <c r="B2286" s="136" t="s">
        <v>3034</v>
      </c>
      <c r="C2286" s="26">
        <v>1675</v>
      </c>
      <c r="D2286" s="26" t="s">
        <v>3512</v>
      </c>
      <c r="E2286" s="114">
        <v>0</v>
      </c>
      <c r="F2286" s="114">
        <v>0</v>
      </c>
      <c r="G2286" s="114">
        <v>0</v>
      </c>
      <c r="H2286" s="114">
        <v>0</v>
      </c>
      <c r="I2286" s="114">
        <v>0</v>
      </c>
      <c r="J2286" s="91">
        <f t="shared" si="116"/>
        <v>0</v>
      </c>
      <c r="K2286" s="118" t="str">
        <f>IFERROR(VLOOKUP(C2286,'CEDARS School FRPL'!$C$4:$H$2393,6,FALSE),"No")</f>
        <v>No</v>
      </c>
      <c r="L2286" s="118" t="str">
        <f>VLOOKUP(A2286,'District Data'!$A$2:$P$321,14,FALSE)</f>
        <v>Yes</v>
      </c>
      <c r="M2286" s="120" t="str">
        <f>IFERROR(IF(AND(VLOOKUP(C2286,'Package 218'!$D:$D,1,FALSE)=C2286,VLOOKUP(C2286,'Package 218'!$D:$F,3,FALSE)="Yes",VLOOKUP(A2286,'District Data'!$A$2:$O$321,14,FALSE)="Yes"),"Yes","No"),"No")</f>
        <v>No</v>
      </c>
      <c r="N2286" s="23" t="str">
        <f t="shared" si="117"/>
        <v>No</v>
      </c>
      <c r="O2286" s="131" t="str">
        <f t="shared" si="118"/>
        <v>No</v>
      </c>
    </row>
    <row r="2287" spans="1:15" x14ac:dyDescent="0.25">
      <c r="A2287" s="136" t="s">
        <v>2264</v>
      </c>
      <c r="B2287" s="136" t="s">
        <v>3218</v>
      </c>
      <c r="C2287" s="26">
        <v>5316</v>
      </c>
      <c r="D2287" s="26" t="s">
        <v>2275</v>
      </c>
      <c r="E2287" s="114">
        <v>0</v>
      </c>
      <c r="F2287" s="114">
        <v>0</v>
      </c>
      <c r="G2287" s="114">
        <v>0.63</v>
      </c>
      <c r="H2287" s="114">
        <v>90.82</v>
      </c>
      <c r="I2287" s="114">
        <v>0</v>
      </c>
      <c r="J2287" s="91">
        <f t="shared" si="116"/>
        <v>91.449999999999989</v>
      </c>
      <c r="K2287" s="118" t="str">
        <f>IFERROR(VLOOKUP(C2287,'CEDARS School FRPL'!$C$4:$H$2393,6,FALSE),"No")</f>
        <v>Yes</v>
      </c>
      <c r="L2287" s="118" t="str">
        <f>VLOOKUP(A2287,'District Data'!$A$2:$P$321,14,FALSE)</f>
        <v>Yes</v>
      </c>
      <c r="M2287" s="120" t="str">
        <f>IFERROR(IF(AND(VLOOKUP(C2287,'Package 218'!$D:$D,1,FALSE)=C2287,VLOOKUP(C2287,'Package 218'!$D:$F,3,FALSE)="Yes",VLOOKUP(A2287,'District Data'!$A$2:$O$321,14,FALSE)="Yes"),"Yes","No"),"No")</f>
        <v>Yes</v>
      </c>
      <c r="N2287" s="23" t="str">
        <f t="shared" si="117"/>
        <v>Yes</v>
      </c>
      <c r="O2287" s="131" t="str">
        <f t="shared" si="118"/>
        <v>Yes</v>
      </c>
    </row>
    <row r="2288" spans="1:15" x14ac:dyDescent="0.25">
      <c r="A2288" s="136" t="s">
        <v>1541</v>
      </c>
      <c r="B2288" s="136" t="s">
        <v>3119</v>
      </c>
      <c r="C2288" s="26">
        <v>1897</v>
      </c>
      <c r="D2288" s="26" t="s">
        <v>2809</v>
      </c>
      <c r="E2288" s="114">
        <v>0</v>
      </c>
      <c r="F2288" s="114">
        <v>0</v>
      </c>
      <c r="G2288" s="114">
        <v>0</v>
      </c>
      <c r="H2288" s="114">
        <v>0</v>
      </c>
      <c r="I2288" s="114">
        <v>0</v>
      </c>
      <c r="J2288" s="91">
        <f t="shared" si="116"/>
        <v>0</v>
      </c>
      <c r="K2288" s="118" t="str">
        <f>IFERROR(VLOOKUP(C2288,'CEDARS School FRPL'!$C$4:$H$2393,6,FALSE),"No")</f>
        <v>No</v>
      </c>
      <c r="L2288" s="118" t="str">
        <f>VLOOKUP(A2288,'District Data'!$A$2:$P$321,14,FALSE)</f>
        <v>Yes</v>
      </c>
      <c r="M2288" s="120" t="str">
        <f>IFERROR(IF(AND(VLOOKUP(C2288,'Package 218'!$D:$D,1,FALSE)=C2288,VLOOKUP(C2288,'Package 218'!$D:$F,3,FALSE)="Yes",VLOOKUP(A2288,'District Data'!$A$2:$O$321,14,FALSE)="Yes"),"Yes","No"),"No")</f>
        <v>No</v>
      </c>
      <c r="N2288" s="23" t="str">
        <f t="shared" si="117"/>
        <v>No</v>
      </c>
      <c r="O2288" s="131" t="str">
        <f t="shared" si="118"/>
        <v>No</v>
      </c>
    </row>
    <row r="2289" spans="1:15" x14ac:dyDescent="0.25">
      <c r="A2289" s="136" t="s">
        <v>242</v>
      </c>
      <c r="B2289" s="136" t="s">
        <v>2936</v>
      </c>
      <c r="C2289" s="26">
        <v>1787</v>
      </c>
      <c r="D2289" s="26" t="s">
        <v>3492</v>
      </c>
      <c r="E2289" s="114">
        <v>0</v>
      </c>
      <c r="F2289" s="114">
        <v>0</v>
      </c>
      <c r="G2289" s="114">
        <v>0</v>
      </c>
      <c r="H2289" s="114">
        <v>0</v>
      </c>
      <c r="I2289" s="114">
        <v>0</v>
      </c>
      <c r="J2289" s="91">
        <f t="shared" si="116"/>
        <v>0</v>
      </c>
      <c r="K2289" s="118" t="str">
        <f>IFERROR(VLOOKUP(C2289,'CEDARS School FRPL'!$C$4:$H$2393,6,FALSE),"No")</f>
        <v>No</v>
      </c>
      <c r="L2289" s="118" t="str">
        <f>VLOOKUP(A2289,'District Data'!$A$2:$P$321,14,FALSE)</f>
        <v>Yes</v>
      </c>
      <c r="M2289" s="120" t="str">
        <f>IFERROR(IF(AND(VLOOKUP(C2289,'Package 218'!$D:$D,1,FALSE)=C2289,VLOOKUP(C2289,'Package 218'!$D:$F,3,FALSE)="Yes",VLOOKUP(A2289,'District Data'!$A$2:$O$321,14,FALSE)="Yes"),"Yes","No"),"No")</f>
        <v>No</v>
      </c>
      <c r="N2289" s="23" t="str">
        <f t="shared" si="117"/>
        <v>No</v>
      </c>
      <c r="O2289" s="131" t="str">
        <f t="shared" si="118"/>
        <v>No</v>
      </c>
    </row>
    <row r="2290" spans="1:15" x14ac:dyDescent="0.25">
      <c r="A2290" s="136" t="s">
        <v>1594</v>
      </c>
      <c r="B2290" s="136" t="s">
        <v>3132</v>
      </c>
      <c r="C2290" s="26">
        <v>5529</v>
      </c>
      <c r="D2290" s="26" t="s">
        <v>2743</v>
      </c>
      <c r="E2290" s="114">
        <v>0</v>
      </c>
      <c r="F2290" s="114">
        <v>0</v>
      </c>
      <c r="G2290" s="114">
        <v>0</v>
      </c>
      <c r="H2290" s="114">
        <v>9.5</v>
      </c>
      <c r="I2290" s="114">
        <v>0</v>
      </c>
      <c r="J2290" s="91">
        <f t="shared" si="116"/>
        <v>9.5</v>
      </c>
      <c r="K2290" s="118" t="str">
        <f>IFERROR(VLOOKUP(C2290,'CEDARS School FRPL'!$C$4:$H$2393,6,FALSE),"No")</f>
        <v>Yes</v>
      </c>
      <c r="L2290" s="118" t="str">
        <f>VLOOKUP(A2290,'District Data'!$A$2:$P$321,14,FALSE)</f>
        <v>Yes</v>
      </c>
      <c r="M2290" s="120" t="str">
        <f>IFERROR(IF(AND(VLOOKUP(C2290,'Package 218'!$D:$D,1,FALSE)=C2290,VLOOKUP(C2290,'Package 218'!$D:$F,3,FALSE)="Yes",VLOOKUP(A2290,'District Data'!$A$2:$O$321,14,FALSE)="Yes"),"Yes","No"),"No")</f>
        <v>Yes</v>
      </c>
      <c r="N2290" s="23" t="str">
        <f t="shared" si="117"/>
        <v>Yes</v>
      </c>
      <c r="O2290" s="131" t="str">
        <f t="shared" si="118"/>
        <v>Yes</v>
      </c>
    </row>
    <row r="2291" spans="1:15" x14ac:dyDescent="0.25">
      <c r="A2291" s="136" t="s">
        <v>2168</v>
      </c>
      <c r="B2291" s="136" t="s">
        <v>3205</v>
      </c>
      <c r="C2291" s="26">
        <v>2636</v>
      </c>
      <c r="D2291" s="26" t="s">
        <v>3311</v>
      </c>
      <c r="E2291" s="114">
        <v>0</v>
      </c>
      <c r="F2291" s="114">
        <v>0</v>
      </c>
      <c r="G2291" s="114">
        <v>0</v>
      </c>
      <c r="H2291" s="114">
        <v>0</v>
      </c>
      <c r="I2291" s="114">
        <v>0</v>
      </c>
      <c r="J2291" s="91">
        <f t="shared" si="116"/>
        <v>0</v>
      </c>
      <c r="K2291" s="118" t="str">
        <f>IFERROR(VLOOKUP(C2291,'CEDARS School FRPL'!$C$4:$H$2393,6,FALSE),"No")</f>
        <v>No</v>
      </c>
      <c r="L2291" s="118" t="str">
        <f>VLOOKUP(A2291,'District Data'!$A$2:$P$321,14,FALSE)</f>
        <v>Yes</v>
      </c>
      <c r="M2291" s="120" t="str">
        <f>IFERROR(IF(AND(VLOOKUP(C2291,'Package 218'!$D:$D,1,FALSE)=C2291,VLOOKUP(C2291,'Package 218'!$D:$F,3,FALSE)="Yes",VLOOKUP(A2291,'District Data'!$A$2:$O$321,14,FALSE)="Yes"),"Yes","No"),"No")</f>
        <v>No</v>
      </c>
      <c r="N2291" s="23" t="str">
        <f t="shared" si="117"/>
        <v>No</v>
      </c>
      <c r="O2291" s="131" t="str">
        <f t="shared" si="118"/>
        <v>No</v>
      </c>
    </row>
    <row r="2292" spans="1:15" x14ac:dyDescent="0.25">
      <c r="A2292" s="136" t="s">
        <v>2168</v>
      </c>
      <c r="B2292" s="136" t="s">
        <v>3205</v>
      </c>
      <c r="C2292" s="26">
        <v>5342</v>
      </c>
      <c r="D2292" s="26" t="s">
        <v>2616</v>
      </c>
      <c r="E2292" s="114">
        <v>0</v>
      </c>
      <c r="F2292" s="114">
        <v>0</v>
      </c>
      <c r="G2292" s="114">
        <v>0</v>
      </c>
      <c r="H2292" s="114">
        <v>236.5</v>
      </c>
      <c r="I2292" s="114">
        <v>0</v>
      </c>
      <c r="J2292" s="91">
        <f t="shared" si="116"/>
        <v>236.5</v>
      </c>
      <c r="K2292" s="118" t="str">
        <f>IFERROR(VLOOKUP(C2292,'CEDARS School FRPL'!$C$4:$H$2393,6,FALSE),"No")</f>
        <v>Yes</v>
      </c>
      <c r="L2292" s="118" t="str">
        <f>VLOOKUP(A2292,'District Data'!$A$2:$P$321,14,FALSE)</f>
        <v>Yes</v>
      </c>
      <c r="M2292" s="120" t="str">
        <f>IFERROR(IF(AND(VLOOKUP(C2292,'Package 218'!$D:$D,1,FALSE)=C2292,VLOOKUP(C2292,'Package 218'!$D:$F,3,FALSE)="Yes",VLOOKUP(A2292,'District Data'!$A$2:$O$321,14,FALSE)="Yes"),"Yes","No"),"No")</f>
        <v>Yes</v>
      </c>
      <c r="N2292" s="23" t="str">
        <f t="shared" si="117"/>
        <v>Yes</v>
      </c>
      <c r="O2292" s="131" t="str">
        <f t="shared" si="118"/>
        <v>Yes</v>
      </c>
    </row>
    <row r="2293" spans="1:15" x14ac:dyDescent="0.25">
      <c r="A2293" s="136" t="s">
        <v>2168</v>
      </c>
      <c r="B2293" s="136" t="s">
        <v>3205</v>
      </c>
      <c r="C2293" s="26">
        <v>5716</v>
      </c>
      <c r="D2293" s="26" t="s">
        <v>3298</v>
      </c>
      <c r="E2293" s="114">
        <v>0</v>
      </c>
      <c r="F2293" s="114">
        <v>0</v>
      </c>
      <c r="G2293" s="114">
        <v>0</v>
      </c>
      <c r="H2293" s="114">
        <v>0</v>
      </c>
      <c r="I2293" s="114">
        <v>0</v>
      </c>
      <c r="J2293" s="91">
        <f t="shared" si="116"/>
        <v>0</v>
      </c>
      <c r="K2293" s="118" t="str">
        <f>IFERROR(VLOOKUP(C2293,'CEDARS School FRPL'!$C$4:$H$2393,6,FALSE),"No")</f>
        <v>No</v>
      </c>
      <c r="L2293" s="118" t="str">
        <f>VLOOKUP(A2293,'District Data'!$A$2:$P$321,14,FALSE)</f>
        <v>Yes</v>
      </c>
      <c r="M2293" s="120" t="str">
        <f>IFERROR(IF(AND(VLOOKUP(C2293,'Package 218'!$D:$D,1,FALSE)=C2293,VLOOKUP(C2293,'Package 218'!$D:$F,3,FALSE)="Yes",VLOOKUP(A2293,'District Data'!$A$2:$O$321,14,FALSE)="Yes"),"Yes","No"),"No")</f>
        <v>No</v>
      </c>
      <c r="N2293" s="23" t="str">
        <f t="shared" si="117"/>
        <v>No</v>
      </c>
      <c r="O2293" s="131" t="str">
        <f t="shared" si="118"/>
        <v>No</v>
      </c>
    </row>
    <row r="2294" spans="1:15" x14ac:dyDescent="0.25">
      <c r="A2294" s="136" t="s">
        <v>2242</v>
      </c>
      <c r="B2294" s="136" t="s">
        <v>3214</v>
      </c>
      <c r="C2294" s="26">
        <v>1899</v>
      </c>
      <c r="D2294" s="26" t="s">
        <v>2911</v>
      </c>
      <c r="E2294" s="114">
        <v>0</v>
      </c>
      <c r="F2294" s="114">
        <v>0</v>
      </c>
      <c r="G2294" s="114">
        <v>0</v>
      </c>
      <c r="H2294" s="114">
        <v>0</v>
      </c>
      <c r="I2294" s="114">
        <v>0</v>
      </c>
      <c r="J2294" s="91">
        <f t="shared" si="116"/>
        <v>0</v>
      </c>
      <c r="K2294" s="118" t="str">
        <f>IFERROR(VLOOKUP(C2294,'CEDARS School FRPL'!$C$4:$H$2393,6,FALSE),"No")</f>
        <v>No</v>
      </c>
      <c r="L2294" s="118" t="str">
        <f>VLOOKUP(A2294,'District Data'!$A$2:$P$321,14,FALSE)</f>
        <v>Yes</v>
      </c>
      <c r="M2294" s="120" t="str">
        <f>IFERROR(IF(AND(VLOOKUP(C2294,'Package 218'!$D:$D,1,FALSE)=C2294,VLOOKUP(C2294,'Package 218'!$D:$F,3,FALSE)="Yes",VLOOKUP(A2294,'District Data'!$A$2:$O$321,14,FALSE)="Yes"),"Yes","No"),"No")</f>
        <v>No</v>
      </c>
      <c r="N2294" s="23" t="str">
        <f t="shared" si="117"/>
        <v>No</v>
      </c>
      <c r="O2294" s="131" t="str">
        <f t="shared" si="118"/>
        <v>No</v>
      </c>
    </row>
    <row r="2295" spans="1:15" x14ac:dyDescent="0.25">
      <c r="A2295" s="136" t="s">
        <v>602</v>
      </c>
      <c r="B2295" s="136" t="s">
        <v>2990</v>
      </c>
      <c r="C2295" s="26">
        <v>1530</v>
      </c>
      <c r="D2295" s="26" t="s">
        <v>506</v>
      </c>
      <c r="E2295" s="114">
        <v>0</v>
      </c>
      <c r="F2295" s="114">
        <v>0</v>
      </c>
      <c r="G2295" s="114">
        <v>0</v>
      </c>
      <c r="H2295" s="114">
        <v>0</v>
      </c>
      <c r="I2295" s="114">
        <v>0</v>
      </c>
      <c r="J2295" s="91">
        <f t="shared" si="116"/>
        <v>0</v>
      </c>
      <c r="K2295" s="118" t="str">
        <f>IFERROR(VLOOKUP(C2295,'CEDARS School FRPL'!$C$4:$H$2393,6,FALSE),"No")</f>
        <v>No</v>
      </c>
      <c r="L2295" s="118" t="str">
        <f>VLOOKUP(A2295,'District Data'!$A$2:$P$321,14,FALSE)</f>
        <v>Yes</v>
      </c>
      <c r="M2295" s="120" t="str">
        <f>IFERROR(IF(AND(VLOOKUP(C2295,'Package 218'!$D:$D,1,FALSE)=C2295,VLOOKUP(C2295,'Package 218'!$D:$F,3,FALSE)="Yes",VLOOKUP(A2295,'District Data'!$A$2:$O$321,14,FALSE)="Yes"),"Yes","No"),"No")</f>
        <v>No</v>
      </c>
      <c r="N2295" s="23" t="str">
        <f t="shared" si="117"/>
        <v>No</v>
      </c>
      <c r="O2295" s="131" t="str">
        <f t="shared" si="118"/>
        <v>No</v>
      </c>
    </row>
    <row r="2296" spans="1:15" x14ac:dyDescent="0.25">
      <c r="A2296" s="136" t="s">
        <v>602</v>
      </c>
      <c r="B2296" s="136" t="s">
        <v>2990</v>
      </c>
      <c r="C2296" s="26">
        <v>5435</v>
      </c>
      <c r="D2296" s="26" t="s">
        <v>635</v>
      </c>
      <c r="E2296" s="114">
        <v>0</v>
      </c>
      <c r="F2296" s="114">
        <v>0</v>
      </c>
      <c r="G2296" s="114">
        <v>0</v>
      </c>
      <c r="H2296" s="114">
        <v>150.1</v>
      </c>
      <c r="I2296" s="114">
        <v>0</v>
      </c>
      <c r="J2296" s="91">
        <f t="shared" si="116"/>
        <v>150.1</v>
      </c>
      <c r="K2296" s="118" t="str">
        <f>IFERROR(VLOOKUP(C2296,'CEDARS School FRPL'!$C$4:$H$2393,6,FALSE),"No")</f>
        <v>Yes</v>
      </c>
      <c r="L2296" s="118" t="str">
        <f>VLOOKUP(A2296,'District Data'!$A$2:$P$321,14,FALSE)</f>
        <v>Yes</v>
      </c>
      <c r="M2296" s="120" t="str">
        <f>IFERROR(IF(AND(VLOOKUP(C2296,'Package 218'!$D:$D,1,FALSE)=C2296,VLOOKUP(C2296,'Package 218'!$D:$F,3,FALSE)="Yes",VLOOKUP(A2296,'District Data'!$A$2:$O$321,14,FALSE)="Yes"),"Yes","No"),"No")</f>
        <v>Yes</v>
      </c>
      <c r="N2296" s="23" t="str">
        <f t="shared" si="117"/>
        <v>Yes</v>
      </c>
      <c r="O2296" s="131" t="str">
        <f t="shared" si="118"/>
        <v>Yes</v>
      </c>
    </row>
    <row r="2297" spans="1:15" x14ac:dyDescent="0.25">
      <c r="A2297" s="136" t="s">
        <v>231</v>
      </c>
      <c r="B2297" s="136" t="s">
        <v>2934</v>
      </c>
      <c r="C2297" s="26">
        <v>5055</v>
      </c>
      <c r="D2297" s="26" t="s">
        <v>3490</v>
      </c>
      <c r="E2297" s="114">
        <v>0</v>
      </c>
      <c r="F2297" s="114">
        <v>0</v>
      </c>
      <c r="G2297" s="114">
        <v>0</v>
      </c>
      <c r="H2297" s="114">
        <v>0</v>
      </c>
      <c r="I2297" s="114">
        <v>0</v>
      </c>
      <c r="J2297" s="91">
        <f t="shared" si="116"/>
        <v>0</v>
      </c>
      <c r="K2297" s="118" t="str">
        <f>IFERROR(VLOOKUP(C2297,'CEDARS School FRPL'!$C$4:$H$2393,6,FALSE),"No")</f>
        <v>No</v>
      </c>
      <c r="L2297" s="118" t="str">
        <f>VLOOKUP(A2297,'District Data'!$A$2:$P$321,14,FALSE)</f>
        <v>Yes</v>
      </c>
      <c r="M2297" s="120" t="str">
        <f>IFERROR(IF(AND(VLOOKUP(C2297,'Package 218'!$D:$D,1,FALSE)=C2297,VLOOKUP(C2297,'Package 218'!$D:$F,3,FALSE)="Yes",VLOOKUP(A2297,'District Data'!$A$2:$O$321,14,FALSE)="Yes"),"Yes","No"),"No")</f>
        <v>No</v>
      </c>
      <c r="N2297" s="23" t="str">
        <f t="shared" si="117"/>
        <v>No</v>
      </c>
      <c r="O2297" s="131" t="str">
        <f t="shared" si="118"/>
        <v>No</v>
      </c>
    </row>
    <row r="2298" spans="1:15" x14ac:dyDescent="0.25">
      <c r="A2298" s="136" t="s">
        <v>231</v>
      </c>
      <c r="B2298" s="136" t="s">
        <v>2934</v>
      </c>
      <c r="C2298" s="26">
        <v>5532</v>
      </c>
      <c r="D2298" s="26" t="s">
        <v>2731</v>
      </c>
      <c r="E2298" s="114">
        <v>0</v>
      </c>
      <c r="F2298" s="114">
        <v>0</v>
      </c>
      <c r="G2298" s="114">
        <v>0</v>
      </c>
      <c r="H2298" s="114">
        <v>4.5</v>
      </c>
      <c r="I2298" s="114">
        <v>0</v>
      </c>
      <c r="J2298" s="91">
        <f t="shared" si="116"/>
        <v>4.5</v>
      </c>
      <c r="K2298" s="118" t="str">
        <f>IFERROR(VLOOKUP(C2298,'CEDARS School FRPL'!$C$4:$H$2393,6,FALSE),"No")</f>
        <v>No</v>
      </c>
      <c r="L2298" s="118" t="str">
        <f>VLOOKUP(A2298,'District Data'!$A$2:$P$321,14,FALSE)</f>
        <v>Yes</v>
      </c>
      <c r="M2298" s="120" t="str">
        <f>IFERROR(IF(AND(VLOOKUP(C2298,'Package 218'!$D:$D,1,FALSE)=C2298,VLOOKUP(C2298,'Package 218'!$D:$F,3,FALSE)="Yes",VLOOKUP(A2298,'District Data'!$A$2:$O$321,14,FALSE)="Yes"),"Yes","No"),"No")</f>
        <v>No</v>
      </c>
      <c r="N2298" s="23" t="str">
        <f t="shared" si="117"/>
        <v>No</v>
      </c>
      <c r="O2298" s="131" t="str">
        <f t="shared" si="118"/>
        <v>No</v>
      </c>
    </row>
    <row r="2299" spans="1:15" x14ac:dyDescent="0.25">
      <c r="A2299" s="136" t="s">
        <v>231</v>
      </c>
      <c r="B2299" s="136" t="s">
        <v>2934</v>
      </c>
      <c r="C2299" s="26">
        <v>5573</v>
      </c>
      <c r="D2299" s="26" t="s">
        <v>3491</v>
      </c>
      <c r="E2299" s="114">
        <v>0</v>
      </c>
      <c r="F2299" s="114">
        <v>0</v>
      </c>
      <c r="G2299" s="114">
        <v>0</v>
      </c>
      <c r="H2299" s="114">
        <v>0</v>
      </c>
      <c r="I2299" s="114">
        <v>0</v>
      </c>
      <c r="J2299" s="91">
        <f t="shared" si="116"/>
        <v>0</v>
      </c>
      <c r="K2299" s="118" t="str">
        <f>IFERROR(VLOOKUP(C2299,'CEDARS School FRPL'!$C$4:$H$2393,6,FALSE),"No")</f>
        <v>No</v>
      </c>
      <c r="L2299" s="118" t="str">
        <f>VLOOKUP(A2299,'District Data'!$A$2:$P$321,14,FALSE)</f>
        <v>Yes</v>
      </c>
      <c r="M2299" s="120" t="str">
        <f>IFERROR(IF(AND(VLOOKUP(C2299,'Package 218'!$D:$D,1,FALSE)=C2299,VLOOKUP(C2299,'Package 218'!$D:$F,3,FALSE)="Yes",VLOOKUP(A2299,'District Data'!$A$2:$O$321,14,FALSE)="Yes"),"Yes","No"),"No")</f>
        <v>No</v>
      </c>
      <c r="N2299" s="23" t="str">
        <f t="shared" si="117"/>
        <v>No</v>
      </c>
      <c r="O2299" s="131" t="str">
        <f t="shared" si="118"/>
        <v>No</v>
      </c>
    </row>
    <row r="2300" spans="1:15" x14ac:dyDescent="0.25">
      <c r="A2300" s="136" t="s">
        <v>81</v>
      </c>
      <c r="B2300" s="139" t="s">
        <v>2921</v>
      </c>
      <c r="C2300" s="26">
        <v>4108</v>
      </c>
      <c r="D2300" s="139" t="s">
        <v>3484</v>
      </c>
      <c r="E2300" s="114">
        <v>0</v>
      </c>
      <c r="F2300" s="114">
        <v>0</v>
      </c>
      <c r="G2300" s="114">
        <v>0</v>
      </c>
      <c r="H2300" s="114">
        <v>0</v>
      </c>
      <c r="I2300" s="114">
        <v>0</v>
      </c>
      <c r="J2300" s="91">
        <f t="shared" si="116"/>
        <v>0</v>
      </c>
      <c r="K2300" s="118" t="str">
        <f>IFERROR(VLOOKUP(C2300,'CEDARS School FRPL'!$C$4:$H$2393,6,FALSE),"No")</f>
        <v>No</v>
      </c>
      <c r="L2300" s="118" t="str">
        <f>VLOOKUP(A2300,'District Data'!$A$2:$P$321,14,FALSE)</f>
        <v>Yes</v>
      </c>
      <c r="M2300" s="120" t="str">
        <f>IFERROR(IF(AND(VLOOKUP(C2300,'Package 218'!$D:$D,1,FALSE)=C2300,VLOOKUP(C2300,'Package 218'!$D:$F,3,FALSE)="Yes",VLOOKUP(A2300,'District Data'!$A$2:$O$321,14,FALSE)="Yes"),"Yes","No"),"No")</f>
        <v>No</v>
      </c>
      <c r="N2300" s="23" t="str">
        <f t="shared" si="117"/>
        <v>No</v>
      </c>
      <c r="O2300" s="131" t="str">
        <f t="shared" si="118"/>
        <v>No</v>
      </c>
    </row>
    <row r="2301" spans="1:15" x14ac:dyDescent="0.25">
      <c r="A2301" s="136" t="s">
        <v>81</v>
      </c>
      <c r="B2301" s="136" t="s">
        <v>2921</v>
      </c>
      <c r="C2301" s="26">
        <v>5360</v>
      </c>
      <c r="D2301" s="26" t="s">
        <v>89</v>
      </c>
      <c r="E2301" s="114">
        <v>0</v>
      </c>
      <c r="F2301" s="114">
        <v>0</v>
      </c>
      <c r="G2301" s="114">
        <v>0</v>
      </c>
      <c r="H2301" s="114">
        <v>32.200000000000003</v>
      </c>
      <c r="I2301" s="114">
        <v>0</v>
      </c>
      <c r="J2301" s="91">
        <f t="shared" si="116"/>
        <v>32.200000000000003</v>
      </c>
      <c r="K2301" s="118" t="str">
        <f>IFERROR(VLOOKUP(C2301,'CEDARS School FRPL'!$C$4:$H$2393,6,FALSE),"No")</f>
        <v>No</v>
      </c>
      <c r="L2301" s="118" t="str">
        <f>VLOOKUP(A2301,'District Data'!$A$2:$P$321,14,FALSE)</f>
        <v>Yes</v>
      </c>
      <c r="M2301" s="120" t="str">
        <f>IFERROR(IF(AND(VLOOKUP(C2301,'Package 218'!$D:$D,1,FALSE)=C2301,VLOOKUP(C2301,'Package 218'!$D:$F,3,FALSE)="Yes",VLOOKUP(A2301,'District Data'!$A$2:$O$321,14,FALSE)="Yes"),"Yes","No"),"No")</f>
        <v>No</v>
      </c>
      <c r="N2301" s="23" t="str">
        <f t="shared" si="117"/>
        <v>No</v>
      </c>
      <c r="O2301" s="131" t="str">
        <f t="shared" si="118"/>
        <v>No</v>
      </c>
    </row>
    <row r="2302" spans="1:15" x14ac:dyDescent="0.25">
      <c r="A2302" s="136" t="s">
        <v>1664</v>
      </c>
      <c r="B2302" s="136" t="s">
        <v>3143</v>
      </c>
      <c r="C2302" s="26">
        <v>5558</v>
      </c>
      <c r="D2302" s="26" t="s">
        <v>3536</v>
      </c>
      <c r="E2302" s="114">
        <v>0</v>
      </c>
      <c r="F2302" s="114">
        <v>0</v>
      </c>
      <c r="G2302" s="114">
        <v>0</v>
      </c>
      <c r="H2302" s="114">
        <v>0</v>
      </c>
      <c r="I2302" s="114">
        <v>0</v>
      </c>
      <c r="J2302" s="91">
        <f t="shared" si="116"/>
        <v>0</v>
      </c>
      <c r="K2302" s="118" t="str">
        <f>IFERROR(VLOOKUP(C2302,'CEDARS School FRPL'!$C$4:$H$2393,6,FALSE),"No")</f>
        <v>No</v>
      </c>
      <c r="L2302" s="118" t="str">
        <f>VLOOKUP(A2302,'District Data'!$A$2:$P$321,14,FALSE)</f>
        <v>Yes</v>
      </c>
      <c r="M2302" s="120" t="str">
        <f>IFERROR(IF(AND(VLOOKUP(C2302,'Package 218'!$D:$D,1,FALSE)=C2302,VLOOKUP(C2302,'Package 218'!$D:$F,3,FALSE)="Yes",VLOOKUP(A2302,'District Data'!$A$2:$O$321,14,FALSE)="Yes"),"Yes","No"),"No")</f>
        <v>No</v>
      </c>
      <c r="N2302" s="23" t="str">
        <f t="shared" si="117"/>
        <v>No</v>
      </c>
      <c r="O2302" s="131" t="str">
        <f t="shared" si="118"/>
        <v>No</v>
      </c>
    </row>
    <row r="2303" spans="1:15" x14ac:dyDescent="0.25">
      <c r="A2303" s="136" t="s">
        <v>2653</v>
      </c>
      <c r="B2303" s="136" t="s">
        <v>3502</v>
      </c>
      <c r="C2303" s="26">
        <v>5467</v>
      </c>
      <c r="D2303" s="26" t="s">
        <v>3503</v>
      </c>
      <c r="E2303" s="114">
        <v>0</v>
      </c>
      <c r="F2303" s="114">
        <v>0</v>
      </c>
      <c r="G2303" s="114">
        <v>0</v>
      </c>
      <c r="H2303" s="114">
        <v>0</v>
      </c>
      <c r="I2303" s="114">
        <v>0</v>
      </c>
      <c r="J2303" s="91">
        <f t="shared" si="116"/>
        <v>0</v>
      </c>
      <c r="K2303" s="118" t="str">
        <f>IFERROR(VLOOKUP(C2303,'CEDARS School FRPL'!$C$4:$H$2393,6,FALSE),"No")</f>
        <v>No</v>
      </c>
      <c r="L2303" s="118" t="e">
        <f>VLOOKUP(A2303,'District Data'!$A$2:$P$321,14,FALSE)</f>
        <v>#N/A</v>
      </c>
      <c r="M2303" s="120" t="str">
        <f>IFERROR(IF(AND(VLOOKUP(C2303,'Package 218'!$D:$D,1,FALSE)=C2303,VLOOKUP(C2303,'Package 218'!$D:$F,3,FALSE)="Yes",VLOOKUP(A2303,'District Data'!$A$2:$O$321,14,FALSE)="Yes"),"Yes","No"),"No")</f>
        <v>No</v>
      </c>
      <c r="N2303" s="23" t="str">
        <f t="shared" si="117"/>
        <v>No</v>
      </c>
      <c r="O2303" s="131" t="str">
        <f t="shared" si="118"/>
        <v>No</v>
      </c>
    </row>
    <row r="2304" spans="1:15" x14ac:dyDescent="0.25">
      <c r="A2304" s="136" t="s">
        <v>451</v>
      </c>
      <c r="B2304" s="136" t="s">
        <v>2970</v>
      </c>
      <c r="C2304" s="26">
        <v>5617</v>
      </c>
      <c r="D2304" s="26" t="s">
        <v>2971</v>
      </c>
      <c r="E2304" s="114">
        <v>0</v>
      </c>
      <c r="F2304" s="114">
        <v>0</v>
      </c>
      <c r="G2304" s="114">
        <v>0</v>
      </c>
      <c r="H2304" s="114">
        <v>5.8</v>
      </c>
      <c r="I2304" s="114">
        <v>0</v>
      </c>
      <c r="J2304" s="91">
        <f t="shared" si="116"/>
        <v>5.8</v>
      </c>
      <c r="K2304" s="118" t="str">
        <f>IFERROR(VLOOKUP(C2304,'CEDARS School FRPL'!$C$4:$H$2393,6,FALSE),"No")</f>
        <v>Yes</v>
      </c>
      <c r="L2304" s="118" t="str">
        <f>VLOOKUP(A2304,'District Data'!$A$2:$P$321,14,FALSE)</f>
        <v>Yes</v>
      </c>
      <c r="M2304" s="120" t="str">
        <f>IFERROR(IF(AND(VLOOKUP(C2304,'Package 218'!$D:$D,1,FALSE)=C2304,VLOOKUP(C2304,'Package 218'!$D:$F,3,FALSE)="Yes",VLOOKUP(A2304,'District Data'!$A$2:$O$321,14,FALSE)="Yes"),"Yes","No"),"No")</f>
        <v>No</v>
      </c>
      <c r="N2304" s="23" t="str">
        <f t="shared" si="117"/>
        <v>No</v>
      </c>
      <c r="O2304" s="131" t="str">
        <f t="shared" si="118"/>
        <v>No</v>
      </c>
    </row>
    <row r="2305" spans="1:15" x14ac:dyDescent="0.25">
      <c r="A2305" s="136" t="s">
        <v>1046</v>
      </c>
      <c r="B2305" s="136" t="s">
        <v>3041</v>
      </c>
      <c r="C2305" s="26">
        <v>2665</v>
      </c>
      <c r="D2305" s="26" t="s">
        <v>2810</v>
      </c>
      <c r="E2305" s="114">
        <v>0</v>
      </c>
      <c r="F2305" s="114">
        <v>59.1</v>
      </c>
      <c r="G2305" s="114">
        <v>0</v>
      </c>
      <c r="H2305" s="114">
        <v>0</v>
      </c>
      <c r="I2305" s="114">
        <v>0</v>
      </c>
      <c r="J2305" s="91">
        <f t="shared" si="116"/>
        <v>59.1</v>
      </c>
      <c r="K2305" s="118" t="str">
        <f>IFERROR(VLOOKUP(C2305,'CEDARS School FRPL'!$C$4:$H$2393,6,FALSE),"No")</f>
        <v>No</v>
      </c>
      <c r="L2305" s="118" t="str">
        <f>VLOOKUP(A2305,'District Data'!$A$2:$P$321,14,FALSE)</f>
        <v>Yes</v>
      </c>
      <c r="M2305" s="120" t="str">
        <f>IFERROR(IF(AND(VLOOKUP(C2305,'Package 218'!$D:$D,1,FALSE)=C2305,VLOOKUP(C2305,'Package 218'!$D:$F,3,FALSE)="Yes",VLOOKUP(A2305,'District Data'!$A$2:$O$321,14,FALSE)="Yes"),"Yes","No"),"No")</f>
        <v>No</v>
      </c>
      <c r="N2305" s="23" t="str">
        <f t="shared" si="117"/>
        <v>No</v>
      </c>
      <c r="O2305" s="131" t="str">
        <f t="shared" si="118"/>
        <v>No</v>
      </c>
    </row>
    <row r="2306" spans="1:15" x14ac:dyDescent="0.25">
      <c r="A2306" s="136" t="s">
        <v>1046</v>
      </c>
      <c r="B2306" s="136" t="s">
        <v>3041</v>
      </c>
      <c r="C2306" s="26">
        <v>5400</v>
      </c>
      <c r="D2306" s="26" t="s">
        <v>1059</v>
      </c>
      <c r="E2306" s="114">
        <v>0</v>
      </c>
      <c r="F2306" s="114">
        <v>0</v>
      </c>
      <c r="G2306" s="114">
        <v>0</v>
      </c>
      <c r="H2306" s="114">
        <v>45</v>
      </c>
      <c r="I2306" s="114">
        <v>0</v>
      </c>
      <c r="J2306" s="91">
        <f t="shared" si="116"/>
        <v>45</v>
      </c>
      <c r="K2306" s="118" t="str">
        <f>IFERROR(VLOOKUP(C2306,'CEDARS School FRPL'!$C$4:$H$2393,6,FALSE),"No")</f>
        <v>Yes</v>
      </c>
      <c r="L2306" s="118" t="str">
        <f>VLOOKUP(A2306,'District Data'!$A$2:$P$321,14,FALSE)</f>
        <v>Yes</v>
      </c>
      <c r="M2306" s="120" t="str">
        <f>IFERROR(IF(AND(VLOOKUP(C2306,'Package 218'!$D:$D,1,FALSE)=C2306,VLOOKUP(C2306,'Package 218'!$D:$F,3,FALSE)="Yes",VLOOKUP(A2306,'District Data'!$A$2:$O$321,14,FALSE)="Yes"),"Yes","No"),"No")</f>
        <v>Yes</v>
      </c>
      <c r="N2306" s="23" t="str">
        <f t="shared" si="117"/>
        <v>Yes</v>
      </c>
      <c r="O2306" s="131" t="str">
        <f t="shared" si="118"/>
        <v>Yes</v>
      </c>
    </row>
    <row r="2307" spans="1:15" x14ac:dyDescent="0.25">
      <c r="A2307" s="136" t="s">
        <v>871</v>
      </c>
      <c r="B2307" s="136" t="s">
        <v>3024</v>
      </c>
      <c r="C2307" s="26">
        <v>5076</v>
      </c>
      <c r="D2307" s="26" t="s">
        <v>2809</v>
      </c>
      <c r="E2307" s="114">
        <v>0</v>
      </c>
      <c r="F2307" s="114">
        <v>0</v>
      </c>
      <c r="G2307" s="114">
        <v>0</v>
      </c>
      <c r="H2307" s="114">
        <v>0</v>
      </c>
      <c r="I2307" s="114">
        <v>0</v>
      </c>
      <c r="J2307" s="91">
        <f t="shared" si="116"/>
        <v>0</v>
      </c>
      <c r="K2307" s="118" t="str">
        <f>IFERROR(VLOOKUP(C2307,'CEDARS School FRPL'!$C$4:$H$2393,6,FALSE),"No")</f>
        <v>No</v>
      </c>
      <c r="L2307" s="118" t="str">
        <f>VLOOKUP(A2307,'District Data'!$A$2:$P$321,14,FALSE)</f>
        <v>Yes</v>
      </c>
      <c r="M2307" s="120" t="str">
        <f>IFERROR(IF(AND(VLOOKUP(C2307,'Package 218'!$D:$D,1,FALSE)=C2307,VLOOKUP(C2307,'Package 218'!$D:$F,3,FALSE)="Yes",VLOOKUP(A2307,'District Data'!$A$2:$O$321,14,FALSE)="Yes"),"Yes","No"),"No")</f>
        <v>No</v>
      </c>
      <c r="N2307" s="23" t="str">
        <f t="shared" si="117"/>
        <v>No</v>
      </c>
      <c r="O2307" s="131" t="str">
        <f t="shared" si="118"/>
        <v>No</v>
      </c>
    </row>
    <row r="2308" spans="1:15" x14ac:dyDescent="0.25">
      <c r="A2308" s="136" t="s">
        <v>871</v>
      </c>
      <c r="B2308" s="136" t="s">
        <v>3024</v>
      </c>
      <c r="C2308" s="26">
        <v>5547</v>
      </c>
      <c r="D2308" s="26" t="s">
        <v>2741</v>
      </c>
      <c r="E2308" s="114">
        <v>0</v>
      </c>
      <c r="F2308" s="114">
        <v>0</v>
      </c>
      <c r="G2308" s="114">
        <v>0</v>
      </c>
      <c r="H2308" s="114">
        <v>36.799999999999997</v>
      </c>
      <c r="I2308" s="114">
        <v>0</v>
      </c>
      <c r="J2308" s="91">
        <f t="shared" ref="J2308:J2371" si="119">SUM(E2308:I2308)</f>
        <v>36.799999999999997</v>
      </c>
      <c r="K2308" s="118" t="str">
        <f>IFERROR(VLOOKUP(C2308,'CEDARS School FRPL'!$C$4:$H$2393,6,FALSE),"No")</f>
        <v>Yes</v>
      </c>
      <c r="L2308" s="118" t="str">
        <f>VLOOKUP(A2308,'District Data'!$A$2:$P$321,14,FALSE)</f>
        <v>Yes</v>
      </c>
      <c r="M2308" s="120" t="str">
        <f>IFERROR(IF(AND(VLOOKUP(C2308,'Package 218'!$D:$D,1,FALSE)=C2308,VLOOKUP(C2308,'Package 218'!$D:$F,3,FALSE)="Yes",VLOOKUP(A2308,'District Data'!$A$2:$O$321,14,FALSE)="Yes"),"Yes","No"),"No")</f>
        <v>Yes</v>
      </c>
      <c r="N2308" s="23" t="str">
        <f t="shared" ref="N2308:N2371" si="120">IF(AND(M2308="Yes",K2308="Yes"),"Yes","No")</f>
        <v>Yes</v>
      </c>
      <c r="O2308" s="131" t="str">
        <f t="shared" ref="O2308:O2371" si="121">TEXT(N2308, "Yes")</f>
        <v>Yes</v>
      </c>
    </row>
    <row r="2309" spans="1:15" x14ac:dyDescent="0.25">
      <c r="A2309" s="136" t="s">
        <v>481</v>
      </c>
      <c r="B2309" s="136" t="s">
        <v>2977</v>
      </c>
      <c r="C2309" s="26">
        <v>5130</v>
      </c>
      <c r="D2309" s="26" t="s">
        <v>3499</v>
      </c>
      <c r="E2309" s="114">
        <v>0</v>
      </c>
      <c r="F2309" s="114">
        <v>0</v>
      </c>
      <c r="G2309" s="114">
        <v>0</v>
      </c>
      <c r="H2309" s="114">
        <v>0</v>
      </c>
      <c r="I2309" s="114">
        <v>0</v>
      </c>
      <c r="J2309" s="91">
        <f t="shared" si="119"/>
        <v>0</v>
      </c>
      <c r="K2309" s="118" t="str">
        <f>IFERROR(VLOOKUP(C2309,'CEDARS School FRPL'!$C$4:$H$2393,6,FALSE),"No")</f>
        <v>No</v>
      </c>
      <c r="L2309" s="118" t="str">
        <f>VLOOKUP(A2309,'District Data'!$A$2:$P$321,14,FALSE)</f>
        <v>Yes</v>
      </c>
      <c r="M2309" s="120" t="str">
        <f>IFERROR(IF(AND(VLOOKUP(C2309,'Package 218'!$D:$D,1,FALSE)=C2309,VLOOKUP(C2309,'Package 218'!$D:$F,3,FALSE)="Yes",VLOOKUP(A2309,'District Data'!$A$2:$O$321,14,FALSE)="Yes"),"Yes","No"),"No")</f>
        <v>No</v>
      </c>
      <c r="N2309" s="23" t="str">
        <f t="shared" si="120"/>
        <v>No</v>
      </c>
      <c r="O2309" s="131" t="str">
        <f t="shared" si="121"/>
        <v>No</v>
      </c>
    </row>
    <row r="2310" spans="1:15" x14ac:dyDescent="0.25">
      <c r="A2310" s="136" t="s">
        <v>436</v>
      </c>
      <c r="B2310" s="136" t="s">
        <v>2965</v>
      </c>
      <c r="C2310" s="26">
        <v>5530</v>
      </c>
      <c r="D2310" s="26" t="s">
        <v>438</v>
      </c>
      <c r="E2310" s="114">
        <v>0</v>
      </c>
      <c r="F2310" s="114">
        <v>0</v>
      </c>
      <c r="G2310" s="114">
        <v>0</v>
      </c>
      <c r="H2310" s="114">
        <v>57</v>
      </c>
      <c r="I2310" s="114">
        <v>0</v>
      </c>
      <c r="J2310" s="91">
        <f t="shared" si="119"/>
        <v>57</v>
      </c>
      <c r="K2310" s="118" t="str">
        <f>IFERROR(VLOOKUP(C2310,'CEDARS School FRPL'!$C$4:$H$2393,6,FALSE),"No")</f>
        <v>No</v>
      </c>
      <c r="L2310" s="118" t="str">
        <f>VLOOKUP(A2310,'District Data'!$A$2:$P$321,14,FALSE)</f>
        <v>Yes</v>
      </c>
      <c r="M2310" s="120" t="str">
        <f>IFERROR(IF(AND(VLOOKUP(C2310,'Package 218'!$D:$D,1,FALSE)=C2310,VLOOKUP(C2310,'Package 218'!$D:$F,3,FALSE)="Yes",VLOOKUP(A2310,'District Data'!$A$2:$O$321,14,FALSE)="Yes"),"Yes","No"),"No")</f>
        <v>No</v>
      </c>
      <c r="N2310" s="23" t="str">
        <f t="shared" si="120"/>
        <v>No</v>
      </c>
      <c r="O2310" s="131" t="str">
        <f t="shared" si="121"/>
        <v>No</v>
      </c>
    </row>
    <row r="2311" spans="1:15" x14ac:dyDescent="0.25">
      <c r="A2311" s="136" t="s">
        <v>1490</v>
      </c>
      <c r="B2311" s="136" t="s">
        <v>3110</v>
      </c>
      <c r="C2311" s="26">
        <v>1970</v>
      </c>
      <c r="D2311" s="26" t="s">
        <v>3111</v>
      </c>
      <c r="E2311" s="114">
        <v>0</v>
      </c>
      <c r="F2311" s="114">
        <v>0</v>
      </c>
      <c r="G2311" s="114">
        <v>0</v>
      </c>
      <c r="H2311" s="114">
        <v>0</v>
      </c>
      <c r="I2311" s="114">
        <v>0</v>
      </c>
      <c r="J2311" s="91">
        <f t="shared" si="119"/>
        <v>0</v>
      </c>
      <c r="K2311" s="118" t="str">
        <f>IFERROR(VLOOKUP(C2311,'CEDARS School FRPL'!$C$4:$H$2393,6,FALSE),"No")</f>
        <v>Yes</v>
      </c>
      <c r="L2311" s="118" t="str">
        <f>VLOOKUP(A2311,'District Data'!$A$2:$P$321,14,FALSE)</f>
        <v>Yes</v>
      </c>
      <c r="M2311" s="120" t="str">
        <f>IFERROR(IF(AND(VLOOKUP(C2311,'Package 218'!$D:$D,1,FALSE)=C2311,VLOOKUP(C2311,'Package 218'!$D:$F,3,FALSE)="Yes",VLOOKUP(A2311,'District Data'!$A$2:$O$321,14,FALSE)="Yes"),"Yes","No"),"No")</f>
        <v>No</v>
      </c>
      <c r="N2311" s="23" t="str">
        <f t="shared" si="120"/>
        <v>No</v>
      </c>
      <c r="O2311" s="131" t="str">
        <f t="shared" si="121"/>
        <v>No</v>
      </c>
    </row>
    <row r="2312" spans="1:15" x14ac:dyDescent="0.25">
      <c r="A2312" s="136" t="s">
        <v>1490</v>
      </c>
      <c r="B2312" s="136" t="s">
        <v>3110</v>
      </c>
      <c r="C2312" s="26">
        <v>5483</v>
      </c>
      <c r="D2312" s="26" t="s">
        <v>3526</v>
      </c>
      <c r="E2312" s="114">
        <v>0</v>
      </c>
      <c r="F2312" s="114">
        <v>0</v>
      </c>
      <c r="G2312" s="114">
        <v>0</v>
      </c>
      <c r="H2312" s="114">
        <v>0</v>
      </c>
      <c r="I2312" s="114">
        <v>0</v>
      </c>
      <c r="J2312" s="91">
        <f t="shared" si="119"/>
        <v>0</v>
      </c>
      <c r="K2312" s="118" t="str">
        <f>IFERROR(VLOOKUP(C2312,'CEDARS School FRPL'!$C$4:$H$2393,6,FALSE),"No")</f>
        <v>No</v>
      </c>
      <c r="L2312" s="118" t="str">
        <f>VLOOKUP(A2312,'District Data'!$A$2:$P$321,14,FALSE)</f>
        <v>Yes</v>
      </c>
      <c r="M2312" s="120" t="str">
        <f>IFERROR(IF(AND(VLOOKUP(C2312,'Package 218'!$D:$D,1,FALSE)=C2312,VLOOKUP(C2312,'Package 218'!$D:$F,3,FALSE)="Yes",VLOOKUP(A2312,'District Data'!$A$2:$O$321,14,FALSE)="Yes"),"Yes","No"),"No")</f>
        <v>No</v>
      </c>
      <c r="N2312" s="23" t="str">
        <f t="shared" si="120"/>
        <v>No</v>
      </c>
      <c r="O2312" s="131" t="str">
        <f t="shared" si="121"/>
        <v>No</v>
      </c>
    </row>
    <row r="2313" spans="1:15" x14ac:dyDescent="0.25">
      <c r="A2313" s="136" t="s">
        <v>1490</v>
      </c>
      <c r="B2313" s="136" t="s">
        <v>3110</v>
      </c>
      <c r="C2313" s="26">
        <v>5596</v>
      </c>
      <c r="D2313" s="26" t="s">
        <v>3284</v>
      </c>
      <c r="E2313" s="114">
        <v>0</v>
      </c>
      <c r="F2313" s="114">
        <v>0</v>
      </c>
      <c r="G2313" s="114">
        <v>0</v>
      </c>
      <c r="H2313" s="114">
        <v>50.83</v>
      </c>
      <c r="I2313" s="114">
        <v>0</v>
      </c>
      <c r="J2313" s="91">
        <f t="shared" si="119"/>
        <v>50.83</v>
      </c>
      <c r="K2313" s="118" t="str">
        <f>IFERROR(VLOOKUP(C2313,'CEDARS School FRPL'!$C$4:$H$2393,6,FALSE),"No")</f>
        <v>No</v>
      </c>
      <c r="L2313" s="118" t="str">
        <f>VLOOKUP(A2313,'District Data'!$A$2:$P$321,14,FALSE)</f>
        <v>Yes</v>
      </c>
      <c r="M2313" s="120" t="str">
        <f>IFERROR(IF(AND(VLOOKUP(C2313,'Package 218'!$D:$D,1,FALSE)=C2313,VLOOKUP(C2313,'Package 218'!$D:$F,3,FALSE)="Yes",VLOOKUP(A2313,'District Data'!$A$2:$O$321,14,FALSE)="Yes"),"Yes","No"),"No")</f>
        <v>No</v>
      </c>
      <c r="N2313" s="23" t="str">
        <f t="shared" si="120"/>
        <v>No</v>
      </c>
      <c r="O2313" s="131" t="str">
        <f t="shared" si="121"/>
        <v>No</v>
      </c>
    </row>
    <row r="2314" spans="1:15" x14ac:dyDescent="0.25">
      <c r="A2314" s="136" t="s">
        <v>1287</v>
      </c>
      <c r="B2314" s="136" t="s">
        <v>3080</v>
      </c>
      <c r="C2314" s="26">
        <v>1889</v>
      </c>
      <c r="D2314" s="26" t="s">
        <v>3522</v>
      </c>
      <c r="E2314" s="114">
        <v>0</v>
      </c>
      <c r="F2314" s="114">
        <v>0</v>
      </c>
      <c r="G2314" s="114">
        <v>0</v>
      </c>
      <c r="H2314" s="114">
        <v>0</v>
      </c>
      <c r="I2314" s="114">
        <v>0</v>
      </c>
      <c r="J2314" s="91">
        <f t="shared" si="119"/>
        <v>0</v>
      </c>
      <c r="K2314" s="118" t="str">
        <f>IFERROR(VLOOKUP(C2314,'CEDARS School FRPL'!$C$4:$H$2393,6,FALSE),"No")</f>
        <v>No</v>
      </c>
      <c r="L2314" s="118" t="str">
        <f>VLOOKUP(A2314,'District Data'!$A$2:$P$321,14,FALSE)</f>
        <v>Yes</v>
      </c>
      <c r="M2314" s="120" t="str">
        <f>IFERROR(IF(AND(VLOOKUP(C2314,'Package 218'!$D:$D,1,FALSE)=C2314,VLOOKUP(C2314,'Package 218'!$D:$F,3,FALSE)="Yes",VLOOKUP(A2314,'District Data'!$A$2:$O$321,14,FALSE)="Yes"),"Yes","No"),"No")</f>
        <v>No</v>
      </c>
      <c r="N2314" s="23" t="str">
        <f t="shared" si="120"/>
        <v>No</v>
      </c>
      <c r="O2314" s="131" t="str">
        <f t="shared" si="121"/>
        <v>No</v>
      </c>
    </row>
    <row r="2315" spans="1:15" x14ac:dyDescent="0.25">
      <c r="A2315" s="136" t="s">
        <v>1287</v>
      </c>
      <c r="B2315" s="136" t="s">
        <v>3080</v>
      </c>
      <c r="C2315" s="26">
        <v>5499</v>
      </c>
      <c r="D2315" s="26" t="s">
        <v>1295</v>
      </c>
      <c r="E2315" s="114">
        <v>0</v>
      </c>
      <c r="F2315" s="114">
        <v>0</v>
      </c>
      <c r="G2315" s="114">
        <v>0</v>
      </c>
      <c r="H2315" s="114">
        <v>6.8</v>
      </c>
      <c r="I2315" s="114">
        <v>0</v>
      </c>
      <c r="J2315" s="91">
        <f t="shared" si="119"/>
        <v>6.8</v>
      </c>
      <c r="K2315" s="118" t="str">
        <f>IFERROR(VLOOKUP(C2315,'CEDARS School FRPL'!$C$4:$H$2393,6,FALSE),"No")</f>
        <v>No</v>
      </c>
      <c r="L2315" s="118" t="str">
        <f>VLOOKUP(A2315,'District Data'!$A$2:$P$321,14,FALSE)</f>
        <v>Yes</v>
      </c>
      <c r="M2315" s="120" t="str">
        <f>IFERROR(IF(AND(VLOOKUP(C2315,'Package 218'!$D:$D,1,FALSE)=C2315,VLOOKUP(C2315,'Package 218'!$D:$F,3,FALSE)="Yes",VLOOKUP(A2315,'District Data'!$A$2:$O$321,14,FALSE)="Yes"),"Yes","No"),"No")</f>
        <v>No</v>
      </c>
      <c r="N2315" s="23" t="str">
        <f t="shared" si="120"/>
        <v>No</v>
      </c>
      <c r="O2315" s="131" t="str">
        <f t="shared" si="121"/>
        <v>No</v>
      </c>
    </row>
    <row r="2316" spans="1:15" x14ac:dyDescent="0.25">
      <c r="A2316" s="136" t="s">
        <v>2208</v>
      </c>
      <c r="B2316" s="136" t="s">
        <v>3209</v>
      </c>
      <c r="C2316" s="188">
        <v>1981</v>
      </c>
      <c r="D2316" s="26" t="s">
        <v>3549</v>
      </c>
      <c r="E2316" s="114">
        <v>0</v>
      </c>
      <c r="F2316" s="114">
        <v>0</v>
      </c>
      <c r="G2316" s="114">
        <v>0</v>
      </c>
      <c r="H2316" s="114">
        <v>0</v>
      </c>
      <c r="I2316" s="114">
        <v>0</v>
      </c>
      <c r="J2316" s="91">
        <f t="shared" si="119"/>
        <v>0</v>
      </c>
      <c r="K2316" s="118" t="str">
        <f>IFERROR(VLOOKUP(C2316,'CEDARS School FRPL'!$C$4:$H$2393,6,FALSE),"No")</f>
        <v>No</v>
      </c>
      <c r="L2316" s="118" t="str">
        <f>VLOOKUP(A2316,'District Data'!$A$2:$P$321,14,FALSE)</f>
        <v>Yes</v>
      </c>
      <c r="M2316" s="120" t="str">
        <f>IFERROR(IF(AND(VLOOKUP(C2316,'Package 218'!$D:$D,1,FALSE)=C2316,VLOOKUP(C2316,'Package 218'!$D:$F,3,FALSE)="Yes",VLOOKUP(A2316,'District Data'!$A$2:$O$321,14,FALSE)="Yes"),"Yes","No"),"No")</f>
        <v>No</v>
      </c>
      <c r="N2316" s="23" t="str">
        <f t="shared" si="120"/>
        <v>No</v>
      </c>
      <c r="O2316" s="131" t="str">
        <f t="shared" si="121"/>
        <v>No</v>
      </c>
    </row>
    <row r="2317" spans="1:15" x14ac:dyDescent="0.25">
      <c r="A2317" s="136" t="s">
        <v>2208</v>
      </c>
      <c r="B2317" s="136" t="s">
        <v>3209</v>
      </c>
      <c r="C2317" s="26">
        <v>5120</v>
      </c>
      <c r="D2317" s="26" t="s">
        <v>3550</v>
      </c>
      <c r="E2317" s="114">
        <v>0</v>
      </c>
      <c r="F2317" s="114">
        <v>0</v>
      </c>
      <c r="G2317" s="114">
        <v>0</v>
      </c>
      <c r="H2317" s="114">
        <v>0</v>
      </c>
      <c r="I2317" s="114">
        <v>0</v>
      </c>
      <c r="J2317" s="91">
        <f t="shared" si="119"/>
        <v>0</v>
      </c>
      <c r="K2317" s="118" t="str">
        <f>IFERROR(VLOOKUP(C2317,'CEDARS School FRPL'!$C$4:$H$2393,6,FALSE),"No")</f>
        <v>No</v>
      </c>
      <c r="L2317" s="118" t="str">
        <f>VLOOKUP(A2317,'District Data'!$A$2:$P$321,14,FALSE)</f>
        <v>Yes</v>
      </c>
      <c r="M2317" s="120" t="str">
        <f>IFERROR(IF(AND(VLOOKUP(C2317,'Package 218'!$D:$D,1,FALSE)=C2317,VLOOKUP(C2317,'Package 218'!$D:$F,3,FALSE)="Yes",VLOOKUP(A2317,'District Data'!$A$2:$O$321,14,FALSE)="Yes"),"Yes","No"),"No")</f>
        <v>No</v>
      </c>
      <c r="N2317" s="23" t="str">
        <f t="shared" si="120"/>
        <v>No</v>
      </c>
      <c r="O2317" s="131" t="str">
        <f t="shared" si="121"/>
        <v>No</v>
      </c>
    </row>
    <row r="2318" spans="1:15" x14ac:dyDescent="0.25">
      <c r="A2318" s="136" t="s">
        <v>1185</v>
      </c>
      <c r="B2318" s="136" t="s">
        <v>3063</v>
      </c>
      <c r="C2318" s="26">
        <v>5323</v>
      </c>
      <c r="D2318" s="26" t="s">
        <v>3369</v>
      </c>
      <c r="E2318" s="114">
        <v>0</v>
      </c>
      <c r="F2318" s="114">
        <v>0</v>
      </c>
      <c r="G2318" s="114">
        <v>1.7200000000000002</v>
      </c>
      <c r="H2318" s="114">
        <v>69.73</v>
      </c>
      <c r="I2318" s="114">
        <v>0</v>
      </c>
      <c r="J2318" s="91">
        <f t="shared" si="119"/>
        <v>71.45</v>
      </c>
      <c r="K2318" s="118" t="str">
        <f>IFERROR(VLOOKUP(C2318,'CEDARS School FRPL'!$C$4:$H$2393,6,FALSE),"No")</f>
        <v>Yes</v>
      </c>
      <c r="L2318" s="118" t="str">
        <f>VLOOKUP(A2318,'District Data'!$A$2:$P$321,14,FALSE)</f>
        <v>Yes</v>
      </c>
      <c r="M2318" s="120" t="str">
        <f>IFERROR(IF(AND(VLOOKUP(C2318,'Package 218'!$D:$D,1,FALSE)=C2318,VLOOKUP(C2318,'Package 218'!$D:$F,3,FALSE)="Yes",VLOOKUP(A2318,'District Data'!$A$2:$O$321,14,FALSE)="Yes"),"Yes","No"),"No")</f>
        <v>Yes</v>
      </c>
      <c r="N2318" s="23" t="str">
        <f t="shared" si="120"/>
        <v>Yes</v>
      </c>
      <c r="O2318" s="131" t="str">
        <f t="shared" si="121"/>
        <v>Yes</v>
      </c>
    </row>
    <row r="2319" spans="1:15" x14ac:dyDescent="0.25">
      <c r="A2319" s="136" t="s">
        <v>1185</v>
      </c>
      <c r="B2319" s="136" t="s">
        <v>3063</v>
      </c>
      <c r="C2319" s="26">
        <v>5652</v>
      </c>
      <c r="D2319" s="26" t="s">
        <v>3519</v>
      </c>
      <c r="E2319" s="114">
        <v>0</v>
      </c>
      <c r="F2319" s="114">
        <v>0</v>
      </c>
      <c r="G2319" s="114">
        <v>0</v>
      </c>
      <c r="H2319" s="114">
        <v>0</v>
      </c>
      <c r="I2319" s="114">
        <v>0</v>
      </c>
      <c r="J2319" s="91">
        <f t="shared" si="119"/>
        <v>0</v>
      </c>
      <c r="K2319" s="118" t="str">
        <f>IFERROR(VLOOKUP(C2319,'CEDARS School FRPL'!$C$4:$H$2393,6,FALSE),"No")</f>
        <v>No</v>
      </c>
      <c r="L2319" s="118" t="str">
        <f>VLOOKUP(A2319,'District Data'!$A$2:$P$321,14,FALSE)</f>
        <v>Yes</v>
      </c>
      <c r="M2319" s="120" t="str">
        <f>IFERROR(IF(AND(VLOOKUP(C2319,'Package 218'!$D:$D,1,FALSE)=C2319,VLOOKUP(C2319,'Package 218'!$D:$F,3,FALSE)="Yes",VLOOKUP(A2319,'District Data'!$A$2:$O$321,14,FALSE)="Yes"),"Yes","No"),"No")</f>
        <v>No</v>
      </c>
      <c r="N2319" s="23" t="str">
        <f t="shared" si="120"/>
        <v>No</v>
      </c>
      <c r="O2319" s="131" t="str">
        <f t="shared" si="121"/>
        <v>No</v>
      </c>
    </row>
    <row r="2320" spans="1:15" x14ac:dyDescent="0.25">
      <c r="A2320" s="136" t="s">
        <v>562</v>
      </c>
      <c r="B2320" s="136" t="s">
        <v>2987</v>
      </c>
      <c r="C2320" s="26">
        <v>4229</v>
      </c>
      <c r="D2320" s="26" t="s">
        <v>2807</v>
      </c>
      <c r="E2320" s="114">
        <v>0</v>
      </c>
      <c r="F2320" s="114">
        <v>0</v>
      </c>
      <c r="G2320" s="114">
        <v>0</v>
      </c>
      <c r="H2320" s="114">
        <v>0</v>
      </c>
      <c r="I2320" s="114">
        <v>0</v>
      </c>
      <c r="J2320" s="91">
        <f t="shared" si="119"/>
        <v>0</v>
      </c>
      <c r="K2320" s="118" t="str">
        <f>IFERROR(VLOOKUP(C2320,'CEDARS School FRPL'!$C$4:$H$2393,6,FALSE),"No")</f>
        <v>No</v>
      </c>
      <c r="L2320" s="118" t="str">
        <f>VLOOKUP(A2320,'District Data'!$A$2:$P$321,14,FALSE)</f>
        <v>Yes</v>
      </c>
      <c r="M2320" s="120" t="str">
        <f>IFERROR(IF(AND(VLOOKUP(C2320,'Package 218'!$D:$D,1,FALSE)=C2320,VLOOKUP(C2320,'Package 218'!$D:$F,3,FALSE)="Yes",VLOOKUP(A2320,'District Data'!$A$2:$O$321,14,FALSE)="Yes"),"Yes","No"),"No")</f>
        <v>No</v>
      </c>
      <c r="N2320" s="23" t="str">
        <f t="shared" si="120"/>
        <v>No</v>
      </c>
      <c r="O2320" s="131" t="str">
        <f t="shared" si="121"/>
        <v>No</v>
      </c>
    </row>
    <row r="2321" spans="1:15" x14ac:dyDescent="0.25">
      <c r="A2321" s="136" t="s">
        <v>562</v>
      </c>
      <c r="B2321" s="136" t="s">
        <v>2987</v>
      </c>
      <c r="C2321" s="26">
        <v>5497</v>
      </c>
      <c r="D2321" s="26" t="s">
        <v>568</v>
      </c>
      <c r="E2321" s="114">
        <v>0</v>
      </c>
      <c r="F2321" s="114">
        <v>0</v>
      </c>
      <c r="G2321" s="114">
        <v>0</v>
      </c>
      <c r="H2321" s="114">
        <v>32.799999999999997</v>
      </c>
      <c r="I2321" s="114">
        <v>0</v>
      </c>
      <c r="J2321" s="91">
        <f t="shared" si="119"/>
        <v>32.799999999999997</v>
      </c>
      <c r="K2321" s="118" t="str">
        <f>IFERROR(VLOOKUP(C2321,'CEDARS School FRPL'!$C$4:$H$2393,6,FALSE),"No")</f>
        <v>Yes</v>
      </c>
      <c r="L2321" s="118" t="str">
        <f>VLOOKUP(A2321,'District Data'!$A$2:$P$321,14,FALSE)</f>
        <v>Yes</v>
      </c>
      <c r="M2321" s="120" t="str">
        <f>IFERROR(IF(AND(VLOOKUP(C2321,'Package 218'!$D:$D,1,FALSE)=C2321,VLOOKUP(C2321,'Package 218'!$D:$F,3,FALSE)="Yes",VLOOKUP(A2321,'District Data'!$A$2:$O$321,14,FALSE)="Yes"),"Yes","No"),"No")</f>
        <v>Yes</v>
      </c>
      <c r="N2321" s="23" t="str">
        <f t="shared" si="120"/>
        <v>Yes</v>
      </c>
      <c r="O2321" s="131" t="str">
        <f t="shared" si="121"/>
        <v>Yes</v>
      </c>
    </row>
    <row r="2322" spans="1:15" x14ac:dyDescent="0.25">
      <c r="A2322" s="136" t="s">
        <v>562</v>
      </c>
      <c r="B2322" s="136" t="s">
        <v>2987</v>
      </c>
      <c r="C2322" s="26">
        <v>5553</v>
      </c>
      <c r="D2322" s="26" t="s">
        <v>3501</v>
      </c>
      <c r="E2322" s="114">
        <v>0</v>
      </c>
      <c r="F2322" s="114">
        <v>0</v>
      </c>
      <c r="G2322" s="114">
        <v>0</v>
      </c>
      <c r="H2322" s="114">
        <v>0</v>
      </c>
      <c r="I2322" s="114">
        <v>0</v>
      </c>
      <c r="J2322" s="91">
        <f t="shared" si="119"/>
        <v>0</v>
      </c>
      <c r="K2322" s="118" t="str">
        <f>IFERROR(VLOOKUP(C2322,'CEDARS School FRPL'!$C$4:$H$2393,6,FALSE),"No")</f>
        <v>No</v>
      </c>
      <c r="L2322" s="118" t="str">
        <f>VLOOKUP(A2322,'District Data'!$A$2:$P$321,14,FALSE)</f>
        <v>Yes</v>
      </c>
      <c r="M2322" s="120" t="str">
        <f>IFERROR(IF(AND(VLOOKUP(C2322,'Package 218'!$D:$D,1,FALSE)=C2322,VLOOKUP(C2322,'Package 218'!$D:$F,3,FALSE)="Yes",VLOOKUP(A2322,'District Data'!$A$2:$O$321,14,FALSE)="Yes"),"Yes","No"),"No")</f>
        <v>No</v>
      </c>
      <c r="N2322" s="23" t="str">
        <f t="shared" si="120"/>
        <v>No</v>
      </c>
      <c r="O2322" s="131" t="str">
        <f t="shared" si="121"/>
        <v>No</v>
      </c>
    </row>
    <row r="2323" spans="1:15" x14ac:dyDescent="0.25">
      <c r="A2323" s="136" t="s">
        <v>4</v>
      </c>
      <c r="B2323" s="136" t="s">
        <v>2914</v>
      </c>
      <c r="C2323" s="26">
        <v>3154</v>
      </c>
      <c r="D2323" s="26" t="s">
        <v>3480</v>
      </c>
      <c r="E2323" s="114">
        <v>0</v>
      </c>
      <c r="F2323" s="114">
        <v>0</v>
      </c>
      <c r="G2323" s="114">
        <v>0</v>
      </c>
      <c r="H2323" s="114">
        <v>0</v>
      </c>
      <c r="I2323" s="114">
        <v>0</v>
      </c>
      <c r="J2323" s="91">
        <f t="shared" si="119"/>
        <v>0</v>
      </c>
      <c r="K2323" s="118" t="str">
        <f>IFERROR(VLOOKUP(C2323,'CEDARS School FRPL'!$C$4:$H$2393,6,FALSE),"No")</f>
        <v>No</v>
      </c>
      <c r="L2323" s="118" t="str">
        <f>VLOOKUP(A2323,'District Data'!$A$2:$P$321,14,FALSE)</f>
        <v>Yes</v>
      </c>
      <c r="M2323" s="120" t="str">
        <f>IFERROR(IF(AND(VLOOKUP(C2323,'Package 218'!$D:$D,1,FALSE)=C2323,VLOOKUP(C2323,'Package 218'!$D:$F,3,FALSE)="Yes",VLOOKUP(A2323,'District Data'!$A$2:$O$321,14,FALSE)="Yes"),"Yes","No"),"No")</f>
        <v>No</v>
      </c>
      <c r="N2323" s="23" t="str">
        <f t="shared" si="120"/>
        <v>No</v>
      </c>
      <c r="O2323" s="131" t="str">
        <f t="shared" si="121"/>
        <v>No</v>
      </c>
    </row>
    <row r="2324" spans="1:15" x14ac:dyDescent="0.25">
      <c r="A2324" s="136" t="s">
        <v>4</v>
      </c>
      <c r="B2324" s="136" t="s">
        <v>2914</v>
      </c>
      <c r="C2324" s="26">
        <v>4267</v>
      </c>
      <c r="D2324" s="26" t="s">
        <v>3481</v>
      </c>
      <c r="E2324" s="114">
        <v>0</v>
      </c>
      <c r="F2324" s="114">
        <v>0</v>
      </c>
      <c r="G2324" s="114">
        <v>0</v>
      </c>
      <c r="H2324" s="114">
        <v>0</v>
      </c>
      <c r="I2324" s="114">
        <v>0</v>
      </c>
      <c r="J2324" s="91">
        <f t="shared" si="119"/>
        <v>0</v>
      </c>
      <c r="K2324" s="118" t="str">
        <f>IFERROR(VLOOKUP(C2324,'CEDARS School FRPL'!$C$4:$H$2393,6,FALSE),"No")</f>
        <v>No</v>
      </c>
      <c r="L2324" s="118" t="str">
        <f>VLOOKUP(A2324,'District Data'!$A$2:$P$321,14,FALSE)</f>
        <v>Yes</v>
      </c>
      <c r="M2324" s="120" t="str">
        <f>IFERROR(IF(AND(VLOOKUP(C2324,'Package 218'!$D:$D,1,FALSE)=C2324,VLOOKUP(C2324,'Package 218'!$D:$F,3,FALSE)="Yes",VLOOKUP(A2324,'District Data'!$A$2:$O$321,14,FALSE)="Yes"),"Yes","No"),"No")</f>
        <v>No</v>
      </c>
      <c r="N2324" s="23" t="str">
        <f t="shared" si="120"/>
        <v>No</v>
      </c>
      <c r="O2324" s="131" t="str">
        <f t="shared" si="121"/>
        <v>No</v>
      </c>
    </row>
    <row r="2325" spans="1:15" x14ac:dyDescent="0.25">
      <c r="A2325" s="136" t="s">
        <v>4</v>
      </c>
      <c r="B2325" s="136" t="s">
        <v>2914</v>
      </c>
      <c r="C2325" s="26">
        <v>5663</v>
      </c>
      <c r="D2325" s="26" t="s">
        <v>3259</v>
      </c>
      <c r="E2325" s="114">
        <v>0</v>
      </c>
      <c r="F2325" s="114">
        <v>0</v>
      </c>
      <c r="G2325" s="114">
        <v>0</v>
      </c>
      <c r="H2325" s="114">
        <v>53.77</v>
      </c>
      <c r="I2325" s="114">
        <v>0</v>
      </c>
      <c r="J2325" s="91">
        <f t="shared" si="119"/>
        <v>53.77</v>
      </c>
      <c r="K2325" s="118" t="str">
        <f>IFERROR(VLOOKUP(C2325,'CEDARS School FRPL'!$C$4:$H$2393,6,FALSE),"No")</f>
        <v>Yes</v>
      </c>
      <c r="L2325" s="118" t="str">
        <f>VLOOKUP(A2325,'District Data'!$A$2:$P$321,14,FALSE)</f>
        <v>Yes</v>
      </c>
      <c r="M2325" s="120" t="str">
        <f>IFERROR(IF(AND(VLOOKUP(C2325,'Package 218'!$D:$D,1,FALSE)=C2325,VLOOKUP(C2325,'Package 218'!$D:$F,3,FALSE)="Yes",VLOOKUP(A2325,'District Data'!$A$2:$O$321,14,FALSE)="Yes"),"Yes","No"),"No")</f>
        <v>Yes</v>
      </c>
      <c r="N2325" s="23" t="str">
        <f t="shared" si="120"/>
        <v>Yes</v>
      </c>
      <c r="O2325" s="131" t="str">
        <f t="shared" si="121"/>
        <v>Yes</v>
      </c>
    </row>
    <row r="2326" spans="1:15" x14ac:dyDescent="0.25">
      <c r="A2326" s="137" t="s">
        <v>540</v>
      </c>
      <c r="B2326" s="131" t="s">
        <v>2983</v>
      </c>
      <c r="C2326" s="187">
        <v>5416</v>
      </c>
      <c r="D2326" s="26" t="s">
        <v>545</v>
      </c>
      <c r="E2326" s="114">
        <v>0</v>
      </c>
      <c r="F2326" s="114">
        <v>0</v>
      </c>
      <c r="G2326" s="114">
        <v>0.11</v>
      </c>
      <c r="H2326" s="114">
        <v>54.1</v>
      </c>
      <c r="I2326" s="114">
        <v>0</v>
      </c>
      <c r="J2326" s="91">
        <f t="shared" si="119"/>
        <v>54.21</v>
      </c>
      <c r="K2326" s="118" t="str">
        <f>IFERROR(VLOOKUP(C2326,'CEDARS School FRPL'!$C$4:$H$2393,6,FALSE),"No")</f>
        <v>Yes</v>
      </c>
      <c r="L2326" s="118" t="str">
        <f>VLOOKUP(A2326,'District Data'!$A$2:$P$321,14,FALSE)</f>
        <v>Yes</v>
      </c>
      <c r="M2326" s="120" t="str">
        <f>IFERROR(IF(AND(VLOOKUP(C2326,'Package 218'!$D:$D,1,FALSE)=C2326,VLOOKUP(C2326,'Package 218'!$D:$F,3,FALSE)="Yes",VLOOKUP(A2326,'District Data'!$A$2:$O$321,14,FALSE)="Yes"),"Yes","No"),"No")</f>
        <v>Yes</v>
      </c>
      <c r="N2326" s="23" t="str">
        <f t="shared" si="120"/>
        <v>Yes</v>
      </c>
      <c r="O2326" s="131" t="str">
        <f t="shared" si="121"/>
        <v>Yes</v>
      </c>
    </row>
    <row r="2327" spans="1:15" x14ac:dyDescent="0.25">
      <c r="A2327" s="136" t="s">
        <v>1380</v>
      </c>
      <c r="B2327" s="136" t="s">
        <v>3089</v>
      </c>
      <c r="C2327" s="26">
        <v>3662</v>
      </c>
      <c r="D2327" s="26" t="s">
        <v>2809</v>
      </c>
      <c r="E2327" s="114">
        <v>0</v>
      </c>
      <c r="F2327" s="114">
        <v>0</v>
      </c>
      <c r="G2327" s="114">
        <v>0</v>
      </c>
      <c r="H2327" s="114">
        <v>0</v>
      </c>
      <c r="I2327" s="114">
        <v>0</v>
      </c>
      <c r="J2327" s="91">
        <f t="shared" si="119"/>
        <v>0</v>
      </c>
      <c r="K2327" s="118" t="str">
        <f>IFERROR(VLOOKUP(C2327,'CEDARS School FRPL'!$C$4:$H$2393,6,FALSE),"No")</f>
        <v>No</v>
      </c>
      <c r="L2327" s="118" t="str">
        <f>VLOOKUP(A2327,'District Data'!$A$2:$P$321,14,FALSE)</f>
        <v>Yes</v>
      </c>
      <c r="M2327" s="120" t="str">
        <f>IFERROR(IF(AND(VLOOKUP(C2327,'Package 218'!$D:$D,1,FALSE)=C2327,VLOOKUP(C2327,'Package 218'!$D:$F,3,FALSE)="Yes",VLOOKUP(A2327,'District Data'!$A$2:$O$321,14,FALSE)="Yes"),"Yes","No"),"No")</f>
        <v>No</v>
      </c>
      <c r="N2327" s="23" t="str">
        <f t="shared" si="120"/>
        <v>No</v>
      </c>
      <c r="O2327" s="131" t="str">
        <f t="shared" si="121"/>
        <v>No</v>
      </c>
    </row>
    <row r="2328" spans="1:15" x14ac:dyDescent="0.25">
      <c r="A2328" s="136" t="s">
        <v>1380</v>
      </c>
      <c r="B2328" s="136" t="s">
        <v>3089</v>
      </c>
      <c r="C2328" s="26">
        <v>5343</v>
      </c>
      <c r="D2328" s="26" t="s">
        <v>1390</v>
      </c>
      <c r="E2328" s="114">
        <v>0</v>
      </c>
      <c r="F2328" s="114">
        <v>0</v>
      </c>
      <c r="G2328" s="114">
        <v>0</v>
      </c>
      <c r="H2328" s="114">
        <v>18.5</v>
      </c>
      <c r="I2328" s="114">
        <v>0</v>
      </c>
      <c r="J2328" s="91">
        <f t="shared" si="119"/>
        <v>18.5</v>
      </c>
      <c r="K2328" s="118" t="str">
        <f>IFERROR(VLOOKUP(C2328,'CEDARS School FRPL'!$C$4:$H$2393,6,FALSE),"No")</f>
        <v>Yes</v>
      </c>
      <c r="L2328" s="118" t="str">
        <f>VLOOKUP(A2328,'District Data'!$A$2:$P$321,14,FALSE)</f>
        <v>Yes</v>
      </c>
      <c r="M2328" s="120" t="str">
        <f>IFERROR(IF(AND(VLOOKUP(C2328,'Package 218'!$D:$D,1,FALSE)=C2328,VLOOKUP(C2328,'Package 218'!$D:$F,3,FALSE)="Yes",VLOOKUP(A2328,'District Data'!$A$2:$O$321,14,FALSE)="Yes"),"Yes","No"),"No")</f>
        <v>No</v>
      </c>
      <c r="N2328" s="23" t="str">
        <f t="shared" si="120"/>
        <v>No</v>
      </c>
      <c r="O2328" s="131" t="str">
        <f t="shared" si="121"/>
        <v>No</v>
      </c>
    </row>
    <row r="2329" spans="1:15" x14ac:dyDescent="0.25">
      <c r="A2329" s="136" t="s">
        <v>425</v>
      </c>
      <c r="B2329" s="136" t="s">
        <v>2962</v>
      </c>
      <c r="C2329" s="26">
        <v>5412</v>
      </c>
      <c r="D2329" s="26" t="s">
        <v>2468</v>
      </c>
      <c r="E2329" s="114">
        <v>0</v>
      </c>
      <c r="F2329" s="114">
        <v>0</v>
      </c>
      <c r="G2329" s="114">
        <v>0</v>
      </c>
      <c r="H2329" s="114">
        <v>49.5</v>
      </c>
      <c r="I2329" s="114">
        <v>0</v>
      </c>
      <c r="J2329" s="91">
        <f t="shared" si="119"/>
        <v>49.5</v>
      </c>
      <c r="K2329" s="118" t="str">
        <f>IFERROR(VLOOKUP(C2329,'CEDARS School FRPL'!$C$4:$H$2393,6,FALSE),"No")</f>
        <v>No</v>
      </c>
      <c r="L2329" s="118" t="str">
        <f>VLOOKUP(A2329,'District Data'!$A$2:$P$321,14,FALSE)</f>
        <v>Yes</v>
      </c>
      <c r="M2329" s="120" t="str">
        <f>IFERROR(IF(AND(VLOOKUP(C2329,'Package 218'!$D:$D,1,FALSE)=C2329,VLOOKUP(C2329,'Package 218'!$D:$F,3,FALSE)="Yes",VLOOKUP(A2329,'District Data'!$A$2:$O$321,14,FALSE)="Yes"),"Yes","No"),"No")</f>
        <v>No</v>
      </c>
      <c r="N2329" s="23" t="str">
        <f t="shared" si="120"/>
        <v>No</v>
      </c>
      <c r="O2329" s="131" t="str">
        <f t="shared" si="121"/>
        <v>No</v>
      </c>
    </row>
    <row r="2330" spans="1:15" x14ac:dyDescent="0.25">
      <c r="A2330" s="136" t="s">
        <v>1713</v>
      </c>
      <c r="B2330" s="136" t="s">
        <v>3152</v>
      </c>
      <c r="C2330" s="26">
        <v>5405</v>
      </c>
      <c r="D2330" s="26" t="s">
        <v>1805</v>
      </c>
      <c r="E2330" s="114">
        <v>0</v>
      </c>
      <c r="F2330" s="114">
        <v>0</v>
      </c>
      <c r="G2330" s="114">
        <v>0.11</v>
      </c>
      <c r="H2330" s="114">
        <v>92.94</v>
      </c>
      <c r="I2330" s="114">
        <v>0</v>
      </c>
      <c r="J2330" s="91">
        <f t="shared" si="119"/>
        <v>93.05</v>
      </c>
      <c r="K2330" s="118" t="str">
        <f>IFERROR(VLOOKUP(C2330,'CEDARS School FRPL'!$C$4:$H$2393,6,FALSE),"No")</f>
        <v>Yes</v>
      </c>
      <c r="L2330" s="118" t="str">
        <f>VLOOKUP(A2330,'District Data'!$A$2:$P$321,14,FALSE)</f>
        <v>Yes</v>
      </c>
      <c r="M2330" s="120" t="str">
        <f>IFERROR(IF(AND(VLOOKUP(C2330,'Package 218'!$D:$D,1,FALSE)=C2330,VLOOKUP(C2330,'Package 218'!$D:$F,3,FALSE)="Yes",VLOOKUP(A2330,'District Data'!$A$2:$O$321,14,FALSE)="Yes"),"Yes","No"),"No")</f>
        <v>Yes</v>
      </c>
      <c r="N2330" s="23" t="str">
        <f t="shared" si="120"/>
        <v>Yes</v>
      </c>
      <c r="O2330" s="131" t="str">
        <f t="shared" si="121"/>
        <v>Yes</v>
      </c>
    </row>
    <row r="2331" spans="1:15" x14ac:dyDescent="0.25">
      <c r="A2331" s="136" t="s">
        <v>640</v>
      </c>
      <c r="B2331" s="136" t="s">
        <v>2992</v>
      </c>
      <c r="C2331" s="26">
        <v>5107</v>
      </c>
      <c r="D2331" s="26" t="s">
        <v>678</v>
      </c>
      <c r="E2331" s="114">
        <v>0</v>
      </c>
      <c r="F2331" s="114">
        <v>0</v>
      </c>
      <c r="G2331" s="114">
        <v>11.19</v>
      </c>
      <c r="H2331" s="114">
        <v>0</v>
      </c>
      <c r="I2331" s="114">
        <v>0</v>
      </c>
      <c r="J2331" s="91">
        <f t="shared" si="119"/>
        <v>11.19</v>
      </c>
      <c r="K2331" s="118" t="str">
        <f>IFERROR(VLOOKUP(C2331,'CEDARS School FRPL'!$C$4:$H$2393,6,FALSE),"No")</f>
        <v>No</v>
      </c>
      <c r="L2331" s="118" t="str">
        <f>VLOOKUP(A2331,'District Data'!$A$2:$P$321,14,FALSE)</f>
        <v>Yes</v>
      </c>
      <c r="M2331" s="120" t="str">
        <f>IFERROR(IF(AND(VLOOKUP(C2331,'Package 218'!$D:$D,1,FALSE)=C2331,VLOOKUP(C2331,'Package 218'!$D:$F,3,FALSE)="Yes",VLOOKUP(A2331,'District Data'!$A$2:$O$321,14,FALSE)="Yes"),"Yes","No"),"No")</f>
        <v>No</v>
      </c>
      <c r="N2331" s="23" t="str">
        <f t="shared" si="120"/>
        <v>No</v>
      </c>
      <c r="O2331" s="131" t="str">
        <f t="shared" si="121"/>
        <v>No</v>
      </c>
    </row>
    <row r="2332" spans="1:15" x14ac:dyDescent="0.25">
      <c r="A2332" s="136" t="s">
        <v>640</v>
      </c>
      <c r="B2332" s="136" t="s">
        <v>2992</v>
      </c>
      <c r="C2332" s="26">
        <v>5218</v>
      </c>
      <c r="D2332" s="26" t="s">
        <v>3504</v>
      </c>
      <c r="E2332" s="114">
        <v>0</v>
      </c>
      <c r="F2332" s="114">
        <v>0</v>
      </c>
      <c r="G2332" s="114">
        <v>0</v>
      </c>
      <c r="H2332" s="114">
        <v>0</v>
      </c>
      <c r="I2332" s="114">
        <v>0</v>
      </c>
      <c r="J2332" s="91">
        <f t="shared" si="119"/>
        <v>0</v>
      </c>
      <c r="K2332" s="118" t="str">
        <f>IFERROR(VLOOKUP(C2332,'CEDARS School FRPL'!$C$4:$H$2393,6,FALSE),"No")</f>
        <v>No</v>
      </c>
      <c r="L2332" s="118" t="str">
        <f>VLOOKUP(A2332,'District Data'!$A$2:$P$321,14,FALSE)</f>
        <v>Yes</v>
      </c>
      <c r="M2332" s="120" t="str">
        <f>IFERROR(IF(AND(VLOOKUP(C2332,'Package 218'!$D:$D,1,FALSE)=C2332,VLOOKUP(C2332,'Package 218'!$D:$F,3,FALSE)="Yes",VLOOKUP(A2332,'District Data'!$A$2:$O$321,14,FALSE)="Yes"),"Yes","No"),"No")</f>
        <v>No</v>
      </c>
      <c r="N2332" s="23" t="str">
        <f t="shared" si="120"/>
        <v>No</v>
      </c>
      <c r="O2332" s="131" t="str">
        <f t="shared" si="121"/>
        <v>No</v>
      </c>
    </row>
    <row r="2333" spans="1:15" x14ac:dyDescent="0.25">
      <c r="A2333" s="136" t="s">
        <v>640</v>
      </c>
      <c r="B2333" s="136" t="s">
        <v>2992</v>
      </c>
      <c r="C2333" s="26">
        <v>5348</v>
      </c>
      <c r="D2333" s="26" t="s">
        <v>681</v>
      </c>
      <c r="E2333" s="114">
        <v>0</v>
      </c>
      <c r="F2333" s="114">
        <v>0</v>
      </c>
      <c r="G2333" s="114">
        <v>0.48</v>
      </c>
      <c r="H2333" s="114">
        <v>156.01</v>
      </c>
      <c r="I2333" s="114">
        <v>0</v>
      </c>
      <c r="J2333" s="91">
        <f t="shared" si="119"/>
        <v>156.48999999999998</v>
      </c>
      <c r="K2333" s="118" t="str">
        <f>IFERROR(VLOOKUP(C2333,'CEDARS School FRPL'!$C$4:$H$2393,6,FALSE),"No")</f>
        <v>Yes</v>
      </c>
      <c r="L2333" s="118" t="str">
        <f>VLOOKUP(A2333,'District Data'!$A$2:$P$321,14,FALSE)</f>
        <v>Yes</v>
      </c>
      <c r="M2333" s="120" t="str">
        <f>IFERROR(IF(AND(VLOOKUP(C2333,'Package 218'!$D:$D,1,FALSE)=C2333,VLOOKUP(C2333,'Package 218'!$D:$F,3,FALSE)="Yes",VLOOKUP(A2333,'District Data'!$A$2:$O$321,14,FALSE)="Yes"),"Yes","No"),"No")</f>
        <v>Yes</v>
      </c>
      <c r="N2333" s="23" t="str">
        <f t="shared" si="120"/>
        <v>Yes</v>
      </c>
      <c r="O2333" s="131" t="str">
        <f t="shared" si="121"/>
        <v>Yes</v>
      </c>
    </row>
    <row r="2334" spans="1:15" x14ac:dyDescent="0.25">
      <c r="A2334" s="136" t="s">
        <v>550</v>
      </c>
      <c r="B2334" s="136" t="s">
        <v>2986</v>
      </c>
      <c r="C2334" s="26">
        <v>5491</v>
      </c>
      <c r="D2334" s="26" t="s">
        <v>2806</v>
      </c>
      <c r="E2334" s="114">
        <v>0</v>
      </c>
      <c r="F2334" s="114">
        <v>39.700000000000003</v>
      </c>
      <c r="G2334" s="114">
        <v>0</v>
      </c>
      <c r="H2334" s="114">
        <v>0</v>
      </c>
      <c r="I2334" s="114">
        <v>0</v>
      </c>
      <c r="J2334" s="91">
        <f t="shared" si="119"/>
        <v>39.700000000000003</v>
      </c>
      <c r="K2334" s="118" t="str">
        <f>IFERROR(VLOOKUP(C2334,'CEDARS School FRPL'!$C$4:$H$2393,6,FALSE),"No")</f>
        <v>No</v>
      </c>
      <c r="L2334" s="118" t="str">
        <f>VLOOKUP(A2334,'District Data'!$A$2:$P$321,14,FALSE)</f>
        <v>Yes</v>
      </c>
      <c r="M2334" s="120" t="str">
        <f>IFERROR(IF(AND(VLOOKUP(C2334,'Package 218'!$D:$D,1,FALSE)=C2334,VLOOKUP(C2334,'Package 218'!$D:$F,3,FALSE)="Yes",VLOOKUP(A2334,'District Data'!$A$2:$O$321,14,FALSE)="Yes"),"Yes","No"),"No")</f>
        <v>No</v>
      </c>
      <c r="N2334" s="23" t="str">
        <f t="shared" si="120"/>
        <v>No</v>
      </c>
      <c r="O2334" s="131" t="str">
        <f t="shared" si="121"/>
        <v>No</v>
      </c>
    </row>
    <row r="2335" spans="1:15" x14ac:dyDescent="0.25">
      <c r="A2335" s="136" t="s">
        <v>784</v>
      </c>
      <c r="B2335" s="136" t="s">
        <v>3012</v>
      </c>
      <c r="C2335" s="26">
        <v>5119</v>
      </c>
      <c r="D2335" s="26" t="s">
        <v>3506</v>
      </c>
      <c r="E2335" s="114">
        <v>0</v>
      </c>
      <c r="F2335" s="114">
        <v>0</v>
      </c>
      <c r="G2335" s="114">
        <v>0</v>
      </c>
      <c r="H2335" s="114">
        <v>0</v>
      </c>
      <c r="I2335" s="114">
        <v>0</v>
      </c>
      <c r="J2335" s="91">
        <f t="shared" si="119"/>
        <v>0</v>
      </c>
      <c r="K2335" s="118" t="str">
        <f>IFERROR(VLOOKUP(C2335,'CEDARS School FRPL'!$C$4:$H$2393,6,FALSE),"No")</f>
        <v>No</v>
      </c>
      <c r="L2335" s="118" t="str">
        <f>VLOOKUP(A2335,'District Data'!$A$2:$P$321,14,FALSE)</f>
        <v>Yes</v>
      </c>
      <c r="M2335" s="120" t="str">
        <f>IFERROR(IF(AND(VLOOKUP(C2335,'Package 218'!$D:$D,1,FALSE)=C2335,VLOOKUP(C2335,'Package 218'!$D:$F,3,FALSE)="Yes",VLOOKUP(A2335,'District Data'!$A$2:$O$321,14,FALSE)="Yes"),"Yes","No"),"No")</f>
        <v>No</v>
      </c>
      <c r="N2335" s="23" t="str">
        <f t="shared" si="120"/>
        <v>No</v>
      </c>
      <c r="O2335" s="131" t="str">
        <f t="shared" si="121"/>
        <v>No</v>
      </c>
    </row>
    <row r="2336" spans="1:15" x14ac:dyDescent="0.25">
      <c r="A2336" s="136" t="s">
        <v>784</v>
      </c>
      <c r="B2336" s="136" t="s">
        <v>3012</v>
      </c>
      <c r="C2336" s="26">
        <v>5370</v>
      </c>
      <c r="D2336" s="26" t="s">
        <v>811</v>
      </c>
      <c r="E2336" s="114">
        <v>0</v>
      </c>
      <c r="F2336" s="114">
        <v>0</v>
      </c>
      <c r="G2336" s="114">
        <v>0</v>
      </c>
      <c r="H2336" s="114">
        <v>199.14</v>
      </c>
      <c r="I2336" s="114">
        <v>0</v>
      </c>
      <c r="J2336" s="91">
        <f t="shared" si="119"/>
        <v>199.14</v>
      </c>
      <c r="K2336" s="118" t="str">
        <f>IFERROR(VLOOKUP(C2336,'CEDARS School FRPL'!$C$4:$H$2393,6,FALSE),"No")</f>
        <v>No</v>
      </c>
      <c r="L2336" s="118" t="str">
        <f>VLOOKUP(A2336,'District Data'!$A$2:$P$321,14,FALSE)</f>
        <v>Yes</v>
      </c>
      <c r="M2336" s="120" t="str">
        <f>IFERROR(IF(AND(VLOOKUP(C2336,'Package 218'!$D:$D,1,FALSE)=C2336,VLOOKUP(C2336,'Package 218'!$D:$F,3,FALSE)="Yes",VLOOKUP(A2336,'District Data'!$A$2:$O$321,14,FALSE)="Yes"),"Yes","No"),"No")</f>
        <v>No</v>
      </c>
      <c r="N2336" s="23" t="str">
        <f t="shared" si="120"/>
        <v>No</v>
      </c>
      <c r="O2336" s="131" t="str">
        <f t="shared" si="121"/>
        <v>No</v>
      </c>
    </row>
    <row r="2337" spans="1:15" x14ac:dyDescent="0.25">
      <c r="A2337" s="136" t="s">
        <v>1619</v>
      </c>
      <c r="B2337" s="136" t="s">
        <v>3140</v>
      </c>
      <c r="C2337" s="26">
        <v>5313</v>
      </c>
      <c r="D2337" s="26" t="s">
        <v>3532</v>
      </c>
      <c r="E2337" s="114">
        <v>0</v>
      </c>
      <c r="F2337" s="114">
        <v>0</v>
      </c>
      <c r="G2337" s="114">
        <v>0</v>
      </c>
      <c r="H2337" s="114">
        <v>0</v>
      </c>
      <c r="I2337" s="114">
        <v>0</v>
      </c>
      <c r="J2337" s="91">
        <f t="shared" si="119"/>
        <v>0</v>
      </c>
      <c r="K2337" s="118" t="str">
        <f>IFERROR(VLOOKUP(C2337,'CEDARS School FRPL'!$C$4:$H$2393,6,FALSE),"No")</f>
        <v>No</v>
      </c>
      <c r="L2337" s="118" t="str">
        <f>VLOOKUP(A2337,'District Data'!$A$2:$P$321,14,FALSE)</f>
        <v>Yes</v>
      </c>
      <c r="M2337" s="120" t="str">
        <f>IFERROR(IF(AND(VLOOKUP(C2337,'Package 218'!$D:$D,1,FALSE)=C2337,VLOOKUP(C2337,'Package 218'!$D:$F,3,FALSE)="Yes",VLOOKUP(A2337,'District Data'!$A$2:$O$321,14,FALSE)="Yes"),"Yes","No"),"No")</f>
        <v>No</v>
      </c>
      <c r="N2337" s="23" t="str">
        <f t="shared" si="120"/>
        <v>No</v>
      </c>
      <c r="O2337" s="131" t="str">
        <f t="shared" si="121"/>
        <v>No</v>
      </c>
    </row>
    <row r="2338" spans="1:15" x14ac:dyDescent="0.25">
      <c r="A2338" s="136" t="s">
        <v>1619</v>
      </c>
      <c r="B2338" s="136" t="s">
        <v>3140</v>
      </c>
      <c r="C2338" s="26">
        <v>5335</v>
      </c>
      <c r="D2338" s="26" t="s">
        <v>2561</v>
      </c>
      <c r="E2338" s="114">
        <v>0</v>
      </c>
      <c r="F2338" s="114">
        <v>0</v>
      </c>
      <c r="G2338" s="114">
        <v>0</v>
      </c>
      <c r="H2338" s="114">
        <v>52</v>
      </c>
      <c r="I2338" s="114">
        <v>0</v>
      </c>
      <c r="J2338" s="91">
        <f t="shared" si="119"/>
        <v>52</v>
      </c>
      <c r="K2338" s="118" t="str">
        <f>IFERROR(VLOOKUP(C2338,'CEDARS School FRPL'!$C$4:$H$2393,6,FALSE),"No")</f>
        <v>Yes</v>
      </c>
      <c r="L2338" s="118" t="str">
        <f>VLOOKUP(A2338,'District Data'!$A$2:$P$321,14,FALSE)</f>
        <v>Yes</v>
      </c>
      <c r="M2338" s="120" t="str">
        <f>IFERROR(IF(AND(VLOOKUP(C2338,'Package 218'!$D:$D,1,FALSE)=C2338,VLOOKUP(C2338,'Package 218'!$D:$F,3,FALSE)="Yes",VLOOKUP(A2338,'District Data'!$A$2:$O$321,14,FALSE)="Yes"),"Yes","No"),"No")</f>
        <v>No</v>
      </c>
      <c r="N2338" s="23" t="str">
        <f t="shared" si="120"/>
        <v>No</v>
      </c>
      <c r="O2338" s="131" t="str">
        <f t="shared" si="121"/>
        <v>No</v>
      </c>
    </row>
    <row r="2339" spans="1:15" x14ac:dyDescent="0.25">
      <c r="A2339" s="136" t="s">
        <v>91</v>
      </c>
      <c r="B2339" s="136" t="s">
        <v>2922</v>
      </c>
      <c r="C2339" s="26">
        <v>5281</v>
      </c>
      <c r="D2339" s="26" t="s">
        <v>119</v>
      </c>
      <c r="E2339" s="114">
        <v>0</v>
      </c>
      <c r="F2339" s="114">
        <v>0</v>
      </c>
      <c r="G2339" s="114">
        <v>0</v>
      </c>
      <c r="H2339" s="114">
        <v>0</v>
      </c>
      <c r="I2339" s="114">
        <v>0</v>
      </c>
      <c r="J2339" s="91">
        <f t="shared" si="119"/>
        <v>0</v>
      </c>
      <c r="K2339" s="118" t="str">
        <f>IFERROR(VLOOKUP(C2339,'CEDARS School FRPL'!$C$4:$H$2393,6,FALSE),"No")</f>
        <v>No</v>
      </c>
      <c r="L2339" s="118" t="str">
        <f>VLOOKUP(A2339,'District Data'!$A$2:$P$321,14,FALSE)</f>
        <v>Yes</v>
      </c>
      <c r="M2339" s="120" t="str">
        <f>IFERROR(IF(AND(VLOOKUP(C2339,'Package 218'!$D:$D,1,FALSE)=C2339,VLOOKUP(C2339,'Package 218'!$D:$F,3,FALSE)="Yes",VLOOKUP(A2339,'District Data'!$A$2:$O$321,14,FALSE)="Yes"),"Yes","No"),"No")</f>
        <v>No</v>
      </c>
      <c r="N2339" s="23" t="str">
        <f t="shared" si="120"/>
        <v>No</v>
      </c>
      <c r="O2339" s="131" t="str">
        <f t="shared" si="121"/>
        <v>No</v>
      </c>
    </row>
    <row r="2340" spans="1:15" x14ac:dyDescent="0.25">
      <c r="A2340" s="136" t="s">
        <v>91</v>
      </c>
      <c r="B2340" s="136" t="s">
        <v>2922</v>
      </c>
      <c r="C2340" s="26">
        <v>5325</v>
      </c>
      <c r="D2340" s="26" t="s">
        <v>121</v>
      </c>
      <c r="E2340" s="114">
        <v>0</v>
      </c>
      <c r="F2340" s="114">
        <v>0</v>
      </c>
      <c r="G2340" s="114">
        <v>0</v>
      </c>
      <c r="H2340" s="114">
        <v>31.5</v>
      </c>
      <c r="I2340" s="114">
        <v>0</v>
      </c>
      <c r="J2340" s="91">
        <f t="shared" si="119"/>
        <v>31.5</v>
      </c>
      <c r="K2340" s="118" t="str">
        <f>IFERROR(VLOOKUP(C2340,'CEDARS School FRPL'!$C$4:$H$2393,6,FALSE),"No")</f>
        <v>No</v>
      </c>
      <c r="L2340" s="118" t="str">
        <f>VLOOKUP(A2340,'District Data'!$A$2:$P$321,14,FALSE)</f>
        <v>Yes</v>
      </c>
      <c r="M2340" s="120" t="str">
        <f>IFERROR(IF(AND(VLOOKUP(C2340,'Package 218'!$D:$D,1,FALSE)=C2340,VLOOKUP(C2340,'Package 218'!$D:$F,3,FALSE)="Yes",VLOOKUP(A2340,'District Data'!$A$2:$O$321,14,FALSE)="Yes"),"Yes","No"),"No")</f>
        <v>No</v>
      </c>
      <c r="N2340" s="23" t="str">
        <f t="shared" si="120"/>
        <v>No</v>
      </c>
      <c r="O2340" s="131" t="str">
        <f t="shared" si="121"/>
        <v>No</v>
      </c>
    </row>
    <row r="2341" spans="1:15" x14ac:dyDescent="0.25">
      <c r="A2341" t="s">
        <v>44</v>
      </c>
      <c r="B2341" t="s">
        <v>2919</v>
      </c>
      <c r="C2341" s="26">
        <v>1915</v>
      </c>
      <c r="D2341" t="s">
        <v>64</v>
      </c>
      <c r="E2341" s="114">
        <v>0</v>
      </c>
      <c r="F2341" s="114">
        <v>0</v>
      </c>
      <c r="G2341" s="114">
        <v>0</v>
      </c>
      <c r="H2341" s="114">
        <v>0</v>
      </c>
      <c r="I2341" s="114">
        <v>0</v>
      </c>
      <c r="J2341" s="91">
        <f t="shared" si="119"/>
        <v>0</v>
      </c>
      <c r="K2341" s="118" t="str">
        <f>IFERROR(VLOOKUP(C2341,'CEDARS School FRPL'!$C$4:$H$2393,6,FALSE),"No")</f>
        <v>No</v>
      </c>
      <c r="L2341" s="118" t="str">
        <f>VLOOKUP(A2341,'District Data'!$A$2:$P$321,14,FALSE)</f>
        <v>Yes</v>
      </c>
      <c r="M2341" s="120" t="str">
        <f>IFERROR(IF(AND(VLOOKUP(C2341,'Package 218'!$D:$D,1,FALSE)=C2341,VLOOKUP(C2341,'Package 218'!$D:$F,3,FALSE)="Yes",VLOOKUP(A2341,'District Data'!$A$2:$O$321,14,FALSE)="Yes"),"Yes","No"),"No")</f>
        <v>No</v>
      </c>
      <c r="N2341" s="23" t="str">
        <f t="shared" si="120"/>
        <v>No</v>
      </c>
      <c r="O2341" s="131" t="str">
        <f t="shared" si="121"/>
        <v>No</v>
      </c>
    </row>
    <row r="2342" spans="1:15" x14ac:dyDescent="0.25">
      <c r="A2342" t="s">
        <v>44</v>
      </c>
      <c r="B2342" t="s">
        <v>2919</v>
      </c>
      <c r="C2342" s="26">
        <v>5522</v>
      </c>
      <c r="D2342" t="s">
        <v>2790</v>
      </c>
      <c r="E2342" s="114">
        <v>0</v>
      </c>
      <c r="F2342" s="114">
        <v>0</v>
      </c>
      <c r="G2342" s="114">
        <v>0</v>
      </c>
      <c r="H2342" s="114">
        <v>90.21</v>
      </c>
      <c r="I2342" s="114">
        <v>0</v>
      </c>
      <c r="J2342" s="91">
        <f t="shared" si="119"/>
        <v>90.21</v>
      </c>
      <c r="K2342" s="118" t="str">
        <f>IFERROR(VLOOKUP(C2342,'CEDARS School FRPL'!$C$4:$H$2393,6,FALSE),"No")</f>
        <v>Yes</v>
      </c>
      <c r="L2342" s="118" t="str">
        <f>VLOOKUP(A2342,'District Data'!$A$2:$P$321,14,FALSE)</f>
        <v>Yes</v>
      </c>
      <c r="M2342" s="120" t="str">
        <f>IFERROR(IF(AND(VLOOKUP(C2342,'Package 218'!$D:$D,1,FALSE)=C2342,VLOOKUP(C2342,'Package 218'!$D:$F,3,FALSE)="Yes",VLOOKUP(A2342,'District Data'!$A$2:$O$321,14,FALSE)="Yes"),"Yes","No"),"No")</f>
        <v>Yes</v>
      </c>
      <c r="N2342" s="23" t="str">
        <f t="shared" si="120"/>
        <v>Yes</v>
      </c>
      <c r="O2342" s="131" t="str">
        <f t="shared" si="121"/>
        <v>Yes</v>
      </c>
    </row>
    <row r="2343" spans="1:15" x14ac:dyDescent="0.25">
      <c r="A2343" t="s">
        <v>2089</v>
      </c>
      <c r="B2343" t="s">
        <v>3190</v>
      </c>
      <c r="C2343" s="26">
        <v>5563</v>
      </c>
      <c r="D2343" t="s">
        <v>2776</v>
      </c>
      <c r="E2343" s="114">
        <v>0</v>
      </c>
      <c r="F2343" s="114">
        <v>0</v>
      </c>
      <c r="G2343" s="114">
        <v>0</v>
      </c>
      <c r="H2343" s="114">
        <v>56.98</v>
      </c>
      <c r="I2343" s="114">
        <v>0</v>
      </c>
      <c r="J2343" s="91">
        <f t="shared" si="119"/>
        <v>56.98</v>
      </c>
      <c r="K2343" s="118" t="str">
        <f>IFERROR(VLOOKUP(C2343,'CEDARS School FRPL'!$C$4:$H$2393,6,FALSE),"No")</f>
        <v>No</v>
      </c>
      <c r="L2343" s="118" t="str">
        <f>VLOOKUP(A2343,'District Data'!$A$2:$P$321,14,FALSE)</f>
        <v>Yes</v>
      </c>
      <c r="M2343" s="120" t="str">
        <f>IFERROR(IF(AND(VLOOKUP(C2343,'Package 218'!$D:$D,1,FALSE)=C2343,VLOOKUP(C2343,'Package 218'!$D:$F,3,FALSE)="Yes",VLOOKUP(A2343,'District Data'!$A$2:$O$321,14,FALSE)="Yes"),"Yes","No"),"No")</f>
        <v>No</v>
      </c>
      <c r="N2343" s="23" t="str">
        <f t="shared" si="120"/>
        <v>No</v>
      </c>
      <c r="O2343" s="131" t="str">
        <f t="shared" si="121"/>
        <v>No</v>
      </c>
    </row>
    <row r="2344" spans="1:15" x14ac:dyDescent="0.25">
      <c r="A2344" t="s">
        <v>836</v>
      </c>
      <c r="B2344" t="s">
        <v>3020</v>
      </c>
      <c r="C2344" s="26">
        <v>3569</v>
      </c>
      <c r="D2344" t="s">
        <v>3275</v>
      </c>
      <c r="E2344" s="114">
        <v>0</v>
      </c>
      <c r="F2344" s="114">
        <v>0</v>
      </c>
      <c r="G2344" s="114">
        <v>0</v>
      </c>
      <c r="H2344" s="114">
        <v>10.86</v>
      </c>
      <c r="I2344" s="114">
        <v>0</v>
      </c>
      <c r="J2344" s="91">
        <f t="shared" si="119"/>
        <v>10.86</v>
      </c>
      <c r="K2344" s="118" t="str">
        <f>IFERROR(VLOOKUP(C2344,'CEDARS School FRPL'!$C$4:$H$2393,6,FALSE),"No")</f>
        <v>No</v>
      </c>
      <c r="L2344" s="118" t="str">
        <f>VLOOKUP(A2344,'District Data'!$A$2:$P$321,14,FALSE)</f>
        <v>Yes</v>
      </c>
      <c r="M2344" s="120" t="str">
        <f>IFERROR(IF(AND(VLOOKUP(C2344,'Package 218'!$D:$D,1,FALSE)=C2344,VLOOKUP(C2344,'Package 218'!$D:$F,3,FALSE)="Yes",VLOOKUP(A2344,'District Data'!$A$2:$O$321,14,FALSE)="Yes"),"Yes","No"),"No")</f>
        <v>No</v>
      </c>
      <c r="N2344" s="23" t="str">
        <f t="shared" si="120"/>
        <v>No</v>
      </c>
      <c r="O2344" s="131" t="str">
        <f t="shared" si="121"/>
        <v>No</v>
      </c>
    </row>
    <row r="2345" spans="1:15" x14ac:dyDescent="0.25">
      <c r="A2345" t="s">
        <v>836</v>
      </c>
      <c r="B2345" t="s">
        <v>3020</v>
      </c>
      <c r="C2345" s="26">
        <v>5577</v>
      </c>
      <c r="D2345" t="s">
        <v>3508</v>
      </c>
      <c r="E2345" s="114">
        <v>0</v>
      </c>
      <c r="F2345" s="114">
        <v>0</v>
      </c>
      <c r="G2345" s="114">
        <v>0</v>
      </c>
      <c r="H2345" s="114">
        <v>0</v>
      </c>
      <c r="I2345" s="114">
        <v>0</v>
      </c>
      <c r="J2345" s="91">
        <f t="shared" si="119"/>
        <v>0</v>
      </c>
      <c r="K2345" s="118" t="str">
        <f>IFERROR(VLOOKUP(C2345,'CEDARS School FRPL'!$C$4:$H$2393,6,FALSE),"No")</f>
        <v>No</v>
      </c>
      <c r="L2345" s="118" t="str">
        <f>VLOOKUP(A2345,'District Data'!$A$2:$P$321,14,FALSE)</f>
        <v>Yes</v>
      </c>
      <c r="M2345" s="120" t="str">
        <f>IFERROR(IF(AND(VLOOKUP(C2345,'Package 218'!$D:$D,1,FALSE)=C2345,VLOOKUP(C2345,'Package 218'!$D:$F,3,FALSE)="Yes",VLOOKUP(A2345,'District Data'!$A$2:$O$321,14,FALSE)="Yes"),"Yes","No"),"No")</f>
        <v>No</v>
      </c>
      <c r="N2345" s="23" t="str">
        <f t="shared" si="120"/>
        <v>No</v>
      </c>
      <c r="O2345" s="131" t="str">
        <f t="shared" si="121"/>
        <v>No</v>
      </c>
    </row>
    <row r="2346" spans="1:15" x14ac:dyDescent="0.25">
      <c r="A2346" t="s">
        <v>1842</v>
      </c>
      <c r="B2346" t="s">
        <v>3159</v>
      </c>
      <c r="C2346" s="26">
        <v>5593</v>
      </c>
      <c r="D2346" t="s">
        <v>3342</v>
      </c>
      <c r="E2346" s="114">
        <v>0</v>
      </c>
      <c r="F2346" s="114">
        <v>0</v>
      </c>
      <c r="G2346" s="114">
        <v>0</v>
      </c>
      <c r="H2346" s="114">
        <v>0</v>
      </c>
      <c r="I2346" s="114">
        <v>0</v>
      </c>
      <c r="J2346" s="91">
        <f t="shared" si="119"/>
        <v>0</v>
      </c>
      <c r="K2346" s="118" t="str">
        <f>IFERROR(VLOOKUP(C2346,'CEDARS School FRPL'!$C$4:$H$2393,6,FALSE),"No")</f>
        <v>No</v>
      </c>
      <c r="L2346" s="118" t="str">
        <f>VLOOKUP(A2346,'District Data'!$A$2:$P$321,14,FALSE)</f>
        <v>Yes</v>
      </c>
      <c r="M2346" s="120" t="str">
        <f>IFERROR(IF(AND(VLOOKUP(C2346,'Package 218'!$D:$D,1,FALSE)=C2346,VLOOKUP(C2346,'Package 218'!$D:$F,3,FALSE)="Yes",VLOOKUP(A2346,'District Data'!$A$2:$O$321,14,FALSE)="Yes"),"Yes","No"),"No")</f>
        <v>No</v>
      </c>
      <c r="N2346" s="23" t="str">
        <f t="shared" si="120"/>
        <v>No</v>
      </c>
      <c r="O2346" s="131" t="str">
        <f t="shared" si="121"/>
        <v>No</v>
      </c>
    </row>
    <row r="2347" spans="1:15" x14ac:dyDescent="0.25">
      <c r="A2347" t="s">
        <v>996</v>
      </c>
      <c r="B2347" t="s">
        <v>3036</v>
      </c>
      <c r="C2347" s="26">
        <v>5598</v>
      </c>
      <c r="D2347" t="s">
        <v>3516</v>
      </c>
      <c r="E2347" s="114">
        <v>0</v>
      </c>
      <c r="F2347" s="114">
        <v>0</v>
      </c>
      <c r="G2347" s="114">
        <v>0</v>
      </c>
      <c r="H2347" s="114">
        <v>0</v>
      </c>
      <c r="I2347" s="114">
        <v>0</v>
      </c>
      <c r="J2347" s="91">
        <f t="shared" si="119"/>
        <v>0</v>
      </c>
      <c r="K2347" s="118" t="str">
        <f>IFERROR(VLOOKUP(C2347,'CEDARS School FRPL'!$C$4:$H$2393,6,FALSE),"No")</f>
        <v>No</v>
      </c>
      <c r="L2347" s="118" t="str">
        <f>VLOOKUP(A2347,'District Data'!$A$2:$P$321,14,FALSE)</f>
        <v>Yes</v>
      </c>
      <c r="M2347" s="120" t="str">
        <f>IFERROR(IF(AND(VLOOKUP(C2347,'Package 218'!$D:$D,1,FALSE)=C2347,VLOOKUP(C2347,'Package 218'!$D:$F,3,FALSE)="Yes",VLOOKUP(A2347,'District Data'!$A$2:$O$321,14,FALSE)="Yes"),"Yes","No"),"No")</f>
        <v>No</v>
      </c>
      <c r="N2347" s="23" t="str">
        <f t="shared" si="120"/>
        <v>No</v>
      </c>
      <c r="O2347" s="131" t="str">
        <f t="shared" si="121"/>
        <v>No</v>
      </c>
    </row>
    <row r="2348" spans="1:15" x14ac:dyDescent="0.25">
      <c r="A2348" t="s">
        <v>910</v>
      </c>
      <c r="B2348" t="s">
        <v>3026</v>
      </c>
      <c r="C2348" s="26">
        <v>5275</v>
      </c>
      <c r="D2348" t="s">
        <v>948</v>
      </c>
      <c r="E2348" s="114">
        <v>0</v>
      </c>
      <c r="F2348" s="114">
        <v>0</v>
      </c>
      <c r="G2348" s="114">
        <v>0</v>
      </c>
      <c r="H2348" s="114">
        <v>424.87</v>
      </c>
      <c r="I2348" s="114">
        <v>0</v>
      </c>
      <c r="J2348" s="91">
        <f t="shared" si="119"/>
        <v>424.87</v>
      </c>
      <c r="K2348" s="118" t="str">
        <f>IFERROR(VLOOKUP(C2348,'CEDARS School FRPL'!$C$4:$H$2393,6,FALSE),"No")</f>
        <v>Yes</v>
      </c>
      <c r="L2348" s="118" t="str">
        <f>VLOOKUP(A2348,'District Data'!$A$2:$P$321,14,FALSE)</f>
        <v>Yes</v>
      </c>
      <c r="M2348" s="120" t="str">
        <f>IFERROR(IF(AND(VLOOKUP(C2348,'Package 218'!$D:$D,1,FALSE)=C2348,VLOOKUP(C2348,'Package 218'!$D:$F,3,FALSE)="Yes",VLOOKUP(A2348,'District Data'!$A$2:$O$321,14,FALSE)="Yes"),"Yes","No"),"No")</f>
        <v>Yes</v>
      </c>
      <c r="N2348" s="23" t="str">
        <f t="shared" si="120"/>
        <v>Yes</v>
      </c>
      <c r="O2348" s="131" t="str">
        <f t="shared" si="121"/>
        <v>Yes</v>
      </c>
    </row>
    <row r="2349" spans="1:15" x14ac:dyDescent="0.25">
      <c r="A2349" t="s">
        <v>1347</v>
      </c>
      <c r="B2349" t="s">
        <v>3088</v>
      </c>
      <c r="C2349" s="26">
        <v>2493</v>
      </c>
      <c r="D2349" t="s">
        <v>3523</v>
      </c>
      <c r="E2349" s="114">
        <v>0</v>
      </c>
      <c r="F2349" s="114">
        <v>0</v>
      </c>
      <c r="G2349" s="114">
        <v>0</v>
      </c>
      <c r="H2349" s="114">
        <v>0</v>
      </c>
      <c r="I2349" s="114">
        <v>0</v>
      </c>
      <c r="J2349" s="91">
        <f t="shared" si="119"/>
        <v>0</v>
      </c>
      <c r="K2349" s="118" t="str">
        <f>IFERROR(VLOOKUP(C2349,'CEDARS School FRPL'!$C$4:$H$2393,6,FALSE),"No")</f>
        <v>No</v>
      </c>
      <c r="L2349" s="118" t="str">
        <f>VLOOKUP(A2349,'District Data'!$A$2:$P$321,14,FALSE)</f>
        <v>Yes</v>
      </c>
      <c r="M2349" s="120" t="str">
        <f>IFERROR(IF(AND(VLOOKUP(C2349,'Package 218'!$D:$D,1,FALSE)=C2349,VLOOKUP(C2349,'Package 218'!$D:$F,3,FALSE)="Yes",VLOOKUP(A2349,'District Data'!$A$2:$O$321,14,FALSE)="Yes"),"Yes","No"),"No")</f>
        <v>No</v>
      </c>
      <c r="N2349" s="23" t="str">
        <f t="shared" si="120"/>
        <v>No</v>
      </c>
      <c r="O2349" s="131" t="str">
        <f t="shared" si="121"/>
        <v>No</v>
      </c>
    </row>
    <row r="2350" spans="1:15" x14ac:dyDescent="0.25">
      <c r="A2350" t="s">
        <v>1347</v>
      </c>
      <c r="B2350" t="s">
        <v>3088</v>
      </c>
      <c r="C2350" s="26">
        <v>3396</v>
      </c>
      <c r="D2350" t="s">
        <v>3524</v>
      </c>
      <c r="E2350" s="114">
        <v>0</v>
      </c>
      <c r="F2350" s="114">
        <v>0</v>
      </c>
      <c r="G2350" s="114">
        <v>0</v>
      </c>
      <c r="H2350" s="114">
        <v>0</v>
      </c>
      <c r="I2350" s="114">
        <v>0</v>
      </c>
      <c r="J2350" s="91">
        <f t="shared" si="119"/>
        <v>0</v>
      </c>
      <c r="K2350" s="118" t="str">
        <f>IFERROR(VLOOKUP(C2350,'CEDARS School FRPL'!$C$4:$H$2393,6,FALSE),"No")</f>
        <v>No</v>
      </c>
      <c r="L2350" s="118" t="str">
        <f>VLOOKUP(A2350,'District Data'!$A$2:$P$321,14,FALSE)</f>
        <v>Yes</v>
      </c>
      <c r="M2350" s="120" t="str">
        <f>IFERROR(IF(AND(VLOOKUP(C2350,'Package 218'!$D:$D,1,FALSE)=C2350,VLOOKUP(C2350,'Package 218'!$D:$F,3,FALSE)="Yes",VLOOKUP(A2350,'District Data'!$A$2:$O$321,14,FALSE)="Yes"),"Yes","No"),"No")</f>
        <v>No</v>
      </c>
      <c r="N2350" s="23" t="str">
        <f t="shared" si="120"/>
        <v>No</v>
      </c>
      <c r="O2350" s="131" t="str">
        <f t="shared" si="121"/>
        <v>No</v>
      </c>
    </row>
    <row r="2351" spans="1:15" x14ac:dyDescent="0.25">
      <c r="A2351" t="s">
        <v>1347</v>
      </c>
      <c r="B2351" t="s">
        <v>3088</v>
      </c>
      <c r="C2351" s="26">
        <v>5331</v>
      </c>
      <c r="D2351" t="s">
        <v>1377</v>
      </c>
      <c r="E2351" s="114">
        <v>0</v>
      </c>
      <c r="F2351" s="114">
        <v>0</v>
      </c>
      <c r="G2351" s="114">
        <v>0</v>
      </c>
      <c r="H2351" s="114">
        <v>14.4</v>
      </c>
      <c r="I2351" s="114">
        <v>0</v>
      </c>
      <c r="J2351" s="91">
        <f t="shared" si="119"/>
        <v>14.4</v>
      </c>
      <c r="K2351" s="118" t="str">
        <f>IFERROR(VLOOKUP(C2351,'CEDARS School FRPL'!$C$4:$H$2393,6,FALSE),"No")</f>
        <v>No</v>
      </c>
      <c r="L2351" s="118" t="str">
        <f>VLOOKUP(A2351,'District Data'!$A$2:$P$321,14,FALSE)</f>
        <v>Yes</v>
      </c>
      <c r="M2351" s="120" t="str">
        <f>IFERROR(IF(AND(VLOOKUP(C2351,'Package 218'!$D:$D,1,FALSE)=C2351,VLOOKUP(C2351,'Package 218'!$D:$F,3,FALSE)="Yes",VLOOKUP(A2351,'District Data'!$A$2:$O$321,14,FALSE)="Yes"),"Yes","No"),"No")</f>
        <v>No</v>
      </c>
      <c r="N2351" s="23" t="str">
        <f t="shared" si="120"/>
        <v>No</v>
      </c>
      <c r="O2351" s="131" t="str">
        <f t="shared" si="121"/>
        <v>No</v>
      </c>
    </row>
    <row r="2352" spans="1:15" x14ac:dyDescent="0.25">
      <c r="A2352" t="s">
        <v>2635</v>
      </c>
      <c r="B2352" t="s">
        <v>3513</v>
      </c>
      <c r="C2352" s="26">
        <v>5306</v>
      </c>
      <c r="D2352" t="s">
        <v>3515</v>
      </c>
      <c r="E2352" s="114">
        <v>0</v>
      </c>
      <c r="F2352" s="114">
        <v>0</v>
      </c>
      <c r="G2352" s="114">
        <v>0</v>
      </c>
      <c r="H2352" s="114">
        <v>555.6400000000001</v>
      </c>
      <c r="I2352" s="114">
        <v>0</v>
      </c>
      <c r="J2352" s="91">
        <f t="shared" si="119"/>
        <v>555.6400000000001</v>
      </c>
      <c r="K2352" s="118" t="str">
        <f>IFERROR(VLOOKUP(C2352,'CEDARS School FRPL'!$C$4:$H$2393,6,FALSE),"No")</f>
        <v>No</v>
      </c>
      <c r="L2352" s="118" t="e">
        <f>VLOOKUP(A2352,'District Data'!$A$2:$P$321,14,FALSE)</f>
        <v>#N/A</v>
      </c>
      <c r="M2352" s="120" t="str">
        <f>IFERROR(IF(AND(VLOOKUP(C2352,'Package 218'!$D:$D,1,FALSE)=C2352,VLOOKUP(C2352,'Package 218'!$D:$F,3,FALSE)="Yes",VLOOKUP(A2352,'District Data'!$A$2:$O$321,14,FALSE)="Yes"),"Yes","No"),"No")</f>
        <v>No</v>
      </c>
      <c r="N2352" s="23" t="str">
        <f t="shared" si="120"/>
        <v>No</v>
      </c>
      <c r="O2352" s="131" t="str">
        <f t="shared" si="121"/>
        <v>No</v>
      </c>
    </row>
    <row r="2353" spans="1:15" x14ac:dyDescent="0.25">
      <c r="A2353" t="s">
        <v>2667</v>
      </c>
      <c r="B2353" t="s">
        <v>3533</v>
      </c>
      <c r="C2353" s="26">
        <v>5590</v>
      </c>
      <c r="D2353" t="s">
        <v>3535</v>
      </c>
      <c r="E2353" s="114">
        <v>0</v>
      </c>
      <c r="F2353" s="114">
        <v>0</v>
      </c>
      <c r="G2353" s="114">
        <v>0</v>
      </c>
      <c r="H2353" s="114">
        <v>221.52</v>
      </c>
      <c r="I2353" s="114">
        <v>0</v>
      </c>
      <c r="J2353" s="91">
        <f t="shared" si="119"/>
        <v>221.52</v>
      </c>
      <c r="K2353" s="118" t="str">
        <f>IFERROR(VLOOKUP(C2353,'CEDARS School FRPL'!$C$4:$H$2393,6,FALSE),"No")</f>
        <v>No</v>
      </c>
      <c r="L2353" s="118" t="e">
        <f>VLOOKUP(A2353,'District Data'!$A$2:$P$321,14,FALSE)</f>
        <v>#N/A</v>
      </c>
      <c r="M2353" s="120" t="str">
        <f>IFERROR(IF(AND(VLOOKUP(C2353,'Package 218'!$D:$D,1,FALSE)=C2353,VLOOKUP(C2353,'Package 218'!$D:$F,3,FALSE)="Yes",VLOOKUP(A2353,'District Data'!$A$2:$O$321,14,FALSE)="Yes"),"Yes","No"),"No")</f>
        <v>No</v>
      </c>
      <c r="N2353" s="23" t="str">
        <f t="shared" si="120"/>
        <v>No</v>
      </c>
      <c r="O2353" s="131" t="str">
        <f t="shared" si="121"/>
        <v>No</v>
      </c>
    </row>
    <row r="2354" spans="1:15" x14ac:dyDescent="0.25">
      <c r="A2354" t="s">
        <v>194</v>
      </c>
      <c r="B2354" t="s">
        <v>2929</v>
      </c>
      <c r="C2354" s="26">
        <v>5161</v>
      </c>
      <c r="D2354" t="s">
        <v>205</v>
      </c>
      <c r="E2354" s="114">
        <v>0</v>
      </c>
      <c r="F2354" s="114">
        <v>0</v>
      </c>
      <c r="G2354" s="114">
        <v>0</v>
      </c>
      <c r="H2354" s="114">
        <v>0</v>
      </c>
      <c r="I2354" s="114">
        <v>0</v>
      </c>
      <c r="J2354" s="91">
        <f t="shared" si="119"/>
        <v>0</v>
      </c>
      <c r="K2354" s="118" t="str">
        <f>IFERROR(VLOOKUP(C2354,'CEDARS School FRPL'!$C$4:$H$2393,6,FALSE),"No")</f>
        <v>No</v>
      </c>
      <c r="L2354" s="118" t="str">
        <f>VLOOKUP(A2354,'District Data'!$A$2:$P$321,14,FALSE)</f>
        <v>Yes</v>
      </c>
      <c r="M2354" s="120" t="str">
        <f>IFERROR(IF(AND(VLOOKUP(C2354,'Package 218'!$D:$D,1,FALSE)=C2354,VLOOKUP(C2354,'Package 218'!$D:$F,3,FALSE)="Yes",VLOOKUP(A2354,'District Data'!$A$2:$O$321,14,FALSE)="Yes"),"Yes","No"),"No")</f>
        <v>No</v>
      </c>
      <c r="N2354" s="23" t="str">
        <f t="shared" si="120"/>
        <v>No</v>
      </c>
      <c r="O2354" s="131" t="str">
        <f t="shared" si="121"/>
        <v>No</v>
      </c>
    </row>
    <row r="2355" spans="1:15" x14ac:dyDescent="0.25">
      <c r="A2355" t="s">
        <v>1904</v>
      </c>
      <c r="B2355" t="s">
        <v>3166</v>
      </c>
      <c r="C2355" s="26">
        <v>5072</v>
      </c>
      <c r="D2355" t="s">
        <v>3538</v>
      </c>
      <c r="E2355" s="114">
        <v>0</v>
      </c>
      <c r="F2355" s="114">
        <v>0</v>
      </c>
      <c r="G2355" s="114">
        <v>0</v>
      </c>
      <c r="H2355" s="114">
        <v>0</v>
      </c>
      <c r="I2355" s="114">
        <v>0</v>
      </c>
      <c r="J2355" s="91">
        <f t="shared" si="119"/>
        <v>0</v>
      </c>
      <c r="K2355" s="118" t="str">
        <f>IFERROR(VLOOKUP(C2355,'CEDARS School FRPL'!$C$4:$H$2393,6,FALSE),"No")</f>
        <v>No</v>
      </c>
      <c r="L2355" s="118" t="str">
        <f>VLOOKUP(A2355,'District Data'!$A$2:$P$321,14,FALSE)</f>
        <v>Yes</v>
      </c>
      <c r="M2355" s="120" t="str">
        <f>IFERROR(IF(AND(VLOOKUP(C2355,'Package 218'!$D:$D,1,FALSE)=C2355,VLOOKUP(C2355,'Package 218'!$D:$F,3,FALSE)="Yes",VLOOKUP(A2355,'District Data'!$A$2:$O$321,14,FALSE)="Yes"),"Yes","No"),"No")</f>
        <v>No</v>
      </c>
      <c r="N2355" s="23" t="str">
        <f t="shared" si="120"/>
        <v>No</v>
      </c>
      <c r="O2355" s="131" t="str">
        <f t="shared" si="121"/>
        <v>No</v>
      </c>
    </row>
    <row r="2356" spans="1:15" x14ac:dyDescent="0.25">
      <c r="A2356" t="s">
        <v>535</v>
      </c>
      <c r="B2356" t="s">
        <v>2982</v>
      </c>
      <c r="C2356" s="26">
        <v>1924</v>
      </c>
      <c r="D2356" t="s">
        <v>3500</v>
      </c>
      <c r="E2356" s="114">
        <v>0</v>
      </c>
      <c r="F2356" s="114">
        <v>0</v>
      </c>
      <c r="G2356" s="114">
        <v>0</v>
      </c>
      <c r="H2356" s="114">
        <v>0</v>
      </c>
      <c r="I2356" s="114">
        <v>0</v>
      </c>
      <c r="J2356" s="91">
        <f t="shared" si="119"/>
        <v>0</v>
      </c>
      <c r="K2356" s="118" t="str">
        <f>IFERROR(VLOOKUP(C2356,'CEDARS School FRPL'!$C$4:$H$2393,6,FALSE),"No")</f>
        <v>No</v>
      </c>
      <c r="L2356" s="118" t="str">
        <f>VLOOKUP(A2356,'District Data'!$A$2:$P$321,14,FALSE)</f>
        <v>Yes</v>
      </c>
      <c r="M2356" s="120" t="str">
        <f>IFERROR(IF(AND(VLOOKUP(C2356,'Package 218'!$D:$D,1,FALSE)=C2356,VLOOKUP(C2356,'Package 218'!$D:$F,3,FALSE)="Yes",VLOOKUP(A2356,'District Data'!$A$2:$O$321,14,FALSE)="Yes"),"Yes","No"),"No")</f>
        <v>No</v>
      </c>
      <c r="N2356" s="23" t="str">
        <f t="shared" si="120"/>
        <v>No</v>
      </c>
      <c r="O2356" s="131" t="str">
        <f t="shared" si="121"/>
        <v>No</v>
      </c>
    </row>
    <row r="2357" spans="1:15" x14ac:dyDescent="0.25">
      <c r="A2357" t="s">
        <v>961</v>
      </c>
      <c r="B2357" t="s">
        <v>3029</v>
      </c>
      <c r="C2357" s="26">
        <v>5086</v>
      </c>
      <c r="D2357" t="s">
        <v>3511</v>
      </c>
      <c r="E2357" s="114">
        <v>0</v>
      </c>
      <c r="F2357" s="114">
        <v>0</v>
      </c>
      <c r="G2357" s="114">
        <v>0</v>
      </c>
      <c r="H2357" s="114">
        <v>0</v>
      </c>
      <c r="I2357" s="114">
        <v>0</v>
      </c>
      <c r="J2357" s="91">
        <f t="shared" si="119"/>
        <v>0</v>
      </c>
      <c r="K2357" s="118" t="str">
        <f>IFERROR(VLOOKUP(C2357,'CEDARS School FRPL'!$C$4:$H$2393,6,FALSE),"No")</f>
        <v>No</v>
      </c>
      <c r="L2357" s="118" t="str">
        <f>VLOOKUP(A2357,'District Data'!$A$2:$P$321,14,FALSE)</f>
        <v>Yes</v>
      </c>
      <c r="M2357" s="120" t="str">
        <f>IFERROR(IF(AND(VLOOKUP(C2357,'Package 218'!$D:$D,1,FALSE)=C2357,VLOOKUP(C2357,'Package 218'!$D:$F,3,FALSE)="Yes",VLOOKUP(A2357,'District Data'!$A$2:$O$321,14,FALSE)="Yes"),"Yes","No"),"No")</f>
        <v>No</v>
      </c>
      <c r="N2357" s="23" t="str">
        <f t="shared" si="120"/>
        <v>No</v>
      </c>
      <c r="O2357" s="131" t="str">
        <f t="shared" si="121"/>
        <v>No</v>
      </c>
    </row>
    <row r="2358" spans="1:15" x14ac:dyDescent="0.25">
      <c r="A2358" t="s">
        <v>320</v>
      </c>
      <c r="B2358" t="s">
        <v>2945</v>
      </c>
      <c r="C2358" s="26">
        <v>2027</v>
      </c>
      <c r="D2358" t="s">
        <v>3495</v>
      </c>
      <c r="E2358" s="114">
        <v>0</v>
      </c>
      <c r="F2358" s="114">
        <v>0</v>
      </c>
      <c r="G2358" s="114">
        <v>0</v>
      </c>
      <c r="H2358" s="114">
        <v>0</v>
      </c>
      <c r="I2358" s="114">
        <v>0</v>
      </c>
      <c r="J2358" s="91">
        <f t="shared" si="119"/>
        <v>0</v>
      </c>
      <c r="K2358" s="118" t="str">
        <f>IFERROR(VLOOKUP(C2358,'CEDARS School FRPL'!$C$4:$H$2393,6,FALSE),"No")</f>
        <v>No</v>
      </c>
      <c r="L2358" s="118" t="str">
        <f>VLOOKUP(A2358,'District Data'!$A$2:$P$321,14,FALSE)</f>
        <v>Yes</v>
      </c>
      <c r="M2358" s="120" t="str">
        <f>IFERROR(IF(AND(VLOOKUP(C2358,'Package 218'!$D:$D,1,FALSE)=C2358,VLOOKUP(C2358,'Package 218'!$D:$F,3,FALSE)="Yes",VLOOKUP(A2358,'District Data'!$A$2:$O$321,14,FALSE)="Yes"),"Yes","No"),"No")</f>
        <v>No</v>
      </c>
      <c r="N2358" s="23" t="str">
        <f t="shared" si="120"/>
        <v>No</v>
      </c>
      <c r="O2358" s="131" t="str">
        <f t="shared" si="121"/>
        <v>No</v>
      </c>
    </row>
    <row r="2359" spans="1:15" x14ac:dyDescent="0.25">
      <c r="A2359" t="s">
        <v>311</v>
      </c>
      <c r="B2359" t="s">
        <v>2944</v>
      </c>
      <c r="C2359" s="26">
        <v>5463</v>
      </c>
      <c r="D2359" t="s">
        <v>3494</v>
      </c>
      <c r="E2359" s="114">
        <v>0</v>
      </c>
      <c r="F2359" s="114">
        <v>0</v>
      </c>
      <c r="G2359" s="114">
        <v>0</v>
      </c>
      <c r="H2359" s="114">
        <v>0</v>
      </c>
      <c r="I2359" s="114">
        <v>0</v>
      </c>
      <c r="J2359" s="91">
        <f t="shared" si="119"/>
        <v>0</v>
      </c>
      <c r="K2359" s="118" t="str">
        <f>IFERROR(VLOOKUP(C2359,'CEDARS School FRPL'!$C$4:$H$2393,6,FALSE),"No")</f>
        <v>No</v>
      </c>
      <c r="L2359" s="118" t="str">
        <f>VLOOKUP(A2359,'District Data'!$A$2:$P$321,14,FALSE)</f>
        <v>Yes</v>
      </c>
      <c r="M2359" s="120" t="str">
        <f>IFERROR(IF(AND(VLOOKUP(C2359,'Package 218'!$D:$D,1,FALSE)=C2359,VLOOKUP(C2359,'Package 218'!$D:$F,3,FALSE)="Yes",VLOOKUP(A2359,'District Data'!$A$2:$O$321,14,FALSE)="Yes"),"Yes","No"),"No")</f>
        <v>No</v>
      </c>
      <c r="N2359" s="23" t="str">
        <f t="shared" si="120"/>
        <v>No</v>
      </c>
      <c r="O2359" s="131" t="str">
        <f t="shared" si="121"/>
        <v>No</v>
      </c>
    </row>
    <row r="2360" spans="1:15" x14ac:dyDescent="0.25">
      <c r="A2360" t="s">
        <v>1837</v>
      </c>
      <c r="B2360" t="s">
        <v>3158</v>
      </c>
      <c r="C2360" s="26">
        <v>1888</v>
      </c>
      <c r="D2360" t="s">
        <v>3537</v>
      </c>
      <c r="E2360" s="114">
        <v>0</v>
      </c>
      <c r="F2360" s="114">
        <v>0</v>
      </c>
      <c r="G2360" s="114">
        <v>0</v>
      </c>
      <c r="H2360" s="114">
        <v>0</v>
      </c>
      <c r="I2360" s="114">
        <v>0</v>
      </c>
      <c r="J2360" s="91">
        <f t="shared" si="119"/>
        <v>0</v>
      </c>
      <c r="K2360" s="118" t="str">
        <f>IFERROR(VLOOKUP(C2360,'CEDARS School FRPL'!$C$4:$H$2393,6,FALSE),"No")</f>
        <v>No</v>
      </c>
      <c r="L2360" s="118" t="str">
        <f>VLOOKUP(A2360,'District Data'!$A$2:$P$321,14,FALSE)</f>
        <v>Yes</v>
      </c>
      <c r="M2360" s="120" t="str">
        <f>IFERROR(IF(AND(VLOOKUP(C2360,'Package 218'!$D:$D,1,FALSE)=C2360,VLOOKUP(C2360,'Package 218'!$D:$F,3,FALSE)="Yes",VLOOKUP(A2360,'District Data'!$A$2:$O$321,14,FALSE)="Yes"),"Yes","No"),"No")</f>
        <v>No</v>
      </c>
      <c r="N2360" s="23" t="str">
        <f t="shared" si="120"/>
        <v>No</v>
      </c>
      <c r="O2360" s="131" t="str">
        <f t="shared" si="121"/>
        <v>No</v>
      </c>
    </row>
    <row r="2361" spans="1:15" x14ac:dyDescent="0.25">
      <c r="A2361" t="s">
        <v>1837</v>
      </c>
      <c r="B2361" t="s">
        <v>3158</v>
      </c>
      <c r="C2361" s="26">
        <v>5548</v>
      </c>
      <c r="D2361" t="s">
        <v>2746</v>
      </c>
      <c r="E2361" s="114">
        <v>0</v>
      </c>
      <c r="F2361" s="114">
        <v>0</v>
      </c>
      <c r="G2361" s="114">
        <v>0</v>
      </c>
      <c r="H2361" s="114">
        <v>102.26</v>
      </c>
      <c r="I2361" s="114">
        <v>0</v>
      </c>
      <c r="J2361" s="91">
        <f t="shared" si="119"/>
        <v>102.26</v>
      </c>
      <c r="K2361" s="118" t="str">
        <f>IFERROR(VLOOKUP(C2361,'CEDARS School FRPL'!$C$4:$H$2393,6,FALSE),"No")</f>
        <v>No</v>
      </c>
      <c r="L2361" s="118" t="str">
        <f>VLOOKUP(A2361,'District Data'!$A$2:$P$321,14,FALSE)</f>
        <v>Yes</v>
      </c>
      <c r="M2361" s="120" t="str">
        <f>IFERROR(IF(AND(VLOOKUP(C2361,'Package 218'!$D:$D,1,FALSE)=C2361,VLOOKUP(C2361,'Package 218'!$D:$F,3,FALSE)="Yes",VLOOKUP(A2361,'District Data'!$A$2:$O$321,14,FALSE)="Yes"),"Yes","No"),"No")</f>
        <v>No</v>
      </c>
      <c r="N2361" s="23" t="str">
        <f t="shared" si="120"/>
        <v>No</v>
      </c>
      <c r="O2361" s="131" t="str">
        <f t="shared" si="121"/>
        <v>No</v>
      </c>
    </row>
    <row r="2362" spans="1:15" x14ac:dyDescent="0.25">
      <c r="A2362" t="s">
        <v>1310</v>
      </c>
      <c r="B2362" t="s">
        <v>3084</v>
      </c>
      <c r="C2362" s="26">
        <v>5513</v>
      </c>
      <c r="D2362" t="s">
        <v>2816</v>
      </c>
      <c r="E2362" s="114">
        <v>0</v>
      </c>
      <c r="F2362" s="114">
        <v>31.25</v>
      </c>
      <c r="G2362" s="114">
        <v>0</v>
      </c>
      <c r="H2362" s="114">
        <v>0</v>
      </c>
      <c r="I2362" s="114">
        <v>0</v>
      </c>
      <c r="J2362" s="91">
        <f t="shared" si="119"/>
        <v>31.25</v>
      </c>
      <c r="K2362" s="118" t="str">
        <f>IFERROR(VLOOKUP(C2362,'CEDARS School FRPL'!$C$4:$H$2393,6,FALSE),"No")</f>
        <v>No</v>
      </c>
      <c r="L2362" s="118" t="str">
        <f>VLOOKUP(A2362,'District Data'!$A$2:$P$321,14,FALSE)</f>
        <v>Yes</v>
      </c>
      <c r="M2362" s="120" t="str">
        <f>IFERROR(IF(AND(VLOOKUP(C2362,'Package 218'!$D:$D,1,FALSE)=C2362,VLOOKUP(C2362,'Package 218'!$D:$F,3,FALSE)="Yes",VLOOKUP(A2362,'District Data'!$A$2:$O$321,14,FALSE)="Yes"),"Yes","No"),"No")</f>
        <v>No</v>
      </c>
      <c r="N2362" s="23" t="str">
        <f t="shared" si="120"/>
        <v>No</v>
      </c>
      <c r="O2362" s="131" t="str">
        <f t="shared" si="121"/>
        <v>No</v>
      </c>
    </row>
    <row r="2363" spans="1:15" x14ac:dyDescent="0.25">
      <c r="A2363" s="131" t="s">
        <v>1415</v>
      </c>
      <c r="B2363" s="131" t="s">
        <v>3095</v>
      </c>
      <c r="C2363" s="26">
        <v>3193</v>
      </c>
      <c r="D2363" s="131" t="s">
        <v>3525</v>
      </c>
      <c r="E2363" s="93">
        <v>0</v>
      </c>
      <c r="F2363" s="114">
        <v>0</v>
      </c>
      <c r="G2363" s="131">
        <v>0</v>
      </c>
      <c r="H2363" s="131">
        <v>0</v>
      </c>
      <c r="I2363" s="131">
        <v>0</v>
      </c>
      <c r="J2363" s="91">
        <f t="shared" si="119"/>
        <v>0</v>
      </c>
      <c r="K2363" s="118" t="str">
        <f>IFERROR(VLOOKUP(C2363,'CEDARS School FRPL'!$C$4:$H$2393,6,FALSE),"No")</f>
        <v>No</v>
      </c>
      <c r="L2363" s="118" t="str">
        <f>VLOOKUP(A2363,'District Data'!$A$2:$P$321,14,FALSE)</f>
        <v>Yes</v>
      </c>
      <c r="M2363" s="120" t="str">
        <f>IFERROR(IF(AND(VLOOKUP(C2363,'Package 218'!$D:$D,1,FALSE)=C2363,VLOOKUP(C2363,'Package 218'!$D:$F,3,FALSE)="Yes",VLOOKUP(A2363,'District Data'!$A$2:$O$321,14,FALSE)="Yes"),"Yes","No"),"No")</f>
        <v>No</v>
      </c>
      <c r="N2363" s="23" t="str">
        <f t="shared" si="120"/>
        <v>No</v>
      </c>
      <c r="O2363" s="131" t="str">
        <f t="shared" si="121"/>
        <v>No</v>
      </c>
    </row>
    <row r="2364" spans="1:15" x14ac:dyDescent="0.25">
      <c r="A2364" s="131" t="s">
        <v>1611</v>
      </c>
      <c r="B2364" s="131" t="s">
        <v>3138</v>
      </c>
      <c r="C2364" s="26">
        <v>1672</v>
      </c>
      <c r="D2364" s="131" t="s">
        <v>3531</v>
      </c>
      <c r="E2364" s="114">
        <v>0</v>
      </c>
      <c r="F2364" s="114">
        <v>0</v>
      </c>
      <c r="G2364" s="131">
        <v>0</v>
      </c>
      <c r="H2364" s="131">
        <v>0</v>
      </c>
      <c r="I2364" s="131">
        <v>0</v>
      </c>
      <c r="J2364" s="91">
        <f t="shared" si="119"/>
        <v>0</v>
      </c>
      <c r="K2364" s="118" t="str">
        <f>IFERROR(VLOOKUP(C2364,'CEDARS School FRPL'!$C$4:$H$2393,6,FALSE),"No")</f>
        <v>No</v>
      </c>
      <c r="L2364" s="118" t="str">
        <f>VLOOKUP(A2364,'District Data'!$A$2:$P$321,14,FALSE)</f>
        <v>Yes</v>
      </c>
      <c r="M2364" s="120" t="str">
        <f>IFERROR(IF(AND(VLOOKUP(C2364,'Package 218'!$D:$D,1,FALSE)=C2364,VLOOKUP(C2364,'Package 218'!$D:$F,3,FALSE)="Yes",VLOOKUP(A2364,'District Data'!$A$2:$O$321,14,FALSE)="Yes"),"Yes","No"),"No")</f>
        <v>No</v>
      </c>
      <c r="N2364" s="23" t="str">
        <f t="shared" si="120"/>
        <v>No</v>
      </c>
      <c r="O2364" s="131" t="str">
        <f t="shared" si="121"/>
        <v>No</v>
      </c>
    </row>
    <row r="2365" spans="1:15" x14ac:dyDescent="0.25">
      <c r="A2365" s="131" t="s">
        <v>1992</v>
      </c>
      <c r="B2365" s="131" t="s">
        <v>3179</v>
      </c>
      <c r="C2365" s="26">
        <v>5013</v>
      </c>
      <c r="D2365" s="131" t="s">
        <v>3541</v>
      </c>
      <c r="E2365" s="93">
        <v>0</v>
      </c>
      <c r="F2365" s="114">
        <v>0</v>
      </c>
      <c r="G2365" s="131">
        <v>0</v>
      </c>
      <c r="H2365" s="131">
        <v>0</v>
      </c>
      <c r="I2365" s="131">
        <v>0</v>
      </c>
      <c r="J2365" s="91">
        <f t="shared" si="119"/>
        <v>0</v>
      </c>
      <c r="K2365" s="118" t="str">
        <f>IFERROR(VLOOKUP(C2365,'CEDARS School FRPL'!$C$4:$H$2393,6,FALSE),"No")</f>
        <v>No</v>
      </c>
      <c r="L2365" s="118" t="str">
        <f>VLOOKUP(A2365,'District Data'!$A$2:$P$321,14,FALSE)</f>
        <v>Yes</v>
      </c>
      <c r="M2365" s="120" t="str">
        <f>IFERROR(IF(AND(VLOOKUP(C2365,'Package 218'!$D:$D,1,FALSE)=C2365,VLOOKUP(C2365,'Package 218'!$D:$F,3,FALSE)="Yes",VLOOKUP(A2365,'District Data'!$A$2:$O$321,14,FALSE)="Yes"),"Yes","No"),"No")</f>
        <v>No</v>
      </c>
      <c r="N2365" s="23" t="str">
        <f t="shared" si="120"/>
        <v>No</v>
      </c>
      <c r="O2365" s="131" t="str">
        <f t="shared" si="121"/>
        <v>No</v>
      </c>
    </row>
    <row r="2366" spans="1:15" x14ac:dyDescent="0.25">
      <c r="A2366" s="131" t="s">
        <v>1567</v>
      </c>
      <c r="B2366" s="131" t="s">
        <v>3127</v>
      </c>
      <c r="C2366" s="140">
        <v>3951</v>
      </c>
      <c r="D2366" s="131" t="s">
        <v>3530</v>
      </c>
      <c r="E2366" s="93">
        <v>0</v>
      </c>
      <c r="F2366" s="114">
        <v>0</v>
      </c>
      <c r="G2366" s="131">
        <v>0</v>
      </c>
      <c r="H2366" s="131">
        <v>0</v>
      </c>
      <c r="I2366" s="131">
        <v>0</v>
      </c>
      <c r="J2366" s="91">
        <f t="shared" si="119"/>
        <v>0</v>
      </c>
      <c r="K2366" s="118" t="str">
        <f>IFERROR(VLOOKUP(C2366,'CEDARS School FRPL'!$C$4:$H$2393,6,FALSE),"No")</f>
        <v>No</v>
      </c>
      <c r="L2366" s="118" t="str">
        <f>VLOOKUP(A2366,'District Data'!$A$2:$P$321,14,FALSE)</f>
        <v>Yes</v>
      </c>
      <c r="M2366" s="120" t="str">
        <f>IFERROR(IF(AND(VLOOKUP(C2366,'Package 218'!$D:$D,1,FALSE)=C2366,VLOOKUP(C2366,'Package 218'!$D:$F,3,FALSE)="Yes",VLOOKUP(A2366,'District Data'!$A$2:$O$321,14,FALSE)="Yes"),"Yes","No"),"No")</f>
        <v>No</v>
      </c>
      <c r="N2366" s="23" t="str">
        <f t="shared" si="120"/>
        <v>No</v>
      </c>
      <c r="O2366" s="131" t="str">
        <f t="shared" si="121"/>
        <v>No</v>
      </c>
    </row>
    <row r="2367" spans="1:15" x14ac:dyDescent="0.25">
      <c r="A2367" s="131" t="s">
        <v>1567</v>
      </c>
      <c r="B2367" s="131" t="s">
        <v>3127</v>
      </c>
      <c r="C2367" s="140">
        <v>5321</v>
      </c>
      <c r="D2367" s="131" t="s">
        <v>2829</v>
      </c>
      <c r="E2367" s="93">
        <v>0</v>
      </c>
      <c r="F2367" s="114">
        <v>0</v>
      </c>
      <c r="G2367" s="131">
        <v>0</v>
      </c>
      <c r="H2367" s="131">
        <v>100</v>
      </c>
      <c r="I2367" s="131">
        <v>0</v>
      </c>
      <c r="J2367" s="91">
        <f t="shared" si="119"/>
        <v>100</v>
      </c>
      <c r="K2367" s="118" t="str">
        <f>IFERROR(VLOOKUP(C2367,'CEDARS School FRPL'!$C$4:$H$2393,6,FALSE),"No")</f>
        <v>Yes</v>
      </c>
      <c r="L2367" s="118" t="str">
        <f>VLOOKUP(A2367,'District Data'!$A$2:$P$321,14,FALSE)</f>
        <v>Yes</v>
      </c>
      <c r="M2367" s="120" t="str">
        <f>IFERROR(IF(AND(VLOOKUP(C2367,'Package 218'!$D:$D,1,FALSE)=C2367,VLOOKUP(C2367,'Package 218'!$D:$F,3,FALSE)="Yes",VLOOKUP(A2367,'District Data'!$A$2:$O$321,14,FALSE)="Yes"),"Yes","No"),"No")</f>
        <v>Yes</v>
      </c>
      <c r="N2367" s="23" t="str">
        <f t="shared" si="120"/>
        <v>Yes</v>
      </c>
      <c r="O2367" s="131" t="str">
        <f t="shared" si="121"/>
        <v>Yes</v>
      </c>
    </row>
    <row r="2368" spans="1:15" x14ac:dyDescent="0.25">
      <c r="A2368" s="131" t="s">
        <v>2036</v>
      </c>
      <c r="B2368" s="131" t="s">
        <v>3187</v>
      </c>
      <c r="C2368" s="140">
        <v>2335</v>
      </c>
      <c r="D2368" s="131" t="s">
        <v>3543</v>
      </c>
      <c r="E2368" s="93">
        <v>0</v>
      </c>
      <c r="F2368" s="114">
        <v>0</v>
      </c>
      <c r="G2368" s="131">
        <v>0</v>
      </c>
      <c r="H2368" s="131">
        <v>0</v>
      </c>
      <c r="I2368" s="131">
        <v>0</v>
      </c>
      <c r="J2368" s="91">
        <f t="shared" si="119"/>
        <v>0</v>
      </c>
      <c r="K2368" s="118" t="str">
        <f>IFERROR(VLOOKUP(C2368,'CEDARS School FRPL'!$C$4:$H$2393,6,FALSE),"No")</f>
        <v>No</v>
      </c>
      <c r="L2368" s="118" t="str">
        <f>VLOOKUP(A2368,'District Data'!$A$2:$P$321,14,FALSE)</f>
        <v>Yes</v>
      </c>
      <c r="M2368" s="120" t="str">
        <f>IFERROR(IF(AND(VLOOKUP(C2368,'Package 218'!$D:$D,1,FALSE)=C2368,VLOOKUP(C2368,'Package 218'!$D:$F,3,FALSE)="Yes",VLOOKUP(A2368,'District Data'!$A$2:$O$321,14,FALSE)="Yes"),"Yes","No"),"No")</f>
        <v>No</v>
      </c>
      <c r="N2368" s="23" t="str">
        <f t="shared" si="120"/>
        <v>No</v>
      </c>
      <c r="O2368" s="131" t="str">
        <f t="shared" si="121"/>
        <v>No</v>
      </c>
    </row>
    <row r="2369" spans="1:15" x14ac:dyDescent="0.25">
      <c r="A2369" s="131" t="s">
        <v>2036</v>
      </c>
      <c r="B2369" s="131" t="s">
        <v>3187</v>
      </c>
      <c r="C2369" s="140">
        <v>5184</v>
      </c>
      <c r="D2369" s="131" t="s">
        <v>3544</v>
      </c>
      <c r="E2369" s="93">
        <v>0</v>
      </c>
      <c r="F2369" s="114">
        <v>0</v>
      </c>
      <c r="G2369" s="131">
        <v>0</v>
      </c>
      <c r="H2369" s="131">
        <v>0</v>
      </c>
      <c r="I2369" s="131">
        <v>0</v>
      </c>
      <c r="J2369" s="91">
        <f t="shared" si="119"/>
        <v>0</v>
      </c>
      <c r="K2369" s="118" t="str">
        <f>IFERROR(VLOOKUP(C2369,'CEDARS School FRPL'!$C$4:$H$2393,6,FALSE),"No")</f>
        <v>No</v>
      </c>
      <c r="L2369" s="118" t="str">
        <f>VLOOKUP(A2369,'District Data'!$A$2:$P$321,14,FALSE)</f>
        <v>Yes</v>
      </c>
      <c r="M2369" s="120" t="str">
        <f>IFERROR(IF(AND(VLOOKUP(C2369,'Package 218'!$D:$D,1,FALSE)=C2369,VLOOKUP(C2369,'Package 218'!$D:$F,3,FALSE)="Yes",VLOOKUP(A2369,'District Data'!$A$2:$O$321,14,FALSE)="Yes"),"Yes","No"),"No")</f>
        <v>No</v>
      </c>
      <c r="N2369" s="23" t="str">
        <f t="shared" si="120"/>
        <v>No</v>
      </c>
      <c r="O2369" s="131" t="str">
        <f t="shared" si="121"/>
        <v>No</v>
      </c>
    </row>
    <row r="2370" spans="1:15" x14ac:dyDescent="0.25">
      <c r="A2370" s="131" t="s">
        <v>2036</v>
      </c>
      <c r="B2370" s="131" t="s">
        <v>3187</v>
      </c>
      <c r="C2370" s="140">
        <v>5192</v>
      </c>
      <c r="D2370" s="131" t="s">
        <v>205</v>
      </c>
      <c r="E2370" s="93">
        <v>0</v>
      </c>
      <c r="F2370" s="114">
        <v>0</v>
      </c>
      <c r="G2370" s="131">
        <v>0</v>
      </c>
      <c r="H2370" s="131">
        <v>0</v>
      </c>
      <c r="I2370" s="131">
        <v>0</v>
      </c>
      <c r="J2370" s="91">
        <f t="shared" si="119"/>
        <v>0</v>
      </c>
      <c r="K2370" s="118" t="str">
        <f>IFERROR(VLOOKUP(C2370,'CEDARS School FRPL'!$C$4:$H$2393,6,FALSE),"No")</f>
        <v>No</v>
      </c>
      <c r="L2370" s="118" t="str">
        <f>VLOOKUP(A2370,'District Data'!$A$2:$P$321,14,FALSE)</f>
        <v>Yes</v>
      </c>
      <c r="M2370" s="120" t="str">
        <f>IFERROR(IF(AND(VLOOKUP(C2370,'Package 218'!$D:$D,1,FALSE)=C2370,VLOOKUP(C2370,'Package 218'!$D:$F,3,FALSE)="Yes",VLOOKUP(A2370,'District Data'!$A$2:$O$321,14,FALSE)="Yes"),"Yes","No"),"No")</f>
        <v>No</v>
      </c>
      <c r="N2370" s="23" t="str">
        <f t="shared" si="120"/>
        <v>No</v>
      </c>
      <c r="O2370" s="131" t="str">
        <f t="shared" si="121"/>
        <v>No</v>
      </c>
    </row>
    <row r="2371" spans="1:15" x14ac:dyDescent="0.25">
      <c r="A2371" s="131" t="s">
        <v>2036</v>
      </c>
      <c r="B2371" s="131" t="s">
        <v>3187</v>
      </c>
      <c r="C2371" s="140">
        <v>5307</v>
      </c>
      <c r="D2371" s="131" t="s">
        <v>3188</v>
      </c>
      <c r="E2371" s="93">
        <v>0</v>
      </c>
      <c r="F2371" s="114">
        <v>0</v>
      </c>
      <c r="G2371" s="131">
        <v>0.28999999999999998</v>
      </c>
      <c r="H2371" s="131">
        <v>334.31</v>
      </c>
      <c r="I2371" s="131">
        <v>0</v>
      </c>
      <c r="J2371" s="91">
        <f t="shared" si="119"/>
        <v>334.6</v>
      </c>
      <c r="K2371" s="118" t="str">
        <f>IFERROR(VLOOKUP(C2371,'CEDARS School FRPL'!$C$4:$H$2393,6,FALSE),"No")</f>
        <v>No</v>
      </c>
      <c r="L2371" s="118" t="str">
        <f>VLOOKUP(A2371,'District Data'!$A$2:$P$321,14,FALSE)</f>
        <v>Yes</v>
      </c>
      <c r="M2371" s="120" t="str">
        <f>IFERROR(IF(AND(VLOOKUP(C2371,'Package 218'!$D:$D,1,FALSE)=C2371,VLOOKUP(C2371,'Package 218'!$D:$F,3,FALSE)="Yes",VLOOKUP(A2371,'District Data'!$A$2:$O$321,14,FALSE)="Yes"),"Yes","No"),"No")</f>
        <v>No</v>
      </c>
      <c r="N2371" s="23" t="str">
        <f t="shared" si="120"/>
        <v>No</v>
      </c>
      <c r="O2371" s="131" t="str">
        <f t="shared" si="121"/>
        <v>No</v>
      </c>
    </row>
    <row r="2372" spans="1:15" x14ac:dyDescent="0.25">
      <c r="A2372" s="131" t="s">
        <v>2036</v>
      </c>
      <c r="B2372" s="131" t="s">
        <v>3187</v>
      </c>
      <c r="C2372" s="140">
        <v>5459</v>
      </c>
      <c r="D2372" s="131" t="s">
        <v>3545</v>
      </c>
      <c r="E2372" s="93">
        <v>0</v>
      </c>
      <c r="F2372" s="114">
        <v>0</v>
      </c>
      <c r="G2372" s="131">
        <v>0</v>
      </c>
      <c r="H2372" s="131">
        <v>0</v>
      </c>
      <c r="I2372" s="131">
        <v>0</v>
      </c>
      <c r="J2372" s="91">
        <f t="shared" ref="J2372:J2435" si="122">SUM(E2372:I2372)</f>
        <v>0</v>
      </c>
      <c r="K2372" s="118" t="str">
        <f>IFERROR(VLOOKUP(C2372,'CEDARS School FRPL'!$C$4:$H$2393,6,FALSE),"No")</f>
        <v>No</v>
      </c>
      <c r="L2372" s="118" t="str">
        <f>VLOOKUP(A2372,'District Data'!$A$2:$P$321,14,FALSE)</f>
        <v>Yes</v>
      </c>
      <c r="M2372" s="120" t="str">
        <f>IFERROR(IF(AND(VLOOKUP(C2372,'Package 218'!$D:$D,1,FALSE)=C2372,VLOOKUP(C2372,'Package 218'!$D:$F,3,FALSE)="Yes",VLOOKUP(A2372,'District Data'!$A$2:$O$321,14,FALSE)="Yes"),"Yes","No"),"No")</f>
        <v>No</v>
      </c>
      <c r="N2372" s="23" t="str">
        <f t="shared" ref="N2372:N2435" si="123">IF(AND(M2372="Yes",K2372="Yes"),"Yes","No")</f>
        <v>No</v>
      </c>
      <c r="O2372" s="131" t="str">
        <f t="shared" ref="O2372:O2435" si="124">TEXT(N2372, "Yes")</f>
        <v>No</v>
      </c>
    </row>
    <row r="2373" spans="1:15" x14ac:dyDescent="0.25">
      <c r="A2373" s="131" t="s">
        <v>2036</v>
      </c>
      <c r="B2373" s="131" t="s">
        <v>3187</v>
      </c>
      <c r="C2373" s="140">
        <v>5568</v>
      </c>
      <c r="D2373" s="131" t="s">
        <v>3546</v>
      </c>
      <c r="E2373" s="93">
        <v>0</v>
      </c>
      <c r="F2373" s="114">
        <v>0</v>
      </c>
      <c r="G2373" s="131">
        <v>0</v>
      </c>
      <c r="H2373" s="131">
        <v>0</v>
      </c>
      <c r="I2373" s="131">
        <v>0</v>
      </c>
      <c r="J2373" s="91">
        <f t="shared" si="122"/>
        <v>0</v>
      </c>
      <c r="K2373" s="118" t="str">
        <f>IFERROR(VLOOKUP(C2373,'CEDARS School FRPL'!$C$4:$H$2393,6,FALSE),"No")</f>
        <v>No</v>
      </c>
      <c r="L2373" s="118" t="str">
        <f>VLOOKUP(A2373,'District Data'!$A$2:$P$321,14,FALSE)</f>
        <v>Yes</v>
      </c>
      <c r="M2373" s="120" t="str">
        <f>IFERROR(IF(AND(VLOOKUP(C2373,'Package 218'!$D:$D,1,FALSE)=C2373,VLOOKUP(C2373,'Package 218'!$D:$F,3,FALSE)="Yes",VLOOKUP(A2373,'District Data'!$A$2:$O$321,14,FALSE)="Yes"),"Yes","No"),"No")</f>
        <v>No</v>
      </c>
      <c r="N2373" s="23" t="str">
        <f t="shared" si="123"/>
        <v>No</v>
      </c>
      <c r="O2373" s="131" t="str">
        <f t="shared" si="124"/>
        <v>No</v>
      </c>
    </row>
    <row r="2374" spans="1:15" x14ac:dyDescent="0.25">
      <c r="A2374" s="131" t="s">
        <v>1469</v>
      </c>
      <c r="B2374" s="131" t="s">
        <v>3105</v>
      </c>
      <c r="C2374" s="140">
        <v>5011</v>
      </c>
      <c r="D2374" s="131" t="s">
        <v>2823</v>
      </c>
      <c r="E2374" s="93">
        <v>0</v>
      </c>
      <c r="F2374" s="114">
        <v>0</v>
      </c>
      <c r="G2374" s="131">
        <v>0</v>
      </c>
      <c r="H2374" s="131">
        <v>0</v>
      </c>
      <c r="I2374" s="131">
        <v>0</v>
      </c>
      <c r="J2374" s="91">
        <f t="shared" si="122"/>
        <v>0</v>
      </c>
      <c r="K2374" s="118" t="str">
        <f>IFERROR(VLOOKUP(C2374,'CEDARS School FRPL'!$C$4:$H$2393,6,FALSE),"No")</f>
        <v>No</v>
      </c>
      <c r="L2374" s="118" t="str">
        <f>VLOOKUP(A2374,'District Data'!$A$2:$P$321,14,FALSE)</f>
        <v>Yes</v>
      </c>
      <c r="M2374" s="120" t="str">
        <f>IFERROR(IF(AND(VLOOKUP(C2374,'Package 218'!$D:$D,1,FALSE)=C2374,VLOOKUP(C2374,'Package 218'!$D:$F,3,FALSE)="Yes",VLOOKUP(A2374,'District Data'!$A$2:$O$321,14,FALSE)="Yes"),"Yes","No"),"No")</f>
        <v>No</v>
      </c>
      <c r="N2374" s="23" t="str">
        <f t="shared" si="123"/>
        <v>No</v>
      </c>
      <c r="O2374" s="131" t="str">
        <f t="shared" si="124"/>
        <v>No</v>
      </c>
    </row>
    <row r="2375" spans="1:15" x14ac:dyDescent="0.25">
      <c r="A2375" s="131" t="s">
        <v>357</v>
      </c>
      <c r="B2375" s="131" t="s">
        <v>2951</v>
      </c>
      <c r="C2375" s="140">
        <v>5386</v>
      </c>
      <c r="D2375" s="131" t="s">
        <v>2801</v>
      </c>
      <c r="E2375" s="93">
        <v>0</v>
      </c>
      <c r="F2375" s="114">
        <v>0</v>
      </c>
      <c r="G2375" s="131">
        <v>0</v>
      </c>
      <c r="H2375" s="131">
        <v>0</v>
      </c>
      <c r="I2375" s="131">
        <v>0</v>
      </c>
      <c r="J2375" s="91">
        <f t="shared" si="122"/>
        <v>0</v>
      </c>
      <c r="K2375" s="118" t="str">
        <f>IFERROR(VLOOKUP(C2375,'CEDARS School FRPL'!$C$4:$H$2393,6,FALSE),"No")</f>
        <v>Yes</v>
      </c>
      <c r="L2375" s="118" t="str">
        <f>VLOOKUP(A2375,'District Data'!$A$2:$P$321,14,FALSE)</f>
        <v>Yes</v>
      </c>
      <c r="M2375" s="120" t="str">
        <f>IFERROR(IF(AND(VLOOKUP(C2375,'Package 218'!$D:$D,1,FALSE)=C2375,VLOOKUP(C2375,'Package 218'!$D:$F,3,FALSE)="Yes",VLOOKUP(A2375,'District Data'!$A$2:$O$321,14,FALSE)="Yes"),"Yes","No"),"No")</f>
        <v>No</v>
      </c>
      <c r="N2375" s="23" t="str">
        <f t="shared" si="123"/>
        <v>No</v>
      </c>
      <c r="O2375" s="131" t="str">
        <f t="shared" si="124"/>
        <v>No</v>
      </c>
    </row>
    <row r="2376" spans="1:15" x14ac:dyDescent="0.25">
      <c r="A2376" s="131" t="s">
        <v>357</v>
      </c>
      <c r="B2376" s="131" t="s">
        <v>2951</v>
      </c>
      <c r="C2376" s="140">
        <v>5411</v>
      </c>
      <c r="D2376" s="131" t="s">
        <v>384</v>
      </c>
      <c r="E2376" s="93">
        <v>0</v>
      </c>
      <c r="F2376" s="114">
        <v>0</v>
      </c>
      <c r="G2376" s="131">
        <v>2.4899999999999998</v>
      </c>
      <c r="H2376" s="131">
        <v>271.8</v>
      </c>
      <c r="I2376" s="131">
        <v>0</v>
      </c>
      <c r="J2376" s="91">
        <f t="shared" si="122"/>
        <v>274.29000000000002</v>
      </c>
      <c r="K2376" s="118" t="str">
        <f>IFERROR(VLOOKUP(C2376,'CEDARS School FRPL'!$C$4:$H$2393,6,FALSE),"No")</f>
        <v>Yes</v>
      </c>
      <c r="L2376" s="118" t="str">
        <f>VLOOKUP(A2376,'District Data'!$A$2:$P$321,14,FALSE)</f>
        <v>Yes</v>
      </c>
      <c r="M2376" s="120" t="str">
        <f>IFERROR(IF(AND(VLOOKUP(C2376,'Package 218'!$D:$D,1,FALSE)=C2376,VLOOKUP(C2376,'Package 218'!$D:$F,3,FALSE)="Yes",VLOOKUP(A2376,'District Data'!$A$2:$O$321,14,FALSE)="Yes"),"Yes","No"),"No")</f>
        <v>Yes</v>
      </c>
      <c r="N2376" s="23" t="str">
        <f t="shared" si="123"/>
        <v>Yes</v>
      </c>
      <c r="O2376" s="131" t="str">
        <f t="shared" si="124"/>
        <v>Yes</v>
      </c>
    </row>
    <row r="2377" spans="1:15" x14ac:dyDescent="0.25">
      <c r="A2377" s="131" t="s">
        <v>707</v>
      </c>
      <c r="B2377" s="131" t="s">
        <v>2996</v>
      </c>
      <c r="C2377" s="140">
        <v>5129</v>
      </c>
      <c r="D2377" s="131" t="s">
        <v>3505</v>
      </c>
      <c r="E2377" s="93">
        <v>0</v>
      </c>
      <c r="F2377" s="114">
        <v>0</v>
      </c>
      <c r="G2377" s="131">
        <v>0</v>
      </c>
      <c r="H2377" s="131">
        <v>0</v>
      </c>
      <c r="I2377" s="131">
        <v>0</v>
      </c>
      <c r="J2377" s="91">
        <f t="shared" si="122"/>
        <v>0</v>
      </c>
      <c r="K2377" s="118" t="str">
        <f>IFERROR(VLOOKUP(C2377,'CEDARS School FRPL'!$C$4:$H$2393,6,FALSE),"No")</f>
        <v>No</v>
      </c>
      <c r="L2377" s="118" t="str">
        <f>VLOOKUP(A2377,'District Data'!$A$2:$P$321,14,FALSE)</f>
        <v>Yes</v>
      </c>
      <c r="M2377" s="120" t="str">
        <f>IFERROR(IF(AND(VLOOKUP(C2377,'Package 218'!$D:$D,1,FALSE)=C2377,VLOOKUP(C2377,'Package 218'!$D:$F,3,FALSE)="Yes",VLOOKUP(A2377,'District Data'!$A$2:$O$321,14,FALSE)="Yes"),"Yes","No"),"No")</f>
        <v>No</v>
      </c>
      <c r="N2377" s="23" t="str">
        <f t="shared" si="123"/>
        <v>No</v>
      </c>
      <c r="O2377" s="131" t="str">
        <f t="shared" si="124"/>
        <v>No</v>
      </c>
    </row>
    <row r="2378" spans="1:15" x14ac:dyDescent="0.25">
      <c r="A2378" s="131" t="s">
        <v>150</v>
      </c>
      <c r="B2378" s="131" t="s">
        <v>2925</v>
      </c>
      <c r="C2378" s="140">
        <v>1560</v>
      </c>
      <c r="D2378" s="131" t="s">
        <v>2792</v>
      </c>
      <c r="E2378" s="93">
        <v>0</v>
      </c>
      <c r="F2378" s="114">
        <v>39.6</v>
      </c>
      <c r="G2378" s="131">
        <v>0</v>
      </c>
      <c r="H2378" s="131">
        <v>0</v>
      </c>
      <c r="I2378" s="131">
        <v>0</v>
      </c>
      <c r="J2378" s="91">
        <f t="shared" si="122"/>
        <v>39.6</v>
      </c>
      <c r="K2378" s="118" t="str">
        <f>IFERROR(VLOOKUP(C2378,'CEDARS School FRPL'!$C$4:$H$2393,6,FALSE),"No")</f>
        <v>No</v>
      </c>
      <c r="L2378" s="118" t="str">
        <f>VLOOKUP(A2378,'District Data'!$A$2:$P$321,14,FALSE)</f>
        <v>Yes</v>
      </c>
      <c r="M2378" s="120" t="str">
        <f>IFERROR(IF(AND(VLOOKUP(C2378,'Package 218'!$D:$D,1,FALSE)=C2378,VLOOKUP(C2378,'Package 218'!$D:$F,3,FALSE)="Yes",VLOOKUP(A2378,'District Data'!$A$2:$O$321,14,FALSE)="Yes"),"Yes","No"),"No")</f>
        <v>No</v>
      </c>
      <c r="N2378" s="23" t="str">
        <f t="shared" si="123"/>
        <v>No</v>
      </c>
      <c r="O2378" s="131" t="str">
        <f t="shared" si="124"/>
        <v>No</v>
      </c>
    </row>
    <row r="2379" spans="1:15" x14ac:dyDescent="0.25">
      <c r="A2379" s="131" t="s">
        <v>150</v>
      </c>
      <c r="B2379" s="131" t="s">
        <v>2925</v>
      </c>
      <c r="C2379" s="140">
        <v>1943</v>
      </c>
      <c r="D2379" s="131" t="s">
        <v>3485</v>
      </c>
      <c r="E2379" s="93">
        <v>0</v>
      </c>
      <c r="F2379" s="114">
        <v>0</v>
      </c>
      <c r="G2379" s="131">
        <v>0</v>
      </c>
      <c r="H2379" s="131">
        <v>0</v>
      </c>
      <c r="I2379" s="131">
        <v>0</v>
      </c>
      <c r="J2379" s="91">
        <f t="shared" si="122"/>
        <v>0</v>
      </c>
      <c r="K2379" s="118" t="str">
        <f>IFERROR(VLOOKUP(C2379,'CEDARS School FRPL'!$C$4:$H$2393,6,FALSE),"No")</f>
        <v>No</v>
      </c>
      <c r="L2379" s="118" t="str">
        <f>VLOOKUP(A2379,'District Data'!$A$2:$P$321,14,FALSE)</f>
        <v>Yes</v>
      </c>
      <c r="M2379" s="120" t="str">
        <f>IFERROR(IF(AND(VLOOKUP(C2379,'Package 218'!$D:$D,1,FALSE)=C2379,VLOOKUP(C2379,'Package 218'!$D:$F,3,FALSE)="Yes",VLOOKUP(A2379,'District Data'!$A$2:$O$321,14,FALSE)="Yes"),"Yes","No"),"No")</f>
        <v>No</v>
      </c>
      <c r="N2379" s="23" t="str">
        <f t="shared" si="123"/>
        <v>No</v>
      </c>
      <c r="O2379" s="131" t="str">
        <f t="shared" si="124"/>
        <v>No</v>
      </c>
    </row>
    <row r="2380" spans="1:15" x14ac:dyDescent="0.25">
      <c r="A2380" s="131" t="s">
        <v>150</v>
      </c>
      <c r="B2380" s="131" t="s">
        <v>2925</v>
      </c>
      <c r="C2380" s="140">
        <v>1945</v>
      </c>
      <c r="D2380" s="131" t="s">
        <v>3486</v>
      </c>
      <c r="E2380" s="93">
        <v>0</v>
      </c>
      <c r="F2380" s="114">
        <v>0</v>
      </c>
      <c r="G2380" s="131">
        <v>0</v>
      </c>
      <c r="H2380" s="131">
        <v>0</v>
      </c>
      <c r="I2380" s="131">
        <v>0</v>
      </c>
      <c r="J2380" s="91">
        <f t="shared" si="122"/>
        <v>0</v>
      </c>
      <c r="K2380" s="118" t="str">
        <f>IFERROR(VLOOKUP(C2380,'CEDARS School FRPL'!$C$4:$H$2393,6,FALSE),"No")</f>
        <v>No</v>
      </c>
      <c r="L2380" s="118" t="str">
        <f>VLOOKUP(A2380,'District Data'!$A$2:$P$321,14,FALSE)</f>
        <v>Yes</v>
      </c>
      <c r="M2380" s="120" t="str">
        <f>IFERROR(IF(AND(VLOOKUP(C2380,'Package 218'!$D:$D,1,FALSE)=C2380,VLOOKUP(C2380,'Package 218'!$D:$F,3,FALSE)="Yes",VLOOKUP(A2380,'District Data'!$A$2:$O$321,14,FALSE)="Yes"),"Yes","No"),"No")</f>
        <v>No</v>
      </c>
      <c r="N2380" s="23" t="str">
        <f t="shared" si="123"/>
        <v>No</v>
      </c>
      <c r="O2380" s="131" t="str">
        <f t="shared" si="124"/>
        <v>No</v>
      </c>
    </row>
    <row r="2381" spans="1:15" x14ac:dyDescent="0.25">
      <c r="A2381" s="131" t="s">
        <v>150</v>
      </c>
      <c r="B2381" s="131" t="s">
        <v>2925</v>
      </c>
      <c r="C2381" s="140">
        <v>5141</v>
      </c>
      <c r="D2381" s="131" t="s">
        <v>3487</v>
      </c>
      <c r="E2381" s="93">
        <v>0</v>
      </c>
      <c r="F2381" s="181">
        <v>0</v>
      </c>
      <c r="G2381" s="131">
        <v>0</v>
      </c>
      <c r="H2381" s="131">
        <v>0</v>
      </c>
      <c r="I2381" s="131">
        <v>0</v>
      </c>
      <c r="J2381" s="91">
        <f t="shared" si="122"/>
        <v>0</v>
      </c>
      <c r="K2381" s="118" t="str">
        <f>IFERROR(VLOOKUP(C2381,'CEDARS School FRPL'!$C$4:$H$2393,6,FALSE),"No")</f>
        <v>No</v>
      </c>
      <c r="L2381" s="118" t="str">
        <f>VLOOKUP(A2381,'District Data'!$A$2:$P$321,14,FALSE)</f>
        <v>Yes</v>
      </c>
      <c r="M2381" s="120" t="str">
        <f>IFERROR(IF(AND(VLOOKUP(C2381,'Package 218'!$D:$D,1,FALSE)=C2381,VLOOKUP(C2381,'Package 218'!$D:$F,3,FALSE)="Yes",VLOOKUP(A2381,'District Data'!$A$2:$O$321,14,FALSE)="Yes"),"Yes","No"),"No")</f>
        <v>No</v>
      </c>
      <c r="N2381" s="23" t="str">
        <f t="shared" si="123"/>
        <v>No</v>
      </c>
      <c r="O2381" s="131" t="str">
        <f t="shared" si="124"/>
        <v>No</v>
      </c>
    </row>
    <row r="2382" spans="1:15" x14ac:dyDescent="0.25">
      <c r="A2382" s="131" t="s">
        <v>150</v>
      </c>
      <c r="B2382" s="131" t="s">
        <v>2925</v>
      </c>
      <c r="C2382" s="140">
        <v>5372</v>
      </c>
      <c r="D2382" s="131" t="s">
        <v>179</v>
      </c>
      <c r="E2382" s="93">
        <v>0</v>
      </c>
      <c r="F2382" s="181">
        <v>0</v>
      </c>
      <c r="G2382" s="131">
        <v>0</v>
      </c>
      <c r="H2382" s="131">
        <v>438.8</v>
      </c>
      <c r="I2382" s="131">
        <v>0</v>
      </c>
      <c r="J2382" s="91">
        <f t="shared" si="122"/>
        <v>438.8</v>
      </c>
      <c r="K2382" s="118" t="str">
        <f>IFERROR(VLOOKUP(C2382,'CEDARS School FRPL'!$C$4:$H$2393,6,FALSE),"No")</f>
        <v>Yes</v>
      </c>
      <c r="L2382" s="118" t="str">
        <f>VLOOKUP(A2382,'District Data'!$A$2:$P$321,14,FALSE)</f>
        <v>Yes</v>
      </c>
      <c r="M2382" s="120" t="str">
        <f>IFERROR(IF(AND(VLOOKUP(C2382,'Package 218'!$D:$D,1,FALSE)=C2382,VLOOKUP(C2382,'Package 218'!$D:$F,3,FALSE)="Yes",VLOOKUP(A2382,'District Data'!$A$2:$O$321,14,FALSE)="Yes"),"Yes","No"),"No")</f>
        <v>Yes</v>
      </c>
      <c r="N2382" s="23" t="str">
        <f t="shared" si="123"/>
        <v>Yes</v>
      </c>
      <c r="O2382" s="131" t="str">
        <f t="shared" si="124"/>
        <v>Yes</v>
      </c>
    </row>
    <row r="2383" spans="1:15" x14ac:dyDescent="0.25">
      <c r="A2383" s="131" t="s">
        <v>150</v>
      </c>
      <c r="B2383" s="131" t="s">
        <v>2925</v>
      </c>
      <c r="C2383" s="140">
        <v>5665</v>
      </c>
      <c r="D2383" s="131" t="s">
        <v>3262</v>
      </c>
      <c r="E2383" s="93">
        <v>0</v>
      </c>
      <c r="F2383" s="181">
        <v>55.6</v>
      </c>
      <c r="G2383" s="131">
        <v>0</v>
      </c>
      <c r="H2383" s="131">
        <v>0</v>
      </c>
      <c r="I2383" s="131">
        <v>0</v>
      </c>
      <c r="J2383" s="91">
        <f t="shared" si="122"/>
        <v>55.6</v>
      </c>
      <c r="K2383" s="118" t="str">
        <f>IFERROR(VLOOKUP(C2383,'CEDARS School FRPL'!$C$4:$H$2393,6,FALSE),"No")</f>
        <v>No</v>
      </c>
      <c r="L2383" s="118" t="str">
        <f>VLOOKUP(A2383,'District Data'!$A$2:$P$321,14,FALSE)</f>
        <v>Yes</v>
      </c>
      <c r="M2383" s="120" t="str">
        <f>IFERROR(IF(AND(VLOOKUP(C2383,'Package 218'!$D:$D,1,FALSE)=C2383,VLOOKUP(C2383,'Package 218'!$D:$F,3,FALSE)="Yes",VLOOKUP(A2383,'District Data'!$A$2:$O$321,14,FALSE)="Yes"),"Yes","No"),"No")</f>
        <v>No</v>
      </c>
      <c r="N2383" s="23" t="str">
        <f t="shared" si="123"/>
        <v>No</v>
      </c>
      <c r="O2383" s="131" t="str">
        <f t="shared" si="124"/>
        <v>No</v>
      </c>
    </row>
    <row r="2384" spans="1:15" x14ac:dyDescent="0.25">
      <c r="A2384" s="131" t="s">
        <v>150</v>
      </c>
      <c r="B2384" s="131" t="s">
        <v>2925</v>
      </c>
      <c r="C2384" s="140">
        <v>5737</v>
      </c>
      <c r="D2384" s="131" t="s">
        <v>3488</v>
      </c>
      <c r="E2384" s="93">
        <v>0</v>
      </c>
      <c r="F2384" s="181">
        <v>0</v>
      </c>
      <c r="G2384" s="131">
        <v>0</v>
      </c>
      <c r="H2384" s="131">
        <v>0</v>
      </c>
      <c r="I2384" s="131">
        <v>0</v>
      </c>
      <c r="J2384" s="91">
        <f t="shared" si="122"/>
        <v>0</v>
      </c>
      <c r="K2384" s="118" t="str">
        <f>IFERROR(VLOOKUP(C2384,'CEDARS School FRPL'!$C$4:$H$2393,6,FALSE),"No")</f>
        <v>No</v>
      </c>
      <c r="L2384" s="118" t="str">
        <f>VLOOKUP(A2384,'District Data'!$A$2:$P$321,14,FALSE)</f>
        <v>Yes</v>
      </c>
      <c r="M2384" s="120" t="str">
        <f>IFERROR(IF(AND(VLOOKUP(C2384,'Package 218'!$D:$D,1,FALSE)=C2384,VLOOKUP(C2384,'Package 218'!$D:$F,3,FALSE)="Yes",VLOOKUP(A2384,'District Data'!$A$2:$O$321,14,FALSE)="Yes"),"Yes","No"),"No")</f>
        <v>No</v>
      </c>
      <c r="N2384" s="23" t="str">
        <f t="shared" si="123"/>
        <v>No</v>
      </c>
      <c r="O2384" s="131" t="str">
        <f t="shared" si="124"/>
        <v>No</v>
      </c>
    </row>
    <row r="2385" spans="1:15" x14ac:dyDescent="0.25">
      <c r="A2385" s="131" t="s">
        <v>489</v>
      </c>
      <c r="B2385" s="131" t="s">
        <v>2979</v>
      </c>
      <c r="C2385" s="140">
        <v>5332</v>
      </c>
      <c r="D2385" s="131" t="s">
        <v>495</v>
      </c>
      <c r="E2385" s="93">
        <v>0</v>
      </c>
      <c r="F2385" s="181">
        <v>0</v>
      </c>
      <c r="G2385" s="131">
        <v>0</v>
      </c>
      <c r="H2385" s="131">
        <v>31.5</v>
      </c>
      <c r="I2385" s="131">
        <v>0</v>
      </c>
      <c r="J2385" s="91">
        <f t="shared" si="122"/>
        <v>31.5</v>
      </c>
      <c r="K2385" s="118" t="str">
        <f>IFERROR(VLOOKUP(C2385,'CEDARS School FRPL'!$C$4:$H$2393,6,FALSE),"No")</f>
        <v>Yes</v>
      </c>
      <c r="L2385" s="118" t="str">
        <f>VLOOKUP(A2385,'District Data'!$A$2:$P$321,14,FALSE)</f>
        <v>Yes</v>
      </c>
      <c r="M2385" s="120" t="str">
        <f>IFERROR(IF(AND(VLOOKUP(C2385,'Package 218'!$D:$D,1,FALSE)=C2385,VLOOKUP(C2385,'Package 218'!$D:$F,3,FALSE)="Yes",VLOOKUP(A2385,'District Data'!$A$2:$O$321,14,FALSE)="Yes"),"Yes","No"),"No")</f>
        <v>Yes</v>
      </c>
      <c r="N2385" s="23" t="str">
        <f t="shared" si="123"/>
        <v>Yes</v>
      </c>
      <c r="O2385" s="131" t="str">
        <f t="shared" si="124"/>
        <v>Yes</v>
      </c>
    </row>
    <row r="2386" spans="1:15" x14ac:dyDescent="0.25">
      <c r="A2386" s="131" t="s">
        <v>2303</v>
      </c>
      <c r="B2386" s="131" t="s">
        <v>3223</v>
      </c>
      <c r="C2386" s="140">
        <v>5045</v>
      </c>
      <c r="D2386" s="131" t="s">
        <v>3553</v>
      </c>
      <c r="E2386" s="93">
        <v>0</v>
      </c>
      <c r="F2386" s="181">
        <v>0</v>
      </c>
      <c r="G2386" s="131">
        <v>0</v>
      </c>
      <c r="H2386" s="131">
        <v>0</v>
      </c>
      <c r="I2386" s="131">
        <v>0</v>
      </c>
      <c r="J2386" s="91">
        <f t="shared" si="122"/>
        <v>0</v>
      </c>
      <c r="K2386" s="118" t="str">
        <f>IFERROR(VLOOKUP(C2386,'CEDARS School FRPL'!$C$4:$H$2393,6,FALSE),"No")</f>
        <v>No</v>
      </c>
      <c r="L2386" s="118" t="str">
        <f>VLOOKUP(A2386,'District Data'!$A$2:$P$321,14,FALSE)</f>
        <v>Yes</v>
      </c>
      <c r="M2386" s="120" t="str">
        <f>IFERROR(IF(AND(VLOOKUP(C2386,'Package 218'!$D:$D,1,FALSE)=C2386,VLOOKUP(C2386,'Package 218'!$D:$F,3,FALSE)="Yes",VLOOKUP(A2386,'District Data'!$A$2:$O$321,14,FALSE)="Yes"),"Yes","No"),"No")</f>
        <v>No</v>
      </c>
      <c r="N2386" s="23" t="str">
        <f t="shared" si="123"/>
        <v>No</v>
      </c>
      <c r="O2386" s="131" t="str">
        <f t="shared" si="124"/>
        <v>No</v>
      </c>
    </row>
    <row r="2387" spans="1:15" x14ac:dyDescent="0.25">
      <c r="A2387" s="131" t="s">
        <v>2303</v>
      </c>
      <c r="B2387" s="131" t="s">
        <v>3223</v>
      </c>
      <c r="C2387" s="140">
        <v>5338</v>
      </c>
      <c r="D2387" s="131" t="s">
        <v>2310</v>
      </c>
      <c r="E2387" s="93">
        <v>0</v>
      </c>
      <c r="F2387" s="181">
        <v>0</v>
      </c>
      <c r="G2387" s="131">
        <v>0</v>
      </c>
      <c r="H2387" s="131">
        <v>33.200000000000003</v>
      </c>
      <c r="I2387" s="131">
        <v>0</v>
      </c>
      <c r="J2387" s="91">
        <f t="shared" si="122"/>
        <v>33.200000000000003</v>
      </c>
      <c r="K2387" s="118" t="str">
        <f>IFERROR(VLOOKUP(C2387,'CEDARS School FRPL'!$C$4:$H$2393,6,FALSE),"No")</f>
        <v>Yes</v>
      </c>
      <c r="L2387" s="118" t="str">
        <f>VLOOKUP(A2387,'District Data'!$A$2:$P$321,14,FALSE)</f>
        <v>Yes</v>
      </c>
      <c r="M2387" s="120" t="str">
        <f>IFERROR(IF(AND(VLOOKUP(C2387,'Package 218'!$D:$D,1,FALSE)=C2387,VLOOKUP(C2387,'Package 218'!$D:$F,3,FALSE)="Yes",VLOOKUP(A2387,'District Data'!$A$2:$O$321,14,FALSE)="Yes"),"Yes","No"),"No")</f>
        <v>No</v>
      </c>
      <c r="N2387" s="23" t="str">
        <f t="shared" si="123"/>
        <v>No</v>
      </c>
      <c r="O2387" s="131" t="str">
        <f t="shared" si="124"/>
        <v>No</v>
      </c>
    </row>
    <row r="2388" spans="1:15" x14ac:dyDescent="0.25">
      <c r="A2388" s="131" t="s">
        <v>695</v>
      </c>
      <c r="B2388" s="131" t="s">
        <v>2994</v>
      </c>
      <c r="C2388" s="140">
        <v>5582</v>
      </c>
      <c r="D2388" s="131" t="s">
        <v>2765</v>
      </c>
      <c r="E2388" s="93">
        <v>0</v>
      </c>
      <c r="F2388" s="181">
        <v>0</v>
      </c>
      <c r="G2388" s="131">
        <v>0</v>
      </c>
      <c r="H2388" s="131">
        <v>18.8</v>
      </c>
      <c r="I2388" s="131">
        <v>0</v>
      </c>
      <c r="J2388" s="91">
        <f t="shared" si="122"/>
        <v>18.8</v>
      </c>
      <c r="K2388" s="118" t="str">
        <f>IFERROR(VLOOKUP(C2388,'CEDARS School FRPL'!$C$4:$H$2393,6,FALSE),"No")</f>
        <v>Yes</v>
      </c>
      <c r="L2388" s="118" t="str">
        <f>VLOOKUP(A2388,'District Data'!$A$2:$P$321,14,FALSE)</f>
        <v>Yes</v>
      </c>
      <c r="M2388" s="120" t="str">
        <f>IFERROR(IF(AND(VLOOKUP(C2388,'Package 218'!$D:$D,1,FALSE)=C2388,VLOOKUP(C2388,'Package 218'!$D:$F,3,FALSE)="Yes",VLOOKUP(A2388,'District Data'!$A$2:$O$321,14,FALSE)="Yes"),"Yes","No"),"No")</f>
        <v>No</v>
      </c>
      <c r="N2388" s="23" t="str">
        <f t="shared" si="123"/>
        <v>No</v>
      </c>
      <c r="O2388" s="131" t="str">
        <f t="shared" si="124"/>
        <v>No</v>
      </c>
    </row>
    <row r="2389" spans="1:15" x14ac:dyDescent="0.25">
      <c r="A2389" s="131" t="s">
        <v>1704</v>
      </c>
      <c r="B2389" s="131" t="s">
        <v>3150</v>
      </c>
      <c r="C2389" s="140">
        <v>5559</v>
      </c>
      <c r="D2389" s="131" t="s">
        <v>2905</v>
      </c>
      <c r="E2389" s="93">
        <v>0</v>
      </c>
      <c r="F2389" s="181">
        <v>0</v>
      </c>
      <c r="G2389" s="131">
        <v>0</v>
      </c>
      <c r="H2389" s="131">
        <v>4.2</v>
      </c>
      <c r="I2389" s="131">
        <v>0</v>
      </c>
      <c r="J2389" s="91">
        <f t="shared" si="122"/>
        <v>4.2</v>
      </c>
      <c r="K2389" s="118" t="str">
        <f>IFERROR(VLOOKUP(C2389,'CEDARS School FRPL'!$C$4:$H$2393,6,FALSE),"No")</f>
        <v>No</v>
      </c>
      <c r="L2389" s="118" t="str">
        <f>VLOOKUP(A2389,'District Data'!$A$2:$P$321,14,FALSE)</f>
        <v>Yes</v>
      </c>
      <c r="M2389" s="120" t="str">
        <f>IFERROR(IF(AND(VLOOKUP(C2389,'Package 218'!$D:$D,1,FALSE)=C2389,VLOOKUP(C2389,'Package 218'!$D:$F,3,FALSE)="Yes",VLOOKUP(A2389,'District Data'!$A$2:$O$321,14,FALSE)="Yes"),"Yes","No"),"No")</f>
        <v>No</v>
      </c>
      <c r="N2389" s="23" t="str">
        <f t="shared" si="123"/>
        <v>No</v>
      </c>
      <c r="O2389" s="131" t="str">
        <f t="shared" si="124"/>
        <v>No</v>
      </c>
    </row>
    <row r="2390" spans="1:15" x14ac:dyDescent="0.25">
      <c r="A2390" s="131" t="s">
        <v>412</v>
      </c>
      <c r="B2390" s="131" t="s">
        <v>2958</v>
      </c>
      <c r="C2390" s="140">
        <v>5087</v>
      </c>
      <c r="D2390" s="131" t="s">
        <v>3498</v>
      </c>
      <c r="E2390" s="93">
        <v>0</v>
      </c>
      <c r="F2390" s="181">
        <v>0</v>
      </c>
      <c r="G2390" s="131">
        <v>0</v>
      </c>
      <c r="H2390" s="131">
        <v>0</v>
      </c>
      <c r="I2390" s="131">
        <v>0</v>
      </c>
      <c r="J2390" s="91">
        <f t="shared" si="122"/>
        <v>0</v>
      </c>
      <c r="K2390" s="118" t="str">
        <f>IFERROR(VLOOKUP(C2390,'CEDARS School FRPL'!$C$4:$H$2393,6,FALSE),"No")</f>
        <v>No</v>
      </c>
      <c r="L2390" s="118" t="str">
        <f>VLOOKUP(A2390,'District Data'!$A$2:$P$321,14,FALSE)</f>
        <v>Yes</v>
      </c>
      <c r="M2390" s="120" t="str">
        <f>IFERROR(IF(AND(VLOOKUP(C2390,'Package 218'!$D:$D,1,FALSE)=C2390,VLOOKUP(C2390,'Package 218'!$D:$F,3,FALSE)="Yes",VLOOKUP(A2390,'District Data'!$A$2:$O$321,14,FALSE)="Yes"),"Yes","No"),"No")</f>
        <v>No</v>
      </c>
      <c r="N2390" s="23" t="str">
        <f t="shared" si="123"/>
        <v>No</v>
      </c>
      <c r="O2390" s="131" t="str">
        <f t="shared" si="124"/>
        <v>No</v>
      </c>
    </row>
    <row r="2391" spans="1:15" x14ac:dyDescent="0.25">
      <c r="A2391" s="131" t="s">
        <v>222</v>
      </c>
      <c r="B2391" s="131" t="s">
        <v>2933</v>
      </c>
      <c r="C2391" s="140">
        <v>1650</v>
      </c>
      <c r="D2391" s="131" t="s">
        <v>3489</v>
      </c>
      <c r="E2391" s="93">
        <v>0</v>
      </c>
      <c r="F2391" s="181">
        <v>0</v>
      </c>
      <c r="G2391" s="131">
        <v>0</v>
      </c>
      <c r="H2391" s="131">
        <v>0</v>
      </c>
      <c r="I2391" s="131">
        <v>0</v>
      </c>
      <c r="J2391" s="91">
        <f t="shared" si="122"/>
        <v>0</v>
      </c>
      <c r="K2391" s="118" t="str">
        <f>IFERROR(VLOOKUP(C2391,'CEDARS School FRPL'!$C$4:$H$2393,6,FALSE),"No")</f>
        <v>No</v>
      </c>
      <c r="L2391" s="118" t="str">
        <f>VLOOKUP(A2391,'District Data'!$A$2:$P$321,14,FALSE)</f>
        <v>Yes</v>
      </c>
      <c r="M2391" s="120" t="str">
        <f>IFERROR(IF(AND(VLOOKUP(C2391,'Package 218'!$D:$D,1,FALSE)=C2391,VLOOKUP(C2391,'Package 218'!$D:$F,3,FALSE)="Yes",VLOOKUP(A2391,'District Data'!$A$2:$O$321,14,FALSE)="Yes"),"Yes","No"),"No")</f>
        <v>No</v>
      </c>
      <c r="N2391" s="23" t="str">
        <f t="shared" si="123"/>
        <v>No</v>
      </c>
      <c r="O2391" s="131" t="str">
        <f t="shared" si="124"/>
        <v>No</v>
      </c>
    </row>
    <row r="2392" spans="1:15" x14ac:dyDescent="0.25">
      <c r="A2392" s="131" t="s">
        <v>222</v>
      </c>
      <c r="B2392" s="131" t="s">
        <v>2933</v>
      </c>
      <c r="C2392" s="140">
        <v>5525</v>
      </c>
      <c r="D2392" s="131" t="s">
        <v>2730</v>
      </c>
      <c r="E2392" s="93">
        <v>0</v>
      </c>
      <c r="F2392" s="181">
        <v>0</v>
      </c>
      <c r="G2392" s="131">
        <v>0</v>
      </c>
      <c r="H2392" s="131">
        <v>13.690000000000001</v>
      </c>
      <c r="I2392" s="131">
        <v>0</v>
      </c>
      <c r="J2392" s="91">
        <f t="shared" si="122"/>
        <v>13.690000000000001</v>
      </c>
      <c r="K2392" s="118" t="str">
        <f>IFERROR(VLOOKUP(C2392,'CEDARS School FRPL'!$C$4:$H$2393,6,FALSE),"No")</f>
        <v>Yes</v>
      </c>
      <c r="L2392" s="118" t="str">
        <f>VLOOKUP(A2392,'District Data'!$A$2:$P$321,14,FALSE)</f>
        <v>Yes</v>
      </c>
      <c r="M2392" s="120" t="str">
        <f>IFERROR(IF(AND(VLOOKUP(C2392,'Package 218'!$D:$D,1,FALSE)=C2392,VLOOKUP(C2392,'Package 218'!$D:$F,3,FALSE)="Yes",VLOOKUP(A2392,'District Data'!$A$2:$O$321,14,FALSE)="Yes"),"Yes","No"),"No")</f>
        <v>No</v>
      </c>
      <c r="N2392" s="23" t="str">
        <f t="shared" si="123"/>
        <v>No</v>
      </c>
      <c r="O2392" s="131" t="str">
        <f t="shared" si="124"/>
        <v>No</v>
      </c>
    </row>
    <row r="2393" spans="1:15" x14ac:dyDescent="0.25">
      <c r="A2393" s="131" t="s">
        <v>1812</v>
      </c>
      <c r="B2393" s="131" t="s">
        <v>3153</v>
      </c>
      <c r="C2393" s="140">
        <v>5058</v>
      </c>
      <c r="D2393" s="131" t="s">
        <v>3310</v>
      </c>
      <c r="E2393" s="93">
        <v>0</v>
      </c>
      <c r="F2393" s="181">
        <v>0</v>
      </c>
      <c r="G2393" s="131">
        <v>0</v>
      </c>
      <c r="H2393" s="131">
        <v>0</v>
      </c>
      <c r="I2393" s="131">
        <v>0</v>
      </c>
      <c r="J2393" s="91">
        <f t="shared" si="122"/>
        <v>0</v>
      </c>
      <c r="K2393" s="118" t="str">
        <f>IFERROR(VLOOKUP(C2393,'CEDARS School FRPL'!$C$4:$H$2393,6,FALSE),"No")</f>
        <v>Yes</v>
      </c>
      <c r="L2393" s="118" t="str">
        <f>VLOOKUP(A2393,'District Data'!$A$2:$P$321,14,FALSE)</f>
        <v>Yes</v>
      </c>
      <c r="M2393" s="120" t="str">
        <f>IFERROR(IF(AND(VLOOKUP(C2393,'Package 218'!$D:$D,1,FALSE)=C2393,VLOOKUP(C2393,'Package 218'!$D:$F,3,FALSE)="Yes",VLOOKUP(A2393,'District Data'!$A$2:$O$321,14,FALSE)="Yes"),"Yes","No"),"No")</f>
        <v>No</v>
      </c>
      <c r="N2393" s="23" t="str">
        <f t="shared" si="123"/>
        <v>No</v>
      </c>
      <c r="O2393" s="131" t="str">
        <f t="shared" si="124"/>
        <v>No</v>
      </c>
    </row>
    <row r="2394" spans="1:15" x14ac:dyDescent="0.25">
      <c r="A2394" s="131" t="s">
        <v>21</v>
      </c>
      <c r="B2394" s="131" t="s">
        <v>2917</v>
      </c>
      <c r="C2394" s="140">
        <v>3404</v>
      </c>
      <c r="D2394" s="131" t="s">
        <v>2788</v>
      </c>
      <c r="E2394" s="93">
        <v>0</v>
      </c>
      <c r="F2394" s="181">
        <v>0</v>
      </c>
      <c r="G2394" s="131">
        <v>0</v>
      </c>
      <c r="H2394" s="131">
        <v>0</v>
      </c>
      <c r="I2394" s="131">
        <v>0</v>
      </c>
      <c r="J2394" s="91">
        <f t="shared" si="122"/>
        <v>0</v>
      </c>
      <c r="K2394" s="118" t="str">
        <f>IFERROR(VLOOKUP(C2394,'CEDARS School FRPL'!$C$4:$H$2393,6,FALSE),"No")</f>
        <v>No</v>
      </c>
      <c r="L2394" s="118" t="str">
        <f>VLOOKUP(A2394,'District Data'!$A$2:$P$321,14,FALSE)</f>
        <v>Yes</v>
      </c>
      <c r="M2394" s="120" t="str">
        <f>IFERROR(IF(AND(VLOOKUP(C2394,'Package 218'!$D:$D,1,FALSE)=C2394,VLOOKUP(C2394,'Package 218'!$D:$F,3,FALSE)="Yes",VLOOKUP(A2394,'District Data'!$A$2:$O$321,14,FALSE)="Yes"),"Yes","No"),"No")</f>
        <v>No</v>
      </c>
      <c r="N2394" s="23" t="str">
        <f t="shared" si="123"/>
        <v>No</v>
      </c>
      <c r="O2394" s="131" t="str">
        <f t="shared" si="124"/>
        <v>No</v>
      </c>
    </row>
    <row r="2395" spans="1:15" x14ac:dyDescent="0.25">
      <c r="A2395" s="131" t="s">
        <v>21</v>
      </c>
      <c r="B2395" s="131" t="s">
        <v>2917</v>
      </c>
      <c r="C2395" s="140">
        <v>5588</v>
      </c>
      <c r="D2395" s="131" t="s">
        <v>2730</v>
      </c>
      <c r="E2395" s="93">
        <v>0</v>
      </c>
      <c r="F2395" s="181">
        <v>0</v>
      </c>
      <c r="G2395" s="131">
        <v>0</v>
      </c>
      <c r="H2395" s="131">
        <v>2.8</v>
      </c>
      <c r="I2395" s="131">
        <v>0</v>
      </c>
      <c r="J2395" s="91">
        <f t="shared" si="122"/>
        <v>2.8</v>
      </c>
      <c r="K2395" s="118" t="str">
        <f>IFERROR(VLOOKUP(C2395,'CEDARS School FRPL'!$C$4:$H$2393,6,FALSE),"No")</f>
        <v>No</v>
      </c>
      <c r="L2395" s="118" t="str">
        <f>VLOOKUP(A2395,'District Data'!$A$2:$P$321,14,FALSE)</f>
        <v>Yes</v>
      </c>
      <c r="M2395" s="120" t="str">
        <f>IFERROR(IF(AND(VLOOKUP(C2395,'Package 218'!$D:$D,1,FALSE)=C2395,VLOOKUP(C2395,'Package 218'!$D:$F,3,FALSE)="Yes",VLOOKUP(A2395,'District Data'!$A$2:$O$321,14,FALSE)="Yes"),"Yes","No"),"No")</f>
        <v>No</v>
      </c>
      <c r="N2395" s="23" t="str">
        <f t="shared" si="123"/>
        <v>No</v>
      </c>
      <c r="O2395" s="131" t="str">
        <f t="shared" si="124"/>
        <v>No</v>
      </c>
    </row>
    <row r="2396" spans="1:15" x14ac:dyDescent="0.25">
      <c r="A2396" s="131" t="s">
        <v>1219</v>
      </c>
      <c r="B2396" s="131" t="s">
        <v>3068</v>
      </c>
      <c r="C2396" s="140">
        <v>5449</v>
      </c>
      <c r="D2396" s="131" t="s">
        <v>1227</v>
      </c>
      <c r="E2396" s="93">
        <v>0</v>
      </c>
      <c r="F2396" s="181">
        <v>0</v>
      </c>
      <c r="G2396" s="131">
        <v>0</v>
      </c>
      <c r="H2396" s="131">
        <v>52.4</v>
      </c>
      <c r="I2396" s="131">
        <v>0</v>
      </c>
      <c r="J2396" s="91">
        <f t="shared" si="122"/>
        <v>52.4</v>
      </c>
      <c r="K2396" s="118" t="str">
        <f>IFERROR(VLOOKUP(C2396,'CEDARS School FRPL'!$C$4:$H$2393,6,FALSE),"No")</f>
        <v>Yes</v>
      </c>
      <c r="L2396" s="118" t="str">
        <f>VLOOKUP(A2396,'District Data'!$A$2:$P$321,14,FALSE)</f>
        <v>Yes</v>
      </c>
      <c r="M2396" s="120" t="str">
        <f>IFERROR(IF(AND(VLOOKUP(C2396,'Package 218'!$D:$D,1,FALSE)=C2396,VLOOKUP(C2396,'Package 218'!$D:$F,3,FALSE)="Yes",VLOOKUP(A2396,'District Data'!$A$2:$O$321,14,FALSE)="Yes"),"Yes","No"),"No")</f>
        <v>Yes</v>
      </c>
      <c r="N2396" s="23" t="str">
        <f t="shared" si="123"/>
        <v>Yes</v>
      </c>
      <c r="O2396" s="131" t="str">
        <f t="shared" si="124"/>
        <v>Yes</v>
      </c>
    </row>
    <row r="2397" spans="1:15" x14ac:dyDescent="0.25">
      <c r="A2397" s="131" t="s">
        <v>1999</v>
      </c>
      <c r="B2397" s="131" t="s">
        <v>3181</v>
      </c>
      <c r="C2397" s="140">
        <v>5581</v>
      </c>
      <c r="D2397" s="131" t="s">
        <v>3346</v>
      </c>
      <c r="E2397" s="93">
        <v>0</v>
      </c>
      <c r="F2397" s="181">
        <v>0</v>
      </c>
      <c r="G2397" s="131">
        <v>0</v>
      </c>
      <c r="H2397" s="131">
        <v>8.6999999999999993</v>
      </c>
      <c r="I2397" s="131">
        <v>0</v>
      </c>
      <c r="J2397" s="91">
        <f t="shared" si="122"/>
        <v>8.6999999999999993</v>
      </c>
      <c r="K2397" s="118" t="str">
        <f>IFERROR(VLOOKUP(C2397,'CEDARS School FRPL'!$C$4:$H$2393,6,FALSE),"No")</f>
        <v>No</v>
      </c>
      <c r="L2397" s="118" t="str">
        <f>VLOOKUP(A2397,'District Data'!$A$2:$P$321,14,FALSE)</f>
        <v>Yes</v>
      </c>
      <c r="M2397" s="120" t="str">
        <f>IFERROR(IF(AND(VLOOKUP(C2397,'Package 218'!$D:$D,1,FALSE)=C2397,VLOOKUP(C2397,'Package 218'!$D:$F,3,FALSE)="Yes",VLOOKUP(A2397,'District Data'!$A$2:$O$321,14,FALSE)="Yes"),"Yes","No"),"No")</f>
        <v>No</v>
      </c>
      <c r="N2397" s="23" t="str">
        <f t="shared" si="123"/>
        <v>No</v>
      </c>
      <c r="O2397" s="131" t="str">
        <f t="shared" si="124"/>
        <v>No</v>
      </c>
    </row>
    <row r="2398" spans="1:15" x14ac:dyDescent="0.25">
      <c r="A2398" s="131" t="s">
        <v>573</v>
      </c>
      <c r="B2398" s="131" t="s">
        <v>2989</v>
      </c>
      <c r="C2398" s="140">
        <v>5330</v>
      </c>
      <c r="D2398" s="131" t="s">
        <v>600</v>
      </c>
      <c r="E2398" s="93">
        <v>0</v>
      </c>
      <c r="F2398" s="181">
        <v>0</v>
      </c>
      <c r="G2398" s="131">
        <v>0.15</v>
      </c>
      <c r="H2398" s="131">
        <v>183.76</v>
      </c>
      <c r="I2398" s="131">
        <v>0</v>
      </c>
      <c r="J2398" s="91">
        <f t="shared" si="122"/>
        <v>183.91</v>
      </c>
      <c r="K2398" s="118" t="str">
        <f>IFERROR(VLOOKUP(C2398,'CEDARS School FRPL'!$C$4:$H$2393,6,FALSE),"No")</f>
        <v>Yes</v>
      </c>
      <c r="L2398" s="118" t="str">
        <f>VLOOKUP(A2398,'District Data'!$A$2:$P$321,14,FALSE)</f>
        <v>Yes</v>
      </c>
      <c r="M2398" s="120" t="str">
        <f>IFERROR(IF(AND(VLOOKUP(C2398,'Package 218'!$D:$D,1,FALSE)=C2398,VLOOKUP(C2398,'Package 218'!$D:$F,3,FALSE)="Yes",VLOOKUP(A2398,'District Data'!$A$2:$O$321,14,FALSE)="Yes"),"Yes","No"),"No")</f>
        <v>Yes</v>
      </c>
      <c r="N2398" s="23" t="str">
        <f t="shared" si="123"/>
        <v>Yes</v>
      </c>
      <c r="O2398" s="131" t="str">
        <f t="shared" si="124"/>
        <v>Yes</v>
      </c>
    </row>
    <row r="2399" spans="1:15" x14ac:dyDescent="0.25">
      <c r="A2399" s="131" t="s">
        <v>986</v>
      </c>
      <c r="B2399" s="131" t="s">
        <v>3035</v>
      </c>
      <c r="C2399" s="140">
        <v>5441</v>
      </c>
      <c r="D2399" s="131" t="s">
        <v>3494</v>
      </c>
      <c r="E2399" s="93">
        <v>0</v>
      </c>
      <c r="F2399" s="181">
        <v>0</v>
      </c>
      <c r="G2399" s="131">
        <v>0</v>
      </c>
      <c r="H2399" s="131">
        <v>0</v>
      </c>
      <c r="I2399" s="131">
        <v>0</v>
      </c>
      <c r="J2399" s="91">
        <f t="shared" si="122"/>
        <v>0</v>
      </c>
      <c r="K2399" s="118" t="str">
        <f>IFERROR(VLOOKUP(C2399,'CEDARS School FRPL'!$C$4:$H$2393,6,FALSE),"No")</f>
        <v>No</v>
      </c>
      <c r="L2399" s="118" t="str">
        <f>VLOOKUP(A2399,'District Data'!$A$2:$P$321,14,FALSE)</f>
        <v>Yes</v>
      </c>
      <c r="M2399" s="120" t="str">
        <f>IFERROR(IF(AND(VLOOKUP(C2399,'Package 218'!$D:$D,1,FALSE)=C2399,VLOOKUP(C2399,'Package 218'!$D:$F,3,FALSE)="Yes",VLOOKUP(A2399,'District Data'!$A$2:$O$321,14,FALSE)="Yes"),"Yes","No"),"No")</f>
        <v>No</v>
      </c>
      <c r="N2399" s="23" t="str">
        <f t="shared" si="123"/>
        <v>No</v>
      </c>
      <c r="O2399" s="131" t="str">
        <f t="shared" si="124"/>
        <v>No</v>
      </c>
    </row>
    <row r="2400" spans="1:15" x14ac:dyDescent="0.25">
      <c r="A2400" s="131" t="s">
        <v>986</v>
      </c>
      <c r="B2400" s="131" t="s">
        <v>3035</v>
      </c>
      <c r="C2400" s="140">
        <v>5742</v>
      </c>
      <c r="D2400" s="131" t="s">
        <v>3334</v>
      </c>
      <c r="E2400" s="93">
        <v>0</v>
      </c>
      <c r="F2400" s="181">
        <v>0</v>
      </c>
      <c r="G2400" s="131">
        <v>0</v>
      </c>
      <c r="H2400" s="131">
        <v>29.63</v>
      </c>
      <c r="I2400" s="131">
        <v>0</v>
      </c>
      <c r="J2400" s="91">
        <f t="shared" si="122"/>
        <v>29.63</v>
      </c>
      <c r="K2400" s="118" t="str">
        <f>IFERROR(VLOOKUP(C2400,'CEDARS School FRPL'!$C$4:$H$2393,6,FALSE),"No")</f>
        <v>No</v>
      </c>
      <c r="L2400" s="118" t="str">
        <f>VLOOKUP(A2400,'District Data'!$A$2:$P$321,14,FALSE)</f>
        <v>Yes</v>
      </c>
      <c r="M2400" s="120" t="str">
        <f>IFERROR(IF(AND(VLOOKUP(C2400,'Package 218'!$D:$D,1,FALSE)=C2400,VLOOKUP(C2400,'Package 218'!$D:$F,3,FALSE)="Yes",VLOOKUP(A2400,'District Data'!$A$2:$O$321,14,FALSE)="Yes"),"Yes","No"),"No")</f>
        <v>No</v>
      </c>
      <c r="N2400" s="23" t="str">
        <f t="shared" si="123"/>
        <v>No</v>
      </c>
      <c r="O2400" s="131" t="str">
        <f t="shared" si="124"/>
        <v>No</v>
      </c>
    </row>
    <row r="2401" spans="1:15" x14ac:dyDescent="0.25">
      <c r="A2401" s="131" t="s">
        <v>1229</v>
      </c>
      <c r="B2401" s="131" t="s">
        <v>3071</v>
      </c>
      <c r="C2401" s="140">
        <v>1960</v>
      </c>
      <c r="D2401" s="131" t="s">
        <v>3518</v>
      </c>
      <c r="E2401" s="93">
        <v>0</v>
      </c>
      <c r="F2401" s="181">
        <v>0</v>
      </c>
      <c r="G2401" s="131">
        <v>0</v>
      </c>
      <c r="H2401" s="131">
        <v>0</v>
      </c>
      <c r="I2401" s="131">
        <v>0</v>
      </c>
      <c r="J2401" s="91">
        <f t="shared" si="122"/>
        <v>0</v>
      </c>
      <c r="K2401" s="118" t="str">
        <f>IFERROR(VLOOKUP(C2401,'CEDARS School FRPL'!$C$4:$H$2393,6,FALSE),"No")</f>
        <v>No</v>
      </c>
      <c r="L2401" s="118" t="str">
        <f>VLOOKUP(A2401,'District Data'!$A$2:$P$321,14,FALSE)</f>
        <v>Yes</v>
      </c>
      <c r="M2401" s="120" t="str">
        <f>IFERROR(IF(AND(VLOOKUP(C2401,'Package 218'!$D:$D,1,FALSE)=C2401,VLOOKUP(C2401,'Package 218'!$D:$F,3,FALSE)="Yes",VLOOKUP(A2401,'District Data'!$A$2:$O$321,14,FALSE)="Yes"),"Yes","No"),"No")</f>
        <v>No</v>
      </c>
      <c r="N2401" s="23" t="str">
        <f t="shared" si="123"/>
        <v>No</v>
      </c>
      <c r="O2401" s="131" t="str">
        <f t="shared" si="124"/>
        <v>No</v>
      </c>
    </row>
    <row r="2402" spans="1:15" x14ac:dyDescent="0.25">
      <c r="A2402" s="131" t="s">
        <v>1229</v>
      </c>
      <c r="B2402" s="131" t="s">
        <v>3071</v>
      </c>
      <c r="C2402" s="140">
        <v>5498</v>
      </c>
      <c r="D2402" s="131" t="s">
        <v>1247</v>
      </c>
      <c r="E2402" s="93">
        <v>0</v>
      </c>
      <c r="F2402" s="181">
        <v>0</v>
      </c>
      <c r="G2402" s="131">
        <v>0</v>
      </c>
      <c r="H2402" s="131">
        <v>80.8</v>
      </c>
      <c r="I2402" s="131">
        <v>0</v>
      </c>
      <c r="J2402" s="91">
        <f t="shared" si="122"/>
        <v>80.8</v>
      </c>
      <c r="K2402" s="118" t="str">
        <f>IFERROR(VLOOKUP(C2402,'CEDARS School FRPL'!$C$4:$H$2393,6,FALSE),"No")</f>
        <v>Yes</v>
      </c>
      <c r="L2402" s="118" t="str">
        <f>VLOOKUP(A2402,'District Data'!$A$2:$P$321,14,FALSE)</f>
        <v>Yes</v>
      </c>
      <c r="M2402" s="120" t="str">
        <f>IFERROR(IF(AND(VLOOKUP(C2402,'Package 218'!$D:$D,1,FALSE)=C2402,VLOOKUP(C2402,'Package 218'!$D:$F,3,FALSE)="Yes",VLOOKUP(A2402,'District Data'!$A$2:$O$321,14,FALSE)="Yes"),"Yes","No"),"No")</f>
        <v>No</v>
      </c>
      <c r="N2402" s="23" t="str">
        <f t="shared" si="123"/>
        <v>No</v>
      </c>
      <c r="O2402" s="131" t="str">
        <f t="shared" si="124"/>
        <v>No</v>
      </c>
    </row>
    <row r="2403" spans="1:15" x14ac:dyDescent="0.25">
      <c r="A2403" s="131" t="s">
        <v>497</v>
      </c>
      <c r="B2403" s="131" t="s">
        <v>2980</v>
      </c>
      <c r="C2403" s="140">
        <v>3185</v>
      </c>
      <c r="D2403" s="131" t="s">
        <v>506</v>
      </c>
      <c r="E2403" s="93">
        <v>0</v>
      </c>
      <c r="F2403" s="181">
        <v>0</v>
      </c>
      <c r="G2403" s="131">
        <v>0</v>
      </c>
      <c r="H2403" s="131">
        <v>0</v>
      </c>
      <c r="I2403" s="131">
        <v>0</v>
      </c>
      <c r="J2403" s="91">
        <f t="shared" si="122"/>
        <v>0</v>
      </c>
      <c r="K2403" s="118" t="str">
        <f>IFERROR(VLOOKUP(C2403,'CEDARS School FRPL'!$C$4:$H$2393,6,FALSE),"No")</f>
        <v>No</v>
      </c>
      <c r="L2403" s="118" t="str">
        <f>VLOOKUP(A2403,'District Data'!$A$2:$P$321,14,FALSE)</f>
        <v>Yes</v>
      </c>
      <c r="M2403" s="120" t="str">
        <f>IFERROR(IF(AND(VLOOKUP(C2403,'Package 218'!$D:$D,1,FALSE)=C2403,VLOOKUP(C2403,'Package 218'!$D:$F,3,FALSE)="Yes",VLOOKUP(A2403,'District Data'!$A$2:$O$321,14,FALSE)="Yes"),"Yes","No"),"No")</f>
        <v>No</v>
      </c>
      <c r="N2403" s="23" t="str">
        <f t="shared" si="123"/>
        <v>No</v>
      </c>
      <c r="O2403" s="131" t="str">
        <f t="shared" si="124"/>
        <v>No</v>
      </c>
    </row>
    <row r="2404" spans="1:15" x14ac:dyDescent="0.25">
      <c r="A2404" s="131" t="s">
        <v>497</v>
      </c>
      <c r="B2404" s="131" t="s">
        <v>2980</v>
      </c>
      <c r="C2404" s="140">
        <v>5358</v>
      </c>
      <c r="D2404" s="131" t="s">
        <v>533</v>
      </c>
      <c r="E2404" s="93">
        <v>0</v>
      </c>
      <c r="F2404" s="181">
        <v>0</v>
      </c>
      <c r="G2404" s="131">
        <v>0</v>
      </c>
      <c r="H2404" s="131">
        <v>207.63</v>
      </c>
      <c r="I2404" s="131">
        <v>0</v>
      </c>
      <c r="J2404" s="91">
        <f t="shared" si="122"/>
        <v>207.63</v>
      </c>
      <c r="K2404" s="118" t="str">
        <f>IFERROR(VLOOKUP(C2404,'CEDARS School FRPL'!$C$4:$H$2393,6,FALSE),"No")</f>
        <v>No</v>
      </c>
      <c r="L2404" s="118" t="str">
        <f>VLOOKUP(A2404,'District Data'!$A$2:$P$321,14,FALSE)</f>
        <v>Yes</v>
      </c>
      <c r="M2404" s="120" t="str">
        <f>IFERROR(IF(AND(VLOOKUP(C2404,'Package 218'!$D:$D,1,FALSE)=C2404,VLOOKUP(C2404,'Package 218'!$D:$F,3,FALSE)="Yes",VLOOKUP(A2404,'District Data'!$A$2:$O$321,14,FALSE)="Yes"),"Yes","No"),"No")</f>
        <v>No</v>
      </c>
      <c r="N2404" s="23" t="str">
        <f t="shared" si="123"/>
        <v>No</v>
      </c>
      <c r="O2404" s="131" t="str">
        <f t="shared" si="124"/>
        <v>No</v>
      </c>
    </row>
    <row r="2405" spans="1:15" x14ac:dyDescent="0.25">
      <c r="A2405" s="131" t="s">
        <v>29</v>
      </c>
      <c r="B2405" s="131" t="s">
        <v>2064</v>
      </c>
      <c r="C2405" s="140">
        <v>5495</v>
      </c>
      <c r="D2405" s="131" t="s">
        <v>38</v>
      </c>
      <c r="E2405" s="93">
        <v>0</v>
      </c>
      <c r="F2405" s="181">
        <v>0</v>
      </c>
      <c r="G2405" s="131">
        <v>0</v>
      </c>
      <c r="H2405" s="131">
        <v>61.8</v>
      </c>
      <c r="I2405" s="131">
        <v>0</v>
      </c>
      <c r="J2405" s="91">
        <f t="shared" si="122"/>
        <v>61.8</v>
      </c>
      <c r="K2405" s="118" t="str">
        <f>IFERROR(VLOOKUP(C2405,'CEDARS School FRPL'!$C$4:$H$2393,6,FALSE),"No")</f>
        <v>Yes</v>
      </c>
      <c r="L2405" s="118" t="str">
        <f>VLOOKUP(A2405,'District Data'!$A$2:$P$321,14,FALSE)</f>
        <v>Yes</v>
      </c>
      <c r="M2405" s="120" t="str">
        <f>IFERROR(IF(AND(VLOOKUP(C2405,'Package 218'!$D:$D,1,FALSE)=C2405,VLOOKUP(C2405,'Package 218'!$D:$F,3,FALSE)="Yes",VLOOKUP(A2405,'District Data'!$A$2:$O$321,14,FALSE)="Yes"),"Yes","No"),"No")</f>
        <v>Yes</v>
      </c>
      <c r="N2405" s="23" t="str">
        <f t="shared" si="123"/>
        <v>Yes</v>
      </c>
      <c r="O2405" s="131" t="str">
        <f t="shared" si="124"/>
        <v>Yes</v>
      </c>
    </row>
    <row r="2406" spans="1:15" x14ac:dyDescent="0.25">
      <c r="A2406" s="131" t="s">
        <v>1105</v>
      </c>
      <c r="B2406" s="131" t="s">
        <v>3052</v>
      </c>
      <c r="C2406" s="140">
        <v>1895</v>
      </c>
      <c r="D2406" s="131" t="s">
        <v>3518</v>
      </c>
      <c r="E2406" s="93">
        <v>0</v>
      </c>
      <c r="F2406" s="181">
        <v>0</v>
      </c>
      <c r="G2406" s="131">
        <v>0</v>
      </c>
      <c r="H2406" s="131">
        <v>0</v>
      </c>
      <c r="I2406" s="131">
        <v>0</v>
      </c>
      <c r="J2406" s="91">
        <f t="shared" si="122"/>
        <v>0</v>
      </c>
      <c r="K2406" s="118" t="str">
        <f>IFERROR(VLOOKUP(C2406,'CEDARS School FRPL'!$C$4:$H$2393,6,FALSE),"No")</f>
        <v>No</v>
      </c>
      <c r="L2406" s="118" t="str">
        <f>VLOOKUP(A2406,'District Data'!$A$2:$P$321,14,FALSE)</f>
        <v>Yes</v>
      </c>
      <c r="M2406" s="120" t="str">
        <f>IFERROR(IF(AND(VLOOKUP(C2406,'Package 218'!$D:$D,1,FALSE)=C2406,VLOOKUP(C2406,'Package 218'!$D:$F,3,FALSE)="Yes",VLOOKUP(A2406,'District Data'!$A$2:$O$321,14,FALSE)="Yes"),"Yes","No"),"No")</f>
        <v>No</v>
      </c>
      <c r="N2406" s="23" t="str">
        <f t="shared" si="123"/>
        <v>No</v>
      </c>
      <c r="O2406" s="131" t="str">
        <f t="shared" si="124"/>
        <v>No</v>
      </c>
    </row>
    <row r="2407" spans="1:15" x14ac:dyDescent="0.25">
      <c r="A2407" s="131" t="s">
        <v>1105</v>
      </c>
      <c r="B2407" s="131" t="s">
        <v>3052</v>
      </c>
      <c r="C2407" s="140">
        <v>5402</v>
      </c>
      <c r="D2407" s="131" t="s">
        <v>1123</v>
      </c>
      <c r="E2407" s="93">
        <v>0</v>
      </c>
      <c r="F2407" s="181">
        <v>0</v>
      </c>
      <c r="G2407" s="131">
        <v>0.45</v>
      </c>
      <c r="H2407" s="131">
        <v>181.98000000000002</v>
      </c>
      <c r="I2407" s="131">
        <v>0</v>
      </c>
      <c r="J2407" s="91">
        <f t="shared" si="122"/>
        <v>182.43</v>
      </c>
      <c r="K2407" s="118" t="str">
        <f>IFERROR(VLOOKUP(C2407,'CEDARS School FRPL'!$C$4:$H$2393,6,FALSE),"No")</f>
        <v>Yes</v>
      </c>
      <c r="L2407" s="118" t="str">
        <f>VLOOKUP(A2407,'District Data'!$A$2:$P$321,14,FALSE)</f>
        <v>Yes</v>
      </c>
      <c r="M2407" s="120" t="str">
        <f>IFERROR(IF(AND(VLOOKUP(C2407,'Package 218'!$D:$D,1,FALSE)=C2407,VLOOKUP(C2407,'Package 218'!$D:$F,3,FALSE)="Yes",VLOOKUP(A2407,'District Data'!$A$2:$O$321,14,FALSE)="Yes"),"Yes","No"),"No")</f>
        <v>Yes</v>
      </c>
      <c r="N2407" s="23" t="str">
        <f t="shared" si="123"/>
        <v>Yes</v>
      </c>
      <c r="O2407" s="131" t="str">
        <f t="shared" si="124"/>
        <v>Yes</v>
      </c>
    </row>
    <row r="2408" spans="1:15" x14ac:dyDescent="0.25">
      <c r="A2408" s="131" t="s">
        <v>1163</v>
      </c>
      <c r="B2408" s="131" t="s">
        <v>3060</v>
      </c>
      <c r="C2408" s="140">
        <v>1570</v>
      </c>
      <c r="D2408" s="131" t="s">
        <v>2815</v>
      </c>
      <c r="E2408" s="93">
        <v>0</v>
      </c>
      <c r="F2408" s="181">
        <v>0</v>
      </c>
      <c r="G2408" s="131">
        <v>0</v>
      </c>
      <c r="H2408" s="131">
        <v>0</v>
      </c>
      <c r="I2408" s="131">
        <v>0</v>
      </c>
      <c r="J2408" s="91">
        <f t="shared" si="122"/>
        <v>0</v>
      </c>
      <c r="K2408" s="118" t="str">
        <f>IFERROR(VLOOKUP(C2408,'CEDARS School FRPL'!$C$4:$H$2393,6,FALSE),"No")</f>
        <v>No</v>
      </c>
      <c r="L2408" s="118" t="str">
        <f>VLOOKUP(A2408,'District Data'!$A$2:$P$321,14,FALSE)</f>
        <v>Yes</v>
      </c>
      <c r="M2408" s="120" t="str">
        <f>IFERROR(IF(AND(VLOOKUP(C2408,'Package 218'!$D:$D,1,FALSE)=C2408,VLOOKUP(C2408,'Package 218'!$D:$F,3,FALSE)="Yes",VLOOKUP(A2408,'District Data'!$A$2:$O$321,14,FALSE)="Yes"),"Yes","No"),"No")</f>
        <v>No</v>
      </c>
      <c r="N2408" s="23" t="str">
        <f t="shared" si="123"/>
        <v>No</v>
      </c>
      <c r="O2408" s="131" t="str">
        <f t="shared" si="124"/>
        <v>No</v>
      </c>
    </row>
    <row r="2409" spans="1:15" x14ac:dyDescent="0.25">
      <c r="A2409" s="131" t="s">
        <v>1866</v>
      </c>
      <c r="B2409" s="131" t="s">
        <v>3162</v>
      </c>
      <c r="C2409" s="140">
        <v>5712</v>
      </c>
      <c r="D2409" s="131" t="s">
        <v>3343</v>
      </c>
      <c r="E2409" s="93">
        <v>0</v>
      </c>
      <c r="F2409" s="181">
        <v>32.1</v>
      </c>
      <c r="G2409" s="131">
        <v>0</v>
      </c>
      <c r="H2409" s="131">
        <v>0</v>
      </c>
      <c r="I2409" s="131">
        <v>0</v>
      </c>
      <c r="J2409" s="91">
        <f t="shared" si="122"/>
        <v>32.1</v>
      </c>
      <c r="K2409" s="118" t="str">
        <f>IFERROR(VLOOKUP(C2409,'CEDARS School FRPL'!$C$4:$H$2393,6,FALSE),"No")</f>
        <v>Yes</v>
      </c>
      <c r="L2409" s="118" t="str">
        <f>VLOOKUP(A2409,'District Data'!$A$2:$P$321,14,FALSE)</f>
        <v>Yes</v>
      </c>
      <c r="M2409" s="120" t="str">
        <f>IFERROR(IF(AND(VLOOKUP(C2409,'Package 218'!$D:$D,1,FALSE)=C2409,VLOOKUP(C2409,'Package 218'!$D:$F,3,FALSE)="Yes",VLOOKUP(A2409,'District Data'!$A$2:$O$321,14,FALSE)="Yes"),"Yes","No"),"No")</f>
        <v>Yes</v>
      </c>
      <c r="N2409" s="23" t="str">
        <f t="shared" si="123"/>
        <v>Yes</v>
      </c>
      <c r="O2409" s="131" t="str">
        <f t="shared" si="124"/>
        <v>Yes</v>
      </c>
    </row>
    <row r="2410" spans="1:15" x14ac:dyDescent="0.25">
      <c r="A2410" s="131" t="s">
        <v>2003</v>
      </c>
      <c r="B2410" s="131" t="s">
        <v>3182</v>
      </c>
      <c r="C2410" s="140">
        <v>1670</v>
      </c>
      <c r="D2410" s="131" t="s">
        <v>3542</v>
      </c>
      <c r="E2410" s="93">
        <v>0</v>
      </c>
      <c r="F2410" s="181">
        <v>0</v>
      </c>
      <c r="G2410" s="131">
        <v>0</v>
      </c>
      <c r="H2410" s="131">
        <v>0</v>
      </c>
      <c r="I2410" s="131">
        <v>0</v>
      </c>
      <c r="J2410" s="91">
        <f t="shared" si="122"/>
        <v>0</v>
      </c>
      <c r="K2410" s="118" t="str">
        <f>IFERROR(VLOOKUP(C2410,'CEDARS School FRPL'!$C$4:$H$2393,6,FALSE),"No")</f>
        <v>No</v>
      </c>
      <c r="L2410" s="118" t="str">
        <f>VLOOKUP(A2410,'District Data'!$A$2:$P$321,14,FALSE)</f>
        <v>Yes</v>
      </c>
      <c r="M2410" s="120" t="str">
        <f>IFERROR(IF(AND(VLOOKUP(C2410,'Package 218'!$D:$D,1,FALSE)=C2410,VLOOKUP(C2410,'Package 218'!$D:$F,3,FALSE)="Yes",VLOOKUP(A2410,'District Data'!$A$2:$O$321,14,FALSE)="Yes"),"Yes","No"),"No")</f>
        <v>No</v>
      </c>
      <c r="N2410" s="23" t="str">
        <f t="shared" si="123"/>
        <v>No</v>
      </c>
      <c r="O2410" s="131" t="str">
        <f t="shared" si="124"/>
        <v>No</v>
      </c>
    </row>
    <row r="2411" spans="1:15" x14ac:dyDescent="0.25">
      <c r="A2411" s="131" t="s">
        <v>2003</v>
      </c>
      <c r="B2411" s="131" t="s">
        <v>3182</v>
      </c>
      <c r="C2411" s="140">
        <v>5329</v>
      </c>
      <c r="D2411" s="131" t="s">
        <v>2598</v>
      </c>
      <c r="E2411" s="93">
        <v>0</v>
      </c>
      <c r="F2411" s="181">
        <v>0</v>
      </c>
      <c r="G2411" s="131">
        <v>0</v>
      </c>
      <c r="H2411" s="131">
        <v>10.3</v>
      </c>
      <c r="I2411" s="131">
        <v>0</v>
      </c>
      <c r="J2411" s="91">
        <f t="shared" si="122"/>
        <v>10.3</v>
      </c>
      <c r="K2411" s="118" t="str">
        <f>IFERROR(VLOOKUP(C2411,'CEDARS School FRPL'!$C$4:$H$2393,6,FALSE),"No")</f>
        <v>No</v>
      </c>
      <c r="L2411" s="118" t="str">
        <f>VLOOKUP(A2411,'District Data'!$A$2:$P$321,14,FALSE)</f>
        <v>Yes</v>
      </c>
      <c r="M2411" s="120" t="str">
        <f>IFERROR(IF(AND(VLOOKUP(C2411,'Package 218'!$D:$D,1,FALSE)=C2411,VLOOKUP(C2411,'Package 218'!$D:$F,3,FALSE)="Yes",VLOOKUP(A2411,'District Data'!$A$2:$O$321,14,FALSE)="Yes"),"Yes","No"),"No")</f>
        <v>No</v>
      </c>
      <c r="N2411" s="23" t="str">
        <f t="shared" si="123"/>
        <v>No</v>
      </c>
      <c r="O2411" s="131" t="str">
        <f t="shared" si="124"/>
        <v>No</v>
      </c>
    </row>
    <row r="2412" spans="1:15" x14ac:dyDescent="0.25">
      <c r="A2412" s="131" t="s">
        <v>754</v>
      </c>
      <c r="B2412" s="131" t="s">
        <v>3005</v>
      </c>
      <c r="C2412" s="140">
        <v>5349</v>
      </c>
      <c r="D2412" s="131" t="s">
        <v>760</v>
      </c>
      <c r="E2412" s="93">
        <v>0</v>
      </c>
      <c r="F2412" s="181">
        <v>0</v>
      </c>
      <c r="G2412" s="131">
        <v>0</v>
      </c>
      <c r="H2412" s="131">
        <v>47.8</v>
      </c>
      <c r="I2412" s="131">
        <v>0</v>
      </c>
      <c r="J2412" s="91">
        <f t="shared" si="122"/>
        <v>47.8</v>
      </c>
      <c r="K2412" s="118" t="str">
        <f>IFERROR(VLOOKUP(C2412,'CEDARS School FRPL'!$C$4:$H$2393,6,FALSE),"No")</f>
        <v>Yes</v>
      </c>
      <c r="L2412" s="118" t="str">
        <f>VLOOKUP(A2412,'District Data'!$A$2:$P$321,14,FALSE)</f>
        <v>Yes</v>
      </c>
      <c r="M2412" s="120" t="str">
        <f>IFERROR(IF(AND(VLOOKUP(C2412,'Package 218'!$D:$D,1,FALSE)=C2412,VLOOKUP(C2412,'Package 218'!$D:$F,3,FALSE)="Yes",VLOOKUP(A2412,'District Data'!$A$2:$O$321,14,FALSE)="Yes"),"Yes","No"),"No")</f>
        <v>Yes</v>
      </c>
      <c r="N2412" s="23" t="str">
        <f t="shared" si="123"/>
        <v>Yes</v>
      </c>
      <c r="O2412" s="131" t="str">
        <f t="shared" si="124"/>
        <v>Yes</v>
      </c>
    </row>
    <row r="2413" spans="1:15" x14ac:dyDescent="0.25">
      <c r="A2413" s="131" t="s">
        <v>1928</v>
      </c>
      <c r="B2413" s="131" t="s">
        <v>3171</v>
      </c>
      <c r="C2413" s="140">
        <v>1566</v>
      </c>
      <c r="D2413" s="131" t="s">
        <v>3539</v>
      </c>
      <c r="E2413" s="93">
        <v>0</v>
      </c>
      <c r="F2413" s="181">
        <v>0</v>
      </c>
      <c r="G2413" s="131">
        <v>0</v>
      </c>
      <c r="H2413" s="131">
        <v>0</v>
      </c>
      <c r="I2413" s="131">
        <v>0</v>
      </c>
      <c r="J2413" s="91">
        <f t="shared" si="122"/>
        <v>0</v>
      </c>
      <c r="K2413" s="118" t="str">
        <f>IFERROR(VLOOKUP(C2413,'CEDARS School FRPL'!$C$4:$H$2393,6,FALSE),"No")</f>
        <v>No</v>
      </c>
      <c r="L2413" s="118" t="str">
        <f>VLOOKUP(A2413,'District Data'!$A$2:$P$321,14,FALSE)</f>
        <v>Yes</v>
      </c>
      <c r="M2413" s="120" t="str">
        <f>IFERROR(IF(AND(VLOOKUP(C2413,'Package 218'!$D:$D,1,FALSE)=C2413,VLOOKUP(C2413,'Package 218'!$D:$F,3,FALSE)="Yes",VLOOKUP(A2413,'District Data'!$A$2:$O$321,14,FALSE)="Yes"),"Yes","No"),"No")</f>
        <v>No</v>
      </c>
      <c r="N2413" s="23" t="str">
        <f t="shared" si="123"/>
        <v>No</v>
      </c>
      <c r="O2413" s="131" t="str">
        <f t="shared" si="124"/>
        <v>No</v>
      </c>
    </row>
    <row r="2414" spans="1:15" x14ac:dyDescent="0.25">
      <c r="A2414" s="131" t="s">
        <v>1928</v>
      </c>
      <c r="B2414" s="131" t="s">
        <v>3171</v>
      </c>
      <c r="C2414" s="140">
        <v>5344</v>
      </c>
      <c r="D2414" s="131" t="s">
        <v>1969</v>
      </c>
      <c r="E2414" s="93">
        <v>0</v>
      </c>
      <c r="F2414" s="181">
        <v>0</v>
      </c>
      <c r="G2414" s="131">
        <v>0</v>
      </c>
      <c r="H2414" s="131">
        <v>184.56</v>
      </c>
      <c r="I2414" s="131">
        <v>0</v>
      </c>
      <c r="J2414" s="91">
        <f t="shared" si="122"/>
        <v>184.56</v>
      </c>
      <c r="K2414" s="118" t="str">
        <f>IFERROR(VLOOKUP(C2414,'CEDARS School FRPL'!$C$4:$H$2393,6,FALSE),"No")</f>
        <v>Yes</v>
      </c>
      <c r="L2414" s="118" t="str">
        <f>VLOOKUP(A2414,'District Data'!$A$2:$P$321,14,FALSE)</f>
        <v>Yes</v>
      </c>
      <c r="M2414" s="120" t="str">
        <f>IFERROR(IF(AND(VLOOKUP(C2414,'Package 218'!$D:$D,1,FALSE)=C2414,VLOOKUP(C2414,'Package 218'!$D:$F,3,FALSE)="Yes",VLOOKUP(A2414,'District Data'!$A$2:$O$321,14,FALSE)="Yes"),"Yes","No"),"No")</f>
        <v>Yes</v>
      </c>
      <c r="N2414" s="23" t="str">
        <f t="shared" si="123"/>
        <v>Yes</v>
      </c>
      <c r="O2414" s="131" t="str">
        <f t="shared" si="124"/>
        <v>Yes</v>
      </c>
    </row>
    <row r="2415" spans="1:15" x14ac:dyDescent="0.25">
      <c r="A2415" s="131" t="s">
        <v>1928</v>
      </c>
      <c r="B2415" s="131" t="s">
        <v>3171</v>
      </c>
      <c r="C2415" s="140">
        <v>5630</v>
      </c>
      <c r="D2415" s="131" t="s">
        <v>3540</v>
      </c>
      <c r="E2415" s="93">
        <v>0</v>
      </c>
      <c r="F2415" s="181">
        <v>0</v>
      </c>
      <c r="G2415" s="131">
        <v>0</v>
      </c>
      <c r="H2415" s="131">
        <v>0</v>
      </c>
      <c r="I2415" s="131">
        <v>0</v>
      </c>
      <c r="J2415" s="91">
        <f t="shared" si="122"/>
        <v>0</v>
      </c>
      <c r="K2415" s="118" t="str">
        <f>IFERROR(VLOOKUP(C2415,'CEDARS School FRPL'!$C$4:$H$2393,6,FALSE),"No")</f>
        <v>No</v>
      </c>
      <c r="L2415" s="118" t="str">
        <f>VLOOKUP(A2415,'District Data'!$A$2:$P$321,14,FALSE)</f>
        <v>Yes</v>
      </c>
      <c r="M2415" s="120" t="str">
        <f>IFERROR(IF(AND(VLOOKUP(C2415,'Package 218'!$D:$D,1,FALSE)=C2415,VLOOKUP(C2415,'Package 218'!$D:$F,3,FALSE)="Yes",VLOOKUP(A2415,'District Data'!$A$2:$O$321,14,FALSE)="Yes"),"Yes","No"),"No")</f>
        <v>No</v>
      </c>
      <c r="N2415" s="23" t="str">
        <f t="shared" si="123"/>
        <v>No</v>
      </c>
      <c r="O2415" s="131" t="str">
        <f t="shared" si="124"/>
        <v>No</v>
      </c>
    </row>
    <row r="2416" spans="1:15" x14ac:dyDescent="0.25">
      <c r="A2416" s="131" t="s">
        <v>1267</v>
      </c>
      <c r="B2416" s="131" t="s">
        <v>3077</v>
      </c>
      <c r="C2416" s="140">
        <v>5417</v>
      </c>
      <c r="D2416" s="131" t="s">
        <v>1272</v>
      </c>
      <c r="E2416" s="93">
        <v>0</v>
      </c>
      <c r="F2416" s="181">
        <v>0</v>
      </c>
      <c r="G2416" s="131">
        <v>0</v>
      </c>
      <c r="H2416" s="131">
        <v>2.21</v>
      </c>
      <c r="I2416" s="131">
        <v>0</v>
      </c>
      <c r="J2416" s="91">
        <f t="shared" si="122"/>
        <v>2.21</v>
      </c>
      <c r="K2416" s="118" t="str">
        <f>IFERROR(VLOOKUP(C2416,'CEDARS School FRPL'!$C$4:$H$2393,6,FALSE),"No")</f>
        <v>No</v>
      </c>
      <c r="L2416" s="118" t="str">
        <f>VLOOKUP(A2416,'District Data'!$A$2:$P$321,14,FALSE)</f>
        <v>Yes</v>
      </c>
      <c r="M2416" s="120" t="str">
        <f>IFERROR(IF(AND(VLOOKUP(C2416,'Package 218'!$D:$D,1,FALSE)=C2416,VLOOKUP(C2416,'Package 218'!$D:$F,3,FALSE)="Yes",VLOOKUP(A2416,'District Data'!$A$2:$O$321,14,FALSE)="Yes"),"Yes","No"),"No")</f>
        <v>No</v>
      </c>
      <c r="N2416" s="23" t="str">
        <f t="shared" si="123"/>
        <v>No</v>
      </c>
      <c r="O2416" s="131" t="str">
        <f t="shared" si="124"/>
        <v>No</v>
      </c>
    </row>
    <row r="2417" spans="1:15" x14ac:dyDescent="0.25">
      <c r="A2417" s="131" t="s">
        <v>1129</v>
      </c>
      <c r="B2417" s="131" t="s">
        <v>3054</v>
      </c>
      <c r="C2417" s="140">
        <v>5401</v>
      </c>
      <c r="D2417" s="131" t="s">
        <v>2521</v>
      </c>
      <c r="E2417" s="93">
        <v>0</v>
      </c>
      <c r="F2417" s="181">
        <v>0</v>
      </c>
      <c r="G2417" s="131">
        <v>0</v>
      </c>
      <c r="H2417" s="131">
        <v>17.829999999999998</v>
      </c>
      <c r="I2417" s="131">
        <v>0</v>
      </c>
      <c r="J2417" s="91">
        <f t="shared" si="122"/>
        <v>17.829999999999998</v>
      </c>
      <c r="K2417" s="118" t="str">
        <f>IFERROR(VLOOKUP(C2417,'CEDARS School FRPL'!$C$4:$H$2393,6,FALSE),"No")</f>
        <v>No</v>
      </c>
      <c r="L2417" s="118" t="str">
        <f>VLOOKUP(A2417,'District Data'!$A$2:$P$321,14,FALSE)</f>
        <v>Yes</v>
      </c>
      <c r="M2417" s="120" t="str">
        <f>IFERROR(IF(AND(VLOOKUP(C2417,'Package 218'!$D:$D,1,FALSE)=C2417,VLOOKUP(C2417,'Package 218'!$D:$F,3,FALSE)="Yes",VLOOKUP(A2417,'District Data'!$A$2:$O$321,14,FALSE)="Yes"),"Yes","No"),"No")</f>
        <v>No</v>
      </c>
      <c r="N2417" s="23" t="str">
        <f t="shared" si="123"/>
        <v>No</v>
      </c>
      <c r="O2417" s="131" t="str">
        <f t="shared" si="124"/>
        <v>No</v>
      </c>
    </row>
    <row r="2418" spans="1:15" x14ac:dyDescent="0.25">
      <c r="A2418" s="131" t="s">
        <v>283</v>
      </c>
      <c r="B2418" s="131" t="s">
        <v>2943</v>
      </c>
      <c r="C2418" s="140">
        <v>5043</v>
      </c>
      <c r="D2418" s="131" t="s">
        <v>3493</v>
      </c>
      <c r="E2418" s="93">
        <v>0</v>
      </c>
      <c r="F2418" s="181">
        <v>0</v>
      </c>
      <c r="G2418" s="131">
        <v>0</v>
      </c>
      <c r="H2418" s="131">
        <v>0</v>
      </c>
      <c r="I2418" s="131">
        <v>0</v>
      </c>
      <c r="J2418" s="91">
        <f t="shared" si="122"/>
        <v>0</v>
      </c>
      <c r="K2418" s="118" t="str">
        <f>IFERROR(VLOOKUP(C2418,'CEDARS School FRPL'!$C$4:$H$2393,6,FALSE),"No")</f>
        <v>No</v>
      </c>
      <c r="L2418" s="118" t="str">
        <f>VLOOKUP(A2418,'District Data'!$A$2:$P$321,14,FALSE)</f>
        <v>Yes</v>
      </c>
      <c r="M2418" s="120" t="str">
        <f>IFERROR(IF(AND(VLOOKUP(C2418,'Package 218'!$D:$D,1,FALSE)=C2418,VLOOKUP(C2418,'Package 218'!$D:$F,3,FALSE)="Yes",VLOOKUP(A2418,'District Data'!$A$2:$O$321,14,FALSE)="Yes"),"Yes","No"),"No")</f>
        <v>No</v>
      </c>
      <c r="N2418" s="23" t="str">
        <f t="shared" si="123"/>
        <v>No</v>
      </c>
      <c r="O2418" s="131" t="str">
        <f t="shared" si="124"/>
        <v>No</v>
      </c>
    </row>
    <row r="2419" spans="1:15" x14ac:dyDescent="0.25">
      <c r="A2419" s="131" t="s">
        <v>283</v>
      </c>
      <c r="B2419" s="131" t="s">
        <v>2943</v>
      </c>
      <c r="C2419" s="140">
        <v>5328</v>
      </c>
      <c r="D2419" s="131" t="s">
        <v>308</v>
      </c>
      <c r="E2419" s="93">
        <v>0</v>
      </c>
      <c r="F2419" s="181">
        <v>0</v>
      </c>
      <c r="G2419" s="131">
        <v>0</v>
      </c>
      <c r="H2419" s="131">
        <v>114.47</v>
      </c>
      <c r="I2419" s="131">
        <v>0</v>
      </c>
      <c r="J2419" s="91">
        <f t="shared" si="122"/>
        <v>114.47</v>
      </c>
      <c r="K2419" s="118" t="str">
        <f>IFERROR(VLOOKUP(C2419,'CEDARS School FRPL'!$C$4:$H$2393,6,FALSE),"No")</f>
        <v>No</v>
      </c>
      <c r="L2419" s="118" t="str">
        <f>VLOOKUP(A2419,'District Data'!$A$2:$P$321,14,FALSE)</f>
        <v>Yes</v>
      </c>
      <c r="M2419" s="120" t="str">
        <f>IFERROR(IF(AND(VLOOKUP(C2419,'Package 218'!$D:$D,1,FALSE)=C2419,VLOOKUP(C2419,'Package 218'!$D:$F,3,FALSE)="Yes",VLOOKUP(A2419,'District Data'!$A$2:$O$321,14,FALSE)="Yes"),"Yes","No"),"No")</f>
        <v>No</v>
      </c>
      <c r="N2419" s="23" t="str">
        <f t="shared" si="123"/>
        <v>No</v>
      </c>
      <c r="O2419" s="131" t="str">
        <f t="shared" si="124"/>
        <v>No</v>
      </c>
    </row>
    <row r="2420" spans="1:15" x14ac:dyDescent="0.25">
      <c r="A2420" s="131" t="s">
        <v>325</v>
      </c>
      <c r="B2420" s="131" t="s">
        <v>2946</v>
      </c>
      <c r="C2420" s="140">
        <v>5396</v>
      </c>
      <c r="D2420" s="131" t="s">
        <v>2459</v>
      </c>
      <c r="E2420" s="93">
        <v>0</v>
      </c>
      <c r="F2420" s="181">
        <v>0</v>
      </c>
      <c r="G2420" s="131">
        <v>0</v>
      </c>
      <c r="H2420" s="131">
        <v>15.7</v>
      </c>
      <c r="I2420" s="131">
        <v>0</v>
      </c>
      <c r="J2420" s="91">
        <f t="shared" si="122"/>
        <v>15.7</v>
      </c>
      <c r="K2420" s="118" t="str">
        <f>IFERROR(VLOOKUP(C2420,'CEDARS School FRPL'!$C$4:$H$2393,6,FALSE),"No")</f>
        <v>Yes</v>
      </c>
      <c r="L2420" s="118" t="str">
        <f>VLOOKUP(A2420,'District Data'!$A$2:$P$321,14,FALSE)</f>
        <v>Yes</v>
      </c>
      <c r="M2420" s="120" t="str">
        <f>IFERROR(IF(AND(VLOOKUP(C2420,'Package 218'!$D:$D,1,FALSE)=C2420,VLOOKUP(C2420,'Package 218'!$D:$F,3,FALSE)="Yes",VLOOKUP(A2420,'District Data'!$A$2:$O$321,14,FALSE)="Yes"),"Yes","No"),"No")</f>
        <v>No</v>
      </c>
      <c r="N2420" s="23" t="str">
        <f t="shared" si="123"/>
        <v>No</v>
      </c>
      <c r="O2420" s="131" t="str">
        <f t="shared" si="124"/>
        <v>No</v>
      </c>
    </row>
    <row r="2421" spans="1:15" x14ac:dyDescent="0.25">
      <c r="A2421" s="131" t="s">
        <v>2277</v>
      </c>
      <c r="B2421" s="131" t="s">
        <v>3219</v>
      </c>
      <c r="C2421" s="140">
        <v>5356</v>
      </c>
      <c r="D2421" s="131" t="s">
        <v>2620</v>
      </c>
      <c r="E2421" s="93">
        <v>0</v>
      </c>
      <c r="F2421" s="181">
        <v>0</v>
      </c>
      <c r="G2421" s="131">
        <v>0</v>
      </c>
      <c r="H2421" s="131">
        <v>2.9</v>
      </c>
      <c r="I2421" s="131">
        <v>0</v>
      </c>
      <c r="J2421" s="91">
        <f t="shared" si="122"/>
        <v>2.9</v>
      </c>
      <c r="K2421" s="118" t="str">
        <f>IFERROR(VLOOKUP(C2421,'CEDARS School FRPL'!$C$4:$H$2393,6,FALSE),"No")</f>
        <v>Yes</v>
      </c>
      <c r="L2421" s="118" t="str">
        <f>VLOOKUP(A2421,'District Data'!$A$2:$P$321,14,FALSE)</f>
        <v>Yes</v>
      </c>
      <c r="M2421" s="120" t="str">
        <f>IFERROR(IF(AND(VLOOKUP(C2421,'Package 218'!$D:$D,1,FALSE)=C2421,VLOOKUP(C2421,'Package 218'!$D:$F,3,FALSE)="Yes",VLOOKUP(A2421,'District Data'!$A$2:$O$321,14,FALSE)="Yes"),"Yes","No"),"No")</f>
        <v>No</v>
      </c>
      <c r="N2421" s="23" t="str">
        <f t="shared" si="123"/>
        <v>No</v>
      </c>
      <c r="O2421" s="131" t="str">
        <f t="shared" si="124"/>
        <v>No</v>
      </c>
    </row>
    <row r="2422" spans="1:15" x14ac:dyDescent="0.25">
      <c r="A2422" s="131" t="s">
        <v>2277</v>
      </c>
      <c r="B2422" s="131" t="s">
        <v>3219</v>
      </c>
      <c r="C2422" s="140">
        <v>5462</v>
      </c>
      <c r="D2422" s="131" t="s">
        <v>3552</v>
      </c>
      <c r="E2422" s="93">
        <v>0</v>
      </c>
      <c r="F2422" s="181">
        <v>0</v>
      </c>
      <c r="G2422" s="131">
        <v>0</v>
      </c>
      <c r="H2422" s="131">
        <v>0</v>
      </c>
      <c r="I2422" s="131">
        <v>0</v>
      </c>
      <c r="J2422" s="91">
        <f t="shared" si="122"/>
        <v>0</v>
      </c>
      <c r="K2422" s="118" t="str">
        <f>IFERROR(VLOOKUP(C2422,'CEDARS School FRPL'!$C$4:$H$2393,6,FALSE),"No")</f>
        <v>No</v>
      </c>
      <c r="L2422" s="118" t="str">
        <f>VLOOKUP(A2422,'District Data'!$A$2:$P$321,14,FALSE)</f>
        <v>Yes</v>
      </c>
      <c r="M2422" s="120" t="str">
        <f>IFERROR(IF(AND(VLOOKUP(C2422,'Package 218'!$D:$D,1,FALSE)=C2422,VLOOKUP(C2422,'Package 218'!$D:$F,3,FALSE)="Yes",VLOOKUP(A2422,'District Data'!$A$2:$O$321,14,FALSE)="Yes"),"Yes","No"),"No")</f>
        <v>No</v>
      </c>
      <c r="N2422" s="23" t="str">
        <f t="shared" si="123"/>
        <v>No</v>
      </c>
      <c r="O2422" s="131" t="str">
        <f t="shared" si="124"/>
        <v>No</v>
      </c>
    </row>
    <row r="2423" spans="1:15" x14ac:dyDescent="0.25">
      <c r="A2423" s="131" t="s">
        <v>456</v>
      </c>
      <c r="B2423" s="131" t="s">
        <v>2972</v>
      </c>
      <c r="C2423" s="140">
        <v>5270</v>
      </c>
      <c r="D2423" s="131" t="s">
        <v>2803</v>
      </c>
      <c r="E2423" s="93">
        <v>0</v>
      </c>
      <c r="F2423" s="181">
        <v>0</v>
      </c>
      <c r="G2423" s="131">
        <v>0</v>
      </c>
      <c r="H2423" s="131">
        <v>0</v>
      </c>
      <c r="I2423" s="131">
        <v>0</v>
      </c>
      <c r="J2423" s="91">
        <f t="shared" si="122"/>
        <v>0</v>
      </c>
      <c r="K2423" s="118" t="str">
        <f>IFERROR(VLOOKUP(C2423,'CEDARS School FRPL'!$C$4:$H$2393,6,FALSE),"No")</f>
        <v>No</v>
      </c>
      <c r="L2423" s="118" t="str">
        <f>VLOOKUP(A2423,'District Data'!$A$2:$P$321,14,FALSE)</f>
        <v>Yes</v>
      </c>
      <c r="M2423" s="120" t="str">
        <f>IFERROR(IF(AND(VLOOKUP(C2423,'Package 218'!$D:$D,1,FALSE)=C2423,VLOOKUP(C2423,'Package 218'!$D:$F,3,FALSE)="Yes",VLOOKUP(A2423,'District Data'!$A$2:$O$321,14,FALSE)="Yes"),"Yes","No"),"No")</f>
        <v>No</v>
      </c>
      <c r="N2423" s="23" t="str">
        <f t="shared" si="123"/>
        <v>No</v>
      </c>
      <c r="O2423" s="131" t="str">
        <f t="shared" si="124"/>
        <v>No</v>
      </c>
    </row>
    <row r="2424" spans="1:15" x14ac:dyDescent="0.25">
      <c r="A2424" s="131" t="s">
        <v>336</v>
      </c>
      <c r="B2424" s="131" t="s">
        <v>2947</v>
      </c>
      <c r="C2424" s="140">
        <v>5523</v>
      </c>
      <c r="D2424" s="131" t="s">
        <v>2735</v>
      </c>
      <c r="E2424" s="93">
        <v>0</v>
      </c>
      <c r="F2424" s="181">
        <v>0</v>
      </c>
      <c r="G2424" s="131">
        <v>0</v>
      </c>
      <c r="H2424" s="131">
        <v>23.2</v>
      </c>
      <c r="I2424" s="131">
        <v>0</v>
      </c>
      <c r="J2424" s="91">
        <f t="shared" si="122"/>
        <v>23.2</v>
      </c>
      <c r="K2424" s="118" t="str">
        <f>IFERROR(VLOOKUP(C2424,'CEDARS School FRPL'!$C$4:$H$2393,6,FALSE),"No")</f>
        <v>Yes</v>
      </c>
      <c r="L2424" s="118" t="str">
        <f>VLOOKUP(A2424,'District Data'!$A$2:$P$321,14,FALSE)</f>
        <v>Yes</v>
      </c>
      <c r="M2424" s="120" t="str">
        <f>IFERROR(IF(AND(VLOOKUP(C2424,'Package 218'!$D:$D,1,FALSE)=C2424,VLOOKUP(C2424,'Package 218'!$D:$F,3,FALSE)="Yes",VLOOKUP(A2424,'District Data'!$A$2:$O$321,14,FALSE)="Yes"),"Yes","No"),"No")</f>
        <v>Yes</v>
      </c>
      <c r="N2424" s="23" t="str">
        <f t="shared" si="123"/>
        <v>Yes</v>
      </c>
      <c r="O2424" s="131" t="str">
        <f t="shared" si="124"/>
        <v>Yes</v>
      </c>
    </row>
    <row r="2425" spans="1:15" x14ac:dyDescent="0.25">
      <c r="A2425" s="131" t="s">
        <v>2258</v>
      </c>
      <c r="B2425" s="131" t="s">
        <v>3217</v>
      </c>
      <c r="C2425" s="140">
        <v>5461</v>
      </c>
      <c r="D2425" s="131" t="s">
        <v>2262</v>
      </c>
      <c r="E2425" s="93">
        <v>0</v>
      </c>
      <c r="F2425" s="181">
        <v>0</v>
      </c>
      <c r="G2425" s="131">
        <v>0</v>
      </c>
      <c r="H2425" s="131">
        <v>73.099999999999994</v>
      </c>
      <c r="I2425" s="131">
        <v>0</v>
      </c>
      <c r="J2425" s="91">
        <f t="shared" si="122"/>
        <v>73.099999999999994</v>
      </c>
      <c r="K2425" s="118" t="str">
        <f>IFERROR(VLOOKUP(C2425,'CEDARS School FRPL'!$C$4:$H$2393,6,FALSE),"No")</f>
        <v>Yes</v>
      </c>
      <c r="L2425" s="118" t="str">
        <f>VLOOKUP(A2425,'District Data'!$A$2:$P$321,14,FALSE)</f>
        <v>Yes</v>
      </c>
      <c r="M2425" s="120" t="str">
        <f>IFERROR(IF(AND(VLOOKUP(C2425,'Package 218'!$D:$D,1,FALSE)=C2425,VLOOKUP(C2425,'Package 218'!$D:$F,3,FALSE)="Yes",VLOOKUP(A2425,'District Data'!$A$2:$O$321,14,FALSE)="Yes"),"Yes","No"),"No")</f>
        <v>No</v>
      </c>
      <c r="N2425" s="23" t="str">
        <f t="shared" si="123"/>
        <v>No</v>
      </c>
      <c r="O2425" s="131" t="str">
        <f t="shared" si="124"/>
        <v>No</v>
      </c>
    </row>
    <row r="2426" spans="1:15" x14ac:dyDescent="0.25">
      <c r="A2426" s="131" t="s">
        <v>2163</v>
      </c>
      <c r="B2426" s="131" t="s">
        <v>3204</v>
      </c>
      <c r="C2426" s="140">
        <v>5357</v>
      </c>
      <c r="D2426" s="131" t="s">
        <v>3548</v>
      </c>
      <c r="E2426" s="93">
        <v>0</v>
      </c>
      <c r="F2426" s="181">
        <v>0</v>
      </c>
      <c r="G2426" s="131">
        <v>0</v>
      </c>
      <c r="H2426" s="131">
        <v>0</v>
      </c>
      <c r="I2426" s="131">
        <v>0</v>
      </c>
      <c r="J2426" s="91">
        <f t="shared" si="122"/>
        <v>0</v>
      </c>
      <c r="K2426" s="118" t="str">
        <f>IFERROR(VLOOKUP(C2426,'CEDARS School FRPL'!$C$4:$H$2393,6,FALSE),"No")</f>
        <v>No</v>
      </c>
      <c r="L2426" s="118" t="str">
        <f>VLOOKUP(A2426,'District Data'!$A$2:$P$321,14,FALSE)</f>
        <v>Yes</v>
      </c>
      <c r="M2426" s="120" t="str">
        <f>IFERROR(IF(AND(VLOOKUP(C2426,'Package 218'!$D:$D,1,FALSE)=C2426,VLOOKUP(C2426,'Package 218'!$D:$F,3,FALSE)="Yes",VLOOKUP(A2426,'District Data'!$A$2:$O$321,14,FALSE)="Yes"),"Yes","No"),"No")</f>
        <v>No</v>
      </c>
      <c r="N2426" s="23" t="str">
        <f t="shared" si="123"/>
        <v>No</v>
      </c>
      <c r="O2426" s="131" t="str">
        <f t="shared" si="124"/>
        <v>No</v>
      </c>
    </row>
    <row r="2427" spans="1:15" x14ac:dyDescent="0.25">
      <c r="A2427" s="131" t="s">
        <v>951</v>
      </c>
      <c r="B2427" s="131" t="s">
        <v>3027</v>
      </c>
      <c r="C2427" s="140">
        <v>5516</v>
      </c>
      <c r="D2427" s="131" t="s">
        <v>3510</v>
      </c>
      <c r="E2427" s="93">
        <v>0</v>
      </c>
      <c r="F2427" s="181">
        <v>0</v>
      </c>
      <c r="G2427" s="131">
        <v>0</v>
      </c>
      <c r="H2427" s="131">
        <v>0</v>
      </c>
      <c r="I2427" s="131">
        <v>0</v>
      </c>
      <c r="J2427" s="91">
        <f t="shared" si="122"/>
        <v>0</v>
      </c>
      <c r="K2427" s="118" t="str">
        <f>IFERROR(VLOOKUP(C2427,'CEDARS School FRPL'!$C$4:$H$2393,6,FALSE),"No")</f>
        <v>No</v>
      </c>
      <c r="L2427" s="118" t="str">
        <f>VLOOKUP(A2427,'District Data'!$A$2:$P$321,14,FALSE)</f>
        <v>Yes</v>
      </c>
      <c r="M2427" s="120" t="str">
        <f>IFERROR(IF(AND(VLOOKUP(C2427,'Package 218'!$D:$D,1,FALSE)=C2427,VLOOKUP(C2427,'Package 218'!$D:$F,3,FALSE)="Yes",VLOOKUP(A2427,'District Data'!$A$2:$O$321,14,FALSE)="Yes"),"Yes","No"),"No")</f>
        <v>No</v>
      </c>
      <c r="N2427" s="23" t="str">
        <f t="shared" si="123"/>
        <v>No</v>
      </c>
      <c r="O2427" s="131" t="str">
        <f t="shared" si="124"/>
        <v>No</v>
      </c>
    </row>
    <row r="2428" spans="1:15" x14ac:dyDescent="0.25">
      <c r="A2428" s="131" t="s">
        <v>2221</v>
      </c>
      <c r="B2428" s="131" t="s">
        <v>3211</v>
      </c>
      <c r="C2428" s="140">
        <v>5187</v>
      </c>
      <c r="D2428" s="131" t="s">
        <v>3349</v>
      </c>
      <c r="E2428" s="93">
        <v>0</v>
      </c>
      <c r="F2428" s="181">
        <v>0</v>
      </c>
      <c r="G2428" s="131">
        <v>0</v>
      </c>
      <c r="H2428" s="131">
        <v>0</v>
      </c>
      <c r="I2428" s="131">
        <v>0</v>
      </c>
      <c r="J2428" s="91">
        <f t="shared" si="122"/>
        <v>0</v>
      </c>
      <c r="K2428" s="118" t="str">
        <f>IFERROR(VLOOKUP(C2428,'CEDARS School FRPL'!$C$4:$H$2393,6,FALSE),"No")</f>
        <v>Yes</v>
      </c>
      <c r="L2428" s="118" t="str">
        <f>VLOOKUP(A2428,'District Data'!$A$2:$P$321,14,FALSE)</f>
        <v>Yes</v>
      </c>
      <c r="M2428" s="120" t="str">
        <f>IFERROR(IF(AND(VLOOKUP(C2428,'Package 218'!$D:$D,1,FALSE)=C2428,VLOOKUP(C2428,'Package 218'!$D:$F,3,FALSE)="Yes",VLOOKUP(A2428,'District Data'!$A$2:$O$321,14,FALSE)="Yes"),"Yes","No"),"No")</f>
        <v>No</v>
      </c>
      <c r="N2428" s="23" t="str">
        <f t="shared" si="123"/>
        <v>No</v>
      </c>
      <c r="O2428" s="131" t="str">
        <f t="shared" si="124"/>
        <v>No</v>
      </c>
    </row>
    <row r="2429" spans="1:15" x14ac:dyDescent="0.25">
      <c r="A2429" s="131" t="s">
        <v>2221</v>
      </c>
      <c r="B2429" s="131" t="s">
        <v>3211</v>
      </c>
      <c r="C2429" s="140">
        <v>5460</v>
      </c>
      <c r="D2429" s="131" t="s">
        <v>2848</v>
      </c>
      <c r="E2429" s="93">
        <v>0</v>
      </c>
      <c r="F2429" s="181">
        <v>0</v>
      </c>
      <c r="G2429" s="131">
        <v>0</v>
      </c>
      <c r="H2429" s="131">
        <v>101.19999999999999</v>
      </c>
      <c r="I2429" s="131">
        <v>0</v>
      </c>
      <c r="J2429" s="91">
        <f t="shared" si="122"/>
        <v>101.19999999999999</v>
      </c>
      <c r="K2429" s="118" t="str">
        <f>IFERROR(VLOOKUP(C2429,'CEDARS School FRPL'!$C$4:$H$2393,6,FALSE),"No")</f>
        <v>Yes</v>
      </c>
      <c r="L2429" s="118" t="str">
        <f>VLOOKUP(A2429,'District Data'!$A$2:$P$321,14,FALSE)</f>
        <v>Yes</v>
      </c>
      <c r="M2429" s="120" t="str">
        <f>IFERROR(IF(AND(VLOOKUP(C2429,'Package 218'!$D:$D,1,FALSE)=C2429,VLOOKUP(C2429,'Package 218'!$D:$F,3,FALSE)="Yes",VLOOKUP(A2429,'District Data'!$A$2:$O$321,14,FALSE)="Yes"),"Yes","No"),"No")</f>
        <v>Yes</v>
      </c>
      <c r="N2429" s="23" t="str">
        <f t="shared" si="123"/>
        <v>Yes</v>
      </c>
      <c r="O2429" s="131" t="str">
        <f t="shared" si="124"/>
        <v>Yes</v>
      </c>
    </row>
    <row r="2430" spans="1:15" x14ac:dyDescent="0.25">
      <c r="A2430" s="131" t="s">
        <v>2221</v>
      </c>
      <c r="B2430" s="131" t="s">
        <v>3211</v>
      </c>
      <c r="C2430" s="140">
        <v>5567</v>
      </c>
      <c r="D2430" s="131" t="s">
        <v>3518</v>
      </c>
      <c r="E2430" s="93">
        <v>0</v>
      </c>
      <c r="F2430" s="181">
        <v>0</v>
      </c>
      <c r="G2430" s="131">
        <v>0</v>
      </c>
      <c r="H2430" s="131">
        <v>0</v>
      </c>
      <c r="I2430" s="131">
        <v>0</v>
      </c>
      <c r="J2430" s="91">
        <f t="shared" si="122"/>
        <v>0</v>
      </c>
      <c r="K2430" s="118" t="str">
        <f>IFERROR(VLOOKUP(C2430,'CEDARS School FRPL'!$C$4:$H$2393,6,FALSE),"No")</f>
        <v>No</v>
      </c>
      <c r="L2430" s="118" t="str">
        <f>VLOOKUP(A2430,'District Data'!$A$2:$P$321,14,FALSE)</f>
        <v>Yes</v>
      </c>
      <c r="M2430" s="120" t="str">
        <f>IFERROR(IF(AND(VLOOKUP(C2430,'Package 218'!$D:$D,1,FALSE)=C2430,VLOOKUP(C2430,'Package 218'!$D:$F,3,FALSE)="Yes",VLOOKUP(A2430,'District Data'!$A$2:$O$321,14,FALSE)="Yes"),"Yes","No"),"No")</f>
        <v>No</v>
      </c>
      <c r="N2430" s="23" t="str">
        <f t="shared" si="123"/>
        <v>No</v>
      </c>
      <c r="O2430" s="131" t="str">
        <f t="shared" si="124"/>
        <v>No</v>
      </c>
    </row>
    <row r="2431" spans="1:15" x14ac:dyDescent="0.25">
      <c r="A2431" s="131" t="s">
        <v>2221</v>
      </c>
      <c r="B2431" s="131" t="s">
        <v>3211</v>
      </c>
      <c r="C2431" s="140">
        <v>5616</v>
      </c>
      <c r="D2431" s="131" t="s">
        <v>2849</v>
      </c>
      <c r="E2431" s="93">
        <v>0</v>
      </c>
      <c r="F2431" s="181">
        <v>65.260000000000005</v>
      </c>
      <c r="G2431" s="131">
        <v>0</v>
      </c>
      <c r="H2431" s="131">
        <v>0</v>
      </c>
      <c r="I2431" s="131">
        <v>0</v>
      </c>
      <c r="J2431" s="91">
        <f t="shared" si="122"/>
        <v>65.260000000000005</v>
      </c>
      <c r="K2431" s="118" t="str">
        <f>IFERROR(VLOOKUP(C2431,'CEDARS School FRPL'!$C$4:$H$2393,6,FALSE),"No")</f>
        <v>Yes</v>
      </c>
      <c r="L2431" s="118" t="str">
        <f>VLOOKUP(A2431,'District Data'!$A$2:$P$321,14,FALSE)</f>
        <v>Yes</v>
      </c>
      <c r="M2431" s="120" t="str">
        <f>IFERROR(IF(AND(VLOOKUP(C2431,'Package 218'!$D:$D,1,FALSE)=C2431,VLOOKUP(C2431,'Package 218'!$D:$F,3,FALSE)="Yes",VLOOKUP(A2431,'District Data'!$A$2:$O$321,14,FALSE)="Yes"),"Yes","No"),"No")</f>
        <v>Yes</v>
      </c>
      <c r="N2431" s="23" t="str">
        <f t="shared" si="123"/>
        <v>Yes</v>
      </c>
      <c r="O2431" s="131" t="str">
        <f t="shared" si="124"/>
        <v>Yes</v>
      </c>
    </row>
    <row r="2432" spans="1:15" x14ac:dyDescent="0.25">
      <c r="A2432" s="131" t="s">
        <v>2221</v>
      </c>
      <c r="B2432" s="131" t="s">
        <v>3211</v>
      </c>
      <c r="C2432" s="140">
        <v>5705</v>
      </c>
      <c r="D2432" s="131" t="s">
        <v>3551</v>
      </c>
      <c r="E2432" s="93">
        <v>0</v>
      </c>
      <c r="F2432" s="181">
        <v>0</v>
      </c>
      <c r="G2432" s="131">
        <v>0</v>
      </c>
      <c r="H2432" s="131">
        <v>0</v>
      </c>
      <c r="I2432" s="131">
        <v>0</v>
      </c>
      <c r="J2432" s="91">
        <f t="shared" si="122"/>
        <v>0</v>
      </c>
      <c r="K2432" s="118" t="str">
        <f>IFERROR(VLOOKUP(C2432,'CEDARS School FRPL'!$C$4:$H$2393,6,FALSE),"No")</f>
        <v>No</v>
      </c>
      <c r="L2432" s="118" t="str">
        <f>VLOOKUP(A2432,'District Data'!$A$2:$P$321,14,FALSE)</f>
        <v>Yes</v>
      </c>
      <c r="M2432" s="120" t="str">
        <f>IFERROR(IF(AND(VLOOKUP(C2432,'Package 218'!$D:$D,1,FALSE)=C2432,VLOOKUP(C2432,'Package 218'!$D:$F,3,FALSE)="Yes",VLOOKUP(A2432,'District Data'!$A$2:$O$321,14,FALSE)="Yes"),"Yes","No"),"No")</f>
        <v>No</v>
      </c>
      <c r="N2432" s="23" t="str">
        <f t="shared" si="123"/>
        <v>No</v>
      </c>
      <c r="O2432" s="131" t="str">
        <f t="shared" si="124"/>
        <v>No</v>
      </c>
    </row>
    <row r="2433" spans="1:15" x14ac:dyDescent="0.25">
      <c r="A2433" s="131" t="s">
        <v>390</v>
      </c>
      <c r="B2433" s="131" t="s">
        <v>2953</v>
      </c>
      <c r="C2433" s="140">
        <v>5575</v>
      </c>
      <c r="D2433" s="131" t="s">
        <v>2761</v>
      </c>
      <c r="E2433" s="93">
        <v>0</v>
      </c>
      <c r="F2433" s="181">
        <v>0</v>
      </c>
      <c r="G2433" s="131">
        <v>0</v>
      </c>
      <c r="H2433" s="131">
        <v>11.709999999999999</v>
      </c>
      <c r="I2433" s="131">
        <v>0</v>
      </c>
      <c r="J2433" s="91">
        <f t="shared" si="122"/>
        <v>11.709999999999999</v>
      </c>
      <c r="K2433" s="118" t="str">
        <f>IFERROR(VLOOKUP(C2433,'CEDARS School FRPL'!$C$4:$H$2393,6,FALSE),"No")</f>
        <v>Yes</v>
      </c>
      <c r="L2433" s="118" t="str">
        <f>VLOOKUP(A2433,'District Data'!$A$2:$P$321,14,FALSE)</f>
        <v>Yes</v>
      </c>
      <c r="M2433" s="120" t="str">
        <f>IFERROR(IF(AND(VLOOKUP(C2433,'Package 218'!$D:$D,1,FALSE)=C2433,VLOOKUP(C2433,'Package 218'!$D:$F,3,FALSE)="Yes",VLOOKUP(A2433,'District Data'!$A$2:$O$321,14,FALSE)="Yes"),"Yes","No"),"No")</f>
        <v>No</v>
      </c>
      <c r="N2433" s="23" t="str">
        <f t="shared" si="123"/>
        <v>No</v>
      </c>
      <c r="O2433" s="131" t="str">
        <f t="shared" si="124"/>
        <v>No</v>
      </c>
    </row>
    <row r="2434" spans="1:15" x14ac:dyDescent="0.25">
      <c r="A2434" s="131" t="s">
        <v>123</v>
      </c>
      <c r="B2434" s="131" t="s">
        <v>2923</v>
      </c>
      <c r="C2434" s="140">
        <v>5340</v>
      </c>
      <c r="D2434" s="131" t="s">
        <v>147</v>
      </c>
      <c r="E2434" s="93">
        <v>0</v>
      </c>
      <c r="F2434" s="181">
        <v>0</v>
      </c>
      <c r="G2434" s="131">
        <v>0</v>
      </c>
      <c r="H2434" s="131">
        <v>104.63</v>
      </c>
      <c r="I2434" s="131">
        <v>0</v>
      </c>
      <c r="J2434" s="91">
        <f t="shared" si="122"/>
        <v>104.63</v>
      </c>
      <c r="K2434" s="118" t="str">
        <f>IFERROR(VLOOKUP(C2434,'CEDARS School FRPL'!$C$4:$H$2393,6,FALSE),"No")</f>
        <v>Yes</v>
      </c>
      <c r="L2434" s="118" t="str">
        <f>VLOOKUP(A2434,'District Data'!$A$2:$P$321,14,FALSE)</f>
        <v>Yes</v>
      </c>
      <c r="M2434" s="120" t="str">
        <f>IFERROR(IF(AND(VLOOKUP(C2434,'Package 218'!$D:$D,1,FALSE)=C2434,VLOOKUP(C2434,'Package 218'!$D:$F,3,FALSE)="Yes",VLOOKUP(A2434,'District Data'!$A$2:$O$321,14,FALSE)="Yes"),"Yes","No"),"No")</f>
        <v>Yes</v>
      </c>
      <c r="N2434" s="23" t="str">
        <f t="shared" si="123"/>
        <v>Yes</v>
      </c>
      <c r="O2434" s="131" t="str">
        <f t="shared" si="124"/>
        <v>Yes</v>
      </c>
    </row>
    <row r="2435" spans="1:15" x14ac:dyDescent="0.25">
      <c r="A2435" s="131" t="s">
        <v>684</v>
      </c>
      <c r="B2435" s="131" t="s">
        <v>2993</v>
      </c>
      <c r="C2435" s="140">
        <v>5464</v>
      </c>
      <c r="D2435" s="131" t="s">
        <v>693</v>
      </c>
      <c r="E2435" s="93">
        <v>0</v>
      </c>
      <c r="F2435" s="181">
        <v>0</v>
      </c>
      <c r="G2435" s="131">
        <v>0</v>
      </c>
      <c r="H2435" s="131">
        <v>38.339999999999996</v>
      </c>
      <c r="I2435" s="131">
        <v>0</v>
      </c>
      <c r="J2435" s="91">
        <f t="shared" si="122"/>
        <v>38.339999999999996</v>
      </c>
      <c r="K2435" s="118" t="str">
        <f>IFERROR(VLOOKUP(C2435,'CEDARS School FRPL'!$C$4:$H$2393,6,FALSE),"No")</f>
        <v>Yes</v>
      </c>
      <c r="L2435" s="118" t="str">
        <f>VLOOKUP(A2435,'District Data'!$A$2:$P$321,14,FALSE)</f>
        <v>Yes</v>
      </c>
      <c r="M2435" s="120" t="str">
        <f>IFERROR(IF(AND(VLOOKUP(C2435,'Package 218'!$D:$D,1,FALSE)=C2435,VLOOKUP(C2435,'Package 218'!$D:$F,3,FALSE)="Yes",VLOOKUP(A2435,'District Data'!$A$2:$O$321,14,FALSE)="Yes"),"Yes","No"),"No")</f>
        <v>Yes</v>
      </c>
      <c r="N2435" s="23" t="str">
        <f t="shared" si="123"/>
        <v>Yes</v>
      </c>
      <c r="O2435" s="131" t="str">
        <f t="shared" si="124"/>
        <v>Yes</v>
      </c>
    </row>
    <row r="2436" spans="1:15" x14ac:dyDescent="0.25">
      <c r="A2436" s="131" t="s">
        <v>684</v>
      </c>
      <c r="B2436" s="131" t="s">
        <v>2993</v>
      </c>
      <c r="C2436" s="140">
        <v>5747</v>
      </c>
      <c r="D2436" s="131" t="s">
        <v>1323</v>
      </c>
      <c r="E2436" s="93">
        <v>0</v>
      </c>
      <c r="F2436" s="181">
        <v>0</v>
      </c>
      <c r="G2436" s="131">
        <v>0</v>
      </c>
      <c r="H2436" s="131">
        <v>0</v>
      </c>
      <c r="I2436" s="131">
        <v>0</v>
      </c>
      <c r="J2436" s="91">
        <f t="shared" ref="J2436:J2454" si="125">SUM(E2436:I2436)</f>
        <v>0</v>
      </c>
      <c r="K2436" s="118" t="str">
        <f>IFERROR(VLOOKUP(C2436,'CEDARS School FRPL'!$C$4:$H$2393,6,FALSE),"No")</f>
        <v>No</v>
      </c>
      <c r="L2436" s="118" t="str">
        <f>VLOOKUP(A2436,'District Data'!$A$2:$P$321,14,FALSE)</f>
        <v>Yes</v>
      </c>
      <c r="M2436" s="120" t="str">
        <f>IFERROR(IF(AND(VLOOKUP(C2436,'Package 218'!$D:$D,1,FALSE)=C2436,VLOOKUP(C2436,'Package 218'!$D:$F,3,FALSE)="Yes",VLOOKUP(A2436,'District Data'!$A$2:$O$321,14,FALSE)="Yes"),"Yes","No"),"No")</f>
        <v>No</v>
      </c>
      <c r="N2436" s="23" t="str">
        <f t="shared" ref="N2436:N2454" si="126">IF(AND(M2436="Yes",K2436="Yes"),"Yes","No")</f>
        <v>No</v>
      </c>
      <c r="O2436" s="131" t="str">
        <f t="shared" ref="O2436:O2454" si="127">TEXT(N2436, "Yes")</f>
        <v>No</v>
      </c>
    </row>
    <row r="2437" spans="1:15" x14ac:dyDescent="0.25">
      <c r="A2437" s="131" t="s">
        <v>182</v>
      </c>
      <c r="B2437" s="131" t="s">
        <v>2927</v>
      </c>
      <c r="C2437" s="140">
        <v>5465</v>
      </c>
      <c r="D2437" s="131" t="s">
        <v>189</v>
      </c>
      <c r="E2437" s="93">
        <v>0</v>
      </c>
      <c r="F2437" s="181">
        <v>0</v>
      </c>
      <c r="G2437" s="131">
        <v>0</v>
      </c>
      <c r="H2437" s="131">
        <v>14.4</v>
      </c>
      <c r="I2437" s="131">
        <v>0</v>
      </c>
      <c r="J2437" s="91">
        <f t="shared" si="125"/>
        <v>14.4</v>
      </c>
      <c r="K2437" s="118" t="str">
        <f>IFERROR(VLOOKUP(C2437,'CEDARS School FRPL'!$C$4:$H$2393,6,FALSE),"No")</f>
        <v>Yes</v>
      </c>
      <c r="L2437" s="118" t="str">
        <f>VLOOKUP(A2437,'District Data'!$A$2:$P$321,14,FALSE)</f>
        <v>Yes</v>
      </c>
      <c r="M2437" s="120" t="str">
        <f>IFERROR(IF(AND(VLOOKUP(C2437,'Package 218'!$D:$D,1,FALSE)=C2437,VLOOKUP(C2437,'Package 218'!$D:$F,3,FALSE)="Yes",VLOOKUP(A2437,'District Data'!$A$2:$O$321,14,FALSE)="Yes"),"Yes","No"),"No")</f>
        <v>Yes</v>
      </c>
      <c r="N2437" s="23" t="str">
        <f t="shared" si="126"/>
        <v>Yes</v>
      </c>
      <c r="O2437" s="131" t="str">
        <f t="shared" si="127"/>
        <v>Yes</v>
      </c>
    </row>
    <row r="2438" spans="1:15" x14ac:dyDescent="0.25">
      <c r="A2438" s="131" t="s">
        <v>1075</v>
      </c>
      <c r="B2438" s="131" t="s">
        <v>3046</v>
      </c>
      <c r="C2438" s="140">
        <v>1914</v>
      </c>
      <c r="D2438" s="131" t="s">
        <v>3517</v>
      </c>
      <c r="E2438" s="93">
        <v>0</v>
      </c>
      <c r="F2438" s="181">
        <v>0</v>
      </c>
      <c r="G2438" s="131">
        <v>0</v>
      </c>
      <c r="H2438" s="131">
        <v>0</v>
      </c>
      <c r="I2438" s="131">
        <v>0</v>
      </c>
      <c r="J2438" s="91">
        <f t="shared" si="125"/>
        <v>0</v>
      </c>
      <c r="K2438" s="118" t="str">
        <f>IFERROR(VLOOKUP(C2438,'CEDARS School FRPL'!$C$4:$H$2393,6,FALSE),"No")</f>
        <v>No</v>
      </c>
      <c r="L2438" s="118" t="str">
        <f>VLOOKUP(A2438,'District Data'!$A$2:$P$321,14,FALSE)</f>
        <v>Yes</v>
      </c>
      <c r="M2438" s="120" t="str">
        <f>IFERROR(IF(AND(VLOOKUP(C2438,'Package 218'!$D:$D,1,FALSE)=C2438,VLOOKUP(C2438,'Package 218'!$D:$F,3,FALSE)="Yes",VLOOKUP(A2438,'District Data'!$A$2:$O$321,14,FALSE)="Yes"),"Yes","No"),"No")</f>
        <v>No</v>
      </c>
      <c r="N2438" s="23" t="str">
        <f t="shared" si="126"/>
        <v>No</v>
      </c>
      <c r="O2438" s="131" t="str">
        <f t="shared" si="127"/>
        <v>No</v>
      </c>
    </row>
    <row r="2439" spans="1:15" x14ac:dyDescent="0.25">
      <c r="A2439" s="131" t="s">
        <v>1075</v>
      </c>
      <c r="B2439" s="131" t="s">
        <v>3046</v>
      </c>
      <c r="C2439" s="140">
        <v>5466</v>
      </c>
      <c r="D2439" s="131" t="s">
        <v>1082</v>
      </c>
      <c r="E2439" s="93">
        <v>0</v>
      </c>
      <c r="F2439" s="181">
        <v>0</v>
      </c>
      <c r="G2439" s="131">
        <v>0</v>
      </c>
      <c r="H2439" s="131">
        <v>25.5</v>
      </c>
      <c r="I2439" s="131">
        <v>0</v>
      </c>
      <c r="J2439" s="91">
        <f t="shared" si="125"/>
        <v>25.5</v>
      </c>
      <c r="K2439" s="118" t="str">
        <f>IFERROR(VLOOKUP(C2439,'CEDARS School FRPL'!$C$4:$H$2393,6,FALSE),"No")</f>
        <v>No</v>
      </c>
      <c r="L2439" s="118" t="str">
        <f>VLOOKUP(A2439,'District Data'!$A$2:$P$321,14,FALSE)</f>
        <v>Yes</v>
      </c>
      <c r="M2439" s="120" t="str">
        <f>IFERROR(IF(AND(VLOOKUP(C2439,'Package 218'!$D:$D,1,FALSE)=C2439,VLOOKUP(C2439,'Package 218'!$D:$F,3,FALSE)="Yes",VLOOKUP(A2439,'District Data'!$A$2:$O$321,14,FALSE)="Yes"),"Yes","No"),"No")</f>
        <v>No</v>
      </c>
      <c r="N2439" s="23" t="str">
        <f t="shared" si="126"/>
        <v>No</v>
      </c>
      <c r="O2439" s="131" t="str">
        <f t="shared" si="127"/>
        <v>No</v>
      </c>
    </row>
    <row r="2440" spans="1:15" x14ac:dyDescent="0.25">
      <c r="A2440" s="131" t="s">
        <v>1152</v>
      </c>
      <c r="B2440" s="131" t="s">
        <v>3057</v>
      </c>
      <c r="C2440" s="140">
        <v>1743</v>
      </c>
      <c r="D2440" s="131" t="s">
        <v>2813</v>
      </c>
      <c r="E2440" s="93">
        <v>0</v>
      </c>
      <c r="F2440" s="181">
        <v>0</v>
      </c>
      <c r="G2440" s="131">
        <v>0</v>
      </c>
      <c r="H2440" s="131">
        <v>0</v>
      </c>
      <c r="I2440" s="131">
        <v>0</v>
      </c>
      <c r="J2440" s="91">
        <f t="shared" si="125"/>
        <v>0</v>
      </c>
      <c r="K2440" s="118" t="str">
        <f>IFERROR(VLOOKUP(C2440,'CEDARS School FRPL'!$C$4:$H$2393,6,FALSE),"No")</f>
        <v>No</v>
      </c>
      <c r="L2440" s="118" t="str">
        <f>VLOOKUP(A2440,'District Data'!$A$2:$P$321,14,FALSE)</f>
        <v>Yes</v>
      </c>
      <c r="M2440" s="120" t="str">
        <f>IFERROR(IF(AND(VLOOKUP(C2440,'Package 218'!$D:$D,1,FALSE)=C2440,VLOOKUP(C2440,'Package 218'!$D:$F,3,FALSE)="Yes",VLOOKUP(A2440,'District Data'!$A$2:$O$321,14,FALSE)="Yes"),"Yes","No"),"No")</f>
        <v>No</v>
      </c>
      <c r="N2440" s="23" t="str">
        <f t="shared" si="126"/>
        <v>No</v>
      </c>
      <c r="O2440" s="131" t="str">
        <f t="shared" si="127"/>
        <v>No</v>
      </c>
    </row>
    <row r="2441" spans="1:15" x14ac:dyDescent="0.25">
      <c r="A2441" s="131" t="s">
        <v>1152</v>
      </c>
      <c r="B2441" s="131" t="s">
        <v>3057</v>
      </c>
      <c r="C2441" s="140">
        <v>5448</v>
      </c>
      <c r="D2441" s="131" t="s">
        <v>1156</v>
      </c>
      <c r="E2441" s="93">
        <v>0</v>
      </c>
      <c r="F2441" s="181">
        <v>0</v>
      </c>
      <c r="G2441" s="131">
        <v>0</v>
      </c>
      <c r="H2441" s="131">
        <v>17</v>
      </c>
      <c r="I2441" s="131">
        <v>0</v>
      </c>
      <c r="J2441" s="91">
        <f t="shared" si="125"/>
        <v>17</v>
      </c>
      <c r="K2441" s="118" t="str">
        <f>IFERROR(VLOOKUP(C2441,'CEDARS School FRPL'!$C$4:$H$2393,6,FALSE),"No")</f>
        <v>No</v>
      </c>
      <c r="L2441" s="118" t="str">
        <f>VLOOKUP(A2441,'District Data'!$A$2:$P$321,14,FALSE)</f>
        <v>Yes</v>
      </c>
      <c r="M2441" s="120" t="str">
        <f>IFERROR(IF(AND(VLOOKUP(C2441,'Package 218'!$D:$D,1,FALSE)=C2441,VLOOKUP(C2441,'Package 218'!$D:$F,3,FALSE)="Yes",VLOOKUP(A2441,'District Data'!$A$2:$O$321,14,FALSE)="Yes"),"Yes","No"),"No")</f>
        <v>No</v>
      </c>
      <c r="N2441" s="23" t="str">
        <f t="shared" si="126"/>
        <v>No</v>
      </c>
      <c r="O2441" s="131" t="str">
        <f t="shared" si="127"/>
        <v>No</v>
      </c>
    </row>
    <row r="2442" spans="1:15" x14ac:dyDescent="0.25">
      <c r="A2442" s="131" t="s">
        <v>1274</v>
      </c>
      <c r="B2442" s="131" t="s">
        <v>3078</v>
      </c>
      <c r="C2442" s="140">
        <v>1823</v>
      </c>
      <c r="D2442" s="131" t="s">
        <v>3521</v>
      </c>
      <c r="E2442" s="93">
        <v>0</v>
      </c>
      <c r="F2442" s="181">
        <v>0</v>
      </c>
      <c r="G2442" s="131">
        <v>0</v>
      </c>
      <c r="H2442" s="131">
        <v>0</v>
      </c>
      <c r="I2442" s="131">
        <v>0</v>
      </c>
      <c r="J2442" s="91">
        <f t="shared" si="125"/>
        <v>0</v>
      </c>
      <c r="K2442" s="118" t="str">
        <f>IFERROR(VLOOKUP(C2442,'CEDARS School FRPL'!$C$4:$H$2393,6,FALSE),"No")</f>
        <v>No</v>
      </c>
      <c r="L2442" s="118" t="str">
        <f>VLOOKUP(A2442,'District Data'!$A$2:$P$321,14,FALSE)</f>
        <v>Yes</v>
      </c>
      <c r="M2442" s="120" t="str">
        <f>IFERROR(IF(AND(VLOOKUP(C2442,'Package 218'!$D:$D,1,FALSE)=C2442,VLOOKUP(C2442,'Package 218'!$D:$F,3,FALSE)="Yes",VLOOKUP(A2442,'District Data'!$A$2:$O$321,14,FALSE)="Yes"),"Yes","No"),"No")</f>
        <v>No</v>
      </c>
      <c r="N2442" s="23" t="str">
        <f t="shared" si="126"/>
        <v>No</v>
      </c>
      <c r="O2442" s="131" t="str">
        <f t="shared" si="127"/>
        <v>No</v>
      </c>
    </row>
    <row r="2443" spans="1:15" x14ac:dyDescent="0.25">
      <c r="A2443" s="131" t="s">
        <v>1274</v>
      </c>
      <c r="B2443" s="131" t="s">
        <v>3078</v>
      </c>
      <c r="C2443" s="140">
        <v>5554</v>
      </c>
      <c r="D2443" s="131" t="s">
        <v>2768</v>
      </c>
      <c r="E2443" s="93">
        <v>0</v>
      </c>
      <c r="F2443" s="181">
        <v>0</v>
      </c>
      <c r="G2443" s="131">
        <v>0</v>
      </c>
      <c r="H2443" s="131">
        <v>14.6</v>
      </c>
      <c r="I2443" s="131">
        <v>0</v>
      </c>
      <c r="J2443" s="91">
        <f t="shared" si="125"/>
        <v>14.6</v>
      </c>
      <c r="K2443" s="118" t="str">
        <f>IFERROR(VLOOKUP(C2443,'CEDARS School FRPL'!$C$4:$H$2393,6,FALSE),"No")</f>
        <v>Yes</v>
      </c>
      <c r="L2443" s="118" t="str">
        <f>VLOOKUP(A2443,'District Data'!$A$2:$P$321,14,FALSE)</f>
        <v>Yes</v>
      </c>
      <c r="M2443" s="120" t="str">
        <f>IFERROR(IF(AND(VLOOKUP(C2443,'Package 218'!$D:$D,1,FALSE)=C2443,VLOOKUP(C2443,'Package 218'!$D:$F,3,FALSE)="Yes",VLOOKUP(A2443,'District Data'!$A$2:$O$321,14,FALSE)="Yes"),"Yes","No"),"No")</f>
        <v>Yes</v>
      </c>
      <c r="N2443" s="23" t="str">
        <f t="shared" si="126"/>
        <v>Yes</v>
      </c>
      <c r="O2443" s="131" t="str">
        <f t="shared" si="127"/>
        <v>Yes</v>
      </c>
    </row>
    <row r="2444" spans="1:15" x14ac:dyDescent="0.25">
      <c r="A2444" s="131" t="s">
        <v>1208</v>
      </c>
      <c r="B2444" s="131" t="s">
        <v>3066</v>
      </c>
      <c r="C2444" s="140">
        <v>1936</v>
      </c>
      <c r="D2444" s="131" t="s">
        <v>3520</v>
      </c>
      <c r="E2444" s="93">
        <v>0</v>
      </c>
      <c r="F2444" s="181">
        <v>0</v>
      </c>
      <c r="G2444" s="131">
        <v>0</v>
      </c>
      <c r="H2444" s="131">
        <v>0</v>
      </c>
      <c r="I2444" s="131">
        <v>0</v>
      </c>
      <c r="J2444" s="91">
        <f t="shared" si="125"/>
        <v>0</v>
      </c>
      <c r="K2444" s="118" t="str">
        <f>IFERROR(VLOOKUP(C2444,'CEDARS School FRPL'!$C$4:$H$2393,6,FALSE),"No")</f>
        <v>No</v>
      </c>
      <c r="L2444" s="118" t="str">
        <f>VLOOKUP(A2444,'District Data'!$A$2:$P$321,14,FALSE)</f>
        <v>Yes</v>
      </c>
      <c r="M2444" s="120" t="str">
        <f>IFERROR(IF(AND(VLOOKUP(C2444,'Package 218'!$D:$D,1,FALSE)=C2444,VLOOKUP(C2444,'Package 218'!$D:$F,3,FALSE)="Yes",VLOOKUP(A2444,'District Data'!$A$2:$O$321,14,FALSE)="Yes"),"Yes","No"),"No")</f>
        <v>No</v>
      </c>
      <c r="N2444" s="23" t="str">
        <f t="shared" si="126"/>
        <v>No</v>
      </c>
      <c r="O2444" s="131" t="str">
        <f t="shared" si="127"/>
        <v>No</v>
      </c>
    </row>
    <row r="2445" spans="1:15" x14ac:dyDescent="0.25">
      <c r="A2445" s="131" t="s">
        <v>2349</v>
      </c>
      <c r="B2445" s="131" t="s">
        <v>3233</v>
      </c>
      <c r="C2445" s="140">
        <v>5019</v>
      </c>
      <c r="D2445" s="131" t="s">
        <v>506</v>
      </c>
      <c r="E2445" s="93">
        <v>0</v>
      </c>
      <c r="F2445" s="181">
        <v>0</v>
      </c>
      <c r="G2445" s="131">
        <v>0</v>
      </c>
      <c r="H2445" s="131">
        <v>0</v>
      </c>
      <c r="I2445" s="131">
        <v>0</v>
      </c>
      <c r="J2445" s="91">
        <f t="shared" si="125"/>
        <v>0</v>
      </c>
      <c r="K2445" s="118" t="str">
        <f>IFERROR(VLOOKUP(C2445,'CEDARS School FRPL'!$C$4:$H$2393,6,FALSE),"No")</f>
        <v>No</v>
      </c>
      <c r="L2445" s="118" t="str">
        <f>VLOOKUP(A2445,'District Data'!$A$2:$P$321,14,FALSE)</f>
        <v>Yes</v>
      </c>
      <c r="M2445" s="120" t="str">
        <f>IFERROR(IF(AND(VLOOKUP(C2445,'Package 218'!$D:$D,1,FALSE)=C2445,VLOOKUP(C2445,'Package 218'!$D:$F,3,FALSE)="Yes",VLOOKUP(A2445,'District Data'!$A$2:$O$321,14,FALSE)="Yes"),"Yes","No"),"No")</f>
        <v>No</v>
      </c>
      <c r="N2445" s="23" t="str">
        <f t="shared" si="126"/>
        <v>No</v>
      </c>
      <c r="O2445" s="131" t="str">
        <f t="shared" si="127"/>
        <v>No</v>
      </c>
    </row>
    <row r="2446" spans="1:15" x14ac:dyDescent="0.25">
      <c r="A2446" s="131" t="s">
        <v>2349</v>
      </c>
      <c r="B2446" s="131" t="s">
        <v>3233</v>
      </c>
      <c r="C2446" s="140">
        <v>5355</v>
      </c>
      <c r="D2446" s="131" t="s">
        <v>2368</v>
      </c>
      <c r="E2446" s="93">
        <v>0</v>
      </c>
      <c r="F2446" s="181">
        <v>0</v>
      </c>
      <c r="G2446" s="131">
        <v>0</v>
      </c>
      <c r="H2446" s="131">
        <v>111</v>
      </c>
      <c r="I2446" s="131">
        <v>0</v>
      </c>
      <c r="J2446" s="91">
        <f t="shared" si="125"/>
        <v>111</v>
      </c>
      <c r="K2446" s="118" t="str">
        <f>IFERROR(VLOOKUP(C2446,'CEDARS School FRPL'!$C$4:$H$2393,6,FALSE),"No")</f>
        <v>Yes</v>
      </c>
      <c r="L2446" s="118" t="str">
        <f>VLOOKUP(A2446,'District Data'!$A$2:$P$321,14,FALSE)</f>
        <v>Yes</v>
      </c>
      <c r="M2446" s="120" t="str">
        <f>IFERROR(IF(AND(VLOOKUP(C2446,'Package 218'!$D:$D,1,FALSE)=C2446,VLOOKUP(C2446,'Package 218'!$D:$F,3,FALSE)="Yes",VLOOKUP(A2446,'District Data'!$A$2:$O$321,14,FALSE)="Yes"),"Yes","No"),"No")</f>
        <v>Yes</v>
      </c>
      <c r="N2446" s="23" t="str">
        <f t="shared" si="126"/>
        <v>Yes</v>
      </c>
      <c r="O2446" s="131" t="str">
        <f t="shared" si="127"/>
        <v>Yes</v>
      </c>
    </row>
    <row r="2447" spans="1:15" x14ac:dyDescent="0.25">
      <c r="A2447" s="131" t="s">
        <v>1821</v>
      </c>
      <c r="B2447" s="131" t="s">
        <v>3154</v>
      </c>
      <c r="C2447" s="140">
        <v>5334</v>
      </c>
      <c r="D2447" s="131" t="s">
        <v>3290</v>
      </c>
      <c r="E2447" s="93">
        <v>0</v>
      </c>
      <c r="F2447" s="181">
        <v>0</v>
      </c>
      <c r="G2447" s="131">
        <v>0</v>
      </c>
      <c r="H2447" s="131">
        <v>34.5</v>
      </c>
      <c r="I2447" s="131">
        <v>0</v>
      </c>
      <c r="J2447" s="91">
        <f t="shared" si="125"/>
        <v>34.5</v>
      </c>
      <c r="K2447" s="118" t="str">
        <f>IFERROR(VLOOKUP(C2447,'CEDARS School FRPL'!$C$4:$H$2393,6,FALSE),"No")</f>
        <v>No</v>
      </c>
      <c r="L2447" s="118" t="str">
        <f>VLOOKUP(A2447,'District Data'!$A$2:$P$321,14,FALSE)</f>
        <v>Yes</v>
      </c>
      <c r="M2447" s="120" t="str">
        <f>IFERROR(IF(AND(VLOOKUP(C2447,'Package 218'!$D:$D,1,FALSE)=C2447,VLOOKUP(C2447,'Package 218'!$D:$F,3,FALSE)="Yes",VLOOKUP(A2447,'District Data'!$A$2:$O$321,14,FALSE)="Yes"),"Yes","No"),"No")</f>
        <v>No</v>
      </c>
      <c r="N2447" s="23" t="str">
        <f t="shared" si="126"/>
        <v>No</v>
      </c>
      <c r="O2447" s="131" t="str">
        <f t="shared" si="127"/>
        <v>No</v>
      </c>
    </row>
    <row r="2448" spans="1:15" x14ac:dyDescent="0.25">
      <c r="A2448" s="131" t="s">
        <v>1084</v>
      </c>
      <c r="B2448" s="131" t="s">
        <v>3047</v>
      </c>
      <c r="C2448" s="140">
        <v>5443</v>
      </c>
      <c r="D2448" s="131" t="s">
        <v>1087</v>
      </c>
      <c r="E2448" s="93">
        <v>0</v>
      </c>
      <c r="F2448" s="181">
        <v>0</v>
      </c>
      <c r="G2448" s="131">
        <v>21.16</v>
      </c>
      <c r="H2448" s="131">
        <v>2.6</v>
      </c>
      <c r="I2448" s="131">
        <v>0</v>
      </c>
      <c r="J2448" s="91">
        <f t="shared" si="125"/>
        <v>23.76</v>
      </c>
      <c r="K2448" s="118" t="str">
        <f>IFERROR(VLOOKUP(C2448,'CEDARS School FRPL'!$C$4:$H$2393,6,FALSE),"No")</f>
        <v>Yes</v>
      </c>
      <c r="L2448" s="118" t="str">
        <f>VLOOKUP(A2448,'District Data'!$A$2:$P$321,14,FALSE)</f>
        <v>Yes</v>
      </c>
      <c r="M2448" s="120" t="str">
        <f>IFERROR(IF(AND(VLOOKUP(C2448,'Package 218'!$D:$D,1,FALSE)=C2448,VLOOKUP(C2448,'Package 218'!$D:$F,3,FALSE)="Yes",VLOOKUP(A2448,'District Data'!$A$2:$O$321,14,FALSE)="Yes"),"Yes","No"),"No")</f>
        <v>Yes</v>
      </c>
      <c r="N2448" s="23" t="str">
        <f t="shared" si="126"/>
        <v>Yes</v>
      </c>
      <c r="O2448" s="131" t="str">
        <f t="shared" si="127"/>
        <v>Yes</v>
      </c>
    </row>
    <row r="2449" spans="1:15" x14ac:dyDescent="0.25">
      <c r="A2449" s="131" t="s">
        <v>740</v>
      </c>
      <c r="B2449" s="131" t="s">
        <v>3003</v>
      </c>
      <c r="C2449" s="140">
        <v>5399</v>
      </c>
      <c r="D2449" s="131" t="s">
        <v>747</v>
      </c>
      <c r="E2449" s="93">
        <v>0</v>
      </c>
      <c r="F2449" s="181">
        <v>0</v>
      </c>
      <c r="G2449" s="131">
        <v>0</v>
      </c>
      <c r="H2449" s="131">
        <v>4.0999999999999996</v>
      </c>
      <c r="I2449" s="131">
        <v>0</v>
      </c>
      <c r="J2449" s="91">
        <f t="shared" si="125"/>
        <v>4.0999999999999996</v>
      </c>
      <c r="K2449" s="118" t="str">
        <f>IFERROR(VLOOKUP(C2449,'CEDARS School FRPL'!$C$4:$H$2393,6,FALSE),"No")</f>
        <v>Yes</v>
      </c>
      <c r="L2449" s="118" t="str">
        <f>VLOOKUP(A2449,'District Data'!$A$2:$P$321,14,FALSE)</f>
        <v>Yes</v>
      </c>
      <c r="M2449" s="120" t="str">
        <f>IFERROR(IF(AND(VLOOKUP(C2449,'Package 218'!$D:$D,1,FALSE)=C2449,VLOOKUP(C2449,'Package 218'!$D:$F,3,FALSE)="Yes",VLOOKUP(A2449,'District Data'!$A$2:$O$321,14,FALSE)="Yes"),"Yes","No"),"No")</f>
        <v>Yes</v>
      </c>
      <c r="N2449" s="23" t="str">
        <f t="shared" si="126"/>
        <v>Yes</v>
      </c>
      <c r="O2449" s="131" t="str">
        <f t="shared" si="127"/>
        <v>Yes</v>
      </c>
    </row>
    <row r="2450" spans="1:15" x14ac:dyDescent="0.25">
      <c r="A2450" s="131" t="s">
        <v>2026</v>
      </c>
      <c r="B2450" s="131" t="s">
        <v>3185</v>
      </c>
      <c r="C2450" s="140">
        <v>5352</v>
      </c>
      <c r="D2450" s="131" t="s">
        <v>2034</v>
      </c>
      <c r="E2450" s="93">
        <v>0</v>
      </c>
      <c r="F2450" s="181">
        <v>0</v>
      </c>
      <c r="G2450" s="131">
        <v>0</v>
      </c>
      <c r="H2450" s="131">
        <v>3.4</v>
      </c>
      <c r="I2450" s="131">
        <v>0</v>
      </c>
      <c r="J2450" s="91">
        <f t="shared" si="125"/>
        <v>3.4</v>
      </c>
      <c r="K2450" s="118" t="str">
        <f>IFERROR(VLOOKUP(C2450,'CEDARS School FRPL'!$C$4:$H$2393,6,FALSE),"No")</f>
        <v>Yes</v>
      </c>
      <c r="L2450" s="118" t="str">
        <f>VLOOKUP(A2450,'District Data'!$A$2:$P$321,14,FALSE)</f>
        <v>Yes</v>
      </c>
      <c r="M2450" s="120" t="str">
        <f>IFERROR(IF(AND(VLOOKUP(C2450,'Package 218'!$D:$D,1,FALSE)=C2450,VLOOKUP(C2450,'Package 218'!$D:$F,3,FALSE)="Yes",VLOOKUP(A2450,'District Data'!$A$2:$O$321,14,FALSE)="Yes"),"Yes","No"),"No")</f>
        <v>No</v>
      </c>
      <c r="N2450" s="23" t="str">
        <f t="shared" si="126"/>
        <v>No</v>
      </c>
      <c r="O2450" s="131" t="str">
        <f t="shared" si="127"/>
        <v>No</v>
      </c>
    </row>
    <row r="2451" spans="1:15" x14ac:dyDescent="0.25">
      <c r="A2451" s="131" t="s">
        <v>2121</v>
      </c>
      <c r="B2451" s="131" t="s">
        <v>3196</v>
      </c>
      <c r="C2451" s="140">
        <v>1831</v>
      </c>
      <c r="D2451" s="131" t="s">
        <v>3547</v>
      </c>
      <c r="E2451" s="93">
        <v>0</v>
      </c>
      <c r="F2451" s="181">
        <v>0</v>
      </c>
      <c r="G2451" s="131">
        <v>0</v>
      </c>
      <c r="H2451" s="131">
        <v>0</v>
      </c>
      <c r="I2451" s="131">
        <v>0</v>
      </c>
      <c r="J2451" s="91">
        <f t="shared" si="125"/>
        <v>0</v>
      </c>
      <c r="K2451" s="118" t="str">
        <f>IFERROR(VLOOKUP(C2451,'CEDARS School FRPL'!$C$4:$H$2393,6,FALSE),"No")</f>
        <v>No</v>
      </c>
      <c r="L2451" s="118" t="str">
        <f>VLOOKUP(A2451,'District Data'!$A$2:$P$321,14,FALSE)</f>
        <v>Yes</v>
      </c>
      <c r="M2451" s="120" t="str">
        <f>IFERROR(IF(AND(VLOOKUP(C2451,'Package 218'!$D:$D,1,FALSE)=C2451,VLOOKUP(C2451,'Package 218'!$D:$F,3,FALSE)="Yes",VLOOKUP(A2451,'District Data'!$A$2:$O$321,14,FALSE)="Yes"),"Yes","No"),"No")</f>
        <v>No</v>
      </c>
      <c r="N2451" s="23" t="str">
        <f t="shared" si="126"/>
        <v>No</v>
      </c>
      <c r="O2451" s="131" t="str">
        <f t="shared" si="127"/>
        <v>No</v>
      </c>
    </row>
    <row r="2452" spans="1:15" x14ac:dyDescent="0.25">
      <c r="A2452" s="131" t="s">
        <v>2231</v>
      </c>
      <c r="B2452" s="131" t="s">
        <v>3212</v>
      </c>
      <c r="C2452" s="140">
        <v>5595</v>
      </c>
      <c r="D2452" s="131" t="s">
        <v>2779</v>
      </c>
      <c r="E2452" s="93">
        <v>0</v>
      </c>
      <c r="F2452" s="181">
        <v>0</v>
      </c>
      <c r="G2452" s="131">
        <v>0</v>
      </c>
      <c r="H2452" s="131">
        <v>25.4</v>
      </c>
      <c r="I2452" s="131">
        <v>0</v>
      </c>
      <c r="J2452" s="91">
        <f t="shared" si="125"/>
        <v>25.4</v>
      </c>
      <c r="K2452" s="118" t="str">
        <f>IFERROR(VLOOKUP(C2452,'CEDARS School FRPL'!$C$4:$H$2393,6,FALSE),"No")</f>
        <v>No</v>
      </c>
      <c r="L2452" s="118" t="str">
        <f>VLOOKUP(A2452,'District Data'!$A$2:$P$321,14,FALSE)</f>
        <v>Yes</v>
      </c>
      <c r="M2452" s="120" t="str">
        <f>IFERROR(IF(AND(VLOOKUP(C2452,'Package 218'!$D:$D,1,FALSE)=C2452,VLOOKUP(C2452,'Package 218'!$D:$F,3,FALSE)="Yes",VLOOKUP(A2452,'District Data'!$A$2:$O$321,14,FALSE)="Yes"),"Yes","No"),"No")</f>
        <v>No</v>
      </c>
      <c r="N2452" s="23" t="str">
        <f t="shared" si="126"/>
        <v>No</v>
      </c>
      <c r="O2452" s="131" t="str">
        <f t="shared" si="127"/>
        <v>No</v>
      </c>
    </row>
    <row r="2453" spans="1:15" x14ac:dyDescent="0.25">
      <c r="A2453" s="131" t="s">
        <v>2288</v>
      </c>
      <c r="B2453" s="131" t="s">
        <v>3220</v>
      </c>
      <c r="C2453" s="140">
        <v>5008</v>
      </c>
      <c r="D2453" s="131" t="s">
        <v>3351</v>
      </c>
      <c r="E2453" s="93">
        <v>0</v>
      </c>
      <c r="F2453" s="181">
        <v>0</v>
      </c>
      <c r="G2453" s="131">
        <v>0</v>
      </c>
      <c r="H2453" s="131">
        <v>0</v>
      </c>
      <c r="I2453" s="131">
        <v>0</v>
      </c>
      <c r="J2453" s="91">
        <f t="shared" si="125"/>
        <v>0</v>
      </c>
      <c r="K2453" s="118" t="str">
        <f>IFERROR(VLOOKUP(C2453,'CEDARS School FRPL'!$C$4:$H$2393,6,FALSE),"No")</f>
        <v>No</v>
      </c>
      <c r="L2453" s="118" t="str">
        <f>VLOOKUP(A2453,'District Data'!$A$2:$P$321,14,FALSE)</f>
        <v>Yes</v>
      </c>
      <c r="M2453" s="120" t="str">
        <f>IFERROR(IF(AND(VLOOKUP(C2453,'Package 218'!$D:$D,1,FALSE)=C2453,VLOOKUP(C2453,'Package 218'!$D:$F,3,FALSE)="Yes",VLOOKUP(A2453,'District Data'!$A$2:$O$321,14,FALSE)="Yes"),"Yes","No"),"No")</f>
        <v>No</v>
      </c>
      <c r="N2453" s="23" t="str">
        <f t="shared" si="126"/>
        <v>No</v>
      </c>
      <c r="O2453" s="131" t="str">
        <f t="shared" si="127"/>
        <v>No</v>
      </c>
    </row>
    <row r="2454" spans="1:15" x14ac:dyDescent="0.25">
      <c r="A2454" s="131" t="s">
        <v>2288</v>
      </c>
      <c r="B2454" s="131" t="s">
        <v>3220</v>
      </c>
      <c r="C2454" s="140">
        <v>5540</v>
      </c>
      <c r="D2454" s="131" t="s">
        <v>2781</v>
      </c>
      <c r="E2454" s="93">
        <v>0</v>
      </c>
      <c r="F2454" s="181">
        <v>0</v>
      </c>
      <c r="G2454" s="131">
        <v>0</v>
      </c>
      <c r="H2454" s="131">
        <v>17.2</v>
      </c>
      <c r="I2454" s="131">
        <v>0</v>
      </c>
      <c r="J2454" s="91">
        <f t="shared" si="125"/>
        <v>17.2</v>
      </c>
      <c r="K2454" s="118" t="str">
        <f>IFERROR(VLOOKUP(C2454,'CEDARS School FRPL'!$C$4:$H$2393,6,FALSE),"No")</f>
        <v>Yes</v>
      </c>
      <c r="L2454" s="118" t="str">
        <f>VLOOKUP(A2454,'District Data'!$A$2:$P$321,14,FALSE)</f>
        <v>Yes</v>
      </c>
      <c r="M2454" s="120" t="str">
        <f>IFERROR(IF(AND(VLOOKUP(C2454,'Package 218'!$D:$D,1,FALSE)=C2454,VLOOKUP(C2454,'Package 218'!$D:$F,3,FALSE)="Yes",VLOOKUP(A2454,'District Data'!$A$2:$O$321,14,FALSE)="Yes"),"Yes","No"),"No")</f>
        <v>Yes</v>
      </c>
      <c r="N2454" s="23" t="str">
        <f t="shared" si="126"/>
        <v>Yes</v>
      </c>
      <c r="O2454" s="131" t="str">
        <f t="shared" si="127"/>
        <v>Yes</v>
      </c>
    </row>
    <row r="2459" spans="1:15" x14ac:dyDescent="0.25">
      <c r="G2459" s="131">
        <f>3114.79-3115.7</f>
        <v>-0.90999999999985448</v>
      </c>
    </row>
  </sheetData>
  <autoFilter ref="A3:T2454" xr:uid="{00000000-0001-0000-0600-000000000000}"/>
  <conditionalFormatting sqref="C4:C2454">
    <cfRule type="duplicateValues" dxfId="13" priority="73"/>
  </conditionalFormatting>
  <conditionalFormatting sqref="K4:L2454">
    <cfRule type="containsText" dxfId="12" priority="3" operator="containsText" text="Yes">
      <formula>NOT(ISERROR(SEARCH("Yes",K4)))</formula>
    </cfRule>
    <cfRule type="containsText" dxfId="11" priority="4" operator="containsText" text="No">
      <formula>NOT(ISERROR(SEARCH("No",K4)))</formula>
    </cfRule>
  </conditionalFormatting>
  <conditionalFormatting sqref="M2:M1048576">
    <cfRule type="cellIs" dxfId="10" priority="2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39997558519241921"/>
  </sheetPr>
  <dimension ref="A1:J2377"/>
  <sheetViews>
    <sheetView workbookViewId="0">
      <pane ySplit="1" topLeftCell="A2" activePane="bottomLeft" state="frozen"/>
      <selection activeCell="G372" sqref="G372"/>
      <selection pane="bottomLeft" activeCell="G372" sqref="G372"/>
    </sheetView>
  </sheetViews>
  <sheetFormatPr defaultRowHeight="15" x14ac:dyDescent="0.25"/>
  <cols>
    <col min="1" max="1" width="38.28515625" bestFit="1" customWidth="1"/>
    <col min="2" max="2" width="8.5703125" bestFit="1" customWidth="1"/>
    <col min="3" max="3" width="53" bestFit="1" customWidth="1"/>
    <col min="4" max="4" width="15.7109375" style="128" bestFit="1" customWidth="1"/>
    <col min="5" max="5" width="4.42578125" style="128" customWidth="1"/>
    <col min="6" max="6" width="20.5703125" bestFit="1" customWidth="1"/>
    <col min="7" max="7" width="19.5703125" customWidth="1"/>
    <col min="8" max="8" width="23.85546875" customWidth="1"/>
    <col min="9" max="9" width="11.5703125" customWidth="1"/>
    <col min="10" max="10" width="12.7109375" customWidth="1"/>
  </cols>
  <sheetData>
    <row r="1" spans="1:10" ht="30" x14ac:dyDescent="0.25">
      <c r="A1" s="1" t="s">
        <v>0</v>
      </c>
      <c r="B1" s="1" t="s">
        <v>1</v>
      </c>
      <c r="C1" s="1" t="s">
        <v>2867</v>
      </c>
      <c r="D1" s="127" t="s">
        <v>2</v>
      </c>
      <c r="E1" s="127"/>
      <c r="F1" s="22" t="s">
        <v>3467</v>
      </c>
      <c r="G1" s="196">
        <f>COUNTA(F2:F1048576)</f>
        <v>1178</v>
      </c>
      <c r="H1" s="1"/>
      <c r="I1" s="1"/>
      <c r="J1" s="122" t="s">
        <v>2862</v>
      </c>
    </row>
    <row r="2" spans="1:10" x14ac:dyDescent="0.25">
      <c r="A2" t="s">
        <v>2914</v>
      </c>
      <c r="B2" t="s">
        <v>4</v>
      </c>
      <c r="C2" t="s">
        <v>8</v>
      </c>
      <c r="D2">
        <v>2834</v>
      </c>
      <c r="E2"/>
      <c r="F2" t="s">
        <v>3447</v>
      </c>
      <c r="I2" s="2"/>
      <c r="J2" s="3">
        <f>IFERROR(VLOOKUP(D2,'2023-24 School Level AAFTE'!$C:$J,8,FALSE),"new school")</f>
        <v>304.99</v>
      </c>
    </row>
    <row r="3" spans="1:10" x14ac:dyDescent="0.25">
      <c r="A3" t="s">
        <v>2914</v>
      </c>
      <c r="B3" t="s">
        <v>4</v>
      </c>
      <c r="C3" t="s">
        <v>10</v>
      </c>
      <c r="D3">
        <v>3216</v>
      </c>
      <c r="E3"/>
      <c r="F3" t="s">
        <v>3447</v>
      </c>
      <c r="I3" s="2"/>
      <c r="J3" s="3">
        <f>IFERROR(VLOOKUP(D3,'2023-24 School Level AAFTE'!$C:$J,8,FALSE),"new school")</f>
        <v>120.1</v>
      </c>
    </row>
    <row r="4" spans="1:10" x14ac:dyDescent="0.25">
      <c r="A4" t="s">
        <v>2914</v>
      </c>
      <c r="B4" t="s">
        <v>4</v>
      </c>
      <c r="C4" t="s">
        <v>2729</v>
      </c>
      <c r="D4">
        <v>5514</v>
      </c>
      <c r="E4"/>
      <c r="F4" t="s">
        <v>3447</v>
      </c>
      <c r="I4" s="2"/>
      <c r="J4" s="3">
        <f>IFERROR(VLOOKUP(D4,'2023-24 School Level AAFTE'!$C:$J,8,FALSE),"new school")</f>
        <v>76.06</v>
      </c>
    </row>
    <row r="5" spans="1:10" x14ac:dyDescent="0.25">
      <c r="A5" t="s">
        <v>2914</v>
      </c>
      <c r="B5" t="s">
        <v>4</v>
      </c>
      <c r="C5" t="s">
        <v>12</v>
      </c>
      <c r="D5">
        <v>3857</v>
      </c>
      <c r="E5"/>
      <c r="F5" t="s">
        <v>3447</v>
      </c>
      <c r="I5" s="2"/>
      <c r="J5" s="3">
        <f>IFERROR(VLOOKUP(D5,'2023-24 School Level AAFTE'!$C:$J,8,FALSE),"new school")</f>
        <v>113.86999999999999</v>
      </c>
    </row>
    <row r="6" spans="1:10" x14ac:dyDescent="0.25">
      <c r="A6" t="s">
        <v>2914</v>
      </c>
      <c r="B6" t="s">
        <v>4</v>
      </c>
      <c r="C6" t="s">
        <v>3259</v>
      </c>
      <c r="D6">
        <v>5663</v>
      </c>
      <c r="E6"/>
      <c r="F6" t="s">
        <v>3447</v>
      </c>
      <c r="I6" s="2"/>
      <c r="J6" s="3">
        <f>IFERROR(VLOOKUP(D6,'2023-24 School Level AAFTE'!$C:$J,8,FALSE),"new school")</f>
        <v>53.77</v>
      </c>
    </row>
    <row r="7" spans="1:10" x14ac:dyDescent="0.25">
      <c r="A7" t="s">
        <v>2914</v>
      </c>
      <c r="B7" t="s">
        <v>4</v>
      </c>
      <c r="C7" t="s">
        <v>11</v>
      </c>
      <c r="D7">
        <v>3476</v>
      </c>
      <c r="E7"/>
      <c r="F7" t="s">
        <v>3447</v>
      </c>
      <c r="I7" s="2"/>
      <c r="J7" s="3">
        <f>IFERROR(VLOOKUP(D7,'2023-24 School Level AAFTE'!$C:$J,8,FALSE),"new school")</f>
        <v>909.77</v>
      </c>
    </row>
    <row r="8" spans="1:10" x14ac:dyDescent="0.25">
      <c r="A8" t="s">
        <v>2914</v>
      </c>
      <c r="B8" t="s">
        <v>4</v>
      </c>
      <c r="C8" t="s">
        <v>6</v>
      </c>
      <c r="D8">
        <v>2449</v>
      </c>
      <c r="E8"/>
      <c r="F8" t="s">
        <v>3447</v>
      </c>
      <c r="I8" s="2"/>
      <c r="J8" s="3">
        <f>IFERROR(VLOOKUP(D8,'2023-24 School Level AAFTE'!$C:$J,8,FALSE),"new school")</f>
        <v>298.83999999999997</v>
      </c>
    </row>
    <row r="9" spans="1:10" x14ac:dyDescent="0.25">
      <c r="A9" t="s">
        <v>2914</v>
      </c>
      <c r="B9" t="s">
        <v>4</v>
      </c>
      <c r="C9" t="s">
        <v>5</v>
      </c>
      <c r="D9">
        <v>2305</v>
      </c>
      <c r="E9"/>
      <c r="F9" t="s">
        <v>3447</v>
      </c>
      <c r="I9" s="2"/>
      <c r="J9" s="3">
        <f>IFERROR(VLOOKUP(D9,'2023-24 School Level AAFTE'!$C:$J,8,FALSE),"new school")</f>
        <v>666.54</v>
      </c>
    </row>
    <row r="10" spans="1:10" x14ac:dyDescent="0.25">
      <c r="A10" t="s">
        <v>2914</v>
      </c>
      <c r="B10" t="s">
        <v>4</v>
      </c>
      <c r="C10" t="s">
        <v>7</v>
      </c>
      <c r="D10">
        <v>2763</v>
      </c>
      <c r="E10"/>
      <c r="F10" t="s">
        <v>3447</v>
      </c>
      <c r="I10" s="2"/>
      <c r="J10" s="3">
        <f>IFERROR(VLOOKUP(D10,'2023-24 School Level AAFTE'!$C:$J,8,FALSE),"new school")</f>
        <v>255.04</v>
      </c>
    </row>
    <row r="11" spans="1:10" x14ac:dyDescent="0.25">
      <c r="A11" t="s">
        <v>2914</v>
      </c>
      <c r="B11" t="s">
        <v>4</v>
      </c>
      <c r="C11" t="s">
        <v>9</v>
      </c>
      <c r="D11">
        <v>2971</v>
      </c>
      <c r="E11"/>
      <c r="F11" t="s">
        <v>3447</v>
      </c>
      <c r="I11" s="2"/>
      <c r="J11" s="3">
        <f>IFERROR(VLOOKUP(D11,'2023-24 School Level AAFTE'!$C:$J,8,FALSE),"new school")</f>
        <v>292.36</v>
      </c>
    </row>
    <row r="12" spans="1:10" x14ac:dyDescent="0.25">
      <c r="A12" t="s">
        <v>2914</v>
      </c>
      <c r="B12" t="s">
        <v>4</v>
      </c>
      <c r="C12" t="s">
        <v>2433</v>
      </c>
      <c r="D12">
        <v>5208</v>
      </c>
      <c r="E12"/>
      <c r="I12" s="2"/>
      <c r="J12" s="3">
        <f>IFERROR(VLOOKUP(D12,'2023-24 School Level AAFTE'!$C:$J,8,FALSE),"new school")</f>
        <v>57.180000000000007</v>
      </c>
    </row>
    <row r="13" spans="1:10" x14ac:dyDescent="0.25">
      <c r="A13" t="s">
        <v>2915</v>
      </c>
      <c r="B13" t="s">
        <v>14</v>
      </c>
      <c r="C13" t="s">
        <v>15</v>
      </c>
      <c r="D13">
        <v>2227</v>
      </c>
      <c r="E13"/>
      <c r="I13" s="2"/>
      <c r="J13" s="3">
        <f>IFERROR(VLOOKUP(D13,'2023-24 School Level AAFTE'!$C:$J,8,FALSE),"new school")</f>
        <v>249.09</v>
      </c>
    </row>
    <row r="14" spans="1:10" x14ac:dyDescent="0.25">
      <c r="A14" t="s">
        <v>2915</v>
      </c>
      <c r="B14" t="s">
        <v>14</v>
      </c>
      <c r="C14" t="s">
        <v>16</v>
      </c>
      <c r="D14">
        <v>2441</v>
      </c>
      <c r="E14"/>
      <c r="I14" s="2"/>
      <c r="J14" s="3">
        <f>IFERROR(VLOOKUP(D14,'2023-24 School Level AAFTE'!$C:$J,8,FALSE),"new school")</f>
        <v>377.45</v>
      </c>
    </row>
    <row r="15" spans="1:10" x14ac:dyDescent="0.25">
      <c r="A15" t="s">
        <v>2916</v>
      </c>
      <c r="B15" t="s">
        <v>18</v>
      </c>
      <c r="C15" t="s">
        <v>19</v>
      </c>
      <c r="D15">
        <v>2860</v>
      </c>
      <c r="E15"/>
      <c r="I15" s="2"/>
      <c r="J15" s="3">
        <f>IFERROR(VLOOKUP(D15,'2023-24 School Level AAFTE'!$C:$J,8,FALSE),"new school")</f>
        <v>102.34</v>
      </c>
    </row>
    <row r="16" spans="1:10" x14ac:dyDescent="0.25">
      <c r="A16" t="s">
        <v>2917</v>
      </c>
      <c r="B16" t="s">
        <v>21</v>
      </c>
      <c r="C16" t="s">
        <v>22</v>
      </c>
      <c r="D16">
        <v>2467</v>
      </c>
      <c r="E16"/>
      <c r="I16" s="2"/>
      <c r="J16" s="3">
        <f>IFERROR(VLOOKUP(D16,'2023-24 School Level AAFTE'!$C:$J,8,FALSE),"new school")</f>
        <v>726.76</v>
      </c>
    </row>
    <row r="17" spans="1:10" x14ac:dyDescent="0.25">
      <c r="A17" t="s">
        <v>2917</v>
      </c>
      <c r="B17" t="s">
        <v>21</v>
      </c>
      <c r="C17" t="s">
        <v>23</v>
      </c>
      <c r="D17">
        <v>2707</v>
      </c>
      <c r="E17"/>
      <c r="I17" s="2"/>
      <c r="J17" s="3">
        <f>IFERROR(VLOOKUP(D17,'2023-24 School Level AAFTE'!$C:$J,8,FALSE),"new school")</f>
        <v>588.32000000000005</v>
      </c>
    </row>
    <row r="18" spans="1:10" x14ac:dyDescent="0.25">
      <c r="A18" t="s">
        <v>2917</v>
      </c>
      <c r="B18" t="s">
        <v>21</v>
      </c>
      <c r="C18" t="s">
        <v>27</v>
      </c>
      <c r="D18">
        <v>5176</v>
      </c>
      <c r="E18"/>
      <c r="F18" t="s">
        <v>3447</v>
      </c>
      <c r="I18" s="2"/>
      <c r="J18" s="3">
        <f>IFERROR(VLOOKUP(D18,'2023-24 School Level AAFTE'!$C:$J,8,FALSE),"new school")</f>
        <v>54.449999999999996</v>
      </c>
    </row>
    <row r="19" spans="1:10" x14ac:dyDescent="0.25">
      <c r="A19" t="s">
        <v>2917</v>
      </c>
      <c r="B19" t="s">
        <v>21</v>
      </c>
      <c r="C19" t="s">
        <v>25</v>
      </c>
      <c r="D19">
        <v>3182</v>
      </c>
      <c r="E19"/>
      <c r="I19" s="2"/>
      <c r="J19" s="3">
        <f>IFERROR(VLOOKUP(D19,'2023-24 School Level AAFTE'!$C:$J,8,FALSE),"new school")</f>
        <v>358.4</v>
      </c>
    </row>
    <row r="20" spans="1:10" x14ac:dyDescent="0.25">
      <c r="A20" t="s">
        <v>2917</v>
      </c>
      <c r="B20" t="s">
        <v>21</v>
      </c>
      <c r="C20" t="s">
        <v>26</v>
      </c>
      <c r="D20">
        <v>3252</v>
      </c>
      <c r="E20"/>
      <c r="I20" s="2"/>
      <c r="J20" s="3">
        <f>IFERROR(VLOOKUP(D20,'2023-24 School Level AAFTE'!$C:$J,8,FALSE),"new school")</f>
        <v>459.53</v>
      </c>
    </row>
    <row r="21" spans="1:10" x14ac:dyDescent="0.25">
      <c r="A21" t="s">
        <v>2917</v>
      </c>
      <c r="B21" t="s">
        <v>21</v>
      </c>
      <c r="C21" t="s">
        <v>24</v>
      </c>
      <c r="D21">
        <v>3057</v>
      </c>
      <c r="E21"/>
      <c r="I21" s="2"/>
      <c r="J21" s="3">
        <f>IFERROR(VLOOKUP(D21,'2023-24 School Level AAFTE'!$C:$J,8,FALSE),"new school")</f>
        <v>352.1</v>
      </c>
    </row>
    <row r="22" spans="1:10" x14ac:dyDescent="0.25">
      <c r="A22" t="s">
        <v>2917</v>
      </c>
      <c r="B22" t="s">
        <v>21</v>
      </c>
      <c r="C22" t="s">
        <v>2730</v>
      </c>
      <c r="D22">
        <v>5588</v>
      </c>
      <c r="E22"/>
      <c r="I22" s="2"/>
      <c r="J22" s="3">
        <f>IFERROR(VLOOKUP(D22,'2023-24 School Level AAFTE'!$C:$J,8,FALSE),"new school")</f>
        <v>2.8</v>
      </c>
    </row>
    <row r="23" spans="1:10" x14ac:dyDescent="0.25">
      <c r="A23" t="s">
        <v>2917</v>
      </c>
      <c r="B23" t="s">
        <v>21</v>
      </c>
      <c r="C23" t="s">
        <v>2788</v>
      </c>
      <c r="D23">
        <v>3404</v>
      </c>
      <c r="E23"/>
      <c r="I23" s="2"/>
      <c r="J23" s="3">
        <f>IFERROR(VLOOKUP(D23,'2023-24 School Level AAFTE'!$C:$J,8,FALSE),"new school")</f>
        <v>0</v>
      </c>
    </row>
    <row r="24" spans="1:10" x14ac:dyDescent="0.25">
      <c r="A24" t="s">
        <v>2064</v>
      </c>
      <c r="B24" t="s">
        <v>29</v>
      </c>
      <c r="C24" t="s">
        <v>30</v>
      </c>
      <c r="D24">
        <v>2523</v>
      </c>
      <c r="E24"/>
      <c r="I24" s="2"/>
      <c r="J24" s="3">
        <f>IFERROR(VLOOKUP(D24,'2023-24 School Level AAFTE'!$C:$J,8,FALSE),"new school")</f>
        <v>1551.4199999999998</v>
      </c>
    </row>
    <row r="25" spans="1:10" x14ac:dyDescent="0.25">
      <c r="A25" t="s">
        <v>2064</v>
      </c>
      <c r="B25" t="s">
        <v>29</v>
      </c>
      <c r="C25" t="s">
        <v>38</v>
      </c>
      <c r="D25">
        <v>5495</v>
      </c>
      <c r="E25"/>
      <c r="F25" t="s">
        <v>3447</v>
      </c>
      <c r="I25" s="2"/>
      <c r="J25" s="3">
        <f>IFERROR(VLOOKUP(D25,'2023-24 School Level AAFTE'!$C:$J,8,FALSE),"new school")</f>
        <v>61.8</v>
      </c>
    </row>
    <row r="26" spans="1:10" x14ac:dyDescent="0.25">
      <c r="A26" t="s">
        <v>2064</v>
      </c>
      <c r="B26" t="s">
        <v>29</v>
      </c>
      <c r="C26" t="s">
        <v>34</v>
      </c>
      <c r="D26">
        <v>4327</v>
      </c>
      <c r="E26"/>
      <c r="I26" s="2"/>
      <c r="J26" s="3">
        <f>IFERROR(VLOOKUP(D26,'2023-24 School Level AAFTE'!$C:$J,8,FALSE),"new school")</f>
        <v>672.89</v>
      </c>
    </row>
    <row r="27" spans="1:10" x14ac:dyDescent="0.25">
      <c r="A27" t="s">
        <v>2064</v>
      </c>
      <c r="B27" t="s">
        <v>29</v>
      </c>
      <c r="C27" t="s">
        <v>37</v>
      </c>
      <c r="D27">
        <v>5010</v>
      </c>
      <c r="E27"/>
      <c r="I27" s="2"/>
      <c r="J27" s="3">
        <f>IFERROR(VLOOKUP(D27,'2023-24 School Level AAFTE'!$C:$J,8,FALSE),"new school")</f>
        <v>571.78</v>
      </c>
    </row>
    <row r="28" spans="1:10" x14ac:dyDescent="0.25">
      <c r="A28" t="s">
        <v>2064</v>
      </c>
      <c r="B28" t="s">
        <v>29</v>
      </c>
      <c r="C28" t="s">
        <v>35</v>
      </c>
      <c r="D28">
        <v>4436</v>
      </c>
      <c r="E28"/>
      <c r="I28" s="2"/>
      <c r="J28" s="3">
        <f>IFERROR(VLOOKUP(D28,'2023-24 School Level AAFTE'!$C:$J,8,FALSE),"new school")</f>
        <v>605.9</v>
      </c>
    </row>
    <row r="29" spans="1:10" x14ac:dyDescent="0.25">
      <c r="A29" t="s">
        <v>2064</v>
      </c>
      <c r="B29" t="s">
        <v>29</v>
      </c>
      <c r="C29" t="s">
        <v>36</v>
      </c>
      <c r="D29">
        <v>4573</v>
      </c>
      <c r="E29"/>
      <c r="I29" s="2"/>
      <c r="J29" s="3">
        <f>IFERROR(VLOOKUP(D29,'2023-24 School Level AAFTE'!$C:$J,8,FALSE),"new school")</f>
        <v>505.6</v>
      </c>
    </row>
    <row r="30" spans="1:10" x14ac:dyDescent="0.25">
      <c r="A30" t="s">
        <v>2064</v>
      </c>
      <c r="B30" t="s">
        <v>29</v>
      </c>
      <c r="C30" t="s">
        <v>31</v>
      </c>
      <c r="D30">
        <v>3124</v>
      </c>
      <c r="E30"/>
      <c r="I30" s="2"/>
      <c r="J30" s="3">
        <f>IFERROR(VLOOKUP(D30,'2023-24 School Level AAFTE'!$C:$J,8,FALSE),"new school")</f>
        <v>627.21</v>
      </c>
    </row>
    <row r="31" spans="1:10" x14ac:dyDescent="0.25">
      <c r="A31" t="s">
        <v>2064</v>
      </c>
      <c r="B31" t="s">
        <v>29</v>
      </c>
      <c r="C31" t="s">
        <v>32</v>
      </c>
      <c r="D31">
        <v>4154</v>
      </c>
      <c r="E31"/>
      <c r="I31" s="2"/>
      <c r="J31" s="3">
        <f>IFERROR(VLOOKUP(D31,'2023-24 School Level AAFTE'!$C:$J,8,FALSE),"new school")</f>
        <v>535.05999999999995</v>
      </c>
    </row>
    <row r="32" spans="1:10" x14ac:dyDescent="0.25">
      <c r="A32" t="s">
        <v>2064</v>
      </c>
      <c r="B32" t="s">
        <v>29</v>
      </c>
      <c r="C32" t="s">
        <v>2789</v>
      </c>
      <c r="D32">
        <v>1714</v>
      </c>
      <c r="E32"/>
      <c r="I32" s="2"/>
      <c r="J32" s="3">
        <f>IFERROR(VLOOKUP(D32,'2023-24 School Level AAFTE'!$C:$J,8,FALSE),"new school")</f>
        <v>233.23</v>
      </c>
    </row>
    <row r="33" spans="1:10" x14ac:dyDescent="0.25">
      <c r="A33" t="s">
        <v>2064</v>
      </c>
      <c r="B33" t="s">
        <v>29</v>
      </c>
      <c r="C33" t="s">
        <v>33</v>
      </c>
      <c r="D33">
        <v>4287</v>
      </c>
      <c r="E33"/>
      <c r="I33" s="2"/>
      <c r="J33" s="3">
        <f>IFERROR(VLOOKUP(D33,'2023-24 School Level AAFTE'!$C:$J,8,FALSE),"new school")</f>
        <v>105.21</v>
      </c>
    </row>
    <row r="34" spans="1:10" x14ac:dyDescent="0.25">
      <c r="A34" t="s">
        <v>2918</v>
      </c>
      <c r="B34" t="s">
        <v>40</v>
      </c>
      <c r="C34" t="s">
        <v>42</v>
      </c>
      <c r="D34">
        <v>2507</v>
      </c>
      <c r="E34"/>
      <c r="I34" s="2"/>
      <c r="J34" s="3">
        <f>IFERROR(VLOOKUP(D34,'2023-24 School Level AAFTE'!$C:$J,8,FALSE),"new school")</f>
        <v>317.48</v>
      </c>
    </row>
    <row r="35" spans="1:10" x14ac:dyDescent="0.25">
      <c r="A35" t="s">
        <v>2918</v>
      </c>
      <c r="B35" t="s">
        <v>40</v>
      </c>
      <c r="C35" t="s">
        <v>41</v>
      </c>
      <c r="D35">
        <v>2434</v>
      </c>
      <c r="E35"/>
      <c r="I35" s="2"/>
      <c r="J35" s="3">
        <f>IFERROR(VLOOKUP(D35,'2023-24 School Level AAFTE'!$C:$J,8,FALSE),"new school")</f>
        <v>299.37</v>
      </c>
    </row>
    <row r="36" spans="1:10" x14ac:dyDescent="0.25">
      <c r="A36" t="s">
        <v>2919</v>
      </c>
      <c r="B36" t="s">
        <v>44</v>
      </c>
      <c r="C36" t="s">
        <v>57</v>
      </c>
      <c r="D36">
        <v>3825</v>
      </c>
      <c r="E36"/>
      <c r="F36" t="s">
        <v>3447</v>
      </c>
      <c r="I36" s="2"/>
      <c r="J36" s="3">
        <f>IFERROR(VLOOKUP(D36,'2023-24 School Level AAFTE'!$C:$J,8,FALSE),"new school")</f>
        <v>556.6</v>
      </c>
    </row>
    <row r="37" spans="1:10" x14ac:dyDescent="0.25">
      <c r="A37" t="s">
        <v>2919</v>
      </c>
      <c r="B37" t="s">
        <v>44</v>
      </c>
      <c r="C37" t="s">
        <v>67</v>
      </c>
      <c r="D37">
        <v>5082</v>
      </c>
      <c r="E37"/>
      <c r="F37" t="s">
        <v>3447</v>
      </c>
      <c r="I37" s="2"/>
      <c r="J37" s="3">
        <f>IFERROR(VLOOKUP(D37,'2023-24 School Level AAFTE'!$C:$J,8,FALSE),"new school")</f>
        <v>334.8</v>
      </c>
    </row>
    <row r="38" spans="1:10" x14ac:dyDescent="0.25">
      <c r="A38" t="s">
        <v>2919</v>
      </c>
      <c r="B38" t="s">
        <v>44</v>
      </c>
      <c r="C38" t="s">
        <v>65</v>
      </c>
      <c r="D38">
        <v>5037</v>
      </c>
      <c r="E38"/>
      <c r="F38" t="s">
        <v>3447</v>
      </c>
      <c r="I38" s="2"/>
      <c r="J38" s="3">
        <f>IFERROR(VLOOKUP(D38,'2023-24 School Level AAFTE'!$C:$J,8,FALSE),"new school")</f>
        <v>1604.16</v>
      </c>
    </row>
    <row r="39" spans="1:10" x14ac:dyDescent="0.25">
      <c r="A39" t="s">
        <v>2919</v>
      </c>
      <c r="B39" t="s">
        <v>44</v>
      </c>
      <c r="C39" t="s">
        <v>2790</v>
      </c>
      <c r="D39">
        <v>5522</v>
      </c>
      <c r="E39"/>
      <c r="F39" t="s">
        <v>3447</v>
      </c>
      <c r="I39" s="2"/>
      <c r="J39" s="3">
        <f>IFERROR(VLOOKUP(D39,'2023-24 School Level AAFTE'!$C:$J,8,FALSE),"new school")</f>
        <v>90.21</v>
      </c>
    </row>
    <row r="40" spans="1:10" x14ac:dyDescent="0.25">
      <c r="A40" t="s">
        <v>2919</v>
      </c>
      <c r="B40" t="s">
        <v>44</v>
      </c>
      <c r="C40" t="s">
        <v>63</v>
      </c>
      <c r="D40">
        <v>4474</v>
      </c>
      <c r="E40"/>
      <c r="I40" s="2"/>
      <c r="J40" s="3">
        <f>IFERROR(VLOOKUP(D40,'2023-24 School Level AAFTE'!$C:$J,8,FALSE),"new school")</f>
        <v>1848.5</v>
      </c>
    </row>
    <row r="41" spans="1:10" x14ac:dyDescent="0.25">
      <c r="A41" t="s">
        <v>2919</v>
      </c>
      <c r="B41" t="s">
        <v>44</v>
      </c>
      <c r="C41" t="s">
        <v>49</v>
      </c>
      <c r="D41">
        <v>2795</v>
      </c>
      <c r="E41"/>
      <c r="F41" t="s">
        <v>3447</v>
      </c>
      <c r="I41" s="2"/>
      <c r="J41" s="3">
        <f>IFERROR(VLOOKUP(D41,'2023-24 School Level AAFTE'!$C:$J,8,FALSE),"new school")</f>
        <v>1892.8</v>
      </c>
    </row>
    <row r="42" spans="1:10" x14ac:dyDescent="0.25">
      <c r="A42" t="s">
        <v>2919</v>
      </c>
      <c r="B42" t="s">
        <v>44</v>
      </c>
      <c r="C42" t="s">
        <v>2791</v>
      </c>
      <c r="D42">
        <v>5610</v>
      </c>
      <c r="E42"/>
      <c r="I42" s="2"/>
      <c r="J42" s="3">
        <f>IFERROR(VLOOKUP(D42,'2023-24 School Level AAFTE'!$C:$J,8,FALSE),"new school")</f>
        <v>411.8</v>
      </c>
    </row>
    <row r="43" spans="1:10" x14ac:dyDescent="0.25">
      <c r="A43" t="s">
        <v>2919</v>
      </c>
      <c r="B43" t="s">
        <v>44</v>
      </c>
      <c r="C43" t="s">
        <v>46</v>
      </c>
      <c r="D43">
        <v>2394</v>
      </c>
      <c r="E43"/>
      <c r="F43" t="s">
        <v>3447</v>
      </c>
      <c r="I43" s="2"/>
      <c r="J43" s="3">
        <f>IFERROR(VLOOKUP(D43,'2023-24 School Level AAFTE'!$C:$J,8,FALSE),"new school")</f>
        <v>868.95</v>
      </c>
    </row>
    <row r="44" spans="1:10" x14ac:dyDescent="0.25">
      <c r="A44" t="s">
        <v>2919</v>
      </c>
      <c r="B44" t="s">
        <v>44</v>
      </c>
      <c r="C44" t="s">
        <v>53</v>
      </c>
      <c r="D44">
        <v>3439</v>
      </c>
      <c r="E44"/>
      <c r="F44" t="s">
        <v>3447</v>
      </c>
      <c r="I44" s="2"/>
      <c r="J44" s="3">
        <f>IFERROR(VLOOKUP(D44,'2023-24 School Level AAFTE'!$C:$J,8,FALSE),"new school")</f>
        <v>589.99</v>
      </c>
    </row>
    <row r="45" spans="1:10" x14ac:dyDescent="0.25">
      <c r="A45" t="s">
        <v>2919</v>
      </c>
      <c r="B45" t="s">
        <v>44</v>
      </c>
      <c r="C45" t="s">
        <v>50</v>
      </c>
      <c r="D45">
        <v>2932</v>
      </c>
      <c r="E45"/>
      <c r="F45" t="s">
        <v>3447</v>
      </c>
      <c r="I45" s="2"/>
      <c r="J45" s="3">
        <f>IFERROR(VLOOKUP(D45,'2023-24 School Level AAFTE'!$C:$J,8,FALSE),"new school")</f>
        <v>602.14</v>
      </c>
    </row>
    <row r="46" spans="1:10" x14ac:dyDescent="0.25">
      <c r="A46" t="s">
        <v>2919</v>
      </c>
      <c r="B46" t="s">
        <v>44</v>
      </c>
      <c r="C46" t="s">
        <v>56</v>
      </c>
      <c r="D46">
        <v>3745</v>
      </c>
      <c r="E46"/>
      <c r="I46" s="2"/>
      <c r="J46" s="3">
        <f>IFERROR(VLOOKUP(D46,'2023-24 School Level AAFTE'!$C:$J,8,FALSE),"new school")</f>
        <v>422.9</v>
      </c>
    </row>
    <row r="47" spans="1:10" x14ac:dyDescent="0.25">
      <c r="A47" t="s">
        <v>2919</v>
      </c>
      <c r="B47" t="s">
        <v>44</v>
      </c>
      <c r="C47" t="s">
        <v>55</v>
      </c>
      <c r="D47">
        <v>3669</v>
      </c>
      <c r="E47"/>
      <c r="F47" t="s">
        <v>3447</v>
      </c>
      <c r="I47" s="2"/>
      <c r="J47" s="3">
        <f>IFERROR(VLOOKUP(D47,'2023-24 School Level AAFTE'!$C:$J,8,FALSE),"new school")</f>
        <v>385</v>
      </c>
    </row>
    <row r="48" spans="1:10" x14ac:dyDescent="0.25">
      <c r="A48" t="s">
        <v>2919</v>
      </c>
      <c r="B48" t="s">
        <v>44</v>
      </c>
      <c r="C48" t="s">
        <v>59</v>
      </c>
      <c r="D48">
        <v>4347</v>
      </c>
      <c r="E48"/>
      <c r="I48" s="2"/>
      <c r="J48" s="3">
        <f>IFERROR(VLOOKUP(D48,'2023-24 School Level AAFTE'!$C:$J,8,FALSE),"new school")</f>
        <v>509.26</v>
      </c>
    </row>
    <row r="49" spans="1:10" x14ac:dyDescent="0.25">
      <c r="A49" t="s">
        <v>2919</v>
      </c>
      <c r="B49" t="s">
        <v>44</v>
      </c>
      <c r="C49" t="s">
        <v>61</v>
      </c>
      <c r="D49">
        <v>4417</v>
      </c>
      <c r="E49"/>
      <c r="F49" t="s">
        <v>3447</v>
      </c>
      <c r="I49" s="2"/>
      <c r="J49" s="3">
        <f>IFERROR(VLOOKUP(D49,'2023-24 School Level AAFTE'!$C:$J,8,FALSE),"new school")</f>
        <v>444.5</v>
      </c>
    </row>
    <row r="50" spans="1:10" x14ac:dyDescent="0.25">
      <c r="A50" t="s">
        <v>2919</v>
      </c>
      <c r="B50" t="s">
        <v>44</v>
      </c>
      <c r="C50" t="s">
        <v>58</v>
      </c>
      <c r="D50">
        <v>4120</v>
      </c>
      <c r="E50"/>
      <c r="I50" s="2"/>
      <c r="J50" s="3">
        <f>IFERROR(VLOOKUP(D50,'2023-24 School Level AAFTE'!$C:$J,8,FALSE),"new school")</f>
        <v>419.3</v>
      </c>
    </row>
    <row r="51" spans="1:10" x14ac:dyDescent="0.25">
      <c r="A51" t="s">
        <v>2919</v>
      </c>
      <c r="B51" t="s">
        <v>44</v>
      </c>
      <c r="C51" t="s">
        <v>66</v>
      </c>
      <c r="D51">
        <v>5051</v>
      </c>
      <c r="E51"/>
      <c r="I51" s="2"/>
      <c r="J51" s="3">
        <f>IFERROR(VLOOKUP(D51,'2023-24 School Level AAFTE'!$C:$J,8,FALSE),"new school")</f>
        <v>523.79999999999995</v>
      </c>
    </row>
    <row r="52" spans="1:10" x14ac:dyDescent="0.25">
      <c r="A52" t="s">
        <v>2919</v>
      </c>
      <c r="B52" t="s">
        <v>44</v>
      </c>
      <c r="C52" t="s">
        <v>54</v>
      </c>
      <c r="D52">
        <v>3525</v>
      </c>
      <c r="E52"/>
      <c r="F52" t="s">
        <v>3447</v>
      </c>
      <c r="I52" s="2"/>
      <c r="J52" s="3">
        <f>IFERROR(VLOOKUP(D52,'2023-24 School Level AAFTE'!$C:$J,8,FALSE),"new school")</f>
        <v>555.30000000000007</v>
      </c>
    </row>
    <row r="53" spans="1:10" x14ac:dyDescent="0.25">
      <c r="A53" t="s">
        <v>2919</v>
      </c>
      <c r="B53" t="s">
        <v>44</v>
      </c>
      <c r="C53" t="s">
        <v>62</v>
      </c>
      <c r="D53">
        <v>4462</v>
      </c>
      <c r="E53"/>
      <c r="F53" t="s">
        <v>3447</v>
      </c>
      <c r="I53" s="2"/>
      <c r="J53" s="3">
        <f>IFERROR(VLOOKUP(D53,'2023-24 School Level AAFTE'!$C:$J,8,FALSE),"new school")</f>
        <v>921.56</v>
      </c>
    </row>
    <row r="54" spans="1:10" x14ac:dyDescent="0.25">
      <c r="A54" t="s">
        <v>2919</v>
      </c>
      <c r="B54" t="s">
        <v>44</v>
      </c>
      <c r="C54" t="s">
        <v>51</v>
      </c>
      <c r="D54">
        <v>3169</v>
      </c>
      <c r="E54"/>
      <c r="F54" t="s">
        <v>3447</v>
      </c>
      <c r="I54" s="2"/>
      <c r="J54" s="3">
        <f>IFERROR(VLOOKUP(D54,'2023-24 School Level AAFTE'!$C:$J,8,FALSE),"new school")</f>
        <v>946.69</v>
      </c>
    </row>
    <row r="55" spans="1:10" x14ac:dyDescent="0.25">
      <c r="A55" t="s">
        <v>2919</v>
      </c>
      <c r="B55" t="s">
        <v>44</v>
      </c>
      <c r="C55" t="s">
        <v>52</v>
      </c>
      <c r="D55">
        <v>3227</v>
      </c>
      <c r="E55"/>
      <c r="F55" t="s">
        <v>3447</v>
      </c>
      <c r="I55" s="2"/>
      <c r="J55" s="3">
        <f>IFERROR(VLOOKUP(D55,'2023-24 School Level AAFTE'!$C:$J,8,FALSE),"new school")</f>
        <v>597.47</v>
      </c>
    </row>
    <row r="56" spans="1:10" x14ac:dyDescent="0.25">
      <c r="A56" t="s">
        <v>2919</v>
      </c>
      <c r="B56" t="s">
        <v>44</v>
      </c>
      <c r="C56" t="s">
        <v>60</v>
      </c>
      <c r="D56">
        <v>4385</v>
      </c>
      <c r="E56"/>
      <c r="F56" t="s">
        <v>3447</v>
      </c>
      <c r="I56" s="2"/>
      <c r="J56" s="3">
        <f>IFERROR(VLOOKUP(D56,'2023-24 School Level AAFTE'!$C:$J,8,FALSE),"new school")</f>
        <v>930.88</v>
      </c>
    </row>
    <row r="57" spans="1:10" x14ac:dyDescent="0.25">
      <c r="A57" t="s">
        <v>2919</v>
      </c>
      <c r="B57" t="s">
        <v>44</v>
      </c>
      <c r="C57" t="s">
        <v>64</v>
      </c>
      <c r="D57">
        <v>1915</v>
      </c>
      <c r="E57"/>
      <c r="I57" s="2"/>
      <c r="J57" s="3">
        <f>IFERROR(VLOOKUP(D57,'2023-24 School Level AAFTE'!$C:$J,8,FALSE),"new school")</f>
        <v>0</v>
      </c>
    </row>
    <row r="58" spans="1:10" x14ac:dyDescent="0.25">
      <c r="A58" t="s">
        <v>2919</v>
      </c>
      <c r="B58" t="s">
        <v>44</v>
      </c>
      <c r="C58" t="s">
        <v>47</v>
      </c>
      <c r="D58">
        <v>2659</v>
      </c>
      <c r="E58"/>
      <c r="F58" t="s">
        <v>3447</v>
      </c>
      <c r="I58" s="2"/>
      <c r="J58" s="3">
        <f>IFERROR(VLOOKUP(D58,'2023-24 School Level AAFTE'!$C:$J,8,FALSE),"new school")</f>
        <v>502.85</v>
      </c>
    </row>
    <row r="59" spans="1:10" x14ac:dyDescent="0.25">
      <c r="A59" t="s">
        <v>2919</v>
      </c>
      <c r="B59" t="s">
        <v>44</v>
      </c>
      <c r="C59" t="s">
        <v>45</v>
      </c>
      <c r="D59">
        <v>2326</v>
      </c>
      <c r="E59"/>
      <c r="F59" t="s">
        <v>3447</v>
      </c>
      <c r="I59" s="2"/>
      <c r="J59" s="3">
        <f>IFERROR(VLOOKUP(D59,'2023-24 School Level AAFTE'!$C:$J,8,FALSE),"new school")</f>
        <v>472.8</v>
      </c>
    </row>
    <row r="60" spans="1:10" x14ac:dyDescent="0.25">
      <c r="A60" t="s">
        <v>2919</v>
      </c>
      <c r="B60" t="s">
        <v>44</v>
      </c>
      <c r="C60" t="s">
        <v>48</v>
      </c>
      <c r="D60">
        <v>5733</v>
      </c>
      <c r="E60"/>
      <c r="F60" t="s">
        <v>3447</v>
      </c>
      <c r="I60" s="2"/>
      <c r="J60" s="3">
        <f>IFERROR(VLOOKUP(D60,'2023-24 School Level AAFTE'!$C:$J,8,FALSE),"new school")</f>
        <v>454.46000000000004</v>
      </c>
    </row>
    <row r="61" spans="1:10" x14ac:dyDescent="0.25">
      <c r="A61" t="s">
        <v>2919</v>
      </c>
      <c r="B61" t="s">
        <v>44</v>
      </c>
      <c r="C61" t="s">
        <v>3260</v>
      </c>
      <c r="D61">
        <v>5717</v>
      </c>
      <c r="E61"/>
      <c r="I61" s="2"/>
      <c r="J61" s="3">
        <f>IFERROR(VLOOKUP(D61,'2023-24 School Level AAFTE'!$C:$J,8,FALSE),"new school")</f>
        <v>568.87</v>
      </c>
    </row>
    <row r="62" spans="1:10" x14ac:dyDescent="0.25">
      <c r="A62" t="s">
        <v>2920</v>
      </c>
      <c r="B62" t="s">
        <v>69</v>
      </c>
      <c r="C62" t="s">
        <v>72</v>
      </c>
      <c r="D62">
        <v>2395</v>
      </c>
      <c r="E62"/>
      <c r="I62" s="2"/>
      <c r="J62" s="3">
        <f>IFERROR(VLOOKUP(D62,'2023-24 School Level AAFTE'!$C:$J,8,FALSE),"new school")</f>
        <v>1160.0700000000002</v>
      </c>
    </row>
    <row r="63" spans="1:10" x14ac:dyDescent="0.25">
      <c r="A63" t="s">
        <v>2920</v>
      </c>
      <c r="B63" t="s">
        <v>69</v>
      </c>
      <c r="C63" t="s">
        <v>79</v>
      </c>
      <c r="D63">
        <v>1939</v>
      </c>
      <c r="E63"/>
      <c r="I63" s="2"/>
      <c r="J63" s="3">
        <f>IFERROR(VLOOKUP(D63,'2023-24 School Level AAFTE'!$C:$J,8,FALSE),"new school")</f>
        <v>6.86</v>
      </c>
    </row>
    <row r="64" spans="1:10" x14ac:dyDescent="0.25">
      <c r="A64" t="s">
        <v>2920</v>
      </c>
      <c r="B64" t="s">
        <v>69</v>
      </c>
      <c r="C64" t="s">
        <v>74</v>
      </c>
      <c r="D64">
        <v>3552</v>
      </c>
      <c r="E64"/>
      <c r="I64" s="2"/>
      <c r="J64" s="3">
        <f>IFERROR(VLOOKUP(D64,'2023-24 School Level AAFTE'!$C:$J,8,FALSE),"new school")</f>
        <v>350.24</v>
      </c>
    </row>
    <row r="65" spans="1:10" x14ac:dyDescent="0.25">
      <c r="A65" t="s">
        <v>2920</v>
      </c>
      <c r="B65" t="s">
        <v>69</v>
      </c>
      <c r="C65" t="s">
        <v>73</v>
      </c>
      <c r="D65">
        <v>3043</v>
      </c>
      <c r="E65"/>
      <c r="I65" s="2"/>
      <c r="J65" s="3">
        <f>IFERROR(VLOOKUP(D65,'2023-24 School Level AAFTE'!$C:$J,8,FALSE),"new school")</f>
        <v>321.39999999999998</v>
      </c>
    </row>
    <row r="66" spans="1:10" x14ac:dyDescent="0.25">
      <c r="A66" t="s">
        <v>2920</v>
      </c>
      <c r="B66" t="s">
        <v>69</v>
      </c>
      <c r="C66" t="s">
        <v>78</v>
      </c>
      <c r="D66">
        <v>1935</v>
      </c>
      <c r="E66"/>
      <c r="I66" s="2"/>
      <c r="J66" s="3">
        <f>IFERROR(VLOOKUP(D66,'2023-24 School Level AAFTE'!$C:$J,8,FALSE),"new school")</f>
        <v>70.349999999999994</v>
      </c>
    </row>
    <row r="67" spans="1:10" x14ac:dyDescent="0.25">
      <c r="A67" t="s">
        <v>2920</v>
      </c>
      <c r="B67" t="s">
        <v>69</v>
      </c>
      <c r="C67" t="s">
        <v>71</v>
      </c>
      <c r="D67">
        <v>1841</v>
      </c>
      <c r="E67"/>
      <c r="I67" s="2"/>
      <c r="J67" s="3">
        <f>IFERROR(VLOOKUP(D67,'2023-24 School Level AAFTE'!$C:$J,8,FALSE),"new school")</f>
        <v>49.18</v>
      </c>
    </row>
    <row r="68" spans="1:10" x14ac:dyDescent="0.25">
      <c r="A68" t="s">
        <v>2920</v>
      </c>
      <c r="B68" t="s">
        <v>69</v>
      </c>
      <c r="C68" t="s">
        <v>70</v>
      </c>
      <c r="D68">
        <v>1699</v>
      </c>
      <c r="E68"/>
      <c r="I68" s="2"/>
      <c r="J68" s="3">
        <f>IFERROR(VLOOKUP(D68,'2023-24 School Level AAFTE'!$C:$J,8,FALSE),"new school")</f>
        <v>198</v>
      </c>
    </row>
    <row r="69" spans="1:10" x14ac:dyDescent="0.25">
      <c r="A69" t="s">
        <v>2920</v>
      </c>
      <c r="B69" t="s">
        <v>69</v>
      </c>
      <c r="C69" t="s">
        <v>75</v>
      </c>
      <c r="D69">
        <v>4062</v>
      </c>
      <c r="E69"/>
      <c r="I69" s="2"/>
      <c r="J69" s="3">
        <f>IFERROR(VLOOKUP(D69,'2023-24 School Level AAFTE'!$C:$J,8,FALSE),"new school")</f>
        <v>349</v>
      </c>
    </row>
    <row r="70" spans="1:10" x14ac:dyDescent="0.25">
      <c r="A70" t="s">
        <v>2920</v>
      </c>
      <c r="B70" t="s">
        <v>69</v>
      </c>
      <c r="C70" t="s">
        <v>77</v>
      </c>
      <c r="D70">
        <v>4542</v>
      </c>
      <c r="E70"/>
      <c r="I70" s="2"/>
      <c r="J70" s="3">
        <f>IFERROR(VLOOKUP(D70,'2023-24 School Level AAFTE'!$C:$J,8,FALSE),"new school")</f>
        <v>460.24</v>
      </c>
    </row>
    <row r="71" spans="1:10" x14ac:dyDescent="0.25">
      <c r="A71" t="s">
        <v>2920</v>
      </c>
      <c r="B71" t="s">
        <v>69</v>
      </c>
      <c r="C71" t="s">
        <v>76</v>
      </c>
      <c r="D71">
        <v>4505</v>
      </c>
      <c r="E71"/>
      <c r="I71" s="2"/>
      <c r="J71" s="3">
        <f>IFERROR(VLOOKUP(D71,'2023-24 School Level AAFTE'!$C:$J,8,FALSE),"new school")</f>
        <v>502.08</v>
      </c>
    </row>
    <row r="72" spans="1:10" x14ac:dyDescent="0.25">
      <c r="A72" t="s">
        <v>2921</v>
      </c>
      <c r="B72" t="s">
        <v>81</v>
      </c>
      <c r="C72" t="s">
        <v>2434</v>
      </c>
      <c r="D72">
        <v>2671</v>
      </c>
      <c r="E72"/>
      <c r="I72" s="2"/>
      <c r="J72" s="3">
        <f>IFERROR(VLOOKUP(D72,'2023-24 School Level AAFTE'!$C:$J,8,FALSE),"new school")</f>
        <v>511.22</v>
      </c>
    </row>
    <row r="73" spans="1:10" x14ac:dyDescent="0.25">
      <c r="A73" t="s">
        <v>2921</v>
      </c>
      <c r="B73" t="s">
        <v>81</v>
      </c>
      <c r="C73" t="s">
        <v>82</v>
      </c>
      <c r="D73">
        <v>2415</v>
      </c>
      <c r="E73"/>
      <c r="I73" s="2"/>
      <c r="J73" s="3">
        <f>IFERROR(VLOOKUP(D73,'2023-24 School Level AAFTE'!$C:$J,8,FALSE),"new school")</f>
        <v>1692.0500000000002</v>
      </c>
    </row>
    <row r="74" spans="1:10" x14ac:dyDescent="0.25">
      <c r="A74" t="s">
        <v>2921</v>
      </c>
      <c r="B74" t="s">
        <v>81</v>
      </c>
      <c r="C74" t="s">
        <v>3324</v>
      </c>
      <c r="D74">
        <v>5749</v>
      </c>
      <c r="E74"/>
      <c r="I74" s="2"/>
      <c r="J74" s="3">
        <f>IFERROR(VLOOKUP(D74,'2023-24 School Level AAFTE'!$C:$J,8,FALSE),"new school")</f>
        <v>326.07</v>
      </c>
    </row>
    <row r="75" spans="1:10" x14ac:dyDescent="0.25">
      <c r="A75" t="s">
        <v>2921</v>
      </c>
      <c r="B75" t="s">
        <v>81</v>
      </c>
      <c r="C75" t="s">
        <v>2435</v>
      </c>
      <c r="D75">
        <v>1836</v>
      </c>
      <c r="E75"/>
      <c r="I75" s="2"/>
      <c r="J75" s="3">
        <f>IFERROR(VLOOKUP(D75,'2023-24 School Level AAFTE'!$C:$J,8,FALSE),"new school")</f>
        <v>503.57</v>
      </c>
    </row>
    <row r="76" spans="1:10" x14ac:dyDescent="0.25">
      <c r="A76" t="s">
        <v>2921</v>
      </c>
      <c r="B76" t="s">
        <v>81</v>
      </c>
      <c r="C76" t="s">
        <v>87</v>
      </c>
      <c r="D76">
        <v>4352</v>
      </c>
      <c r="E76"/>
      <c r="I76" s="2"/>
      <c r="J76" s="3">
        <f>IFERROR(VLOOKUP(D76,'2023-24 School Level AAFTE'!$C:$J,8,FALSE),"new school")</f>
        <v>594.25</v>
      </c>
    </row>
    <row r="77" spans="1:10" x14ac:dyDescent="0.25">
      <c r="A77" t="s">
        <v>2921</v>
      </c>
      <c r="B77" t="s">
        <v>81</v>
      </c>
      <c r="C77" t="s">
        <v>2436</v>
      </c>
      <c r="D77">
        <v>5133</v>
      </c>
      <c r="E77"/>
      <c r="I77" s="2"/>
      <c r="J77" s="3">
        <f>IFERROR(VLOOKUP(D77,'2023-24 School Level AAFTE'!$C:$J,8,FALSE),"new school")</f>
        <v>556.76</v>
      </c>
    </row>
    <row r="78" spans="1:10" x14ac:dyDescent="0.25">
      <c r="A78" t="s">
        <v>2921</v>
      </c>
      <c r="B78" t="s">
        <v>81</v>
      </c>
      <c r="C78" t="s">
        <v>2437</v>
      </c>
      <c r="D78">
        <v>5089</v>
      </c>
      <c r="E78"/>
      <c r="I78" s="2"/>
      <c r="J78" s="3">
        <f>IFERROR(VLOOKUP(D78,'2023-24 School Level AAFTE'!$C:$J,8,FALSE),"new school")</f>
        <v>484.18</v>
      </c>
    </row>
    <row r="79" spans="1:10" x14ac:dyDescent="0.25">
      <c r="A79" t="s">
        <v>2921</v>
      </c>
      <c r="B79" t="s">
        <v>81</v>
      </c>
      <c r="C79" t="s">
        <v>88</v>
      </c>
      <c r="D79">
        <v>5090</v>
      </c>
      <c r="E79"/>
      <c r="F79" t="s">
        <v>3447</v>
      </c>
      <c r="I79" s="2"/>
      <c r="J79" s="3">
        <f>IFERROR(VLOOKUP(D79,'2023-24 School Level AAFTE'!$C:$J,8,FALSE),"new school")</f>
        <v>517.1</v>
      </c>
    </row>
    <row r="80" spans="1:10" x14ac:dyDescent="0.25">
      <c r="A80" t="s">
        <v>2921</v>
      </c>
      <c r="B80" t="s">
        <v>81</v>
      </c>
      <c r="C80" t="s">
        <v>84</v>
      </c>
      <c r="D80">
        <v>3018</v>
      </c>
      <c r="E80"/>
      <c r="I80" s="2"/>
      <c r="J80" s="3">
        <f>IFERROR(VLOOKUP(D80,'2023-24 School Level AAFTE'!$C:$J,8,FALSE),"new school")</f>
        <v>589.82999999999993</v>
      </c>
    </row>
    <row r="81" spans="1:10" x14ac:dyDescent="0.25">
      <c r="A81" t="s">
        <v>2921</v>
      </c>
      <c r="B81" t="s">
        <v>81</v>
      </c>
      <c r="C81" t="s">
        <v>2438</v>
      </c>
      <c r="D81">
        <v>1875</v>
      </c>
      <c r="E81"/>
      <c r="I81" s="2"/>
      <c r="J81" s="3">
        <f>IFERROR(VLOOKUP(D81,'2023-24 School Level AAFTE'!$C:$J,8,FALSE),"new school")</f>
        <v>890.89</v>
      </c>
    </row>
    <row r="82" spans="1:10" x14ac:dyDescent="0.25">
      <c r="A82" t="s">
        <v>2921</v>
      </c>
      <c r="B82" t="s">
        <v>81</v>
      </c>
      <c r="C82" t="s">
        <v>2439</v>
      </c>
      <c r="D82">
        <v>3545</v>
      </c>
      <c r="E82"/>
      <c r="I82" s="2"/>
      <c r="J82" s="3">
        <f>IFERROR(VLOOKUP(D82,'2023-24 School Level AAFTE'!$C:$J,8,FALSE),"new school")</f>
        <v>744.48</v>
      </c>
    </row>
    <row r="83" spans="1:10" x14ac:dyDescent="0.25">
      <c r="A83" t="s">
        <v>2921</v>
      </c>
      <c r="B83" t="s">
        <v>81</v>
      </c>
      <c r="C83" t="s">
        <v>2760</v>
      </c>
      <c r="D83">
        <v>4144</v>
      </c>
      <c r="E83"/>
      <c r="F83" t="s">
        <v>3447</v>
      </c>
      <c r="I83" s="2"/>
      <c r="J83" s="3">
        <f>IFERROR(VLOOKUP(D83,'2023-24 School Level AAFTE'!$C:$J,8,FALSE),"new school")</f>
        <v>523.32000000000005</v>
      </c>
    </row>
    <row r="84" spans="1:10" x14ac:dyDescent="0.25">
      <c r="A84" t="s">
        <v>2921</v>
      </c>
      <c r="B84" t="s">
        <v>81</v>
      </c>
      <c r="C84" t="s">
        <v>89</v>
      </c>
      <c r="D84">
        <v>5360</v>
      </c>
      <c r="E84"/>
      <c r="I84" s="2"/>
      <c r="J84" s="3">
        <f>IFERROR(VLOOKUP(D84,'2023-24 School Level AAFTE'!$C:$J,8,FALSE),"new school")</f>
        <v>32.200000000000003</v>
      </c>
    </row>
    <row r="85" spans="1:10" x14ac:dyDescent="0.25">
      <c r="A85" t="s">
        <v>2921</v>
      </c>
      <c r="B85" t="s">
        <v>81</v>
      </c>
      <c r="C85" t="s">
        <v>2440</v>
      </c>
      <c r="D85">
        <v>3997</v>
      </c>
      <c r="E85"/>
      <c r="I85" s="2"/>
      <c r="J85" s="3">
        <f>IFERROR(VLOOKUP(D85,'2023-24 School Level AAFTE'!$C:$J,8,FALSE),"new school")</f>
        <v>408.54</v>
      </c>
    </row>
    <row r="86" spans="1:10" x14ac:dyDescent="0.25">
      <c r="A86" t="s">
        <v>2921</v>
      </c>
      <c r="B86" t="s">
        <v>81</v>
      </c>
      <c r="C86" t="s">
        <v>85</v>
      </c>
      <c r="D86">
        <v>3996</v>
      </c>
      <c r="E86"/>
      <c r="I86" s="2"/>
      <c r="J86" s="3">
        <f>IFERROR(VLOOKUP(D86,'2023-24 School Level AAFTE'!$C:$J,8,FALSE),"new school")</f>
        <v>546.80999999999995</v>
      </c>
    </row>
    <row r="87" spans="1:10" x14ac:dyDescent="0.25">
      <c r="A87" t="s">
        <v>2921</v>
      </c>
      <c r="B87" t="s">
        <v>81</v>
      </c>
      <c r="C87" t="s">
        <v>86</v>
      </c>
      <c r="D87">
        <v>4104</v>
      </c>
      <c r="E87"/>
      <c r="I87" s="2"/>
      <c r="J87" s="3">
        <f>IFERROR(VLOOKUP(D87,'2023-24 School Level AAFTE'!$C:$J,8,FALSE),"new school")</f>
        <v>1504.28</v>
      </c>
    </row>
    <row r="88" spans="1:10" x14ac:dyDescent="0.25">
      <c r="A88" s="150" t="s">
        <v>2921</v>
      </c>
      <c r="B88" s="150" t="s">
        <v>81</v>
      </c>
      <c r="C88" s="150" t="s">
        <v>2441</v>
      </c>
      <c r="D88" s="150">
        <v>4450</v>
      </c>
      <c r="E88" s="150"/>
      <c r="H88" s="150"/>
      <c r="J88" s="3">
        <f>IFERROR(VLOOKUP(D88,'2023-24 School Level AAFTE'!$C:$J,8,FALSE),"new school")</f>
        <v>269.13</v>
      </c>
    </row>
    <row r="89" spans="1:10" x14ac:dyDescent="0.25">
      <c r="A89" t="s">
        <v>2921</v>
      </c>
      <c r="B89" t="s">
        <v>81</v>
      </c>
      <c r="C89" t="s">
        <v>2442</v>
      </c>
      <c r="D89">
        <v>5131</v>
      </c>
      <c r="E89"/>
      <c r="I89" s="2"/>
      <c r="J89" s="3">
        <f>IFERROR(VLOOKUP(D89,'2023-24 School Level AAFTE'!$C:$J,8,FALSE),"new school")</f>
        <v>463.11</v>
      </c>
    </row>
    <row r="90" spans="1:10" x14ac:dyDescent="0.25">
      <c r="A90" s="150" t="s">
        <v>2921</v>
      </c>
      <c r="B90" s="150" t="s">
        <v>81</v>
      </c>
      <c r="C90" s="150" t="s">
        <v>2443</v>
      </c>
      <c r="D90" s="150">
        <v>5132</v>
      </c>
      <c r="E90" s="150"/>
      <c r="H90" s="150"/>
      <c r="J90" s="3">
        <f>IFERROR(VLOOKUP(D90,'2023-24 School Level AAFTE'!$C:$J,8,FALSE),"new school")</f>
        <v>530.11</v>
      </c>
    </row>
    <row r="91" spans="1:10" x14ac:dyDescent="0.25">
      <c r="A91" t="s">
        <v>2921</v>
      </c>
      <c r="B91" t="s">
        <v>81</v>
      </c>
      <c r="C91" t="s">
        <v>83</v>
      </c>
      <c r="D91">
        <v>2910</v>
      </c>
      <c r="E91"/>
      <c r="I91" s="2"/>
      <c r="J91" s="3">
        <f>IFERROR(VLOOKUP(D91,'2023-24 School Level AAFTE'!$C:$J,8,FALSE),"new school")</f>
        <v>698.77</v>
      </c>
    </row>
    <row r="92" spans="1:10" x14ac:dyDescent="0.25">
      <c r="A92" t="s">
        <v>2922</v>
      </c>
      <c r="B92" t="s">
        <v>91</v>
      </c>
      <c r="C92" t="s">
        <v>112</v>
      </c>
      <c r="D92">
        <v>3633</v>
      </c>
      <c r="E92"/>
      <c r="I92" s="2"/>
      <c r="J92" s="3">
        <f>IFERROR(VLOOKUP(D92,'2023-24 School Level AAFTE'!$C:$J,8,FALSE),"new school")</f>
        <v>305.10000000000002</v>
      </c>
    </row>
    <row r="93" spans="1:10" x14ac:dyDescent="0.25">
      <c r="A93" t="s">
        <v>2922</v>
      </c>
      <c r="B93" t="s">
        <v>91</v>
      </c>
      <c r="C93" t="s">
        <v>118</v>
      </c>
      <c r="D93">
        <v>5240</v>
      </c>
      <c r="E93"/>
      <c r="I93" s="2"/>
      <c r="J93" s="3">
        <f>IFERROR(VLOOKUP(D93,'2023-24 School Level AAFTE'!$C:$J,8,FALSE),"new school")</f>
        <v>385.16</v>
      </c>
    </row>
    <row r="94" spans="1:10" x14ac:dyDescent="0.25">
      <c r="A94" t="s">
        <v>2922</v>
      </c>
      <c r="B94" t="s">
        <v>91</v>
      </c>
      <c r="C94" t="s">
        <v>3261</v>
      </c>
      <c r="D94">
        <v>5714</v>
      </c>
      <c r="E94"/>
      <c r="I94" s="2"/>
      <c r="J94" s="3">
        <f>IFERROR(VLOOKUP(D94,'2023-24 School Level AAFTE'!$C:$J,8,FALSE),"new school")</f>
        <v>225.08</v>
      </c>
    </row>
    <row r="95" spans="1:10" x14ac:dyDescent="0.25">
      <c r="A95" t="s">
        <v>2922</v>
      </c>
      <c r="B95" t="s">
        <v>91</v>
      </c>
      <c r="C95" t="s">
        <v>92</v>
      </c>
      <c r="D95">
        <v>2701</v>
      </c>
      <c r="E95"/>
      <c r="I95" s="2"/>
      <c r="J95" s="3">
        <f>IFERROR(VLOOKUP(D95,'2023-24 School Level AAFTE'!$C:$J,8,FALSE),"new school")</f>
        <v>1641.02</v>
      </c>
    </row>
    <row r="96" spans="1:10" x14ac:dyDescent="0.25">
      <c r="A96" t="s">
        <v>2922</v>
      </c>
      <c r="B96" t="s">
        <v>91</v>
      </c>
      <c r="C96" t="s">
        <v>114</v>
      </c>
      <c r="D96">
        <v>3705</v>
      </c>
      <c r="E96"/>
      <c r="I96" s="2"/>
      <c r="J96" s="3">
        <f>IFERROR(VLOOKUP(D96,'2023-24 School Level AAFTE'!$C:$J,8,FALSE),"new school")</f>
        <v>479.21</v>
      </c>
    </row>
    <row r="97" spans="1:10" x14ac:dyDescent="0.25">
      <c r="A97" t="s">
        <v>2922</v>
      </c>
      <c r="B97" t="s">
        <v>91</v>
      </c>
      <c r="C97" t="s">
        <v>119</v>
      </c>
      <c r="D97">
        <v>5281</v>
      </c>
      <c r="E97"/>
      <c r="I97" s="2"/>
      <c r="J97" s="3">
        <f>IFERROR(VLOOKUP(D97,'2023-24 School Level AAFTE'!$C:$J,8,FALSE),"new school")</f>
        <v>0</v>
      </c>
    </row>
    <row r="98" spans="1:10" x14ac:dyDescent="0.25">
      <c r="A98" t="s">
        <v>2922</v>
      </c>
      <c r="B98" t="s">
        <v>91</v>
      </c>
      <c r="C98" t="s">
        <v>115</v>
      </c>
      <c r="D98">
        <v>3742</v>
      </c>
      <c r="E98"/>
      <c r="I98" s="2"/>
      <c r="J98" s="3">
        <f>IFERROR(VLOOKUP(D98,'2023-24 School Level AAFTE'!$C:$J,8,FALSE),"new school")</f>
        <v>547.35</v>
      </c>
    </row>
    <row r="99" spans="1:10" x14ac:dyDescent="0.25">
      <c r="A99" t="s">
        <v>2922</v>
      </c>
      <c r="B99" t="s">
        <v>91</v>
      </c>
      <c r="C99" t="s">
        <v>104</v>
      </c>
      <c r="D99">
        <v>3338</v>
      </c>
      <c r="E99"/>
      <c r="I99" s="2"/>
      <c r="J99" s="3">
        <f>IFERROR(VLOOKUP(D99,'2023-24 School Level AAFTE'!$C:$J,8,FALSE),"new school")</f>
        <v>746.67</v>
      </c>
    </row>
    <row r="100" spans="1:10" x14ac:dyDescent="0.25">
      <c r="A100" t="s">
        <v>2922</v>
      </c>
      <c r="B100" t="s">
        <v>91</v>
      </c>
      <c r="C100" t="s">
        <v>94</v>
      </c>
      <c r="D100">
        <v>2847</v>
      </c>
      <c r="E100"/>
      <c r="J100" s="3">
        <f>IFERROR(VLOOKUP(D100,'2023-24 School Level AAFTE'!$C:$J,8,FALSE),"new school")</f>
        <v>567.5</v>
      </c>
    </row>
    <row r="101" spans="1:10" x14ac:dyDescent="0.25">
      <c r="A101" t="s">
        <v>2922</v>
      </c>
      <c r="B101" t="s">
        <v>91</v>
      </c>
      <c r="C101" t="s">
        <v>93</v>
      </c>
      <c r="D101">
        <v>2846</v>
      </c>
      <c r="E101"/>
      <c r="J101" s="3">
        <f>IFERROR(VLOOKUP(D101,'2023-24 School Level AAFTE'!$C:$J,8,FALSE),"new school")</f>
        <v>466.8</v>
      </c>
    </row>
    <row r="102" spans="1:10" x14ac:dyDescent="0.25">
      <c r="A102" t="s">
        <v>2922</v>
      </c>
      <c r="B102" t="s">
        <v>91</v>
      </c>
      <c r="C102" t="s">
        <v>121</v>
      </c>
      <c r="D102">
        <v>5325</v>
      </c>
      <c r="E102"/>
      <c r="I102" s="2"/>
      <c r="J102" s="3">
        <f>IFERROR(VLOOKUP(D102,'2023-24 School Level AAFTE'!$C:$J,8,FALSE),"new school")</f>
        <v>31.5</v>
      </c>
    </row>
    <row r="103" spans="1:10" x14ac:dyDescent="0.25">
      <c r="A103" t="s">
        <v>2922</v>
      </c>
      <c r="B103" t="s">
        <v>91</v>
      </c>
      <c r="C103" t="s">
        <v>97</v>
      </c>
      <c r="D103">
        <v>3166</v>
      </c>
      <c r="E103"/>
      <c r="F103" t="s">
        <v>3447</v>
      </c>
      <c r="I103" s="2"/>
      <c r="J103" s="3">
        <f>IFERROR(VLOOKUP(D103,'2023-24 School Level AAFTE'!$C:$J,8,FALSE),"new school")</f>
        <v>594.15</v>
      </c>
    </row>
    <row r="104" spans="1:10" x14ac:dyDescent="0.25">
      <c r="A104" t="s">
        <v>2922</v>
      </c>
      <c r="B104" t="s">
        <v>91</v>
      </c>
      <c r="C104" t="s">
        <v>110</v>
      </c>
      <c r="D104">
        <v>3588</v>
      </c>
      <c r="E104"/>
      <c r="I104" s="2"/>
      <c r="J104" s="3">
        <f>IFERROR(VLOOKUP(D104,'2023-24 School Level AAFTE'!$C:$J,8,FALSE),"new school")</f>
        <v>1584.49</v>
      </c>
    </row>
    <row r="105" spans="1:10" x14ac:dyDescent="0.25">
      <c r="A105" t="s">
        <v>2922</v>
      </c>
      <c r="B105" t="s">
        <v>91</v>
      </c>
      <c r="C105" t="s">
        <v>117</v>
      </c>
      <c r="D105">
        <v>3522</v>
      </c>
      <c r="E105"/>
      <c r="I105" s="2"/>
      <c r="J105" s="3">
        <f>IFERROR(VLOOKUP(D105,'2023-24 School Level AAFTE'!$C:$J,8,FALSE),"new school")</f>
        <v>593.79</v>
      </c>
    </row>
    <row r="106" spans="1:10" x14ac:dyDescent="0.25">
      <c r="A106" t="s">
        <v>2922</v>
      </c>
      <c r="B106" t="s">
        <v>91</v>
      </c>
      <c r="C106" t="s">
        <v>120</v>
      </c>
      <c r="D106">
        <v>5308</v>
      </c>
      <c r="E106"/>
      <c r="I106" s="2"/>
      <c r="J106" s="3">
        <f>IFERROR(VLOOKUP(D106,'2023-24 School Level AAFTE'!$C:$J,8,FALSE),"new school")</f>
        <v>472.1</v>
      </c>
    </row>
    <row r="107" spans="1:10" x14ac:dyDescent="0.25">
      <c r="A107" t="s">
        <v>2922</v>
      </c>
      <c r="B107" t="s">
        <v>91</v>
      </c>
      <c r="C107" t="s">
        <v>101</v>
      </c>
      <c r="D107">
        <v>3225</v>
      </c>
      <c r="E107"/>
      <c r="F107" t="s">
        <v>3447</v>
      </c>
      <c r="I107" s="2"/>
      <c r="J107" s="3">
        <f>IFERROR(VLOOKUP(D107,'2023-24 School Level AAFTE'!$C:$J,8,FALSE),"new school")</f>
        <v>400.9</v>
      </c>
    </row>
    <row r="108" spans="1:10" x14ac:dyDescent="0.25">
      <c r="A108" s="150" t="s">
        <v>2922</v>
      </c>
      <c r="B108" s="150" t="s">
        <v>91</v>
      </c>
      <c r="C108" s="150" t="s">
        <v>107</v>
      </c>
      <c r="D108" s="150">
        <v>3436</v>
      </c>
      <c r="E108" s="150"/>
      <c r="H108" s="150"/>
      <c r="J108" s="3">
        <f>IFERROR(VLOOKUP(D108,'2023-24 School Level AAFTE'!$C:$J,8,FALSE),"new school")</f>
        <v>520.6</v>
      </c>
    </row>
    <row r="109" spans="1:10" x14ac:dyDescent="0.25">
      <c r="A109" t="s">
        <v>2922</v>
      </c>
      <c r="B109" t="s">
        <v>91</v>
      </c>
      <c r="C109" t="s">
        <v>108</v>
      </c>
      <c r="D109">
        <v>3437</v>
      </c>
      <c r="E109"/>
      <c r="I109" s="2"/>
      <c r="J109" s="3">
        <f>IFERROR(VLOOKUP(D109,'2023-24 School Level AAFTE'!$C:$J,8,FALSE),"new school")</f>
        <v>404.56</v>
      </c>
    </row>
    <row r="110" spans="1:10" x14ac:dyDescent="0.25">
      <c r="A110" t="s">
        <v>2922</v>
      </c>
      <c r="B110" t="s">
        <v>91</v>
      </c>
      <c r="C110" t="s">
        <v>109</v>
      </c>
      <c r="D110">
        <v>3486</v>
      </c>
      <c r="E110"/>
      <c r="I110" s="2"/>
      <c r="J110" s="3">
        <f>IFERROR(VLOOKUP(D110,'2023-24 School Level AAFTE'!$C:$J,8,FALSE),"new school")</f>
        <v>1851.6200000000001</v>
      </c>
    </row>
    <row r="111" spans="1:10" x14ac:dyDescent="0.25">
      <c r="A111" t="s">
        <v>2922</v>
      </c>
      <c r="B111" t="s">
        <v>91</v>
      </c>
      <c r="C111" t="s">
        <v>111</v>
      </c>
      <c r="D111">
        <v>3631</v>
      </c>
      <c r="E111"/>
      <c r="I111" s="2"/>
      <c r="J111" s="3">
        <f>IFERROR(VLOOKUP(D111,'2023-24 School Level AAFTE'!$C:$J,8,FALSE),"new school")</f>
        <v>919.6</v>
      </c>
    </row>
    <row r="112" spans="1:10" x14ac:dyDescent="0.25">
      <c r="A112" t="s">
        <v>2922</v>
      </c>
      <c r="B112" t="s">
        <v>91</v>
      </c>
      <c r="C112" t="s">
        <v>99</v>
      </c>
      <c r="D112">
        <v>3168</v>
      </c>
      <c r="E112"/>
      <c r="I112" s="2"/>
      <c r="J112" s="3">
        <f>IFERROR(VLOOKUP(D112,'2023-24 School Level AAFTE'!$C:$J,8,FALSE),"new school")</f>
        <v>348.2</v>
      </c>
    </row>
    <row r="113" spans="1:10" x14ac:dyDescent="0.25">
      <c r="A113" t="s">
        <v>2922</v>
      </c>
      <c r="B113" t="s">
        <v>91</v>
      </c>
      <c r="C113" t="s">
        <v>100</v>
      </c>
      <c r="D113">
        <v>3224</v>
      </c>
      <c r="E113"/>
      <c r="I113" s="2"/>
      <c r="J113" s="3">
        <f>IFERROR(VLOOKUP(D113,'2023-24 School Level AAFTE'!$C:$J,8,FALSE),"new school")</f>
        <v>447.6</v>
      </c>
    </row>
    <row r="114" spans="1:10" x14ac:dyDescent="0.25">
      <c r="A114" t="s">
        <v>2922</v>
      </c>
      <c r="B114" t="s">
        <v>91</v>
      </c>
      <c r="C114" t="s">
        <v>102</v>
      </c>
      <c r="D114">
        <v>3282</v>
      </c>
      <c r="E114"/>
      <c r="I114" s="2"/>
      <c r="J114" s="3">
        <f>IFERROR(VLOOKUP(D114,'2023-24 School Level AAFTE'!$C:$J,8,FALSE),"new school")</f>
        <v>1317.9099999999999</v>
      </c>
    </row>
    <row r="115" spans="1:10" x14ac:dyDescent="0.25">
      <c r="A115" t="s">
        <v>2922</v>
      </c>
      <c r="B115" t="s">
        <v>91</v>
      </c>
      <c r="C115" t="s">
        <v>105</v>
      </c>
      <c r="D115">
        <v>3339</v>
      </c>
      <c r="E115"/>
      <c r="F115" t="s">
        <v>3447</v>
      </c>
      <c r="I115" s="2"/>
      <c r="J115" s="3">
        <f>IFERROR(VLOOKUP(D115,'2023-24 School Level AAFTE'!$C:$J,8,FALSE),"new school")</f>
        <v>355.67</v>
      </c>
    </row>
    <row r="116" spans="1:10" x14ac:dyDescent="0.25">
      <c r="A116" t="s">
        <v>2922</v>
      </c>
      <c r="B116" t="s">
        <v>91</v>
      </c>
      <c r="C116" t="s">
        <v>116</v>
      </c>
      <c r="D116">
        <v>3789</v>
      </c>
      <c r="E116"/>
      <c r="I116" s="2"/>
      <c r="J116" s="3">
        <f>IFERROR(VLOOKUP(D116,'2023-24 School Level AAFTE'!$C:$J,8,FALSE),"new school")</f>
        <v>730</v>
      </c>
    </row>
    <row r="117" spans="1:10" x14ac:dyDescent="0.25">
      <c r="A117" t="s">
        <v>2922</v>
      </c>
      <c r="B117" t="s">
        <v>91</v>
      </c>
      <c r="C117" t="s">
        <v>113</v>
      </c>
      <c r="D117">
        <v>3634</v>
      </c>
      <c r="E117"/>
      <c r="I117" s="2"/>
      <c r="J117" s="3">
        <f>IFERROR(VLOOKUP(D117,'2023-24 School Level AAFTE'!$C:$J,8,FALSE),"new school")</f>
        <v>567.20000000000005</v>
      </c>
    </row>
    <row r="118" spans="1:10" x14ac:dyDescent="0.25">
      <c r="A118" t="s">
        <v>2922</v>
      </c>
      <c r="B118" t="s">
        <v>91</v>
      </c>
      <c r="C118" t="s">
        <v>96</v>
      </c>
      <c r="D118">
        <v>3100</v>
      </c>
      <c r="E118"/>
      <c r="I118" s="2"/>
      <c r="J118" s="3">
        <f>IFERROR(VLOOKUP(D118,'2023-24 School Level AAFTE'!$C:$J,8,FALSE),"new school")</f>
        <v>501.61</v>
      </c>
    </row>
    <row r="119" spans="1:10" x14ac:dyDescent="0.25">
      <c r="A119" t="s">
        <v>2922</v>
      </c>
      <c r="B119" t="s">
        <v>91</v>
      </c>
      <c r="C119" t="s">
        <v>106</v>
      </c>
      <c r="D119">
        <v>3435</v>
      </c>
      <c r="E119"/>
      <c r="I119" s="2"/>
      <c r="J119" s="3">
        <f>IFERROR(VLOOKUP(D119,'2023-24 School Level AAFTE'!$C:$J,8,FALSE),"new school")</f>
        <v>701.2</v>
      </c>
    </row>
    <row r="120" spans="1:10" x14ac:dyDescent="0.25">
      <c r="A120" t="s">
        <v>2922</v>
      </c>
      <c r="B120" t="s">
        <v>91</v>
      </c>
      <c r="C120" t="s">
        <v>103</v>
      </c>
      <c r="D120">
        <v>3283</v>
      </c>
      <c r="E120"/>
      <c r="I120" s="2"/>
      <c r="J120" s="3">
        <f>IFERROR(VLOOKUP(D120,'2023-24 School Level AAFTE'!$C:$J,8,FALSE),"new school")</f>
        <v>918.06</v>
      </c>
    </row>
    <row r="121" spans="1:10" x14ac:dyDescent="0.25">
      <c r="A121" t="s">
        <v>2922</v>
      </c>
      <c r="B121" t="s">
        <v>91</v>
      </c>
      <c r="C121" t="s">
        <v>98</v>
      </c>
      <c r="D121">
        <v>3167</v>
      </c>
      <c r="E121"/>
      <c r="I121" s="2"/>
      <c r="J121" s="3">
        <f>IFERROR(VLOOKUP(D121,'2023-24 School Level AAFTE'!$C:$J,8,FALSE),"new school")</f>
        <v>526.1</v>
      </c>
    </row>
    <row r="122" spans="1:10" x14ac:dyDescent="0.25">
      <c r="A122" t="s">
        <v>2923</v>
      </c>
      <c r="B122" t="s">
        <v>123</v>
      </c>
      <c r="C122" t="s">
        <v>138</v>
      </c>
      <c r="D122">
        <v>3200</v>
      </c>
      <c r="E122"/>
      <c r="F122" t="s">
        <v>3447</v>
      </c>
      <c r="I122" s="2"/>
      <c r="J122" s="3">
        <f>IFERROR(VLOOKUP(D122,'2023-24 School Level AAFTE'!$C:$J,8,FALSE),"new school")</f>
        <v>277.24</v>
      </c>
    </row>
    <row r="123" spans="1:10" x14ac:dyDescent="0.25">
      <c r="A123" t="s">
        <v>2923</v>
      </c>
      <c r="B123" t="s">
        <v>123</v>
      </c>
      <c r="C123" t="s">
        <v>148</v>
      </c>
      <c r="D123">
        <v>5366</v>
      </c>
      <c r="E123"/>
      <c r="I123" s="2"/>
      <c r="J123" s="3">
        <f>IFERROR(VLOOKUP(D123,'2023-24 School Level AAFTE'!$C:$J,8,FALSE),"new school")</f>
        <v>273.14999999999998</v>
      </c>
    </row>
    <row r="124" spans="1:10" x14ac:dyDescent="0.25">
      <c r="A124" t="s">
        <v>2923</v>
      </c>
      <c r="B124" t="s">
        <v>123</v>
      </c>
      <c r="C124" t="s">
        <v>135</v>
      </c>
      <c r="D124">
        <v>2553</v>
      </c>
      <c r="E124"/>
      <c r="I124" s="2"/>
      <c r="J124" s="3">
        <f>IFERROR(VLOOKUP(D124,'2023-24 School Level AAFTE'!$C:$J,8,FALSE),"new school")</f>
        <v>1097.43</v>
      </c>
    </row>
    <row r="125" spans="1:10" x14ac:dyDescent="0.25">
      <c r="A125" t="s">
        <v>2923</v>
      </c>
      <c r="B125" t="s">
        <v>123</v>
      </c>
      <c r="C125" t="s">
        <v>147</v>
      </c>
      <c r="D125">
        <v>5340</v>
      </c>
      <c r="E125"/>
      <c r="F125" t="s">
        <v>3447</v>
      </c>
      <c r="I125" s="2"/>
      <c r="J125" s="3">
        <f>IFERROR(VLOOKUP(D125,'2023-24 School Level AAFTE'!$C:$J,8,FALSE),"new school")</f>
        <v>104.63</v>
      </c>
    </row>
    <row r="126" spans="1:10" x14ac:dyDescent="0.25">
      <c r="A126" t="s">
        <v>2923</v>
      </c>
      <c r="B126" t="s">
        <v>123</v>
      </c>
      <c r="C126" t="s">
        <v>134</v>
      </c>
      <c r="D126">
        <v>2431</v>
      </c>
      <c r="E126"/>
      <c r="F126" t="s">
        <v>3447</v>
      </c>
      <c r="I126" s="2"/>
      <c r="J126" s="3">
        <f>IFERROR(VLOOKUP(D126,'2023-24 School Level AAFTE'!$C:$J,8,FALSE),"new school")</f>
        <v>358.7</v>
      </c>
    </row>
    <row r="127" spans="1:10" x14ac:dyDescent="0.25">
      <c r="A127" t="s">
        <v>2923</v>
      </c>
      <c r="B127" t="s">
        <v>123</v>
      </c>
      <c r="C127" t="s">
        <v>136</v>
      </c>
      <c r="D127">
        <v>2817</v>
      </c>
      <c r="E127"/>
      <c r="I127" s="2"/>
      <c r="J127" s="3">
        <f>IFERROR(VLOOKUP(D127,'2023-24 School Level AAFTE'!$C:$J,8,FALSE),"new school")</f>
        <v>344.33000000000004</v>
      </c>
    </row>
    <row r="128" spans="1:10" x14ac:dyDescent="0.25">
      <c r="A128" t="s">
        <v>2923</v>
      </c>
      <c r="B128" t="s">
        <v>123</v>
      </c>
      <c r="C128" t="s">
        <v>132</v>
      </c>
      <c r="D128">
        <v>2365</v>
      </c>
      <c r="E128"/>
      <c r="I128" s="2"/>
      <c r="J128" s="3">
        <f>IFERROR(VLOOKUP(D128,'2023-24 School Level AAFTE'!$C:$J,8,FALSE),"new school")</f>
        <v>212.73</v>
      </c>
    </row>
    <row r="129" spans="1:10" x14ac:dyDescent="0.25">
      <c r="A129" t="s">
        <v>2923</v>
      </c>
      <c r="B129" t="s">
        <v>123</v>
      </c>
      <c r="C129" t="s">
        <v>146</v>
      </c>
      <c r="D129">
        <v>5239</v>
      </c>
      <c r="E129"/>
      <c r="F129" t="s">
        <v>3447</v>
      </c>
      <c r="I129" s="2"/>
      <c r="J129" s="3">
        <f>IFERROR(VLOOKUP(D129,'2023-24 School Level AAFTE'!$C:$J,8,FALSE),"new school")</f>
        <v>335.78</v>
      </c>
    </row>
    <row r="130" spans="1:10" x14ac:dyDescent="0.25">
      <c r="A130" t="s">
        <v>2923</v>
      </c>
      <c r="B130" t="s">
        <v>123</v>
      </c>
      <c r="C130" t="s">
        <v>126</v>
      </c>
      <c r="D130">
        <v>2066</v>
      </c>
      <c r="E130"/>
      <c r="I130" s="2"/>
      <c r="J130" s="3">
        <f>IFERROR(VLOOKUP(D130,'2023-24 School Level AAFTE'!$C:$J,8,FALSE),"new school")</f>
        <v>574.37</v>
      </c>
    </row>
    <row r="131" spans="1:10" x14ac:dyDescent="0.25">
      <c r="A131" t="s">
        <v>2923</v>
      </c>
      <c r="B131" t="s">
        <v>123</v>
      </c>
      <c r="C131" t="s">
        <v>131</v>
      </c>
      <c r="D131">
        <v>2262</v>
      </c>
      <c r="E131"/>
      <c r="I131" s="2"/>
      <c r="J131" s="3">
        <f>IFERROR(VLOOKUP(D131,'2023-24 School Level AAFTE'!$C:$J,8,FALSE),"new school")</f>
        <v>424.03</v>
      </c>
    </row>
    <row r="132" spans="1:10" x14ac:dyDescent="0.25">
      <c r="A132" t="s">
        <v>2923</v>
      </c>
      <c r="B132" t="s">
        <v>123</v>
      </c>
      <c r="C132" t="s">
        <v>137</v>
      </c>
      <c r="D132">
        <v>3134</v>
      </c>
      <c r="E132"/>
      <c r="I132" s="2"/>
      <c r="J132" s="3">
        <f>IFERROR(VLOOKUP(D132,'2023-24 School Level AAFTE'!$C:$J,8,FALSE),"new school")</f>
        <v>450.16</v>
      </c>
    </row>
    <row r="133" spans="1:10" x14ac:dyDescent="0.25">
      <c r="A133" t="s">
        <v>2923</v>
      </c>
      <c r="B133" t="s">
        <v>123</v>
      </c>
      <c r="C133" t="s">
        <v>142</v>
      </c>
      <c r="D133">
        <v>4442</v>
      </c>
      <c r="E133"/>
      <c r="I133" s="2"/>
      <c r="J133" s="3">
        <f>IFERROR(VLOOKUP(D133,'2023-24 School Level AAFTE'!$C:$J,8,FALSE),"new school")</f>
        <v>589.16999999999996</v>
      </c>
    </row>
    <row r="134" spans="1:10" x14ac:dyDescent="0.25">
      <c r="A134" t="s">
        <v>2923</v>
      </c>
      <c r="B134" t="s">
        <v>123</v>
      </c>
      <c r="C134" t="s">
        <v>2444</v>
      </c>
      <c r="D134">
        <v>2225</v>
      </c>
      <c r="E134"/>
      <c r="I134" s="2"/>
      <c r="J134" s="3">
        <f>IFERROR(VLOOKUP(D134,'2023-24 School Level AAFTE'!$C:$J,8,FALSE),"new school")</f>
        <v>309.58</v>
      </c>
    </row>
    <row r="135" spans="1:10" x14ac:dyDescent="0.25">
      <c r="A135" t="s">
        <v>2923</v>
      </c>
      <c r="B135" t="s">
        <v>123</v>
      </c>
      <c r="C135" t="s">
        <v>144</v>
      </c>
      <c r="D135">
        <v>4571</v>
      </c>
      <c r="E135"/>
      <c r="I135" s="2"/>
      <c r="J135" s="3">
        <f>IFERROR(VLOOKUP(D135,'2023-24 School Level AAFTE'!$C:$J,8,FALSE),"new school")</f>
        <v>421.56</v>
      </c>
    </row>
    <row r="136" spans="1:10" x14ac:dyDescent="0.25">
      <c r="A136" t="s">
        <v>2923</v>
      </c>
      <c r="B136" t="s">
        <v>123</v>
      </c>
      <c r="C136" t="s">
        <v>124</v>
      </c>
      <c r="D136">
        <v>1647</v>
      </c>
      <c r="E136"/>
      <c r="F136" t="s">
        <v>3447</v>
      </c>
      <c r="I136" s="2"/>
      <c r="J136" s="3">
        <f>IFERROR(VLOOKUP(D136,'2023-24 School Level AAFTE'!$C:$J,8,FALSE),"new school")</f>
        <v>212.79000000000002</v>
      </c>
    </row>
    <row r="137" spans="1:10" x14ac:dyDescent="0.25">
      <c r="A137" t="s">
        <v>2923</v>
      </c>
      <c r="B137" t="s">
        <v>123</v>
      </c>
      <c r="C137" t="s">
        <v>140</v>
      </c>
      <c r="D137">
        <v>3202</v>
      </c>
      <c r="E137"/>
      <c r="I137" s="2"/>
      <c r="J137" s="3">
        <f>IFERROR(VLOOKUP(D137,'2023-24 School Level AAFTE'!$C:$J,8,FALSE),"new school")</f>
        <v>378.95</v>
      </c>
    </row>
    <row r="138" spans="1:10" x14ac:dyDescent="0.25">
      <c r="A138" t="s">
        <v>2923</v>
      </c>
      <c r="B138" t="s">
        <v>123</v>
      </c>
      <c r="C138" t="s">
        <v>127</v>
      </c>
      <c r="D138">
        <v>2067</v>
      </c>
      <c r="E138"/>
      <c r="I138" s="2"/>
      <c r="J138" s="3">
        <f>IFERROR(VLOOKUP(D138,'2023-24 School Level AAFTE'!$C:$J,8,FALSE),"new school")</f>
        <v>363.37</v>
      </c>
    </row>
    <row r="139" spans="1:10" x14ac:dyDescent="0.25">
      <c r="A139" t="s">
        <v>2923</v>
      </c>
      <c r="B139" t="s">
        <v>123</v>
      </c>
      <c r="C139" t="s">
        <v>141</v>
      </c>
      <c r="D139">
        <v>3576</v>
      </c>
      <c r="E139"/>
      <c r="I139" s="2"/>
      <c r="J139" s="3">
        <f>IFERROR(VLOOKUP(D139,'2023-24 School Level AAFTE'!$C:$J,8,FALSE),"new school")</f>
        <v>1100.71</v>
      </c>
    </row>
    <row r="140" spans="1:10" x14ac:dyDescent="0.25">
      <c r="A140" t="s">
        <v>2923</v>
      </c>
      <c r="B140" t="s">
        <v>123</v>
      </c>
      <c r="C140" t="s">
        <v>139</v>
      </c>
      <c r="D140">
        <v>3201</v>
      </c>
      <c r="E140"/>
      <c r="F140" t="s">
        <v>3447</v>
      </c>
      <c r="I140" s="2"/>
      <c r="J140" s="3">
        <f>IFERROR(VLOOKUP(D140,'2023-24 School Level AAFTE'!$C:$J,8,FALSE),"new school")</f>
        <v>574.38</v>
      </c>
    </row>
    <row r="141" spans="1:10" x14ac:dyDescent="0.25">
      <c r="A141" t="s">
        <v>2923</v>
      </c>
      <c r="B141" t="s">
        <v>123</v>
      </c>
      <c r="C141" t="s">
        <v>129</v>
      </c>
      <c r="D141">
        <v>2175</v>
      </c>
      <c r="E141"/>
      <c r="I141" s="2"/>
      <c r="J141" s="3">
        <f>IFERROR(VLOOKUP(D141,'2023-24 School Level AAFTE'!$C:$J,8,FALSE),"new school")</f>
        <v>314.06</v>
      </c>
    </row>
    <row r="142" spans="1:10" x14ac:dyDescent="0.25">
      <c r="A142" t="s">
        <v>2923</v>
      </c>
      <c r="B142" t="s">
        <v>123</v>
      </c>
      <c r="C142" t="s">
        <v>143</v>
      </c>
      <c r="D142">
        <v>4515</v>
      </c>
      <c r="E142"/>
      <c r="I142" s="2"/>
      <c r="J142" s="3">
        <f>IFERROR(VLOOKUP(D142,'2023-24 School Level AAFTE'!$C:$J,8,FALSE),"new school")</f>
        <v>1169.07</v>
      </c>
    </row>
    <row r="143" spans="1:10" x14ac:dyDescent="0.25">
      <c r="A143" t="s">
        <v>2923</v>
      </c>
      <c r="B143" t="s">
        <v>123</v>
      </c>
      <c r="C143" t="s">
        <v>133</v>
      </c>
      <c r="D143">
        <v>2387</v>
      </c>
      <c r="E143"/>
      <c r="I143" s="2"/>
      <c r="J143" s="3">
        <f>IFERROR(VLOOKUP(D143,'2023-24 School Level AAFTE'!$C:$J,8,FALSE),"new school")</f>
        <v>307.71000000000004</v>
      </c>
    </row>
    <row r="144" spans="1:10" x14ac:dyDescent="0.25">
      <c r="A144" t="s">
        <v>2923</v>
      </c>
      <c r="B144" t="s">
        <v>123</v>
      </c>
      <c r="C144" t="s">
        <v>125</v>
      </c>
      <c r="D144">
        <v>1799</v>
      </c>
      <c r="E144"/>
      <c r="I144" s="2"/>
      <c r="J144" s="3">
        <f>IFERROR(VLOOKUP(D144,'2023-24 School Level AAFTE'!$C:$J,8,FALSE),"new school")</f>
        <v>4.72</v>
      </c>
    </row>
    <row r="145" spans="1:10" x14ac:dyDescent="0.25">
      <c r="A145" t="s">
        <v>2923</v>
      </c>
      <c r="B145" t="s">
        <v>123</v>
      </c>
      <c r="C145" t="s">
        <v>145</v>
      </c>
      <c r="D145">
        <v>5125</v>
      </c>
      <c r="E145"/>
      <c r="I145" s="2"/>
      <c r="J145" s="3">
        <f>IFERROR(VLOOKUP(D145,'2023-24 School Level AAFTE'!$C:$J,8,FALSE),"new school")</f>
        <v>313.93</v>
      </c>
    </row>
    <row r="146" spans="1:10" x14ac:dyDescent="0.25">
      <c r="A146" t="s">
        <v>2923</v>
      </c>
      <c r="B146" t="s">
        <v>123</v>
      </c>
      <c r="C146" t="s">
        <v>128</v>
      </c>
      <c r="D146">
        <v>2075</v>
      </c>
      <c r="E146"/>
      <c r="I146" s="2"/>
      <c r="J146" s="3">
        <f>IFERROR(VLOOKUP(D146,'2023-24 School Level AAFTE'!$C:$J,8,FALSE),"new school")</f>
        <v>627.79999999999995</v>
      </c>
    </row>
    <row r="147" spans="1:10" x14ac:dyDescent="0.25">
      <c r="A147" t="s">
        <v>2924</v>
      </c>
      <c r="B147" t="s">
        <v>2445</v>
      </c>
      <c r="C147" t="s">
        <v>2447</v>
      </c>
      <c r="D147">
        <v>3142</v>
      </c>
      <c r="E147"/>
      <c r="I147" s="2"/>
      <c r="J147" s="3">
        <f>IFERROR(VLOOKUP(D147,'2023-24 School Level AAFTE'!$C:$J,8,FALSE),"new school")</f>
        <v>11</v>
      </c>
    </row>
    <row r="148" spans="1:10" x14ac:dyDescent="0.25">
      <c r="A148" t="s">
        <v>2925</v>
      </c>
      <c r="B148" t="s">
        <v>150</v>
      </c>
      <c r="C148" t="s">
        <v>179</v>
      </c>
      <c r="D148">
        <v>5372</v>
      </c>
      <c r="E148"/>
      <c r="F148" t="s">
        <v>3447</v>
      </c>
      <c r="I148" s="2"/>
      <c r="J148" s="3">
        <f>IFERROR(VLOOKUP(D148,'2023-24 School Level AAFTE'!$C:$J,8,FALSE),"new school")</f>
        <v>438.8</v>
      </c>
    </row>
    <row r="149" spans="1:10" x14ac:dyDescent="0.25">
      <c r="A149" t="s">
        <v>2925</v>
      </c>
      <c r="B149" t="s">
        <v>150</v>
      </c>
      <c r="C149" t="s">
        <v>180</v>
      </c>
      <c r="D149">
        <v>5471</v>
      </c>
      <c r="E149"/>
      <c r="I149" s="2"/>
      <c r="J149" s="3">
        <f>IFERROR(VLOOKUP(D149,'2023-24 School Level AAFTE'!$C:$J,8,FALSE),"new school")</f>
        <v>16.34</v>
      </c>
    </row>
    <row r="150" spans="1:10" x14ac:dyDescent="0.25">
      <c r="A150" t="s">
        <v>2925</v>
      </c>
      <c r="B150" t="s">
        <v>150</v>
      </c>
      <c r="C150" t="s">
        <v>156</v>
      </c>
      <c r="D150">
        <v>2807</v>
      </c>
      <c r="E150"/>
      <c r="I150" s="2"/>
      <c r="J150" s="3">
        <f>IFERROR(VLOOKUP(D150,'2023-24 School Level AAFTE'!$C:$J,8,FALSE),"new school")</f>
        <v>1574.27</v>
      </c>
    </row>
    <row r="151" spans="1:10" x14ac:dyDescent="0.25">
      <c r="A151" t="s">
        <v>2925</v>
      </c>
      <c r="B151" t="s">
        <v>150</v>
      </c>
      <c r="C151" t="s">
        <v>158</v>
      </c>
      <c r="D151">
        <v>3250</v>
      </c>
      <c r="E151"/>
      <c r="F151" t="s">
        <v>3447</v>
      </c>
      <c r="I151" s="2"/>
      <c r="J151" s="3">
        <f>IFERROR(VLOOKUP(D151,'2023-24 School Level AAFTE'!$C:$J,8,FALSE),"new school")</f>
        <v>653.78</v>
      </c>
    </row>
    <row r="152" spans="1:10" x14ac:dyDescent="0.25">
      <c r="A152" t="s">
        <v>2925</v>
      </c>
      <c r="B152" t="s">
        <v>150</v>
      </c>
      <c r="C152" t="s">
        <v>2793</v>
      </c>
      <c r="D152">
        <v>5633</v>
      </c>
      <c r="E152"/>
      <c r="F152" t="s">
        <v>3447</v>
      </c>
      <c r="I152" s="2"/>
      <c r="J152" s="3">
        <f>IFERROR(VLOOKUP(D152,'2023-24 School Level AAFTE'!$C:$J,8,FALSE),"new school")</f>
        <v>539.81000000000006</v>
      </c>
    </row>
    <row r="153" spans="1:10" x14ac:dyDescent="0.25">
      <c r="A153" t="s">
        <v>2925</v>
      </c>
      <c r="B153" t="s">
        <v>150</v>
      </c>
      <c r="C153" t="s">
        <v>167</v>
      </c>
      <c r="D153">
        <v>4296</v>
      </c>
      <c r="E153"/>
      <c r="F153" t="s">
        <v>3447</v>
      </c>
      <c r="I153" s="2"/>
      <c r="J153" s="3">
        <f>IFERROR(VLOOKUP(D153,'2023-24 School Level AAFTE'!$C:$J,8,FALSE),"new school")</f>
        <v>511.5</v>
      </c>
    </row>
    <row r="154" spans="1:10" x14ac:dyDescent="0.25">
      <c r="A154" t="s">
        <v>2925</v>
      </c>
      <c r="B154" t="s">
        <v>150</v>
      </c>
      <c r="C154" t="s">
        <v>165</v>
      </c>
      <c r="D154">
        <v>4186</v>
      </c>
      <c r="E154"/>
      <c r="F154" t="s">
        <v>3447</v>
      </c>
      <c r="I154" s="2"/>
      <c r="J154" s="3">
        <f>IFERROR(VLOOKUP(D154,'2023-24 School Level AAFTE'!$C:$J,8,FALSE),"new school")</f>
        <v>691.65</v>
      </c>
    </row>
    <row r="155" spans="1:10" x14ac:dyDescent="0.25">
      <c r="A155" t="s">
        <v>2925</v>
      </c>
      <c r="B155" t="s">
        <v>150</v>
      </c>
      <c r="C155" t="s">
        <v>169</v>
      </c>
      <c r="D155">
        <v>4331</v>
      </c>
      <c r="E155"/>
      <c r="F155" t="s">
        <v>3447</v>
      </c>
      <c r="I155" s="2"/>
      <c r="J155" s="3">
        <f>IFERROR(VLOOKUP(D155,'2023-24 School Level AAFTE'!$C:$J,8,FALSE),"new school")</f>
        <v>558.1</v>
      </c>
    </row>
    <row r="156" spans="1:10" x14ac:dyDescent="0.25">
      <c r="A156" t="s">
        <v>2925</v>
      </c>
      <c r="B156" t="s">
        <v>150</v>
      </c>
      <c r="C156" t="s">
        <v>151</v>
      </c>
      <c r="D156">
        <v>1510</v>
      </c>
      <c r="E156"/>
      <c r="F156" t="s">
        <v>3447</v>
      </c>
      <c r="I156" s="2"/>
      <c r="J156" s="3">
        <f>IFERROR(VLOOKUP(D156,'2023-24 School Level AAFTE'!$C:$J,8,FALSE),"new school")</f>
        <v>342.03</v>
      </c>
    </row>
    <row r="157" spans="1:10" x14ac:dyDescent="0.25">
      <c r="A157" t="s">
        <v>2925</v>
      </c>
      <c r="B157" t="s">
        <v>150</v>
      </c>
      <c r="C157" t="s">
        <v>159</v>
      </c>
      <c r="D157">
        <v>3649</v>
      </c>
      <c r="E157"/>
      <c r="F157" t="s">
        <v>3447</v>
      </c>
      <c r="I157" s="2"/>
      <c r="J157" s="3">
        <f>IFERROR(VLOOKUP(D157,'2023-24 School Level AAFTE'!$C:$J,8,FALSE),"new school")</f>
        <v>657.4</v>
      </c>
    </row>
    <row r="158" spans="1:10" x14ac:dyDescent="0.25">
      <c r="A158" t="s">
        <v>2925</v>
      </c>
      <c r="B158" t="s">
        <v>150</v>
      </c>
      <c r="C158" t="s">
        <v>154</v>
      </c>
      <c r="D158">
        <v>2576</v>
      </c>
      <c r="E158"/>
      <c r="I158" s="2"/>
      <c r="J158" s="3">
        <f>IFERROR(VLOOKUP(D158,'2023-24 School Level AAFTE'!$C:$J,8,FALSE),"new school")</f>
        <v>637.62</v>
      </c>
    </row>
    <row r="159" spans="1:10" x14ac:dyDescent="0.25">
      <c r="A159" t="s">
        <v>2925</v>
      </c>
      <c r="B159" t="s">
        <v>150</v>
      </c>
      <c r="C159" t="s">
        <v>173</v>
      </c>
      <c r="D159">
        <v>4578</v>
      </c>
      <c r="E159"/>
      <c r="I159" s="2"/>
      <c r="J159" s="3">
        <f>IFERROR(VLOOKUP(D159,'2023-24 School Level AAFTE'!$C:$J,8,FALSE),"new school")</f>
        <v>597.51</v>
      </c>
    </row>
    <row r="160" spans="1:10" x14ac:dyDescent="0.25">
      <c r="A160" t="s">
        <v>2925</v>
      </c>
      <c r="B160" t="s">
        <v>150</v>
      </c>
      <c r="C160" t="s">
        <v>157</v>
      </c>
      <c r="D160">
        <v>2877</v>
      </c>
      <c r="E160"/>
      <c r="I160" s="2"/>
      <c r="J160" s="3">
        <f>IFERROR(VLOOKUP(D160,'2023-24 School Level AAFTE'!$C:$J,8,FALSE),"new school")</f>
        <v>567.20000000000005</v>
      </c>
    </row>
    <row r="161" spans="1:10" x14ac:dyDescent="0.25">
      <c r="A161" t="s">
        <v>2925</v>
      </c>
      <c r="B161" t="s">
        <v>150</v>
      </c>
      <c r="C161" t="s">
        <v>161</v>
      </c>
      <c r="D161">
        <v>4099</v>
      </c>
      <c r="E161"/>
      <c r="F161" t="s">
        <v>3447</v>
      </c>
      <c r="I161" s="2"/>
      <c r="J161" s="3">
        <f>IFERROR(VLOOKUP(D161,'2023-24 School Level AAFTE'!$C:$J,8,FALSE),"new school")</f>
        <v>543.37</v>
      </c>
    </row>
    <row r="162" spans="1:10" x14ac:dyDescent="0.25">
      <c r="A162" t="s">
        <v>2925</v>
      </c>
      <c r="B162" t="s">
        <v>150</v>
      </c>
      <c r="C162" t="s">
        <v>175</v>
      </c>
      <c r="D162">
        <v>5159</v>
      </c>
      <c r="E162"/>
      <c r="I162" s="2"/>
      <c r="J162" s="3">
        <f>IFERROR(VLOOKUP(D162,'2023-24 School Level AAFTE'!$C:$J,8,FALSE),"new school")</f>
        <v>548.1</v>
      </c>
    </row>
    <row r="163" spans="1:10" x14ac:dyDescent="0.25">
      <c r="A163" t="s">
        <v>2925</v>
      </c>
      <c r="B163" t="s">
        <v>150</v>
      </c>
      <c r="C163" t="s">
        <v>171</v>
      </c>
      <c r="D163">
        <v>4407</v>
      </c>
      <c r="E163"/>
      <c r="I163" s="2"/>
      <c r="J163" s="3">
        <f>IFERROR(VLOOKUP(D163,'2023-24 School Level AAFTE'!$C:$J,8,FALSE),"new school")</f>
        <v>613.71</v>
      </c>
    </row>
    <row r="164" spans="1:10" x14ac:dyDescent="0.25">
      <c r="A164" t="s">
        <v>2925</v>
      </c>
      <c r="B164" t="s">
        <v>150</v>
      </c>
      <c r="C164" t="s">
        <v>168</v>
      </c>
      <c r="D164">
        <v>4297</v>
      </c>
      <c r="E164"/>
      <c r="I164" s="2"/>
      <c r="J164" s="3">
        <f>IFERROR(VLOOKUP(D164,'2023-24 School Level AAFTE'!$C:$J,8,FALSE),"new school")</f>
        <v>606.6</v>
      </c>
    </row>
    <row r="165" spans="1:10" x14ac:dyDescent="0.25">
      <c r="A165" t="s">
        <v>2925</v>
      </c>
      <c r="B165" t="s">
        <v>150</v>
      </c>
      <c r="C165" t="s">
        <v>174</v>
      </c>
      <c r="D165">
        <v>5033</v>
      </c>
      <c r="E165"/>
      <c r="I165" s="2"/>
      <c r="J165" s="3">
        <f>IFERROR(VLOOKUP(D165,'2023-24 School Level AAFTE'!$C:$J,8,FALSE),"new school")</f>
        <v>2020.1399999999999</v>
      </c>
    </row>
    <row r="166" spans="1:10" x14ac:dyDescent="0.25">
      <c r="A166" t="s">
        <v>2925</v>
      </c>
      <c r="B166" t="s">
        <v>150</v>
      </c>
      <c r="C166" t="s">
        <v>155</v>
      </c>
      <c r="D166">
        <v>2748</v>
      </c>
      <c r="E166"/>
      <c r="I166" s="2"/>
      <c r="J166" s="3">
        <f>IFERROR(VLOOKUP(D166,'2023-24 School Level AAFTE'!$C:$J,8,FALSE),"new school")</f>
        <v>357.5</v>
      </c>
    </row>
    <row r="167" spans="1:10" x14ac:dyDescent="0.25">
      <c r="A167" t="s">
        <v>2925</v>
      </c>
      <c r="B167" t="s">
        <v>150</v>
      </c>
      <c r="C167" t="s">
        <v>2794</v>
      </c>
      <c r="D167">
        <v>5635</v>
      </c>
      <c r="E167"/>
      <c r="I167" s="2"/>
      <c r="J167" s="3">
        <f>IFERROR(VLOOKUP(D167,'2023-24 School Level AAFTE'!$C:$J,8,FALSE),"new school")</f>
        <v>592.21</v>
      </c>
    </row>
    <row r="168" spans="1:10" x14ac:dyDescent="0.25">
      <c r="A168" t="s">
        <v>2925</v>
      </c>
      <c r="B168" t="s">
        <v>150</v>
      </c>
      <c r="C168" t="s">
        <v>178</v>
      </c>
      <c r="D168">
        <v>5206</v>
      </c>
      <c r="E168"/>
      <c r="F168" t="s">
        <v>3447</v>
      </c>
      <c r="I168" s="2"/>
      <c r="J168" s="3">
        <f>IFERROR(VLOOKUP(D168,'2023-24 School Level AAFTE'!$C:$J,8,FALSE),"new school")</f>
        <v>891.92</v>
      </c>
    </row>
    <row r="169" spans="1:10" x14ac:dyDescent="0.25">
      <c r="A169" t="s">
        <v>2925</v>
      </c>
      <c r="B169" t="s">
        <v>150</v>
      </c>
      <c r="C169" t="s">
        <v>162</v>
      </c>
      <c r="D169">
        <v>4102</v>
      </c>
      <c r="E169"/>
      <c r="F169" t="s">
        <v>3447</v>
      </c>
      <c r="I169" s="2"/>
      <c r="J169" s="3">
        <f>IFERROR(VLOOKUP(D169,'2023-24 School Level AAFTE'!$C:$J,8,FALSE),"new school")</f>
        <v>447.1</v>
      </c>
    </row>
    <row r="170" spans="1:10" x14ac:dyDescent="0.25">
      <c r="A170" t="s">
        <v>2925</v>
      </c>
      <c r="B170" t="s">
        <v>150</v>
      </c>
      <c r="C170" t="s">
        <v>176</v>
      </c>
      <c r="D170">
        <v>5160</v>
      </c>
      <c r="E170"/>
      <c r="I170" s="2"/>
      <c r="J170" s="3">
        <f>IFERROR(VLOOKUP(D170,'2023-24 School Level AAFTE'!$C:$J,8,FALSE),"new school")</f>
        <v>735.62</v>
      </c>
    </row>
    <row r="171" spans="1:10" x14ac:dyDescent="0.25">
      <c r="A171" t="s">
        <v>2925</v>
      </c>
      <c r="B171" t="s">
        <v>150</v>
      </c>
      <c r="C171" t="s">
        <v>172</v>
      </c>
      <c r="D171">
        <v>4538</v>
      </c>
      <c r="E171"/>
      <c r="I171" s="2"/>
      <c r="J171" s="3">
        <f>IFERROR(VLOOKUP(D171,'2023-24 School Level AAFTE'!$C:$J,8,FALSE),"new school")</f>
        <v>465.39</v>
      </c>
    </row>
    <row r="172" spans="1:10" x14ac:dyDescent="0.25">
      <c r="A172" t="s">
        <v>2925</v>
      </c>
      <c r="B172" t="s">
        <v>150</v>
      </c>
      <c r="C172" t="s">
        <v>177</v>
      </c>
      <c r="D172">
        <v>5961</v>
      </c>
      <c r="E172"/>
      <c r="I172" s="2"/>
      <c r="J172" s="3">
        <f>IFERROR(VLOOKUP(D172,'2023-24 School Level AAFTE'!$C:$J,8,FALSE),"new school")</f>
        <v>406.51</v>
      </c>
    </row>
    <row r="173" spans="1:10" x14ac:dyDescent="0.25">
      <c r="A173" t="s">
        <v>2925</v>
      </c>
      <c r="B173" t="s">
        <v>150</v>
      </c>
      <c r="C173" t="s">
        <v>170</v>
      </c>
      <c r="D173">
        <v>4381</v>
      </c>
      <c r="E173"/>
      <c r="I173" s="2"/>
      <c r="J173" s="3">
        <f>IFERROR(VLOOKUP(D173,'2023-24 School Level AAFTE'!$C:$J,8,FALSE),"new school")</f>
        <v>529.12</v>
      </c>
    </row>
    <row r="174" spans="1:10" x14ac:dyDescent="0.25">
      <c r="A174" t="s">
        <v>2925</v>
      </c>
      <c r="B174" t="s">
        <v>150</v>
      </c>
      <c r="C174" t="s">
        <v>3262</v>
      </c>
      <c r="D174">
        <v>5665</v>
      </c>
      <c r="E174"/>
      <c r="I174" s="2"/>
      <c r="J174" s="3">
        <f>IFERROR(VLOOKUP(D174,'2023-24 School Level AAFTE'!$C:$J,8,FALSE),"new school")</f>
        <v>55.6</v>
      </c>
    </row>
    <row r="175" spans="1:10" x14ac:dyDescent="0.25">
      <c r="A175" t="s">
        <v>2925</v>
      </c>
      <c r="B175" t="s">
        <v>150</v>
      </c>
      <c r="C175" t="s">
        <v>166</v>
      </c>
      <c r="D175">
        <v>4227</v>
      </c>
      <c r="E175"/>
      <c r="I175" s="2"/>
      <c r="J175" s="3">
        <f>IFERROR(VLOOKUP(D175,'2023-24 School Level AAFTE'!$C:$J,8,FALSE),"new school")</f>
        <v>434.2</v>
      </c>
    </row>
    <row r="176" spans="1:10" x14ac:dyDescent="0.25">
      <c r="A176" t="s">
        <v>2925</v>
      </c>
      <c r="B176" t="s">
        <v>150</v>
      </c>
      <c r="C176" t="s">
        <v>153</v>
      </c>
      <c r="D176">
        <v>2543</v>
      </c>
      <c r="E176"/>
      <c r="F176" t="s">
        <v>3447</v>
      </c>
      <c r="I176" s="2"/>
      <c r="J176" s="3">
        <f>IFERROR(VLOOKUP(D176,'2023-24 School Level AAFTE'!$C:$J,8,FALSE),"new school")</f>
        <v>267.8</v>
      </c>
    </row>
    <row r="177" spans="1:10" x14ac:dyDescent="0.25">
      <c r="A177" t="s">
        <v>2925</v>
      </c>
      <c r="B177" t="s">
        <v>150</v>
      </c>
      <c r="C177" t="s">
        <v>163</v>
      </c>
      <c r="D177">
        <v>4103</v>
      </c>
      <c r="E177"/>
      <c r="F177" t="s">
        <v>3447</v>
      </c>
      <c r="I177" s="2"/>
      <c r="J177" s="3">
        <f>IFERROR(VLOOKUP(D177,'2023-24 School Level AAFTE'!$C:$J,8,FALSE),"new school")</f>
        <v>614.1</v>
      </c>
    </row>
    <row r="178" spans="1:10" x14ac:dyDescent="0.25">
      <c r="A178" t="s">
        <v>2925</v>
      </c>
      <c r="B178" t="s">
        <v>150</v>
      </c>
      <c r="C178" t="s">
        <v>152</v>
      </c>
      <c r="D178">
        <v>2399</v>
      </c>
      <c r="E178"/>
      <c r="F178" t="s">
        <v>3447</v>
      </c>
      <c r="I178" s="2"/>
      <c r="J178" s="3">
        <f>IFERROR(VLOOKUP(D178,'2023-24 School Level AAFTE'!$C:$J,8,FALSE),"new school")</f>
        <v>352.2</v>
      </c>
    </row>
    <row r="179" spans="1:10" x14ac:dyDescent="0.25">
      <c r="A179" t="s">
        <v>2925</v>
      </c>
      <c r="B179" t="s">
        <v>150</v>
      </c>
      <c r="C179" t="s">
        <v>164</v>
      </c>
      <c r="D179">
        <v>4158</v>
      </c>
      <c r="E179"/>
      <c r="F179" t="s">
        <v>3447</v>
      </c>
      <c r="I179" s="2"/>
      <c r="J179" s="3">
        <f>IFERROR(VLOOKUP(D179,'2023-24 School Level AAFTE'!$C:$J,8,FALSE),"new school")</f>
        <v>1703.59</v>
      </c>
    </row>
    <row r="180" spans="1:10" x14ac:dyDescent="0.25">
      <c r="A180" t="s">
        <v>2925</v>
      </c>
      <c r="B180" t="s">
        <v>150</v>
      </c>
      <c r="C180" t="s">
        <v>160</v>
      </c>
      <c r="D180">
        <v>3751</v>
      </c>
      <c r="E180"/>
      <c r="F180" t="s">
        <v>3447</v>
      </c>
      <c r="I180" s="2"/>
      <c r="J180" s="3">
        <f>IFERROR(VLOOKUP(D180,'2023-24 School Level AAFTE'!$C:$J,8,FALSE),"new school")</f>
        <v>741.32</v>
      </c>
    </row>
    <row r="181" spans="1:10" x14ac:dyDescent="0.25">
      <c r="A181" t="s">
        <v>2925</v>
      </c>
      <c r="B181" t="s">
        <v>150</v>
      </c>
      <c r="C181" t="s">
        <v>2792</v>
      </c>
      <c r="D181">
        <v>1560</v>
      </c>
      <c r="E181"/>
      <c r="I181" s="2"/>
      <c r="J181" s="3">
        <f>IFERROR(VLOOKUP(D181,'2023-24 School Level AAFTE'!$C:$J,8,FALSE),"new school")</f>
        <v>39.6</v>
      </c>
    </row>
    <row r="182" spans="1:10" x14ac:dyDescent="0.25">
      <c r="A182" t="s">
        <v>2925</v>
      </c>
      <c r="B182" t="s">
        <v>150</v>
      </c>
      <c r="C182" t="s">
        <v>3325</v>
      </c>
      <c r="D182">
        <v>5754</v>
      </c>
      <c r="E182"/>
      <c r="F182" t="s">
        <v>3447</v>
      </c>
      <c r="I182" s="2"/>
      <c r="J182" s="3">
        <f>IFERROR(VLOOKUP(D182,'2023-24 School Level AAFTE'!$C:$J,8,FALSE),"new school")</f>
        <v>48.71</v>
      </c>
    </row>
    <row r="183" spans="1:10" x14ac:dyDescent="0.25">
      <c r="A183" t="s">
        <v>2926</v>
      </c>
      <c r="B183" t="s">
        <v>2448</v>
      </c>
      <c r="C183" t="s">
        <v>2450</v>
      </c>
      <c r="D183">
        <v>3392</v>
      </c>
      <c r="E183"/>
      <c r="I183" s="2"/>
      <c r="J183" s="3">
        <f>IFERROR(VLOOKUP(D183,'2023-24 School Level AAFTE'!$C:$J,8,FALSE),"new school")</f>
        <v>99.07</v>
      </c>
    </row>
    <row r="184" spans="1:10" x14ac:dyDescent="0.25">
      <c r="A184" t="s">
        <v>2927</v>
      </c>
      <c r="B184" t="s">
        <v>182</v>
      </c>
      <c r="C184" t="s">
        <v>183</v>
      </c>
      <c r="D184">
        <v>2713</v>
      </c>
      <c r="E184"/>
      <c r="F184" t="s">
        <v>3447</v>
      </c>
      <c r="I184" s="2"/>
      <c r="J184" s="3">
        <f>IFERROR(VLOOKUP(D184,'2023-24 School Level AAFTE'!$C:$J,8,FALSE),"new school")</f>
        <v>475.39</v>
      </c>
    </row>
    <row r="185" spans="1:10" x14ac:dyDescent="0.25">
      <c r="A185" t="s">
        <v>2927</v>
      </c>
      <c r="B185" t="s">
        <v>182</v>
      </c>
      <c r="C185" t="s">
        <v>184</v>
      </c>
      <c r="D185">
        <v>3136</v>
      </c>
      <c r="E185"/>
      <c r="I185" s="2"/>
      <c r="J185" s="3">
        <f>IFERROR(VLOOKUP(D185,'2023-24 School Level AAFTE'!$C:$J,8,FALSE),"new school")</f>
        <v>588.55000000000007</v>
      </c>
    </row>
    <row r="186" spans="1:10" x14ac:dyDescent="0.25">
      <c r="A186" s="150" t="s">
        <v>2927</v>
      </c>
      <c r="B186" s="150" t="s">
        <v>182</v>
      </c>
      <c r="C186" s="150" t="s">
        <v>188</v>
      </c>
      <c r="D186" s="150">
        <v>5021</v>
      </c>
      <c r="E186" s="150"/>
      <c r="H186" s="150"/>
      <c r="J186" s="3">
        <f>IFERROR(VLOOKUP(D186,'2023-24 School Level AAFTE'!$C:$J,8,FALSE),"new school")</f>
        <v>50.35</v>
      </c>
    </row>
    <row r="187" spans="1:10" x14ac:dyDescent="0.25">
      <c r="A187" s="150" t="s">
        <v>2927</v>
      </c>
      <c r="B187" s="150" t="s">
        <v>182</v>
      </c>
      <c r="C187" s="150" t="s">
        <v>185</v>
      </c>
      <c r="D187" s="150">
        <v>3796</v>
      </c>
      <c r="E187" s="150"/>
      <c r="H187" s="150"/>
      <c r="J187" s="3">
        <f>IFERROR(VLOOKUP(D187,'2023-24 School Level AAFTE'!$C:$J,8,FALSE),"new school")</f>
        <v>448.84</v>
      </c>
    </row>
    <row r="188" spans="1:10" x14ac:dyDescent="0.25">
      <c r="A188" s="150" t="s">
        <v>2927</v>
      </c>
      <c r="B188" s="150" t="s">
        <v>182</v>
      </c>
      <c r="C188" s="150" t="s">
        <v>187</v>
      </c>
      <c r="D188" s="150">
        <v>4476</v>
      </c>
      <c r="E188" s="150"/>
      <c r="F188" t="s">
        <v>3447</v>
      </c>
      <c r="H188" s="150"/>
      <c r="J188" s="3">
        <f>IFERROR(VLOOKUP(D188,'2023-24 School Level AAFTE'!$C:$J,8,FALSE),"new school")</f>
        <v>439.40999999999997</v>
      </c>
    </row>
    <row r="189" spans="1:10" x14ac:dyDescent="0.25">
      <c r="A189" t="s">
        <v>2927</v>
      </c>
      <c r="B189" t="s">
        <v>182</v>
      </c>
      <c r="C189" t="s">
        <v>189</v>
      </c>
      <c r="D189">
        <v>5465</v>
      </c>
      <c r="E189"/>
      <c r="F189" t="s">
        <v>3447</v>
      </c>
      <c r="I189" s="2"/>
      <c r="J189" s="3">
        <f>IFERROR(VLOOKUP(D189,'2023-24 School Level AAFTE'!$C:$J,8,FALSE),"new school")</f>
        <v>14.4</v>
      </c>
    </row>
    <row r="190" spans="1:10" x14ac:dyDescent="0.25">
      <c r="A190" t="s">
        <v>2927</v>
      </c>
      <c r="B190" t="s">
        <v>182</v>
      </c>
      <c r="C190" t="s">
        <v>186</v>
      </c>
      <c r="D190">
        <v>4459</v>
      </c>
      <c r="E190"/>
      <c r="I190" s="2"/>
      <c r="J190" s="3">
        <f>IFERROR(VLOOKUP(D190,'2023-24 School Level AAFTE'!$C:$J,8,FALSE),"new school")</f>
        <v>6.76</v>
      </c>
    </row>
    <row r="191" spans="1:10" x14ac:dyDescent="0.25">
      <c r="A191" t="s">
        <v>2928</v>
      </c>
      <c r="B191" t="s">
        <v>191</v>
      </c>
      <c r="C191" t="s">
        <v>192</v>
      </c>
      <c r="D191">
        <v>2516</v>
      </c>
      <c r="E191"/>
      <c r="F191" t="s">
        <v>3447</v>
      </c>
      <c r="I191" s="2"/>
      <c r="J191" s="3">
        <f>IFERROR(VLOOKUP(D191,'2023-24 School Level AAFTE'!$C:$J,8,FALSE),"new school")</f>
        <v>83.39</v>
      </c>
    </row>
    <row r="192" spans="1:10" x14ac:dyDescent="0.25">
      <c r="A192" t="s">
        <v>2928</v>
      </c>
      <c r="B192" t="s">
        <v>191</v>
      </c>
      <c r="C192" t="s">
        <v>3326</v>
      </c>
      <c r="D192">
        <v>5748</v>
      </c>
      <c r="E192"/>
      <c r="I192" s="2"/>
      <c r="J192" s="3">
        <f>IFERROR(VLOOKUP(D192,'2023-24 School Level AAFTE'!$C:$J,8,FALSE),"new school")</f>
        <v>245.37</v>
      </c>
    </row>
    <row r="193" spans="1:10" x14ac:dyDescent="0.25">
      <c r="A193" t="s">
        <v>2929</v>
      </c>
      <c r="B193" t="s">
        <v>194</v>
      </c>
      <c r="C193" t="s">
        <v>201</v>
      </c>
      <c r="D193">
        <v>3641</v>
      </c>
      <c r="E193"/>
      <c r="F193" t="s">
        <v>3447</v>
      </c>
      <c r="J193" s="3">
        <f>IFERROR(VLOOKUP(D193,'2023-24 School Level AAFTE'!$C:$J,8,FALSE),"new school")</f>
        <v>474.6</v>
      </c>
    </row>
    <row r="194" spans="1:10" x14ac:dyDescent="0.25">
      <c r="A194" t="s">
        <v>2929</v>
      </c>
      <c r="B194" t="s">
        <v>194</v>
      </c>
      <c r="C194" t="s">
        <v>199</v>
      </c>
      <c r="D194">
        <v>3109</v>
      </c>
      <c r="E194"/>
      <c r="F194" t="s">
        <v>3447</v>
      </c>
      <c r="J194" s="3">
        <f>IFERROR(VLOOKUP(D194,'2023-24 School Level AAFTE'!$C:$J,8,FALSE),"new school")</f>
        <v>1195.6099999999999</v>
      </c>
    </row>
    <row r="195" spans="1:10" x14ac:dyDescent="0.25">
      <c r="A195" t="s">
        <v>2929</v>
      </c>
      <c r="B195" t="s">
        <v>194</v>
      </c>
      <c r="C195" t="s">
        <v>196</v>
      </c>
      <c r="D195">
        <v>1749</v>
      </c>
      <c r="E195"/>
      <c r="I195" s="2"/>
      <c r="J195" s="3">
        <f>IFERROR(VLOOKUP(D195,'2023-24 School Level AAFTE'!$C:$J,8,FALSE),"new school")</f>
        <v>61.16</v>
      </c>
    </row>
    <row r="196" spans="1:10" x14ac:dyDescent="0.25">
      <c r="A196" t="s">
        <v>2929</v>
      </c>
      <c r="B196" t="s">
        <v>194</v>
      </c>
      <c r="C196" t="s">
        <v>198</v>
      </c>
      <c r="D196">
        <v>3108</v>
      </c>
      <c r="E196"/>
      <c r="F196" t="s">
        <v>3447</v>
      </c>
      <c r="I196" s="2"/>
      <c r="J196" s="3">
        <f>IFERROR(VLOOKUP(D196,'2023-24 School Level AAFTE'!$C:$J,8,FALSE),"new school")</f>
        <v>308.39999999999998</v>
      </c>
    </row>
    <row r="197" spans="1:10" x14ac:dyDescent="0.25">
      <c r="A197" t="s">
        <v>2929</v>
      </c>
      <c r="B197" t="s">
        <v>194</v>
      </c>
      <c r="C197" t="s">
        <v>203</v>
      </c>
      <c r="D197">
        <v>4421</v>
      </c>
      <c r="E197"/>
      <c r="I197" s="2"/>
      <c r="J197" s="3">
        <f>IFERROR(VLOOKUP(D197,'2023-24 School Level AAFTE'!$C:$J,8,FALSE),"new school")</f>
        <v>315.2</v>
      </c>
    </row>
    <row r="198" spans="1:10" x14ac:dyDescent="0.25">
      <c r="A198" t="s">
        <v>2929</v>
      </c>
      <c r="B198" t="s">
        <v>194</v>
      </c>
      <c r="C198" t="s">
        <v>204</v>
      </c>
      <c r="D198">
        <v>4441</v>
      </c>
      <c r="E198"/>
      <c r="F198" t="s">
        <v>3447</v>
      </c>
      <c r="I198" s="2"/>
      <c r="J198" s="3">
        <f>IFERROR(VLOOKUP(D198,'2023-24 School Level AAFTE'!$C:$J,8,FALSE),"new school")</f>
        <v>801.44</v>
      </c>
    </row>
    <row r="199" spans="1:10" x14ac:dyDescent="0.25">
      <c r="A199" t="s">
        <v>2929</v>
      </c>
      <c r="B199" t="s">
        <v>194</v>
      </c>
      <c r="C199" t="s">
        <v>200</v>
      </c>
      <c r="D199">
        <v>3171</v>
      </c>
      <c r="E199"/>
      <c r="F199" t="s">
        <v>3447</v>
      </c>
      <c r="I199" s="2"/>
      <c r="J199" s="3">
        <f>IFERROR(VLOOKUP(D199,'2023-24 School Level AAFTE'!$C:$J,8,FALSE),"new school")</f>
        <v>231.1</v>
      </c>
    </row>
    <row r="200" spans="1:10" x14ac:dyDescent="0.25">
      <c r="A200" t="s">
        <v>2929</v>
      </c>
      <c r="B200" t="s">
        <v>194</v>
      </c>
      <c r="C200" t="s">
        <v>195</v>
      </c>
      <c r="D200">
        <v>1737</v>
      </c>
      <c r="E200"/>
      <c r="F200" t="s">
        <v>3447</v>
      </c>
      <c r="I200" s="2"/>
      <c r="J200" s="3">
        <f>IFERROR(VLOOKUP(D200,'2023-24 School Level AAFTE'!$C:$J,8,FALSE),"new school")</f>
        <v>100.93</v>
      </c>
    </row>
    <row r="201" spans="1:10" x14ac:dyDescent="0.25">
      <c r="A201" t="s">
        <v>2929</v>
      </c>
      <c r="B201" t="s">
        <v>194</v>
      </c>
      <c r="C201" t="s">
        <v>2795</v>
      </c>
      <c r="D201">
        <v>2853</v>
      </c>
      <c r="E201"/>
      <c r="F201" t="s">
        <v>3447</v>
      </c>
      <c r="I201" s="2"/>
      <c r="J201" s="3">
        <f>IFERROR(VLOOKUP(D201,'2023-24 School Level AAFTE'!$C:$J,8,FALSE),"new school")</f>
        <v>396.4</v>
      </c>
    </row>
    <row r="202" spans="1:10" x14ac:dyDescent="0.25">
      <c r="A202" t="s">
        <v>2929</v>
      </c>
      <c r="B202" t="s">
        <v>194</v>
      </c>
      <c r="C202" t="s">
        <v>197</v>
      </c>
      <c r="D202">
        <v>2613</v>
      </c>
      <c r="E202"/>
      <c r="F202" t="s">
        <v>3447</v>
      </c>
      <c r="I202" s="2"/>
      <c r="J202" s="3">
        <f>IFERROR(VLOOKUP(D202,'2023-24 School Level AAFTE'!$C:$J,8,FALSE),"new school")</f>
        <v>307.7</v>
      </c>
    </row>
    <row r="203" spans="1:10" x14ac:dyDescent="0.25">
      <c r="A203" t="s">
        <v>2929</v>
      </c>
      <c r="B203" t="s">
        <v>194</v>
      </c>
      <c r="C203" t="s">
        <v>202</v>
      </c>
      <c r="D203">
        <v>4038</v>
      </c>
      <c r="E203"/>
      <c r="I203" s="2"/>
      <c r="J203" s="3">
        <f>IFERROR(VLOOKUP(D203,'2023-24 School Level AAFTE'!$C:$J,8,FALSE),"new school")</f>
        <v>253.74</v>
      </c>
    </row>
    <row r="204" spans="1:10" x14ac:dyDescent="0.25">
      <c r="A204" t="s">
        <v>2930</v>
      </c>
      <c r="B204" t="s">
        <v>207</v>
      </c>
      <c r="C204" t="s">
        <v>211</v>
      </c>
      <c r="D204">
        <v>5272</v>
      </c>
      <c r="E204"/>
      <c r="I204" s="2"/>
      <c r="J204" s="3">
        <f>IFERROR(VLOOKUP(D204,'2023-24 School Level AAFTE'!$C:$J,8,FALSE),"new school")</f>
        <v>17.04</v>
      </c>
    </row>
    <row r="205" spans="1:10" x14ac:dyDescent="0.25">
      <c r="A205" t="s">
        <v>2930</v>
      </c>
      <c r="B205" t="s">
        <v>207</v>
      </c>
      <c r="C205" t="s">
        <v>209</v>
      </c>
      <c r="D205">
        <v>3293</v>
      </c>
      <c r="E205"/>
      <c r="F205" t="s">
        <v>3447</v>
      </c>
      <c r="I205" s="2"/>
      <c r="J205" s="3">
        <f>IFERROR(VLOOKUP(D205,'2023-24 School Level AAFTE'!$C:$J,8,FALSE),"new school")</f>
        <v>418.20000000000005</v>
      </c>
    </row>
    <row r="206" spans="1:10" x14ac:dyDescent="0.25">
      <c r="A206" t="s">
        <v>2930</v>
      </c>
      <c r="B206" t="s">
        <v>207</v>
      </c>
      <c r="C206" t="s">
        <v>208</v>
      </c>
      <c r="D206">
        <v>2800</v>
      </c>
      <c r="E206"/>
      <c r="F206" t="s">
        <v>3447</v>
      </c>
      <c r="I206" s="2"/>
      <c r="J206" s="3">
        <f>IFERROR(VLOOKUP(D206,'2023-24 School Level AAFTE'!$C:$J,8,FALSE),"new school")</f>
        <v>332.17</v>
      </c>
    </row>
    <row r="207" spans="1:10" x14ac:dyDescent="0.25">
      <c r="A207" t="s">
        <v>2930</v>
      </c>
      <c r="B207" t="s">
        <v>207</v>
      </c>
      <c r="C207" t="s">
        <v>210</v>
      </c>
      <c r="D207">
        <v>4223</v>
      </c>
      <c r="E207"/>
      <c r="F207" t="s">
        <v>3447</v>
      </c>
      <c r="I207" s="2"/>
      <c r="J207" s="3">
        <f>IFERROR(VLOOKUP(D207,'2023-24 School Level AAFTE'!$C:$J,8,FALSE),"new school")</f>
        <v>242</v>
      </c>
    </row>
    <row r="208" spans="1:10" x14ac:dyDescent="0.25">
      <c r="A208" t="s">
        <v>2931</v>
      </c>
      <c r="B208" t="s">
        <v>213</v>
      </c>
      <c r="C208" t="s">
        <v>217</v>
      </c>
      <c r="D208">
        <v>1900</v>
      </c>
      <c r="E208"/>
      <c r="F208" t="s">
        <v>3447</v>
      </c>
      <c r="I208" s="2"/>
      <c r="J208" s="3">
        <f>IFERROR(VLOOKUP(D208,'2023-24 School Level AAFTE'!$C:$J,8,FALSE),"new school")</f>
        <v>31</v>
      </c>
    </row>
    <row r="209" spans="1:10" x14ac:dyDescent="0.25">
      <c r="A209" t="s">
        <v>2931</v>
      </c>
      <c r="B209" t="s">
        <v>213</v>
      </c>
      <c r="C209" t="s">
        <v>214</v>
      </c>
      <c r="D209">
        <v>2562</v>
      </c>
      <c r="E209"/>
      <c r="F209" t="s">
        <v>3447</v>
      </c>
      <c r="I209" s="2"/>
      <c r="J209" s="3">
        <f>IFERROR(VLOOKUP(D209,'2023-24 School Level AAFTE'!$C:$J,8,FALSE),"new school")</f>
        <v>325.40000000000003</v>
      </c>
    </row>
    <row r="210" spans="1:10" x14ac:dyDescent="0.25">
      <c r="A210" t="s">
        <v>2931</v>
      </c>
      <c r="B210" t="s">
        <v>213</v>
      </c>
      <c r="C210" t="s">
        <v>215</v>
      </c>
      <c r="D210">
        <v>2788</v>
      </c>
      <c r="E210"/>
      <c r="F210" t="s">
        <v>3447</v>
      </c>
      <c r="I210" s="2"/>
      <c r="J210" s="3">
        <f>IFERROR(VLOOKUP(D210,'2023-24 School Level AAFTE'!$C:$J,8,FALSE),"new school")</f>
        <v>219.57999999999998</v>
      </c>
    </row>
    <row r="211" spans="1:10" x14ac:dyDescent="0.25">
      <c r="A211" t="s">
        <v>2931</v>
      </c>
      <c r="B211" t="s">
        <v>213</v>
      </c>
      <c r="C211" t="s">
        <v>216</v>
      </c>
      <c r="D211">
        <v>4213</v>
      </c>
      <c r="E211"/>
      <c r="F211" t="s">
        <v>3447</v>
      </c>
      <c r="I211" s="2"/>
      <c r="J211" s="3">
        <f>IFERROR(VLOOKUP(D211,'2023-24 School Level AAFTE'!$C:$J,8,FALSE),"new school")</f>
        <v>161.1</v>
      </c>
    </row>
    <row r="212" spans="1:10" x14ac:dyDescent="0.25">
      <c r="A212" t="s">
        <v>2932</v>
      </c>
      <c r="B212" t="s">
        <v>219</v>
      </c>
      <c r="C212" t="s">
        <v>220</v>
      </c>
      <c r="D212">
        <v>2836</v>
      </c>
      <c r="E212"/>
      <c r="F212" t="s">
        <v>3447</v>
      </c>
      <c r="I212" s="2"/>
      <c r="J212" s="3">
        <f>IFERROR(VLOOKUP(D212,'2023-24 School Level AAFTE'!$C:$J,8,FALSE),"new school")</f>
        <v>73.45</v>
      </c>
    </row>
    <row r="213" spans="1:10" x14ac:dyDescent="0.25">
      <c r="A213" t="s">
        <v>2933</v>
      </c>
      <c r="B213" t="s">
        <v>222</v>
      </c>
      <c r="C213" t="s">
        <v>227</v>
      </c>
      <c r="D213">
        <v>3603</v>
      </c>
      <c r="E213"/>
      <c r="F213" t="s">
        <v>3447</v>
      </c>
      <c r="I213" s="2"/>
      <c r="J213" s="3">
        <f>IFERROR(VLOOKUP(D213,'2023-24 School Level AAFTE'!$C:$J,8,FALSE),"new school")</f>
        <v>394</v>
      </c>
    </row>
    <row r="214" spans="1:10" x14ac:dyDescent="0.25">
      <c r="A214" t="s">
        <v>2933</v>
      </c>
      <c r="B214" t="s">
        <v>222</v>
      </c>
      <c r="C214" t="s">
        <v>228</v>
      </c>
      <c r="D214">
        <v>4412</v>
      </c>
      <c r="E214"/>
      <c r="I214" s="2"/>
      <c r="J214" s="3">
        <f>IFERROR(VLOOKUP(D214,'2023-24 School Level AAFTE'!$C:$J,8,FALSE),"new school")</f>
        <v>412.20000000000005</v>
      </c>
    </row>
    <row r="215" spans="1:10" x14ac:dyDescent="0.25">
      <c r="A215" s="150" t="s">
        <v>2933</v>
      </c>
      <c r="B215" s="150" t="s">
        <v>222</v>
      </c>
      <c r="C215" s="150" t="s">
        <v>223</v>
      </c>
      <c r="D215" s="150">
        <v>2362</v>
      </c>
      <c r="E215" s="150"/>
      <c r="F215" t="s">
        <v>3447</v>
      </c>
      <c r="H215" s="150"/>
      <c r="J215" s="3">
        <f>IFERROR(VLOOKUP(D215,'2023-24 School Level AAFTE'!$C:$J,8,FALSE),"new school")</f>
        <v>1061.5899999999999</v>
      </c>
    </row>
    <row r="216" spans="1:10" x14ac:dyDescent="0.25">
      <c r="A216" t="s">
        <v>2933</v>
      </c>
      <c r="B216" t="s">
        <v>222</v>
      </c>
      <c r="C216" t="s">
        <v>229</v>
      </c>
      <c r="D216">
        <v>1928</v>
      </c>
      <c r="E216"/>
      <c r="F216" t="s">
        <v>3447</v>
      </c>
      <c r="I216" s="2"/>
      <c r="J216" s="3">
        <f>IFERROR(VLOOKUP(D216,'2023-24 School Level AAFTE'!$C:$J,8,FALSE),"new school")</f>
        <v>19.899999999999999</v>
      </c>
    </row>
    <row r="217" spans="1:10" x14ac:dyDescent="0.25">
      <c r="A217" t="s">
        <v>2933</v>
      </c>
      <c r="B217" t="s">
        <v>222</v>
      </c>
      <c r="C217" t="s">
        <v>224</v>
      </c>
      <c r="D217">
        <v>2379</v>
      </c>
      <c r="E217"/>
      <c r="I217" s="2"/>
      <c r="J217" s="3">
        <f>IFERROR(VLOOKUP(D217,'2023-24 School Level AAFTE'!$C:$J,8,FALSE),"new school")</f>
        <v>386.94</v>
      </c>
    </row>
    <row r="218" spans="1:10" x14ac:dyDescent="0.25">
      <c r="A218" t="s">
        <v>2933</v>
      </c>
      <c r="B218" t="s">
        <v>222</v>
      </c>
      <c r="C218" t="s">
        <v>226</v>
      </c>
      <c r="D218">
        <v>3251</v>
      </c>
      <c r="E218"/>
      <c r="F218" t="s">
        <v>3447</v>
      </c>
      <c r="I218" s="2"/>
      <c r="J218" s="3">
        <f>IFERROR(VLOOKUP(D218,'2023-24 School Level AAFTE'!$C:$J,8,FALSE),"new school")</f>
        <v>591.44000000000005</v>
      </c>
    </row>
    <row r="219" spans="1:10" x14ac:dyDescent="0.25">
      <c r="A219" t="s">
        <v>2933</v>
      </c>
      <c r="B219" t="s">
        <v>222</v>
      </c>
      <c r="C219" t="s">
        <v>2730</v>
      </c>
      <c r="D219">
        <v>5525</v>
      </c>
      <c r="E219"/>
      <c r="I219" s="2"/>
      <c r="J219" s="3">
        <f>IFERROR(VLOOKUP(D219,'2023-24 School Level AAFTE'!$C:$J,8,FALSE),"new school")</f>
        <v>13.690000000000001</v>
      </c>
    </row>
    <row r="220" spans="1:10" x14ac:dyDescent="0.25">
      <c r="A220" t="s">
        <v>2933</v>
      </c>
      <c r="B220" t="s">
        <v>222</v>
      </c>
      <c r="C220" t="s">
        <v>225</v>
      </c>
      <c r="D220">
        <v>2946</v>
      </c>
      <c r="E220"/>
      <c r="F220" t="s">
        <v>3447</v>
      </c>
      <c r="I220" s="2"/>
      <c r="J220" s="3">
        <f>IFERROR(VLOOKUP(D220,'2023-24 School Level AAFTE'!$C:$J,8,FALSE),"new school")</f>
        <v>389.8</v>
      </c>
    </row>
    <row r="221" spans="1:10" x14ac:dyDescent="0.25">
      <c r="A221" t="s">
        <v>2934</v>
      </c>
      <c r="B221" t="s">
        <v>231</v>
      </c>
      <c r="C221" t="s">
        <v>3263</v>
      </c>
      <c r="D221">
        <v>5702</v>
      </c>
      <c r="E221"/>
      <c r="I221" s="2"/>
      <c r="J221" s="3">
        <f>IFERROR(VLOOKUP(D221,'2023-24 School Level AAFTE'!$C:$J,8,FALSE),"new school")</f>
        <v>200.4</v>
      </c>
    </row>
    <row r="222" spans="1:10" x14ac:dyDescent="0.25">
      <c r="A222" t="s">
        <v>2934</v>
      </c>
      <c r="B222" t="s">
        <v>231</v>
      </c>
      <c r="C222" t="s">
        <v>237</v>
      </c>
      <c r="D222">
        <v>4567</v>
      </c>
      <c r="E222"/>
      <c r="I222" s="2"/>
      <c r="J222" s="3">
        <f>IFERROR(VLOOKUP(D222,'2023-24 School Level AAFTE'!$C:$J,8,FALSE),"new school")</f>
        <v>2006.2199999999998</v>
      </c>
    </row>
    <row r="223" spans="1:10" x14ac:dyDescent="0.25">
      <c r="A223" t="s">
        <v>2934</v>
      </c>
      <c r="B223" t="s">
        <v>231</v>
      </c>
      <c r="C223" t="s">
        <v>2731</v>
      </c>
      <c r="D223">
        <v>5532</v>
      </c>
      <c r="E223"/>
      <c r="I223" s="2"/>
      <c r="J223" s="3">
        <f>IFERROR(VLOOKUP(D223,'2023-24 School Level AAFTE'!$C:$J,8,FALSE),"new school")</f>
        <v>4.5</v>
      </c>
    </row>
    <row r="224" spans="1:10" x14ac:dyDescent="0.25">
      <c r="A224" t="s">
        <v>2934</v>
      </c>
      <c r="B224" t="s">
        <v>231</v>
      </c>
      <c r="C224" t="s">
        <v>1058</v>
      </c>
      <c r="D224">
        <v>5533</v>
      </c>
      <c r="E224"/>
      <c r="I224" s="2"/>
      <c r="J224" s="3">
        <f>IFERROR(VLOOKUP(D224,'2023-24 School Level AAFTE'!$C:$J,8,FALSE),"new school")</f>
        <v>180.81</v>
      </c>
    </row>
    <row r="225" spans="1:10" x14ac:dyDescent="0.25">
      <c r="A225" t="s">
        <v>2934</v>
      </c>
      <c r="B225" t="s">
        <v>231</v>
      </c>
      <c r="C225" t="s">
        <v>234</v>
      </c>
      <c r="D225">
        <v>4182</v>
      </c>
      <c r="E225"/>
      <c r="I225" s="2"/>
      <c r="J225" s="3">
        <f>IFERROR(VLOOKUP(D225,'2023-24 School Level AAFTE'!$C:$J,8,FALSE),"new school")</f>
        <v>517.02</v>
      </c>
    </row>
    <row r="226" spans="1:10" x14ac:dyDescent="0.25">
      <c r="A226" t="s">
        <v>2934</v>
      </c>
      <c r="B226" t="s">
        <v>231</v>
      </c>
      <c r="C226" t="s">
        <v>239</v>
      </c>
      <c r="D226">
        <v>5158</v>
      </c>
      <c r="E226"/>
      <c r="I226" s="2"/>
      <c r="J226" s="3">
        <f>IFERROR(VLOOKUP(D226,'2023-24 School Level AAFTE'!$C:$J,8,FALSE),"new school")</f>
        <v>476.1</v>
      </c>
    </row>
    <row r="227" spans="1:10" x14ac:dyDescent="0.25">
      <c r="A227" t="s">
        <v>2934</v>
      </c>
      <c r="B227" t="s">
        <v>231</v>
      </c>
      <c r="C227" t="s">
        <v>238</v>
      </c>
      <c r="D227">
        <v>5104</v>
      </c>
      <c r="E227"/>
      <c r="I227" s="2"/>
      <c r="J227" s="3">
        <f>IFERROR(VLOOKUP(D227,'2023-24 School Level AAFTE'!$C:$J,8,FALSE),"new school")</f>
        <v>174.99</v>
      </c>
    </row>
    <row r="228" spans="1:10" x14ac:dyDescent="0.25">
      <c r="A228" s="150" t="s">
        <v>2934</v>
      </c>
      <c r="B228" s="150" t="s">
        <v>231</v>
      </c>
      <c r="C228" s="150" t="s">
        <v>232</v>
      </c>
      <c r="D228" s="150">
        <v>2725</v>
      </c>
      <c r="E228" s="150"/>
      <c r="H228" s="150"/>
      <c r="J228" s="3">
        <f>IFERROR(VLOOKUP(D228,'2023-24 School Level AAFTE'!$C:$J,8,FALSE),"new school")</f>
        <v>501.58</v>
      </c>
    </row>
    <row r="229" spans="1:10" x14ac:dyDescent="0.25">
      <c r="A229" s="150" t="s">
        <v>2934</v>
      </c>
      <c r="B229" s="150" t="s">
        <v>231</v>
      </c>
      <c r="C229" s="150" t="s">
        <v>233</v>
      </c>
      <c r="D229" s="150">
        <v>3474</v>
      </c>
      <c r="E229" s="150"/>
      <c r="H229" s="150"/>
      <c r="J229" s="3">
        <f>IFERROR(VLOOKUP(D229,'2023-24 School Level AAFTE'!$C:$J,8,FALSE),"new school")</f>
        <v>361.21</v>
      </c>
    </row>
    <row r="230" spans="1:10" x14ac:dyDescent="0.25">
      <c r="A230" s="150" t="s">
        <v>2934</v>
      </c>
      <c r="B230" s="150" t="s">
        <v>231</v>
      </c>
      <c r="C230" s="150" t="s">
        <v>178</v>
      </c>
      <c r="D230" s="150">
        <v>5054</v>
      </c>
      <c r="E230" s="150"/>
      <c r="H230" s="150"/>
      <c r="J230" s="3">
        <f>IFERROR(VLOOKUP(D230,'2023-24 School Level AAFTE'!$C:$J,8,FALSE),"new school")</f>
        <v>689.01</v>
      </c>
    </row>
    <row r="231" spans="1:10" x14ac:dyDescent="0.25">
      <c r="A231" t="s">
        <v>2934</v>
      </c>
      <c r="B231" t="s">
        <v>231</v>
      </c>
      <c r="C231" t="s">
        <v>2935</v>
      </c>
      <c r="D231">
        <v>5534</v>
      </c>
      <c r="E231"/>
      <c r="I231" s="2"/>
      <c r="J231" s="3">
        <f>IFERROR(VLOOKUP(D231,'2023-24 School Level AAFTE'!$C:$J,8,FALSE),"new school")</f>
        <v>269.72000000000003</v>
      </c>
    </row>
    <row r="232" spans="1:10" x14ac:dyDescent="0.25">
      <c r="A232" t="s">
        <v>2934</v>
      </c>
      <c r="B232" t="s">
        <v>231</v>
      </c>
      <c r="C232" t="s">
        <v>236</v>
      </c>
      <c r="D232">
        <v>4563</v>
      </c>
      <c r="E232"/>
      <c r="I232" s="2"/>
      <c r="J232" s="3">
        <f>IFERROR(VLOOKUP(D232,'2023-24 School Level AAFTE'!$C:$J,8,FALSE),"new school")</f>
        <v>426.84</v>
      </c>
    </row>
    <row r="233" spans="1:10" x14ac:dyDescent="0.25">
      <c r="A233" t="s">
        <v>2934</v>
      </c>
      <c r="B233" t="s">
        <v>231</v>
      </c>
      <c r="C233" t="s">
        <v>235</v>
      </c>
      <c r="D233">
        <v>4508</v>
      </c>
      <c r="E233"/>
      <c r="I233" s="2"/>
      <c r="J233" s="3">
        <f>IFERROR(VLOOKUP(D233,'2023-24 School Level AAFTE'!$C:$J,8,FALSE),"new school")</f>
        <v>728.17</v>
      </c>
    </row>
    <row r="234" spans="1:10" x14ac:dyDescent="0.25">
      <c r="A234" t="s">
        <v>2934</v>
      </c>
      <c r="B234" t="s">
        <v>231</v>
      </c>
      <c r="C234" t="s">
        <v>240</v>
      </c>
      <c r="D234">
        <v>5309</v>
      </c>
      <c r="E234"/>
      <c r="I234" s="2"/>
      <c r="J234" s="3">
        <f>IFERROR(VLOOKUP(D234,'2023-24 School Level AAFTE'!$C:$J,8,FALSE),"new school")</f>
        <v>589.11</v>
      </c>
    </row>
    <row r="235" spans="1:10" x14ac:dyDescent="0.25">
      <c r="A235" t="s">
        <v>2936</v>
      </c>
      <c r="B235" t="s">
        <v>242</v>
      </c>
      <c r="C235" t="s">
        <v>245</v>
      </c>
      <c r="D235">
        <v>3422</v>
      </c>
      <c r="E235"/>
      <c r="F235" t="s">
        <v>3447</v>
      </c>
      <c r="I235" s="2"/>
      <c r="J235" s="3">
        <f>IFERROR(VLOOKUP(D235,'2023-24 School Level AAFTE'!$C:$J,8,FALSE),"new school")</f>
        <v>114.60000000000001</v>
      </c>
    </row>
    <row r="236" spans="1:10" x14ac:dyDescent="0.25">
      <c r="A236" t="s">
        <v>2936</v>
      </c>
      <c r="B236" t="s">
        <v>242</v>
      </c>
      <c r="C236" t="s">
        <v>243</v>
      </c>
      <c r="D236">
        <v>2594</v>
      </c>
      <c r="E236"/>
      <c r="F236" t="s">
        <v>3447</v>
      </c>
      <c r="I236" s="2"/>
      <c r="J236" s="3">
        <f>IFERROR(VLOOKUP(D236,'2023-24 School Level AAFTE'!$C:$J,8,FALSE),"new school")</f>
        <v>177.8</v>
      </c>
    </row>
    <row r="237" spans="1:10" x14ac:dyDescent="0.25">
      <c r="A237" t="s">
        <v>2936</v>
      </c>
      <c r="B237" t="s">
        <v>242</v>
      </c>
      <c r="C237" t="s">
        <v>244</v>
      </c>
      <c r="D237">
        <v>3145</v>
      </c>
      <c r="E237"/>
      <c r="F237" t="s">
        <v>3447</v>
      </c>
      <c r="I237" s="2"/>
      <c r="J237" s="3">
        <f>IFERROR(VLOOKUP(D237,'2023-24 School Level AAFTE'!$C:$J,8,FALSE),"new school")</f>
        <v>194.8</v>
      </c>
    </row>
    <row r="238" spans="1:10" x14ac:dyDescent="0.25">
      <c r="A238" t="s">
        <v>2937</v>
      </c>
      <c r="B238" t="s">
        <v>247</v>
      </c>
      <c r="C238" t="s">
        <v>248</v>
      </c>
      <c r="D238">
        <v>2466</v>
      </c>
      <c r="E238"/>
      <c r="I238" s="2"/>
      <c r="J238" s="3">
        <f>IFERROR(VLOOKUP(D238,'2023-24 School Level AAFTE'!$C:$J,8,FALSE),"new school")</f>
        <v>175.04</v>
      </c>
    </row>
    <row r="239" spans="1:10" x14ac:dyDescent="0.25">
      <c r="A239" t="s">
        <v>2938</v>
      </c>
      <c r="B239" t="s">
        <v>250</v>
      </c>
      <c r="C239" t="s">
        <v>251</v>
      </c>
      <c r="D239">
        <v>2827</v>
      </c>
      <c r="E239"/>
      <c r="F239" t="s">
        <v>3447</v>
      </c>
      <c r="I239" s="2"/>
      <c r="J239" s="3">
        <f>IFERROR(VLOOKUP(D239,'2023-24 School Level AAFTE'!$C:$J,8,FALSE),"new school")</f>
        <v>240.11</v>
      </c>
    </row>
    <row r="240" spans="1:10" x14ac:dyDescent="0.25">
      <c r="A240" t="s">
        <v>2938</v>
      </c>
      <c r="B240" t="s">
        <v>250</v>
      </c>
      <c r="C240" t="s">
        <v>254</v>
      </c>
      <c r="D240">
        <v>4566</v>
      </c>
      <c r="E240"/>
      <c r="I240" s="2"/>
      <c r="J240" s="3">
        <f>IFERROR(VLOOKUP(D240,'2023-24 School Level AAFTE'!$C:$J,8,FALSE),"new school")</f>
        <v>28</v>
      </c>
    </row>
    <row r="241" spans="1:10" x14ac:dyDescent="0.25">
      <c r="A241" t="s">
        <v>2938</v>
      </c>
      <c r="B241" t="s">
        <v>250</v>
      </c>
      <c r="C241" t="s">
        <v>252</v>
      </c>
      <c r="D241">
        <v>3564</v>
      </c>
      <c r="E241"/>
      <c r="I241" s="2"/>
      <c r="J241" s="3">
        <f>IFERROR(VLOOKUP(D241,'2023-24 School Level AAFTE'!$C:$J,8,FALSE),"new school")</f>
        <v>397.90000000000003</v>
      </c>
    </row>
    <row r="242" spans="1:10" x14ac:dyDescent="0.25">
      <c r="A242" t="s">
        <v>2938</v>
      </c>
      <c r="B242" t="s">
        <v>250</v>
      </c>
      <c r="C242" t="s">
        <v>255</v>
      </c>
      <c r="D242">
        <v>5418</v>
      </c>
      <c r="E242"/>
      <c r="I242" s="2"/>
      <c r="J242" s="3">
        <f>IFERROR(VLOOKUP(D242,'2023-24 School Level AAFTE'!$C:$J,8,FALSE),"new school")</f>
        <v>36.75</v>
      </c>
    </row>
    <row r="243" spans="1:10" x14ac:dyDescent="0.25">
      <c r="A243" t="s">
        <v>2938</v>
      </c>
      <c r="B243" t="s">
        <v>250</v>
      </c>
      <c r="C243" t="s">
        <v>253</v>
      </c>
      <c r="D243">
        <v>4403</v>
      </c>
      <c r="E243"/>
      <c r="I243" s="2"/>
      <c r="J243" s="3">
        <f>IFERROR(VLOOKUP(D243,'2023-24 School Level AAFTE'!$C:$J,8,FALSE),"new school")</f>
        <v>268.27999999999997</v>
      </c>
    </row>
    <row r="244" spans="1:10" x14ac:dyDescent="0.25">
      <c r="A244" t="s">
        <v>2938</v>
      </c>
      <c r="B244" t="s">
        <v>250</v>
      </c>
      <c r="C244" t="s">
        <v>2874</v>
      </c>
      <c r="D244">
        <v>5640</v>
      </c>
      <c r="E244"/>
      <c r="F244" t="s">
        <v>3447</v>
      </c>
      <c r="I244" s="2"/>
      <c r="J244" s="3">
        <f>IFERROR(VLOOKUP(D244,'2023-24 School Level AAFTE'!$C:$J,8,FALSE),"new school")</f>
        <v>1.1599999999999999</v>
      </c>
    </row>
    <row r="245" spans="1:10" x14ac:dyDescent="0.25">
      <c r="A245" t="s">
        <v>2938</v>
      </c>
      <c r="B245" t="s">
        <v>250</v>
      </c>
      <c r="C245" t="s">
        <v>2451</v>
      </c>
      <c r="D245">
        <v>2760</v>
      </c>
      <c r="E245"/>
      <c r="I245" s="2"/>
      <c r="J245" s="3">
        <f>IFERROR(VLOOKUP(D245,'2023-24 School Level AAFTE'!$C:$J,8,FALSE),"new school")</f>
        <v>251.75</v>
      </c>
    </row>
    <row r="246" spans="1:10" x14ac:dyDescent="0.25">
      <c r="A246" t="s">
        <v>2939</v>
      </c>
      <c r="B246" t="s">
        <v>257</v>
      </c>
      <c r="C246" t="s">
        <v>260</v>
      </c>
      <c r="D246">
        <v>3268</v>
      </c>
      <c r="E246"/>
      <c r="I246" s="2"/>
      <c r="J246" s="3">
        <f>IFERROR(VLOOKUP(D246,'2023-24 School Level AAFTE'!$C:$J,8,FALSE),"new school")</f>
        <v>521.5</v>
      </c>
    </row>
    <row r="247" spans="1:10" x14ac:dyDescent="0.25">
      <c r="A247" t="s">
        <v>2939</v>
      </c>
      <c r="B247" t="s">
        <v>257</v>
      </c>
      <c r="C247" t="s">
        <v>258</v>
      </c>
      <c r="D247">
        <v>2315</v>
      </c>
      <c r="E247"/>
      <c r="I247" s="2"/>
      <c r="J247" s="3">
        <f>IFERROR(VLOOKUP(D247,'2023-24 School Level AAFTE'!$C:$J,8,FALSE),"new school")</f>
        <v>494.12</v>
      </c>
    </row>
    <row r="248" spans="1:10" x14ac:dyDescent="0.25">
      <c r="A248" t="s">
        <v>2939</v>
      </c>
      <c r="B248" t="s">
        <v>257</v>
      </c>
      <c r="C248" t="s">
        <v>259</v>
      </c>
      <c r="D248">
        <v>2787</v>
      </c>
      <c r="E248"/>
      <c r="F248" t="s">
        <v>3447</v>
      </c>
      <c r="I248" s="2"/>
      <c r="J248" s="3">
        <f>IFERROR(VLOOKUP(D248,'2023-24 School Level AAFTE'!$C:$J,8,FALSE),"new school")</f>
        <v>586.29999999999995</v>
      </c>
    </row>
    <row r="249" spans="1:10" x14ac:dyDescent="0.25">
      <c r="A249" t="s">
        <v>2940</v>
      </c>
      <c r="B249" t="s">
        <v>262</v>
      </c>
      <c r="C249" t="s">
        <v>264</v>
      </c>
      <c r="D249">
        <v>2762</v>
      </c>
      <c r="E249"/>
      <c r="F249" t="s">
        <v>3447</v>
      </c>
      <c r="I249" s="2"/>
      <c r="J249" s="3">
        <f>IFERROR(VLOOKUP(D249,'2023-24 School Level AAFTE'!$C:$J,8,FALSE),"new school")</f>
        <v>643.98</v>
      </c>
    </row>
    <row r="250" spans="1:10" x14ac:dyDescent="0.25">
      <c r="A250" t="s">
        <v>2940</v>
      </c>
      <c r="B250" t="s">
        <v>262</v>
      </c>
      <c r="C250" t="s">
        <v>263</v>
      </c>
      <c r="D250">
        <v>2281</v>
      </c>
      <c r="E250"/>
      <c r="I250" s="2"/>
      <c r="J250" s="3">
        <f>IFERROR(VLOOKUP(D250,'2023-24 School Level AAFTE'!$C:$J,8,FALSE),"new school")</f>
        <v>423.18000000000006</v>
      </c>
    </row>
    <row r="251" spans="1:10" x14ac:dyDescent="0.25">
      <c r="A251" t="s">
        <v>2940</v>
      </c>
      <c r="B251" t="s">
        <v>262</v>
      </c>
      <c r="C251" t="s">
        <v>265</v>
      </c>
      <c r="D251">
        <v>3969</v>
      </c>
      <c r="E251"/>
      <c r="F251" t="s">
        <v>3447</v>
      </c>
      <c r="I251" s="2"/>
      <c r="J251" s="3">
        <f>IFERROR(VLOOKUP(D251,'2023-24 School Level AAFTE'!$C:$J,8,FALSE),"new school")</f>
        <v>321.47000000000003</v>
      </c>
    </row>
    <row r="252" spans="1:10" x14ac:dyDescent="0.25">
      <c r="A252" t="s">
        <v>2940</v>
      </c>
      <c r="B252" t="s">
        <v>262</v>
      </c>
      <c r="C252" t="s">
        <v>3264</v>
      </c>
      <c r="D252">
        <v>5666</v>
      </c>
      <c r="E252"/>
      <c r="F252" t="s">
        <v>3447</v>
      </c>
      <c r="I252" s="2"/>
      <c r="J252" s="3">
        <f>IFERROR(VLOOKUP(D252,'2023-24 School Level AAFTE'!$C:$J,8,FALSE),"new school")</f>
        <v>7.74</v>
      </c>
    </row>
    <row r="253" spans="1:10" x14ac:dyDescent="0.25">
      <c r="A253" t="s">
        <v>3242</v>
      </c>
      <c r="B253" t="s">
        <v>2783</v>
      </c>
      <c r="C253" t="s">
        <v>2786</v>
      </c>
      <c r="D253">
        <v>5607</v>
      </c>
      <c r="E253"/>
      <c r="F253" t="s">
        <v>3447</v>
      </c>
      <c r="I253" s="2"/>
      <c r="J253" s="3">
        <f>IFERROR(VLOOKUP(D253,'2023-24 School Level AAFTE'!$C:$J,8,FALSE),"new school")</f>
        <v>481.02</v>
      </c>
    </row>
    <row r="254" spans="1:10" x14ac:dyDescent="0.25">
      <c r="A254" t="s">
        <v>2941</v>
      </c>
      <c r="B254" t="s">
        <v>267</v>
      </c>
      <c r="C254" t="s">
        <v>268</v>
      </c>
      <c r="D254">
        <v>2251</v>
      </c>
      <c r="E254"/>
      <c r="I254" s="2"/>
      <c r="J254" s="3">
        <f>IFERROR(VLOOKUP(D254,'2023-24 School Level AAFTE'!$C:$J,8,FALSE),"new school")</f>
        <v>90.3</v>
      </c>
    </row>
    <row r="255" spans="1:10" x14ac:dyDescent="0.25">
      <c r="A255" t="s">
        <v>2942</v>
      </c>
      <c r="B255" t="s">
        <v>270</v>
      </c>
      <c r="C255" t="s">
        <v>2452</v>
      </c>
      <c r="D255">
        <v>5472</v>
      </c>
      <c r="E255"/>
      <c r="I255" s="2"/>
      <c r="J255" s="3">
        <f>IFERROR(VLOOKUP(D255,'2023-24 School Level AAFTE'!$C:$J,8,FALSE),"new school")</f>
        <v>537.93000000000006</v>
      </c>
    </row>
    <row r="256" spans="1:10" x14ac:dyDescent="0.25">
      <c r="A256" t="s">
        <v>2942</v>
      </c>
      <c r="B256" t="s">
        <v>270</v>
      </c>
      <c r="C256" t="s">
        <v>271</v>
      </c>
      <c r="D256">
        <v>2994</v>
      </c>
      <c r="E256"/>
      <c r="I256" s="2"/>
      <c r="J256" s="3">
        <f>IFERROR(VLOOKUP(D256,'2023-24 School Level AAFTE'!$C:$J,8,FALSE),"new school")</f>
        <v>429.9</v>
      </c>
    </row>
    <row r="257" spans="1:10" x14ac:dyDescent="0.25">
      <c r="A257" t="s">
        <v>2942</v>
      </c>
      <c r="B257" t="s">
        <v>270</v>
      </c>
      <c r="C257" t="s">
        <v>2453</v>
      </c>
      <c r="D257">
        <v>2615</v>
      </c>
      <c r="E257"/>
      <c r="I257" s="2"/>
      <c r="J257" s="3">
        <f>IFERROR(VLOOKUP(D257,'2023-24 School Level AAFTE'!$C:$J,8,FALSE),"new school")</f>
        <v>1560.1399999999999</v>
      </c>
    </row>
    <row r="258" spans="1:10" x14ac:dyDescent="0.25">
      <c r="A258" t="s">
        <v>2942</v>
      </c>
      <c r="B258" t="s">
        <v>270</v>
      </c>
      <c r="C258" t="s">
        <v>2454</v>
      </c>
      <c r="D258">
        <v>3237</v>
      </c>
      <c r="E258"/>
      <c r="I258" s="2"/>
      <c r="J258" s="3">
        <f>IFERROR(VLOOKUP(D258,'2023-24 School Level AAFTE'!$C:$J,8,FALSE),"new school")</f>
        <v>590.5</v>
      </c>
    </row>
    <row r="259" spans="1:10" x14ac:dyDescent="0.25">
      <c r="A259" t="s">
        <v>2942</v>
      </c>
      <c r="B259" t="s">
        <v>270</v>
      </c>
      <c r="C259" t="s">
        <v>274</v>
      </c>
      <c r="D259">
        <v>4016</v>
      </c>
      <c r="E259"/>
      <c r="F259" t="s">
        <v>3447</v>
      </c>
      <c r="I259" s="2"/>
      <c r="J259" s="3">
        <f>IFERROR(VLOOKUP(D259,'2023-24 School Level AAFTE'!$C:$J,8,FALSE),"new school")</f>
        <v>440.9</v>
      </c>
    </row>
    <row r="260" spans="1:10" x14ac:dyDescent="0.25">
      <c r="A260" t="s">
        <v>2942</v>
      </c>
      <c r="B260" t="s">
        <v>270</v>
      </c>
      <c r="C260" t="s">
        <v>272</v>
      </c>
      <c r="D260">
        <v>4014</v>
      </c>
      <c r="E260"/>
      <c r="F260" t="s">
        <v>3447</v>
      </c>
      <c r="I260" s="2"/>
      <c r="J260" s="3">
        <f>IFERROR(VLOOKUP(D260,'2023-24 School Level AAFTE'!$C:$J,8,FALSE),"new school")</f>
        <v>367.7</v>
      </c>
    </row>
    <row r="261" spans="1:10" x14ac:dyDescent="0.25">
      <c r="A261" t="s">
        <v>2942</v>
      </c>
      <c r="B261" t="s">
        <v>270</v>
      </c>
      <c r="C261" t="s">
        <v>277</v>
      </c>
      <c r="D261">
        <v>4341</v>
      </c>
      <c r="E261"/>
      <c r="I261" s="2"/>
      <c r="J261" s="3">
        <f>IFERROR(VLOOKUP(D261,'2023-24 School Level AAFTE'!$C:$J,8,FALSE),"new school")</f>
        <v>402.9</v>
      </c>
    </row>
    <row r="262" spans="1:10" x14ac:dyDescent="0.25">
      <c r="A262" t="s">
        <v>2942</v>
      </c>
      <c r="B262" t="s">
        <v>270</v>
      </c>
      <c r="C262" t="s">
        <v>280</v>
      </c>
      <c r="D262">
        <v>4444</v>
      </c>
      <c r="E262"/>
      <c r="I262" s="2"/>
      <c r="J262" s="3">
        <f>IFERROR(VLOOKUP(D262,'2023-24 School Level AAFTE'!$C:$J,8,FALSE),"new school")</f>
        <v>455.3</v>
      </c>
    </row>
    <row r="263" spans="1:10" x14ac:dyDescent="0.25">
      <c r="A263" t="s">
        <v>2942</v>
      </c>
      <c r="B263" t="s">
        <v>270</v>
      </c>
      <c r="C263" t="s">
        <v>273</v>
      </c>
      <c r="D263">
        <v>4015</v>
      </c>
      <c r="E263"/>
      <c r="F263" t="s">
        <v>3447</v>
      </c>
      <c r="I263" s="2"/>
      <c r="J263" s="3">
        <f>IFERROR(VLOOKUP(D263,'2023-24 School Level AAFTE'!$C:$J,8,FALSE),"new school")</f>
        <v>304</v>
      </c>
    </row>
    <row r="264" spans="1:10" x14ac:dyDescent="0.25">
      <c r="A264" t="s">
        <v>2942</v>
      </c>
      <c r="B264" t="s">
        <v>270</v>
      </c>
      <c r="C264" t="s">
        <v>2455</v>
      </c>
      <c r="D264">
        <v>3791</v>
      </c>
      <c r="E264"/>
      <c r="F264" t="s">
        <v>3447</v>
      </c>
      <c r="I264" s="2"/>
      <c r="J264" s="3">
        <f>IFERROR(VLOOKUP(D264,'2023-24 School Level AAFTE'!$C:$J,8,FALSE),"new school")</f>
        <v>581.83000000000004</v>
      </c>
    </row>
    <row r="265" spans="1:10" x14ac:dyDescent="0.25">
      <c r="A265" t="s">
        <v>2942</v>
      </c>
      <c r="B265" t="s">
        <v>270</v>
      </c>
      <c r="C265" t="s">
        <v>279</v>
      </c>
      <c r="D265">
        <v>4393</v>
      </c>
      <c r="E265"/>
      <c r="I265" s="2"/>
      <c r="J265" s="3">
        <f>IFERROR(VLOOKUP(D265,'2023-24 School Level AAFTE'!$C:$J,8,FALSE),"new school")</f>
        <v>355.2</v>
      </c>
    </row>
    <row r="266" spans="1:10" x14ac:dyDescent="0.25">
      <c r="A266" t="s">
        <v>2942</v>
      </c>
      <c r="B266" t="s">
        <v>270</v>
      </c>
      <c r="C266" t="s">
        <v>2796</v>
      </c>
      <c r="D266">
        <v>3594</v>
      </c>
      <c r="E266"/>
      <c r="I266" s="2"/>
      <c r="J266" s="3">
        <f>IFERROR(VLOOKUP(D266,'2023-24 School Level AAFTE'!$C:$J,8,FALSE),"new school")</f>
        <v>430.6</v>
      </c>
    </row>
    <row r="267" spans="1:10" x14ac:dyDescent="0.25">
      <c r="A267" t="s">
        <v>2942</v>
      </c>
      <c r="B267" t="s">
        <v>270</v>
      </c>
      <c r="C267" t="s">
        <v>2456</v>
      </c>
      <c r="D267">
        <v>4509</v>
      </c>
      <c r="E267"/>
      <c r="I267" s="2"/>
      <c r="J267" s="3">
        <f>IFERROR(VLOOKUP(D267,'2023-24 School Level AAFTE'!$C:$J,8,FALSE),"new school")</f>
        <v>959.38</v>
      </c>
    </row>
    <row r="268" spans="1:10" x14ac:dyDescent="0.25">
      <c r="A268" t="s">
        <v>2942</v>
      </c>
      <c r="B268" t="s">
        <v>270</v>
      </c>
      <c r="C268" t="s">
        <v>2457</v>
      </c>
      <c r="D268">
        <v>4100</v>
      </c>
      <c r="E268"/>
      <c r="I268" s="2"/>
      <c r="J268" s="3">
        <f>IFERROR(VLOOKUP(D268,'2023-24 School Level AAFTE'!$C:$J,8,FALSE),"new school")</f>
        <v>1098.7</v>
      </c>
    </row>
    <row r="269" spans="1:10" x14ac:dyDescent="0.25">
      <c r="A269" t="s">
        <v>2942</v>
      </c>
      <c r="B269" t="s">
        <v>270</v>
      </c>
      <c r="C269" s="150" t="s">
        <v>281</v>
      </c>
      <c r="D269" s="130">
        <v>4527</v>
      </c>
      <c r="E269"/>
      <c r="I269" s="2"/>
      <c r="J269" s="3">
        <f>IFERROR(VLOOKUP(D269,'2023-24 School Level AAFTE'!$C:$J,8,FALSE),"new school")</f>
        <v>415.4</v>
      </c>
    </row>
    <row r="270" spans="1:10" x14ac:dyDescent="0.25">
      <c r="A270" t="s">
        <v>2942</v>
      </c>
      <c r="B270" t="s">
        <v>270</v>
      </c>
      <c r="C270" t="s">
        <v>2458</v>
      </c>
      <c r="D270">
        <v>4249</v>
      </c>
      <c r="E270"/>
      <c r="I270" s="2"/>
      <c r="J270" s="3">
        <f>IFERROR(VLOOKUP(D270,'2023-24 School Level AAFTE'!$C:$J,8,FALSE),"new school")</f>
        <v>737.56</v>
      </c>
    </row>
    <row r="271" spans="1:10" x14ac:dyDescent="0.25">
      <c r="A271" t="s">
        <v>2942</v>
      </c>
      <c r="B271" t="s">
        <v>270</v>
      </c>
      <c r="C271" t="s">
        <v>278</v>
      </c>
      <c r="D271">
        <v>4372</v>
      </c>
      <c r="E271"/>
      <c r="I271" s="2"/>
      <c r="J271" s="3">
        <f>IFERROR(VLOOKUP(D271,'2023-24 School Level AAFTE'!$C:$J,8,FALSE),"new school")</f>
        <v>412.6</v>
      </c>
    </row>
    <row r="272" spans="1:10" x14ac:dyDescent="0.25">
      <c r="A272" t="s">
        <v>2942</v>
      </c>
      <c r="B272" t="s">
        <v>270</v>
      </c>
      <c r="C272" t="s">
        <v>275</v>
      </c>
      <c r="D272">
        <v>4101</v>
      </c>
      <c r="E272"/>
      <c r="I272" s="2"/>
      <c r="J272" s="3">
        <f>IFERROR(VLOOKUP(D272,'2023-24 School Level AAFTE'!$C:$J,8,FALSE),"new school")</f>
        <v>410.4</v>
      </c>
    </row>
    <row r="273" spans="1:10" x14ac:dyDescent="0.25">
      <c r="A273" t="s">
        <v>2942</v>
      </c>
      <c r="B273" t="s">
        <v>270</v>
      </c>
      <c r="C273" t="s">
        <v>276</v>
      </c>
      <c r="D273">
        <v>4135</v>
      </c>
      <c r="E273"/>
      <c r="F273" t="s">
        <v>3447</v>
      </c>
      <c r="I273" s="2"/>
      <c r="J273" s="3">
        <f>IFERROR(VLOOKUP(D273,'2023-24 School Level AAFTE'!$C:$J,8,FALSE),"new school")</f>
        <v>381.3</v>
      </c>
    </row>
    <row r="274" spans="1:10" x14ac:dyDescent="0.25">
      <c r="A274" t="s">
        <v>2943</v>
      </c>
      <c r="B274" t="s">
        <v>283</v>
      </c>
      <c r="C274" t="s">
        <v>292</v>
      </c>
      <c r="D274">
        <v>3259</v>
      </c>
      <c r="E274"/>
      <c r="F274" t="s">
        <v>3447</v>
      </c>
      <c r="I274" s="2"/>
      <c r="J274" s="3">
        <f>IFERROR(VLOOKUP(D274,'2023-24 School Level AAFTE'!$C:$J,8,FALSE),"new school")</f>
        <v>377.87</v>
      </c>
    </row>
    <row r="275" spans="1:10" x14ac:dyDescent="0.25">
      <c r="A275" t="s">
        <v>2943</v>
      </c>
      <c r="B275" t="s">
        <v>283</v>
      </c>
      <c r="C275" t="s">
        <v>293</v>
      </c>
      <c r="D275">
        <v>3260</v>
      </c>
      <c r="E275"/>
      <c r="F275" t="s">
        <v>3447</v>
      </c>
      <c r="I275" s="2"/>
      <c r="J275" s="3">
        <f>IFERROR(VLOOKUP(D275,'2023-24 School Level AAFTE'!$C:$J,8,FALSE),"new school")</f>
        <v>374.07</v>
      </c>
    </row>
    <row r="276" spans="1:10" x14ac:dyDescent="0.25">
      <c r="A276" t="s">
        <v>2943</v>
      </c>
      <c r="B276" t="s">
        <v>283</v>
      </c>
      <c r="C276" t="s">
        <v>287</v>
      </c>
      <c r="D276">
        <v>2892</v>
      </c>
      <c r="E276"/>
      <c r="F276" t="s">
        <v>3447</v>
      </c>
      <c r="I276" s="2"/>
      <c r="J276" s="3">
        <f>IFERROR(VLOOKUP(D276,'2023-24 School Level AAFTE'!$C:$J,8,FALSE),"new school")</f>
        <v>297.64</v>
      </c>
    </row>
    <row r="277" spans="1:10" x14ac:dyDescent="0.25">
      <c r="A277" t="s">
        <v>2943</v>
      </c>
      <c r="B277" t="s">
        <v>283</v>
      </c>
      <c r="C277" t="s">
        <v>290</v>
      </c>
      <c r="D277">
        <v>3065</v>
      </c>
      <c r="E277"/>
      <c r="I277" s="2"/>
      <c r="J277" s="3">
        <f>IFERROR(VLOOKUP(D277,'2023-24 School Level AAFTE'!$C:$J,8,FALSE),"new school")</f>
        <v>1270.8899999999999</v>
      </c>
    </row>
    <row r="278" spans="1:10" x14ac:dyDescent="0.25">
      <c r="A278" t="s">
        <v>2943</v>
      </c>
      <c r="B278" t="s">
        <v>283</v>
      </c>
      <c r="C278" t="s">
        <v>3265</v>
      </c>
      <c r="D278">
        <v>5667</v>
      </c>
      <c r="E278"/>
      <c r="F278" t="s">
        <v>3447</v>
      </c>
      <c r="I278" s="2"/>
      <c r="J278" s="3">
        <f>IFERROR(VLOOKUP(D278,'2023-24 School Level AAFTE'!$C:$J,8,FALSE),"new school")</f>
        <v>118.1</v>
      </c>
    </row>
    <row r="279" spans="1:10" x14ac:dyDescent="0.25">
      <c r="A279" t="s">
        <v>2943</v>
      </c>
      <c r="B279" t="s">
        <v>283</v>
      </c>
      <c r="C279" t="s">
        <v>300</v>
      </c>
      <c r="D279">
        <v>3929</v>
      </c>
      <c r="E279"/>
      <c r="I279" s="2"/>
      <c r="J279" s="3">
        <f>IFERROR(VLOOKUP(D279,'2023-24 School Level AAFTE'!$C:$J,8,FALSE),"new school")</f>
        <v>388.74</v>
      </c>
    </row>
    <row r="280" spans="1:10" x14ac:dyDescent="0.25">
      <c r="A280" t="s">
        <v>2943</v>
      </c>
      <c r="B280" t="s">
        <v>283</v>
      </c>
      <c r="C280" t="s">
        <v>308</v>
      </c>
      <c r="D280">
        <v>5328</v>
      </c>
      <c r="E280"/>
      <c r="I280" s="2"/>
      <c r="J280" s="3">
        <f>IFERROR(VLOOKUP(D280,'2023-24 School Level AAFTE'!$C:$J,8,FALSE),"new school")</f>
        <v>114.47</v>
      </c>
    </row>
    <row r="281" spans="1:10" x14ac:dyDescent="0.25">
      <c r="A281" t="s">
        <v>2943</v>
      </c>
      <c r="B281" t="s">
        <v>283</v>
      </c>
      <c r="C281" t="s">
        <v>298</v>
      </c>
      <c r="D281">
        <v>3890</v>
      </c>
      <c r="E281"/>
      <c r="I281" s="2"/>
      <c r="J281" s="3">
        <f>IFERROR(VLOOKUP(D281,'2023-24 School Level AAFTE'!$C:$J,8,FALSE),"new school")</f>
        <v>630.80999999999995</v>
      </c>
    </row>
    <row r="282" spans="1:10" x14ac:dyDescent="0.25">
      <c r="A282" t="s">
        <v>2943</v>
      </c>
      <c r="B282" t="s">
        <v>283</v>
      </c>
      <c r="C282" t="s">
        <v>285</v>
      </c>
      <c r="D282">
        <v>2157</v>
      </c>
      <c r="E282"/>
      <c r="F282" t="s">
        <v>3447</v>
      </c>
      <c r="I282" s="2"/>
      <c r="J282" s="3">
        <f>IFERROR(VLOOKUP(D282,'2023-24 School Level AAFTE'!$C:$J,8,FALSE),"new school")</f>
        <v>615.29</v>
      </c>
    </row>
    <row r="283" spans="1:10" x14ac:dyDescent="0.25">
      <c r="A283" t="s">
        <v>2943</v>
      </c>
      <c r="B283" t="s">
        <v>283</v>
      </c>
      <c r="C283" t="s">
        <v>297</v>
      </c>
      <c r="D283">
        <v>3573</v>
      </c>
      <c r="E283"/>
      <c r="I283" s="2"/>
      <c r="J283" s="3">
        <f>IFERROR(VLOOKUP(D283,'2023-24 School Level AAFTE'!$C:$J,8,FALSE),"new school")</f>
        <v>500.97</v>
      </c>
    </row>
    <row r="284" spans="1:10" x14ac:dyDescent="0.25">
      <c r="A284" t="s">
        <v>2943</v>
      </c>
      <c r="B284" t="s">
        <v>283</v>
      </c>
      <c r="C284" t="s">
        <v>303</v>
      </c>
      <c r="D284">
        <v>4185</v>
      </c>
      <c r="E284"/>
      <c r="I284" s="2"/>
      <c r="J284" s="3">
        <f>IFERROR(VLOOKUP(D284,'2023-24 School Level AAFTE'!$C:$J,8,FALSE),"new school")</f>
        <v>480.94</v>
      </c>
    </row>
    <row r="285" spans="1:10" x14ac:dyDescent="0.25">
      <c r="A285" t="s">
        <v>2943</v>
      </c>
      <c r="B285" t="s">
        <v>283</v>
      </c>
      <c r="C285" t="s">
        <v>309</v>
      </c>
      <c r="D285">
        <v>5507</v>
      </c>
      <c r="E285"/>
      <c r="I285" s="2"/>
      <c r="J285" s="3">
        <f>IFERROR(VLOOKUP(D285,'2023-24 School Level AAFTE'!$C:$J,8,FALSE),"new school")</f>
        <v>506.01</v>
      </c>
    </row>
    <row r="286" spans="1:10" x14ac:dyDescent="0.25">
      <c r="A286" t="s">
        <v>2943</v>
      </c>
      <c r="B286" t="s">
        <v>283</v>
      </c>
      <c r="C286" t="s">
        <v>304</v>
      </c>
      <c r="D286">
        <v>4529</v>
      </c>
      <c r="E286"/>
      <c r="I286" s="2"/>
      <c r="J286" s="3">
        <f>IFERROR(VLOOKUP(D286,'2023-24 School Level AAFTE'!$C:$J,8,FALSE),"new school")</f>
        <v>489.14</v>
      </c>
    </row>
    <row r="287" spans="1:10" x14ac:dyDescent="0.25">
      <c r="A287" t="s">
        <v>2943</v>
      </c>
      <c r="B287" t="s">
        <v>283</v>
      </c>
      <c r="C287" t="s">
        <v>291</v>
      </c>
      <c r="D287">
        <v>3127</v>
      </c>
      <c r="E287"/>
      <c r="F287" t="s">
        <v>3447</v>
      </c>
      <c r="I287" s="2"/>
      <c r="J287" s="3">
        <f>IFERROR(VLOOKUP(D287,'2023-24 School Level AAFTE'!$C:$J,8,FALSE),"new school")</f>
        <v>282.91000000000003</v>
      </c>
    </row>
    <row r="288" spans="1:10" x14ac:dyDescent="0.25">
      <c r="A288" t="s">
        <v>2943</v>
      </c>
      <c r="B288" t="s">
        <v>283</v>
      </c>
      <c r="C288" t="s">
        <v>299</v>
      </c>
      <c r="D288">
        <v>3918</v>
      </c>
      <c r="E288"/>
      <c r="F288" t="s">
        <v>3447</v>
      </c>
      <c r="I288" s="2"/>
      <c r="J288" s="3">
        <f>IFERROR(VLOOKUP(D288,'2023-24 School Level AAFTE'!$C:$J,8,FALSE),"new school")</f>
        <v>113.28</v>
      </c>
    </row>
    <row r="289" spans="1:10" x14ac:dyDescent="0.25">
      <c r="A289" t="s">
        <v>2943</v>
      </c>
      <c r="B289" t="s">
        <v>283</v>
      </c>
      <c r="C289" t="s">
        <v>286</v>
      </c>
      <c r="D289">
        <v>2776</v>
      </c>
      <c r="E289"/>
      <c r="F289" t="s">
        <v>3447</v>
      </c>
      <c r="I289" s="2"/>
      <c r="J289" s="3">
        <f>IFERROR(VLOOKUP(D289,'2023-24 School Level AAFTE'!$C:$J,8,FALSE),"new school")</f>
        <v>519.86</v>
      </c>
    </row>
    <row r="290" spans="1:10" x14ac:dyDescent="0.25">
      <c r="A290" t="s">
        <v>2943</v>
      </c>
      <c r="B290" t="s">
        <v>283</v>
      </c>
      <c r="C290" t="s">
        <v>284</v>
      </c>
      <c r="D290">
        <v>2113</v>
      </c>
      <c r="E290"/>
      <c r="F290" t="s">
        <v>3447</v>
      </c>
      <c r="I290" s="2"/>
      <c r="J290" s="3">
        <f>IFERROR(VLOOKUP(D290,'2023-24 School Level AAFTE'!$C:$J,8,FALSE),"new school")</f>
        <v>625.20000000000005</v>
      </c>
    </row>
    <row r="291" spans="1:10" x14ac:dyDescent="0.25">
      <c r="A291" t="s">
        <v>2943</v>
      </c>
      <c r="B291" t="s">
        <v>283</v>
      </c>
      <c r="C291" t="s">
        <v>301</v>
      </c>
      <c r="D291">
        <v>4098</v>
      </c>
      <c r="E291"/>
      <c r="I291" s="2"/>
      <c r="J291" s="3">
        <f>IFERROR(VLOOKUP(D291,'2023-24 School Level AAFTE'!$C:$J,8,FALSE),"new school")</f>
        <v>370.72</v>
      </c>
    </row>
    <row r="292" spans="1:10" x14ac:dyDescent="0.25">
      <c r="A292" t="s">
        <v>2943</v>
      </c>
      <c r="B292" t="s">
        <v>283</v>
      </c>
      <c r="C292" t="s">
        <v>288</v>
      </c>
      <c r="D292">
        <v>2953</v>
      </c>
      <c r="E292"/>
      <c r="F292" t="s">
        <v>3447</v>
      </c>
      <c r="I292" s="2"/>
      <c r="J292" s="3">
        <f>IFERROR(VLOOKUP(D292,'2023-24 School Level AAFTE'!$C:$J,8,FALSE),"new school")</f>
        <v>259.72000000000003</v>
      </c>
    </row>
    <row r="293" spans="1:10" x14ac:dyDescent="0.25">
      <c r="A293" t="s">
        <v>2943</v>
      </c>
      <c r="B293" t="s">
        <v>283</v>
      </c>
      <c r="C293" t="s">
        <v>2875</v>
      </c>
      <c r="D293">
        <v>5660</v>
      </c>
      <c r="E293"/>
      <c r="I293" s="2"/>
      <c r="J293" s="3">
        <f>IFERROR(VLOOKUP(D293,'2023-24 School Level AAFTE'!$C:$J,8,FALSE),"new school")</f>
        <v>1465</v>
      </c>
    </row>
    <row r="294" spans="1:10" x14ac:dyDescent="0.25">
      <c r="A294" t="s">
        <v>2943</v>
      </c>
      <c r="B294" t="s">
        <v>283</v>
      </c>
      <c r="C294" t="s">
        <v>2797</v>
      </c>
      <c r="D294">
        <v>5541</v>
      </c>
      <c r="E294"/>
      <c r="I294" s="2"/>
      <c r="J294" s="3">
        <f>IFERROR(VLOOKUP(D294,'2023-24 School Level AAFTE'!$C:$J,8,FALSE),"new school")</f>
        <v>616.41999999999996</v>
      </c>
    </row>
    <row r="295" spans="1:10" x14ac:dyDescent="0.25">
      <c r="A295" t="s">
        <v>2943</v>
      </c>
      <c r="B295" t="s">
        <v>283</v>
      </c>
      <c r="C295" t="s">
        <v>306</v>
      </c>
      <c r="D295">
        <v>5003</v>
      </c>
      <c r="E295"/>
      <c r="F295" t="s">
        <v>3447</v>
      </c>
      <c r="I295" s="2"/>
      <c r="J295" s="3">
        <f>IFERROR(VLOOKUP(D295,'2023-24 School Level AAFTE'!$C:$J,8,FALSE),"new school")</f>
        <v>26.67</v>
      </c>
    </row>
    <row r="296" spans="1:10" x14ac:dyDescent="0.25">
      <c r="A296" t="s">
        <v>2943</v>
      </c>
      <c r="B296" t="s">
        <v>283</v>
      </c>
      <c r="C296" t="s">
        <v>1828</v>
      </c>
      <c r="D296">
        <v>5552</v>
      </c>
      <c r="E296"/>
      <c r="I296" s="2"/>
      <c r="J296" s="3">
        <f>IFERROR(VLOOKUP(D296,'2023-24 School Level AAFTE'!$C:$J,8,FALSE),"new school")</f>
        <v>571.75</v>
      </c>
    </row>
    <row r="297" spans="1:10" x14ac:dyDescent="0.25">
      <c r="A297" t="s">
        <v>2943</v>
      </c>
      <c r="B297" t="s">
        <v>283</v>
      </c>
      <c r="C297" t="s">
        <v>294</v>
      </c>
      <c r="D297">
        <v>3307</v>
      </c>
      <c r="E297"/>
      <c r="I297" s="2"/>
      <c r="J297" s="3">
        <f>IFERROR(VLOOKUP(D297,'2023-24 School Level AAFTE'!$C:$J,8,FALSE),"new school")</f>
        <v>264.94</v>
      </c>
    </row>
    <row r="298" spans="1:10" x14ac:dyDescent="0.25">
      <c r="A298" t="s">
        <v>2943</v>
      </c>
      <c r="B298" t="s">
        <v>283</v>
      </c>
      <c r="C298" t="s">
        <v>305</v>
      </c>
      <c r="D298">
        <v>1964</v>
      </c>
      <c r="E298"/>
      <c r="I298" s="2"/>
      <c r="J298" s="3">
        <f>IFERROR(VLOOKUP(D298,'2023-24 School Level AAFTE'!$C:$J,8,FALSE),"new school")</f>
        <v>59.5</v>
      </c>
    </row>
    <row r="299" spans="1:10" x14ac:dyDescent="0.25">
      <c r="A299" t="s">
        <v>2943</v>
      </c>
      <c r="B299" t="s">
        <v>283</v>
      </c>
      <c r="C299" t="s">
        <v>307</v>
      </c>
      <c r="D299">
        <v>5278</v>
      </c>
      <c r="E299"/>
      <c r="I299" s="2"/>
      <c r="J299" s="3">
        <f>IFERROR(VLOOKUP(D299,'2023-24 School Level AAFTE'!$C:$J,8,FALSE),"new school")</f>
        <v>43.92</v>
      </c>
    </row>
    <row r="300" spans="1:10" x14ac:dyDescent="0.25">
      <c r="A300" t="s">
        <v>2943</v>
      </c>
      <c r="B300" t="s">
        <v>283</v>
      </c>
      <c r="C300" t="s">
        <v>2732</v>
      </c>
      <c r="D300">
        <v>5542</v>
      </c>
      <c r="E300"/>
      <c r="I300" s="2"/>
      <c r="J300" s="3">
        <f>IFERROR(VLOOKUP(D300,'2023-24 School Level AAFTE'!$C:$J,8,FALSE),"new school")</f>
        <v>166.38</v>
      </c>
    </row>
    <row r="301" spans="1:10" x14ac:dyDescent="0.25">
      <c r="A301" t="s">
        <v>2943</v>
      </c>
      <c r="B301" t="s">
        <v>283</v>
      </c>
      <c r="C301" t="s">
        <v>296</v>
      </c>
      <c r="D301">
        <v>3465</v>
      </c>
      <c r="E301"/>
      <c r="I301" s="2"/>
      <c r="J301" s="3">
        <f>IFERROR(VLOOKUP(D301,'2023-24 School Level AAFTE'!$C:$J,8,FALSE),"new school")</f>
        <v>374.3</v>
      </c>
    </row>
    <row r="302" spans="1:10" x14ac:dyDescent="0.25">
      <c r="A302" t="s">
        <v>2943</v>
      </c>
      <c r="B302" t="s">
        <v>283</v>
      </c>
      <c r="C302" t="s">
        <v>302</v>
      </c>
      <c r="D302">
        <v>4160</v>
      </c>
      <c r="E302"/>
      <c r="I302" s="2"/>
      <c r="J302" s="3">
        <f>IFERROR(VLOOKUP(D302,'2023-24 School Level AAFTE'!$C:$J,8,FALSE),"new school")</f>
        <v>652.5</v>
      </c>
    </row>
    <row r="303" spans="1:10" x14ac:dyDescent="0.25">
      <c r="A303" t="s">
        <v>2943</v>
      </c>
      <c r="B303" t="s">
        <v>283</v>
      </c>
      <c r="C303" t="s">
        <v>289</v>
      </c>
      <c r="D303">
        <v>3064</v>
      </c>
      <c r="E303"/>
      <c r="F303" t="s">
        <v>3447</v>
      </c>
      <c r="I303" s="2"/>
      <c r="J303" s="3">
        <f>IFERROR(VLOOKUP(D303,'2023-24 School Level AAFTE'!$C:$J,8,FALSE),"new school")</f>
        <v>252.71</v>
      </c>
    </row>
    <row r="304" spans="1:10" x14ac:dyDescent="0.25">
      <c r="A304" t="s">
        <v>2943</v>
      </c>
      <c r="B304" t="s">
        <v>283</v>
      </c>
      <c r="C304" t="s">
        <v>295</v>
      </c>
      <c r="D304">
        <v>3415</v>
      </c>
      <c r="E304"/>
      <c r="I304" s="2"/>
      <c r="J304" s="3">
        <f>IFERROR(VLOOKUP(D304,'2023-24 School Level AAFTE'!$C:$J,8,FALSE),"new school")</f>
        <v>1354.56</v>
      </c>
    </row>
    <row r="305" spans="1:10" x14ac:dyDescent="0.25">
      <c r="A305" t="s">
        <v>2944</v>
      </c>
      <c r="B305" t="s">
        <v>311</v>
      </c>
      <c r="C305" t="s">
        <v>312</v>
      </c>
      <c r="D305">
        <v>2166</v>
      </c>
      <c r="E305"/>
      <c r="F305" t="s">
        <v>3447</v>
      </c>
      <c r="I305" s="2"/>
      <c r="J305" s="3">
        <f>IFERROR(VLOOKUP(D305,'2023-24 School Level AAFTE'!$C:$J,8,FALSE),"new school")</f>
        <v>974.07</v>
      </c>
    </row>
    <row r="306" spans="1:10" x14ac:dyDescent="0.25">
      <c r="A306" t="s">
        <v>2944</v>
      </c>
      <c r="B306" t="s">
        <v>311</v>
      </c>
      <c r="C306" t="s">
        <v>317</v>
      </c>
      <c r="D306">
        <v>3240</v>
      </c>
      <c r="E306"/>
      <c r="F306" t="s">
        <v>3447</v>
      </c>
      <c r="I306" s="2"/>
      <c r="J306" s="3">
        <f>IFERROR(VLOOKUP(D306,'2023-24 School Level AAFTE'!$C:$J,8,FALSE),"new school")</f>
        <v>522.80999999999995</v>
      </c>
    </row>
    <row r="307" spans="1:10" x14ac:dyDescent="0.25">
      <c r="A307" t="s">
        <v>2944</v>
      </c>
      <c r="B307" t="s">
        <v>311</v>
      </c>
      <c r="C307" t="s">
        <v>313</v>
      </c>
      <c r="D307">
        <v>2244</v>
      </c>
      <c r="E307"/>
      <c r="F307" t="s">
        <v>3447</v>
      </c>
      <c r="I307" s="2"/>
      <c r="J307" s="3">
        <f>IFERROR(VLOOKUP(D307,'2023-24 School Level AAFTE'!$C:$J,8,FALSE),"new school")</f>
        <v>291.86</v>
      </c>
    </row>
    <row r="308" spans="1:10" x14ac:dyDescent="0.25">
      <c r="A308" t="s">
        <v>2944</v>
      </c>
      <c r="B308" t="s">
        <v>311</v>
      </c>
      <c r="C308" t="s">
        <v>315</v>
      </c>
      <c r="D308">
        <v>2704</v>
      </c>
      <c r="E308"/>
      <c r="F308" t="s">
        <v>3447</v>
      </c>
      <c r="I308" s="2"/>
      <c r="J308" s="3">
        <f>IFERROR(VLOOKUP(D308,'2023-24 School Level AAFTE'!$C:$J,8,FALSE),"new school")</f>
        <v>452.44</v>
      </c>
    </row>
    <row r="309" spans="1:10" x14ac:dyDescent="0.25">
      <c r="A309" t="s">
        <v>2944</v>
      </c>
      <c r="B309" t="s">
        <v>311</v>
      </c>
      <c r="C309" t="s">
        <v>318</v>
      </c>
      <c r="D309">
        <v>5359</v>
      </c>
      <c r="E309"/>
      <c r="F309" t="s">
        <v>3447</v>
      </c>
      <c r="I309" s="2"/>
      <c r="J309" s="3">
        <f>IFERROR(VLOOKUP(D309,'2023-24 School Level AAFTE'!$C:$J,8,FALSE),"new school")</f>
        <v>59.53</v>
      </c>
    </row>
    <row r="310" spans="1:10" x14ac:dyDescent="0.25">
      <c r="A310" t="s">
        <v>2944</v>
      </c>
      <c r="B310" t="s">
        <v>311</v>
      </c>
      <c r="C310" t="s">
        <v>316</v>
      </c>
      <c r="D310">
        <v>3172</v>
      </c>
      <c r="E310"/>
      <c r="F310" t="s">
        <v>3447</v>
      </c>
      <c r="I310" s="2"/>
      <c r="J310" s="3">
        <f>IFERROR(VLOOKUP(D310,'2023-24 School Level AAFTE'!$C:$J,8,FALSE),"new school")</f>
        <v>390.45</v>
      </c>
    </row>
    <row r="311" spans="1:10" x14ac:dyDescent="0.25">
      <c r="A311" t="s">
        <v>2944</v>
      </c>
      <c r="B311" t="s">
        <v>311</v>
      </c>
      <c r="C311" t="s">
        <v>314</v>
      </c>
      <c r="D311">
        <v>2291</v>
      </c>
      <c r="E311"/>
      <c r="F311" t="s">
        <v>3447</v>
      </c>
      <c r="I311" s="2"/>
      <c r="J311" s="3">
        <f>IFERROR(VLOOKUP(D311,'2023-24 School Level AAFTE'!$C:$J,8,FALSE),"new school")</f>
        <v>346.7</v>
      </c>
    </row>
    <row r="312" spans="1:10" x14ac:dyDescent="0.25">
      <c r="A312" t="s">
        <v>2944</v>
      </c>
      <c r="B312" t="s">
        <v>311</v>
      </c>
      <c r="C312" t="s">
        <v>45</v>
      </c>
      <c r="D312">
        <v>2768</v>
      </c>
      <c r="E312"/>
      <c r="F312" t="s">
        <v>3447</v>
      </c>
      <c r="I312" s="2"/>
      <c r="J312" s="3">
        <f>IFERROR(VLOOKUP(D312,'2023-24 School Level AAFTE'!$C:$J,8,FALSE),"new school")</f>
        <v>302.39999999999998</v>
      </c>
    </row>
    <row r="313" spans="1:10" x14ac:dyDescent="0.25">
      <c r="A313" t="s">
        <v>2945</v>
      </c>
      <c r="B313" t="s">
        <v>320</v>
      </c>
      <c r="C313" t="s">
        <v>322</v>
      </c>
      <c r="D313">
        <v>4311</v>
      </c>
      <c r="E313"/>
      <c r="I313" s="2"/>
      <c r="J313" s="3">
        <f>IFERROR(VLOOKUP(D313,'2023-24 School Level AAFTE'!$C:$J,8,FALSE),"new school")</f>
        <v>666.16</v>
      </c>
    </row>
    <row r="314" spans="1:10" x14ac:dyDescent="0.25">
      <c r="A314" t="s">
        <v>2945</v>
      </c>
      <c r="B314" t="s">
        <v>320</v>
      </c>
      <c r="C314" t="s">
        <v>2733</v>
      </c>
      <c r="D314">
        <v>5509</v>
      </c>
      <c r="E314"/>
      <c r="I314" s="2"/>
      <c r="J314" s="3">
        <f>IFERROR(VLOOKUP(D314,'2023-24 School Level AAFTE'!$C:$J,8,FALSE),"new school")</f>
        <v>603.05999999999995</v>
      </c>
    </row>
    <row r="315" spans="1:10" x14ac:dyDescent="0.25">
      <c r="A315" t="s">
        <v>2945</v>
      </c>
      <c r="B315" t="s">
        <v>320</v>
      </c>
      <c r="C315" t="s">
        <v>323</v>
      </c>
      <c r="D315">
        <v>5369</v>
      </c>
      <c r="E315"/>
      <c r="F315" t="s">
        <v>3447</v>
      </c>
      <c r="I315" s="2"/>
      <c r="J315" s="3">
        <f>IFERROR(VLOOKUP(D315,'2023-24 School Level AAFTE'!$C:$J,8,FALSE),"new school")</f>
        <v>40.380000000000003</v>
      </c>
    </row>
    <row r="316" spans="1:10" x14ac:dyDescent="0.25">
      <c r="A316" t="s">
        <v>2945</v>
      </c>
      <c r="B316" t="s">
        <v>320</v>
      </c>
      <c r="C316" t="s">
        <v>2734</v>
      </c>
      <c r="D316">
        <v>5510</v>
      </c>
      <c r="E316"/>
      <c r="F316" t="s">
        <v>3447</v>
      </c>
      <c r="I316" s="2"/>
      <c r="J316" s="3">
        <f>IFERROR(VLOOKUP(D316,'2023-24 School Level AAFTE'!$C:$J,8,FALSE),"new school")</f>
        <v>656.8</v>
      </c>
    </row>
    <row r="317" spans="1:10" x14ac:dyDescent="0.25">
      <c r="A317" t="s">
        <v>2945</v>
      </c>
      <c r="B317" t="s">
        <v>320</v>
      </c>
      <c r="C317" t="s">
        <v>321</v>
      </c>
      <c r="D317">
        <v>2799</v>
      </c>
      <c r="E317"/>
      <c r="I317" s="2"/>
      <c r="J317" s="3">
        <f>IFERROR(VLOOKUP(D317,'2023-24 School Level AAFTE'!$C:$J,8,FALSE),"new school")</f>
        <v>964.39</v>
      </c>
    </row>
    <row r="318" spans="1:10" x14ac:dyDescent="0.25">
      <c r="A318" t="s">
        <v>2946</v>
      </c>
      <c r="B318" t="s">
        <v>325</v>
      </c>
      <c r="C318" t="s">
        <v>329</v>
      </c>
      <c r="D318">
        <v>2954</v>
      </c>
      <c r="E318"/>
      <c r="F318" t="s">
        <v>3447</v>
      </c>
      <c r="I318" s="2"/>
      <c r="J318" s="3">
        <f>IFERROR(VLOOKUP(D318,'2023-24 School Level AAFTE'!$C:$J,8,FALSE),"new school")</f>
        <v>487.6</v>
      </c>
    </row>
    <row r="319" spans="1:10" x14ac:dyDescent="0.25">
      <c r="A319" s="150" t="s">
        <v>2946</v>
      </c>
      <c r="B319" s="150" t="s">
        <v>325</v>
      </c>
      <c r="C319" s="150" t="s">
        <v>331</v>
      </c>
      <c r="D319" s="150">
        <v>3610</v>
      </c>
      <c r="E319" s="150"/>
      <c r="H319" s="150"/>
      <c r="J319" s="3">
        <f>IFERROR(VLOOKUP(D319,'2023-24 School Level AAFTE'!$C:$J,8,FALSE),"new school")</f>
        <v>1424.27</v>
      </c>
    </row>
    <row r="320" spans="1:10" x14ac:dyDescent="0.25">
      <c r="A320" t="s">
        <v>2946</v>
      </c>
      <c r="B320" t="s">
        <v>325</v>
      </c>
      <c r="C320" t="s">
        <v>327</v>
      </c>
      <c r="D320">
        <v>2447</v>
      </c>
      <c r="E320"/>
      <c r="F320" t="s">
        <v>3447</v>
      </c>
      <c r="I320" s="2"/>
      <c r="J320" s="3">
        <f>IFERROR(VLOOKUP(D320,'2023-24 School Level AAFTE'!$C:$J,8,FALSE),"new school")</f>
        <v>602.04999999999995</v>
      </c>
    </row>
    <row r="321" spans="1:10" x14ac:dyDescent="0.25">
      <c r="A321" t="s">
        <v>2946</v>
      </c>
      <c r="B321" t="s">
        <v>325</v>
      </c>
      <c r="C321" t="s">
        <v>2459</v>
      </c>
      <c r="D321">
        <v>5396</v>
      </c>
      <c r="E321"/>
      <c r="I321" s="2"/>
      <c r="J321" s="3">
        <f>IFERROR(VLOOKUP(D321,'2023-24 School Level AAFTE'!$C:$J,8,FALSE),"new school")</f>
        <v>15.7</v>
      </c>
    </row>
    <row r="322" spans="1:10" x14ac:dyDescent="0.25">
      <c r="A322" t="s">
        <v>2946</v>
      </c>
      <c r="B322" t="s">
        <v>325</v>
      </c>
      <c r="C322" t="s">
        <v>2460</v>
      </c>
      <c r="D322">
        <v>5035</v>
      </c>
      <c r="E322"/>
      <c r="I322" s="2"/>
      <c r="J322" s="3">
        <f>IFERROR(VLOOKUP(D322,'2023-24 School Level AAFTE'!$C:$J,8,FALSE),"new school")</f>
        <v>131.6</v>
      </c>
    </row>
    <row r="323" spans="1:10" x14ac:dyDescent="0.25">
      <c r="A323" t="s">
        <v>2946</v>
      </c>
      <c r="B323" t="s">
        <v>325</v>
      </c>
      <c r="C323" t="s">
        <v>334</v>
      </c>
      <c r="D323">
        <v>5294</v>
      </c>
      <c r="E323"/>
      <c r="I323" s="2"/>
      <c r="J323" s="3">
        <f>IFERROR(VLOOKUP(D323,'2023-24 School Level AAFTE'!$C:$J,8,FALSE),"new school")</f>
        <v>507.5</v>
      </c>
    </row>
    <row r="324" spans="1:10" x14ac:dyDescent="0.25">
      <c r="A324" t="s">
        <v>2946</v>
      </c>
      <c r="B324" t="s">
        <v>325</v>
      </c>
      <c r="C324" t="s">
        <v>332</v>
      </c>
      <c r="D324">
        <v>3761</v>
      </c>
      <c r="E324"/>
      <c r="F324" t="s">
        <v>3447</v>
      </c>
      <c r="I324" s="2"/>
      <c r="J324" s="3">
        <f>IFERROR(VLOOKUP(D324,'2023-24 School Level AAFTE'!$C:$J,8,FALSE),"new school")</f>
        <v>328.4</v>
      </c>
    </row>
    <row r="325" spans="1:10" x14ac:dyDescent="0.25">
      <c r="A325" t="s">
        <v>2946</v>
      </c>
      <c r="B325" t="s">
        <v>325</v>
      </c>
      <c r="C325" t="s">
        <v>328</v>
      </c>
      <c r="D325">
        <v>2814</v>
      </c>
      <c r="E325"/>
      <c r="F325" t="s">
        <v>3447</v>
      </c>
      <c r="I325" s="2"/>
      <c r="J325" s="3">
        <f>IFERROR(VLOOKUP(D325,'2023-24 School Level AAFTE'!$C:$J,8,FALSE),"new school")</f>
        <v>586.79999999999995</v>
      </c>
    </row>
    <row r="326" spans="1:10" x14ac:dyDescent="0.25">
      <c r="A326" t="s">
        <v>2946</v>
      </c>
      <c r="B326" t="s">
        <v>325</v>
      </c>
      <c r="C326" t="s">
        <v>326</v>
      </c>
      <c r="D326">
        <v>1769</v>
      </c>
      <c r="E326"/>
      <c r="F326" t="s">
        <v>3447</v>
      </c>
      <c r="I326" s="2"/>
      <c r="J326" s="3">
        <f>IFERROR(VLOOKUP(D326,'2023-24 School Level AAFTE'!$C:$J,8,FALSE),"new school")</f>
        <v>93.21</v>
      </c>
    </row>
    <row r="327" spans="1:10" x14ac:dyDescent="0.25">
      <c r="A327" t="s">
        <v>2946</v>
      </c>
      <c r="B327" t="s">
        <v>325</v>
      </c>
      <c r="C327" t="s">
        <v>333</v>
      </c>
      <c r="D327">
        <v>5269</v>
      </c>
      <c r="E327"/>
      <c r="F327" t="s">
        <v>3447</v>
      </c>
      <c r="I327" s="2"/>
      <c r="J327" s="3">
        <f>IFERROR(VLOOKUP(D327,'2023-24 School Level AAFTE'!$C:$J,8,FALSE),"new school")</f>
        <v>613.79</v>
      </c>
    </row>
    <row r="328" spans="1:10" x14ac:dyDescent="0.25">
      <c r="A328" t="s">
        <v>2946</v>
      </c>
      <c r="B328" t="s">
        <v>325</v>
      </c>
      <c r="C328" t="s">
        <v>3327</v>
      </c>
      <c r="D328">
        <v>5750</v>
      </c>
      <c r="E328"/>
      <c r="F328" t="s">
        <v>3447</v>
      </c>
      <c r="I328" s="2"/>
      <c r="J328" s="3">
        <f>IFERROR(VLOOKUP(D328,'2023-24 School Level AAFTE'!$C:$J,8,FALSE),"new school")</f>
        <v>57.92</v>
      </c>
    </row>
    <row r="329" spans="1:10" x14ac:dyDescent="0.25">
      <c r="A329" t="s">
        <v>2946</v>
      </c>
      <c r="B329" t="s">
        <v>325</v>
      </c>
      <c r="C329" t="s">
        <v>330</v>
      </c>
      <c r="D329">
        <v>3309</v>
      </c>
      <c r="E329"/>
      <c r="I329" s="2"/>
      <c r="J329" s="3">
        <f>IFERROR(VLOOKUP(D329,'2023-24 School Level AAFTE'!$C:$J,8,FALSE),"new school")</f>
        <v>535.45000000000005</v>
      </c>
    </row>
    <row r="330" spans="1:10" x14ac:dyDescent="0.25">
      <c r="A330" t="s">
        <v>2947</v>
      </c>
      <c r="B330" t="s">
        <v>336</v>
      </c>
      <c r="C330" t="s">
        <v>2735</v>
      </c>
      <c r="D330">
        <v>5523</v>
      </c>
      <c r="E330"/>
      <c r="F330" t="s">
        <v>3447</v>
      </c>
      <c r="I330" s="2"/>
      <c r="J330" s="3">
        <f>IFERROR(VLOOKUP(D330,'2023-24 School Level AAFTE'!$C:$J,8,FALSE),"new school")</f>
        <v>23.2</v>
      </c>
    </row>
    <row r="331" spans="1:10" x14ac:dyDescent="0.25">
      <c r="A331" t="s">
        <v>2947</v>
      </c>
      <c r="B331" t="s">
        <v>336</v>
      </c>
      <c r="C331" t="s">
        <v>338</v>
      </c>
      <c r="D331">
        <v>2664</v>
      </c>
      <c r="E331"/>
      <c r="F331" t="s">
        <v>3447</v>
      </c>
      <c r="I331" s="2"/>
      <c r="J331" s="3">
        <f>IFERROR(VLOOKUP(D331,'2023-24 School Level AAFTE'!$C:$J,8,FALSE),"new school")</f>
        <v>347.46</v>
      </c>
    </row>
    <row r="332" spans="1:10" x14ac:dyDescent="0.25">
      <c r="A332" t="s">
        <v>2947</v>
      </c>
      <c r="B332" t="s">
        <v>336</v>
      </c>
      <c r="C332" t="s">
        <v>337</v>
      </c>
      <c r="D332">
        <v>2404</v>
      </c>
      <c r="E332"/>
      <c r="F332" t="s">
        <v>3447</v>
      </c>
      <c r="J332" s="3">
        <f>IFERROR(VLOOKUP(D332,'2023-24 School Level AAFTE'!$C:$J,8,FALSE),"new school")</f>
        <v>343.66</v>
      </c>
    </row>
    <row r="333" spans="1:10" x14ac:dyDescent="0.25">
      <c r="A333" t="s">
        <v>2947</v>
      </c>
      <c r="B333" t="s">
        <v>336</v>
      </c>
      <c r="C333" t="s">
        <v>2799</v>
      </c>
      <c r="D333">
        <v>1763</v>
      </c>
      <c r="E333"/>
      <c r="F333" t="s">
        <v>3447</v>
      </c>
      <c r="I333" s="2"/>
      <c r="J333" s="3">
        <f>IFERROR(VLOOKUP(D333,'2023-24 School Level AAFTE'!$C:$J,8,FALSE),"new school")</f>
        <v>117.93</v>
      </c>
    </row>
    <row r="334" spans="1:10" x14ac:dyDescent="0.25">
      <c r="A334" t="s">
        <v>2736</v>
      </c>
      <c r="B334" t="s">
        <v>2623</v>
      </c>
      <c r="C334" t="s">
        <v>2549</v>
      </c>
      <c r="D334">
        <v>5549</v>
      </c>
      <c r="E334"/>
      <c r="F334" t="s">
        <v>3447</v>
      </c>
      <c r="I334" s="2"/>
      <c r="J334" s="3">
        <f>IFERROR(VLOOKUP(D334,'2023-24 School Level AAFTE'!$C:$J,8,FALSE),"new school")</f>
        <v>644.95000000000005</v>
      </c>
    </row>
    <row r="335" spans="1:10" x14ac:dyDescent="0.25">
      <c r="A335" t="s">
        <v>2948</v>
      </c>
      <c r="B335" t="s">
        <v>340</v>
      </c>
      <c r="C335" t="s">
        <v>342</v>
      </c>
      <c r="D335">
        <v>4552</v>
      </c>
      <c r="E335"/>
      <c r="F335" t="s">
        <v>3447</v>
      </c>
      <c r="I335" s="2"/>
      <c r="J335" s="3">
        <f>IFERROR(VLOOKUP(D335,'2023-24 School Level AAFTE'!$C:$J,8,FALSE),"new school")</f>
        <v>136.5</v>
      </c>
    </row>
    <row r="336" spans="1:10" x14ac:dyDescent="0.25">
      <c r="A336" t="s">
        <v>2948</v>
      </c>
      <c r="B336" t="s">
        <v>340</v>
      </c>
      <c r="C336" t="s">
        <v>341</v>
      </c>
      <c r="D336">
        <v>2697</v>
      </c>
      <c r="E336"/>
      <c r="F336" t="s">
        <v>3447</v>
      </c>
      <c r="I336" s="2"/>
      <c r="J336" s="3">
        <f>IFERROR(VLOOKUP(D336,'2023-24 School Level AAFTE'!$C:$J,8,FALSE),"new school")</f>
        <v>239.44</v>
      </c>
    </row>
    <row r="337" spans="1:10" x14ac:dyDescent="0.25">
      <c r="A337" t="s">
        <v>2948</v>
      </c>
      <c r="B337" t="s">
        <v>340</v>
      </c>
      <c r="C337" t="s">
        <v>2876</v>
      </c>
      <c r="D337">
        <v>3275</v>
      </c>
      <c r="E337"/>
      <c r="I337" s="2"/>
      <c r="J337" s="3">
        <f>IFERROR(VLOOKUP(D337,'2023-24 School Level AAFTE'!$C:$J,8,FALSE),"new school")</f>
        <v>268.38</v>
      </c>
    </row>
    <row r="338" spans="1:10" x14ac:dyDescent="0.25">
      <c r="A338" t="s">
        <v>2948</v>
      </c>
      <c r="B338" t="s">
        <v>340</v>
      </c>
      <c r="C338" t="s">
        <v>2461</v>
      </c>
      <c r="D338">
        <v>1724</v>
      </c>
      <c r="E338"/>
      <c r="F338" t="s">
        <v>3447</v>
      </c>
      <c r="I338" s="2"/>
      <c r="J338" s="3">
        <f>IFERROR(VLOOKUP(D338,'2023-24 School Level AAFTE'!$C:$J,8,FALSE),"new school")</f>
        <v>46.32</v>
      </c>
    </row>
    <row r="339" spans="1:10" x14ac:dyDescent="0.25">
      <c r="A339" t="s">
        <v>2949</v>
      </c>
      <c r="B339" t="s">
        <v>344</v>
      </c>
      <c r="C339" t="s">
        <v>346</v>
      </c>
      <c r="D339">
        <v>2299</v>
      </c>
      <c r="E339"/>
      <c r="I339" s="2"/>
      <c r="J339" s="3">
        <f>IFERROR(VLOOKUP(D339,'2023-24 School Level AAFTE'!$C:$J,8,FALSE),"new school")</f>
        <v>664.77</v>
      </c>
    </row>
    <row r="340" spans="1:10" x14ac:dyDescent="0.25">
      <c r="A340" t="s">
        <v>2949</v>
      </c>
      <c r="B340" t="s">
        <v>344</v>
      </c>
      <c r="C340" t="s">
        <v>2877</v>
      </c>
      <c r="D340">
        <v>5644</v>
      </c>
      <c r="E340"/>
      <c r="I340" s="2"/>
      <c r="J340" s="3">
        <f>IFERROR(VLOOKUP(D340,'2023-24 School Level AAFTE'!$C:$J,8,FALSE),"new school")</f>
        <v>56.26</v>
      </c>
    </row>
    <row r="341" spans="1:10" x14ac:dyDescent="0.25">
      <c r="A341" t="s">
        <v>2949</v>
      </c>
      <c r="B341" t="s">
        <v>344</v>
      </c>
      <c r="C341" t="s">
        <v>345</v>
      </c>
      <c r="D341">
        <v>1617</v>
      </c>
      <c r="E341"/>
      <c r="F341" t="s">
        <v>3447</v>
      </c>
      <c r="I341" s="2"/>
      <c r="J341" s="3">
        <f>IFERROR(VLOOKUP(D341,'2023-24 School Level AAFTE'!$C:$J,8,FALSE),"new school")</f>
        <v>114.85000000000001</v>
      </c>
    </row>
    <row r="342" spans="1:10" x14ac:dyDescent="0.25">
      <c r="A342" t="s">
        <v>2949</v>
      </c>
      <c r="B342" t="s">
        <v>344</v>
      </c>
      <c r="C342" t="s">
        <v>352</v>
      </c>
      <c r="D342">
        <v>5413</v>
      </c>
      <c r="E342"/>
      <c r="F342" t="s">
        <v>3447</v>
      </c>
      <c r="I342" s="2"/>
      <c r="J342" s="3">
        <f>IFERROR(VLOOKUP(D342,'2023-24 School Level AAFTE'!$C:$J,8,FALSE),"new school")</f>
        <v>13.4</v>
      </c>
    </row>
    <row r="343" spans="1:10" x14ac:dyDescent="0.25">
      <c r="A343" t="s">
        <v>2949</v>
      </c>
      <c r="B343" t="s">
        <v>344</v>
      </c>
      <c r="C343" t="s">
        <v>349</v>
      </c>
      <c r="D343">
        <v>2962</v>
      </c>
      <c r="E343"/>
      <c r="F343" t="s">
        <v>3447</v>
      </c>
      <c r="I343" s="2"/>
      <c r="J343" s="3">
        <f>IFERROR(VLOOKUP(D343,'2023-24 School Level AAFTE'!$C:$J,8,FALSE),"new school")</f>
        <v>274.14999999999998</v>
      </c>
    </row>
    <row r="344" spans="1:10" x14ac:dyDescent="0.25">
      <c r="A344" t="s">
        <v>2949</v>
      </c>
      <c r="B344" t="s">
        <v>344</v>
      </c>
      <c r="C344" t="s">
        <v>351</v>
      </c>
      <c r="D344">
        <v>4384</v>
      </c>
      <c r="E344"/>
      <c r="I344" s="2"/>
      <c r="J344" s="3">
        <f>IFERROR(VLOOKUP(D344,'2023-24 School Level AAFTE'!$C:$J,8,FALSE),"new school")</f>
        <v>362.95</v>
      </c>
    </row>
    <row r="345" spans="1:10" x14ac:dyDescent="0.25">
      <c r="A345" t="s">
        <v>2949</v>
      </c>
      <c r="B345" t="s">
        <v>344</v>
      </c>
      <c r="C345" t="s">
        <v>350</v>
      </c>
      <c r="D345">
        <v>3266</v>
      </c>
      <c r="E345"/>
      <c r="F345" t="s">
        <v>3447</v>
      </c>
      <c r="I345" s="2"/>
      <c r="J345" s="3">
        <f>IFERROR(VLOOKUP(D345,'2023-24 School Level AAFTE'!$C:$J,8,FALSE),"new school")</f>
        <v>299.33</v>
      </c>
    </row>
    <row r="346" spans="1:10" x14ac:dyDescent="0.25">
      <c r="A346" t="s">
        <v>2949</v>
      </c>
      <c r="B346" t="s">
        <v>344</v>
      </c>
      <c r="C346" t="s">
        <v>347</v>
      </c>
      <c r="D346">
        <v>2501</v>
      </c>
      <c r="E346"/>
      <c r="F346" t="s">
        <v>3447</v>
      </c>
      <c r="I346" s="2"/>
      <c r="J346" s="3">
        <f>IFERROR(VLOOKUP(D346,'2023-24 School Level AAFTE'!$C:$J,8,FALSE),"new school")</f>
        <v>339.58</v>
      </c>
    </row>
    <row r="347" spans="1:10" x14ac:dyDescent="0.25">
      <c r="A347" t="s">
        <v>2949</v>
      </c>
      <c r="B347" t="s">
        <v>344</v>
      </c>
      <c r="C347" t="s">
        <v>348</v>
      </c>
      <c r="D347">
        <v>2823</v>
      </c>
      <c r="E347"/>
      <c r="F347" t="s">
        <v>3447</v>
      </c>
      <c r="I347" s="2"/>
      <c r="J347" s="3">
        <f>IFERROR(VLOOKUP(D347,'2023-24 School Level AAFTE'!$C:$J,8,FALSE),"new school")</f>
        <v>331.65</v>
      </c>
    </row>
    <row r="348" spans="1:10" x14ac:dyDescent="0.25">
      <c r="A348" t="s">
        <v>2949</v>
      </c>
      <c r="B348" t="s">
        <v>344</v>
      </c>
      <c r="C348" t="s">
        <v>205</v>
      </c>
      <c r="D348">
        <v>3616</v>
      </c>
      <c r="E348"/>
      <c r="I348" s="2"/>
      <c r="J348" s="3">
        <f>IFERROR(VLOOKUP(D348,'2023-24 School Level AAFTE'!$C:$J,8,FALSE),"new school")</f>
        <v>6.79</v>
      </c>
    </row>
    <row r="349" spans="1:10" x14ac:dyDescent="0.25">
      <c r="A349" t="s">
        <v>2950</v>
      </c>
      <c r="B349" t="s">
        <v>354</v>
      </c>
      <c r="C349" t="s">
        <v>355</v>
      </c>
      <c r="D349">
        <v>2328</v>
      </c>
      <c r="E349"/>
      <c r="I349" s="2"/>
      <c r="J349" s="3">
        <f>IFERROR(VLOOKUP(D349,'2023-24 School Level AAFTE'!$C:$J,8,FALSE),"new school")</f>
        <v>422.88</v>
      </c>
    </row>
    <row r="350" spans="1:10" x14ac:dyDescent="0.25">
      <c r="A350" t="s">
        <v>2950</v>
      </c>
      <c r="B350" t="s">
        <v>354</v>
      </c>
      <c r="C350" t="s">
        <v>2462</v>
      </c>
      <c r="D350">
        <v>2329</v>
      </c>
      <c r="E350"/>
      <c r="I350" s="2"/>
      <c r="J350" s="3">
        <f>IFERROR(VLOOKUP(D350,'2023-24 School Level AAFTE'!$C:$J,8,FALSE),"new school")</f>
        <v>274.84000000000003</v>
      </c>
    </row>
    <row r="351" spans="1:10" x14ac:dyDescent="0.25">
      <c r="A351" t="s">
        <v>2950</v>
      </c>
      <c r="B351" t="s">
        <v>354</v>
      </c>
      <c r="C351" t="s">
        <v>2463</v>
      </c>
      <c r="D351">
        <v>1987</v>
      </c>
      <c r="E351"/>
      <c r="I351" s="2"/>
      <c r="J351" s="3">
        <f>IFERROR(VLOOKUP(D351,'2023-24 School Level AAFTE'!$C:$J,8,FALSE),"new school")</f>
        <v>19.62</v>
      </c>
    </row>
    <row r="352" spans="1:10" x14ac:dyDescent="0.25">
      <c r="A352" t="s">
        <v>2950</v>
      </c>
      <c r="B352" t="s">
        <v>354</v>
      </c>
      <c r="C352" t="s">
        <v>2464</v>
      </c>
      <c r="D352">
        <v>2570</v>
      </c>
      <c r="E352"/>
      <c r="I352" s="2"/>
      <c r="J352" s="3">
        <f>IFERROR(VLOOKUP(D352,'2023-24 School Level AAFTE'!$C:$J,8,FALSE),"new school")</f>
        <v>223.37</v>
      </c>
    </row>
    <row r="353" spans="1:10" x14ac:dyDescent="0.25">
      <c r="A353" t="s">
        <v>2951</v>
      </c>
      <c r="B353" t="s">
        <v>357</v>
      </c>
      <c r="C353" t="s">
        <v>358</v>
      </c>
      <c r="D353">
        <v>1825</v>
      </c>
      <c r="E353"/>
      <c r="F353" t="s">
        <v>3447</v>
      </c>
      <c r="I353" s="2"/>
      <c r="J353" s="3">
        <f>IFERROR(VLOOKUP(D353,'2023-24 School Level AAFTE'!$C:$J,8,FALSE),"new school")</f>
        <v>31.18</v>
      </c>
    </row>
    <row r="354" spans="1:10" x14ac:dyDescent="0.25">
      <c r="A354" t="s">
        <v>2951</v>
      </c>
      <c r="B354" t="s">
        <v>357</v>
      </c>
      <c r="C354" t="s">
        <v>372</v>
      </c>
      <c r="D354">
        <v>3454</v>
      </c>
      <c r="E354"/>
      <c r="I354" s="2"/>
      <c r="J354" s="3">
        <f>IFERROR(VLOOKUP(D354,'2023-24 School Level AAFTE'!$C:$J,8,FALSE),"new school")</f>
        <v>340.3</v>
      </c>
    </row>
    <row r="355" spans="1:10" x14ac:dyDescent="0.25">
      <c r="A355" t="s">
        <v>2951</v>
      </c>
      <c r="B355" t="s">
        <v>357</v>
      </c>
      <c r="C355" t="s">
        <v>375</v>
      </c>
      <c r="D355">
        <v>3457</v>
      </c>
      <c r="E355"/>
      <c r="I355" s="2"/>
      <c r="J355" s="3">
        <f>IFERROR(VLOOKUP(D355,'2023-24 School Level AAFTE'!$C:$J,8,FALSE),"new school")</f>
        <v>435.4</v>
      </c>
    </row>
    <row r="356" spans="1:10" x14ac:dyDescent="0.25">
      <c r="A356" t="s">
        <v>2951</v>
      </c>
      <c r="B356" t="s">
        <v>357</v>
      </c>
      <c r="C356" t="s">
        <v>2801</v>
      </c>
      <c r="D356">
        <v>5386</v>
      </c>
      <c r="E356"/>
      <c r="I356" s="2"/>
      <c r="J356" s="3">
        <f>IFERROR(VLOOKUP(D356,'2023-24 School Level AAFTE'!$C:$J,8,FALSE),"new school")</f>
        <v>0</v>
      </c>
    </row>
    <row r="357" spans="1:10" x14ac:dyDescent="0.25">
      <c r="A357" t="s">
        <v>2951</v>
      </c>
      <c r="B357" t="s">
        <v>357</v>
      </c>
      <c r="C357" t="s">
        <v>363</v>
      </c>
      <c r="D357">
        <v>2425</v>
      </c>
      <c r="E357"/>
      <c r="F357" t="s">
        <v>3447</v>
      </c>
      <c r="I357" s="2"/>
      <c r="J357" s="3">
        <f>IFERROR(VLOOKUP(D357,'2023-24 School Level AAFTE'!$C:$J,8,FALSE),"new school")</f>
        <v>1126.8300000000002</v>
      </c>
    </row>
    <row r="358" spans="1:10" x14ac:dyDescent="0.25">
      <c r="A358" t="s">
        <v>2951</v>
      </c>
      <c r="B358" t="s">
        <v>357</v>
      </c>
      <c r="C358" t="s">
        <v>384</v>
      </c>
      <c r="D358">
        <v>5411</v>
      </c>
      <c r="E358"/>
      <c r="F358" t="s">
        <v>3447</v>
      </c>
      <c r="I358" s="2"/>
      <c r="J358" s="3">
        <f>IFERROR(VLOOKUP(D358,'2023-24 School Level AAFTE'!$C:$J,8,FALSE),"new school")</f>
        <v>274.29000000000002</v>
      </c>
    </row>
    <row r="359" spans="1:10" x14ac:dyDescent="0.25">
      <c r="A359" s="150" t="s">
        <v>2951</v>
      </c>
      <c r="B359" s="150" t="s">
        <v>357</v>
      </c>
      <c r="C359" s="150" t="s">
        <v>366</v>
      </c>
      <c r="D359" s="150">
        <v>2943</v>
      </c>
      <c r="E359" s="150"/>
      <c r="F359" t="s">
        <v>3447</v>
      </c>
      <c r="H359" s="150"/>
      <c r="J359" s="3">
        <f>IFERROR(VLOOKUP(D359,'2023-24 School Level AAFTE'!$C:$J,8,FALSE),"new school")</f>
        <v>241.65</v>
      </c>
    </row>
    <row r="360" spans="1:10" x14ac:dyDescent="0.25">
      <c r="A360" t="s">
        <v>2951</v>
      </c>
      <c r="B360" t="s">
        <v>357</v>
      </c>
      <c r="C360" t="s">
        <v>373</v>
      </c>
      <c r="D360">
        <v>3455</v>
      </c>
      <c r="E360"/>
      <c r="F360" t="s">
        <v>3447</v>
      </c>
      <c r="I360" s="2"/>
      <c r="J360" s="3">
        <f>IFERROR(VLOOKUP(D360,'2023-24 School Level AAFTE'!$C:$J,8,FALSE),"new school")</f>
        <v>263.31</v>
      </c>
    </row>
    <row r="361" spans="1:10" x14ac:dyDescent="0.25">
      <c r="A361" t="s">
        <v>2951</v>
      </c>
      <c r="B361" t="s">
        <v>357</v>
      </c>
      <c r="C361" t="s">
        <v>378</v>
      </c>
      <c r="D361">
        <v>4396</v>
      </c>
      <c r="E361"/>
      <c r="F361" t="s">
        <v>3447</v>
      </c>
      <c r="I361" s="2"/>
      <c r="J361" s="3">
        <f>IFERROR(VLOOKUP(D361,'2023-24 School Level AAFTE'!$C:$J,8,FALSE),"new school")</f>
        <v>349</v>
      </c>
    </row>
    <row r="362" spans="1:10" x14ac:dyDescent="0.25">
      <c r="A362" t="s">
        <v>2951</v>
      </c>
      <c r="B362" t="s">
        <v>357</v>
      </c>
      <c r="C362" t="s">
        <v>383</v>
      </c>
      <c r="D362">
        <v>5387</v>
      </c>
      <c r="E362"/>
      <c r="F362" t="s">
        <v>3447</v>
      </c>
      <c r="I362" s="2"/>
      <c r="J362" s="3">
        <f>IFERROR(VLOOKUP(D362,'2023-24 School Level AAFTE'!$C:$J,8,FALSE),"new school")</f>
        <v>535.54999999999995</v>
      </c>
    </row>
    <row r="363" spans="1:10" x14ac:dyDescent="0.25">
      <c r="A363" t="s">
        <v>2951</v>
      </c>
      <c r="B363" t="s">
        <v>357</v>
      </c>
      <c r="C363" t="s">
        <v>3328</v>
      </c>
      <c r="D363">
        <v>5751</v>
      </c>
      <c r="E363"/>
      <c r="F363" t="s">
        <v>3447</v>
      </c>
      <c r="I363" s="2"/>
      <c r="J363" s="3">
        <f>IFERROR(VLOOKUP(D363,'2023-24 School Level AAFTE'!$C:$J,8,FALSE),"new school")</f>
        <v>215.36</v>
      </c>
    </row>
    <row r="364" spans="1:10" x14ac:dyDescent="0.25">
      <c r="A364" t="s">
        <v>2951</v>
      </c>
      <c r="B364" t="s">
        <v>357</v>
      </c>
      <c r="C364" t="s">
        <v>379</v>
      </c>
      <c r="D364">
        <v>5027</v>
      </c>
      <c r="E364"/>
      <c r="F364" t="s">
        <v>3447</v>
      </c>
      <c r="I364" s="2"/>
      <c r="J364" s="3">
        <f>IFERROR(VLOOKUP(D364,'2023-24 School Level AAFTE'!$C:$J,8,FALSE),"new school")</f>
        <v>733.17</v>
      </c>
    </row>
    <row r="365" spans="1:10" x14ac:dyDescent="0.25">
      <c r="A365" t="s">
        <v>2951</v>
      </c>
      <c r="B365" t="s">
        <v>357</v>
      </c>
      <c r="C365" t="s">
        <v>370</v>
      </c>
      <c r="D365">
        <v>3298</v>
      </c>
      <c r="E365"/>
      <c r="F365" t="s">
        <v>3447</v>
      </c>
      <c r="I365" s="2"/>
      <c r="J365" s="3">
        <f>IFERROR(VLOOKUP(D365,'2023-24 School Level AAFTE'!$C:$J,8,FALSE),"new school")</f>
        <v>474.95</v>
      </c>
    </row>
    <row r="366" spans="1:10" x14ac:dyDescent="0.25">
      <c r="A366" t="s">
        <v>2951</v>
      </c>
      <c r="B366" t="s">
        <v>357</v>
      </c>
      <c r="C366" t="s">
        <v>368</v>
      </c>
      <c r="D366">
        <v>3248</v>
      </c>
      <c r="E366"/>
      <c r="F366" t="s">
        <v>3447</v>
      </c>
      <c r="I366" s="2"/>
      <c r="J366" s="3">
        <f>IFERROR(VLOOKUP(D366,'2023-24 School Level AAFTE'!$C:$J,8,FALSE),"new school")</f>
        <v>579.14</v>
      </c>
    </row>
    <row r="367" spans="1:10" x14ac:dyDescent="0.25">
      <c r="A367" t="s">
        <v>2951</v>
      </c>
      <c r="B367" t="s">
        <v>357</v>
      </c>
      <c r="C367" t="s">
        <v>367</v>
      </c>
      <c r="D367" s="108">
        <v>3117</v>
      </c>
      <c r="E367"/>
      <c r="I367" s="2"/>
      <c r="J367" s="3">
        <f>IFERROR(VLOOKUP(D367,'2023-24 School Level AAFTE'!$C:$J,8,FALSE),"new school")</f>
        <v>441.32</v>
      </c>
    </row>
    <row r="368" spans="1:10" x14ac:dyDescent="0.25">
      <c r="A368" t="s">
        <v>2951</v>
      </c>
      <c r="B368" t="s">
        <v>357</v>
      </c>
      <c r="C368" t="s">
        <v>371</v>
      </c>
      <c r="D368" s="108">
        <v>3351</v>
      </c>
      <c r="E368"/>
      <c r="F368" t="s">
        <v>3447</v>
      </c>
      <c r="I368" s="2"/>
      <c r="J368" s="3">
        <f>IFERROR(VLOOKUP(D368,'2023-24 School Level AAFTE'!$C:$J,8,FALSE),"new school")</f>
        <v>500.95</v>
      </c>
    </row>
    <row r="369" spans="1:10" x14ac:dyDescent="0.25">
      <c r="A369" t="s">
        <v>2951</v>
      </c>
      <c r="B369" t="s">
        <v>357</v>
      </c>
      <c r="C369" t="s">
        <v>374</v>
      </c>
      <c r="D369">
        <v>3456</v>
      </c>
      <c r="E369"/>
      <c r="F369" t="s">
        <v>3447</v>
      </c>
      <c r="I369" s="2"/>
      <c r="J369" s="3">
        <f>IFERROR(VLOOKUP(D369,'2023-24 School Level AAFTE'!$C:$J,8,FALSE),"new school")</f>
        <v>1157.1100000000001</v>
      </c>
    </row>
    <row r="370" spans="1:10" x14ac:dyDescent="0.25">
      <c r="A370" t="s">
        <v>2951</v>
      </c>
      <c r="B370" t="s">
        <v>357</v>
      </c>
      <c r="C370" t="s">
        <v>365</v>
      </c>
      <c r="D370">
        <v>2652</v>
      </c>
      <c r="E370"/>
      <c r="F370" t="s">
        <v>3447</v>
      </c>
      <c r="I370" s="2"/>
      <c r="J370" s="3">
        <f>IFERROR(VLOOKUP(D370,'2023-24 School Level AAFTE'!$C:$J,8,FALSE),"new school")</f>
        <v>544.4</v>
      </c>
    </row>
    <row r="371" spans="1:10" x14ac:dyDescent="0.25">
      <c r="A371" t="s">
        <v>2951</v>
      </c>
      <c r="B371" t="s">
        <v>357</v>
      </c>
      <c r="C371" t="s">
        <v>376</v>
      </c>
      <c r="D371">
        <v>3602</v>
      </c>
      <c r="E371"/>
      <c r="F371" t="s">
        <v>3447</v>
      </c>
      <c r="I371" s="2"/>
      <c r="J371" s="3">
        <f>IFERROR(VLOOKUP(D371,'2023-24 School Level AAFTE'!$C:$J,8,FALSE),"new school")</f>
        <v>470.9</v>
      </c>
    </row>
    <row r="372" spans="1:10" x14ac:dyDescent="0.25">
      <c r="A372" t="s">
        <v>2951</v>
      </c>
      <c r="B372" t="s">
        <v>357</v>
      </c>
      <c r="C372" t="s">
        <v>381</v>
      </c>
      <c r="D372">
        <v>5364</v>
      </c>
      <c r="E372"/>
      <c r="I372" s="2"/>
      <c r="J372" s="3">
        <f>IFERROR(VLOOKUP(D372,'2023-24 School Level AAFTE'!$C:$J,8,FALSE),"new school")</f>
        <v>244.6</v>
      </c>
    </row>
    <row r="373" spans="1:10" x14ac:dyDescent="0.25">
      <c r="A373" t="s">
        <v>2951</v>
      </c>
      <c r="B373" t="s">
        <v>357</v>
      </c>
      <c r="C373" t="s">
        <v>377</v>
      </c>
      <c r="D373">
        <v>3763</v>
      </c>
      <c r="E373"/>
      <c r="F373" t="s">
        <v>3447</v>
      </c>
      <c r="I373" s="2"/>
      <c r="J373" s="3">
        <f>IFERROR(VLOOKUP(D373,'2023-24 School Level AAFTE'!$C:$J,8,FALSE),"new school")</f>
        <v>275.5</v>
      </c>
    </row>
    <row r="374" spans="1:10" x14ac:dyDescent="0.25">
      <c r="A374" t="s">
        <v>2951</v>
      </c>
      <c r="B374" t="s">
        <v>357</v>
      </c>
      <c r="C374" t="s">
        <v>362</v>
      </c>
      <c r="D374">
        <v>2189</v>
      </c>
      <c r="E374"/>
      <c r="F374" t="s">
        <v>3447</v>
      </c>
      <c r="I374" s="2"/>
      <c r="J374" s="3">
        <f>IFERROR(VLOOKUP(D374,'2023-24 School Level AAFTE'!$C:$J,8,FALSE),"new school")</f>
        <v>354.3</v>
      </c>
    </row>
    <row r="375" spans="1:10" x14ac:dyDescent="0.25">
      <c r="A375" t="s">
        <v>2951</v>
      </c>
      <c r="B375" t="s">
        <v>357</v>
      </c>
      <c r="C375" t="s">
        <v>382</v>
      </c>
      <c r="D375">
        <v>5365</v>
      </c>
      <c r="E375"/>
      <c r="I375" s="2"/>
      <c r="J375" s="3">
        <f>IFERROR(VLOOKUP(D375,'2023-24 School Level AAFTE'!$C:$J,8,FALSE),"new school")</f>
        <v>594.15</v>
      </c>
    </row>
    <row r="376" spans="1:10" x14ac:dyDescent="0.25">
      <c r="A376" t="s">
        <v>2951</v>
      </c>
      <c r="B376" t="s">
        <v>357</v>
      </c>
      <c r="C376" t="s">
        <v>359</v>
      </c>
      <c r="D376">
        <v>1880</v>
      </c>
      <c r="E376"/>
      <c r="F376" t="s">
        <v>3447</v>
      </c>
      <c r="I376" s="2"/>
      <c r="J376" s="3">
        <f>IFERROR(VLOOKUP(D376,'2023-24 School Level AAFTE'!$C:$J,8,FALSE),"new school")</f>
        <v>7.9</v>
      </c>
    </row>
    <row r="377" spans="1:10" x14ac:dyDescent="0.25">
      <c r="A377" t="s">
        <v>2951</v>
      </c>
      <c r="B377" t="s">
        <v>357</v>
      </c>
      <c r="C377" t="s">
        <v>360</v>
      </c>
      <c r="D377">
        <v>1881</v>
      </c>
      <c r="E377"/>
      <c r="I377" s="2"/>
      <c r="J377" s="3">
        <f>IFERROR(VLOOKUP(D377,'2023-24 School Level AAFTE'!$C:$J,8,FALSE),"new school")</f>
        <v>2</v>
      </c>
    </row>
    <row r="378" spans="1:10" x14ac:dyDescent="0.25">
      <c r="A378" t="s">
        <v>2951</v>
      </c>
      <c r="B378" t="s">
        <v>357</v>
      </c>
      <c r="C378" t="s">
        <v>361</v>
      </c>
      <c r="D378">
        <v>1882</v>
      </c>
      <c r="E378"/>
      <c r="I378" s="2"/>
      <c r="J378" s="3">
        <f>IFERROR(VLOOKUP(D378,'2023-24 School Level AAFTE'!$C:$J,8,FALSE),"new school")</f>
        <v>1.35</v>
      </c>
    </row>
    <row r="379" spans="1:10" x14ac:dyDescent="0.25">
      <c r="A379" t="s">
        <v>2951</v>
      </c>
      <c r="B379" t="s">
        <v>357</v>
      </c>
      <c r="C379" t="s">
        <v>2800</v>
      </c>
      <c r="D379">
        <v>3500</v>
      </c>
      <c r="E379"/>
      <c r="F379" t="s">
        <v>3447</v>
      </c>
      <c r="I379" s="2"/>
      <c r="J379" s="3">
        <f>IFERROR(VLOOKUP(D379,'2023-24 School Level AAFTE'!$C:$J,8,FALSE),"new school")</f>
        <v>942.43</v>
      </c>
    </row>
    <row r="380" spans="1:10" x14ac:dyDescent="0.25">
      <c r="A380" t="s">
        <v>2951</v>
      </c>
      <c r="B380" t="s">
        <v>357</v>
      </c>
      <c r="C380" t="s">
        <v>364</v>
      </c>
      <c r="D380">
        <v>2651</v>
      </c>
      <c r="E380"/>
      <c r="F380" t="s">
        <v>3447</v>
      </c>
      <c r="I380" s="2"/>
      <c r="J380" s="3">
        <f>IFERROR(VLOOKUP(D380,'2023-24 School Level AAFTE'!$C:$J,8,FALSE),"new school")</f>
        <v>231.5</v>
      </c>
    </row>
    <row r="381" spans="1:10" x14ac:dyDescent="0.25">
      <c r="A381" t="s">
        <v>2951</v>
      </c>
      <c r="B381" t="s">
        <v>357</v>
      </c>
      <c r="C381" t="s">
        <v>380</v>
      </c>
      <c r="D381">
        <v>5297</v>
      </c>
      <c r="E381"/>
      <c r="F381" t="s">
        <v>3447</v>
      </c>
      <c r="I381" s="2"/>
      <c r="J381" s="3">
        <f>IFERROR(VLOOKUP(D381,'2023-24 School Level AAFTE'!$C:$J,8,FALSE),"new school")</f>
        <v>11</v>
      </c>
    </row>
    <row r="382" spans="1:10" x14ac:dyDescent="0.25">
      <c r="A382" t="s">
        <v>2951</v>
      </c>
      <c r="B382" t="s">
        <v>357</v>
      </c>
      <c r="C382" t="s">
        <v>369</v>
      </c>
      <c r="D382">
        <v>3249</v>
      </c>
      <c r="E382"/>
      <c r="F382" t="s">
        <v>3447</v>
      </c>
      <c r="I382" s="2"/>
      <c r="J382" s="3">
        <f>IFERROR(VLOOKUP(D382,'2023-24 School Level AAFTE'!$C:$J,8,FALSE),"new school")</f>
        <v>341.89</v>
      </c>
    </row>
    <row r="383" spans="1:10" x14ac:dyDescent="0.25">
      <c r="A383" t="s">
        <v>2952</v>
      </c>
      <c r="B383" t="s">
        <v>386</v>
      </c>
      <c r="C383" t="s">
        <v>388</v>
      </c>
      <c r="D383">
        <v>3366</v>
      </c>
      <c r="E383"/>
      <c r="I383" s="2"/>
      <c r="J383" s="3">
        <f>IFERROR(VLOOKUP(D383,'2023-24 School Level AAFTE'!$C:$J,8,FALSE),"new school")</f>
        <v>254.34</v>
      </c>
    </row>
    <row r="384" spans="1:10" x14ac:dyDescent="0.25">
      <c r="A384" t="s">
        <v>2952</v>
      </c>
      <c r="B384" t="s">
        <v>386</v>
      </c>
      <c r="C384" t="s">
        <v>387</v>
      </c>
      <c r="D384">
        <v>2894</v>
      </c>
      <c r="E384"/>
      <c r="I384" s="2"/>
      <c r="J384" s="3">
        <f>IFERROR(VLOOKUP(D384,'2023-24 School Level AAFTE'!$C:$J,8,FALSE),"new school")</f>
        <v>274.25</v>
      </c>
    </row>
    <row r="385" spans="1:10" x14ac:dyDescent="0.25">
      <c r="A385" t="s">
        <v>2953</v>
      </c>
      <c r="B385" t="s">
        <v>390</v>
      </c>
      <c r="C385" t="s">
        <v>393</v>
      </c>
      <c r="D385">
        <v>5362</v>
      </c>
      <c r="E385"/>
      <c r="F385" t="s">
        <v>3447</v>
      </c>
      <c r="I385" s="2"/>
      <c r="J385" s="3">
        <f>IFERROR(VLOOKUP(D385,'2023-24 School Level AAFTE'!$C:$J,8,FALSE),"new school")</f>
        <v>471.01</v>
      </c>
    </row>
    <row r="386" spans="1:10" x14ac:dyDescent="0.25">
      <c r="A386" t="s">
        <v>2953</v>
      </c>
      <c r="B386" t="s">
        <v>390</v>
      </c>
      <c r="C386" t="s">
        <v>2761</v>
      </c>
      <c r="D386">
        <v>5575</v>
      </c>
      <c r="E386"/>
      <c r="I386" s="2"/>
      <c r="J386" s="3">
        <f>IFERROR(VLOOKUP(D386,'2023-24 School Level AAFTE'!$C:$J,8,FALSE),"new school")</f>
        <v>11.709999999999999</v>
      </c>
    </row>
    <row r="387" spans="1:10" x14ac:dyDescent="0.25">
      <c r="A387" t="s">
        <v>2953</v>
      </c>
      <c r="B387" t="s">
        <v>390</v>
      </c>
      <c r="C387" t="s">
        <v>391</v>
      </c>
      <c r="D387">
        <v>2114</v>
      </c>
      <c r="E387"/>
      <c r="F387" t="s">
        <v>3447</v>
      </c>
      <c r="I387" s="2"/>
      <c r="J387" s="3">
        <f>IFERROR(VLOOKUP(D387,'2023-24 School Level AAFTE'!$C:$J,8,FALSE),"new school")</f>
        <v>665.68999999999994</v>
      </c>
    </row>
    <row r="388" spans="1:10" x14ac:dyDescent="0.25">
      <c r="A388" t="s">
        <v>2953</v>
      </c>
      <c r="B388" t="s">
        <v>390</v>
      </c>
      <c r="C388" t="s">
        <v>392</v>
      </c>
      <c r="D388">
        <v>3541</v>
      </c>
      <c r="E388"/>
      <c r="F388" t="s">
        <v>3447</v>
      </c>
      <c r="I388" s="2"/>
      <c r="J388" s="3">
        <f>IFERROR(VLOOKUP(D388,'2023-24 School Level AAFTE'!$C:$J,8,FALSE),"new school")</f>
        <v>346.84</v>
      </c>
    </row>
    <row r="389" spans="1:10" x14ac:dyDescent="0.25">
      <c r="A389" t="s">
        <v>2954</v>
      </c>
      <c r="B389" t="s">
        <v>395</v>
      </c>
      <c r="C389" t="s">
        <v>396</v>
      </c>
      <c r="D389">
        <v>2588</v>
      </c>
      <c r="E389"/>
      <c r="I389" s="2"/>
      <c r="J389" s="3">
        <f>IFERROR(VLOOKUP(D389,'2023-24 School Level AAFTE'!$C:$J,8,FALSE),"new school")</f>
        <v>142.03</v>
      </c>
    </row>
    <row r="390" spans="1:10" x14ac:dyDescent="0.25">
      <c r="A390" t="s">
        <v>2955</v>
      </c>
      <c r="B390" t="s">
        <v>398</v>
      </c>
      <c r="C390" t="s">
        <v>399</v>
      </c>
      <c r="D390">
        <v>3508</v>
      </c>
      <c r="E390"/>
      <c r="F390" t="s">
        <v>3447</v>
      </c>
      <c r="I390" s="2"/>
      <c r="J390" s="3">
        <f>IFERROR(VLOOKUP(D390,'2023-24 School Level AAFTE'!$C:$J,8,FALSE),"new school")</f>
        <v>112.14</v>
      </c>
    </row>
    <row r="391" spans="1:10" x14ac:dyDescent="0.25">
      <c r="A391" t="s">
        <v>2956</v>
      </c>
      <c r="B391" t="s">
        <v>401</v>
      </c>
      <c r="C391" t="s">
        <v>403</v>
      </c>
      <c r="D391">
        <v>3613</v>
      </c>
      <c r="E391"/>
      <c r="F391" t="s">
        <v>3447</v>
      </c>
      <c r="I391" s="2"/>
      <c r="J391" s="3">
        <f>IFERROR(VLOOKUP(D391,'2023-24 School Level AAFTE'!$C:$J,8,FALSE),"new school")</f>
        <v>373.9</v>
      </c>
    </row>
    <row r="392" spans="1:10" x14ac:dyDescent="0.25">
      <c r="A392" t="s">
        <v>2956</v>
      </c>
      <c r="B392" t="s">
        <v>401</v>
      </c>
      <c r="C392" t="s">
        <v>2313</v>
      </c>
      <c r="D392">
        <v>4049</v>
      </c>
      <c r="E392"/>
      <c r="F392" t="s">
        <v>3447</v>
      </c>
      <c r="I392" s="2"/>
      <c r="J392" s="3">
        <f>IFERROR(VLOOKUP(D392,'2023-24 School Level AAFTE'!$C:$J,8,FALSE),"new school")</f>
        <v>222.98</v>
      </c>
    </row>
    <row r="393" spans="1:10" x14ac:dyDescent="0.25">
      <c r="A393" t="s">
        <v>2956</v>
      </c>
      <c r="B393" t="s">
        <v>401</v>
      </c>
      <c r="C393" t="s">
        <v>402</v>
      </c>
      <c r="D393">
        <v>3012</v>
      </c>
      <c r="E393"/>
      <c r="F393" t="s">
        <v>3447</v>
      </c>
      <c r="I393" s="2"/>
      <c r="J393" s="3">
        <f>IFERROR(VLOOKUP(D393,'2023-24 School Level AAFTE'!$C:$J,8,FALSE),"new school")</f>
        <v>182.07</v>
      </c>
    </row>
    <row r="394" spans="1:10" x14ac:dyDescent="0.25">
      <c r="A394" t="s">
        <v>2957</v>
      </c>
      <c r="B394" t="s">
        <v>405</v>
      </c>
      <c r="C394" t="s">
        <v>2762</v>
      </c>
      <c r="D394">
        <v>5604</v>
      </c>
      <c r="E394"/>
      <c r="I394" s="2"/>
      <c r="J394" s="3">
        <f>IFERROR(VLOOKUP(D394,'2023-24 School Level AAFTE'!$C:$J,8,FALSE),"new school")</f>
        <v>15.07</v>
      </c>
    </row>
    <row r="395" spans="1:10" x14ac:dyDescent="0.25">
      <c r="A395" t="s">
        <v>2957</v>
      </c>
      <c r="B395" t="s">
        <v>405</v>
      </c>
      <c r="C395" t="s">
        <v>409</v>
      </c>
      <c r="D395">
        <v>3831</v>
      </c>
      <c r="E395"/>
      <c r="F395" t="s">
        <v>3447</v>
      </c>
      <c r="I395" s="2"/>
      <c r="J395" s="3">
        <f>IFERROR(VLOOKUP(D395,'2023-24 School Level AAFTE'!$C:$J,8,FALSE),"new school")</f>
        <v>377.34</v>
      </c>
    </row>
    <row r="396" spans="1:10" x14ac:dyDescent="0.25">
      <c r="A396" t="s">
        <v>2957</v>
      </c>
      <c r="B396" t="s">
        <v>405</v>
      </c>
      <c r="C396" t="s">
        <v>408</v>
      </c>
      <c r="D396">
        <v>3310</v>
      </c>
      <c r="E396"/>
      <c r="F396" t="s">
        <v>3447</v>
      </c>
      <c r="I396" s="2"/>
      <c r="J396" s="3">
        <f>IFERROR(VLOOKUP(D396,'2023-24 School Level AAFTE'!$C:$J,8,FALSE),"new school")</f>
        <v>500</v>
      </c>
    </row>
    <row r="397" spans="1:10" x14ac:dyDescent="0.25">
      <c r="A397" t="s">
        <v>2957</v>
      </c>
      <c r="B397" t="s">
        <v>405</v>
      </c>
      <c r="C397" t="s">
        <v>410</v>
      </c>
      <c r="D397">
        <v>4180</v>
      </c>
      <c r="E397"/>
      <c r="F397" t="s">
        <v>3447</v>
      </c>
      <c r="I397" s="2"/>
      <c r="J397" s="3">
        <f>IFERROR(VLOOKUP(D397,'2023-24 School Level AAFTE'!$C:$J,8,FALSE),"new school")</f>
        <v>354.16</v>
      </c>
    </row>
    <row r="398" spans="1:10" x14ac:dyDescent="0.25">
      <c r="A398" t="s">
        <v>2957</v>
      </c>
      <c r="B398" t="s">
        <v>405</v>
      </c>
      <c r="C398" t="s">
        <v>407</v>
      </c>
      <c r="D398">
        <v>2957</v>
      </c>
      <c r="E398"/>
      <c r="F398" t="s">
        <v>3447</v>
      </c>
      <c r="I398" s="2"/>
      <c r="J398" s="3">
        <f>IFERROR(VLOOKUP(D398,'2023-24 School Level AAFTE'!$C:$J,8,FALSE),"new school")</f>
        <v>395.33</v>
      </c>
    </row>
    <row r="399" spans="1:10" x14ac:dyDescent="0.25">
      <c r="A399" t="s">
        <v>2957</v>
      </c>
      <c r="B399" t="s">
        <v>405</v>
      </c>
      <c r="C399" t="s">
        <v>406</v>
      </c>
      <c r="D399">
        <v>1594</v>
      </c>
      <c r="E399"/>
      <c r="F399" t="s">
        <v>3447</v>
      </c>
      <c r="I399" s="2"/>
      <c r="J399" s="3">
        <f>IFERROR(VLOOKUP(D399,'2023-24 School Level AAFTE'!$C:$J,8,FALSE),"new school")</f>
        <v>51.459999999999994</v>
      </c>
    </row>
    <row r="400" spans="1:10" x14ac:dyDescent="0.25">
      <c r="A400" t="s">
        <v>2958</v>
      </c>
      <c r="B400" t="s">
        <v>412</v>
      </c>
      <c r="C400" t="s">
        <v>413</v>
      </c>
      <c r="D400">
        <v>2577</v>
      </c>
      <c r="E400"/>
      <c r="F400" t="s">
        <v>3447</v>
      </c>
      <c r="I400" s="2"/>
      <c r="J400" s="3">
        <f>IFERROR(VLOOKUP(D400,'2023-24 School Level AAFTE'!$C:$J,8,FALSE),"new school")</f>
        <v>313.08000000000004</v>
      </c>
    </row>
    <row r="401" spans="1:10" x14ac:dyDescent="0.25">
      <c r="A401" t="s">
        <v>2958</v>
      </c>
      <c r="B401" t="s">
        <v>412</v>
      </c>
      <c r="C401" t="s">
        <v>414</v>
      </c>
      <c r="D401">
        <v>2810</v>
      </c>
      <c r="E401"/>
      <c r="F401" t="s">
        <v>3447</v>
      </c>
      <c r="I401" s="2"/>
      <c r="J401" s="3">
        <f>IFERROR(VLOOKUP(D401,'2023-24 School Level AAFTE'!$C:$J,8,FALSE),"new school")</f>
        <v>216.53</v>
      </c>
    </row>
    <row r="402" spans="1:10" x14ac:dyDescent="0.25">
      <c r="A402" t="s">
        <v>2959</v>
      </c>
      <c r="B402" t="s">
        <v>416</v>
      </c>
      <c r="C402" t="s">
        <v>417</v>
      </c>
      <c r="D402">
        <v>2578</v>
      </c>
      <c r="E402"/>
      <c r="I402" s="2"/>
      <c r="J402" s="3">
        <f>IFERROR(VLOOKUP(D402,'2023-24 School Level AAFTE'!$C:$J,8,FALSE),"new school")</f>
        <v>420.2</v>
      </c>
    </row>
    <row r="403" spans="1:10" x14ac:dyDescent="0.25">
      <c r="A403" t="s">
        <v>2960</v>
      </c>
      <c r="B403" t="s">
        <v>419</v>
      </c>
      <c r="C403" t="s">
        <v>420</v>
      </c>
      <c r="D403">
        <v>3326</v>
      </c>
      <c r="E403"/>
      <c r="F403" t="s">
        <v>3447</v>
      </c>
      <c r="I403" s="2"/>
      <c r="J403" s="3">
        <f>IFERROR(VLOOKUP(D403,'2023-24 School Level AAFTE'!$C:$J,8,FALSE),"new school")</f>
        <v>181.48</v>
      </c>
    </row>
    <row r="404" spans="1:10" x14ac:dyDescent="0.25">
      <c r="A404" t="s">
        <v>2961</v>
      </c>
      <c r="B404" t="s">
        <v>422</v>
      </c>
      <c r="C404" t="s">
        <v>423</v>
      </c>
      <c r="D404">
        <v>2968</v>
      </c>
      <c r="E404"/>
      <c r="I404" s="2"/>
      <c r="J404" s="3">
        <f>IFERROR(VLOOKUP(D404,'2023-24 School Level AAFTE'!$C:$J,8,FALSE),"new school")</f>
        <v>115.61</v>
      </c>
    </row>
    <row r="405" spans="1:10" x14ac:dyDescent="0.25">
      <c r="A405" t="s">
        <v>2961</v>
      </c>
      <c r="B405" t="s">
        <v>422</v>
      </c>
      <c r="C405" t="s">
        <v>2465</v>
      </c>
      <c r="D405">
        <v>2693</v>
      </c>
      <c r="E405"/>
      <c r="I405" s="2"/>
      <c r="J405" s="3">
        <f>IFERROR(VLOOKUP(D405,'2023-24 School Level AAFTE'!$C:$J,8,FALSE),"new school")</f>
        <v>85.8</v>
      </c>
    </row>
    <row r="406" spans="1:10" x14ac:dyDescent="0.25">
      <c r="A406" t="s">
        <v>2962</v>
      </c>
      <c r="B406" t="s">
        <v>425</v>
      </c>
      <c r="C406" t="s">
        <v>426</v>
      </c>
      <c r="D406">
        <v>3664</v>
      </c>
      <c r="E406"/>
      <c r="F406" t="s">
        <v>3447</v>
      </c>
      <c r="I406" s="2"/>
      <c r="J406" s="3">
        <f>IFERROR(VLOOKUP(D406,'2023-24 School Level AAFTE'!$C:$J,8,FALSE),"new school")</f>
        <v>456.3</v>
      </c>
    </row>
    <row r="407" spans="1:10" x14ac:dyDescent="0.25">
      <c r="A407" t="s">
        <v>2962</v>
      </c>
      <c r="B407" t="s">
        <v>425</v>
      </c>
      <c r="C407" t="s">
        <v>2466</v>
      </c>
      <c r="D407">
        <v>2625</v>
      </c>
      <c r="E407"/>
      <c r="I407" s="2"/>
      <c r="J407" s="3">
        <f>IFERROR(VLOOKUP(D407,'2023-24 School Level AAFTE'!$C:$J,8,FALSE),"new school")</f>
        <v>263.14999999999998</v>
      </c>
    </row>
    <row r="408" spans="1:10" x14ac:dyDescent="0.25">
      <c r="A408" t="s">
        <v>2962</v>
      </c>
      <c r="B408" t="s">
        <v>425</v>
      </c>
      <c r="C408" t="s">
        <v>2467</v>
      </c>
      <c r="D408">
        <v>4004</v>
      </c>
      <c r="E408"/>
      <c r="I408" s="2"/>
      <c r="J408" s="3">
        <f>IFERROR(VLOOKUP(D408,'2023-24 School Level AAFTE'!$C:$J,8,FALSE),"new school")</f>
        <v>238.1</v>
      </c>
    </row>
    <row r="409" spans="1:10" x14ac:dyDescent="0.25">
      <c r="A409" s="150" t="s">
        <v>2962</v>
      </c>
      <c r="B409" s="150" t="s">
        <v>425</v>
      </c>
      <c r="C409" s="150" t="s">
        <v>2468</v>
      </c>
      <c r="D409" s="150">
        <v>5412</v>
      </c>
      <c r="E409" s="150"/>
      <c r="H409" s="150"/>
      <c r="J409" s="3">
        <f>IFERROR(VLOOKUP(D409,'2023-24 School Level AAFTE'!$C:$J,8,FALSE),"new school")</f>
        <v>49.5</v>
      </c>
    </row>
    <row r="410" spans="1:10" x14ac:dyDescent="0.25">
      <c r="A410" s="150" t="s">
        <v>2963</v>
      </c>
      <c r="B410" s="150" t="s">
        <v>428</v>
      </c>
      <c r="C410" s="150" t="s">
        <v>429</v>
      </c>
      <c r="D410" s="150">
        <v>3473</v>
      </c>
      <c r="E410" s="150"/>
      <c r="F410" t="s">
        <v>3447</v>
      </c>
      <c r="H410" s="150"/>
      <c r="J410" s="3">
        <f>IFERROR(VLOOKUP(D410,'2023-24 School Level AAFTE'!$C:$J,8,FALSE),"new school")</f>
        <v>217.36</v>
      </c>
    </row>
    <row r="411" spans="1:10" x14ac:dyDescent="0.25">
      <c r="A411" s="150" t="s">
        <v>2963</v>
      </c>
      <c r="B411" s="150" t="s">
        <v>428</v>
      </c>
      <c r="C411" s="150" t="s">
        <v>430</v>
      </c>
      <c r="D411" s="150">
        <v>5030</v>
      </c>
      <c r="E411" s="150"/>
      <c r="H411" s="150"/>
      <c r="J411" s="3">
        <f>IFERROR(VLOOKUP(D411,'2023-24 School Level AAFTE'!$C:$J,8,FALSE),"new school")</f>
        <v>139.88</v>
      </c>
    </row>
    <row r="412" spans="1:10" x14ac:dyDescent="0.25">
      <c r="A412" s="150" t="s">
        <v>2964</v>
      </c>
      <c r="B412" s="150" t="s">
        <v>432</v>
      </c>
      <c r="C412" s="150" t="s">
        <v>433</v>
      </c>
      <c r="D412" s="150">
        <v>2862</v>
      </c>
      <c r="E412" s="150"/>
      <c r="F412" t="s">
        <v>3447</v>
      </c>
      <c r="H412" s="150"/>
      <c r="J412" s="3">
        <f>IFERROR(VLOOKUP(D412,'2023-24 School Level AAFTE'!$C:$J,8,FALSE),"new school")</f>
        <v>41.8</v>
      </c>
    </row>
    <row r="413" spans="1:10" x14ac:dyDescent="0.25">
      <c r="A413" s="150" t="s">
        <v>2964</v>
      </c>
      <c r="B413" s="150" t="s">
        <v>432</v>
      </c>
      <c r="C413" s="150" t="s">
        <v>434</v>
      </c>
      <c r="D413" s="150">
        <v>2863</v>
      </c>
      <c r="E413" s="150"/>
      <c r="H413" s="150"/>
      <c r="J413" s="3">
        <f>IFERROR(VLOOKUP(D413,'2023-24 School Level AAFTE'!$C:$J,8,FALSE),"new school")</f>
        <v>44.580000000000005</v>
      </c>
    </row>
    <row r="414" spans="1:10" x14ac:dyDescent="0.25">
      <c r="A414" t="s">
        <v>2965</v>
      </c>
      <c r="B414" t="s">
        <v>436</v>
      </c>
      <c r="C414" t="s">
        <v>437</v>
      </c>
      <c r="D414">
        <v>2006</v>
      </c>
      <c r="E414"/>
      <c r="F414" t="s">
        <v>3447</v>
      </c>
      <c r="I414" s="2"/>
      <c r="J414" s="3">
        <f>IFERROR(VLOOKUP(D414,'2023-24 School Level AAFTE'!$C:$J,8,FALSE),"new school")</f>
        <v>214.57</v>
      </c>
    </row>
    <row r="415" spans="1:10" x14ac:dyDescent="0.25">
      <c r="A415" t="s">
        <v>2965</v>
      </c>
      <c r="B415" t="s">
        <v>436</v>
      </c>
      <c r="C415" t="s">
        <v>438</v>
      </c>
      <c r="D415">
        <v>5530</v>
      </c>
      <c r="E415"/>
      <c r="I415" s="2"/>
      <c r="J415" s="3">
        <f>IFERROR(VLOOKUP(D415,'2023-24 School Level AAFTE'!$C:$J,8,FALSE),"new school")</f>
        <v>57</v>
      </c>
    </row>
    <row r="416" spans="1:10" x14ac:dyDescent="0.25">
      <c r="A416" t="s">
        <v>2966</v>
      </c>
      <c r="B416" t="s">
        <v>440</v>
      </c>
      <c r="C416" t="s">
        <v>442</v>
      </c>
      <c r="D416">
        <v>2770</v>
      </c>
      <c r="E416"/>
      <c r="F416" t="s">
        <v>3447</v>
      </c>
      <c r="I416" s="2"/>
      <c r="J416" s="3">
        <f>IFERROR(VLOOKUP(D416,'2023-24 School Level AAFTE'!$C:$J,8,FALSE),"new school")</f>
        <v>120.62</v>
      </c>
    </row>
    <row r="417" spans="1:10" x14ac:dyDescent="0.25">
      <c r="A417" t="s">
        <v>2966</v>
      </c>
      <c r="B417" t="s">
        <v>440</v>
      </c>
      <c r="C417" t="s">
        <v>441</v>
      </c>
      <c r="D417">
        <v>2423</v>
      </c>
      <c r="E417"/>
      <c r="F417" t="s">
        <v>3447</v>
      </c>
      <c r="I417" s="2"/>
      <c r="J417" s="3">
        <f>IFERROR(VLOOKUP(D417,'2023-24 School Level AAFTE'!$C:$J,8,FALSE),"new school")</f>
        <v>131.25</v>
      </c>
    </row>
    <row r="418" spans="1:10" x14ac:dyDescent="0.25">
      <c r="A418" t="s">
        <v>2966</v>
      </c>
      <c r="B418" t="s">
        <v>440</v>
      </c>
      <c r="C418" t="s">
        <v>2738</v>
      </c>
      <c r="D418">
        <v>5538</v>
      </c>
      <c r="E418"/>
      <c r="I418" s="2"/>
      <c r="J418" s="3">
        <f>IFERROR(VLOOKUP(D418,'2023-24 School Level AAFTE'!$C:$J,8,FALSE),"new school")</f>
        <v>99.96</v>
      </c>
    </row>
    <row r="419" spans="1:10" x14ac:dyDescent="0.25">
      <c r="A419" t="s">
        <v>2966</v>
      </c>
      <c r="B419" t="s">
        <v>440</v>
      </c>
      <c r="C419" t="s">
        <v>2737</v>
      </c>
      <c r="D419">
        <v>5539</v>
      </c>
      <c r="E419"/>
      <c r="I419" s="2"/>
      <c r="J419" s="3">
        <f>IFERROR(VLOOKUP(D419,'2023-24 School Level AAFTE'!$C:$J,8,FALSE),"new school")</f>
        <v>12.15</v>
      </c>
    </row>
    <row r="420" spans="1:10" x14ac:dyDescent="0.25">
      <c r="A420" t="s">
        <v>2967</v>
      </c>
      <c r="B420" t="s">
        <v>2469</v>
      </c>
      <c r="C420" t="s">
        <v>2471</v>
      </c>
      <c r="D420">
        <v>2077</v>
      </c>
      <c r="E420"/>
      <c r="I420" s="2"/>
      <c r="J420" s="3">
        <f>IFERROR(VLOOKUP(D420,'2023-24 School Level AAFTE'!$C:$J,8,FALSE),"new school")</f>
        <v>44.4</v>
      </c>
    </row>
    <row r="421" spans="1:10" x14ac:dyDescent="0.25">
      <c r="A421" t="s">
        <v>2968</v>
      </c>
      <c r="B421" t="s">
        <v>444</v>
      </c>
      <c r="C421" t="s">
        <v>445</v>
      </c>
      <c r="D421">
        <v>3609</v>
      </c>
      <c r="E421"/>
      <c r="F421" t="s">
        <v>3447</v>
      </c>
      <c r="I421" s="2"/>
      <c r="J421" s="3">
        <f>IFERROR(VLOOKUP(D421,'2023-24 School Level AAFTE'!$C:$J,8,FALSE),"new school")</f>
        <v>333.63</v>
      </c>
    </row>
    <row r="422" spans="1:10" x14ac:dyDescent="0.25">
      <c r="A422" t="s">
        <v>2968</v>
      </c>
      <c r="B422" t="s">
        <v>444</v>
      </c>
      <c r="C422" t="s">
        <v>2802</v>
      </c>
      <c r="D422">
        <v>3188</v>
      </c>
      <c r="E422"/>
      <c r="I422" s="2"/>
      <c r="J422" s="3">
        <f>IFERROR(VLOOKUP(D422,'2023-24 School Level AAFTE'!$C:$J,8,FALSE),"new school")</f>
        <v>104.53</v>
      </c>
    </row>
    <row r="423" spans="1:10" x14ac:dyDescent="0.25">
      <c r="A423" t="s">
        <v>2969</v>
      </c>
      <c r="B423" t="s">
        <v>447</v>
      </c>
      <c r="C423" t="s">
        <v>448</v>
      </c>
      <c r="D423">
        <v>2668</v>
      </c>
      <c r="E423"/>
      <c r="F423" t="s">
        <v>3447</v>
      </c>
      <c r="I423" s="2"/>
      <c r="J423" s="3">
        <f>IFERROR(VLOOKUP(D423,'2023-24 School Level AAFTE'!$C:$J,8,FALSE),"new school")</f>
        <v>316.13</v>
      </c>
    </row>
    <row r="424" spans="1:10" x14ac:dyDescent="0.25">
      <c r="A424" t="s">
        <v>2969</v>
      </c>
      <c r="B424" t="s">
        <v>447</v>
      </c>
      <c r="C424" t="s">
        <v>449</v>
      </c>
      <c r="D424">
        <v>3173</v>
      </c>
      <c r="E424"/>
      <c r="F424" t="s">
        <v>3447</v>
      </c>
      <c r="I424" s="2"/>
      <c r="J424" s="3">
        <f>IFERROR(VLOOKUP(D424,'2023-24 School Level AAFTE'!$C:$J,8,FALSE),"new school")</f>
        <v>299.76</v>
      </c>
    </row>
    <row r="425" spans="1:10" x14ac:dyDescent="0.25">
      <c r="A425" t="s">
        <v>2969</v>
      </c>
      <c r="B425" t="s">
        <v>447</v>
      </c>
      <c r="C425" t="s">
        <v>3266</v>
      </c>
      <c r="D425">
        <v>5728</v>
      </c>
      <c r="E425"/>
      <c r="I425" s="2"/>
      <c r="J425" s="3">
        <f>IFERROR(VLOOKUP(D425,'2023-24 School Level AAFTE'!$C:$J,8,FALSE),"new school")</f>
        <v>18.34</v>
      </c>
    </row>
    <row r="426" spans="1:10" x14ac:dyDescent="0.25">
      <c r="A426" t="s">
        <v>2969</v>
      </c>
      <c r="B426" t="s">
        <v>447</v>
      </c>
      <c r="C426" t="s">
        <v>2878</v>
      </c>
      <c r="D426">
        <v>5643</v>
      </c>
      <c r="E426"/>
      <c r="I426" s="2"/>
      <c r="J426" s="3">
        <f>IFERROR(VLOOKUP(D426,'2023-24 School Level AAFTE'!$C:$J,8,FALSE),"new school")</f>
        <v>3.94</v>
      </c>
    </row>
    <row r="427" spans="1:10" x14ac:dyDescent="0.25">
      <c r="A427" t="s">
        <v>2970</v>
      </c>
      <c r="B427" t="s">
        <v>451</v>
      </c>
      <c r="C427" t="s">
        <v>453</v>
      </c>
      <c r="D427">
        <v>2830</v>
      </c>
      <c r="E427"/>
      <c r="F427" t="s">
        <v>3447</v>
      </c>
      <c r="I427" s="2"/>
      <c r="J427" s="3">
        <f>IFERROR(VLOOKUP(D427,'2023-24 School Level AAFTE'!$C:$J,8,FALSE),"new school")</f>
        <v>170.3</v>
      </c>
    </row>
    <row r="428" spans="1:10" x14ac:dyDescent="0.25">
      <c r="A428" t="s">
        <v>2970</v>
      </c>
      <c r="B428" t="s">
        <v>451</v>
      </c>
      <c r="C428" t="s">
        <v>452</v>
      </c>
      <c r="D428">
        <v>2302</v>
      </c>
      <c r="E428"/>
      <c r="F428" t="s">
        <v>3447</v>
      </c>
      <c r="I428" s="2"/>
      <c r="J428" s="3">
        <f>IFERROR(VLOOKUP(D428,'2023-24 School Level AAFTE'!$C:$J,8,FALSE),"new school")</f>
        <v>95.54</v>
      </c>
    </row>
    <row r="429" spans="1:10" x14ac:dyDescent="0.25">
      <c r="A429" t="s">
        <v>2970</v>
      </c>
      <c r="B429" t="s">
        <v>451</v>
      </c>
      <c r="C429" t="s">
        <v>454</v>
      </c>
      <c r="D429">
        <v>4011</v>
      </c>
      <c r="E429"/>
      <c r="F429" t="s">
        <v>3447</v>
      </c>
      <c r="I429" s="2"/>
      <c r="J429" s="3">
        <f>IFERROR(VLOOKUP(D429,'2023-24 School Level AAFTE'!$C:$J,8,FALSE),"new school")</f>
        <v>73.400000000000006</v>
      </c>
    </row>
    <row r="430" spans="1:10" x14ac:dyDescent="0.25">
      <c r="A430" t="s">
        <v>2970</v>
      </c>
      <c r="B430" t="s">
        <v>451</v>
      </c>
      <c r="C430" t="s">
        <v>2971</v>
      </c>
      <c r="D430">
        <v>5617</v>
      </c>
      <c r="E430"/>
      <c r="I430" s="2"/>
      <c r="J430" s="3">
        <f>IFERROR(VLOOKUP(D430,'2023-24 School Level AAFTE'!$C:$J,8,FALSE),"new school")</f>
        <v>5.8</v>
      </c>
    </row>
    <row r="431" spans="1:10" x14ac:dyDescent="0.25">
      <c r="A431" t="s">
        <v>2972</v>
      </c>
      <c r="B431" t="s">
        <v>456</v>
      </c>
      <c r="C431" t="s">
        <v>457</v>
      </c>
      <c r="D431">
        <v>2173</v>
      </c>
      <c r="E431"/>
      <c r="F431" t="s">
        <v>3447</v>
      </c>
      <c r="I431" s="2"/>
      <c r="J431" s="3">
        <f>IFERROR(VLOOKUP(D431,'2023-24 School Level AAFTE'!$C:$J,8,FALSE),"new school")</f>
        <v>461.83</v>
      </c>
    </row>
    <row r="432" spans="1:10" x14ac:dyDescent="0.25">
      <c r="A432" t="s">
        <v>2972</v>
      </c>
      <c r="B432" t="s">
        <v>456</v>
      </c>
      <c r="C432" t="s">
        <v>3329</v>
      </c>
      <c r="D432">
        <v>5734</v>
      </c>
      <c r="E432"/>
      <c r="F432" t="s">
        <v>3447</v>
      </c>
      <c r="I432" s="2"/>
      <c r="J432" s="3">
        <f>IFERROR(VLOOKUP(D432,'2023-24 School Level AAFTE'!$C:$J,8,FALSE),"new school")</f>
        <v>95.87</v>
      </c>
    </row>
    <row r="433" spans="1:10" x14ac:dyDescent="0.25">
      <c r="A433" t="s">
        <v>2972</v>
      </c>
      <c r="B433" t="s">
        <v>456</v>
      </c>
      <c r="C433" t="s">
        <v>2803</v>
      </c>
      <c r="D433">
        <v>5270</v>
      </c>
      <c r="E433"/>
      <c r="I433" s="2"/>
      <c r="J433" s="3">
        <f>IFERROR(VLOOKUP(D433,'2023-24 School Level AAFTE'!$C:$J,8,FALSE),"new school")</f>
        <v>0</v>
      </c>
    </row>
    <row r="434" spans="1:10" x14ac:dyDescent="0.25">
      <c r="A434" t="s">
        <v>2972</v>
      </c>
      <c r="B434" t="s">
        <v>456</v>
      </c>
      <c r="C434" t="s">
        <v>458</v>
      </c>
      <c r="D434">
        <v>2430</v>
      </c>
      <c r="E434"/>
      <c r="F434" t="s">
        <v>3447</v>
      </c>
      <c r="I434" s="2"/>
      <c r="J434" s="3">
        <f>IFERROR(VLOOKUP(D434,'2023-24 School Level AAFTE'!$C:$J,8,FALSE),"new school")</f>
        <v>431.15</v>
      </c>
    </row>
    <row r="435" spans="1:10" x14ac:dyDescent="0.25">
      <c r="A435" s="150" t="s">
        <v>2972</v>
      </c>
      <c r="B435" s="150" t="s">
        <v>456</v>
      </c>
      <c r="C435" s="150" t="s">
        <v>460</v>
      </c>
      <c r="D435" s="150">
        <v>4123</v>
      </c>
      <c r="E435" s="150"/>
      <c r="H435" s="150"/>
      <c r="J435" s="3">
        <f>IFERROR(VLOOKUP(D435,'2023-24 School Level AAFTE'!$C:$J,8,FALSE),"new school")</f>
        <v>602.3900000000001</v>
      </c>
    </row>
    <row r="436" spans="1:10" x14ac:dyDescent="0.25">
      <c r="A436" s="150" t="s">
        <v>2972</v>
      </c>
      <c r="B436" s="150" t="s">
        <v>456</v>
      </c>
      <c r="C436" s="150" t="s">
        <v>2472</v>
      </c>
      <c r="D436" s="150">
        <v>1852</v>
      </c>
      <c r="E436" s="150"/>
      <c r="H436" s="150"/>
      <c r="J436" s="3">
        <f>IFERROR(VLOOKUP(D436,'2023-24 School Level AAFTE'!$C:$J,8,FALSE),"new school")</f>
        <v>557.37</v>
      </c>
    </row>
    <row r="437" spans="1:10" x14ac:dyDescent="0.25">
      <c r="A437" s="150" t="s">
        <v>2972</v>
      </c>
      <c r="B437" s="150" t="s">
        <v>456</v>
      </c>
      <c r="C437" s="150" t="s">
        <v>459</v>
      </c>
      <c r="D437" s="150">
        <v>3261</v>
      </c>
      <c r="E437" s="150"/>
      <c r="F437" t="s">
        <v>3447</v>
      </c>
      <c r="H437" s="150"/>
      <c r="J437" s="3">
        <f>IFERROR(VLOOKUP(D437,'2023-24 School Level AAFTE'!$C:$J,8,FALSE),"new school")</f>
        <v>490.56</v>
      </c>
    </row>
    <row r="438" spans="1:10" x14ac:dyDescent="0.25">
      <c r="A438" t="s">
        <v>2973</v>
      </c>
      <c r="B438" t="s">
        <v>462</v>
      </c>
      <c r="C438" t="s">
        <v>463</v>
      </c>
      <c r="D438">
        <v>4548</v>
      </c>
      <c r="E438"/>
      <c r="I438" s="2"/>
      <c r="J438" s="3">
        <f>IFERROR(VLOOKUP(D438,'2023-24 School Level AAFTE'!$C:$J,8,FALSE),"new school")</f>
        <v>439.1</v>
      </c>
    </row>
    <row r="439" spans="1:10" x14ac:dyDescent="0.25">
      <c r="A439" t="s">
        <v>2973</v>
      </c>
      <c r="B439" t="s">
        <v>462</v>
      </c>
      <c r="C439" t="s">
        <v>2473</v>
      </c>
      <c r="D439">
        <v>3683</v>
      </c>
      <c r="E439"/>
      <c r="I439" s="2"/>
      <c r="J439" s="3">
        <f>IFERROR(VLOOKUP(D439,'2023-24 School Level AAFTE'!$C:$J,8,FALSE),"new school")</f>
        <v>451.41</v>
      </c>
    </row>
    <row r="440" spans="1:10" x14ac:dyDescent="0.25">
      <c r="A440" t="s">
        <v>2973</v>
      </c>
      <c r="B440" t="s">
        <v>462</v>
      </c>
      <c r="C440" t="s">
        <v>2474</v>
      </c>
      <c r="D440">
        <v>4416</v>
      </c>
      <c r="E440"/>
      <c r="I440" s="2"/>
      <c r="J440" s="3">
        <f>IFERROR(VLOOKUP(D440,'2023-24 School Level AAFTE'!$C:$J,8,FALSE),"new school")</f>
        <v>511.08</v>
      </c>
    </row>
    <row r="441" spans="1:10" x14ac:dyDescent="0.25">
      <c r="A441" t="s">
        <v>2974</v>
      </c>
      <c r="B441" t="s">
        <v>2475</v>
      </c>
      <c r="C441" t="s">
        <v>2477</v>
      </c>
      <c r="D441">
        <v>2278</v>
      </c>
      <c r="E441"/>
      <c r="F441" s="108" t="s">
        <v>3447</v>
      </c>
      <c r="I441" s="2"/>
      <c r="J441" s="3">
        <f>IFERROR(VLOOKUP(D441,'2023-24 School Level AAFTE'!$C:$J,8,FALSE),"new school")</f>
        <v>19</v>
      </c>
    </row>
    <row r="442" spans="1:10" x14ac:dyDescent="0.25">
      <c r="A442" t="s">
        <v>2975</v>
      </c>
      <c r="B442" t="s">
        <v>465</v>
      </c>
      <c r="C442" t="s">
        <v>466</v>
      </c>
      <c r="D442">
        <v>1712</v>
      </c>
      <c r="E442"/>
      <c r="I442" s="2"/>
      <c r="J442" s="3">
        <f>IFERROR(VLOOKUP(D442,'2023-24 School Level AAFTE'!$C:$J,8,FALSE),"new school")</f>
        <v>383.83</v>
      </c>
    </row>
    <row r="443" spans="1:10" x14ac:dyDescent="0.25">
      <c r="A443" t="s">
        <v>2975</v>
      </c>
      <c r="B443" t="s">
        <v>465</v>
      </c>
      <c r="C443" t="s">
        <v>2804</v>
      </c>
      <c r="D443">
        <v>4097</v>
      </c>
      <c r="E443"/>
      <c r="F443" t="s">
        <v>3447</v>
      </c>
      <c r="I443" s="2"/>
      <c r="J443" s="3">
        <f>IFERROR(VLOOKUP(D443,'2023-24 School Level AAFTE'!$C:$J,8,FALSE),"new school")</f>
        <v>348.08</v>
      </c>
    </row>
    <row r="444" spans="1:10" x14ac:dyDescent="0.25">
      <c r="A444" t="s">
        <v>2975</v>
      </c>
      <c r="B444" t="s">
        <v>465</v>
      </c>
      <c r="C444" t="s">
        <v>470</v>
      </c>
      <c r="D444">
        <v>3360</v>
      </c>
      <c r="E444"/>
      <c r="F444" t="s">
        <v>3447</v>
      </c>
      <c r="I444" s="2"/>
      <c r="J444" s="3">
        <f>IFERROR(VLOOKUP(D444,'2023-24 School Level AAFTE'!$C:$J,8,FALSE),"new school")</f>
        <v>916.2299999999999</v>
      </c>
    </row>
    <row r="445" spans="1:10" x14ac:dyDescent="0.25">
      <c r="A445" t="s">
        <v>2975</v>
      </c>
      <c r="B445" t="s">
        <v>465</v>
      </c>
      <c r="C445" t="s">
        <v>471</v>
      </c>
      <c r="D445">
        <v>5346</v>
      </c>
      <c r="E445"/>
      <c r="F445" t="s">
        <v>3447</v>
      </c>
      <c r="I445" s="2"/>
      <c r="J445" s="3">
        <f>IFERROR(VLOOKUP(D445,'2023-24 School Level AAFTE'!$C:$J,8,FALSE),"new school")</f>
        <v>380.7</v>
      </c>
    </row>
    <row r="446" spans="1:10" x14ac:dyDescent="0.25">
      <c r="A446" t="s">
        <v>2975</v>
      </c>
      <c r="B446" t="s">
        <v>465</v>
      </c>
      <c r="C446" t="s">
        <v>472</v>
      </c>
      <c r="D446">
        <v>5432</v>
      </c>
      <c r="E446"/>
      <c r="F446" t="s">
        <v>3447</v>
      </c>
      <c r="I446" s="2"/>
      <c r="J446" s="3">
        <f>IFERROR(VLOOKUP(D446,'2023-24 School Level AAFTE'!$C:$J,8,FALSE),"new school")</f>
        <v>62.870000000000005</v>
      </c>
    </row>
    <row r="447" spans="1:10" x14ac:dyDescent="0.25">
      <c r="A447" t="s">
        <v>2975</v>
      </c>
      <c r="B447" t="s">
        <v>465</v>
      </c>
      <c r="C447" t="s">
        <v>473</v>
      </c>
      <c r="D447">
        <v>5433</v>
      </c>
      <c r="E447"/>
      <c r="F447" t="s">
        <v>3447</v>
      </c>
      <c r="I447" s="2"/>
      <c r="J447" s="3">
        <f>IFERROR(VLOOKUP(D447,'2023-24 School Level AAFTE'!$C:$J,8,FALSE),"new school")</f>
        <v>181.06</v>
      </c>
    </row>
    <row r="448" spans="1:10" x14ac:dyDescent="0.25">
      <c r="A448" t="s">
        <v>2975</v>
      </c>
      <c r="B448" t="s">
        <v>465</v>
      </c>
      <c r="C448" t="s">
        <v>468</v>
      </c>
      <c r="D448">
        <v>2955</v>
      </c>
      <c r="E448"/>
      <c r="F448" t="s">
        <v>3447</v>
      </c>
      <c r="I448" s="2"/>
      <c r="J448" s="3">
        <f>IFERROR(VLOOKUP(D448,'2023-24 School Level AAFTE'!$C:$J,8,FALSE),"new school")</f>
        <v>341.3</v>
      </c>
    </row>
    <row r="449" spans="1:10" x14ac:dyDescent="0.25">
      <c r="A449" t="s">
        <v>2975</v>
      </c>
      <c r="B449" t="s">
        <v>465</v>
      </c>
      <c r="C449" t="s">
        <v>467</v>
      </c>
      <c r="D449">
        <v>2653</v>
      </c>
      <c r="E449"/>
      <c r="F449" t="s">
        <v>3447</v>
      </c>
      <c r="I449" s="2"/>
      <c r="J449" s="3">
        <f>IFERROR(VLOOKUP(D449,'2023-24 School Level AAFTE'!$C:$J,8,FALSE),"new school")</f>
        <v>428.66</v>
      </c>
    </row>
    <row r="450" spans="1:10" x14ac:dyDescent="0.25">
      <c r="A450" t="s">
        <v>2975</v>
      </c>
      <c r="B450" t="s">
        <v>465</v>
      </c>
      <c r="C450" t="s">
        <v>469</v>
      </c>
      <c r="D450">
        <v>3128</v>
      </c>
      <c r="E450"/>
      <c r="F450" t="s">
        <v>3447</v>
      </c>
      <c r="I450" s="2"/>
      <c r="J450" s="3">
        <f>IFERROR(VLOOKUP(D450,'2023-24 School Level AAFTE'!$C:$J,8,FALSE),"new school")</f>
        <v>387.28</v>
      </c>
    </row>
    <row r="451" spans="1:10" x14ac:dyDescent="0.25">
      <c r="A451" t="s">
        <v>2976</v>
      </c>
      <c r="B451" t="s">
        <v>475</v>
      </c>
      <c r="C451" t="s">
        <v>478</v>
      </c>
      <c r="D451">
        <v>4055</v>
      </c>
      <c r="E451"/>
      <c r="F451" t="s">
        <v>3447</v>
      </c>
      <c r="I451" s="2"/>
      <c r="J451" s="3">
        <f>IFERROR(VLOOKUP(D451,'2023-24 School Level AAFTE'!$C:$J,8,FALSE),"new school")</f>
        <v>827.52</v>
      </c>
    </row>
    <row r="452" spans="1:10" x14ac:dyDescent="0.25">
      <c r="A452" t="s">
        <v>2976</v>
      </c>
      <c r="B452" t="s">
        <v>475</v>
      </c>
      <c r="C452" t="s">
        <v>479</v>
      </c>
      <c r="D452">
        <v>4487</v>
      </c>
      <c r="E452"/>
      <c r="F452" t="s">
        <v>3447</v>
      </c>
      <c r="I452" s="2"/>
      <c r="J452" s="3">
        <f>IFERROR(VLOOKUP(D452,'2023-24 School Level AAFTE'!$C:$J,8,FALSE),"new school")</f>
        <v>526.1</v>
      </c>
    </row>
    <row r="453" spans="1:10" x14ac:dyDescent="0.25">
      <c r="A453" t="s">
        <v>2976</v>
      </c>
      <c r="B453" t="s">
        <v>475</v>
      </c>
      <c r="C453" t="s">
        <v>470</v>
      </c>
      <c r="D453">
        <v>2344</v>
      </c>
      <c r="E453"/>
      <c r="F453" t="s">
        <v>3447</v>
      </c>
      <c r="I453" s="2"/>
      <c r="J453" s="3">
        <f>IFERROR(VLOOKUP(D453,'2023-24 School Level AAFTE'!$C:$J,8,FALSE),"new school")</f>
        <v>1048.96</v>
      </c>
    </row>
    <row r="454" spans="1:10" x14ac:dyDescent="0.25">
      <c r="A454" t="s">
        <v>2976</v>
      </c>
      <c r="B454" t="s">
        <v>475</v>
      </c>
      <c r="C454" t="s">
        <v>476</v>
      </c>
      <c r="D454">
        <v>2530</v>
      </c>
      <c r="E454"/>
      <c r="F454" t="s">
        <v>3447</v>
      </c>
      <c r="I454" s="2"/>
      <c r="J454" s="3">
        <f>IFERROR(VLOOKUP(D454,'2023-24 School Level AAFTE'!$C:$J,8,FALSE),"new school")</f>
        <v>521.20000000000005</v>
      </c>
    </row>
    <row r="455" spans="1:10" x14ac:dyDescent="0.25">
      <c r="A455" t="s">
        <v>2976</v>
      </c>
      <c r="B455" t="s">
        <v>475</v>
      </c>
      <c r="C455" t="s">
        <v>477</v>
      </c>
      <c r="D455">
        <v>2821</v>
      </c>
      <c r="E455"/>
      <c r="F455" t="s">
        <v>3447</v>
      </c>
      <c r="I455" s="2"/>
      <c r="J455" s="3">
        <f>IFERROR(VLOOKUP(D455,'2023-24 School Level AAFTE'!$C:$J,8,FALSE),"new school")</f>
        <v>459.6</v>
      </c>
    </row>
    <row r="456" spans="1:10" x14ac:dyDescent="0.25">
      <c r="A456" t="s">
        <v>2977</v>
      </c>
      <c r="B456" t="s">
        <v>481</v>
      </c>
      <c r="C456" t="s">
        <v>487</v>
      </c>
      <c r="D456">
        <v>3659</v>
      </c>
      <c r="E456"/>
      <c r="F456" t="s">
        <v>3447</v>
      </c>
      <c r="I456" s="2"/>
      <c r="J456" s="3">
        <f>IFERROR(VLOOKUP(D456,'2023-24 School Level AAFTE'!$C:$J,8,FALSE),"new school")</f>
        <v>595.5</v>
      </c>
    </row>
    <row r="457" spans="1:10" x14ac:dyDescent="0.25">
      <c r="A457" t="s">
        <v>2977</v>
      </c>
      <c r="B457" t="s">
        <v>481</v>
      </c>
      <c r="C457" t="s">
        <v>2880</v>
      </c>
      <c r="D457">
        <v>5700</v>
      </c>
      <c r="E457"/>
      <c r="F457" t="s">
        <v>3447</v>
      </c>
      <c r="I457" s="2"/>
      <c r="J457" s="3">
        <f>IFERROR(VLOOKUP(D457,'2023-24 School Level AAFTE'!$C:$J,8,FALSE),"new school")</f>
        <v>503.62</v>
      </c>
    </row>
    <row r="458" spans="1:10" x14ac:dyDescent="0.25">
      <c r="A458" t="s">
        <v>2977</v>
      </c>
      <c r="B458" t="s">
        <v>481</v>
      </c>
      <c r="C458" t="s">
        <v>3267</v>
      </c>
      <c r="D458">
        <v>5668</v>
      </c>
      <c r="E458"/>
      <c r="F458" t="s">
        <v>3447</v>
      </c>
      <c r="I458" s="2"/>
      <c r="J458" s="3">
        <f>IFERROR(VLOOKUP(D458,'2023-24 School Level AAFTE'!$C:$J,8,FALSE),"new school")</f>
        <v>18.34</v>
      </c>
    </row>
    <row r="459" spans="1:10" x14ac:dyDescent="0.25">
      <c r="A459" t="s">
        <v>2977</v>
      </c>
      <c r="B459" t="s">
        <v>481</v>
      </c>
      <c r="C459" t="s">
        <v>486</v>
      </c>
      <c r="D459">
        <v>3372</v>
      </c>
      <c r="E459"/>
      <c r="F459" t="s">
        <v>3447</v>
      </c>
      <c r="I459" s="2"/>
      <c r="J459" s="3">
        <f>IFERROR(VLOOKUP(D459,'2023-24 School Level AAFTE'!$C:$J,8,FALSE),"new school")</f>
        <v>716.47</v>
      </c>
    </row>
    <row r="460" spans="1:10" x14ac:dyDescent="0.25">
      <c r="A460" t="s">
        <v>2977</v>
      </c>
      <c r="B460" t="s">
        <v>481</v>
      </c>
      <c r="C460" t="s">
        <v>483</v>
      </c>
      <c r="D460">
        <v>2727</v>
      </c>
      <c r="E460"/>
      <c r="F460" t="s">
        <v>3447</v>
      </c>
      <c r="I460" s="2"/>
      <c r="J460" s="3">
        <f>IFERROR(VLOOKUP(D460,'2023-24 School Level AAFTE'!$C:$J,8,FALSE),"new school")</f>
        <v>1505.86</v>
      </c>
    </row>
    <row r="461" spans="1:10" x14ac:dyDescent="0.25">
      <c r="A461" t="s">
        <v>2977</v>
      </c>
      <c r="B461" t="s">
        <v>481</v>
      </c>
      <c r="C461" t="s">
        <v>484</v>
      </c>
      <c r="D461">
        <v>2966</v>
      </c>
      <c r="E461"/>
      <c r="F461" t="s">
        <v>3447</v>
      </c>
      <c r="I461" s="2"/>
      <c r="J461" s="3">
        <f>IFERROR(VLOOKUP(D461,'2023-24 School Level AAFTE'!$C:$J,8,FALSE),"new school")</f>
        <v>517.82999999999993</v>
      </c>
    </row>
    <row r="462" spans="1:10" x14ac:dyDescent="0.25">
      <c r="A462" s="150" t="s">
        <v>2977</v>
      </c>
      <c r="B462" s="150" t="s">
        <v>481</v>
      </c>
      <c r="C462" s="150" t="s">
        <v>485</v>
      </c>
      <c r="D462">
        <v>3212</v>
      </c>
      <c r="E462" s="150"/>
      <c r="F462" t="s">
        <v>3447</v>
      </c>
      <c r="H462" s="150"/>
      <c r="J462" s="3">
        <f>IFERROR(VLOOKUP(D462,'2023-24 School Level AAFTE'!$C:$J,8,FALSE),"new school")</f>
        <v>546.41999999999996</v>
      </c>
    </row>
    <row r="463" spans="1:10" x14ac:dyDescent="0.25">
      <c r="A463" t="s">
        <v>2977</v>
      </c>
      <c r="B463" t="s">
        <v>481</v>
      </c>
      <c r="C463" t="s">
        <v>2805</v>
      </c>
      <c r="D463">
        <v>3083</v>
      </c>
      <c r="E463"/>
      <c r="F463" t="s">
        <v>3447</v>
      </c>
      <c r="I463" s="2"/>
      <c r="J463" s="3">
        <f>IFERROR(VLOOKUP(D463,'2023-24 School Level AAFTE'!$C:$J,8,FALSE),"new school")</f>
        <v>525.26</v>
      </c>
    </row>
    <row r="464" spans="1:10" x14ac:dyDescent="0.25">
      <c r="A464" t="s">
        <v>2977</v>
      </c>
      <c r="B464" t="s">
        <v>481</v>
      </c>
      <c r="C464" t="s">
        <v>482</v>
      </c>
      <c r="D464">
        <v>2563</v>
      </c>
      <c r="E464"/>
      <c r="F464" t="s">
        <v>3447</v>
      </c>
      <c r="I464" s="2"/>
      <c r="J464" s="3">
        <f>IFERROR(VLOOKUP(D464,'2023-24 School Level AAFTE'!$C:$J,8,FALSE),"new school")</f>
        <v>310.05</v>
      </c>
    </row>
    <row r="465" spans="1:10" x14ac:dyDescent="0.25">
      <c r="A465" s="150" t="s">
        <v>2977</v>
      </c>
      <c r="B465" s="150" t="s">
        <v>481</v>
      </c>
      <c r="C465" s="150" t="s">
        <v>3268</v>
      </c>
      <c r="D465" s="150">
        <v>5701</v>
      </c>
      <c r="E465" s="150"/>
      <c r="F465" t="s">
        <v>3447</v>
      </c>
      <c r="H465" s="150"/>
      <c r="J465" s="3">
        <f>IFERROR(VLOOKUP(D465,'2023-24 School Level AAFTE'!$C:$J,8,FALSE),"new school")</f>
        <v>676.8</v>
      </c>
    </row>
    <row r="466" spans="1:10" x14ac:dyDescent="0.25">
      <c r="A466" s="150" t="s">
        <v>2978</v>
      </c>
      <c r="B466" s="150" t="s">
        <v>2478</v>
      </c>
      <c r="C466" s="150" t="s">
        <v>2480</v>
      </c>
      <c r="D466" s="150">
        <v>3554</v>
      </c>
      <c r="E466" s="150"/>
      <c r="F466" t="s">
        <v>3447</v>
      </c>
      <c r="H466" s="150"/>
      <c r="J466" s="3">
        <f>IFERROR(VLOOKUP(D466,'2023-24 School Level AAFTE'!$C:$J,8,FALSE),"new school")</f>
        <v>76.64</v>
      </c>
    </row>
    <row r="467" spans="1:10" x14ac:dyDescent="0.25">
      <c r="A467" t="s">
        <v>2978</v>
      </c>
      <c r="B467" t="s">
        <v>2478</v>
      </c>
      <c r="C467" t="s">
        <v>2881</v>
      </c>
      <c r="D467">
        <v>5242</v>
      </c>
      <c r="E467"/>
      <c r="I467" s="2"/>
      <c r="J467" s="3">
        <f>IFERROR(VLOOKUP(D467,'2023-24 School Level AAFTE'!$C:$J,8,FALSE),"new school")</f>
        <v>9.27</v>
      </c>
    </row>
    <row r="468" spans="1:10" x14ac:dyDescent="0.25">
      <c r="A468" t="s">
        <v>2979</v>
      </c>
      <c r="B468" t="s">
        <v>489</v>
      </c>
      <c r="C468" s="150" t="s">
        <v>493</v>
      </c>
      <c r="D468" s="130">
        <v>2808</v>
      </c>
      <c r="E468"/>
      <c r="F468" t="s">
        <v>3447</v>
      </c>
      <c r="I468" s="2"/>
      <c r="J468" s="3">
        <f>IFERROR(VLOOKUP(D468,'2023-24 School Level AAFTE'!$C:$J,8,FALSE),"new school")</f>
        <v>157.16999999999999</v>
      </c>
    </row>
    <row r="469" spans="1:10" x14ac:dyDescent="0.25">
      <c r="A469" t="s">
        <v>2979</v>
      </c>
      <c r="B469" t="s">
        <v>489</v>
      </c>
      <c r="C469" t="s">
        <v>490</v>
      </c>
      <c r="D469">
        <v>2205</v>
      </c>
      <c r="E469"/>
      <c r="I469" s="2"/>
      <c r="J469" s="3">
        <f>IFERROR(VLOOKUP(D469,'2023-24 School Level AAFTE'!$C:$J,8,FALSE),"new school")</f>
        <v>405.43</v>
      </c>
    </row>
    <row r="470" spans="1:10" x14ac:dyDescent="0.25">
      <c r="A470" t="s">
        <v>2979</v>
      </c>
      <c r="B470" t="s">
        <v>489</v>
      </c>
      <c r="C470" t="s">
        <v>491</v>
      </c>
      <c r="D470">
        <v>2206</v>
      </c>
      <c r="E470"/>
      <c r="I470" s="2"/>
      <c r="J470" s="3">
        <f>IFERROR(VLOOKUP(D470,'2023-24 School Level AAFTE'!$C:$J,8,FALSE),"new school")</f>
        <v>589.04</v>
      </c>
    </row>
    <row r="471" spans="1:10" x14ac:dyDescent="0.25">
      <c r="A471" t="s">
        <v>2979</v>
      </c>
      <c r="B471" t="s">
        <v>489</v>
      </c>
      <c r="C471" t="s">
        <v>494</v>
      </c>
      <c r="D471">
        <v>4230</v>
      </c>
      <c r="E471"/>
      <c r="I471" s="2"/>
      <c r="J471" s="3">
        <f>IFERROR(VLOOKUP(D471,'2023-24 School Level AAFTE'!$C:$J,8,FALSE),"new school")</f>
        <v>403.4</v>
      </c>
    </row>
    <row r="472" spans="1:10" x14ac:dyDescent="0.25">
      <c r="A472" t="s">
        <v>2979</v>
      </c>
      <c r="B472" t="s">
        <v>489</v>
      </c>
      <c r="C472" t="s">
        <v>2739</v>
      </c>
      <c r="D472">
        <v>5531</v>
      </c>
      <c r="E472"/>
      <c r="I472" s="2"/>
      <c r="J472" s="3">
        <f>IFERROR(VLOOKUP(D472,'2023-24 School Level AAFTE'!$C:$J,8,FALSE),"new school")</f>
        <v>7.6</v>
      </c>
    </row>
    <row r="473" spans="1:10" x14ac:dyDescent="0.25">
      <c r="A473" t="s">
        <v>2979</v>
      </c>
      <c r="B473" t="s">
        <v>489</v>
      </c>
      <c r="C473" t="s">
        <v>495</v>
      </c>
      <c r="D473">
        <v>5332</v>
      </c>
      <c r="E473"/>
      <c r="F473" t="s">
        <v>3447</v>
      </c>
      <c r="J473" s="3">
        <f>IFERROR(VLOOKUP(D473,'2023-24 School Level AAFTE'!$C:$J,8,FALSE),"new school")</f>
        <v>31.5</v>
      </c>
    </row>
    <row r="474" spans="1:10" x14ac:dyDescent="0.25">
      <c r="A474" t="s">
        <v>2979</v>
      </c>
      <c r="B474" t="s">
        <v>489</v>
      </c>
      <c r="C474" t="s">
        <v>492</v>
      </c>
      <c r="D474">
        <v>2361</v>
      </c>
      <c r="E474"/>
      <c r="I474" s="2"/>
      <c r="J474" s="3">
        <f>IFERROR(VLOOKUP(D474,'2023-24 School Level AAFTE'!$C:$J,8,FALSE),"new school")</f>
        <v>364.26</v>
      </c>
    </row>
    <row r="475" spans="1:10" x14ac:dyDescent="0.25">
      <c r="A475" t="s">
        <v>2980</v>
      </c>
      <c r="B475" t="s">
        <v>497</v>
      </c>
      <c r="C475" t="s">
        <v>521</v>
      </c>
      <c r="D475">
        <v>3560</v>
      </c>
      <c r="E475"/>
      <c r="F475" t="s">
        <v>3447</v>
      </c>
      <c r="I475" s="2"/>
      <c r="J475" s="3">
        <f>IFERROR(VLOOKUP(D475,'2023-24 School Level AAFTE'!$C:$J,8,FALSE),"new school")</f>
        <v>687.36</v>
      </c>
    </row>
    <row r="476" spans="1:10" x14ac:dyDescent="0.25">
      <c r="A476" t="s">
        <v>2980</v>
      </c>
      <c r="B476" t="s">
        <v>497</v>
      </c>
      <c r="C476" t="s">
        <v>509</v>
      </c>
      <c r="D476">
        <v>3302</v>
      </c>
      <c r="E476"/>
      <c r="J476" s="3">
        <f>IFERROR(VLOOKUP(D476,'2023-24 School Level AAFTE'!$C:$J,8,FALSE),"new school")</f>
        <v>437.7</v>
      </c>
    </row>
    <row r="477" spans="1:10" x14ac:dyDescent="0.25">
      <c r="A477" t="s">
        <v>2980</v>
      </c>
      <c r="B477" t="s">
        <v>497</v>
      </c>
      <c r="C477" t="s">
        <v>520</v>
      </c>
      <c r="D477">
        <v>3536</v>
      </c>
      <c r="E477"/>
      <c r="J477" s="3">
        <f>IFERROR(VLOOKUP(D477,'2023-24 School Level AAFTE'!$C:$J,8,FALSE),"new school")</f>
        <v>400.6</v>
      </c>
    </row>
    <row r="478" spans="1:10" x14ac:dyDescent="0.25">
      <c r="A478" t="s">
        <v>2980</v>
      </c>
      <c r="B478" t="s">
        <v>497</v>
      </c>
      <c r="C478" t="s">
        <v>526</v>
      </c>
      <c r="D478">
        <v>3650</v>
      </c>
      <c r="E478"/>
      <c r="I478" s="2"/>
      <c r="J478" s="3">
        <f>IFERROR(VLOOKUP(D478,'2023-24 School Level AAFTE'!$C:$J,8,FALSE),"new school")</f>
        <v>663.63</v>
      </c>
    </row>
    <row r="479" spans="1:10" x14ac:dyDescent="0.25">
      <c r="A479" t="s">
        <v>2980</v>
      </c>
      <c r="B479" t="s">
        <v>497</v>
      </c>
      <c r="C479" t="s">
        <v>513</v>
      </c>
      <c r="D479">
        <v>3409</v>
      </c>
      <c r="E479"/>
      <c r="F479" t="s">
        <v>3447</v>
      </c>
      <c r="I479" s="2"/>
      <c r="J479" s="3">
        <f>IFERROR(VLOOKUP(D479,'2023-24 School Level AAFTE'!$C:$J,8,FALSE),"new school")</f>
        <v>440.4</v>
      </c>
    </row>
    <row r="480" spans="1:10" x14ac:dyDescent="0.25">
      <c r="A480" t="s">
        <v>2980</v>
      </c>
      <c r="B480" t="s">
        <v>497</v>
      </c>
      <c r="C480" t="s">
        <v>511</v>
      </c>
      <c r="D480">
        <v>3304</v>
      </c>
      <c r="E480"/>
      <c r="F480" t="s">
        <v>3447</v>
      </c>
      <c r="J480" s="3">
        <f>IFERROR(VLOOKUP(D480,'2023-24 School Level AAFTE'!$C:$J,8,FALSE),"new school")</f>
        <v>544.75</v>
      </c>
    </row>
    <row r="481" spans="1:10" x14ac:dyDescent="0.25">
      <c r="A481" t="s">
        <v>2980</v>
      </c>
      <c r="B481" t="s">
        <v>497</v>
      </c>
      <c r="C481" t="s">
        <v>499</v>
      </c>
      <c r="D481">
        <v>1520</v>
      </c>
      <c r="E481"/>
      <c r="J481" s="3">
        <f>IFERROR(VLOOKUP(D481,'2023-24 School Level AAFTE'!$C:$J,8,FALSE),"new school")</f>
        <v>410.2</v>
      </c>
    </row>
    <row r="482" spans="1:10" x14ac:dyDescent="0.25">
      <c r="A482" t="s">
        <v>2980</v>
      </c>
      <c r="B482" t="s">
        <v>497</v>
      </c>
      <c r="C482" t="s">
        <v>519</v>
      </c>
      <c r="D482">
        <v>3534</v>
      </c>
      <c r="E482"/>
      <c r="F482" t="s">
        <v>3447</v>
      </c>
      <c r="J482" s="3">
        <f>IFERROR(VLOOKUP(D482,'2023-24 School Level AAFTE'!$C:$J,8,FALSE),"new school")</f>
        <v>348.1</v>
      </c>
    </row>
    <row r="483" spans="1:10" x14ac:dyDescent="0.25">
      <c r="A483" t="s">
        <v>2980</v>
      </c>
      <c r="B483" t="s">
        <v>497</v>
      </c>
      <c r="C483" t="s">
        <v>528</v>
      </c>
      <c r="D483">
        <v>3691</v>
      </c>
      <c r="E483"/>
      <c r="F483" t="s">
        <v>3447</v>
      </c>
      <c r="J483" s="3">
        <f>IFERROR(VLOOKUP(D483,'2023-24 School Level AAFTE'!$C:$J,8,FALSE),"new school")</f>
        <v>444.8</v>
      </c>
    </row>
    <row r="484" spans="1:10" x14ac:dyDescent="0.25">
      <c r="A484" t="s">
        <v>2980</v>
      </c>
      <c r="B484" t="s">
        <v>497</v>
      </c>
      <c r="C484" t="s">
        <v>529</v>
      </c>
      <c r="D484">
        <v>3754</v>
      </c>
      <c r="E484"/>
      <c r="J484" s="3">
        <f>IFERROR(VLOOKUP(D484,'2023-24 School Level AAFTE'!$C:$J,8,FALSE),"new school")</f>
        <v>471.75</v>
      </c>
    </row>
    <row r="485" spans="1:10" x14ac:dyDescent="0.25">
      <c r="A485" t="s">
        <v>2980</v>
      </c>
      <c r="B485" t="s">
        <v>497</v>
      </c>
      <c r="C485" t="s">
        <v>501</v>
      </c>
      <c r="D485">
        <v>1830</v>
      </c>
      <c r="E485"/>
      <c r="J485" s="3">
        <f>IFERROR(VLOOKUP(D485,'2023-24 School Level AAFTE'!$C:$J,8,FALSE),"new school")</f>
        <v>10.76</v>
      </c>
    </row>
    <row r="486" spans="1:10" x14ac:dyDescent="0.25">
      <c r="A486" t="s">
        <v>2980</v>
      </c>
      <c r="B486" t="s">
        <v>497</v>
      </c>
      <c r="C486" t="s">
        <v>533</v>
      </c>
      <c r="D486">
        <v>5358</v>
      </c>
      <c r="E486"/>
      <c r="J486" s="3">
        <f>IFERROR(VLOOKUP(D486,'2023-24 School Level AAFTE'!$C:$J,8,FALSE),"new school")</f>
        <v>207.63</v>
      </c>
    </row>
    <row r="487" spans="1:10" x14ac:dyDescent="0.25">
      <c r="A487" t="s">
        <v>2980</v>
      </c>
      <c r="B487" t="s">
        <v>497</v>
      </c>
      <c r="C487" t="s">
        <v>498</v>
      </c>
      <c r="D487">
        <v>1519</v>
      </c>
      <c r="E487"/>
      <c r="I487" s="2"/>
      <c r="J487" s="3">
        <f>IFERROR(VLOOKUP(D487,'2023-24 School Level AAFTE'!$C:$J,8,FALSE),"new school")</f>
        <v>401.78</v>
      </c>
    </row>
    <row r="488" spans="1:10" x14ac:dyDescent="0.25">
      <c r="A488" t="s">
        <v>2980</v>
      </c>
      <c r="B488" t="s">
        <v>497</v>
      </c>
      <c r="C488" t="s">
        <v>523</v>
      </c>
      <c r="D488">
        <v>3606</v>
      </c>
      <c r="E488"/>
      <c r="I488" s="2"/>
      <c r="J488" s="3">
        <f>IFERROR(VLOOKUP(D488,'2023-24 School Level AAFTE'!$C:$J,8,FALSE),"new school")</f>
        <v>268.62</v>
      </c>
    </row>
    <row r="489" spans="1:10" x14ac:dyDescent="0.25">
      <c r="A489" t="s">
        <v>2980</v>
      </c>
      <c r="B489" t="s">
        <v>497</v>
      </c>
      <c r="C489" t="s">
        <v>532</v>
      </c>
      <c r="D489">
        <v>1966</v>
      </c>
      <c r="E489"/>
      <c r="I489" s="2"/>
      <c r="J489" s="3">
        <f>IFERROR(VLOOKUP(D489,'2023-24 School Level AAFTE'!$C:$J,8,FALSE),"new school")</f>
        <v>559.03</v>
      </c>
    </row>
    <row r="490" spans="1:10" x14ac:dyDescent="0.25">
      <c r="A490" t="s">
        <v>2980</v>
      </c>
      <c r="B490" t="s">
        <v>497</v>
      </c>
      <c r="C490" t="s">
        <v>505</v>
      </c>
      <c r="D490">
        <v>3123</v>
      </c>
      <c r="E490"/>
      <c r="I490" s="2"/>
      <c r="J490" s="3">
        <f>IFERROR(VLOOKUP(D490,'2023-24 School Level AAFTE'!$C:$J,8,FALSE),"new school")</f>
        <v>1481.1599999999999</v>
      </c>
    </row>
    <row r="491" spans="1:10" x14ac:dyDescent="0.25">
      <c r="A491" t="s">
        <v>2980</v>
      </c>
      <c r="B491" t="s">
        <v>497</v>
      </c>
      <c r="C491" t="s">
        <v>524</v>
      </c>
      <c r="D491">
        <v>3607</v>
      </c>
      <c r="E491"/>
      <c r="I491" s="2"/>
      <c r="J491" s="3">
        <f>IFERROR(VLOOKUP(D491,'2023-24 School Level AAFTE'!$C:$J,8,FALSE),"new school")</f>
        <v>403.86</v>
      </c>
    </row>
    <row r="492" spans="1:10" x14ac:dyDescent="0.25">
      <c r="A492" t="s">
        <v>2980</v>
      </c>
      <c r="B492" t="s">
        <v>497</v>
      </c>
      <c r="C492" t="s">
        <v>527</v>
      </c>
      <c r="D492">
        <v>3689</v>
      </c>
      <c r="E492"/>
      <c r="I492" s="2"/>
      <c r="J492" s="3">
        <f>IFERROR(VLOOKUP(D492,'2023-24 School Level AAFTE'!$C:$J,8,FALSE),"new school")</f>
        <v>580.5</v>
      </c>
    </row>
    <row r="493" spans="1:10" x14ac:dyDescent="0.25">
      <c r="A493" t="s">
        <v>2980</v>
      </c>
      <c r="B493" t="s">
        <v>497</v>
      </c>
      <c r="C493" t="s">
        <v>504</v>
      </c>
      <c r="D493">
        <v>3122</v>
      </c>
      <c r="E493"/>
      <c r="I493" s="2"/>
      <c r="J493" s="3">
        <f>IFERROR(VLOOKUP(D493,'2023-24 School Level AAFTE'!$C:$J,8,FALSE),"new school")</f>
        <v>385.4</v>
      </c>
    </row>
    <row r="494" spans="1:10" x14ac:dyDescent="0.25">
      <c r="A494" t="s">
        <v>2980</v>
      </c>
      <c r="B494" t="s">
        <v>497</v>
      </c>
      <c r="C494" t="s">
        <v>517</v>
      </c>
      <c r="D494">
        <v>3503</v>
      </c>
      <c r="E494"/>
      <c r="I494" s="2"/>
      <c r="J494" s="3">
        <f>IFERROR(VLOOKUP(D494,'2023-24 School Level AAFTE'!$C:$J,8,FALSE),"new school")</f>
        <v>583.85</v>
      </c>
    </row>
    <row r="495" spans="1:10" x14ac:dyDescent="0.25">
      <c r="A495" t="s">
        <v>2980</v>
      </c>
      <c r="B495" t="s">
        <v>497</v>
      </c>
      <c r="C495" t="s">
        <v>530</v>
      </c>
      <c r="D495">
        <v>3755</v>
      </c>
      <c r="E495"/>
      <c r="I495" s="2"/>
      <c r="J495" s="3">
        <f>IFERROR(VLOOKUP(D495,'2023-24 School Level AAFTE'!$C:$J,8,FALSE),"new school")</f>
        <v>1324.3200000000002</v>
      </c>
    </row>
    <row r="496" spans="1:10" x14ac:dyDescent="0.25">
      <c r="A496" t="s">
        <v>2980</v>
      </c>
      <c r="B496" t="s">
        <v>497</v>
      </c>
      <c r="C496" t="s">
        <v>2981</v>
      </c>
      <c r="D496">
        <v>3463</v>
      </c>
      <c r="E496"/>
      <c r="I496" s="2"/>
      <c r="J496" s="3">
        <f>IFERROR(VLOOKUP(D496,'2023-24 School Level AAFTE'!$C:$J,8,FALSE),"new school")</f>
        <v>602.92999999999995</v>
      </c>
    </row>
    <row r="497" spans="1:10" x14ac:dyDescent="0.25">
      <c r="A497" t="s">
        <v>2980</v>
      </c>
      <c r="B497" t="s">
        <v>497</v>
      </c>
      <c r="C497" t="s">
        <v>500</v>
      </c>
      <c r="D497">
        <v>1685</v>
      </c>
      <c r="E497"/>
      <c r="I497" s="2"/>
      <c r="J497" s="3">
        <f>IFERROR(VLOOKUP(D497,'2023-24 School Level AAFTE'!$C:$J,8,FALSE),"new school")</f>
        <v>468.4</v>
      </c>
    </row>
    <row r="498" spans="1:10" x14ac:dyDescent="0.25">
      <c r="A498" t="s">
        <v>2980</v>
      </c>
      <c r="B498" t="s">
        <v>497</v>
      </c>
      <c r="C498" t="s">
        <v>502</v>
      </c>
      <c r="D498">
        <v>2887</v>
      </c>
      <c r="E498"/>
      <c r="I498" s="2"/>
      <c r="J498" s="3">
        <f>IFERROR(VLOOKUP(D498,'2023-24 School Level AAFTE'!$C:$J,8,FALSE),"new school")</f>
        <v>531.36</v>
      </c>
    </row>
    <row r="499" spans="1:10" x14ac:dyDescent="0.25">
      <c r="A499" t="s">
        <v>2980</v>
      </c>
      <c r="B499" t="s">
        <v>497</v>
      </c>
      <c r="C499" t="s">
        <v>518</v>
      </c>
      <c r="D499">
        <v>3504</v>
      </c>
      <c r="E499"/>
      <c r="I499" s="2"/>
      <c r="J499" s="3">
        <f>IFERROR(VLOOKUP(D499,'2023-24 School Level AAFTE'!$C:$J,8,FALSE),"new school")</f>
        <v>461.3</v>
      </c>
    </row>
    <row r="500" spans="1:10" x14ac:dyDescent="0.25">
      <c r="A500" t="s">
        <v>2980</v>
      </c>
      <c r="B500" t="s">
        <v>497</v>
      </c>
      <c r="C500" t="s">
        <v>516</v>
      </c>
      <c r="D500" s="108">
        <v>3464</v>
      </c>
      <c r="E500"/>
      <c r="I500" s="2"/>
      <c r="J500" s="3">
        <f>IFERROR(VLOOKUP(D500,'2023-24 School Level AAFTE'!$C:$J,8,FALSE),"new school")</f>
        <v>1453.1200000000001</v>
      </c>
    </row>
    <row r="501" spans="1:10" x14ac:dyDescent="0.25">
      <c r="A501" t="s">
        <v>2980</v>
      </c>
      <c r="B501" t="s">
        <v>497</v>
      </c>
      <c r="C501" t="s">
        <v>512</v>
      </c>
      <c r="D501" s="108">
        <v>3353</v>
      </c>
      <c r="E501"/>
      <c r="I501" s="2"/>
      <c r="J501" s="3">
        <f>IFERROR(VLOOKUP(D501,'2023-24 School Level AAFTE'!$C:$J,8,FALSE),"new school")</f>
        <v>730.52</v>
      </c>
    </row>
    <row r="502" spans="1:10" x14ac:dyDescent="0.25">
      <c r="A502" t="s">
        <v>2980</v>
      </c>
      <c r="B502" t="s">
        <v>497</v>
      </c>
      <c r="C502" t="s">
        <v>508</v>
      </c>
      <c r="D502">
        <v>3254</v>
      </c>
      <c r="E502"/>
      <c r="F502" t="s">
        <v>3447</v>
      </c>
      <c r="I502" s="2"/>
      <c r="J502" s="3">
        <f>IFERROR(VLOOKUP(D502,'2023-24 School Level AAFTE'!$C:$J,8,FALSE),"new school")</f>
        <v>419.35</v>
      </c>
    </row>
    <row r="503" spans="1:10" x14ac:dyDescent="0.25">
      <c r="A503" t="s">
        <v>2980</v>
      </c>
      <c r="B503" t="s">
        <v>497</v>
      </c>
      <c r="C503" t="s">
        <v>510</v>
      </c>
      <c r="D503">
        <v>3303</v>
      </c>
      <c r="E503"/>
      <c r="I503" s="2"/>
      <c r="J503" s="3">
        <f>IFERROR(VLOOKUP(D503,'2023-24 School Level AAFTE'!$C:$J,8,FALSE),"new school")</f>
        <v>1346.71</v>
      </c>
    </row>
    <row r="504" spans="1:10" x14ac:dyDescent="0.25">
      <c r="A504" t="s">
        <v>2980</v>
      </c>
      <c r="B504" t="s">
        <v>497</v>
      </c>
      <c r="C504" t="s">
        <v>525</v>
      </c>
      <c r="D504">
        <v>3608</v>
      </c>
      <c r="E504"/>
      <c r="I504" s="2"/>
      <c r="J504" s="3">
        <f>IFERROR(VLOOKUP(D504,'2023-24 School Level AAFTE'!$C:$J,8,FALSE),"new school")</f>
        <v>546.75</v>
      </c>
    </row>
    <row r="505" spans="1:10" x14ac:dyDescent="0.25">
      <c r="A505" t="s">
        <v>2980</v>
      </c>
      <c r="B505" t="s">
        <v>497</v>
      </c>
      <c r="C505" t="s">
        <v>531</v>
      </c>
      <c r="D505">
        <v>3854</v>
      </c>
      <c r="E505"/>
      <c r="F505" t="s">
        <v>3447</v>
      </c>
      <c r="I505" s="2"/>
      <c r="J505" s="3">
        <f>IFERROR(VLOOKUP(D505,'2023-24 School Level AAFTE'!$C:$J,8,FALSE),"new school")</f>
        <v>173.13</v>
      </c>
    </row>
    <row r="506" spans="1:10" x14ac:dyDescent="0.25">
      <c r="A506" t="s">
        <v>2980</v>
      </c>
      <c r="B506" t="s">
        <v>497</v>
      </c>
      <c r="C506" t="s">
        <v>515</v>
      </c>
      <c r="D506">
        <v>3461</v>
      </c>
      <c r="E506"/>
      <c r="I506" s="2"/>
      <c r="J506" s="3">
        <f>IFERROR(VLOOKUP(D506,'2023-24 School Level AAFTE'!$C:$J,8,FALSE),"new school")</f>
        <v>403.29</v>
      </c>
    </row>
    <row r="507" spans="1:10" x14ac:dyDescent="0.25">
      <c r="A507" t="s">
        <v>2980</v>
      </c>
      <c r="B507" t="s">
        <v>497</v>
      </c>
      <c r="C507" t="s">
        <v>522</v>
      </c>
      <c r="D507">
        <v>3605</v>
      </c>
      <c r="E507"/>
      <c r="I507" s="2"/>
      <c r="J507" s="3">
        <f>IFERROR(VLOOKUP(D507,'2023-24 School Level AAFTE'!$C:$J,8,FALSE),"new school")</f>
        <v>485.16</v>
      </c>
    </row>
    <row r="508" spans="1:10" x14ac:dyDescent="0.25">
      <c r="A508" t="s">
        <v>2980</v>
      </c>
      <c r="B508" t="s">
        <v>497</v>
      </c>
      <c r="C508" t="s">
        <v>514</v>
      </c>
      <c r="D508">
        <v>3410</v>
      </c>
      <c r="E508"/>
      <c r="F508" t="s">
        <v>3447</v>
      </c>
      <c r="I508" s="2"/>
      <c r="J508" s="3">
        <f>IFERROR(VLOOKUP(D508,'2023-24 School Level AAFTE'!$C:$J,8,FALSE),"new school")</f>
        <v>626.14</v>
      </c>
    </row>
    <row r="509" spans="1:10" x14ac:dyDescent="0.25">
      <c r="A509" t="s">
        <v>2980</v>
      </c>
      <c r="B509" t="s">
        <v>497</v>
      </c>
      <c r="C509" t="s">
        <v>503</v>
      </c>
      <c r="D509">
        <v>2888</v>
      </c>
      <c r="E509"/>
      <c r="I509" s="2"/>
      <c r="J509" s="3">
        <f>IFERROR(VLOOKUP(D509,'2023-24 School Level AAFTE'!$C:$J,8,FALSE),"new school")</f>
        <v>307.8</v>
      </c>
    </row>
    <row r="510" spans="1:10" x14ac:dyDescent="0.25">
      <c r="A510" t="s">
        <v>2980</v>
      </c>
      <c r="B510" t="s">
        <v>497</v>
      </c>
      <c r="C510" t="s">
        <v>507</v>
      </c>
      <c r="D510">
        <v>3186</v>
      </c>
      <c r="E510"/>
      <c r="I510" s="2"/>
      <c r="J510" s="3">
        <f>IFERROR(VLOOKUP(D510,'2023-24 School Level AAFTE'!$C:$J,8,FALSE),"new school")</f>
        <v>492.26</v>
      </c>
    </row>
    <row r="511" spans="1:10" x14ac:dyDescent="0.25">
      <c r="A511" t="s">
        <v>2982</v>
      </c>
      <c r="B511" t="s">
        <v>535</v>
      </c>
      <c r="C511" t="s">
        <v>2481</v>
      </c>
      <c r="D511">
        <v>2996</v>
      </c>
      <c r="E511"/>
      <c r="I511" s="2"/>
      <c r="J511" s="3">
        <f>IFERROR(VLOOKUP(D511,'2023-24 School Level AAFTE'!$C:$J,8,FALSE),"new school")</f>
        <v>930.8</v>
      </c>
    </row>
    <row r="512" spans="1:10" x14ac:dyDescent="0.25">
      <c r="A512" t="s">
        <v>2982</v>
      </c>
      <c r="B512" t="s">
        <v>535</v>
      </c>
      <c r="C512" t="s">
        <v>3269</v>
      </c>
      <c r="D512">
        <v>5718</v>
      </c>
      <c r="E512"/>
      <c r="F512" t="s">
        <v>3447</v>
      </c>
      <c r="I512" s="2"/>
      <c r="J512" s="3">
        <f>IFERROR(VLOOKUP(D512,'2023-24 School Level AAFTE'!$C:$J,8,FALSE),"new school")</f>
        <v>356.5</v>
      </c>
    </row>
    <row r="513" spans="1:10" x14ac:dyDescent="0.25">
      <c r="A513" t="s">
        <v>2982</v>
      </c>
      <c r="B513" t="s">
        <v>535</v>
      </c>
      <c r="C513" t="s">
        <v>2482</v>
      </c>
      <c r="D513">
        <v>5097</v>
      </c>
      <c r="E513"/>
      <c r="F513" t="s">
        <v>3447</v>
      </c>
      <c r="I513" s="2"/>
      <c r="J513" s="3">
        <f>IFERROR(VLOOKUP(D513,'2023-24 School Level AAFTE'!$C:$J,8,FALSE),"new school")</f>
        <v>140.5</v>
      </c>
    </row>
    <row r="514" spans="1:10" x14ac:dyDescent="0.25">
      <c r="A514" t="s">
        <v>2982</v>
      </c>
      <c r="B514" t="s">
        <v>535</v>
      </c>
      <c r="C514" t="s">
        <v>536</v>
      </c>
      <c r="D514">
        <v>2741</v>
      </c>
      <c r="E514"/>
      <c r="I514" s="2"/>
      <c r="J514" s="3">
        <f>IFERROR(VLOOKUP(D514,'2023-24 School Level AAFTE'!$C:$J,8,FALSE),"new school")</f>
        <v>324.31</v>
      </c>
    </row>
    <row r="515" spans="1:10" x14ac:dyDescent="0.25">
      <c r="A515" t="s">
        <v>2982</v>
      </c>
      <c r="B515" t="s">
        <v>535</v>
      </c>
      <c r="C515" t="s">
        <v>2483</v>
      </c>
      <c r="D515">
        <v>2453</v>
      </c>
      <c r="E515"/>
      <c r="I515" s="2"/>
      <c r="J515" s="3">
        <f>IFERROR(VLOOKUP(D515,'2023-24 School Level AAFTE'!$C:$J,8,FALSE),"new school")</f>
        <v>757.55</v>
      </c>
    </row>
    <row r="516" spans="1:10" x14ac:dyDescent="0.25">
      <c r="A516" t="s">
        <v>2982</v>
      </c>
      <c r="B516" t="s">
        <v>535</v>
      </c>
      <c r="C516" t="s">
        <v>537</v>
      </c>
      <c r="D516">
        <v>3596</v>
      </c>
      <c r="E516"/>
      <c r="F516" t="s">
        <v>3447</v>
      </c>
      <c r="I516" s="2"/>
      <c r="J516" s="3">
        <f>IFERROR(VLOOKUP(D516,'2023-24 School Level AAFTE'!$C:$J,8,FALSE),"new school")</f>
        <v>339.25</v>
      </c>
    </row>
    <row r="517" spans="1:10" x14ac:dyDescent="0.25">
      <c r="A517" t="s">
        <v>2982</v>
      </c>
      <c r="B517" t="s">
        <v>535</v>
      </c>
      <c r="C517" t="s">
        <v>538</v>
      </c>
      <c r="D517">
        <v>4411</v>
      </c>
      <c r="E517"/>
      <c r="I517" s="2"/>
      <c r="J517" s="3">
        <f>IFERROR(VLOOKUP(D517,'2023-24 School Level AAFTE'!$C:$J,8,FALSE),"new school")</f>
        <v>420.58</v>
      </c>
    </row>
    <row r="518" spans="1:10" x14ac:dyDescent="0.25">
      <c r="A518" t="s">
        <v>2983</v>
      </c>
      <c r="B518" t="s">
        <v>540</v>
      </c>
      <c r="C518" t="s">
        <v>3270</v>
      </c>
      <c r="D518">
        <v>5715</v>
      </c>
      <c r="E518"/>
      <c r="I518" s="2"/>
      <c r="J518" s="3">
        <f>IFERROR(VLOOKUP(D518,'2023-24 School Level AAFTE'!$C:$J,8,FALSE),"new school")</f>
        <v>72.94</v>
      </c>
    </row>
    <row r="519" spans="1:10" x14ac:dyDescent="0.25">
      <c r="A519" t="s">
        <v>2983</v>
      </c>
      <c r="B519" t="s">
        <v>540</v>
      </c>
      <c r="C519" t="s">
        <v>541</v>
      </c>
      <c r="D519">
        <v>1629</v>
      </c>
      <c r="E519"/>
      <c r="F519" t="s">
        <v>3447</v>
      </c>
      <c r="I519" s="2"/>
      <c r="J519" s="3">
        <f>IFERROR(VLOOKUP(D519,'2023-24 School Level AAFTE'!$C:$J,8,FALSE),"new school")</f>
        <v>25.52</v>
      </c>
    </row>
    <row r="520" spans="1:10" x14ac:dyDescent="0.25">
      <c r="A520" t="s">
        <v>2983</v>
      </c>
      <c r="B520" t="s">
        <v>540</v>
      </c>
      <c r="C520" t="s">
        <v>545</v>
      </c>
      <c r="D520">
        <v>5416</v>
      </c>
      <c r="E520"/>
      <c r="F520" t="s">
        <v>3447</v>
      </c>
      <c r="I520" s="2"/>
      <c r="J520" s="3">
        <f>IFERROR(VLOOKUP(D520,'2023-24 School Level AAFTE'!$C:$J,8,FALSE),"new school")</f>
        <v>54.21</v>
      </c>
    </row>
    <row r="521" spans="1:10" x14ac:dyDescent="0.25">
      <c r="A521" t="s">
        <v>2983</v>
      </c>
      <c r="B521" t="s">
        <v>540</v>
      </c>
      <c r="C521" t="s">
        <v>543</v>
      </c>
      <c r="D521">
        <v>3217</v>
      </c>
      <c r="E521"/>
      <c r="F521" t="s">
        <v>3447</v>
      </c>
      <c r="I521" s="2"/>
      <c r="J521" s="3">
        <f>IFERROR(VLOOKUP(D521,'2023-24 School Level AAFTE'!$C:$J,8,FALSE),"new school")</f>
        <v>665.44</v>
      </c>
    </row>
    <row r="522" spans="1:10" x14ac:dyDescent="0.25">
      <c r="A522" t="s">
        <v>2983</v>
      </c>
      <c r="B522" t="s">
        <v>540</v>
      </c>
      <c r="C522" t="s">
        <v>542</v>
      </c>
      <c r="D522">
        <v>2137</v>
      </c>
      <c r="E522"/>
      <c r="F522" t="s">
        <v>3447</v>
      </c>
      <c r="I522" s="2"/>
      <c r="J522" s="3">
        <f>IFERROR(VLOOKUP(D522,'2023-24 School Level AAFTE'!$C:$J,8,FALSE),"new school")</f>
        <v>499.52</v>
      </c>
    </row>
    <row r="523" spans="1:10" x14ac:dyDescent="0.25">
      <c r="A523" t="s">
        <v>2983</v>
      </c>
      <c r="B523" t="s">
        <v>540</v>
      </c>
      <c r="C523" t="s">
        <v>544</v>
      </c>
      <c r="D523">
        <v>4245</v>
      </c>
      <c r="E523"/>
      <c r="F523" t="s">
        <v>3447</v>
      </c>
      <c r="I523" s="2"/>
      <c r="J523" s="3">
        <f>IFERROR(VLOOKUP(D523,'2023-24 School Level AAFTE'!$C:$J,8,FALSE),"new school")</f>
        <v>361.11</v>
      </c>
    </row>
    <row r="524" spans="1:10" x14ac:dyDescent="0.25">
      <c r="A524" t="s">
        <v>2984</v>
      </c>
      <c r="B524" t="s">
        <v>547</v>
      </c>
      <c r="C524" t="s">
        <v>548</v>
      </c>
      <c r="D524">
        <v>2207</v>
      </c>
      <c r="E524"/>
      <c r="F524" t="s">
        <v>3447</v>
      </c>
      <c r="I524" s="2"/>
      <c r="J524" s="3">
        <f>IFERROR(VLOOKUP(D524,'2023-24 School Level AAFTE'!$C:$J,8,FALSE),"new school")</f>
        <v>77.47</v>
      </c>
    </row>
    <row r="525" spans="1:10" x14ac:dyDescent="0.25">
      <c r="A525" t="s">
        <v>2985</v>
      </c>
      <c r="B525" t="s">
        <v>2484</v>
      </c>
      <c r="C525" t="s">
        <v>2486</v>
      </c>
      <c r="D525">
        <v>3317</v>
      </c>
      <c r="E525"/>
      <c r="F525" t="s">
        <v>3447</v>
      </c>
      <c r="I525" s="2"/>
      <c r="J525" s="3">
        <f>IFERROR(VLOOKUP(D525,'2023-24 School Level AAFTE'!$C:$J,8,FALSE),"new school")</f>
        <v>171.5</v>
      </c>
    </row>
    <row r="526" spans="1:10" x14ac:dyDescent="0.25">
      <c r="A526" t="s">
        <v>2985</v>
      </c>
      <c r="B526" t="s">
        <v>2484</v>
      </c>
      <c r="C526" t="s">
        <v>2487</v>
      </c>
      <c r="D526">
        <v>2688</v>
      </c>
      <c r="E526"/>
      <c r="F526" t="s">
        <v>3447</v>
      </c>
      <c r="I526" s="2"/>
      <c r="J526" s="3">
        <f>IFERROR(VLOOKUP(D526,'2023-24 School Level AAFTE'!$C:$J,8,FALSE),"new school")</f>
        <v>208.81</v>
      </c>
    </row>
    <row r="527" spans="1:10" x14ac:dyDescent="0.25">
      <c r="A527" t="s">
        <v>2986</v>
      </c>
      <c r="B527" t="s">
        <v>550</v>
      </c>
      <c r="C527" t="s">
        <v>553</v>
      </c>
      <c r="D527">
        <v>3430</v>
      </c>
      <c r="E527"/>
      <c r="I527" s="2"/>
      <c r="J527" s="3">
        <f>IFERROR(VLOOKUP(D527,'2023-24 School Level AAFTE'!$C:$J,8,FALSE),"new school")</f>
        <v>401.49</v>
      </c>
    </row>
    <row r="528" spans="1:10" x14ac:dyDescent="0.25">
      <c r="A528" t="s">
        <v>2986</v>
      </c>
      <c r="B528" t="s">
        <v>550</v>
      </c>
      <c r="C528" t="s">
        <v>551</v>
      </c>
      <c r="D528">
        <v>2980</v>
      </c>
      <c r="E528"/>
      <c r="I528" s="2"/>
      <c r="J528" s="3">
        <f>IFERROR(VLOOKUP(D528,'2023-24 School Level AAFTE'!$C:$J,8,FALSE),"new school")</f>
        <v>426.39</v>
      </c>
    </row>
    <row r="529" spans="1:10" x14ac:dyDescent="0.25">
      <c r="A529" t="s">
        <v>2986</v>
      </c>
      <c r="B529" t="s">
        <v>550</v>
      </c>
      <c r="C529" t="s">
        <v>556</v>
      </c>
      <c r="D529">
        <v>4210</v>
      </c>
      <c r="E529"/>
      <c r="I529" s="2"/>
      <c r="J529" s="3">
        <f>IFERROR(VLOOKUP(D529,'2023-24 School Level AAFTE'!$C:$J,8,FALSE),"new school")</f>
        <v>525.14</v>
      </c>
    </row>
    <row r="530" spans="1:10" x14ac:dyDescent="0.25">
      <c r="A530" t="s">
        <v>2986</v>
      </c>
      <c r="B530" t="s">
        <v>550</v>
      </c>
      <c r="C530" t="s">
        <v>552</v>
      </c>
      <c r="D530">
        <v>3330</v>
      </c>
      <c r="E530"/>
      <c r="J530" s="3">
        <f>IFERROR(VLOOKUP(D530,'2023-24 School Level AAFTE'!$C:$J,8,FALSE),"new school")</f>
        <v>1348.8999999999999</v>
      </c>
    </row>
    <row r="531" spans="1:10" x14ac:dyDescent="0.25">
      <c r="A531" t="s">
        <v>2986</v>
      </c>
      <c r="B531" t="s">
        <v>550</v>
      </c>
      <c r="C531" t="s">
        <v>2806</v>
      </c>
      <c r="D531">
        <v>5491</v>
      </c>
      <c r="E531"/>
      <c r="J531" s="3">
        <f>IFERROR(VLOOKUP(D531,'2023-24 School Level AAFTE'!$C:$J,8,FALSE),"new school")</f>
        <v>39.700000000000003</v>
      </c>
    </row>
    <row r="532" spans="1:10" x14ac:dyDescent="0.25">
      <c r="A532" t="s">
        <v>2986</v>
      </c>
      <c r="B532" t="s">
        <v>550</v>
      </c>
      <c r="C532" t="s">
        <v>555</v>
      </c>
      <c r="D532">
        <v>3739</v>
      </c>
      <c r="E532"/>
      <c r="J532" s="3">
        <f>IFERROR(VLOOKUP(D532,'2023-24 School Level AAFTE'!$C:$J,8,FALSE),"new school")</f>
        <v>341.62</v>
      </c>
    </row>
    <row r="533" spans="1:10" x14ac:dyDescent="0.25">
      <c r="A533" t="s">
        <v>2986</v>
      </c>
      <c r="B533" t="s">
        <v>550</v>
      </c>
      <c r="C533" t="s">
        <v>64</v>
      </c>
      <c r="D533">
        <v>1523</v>
      </c>
      <c r="E533"/>
      <c r="J533" s="3">
        <f>IFERROR(VLOOKUP(D533,'2023-24 School Level AAFTE'!$C:$J,8,FALSE),"new school")</f>
        <v>7.65</v>
      </c>
    </row>
    <row r="534" spans="1:10" x14ac:dyDescent="0.25">
      <c r="A534" t="s">
        <v>2986</v>
      </c>
      <c r="B534" t="s">
        <v>550</v>
      </c>
      <c r="C534" t="s">
        <v>302</v>
      </c>
      <c r="D534">
        <v>4289</v>
      </c>
      <c r="E534"/>
      <c r="I534" s="2"/>
      <c r="J534" s="3">
        <f>IFERROR(VLOOKUP(D534,'2023-24 School Level AAFTE'!$C:$J,8,FALSE),"new school")</f>
        <v>393.21</v>
      </c>
    </row>
    <row r="535" spans="1:10" x14ac:dyDescent="0.25">
      <c r="A535" t="s">
        <v>2986</v>
      </c>
      <c r="B535" t="s">
        <v>550</v>
      </c>
      <c r="C535" t="s">
        <v>557</v>
      </c>
      <c r="D535">
        <v>4550</v>
      </c>
      <c r="E535"/>
      <c r="I535" s="2"/>
      <c r="J535" s="3">
        <f>IFERROR(VLOOKUP(D535,'2023-24 School Level AAFTE'!$C:$J,8,FALSE),"new school")</f>
        <v>461.18</v>
      </c>
    </row>
    <row r="536" spans="1:10" x14ac:dyDescent="0.25">
      <c r="A536" t="s">
        <v>2986</v>
      </c>
      <c r="B536" t="s">
        <v>550</v>
      </c>
      <c r="C536" t="s">
        <v>554</v>
      </c>
      <c r="D536">
        <v>3585</v>
      </c>
      <c r="E536"/>
      <c r="I536" s="2"/>
      <c r="J536" s="3">
        <f>IFERROR(VLOOKUP(D536,'2023-24 School Level AAFTE'!$C:$J,8,FALSE),"new school")</f>
        <v>410.8</v>
      </c>
    </row>
    <row r="537" spans="1:10" x14ac:dyDescent="0.25">
      <c r="A537" t="s">
        <v>2987</v>
      </c>
      <c r="B537" t="s">
        <v>562</v>
      </c>
      <c r="C537" t="s">
        <v>2807</v>
      </c>
      <c r="D537">
        <v>4229</v>
      </c>
      <c r="E537"/>
      <c r="I537" s="2"/>
      <c r="J537" s="3">
        <f>IFERROR(VLOOKUP(D537,'2023-24 School Level AAFTE'!$C:$J,8,FALSE),"new school")</f>
        <v>0</v>
      </c>
    </row>
    <row r="538" spans="1:10" x14ac:dyDescent="0.25">
      <c r="A538" t="s">
        <v>2987</v>
      </c>
      <c r="B538" t="s">
        <v>562</v>
      </c>
      <c r="C538" t="s">
        <v>564</v>
      </c>
      <c r="D538">
        <v>2793</v>
      </c>
      <c r="E538"/>
      <c r="F538" t="s">
        <v>3447</v>
      </c>
      <c r="I538" s="2"/>
      <c r="J538" s="3">
        <f>IFERROR(VLOOKUP(D538,'2023-24 School Level AAFTE'!$C:$J,8,FALSE),"new school")</f>
        <v>485</v>
      </c>
    </row>
    <row r="539" spans="1:10" x14ac:dyDescent="0.25">
      <c r="A539" t="s">
        <v>2987</v>
      </c>
      <c r="B539" t="s">
        <v>562</v>
      </c>
      <c r="C539" t="s">
        <v>565</v>
      </c>
      <c r="D539">
        <v>2920</v>
      </c>
      <c r="E539"/>
      <c r="F539" t="s">
        <v>3447</v>
      </c>
      <c r="I539" s="2"/>
      <c r="J539" s="3">
        <f>IFERROR(VLOOKUP(D539,'2023-24 School Level AAFTE'!$C:$J,8,FALSE),"new school")</f>
        <v>879.91</v>
      </c>
    </row>
    <row r="540" spans="1:10" x14ac:dyDescent="0.25">
      <c r="A540" t="s">
        <v>2987</v>
      </c>
      <c r="B540" t="s">
        <v>562</v>
      </c>
      <c r="C540" t="s">
        <v>567</v>
      </c>
      <c r="D540">
        <v>3373</v>
      </c>
      <c r="E540"/>
      <c r="F540" t="s">
        <v>3447</v>
      </c>
      <c r="I540" s="2"/>
      <c r="J540" s="3">
        <f>IFERROR(VLOOKUP(D540,'2023-24 School Level AAFTE'!$C:$J,8,FALSE),"new school")</f>
        <v>454.33</v>
      </c>
    </row>
    <row r="541" spans="1:10" x14ac:dyDescent="0.25">
      <c r="A541" t="s">
        <v>2987</v>
      </c>
      <c r="B541" t="s">
        <v>562</v>
      </c>
      <c r="C541" t="s">
        <v>566</v>
      </c>
      <c r="D541">
        <v>3092</v>
      </c>
      <c r="E541"/>
      <c r="F541" t="s">
        <v>3447</v>
      </c>
      <c r="I541" s="2"/>
      <c r="J541" s="3">
        <f>IFERROR(VLOOKUP(D541,'2023-24 School Level AAFTE'!$C:$J,8,FALSE),"new school")</f>
        <v>468</v>
      </c>
    </row>
    <row r="542" spans="1:10" x14ac:dyDescent="0.25">
      <c r="A542" t="s">
        <v>2987</v>
      </c>
      <c r="B542" t="s">
        <v>562</v>
      </c>
      <c r="C542" t="s">
        <v>563</v>
      </c>
      <c r="D542">
        <v>2695</v>
      </c>
      <c r="E542"/>
      <c r="F542" t="s">
        <v>3447</v>
      </c>
      <c r="I542" s="2"/>
      <c r="J542" s="3">
        <f>IFERROR(VLOOKUP(D542,'2023-24 School Level AAFTE'!$C:$J,8,FALSE),"new school")</f>
        <v>382.24</v>
      </c>
    </row>
    <row r="543" spans="1:10" x14ac:dyDescent="0.25">
      <c r="A543" t="s">
        <v>2987</v>
      </c>
      <c r="B543" t="s">
        <v>562</v>
      </c>
      <c r="C543" t="s">
        <v>568</v>
      </c>
      <c r="D543">
        <v>5497</v>
      </c>
      <c r="E543"/>
      <c r="F543" s="108" t="s">
        <v>3447</v>
      </c>
      <c r="I543" s="2"/>
      <c r="J543" s="3">
        <f>IFERROR(VLOOKUP(D543,'2023-24 School Level AAFTE'!$C:$J,8,FALSE),"new school")</f>
        <v>32.799999999999997</v>
      </c>
    </row>
    <row r="544" spans="1:10" x14ac:dyDescent="0.25">
      <c r="A544" t="s">
        <v>2988</v>
      </c>
      <c r="B544" t="s">
        <v>570</v>
      </c>
      <c r="C544" t="s">
        <v>571</v>
      </c>
      <c r="D544">
        <v>2355</v>
      </c>
      <c r="E544"/>
      <c r="F544" t="s">
        <v>3447</v>
      </c>
      <c r="I544" s="2"/>
      <c r="J544" s="3">
        <f>IFERROR(VLOOKUP(D544,'2023-24 School Level AAFTE'!$C:$J,8,FALSE),"new school")</f>
        <v>58.9</v>
      </c>
    </row>
    <row r="545" spans="1:10" x14ac:dyDescent="0.25">
      <c r="A545" t="s">
        <v>2989</v>
      </c>
      <c r="B545" t="s">
        <v>573</v>
      </c>
      <c r="C545" t="s">
        <v>252</v>
      </c>
      <c r="D545">
        <v>3407</v>
      </c>
      <c r="E545"/>
      <c r="F545" t="s">
        <v>3447</v>
      </c>
      <c r="I545" s="2"/>
      <c r="J545" s="3">
        <f>IFERROR(VLOOKUP(D545,'2023-24 School Level AAFTE'!$C:$J,8,FALSE),"new school")</f>
        <v>1646.07</v>
      </c>
    </row>
    <row r="546" spans="1:10" x14ac:dyDescent="0.25">
      <c r="A546" t="s">
        <v>2989</v>
      </c>
      <c r="B546" t="s">
        <v>573</v>
      </c>
      <c r="C546" t="s">
        <v>594</v>
      </c>
      <c r="D546">
        <v>4382</v>
      </c>
      <c r="E546"/>
      <c r="I546" s="2"/>
      <c r="J546" s="3">
        <f>IFERROR(VLOOKUP(D546,'2023-24 School Level AAFTE'!$C:$J,8,FALSE),"new school")</f>
        <v>664.54</v>
      </c>
    </row>
    <row r="547" spans="1:10" x14ac:dyDescent="0.25">
      <c r="A547" t="s">
        <v>2989</v>
      </c>
      <c r="B547" t="s">
        <v>573</v>
      </c>
      <c r="C547" t="s">
        <v>588</v>
      </c>
      <c r="D547">
        <v>3752</v>
      </c>
      <c r="E547"/>
      <c r="I547" s="2"/>
      <c r="J547" s="3">
        <f>IFERROR(VLOOKUP(D547,'2023-24 School Level AAFTE'!$C:$J,8,FALSE),"new school")</f>
        <v>864.88</v>
      </c>
    </row>
    <row r="548" spans="1:10" x14ac:dyDescent="0.25">
      <c r="A548" t="s">
        <v>2989</v>
      </c>
      <c r="B548" t="s">
        <v>573</v>
      </c>
      <c r="C548" t="s">
        <v>585</v>
      </c>
      <c r="D548">
        <v>3184</v>
      </c>
      <c r="E548"/>
      <c r="F548" t="s">
        <v>3447</v>
      </c>
      <c r="I548" s="2"/>
      <c r="J548" s="3">
        <f>IFERROR(VLOOKUP(D548,'2023-24 School Level AAFTE'!$C:$J,8,FALSE),"new school")</f>
        <v>613.20000000000005</v>
      </c>
    </row>
    <row r="549" spans="1:10" x14ac:dyDescent="0.25">
      <c r="A549" t="s">
        <v>2989</v>
      </c>
      <c r="B549" t="s">
        <v>573</v>
      </c>
      <c r="C549" t="s">
        <v>576</v>
      </c>
      <c r="D549">
        <v>2126</v>
      </c>
      <c r="E549"/>
      <c r="F549" t="s">
        <v>3447</v>
      </c>
      <c r="I549" s="2"/>
      <c r="J549" s="3">
        <f>IFERROR(VLOOKUP(D549,'2023-24 School Level AAFTE'!$C:$J,8,FALSE),"new school")</f>
        <v>1566.63</v>
      </c>
    </row>
    <row r="550" spans="1:10" x14ac:dyDescent="0.25">
      <c r="A550" t="s">
        <v>2989</v>
      </c>
      <c r="B550" t="s">
        <v>573</v>
      </c>
      <c r="C550" t="s">
        <v>600</v>
      </c>
      <c r="D550">
        <v>5330</v>
      </c>
      <c r="E550"/>
      <c r="F550" t="s">
        <v>3447</v>
      </c>
      <c r="I550" s="2"/>
      <c r="J550" s="3">
        <f>IFERROR(VLOOKUP(D550,'2023-24 School Level AAFTE'!$C:$J,8,FALSE),"new school")</f>
        <v>183.91</v>
      </c>
    </row>
    <row r="551" spans="1:10" x14ac:dyDescent="0.25">
      <c r="A551" t="s">
        <v>2989</v>
      </c>
      <c r="B551" t="s">
        <v>573</v>
      </c>
      <c r="C551" t="s">
        <v>2882</v>
      </c>
      <c r="D551">
        <v>5735</v>
      </c>
      <c r="E551"/>
      <c r="I551" s="2"/>
      <c r="J551" s="3">
        <f>IFERROR(VLOOKUP(D551,'2023-24 School Level AAFTE'!$C:$J,8,FALSE),"new school")</f>
        <v>37.340000000000003</v>
      </c>
    </row>
    <row r="552" spans="1:10" x14ac:dyDescent="0.25">
      <c r="A552" t="s">
        <v>2989</v>
      </c>
      <c r="B552" t="s">
        <v>573</v>
      </c>
      <c r="C552" t="s">
        <v>298</v>
      </c>
      <c r="D552">
        <v>3253</v>
      </c>
      <c r="E552"/>
      <c r="F552" t="s">
        <v>3447</v>
      </c>
      <c r="I552" s="2"/>
      <c r="J552" s="3">
        <f>IFERROR(VLOOKUP(D552,'2023-24 School Level AAFTE'!$C:$J,8,FALSE),"new school")</f>
        <v>889.6</v>
      </c>
    </row>
    <row r="553" spans="1:10" x14ac:dyDescent="0.25">
      <c r="A553" t="s">
        <v>2989</v>
      </c>
      <c r="B553" t="s">
        <v>573</v>
      </c>
      <c r="C553" t="s">
        <v>599</v>
      </c>
      <c r="D553">
        <v>5091</v>
      </c>
      <c r="E553"/>
      <c r="I553" s="2"/>
      <c r="J553" s="3">
        <f>IFERROR(VLOOKUP(D553,'2023-24 School Level AAFTE'!$C:$J,8,FALSE),"new school")</f>
        <v>645.02</v>
      </c>
    </row>
    <row r="554" spans="1:10" x14ac:dyDescent="0.25">
      <c r="A554" t="s">
        <v>2989</v>
      </c>
      <c r="B554" t="s">
        <v>573</v>
      </c>
      <c r="C554" t="s">
        <v>575</v>
      </c>
      <c r="D554">
        <v>2065</v>
      </c>
      <c r="E554"/>
      <c r="F554" t="s">
        <v>3447</v>
      </c>
      <c r="I554" s="2"/>
      <c r="J554" s="3">
        <f>IFERROR(VLOOKUP(D554,'2023-24 School Level AAFTE'!$C:$J,8,FALSE),"new school")</f>
        <v>401.83</v>
      </c>
    </row>
    <row r="555" spans="1:10" x14ac:dyDescent="0.25">
      <c r="A555" t="s">
        <v>2989</v>
      </c>
      <c r="B555" t="s">
        <v>573</v>
      </c>
      <c r="C555" t="s">
        <v>595</v>
      </c>
      <c r="D555">
        <v>4437</v>
      </c>
      <c r="E555"/>
      <c r="I555" s="2"/>
      <c r="J555" s="3">
        <f>IFERROR(VLOOKUP(D555,'2023-24 School Level AAFTE'!$C:$J,8,FALSE),"new school")</f>
        <v>1010.27</v>
      </c>
    </row>
    <row r="556" spans="1:10" x14ac:dyDescent="0.25">
      <c r="A556" t="s">
        <v>2989</v>
      </c>
      <c r="B556" t="s">
        <v>573</v>
      </c>
      <c r="C556" t="s">
        <v>583</v>
      </c>
      <c r="D556">
        <v>2883</v>
      </c>
      <c r="E556"/>
      <c r="F556" t="s">
        <v>3447</v>
      </c>
      <c r="I556" s="2"/>
      <c r="J556" s="3">
        <f>IFERROR(VLOOKUP(D556,'2023-24 School Level AAFTE'!$C:$J,8,FALSE),"new school")</f>
        <v>359.2</v>
      </c>
    </row>
    <row r="557" spans="1:10" x14ac:dyDescent="0.25">
      <c r="A557" t="s">
        <v>2989</v>
      </c>
      <c r="B557" t="s">
        <v>573</v>
      </c>
      <c r="C557" t="s">
        <v>593</v>
      </c>
      <c r="D557">
        <v>4334</v>
      </c>
      <c r="E557"/>
      <c r="I557" s="2"/>
      <c r="J557" s="3">
        <f>IFERROR(VLOOKUP(D557,'2023-24 School Level AAFTE'!$C:$J,8,FALSE),"new school")</f>
        <v>1006.91</v>
      </c>
    </row>
    <row r="558" spans="1:10" x14ac:dyDescent="0.25">
      <c r="A558" t="s">
        <v>2989</v>
      </c>
      <c r="B558" t="s">
        <v>573</v>
      </c>
      <c r="C558" t="s">
        <v>596</v>
      </c>
      <c r="D558">
        <v>4438</v>
      </c>
      <c r="E558"/>
      <c r="I558" s="2"/>
      <c r="J558" s="3">
        <f>IFERROR(VLOOKUP(D558,'2023-24 School Level AAFTE'!$C:$J,8,FALSE),"new school")</f>
        <v>2100.16</v>
      </c>
    </row>
    <row r="559" spans="1:10" x14ac:dyDescent="0.25">
      <c r="A559" t="s">
        <v>2989</v>
      </c>
      <c r="B559" t="s">
        <v>573</v>
      </c>
      <c r="C559" t="s">
        <v>580</v>
      </c>
      <c r="D559">
        <v>2751</v>
      </c>
      <c r="E559"/>
      <c r="F559" t="s">
        <v>3447</v>
      </c>
      <c r="I559" s="2"/>
      <c r="J559" s="3">
        <f>IFERROR(VLOOKUP(D559,'2023-24 School Level AAFTE'!$C:$J,8,FALSE),"new school")</f>
        <v>293.91000000000003</v>
      </c>
    </row>
    <row r="560" spans="1:10" x14ac:dyDescent="0.25">
      <c r="A560" t="s">
        <v>2989</v>
      </c>
      <c r="B560" t="s">
        <v>573</v>
      </c>
      <c r="C560" t="s">
        <v>586</v>
      </c>
      <c r="D560">
        <v>3533</v>
      </c>
      <c r="E560"/>
      <c r="I560" s="2"/>
      <c r="J560" s="3">
        <f>IFERROR(VLOOKUP(D560,'2023-24 School Level AAFTE'!$C:$J,8,FALSE),"new school")</f>
        <v>499.4</v>
      </c>
    </row>
    <row r="561" spans="1:10" x14ac:dyDescent="0.25">
      <c r="A561" t="s">
        <v>2989</v>
      </c>
      <c r="B561" t="s">
        <v>573</v>
      </c>
      <c r="C561" t="s">
        <v>582</v>
      </c>
      <c r="D561">
        <v>2811</v>
      </c>
      <c r="E561"/>
      <c r="F561" t="s">
        <v>3447</v>
      </c>
      <c r="I561" s="2"/>
      <c r="J561" s="3">
        <f>IFERROR(VLOOKUP(D561,'2023-24 School Level AAFTE'!$C:$J,8,FALSE),"new school")</f>
        <v>497.12</v>
      </c>
    </row>
    <row r="562" spans="1:10" x14ac:dyDescent="0.25">
      <c r="A562" t="s">
        <v>2989</v>
      </c>
      <c r="B562" t="s">
        <v>573</v>
      </c>
      <c r="C562" t="s">
        <v>579</v>
      </c>
      <c r="D562">
        <v>2669</v>
      </c>
      <c r="E562"/>
      <c r="F562" t="s">
        <v>3447</v>
      </c>
      <c r="I562" s="2"/>
      <c r="J562" s="3">
        <f>IFERROR(VLOOKUP(D562,'2023-24 School Level AAFTE'!$C:$J,8,FALSE),"new school")</f>
        <v>401</v>
      </c>
    </row>
    <row r="563" spans="1:10" x14ac:dyDescent="0.25">
      <c r="A563" t="s">
        <v>2989</v>
      </c>
      <c r="B563" t="s">
        <v>573</v>
      </c>
      <c r="C563" t="s">
        <v>592</v>
      </c>
      <c r="D563">
        <v>4316</v>
      </c>
      <c r="E563"/>
      <c r="I563" s="2"/>
      <c r="J563" s="3">
        <f>IFERROR(VLOOKUP(D563,'2023-24 School Level AAFTE'!$C:$J,8,FALSE),"new school")</f>
        <v>663.6</v>
      </c>
    </row>
    <row r="564" spans="1:10" x14ac:dyDescent="0.25">
      <c r="A564" t="s">
        <v>2989</v>
      </c>
      <c r="B564" t="s">
        <v>573</v>
      </c>
      <c r="C564" t="s">
        <v>587</v>
      </c>
      <c r="D564">
        <v>3686</v>
      </c>
      <c r="E564"/>
      <c r="I564" s="2"/>
      <c r="J564" s="3">
        <f>IFERROR(VLOOKUP(D564,'2023-24 School Level AAFTE'!$C:$J,8,FALSE),"new school")</f>
        <v>502.05</v>
      </c>
    </row>
    <row r="565" spans="1:10" x14ac:dyDescent="0.25">
      <c r="A565" t="s">
        <v>2989</v>
      </c>
      <c r="B565" t="s">
        <v>573</v>
      </c>
      <c r="C565" t="s">
        <v>577</v>
      </c>
      <c r="D565">
        <v>2364</v>
      </c>
      <c r="E565"/>
      <c r="F565" t="s">
        <v>3447</v>
      </c>
      <c r="I565" s="2"/>
      <c r="J565" s="3">
        <f>IFERROR(VLOOKUP(D565,'2023-24 School Level AAFTE'!$C:$J,8,FALSE),"new school")</f>
        <v>670.57</v>
      </c>
    </row>
    <row r="566" spans="1:10" x14ac:dyDescent="0.25">
      <c r="A566" t="s">
        <v>2989</v>
      </c>
      <c r="B566" t="s">
        <v>573</v>
      </c>
      <c r="C566" t="s">
        <v>574</v>
      </c>
      <c r="D566">
        <v>1663</v>
      </c>
      <c r="E566"/>
      <c r="I566" s="2"/>
      <c r="J566" s="3">
        <f>IFERROR(VLOOKUP(D566,'2023-24 School Level AAFTE'!$C:$J,8,FALSE),"new school")</f>
        <v>2</v>
      </c>
    </row>
    <row r="567" spans="1:10" x14ac:dyDescent="0.25">
      <c r="A567" t="s">
        <v>2989</v>
      </c>
      <c r="B567" t="s">
        <v>573</v>
      </c>
      <c r="C567" t="s">
        <v>597</v>
      </c>
      <c r="D567">
        <v>4530</v>
      </c>
      <c r="E567"/>
      <c r="I567" s="2"/>
      <c r="J567" s="3">
        <f>IFERROR(VLOOKUP(D567,'2023-24 School Level AAFTE'!$C:$J,8,FALSE),"new school")</f>
        <v>787.2</v>
      </c>
    </row>
    <row r="568" spans="1:10" x14ac:dyDescent="0.25">
      <c r="A568" t="s">
        <v>2989</v>
      </c>
      <c r="B568" t="s">
        <v>573</v>
      </c>
      <c r="C568" t="s">
        <v>598</v>
      </c>
      <c r="D568">
        <v>1907</v>
      </c>
      <c r="E568"/>
      <c r="I568" s="2"/>
      <c r="J568" s="3">
        <f>IFERROR(VLOOKUP(D568,'2023-24 School Level AAFTE'!$C:$J,8,FALSE),"new school")</f>
        <v>93.75</v>
      </c>
    </row>
    <row r="569" spans="1:10" x14ac:dyDescent="0.25">
      <c r="A569" t="s">
        <v>2989</v>
      </c>
      <c r="B569" t="s">
        <v>573</v>
      </c>
      <c r="C569" t="s">
        <v>590</v>
      </c>
      <c r="D569">
        <v>4137</v>
      </c>
      <c r="E569"/>
      <c r="F569" t="s">
        <v>3447</v>
      </c>
      <c r="I569" s="2"/>
      <c r="J569" s="3">
        <f>IFERROR(VLOOKUP(D569,'2023-24 School Level AAFTE'!$C:$J,8,FALSE),"new school")</f>
        <v>142.03</v>
      </c>
    </row>
    <row r="570" spans="1:10" x14ac:dyDescent="0.25">
      <c r="A570" t="s">
        <v>2989</v>
      </c>
      <c r="B570" t="s">
        <v>573</v>
      </c>
      <c r="C570" t="s">
        <v>591</v>
      </c>
      <c r="D570">
        <v>4298</v>
      </c>
      <c r="E570"/>
      <c r="I570" s="2"/>
      <c r="J570" s="3">
        <f>IFERROR(VLOOKUP(D570,'2023-24 School Level AAFTE'!$C:$J,8,FALSE),"new school")</f>
        <v>500.2</v>
      </c>
    </row>
    <row r="571" spans="1:10" x14ac:dyDescent="0.25">
      <c r="A571" t="s">
        <v>2989</v>
      </c>
      <c r="B571" t="s">
        <v>573</v>
      </c>
      <c r="C571" t="s">
        <v>578</v>
      </c>
      <c r="D571">
        <v>2545</v>
      </c>
      <c r="E571"/>
      <c r="F571" t="s">
        <v>3447</v>
      </c>
      <c r="I571" s="2"/>
      <c r="J571" s="3">
        <f>IFERROR(VLOOKUP(D571,'2023-24 School Level AAFTE'!$C:$J,8,FALSE),"new school")</f>
        <v>522.96</v>
      </c>
    </row>
    <row r="572" spans="1:10" x14ac:dyDescent="0.25">
      <c r="A572" t="s">
        <v>2989</v>
      </c>
      <c r="B572" t="s">
        <v>573</v>
      </c>
      <c r="C572" t="s">
        <v>205</v>
      </c>
      <c r="D572">
        <v>3903</v>
      </c>
      <c r="E572"/>
      <c r="I572" s="2"/>
      <c r="J572" s="3">
        <f>IFERROR(VLOOKUP(D572,'2023-24 School Level AAFTE'!$C:$J,8,FALSE),"new school")</f>
        <v>22.4</v>
      </c>
    </row>
    <row r="573" spans="1:10" x14ac:dyDescent="0.25">
      <c r="A573" t="s">
        <v>2989</v>
      </c>
      <c r="B573" t="s">
        <v>573</v>
      </c>
      <c r="C573" t="s">
        <v>2763</v>
      </c>
      <c r="D573">
        <v>5570</v>
      </c>
      <c r="E573"/>
      <c r="I573" s="2"/>
      <c r="J573" s="3">
        <f>IFERROR(VLOOKUP(D573,'2023-24 School Level AAFTE'!$C:$J,8,FALSE),"new school")</f>
        <v>728.92000000000007</v>
      </c>
    </row>
    <row r="574" spans="1:10" x14ac:dyDescent="0.25">
      <c r="A574" t="s">
        <v>2989</v>
      </c>
      <c r="B574" t="s">
        <v>573</v>
      </c>
      <c r="C574" t="s">
        <v>584</v>
      </c>
      <c r="D574">
        <v>3002</v>
      </c>
      <c r="E574"/>
      <c r="I574" s="2"/>
      <c r="J574" s="3">
        <f>IFERROR(VLOOKUP(D574,'2023-24 School Level AAFTE'!$C:$J,8,FALSE),"new school")</f>
        <v>465.65</v>
      </c>
    </row>
    <row r="575" spans="1:10" x14ac:dyDescent="0.25">
      <c r="A575" t="s">
        <v>2989</v>
      </c>
      <c r="B575" t="s">
        <v>573</v>
      </c>
      <c r="C575" t="s">
        <v>581</v>
      </c>
      <c r="D575">
        <v>2752</v>
      </c>
      <c r="E575"/>
      <c r="I575" s="2"/>
      <c r="J575" s="3">
        <f>IFERROR(VLOOKUP(D575,'2023-24 School Level AAFTE'!$C:$J,8,FALSE),"new school")</f>
        <v>429.53</v>
      </c>
    </row>
    <row r="576" spans="1:10" x14ac:dyDescent="0.25">
      <c r="A576" t="s">
        <v>2989</v>
      </c>
      <c r="B576" t="s">
        <v>573</v>
      </c>
      <c r="C576" t="s">
        <v>589</v>
      </c>
      <c r="D576">
        <v>4125</v>
      </c>
      <c r="E576"/>
      <c r="I576" s="2"/>
      <c r="J576" s="3">
        <f>IFERROR(VLOOKUP(D576,'2023-24 School Level AAFTE'!$C:$J,8,FALSE),"new school")</f>
        <v>582.48</v>
      </c>
    </row>
    <row r="577" spans="1:10" x14ac:dyDescent="0.25">
      <c r="A577" t="s">
        <v>2990</v>
      </c>
      <c r="B577" t="s">
        <v>602</v>
      </c>
      <c r="C577" t="s">
        <v>603</v>
      </c>
      <c r="D577">
        <v>1646</v>
      </c>
      <c r="E577"/>
      <c r="F577" t="s">
        <v>3447</v>
      </c>
      <c r="I577" s="2"/>
      <c r="J577" s="3">
        <f>IFERROR(VLOOKUP(D577,'2023-24 School Level AAFTE'!$C:$J,8,FALSE),"new school")</f>
        <v>88.83</v>
      </c>
    </row>
    <row r="578" spans="1:10" x14ac:dyDescent="0.25">
      <c r="A578" t="s">
        <v>2990</v>
      </c>
      <c r="B578" t="s">
        <v>602</v>
      </c>
      <c r="C578" t="s">
        <v>624</v>
      </c>
      <c r="D578">
        <v>4299</v>
      </c>
      <c r="E578"/>
      <c r="F578" t="s">
        <v>3447</v>
      </c>
      <c r="I578" s="2"/>
      <c r="J578" s="3">
        <f>IFERROR(VLOOKUP(D578,'2023-24 School Level AAFTE'!$C:$J,8,FALSE),"new school")</f>
        <v>349.1</v>
      </c>
    </row>
    <row r="579" spans="1:10" x14ac:dyDescent="0.25">
      <c r="A579" t="s">
        <v>2990</v>
      </c>
      <c r="B579" t="s">
        <v>602</v>
      </c>
      <c r="C579" t="s">
        <v>611</v>
      </c>
      <c r="D579">
        <v>3736</v>
      </c>
      <c r="E579"/>
      <c r="F579" t="s">
        <v>3447</v>
      </c>
      <c r="I579" s="2"/>
      <c r="J579" s="3">
        <f>IFERROR(VLOOKUP(D579,'2023-24 School Level AAFTE'!$C:$J,8,FALSE),"new school")</f>
        <v>451.4</v>
      </c>
    </row>
    <row r="580" spans="1:10" x14ac:dyDescent="0.25">
      <c r="A580" t="s">
        <v>2990</v>
      </c>
      <c r="B580" t="s">
        <v>602</v>
      </c>
      <c r="C580" t="s">
        <v>46</v>
      </c>
      <c r="D580">
        <v>3785</v>
      </c>
      <c r="E580"/>
      <c r="F580" t="s">
        <v>3447</v>
      </c>
      <c r="I580" s="2"/>
      <c r="J580" s="3">
        <f>IFERROR(VLOOKUP(D580,'2023-24 School Level AAFTE'!$C:$J,8,FALSE),"new school")</f>
        <v>821.86</v>
      </c>
    </row>
    <row r="581" spans="1:10" x14ac:dyDescent="0.25">
      <c r="A581" t="s">
        <v>2990</v>
      </c>
      <c r="B581" t="s">
        <v>602</v>
      </c>
      <c r="C581" t="s">
        <v>622</v>
      </c>
      <c r="D581">
        <v>4203</v>
      </c>
      <c r="E581"/>
      <c r="F581" t="s">
        <v>3447</v>
      </c>
      <c r="I581" s="2"/>
      <c r="J581" s="3">
        <f>IFERROR(VLOOKUP(D581,'2023-24 School Level AAFTE'!$C:$J,8,FALSE),"new school")</f>
        <v>769.64</v>
      </c>
    </row>
    <row r="582" spans="1:10" x14ac:dyDescent="0.25">
      <c r="A582" t="s">
        <v>2990</v>
      </c>
      <c r="B582" t="s">
        <v>602</v>
      </c>
      <c r="C582" t="s">
        <v>632</v>
      </c>
      <c r="D582">
        <v>4587</v>
      </c>
      <c r="E582"/>
      <c r="I582" s="2"/>
      <c r="J582" s="3">
        <f>IFERROR(VLOOKUP(D582,'2023-24 School Level AAFTE'!$C:$J,8,FALSE),"new school")</f>
        <v>348.57</v>
      </c>
    </row>
    <row r="583" spans="1:10" x14ac:dyDescent="0.25">
      <c r="A583" t="s">
        <v>2990</v>
      </c>
      <c r="B583" t="s">
        <v>602</v>
      </c>
      <c r="C583" t="s">
        <v>609</v>
      </c>
      <c r="D583">
        <v>3320</v>
      </c>
      <c r="E583"/>
      <c r="F583" t="s">
        <v>3447</v>
      </c>
      <c r="I583" s="2"/>
      <c r="J583" s="3">
        <f>IFERROR(VLOOKUP(D583,'2023-24 School Level AAFTE'!$C:$J,8,FALSE),"new school")</f>
        <v>876.01</v>
      </c>
    </row>
    <row r="584" spans="1:10" x14ac:dyDescent="0.25">
      <c r="A584" t="s">
        <v>2990</v>
      </c>
      <c r="B584" t="s">
        <v>602</v>
      </c>
      <c r="C584" t="s">
        <v>612</v>
      </c>
      <c r="D584">
        <v>3822</v>
      </c>
      <c r="E584"/>
      <c r="F584" t="s">
        <v>3447</v>
      </c>
      <c r="I584" s="2"/>
      <c r="J584" s="3">
        <f>IFERROR(VLOOKUP(D584,'2023-24 School Level AAFTE'!$C:$J,8,FALSE),"new school")</f>
        <v>414.72999999999996</v>
      </c>
    </row>
    <row r="585" spans="1:10" x14ac:dyDescent="0.25">
      <c r="A585" t="s">
        <v>2990</v>
      </c>
      <c r="B585" t="s">
        <v>602</v>
      </c>
      <c r="C585" t="s">
        <v>607</v>
      </c>
      <c r="D585">
        <v>3148</v>
      </c>
      <c r="E585"/>
      <c r="F585" t="s">
        <v>3447</v>
      </c>
      <c r="I585" s="2"/>
      <c r="J585" s="3">
        <f>IFERROR(VLOOKUP(D585,'2023-24 School Level AAFTE'!$C:$J,8,FALSE),"new school")</f>
        <v>386.49</v>
      </c>
    </row>
    <row r="586" spans="1:10" x14ac:dyDescent="0.25">
      <c r="A586" t="s">
        <v>2990</v>
      </c>
      <c r="B586" t="s">
        <v>602</v>
      </c>
      <c r="C586" t="s">
        <v>2868</v>
      </c>
      <c r="D586">
        <v>5612</v>
      </c>
      <c r="E586"/>
      <c r="I586" s="2"/>
      <c r="J586" s="3">
        <f>IFERROR(VLOOKUP(D586,'2023-24 School Level AAFTE'!$C:$J,8,FALSE),"new school")</f>
        <v>457.3</v>
      </c>
    </row>
    <row r="587" spans="1:10" x14ac:dyDescent="0.25">
      <c r="A587" t="s">
        <v>2990</v>
      </c>
      <c r="B587" t="s">
        <v>602</v>
      </c>
      <c r="C587" t="s">
        <v>634</v>
      </c>
      <c r="D587">
        <v>5136</v>
      </c>
      <c r="E587"/>
      <c r="F587" t="s">
        <v>3447</v>
      </c>
      <c r="I587" s="2"/>
      <c r="J587" s="3">
        <f>IFERROR(VLOOKUP(D587,'2023-24 School Level AAFTE'!$C:$J,8,FALSE),"new school")</f>
        <v>459.5</v>
      </c>
    </row>
    <row r="588" spans="1:10" x14ac:dyDescent="0.25">
      <c r="A588" t="s">
        <v>2990</v>
      </c>
      <c r="B588" t="s">
        <v>602</v>
      </c>
      <c r="C588" t="s">
        <v>604</v>
      </c>
      <c r="D588">
        <v>2724</v>
      </c>
      <c r="E588"/>
      <c r="F588" t="s">
        <v>3447</v>
      </c>
      <c r="I588" s="2"/>
      <c r="J588" s="3">
        <f>IFERROR(VLOOKUP(D588,'2023-24 School Level AAFTE'!$C:$J,8,FALSE),"new school")</f>
        <v>1458.4</v>
      </c>
    </row>
    <row r="589" spans="1:10" x14ac:dyDescent="0.25">
      <c r="A589" t="s">
        <v>2990</v>
      </c>
      <c r="B589" t="s">
        <v>602</v>
      </c>
      <c r="C589" t="s">
        <v>615</v>
      </c>
      <c r="D589">
        <v>3971</v>
      </c>
      <c r="E589"/>
      <c r="F589" t="s">
        <v>3447</v>
      </c>
      <c r="I589" s="2"/>
      <c r="J589" s="3">
        <f>IFERROR(VLOOKUP(D589,'2023-24 School Level AAFTE'!$C:$J,8,FALSE),"new school")</f>
        <v>355.93</v>
      </c>
    </row>
    <row r="590" spans="1:10" x14ac:dyDescent="0.25">
      <c r="A590" t="s">
        <v>2990</v>
      </c>
      <c r="B590" t="s">
        <v>602</v>
      </c>
      <c r="C590" t="s">
        <v>626</v>
      </c>
      <c r="D590">
        <v>4499</v>
      </c>
      <c r="E590"/>
      <c r="I590" s="2"/>
      <c r="J590" s="3">
        <f>IFERROR(VLOOKUP(D590,'2023-24 School Level AAFTE'!$C:$J,8,FALSE),"new school")</f>
        <v>424</v>
      </c>
    </row>
    <row r="591" spans="1:10" x14ac:dyDescent="0.25">
      <c r="A591" t="s">
        <v>2990</v>
      </c>
      <c r="B591" t="s">
        <v>602</v>
      </c>
      <c r="C591" t="s">
        <v>171</v>
      </c>
      <c r="D591">
        <v>4498</v>
      </c>
      <c r="E591"/>
      <c r="F591" t="s">
        <v>3447</v>
      </c>
      <c r="I591" s="2"/>
      <c r="J591" s="3">
        <f>IFERROR(VLOOKUP(D591,'2023-24 School Level AAFTE'!$C:$J,8,FALSE),"new school")</f>
        <v>776.62</v>
      </c>
    </row>
    <row r="592" spans="1:10" x14ac:dyDescent="0.25">
      <c r="A592" t="s">
        <v>2990</v>
      </c>
      <c r="B592" t="s">
        <v>602</v>
      </c>
      <c r="C592" t="s">
        <v>625</v>
      </c>
      <c r="D592">
        <v>4380</v>
      </c>
      <c r="E592"/>
      <c r="I592" s="2"/>
      <c r="J592" s="3">
        <f>IFERROR(VLOOKUP(D592,'2023-24 School Level AAFTE'!$C:$J,8,FALSE),"new school")</f>
        <v>490.36</v>
      </c>
    </row>
    <row r="593" spans="1:10" x14ac:dyDescent="0.25">
      <c r="A593" t="s">
        <v>2990</v>
      </c>
      <c r="B593" t="s">
        <v>602</v>
      </c>
      <c r="C593" t="s">
        <v>621</v>
      </c>
      <c r="D593">
        <v>4163</v>
      </c>
      <c r="E593"/>
      <c r="F593" t="s">
        <v>3447</v>
      </c>
      <c r="I593" s="2"/>
      <c r="J593" s="3">
        <f>IFERROR(VLOOKUP(D593,'2023-24 School Level AAFTE'!$C:$J,8,FALSE),"new school")</f>
        <v>310.3</v>
      </c>
    </row>
    <row r="594" spans="1:10" x14ac:dyDescent="0.25">
      <c r="A594" t="s">
        <v>2990</v>
      </c>
      <c r="B594" t="s">
        <v>602</v>
      </c>
      <c r="C594" t="s">
        <v>2869</v>
      </c>
      <c r="D594">
        <v>5310</v>
      </c>
      <c r="E594"/>
      <c r="I594" s="2"/>
      <c r="J594" s="3">
        <f>IFERROR(VLOOKUP(D594,'2023-24 School Level AAFTE'!$C:$J,8,FALSE),"new school")</f>
        <v>456.58</v>
      </c>
    </row>
    <row r="595" spans="1:10" x14ac:dyDescent="0.25">
      <c r="A595" t="s">
        <v>2990</v>
      </c>
      <c r="B595" t="s">
        <v>602</v>
      </c>
      <c r="C595" t="s">
        <v>627</v>
      </c>
      <c r="D595">
        <v>4523</v>
      </c>
      <c r="E595"/>
      <c r="F595" t="s">
        <v>3447</v>
      </c>
      <c r="I595" s="2"/>
      <c r="J595" s="3">
        <f>IFERROR(VLOOKUP(D595,'2023-24 School Level AAFTE'!$C:$J,8,FALSE),"new school")</f>
        <v>1508.49</v>
      </c>
    </row>
    <row r="596" spans="1:10" x14ac:dyDescent="0.25">
      <c r="A596" t="s">
        <v>2990</v>
      </c>
      <c r="B596" t="s">
        <v>602</v>
      </c>
      <c r="C596" t="s">
        <v>630</v>
      </c>
      <c r="D596">
        <v>1926</v>
      </c>
      <c r="E596"/>
      <c r="F596" t="s">
        <v>3447</v>
      </c>
      <c r="I596" s="2"/>
      <c r="J596" s="3">
        <f>IFERROR(VLOOKUP(D596,'2023-24 School Level AAFTE'!$C:$J,8,FALSE),"new school")</f>
        <v>195.54</v>
      </c>
    </row>
    <row r="597" spans="1:10" x14ac:dyDescent="0.25">
      <c r="A597" t="s">
        <v>2990</v>
      </c>
      <c r="B597" t="s">
        <v>602</v>
      </c>
      <c r="C597" t="s">
        <v>628</v>
      </c>
      <c r="D597">
        <v>4560</v>
      </c>
      <c r="E597"/>
      <c r="I597" s="2"/>
      <c r="J597" s="3">
        <f>IFERROR(VLOOKUP(D597,'2023-24 School Level AAFTE'!$C:$J,8,FALSE),"new school")</f>
        <v>396.58</v>
      </c>
    </row>
    <row r="598" spans="1:10" x14ac:dyDescent="0.25">
      <c r="A598" t="s">
        <v>2990</v>
      </c>
      <c r="B598" t="s">
        <v>602</v>
      </c>
      <c r="C598" t="s">
        <v>616</v>
      </c>
      <c r="D598">
        <v>3994</v>
      </c>
      <c r="E598"/>
      <c r="F598" t="s">
        <v>3447</v>
      </c>
      <c r="I598" s="2"/>
      <c r="J598" s="3">
        <f>IFERROR(VLOOKUP(D598,'2023-24 School Level AAFTE'!$C:$J,8,FALSE),"new school")</f>
        <v>441</v>
      </c>
    </row>
    <row r="599" spans="1:10" x14ac:dyDescent="0.25">
      <c r="A599" t="s">
        <v>2990</v>
      </c>
      <c r="B599" t="s">
        <v>602</v>
      </c>
      <c r="C599" t="s">
        <v>618</v>
      </c>
      <c r="D599">
        <v>4042</v>
      </c>
      <c r="E599"/>
      <c r="F599" t="s">
        <v>3447</v>
      </c>
      <c r="I599" s="2"/>
      <c r="J599" s="3">
        <f>IFERROR(VLOOKUP(D599,'2023-24 School Level AAFTE'!$C:$J,8,FALSE),"new school")</f>
        <v>381.21000000000004</v>
      </c>
    </row>
    <row r="600" spans="1:10" x14ac:dyDescent="0.25">
      <c r="A600" t="s">
        <v>2990</v>
      </c>
      <c r="B600" t="s">
        <v>602</v>
      </c>
      <c r="C600" t="s">
        <v>610</v>
      </c>
      <c r="D600">
        <v>3618</v>
      </c>
      <c r="E600"/>
      <c r="F600" t="s">
        <v>3447</v>
      </c>
      <c r="I600" s="2"/>
      <c r="J600" s="3">
        <f>IFERROR(VLOOKUP(D600,'2023-24 School Level AAFTE'!$C:$J,8,FALSE),"new school")</f>
        <v>522.79999999999995</v>
      </c>
    </row>
    <row r="601" spans="1:10" x14ac:dyDescent="0.25">
      <c r="A601" t="s">
        <v>2990</v>
      </c>
      <c r="B601" t="s">
        <v>602</v>
      </c>
      <c r="C601" t="s">
        <v>605</v>
      </c>
      <c r="D601">
        <v>2829</v>
      </c>
      <c r="E601"/>
      <c r="F601" t="s">
        <v>3447</v>
      </c>
      <c r="I601" s="2"/>
      <c r="J601" s="3">
        <f>IFERROR(VLOOKUP(D601,'2023-24 School Level AAFTE'!$C:$J,8,FALSE),"new school")</f>
        <v>393.71</v>
      </c>
    </row>
    <row r="602" spans="1:10" x14ac:dyDescent="0.25">
      <c r="A602" t="s">
        <v>2990</v>
      </c>
      <c r="B602" t="s">
        <v>602</v>
      </c>
      <c r="C602" t="s">
        <v>620</v>
      </c>
      <c r="D602">
        <v>4162</v>
      </c>
      <c r="E602"/>
      <c r="I602" s="2"/>
      <c r="J602" s="3">
        <f>IFERROR(VLOOKUP(D602,'2023-24 School Level AAFTE'!$C:$J,8,FALSE),"new school")</f>
        <v>1557.75</v>
      </c>
    </row>
    <row r="603" spans="1:10" x14ac:dyDescent="0.25">
      <c r="A603" t="s">
        <v>2990</v>
      </c>
      <c r="B603" t="s">
        <v>602</v>
      </c>
      <c r="C603" t="s">
        <v>635</v>
      </c>
      <c r="D603">
        <v>5435</v>
      </c>
      <c r="E603"/>
      <c r="F603" t="s">
        <v>3447</v>
      </c>
      <c r="I603" s="2"/>
      <c r="J603" s="3">
        <f>IFERROR(VLOOKUP(D603,'2023-24 School Level AAFTE'!$C:$J,8,FALSE),"new school")</f>
        <v>150.1</v>
      </c>
    </row>
    <row r="604" spans="1:10" x14ac:dyDescent="0.25">
      <c r="A604" t="s">
        <v>2990</v>
      </c>
      <c r="B604" t="s">
        <v>602</v>
      </c>
      <c r="C604" t="s">
        <v>606</v>
      </c>
      <c r="D604">
        <v>2912</v>
      </c>
      <c r="E604"/>
      <c r="F604" t="s">
        <v>3447</v>
      </c>
      <c r="I604" s="2"/>
      <c r="J604" s="3">
        <f>IFERROR(VLOOKUP(D604,'2023-24 School Level AAFTE'!$C:$J,8,FALSE),"new school")</f>
        <v>403.58</v>
      </c>
    </row>
    <row r="605" spans="1:10" x14ac:dyDescent="0.25">
      <c r="A605" t="s">
        <v>2990</v>
      </c>
      <c r="B605" t="s">
        <v>602</v>
      </c>
      <c r="C605" t="s">
        <v>623</v>
      </c>
      <c r="D605">
        <v>4209</v>
      </c>
      <c r="E605"/>
      <c r="I605" s="2"/>
      <c r="J605" s="3">
        <f>IFERROR(VLOOKUP(D605,'2023-24 School Level AAFTE'!$C:$J,8,FALSE),"new school")</f>
        <v>839.14</v>
      </c>
    </row>
    <row r="606" spans="1:10" x14ac:dyDescent="0.25">
      <c r="A606" t="s">
        <v>2990</v>
      </c>
      <c r="B606" t="s">
        <v>602</v>
      </c>
      <c r="C606" t="s">
        <v>52</v>
      </c>
      <c r="D606">
        <v>4445</v>
      </c>
      <c r="E606"/>
      <c r="I606" s="2"/>
      <c r="J606" s="3">
        <f>IFERROR(VLOOKUP(D606,'2023-24 School Level AAFTE'!$C:$J,8,FALSE),"new school")</f>
        <v>551.16</v>
      </c>
    </row>
    <row r="607" spans="1:10" x14ac:dyDescent="0.25">
      <c r="A607" t="s">
        <v>2990</v>
      </c>
      <c r="B607" t="s">
        <v>602</v>
      </c>
      <c r="C607" t="s">
        <v>617</v>
      </c>
      <c r="D607">
        <v>3995</v>
      </c>
      <c r="E607"/>
      <c r="I607" s="2"/>
      <c r="J607" s="3">
        <f>IFERROR(VLOOKUP(D607,'2023-24 School Level AAFTE'!$C:$J,8,FALSE),"new school")</f>
        <v>308.55</v>
      </c>
    </row>
    <row r="608" spans="1:10" x14ac:dyDescent="0.25">
      <c r="A608" t="s">
        <v>2990</v>
      </c>
      <c r="B608" t="s">
        <v>602</v>
      </c>
      <c r="C608" t="s">
        <v>629</v>
      </c>
      <c r="D608">
        <v>4561</v>
      </c>
      <c r="E608"/>
      <c r="I608" s="2"/>
      <c r="J608" s="3">
        <f>IFERROR(VLOOKUP(D608,'2023-24 School Level AAFTE'!$C:$J,8,FALSE),"new school")</f>
        <v>799.39</v>
      </c>
    </row>
    <row r="609" spans="1:10" x14ac:dyDescent="0.25">
      <c r="A609" t="s">
        <v>2990</v>
      </c>
      <c r="B609" t="s">
        <v>602</v>
      </c>
      <c r="C609" t="s">
        <v>608</v>
      </c>
      <c r="D609">
        <v>3149</v>
      </c>
      <c r="E609"/>
      <c r="F609" t="s">
        <v>3447</v>
      </c>
      <c r="I609" s="2"/>
      <c r="J609" s="3">
        <f>IFERROR(VLOOKUP(D609,'2023-24 School Level AAFTE'!$C:$J,8,FALSE),"new school")</f>
        <v>475.84000000000003</v>
      </c>
    </row>
    <row r="610" spans="1:10" x14ac:dyDescent="0.25">
      <c r="A610" t="s">
        <v>2990</v>
      </c>
      <c r="B610" t="s">
        <v>602</v>
      </c>
      <c r="C610" t="s">
        <v>613</v>
      </c>
      <c r="D610">
        <v>3823</v>
      </c>
      <c r="E610"/>
      <c r="F610" t="s">
        <v>3447</v>
      </c>
      <c r="I610" s="2"/>
      <c r="J610" s="3">
        <f>IFERROR(VLOOKUP(D610,'2023-24 School Level AAFTE'!$C:$J,8,FALSE),"new school")</f>
        <v>378.02</v>
      </c>
    </row>
    <row r="611" spans="1:10" x14ac:dyDescent="0.25">
      <c r="A611" t="s">
        <v>2990</v>
      </c>
      <c r="B611" t="s">
        <v>602</v>
      </c>
      <c r="C611" t="s">
        <v>614</v>
      </c>
      <c r="D611">
        <v>3970</v>
      </c>
      <c r="E611"/>
      <c r="F611" t="s">
        <v>3447</v>
      </c>
      <c r="I611" s="2"/>
      <c r="J611" s="3">
        <f>IFERROR(VLOOKUP(D611,'2023-24 School Level AAFTE'!$C:$J,8,FALSE),"new school")</f>
        <v>441.93</v>
      </c>
    </row>
    <row r="612" spans="1:10" x14ac:dyDescent="0.25">
      <c r="A612" t="s">
        <v>2990</v>
      </c>
      <c r="B612" t="s">
        <v>602</v>
      </c>
      <c r="C612" t="s">
        <v>633</v>
      </c>
      <c r="D612">
        <v>5111</v>
      </c>
      <c r="E612"/>
      <c r="I612" s="2"/>
      <c r="J612" s="3">
        <f>IFERROR(VLOOKUP(D612,'2023-24 School Level AAFTE'!$C:$J,8,FALSE),"new school")</f>
        <v>1928.5700000000002</v>
      </c>
    </row>
    <row r="613" spans="1:10" x14ac:dyDescent="0.25">
      <c r="A613" t="s">
        <v>2990</v>
      </c>
      <c r="B613" t="s">
        <v>602</v>
      </c>
      <c r="C613" t="s">
        <v>619</v>
      </c>
      <c r="D613">
        <v>4051</v>
      </c>
      <c r="E613"/>
      <c r="F613" t="s">
        <v>3447</v>
      </c>
      <c r="I613" s="2"/>
      <c r="J613" s="3">
        <f>IFERROR(VLOOKUP(D613,'2023-24 School Level AAFTE'!$C:$J,8,FALSE),"new school")</f>
        <v>742.66</v>
      </c>
    </row>
    <row r="614" spans="1:10" x14ac:dyDescent="0.25">
      <c r="A614" t="s">
        <v>2990</v>
      </c>
      <c r="B614" t="s">
        <v>602</v>
      </c>
      <c r="C614" t="s">
        <v>631</v>
      </c>
      <c r="D614">
        <v>4579</v>
      </c>
      <c r="E614"/>
      <c r="I614" s="2"/>
      <c r="J614" s="3">
        <f>IFERROR(VLOOKUP(D614,'2023-24 School Level AAFTE'!$C:$J,8,FALSE),"new school")</f>
        <v>358.74</v>
      </c>
    </row>
    <row r="615" spans="1:10" x14ac:dyDescent="0.25">
      <c r="A615" t="s">
        <v>2991</v>
      </c>
      <c r="B615" t="s">
        <v>637</v>
      </c>
      <c r="C615" t="s">
        <v>638</v>
      </c>
      <c r="D615">
        <v>3197</v>
      </c>
      <c r="E615"/>
      <c r="F615" t="s">
        <v>3447</v>
      </c>
      <c r="I615" s="2"/>
      <c r="J615" s="3">
        <f>IFERROR(VLOOKUP(D615,'2023-24 School Level AAFTE'!$C:$J,8,FALSE),"new school")</f>
        <v>34.799999999999997</v>
      </c>
    </row>
    <row r="616" spans="1:10" x14ac:dyDescent="0.25">
      <c r="A616" t="s">
        <v>2992</v>
      </c>
      <c r="B616" t="s">
        <v>640</v>
      </c>
      <c r="C616" t="s">
        <v>652</v>
      </c>
      <c r="D616">
        <v>3519</v>
      </c>
      <c r="E616"/>
      <c r="F616" t="s">
        <v>3447</v>
      </c>
      <c r="I616" s="2"/>
      <c r="J616" s="3">
        <f>IFERROR(VLOOKUP(D616,'2023-24 School Level AAFTE'!$C:$J,8,FALSE),"new school")</f>
        <v>281.70999999999998</v>
      </c>
    </row>
    <row r="617" spans="1:10" x14ac:dyDescent="0.25">
      <c r="A617" t="s">
        <v>2992</v>
      </c>
      <c r="B617" t="s">
        <v>640</v>
      </c>
      <c r="C617" t="s">
        <v>663</v>
      </c>
      <c r="D617">
        <v>3700</v>
      </c>
      <c r="E617"/>
      <c r="F617" t="s">
        <v>3447</v>
      </c>
      <c r="I617" s="2"/>
      <c r="J617" s="3">
        <f>IFERROR(VLOOKUP(D617,'2023-24 School Level AAFTE'!$C:$J,8,FALSE),"new school")</f>
        <v>311.48</v>
      </c>
    </row>
    <row r="618" spans="1:10" x14ac:dyDescent="0.25">
      <c r="A618" t="s">
        <v>2992</v>
      </c>
      <c r="B618" t="s">
        <v>640</v>
      </c>
      <c r="C618" t="s">
        <v>653</v>
      </c>
      <c r="D618">
        <v>3547</v>
      </c>
      <c r="E618"/>
      <c r="F618" t="s">
        <v>3447</v>
      </c>
      <c r="I618" s="2"/>
      <c r="J618" s="3">
        <f>IFERROR(VLOOKUP(D618,'2023-24 School Level AAFTE'!$C:$J,8,FALSE),"new school")</f>
        <v>257.2</v>
      </c>
    </row>
    <row r="619" spans="1:10" x14ac:dyDescent="0.25">
      <c r="A619" t="s">
        <v>2992</v>
      </c>
      <c r="B619" t="s">
        <v>640</v>
      </c>
      <c r="C619" t="s">
        <v>679</v>
      </c>
      <c r="D619">
        <v>5163</v>
      </c>
      <c r="E619"/>
      <c r="F619" t="s">
        <v>3447</v>
      </c>
      <c r="I619" s="2"/>
      <c r="J619" s="3">
        <f>IFERROR(VLOOKUP(D619,'2023-24 School Level AAFTE'!$C:$J,8,FALSE),"new school")</f>
        <v>81.600000000000009</v>
      </c>
    </row>
    <row r="620" spans="1:10" x14ac:dyDescent="0.25">
      <c r="A620" t="s">
        <v>2992</v>
      </c>
      <c r="B620" t="s">
        <v>640</v>
      </c>
      <c r="C620" t="s">
        <v>666</v>
      </c>
      <c r="D620">
        <v>3766</v>
      </c>
      <c r="E620"/>
      <c r="F620" t="s">
        <v>3447</v>
      </c>
      <c r="I620" s="2"/>
      <c r="J620" s="3">
        <f>IFERROR(VLOOKUP(D620,'2023-24 School Level AAFTE'!$C:$J,8,FALSE),"new school")</f>
        <v>1336.06</v>
      </c>
    </row>
    <row r="621" spans="1:10" x14ac:dyDescent="0.25">
      <c r="A621" t="s">
        <v>2992</v>
      </c>
      <c r="B621" t="s">
        <v>640</v>
      </c>
      <c r="C621" t="s">
        <v>675</v>
      </c>
      <c r="D621">
        <v>1950</v>
      </c>
      <c r="E621"/>
      <c r="F621" t="s">
        <v>3447</v>
      </c>
      <c r="I621" s="2"/>
      <c r="J621" s="3">
        <f>IFERROR(VLOOKUP(D621,'2023-24 School Level AAFTE'!$C:$J,8,FALSE),"new school")</f>
        <v>55.41</v>
      </c>
    </row>
    <row r="622" spans="1:10" x14ac:dyDescent="0.25">
      <c r="A622" t="s">
        <v>2992</v>
      </c>
      <c r="B622" t="s">
        <v>640</v>
      </c>
      <c r="C622" t="s">
        <v>672</v>
      </c>
      <c r="D622">
        <v>4470</v>
      </c>
      <c r="E622"/>
      <c r="F622" t="s">
        <v>3447</v>
      </c>
      <c r="J622" s="3">
        <f>IFERROR(VLOOKUP(D622,'2023-24 School Level AAFTE'!$C:$J,8,FALSE),"new school")</f>
        <v>385.4</v>
      </c>
    </row>
    <row r="623" spans="1:10" x14ac:dyDescent="0.25">
      <c r="A623" t="s">
        <v>2992</v>
      </c>
      <c r="B623" t="s">
        <v>640</v>
      </c>
      <c r="C623" t="s">
        <v>643</v>
      </c>
      <c r="D623">
        <v>2417</v>
      </c>
      <c r="E623"/>
      <c r="F623" t="s">
        <v>3447</v>
      </c>
      <c r="J623" s="3">
        <f>IFERROR(VLOOKUP(D623,'2023-24 School Level AAFTE'!$C:$J,8,FALSE),"new school")</f>
        <v>1604.92</v>
      </c>
    </row>
    <row r="624" spans="1:10" x14ac:dyDescent="0.25">
      <c r="A624" t="s">
        <v>2992</v>
      </c>
      <c r="B624" t="s">
        <v>640</v>
      </c>
      <c r="C624" t="s">
        <v>642</v>
      </c>
      <c r="D624">
        <v>1789</v>
      </c>
      <c r="E624"/>
      <c r="J624" s="3">
        <f>IFERROR(VLOOKUP(D624,'2023-24 School Level AAFTE'!$C:$J,8,FALSE),"new school")</f>
        <v>301.41000000000003</v>
      </c>
    </row>
    <row r="625" spans="1:10" x14ac:dyDescent="0.25">
      <c r="A625" t="s">
        <v>2992</v>
      </c>
      <c r="B625" t="s">
        <v>640</v>
      </c>
      <c r="C625" t="s">
        <v>678</v>
      </c>
      <c r="D625">
        <v>5107</v>
      </c>
      <c r="E625"/>
      <c r="J625" s="3">
        <f>IFERROR(VLOOKUP(D625,'2023-24 School Level AAFTE'!$C:$J,8,FALSE),"new school")</f>
        <v>11.19</v>
      </c>
    </row>
    <row r="626" spans="1:10" x14ac:dyDescent="0.25">
      <c r="A626" t="s">
        <v>2992</v>
      </c>
      <c r="B626" t="s">
        <v>640</v>
      </c>
      <c r="C626" t="s">
        <v>680</v>
      </c>
      <c r="D626">
        <v>5255</v>
      </c>
      <c r="E626"/>
      <c r="I626" s="2"/>
      <c r="J626" s="3">
        <f>IFERROR(VLOOKUP(D626,'2023-24 School Level AAFTE'!$C:$J,8,FALSE),"new school")</f>
        <v>8.6999999999999993</v>
      </c>
    </row>
    <row r="627" spans="1:10" x14ac:dyDescent="0.25">
      <c r="A627" t="s">
        <v>2992</v>
      </c>
      <c r="B627" t="s">
        <v>640</v>
      </c>
      <c r="C627" t="s">
        <v>671</v>
      </c>
      <c r="D627">
        <v>4426</v>
      </c>
      <c r="E627"/>
      <c r="F627" t="s">
        <v>3447</v>
      </c>
      <c r="I627" s="2"/>
      <c r="J627" s="3">
        <f>IFERROR(VLOOKUP(D627,'2023-24 School Level AAFTE'!$C:$J,8,FALSE),"new school")</f>
        <v>317.7</v>
      </c>
    </row>
    <row r="628" spans="1:10" x14ac:dyDescent="0.25">
      <c r="A628" t="s">
        <v>2992</v>
      </c>
      <c r="B628" t="s">
        <v>640</v>
      </c>
      <c r="C628" t="s">
        <v>667</v>
      </c>
      <c r="D628">
        <v>3898</v>
      </c>
      <c r="E628"/>
      <c r="F628" t="s">
        <v>3447</v>
      </c>
      <c r="I628" s="2"/>
      <c r="J628" s="3">
        <f>IFERROR(VLOOKUP(D628,'2023-24 School Level AAFTE'!$C:$J,8,FALSE),"new school")</f>
        <v>623.35</v>
      </c>
    </row>
    <row r="629" spans="1:10" x14ac:dyDescent="0.25">
      <c r="A629" t="s">
        <v>2992</v>
      </c>
      <c r="B629" t="s">
        <v>640</v>
      </c>
      <c r="C629" t="s">
        <v>641</v>
      </c>
      <c r="D629">
        <v>1759</v>
      </c>
      <c r="E629"/>
      <c r="F629" t="s">
        <v>3447</v>
      </c>
      <c r="I629" s="2"/>
      <c r="J629" s="3">
        <f>IFERROR(VLOOKUP(D629,'2023-24 School Level AAFTE'!$C:$J,8,FALSE),"new school")</f>
        <v>413.04</v>
      </c>
    </row>
    <row r="630" spans="1:10" x14ac:dyDescent="0.25">
      <c r="A630" t="s">
        <v>2992</v>
      </c>
      <c r="B630" t="s">
        <v>640</v>
      </c>
      <c r="C630" t="s">
        <v>664</v>
      </c>
      <c r="D630">
        <v>3701</v>
      </c>
      <c r="E630"/>
      <c r="F630" t="s">
        <v>3447</v>
      </c>
      <c r="I630" s="2"/>
      <c r="J630" s="3">
        <f>IFERROR(VLOOKUP(D630,'2023-24 School Level AAFTE'!$C:$J,8,FALSE),"new school")</f>
        <v>651.98</v>
      </c>
    </row>
    <row r="631" spans="1:10" x14ac:dyDescent="0.25">
      <c r="A631" t="s">
        <v>2992</v>
      </c>
      <c r="B631" t="s">
        <v>640</v>
      </c>
      <c r="C631" t="s">
        <v>665</v>
      </c>
      <c r="D631">
        <v>3738</v>
      </c>
      <c r="E631"/>
      <c r="F631" t="s">
        <v>3447</v>
      </c>
      <c r="I631" s="2"/>
      <c r="J631" s="3">
        <f>IFERROR(VLOOKUP(D631,'2023-24 School Level AAFTE'!$C:$J,8,FALSE),"new school")</f>
        <v>497.79999999999995</v>
      </c>
    </row>
    <row r="632" spans="1:10" x14ac:dyDescent="0.25">
      <c r="A632" t="s">
        <v>2992</v>
      </c>
      <c r="B632" t="s">
        <v>640</v>
      </c>
      <c r="C632" t="s">
        <v>655</v>
      </c>
      <c r="D632">
        <v>3568</v>
      </c>
      <c r="E632"/>
      <c r="F632" t="s">
        <v>3447</v>
      </c>
      <c r="I632" s="2"/>
      <c r="J632" s="3">
        <f>IFERROR(VLOOKUP(D632,'2023-24 School Level AAFTE'!$C:$J,8,FALSE),"new school")</f>
        <v>365.1</v>
      </c>
    </row>
    <row r="633" spans="1:10" x14ac:dyDescent="0.25">
      <c r="A633" t="s">
        <v>2992</v>
      </c>
      <c r="B633" t="s">
        <v>640</v>
      </c>
      <c r="C633" t="s">
        <v>644</v>
      </c>
      <c r="D633">
        <v>2841</v>
      </c>
      <c r="E633"/>
      <c r="F633" t="s">
        <v>3447</v>
      </c>
      <c r="I633" s="2"/>
      <c r="J633" s="3">
        <f>IFERROR(VLOOKUP(D633,'2023-24 School Level AAFTE'!$C:$J,8,FALSE),"new school")</f>
        <v>419.29</v>
      </c>
    </row>
    <row r="634" spans="1:10" x14ac:dyDescent="0.25">
      <c r="A634" t="s">
        <v>2992</v>
      </c>
      <c r="B634" t="s">
        <v>640</v>
      </c>
      <c r="C634" t="s">
        <v>649</v>
      </c>
      <c r="D634">
        <v>3381</v>
      </c>
      <c r="E634"/>
      <c r="F634" t="s">
        <v>3447</v>
      </c>
      <c r="I634" s="2"/>
      <c r="J634" s="3">
        <f>IFERROR(VLOOKUP(D634,'2023-24 School Level AAFTE'!$C:$J,8,FALSE),"new school")</f>
        <v>621.26</v>
      </c>
    </row>
    <row r="635" spans="1:10" x14ac:dyDescent="0.25">
      <c r="A635" t="s">
        <v>2992</v>
      </c>
      <c r="B635" t="s">
        <v>640</v>
      </c>
      <c r="C635" t="s">
        <v>661</v>
      </c>
      <c r="D635">
        <v>3627</v>
      </c>
      <c r="E635"/>
      <c r="F635" t="s">
        <v>3447</v>
      </c>
      <c r="I635" s="2"/>
      <c r="J635" s="3">
        <f>IFERROR(VLOOKUP(D635,'2023-24 School Level AAFTE'!$C:$J,8,FALSE),"new school")</f>
        <v>536.5</v>
      </c>
    </row>
    <row r="636" spans="1:10" x14ac:dyDescent="0.25">
      <c r="A636" s="108" t="s">
        <v>2992</v>
      </c>
      <c r="B636" s="108" t="s">
        <v>640</v>
      </c>
      <c r="C636" s="108" t="s">
        <v>673</v>
      </c>
      <c r="D636" s="173">
        <v>4480</v>
      </c>
      <c r="E636" s="108"/>
      <c r="F636" t="s">
        <v>3447</v>
      </c>
      <c r="H636" s="108"/>
      <c r="I636" s="156"/>
      <c r="J636" s="3">
        <f>IFERROR(VLOOKUP(D636,'2023-24 School Level AAFTE'!$C:$J,8,FALSE),"new school")</f>
        <v>387.45</v>
      </c>
    </row>
    <row r="637" spans="1:10" x14ac:dyDescent="0.25">
      <c r="A637" t="s">
        <v>2992</v>
      </c>
      <c r="B637" t="s">
        <v>640</v>
      </c>
      <c r="C637" t="s">
        <v>645</v>
      </c>
      <c r="D637">
        <v>3159</v>
      </c>
      <c r="E637"/>
      <c r="F637" t="s">
        <v>3447</v>
      </c>
      <c r="I637" s="2"/>
      <c r="J637" s="3">
        <f>IFERROR(VLOOKUP(D637,'2023-24 School Level AAFTE'!$C:$J,8,FALSE),"new school")</f>
        <v>497.5</v>
      </c>
    </row>
    <row r="638" spans="1:10" x14ac:dyDescent="0.25">
      <c r="A638" t="s">
        <v>2992</v>
      </c>
      <c r="B638" t="s">
        <v>640</v>
      </c>
      <c r="C638" t="s">
        <v>659</v>
      </c>
      <c r="D638">
        <v>3625</v>
      </c>
      <c r="E638"/>
      <c r="F638" t="s">
        <v>3447</v>
      </c>
      <c r="I638" s="2"/>
      <c r="J638" s="3">
        <f>IFERROR(VLOOKUP(D638,'2023-24 School Level AAFTE'!$C:$J,8,FALSE),"new school")</f>
        <v>473.6</v>
      </c>
    </row>
    <row r="639" spans="1:10" x14ac:dyDescent="0.25">
      <c r="A639" t="s">
        <v>2992</v>
      </c>
      <c r="B639" t="s">
        <v>640</v>
      </c>
      <c r="C639" t="s">
        <v>651</v>
      </c>
      <c r="D639">
        <v>3432</v>
      </c>
      <c r="E639"/>
      <c r="F639" t="s">
        <v>3447</v>
      </c>
      <c r="I639" s="2"/>
      <c r="J639" s="3">
        <f>IFERROR(VLOOKUP(D639,'2023-24 School Level AAFTE'!$C:$J,8,FALSE),"new school")</f>
        <v>483.01</v>
      </c>
    </row>
    <row r="640" spans="1:10" x14ac:dyDescent="0.25">
      <c r="A640" t="s">
        <v>2992</v>
      </c>
      <c r="B640" t="s">
        <v>640</v>
      </c>
      <c r="C640" t="s">
        <v>681</v>
      </c>
      <c r="D640">
        <v>5348</v>
      </c>
      <c r="E640"/>
      <c r="F640" t="s">
        <v>3447</v>
      </c>
      <c r="I640" s="2"/>
      <c r="J640" s="3">
        <f>IFERROR(VLOOKUP(D640,'2023-24 School Level AAFTE'!$C:$J,8,FALSE),"new school")</f>
        <v>156.48999999999998</v>
      </c>
    </row>
    <row r="641" spans="1:10" x14ac:dyDescent="0.25">
      <c r="A641" t="s">
        <v>2992</v>
      </c>
      <c r="B641" t="s">
        <v>640</v>
      </c>
      <c r="C641" t="s">
        <v>648</v>
      </c>
      <c r="D641">
        <v>3329</v>
      </c>
      <c r="E641"/>
      <c r="F641" t="s">
        <v>3447</v>
      </c>
      <c r="I641" s="2"/>
      <c r="J641" s="3">
        <f>IFERROR(VLOOKUP(D641,'2023-24 School Level AAFTE'!$C:$J,8,FALSE),"new school")</f>
        <v>425.01</v>
      </c>
    </row>
    <row r="642" spans="1:10" x14ac:dyDescent="0.25">
      <c r="A642" t="s">
        <v>2992</v>
      </c>
      <c r="B642" t="s">
        <v>640</v>
      </c>
      <c r="C642" t="s">
        <v>670</v>
      </c>
      <c r="D642">
        <v>4422</v>
      </c>
      <c r="E642"/>
      <c r="F642" t="s">
        <v>3447</v>
      </c>
      <c r="I642" s="2"/>
      <c r="J642" s="3">
        <f>IFERROR(VLOOKUP(D642,'2023-24 School Level AAFTE'!$C:$J,8,FALSE),"new school")</f>
        <v>479.5</v>
      </c>
    </row>
    <row r="643" spans="1:10" x14ac:dyDescent="0.25">
      <c r="A643" t="s">
        <v>2992</v>
      </c>
      <c r="B643" t="s">
        <v>640</v>
      </c>
      <c r="C643" t="s">
        <v>660</v>
      </c>
      <c r="D643">
        <v>3626</v>
      </c>
      <c r="E643"/>
      <c r="F643" t="s">
        <v>3447</v>
      </c>
      <c r="I643" s="2"/>
      <c r="J643" s="3">
        <f>IFERROR(VLOOKUP(D643,'2023-24 School Level AAFTE'!$C:$J,8,FALSE),"new school")</f>
        <v>657.88</v>
      </c>
    </row>
    <row r="644" spans="1:10" x14ac:dyDescent="0.25">
      <c r="A644" t="s">
        <v>2992</v>
      </c>
      <c r="B644" t="s">
        <v>640</v>
      </c>
      <c r="C644" t="s">
        <v>677</v>
      </c>
      <c r="D644">
        <v>5029</v>
      </c>
      <c r="E644"/>
      <c r="F644" t="s">
        <v>3447</v>
      </c>
      <c r="I644" s="2"/>
      <c r="J644" s="3">
        <f>IFERROR(VLOOKUP(D644,'2023-24 School Level AAFTE'!$C:$J,8,FALSE),"new school")</f>
        <v>532.16999999999996</v>
      </c>
    </row>
    <row r="645" spans="1:10" x14ac:dyDescent="0.25">
      <c r="A645" t="s">
        <v>2992</v>
      </c>
      <c r="B645" t="s">
        <v>640</v>
      </c>
      <c r="C645" t="s">
        <v>669</v>
      </c>
      <c r="D645">
        <v>4374</v>
      </c>
      <c r="E645"/>
      <c r="F645" t="s">
        <v>3447</v>
      </c>
      <c r="I645" s="2"/>
      <c r="J645" s="3">
        <f>IFERROR(VLOOKUP(D645,'2023-24 School Level AAFTE'!$C:$J,8,FALSE),"new school")</f>
        <v>334.68</v>
      </c>
    </row>
    <row r="646" spans="1:10" x14ac:dyDescent="0.25">
      <c r="A646" t="s">
        <v>2992</v>
      </c>
      <c r="B646" t="s">
        <v>640</v>
      </c>
      <c r="C646" t="s">
        <v>668</v>
      </c>
      <c r="D646">
        <v>4343</v>
      </c>
      <c r="E646"/>
      <c r="F646" t="s">
        <v>3447</v>
      </c>
      <c r="I646" s="2"/>
      <c r="J646" s="3">
        <f>IFERROR(VLOOKUP(D646,'2023-24 School Level AAFTE'!$C:$J,8,FALSE),"new school")</f>
        <v>382.22999999999996</v>
      </c>
    </row>
    <row r="647" spans="1:10" x14ac:dyDescent="0.25">
      <c r="A647" t="s">
        <v>2992</v>
      </c>
      <c r="B647" t="s">
        <v>640</v>
      </c>
      <c r="C647" t="s">
        <v>646</v>
      </c>
      <c r="D647">
        <v>3160</v>
      </c>
      <c r="E647"/>
      <c r="F647" t="s">
        <v>3447</v>
      </c>
      <c r="I647" s="2"/>
      <c r="J647" s="3">
        <f>IFERROR(VLOOKUP(D647,'2023-24 School Level AAFTE'!$C:$J,8,FALSE),"new school")</f>
        <v>391.86</v>
      </c>
    </row>
    <row r="648" spans="1:10" x14ac:dyDescent="0.25">
      <c r="A648" t="s">
        <v>2992</v>
      </c>
      <c r="B648" t="s">
        <v>640</v>
      </c>
      <c r="C648" t="s">
        <v>654</v>
      </c>
      <c r="D648">
        <v>3567</v>
      </c>
      <c r="E648"/>
      <c r="F648" t="s">
        <v>3447</v>
      </c>
      <c r="I648" s="2"/>
      <c r="J648" s="3">
        <f>IFERROR(VLOOKUP(D648,'2023-24 School Level AAFTE'!$C:$J,8,FALSE),"new school")</f>
        <v>522.79999999999995</v>
      </c>
    </row>
    <row r="649" spans="1:10" x14ac:dyDescent="0.25">
      <c r="A649" t="s">
        <v>2992</v>
      </c>
      <c r="B649" t="s">
        <v>640</v>
      </c>
      <c r="C649" t="s">
        <v>676</v>
      </c>
      <c r="D649">
        <v>1951</v>
      </c>
      <c r="E649"/>
      <c r="I649" s="2"/>
      <c r="J649" s="3">
        <f>IFERROR(VLOOKUP(D649,'2023-24 School Level AAFTE'!$C:$J,8,FALSE),"new school")</f>
        <v>10.4</v>
      </c>
    </row>
    <row r="650" spans="1:10" x14ac:dyDescent="0.25">
      <c r="A650" t="s">
        <v>2992</v>
      </c>
      <c r="B650" t="s">
        <v>640</v>
      </c>
      <c r="C650" t="s">
        <v>682</v>
      </c>
      <c r="D650">
        <v>5473</v>
      </c>
      <c r="E650"/>
      <c r="F650" t="s">
        <v>3447</v>
      </c>
      <c r="I650" s="2"/>
      <c r="J650" s="3">
        <f>IFERROR(VLOOKUP(D650,'2023-24 School Level AAFTE'!$C:$J,8,FALSE),"new school")</f>
        <v>529.81999999999994</v>
      </c>
    </row>
    <row r="651" spans="1:10" x14ac:dyDescent="0.25">
      <c r="A651" t="s">
        <v>2992</v>
      </c>
      <c r="B651" t="s">
        <v>640</v>
      </c>
      <c r="C651" t="s">
        <v>658</v>
      </c>
      <c r="D651">
        <v>3584</v>
      </c>
      <c r="E651"/>
      <c r="F651" t="s">
        <v>3447</v>
      </c>
      <c r="I651" s="2"/>
      <c r="J651" s="3">
        <f>IFERROR(VLOOKUP(D651,'2023-24 School Level AAFTE'!$C:$J,8,FALSE),"new school")</f>
        <v>1729.51</v>
      </c>
    </row>
    <row r="652" spans="1:10" x14ac:dyDescent="0.25">
      <c r="A652" t="s">
        <v>2992</v>
      </c>
      <c r="B652" t="s">
        <v>640</v>
      </c>
      <c r="C652" t="s">
        <v>674</v>
      </c>
      <c r="D652">
        <v>4570</v>
      </c>
      <c r="E652"/>
      <c r="F652" t="s">
        <v>3447</v>
      </c>
      <c r="I652" s="2"/>
      <c r="J652" s="3">
        <f>IFERROR(VLOOKUP(D652,'2023-24 School Level AAFTE'!$C:$J,8,FALSE),"new school")</f>
        <v>1318.31</v>
      </c>
    </row>
    <row r="653" spans="1:10" x14ac:dyDescent="0.25">
      <c r="A653" t="s">
        <v>2992</v>
      </c>
      <c r="B653" t="s">
        <v>640</v>
      </c>
      <c r="C653" t="s">
        <v>650</v>
      </c>
      <c r="D653">
        <v>3431</v>
      </c>
      <c r="E653"/>
      <c r="F653" t="s">
        <v>3447</v>
      </c>
      <c r="I653" s="2"/>
      <c r="J653" s="3">
        <f>IFERROR(VLOOKUP(D653,'2023-24 School Level AAFTE'!$C:$J,8,FALSE),"new school")</f>
        <v>736.18</v>
      </c>
    </row>
    <row r="654" spans="1:10" x14ac:dyDescent="0.25">
      <c r="A654" t="s">
        <v>2992</v>
      </c>
      <c r="B654" t="s">
        <v>640</v>
      </c>
      <c r="C654" t="s">
        <v>662</v>
      </c>
      <c r="D654">
        <v>3628</v>
      </c>
      <c r="E654"/>
      <c r="F654" t="s">
        <v>3447</v>
      </c>
      <c r="I654" s="2"/>
      <c r="J654" s="3">
        <f>IFERROR(VLOOKUP(D654,'2023-24 School Level AAFTE'!$C:$J,8,FALSE),"new school")</f>
        <v>335.8</v>
      </c>
    </row>
    <row r="655" spans="1:10" x14ac:dyDescent="0.25">
      <c r="A655" t="s">
        <v>2992</v>
      </c>
      <c r="B655" t="s">
        <v>640</v>
      </c>
      <c r="C655" t="s">
        <v>656</v>
      </c>
      <c r="D655">
        <v>3582</v>
      </c>
      <c r="E655"/>
      <c r="F655" t="s">
        <v>3447</v>
      </c>
      <c r="I655" s="2"/>
      <c r="J655" s="3">
        <f>IFERROR(VLOOKUP(D655,'2023-24 School Level AAFTE'!$C:$J,8,FALSE),"new school")</f>
        <v>533.1</v>
      </c>
    </row>
    <row r="656" spans="1:10" x14ac:dyDescent="0.25">
      <c r="A656" t="s">
        <v>2992</v>
      </c>
      <c r="B656" t="s">
        <v>640</v>
      </c>
      <c r="C656" t="s">
        <v>657</v>
      </c>
      <c r="D656">
        <v>3583</v>
      </c>
      <c r="E656"/>
      <c r="F656" t="s">
        <v>3447</v>
      </c>
      <c r="I656" s="2"/>
      <c r="J656" s="3">
        <f>IFERROR(VLOOKUP(D656,'2023-24 School Level AAFTE'!$C:$J,8,FALSE),"new school")</f>
        <v>515.80999999999995</v>
      </c>
    </row>
    <row r="657" spans="1:10" x14ac:dyDescent="0.25">
      <c r="A657" t="s">
        <v>2992</v>
      </c>
      <c r="B657" t="s">
        <v>640</v>
      </c>
      <c r="C657" t="s">
        <v>647</v>
      </c>
      <c r="D657">
        <v>3328</v>
      </c>
      <c r="E657"/>
      <c r="F657" t="s">
        <v>3447</v>
      </c>
      <c r="I657" s="2"/>
      <c r="J657" s="3">
        <f>IFERROR(VLOOKUP(D657,'2023-24 School Level AAFTE'!$C:$J,8,FALSE),"new school")</f>
        <v>405.4</v>
      </c>
    </row>
    <row r="658" spans="1:10" x14ac:dyDescent="0.25">
      <c r="A658" t="s">
        <v>2993</v>
      </c>
      <c r="B658" t="s">
        <v>684</v>
      </c>
      <c r="C658" t="s">
        <v>685</v>
      </c>
      <c r="D658">
        <v>2263</v>
      </c>
      <c r="E658"/>
      <c r="F658" t="s">
        <v>3447</v>
      </c>
      <c r="I658" s="2"/>
      <c r="J658" s="3">
        <f>IFERROR(VLOOKUP(D658,'2023-24 School Level AAFTE'!$C:$J,8,FALSE),"new school")</f>
        <v>36.700000000000003</v>
      </c>
    </row>
    <row r="659" spans="1:10" x14ac:dyDescent="0.25">
      <c r="A659" t="s">
        <v>2993</v>
      </c>
      <c r="B659" t="s">
        <v>684</v>
      </c>
      <c r="C659" t="s">
        <v>692</v>
      </c>
      <c r="D659">
        <v>5207</v>
      </c>
      <c r="E659"/>
      <c r="F659" t="s">
        <v>3447</v>
      </c>
      <c r="I659" s="2"/>
      <c r="J659" s="3">
        <f>IFERROR(VLOOKUP(D659,'2023-24 School Level AAFTE'!$C:$J,8,FALSE),"new school")</f>
        <v>443.25</v>
      </c>
    </row>
    <row r="660" spans="1:10" x14ac:dyDescent="0.25">
      <c r="A660" t="s">
        <v>2993</v>
      </c>
      <c r="B660" t="s">
        <v>684</v>
      </c>
      <c r="C660" t="s">
        <v>686</v>
      </c>
      <c r="D660">
        <v>2458</v>
      </c>
      <c r="E660"/>
      <c r="F660" t="s">
        <v>3447</v>
      </c>
      <c r="I660" s="2"/>
      <c r="J660" s="3">
        <f>IFERROR(VLOOKUP(D660,'2023-24 School Level AAFTE'!$C:$J,8,FALSE),"new school")</f>
        <v>324.2</v>
      </c>
    </row>
    <row r="661" spans="1:10" x14ac:dyDescent="0.25">
      <c r="A661" t="s">
        <v>2993</v>
      </c>
      <c r="B661" t="s">
        <v>684</v>
      </c>
      <c r="C661" t="s">
        <v>688</v>
      </c>
      <c r="D661">
        <v>2607</v>
      </c>
      <c r="E661"/>
      <c r="I661" s="2"/>
      <c r="J661" s="3">
        <f>IFERROR(VLOOKUP(D661,'2023-24 School Level AAFTE'!$C:$J,8,FALSE),"new school")</f>
        <v>368.5</v>
      </c>
    </row>
    <row r="662" spans="1:10" x14ac:dyDescent="0.25">
      <c r="A662" t="s">
        <v>2993</v>
      </c>
      <c r="B662" t="s">
        <v>684</v>
      </c>
      <c r="C662" t="s">
        <v>691</v>
      </c>
      <c r="D662">
        <v>4482</v>
      </c>
      <c r="E662"/>
      <c r="F662" t="s">
        <v>3447</v>
      </c>
      <c r="I662" s="2"/>
      <c r="J662" s="3">
        <f>IFERROR(VLOOKUP(D662,'2023-24 School Level AAFTE'!$C:$J,8,FALSE),"new school")</f>
        <v>484.09999999999997</v>
      </c>
    </row>
    <row r="663" spans="1:10" x14ac:dyDescent="0.25">
      <c r="A663" t="s">
        <v>2993</v>
      </c>
      <c r="B663" t="s">
        <v>684</v>
      </c>
      <c r="C663" t="s">
        <v>687</v>
      </c>
      <c r="D663">
        <v>2488</v>
      </c>
      <c r="E663"/>
      <c r="I663" s="2"/>
      <c r="J663" s="3">
        <f>IFERROR(VLOOKUP(D663,'2023-24 School Level AAFTE'!$C:$J,8,FALSE),"new school")</f>
        <v>1330.33</v>
      </c>
    </row>
    <row r="664" spans="1:10" x14ac:dyDescent="0.25">
      <c r="A664" t="s">
        <v>2993</v>
      </c>
      <c r="B664" t="s">
        <v>684</v>
      </c>
      <c r="C664" t="s">
        <v>693</v>
      </c>
      <c r="D664">
        <v>5464</v>
      </c>
      <c r="E664"/>
      <c r="F664" t="s">
        <v>3447</v>
      </c>
      <c r="I664" s="2"/>
      <c r="J664" s="3">
        <f>IFERROR(VLOOKUP(D664,'2023-24 School Level AAFTE'!$C:$J,8,FALSE),"new school")</f>
        <v>38.339999999999996</v>
      </c>
    </row>
    <row r="665" spans="1:10" x14ac:dyDescent="0.25">
      <c r="A665" t="s">
        <v>2993</v>
      </c>
      <c r="B665" t="s">
        <v>684</v>
      </c>
      <c r="C665" t="s">
        <v>2764</v>
      </c>
      <c r="D665">
        <v>5579</v>
      </c>
      <c r="E665"/>
      <c r="F665" t="s">
        <v>3447</v>
      </c>
      <c r="I665" s="2"/>
      <c r="J665" s="3">
        <f>IFERROR(VLOOKUP(D665,'2023-24 School Level AAFTE'!$C:$J,8,FALSE),"new school")</f>
        <v>148.15</v>
      </c>
    </row>
    <row r="666" spans="1:10" x14ac:dyDescent="0.25">
      <c r="A666" t="s">
        <v>2993</v>
      </c>
      <c r="B666" t="s">
        <v>684</v>
      </c>
      <c r="C666" t="s">
        <v>303</v>
      </c>
      <c r="D666">
        <v>4554</v>
      </c>
      <c r="E666"/>
      <c r="F666" t="s">
        <v>3447</v>
      </c>
      <c r="I666" s="2"/>
      <c r="J666" s="3">
        <f>IFERROR(VLOOKUP(D666,'2023-24 School Level AAFTE'!$C:$J,8,FALSE),"new school")</f>
        <v>421.79</v>
      </c>
    </row>
    <row r="667" spans="1:10" x14ac:dyDescent="0.25">
      <c r="A667" t="s">
        <v>2993</v>
      </c>
      <c r="B667" t="s">
        <v>684</v>
      </c>
      <c r="C667" t="s">
        <v>690</v>
      </c>
      <c r="D667">
        <v>4130</v>
      </c>
      <c r="E667"/>
      <c r="F667" t="s">
        <v>3447</v>
      </c>
      <c r="I667" s="2"/>
      <c r="J667" s="3">
        <f>IFERROR(VLOOKUP(D667,'2023-24 School Level AAFTE'!$C:$J,8,FALSE),"new school")</f>
        <v>494.24</v>
      </c>
    </row>
    <row r="668" spans="1:10" x14ac:dyDescent="0.25">
      <c r="A668" t="s">
        <v>2993</v>
      </c>
      <c r="B668" t="s">
        <v>684</v>
      </c>
      <c r="C668" t="s">
        <v>689</v>
      </c>
      <c r="D668">
        <v>3762</v>
      </c>
      <c r="E668"/>
      <c r="F668" t="s">
        <v>3447</v>
      </c>
      <c r="I668" s="2"/>
      <c r="J668" s="3">
        <f>IFERROR(VLOOKUP(D668,'2023-24 School Level AAFTE'!$C:$J,8,FALSE),"new school")</f>
        <v>529.29</v>
      </c>
    </row>
    <row r="669" spans="1:10" x14ac:dyDescent="0.25">
      <c r="A669" t="s">
        <v>2994</v>
      </c>
      <c r="B669" t="s">
        <v>695</v>
      </c>
      <c r="C669" t="s">
        <v>700</v>
      </c>
      <c r="D669">
        <v>4582</v>
      </c>
      <c r="E669"/>
      <c r="I669" s="2"/>
      <c r="J669" s="3">
        <f>IFERROR(VLOOKUP(D669,'2023-24 School Level AAFTE'!$C:$J,8,FALSE),"new school")</f>
        <v>596.21</v>
      </c>
    </row>
    <row r="670" spans="1:10" x14ac:dyDescent="0.25">
      <c r="A670" t="s">
        <v>2994</v>
      </c>
      <c r="B670" t="s">
        <v>695</v>
      </c>
      <c r="C670" t="s">
        <v>697</v>
      </c>
      <c r="D670">
        <v>2878</v>
      </c>
      <c r="E670"/>
      <c r="F670" t="s">
        <v>3447</v>
      </c>
      <c r="I670" s="2"/>
      <c r="J670" s="3">
        <f>IFERROR(VLOOKUP(D670,'2023-24 School Level AAFTE'!$C:$J,8,FALSE),"new school")</f>
        <v>444.7</v>
      </c>
    </row>
    <row r="671" spans="1:10" x14ac:dyDescent="0.25">
      <c r="A671" t="s">
        <v>2994</v>
      </c>
      <c r="B671" t="s">
        <v>695</v>
      </c>
      <c r="C671" t="s">
        <v>2884</v>
      </c>
      <c r="D671">
        <v>5671</v>
      </c>
      <c r="E671"/>
      <c r="F671" t="s">
        <v>3447</v>
      </c>
      <c r="I671" s="2"/>
      <c r="J671" s="3">
        <f>IFERROR(VLOOKUP(D671,'2023-24 School Level AAFTE'!$C:$J,8,FALSE),"new school")</f>
        <v>820.98</v>
      </c>
    </row>
    <row r="672" spans="1:10" x14ac:dyDescent="0.25">
      <c r="A672" t="s">
        <v>2994</v>
      </c>
      <c r="B672" t="s">
        <v>695</v>
      </c>
      <c r="C672" t="s">
        <v>696</v>
      </c>
      <c r="D672">
        <v>2773</v>
      </c>
      <c r="E672"/>
      <c r="I672" s="2"/>
      <c r="J672" s="3">
        <f>IFERROR(VLOOKUP(D672,'2023-24 School Level AAFTE'!$C:$J,8,FALSE),"new school")</f>
        <v>868.77</v>
      </c>
    </row>
    <row r="673" spans="1:10" x14ac:dyDescent="0.25">
      <c r="A673" t="s">
        <v>2994</v>
      </c>
      <c r="B673" t="s">
        <v>695</v>
      </c>
      <c r="C673" t="s">
        <v>2765</v>
      </c>
      <c r="D673">
        <v>5582</v>
      </c>
      <c r="E673"/>
      <c r="I673" s="2"/>
      <c r="J673" s="3">
        <f>IFERROR(VLOOKUP(D673,'2023-24 School Level AAFTE'!$C:$J,8,FALSE),"new school")</f>
        <v>18.8</v>
      </c>
    </row>
    <row r="674" spans="1:10" x14ac:dyDescent="0.25">
      <c r="A674" t="s">
        <v>2994</v>
      </c>
      <c r="B674" t="s">
        <v>695</v>
      </c>
      <c r="C674" t="s">
        <v>699</v>
      </c>
      <c r="D674">
        <v>4557</v>
      </c>
      <c r="E674"/>
      <c r="F674" t="s">
        <v>3447</v>
      </c>
      <c r="I674" s="2"/>
      <c r="J674" s="3">
        <f>IFERROR(VLOOKUP(D674,'2023-24 School Level AAFTE'!$C:$J,8,FALSE),"new school")</f>
        <v>475.35</v>
      </c>
    </row>
    <row r="675" spans="1:10" x14ac:dyDescent="0.25">
      <c r="A675" t="s">
        <v>2994</v>
      </c>
      <c r="B675" t="s">
        <v>695</v>
      </c>
      <c r="C675" t="s">
        <v>698</v>
      </c>
      <c r="D675">
        <v>3798</v>
      </c>
      <c r="E675"/>
      <c r="F675" t="s">
        <v>3447</v>
      </c>
      <c r="I675" s="2"/>
      <c r="J675" s="3">
        <f>IFERROR(VLOOKUP(D675,'2023-24 School Level AAFTE'!$C:$J,8,FALSE),"new school")</f>
        <v>648.48</v>
      </c>
    </row>
    <row r="676" spans="1:10" x14ac:dyDescent="0.25">
      <c r="A676" t="s">
        <v>2995</v>
      </c>
      <c r="B676" t="s">
        <v>702</v>
      </c>
      <c r="C676" t="s">
        <v>704</v>
      </c>
      <c r="D676">
        <v>3078</v>
      </c>
      <c r="E676"/>
      <c r="F676" t="s">
        <v>3447</v>
      </c>
      <c r="I676" s="2"/>
      <c r="J676" s="3">
        <f>IFERROR(VLOOKUP(D676,'2023-24 School Level AAFTE'!$C:$J,8,FALSE),"new school")</f>
        <v>363.06</v>
      </c>
    </row>
    <row r="677" spans="1:10" x14ac:dyDescent="0.25">
      <c r="A677" t="s">
        <v>2995</v>
      </c>
      <c r="B677" t="s">
        <v>702</v>
      </c>
      <c r="C677" t="s">
        <v>705</v>
      </c>
      <c r="D677">
        <v>4031</v>
      </c>
      <c r="E677"/>
      <c r="F677" t="s">
        <v>3447</v>
      </c>
      <c r="I677" s="2"/>
      <c r="J677" s="3">
        <f>IFERROR(VLOOKUP(D677,'2023-24 School Level AAFTE'!$C:$J,8,FALSE),"new school")</f>
        <v>214.42</v>
      </c>
    </row>
    <row r="678" spans="1:10" x14ac:dyDescent="0.25">
      <c r="A678" t="s">
        <v>2995</v>
      </c>
      <c r="B678" t="s">
        <v>702</v>
      </c>
      <c r="C678" t="s">
        <v>703</v>
      </c>
      <c r="D678">
        <v>2367</v>
      </c>
      <c r="E678"/>
      <c r="F678" t="s">
        <v>3447</v>
      </c>
      <c r="I678" s="2"/>
      <c r="J678" s="3">
        <f>IFERROR(VLOOKUP(D678,'2023-24 School Level AAFTE'!$C:$J,8,FALSE),"new school")</f>
        <v>277.68</v>
      </c>
    </row>
    <row r="679" spans="1:10" x14ac:dyDescent="0.25">
      <c r="A679" t="s">
        <v>2996</v>
      </c>
      <c r="B679" t="s">
        <v>707</v>
      </c>
      <c r="C679" t="s">
        <v>713</v>
      </c>
      <c r="D679">
        <v>3180</v>
      </c>
      <c r="E679"/>
      <c r="F679" t="s">
        <v>3447</v>
      </c>
      <c r="I679" s="2"/>
      <c r="J679" s="3">
        <f>IFERROR(VLOOKUP(D679,'2023-24 School Level AAFTE'!$C:$J,8,FALSE),"new school")</f>
        <v>502.4</v>
      </c>
    </row>
    <row r="680" spans="1:10" x14ac:dyDescent="0.25">
      <c r="A680" t="s">
        <v>2996</v>
      </c>
      <c r="B680" t="s">
        <v>707</v>
      </c>
      <c r="C680" t="s">
        <v>709</v>
      </c>
      <c r="D680">
        <v>2398</v>
      </c>
      <c r="E680"/>
      <c r="F680" t="s">
        <v>3447</v>
      </c>
      <c r="I680" s="2"/>
      <c r="J680" s="3">
        <f>IFERROR(VLOOKUP(D680,'2023-24 School Level AAFTE'!$C:$J,8,FALSE),"new school")</f>
        <v>355.6</v>
      </c>
    </row>
    <row r="681" spans="1:10" x14ac:dyDescent="0.25">
      <c r="A681" t="s">
        <v>2996</v>
      </c>
      <c r="B681" t="s">
        <v>707</v>
      </c>
      <c r="C681" t="s">
        <v>715</v>
      </c>
      <c r="D681">
        <v>3301</v>
      </c>
      <c r="E681"/>
      <c r="F681" t="s">
        <v>3447</v>
      </c>
      <c r="I681" s="2"/>
      <c r="J681" s="3">
        <f>IFERROR(VLOOKUP(D681,'2023-24 School Level AAFTE'!$C:$J,8,FALSE),"new school")</f>
        <v>348.8</v>
      </c>
    </row>
    <row r="682" spans="1:10" x14ac:dyDescent="0.25">
      <c r="A682" t="s">
        <v>2996</v>
      </c>
      <c r="B682" t="s">
        <v>707</v>
      </c>
      <c r="C682" t="s">
        <v>708</v>
      </c>
      <c r="D682">
        <v>2257</v>
      </c>
      <c r="E682"/>
      <c r="F682" t="s">
        <v>3447</v>
      </c>
      <c r="I682" s="2"/>
      <c r="J682" s="3">
        <f>IFERROR(VLOOKUP(D682,'2023-24 School Level AAFTE'!$C:$J,8,FALSE),"new school")</f>
        <v>493.1</v>
      </c>
    </row>
    <row r="683" spans="1:10" x14ac:dyDescent="0.25">
      <c r="A683" t="s">
        <v>2996</v>
      </c>
      <c r="B683" t="s">
        <v>707</v>
      </c>
      <c r="C683" t="s">
        <v>717</v>
      </c>
      <c r="D683">
        <v>3532</v>
      </c>
      <c r="E683"/>
      <c r="F683" t="s">
        <v>3447</v>
      </c>
      <c r="I683" s="2"/>
      <c r="J683" s="3">
        <f>IFERROR(VLOOKUP(D683,'2023-24 School Level AAFTE'!$C:$J,8,FALSE),"new school")</f>
        <v>329.6</v>
      </c>
    </row>
    <row r="684" spans="1:10" x14ac:dyDescent="0.25">
      <c r="A684" t="s">
        <v>2996</v>
      </c>
      <c r="B684" t="s">
        <v>707</v>
      </c>
      <c r="C684" t="s">
        <v>710</v>
      </c>
      <c r="D684">
        <v>2876</v>
      </c>
      <c r="E684"/>
      <c r="F684" t="s">
        <v>3447</v>
      </c>
      <c r="I684" s="2"/>
      <c r="J684" s="3">
        <f>IFERROR(VLOOKUP(D684,'2023-24 School Level AAFTE'!$C:$J,8,FALSE),"new school")</f>
        <v>1072.48</v>
      </c>
    </row>
    <row r="685" spans="1:10" x14ac:dyDescent="0.25">
      <c r="A685" t="s">
        <v>2996</v>
      </c>
      <c r="B685" t="s">
        <v>707</v>
      </c>
      <c r="C685" t="s">
        <v>719</v>
      </c>
      <c r="D685">
        <v>4063</v>
      </c>
      <c r="E685"/>
      <c r="F685" t="s">
        <v>3447</v>
      </c>
      <c r="I685" s="2"/>
      <c r="J685" s="3">
        <f>IFERROR(VLOOKUP(D685,'2023-24 School Level AAFTE'!$C:$J,8,FALSE),"new school")</f>
        <v>115.15</v>
      </c>
    </row>
    <row r="686" spans="1:10" x14ac:dyDescent="0.25">
      <c r="A686" t="s">
        <v>2996</v>
      </c>
      <c r="B686" t="s">
        <v>707</v>
      </c>
      <c r="C686" t="s">
        <v>712</v>
      </c>
      <c r="D686">
        <v>3000</v>
      </c>
      <c r="E686"/>
      <c r="F686" t="s">
        <v>3447</v>
      </c>
      <c r="I686" s="2"/>
      <c r="J686" s="3">
        <f>IFERROR(VLOOKUP(D686,'2023-24 School Level AAFTE'!$C:$J,8,FALSE),"new school")</f>
        <v>427.1</v>
      </c>
    </row>
    <row r="687" spans="1:10" x14ac:dyDescent="0.25">
      <c r="A687" t="s">
        <v>2996</v>
      </c>
      <c r="B687" t="s">
        <v>707</v>
      </c>
      <c r="C687" t="s">
        <v>711</v>
      </c>
      <c r="D687">
        <v>2945</v>
      </c>
      <c r="E687"/>
      <c r="F687" t="s">
        <v>3447</v>
      </c>
      <c r="I687" s="2"/>
      <c r="J687" s="3">
        <f>IFERROR(VLOOKUP(D687,'2023-24 School Level AAFTE'!$C:$J,8,FALSE),"new school")</f>
        <v>388.9</v>
      </c>
    </row>
    <row r="688" spans="1:10" x14ac:dyDescent="0.25">
      <c r="A688" t="s">
        <v>2996</v>
      </c>
      <c r="B688" t="s">
        <v>707</v>
      </c>
      <c r="C688" t="s">
        <v>720</v>
      </c>
      <c r="D688">
        <v>2340</v>
      </c>
      <c r="E688"/>
      <c r="F688" t="s">
        <v>3447</v>
      </c>
      <c r="I688" s="2"/>
      <c r="J688" s="3">
        <f>IFERROR(VLOOKUP(D688,'2023-24 School Level AAFTE'!$C:$J,8,FALSE),"new school")</f>
        <v>420.2</v>
      </c>
    </row>
    <row r="689" spans="1:10" x14ac:dyDescent="0.25">
      <c r="A689" t="s">
        <v>2996</v>
      </c>
      <c r="B689" t="s">
        <v>707</v>
      </c>
      <c r="C689" t="s">
        <v>714</v>
      </c>
      <c r="D689">
        <v>3300</v>
      </c>
      <c r="E689"/>
      <c r="F689" t="s">
        <v>3447</v>
      </c>
      <c r="I689" s="2"/>
      <c r="J689" s="3">
        <f>IFERROR(VLOOKUP(D689,'2023-24 School Level AAFTE'!$C:$J,8,FALSE),"new school")</f>
        <v>813.8</v>
      </c>
    </row>
    <row r="690" spans="1:10" x14ac:dyDescent="0.25">
      <c r="A690" t="s">
        <v>2996</v>
      </c>
      <c r="B690" t="s">
        <v>707</v>
      </c>
      <c r="C690" t="s">
        <v>716</v>
      </c>
      <c r="D690">
        <v>3401</v>
      </c>
      <c r="E690"/>
      <c r="F690" t="s">
        <v>3447</v>
      </c>
      <c r="I690" s="2"/>
      <c r="J690" s="3">
        <f>IFERROR(VLOOKUP(D690,'2023-24 School Level AAFTE'!$C:$J,8,FALSE),"new school")</f>
        <v>781</v>
      </c>
    </row>
    <row r="691" spans="1:10" x14ac:dyDescent="0.25">
      <c r="A691" t="s">
        <v>2996</v>
      </c>
      <c r="B691" t="s">
        <v>707</v>
      </c>
      <c r="C691" t="s">
        <v>718</v>
      </c>
      <c r="D691">
        <v>3648</v>
      </c>
      <c r="E691"/>
      <c r="F691" t="s">
        <v>3447</v>
      </c>
      <c r="I691" s="2"/>
      <c r="J691" s="3">
        <f>IFERROR(VLOOKUP(D691,'2023-24 School Level AAFTE'!$C:$J,8,FALSE),"new school")</f>
        <v>1002.63</v>
      </c>
    </row>
    <row r="692" spans="1:10" x14ac:dyDescent="0.25">
      <c r="A692" t="s">
        <v>2997</v>
      </c>
      <c r="B692" t="s">
        <v>722</v>
      </c>
      <c r="C692" t="s">
        <v>724</v>
      </c>
      <c r="D692">
        <v>3794</v>
      </c>
      <c r="E692"/>
      <c r="I692" s="2"/>
      <c r="J692" s="3">
        <f>IFERROR(VLOOKUP(D692,'2023-24 School Level AAFTE'!$C:$J,8,FALSE),"new school")</f>
        <v>373.35</v>
      </c>
    </row>
    <row r="693" spans="1:10" x14ac:dyDescent="0.25">
      <c r="A693" t="s">
        <v>2997</v>
      </c>
      <c r="B693" t="s">
        <v>722</v>
      </c>
      <c r="C693" t="s">
        <v>723</v>
      </c>
      <c r="D693">
        <v>3192</v>
      </c>
      <c r="E693"/>
      <c r="I693" s="2"/>
      <c r="J693" s="3">
        <f>IFERROR(VLOOKUP(D693,'2023-24 School Level AAFTE'!$C:$J,8,FALSE),"new school")</f>
        <v>298.39</v>
      </c>
    </row>
    <row r="694" spans="1:10" x14ac:dyDescent="0.25">
      <c r="A694" t="s">
        <v>2997</v>
      </c>
      <c r="B694" t="s">
        <v>722</v>
      </c>
      <c r="C694" t="s">
        <v>725</v>
      </c>
      <c r="D694">
        <v>4593</v>
      </c>
      <c r="E694"/>
      <c r="I694" s="2"/>
      <c r="J694" s="3">
        <f>IFERROR(VLOOKUP(D694,'2023-24 School Level AAFTE'!$C:$J,8,FALSE),"new school")</f>
        <v>198.14</v>
      </c>
    </row>
    <row r="695" spans="1:10" x14ac:dyDescent="0.25">
      <c r="A695" t="s">
        <v>2998</v>
      </c>
      <c r="B695" t="s">
        <v>2488</v>
      </c>
      <c r="C695" t="s">
        <v>2490</v>
      </c>
      <c r="D695">
        <v>1962</v>
      </c>
      <c r="E695"/>
      <c r="I695" s="2"/>
      <c r="J695" s="3">
        <f>IFERROR(VLOOKUP(D695,'2023-24 School Level AAFTE'!$C:$J,8,FALSE),"new school")</f>
        <v>37.880000000000003</v>
      </c>
    </row>
    <row r="696" spans="1:10" x14ac:dyDescent="0.25">
      <c r="A696" t="s">
        <v>2998</v>
      </c>
      <c r="B696" t="s">
        <v>2488</v>
      </c>
      <c r="C696" t="s">
        <v>1962</v>
      </c>
      <c r="D696">
        <v>2895</v>
      </c>
      <c r="E696"/>
      <c r="F696" t="s">
        <v>3447</v>
      </c>
      <c r="I696" s="2"/>
      <c r="J696" s="3">
        <f>IFERROR(VLOOKUP(D696,'2023-24 School Level AAFTE'!$C:$J,8,FALSE),"new school")</f>
        <v>46.6</v>
      </c>
    </row>
    <row r="697" spans="1:10" x14ac:dyDescent="0.25">
      <c r="A697" t="s">
        <v>2998</v>
      </c>
      <c r="B697" t="s">
        <v>2488</v>
      </c>
      <c r="C697" t="s">
        <v>2491</v>
      </c>
      <c r="D697">
        <v>2896</v>
      </c>
      <c r="E697"/>
      <c r="I697" s="2"/>
      <c r="J697" s="3">
        <f>IFERROR(VLOOKUP(D697,'2023-24 School Level AAFTE'!$C:$J,8,FALSE),"new school")</f>
        <v>26.7</v>
      </c>
    </row>
    <row r="698" spans="1:10" x14ac:dyDescent="0.25">
      <c r="A698" t="s">
        <v>2999</v>
      </c>
      <c r="B698" t="s">
        <v>727</v>
      </c>
      <c r="C698" t="s">
        <v>728</v>
      </c>
      <c r="D698">
        <v>3047</v>
      </c>
      <c r="E698"/>
      <c r="F698" t="s">
        <v>3447</v>
      </c>
      <c r="I698" s="2"/>
      <c r="J698" s="3">
        <f>IFERROR(VLOOKUP(D698,'2023-24 School Level AAFTE'!$C:$J,8,FALSE),"new school")</f>
        <v>26.8</v>
      </c>
    </row>
    <row r="699" spans="1:10" x14ac:dyDescent="0.25">
      <c r="A699" t="s">
        <v>2999</v>
      </c>
      <c r="B699" t="s">
        <v>727</v>
      </c>
      <c r="C699" t="s">
        <v>729</v>
      </c>
      <c r="D699">
        <v>3048</v>
      </c>
      <c r="E699"/>
      <c r="I699" s="2"/>
      <c r="J699" s="3">
        <f>IFERROR(VLOOKUP(D699,'2023-24 School Level AAFTE'!$C:$J,8,FALSE),"new school")</f>
        <v>34.799999999999997</v>
      </c>
    </row>
    <row r="700" spans="1:10" x14ac:dyDescent="0.25">
      <c r="A700" t="s">
        <v>3000</v>
      </c>
      <c r="B700" t="s">
        <v>731</v>
      </c>
      <c r="C700" t="s">
        <v>733</v>
      </c>
      <c r="D700">
        <v>2856</v>
      </c>
      <c r="E700"/>
      <c r="F700" t="s">
        <v>3447</v>
      </c>
      <c r="I700" s="2"/>
      <c r="J700" s="3">
        <f>IFERROR(VLOOKUP(D700,'2023-24 School Level AAFTE'!$C:$J,8,FALSE),"new school")</f>
        <v>307.81</v>
      </c>
    </row>
    <row r="701" spans="1:10" x14ac:dyDescent="0.25">
      <c r="A701" t="s">
        <v>3000</v>
      </c>
      <c r="B701" t="s">
        <v>731</v>
      </c>
      <c r="C701" t="s">
        <v>734</v>
      </c>
      <c r="D701">
        <v>3393</v>
      </c>
      <c r="E701"/>
      <c r="F701" t="s">
        <v>3447</v>
      </c>
      <c r="I701" s="2"/>
      <c r="J701" s="3">
        <f>IFERROR(VLOOKUP(D701,'2023-24 School Level AAFTE'!$C:$J,8,FALSE),"new school")</f>
        <v>254.11</v>
      </c>
    </row>
    <row r="702" spans="1:10" x14ac:dyDescent="0.25">
      <c r="A702" t="s">
        <v>3000</v>
      </c>
      <c r="B702" t="s">
        <v>731</v>
      </c>
      <c r="C702" t="s">
        <v>732</v>
      </c>
      <c r="D702">
        <v>2677</v>
      </c>
      <c r="E702"/>
      <c r="F702" t="s">
        <v>3447</v>
      </c>
      <c r="I702" s="2"/>
      <c r="J702" s="3">
        <f>IFERROR(VLOOKUP(D702,'2023-24 School Level AAFTE'!$C:$J,8,FALSE),"new school")</f>
        <v>297.39</v>
      </c>
    </row>
    <row r="703" spans="1:10" x14ac:dyDescent="0.25">
      <c r="A703" t="s">
        <v>3000</v>
      </c>
      <c r="B703" t="s">
        <v>731</v>
      </c>
      <c r="C703" t="s">
        <v>3001</v>
      </c>
      <c r="D703">
        <v>5618</v>
      </c>
      <c r="E703"/>
      <c r="I703" s="2"/>
      <c r="J703" s="3">
        <f>IFERROR(VLOOKUP(D703,'2023-24 School Level AAFTE'!$C:$J,8,FALSE),"new school")</f>
        <v>2074.9499999999998</v>
      </c>
    </row>
    <row r="704" spans="1:10" x14ac:dyDescent="0.25">
      <c r="A704" t="s">
        <v>3002</v>
      </c>
      <c r="B704" t="s">
        <v>736</v>
      </c>
      <c r="C704" t="s">
        <v>738</v>
      </c>
      <c r="D704">
        <v>5336</v>
      </c>
      <c r="E704"/>
      <c r="F704" t="s">
        <v>3447</v>
      </c>
      <c r="I704" s="2"/>
      <c r="J704" s="3">
        <f>IFERROR(VLOOKUP(D704,'2023-24 School Level AAFTE'!$C:$J,8,FALSE),"new school")</f>
        <v>40.659999999999997</v>
      </c>
    </row>
    <row r="705" spans="1:10" x14ac:dyDescent="0.25">
      <c r="A705" t="s">
        <v>3002</v>
      </c>
      <c r="B705" t="s">
        <v>736</v>
      </c>
      <c r="C705" t="s">
        <v>2492</v>
      </c>
      <c r="D705">
        <v>2802</v>
      </c>
      <c r="E705"/>
      <c r="F705" t="s">
        <v>3447</v>
      </c>
      <c r="I705" s="2"/>
      <c r="J705" s="3">
        <f>IFERROR(VLOOKUP(D705,'2023-24 School Level AAFTE'!$C:$J,8,FALSE),"new school")</f>
        <v>328.69</v>
      </c>
    </row>
    <row r="706" spans="1:10" x14ac:dyDescent="0.25">
      <c r="A706" t="s">
        <v>3002</v>
      </c>
      <c r="B706" t="s">
        <v>736</v>
      </c>
      <c r="C706" t="s">
        <v>737</v>
      </c>
      <c r="D706">
        <v>2801</v>
      </c>
      <c r="E706"/>
      <c r="F706" t="s">
        <v>3447</v>
      </c>
      <c r="I706" s="2"/>
      <c r="J706" s="3">
        <f>IFERROR(VLOOKUP(D706,'2023-24 School Level AAFTE'!$C:$J,8,FALSE),"new school")</f>
        <v>332.58</v>
      </c>
    </row>
    <row r="707" spans="1:10" x14ac:dyDescent="0.25">
      <c r="A707" t="s">
        <v>3003</v>
      </c>
      <c r="B707" t="s">
        <v>740</v>
      </c>
      <c r="C707" t="s">
        <v>741</v>
      </c>
      <c r="D707">
        <v>1776</v>
      </c>
      <c r="E707"/>
      <c r="F707" t="s">
        <v>3447</v>
      </c>
      <c r="I707" s="2"/>
      <c r="J707" s="3">
        <f>IFERROR(VLOOKUP(D707,'2023-24 School Level AAFTE'!$C:$J,8,FALSE),"new school")</f>
        <v>33.299999999999997</v>
      </c>
    </row>
    <row r="708" spans="1:10" x14ac:dyDescent="0.25">
      <c r="A708" t="s">
        <v>3003</v>
      </c>
      <c r="B708" t="s">
        <v>740</v>
      </c>
      <c r="C708" t="s">
        <v>743</v>
      </c>
      <c r="D708">
        <v>2555</v>
      </c>
      <c r="E708"/>
      <c r="F708" t="s">
        <v>3447</v>
      </c>
      <c r="I708" s="2"/>
      <c r="J708" s="3">
        <f>IFERROR(VLOOKUP(D708,'2023-24 School Level AAFTE'!$C:$J,8,FALSE),"new school")</f>
        <v>1131.1600000000001</v>
      </c>
    </row>
    <row r="709" spans="1:10" x14ac:dyDescent="0.25">
      <c r="A709" t="s">
        <v>3003</v>
      </c>
      <c r="B709" t="s">
        <v>740</v>
      </c>
      <c r="C709" t="s">
        <v>746</v>
      </c>
      <c r="D709">
        <v>3071</v>
      </c>
      <c r="E709"/>
      <c r="F709" t="s">
        <v>3447</v>
      </c>
      <c r="I709" s="2"/>
      <c r="J709" s="3">
        <f>IFERROR(VLOOKUP(D709,'2023-24 School Level AAFTE'!$C:$J,8,FALSE),"new school")</f>
        <v>834.58</v>
      </c>
    </row>
    <row r="710" spans="1:10" x14ac:dyDescent="0.25">
      <c r="A710" t="s">
        <v>3003</v>
      </c>
      <c r="B710" t="s">
        <v>740</v>
      </c>
      <c r="C710" t="s">
        <v>742</v>
      </c>
      <c r="D710">
        <v>2345</v>
      </c>
      <c r="E710"/>
      <c r="F710" t="s">
        <v>3447</v>
      </c>
      <c r="I710" s="2"/>
      <c r="J710" s="3">
        <f>IFERROR(VLOOKUP(D710,'2023-24 School Level AAFTE'!$C:$J,8,FALSE),"new school")</f>
        <v>542.29999999999995</v>
      </c>
    </row>
    <row r="711" spans="1:10" x14ac:dyDescent="0.25">
      <c r="A711" t="s">
        <v>3003</v>
      </c>
      <c r="B711" t="s">
        <v>740</v>
      </c>
      <c r="C711" t="s">
        <v>745</v>
      </c>
      <c r="D711">
        <v>3013</v>
      </c>
      <c r="E711"/>
      <c r="F711" t="s">
        <v>3447</v>
      </c>
      <c r="I711" s="2"/>
      <c r="J711" s="3">
        <f>IFERROR(VLOOKUP(D711,'2023-24 School Level AAFTE'!$C:$J,8,FALSE),"new school")</f>
        <v>470.81</v>
      </c>
    </row>
    <row r="712" spans="1:10" x14ac:dyDescent="0.25">
      <c r="A712" t="s">
        <v>3003</v>
      </c>
      <c r="B712" t="s">
        <v>740</v>
      </c>
      <c r="C712" t="s">
        <v>747</v>
      </c>
      <c r="D712">
        <v>5399</v>
      </c>
      <c r="E712"/>
      <c r="F712" t="s">
        <v>3447</v>
      </c>
      <c r="I712" s="2"/>
      <c r="J712" s="3">
        <f>IFERROR(VLOOKUP(D712,'2023-24 School Level AAFTE'!$C:$J,8,FALSE),"new school")</f>
        <v>4.0999999999999996</v>
      </c>
    </row>
    <row r="713" spans="1:10" x14ac:dyDescent="0.25">
      <c r="A713" t="s">
        <v>3003</v>
      </c>
      <c r="B713" t="s">
        <v>740</v>
      </c>
      <c r="C713" t="s">
        <v>744</v>
      </c>
      <c r="D713">
        <v>2756</v>
      </c>
      <c r="E713"/>
      <c r="F713" t="s">
        <v>3447</v>
      </c>
      <c r="I713" s="2"/>
      <c r="J713" s="3">
        <f>IFERROR(VLOOKUP(D713,'2023-24 School Level AAFTE'!$C:$J,8,FALSE),"new school")</f>
        <v>557.1</v>
      </c>
    </row>
    <row r="714" spans="1:10" x14ac:dyDescent="0.25">
      <c r="A714" t="s">
        <v>3004</v>
      </c>
      <c r="B714" t="s">
        <v>749</v>
      </c>
      <c r="C714" t="s">
        <v>751</v>
      </c>
      <c r="D714">
        <v>3314</v>
      </c>
      <c r="E714"/>
      <c r="F714" t="s">
        <v>3447</v>
      </c>
      <c r="I714" s="2"/>
      <c r="J714" s="3">
        <f>IFERROR(VLOOKUP(D714,'2023-24 School Level AAFTE'!$C:$J,8,FALSE),"new school")</f>
        <v>405.92999999999995</v>
      </c>
    </row>
    <row r="715" spans="1:10" x14ac:dyDescent="0.25">
      <c r="A715" t="s">
        <v>3004</v>
      </c>
      <c r="B715" t="s">
        <v>749</v>
      </c>
      <c r="C715" t="s">
        <v>750</v>
      </c>
      <c r="D715">
        <v>2531</v>
      </c>
      <c r="E715"/>
      <c r="F715" t="s">
        <v>3447</v>
      </c>
      <c r="I715" s="2"/>
      <c r="J715" s="3">
        <f>IFERROR(VLOOKUP(D715,'2023-24 School Level AAFTE'!$C:$J,8,FALSE),"new school")</f>
        <v>424.7</v>
      </c>
    </row>
    <row r="716" spans="1:10" x14ac:dyDescent="0.25">
      <c r="A716" t="s">
        <v>3004</v>
      </c>
      <c r="B716" t="s">
        <v>749</v>
      </c>
      <c r="C716" t="s">
        <v>752</v>
      </c>
      <c r="D716">
        <v>4535</v>
      </c>
      <c r="E716"/>
      <c r="F716" t="s">
        <v>3447</v>
      </c>
      <c r="I716" s="2"/>
      <c r="J716" s="3">
        <f>IFERROR(VLOOKUP(D716,'2023-24 School Level AAFTE'!$C:$J,8,FALSE),"new school")</f>
        <v>532.9</v>
      </c>
    </row>
    <row r="717" spans="1:10" x14ac:dyDescent="0.25">
      <c r="A717" t="s">
        <v>3005</v>
      </c>
      <c r="B717" t="s">
        <v>754</v>
      </c>
      <c r="C717" t="s">
        <v>759</v>
      </c>
      <c r="D717">
        <v>5171</v>
      </c>
      <c r="E717"/>
      <c r="F717" t="s">
        <v>3447</v>
      </c>
      <c r="I717" s="2"/>
      <c r="J717" s="3">
        <f>IFERROR(VLOOKUP(D717,'2023-24 School Level AAFTE'!$C:$J,8,FALSE),"new school")</f>
        <v>206.81</v>
      </c>
    </row>
    <row r="718" spans="1:10" x14ac:dyDescent="0.25">
      <c r="A718" t="s">
        <v>3005</v>
      </c>
      <c r="B718" t="s">
        <v>754</v>
      </c>
      <c r="C718" t="s">
        <v>755</v>
      </c>
      <c r="D718">
        <v>2580</v>
      </c>
      <c r="E718"/>
      <c r="I718" s="2"/>
      <c r="J718" s="3">
        <f>IFERROR(VLOOKUP(D718,'2023-24 School Level AAFTE'!$C:$J,8,FALSE),"new school")</f>
        <v>548.74</v>
      </c>
    </row>
    <row r="719" spans="1:10" x14ac:dyDescent="0.25">
      <c r="A719" t="s">
        <v>3005</v>
      </c>
      <c r="B719" t="s">
        <v>754</v>
      </c>
      <c r="C719" t="s">
        <v>756</v>
      </c>
      <c r="D719">
        <v>4113</v>
      </c>
      <c r="E719"/>
      <c r="I719" s="2"/>
      <c r="J719" s="3">
        <f>IFERROR(VLOOKUP(D719,'2023-24 School Level AAFTE'!$C:$J,8,FALSE),"new school")</f>
        <v>458.28</v>
      </c>
    </row>
    <row r="720" spans="1:10" x14ac:dyDescent="0.25">
      <c r="A720" t="s">
        <v>3005</v>
      </c>
      <c r="B720" t="s">
        <v>754</v>
      </c>
      <c r="C720" t="s">
        <v>760</v>
      </c>
      <c r="D720">
        <v>5349</v>
      </c>
      <c r="E720"/>
      <c r="F720" t="s">
        <v>3447</v>
      </c>
      <c r="I720" s="2"/>
      <c r="J720" s="3">
        <f>IFERROR(VLOOKUP(D720,'2023-24 School Level AAFTE'!$C:$J,8,FALSE),"new school")</f>
        <v>47.8</v>
      </c>
    </row>
    <row r="721" spans="1:10" x14ac:dyDescent="0.25">
      <c r="A721" t="s">
        <v>3005</v>
      </c>
      <c r="B721" t="s">
        <v>754</v>
      </c>
      <c r="C721" t="s">
        <v>758</v>
      </c>
      <c r="D721">
        <v>4479</v>
      </c>
      <c r="E721"/>
      <c r="F721" t="s">
        <v>3447</v>
      </c>
      <c r="I721" s="2"/>
      <c r="J721" s="3">
        <f>IFERROR(VLOOKUP(D721,'2023-24 School Level AAFTE'!$C:$J,8,FALSE),"new school")</f>
        <v>486.06</v>
      </c>
    </row>
    <row r="722" spans="1:10" x14ac:dyDescent="0.25">
      <c r="A722" t="s">
        <v>3005</v>
      </c>
      <c r="B722" t="s">
        <v>754</v>
      </c>
      <c r="C722" t="s">
        <v>757</v>
      </c>
      <c r="D722">
        <v>4330</v>
      </c>
      <c r="E722"/>
      <c r="I722" s="2"/>
      <c r="J722" s="3">
        <f>IFERROR(VLOOKUP(D722,'2023-24 School Level AAFTE'!$C:$J,8,FALSE),"new school")</f>
        <v>501.95</v>
      </c>
    </row>
    <row r="723" spans="1:10" x14ac:dyDescent="0.25">
      <c r="A723" t="s">
        <v>3006</v>
      </c>
      <c r="B723" t="s">
        <v>762</v>
      </c>
      <c r="C723" t="s">
        <v>763</v>
      </c>
      <c r="D723">
        <v>2145</v>
      </c>
      <c r="E723"/>
      <c r="I723" s="2"/>
      <c r="J723" s="3">
        <f>IFERROR(VLOOKUP(D723,'2023-24 School Level AAFTE'!$C:$J,8,FALSE),"new school")</f>
        <v>233.2</v>
      </c>
    </row>
    <row r="724" spans="1:10" x14ac:dyDescent="0.25">
      <c r="A724" t="s">
        <v>3007</v>
      </c>
      <c r="B724" t="s">
        <v>765</v>
      </c>
      <c r="C724" t="s">
        <v>766</v>
      </c>
      <c r="D724">
        <v>2097</v>
      </c>
      <c r="E724"/>
      <c r="I724" s="2"/>
      <c r="J724" s="3">
        <f>IFERROR(VLOOKUP(D724,'2023-24 School Level AAFTE'!$C:$J,8,FALSE),"new school")</f>
        <v>37.6</v>
      </c>
    </row>
    <row r="725" spans="1:10" x14ac:dyDescent="0.25">
      <c r="A725" t="s">
        <v>3008</v>
      </c>
      <c r="B725" t="s">
        <v>768</v>
      </c>
      <c r="C725" t="s">
        <v>769</v>
      </c>
      <c r="D725">
        <v>2484</v>
      </c>
      <c r="E725"/>
      <c r="I725" s="2"/>
      <c r="J725" s="3">
        <f>IFERROR(VLOOKUP(D725,'2023-24 School Level AAFTE'!$C:$J,8,FALSE),"new school")</f>
        <v>167.7</v>
      </c>
    </row>
    <row r="726" spans="1:10" x14ac:dyDescent="0.25">
      <c r="A726" t="s">
        <v>3009</v>
      </c>
      <c r="B726" t="s">
        <v>771</v>
      </c>
      <c r="C726" t="s">
        <v>772</v>
      </c>
      <c r="D726">
        <v>2406</v>
      </c>
      <c r="E726"/>
      <c r="I726" s="2"/>
      <c r="J726" s="3">
        <f>IFERROR(VLOOKUP(D726,'2023-24 School Level AAFTE'!$C:$J,8,FALSE),"new school")</f>
        <v>567.22</v>
      </c>
    </row>
    <row r="727" spans="1:10" x14ac:dyDescent="0.25">
      <c r="A727" t="s">
        <v>3010</v>
      </c>
      <c r="B727" t="s">
        <v>774</v>
      </c>
      <c r="C727" t="s">
        <v>775</v>
      </c>
      <c r="D727">
        <v>2743</v>
      </c>
      <c r="E727"/>
      <c r="F727" t="s">
        <v>3447</v>
      </c>
      <c r="I727" s="2"/>
      <c r="J727" s="3">
        <f>IFERROR(VLOOKUP(D727,'2023-24 School Level AAFTE'!$C:$J,8,FALSE),"new school")</f>
        <v>67.7</v>
      </c>
    </row>
    <row r="728" spans="1:10" x14ac:dyDescent="0.25">
      <c r="A728" t="s">
        <v>3010</v>
      </c>
      <c r="B728" t="s">
        <v>774</v>
      </c>
      <c r="C728" t="s">
        <v>776</v>
      </c>
      <c r="D728">
        <v>3113</v>
      </c>
      <c r="E728"/>
      <c r="F728" t="s">
        <v>3447</v>
      </c>
      <c r="I728" s="2"/>
      <c r="J728" s="3">
        <f>IFERROR(VLOOKUP(D728,'2023-24 School Level AAFTE'!$C:$J,8,FALSE),"new school")</f>
        <v>43.58</v>
      </c>
    </row>
    <row r="729" spans="1:10" x14ac:dyDescent="0.25">
      <c r="A729" t="s">
        <v>3011</v>
      </c>
      <c r="B729" t="s">
        <v>778</v>
      </c>
      <c r="C729" t="s">
        <v>782</v>
      </c>
      <c r="D729">
        <v>4559</v>
      </c>
      <c r="E729"/>
      <c r="F729" t="s">
        <v>3447</v>
      </c>
      <c r="I729" s="2"/>
      <c r="J729" s="3">
        <f>IFERROR(VLOOKUP(D729,'2023-24 School Level AAFTE'!$C:$J,8,FALSE),"new school")</f>
        <v>367.97</v>
      </c>
    </row>
    <row r="730" spans="1:10" x14ac:dyDescent="0.25">
      <c r="A730" t="s">
        <v>3011</v>
      </c>
      <c r="B730" t="s">
        <v>778</v>
      </c>
      <c r="C730" t="s">
        <v>779</v>
      </c>
      <c r="D730">
        <v>2718</v>
      </c>
      <c r="E730"/>
      <c r="F730" t="s">
        <v>3447</v>
      </c>
      <c r="I730" s="2"/>
      <c r="J730" s="3">
        <f>IFERROR(VLOOKUP(D730,'2023-24 School Level AAFTE'!$C:$J,8,FALSE),"new school")</f>
        <v>253.9</v>
      </c>
    </row>
    <row r="731" spans="1:10" x14ac:dyDescent="0.25">
      <c r="A731" t="s">
        <v>3011</v>
      </c>
      <c r="B731" t="s">
        <v>778</v>
      </c>
      <c r="C731" t="s">
        <v>780</v>
      </c>
      <c r="D731">
        <v>3072</v>
      </c>
      <c r="E731"/>
      <c r="F731" t="s">
        <v>3447</v>
      </c>
      <c r="I731" s="2"/>
      <c r="J731" s="3">
        <f>IFERROR(VLOOKUP(D731,'2023-24 School Level AAFTE'!$C:$J,8,FALSE),"new school")</f>
        <v>262.2</v>
      </c>
    </row>
    <row r="732" spans="1:10" x14ac:dyDescent="0.25">
      <c r="A732" t="s">
        <v>3011</v>
      </c>
      <c r="B732" t="s">
        <v>778</v>
      </c>
      <c r="C732" t="s">
        <v>781</v>
      </c>
      <c r="D732">
        <v>3073</v>
      </c>
      <c r="E732"/>
      <c r="F732" t="s">
        <v>3447</v>
      </c>
      <c r="I732" s="2"/>
      <c r="J732" s="3">
        <f>IFERROR(VLOOKUP(D732,'2023-24 School Level AAFTE'!$C:$J,8,FALSE),"new school")</f>
        <v>197.8</v>
      </c>
    </row>
    <row r="733" spans="1:10" x14ac:dyDescent="0.25">
      <c r="A733" t="s">
        <v>3012</v>
      </c>
      <c r="B733" t="s">
        <v>784</v>
      </c>
      <c r="C733" t="s">
        <v>793</v>
      </c>
      <c r="D733">
        <v>2765</v>
      </c>
      <c r="E733"/>
      <c r="F733" t="s">
        <v>3447</v>
      </c>
      <c r="J733" s="3">
        <f>IFERROR(VLOOKUP(D733,'2023-24 School Level AAFTE'!$C:$J,8,FALSE),"new school")</f>
        <v>342.63</v>
      </c>
    </row>
    <row r="734" spans="1:10" x14ac:dyDescent="0.25">
      <c r="A734" t="s">
        <v>3012</v>
      </c>
      <c r="B734" t="s">
        <v>784</v>
      </c>
      <c r="C734" t="s">
        <v>810</v>
      </c>
      <c r="D734">
        <v>5028</v>
      </c>
      <c r="E734"/>
      <c r="F734" t="s">
        <v>3447</v>
      </c>
      <c r="I734" s="2"/>
      <c r="J734" s="3">
        <f>IFERROR(VLOOKUP(D734,'2023-24 School Level AAFTE'!$C:$J,8,FALSE),"new school")</f>
        <v>234.20999999999998</v>
      </c>
    </row>
    <row r="735" spans="1:10" x14ac:dyDescent="0.25">
      <c r="A735" t="s">
        <v>3012</v>
      </c>
      <c r="B735" t="s">
        <v>784</v>
      </c>
      <c r="C735" t="s">
        <v>798</v>
      </c>
      <c r="D735">
        <v>2982</v>
      </c>
      <c r="E735"/>
      <c r="F735" t="s">
        <v>3447</v>
      </c>
      <c r="I735" s="2"/>
      <c r="J735" s="3">
        <f>IFERROR(VLOOKUP(D735,'2023-24 School Level AAFTE'!$C:$J,8,FALSE),"new school")</f>
        <v>530.5</v>
      </c>
    </row>
    <row r="736" spans="1:10" x14ac:dyDescent="0.25">
      <c r="A736" t="s">
        <v>3012</v>
      </c>
      <c r="B736" t="s">
        <v>784</v>
      </c>
      <c r="C736" t="s">
        <v>46</v>
      </c>
      <c r="D736">
        <v>3163</v>
      </c>
      <c r="E736"/>
      <c r="F736" t="s">
        <v>3447</v>
      </c>
      <c r="I736" s="2"/>
      <c r="J736" s="3">
        <f>IFERROR(VLOOKUP(D736,'2023-24 School Level AAFTE'!$C:$J,8,FALSE),"new school")</f>
        <v>666.89</v>
      </c>
    </row>
    <row r="737" spans="1:10" x14ac:dyDescent="0.25">
      <c r="A737" t="s">
        <v>3012</v>
      </c>
      <c r="B737" t="s">
        <v>784</v>
      </c>
      <c r="C737" t="s">
        <v>796</v>
      </c>
      <c r="D737">
        <v>2926</v>
      </c>
      <c r="E737"/>
      <c r="F737" t="s">
        <v>3447</v>
      </c>
      <c r="I737" s="2"/>
      <c r="J737" s="3">
        <f>IFERROR(VLOOKUP(D737,'2023-24 School Level AAFTE'!$C:$J,8,FALSE),"new school")</f>
        <v>407.32</v>
      </c>
    </row>
    <row r="738" spans="1:10" x14ac:dyDescent="0.25">
      <c r="A738" t="s">
        <v>3012</v>
      </c>
      <c r="B738" t="s">
        <v>784</v>
      </c>
      <c r="C738" t="s">
        <v>104</v>
      </c>
      <c r="D738">
        <v>3098</v>
      </c>
      <c r="E738"/>
      <c r="F738" t="s">
        <v>3447</v>
      </c>
      <c r="I738" s="2"/>
      <c r="J738" s="3">
        <f>IFERROR(VLOOKUP(D738,'2023-24 School Level AAFTE'!$C:$J,8,FALSE),"new school")</f>
        <v>605.44000000000005</v>
      </c>
    </row>
    <row r="739" spans="1:10" x14ac:dyDescent="0.25">
      <c r="A739" t="s">
        <v>3012</v>
      </c>
      <c r="B739" t="s">
        <v>784</v>
      </c>
      <c r="C739" t="s">
        <v>785</v>
      </c>
      <c r="D739">
        <v>1539</v>
      </c>
      <c r="E739"/>
      <c r="I739" s="2"/>
      <c r="J739" s="3">
        <f>IFERROR(VLOOKUP(D739,'2023-24 School Level AAFTE'!$C:$J,8,FALSE),"new school")</f>
        <v>169.57</v>
      </c>
    </row>
    <row r="740" spans="1:10" x14ac:dyDescent="0.25">
      <c r="A740" t="s">
        <v>3012</v>
      </c>
      <c r="B740" t="s">
        <v>784</v>
      </c>
      <c r="C740" t="s">
        <v>789</v>
      </c>
      <c r="D740">
        <v>2418</v>
      </c>
      <c r="E740"/>
      <c r="F740" t="s">
        <v>3447</v>
      </c>
      <c r="I740" s="2"/>
      <c r="J740" s="3">
        <f>IFERROR(VLOOKUP(D740,'2023-24 School Level AAFTE'!$C:$J,8,FALSE),"new school")</f>
        <v>458.5</v>
      </c>
    </row>
    <row r="741" spans="1:10" x14ac:dyDescent="0.25">
      <c r="A741" t="s">
        <v>3012</v>
      </c>
      <c r="B741" t="s">
        <v>784</v>
      </c>
      <c r="C741" t="s">
        <v>604</v>
      </c>
      <c r="D741">
        <v>3099</v>
      </c>
      <c r="E741"/>
      <c r="F741" t="s">
        <v>3447</v>
      </c>
      <c r="I741" s="2"/>
      <c r="J741" s="3">
        <f>IFERROR(VLOOKUP(D741,'2023-24 School Level AAFTE'!$C:$J,8,FALSE),"new school")</f>
        <v>1013.16</v>
      </c>
    </row>
    <row r="742" spans="1:10" x14ac:dyDescent="0.25">
      <c r="A742" t="s">
        <v>3012</v>
      </c>
      <c r="B742" t="s">
        <v>784</v>
      </c>
      <c r="C742" t="s">
        <v>2305</v>
      </c>
      <c r="D742">
        <v>5551</v>
      </c>
      <c r="E742"/>
      <c r="F742" t="s">
        <v>3447</v>
      </c>
      <c r="I742" s="2"/>
      <c r="J742" s="3">
        <f>IFERROR(VLOOKUP(D742,'2023-24 School Level AAFTE'!$C:$J,8,FALSE),"new school")</f>
        <v>801.05</v>
      </c>
    </row>
    <row r="743" spans="1:10" x14ac:dyDescent="0.25">
      <c r="A743" t="s">
        <v>3012</v>
      </c>
      <c r="B743" t="s">
        <v>784</v>
      </c>
      <c r="C743" t="s">
        <v>795</v>
      </c>
      <c r="D743">
        <v>2844</v>
      </c>
      <c r="E743"/>
      <c r="I743" s="2"/>
      <c r="J743" s="3">
        <f>IFERROR(VLOOKUP(D743,'2023-24 School Level AAFTE'!$C:$J,8,FALSE),"new school")</f>
        <v>446.6</v>
      </c>
    </row>
    <row r="744" spans="1:10" x14ac:dyDescent="0.25">
      <c r="A744" t="s">
        <v>3012</v>
      </c>
      <c r="B744" t="s">
        <v>784</v>
      </c>
      <c r="C744" t="s">
        <v>791</v>
      </c>
      <c r="D744">
        <v>2699</v>
      </c>
      <c r="E744"/>
      <c r="F744" t="s">
        <v>3447</v>
      </c>
      <c r="I744" s="2"/>
      <c r="J744" s="3">
        <f>IFERROR(VLOOKUP(D744,'2023-24 School Level AAFTE'!$C:$J,8,FALSE),"new school")</f>
        <v>484.84</v>
      </c>
    </row>
    <row r="745" spans="1:10" x14ac:dyDescent="0.25">
      <c r="A745" t="s">
        <v>3012</v>
      </c>
      <c r="B745" t="s">
        <v>784</v>
      </c>
      <c r="C745" t="s">
        <v>788</v>
      </c>
      <c r="D745">
        <v>2325</v>
      </c>
      <c r="E745"/>
      <c r="F745" t="s">
        <v>3447</v>
      </c>
      <c r="I745" s="2"/>
      <c r="J745" s="3">
        <f>IFERROR(VLOOKUP(D745,'2023-24 School Level AAFTE'!$C:$J,8,FALSE),"new school")</f>
        <v>1258.22</v>
      </c>
    </row>
    <row r="746" spans="1:10" x14ac:dyDescent="0.25">
      <c r="A746" t="s">
        <v>3012</v>
      </c>
      <c r="B746" t="s">
        <v>784</v>
      </c>
      <c r="C746" t="s">
        <v>812</v>
      </c>
      <c r="D746">
        <v>5371</v>
      </c>
      <c r="E746"/>
      <c r="I746" s="2"/>
      <c r="J746" s="3">
        <f>IFERROR(VLOOKUP(D746,'2023-24 School Level AAFTE'!$C:$J,8,FALSE),"new school")</f>
        <v>8.8699999999999992</v>
      </c>
    </row>
    <row r="747" spans="1:10" x14ac:dyDescent="0.25">
      <c r="A747" t="s">
        <v>3012</v>
      </c>
      <c r="B747" t="s">
        <v>784</v>
      </c>
      <c r="C747" t="s">
        <v>811</v>
      </c>
      <c r="D747">
        <v>5370</v>
      </c>
      <c r="E747"/>
      <c r="I747" s="2"/>
      <c r="J747" s="3">
        <f>IFERROR(VLOOKUP(D747,'2023-24 School Level AAFTE'!$C:$J,8,FALSE),"new school")</f>
        <v>199.14</v>
      </c>
    </row>
    <row r="748" spans="1:10" x14ac:dyDescent="0.25">
      <c r="A748" t="s">
        <v>3012</v>
      </c>
      <c r="B748" t="s">
        <v>784</v>
      </c>
      <c r="C748" t="s">
        <v>2885</v>
      </c>
      <c r="D748">
        <v>5622</v>
      </c>
      <c r="E748"/>
      <c r="F748" t="s">
        <v>3447</v>
      </c>
      <c r="I748" s="2"/>
      <c r="J748" s="3">
        <f>IFERROR(VLOOKUP(D748,'2023-24 School Level AAFTE'!$C:$J,8,FALSE),"new school")</f>
        <v>206.28</v>
      </c>
    </row>
    <row r="749" spans="1:10" x14ac:dyDescent="0.25">
      <c r="A749" t="s">
        <v>3012</v>
      </c>
      <c r="B749" t="s">
        <v>784</v>
      </c>
      <c r="C749" t="s">
        <v>527</v>
      </c>
      <c r="D749">
        <v>3165</v>
      </c>
      <c r="E749"/>
      <c r="F749" t="s">
        <v>3447</v>
      </c>
      <c r="I749" s="2"/>
      <c r="J749" s="3">
        <f>IFERROR(VLOOKUP(D749,'2023-24 School Level AAFTE'!$C:$J,8,FALSE),"new school")</f>
        <v>449.5</v>
      </c>
    </row>
    <row r="750" spans="1:10" x14ac:dyDescent="0.25">
      <c r="A750" t="s">
        <v>3012</v>
      </c>
      <c r="B750" t="s">
        <v>784</v>
      </c>
      <c r="C750" t="s">
        <v>802</v>
      </c>
      <c r="D750">
        <v>3278</v>
      </c>
      <c r="E750"/>
      <c r="F750" t="s">
        <v>3447</v>
      </c>
      <c r="I750" s="2"/>
      <c r="J750" s="3">
        <f>IFERROR(VLOOKUP(D750,'2023-24 School Level AAFTE'!$C:$J,8,FALSE),"new school")</f>
        <v>342.4</v>
      </c>
    </row>
    <row r="751" spans="1:10" x14ac:dyDescent="0.25">
      <c r="A751" t="s">
        <v>3012</v>
      </c>
      <c r="B751" t="s">
        <v>784</v>
      </c>
      <c r="C751" t="s">
        <v>3271</v>
      </c>
      <c r="D751">
        <v>5672</v>
      </c>
      <c r="E751"/>
      <c r="I751" s="2"/>
      <c r="J751" s="3">
        <f>IFERROR(VLOOKUP(D751,'2023-24 School Level AAFTE'!$C:$J,8,FALSE),"new school")</f>
        <v>111.39999999999999</v>
      </c>
    </row>
    <row r="752" spans="1:10" x14ac:dyDescent="0.25">
      <c r="A752" t="s">
        <v>3012</v>
      </c>
      <c r="B752" t="s">
        <v>784</v>
      </c>
      <c r="C752" t="s">
        <v>801</v>
      </c>
      <c r="D752">
        <v>3097</v>
      </c>
      <c r="E752"/>
      <c r="I752" s="2"/>
      <c r="J752" s="3">
        <f>IFERROR(VLOOKUP(D752,'2023-24 School Level AAFTE'!$C:$J,8,FALSE),"new school")</f>
        <v>532.73</v>
      </c>
    </row>
    <row r="753" spans="1:10" x14ac:dyDescent="0.25">
      <c r="A753" t="s">
        <v>3012</v>
      </c>
      <c r="B753" t="s">
        <v>784</v>
      </c>
      <c r="C753" t="s">
        <v>792</v>
      </c>
      <c r="D753">
        <v>2734</v>
      </c>
      <c r="E753"/>
      <c r="F753" t="s">
        <v>3447</v>
      </c>
      <c r="I753" s="2"/>
      <c r="J753" s="3">
        <f>IFERROR(VLOOKUP(D753,'2023-24 School Level AAFTE'!$C:$J,8,FALSE),"new school")</f>
        <v>503.5</v>
      </c>
    </row>
    <row r="754" spans="1:10" x14ac:dyDescent="0.25">
      <c r="A754" t="s">
        <v>3012</v>
      </c>
      <c r="B754" t="s">
        <v>784</v>
      </c>
      <c r="C754" t="s">
        <v>800</v>
      </c>
      <c r="D754">
        <v>2984</v>
      </c>
      <c r="E754"/>
      <c r="F754" t="s">
        <v>3447</v>
      </c>
      <c r="I754" s="2"/>
      <c r="J754" s="3">
        <f>IFERROR(VLOOKUP(D754,'2023-24 School Level AAFTE'!$C:$J,8,FALSE),"new school")</f>
        <v>541.29999999999995</v>
      </c>
    </row>
    <row r="755" spans="1:10" x14ac:dyDescent="0.25">
      <c r="A755" t="s">
        <v>3012</v>
      </c>
      <c r="B755" t="s">
        <v>784</v>
      </c>
      <c r="C755" t="s">
        <v>803</v>
      </c>
      <c r="D755">
        <v>3279</v>
      </c>
      <c r="E755"/>
      <c r="F755" t="s">
        <v>3447</v>
      </c>
      <c r="I755" s="2"/>
      <c r="J755" s="3">
        <f>IFERROR(VLOOKUP(D755,'2023-24 School Level AAFTE'!$C:$J,8,FALSE),"new school")</f>
        <v>1706.6100000000001</v>
      </c>
    </row>
    <row r="756" spans="1:10" x14ac:dyDescent="0.25">
      <c r="A756" t="s">
        <v>3012</v>
      </c>
      <c r="B756" t="s">
        <v>784</v>
      </c>
      <c r="C756" t="s">
        <v>786</v>
      </c>
      <c r="D756">
        <v>2144</v>
      </c>
      <c r="E756"/>
      <c r="F756" t="s">
        <v>3447</v>
      </c>
      <c r="I756" s="2"/>
      <c r="J756" s="3">
        <f>IFERROR(VLOOKUP(D756,'2023-24 School Level AAFTE'!$C:$J,8,FALSE),"new school")</f>
        <v>387.4</v>
      </c>
    </row>
    <row r="757" spans="1:10" x14ac:dyDescent="0.25">
      <c r="A757" t="s">
        <v>3012</v>
      </c>
      <c r="B757" t="s">
        <v>784</v>
      </c>
      <c r="C757" t="s">
        <v>808</v>
      </c>
      <c r="D757">
        <v>1972</v>
      </c>
      <c r="E757"/>
      <c r="F757" t="s">
        <v>3447</v>
      </c>
      <c r="I757" s="2"/>
      <c r="J757" s="3">
        <f>IFERROR(VLOOKUP(D757,'2023-24 School Level AAFTE'!$C:$J,8,FALSE),"new school")</f>
        <v>114.15</v>
      </c>
    </row>
    <row r="758" spans="1:10" x14ac:dyDescent="0.25">
      <c r="A758" t="s">
        <v>3012</v>
      </c>
      <c r="B758" t="s">
        <v>784</v>
      </c>
      <c r="C758" t="s">
        <v>799</v>
      </c>
      <c r="D758">
        <v>2983</v>
      </c>
      <c r="E758"/>
      <c r="I758" s="2"/>
      <c r="J758" s="3">
        <f>IFERROR(VLOOKUP(D758,'2023-24 School Level AAFTE'!$C:$J,8,FALSE),"new school")</f>
        <v>509.31</v>
      </c>
    </row>
    <row r="759" spans="1:10" x14ac:dyDescent="0.25">
      <c r="A759" t="s">
        <v>3012</v>
      </c>
      <c r="B759" t="s">
        <v>784</v>
      </c>
      <c r="C759" t="s">
        <v>623</v>
      </c>
      <c r="D759">
        <v>3333</v>
      </c>
      <c r="E759"/>
      <c r="F759" t="s">
        <v>3447</v>
      </c>
      <c r="I759" s="2"/>
      <c r="J759" s="3">
        <f>IFERROR(VLOOKUP(D759,'2023-24 School Level AAFTE'!$C:$J,8,FALSE),"new school")</f>
        <v>616.38</v>
      </c>
    </row>
    <row r="760" spans="1:10" x14ac:dyDescent="0.25">
      <c r="A760" t="s">
        <v>3012</v>
      </c>
      <c r="B760" t="s">
        <v>784</v>
      </c>
      <c r="C760" t="s">
        <v>804</v>
      </c>
      <c r="D760">
        <v>3335</v>
      </c>
      <c r="E760"/>
      <c r="F760" t="s">
        <v>3447</v>
      </c>
      <c r="I760" s="2"/>
      <c r="J760" s="3">
        <f>IFERROR(VLOOKUP(D760,'2023-24 School Level AAFTE'!$C:$J,8,FALSE),"new school")</f>
        <v>493.2</v>
      </c>
    </row>
    <row r="761" spans="1:10" x14ac:dyDescent="0.25">
      <c r="A761" t="s">
        <v>3012</v>
      </c>
      <c r="B761" t="s">
        <v>784</v>
      </c>
      <c r="C761" t="s">
        <v>787</v>
      </c>
      <c r="D761">
        <v>2270</v>
      </c>
      <c r="E761"/>
      <c r="I761" s="2"/>
      <c r="J761" s="3">
        <f>IFERROR(VLOOKUP(D761,'2023-24 School Level AAFTE'!$C:$J,8,FALSE),"new school")</f>
        <v>488.17000000000007</v>
      </c>
    </row>
    <row r="762" spans="1:10" x14ac:dyDescent="0.25">
      <c r="A762" t="s">
        <v>3012</v>
      </c>
      <c r="B762" t="s">
        <v>784</v>
      </c>
      <c r="C762" t="s">
        <v>807</v>
      </c>
      <c r="D762">
        <v>3553</v>
      </c>
      <c r="E762"/>
      <c r="I762" s="2"/>
      <c r="J762" s="3">
        <f>IFERROR(VLOOKUP(D762,'2023-24 School Level AAFTE'!$C:$J,8,FALSE),"new school")</f>
        <v>394.97</v>
      </c>
    </row>
    <row r="763" spans="1:10" x14ac:dyDescent="0.25">
      <c r="A763" t="s">
        <v>3012</v>
      </c>
      <c r="B763" t="s">
        <v>784</v>
      </c>
      <c r="C763" t="s">
        <v>809</v>
      </c>
      <c r="D763">
        <v>1973</v>
      </c>
      <c r="E763"/>
      <c r="I763" s="2"/>
      <c r="J763" s="3">
        <f>IFERROR(VLOOKUP(D763,'2023-24 School Level AAFTE'!$C:$J,8,FALSE),"new school")</f>
        <v>105.09</v>
      </c>
    </row>
    <row r="764" spans="1:10" x14ac:dyDescent="0.25">
      <c r="A764" t="s">
        <v>3012</v>
      </c>
      <c r="B764" t="s">
        <v>784</v>
      </c>
      <c r="C764" t="s">
        <v>805</v>
      </c>
      <c r="D764">
        <v>3382</v>
      </c>
      <c r="E764"/>
      <c r="F764" t="s">
        <v>3447</v>
      </c>
      <c r="I764" s="2"/>
      <c r="J764" s="3">
        <f>IFERROR(VLOOKUP(D764,'2023-24 School Level AAFTE'!$C:$J,8,FALSE),"new school")</f>
        <v>402</v>
      </c>
    </row>
    <row r="765" spans="1:10" x14ac:dyDescent="0.25">
      <c r="A765" t="s">
        <v>3012</v>
      </c>
      <c r="B765" t="s">
        <v>784</v>
      </c>
      <c r="C765" t="s">
        <v>794</v>
      </c>
      <c r="D765">
        <v>2842</v>
      </c>
      <c r="E765"/>
      <c r="F765" t="s">
        <v>3447</v>
      </c>
      <c r="I765" s="2"/>
      <c r="J765" s="3">
        <f>IFERROR(VLOOKUP(D765,'2023-24 School Level AAFTE'!$C:$J,8,FALSE),"new school")</f>
        <v>418.9</v>
      </c>
    </row>
    <row r="766" spans="1:10" x14ac:dyDescent="0.25">
      <c r="A766" t="s">
        <v>3012</v>
      </c>
      <c r="B766" t="s">
        <v>784</v>
      </c>
      <c r="C766" t="s">
        <v>797</v>
      </c>
      <c r="D766">
        <v>2927</v>
      </c>
      <c r="E766"/>
      <c r="I766" s="2"/>
      <c r="J766" s="3">
        <f>IFERROR(VLOOKUP(D766,'2023-24 School Level AAFTE'!$C:$J,8,FALSE),"new school")</f>
        <v>546.34</v>
      </c>
    </row>
    <row r="767" spans="1:10" x14ac:dyDescent="0.25">
      <c r="A767" t="s">
        <v>3012</v>
      </c>
      <c r="B767" s="104" t="s">
        <v>784</v>
      </c>
      <c r="C767" t="s">
        <v>806</v>
      </c>
      <c r="D767">
        <v>3483</v>
      </c>
      <c r="E767"/>
      <c r="F767" t="s">
        <v>3447</v>
      </c>
      <c r="I767" s="2"/>
      <c r="J767" s="3">
        <f>IFERROR(VLOOKUP(D767,'2023-24 School Level AAFTE'!$C:$J,8,FALSE),"new school")</f>
        <v>566.4</v>
      </c>
    </row>
    <row r="768" spans="1:10" x14ac:dyDescent="0.25">
      <c r="A768" t="s">
        <v>3012</v>
      </c>
      <c r="B768" t="s">
        <v>784</v>
      </c>
      <c r="C768" t="s">
        <v>790</v>
      </c>
      <c r="D768">
        <v>2639</v>
      </c>
      <c r="E768"/>
      <c r="F768" t="s">
        <v>3447</v>
      </c>
      <c r="I768" s="2"/>
      <c r="J768" s="3">
        <f>IFERROR(VLOOKUP(D768,'2023-24 School Level AAFTE'!$C:$J,8,FALSE),"new school")</f>
        <v>539.70000000000005</v>
      </c>
    </row>
    <row r="769" spans="1:10" x14ac:dyDescent="0.25">
      <c r="A769" t="s">
        <v>3013</v>
      </c>
      <c r="B769" t="s">
        <v>814</v>
      </c>
      <c r="C769" t="s">
        <v>817</v>
      </c>
      <c r="D769">
        <v>5311</v>
      </c>
      <c r="E769"/>
      <c r="I769" s="2"/>
      <c r="J769" s="3">
        <f>IFERROR(VLOOKUP(D769,'2023-24 School Level AAFTE'!$C:$J,8,FALSE),"new school")</f>
        <v>905.41</v>
      </c>
    </row>
    <row r="770" spans="1:10" x14ac:dyDescent="0.25">
      <c r="A770" t="s">
        <v>3013</v>
      </c>
      <c r="B770" t="s">
        <v>814</v>
      </c>
      <c r="C770" t="s">
        <v>816</v>
      </c>
      <c r="D770">
        <v>4568</v>
      </c>
      <c r="E770"/>
      <c r="I770" s="2"/>
      <c r="J770" s="3">
        <f>IFERROR(VLOOKUP(D770,'2023-24 School Level AAFTE'!$C:$J,8,FALSE),"new school")</f>
        <v>676.02</v>
      </c>
    </row>
    <row r="771" spans="1:10" x14ac:dyDescent="0.25">
      <c r="A771" t="s">
        <v>3013</v>
      </c>
      <c r="B771" t="s">
        <v>814</v>
      </c>
      <c r="C771" t="s">
        <v>815</v>
      </c>
      <c r="D771">
        <v>3319</v>
      </c>
      <c r="E771"/>
      <c r="I771" s="2"/>
      <c r="J771" s="3">
        <f>IFERROR(VLOOKUP(D771,'2023-24 School Level AAFTE'!$C:$J,8,FALSE),"new school")</f>
        <v>467.74</v>
      </c>
    </row>
    <row r="772" spans="1:10" x14ac:dyDescent="0.25">
      <c r="A772" t="s">
        <v>3014</v>
      </c>
      <c r="B772" t="s">
        <v>819</v>
      </c>
      <c r="C772" t="s">
        <v>820</v>
      </c>
      <c r="D772">
        <v>2310</v>
      </c>
      <c r="E772"/>
      <c r="F772" t="s">
        <v>3447</v>
      </c>
      <c r="I772" s="2"/>
      <c r="J772" s="3">
        <f>IFERROR(VLOOKUP(D772,'2023-24 School Level AAFTE'!$C:$J,8,FALSE),"new school")</f>
        <v>321.79000000000002</v>
      </c>
    </row>
    <row r="773" spans="1:10" x14ac:dyDescent="0.25">
      <c r="A773" t="s">
        <v>3015</v>
      </c>
      <c r="B773" t="s">
        <v>822</v>
      </c>
      <c r="C773" t="s">
        <v>825</v>
      </c>
      <c r="D773">
        <v>2972</v>
      </c>
      <c r="E773"/>
      <c r="F773" t="s">
        <v>3447</v>
      </c>
      <c r="I773" s="2"/>
      <c r="J773" s="3">
        <f>IFERROR(VLOOKUP(D773,'2023-24 School Level AAFTE'!$C:$J,8,FALSE),"new school")</f>
        <v>224.22</v>
      </c>
    </row>
    <row r="774" spans="1:10" x14ac:dyDescent="0.25">
      <c r="A774" t="s">
        <v>3015</v>
      </c>
      <c r="B774" t="s">
        <v>822</v>
      </c>
      <c r="C774" t="s">
        <v>823</v>
      </c>
      <c r="D774">
        <v>2268</v>
      </c>
      <c r="E774"/>
      <c r="F774" t="s">
        <v>3447</v>
      </c>
      <c r="I774" s="2"/>
      <c r="J774" s="3">
        <f>IFERROR(VLOOKUP(D774,'2023-24 School Level AAFTE'!$C:$J,8,FALSE),"new school")</f>
        <v>217.9</v>
      </c>
    </row>
    <row r="775" spans="1:10" x14ac:dyDescent="0.25">
      <c r="A775" t="s">
        <v>3015</v>
      </c>
      <c r="B775" t="s">
        <v>822</v>
      </c>
      <c r="C775" t="s">
        <v>826</v>
      </c>
      <c r="D775">
        <v>3622</v>
      </c>
      <c r="E775"/>
      <c r="F775" t="s">
        <v>3447</v>
      </c>
      <c r="I775" s="2"/>
      <c r="J775" s="3">
        <f>IFERROR(VLOOKUP(D775,'2023-24 School Level AAFTE'!$C:$J,8,FALSE),"new school")</f>
        <v>461.19</v>
      </c>
    </row>
    <row r="776" spans="1:10" x14ac:dyDescent="0.25">
      <c r="A776" t="s">
        <v>3015</v>
      </c>
      <c r="B776" t="s">
        <v>822</v>
      </c>
      <c r="C776" t="s">
        <v>2870</v>
      </c>
      <c r="D776">
        <v>5191</v>
      </c>
      <c r="E776"/>
      <c r="F776" t="s">
        <v>3447</v>
      </c>
      <c r="I776" s="2"/>
      <c r="J776" s="3">
        <f>IFERROR(VLOOKUP(D776,'2023-24 School Level AAFTE'!$C:$J,8,FALSE),"new school")</f>
        <v>98.48</v>
      </c>
    </row>
    <row r="777" spans="1:10" x14ac:dyDescent="0.25">
      <c r="A777" t="s">
        <v>3015</v>
      </c>
      <c r="B777" t="s">
        <v>822</v>
      </c>
      <c r="C777" t="s">
        <v>824</v>
      </c>
      <c r="D777">
        <v>2391</v>
      </c>
      <c r="E777"/>
      <c r="F777" t="s">
        <v>3447</v>
      </c>
      <c r="I777" s="2"/>
      <c r="J777" s="3">
        <f>IFERROR(VLOOKUP(D777,'2023-24 School Level AAFTE'!$C:$J,8,FALSE),"new school")</f>
        <v>361.2</v>
      </c>
    </row>
    <row r="778" spans="1:10" x14ac:dyDescent="0.25">
      <c r="A778" t="s">
        <v>3015</v>
      </c>
      <c r="B778" t="s">
        <v>822</v>
      </c>
      <c r="C778" t="s">
        <v>536</v>
      </c>
      <c r="D778">
        <v>3621</v>
      </c>
      <c r="E778"/>
      <c r="F778" t="s">
        <v>3447</v>
      </c>
      <c r="I778" s="2"/>
      <c r="J778" s="3">
        <f>IFERROR(VLOOKUP(D778,'2023-24 School Level AAFTE'!$C:$J,8,FALSE),"new school")</f>
        <v>228.24</v>
      </c>
    </row>
    <row r="779" spans="1:10" x14ac:dyDescent="0.25">
      <c r="A779" t="s">
        <v>3330</v>
      </c>
      <c r="B779" t="s">
        <v>3251</v>
      </c>
      <c r="C779" t="s">
        <v>3331</v>
      </c>
      <c r="D779">
        <v>5736</v>
      </c>
      <c r="E779"/>
      <c r="F779" t="s">
        <v>3447</v>
      </c>
      <c r="I779" s="2"/>
      <c r="J779" s="3">
        <f>IFERROR(VLOOKUP(D779,'2023-24 School Level AAFTE'!$C:$J,8,FALSE),"new school")</f>
        <v>124.4</v>
      </c>
    </row>
    <row r="780" spans="1:10" x14ac:dyDescent="0.25">
      <c r="A780" t="s">
        <v>3332</v>
      </c>
      <c r="B780" t="s">
        <v>3016</v>
      </c>
      <c r="C780" t="s">
        <v>3272</v>
      </c>
      <c r="D780">
        <v>5661</v>
      </c>
      <c r="E780"/>
      <c r="F780" t="s">
        <v>3447</v>
      </c>
      <c r="I780" s="2"/>
      <c r="J780" s="3">
        <f>IFERROR(VLOOKUP(D780,'2023-24 School Level AAFTE'!$C:$J,8,FALSE),"new school")</f>
        <v>250.6</v>
      </c>
    </row>
    <row r="781" spans="1:10" x14ac:dyDescent="0.25">
      <c r="A781" t="s">
        <v>3243</v>
      </c>
      <c r="B781" t="s">
        <v>2413</v>
      </c>
      <c r="C781" t="s">
        <v>2856</v>
      </c>
      <c r="D781">
        <v>5517</v>
      </c>
      <c r="E781"/>
      <c r="F781" t="s">
        <v>3447</v>
      </c>
      <c r="I781" s="2"/>
      <c r="J781" s="3">
        <f>IFERROR(VLOOKUP(D781,'2023-24 School Level AAFTE'!$C:$J,8,FALSE),"new school")</f>
        <v>482.1</v>
      </c>
    </row>
    <row r="782" spans="1:10" x14ac:dyDescent="0.25">
      <c r="A782" t="s">
        <v>3244</v>
      </c>
      <c r="B782" t="s">
        <v>2784</v>
      </c>
      <c r="C782" t="s">
        <v>2858</v>
      </c>
      <c r="D782">
        <v>5608</v>
      </c>
      <c r="E782"/>
      <c r="F782" t="s">
        <v>3447</v>
      </c>
      <c r="I782" s="2"/>
      <c r="J782" s="3">
        <f>IFERROR(VLOOKUP(D782,'2023-24 School Level AAFTE'!$C:$J,8,FALSE),"new school")</f>
        <v>311.60000000000002</v>
      </c>
    </row>
    <row r="783" spans="1:10" x14ac:dyDescent="0.25">
      <c r="A783" t="s">
        <v>3018</v>
      </c>
      <c r="B783" t="s">
        <v>828</v>
      </c>
      <c r="C783" t="s">
        <v>831</v>
      </c>
      <c r="D783">
        <v>4215</v>
      </c>
      <c r="E783"/>
      <c r="F783" t="s">
        <v>3447</v>
      </c>
      <c r="I783" s="2"/>
      <c r="J783" s="3">
        <f>IFERROR(VLOOKUP(D783,'2023-24 School Level AAFTE'!$C:$J,8,FALSE),"new school")</f>
        <v>82.2</v>
      </c>
    </row>
    <row r="784" spans="1:10" x14ac:dyDescent="0.25">
      <c r="A784" t="s">
        <v>3018</v>
      </c>
      <c r="B784" t="s">
        <v>828</v>
      </c>
      <c r="C784" t="s">
        <v>829</v>
      </c>
      <c r="D784">
        <v>2603</v>
      </c>
      <c r="E784"/>
      <c r="F784" t="s">
        <v>3447</v>
      </c>
      <c r="I784" s="2"/>
      <c r="J784" s="3">
        <f>IFERROR(VLOOKUP(D784,'2023-24 School Level AAFTE'!$C:$J,8,FALSE),"new school")</f>
        <v>56.89</v>
      </c>
    </row>
    <row r="785" spans="1:10" x14ac:dyDescent="0.25">
      <c r="A785" t="s">
        <v>3018</v>
      </c>
      <c r="B785" t="s">
        <v>828</v>
      </c>
      <c r="C785" t="s">
        <v>830</v>
      </c>
      <c r="D785">
        <v>4214</v>
      </c>
      <c r="E785"/>
      <c r="F785" t="s">
        <v>3447</v>
      </c>
      <c r="I785" s="2"/>
      <c r="J785" s="3">
        <f>IFERROR(VLOOKUP(D785,'2023-24 School Level AAFTE'!$C:$J,8,FALSE),"new school")</f>
        <v>45.5</v>
      </c>
    </row>
    <row r="786" spans="1:10" x14ac:dyDescent="0.25">
      <c r="A786" t="s">
        <v>3019</v>
      </c>
      <c r="B786" t="s">
        <v>833</v>
      </c>
      <c r="C786" t="s">
        <v>834</v>
      </c>
      <c r="D786">
        <v>2948</v>
      </c>
      <c r="E786"/>
      <c r="F786" t="s">
        <v>3447</v>
      </c>
      <c r="I786" s="2"/>
      <c r="J786" s="3">
        <f>IFERROR(VLOOKUP(D786,'2023-24 School Level AAFTE'!$C:$J,8,FALSE),"new school")</f>
        <v>23.98</v>
      </c>
    </row>
    <row r="787" spans="1:10" x14ac:dyDescent="0.25">
      <c r="A787" t="s">
        <v>3020</v>
      </c>
      <c r="B787" t="s">
        <v>836</v>
      </c>
      <c r="C787" t="s">
        <v>846</v>
      </c>
      <c r="D787">
        <v>3746</v>
      </c>
      <c r="E787"/>
      <c r="I787" s="2"/>
      <c r="J787" s="3">
        <f>IFERROR(VLOOKUP(D787,'2023-24 School Level AAFTE'!$C:$J,8,FALSE),"new school")</f>
        <v>509.03</v>
      </c>
    </row>
    <row r="788" spans="1:10" x14ac:dyDescent="0.25">
      <c r="A788" t="s">
        <v>3020</v>
      </c>
      <c r="B788" t="s">
        <v>836</v>
      </c>
      <c r="C788" t="s">
        <v>852</v>
      </c>
      <c r="D788">
        <v>4460</v>
      </c>
      <c r="E788"/>
      <c r="I788" s="2"/>
      <c r="J788" s="3">
        <f>IFERROR(VLOOKUP(D788,'2023-24 School Level AAFTE'!$C:$J,8,FALSE),"new school")</f>
        <v>769.94</v>
      </c>
    </row>
    <row r="789" spans="1:10" x14ac:dyDescent="0.25">
      <c r="A789" t="s">
        <v>3020</v>
      </c>
      <c r="B789" t="s">
        <v>836</v>
      </c>
      <c r="C789" t="s">
        <v>842</v>
      </c>
      <c r="D789">
        <v>3440</v>
      </c>
      <c r="E789"/>
      <c r="I789" s="2"/>
      <c r="J789" s="3">
        <f>IFERROR(VLOOKUP(D789,'2023-24 School Level AAFTE'!$C:$J,8,FALSE),"new school")</f>
        <v>588.26</v>
      </c>
    </row>
    <row r="790" spans="1:10" x14ac:dyDescent="0.25">
      <c r="A790" t="s">
        <v>3020</v>
      </c>
      <c r="B790" t="s">
        <v>836</v>
      </c>
      <c r="C790" t="s">
        <v>854</v>
      </c>
      <c r="D790">
        <v>4565</v>
      </c>
      <c r="E790"/>
      <c r="I790" s="2"/>
      <c r="J790" s="3">
        <f>IFERROR(VLOOKUP(D790,'2023-24 School Level AAFTE'!$C:$J,8,FALSE),"new school")</f>
        <v>407.17</v>
      </c>
    </row>
    <row r="791" spans="1:10" x14ac:dyDescent="0.25">
      <c r="A791" t="s">
        <v>3020</v>
      </c>
      <c r="B791" t="s">
        <v>836</v>
      </c>
      <c r="C791" t="s">
        <v>3273</v>
      </c>
      <c r="D791">
        <v>5673</v>
      </c>
      <c r="E791"/>
      <c r="I791" s="2"/>
      <c r="J791" s="3">
        <f>IFERROR(VLOOKUP(D791,'2023-24 School Level AAFTE'!$C:$J,8,FALSE),"new school")</f>
        <v>392.04</v>
      </c>
    </row>
    <row r="792" spans="1:10" x14ac:dyDescent="0.25">
      <c r="A792" t="s">
        <v>3020</v>
      </c>
      <c r="B792" t="s">
        <v>836</v>
      </c>
      <c r="C792" t="s">
        <v>849</v>
      </c>
      <c r="D792">
        <v>4300</v>
      </c>
      <c r="E792"/>
      <c r="I792" s="2"/>
      <c r="J792" s="3">
        <f>IFERROR(VLOOKUP(D792,'2023-24 School Level AAFTE'!$C:$J,8,FALSE),"new school")</f>
        <v>385.74</v>
      </c>
    </row>
    <row r="793" spans="1:10" x14ac:dyDescent="0.25">
      <c r="A793" t="s">
        <v>3020</v>
      </c>
      <c r="B793" t="s">
        <v>836</v>
      </c>
      <c r="C793" t="s">
        <v>838</v>
      </c>
      <c r="D793">
        <v>2738</v>
      </c>
      <c r="E793"/>
      <c r="I793" s="2"/>
      <c r="J793" s="3">
        <f>IFERROR(VLOOKUP(D793,'2023-24 School Level AAFTE'!$C:$J,8,FALSE),"new school")</f>
        <v>594.33000000000004</v>
      </c>
    </row>
    <row r="794" spans="1:10" x14ac:dyDescent="0.25">
      <c r="A794" t="s">
        <v>3020</v>
      </c>
      <c r="B794" t="s">
        <v>836</v>
      </c>
      <c r="C794" t="s">
        <v>3274</v>
      </c>
      <c r="D794">
        <v>5674</v>
      </c>
      <c r="E794"/>
      <c r="I794" s="2"/>
      <c r="J794" s="3">
        <f>IFERROR(VLOOKUP(D794,'2023-24 School Level AAFTE'!$C:$J,8,FALSE),"new school")</f>
        <v>631.86</v>
      </c>
    </row>
    <row r="795" spans="1:10" x14ac:dyDescent="0.25">
      <c r="A795" t="s">
        <v>3020</v>
      </c>
      <c r="B795" t="s">
        <v>836</v>
      </c>
      <c r="C795" t="s">
        <v>850</v>
      </c>
      <c r="D795">
        <v>4375</v>
      </c>
      <c r="E795"/>
      <c r="I795" s="2"/>
      <c r="J795" s="3">
        <f>IFERROR(VLOOKUP(D795,'2023-24 School Level AAFTE'!$C:$J,8,FALSE),"new school")</f>
        <v>481.6</v>
      </c>
    </row>
    <row r="796" spans="1:10" x14ac:dyDescent="0.25">
      <c r="A796" t="s">
        <v>3020</v>
      </c>
      <c r="B796" t="s">
        <v>836</v>
      </c>
      <c r="C796" t="s">
        <v>858</v>
      </c>
      <c r="D796">
        <v>5201</v>
      </c>
      <c r="E796"/>
      <c r="I796" s="2"/>
      <c r="J796" s="3">
        <f>IFERROR(VLOOKUP(D796,'2023-24 School Level AAFTE'!$C:$J,8,FALSE),"new school")</f>
        <v>584.04999999999995</v>
      </c>
    </row>
    <row r="797" spans="1:10" x14ac:dyDescent="0.25">
      <c r="A797" t="s">
        <v>3020</v>
      </c>
      <c r="B797" t="s">
        <v>836</v>
      </c>
      <c r="C797" t="s">
        <v>851</v>
      </c>
      <c r="D797">
        <v>4376</v>
      </c>
      <c r="E797"/>
      <c r="I797" s="2"/>
      <c r="J797" s="3">
        <f>IFERROR(VLOOKUP(D797,'2023-24 School Level AAFTE'!$C:$J,8,FALSE),"new school")</f>
        <v>510.21</v>
      </c>
    </row>
    <row r="798" spans="1:10" x14ac:dyDescent="0.25">
      <c r="A798" t="s">
        <v>3020</v>
      </c>
      <c r="B798" t="s">
        <v>836</v>
      </c>
      <c r="C798" t="s">
        <v>3275</v>
      </c>
      <c r="D798">
        <v>3569</v>
      </c>
      <c r="E798"/>
      <c r="I798" s="2"/>
      <c r="J798" s="3">
        <f>IFERROR(VLOOKUP(D798,'2023-24 School Level AAFTE'!$C:$J,8,FALSE),"new school")</f>
        <v>10.86</v>
      </c>
    </row>
    <row r="799" spans="1:10" x14ac:dyDescent="0.25">
      <c r="A799" t="s">
        <v>3020</v>
      </c>
      <c r="B799" t="s">
        <v>836</v>
      </c>
      <c r="C799" t="s">
        <v>634</v>
      </c>
      <c r="D799">
        <v>4493</v>
      </c>
      <c r="E799"/>
      <c r="I799" s="2"/>
      <c r="J799" s="3">
        <f>IFERROR(VLOOKUP(D799,'2023-24 School Level AAFTE'!$C:$J,8,FALSE),"new school")</f>
        <v>479.99</v>
      </c>
    </row>
    <row r="800" spans="1:10" x14ac:dyDescent="0.25">
      <c r="A800" t="s">
        <v>3020</v>
      </c>
      <c r="B800" t="s">
        <v>836</v>
      </c>
      <c r="C800" t="s">
        <v>859</v>
      </c>
      <c r="D800">
        <v>5437</v>
      </c>
      <c r="E800"/>
      <c r="I800" s="2"/>
      <c r="J800" s="3">
        <f>IFERROR(VLOOKUP(D800,'2023-24 School Level AAFTE'!$C:$J,8,FALSE),"new school")</f>
        <v>200.75</v>
      </c>
    </row>
    <row r="801" spans="1:10" x14ac:dyDescent="0.25">
      <c r="A801" t="s">
        <v>3020</v>
      </c>
      <c r="B801" t="s">
        <v>836</v>
      </c>
      <c r="C801" t="s">
        <v>856</v>
      </c>
      <c r="D801">
        <v>5056</v>
      </c>
      <c r="E801"/>
      <c r="I801" s="2"/>
      <c r="J801" s="3">
        <f>IFERROR(VLOOKUP(D801,'2023-24 School Level AAFTE'!$C:$J,8,FALSE),"new school")</f>
        <v>550.5</v>
      </c>
    </row>
    <row r="802" spans="1:10" x14ac:dyDescent="0.25">
      <c r="A802" t="s">
        <v>3020</v>
      </c>
      <c r="B802" t="s">
        <v>836</v>
      </c>
      <c r="C802" t="s">
        <v>840</v>
      </c>
      <c r="D802">
        <v>3385</v>
      </c>
      <c r="E802"/>
      <c r="I802" s="2"/>
      <c r="J802" s="3">
        <f>IFERROR(VLOOKUP(D802,'2023-24 School Level AAFTE'!$C:$J,8,FALSE),"new school")</f>
        <v>2430.8000000000002</v>
      </c>
    </row>
    <row r="803" spans="1:10" x14ac:dyDescent="0.25">
      <c r="A803" t="s">
        <v>3020</v>
      </c>
      <c r="B803" t="s">
        <v>836</v>
      </c>
      <c r="C803" t="s">
        <v>839</v>
      </c>
      <c r="D803">
        <v>3038</v>
      </c>
      <c r="E803"/>
      <c r="I803" s="2"/>
      <c r="J803" s="3">
        <f>IFERROR(VLOOKUP(D803,'2023-24 School Level AAFTE'!$C:$J,8,FALSE),"new school")</f>
        <v>779.6</v>
      </c>
    </row>
    <row r="804" spans="1:10" x14ac:dyDescent="0.25">
      <c r="A804" t="s">
        <v>3020</v>
      </c>
      <c r="B804" t="s">
        <v>836</v>
      </c>
      <c r="C804" t="s">
        <v>837</v>
      </c>
      <c r="D804">
        <v>1624</v>
      </c>
      <c r="E804"/>
      <c r="I804" s="2"/>
      <c r="J804" s="3">
        <f>IFERROR(VLOOKUP(D804,'2023-24 School Level AAFTE'!$C:$J,8,FALSE),"new school")</f>
        <v>43.94</v>
      </c>
    </row>
    <row r="805" spans="1:10" x14ac:dyDescent="0.25">
      <c r="A805" t="s">
        <v>3020</v>
      </c>
      <c r="B805" t="s">
        <v>836</v>
      </c>
      <c r="C805" t="s">
        <v>845</v>
      </c>
      <c r="D805">
        <v>3673</v>
      </c>
      <c r="E805"/>
      <c r="I805" s="2"/>
      <c r="J805" s="3">
        <f>IFERROR(VLOOKUP(D805,'2023-24 School Level AAFTE'!$C:$J,8,FALSE),"new school")</f>
        <v>615.05999999999995</v>
      </c>
    </row>
    <row r="806" spans="1:10" x14ac:dyDescent="0.25">
      <c r="A806" t="s">
        <v>3020</v>
      </c>
      <c r="B806" t="s">
        <v>836</v>
      </c>
      <c r="C806" t="s">
        <v>848</v>
      </c>
      <c r="D806">
        <v>3962</v>
      </c>
      <c r="E806"/>
      <c r="I806" s="2"/>
      <c r="J806" s="3">
        <f>IFERROR(VLOOKUP(D806,'2023-24 School Level AAFTE'!$C:$J,8,FALSE),"new school")</f>
        <v>1509.26</v>
      </c>
    </row>
    <row r="807" spans="1:10" x14ac:dyDescent="0.25">
      <c r="A807" t="s">
        <v>3020</v>
      </c>
      <c r="B807" t="s">
        <v>836</v>
      </c>
      <c r="C807" t="s">
        <v>844</v>
      </c>
      <c r="D807">
        <v>3637</v>
      </c>
      <c r="E807"/>
      <c r="I807" s="2"/>
      <c r="J807" s="3">
        <f>IFERROR(VLOOKUP(D807,'2023-24 School Level AAFTE'!$C:$J,8,FALSE),"new school")</f>
        <v>449.65</v>
      </c>
    </row>
    <row r="808" spans="1:10" x14ac:dyDescent="0.25">
      <c r="A808" t="s">
        <v>3020</v>
      </c>
      <c r="B808" t="s">
        <v>836</v>
      </c>
      <c r="C808" t="s">
        <v>843</v>
      </c>
      <c r="D808">
        <v>3636</v>
      </c>
      <c r="E808"/>
      <c r="I808" s="2"/>
      <c r="J808" s="3">
        <f>IFERROR(VLOOKUP(D808,'2023-24 School Level AAFTE'!$C:$J,8,FALSE),"new school")</f>
        <v>827.42</v>
      </c>
    </row>
    <row r="809" spans="1:10" x14ac:dyDescent="0.25">
      <c r="A809" t="s">
        <v>3020</v>
      </c>
      <c r="B809" t="s">
        <v>836</v>
      </c>
      <c r="C809" t="s">
        <v>855</v>
      </c>
      <c r="D809">
        <v>4592</v>
      </c>
      <c r="E809"/>
      <c r="I809" s="2"/>
      <c r="J809" s="3">
        <f>IFERROR(VLOOKUP(D809,'2023-24 School Level AAFTE'!$C:$J,8,FALSE),"new school")</f>
        <v>464.5</v>
      </c>
    </row>
    <row r="810" spans="1:10" x14ac:dyDescent="0.25">
      <c r="A810" t="s">
        <v>3020</v>
      </c>
      <c r="B810" t="s">
        <v>836</v>
      </c>
      <c r="C810" t="s">
        <v>857</v>
      </c>
      <c r="D810">
        <v>5200</v>
      </c>
      <c r="E810"/>
      <c r="I810" s="2"/>
      <c r="J810" s="3">
        <f>IFERROR(VLOOKUP(D810,'2023-24 School Level AAFTE'!$C:$J,8,FALSE),"new school")</f>
        <v>647.48</v>
      </c>
    </row>
    <row r="811" spans="1:10" x14ac:dyDescent="0.25">
      <c r="A811" t="s">
        <v>3020</v>
      </c>
      <c r="B811" t="s">
        <v>836</v>
      </c>
      <c r="C811" t="s">
        <v>847</v>
      </c>
      <c r="D811">
        <v>3879</v>
      </c>
      <c r="E811"/>
      <c r="I811" s="2"/>
      <c r="J811" s="3">
        <f>IFERROR(VLOOKUP(D811,'2023-24 School Level AAFTE'!$C:$J,8,FALSE),"new school")</f>
        <v>943.74</v>
      </c>
    </row>
    <row r="812" spans="1:10" x14ac:dyDescent="0.25">
      <c r="A812" t="s">
        <v>3020</v>
      </c>
      <c r="B812" t="s">
        <v>836</v>
      </c>
      <c r="C812" t="s">
        <v>853</v>
      </c>
      <c r="D812">
        <v>4495</v>
      </c>
      <c r="E812"/>
      <c r="J812" s="3">
        <f>IFERROR(VLOOKUP(D812,'2023-24 School Level AAFTE'!$C:$J,8,FALSE),"new school")</f>
        <v>2199.9300000000003</v>
      </c>
    </row>
    <row r="813" spans="1:10" x14ac:dyDescent="0.25">
      <c r="A813" s="150" t="s">
        <v>3020</v>
      </c>
      <c r="B813" s="150" t="s">
        <v>836</v>
      </c>
      <c r="C813" s="150" t="s">
        <v>841</v>
      </c>
      <c r="D813" s="150">
        <v>3386</v>
      </c>
      <c r="E813" s="150"/>
      <c r="H813" s="150"/>
      <c r="J813" s="3">
        <f>IFERROR(VLOOKUP(D813,'2023-24 School Level AAFTE'!$C:$J,8,FALSE),"new school")</f>
        <v>568.70000000000005</v>
      </c>
    </row>
    <row r="814" spans="1:10" x14ac:dyDescent="0.25">
      <c r="A814" t="s">
        <v>3020</v>
      </c>
      <c r="B814" t="s">
        <v>836</v>
      </c>
      <c r="C814" t="s">
        <v>328</v>
      </c>
      <c r="D814">
        <v>3228</v>
      </c>
      <c r="E814"/>
      <c r="I814" s="2"/>
      <c r="J814" s="3">
        <f>IFERROR(VLOOKUP(D814,'2023-24 School Level AAFTE'!$C:$J,8,FALSE),"new school")</f>
        <v>527.5</v>
      </c>
    </row>
    <row r="815" spans="1:10" x14ac:dyDescent="0.25">
      <c r="A815" t="s">
        <v>3021</v>
      </c>
      <c r="B815" t="s">
        <v>861</v>
      </c>
      <c r="C815" t="s">
        <v>862</v>
      </c>
      <c r="D815">
        <v>3214</v>
      </c>
      <c r="E815"/>
      <c r="F815" t="s">
        <v>3447</v>
      </c>
      <c r="I815" s="2"/>
      <c r="J815" s="3">
        <f>IFERROR(VLOOKUP(D815,'2023-24 School Level AAFTE'!$C:$J,8,FALSE),"new school")</f>
        <v>48.51</v>
      </c>
    </row>
    <row r="816" spans="1:10" x14ac:dyDescent="0.25">
      <c r="A816" t="s">
        <v>3022</v>
      </c>
      <c r="B816" t="s">
        <v>864</v>
      </c>
      <c r="C816" t="s">
        <v>866</v>
      </c>
      <c r="D816">
        <v>2915</v>
      </c>
      <c r="E816"/>
      <c r="I816" s="2"/>
      <c r="J816" s="3">
        <f>IFERROR(VLOOKUP(D816,'2023-24 School Level AAFTE'!$C:$J,8,FALSE),"new school")</f>
        <v>542.82000000000005</v>
      </c>
    </row>
    <row r="817" spans="1:10" x14ac:dyDescent="0.25">
      <c r="A817" t="s">
        <v>3022</v>
      </c>
      <c r="B817" t="s">
        <v>864</v>
      </c>
      <c r="C817" t="s">
        <v>2740</v>
      </c>
      <c r="D817">
        <v>5545</v>
      </c>
      <c r="E817"/>
      <c r="I817" s="2"/>
      <c r="J817" s="3">
        <f>IFERROR(VLOOKUP(D817,'2023-24 School Level AAFTE'!$C:$J,8,FALSE),"new school")</f>
        <v>355.1</v>
      </c>
    </row>
    <row r="818" spans="1:10" x14ac:dyDescent="0.25">
      <c r="A818" t="s">
        <v>3022</v>
      </c>
      <c r="B818" t="s">
        <v>864</v>
      </c>
      <c r="C818" t="s">
        <v>865</v>
      </c>
      <c r="D818">
        <v>2561</v>
      </c>
      <c r="E818"/>
      <c r="I818" s="2"/>
      <c r="J818" s="3">
        <f>IFERROR(VLOOKUP(D818,'2023-24 School Level AAFTE'!$C:$J,8,FALSE),"new school")</f>
        <v>239.47</v>
      </c>
    </row>
    <row r="819" spans="1:10" x14ac:dyDescent="0.25">
      <c r="A819" t="s">
        <v>3023</v>
      </c>
      <c r="B819" t="s">
        <v>868</v>
      </c>
      <c r="C819" t="s">
        <v>869</v>
      </c>
      <c r="D819">
        <v>2602</v>
      </c>
      <c r="E819"/>
      <c r="F819" t="s">
        <v>3447</v>
      </c>
      <c r="I819" s="2"/>
      <c r="J819" s="3">
        <f>IFERROR(VLOOKUP(D819,'2023-24 School Level AAFTE'!$C:$J,8,FALSE),"new school")</f>
        <v>43.6</v>
      </c>
    </row>
    <row r="820" spans="1:10" x14ac:dyDescent="0.25">
      <c r="A820" t="s">
        <v>3024</v>
      </c>
      <c r="B820" t="s">
        <v>871</v>
      </c>
      <c r="C820" t="s">
        <v>879</v>
      </c>
      <c r="D820">
        <v>3323</v>
      </c>
      <c r="E820"/>
      <c r="F820" t="s">
        <v>3447</v>
      </c>
      <c r="I820" s="2"/>
      <c r="J820" s="3">
        <f>IFERROR(VLOOKUP(D820,'2023-24 School Level AAFTE'!$C:$J,8,FALSE),"new school")</f>
        <v>340.15</v>
      </c>
    </row>
    <row r="821" spans="1:10" x14ac:dyDescent="0.25">
      <c r="A821" t="s">
        <v>3024</v>
      </c>
      <c r="B821" t="s">
        <v>871</v>
      </c>
      <c r="C821" t="s">
        <v>877</v>
      </c>
      <c r="D821">
        <v>3082</v>
      </c>
      <c r="E821"/>
      <c r="F821" t="s">
        <v>3447</v>
      </c>
      <c r="I821" s="2"/>
      <c r="J821" s="3">
        <f>IFERROR(VLOOKUP(D821,'2023-24 School Level AAFTE'!$C:$J,8,FALSE),"new school")</f>
        <v>429.16</v>
      </c>
    </row>
    <row r="822" spans="1:10" x14ac:dyDescent="0.25">
      <c r="A822" t="s">
        <v>3024</v>
      </c>
      <c r="B822" t="s">
        <v>871</v>
      </c>
      <c r="C822" t="s">
        <v>875</v>
      </c>
      <c r="D822">
        <v>2913</v>
      </c>
      <c r="E822"/>
      <c r="I822" s="2"/>
      <c r="J822" s="3">
        <f>IFERROR(VLOOKUP(D822,'2023-24 School Level AAFTE'!$C:$J,8,FALSE),"new school")</f>
        <v>114.3</v>
      </c>
    </row>
    <row r="823" spans="1:10" x14ac:dyDescent="0.25">
      <c r="A823" t="s">
        <v>3024</v>
      </c>
      <c r="B823" t="s">
        <v>871</v>
      </c>
      <c r="C823" t="s">
        <v>878</v>
      </c>
      <c r="D823">
        <v>3322</v>
      </c>
      <c r="E823"/>
      <c r="F823" t="s">
        <v>3447</v>
      </c>
      <c r="I823" s="2"/>
      <c r="J823" s="3">
        <f>IFERROR(VLOOKUP(D823,'2023-24 School Level AAFTE'!$C:$J,8,FALSE),"new school")</f>
        <v>516.20000000000005</v>
      </c>
    </row>
    <row r="824" spans="1:10" x14ac:dyDescent="0.25">
      <c r="A824" t="s">
        <v>3024</v>
      </c>
      <c r="B824" t="s">
        <v>871</v>
      </c>
      <c r="C824" t="s">
        <v>876</v>
      </c>
      <c r="D824">
        <v>2916</v>
      </c>
      <c r="E824"/>
      <c r="F824" t="s">
        <v>3447</v>
      </c>
      <c r="I824" s="2"/>
      <c r="J824" s="3">
        <f>IFERROR(VLOOKUP(D824,'2023-24 School Level AAFTE'!$C:$J,8,FALSE),"new school")</f>
        <v>560.11</v>
      </c>
    </row>
    <row r="825" spans="1:10" x14ac:dyDescent="0.25">
      <c r="A825" t="s">
        <v>3024</v>
      </c>
      <c r="B825" t="s">
        <v>871</v>
      </c>
      <c r="C825" t="s">
        <v>2741</v>
      </c>
      <c r="D825">
        <v>5547</v>
      </c>
      <c r="E825"/>
      <c r="F825" t="s">
        <v>3447</v>
      </c>
      <c r="I825" s="2"/>
      <c r="J825" s="3">
        <f>IFERROR(VLOOKUP(D825,'2023-24 School Level AAFTE'!$C:$J,8,FALSE),"new school")</f>
        <v>36.799999999999997</v>
      </c>
    </row>
    <row r="826" spans="1:10" x14ac:dyDescent="0.25">
      <c r="A826" t="s">
        <v>3024</v>
      </c>
      <c r="B826" t="s">
        <v>871</v>
      </c>
      <c r="C826" t="s">
        <v>872</v>
      </c>
      <c r="D826">
        <v>2266</v>
      </c>
      <c r="E826"/>
      <c r="F826" t="s">
        <v>3447</v>
      </c>
      <c r="I826" s="2"/>
      <c r="J826" s="3">
        <f>IFERROR(VLOOKUP(D826,'2023-24 School Level AAFTE'!$C:$J,8,FALSE),"new school")</f>
        <v>1396.39</v>
      </c>
    </row>
    <row r="827" spans="1:10" x14ac:dyDescent="0.25">
      <c r="A827" t="s">
        <v>3024</v>
      </c>
      <c r="B827" t="s">
        <v>871</v>
      </c>
      <c r="C827" t="s">
        <v>881</v>
      </c>
      <c r="D827">
        <v>5194</v>
      </c>
      <c r="E827"/>
      <c r="F827" t="s">
        <v>3447</v>
      </c>
      <c r="I827" s="2"/>
      <c r="J827" s="3">
        <f>IFERROR(VLOOKUP(D827,'2023-24 School Level AAFTE'!$C:$J,8,FALSE),"new school")</f>
        <v>259.83999999999997</v>
      </c>
    </row>
    <row r="828" spans="1:10" x14ac:dyDescent="0.25">
      <c r="A828" t="s">
        <v>3024</v>
      </c>
      <c r="B828" t="s">
        <v>871</v>
      </c>
      <c r="C828" t="s">
        <v>3276</v>
      </c>
      <c r="D828">
        <v>5675</v>
      </c>
      <c r="E828"/>
      <c r="F828" t="s">
        <v>3447</v>
      </c>
      <c r="I828" s="2"/>
      <c r="J828" s="3">
        <f>IFERROR(VLOOKUP(D828,'2023-24 School Level AAFTE'!$C:$J,8,FALSE),"new school")</f>
        <v>842.36</v>
      </c>
    </row>
    <row r="829" spans="1:10" x14ac:dyDescent="0.25">
      <c r="A829" t="s">
        <v>3024</v>
      </c>
      <c r="B829" t="s">
        <v>871</v>
      </c>
      <c r="C829" t="s">
        <v>880</v>
      </c>
      <c r="D829">
        <v>1934</v>
      </c>
      <c r="E829"/>
      <c r="F829" t="s">
        <v>3447</v>
      </c>
      <c r="I829" s="2"/>
      <c r="J829" s="3">
        <f>IFERROR(VLOOKUP(D829,'2023-24 School Level AAFTE'!$C:$J,8,FALSE),"new school")</f>
        <v>9.74</v>
      </c>
    </row>
    <row r="830" spans="1:10" x14ac:dyDescent="0.25">
      <c r="A830" t="s">
        <v>3024</v>
      </c>
      <c r="B830" t="s">
        <v>871</v>
      </c>
      <c r="C830" t="s">
        <v>873</v>
      </c>
      <c r="D830">
        <v>2596</v>
      </c>
      <c r="E830"/>
      <c r="I830" s="2"/>
      <c r="J830" s="3">
        <f>IFERROR(VLOOKUP(D830,'2023-24 School Level AAFTE'!$C:$J,8,FALSE),"new school")</f>
        <v>167.5</v>
      </c>
    </row>
    <row r="831" spans="1:10" x14ac:dyDescent="0.25">
      <c r="A831" t="s">
        <v>3024</v>
      </c>
      <c r="B831" t="s">
        <v>871</v>
      </c>
      <c r="C831" t="s">
        <v>2809</v>
      </c>
      <c r="D831">
        <v>5076</v>
      </c>
      <c r="E831"/>
      <c r="I831" s="2"/>
      <c r="J831" s="3">
        <f>IFERROR(VLOOKUP(D831,'2023-24 School Level AAFTE'!$C:$J,8,FALSE),"new school")</f>
        <v>0</v>
      </c>
    </row>
    <row r="832" spans="1:10" x14ac:dyDescent="0.25">
      <c r="A832" t="s">
        <v>3024</v>
      </c>
      <c r="B832" t="s">
        <v>871</v>
      </c>
      <c r="C832" t="s">
        <v>874</v>
      </c>
      <c r="D832">
        <v>2624</v>
      </c>
      <c r="E832"/>
      <c r="F832" t="s">
        <v>3447</v>
      </c>
      <c r="I832" s="2"/>
      <c r="J832" s="3">
        <f>IFERROR(VLOOKUP(D832,'2023-24 School Level AAFTE'!$C:$J,8,FALSE),"new school")</f>
        <v>334.53999999999996</v>
      </c>
    </row>
    <row r="833" spans="1:10" x14ac:dyDescent="0.25">
      <c r="A833" t="s">
        <v>3025</v>
      </c>
      <c r="B833" t="s">
        <v>883</v>
      </c>
      <c r="C833" t="s">
        <v>899</v>
      </c>
      <c r="D833">
        <v>4418</v>
      </c>
      <c r="E833"/>
      <c r="F833" t="s">
        <v>3447</v>
      </c>
      <c r="I833" s="2"/>
      <c r="J833" s="3">
        <f>IFERROR(VLOOKUP(D833,'2023-24 School Level AAFTE'!$C:$J,8,FALSE),"new school")</f>
        <v>647</v>
      </c>
    </row>
    <row r="834" spans="1:10" x14ac:dyDescent="0.25">
      <c r="A834" t="s">
        <v>3025</v>
      </c>
      <c r="B834" t="s">
        <v>883</v>
      </c>
      <c r="C834" t="s">
        <v>907</v>
      </c>
      <c r="D834">
        <v>5520</v>
      </c>
      <c r="E834"/>
      <c r="I834" s="2"/>
      <c r="J834" s="3">
        <f>IFERROR(VLOOKUP(D834,'2023-24 School Level AAFTE'!$C:$J,8,FALSE),"new school")</f>
        <v>754.1</v>
      </c>
    </row>
    <row r="835" spans="1:10" x14ac:dyDescent="0.25">
      <c r="A835" t="s">
        <v>3025</v>
      </c>
      <c r="B835" t="s">
        <v>883</v>
      </c>
      <c r="C835" t="s">
        <v>893</v>
      </c>
      <c r="D835">
        <v>4072</v>
      </c>
      <c r="E835"/>
      <c r="F835" t="s">
        <v>3447</v>
      </c>
      <c r="I835" s="2"/>
      <c r="J835" s="3">
        <f>IFERROR(VLOOKUP(D835,'2023-24 School Level AAFTE'!$C:$J,8,FALSE),"new school")</f>
        <v>364.37</v>
      </c>
    </row>
    <row r="836" spans="1:10" x14ac:dyDescent="0.25">
      <c r="A836" t="s">
        <v>3025</v>
      </c>
      <c r="B836" t="s">
        <v>883</v>
      </c>
      <c r="C836" t="s">
        <v>898</v>
      </c>
      <c r="D836">
        <v>4202</v>
      </c>
      <c r="E836"/>
      <c r="F836" t="s">
        <v>3447</v>
      </c>
      <c r="I836" s="2"/>
      <c r="J836" s="3">
        <f>IFERROR(VLOOKUP(D836,'2023-24 School Level AAFTE'!$C:$J,8,FALSE),"new school")</f>
        <v>533.02</v>
      </c>
    </row>
    <row r="837" spans="1:10" x14ac:dyDescent="0.25">
      <c r="A837" t="s">
        <v>3025</v>
      </c>
      <c r="B837" t="s">
        <v>883</v>
      </c>
      <c r="C837" t="s">
        <v>104</v>
      </c>
      <c r="D837">
        <v>5439</v>
      </c>
      <c r="E837"/>
      <c r="F837" t="s">
        <v>3447</v>
      </c>
      <c r="I837" s="2"/>
      <c r="J837" s="3">
        <f>IFERROR(VLOOKUP(D837,'2023-24 School Level AAFTE'!$C:$J,8,FALSE),"new school")</f>
        <v>912.86</v>
      </c>
    </row>
    <row r="838" spans="1:10" x14ac:dyDescent="0.25">
      <c r="A838" t="s">
        <v>3025</v>
      </c>
      <c r="B838" t="s">
        <v>883</v>
      </c>
      <c r="C838" t="s">
        <v>905</v>
      </c>
      <c r="D838">
        <v>5220</v>
      </c>
      <c r="E838"/>
      <c r="I838" s="2"/>
      <c r="J838" s="3">
        <f>IFERROR(VLOOKUP(D838,'2023-24 School Level AAFTE'!$C:$J,8,FALSE),"new school")</f>
        <v>447.85</v>
      </c>
    </row>
    <row r="839" spans="1:10" x14ac:dyDescent="0.25">
      <c r="A839" t="s">
        <v>3025</v>
      </c>
      <c r="B839" t="s">
        <v>883</v>
      </c>
      <c r="C839" t="s">
        <v>892</v>
      </c>
      <c r="D839">
        <v>4028</v>
      </c>
      <c r="E839"/>
      <c r="I839" s="2"/>
      <c r="J839" s="3">
        <f>IFERROR(VLOOKUP(D839,'2023-24 School Level AAFTE'!$C:$J,8,FALSE),"new school")</f>
        <v>885.39</v>
      </c>
    </row>
    <row r="840" spans="1:10" x14ac:dyDescent="0.25">
      <c r="A840" t="s">
        <v>3025</v>
      </c>
      <c r="B840" t="s">
        <v>883</v>
      </c>
      <c r="C840" t="s">
        <v>95</v>
      </c>
      <c r="D840">
        <v>2824</v>
      </c>
      <c r="E840"/>
      <c r="F840" t="s">
        <v>3447</v>
      </c>
      <c r="I840" s="2"/>
      <c r="J840" s="3">
        <f>IFERROR(VLOOKUP(D840,'2023-24 School Level AAFTE'!$C:$J,8,FALSE),"new school")</f>
        <v>481.16</v>
      </c>
    </row>
    <row r="841" spans="1:10" x14ac:dyDescent="0.25">
      <c r="A841" t="s">
        <v>3025</v>
      </c>
      <c r="B841" t="s">
        <v>883</v>
      </c>
      <c r="C841" t="s">
        <v>888</v>
      </c>
      <c r="D841">
        <v>3315</v>
      </c>
      <c r="E841"/>
      <c r="F841" t="s">
        <v>3447</v>
      </c>
      <c r="I841" s="2"/>
      <c r="J841" s="3">
        <f>IFERROR(VLOOKUP(D841,'2023-24 School Level AAFTE'!$C:$J,8,FALSE),"new school")</f>
        <v>341.2</v>
      </c>
    </row>
    <row r="842" spans="1:10" x14ac:dyDescent="0.25">
      <c r="A842" t="s">
        <v>3025</v>
      </c>
      <c r="B842" t="s">
        <v>883</v>
      </c>
      <c r="C842" t="s">
        <v>3277</v>
      </c>
      <c r="D842">
        <v>5727</v>
      </c>
      <c r="E842"/>
      <c r="F842" t="s">
        <v>3447</v>
      </c>
      <c r="I842" s="2"/>
      <c r="J842" s="3">
        <f>IFERROR(VLOOKUP(D842,'2023-24 School Level AAFTE'!$C:$J,8,FALSE),"new school")</f>
        <v>129.35999999999999</v>
      </c>
    </row>
    <row r="843" spans="1:10" x14ac:dyDescent="0.25">
      <c r="A843" t="s">
        <v>3025</v>
      </c>
      <c r="B843" t="s">
        <v>883</v>
      </c>
      <c r="C843" t="s">
        <v>908</v>
      </c>
      <c r="D843">
        <v>5521</v>
      </c>
      <c r="E843"/>
      <c r="F843" t="s">
        <v>3447</v>
      </c>
      <c r="I843" s="2"/>
      <c r="J843" s="3">
        <f>IFERROR(VLOOKUP(D843,'2023-24 School Level AAFTE'!$C:$J,8,FALSE),"new school")</f>
        <v>612</v>
      </c>
    </row>
    <row r="844" spans="1:10" x14ac:dyDescent="0.25">
      <c r="A844" t="s">
        <v>3025</v>
      </c>
      <c r="B844" t="s">
        <v>883</v>
      </c>
      <c r="C844" t="s">
        <v>886</v>
      </c>
      <c r="D844">
        <v>3077</v>
      </c>
      <c r="E844"/>
      <c r="F844" t="s">
        <v>3447</v>
      </c>
      <c r="I844" s="2"/>
      <c r="J844" s="3">
        <f>IFERROR(VLOOKUP(D844,'2023-24 School Level AAFTE'!$C:$J,8,FALSE),"new school")</f>
        <v>453.34</v>
      </c>
    </row>
    <row r="845" spans="1:10" x14ac:dyDescent="0.25">
      <c r="A845" t="s">
        <v>3025</v>
      </c>
      <c r="B845" t="s">
        <v>883</v>
      </c>
      <c r="C845" t="s">
        <v>887</v>
      </c>
      <c r="D845">
        <v>3267</v>
      </c>
      <c r="E845"/>
      <c r="F845" t="s">
        <v>3447</v>
      </c>
      <c r="I845" s="2"/>
      <c r="J845" s="3">
        <f>IFERROR(VLOOKUP(D845,'2023-24 School Level AAFTE'!$C:$J,8,FALSE),"new school")</f>
        <v>712.99</v>
      </c>
    </row>
    <row r="846" spans="1:10" x14ac:dyDescent="0.25">
      <c r="A846" t="s">
        <v>3025</v>
      </c>
      <c r="B846" t="s">
        <v>883</v>
      </c>
      <c r="C846" t="s">
        <v>900</v>
      </c>
      <c r="D846">
        <v>4429</v>
      </c>
      <c r="E846"/>
      <c r="F846" t="s">
        <v>3447</v>
      </c>
      <c r="I846" s="2"/>
      <c r="J846" s="3">
        <f>IFERROR(VLOOKUP(D846,'2023-24 School Level AAFTE'!$C:$J,8,FALSE),"new school")</f>
        <v>858.22</v>
      </c>
    </row>
    <row r="847" spans="1:10" x14ac:dyDescent="0.25">
      <c r="A847" t="s">
        <v>3025</v>
      </c>
      <c r="B847" t="s">
        <v>883</v>
      </c>
      <c r="C847" t="s">
        <v>891</v>
      </c>
      <c r="D847">
        <v>3731</v>
      </c>
      <c r="E847"/>
      <c r="I847" s="2"/>
      <c r="J847" s="3">
        <f>IFERROR(VLOOKUP(D847,'2023-24 School Level AAFTE'!$C:$J,8,FALSE),"new school")</f>
        <v>1819.5400000000002</v>
      </c>
    </row>
    <row r="848" spans="1:10" x14ac:dyDescent="0.25">
      <c r="A848" t="s">
        <v>3025</v>
      </c>
      <c r="B848" t="s">
        <v>883</v>
      </c>
      <c r="C848" t="s">
        <v>885</v>
      </c>
      <c r="D848">
        <v>2826</v>
      </c>
      <c r="E848"/>
      <c r="F848" t="s">
        <v>3447</v>
      </c>
      <c r="I848" s="2"/>
      <c r="J848" s="3">
        <f>IFERROR(VLOOKUP(D848,'2023-24 School Level AAFTE'!$C:$J,8,FALSE),"new school")</f>
        <v>1835.89</v>
      </c>
    </row>
    <row r="849" spans="1:10" x14ac:dyDescent="0.25">
      <c r="A849" t="s">
        <v>3025</v>
      </c>
      <c r="B849" t="s">
        <v>883</v>
      </c>
      <c r="C849" t="s">
        <v>618</v>
      </c>
      <c r="D849">
        <v>1884</v>
      </c>
      <c r="E849"/>
      <c r="F849" t="s">
        <v>3447</v>
      </c>
      <c r="I849" s="2"/>
      <c r="J849" s="3">
        <f>IFERROR(VLOOKUP(D849,'2023-24 School Level AAFTE'!$C:$J,8,FALSE),"new school")</f>
        <v>253.68</v>
      </c>
    </row>
    <row r="850" spans="1:10" x14ac:dyDescent="0.25">
      <c r="A850" t="s">
        <v>3025</v>
      </c>
      <c r="B850" t="s">
        <v>883</v>
      </c>
      <c r="C850" t="s">
        <v>897</v>
      </c>
      <c r="D850">
        <v>4181</v>
      </c>
      <c r="E850"/>
      <c r="F850" t="s">
        <v>3447</v>
      </c>
      <c r="I850" s="2"/>
      <c r="J850" s="3">
        <f>IFERROR(VLOOKUP(D850,'2023-24 School Level AAFTE'!$C:$J,8,FALSE),"new school")</f>
        <v>407.48</v>
      </c>
    </row>
    <row r="851" spans="1:10" x14ac:dyDescent="0.25">
      <c r="A851" t="s">
        <v>3025</v>
      </c>
      <c r="B851" t="s">
        <v>883</v>
      </c>
      <c r="C851" t="s">
        <v>903</v>
      </c>
      <c r="D851">
        <v>1941</v>
      </c>
      <c r="E851"/>
      <c r="I851" s="2"/>
      <c r="J851" s="3">
        <f>IFERROR(VLOOKUP(D851,'2023-24 School Level AAFTE'!$C:$J,8,FALSE),"new school")</f>
        <v>459.09999999999997</v>
      </c>
    </row>
    <row r="852" spans="1:10" x14ac:dyDescent="0.25">
      <c r="A852" t="s">
        <v>3025</v>
      </c>
      <c r="B852" t="s">
        <v>883</v>
      </c>
      <c r="C852" t="s">
        <v>890</v>
      </c>
      <c r="D852">
        <v>3472</v>
      </c>
      <c r="E852"/>
      <c r="F852" t="s">
        <v>3447</v>
      </c>
      <c r="I852" s="2"/>
      <c r="J852" s="3">
        <f>IFERROR(VLOOKUP(D852,'2023-24 School Level AAFTE'!$C:$J,8,FALSE),"new school")</f>
        <v>695.89</v>
      </c>
    </row>
    <row r="853" spans="1:10" x14ac:dyDescent="0.25">
      <c r="A853" t="s">
        <v>3025</v>
      </c>
      <c r="B853" t="s">
        <v>883</v>
      </c>
      <c r="C853" t="s">
        <v>904</v>
      </c>
      <c r="D853">
        <v>5106</v>
      </c>
      <c r="E853"/>
      <c r="F853" t="s">
        <v>3447</v>
      </c>
      <c r="I853" s="2"/>
      <c r="J853" s="3">
        <f>IFERROR(VLOOKUP(D853,'2023-24 School Level AAFTE'!$C:$J,8,FALSE),"new school")</f>
        <v>57.66</v>
      </c>
    </row>
    <row r="854" spans="1:10" x14ac:dyDescent="0.25">
      <c r="A854" t="s">
        <v>3025</v>
      </c>
      <c r="B854" t="s">
        <v>883</v>
      </c>
      <c r="C854" t="s">
        <v>901</v>
      </c>
      <c r="D854">
        <v>4446</v>
      </c>
      <c r="E854"/>
      <c r="I854" s="2"/>
      <c r="J854" s="3">
        <f>IFERROR(VLOOKUP(D854,'2023-24 School Level AAFTE'!$C:$J,8,FALSE),"new school")</f>
        <v>328.18</v>
      </c>
    </row>
    <row r="855" spans="1:10" x14ac:dyDescent="0.25">
      <c r="A855" t="s">
        <v>3025</v>
      </c>
      <c r="B855" t="s">
        <v>883</v>
      </c>
      <c r="C855" t="s">
        <v>906</v>
      </c>
      <c r="D855">
        <v>5438</v>
      </c>
      <c r="E855"/>
      <c r="I855" s="2"/>
      <c r="J855" s="3">
        <f>IFERROR(VLOOKUP(D855,'2023-24 School Level AAFTE'!$C:$J,8,FALSE),"new school")</f>
        <v>654.23</v>
      </c>
    </row>
    <row r="856" spans="1:10" x14ac:dyDescent="0.25">
      <c r="A856" t="s">
        <v>3025</v>
      </c>
      <c r="B856" t="s">
        <v>883</v>
      </c>
      <c r="C856" t="s">
        <v>894</v>
      </c>
      <c r="D856">
        <v>4073</v>
      </c>
      <c r="E856"/>
      <c r="F856" t="s">
        <v>3447</v>
      </c>
      <c r="I856" s="2"/>
      <c r="J856" s="3">
        <f>IFERROR(VLOOKUP(D856,'2023-24 School Level AAFTE'!$C:$J,8,FALSE),"new school")</f>
        <v>427.71</v>
      </c>
    </row>
    <row r="857" spans="1:10" x14ac:dyDescent="0.25">
      <c r="A857" t="s">
        <v>3025</v>
      </c>
      <c r="B857" t="s">
        <v>883</v>
      </c>
      <c r="C857" t="s">
        <v>902</v>
      </c>
      <c r="D857">
        <v>4484</v>
      </c>
      <c r="E857"/>
      <c r="F857" t="s">
        <v>3447</v>
      </c>
      <c r="I857" s="2"/>
      <c r="J857" s="3">
        <f>IFERROR(VLOOKUP(D857,'2023-24 School Level AAFTE'!$C:$J,8,FALSE),"new school")</f>
        <v>1578.67</v>
      </c>
    </row>
    <row r="858" spans="1:10" x14ac:dyDescent="0.25">
      <c r="A858" t="s">
        <v>3025</v>
      </c>
      <c r="B858" t="s">
        <v>883</v>
      </c>
      <c r="C858" t="s">
        <v>896</v>
      </c>
      <c r="D858">
        <v>4136</v>
      </c>
      <c r="E858"/>
      <c r="F858" t="s">
        <v>3447</v>
      </c>
      <c r="I858" s="2"/>
      <c r="J858" s="3">
        <f>IFERROR(VLOOKUP(D858,'2023-24 School Level AAFTE'!$C:$J,8,FALSE),"new school")</f>
        <v>364.42</v>
      </c>
    </row>
    <row r="859" spans="1:10" x14ac:dyDescent="0.25">
      <c r="A859" t="s">
        <v>3025</v>
      </c>
      <c r="B859" t="s">
        <v>883</v>
      </c>
      <c r="C859" t="s">
        <v>895</v>
      </c>
      <c r="D859">
        <v>4118</v>
      </c>
      <c r="E859"/>
      <c r="I859" s="2"/>
      <c r="J859" s="3">
        <f>IFERROR(VLOOKUP(D859,'2023-24 School Level AAFTE'!$C:$J,8,FALSE),"new school")</f>
        <v>580.16</v>
      </c>
    </row>
    <row r="860" spans="1:10" x14ac:dyDescent="0.25">
      <c r="A860" t="s">
        <v>3025</v>
      </c>
      <c r="B860" t="s">
        <v>883</v>
      </c>
      <c r="C860" t="s">
        <v>889</v>
      </c>
      <c r="D860">
        <v>3369</v>
      </c>
      <c r="E860"/>
      <c r="F860" t="s">
        <v>3447</v>
      </c>
      <c r="I860" s="2"/>
      <c r="J860" s="3">
        <f>IFERROR(VLOOKUP(D860,'2023-24 School Level AAFTE'!$C:$J,8,FALSE),"new school")</f>
        <v>334.44</v>
      </c>
    </row>
    <row r="861" spans="1:10" x14ac:dyDescent="0.25">
      <c r="A861" t="s">
        <v>3025</v>
      </c>
      <c r="B861" t="s">
        <v>883</v>
      </c>
      <c r="C861" t="s">
        <v>45</v>
      </c>
      <c r="D861">
        <v>3144</v>
      </c>
      <c r="E861"/>
      <c r="F861" t="s">
        <v>3447</v>
      </c>
      <c r="I861" s="2"/>
      <c r="J861" s="3">
        <f>IFERROR(VLOOKUP(D861,'2023-24 School Level AAFTE'!$C:$J,8,FALSE),"new school")</f>
        <v>402.25</v>
      </c>
    </row>
    <row r="862" spans="1:10" x14ac:dyDescent="0.25">
      <c r="A862" t="s">
        <v>3025</v>
      </c>
      <c r="B862" t="s">
        <v>883</v>
      </c>
      <c r="C862" t="s">
        <v>884</v>
      </c>
      <c r="D862">
        <v>2825</v>
      </c>
      <c r="E862"/>
      <c r="F862" t="s">
        <v>3447</v>
      </c>
      <c r="I862" s="2"/>
      <c r="J862" s="3">
        <f>IFERROR(VLOOKUP(D862,'2023-24 School Level AAFTE'!$C:$J,8,FALSE),"new school")</f>
        <v>441.6</v>
      </c>
    </row>
    <row r="863" spans="1:10" x14ac:dyDescent="0.25">
      <c r="A863" t="s">
        <v>3026</v>
      </c>
      <c r="B863" t="s">
        <v>910</v>
      </c>
      <c r="C863" t="s">
        <v>3333</v>
      </c>
      <c r="D863">
        <v>5738</v>
      </c>
      <c r="E863"/>
      <c r="F863" t="s">
        <v>3447</v>
      </c>
      <c r="I863" s="2"/>
      <c r="J863" s="3">
        <f>IFERROR(VLOOKUP(D863,'2023-24 School Level AAFTE'!$C:$J,8,FALSE),"new school")</f>
        <v>789.38</v>
      </c>
    </row>
    <row r="864" spans="1:10" x14ac:dyDescent="0.25">
      <c r="A864" t="s">
        <v>3026</v>
      </c>
      <c r="B864" t="s">
        <v>910</v>
      </c>
      <c r="C864" t="s">
        <v>934</v>
      </c>
      <c r="D864">
        <v>4353</v>
      </c>
      <c r="E864"/>
      <c r="I864" s="2"/>
      <c r="J864" s="3">
        <f>IFERROR(VLOOKUP(D864,'2023-24 School Level AAFTE'!$C:$J,8,FALSE),"new school")</f>
        <v>319.73</v>
      </c>
    </row>
    <row r="865" spans="1:10" x14ac:dyDescent="0.25">
      <c r="A865" t="s">
        <v>3026</v>
      </c>
      <c r="B865" t="s">
        <v>910</v>
      </c>
      <c r="C865" t="s">
        <v>938</v>
      </c>
      <c r="D865">
        <v>4440</v>
      </c>
      <c r="E865"/>
      <c r="F865" t="s">
        <v>3447</v>
      </c>
      <c r="I865" s="2"/>
      <c r="J865" s="3">
        <f>IFERROR(VLOOKUP(D865,'2023-24 School Level AAFTE'!$C:$J,8,FALSE),"new school")</f>
        <v>912.3</v>
      </c>
    </row>
    <row r="866" spans="1:10" x14ac:dyDescent="0.25">
      <c r="A866" t="s">
        <v>3026</v>
      </c>
      <c r="B866" t="s">
        <v>910</v>
      </c>
      <c r="C866" t="s">
        <v>921</v>
      </c>
      <c r="D866">
        <v>3676</v>
      </c>
      <c r="E866"/>
      <c r="I866" s="2"/>
      <c r="J866" s="3">
        <f>IFERROR(VLOOKUP(D866,'2023-24 School Level AAFTE'!$C:$J,8,FALSE),"new school")</f>
        <v>285.64</v>
      </c>
    </row>
    <row r="867" spans="1:10" x14ac:dyDescent="0.25">
      <c r="A867" t="s">
        <v>3026</v>
      </c>
      <c r="B867" t="s">
        <v>910</v>
      </c>
      <c r="C867" t="s">
        <v>915</v>
      </c>
      <c r="D867">
        <v>3388</v>
      </c>
      <c r="E867"/>
      <c r="F867" t="s">
        <v>3447</v>
      </c>
      <c r="I867" s="2"/>
      <c r="J867" s="3">
        <f>IFERROR(VLOOKUP(D867,'2023-24 School Level AAFTE'!$C:$J,8,FALSE),"new school")</f>
        <v>441.26</v>
      </c>
    </row>
    <row r="868" spans="1:10" x14ac:dyDescent="0.25">
      <c r="A868" t="s">
        <v>3026</v>
      </c>
      <c r="B868" t="s">
        <v>910</v>
      </c>
      <c r="C868" t="s">
        <v>927</v>
      </c>
      <c r="D868">
        <v>4126</v>
      </c>
      <c r="E868"/>
      <c r="I868" s="2"/>
      <c r="J868" s="3">
        <f>IFERROR(VLOOKUP(D868,'2023-24 School Level AAFTE'!$C:$J,8,FALSE),"new school")</f>
        <v>391.06</v>
      </c>
    </row>
    <row r="869" spans="1:10" x14ac:dyDescent="0.25">
      <c r="A869" t="s">
        <v>3026</v>
      </c>
      <c r="B869" t="s">
        <v>910</v>
      </c>
      <c r="C869" t="s">
        <v>913</v>
      </c>
      <c r="D869">
        <v>2851</v>
      </c>
      <c r="E869"/>
      <c r="F869" t="s">
        <v>3447</v>
      </c>
      <c r="I869" s="2"/>
      <c r="J869" s="3">
        <f>IFERROR(VLOOKUP(D869,'2023-24 School Level AAFTE'!$C:$J,8,FALSE),"new school")</f>
        <v>368.88</v>
      </c>
    </row>
    <row r="870" spans="1:10" x14ac:dyDescent="0.25">
      <c r="A870" t="s">
        <v>3026</v>
      </c>
      <c r="B870" t="s">
        <v>910</v>
      </c>
      <c r="C870" t="s">
        <v>945</v>
      </c>
      <c r="D870">
        <v>4545</v>
      </c>
      <c r="E870"/>
      <c r="F870" t="s">
        <v>3447</v>
      </c>
      <c r="I870" s="2"/>
      <c r="J870" s="3">
        <f>IFERROR(VLOOKUP(D870,'2023-24 School Level AAFTE'!$C:$J,8,FALSE),"new school")</f>
        <v>319.10000000000002</v>
      </c>
    </row>
    <row r="871" spans="1:10" x14ac:dyDescent="0.25">
      <c r="A871" t="s">
        <v>3026</v>
      </c>
      <c r="B871" t="s">
        <v>910</v>
      </c>
      <c r="C871" t="s">
        <v>923</v>
      </c>
      <c r="D871">
        <v>3678</v>
      </c>
      <c r="E871"/>
      <c r="I871" s="2"/>
      <c r="J871" s="3">
        <f>IFERROR(VLOOKUP(D871,'2023-24 School Level AAFTE'!$C:$J,8,FALSE),"new school")</f>
        <v>321.16000000000003</v>
      </c>
    </row>
    <row r="872" spans="1:10" x14ac:dyDescent="0.25">
      <c r="A872" t="s">
        <v>3026</v>
      </c>
      <c r="B872" t="s">
        <v>910</v>
      </c>
      <c r="C872" t="s">
        <v>936</v>
      </c>
      <c r="D872">
        <v>4413</v>
      </c>
      <c r="E872"/>
      <c r="F872" t="s">
        <v>3447</v>
      </c>
      <c r="I872" s="2"/>
      <c r="J872" s="3">
        <f>IFERROR(VLOOKUP(D872,'2023-24 School Level AAFTE'!$C:$J,8,FALSE),"new school")</f>
        <v>322.5</v>
      </c>
    </row>
    <row r="873" spans="1:10" x14ac:dyDescent="0.25">
      <c r="A873" t="s">
        <v>3026</v>
      </c>
      <c r="B873" t="s">
        <v>910</v>
      </c>
      <c r="C873" t="s">
        <v>942</v>
      </c>
      <c r="D873">
        <v>4489</v>
      </c>
      <c r="E873"/>
      <c r="F873" t="s">
        <v>3447</v>
      </c>
      <c r="I873" s="2"/>
      <c r="J873" s="3">
        <f>IFERROR(VLOOKUP(D873,'2023-24 School Level AAFTE'!$C:$J,8,FALSE),"new school")</f>
        <v>322.2</v>
      </c>
    </row>
    <row r="874" spans="1:10" x14ac:dyDescent="0.25">
      <c r="A874" t="s">
        <v>3026</v>
      </c>
      <c r="B874" t="s">
        <v>910</v>
      </c>
      <c r="C874" t="s">
        <v>925</v>
      </c>
      <c r="D874">
        <v>3708</v>
      </c>
      <c r="E874"/>
      <c r="I874" s="2"/>
      <c r="J874" s="3">
        <f>IFERROR(VLOOKUP(D874,'2023-24 School Level AAFTE'!$C:$J,8,FALSE),"new school")</f>
        <v>356.96</v>
      </c>
    </row>
    <row r="875" spans="1:10" x14ac:dyDescent="0.25">
      <c r="A875" t="s">
        <v>3026</v>
      </c>
      <c r="B875" t="s">
        <v>910</v>
      </c>
      <c r="C875" t="s">
        <v>933</v>
      </c>
      <c r="D875" s="108">
        <v>4345</v>
      </c>
      <c r="E875"/>
      <c r="F875" t="s">
        <v>3447</v>
      </c>
      <c r="I875" s="2"/>
      <c r="J875" s="3">
        <f>IFERROR(VLOOKUP(D875,'2023-24 School Level AAFTE'!$C:$J,8,FALSE),"new school")</f>
        <v>387.67</v>
      </c>
    </row>
    <row r="876" spans="1:10" x14ac:dyDescent="0.25">
      <c r="A876" t="s">
        <v>3026</v>
      </c>
      <c r="B876" t="s">
        <v>910</v>
      </c>
      <c r="C876" t="s">
        <v>948</v>
      </c>
      <c r="D876">
        <v>5275</v>
      </c>
      <c r="E876"/>
      <c r="F876" t="s">
        <v>3447</v>
      </c>
      <c r="I876" s="2"/>
      <c r="J876" s="3">
        <f>IFERROR(VLOOKUP(D876,'2023-24 School Level AAFTE'!$C:$J,8,FALSE),"new school")</f>
        <v>424.87</v>
      </c>
    </row>
    <row r="877" spans="1:10" x14ac:dyDescent="0.25">
      <c r="A877" t="s">
        <v>3026</v>
      </c>
      <c r="B877" t="s">
        <v>910</v>
      </c>
      <c r="C877" t="s">
        <v>932</v>
      </c>
      <c r="D877">
        <v>4301</v>
      </c>
      <c r="E877"/>
      <c r="I877" s="2"/>
      <c r="J877" s="3">
        <f>IFERROR(VLOOKUP(D877,'2023-24 School Level AAFTE'!$C:$J,8,FALSE),"new school")</f>
        <v>327.48</v>
      </c>
    </row>
    <row r="878" spans="1:10" x14ac:dyDescent="0.25">
      <c r="A878" t="s">
        <v>3026</v>
      </c>
      <c r="B878" t="s">
        <v>910</v>
      </c>
      <c r="C878" t="s">
        <v>944</v>
      </c>
      <c r="D878">
        <v>4520</v>
      </c>
      <c r="E878"/>
      <c r="F878" t="s">
        <v>3447</v>
      </c>
      <c r="I878" s="2"/>
      <c r="J878" s="3">
        <f>IFERROR(VLOOKUP(D878,'2023-24 School Level AAFTE'!$C:$J,8,FALSE),"new school")</f>
        <v>417.1</v>
      </c>
    </row>
    <row r="879" spans="1:10" x14ac:dyDescent="0.25">
      <c r="A879" t="s">
        <v>3026</v>
      </c>
      <c r="B879" t="s">
        <v>910</v>
      </c>
      <c r="C879" t="s">
        <v>2889</v>
      </c>
      <c r="D879">
        <v>5676</v>
      </c>
      <c r="E879"/>
      <c r="I879" s="2"/>
      <c r="J879" s="3">
        <f>IFERROR(VLOOKUP(D879,'2023-24 School Level AAFTE'!$C:$J,8,FALSE),"new school")</f>
        <v>340.95</v>
      </c>
    </row>
    <row r="880" spans="1:10" x14ac:dyDescent="0.25">
      <c r="A880" t="s">
        <v>3026</v>
      </c>
      <c r="B880" t="s">
        <v>910</v>
      </c>
      <c r="C880" t="s">
        <v>3278</v>
      </c>
      <c r="D880">
        <v>5729</v>
      </c>
      <c r="E880"/>
      <c r="F880" t="s">
        <v>3447</v>
      </c>
      <c r="I880" s="2"/>
      <c r="J880" s="3">
        <f>IFERROR(VLOOKUP(D880,'2023-24 School Level AAFTE'!$C:$J,8,FALSE),"new school")</f>
        <v>162.23999999999998</v>
      </c>
    </row>
    <row r="881" spans="1:10" x14ac:dyDescent="0.25">
      <c r="A881" t="s">
        <v>3026</v>
      </c>
      <c r="B881" t="s">
        <v>910</v>
      </c>
      <c r="C881" t="s">
        <v>943</v>
      </c>
      <c r="D881">
        <v>4492</v>
      </c>
      <c r="E881"/>
      <c r="I881" s="2"/>
      <c r="J881" s="3">
        <f>IFERROR(VLOOKUP(D881,'2023-24 School Level AAFTE'!$C:$J,8,FALSE),"new school")</f>
        <v>1507.0700000000002</v>
      </c>
    </row>
    <row r="882" spans="1:10" x14ac:dyDescent="0.25">
      <c r="A882" t="s">
        <v>3026</v>
      </c>
      <c r="B882" t="s">
        <v>910</v>
      </c>
      <c r="C882" t="s">
        <v>912</v>
      </c>
      <c r="D882">
        <v>2797</v>
      </c>
      <c r="E882"/>
      <c r="F882" t="s">
        <v>3447</v>
      </c>
      <c r="I882" s="2"/>
      <c r="J882" s="3">
        <f>IFERROR(VLOOKUP(D882,'2023-24 School Level AAFTE'!$C:$J,8,FALSE),"new school")</f>
        <v>1709.1</v>
      </c>
    </row>
    <row r="883" spans="1:10" x14ac:dyDescent="0.25">
      <c r="A883" t="s">
        <v>3026</v>
      </c>
      <c r="B883" t="s">
        <v>910</v>
      </c>
      <c r="C883" t="s">
        <v>920</v>
      </c>
      <c r="D883">
        <v>3640</v>
      </c>
      <c r="E883"/>
      <c r="I883" s="2"/>
      <c r="J883" s="3">
        <f>IFERROR(VLOOKUP(D883,'2023-24 School Level AAFTE'!$C:$J,8,FALSE),"new school")</f>
        <v>2162.59</v>
      </c>
    </row>
    <row r="884" spans="1:10" x14ac:dyDescent="0.25">
      <c r="A884" t="s">
        <v>3026</v>
      </c>
      <c r="B884" t="s">
        <v>910</v>
      </c>
      <c r="C884" t="s">
        <v>929</v>
      </c>
      <c r="D884">
        <v>4128</v>
      </c>
      <c r="E884"/>
      <c r="I884" s="2"/>
      <c r="J884" s="3">
        <f>IFERROR(VLOOKUP(D884,'2023-24 School Level AAFTE'!$C:$J,8,FALSE),"new school")</f>
        <v>1944.08</v>
      </c>
    </row>
    <row r="885" spans="1:10" x14ac:dyDescent="0.25">
      <c r="A885" t="s">
        <v>3026</v>
      </c>
      <c r="B885" t="s">
        <v>910</v>
      </c>
      <c r="C885" t="s">
        <v>918</v>
      </c>
      <c r="D885">
        <v>3550</v>
      </c>
      <c r="E885"/>
      <c r="I885" s="2"/>
      <c r="J885" s="3">
        <f>IFERROR(VLOOKUP(D885,'2023-24 School Level AAFTE'!$C:$J,8,FALSE),"new school")</f>
        <v>425.24</v>
      </c>
    </row>
    <row r="886" spans="1:10" x14ac:dyDescent="0.25">
      <c r="A886" t="s">
        <v>3026</v>
      </c>
      <c r="B886" t="s">
        <v>910</v>
      </c>
      <c r="C886" t="s">
        <v>931</v>
      </c>
      <c r="D886">
        <v>4294</v>
      </c>
      <c r="E886"/>
      <c r="F886" t="s">
        <v>3447</v>
      </c>
      <c r="I886" s="2"/>
      <c r="J886" s="3">
        <f>IFERROR(VLOOKUP(D886,'2023-24 School Level AAFTE'!$C:$J,8,FALSE),"new school")</f>
        <v>452.07</v>
      </c>
    </row>
    <row r="887" spans="1:10" x14ac:dyDescent="0.25">
      <c r="A887" t="s">
        <v>3026</v>
      </c>
      <c r="B887" t="s">
        <v>910</v>
      </c>
      <c r="C887" t="s">
        <v>928</v>
      </c>
      <c r="D887">
        <v>4127</v>
      </c>
      <c r="E887"/>
      <c r="I887" s="2"/>
      <c r="J887" s="3">
        <f>IFERROR(VLOOKUP(D887,'2023-24 School Level AAFTE'!$C:$J,8,FALSE),"new school")</f>
        <v>774.68</v>
      </c>
    </row>
    <row r="888" spans="1:10" x14ac:dyDescent="0.25">
      <c r="A888" t="s">
        <v>3026</v>
      </c>
      <c r="B888" t="s">
        <v>910</v>
      </c>
      <c r="C888" t="s">
        <v>939</v>
      </c>
      <c r="D888">
        <v>4465</v>
      </c>
      <c r="E888"/>
      <c r="F888" t="s">
        <v>3447</v>
      </c>
      <c r="I888" s="2"/>
      <c r="J888" s="3">
        <f>IFERROR(VLOOKUP(D888,'2023-24 School Level AAFTE'!$C:$J,8,FALSE),"new school")</f>
        <v>388.55</v>
      </c>
    </row>
    <row r="889" spans="1:10" x14ac:dyDescent="0.25">
      <c r="A889" t="s">
        <v>3026</v>
      </c>
      <c r="B889" t="s">
        <v>910</v>
      </c>
      <c r="C889" t="s">
        <v>926</v>
      </c>
      <c r="D889">
        <v>3764</v>
      </c>
      <c r="E889"/>
      <c r="F889" t="s">
        <v>3447</v>
      </c>
      <c r="I889" s="2"/>
      <c r="J889" s="3">
        <f>IFERROR(VLOOKUP(D889,'2023-24 School Level AAFTE'!$C:$J,8,FALSE),"new school")</f>
        <v>778.49</v>
      </c>
    </row>
    <row r="890" spans="1:10" x14ac:dyDescent="0.25">
      <c r="A890" t="s">
        <v>3026</v>
      </c>
      <c r="B890" t="s">
        <v>910</v>
      </c>
      <c r="C890" t="s">
        <v>911</v>
      </c>
      <c r="D890">
        <v>2565</v>
      </c>
      <c r="E890"/>
      <c r="I890" s="2"/>
      <c r="J890" s="3">
        <f>IFERROR(VLOOKUP(D890,'2023-24 School Level AAFTE'!$C:$J,8,FALSE),"new school")</f>
        <v>387.21</v>
      </c>
    </row>
    <row r="891" spans="1:10" x14ac:dyDescent="0.25">
      <c r="A891" t="s">
        <v>3026</v>
      </c>
      <c r="B891" t="s">
        <v>910</v>
      </c>
      <c r="C891" t="s">
        <v>914</v>
      </c>
      <c r="D891">
        <v>3233</v>
      </c>
      <c r="E891"/>
      <c r="F891" t="s">
        <v>3447</v>
      </c>
      <c r="I891" s="2"/>
      <c r="J891" s="3">
        <f>IFERROR(VLOOKUP(D891,'2023-24 School Level AAFTE'!$C:$J,8,FALSE),"new school")</f>
        <v>659.02</v>
      </c>
    </row>
    <row r="892" spans="1:10" x14ac:dyDescent="0.25">
      <c r="A892" t="s">
        <v>3026</v>
      </c>
      <c r="B892" t="s">
        <v>910</v>
      </c>
      <c r="C892" t="s">
        <v>947</v>
      </c>
      <c r="D892">
        <v>5016</v>
      </c>
      <c r="E892"/>
      <c r="F892" t="s">
        <v>3447</v>
      </c>
      <c r="I892" s="2"/>
      <c r="J892" s="3">
        <f>IFERROR(VLOOKUP(D892,'2023-24 School Level AAFTE'!$C:$J,8,FALSE),"new school")</f>
        <v>838.1</v>
      </c>
    </row>
    <row r="893" spans="1:10" x14ac:dyDescent="0.25">
      <c r="A893" t="s">
        <v>3026</v>
      </c>
      <c r="B893" t="s">
        <v>910</v>
      </c>
      <c r="C893" t="s">
        <v>946</v>
      </c>
      <c r="D893">
        <v>4581</v>
      </c>
      <c r="E893"/>
      <c r="F893" t="s">
        <v>3447</v>
      </c>
      <c r="I893" s="2"/>
      <c r="J893" s="3">
        <f>IFERROR(VLOOKUP(D893,'2023-24 School Level AAFTE'!$C:$J,8,FALSE),"new school")</f>
        <v>468.2</v>
      </c>
    </row>
    <row r="894" spans="1:10" x14ac:dyDescent="0.25">
      <c r="A894" t="s">
        <v>3026</v>
      </c>
      <c r="B894" t="s">
        <v>910</v>
      </c>
      <c r="C894" t="s">
        <v>935</v>
      </c>
      <c r="D894">
        <v>4356</v>
      </c>
      <c r="E894"/>
      <c r="F894" t="s">
        <v>3447</v>
      </c>
      <c r="I894" s="2"/>
      <c r="J894" s="3">
        <f>IFERROR(VLOOKUP(D894,'2023-24 School Level AAFTE'!$C:$J,8,FALSE),"new school")</f>
        <v>480.3</v>
      </c>
    </row>
    <row r="895" spans="1:10" x14ac:dyDescent="0.25">
      <c r="A895" t="s">
        <v>3026</v>
      </c>
      <c r="B895" t="s">
        <v>910</v>
      </c>
      <c r="C895" t="s">
        <v>941</v>
      </c>
      <c r="D895">
        <v>4485</v>
      </c>
      <c r="E895"/>
      <c r="I895" s="2"/>
      <c r="J895" s="3">
        <f>IFERROR(VLOOKUP(D895,'2023-24 School Level AAFTE'!$C:$J,8,FALSE),"new school")</f>
        <v>891.15</v>
      </c>
    </row>
    <row r="896" spans="1:10" x14ac:dyDescent="0.25">
      <c r="A896" t="s">
        <v>3026</v>
      </c>
      <c r="B896" t="s">
        <v>910</v>
      </c>
      <c r="C896" t="s">
        <v>648</v>
      </c>
      <c r="D896">
        <v>5178</v>
      </c>
      <c r="E896"/>
      <c r="F896" t="s">
        <v>3447</v>
      </c>
      <c r="I896" s="2"/>
      <c r="J896" s="3">
        <f>IFERROR(VLOOKUP(D896,'2023-24 School Level AAFTE'!$C:$J,8,FALSE),"new school")</f>
        <v>433.1</v>
      </c>
    </row>
    <row r="897" spans="1:10" x14ac:dyDescent="0.25">
      <c r="A897" t="s">
        <v>3026</v>
      </c>
      <c r="B897" t="s">
        <v>910</v>
      </c>
      <c r="C897" t="s">
        <v>917</v>
      </c>
      <c r="D897">
        <v>3491</v>
      </c>
      <c r="E897"/>
      <c r="F897" t="s">
        <v>3447</v>
      </c>
      <c r="I897" s="2"/>
      <c r="J897" s="3">
        <f>IFERROR(VLOOKUP(D897,'2023-24 School Level AAFTE'!$C:$J,8,FALSE),"new school")</f>
        <v>462.09</v>
      </c>
    </row>
    <row r="898" spans="1:10" x14ac:dyDescent="0.25">
      <c r="A898" t="s">
        <v>3026</v>
      </c>
      <c r="B898" t="s">
        <v>910</v>
      </c>
      <c r="C898" t="s">
        <v>919</v>
      </c>
      <c r="D898">
        <v>3593</v>
      </c>
      <c r="E898"/>
      <c r="F898" t="s">
        <v>3447</v>
      </c>
      <c r="I898" s="2"/>
      <c r="J898" s="3">
        <f>IFERROR(VLOOKUP(D898,'2023-24 School Level AAFTE'!$C:$J,8,FALSE),"new school")</f>
        <v>332.34</v>
      </c>
    </row>
    <row r="899" spans="1:10" x14ac:dyDescent="0.25">
      <c r="A899" t="s">
        <v>3026</v>
      </c>
      <c r="B899" t="s">
        <v>910</v>
      </c>
      <c r="C899" t="s">
        <v>930</v>
      </c>
      <c r="D899">
        <v>4293</v>
      </c>
      <c r="E899"/>
      <c r="I899" s="2"/>
      <c r="J899" s="3">
        <f>IFERROR(VLOOKUP(D899,'2023-24 School Level AAFTE'!$C:$J,8,FALSE),"new school")</f>
        <v>424.14</v>
      </c>
    </row>
    <row r="900" spans="1:10" x14ac:dyDescent="0.25">
      <c r="A900" t="s">
        <v>3026</v>
      </c>
      <c r="B900" t="s">
        <v>910</v>
      </c>
      <c r="C900" t="s">
        <v>2888</v>
      </c>
      <c r="D900">
        <v>5677</v>
      </c>
      <c r="E900"/>
      <c r="F900" t="s">
        <v>3447</v>
      </c>
      <c r="I900" s="2"/>
      <c r="J900" s="3">
        <f>IFERROR(VLOOKUP(D900,'2023-24 School Level AAFTE'!$C:$J,8,FALSE),"new school")</f>
        <v>630.1</v>
      </c>
    </row>
    <row r="901" spans="1:10" x14ac:dyDescent="0.25">
      <c r="A901" t="s">
        <v>3026</v>
      </c>
      <c r="B901" t="s">
        <v>910</v>
      </c>
      <c r="C901" t="s">
        <v>940</v>
      </c>
      <c r="D901">
        <v>4466</v>
      </c>
      <c r="E901"/>
      <c r="I901" s="2"/>
      <c r="J901" s="3">
        <f>IFERROR(VLOOKUP(D901,'2023-24 School Level AAFTE'!$C:$J,8,FALSE),"new school")</f>
        <v>329.63</v>
      </c>
    </row>
    <row r="902" spans="1:10" x14ac:dyDescent="0.25">
      <c r="A902" t="s">
        <v>3026</v>
      </c>
      <c r="B902" t="s">
        <v>910</v>
      </c>
      <c r="C902" t="s">
        <v>916</v>
      </c>
      <c r="D902">
        <v>3389</v>
      </c>
      <c r="E902"/>
      <c r="F902" t="s">
        <v>3447</v>
      </c>
      <c r="I902" s="2"/>
      <c r="J902" s="3">
        <f>IFERROR(VLOOKUP(D902,'2023-24 School Level AAFTE'!$C:$J,8,FALSE),"new school")</f>
        <v>501.1</v>
      </c>
    </row>
    <row r="903" spans="1:10" x14ac:dyDescent="0.25">
      <c r="A903" t="s">
        <v>3026</v>
      </c>
      <c r="B903" t="s">
        <v>910</v>
      </c>
      <c r="C903" t="s">
        <v>924</v>
      </c>
      <c r="D903">
        <v>3707</v>
      </c>
      <c r="E903"/>
      <c r="I903" s="2"/>
      <c r="J903" s="3">
        <f>IFERROR(VLOOKUP(D903,'2023-24 School Level AAFTE'!$C:$J,8,FALSE),"new school")</f>
        <v>250</v>
      </c>
    </row>
    <row r="904" spans="1:10" x14ac:dyDescent="0.25">
      <c r="A904" t="s">
        <v>3026</v>
      </c>
      <c r="B904" t="s">
        <v>910</v>
      </c>
      <c r="C904" t="s">
        <v>922</v>
      </c>
      <c r="D904">
        <v>3677</v>
      </c>
      <c r="E904"/>
      <c r="F904" t="s">
        <v>3447</v>
      </c>
      <c r="I904" s="2"/>
      <c r="J904" s="3">
        <f>IFERROR(VLOOKUP(D904,'2023-24 School Level AAFTE'!$C:$J,8,FALSE),"new school")</f>
        <v>341.55</v>
      </c>
    </row>
    <row r="905" spans="1:10" x14ac:dyDescent="0.25">
      <c r="A905" t="s">
        <v>3026</v>
      </c>
      <c r="B905" t="s">
        <v>910</v>
      </c>
      <c r="C905" t="s">
        <v>937</v>
      </c>
      <c r="D905">
        <v>4420</v>
      </c>
      <c r="E905"/>
      <c r="I905" s="2"/>
      <c r="J905" s="3">
        <f>IFERROR(VLOOKUP(D905,'2023-24 School Level AAFTE'!$C:$J,8,FALSE),"new school")</f>
        <v>496.68</v>
      </c>
    </row>
    <row r="906" spans="1:10" x14ac:dyDescent="0.25">
      <c r="A906" t="s">
        <v>3026</v>
      </c>
      <c r="B906" t="s">
        <v>910</v>
      </c>
      <c r="C906" t="s">
        <v>949</v>
      </c>
      <c r="D906">
        <v>5440</v>
      </c>
      <c r="E906"/>
      <c r="F906" t="s">
        <v>3447</v>
      </c>
      <c r="I906" s="2"/>
      <c r="J906" s="3">
        <f>IFERROR(VLOOKUP(D906,'2023-24 School Level AAFTE'!$C:$J,8,FALSE),"new school")</f>
        <v>76.900000000000006</v>
      </c>
    </row>
    <row r="907" spans="1:10" x14ac:dyDescent="0.25">
      <c r="A907" t="s">
        <v>3027</v>
      </c>
      <c r="B907" t="s">
        <v>951</v>
      </c>
      <c r="C907" t="s">
        <v>955</v>
      </c>
      <c r="D907">
        <v>5180</v>
      </c>
      <c r="E907"/>
      <c r="I907" s="2"/>
      <c r="J907" s="3">
        <f>IFERROR(VLOOKUP(D907,'2023-24 School Level AAFTE'!$C:$J,8,FALSE),"new school")</f>
        <v>359.16</v>
      </c>
    </row>
    <row r="908" spans="1:10" x14ac:dyDescent="0.25">
      <c r="A908" t="s">
        <v>3027</v>
      </c>
      <c r="B908" t="s">
        <v>951</v>
      </c>
      <c r="C908" t="s">
        <v>952</v>
      </c>
      <c r="D908">
        <v>2385</v>
      </c>
      <c r="E908"/>
      <c r="F908" t="s">
        <v>3447</v>
      </c>
      <c r="I908" s="2"/>
      <c r="J908" s="3">
        <f>IFERROR(VLOOKUP(D908,'2023-24 School Level AAFTE'!$C:$J,8,FALSE),"new school")</f>
        <v>288.39999999999998</v>
      </c>
    </row>
    <row r="909" spans="1:10" x14ac:dyDescent="0.25">
      <c r="A909" t="s">
        <v>3027</v>
      </c>
      <c r="B909" t="s">
        <v>951</v>
      </c>
      <c r="C909" t="s">
        <v>954</v>
      </c>
      <c r="D909">
        <v>4206</v>
      </c>
      <c r="E909"/>
      <c r="F909" t="s">
        <v>3447</v>
      </c>
      <c r="I909" s="2"/>
      <c r="J909" s="3">
        <f>IFERROR(VLOOKUP(D909,'2023-24 School Level AAFTE'!$C:$J,8,FALSE),"new school")</f>
        <v>239.61</v>
      </c>
    </row>
    <row r="910" spans="1:10" x14ac:dyDescent="0.25">
      <c r="A910" t="s">
        <v>3027</v>
      </c>
      <c r="B910" t="s">
        <v>951</v>
      </c>
      <c r="C910" t="s">
        <v>953</v>
      </c>
      <c r="D910">
        <v>3198</v>
      </c>
      <c r="E910"/>
      <c r="F910" t="s">
        <v>3447</v>
      </c>
      <c r="I910" s="2"/>
      <c r="J910" s="3">
        <f>IFERROR(VLOOKUP(D910,'2023-24 School Level AAFTE'!$C:$J,8,FALSE),"new school")</f>
        <v>210.23</v>
      </c>
    </row>
    <row r="911" spans="1:10" x14ac:dyDescent="0.25">
      <c r="A911" t="s">
        <v>3028</v>
      </c>
      <c r="B911" t="s">
        <v>957</v>
      </c>
      <c r="C911" t="s">
        <v>3279</v>
      </c>
      <c r="D911">
        <v>5719</v>
      </c>
      <c r="E911"/>
      <c r="F911" t="s">
        <v>3447</v>
      </c>
      <c r="I911" s="2"/>
      <c r="J911" s="3">
        <f>IFERROR(VLOOKUP(D911,'2023-24 School Level AAFTE'!$C:$J,8,FALSE),"new school")</f>
        <v>614.1</v>
      </c>
    </row>
    <row r="912" spans="1:10" x14ac:dyDescent="0.25">
      <c r="A912" t="s">
        <v>3028</v>
      </c>
      <c r="B912" t="s">
        <v>957</v>
      </c>
      <c r="C912" t="s">
        <v>958</v>
      </c>
      <c r="D912">
        <v>2904</v>
      </c>
      <c r="E912"/>
      <c r="F912" t="s">
        <v>3447</v>
      </c>
      <c r="I912" s="2"/>
      <c r="J912" s="3">
        <f>IFERROR(VLOOKUP(D912,'2023-24 School Level AAFTE'!$C:$J,8,FALSE),"new school")</f>
        <v>421.97999999999996</v>
      </c>
    </row>
    <row r="913" spans="1:10" x14ac:dyDescent="0.25">
      <c r="A913" t="s">
        <v>3028</v>
      </c>
      <c r="B913" t="s">
        <v>957</v>
      </c>
      <c r="C913" t="s">
        <v>959</v>
      </c>
      <c r="D913">
        <v>3961</v>
      </c>
      <c r="E913"/>
      <c r="F913" t="s">
        <v>3447</v>
      </c>
      <c r="I913" s="2"/>
      <c r="J913" s="3">
        <f>IFERROR(VLOOKUP(D913,'2023-24 School Level AAFTE'!$C:$J,8,FALSE),"new school")</f>
        <v>323.02999999999997</v>
      </c>
    </row>
    <row r="914" spans="1:10" x14ac:dyDescent="0.25">
      <c r="A914" t="s">
        <v>3029</v>
      </c>
      <c r="B914" t="s">
        <v>961</v>
      </c>
      <c r="C914" t="s">
        <v>962</v>
      </c>
      <c r="D914">
        <v>2569</v>
      </c>
      <c r="E914"/>
      <c r="I914" s="2"/>
      <c r="J914" s="3">
        <f>IFERROR(VLOOKUP(D914,'2023-24 School Level AAFTE'!$C:$J,8,FALSE),"new school")</f>
        <v>252.03</v>
      </c>
    </row>
    <row r="915" spans="1:10" x14ac:dyDescent="0.25">
      <c r="A915" t="s">
        <v>3029</v>
      </c>
      <c r="B915" t="s">
        <v>961</v>
      </c>
      <c r="C915" t="s">
        <v>963</v>
      </c>
      <c r="D915">
        <v>2766</v>
      </c>
      <c r="E915"/>
      <c r="F915" t="s">
        <v>3447</v>
      </c>
      <c r="I915" s="2"/>
      <c r="J915" s="3">
        <f>IFERROR(VLOOKUP(D915,'2023-24 School Level AAFTE'!$C:$J,8,FALSE),"new school")</f>
        <v>316.20999999999998</v>
      </c>
    </row>
    <row r="916" spans="1:10" x14ac:dyDescent="0.25">
      <c r="A916" t="s">
        <v>3030</v>
      </c>
      <c r="B916" t="s">
        <v>965</v>
      </c>
      <c r="C916" t="s">
        <v>966</v>
      </c>
      <c r="D916">
        <v>3494</v>
      </c>
      <c r="E916"/>
      <c r="I916" s="2"/>
      <c r="J916" s="3">
        <f>IFERROR(VLOOKUP(D916,'2023-24 School Level AAFTE'!$C:$J,8,FALSE),"new school")</f>
        <v>85.85</v>
      </c>
    </row>
    <row r="917" spans="1:10" x14ac:dyDescent="0.25">
      <c r="A917" t="s">
        <v>3031</v>
      </c>
      <c r="B917" t="s">
        <v>974</v>
      </c>
      <c r="C917" t="s">
        <v>976</v>
      </c>
      <c r="D917">
        <v>2522</v>
      </c>
      <c r="E917"/>
      <c r="F917" t="s">
        <v>3447</v>
      </c>
      <c r="I917" s="2"/>
      <c r="J917" s="3">
        <f>IFERROR(VLOOKUP(D917,'2023-24 School Level AAFTE'!$C:$J,8,FALSE),"new school")</f>
        <v>206.1</v>
      </c>
    </row>
    <row r="918" spans="1:10" x14ac:dyDescent="0.25">
      <c r="A918" t="s">
        <v>3031</v>
      </c>
      <c r="B918" t="s">
        <v>974</v>
      </c>
      <c r="C918" t="s">
        <v>975</v>
      </c>
      <c r="D918">
        <v>2276</v>
      </c>
      <c r="E918"/>
      <c r="F918" t="s">
        <v>3447</v>
      </c>
      <c r="I918" s="2"/>
      <c r="J918" s="3">
        <f>IFERROR(VLOOKUP(D918,'2023-24 School Level AAFTE'!$C:$J,8,FALSE),"new school")</f>
        <v>167.72000000000003</v>
      </c>
    </row>
    <row r="919" spans="1:10" x14ac:dyDescent="0.25">
      <c r="A919" t="s">
        <v>3031</v>
      </c>
      <c r="B919" t="s">
        <v>974</v>
      </c>
      <c r="C919" t="s">
        <v>977</v>
      </c>
      <c r="D919">
        <v>3900</v>
      </c>
      <c r="E919"/>
      <c r="F919" t="s">
        <v>3447</v>
      </c>
      <c r="I919" s="2"/>
      <c r="J919" s="3">
        <f>IFERROR(VLOOKUP(D919,'2023-24 School Level AAFTE'!$C:$J,8,FALSE),"new school")</f>
        <v>128.62</v>
      </c>
    </row>
    <row r="920" spans="1:10" x14ac:dyDescent="0.25">
      <c r="A920" t="s">
        <v>3032</v>
      </c>
      <c r="B920" t="s">
        <v>968</v>
      </c>
      <c r="C920" t="s">
        <v>969</v>
      </c>
      <c r="D920">
        <v>2558</v>
      </c>
      <c r="E920"/>
      <c r="I920" s="2"/>
      <c r="J920" s="3">
        <f>IFERROR(VLOOKUP(D920,'2023-24 School Level AAFTE'!$C:$J,8,FALSE),"new school")</f>
        <v>822.02</v>
      </c>
    </row>
    <row r="921" spans="1:10" x14ac:dyDescent="0.25">
      <c r="A921" t="s">
        <v>3032</v>
      </c>
      <c r="B921" t="s">
        <v>968</v>
      </c>
      <c r="C921" t="s">
        <v>971</v>
      </c>
      <c r="D921">
        <v>4431</v>
      </c>
      <c r="E921"/>
      <c r="I921" s="2"/>
      <c r="J921" s="3">
        <f>IFERROR(VLOOKUP(D921,'2023-24 School Level AAFTE'!$C:$J,8,FALSE),"new school")</f>
        <v>522.86</v>
      </c>
    </row>
    <row r="922" spans="1:10" x14ac:dyDescent="0.25">
      <c r="A922" t="s">
        <v>3032</v>
      </c>
      <c r="B922" t="s">
        <v>968</v>
      </c>
      <c r="C922" t="s">
        <v>972</v>
      </c>
      <c r="D922">
        <v>5326</v>
      </c>
      <c r="E922"/>
      <c r="I922" s="2"/>
      <c r="J922" s="3">
        <f>IFERROR(VLOOKUP(D922,'2023-24 School Level AAFTE'!$C:$J,8,FALSE),"new school")</f>
        <v>37.33</v>
      </c>
    </row>
    <row r="923" spans="1:10" x14ac:dyDescent="0.25">
      <c r="A923" t="s">
        <v>3032</v>
      </c>
      <c r="B923" t="s">
        <v>968</v>
      </c>
      <c r="C923" t="s">
        <v>970</v>
      </c>
      <c r="D923">
        <v>3371</v>
      </c>
      <c r="E923"/>
      <c r="I923" s="2"/>
      <c r="J923" s="3">
        <f>IFERROR(VLOOKUP(D923,'2023-24 School Level AAFTE'!$C:$J,8,FALSE),"new school")</f>
        <v>415.24</v>
      </c>
    </row>
    <row r="924" spans="1:10" x14ac:dyDescent="0.25">
      <c r="A924" t="s">
        <v>3033</v>
      </c>
      <c r="B924" t="s">
        <v>2493</v>
      </c>
      <c r="C924" t="s">
        <v>2495</v>
      </c>
      <c r="D924">
        <v>2087</v>
      </c>
      <c r="E924"/>
      <c r="F924" t="s">
        <v>3447</v>
      </c>
      <c r="I924" s="2"/>
      <c r="J924" s="3">
        <f>IFERROR(VLOOKUP(D924,'2023-24 School Level AAFTE'!$C:$J,8,FALSE),"new school")</f>
        <v>34.33</v>
      </c>
    </row>
    <row r="925" spans="1:10" x14ac:dyDescent="0.25">
      <c r="A925" t="s">
        <v>3033</v>
      </c>
      <c r="B925" t="s">
        <v>2493</v>
      </c>
      <c r="C925" t="s">
        <v>2496</v>
      </c>
      <c r="D925">
        <v>2088</v>
      </c>
      <c r="E925"/>
      <c r="I925" s="2"/>
      <c r="J925" s="3">
        <f>IFERROR(VLOOKUP(D925,'2023-24 School Level AAFTE'!$C:$J,8,FALSE),"new school")</f>
        <v>42.41</v>
      </c>
    </row>
    <row r="926" spans="1:10" x14ac:dyDescent="0.25">
      <c r="A926" t="s">
        <v>3034</v>
      </c>
      <c r="B926" t="s">
        <v>979</v>
      </c>
      <c r="C926" t="s">
        <v>983</v>
      </c>
      <c r="D926">
        <v>4260</v>
      </c>
      <c r="E926"/>
      <c r="F926" t="s">
        <v>3447</v>
      </c>
      <c r="I926" s="2"/>
      <c r="J926" s="3">
        <f>IFERROR(VLOOKUP(D926,'2023-24 School Level AAFTE'!$C:$J,8,FALSE),"new school")</f>
        <v>450.12</v>
      </c>
    </row>
    <row r="927" spans="1:10" x14ac:dyDescent="0.25">
      <c r="A927" t="s">
        <v>3034</v>
      </c>
      <c r="B927" t="s">
        <v>979</v>
      </c>
      <c r="C927" t="s">
        <v>980</v>
      </c>
      <c r="D927">
        <v>2317</v>
      </c>
      <c r="E927"/>
      <c r="F927" t="s">
        <v>3447</v>
      </c>
      <c r="I927" s="2"/>
      <c r="J927" s="3">
        <f>IFERROR(VLOOKUP(D927,'2023-24 School Level AAFTE'!$C:$J,8,FALSE),"new school")</f>
        <v>299.64999999999998</v>
      </c>
    </row>
    <row r="928" spans="1:10" x14ac:dyDescent="0.25">
      <c r="A928" t="s">
        <v>3034</v>
      </c>
      <c r="B928" t="s">
        <v>979</v>
      </c>
      <c r="C928" t="s">
        <v>984</v>
      </c>
      <c r="D928">
        <v>1940</v>
      </c>
      <c r="E928"/>
      <c r="F928" t="s">
        <v>3447</v>
      </c>
      <c r="I928" s="2"/>
      <c r="J928" s="3">
        <f>IFERROR(VLOOKUP(D928,'2023-24 School Level AAFTE'!$C:$J,8,FALSE),"new school")</f>
        <v>38.81</v>
      </c>
    </row>
    <row r="929" spans="1:10" x14ac:dyDescent="0.25">
      <c r="A929" t="s">
        <v>3034</v>
      </c>
      <c r="B929" t="s">
        <v>979</v>
      </c>
      <c r="C929" t="s">
        <v>982</v>
      </c>
      <c r="D929">
        <v>3861</v>
      </c>
      <c r="E929"/>
      <c r="I929" s="2"/>
      <c r="J929" s="3">
        <f>IFERROR(VLOOKUP(D929,'2023-24 School Level AAFTE'!$C:$J,8,FALSE),"new school")</f>
        <v>6</v>
      </c>
    </row>
    <row r="930" spans="1:10" x14ac:dyDescent="0.25">
      <c r="A930" t="s">
        <v>3034</v>
      </c>
      <c r="B930" t="s">
        <v>979</v>
      </c>
      <c r="C930" t="s">
        <v>981</v>
      </c>
      <c r="D930">
        <v>2689</v>
      </c>
      <c r="E930"/>
      <c r="F930" t="s">
        <v>3447</v>
      </c>
      <c r="I930" s="2"/>
      <c r="J930" s="3">
        <f>IFERROR(VLOOKUP(D930,'2023-24 School Level AAFTE'!$C:$J,8,FALSE),"new school")</f>
        <v>475.46</v>
      </c>
    </row>
    <row r="931" spans="1:10" x14ac:dyDescent="0.25">
      <c r="A931" t="s">
        <v>3035</v>
      </c>
      <c r="B931" t="s">
        <v>986</v>
      </c>
      <c r="C931" t="s">
        <v>994</v>
      </c>
      <c r="D931">
        <v>5099</v>
      </c>
      <c r="E931"/>
      <c r="I931" s="2"/>
      <c r="J931" s="3">
        <f>IFERROR(VLOOKUP(D931,'2023-24 School Level AAFTE'!$C:$J,8,FALSE),"new school")</f>
        <v>1436.88</v>
      </c>
    </row>
    <row r="932" spans="1:10" x14ac:dyDescent="0.25">
      <c r="A932" s="150" t="s">
        <v>3035</v>
      </c>
      <c r="B932" s="150" t="s">
        <v>986</v>
      </c>
      <c r="C932" s="150" t="s">
        <v>728</v>
      </c>
      <c r="D932" s="150">
        <v>4391</v>
      </c>
      <c r="E932" s="150"/>
      <c r="H932" s="150"/>
      <c r="J932" s="3">
        <f>IFERROR(VLOOKUP(D932,'2023-24 School Level AAFTE'!$C:$J,8,FALSE),"new school")</f>
        <v>647.58000000000004</v>
      </c>
    </row>
    <row r="933" spans="1:10" x14ac:dyDescent="0.25">
      <c r="A933" t="s">
        <v>3035</v>
      </c>
      <c r="B933" t="s">
        <v>986</v>
      </c>
      <c r="C933" t="s">
        <v>350</v>
      </c>
      <c r="D933">
        <v>4534</v>
      </c>
      <c r="E933"/>
      <c r="I933" s="2"/>
      <c r="J933" s="3">
        <f>IFERROR(VLOOKUP(D933,'2023-24 School Level AAFTE'!$C:$J,8,FALSE),"new school")</f>
        <v>564.30999999999995</v>
      </c>
    </row>
    <row r="934" spans="1:10" x14ac:dyDescent="0.25">
      <c r="A934" t="s">
        <v>3035</v>
      </c>
      <c r="B934" t="s">
        <v>986</v>
      </c>
      <c r="C934" t="s">
        <v>990</v>
      </c>
      <c r="D934">
        <v>2885</v>
      </c>
      <c r="E934"/>
      <c r="I934" s="2"/>
      <c r="J934" s="3">
        <f>IFERROR(VLOOKUP(D934,'2023-24 School Level AAFTE'!$C:$J,8,FALSE),"new school")</f>
        <v>776.95</v>
      </c>
    </row>
    <row r="935" spans="1:10" x14ac:dyDescent="0.25">
      <c r="A935" t="s">
        <v>3035</v>
      </c>
      <c r="B935" t="s">
        <v>986</v>
      </c>
      <c r="C935" t="s">
        <v>987</v>
      </c>
      <c r="D935">
        <v>1753</v>
      </c>
      <c r="E935"/>
      <c r="I935" s="2"/>
      <c r="J935" s="3">
        <f>IFERROR(VLOOKUP(D935,'2023-24 School Level AAFTE'!$C:$J,8,FALSE),"new school")</f>
        <v>26.86</v>
      </c>
    </row>
    <row r="936" spans="1:10" x14ac:dyDescent="0.25">
      <c r="A936" t="s">
        <v>3035</v>
      </c>
      <c r="B936" t="s">
        <v>986</v>
      </c>
      <c r="C936" t="s">
        <v>991</v>
      </c>
      <c r="D936">
        <v>3408</v>
      </c>
      <c r="E936"/>
      <c r="I936" s="2"/>
      <c r="J936" s="3">
        <f>IFERROR(VLOOKUP(D936,'2023-24 School Level AAFTE'!$C:$J,8,FALSE),"new school")</f>
        <v>699.5</v>
      </c>
    </row>
    <row r="937" spans="1:10" x14ac:dyDescent="0.25">
      <c r="A937" t="s">
        <v>3035</v>
      </c>
      <c r="B937" t="s">
        <v>986</v>
      </c>
      <c r="C937" t="s">
        <v>988</v>
      </c>
      <c r="D937">
        <v>2426</v>
      </c>
      <c r="E937"/>
      <c r="I937" s="2"/>
      <c r="J937" s="3">
        <f>IFERROR(VLOOKUP(D937,'2023-24 School Level AAFTE'!$C:$J,8,FALSE),"new school")</f>
        <v>2068.75</v>
      </c>
    </row>
    <row r="938" spans="1:10" x14ac:dyDescent="0.25">
      <c r="A938" t="s">
        <v>3035</v>
      </c>
      <c r="B938" t="s">
        <v>986</v>
      </c>
      <c r="C938" t="s">
        <v>3334</v>
      </c>
      <c r="D938">
        <v>5742</v>
      </c>
      <c r="E938"/>
      <c r="I938" s="2"/>
      <c r="J938" s="3">
        <f>IFERROR(VLOOKUP(D938,'2023-24 School Level AAFTE'!$C:$J,8,FALSE),"new school")</f>
        <v>29.63</v>
      </c>
    </row>
    <row r="939" spans="1:10" x14ac:dyDescent="0.25">
      <c r="A939" t="s">
        <v>3035</v>
      </c>
      <c r="B939" t="s">
        <v>986</v>
      </c>
      <c r="C939" t="s">
        <v>989</v>
      </c>
      <c r="D939">
        <v>2884</v>
      </c>
      <c r="E939"/>
      <c r="I939" s="2"/>
      <c r="J939" s="3">
        <f>IFERROR(VLOOKUP(D939,'2023-24 School Level AAFTE'!$C:$J,8,FALSE),"new school")</f>
        <v>527.86</v>
      </c>
    </row>
    <row r="940" spans="1:10" x14ac:dyDescent="0.25">
      <c r="A940" t="s">
        <v>3035</v>
      </c>
      <c r="B940" t="s">
        <v>986</v>
      </c>
      <c r="C940" t="s">
        <v>992</v>
      </c>
      <c r="D940">
        <v>4139</v>
      </c>
      <c r="E940"/>
      <c r="I940" s="2"/>
      <c r="J940" s="3">
        <f>IFERROR(VLOOKUP(D940,'2023-24 School Level AAFTE'!$C:$J,8,FALSE),"new school")</f>
        <v>809.45</v>
      </c>
    </row>
    <row r="941" spans="1:10" x14ac:dyDescent="0.25">
      <c r="A941" t="s">
        <v>3035</v>
      </c>
      <c r="B941" t="s">
        <v>986</v>
      </c>
      <c r="C941" t="s">
        <v>993</v>
      </c>
      <c r="D941">
        <v>4392</v>
      </c>
      <c r="E941"/>
      <c r="I941" s="2"/>
      <c r="J941" s="3">
        <f>IFERROR(VLOOKUP(D941,'2023-24 School Level AAFTE'!$C:$J,8,FALSE),"new school")</f>
        <v>557.29999999999995</v>
      </c>
    </row>
    <row r="942" spans="1:10" x14ac:dyDescent="0.25">
      <c r="A942" t="s">
        <v>3035</v>
      </c>
      <c r="B942" t="s">
        <v>986</v>
      </c>
      <c r="C942" t="s">
        <v>2742</v>
      </c>
      <c r="D942" s="108">
        <v>5477</v>
      </c>
      <c r="E942"/>
      <c r="I942" s="2"/>
      <c r="J942" s="3">
        <f>IFERROR(VLOOKUP(D942,'2023-24 School Level AAFTE'!$C:$J,8,FALSE),"new school")</f>
        <v>625.35</v>
      </c>
    </row>
    <row r="943" spans="1:10" x14ac:dyDescent="0.25">
      <c r="A943" t="s">
        <v>3035</v>
      </c>
      <c r="B943" t="s">
        <v>986</v>
      </c>
      <c r="C943" t="s">
        <v>654</v>
      </c>
      <c r="D943">
        <v>3753</v>
      </c>
      <c r="E943"/>
      <c r="I943" s="2"/>
      <c r="J943" s="3">
        <f>IFERROR(VLOOKUP(D943,'2023-24 School Level AAFTE'!$C:$J,8,FALSE),"new school")</f>
        <v>663.81</v>
      </c>
    </row>
    <row r="944" spans="1:10" x14ac:dyDescent="0.25">
      <c r="A944" t="s">
        <v>3036</v>
      </c>
      <c r="B944" t="s">
        <v>996</v>
      </c>
      <c r="C944" t="s">
        <v>1016</v>
      </c>
      <c r="D944">
        <v>4256</v>
      </c>
      <c r="E944"/>
      <c r="I944" s="2"/>
      <c r="J944" s="3">
        <f>IFERROR(VLOOKUP(D944,'2023-24 School Level AAFTE'!$C:$J,8,FALSE),"new school")</f>
        <v>622.63</v>
      </c>
    </row>
    <row r="945" spans="1:10" x14ac:dyDescent="0.25">
      <c r="A945" t="s">
        <v>3036</v>
      </c>
      <c r="B945" t="s">
        <v>996</v>
      </c>
      <c r="C945" t="s">
        <v>1004</v>
      </c>
      <c r="D945">
        <v>3548</v>
      </c>
      <c r="E945"/>
      <c r="I945" s="2"/>
      <c r="J945" s="3">
        <f>IFERROR(VLOOKUP(D945,'2023-24 School Level AAFTE'!$C:$J,8,FALSE),"new school")</f>
        <v>454.39</v>
      </c>
    </row>
    <row r="946" spans="1:10" x14ac:dyDescent="0.25">
      <c r="A946" t="s">
        <v>3036</v>
      </c>
      <c r="B946" t="s">
        <v>996</v>
      </c>
      <c r="C946" t="s">
        <v>1006</v>
      </c>
      <c r="D946">
        <v>3592</v>
      </c>
      <c r="E946"/>
      <c r="I946" s="2"/>
      <c r="J946" s="3">
        <f>IFERROR(VLOOKUP(D946,'2023-24 School Level AAFTE'!$C:$J,8,FALSE),"new school")</f>
        <v>433.08</v>
      </c>
    </row>
    <row r="947" spans="1:10" x14ac:dyDescent="0.25">
      <c r="A947" t="s">
        <v>3036</v>
      </c>
      <c r="B947" t="s">
        <v>996</v>
      </c>
      <c r="C947" t="s">
        <v>1021</v>
      </c>
      <c r="D947">
        <v>4532</v>
      </c>
      <c r="E947"/>
      <c r="I947" s="2"/>
      <c r="J947" s="3">
        <f>IFERROR(VLOOKUP(D947,'2023-24 School Level AAFTE'!$C:$J,8,FALSE),"new school")</f>
        <v>513.45000000000005</v>
      </c>
    </row>
    <row r="948" spans="1:10" x14ac:dyDescent="0.25">
      <c r="A948" t="s">
        <v>3036</v>
      </c>
      <c r="B948" t="s">
        <v>996</v>
      </c>
      <c r="C948" t="s">
        <v>1023</v>
      </c>
      <c r="D948">
        <v>5139</v>
      </c>
      <c r="E948"/>
      <c r="I948" s="2"/>
      <c r="J948" s="3">
        <f>IFERROR(VLOOKUP(D948,'2023-24 School Level AAFTE'!$C:$J,8,FALSE),"new school")</f>
        <v>473.33</v>
      </c>
    </row>
    <row r="949" spans="1:10" x14ac:dyDescent="0.25">
      <c r="A949" t="s">
        <v>3036</v>
      </c>
      <c r="B949" t="s">
        <v>996</v>
      </c>
      <c r="C949" t="s">
        <v>1024</v>
      </c>
      <c r="D949">
        <v>5511</v>
      </c>
      <c r="E949"/>
      <c r="I949" s="2"/>
      <c r="J949" s="3">
        <f>IFERROR(VLOOKUP(D949,'2023-24 School Level AAFTE'!$C:$J,8,FALSE),"new school")</f>
        <v>499.3</v>
      </c>
    </row>
    <row r="950" spans="1:10" x14ac:dyDescent="0.25">
      <c r="A950" t="s">
        <v>3036</v>
      </c>
      <c r="B950" t="s">
        <v>996</v>
      </c>
      <c r="C950" t="s">
        <v>2497</v>
      </c>
      <c r="D950">
        <v>3856</v>
      </c>
      <c r="E950"/>
      <c r="I950" s="2"/>
      <c r="J950" s="3">
        <f>IFERROR(VLOOKUP(D950,'2023-24 School Level AAFTE'!$C:$J,8,FALSE),"new school")</f>
        <v>69.2</v>
      </c>
    </row>
    <row r="951" spans="1:10" x14ac:dyDescent="0.25">
      <c r="A951" t="s">
        <v>3036</v>
      </c>
      <c r="B951" t="s">
        <v>996</v>
      </c>
      <c r="C951" t="s">
        <v>2498</v>
      </c>
      <c r="D951">
        <v>1649</v>
      </c>
      <c r="E951"/>
      <c r="I951" s="2"/>
      <c r="J951" s="3">
        <f>IFERROR(VLOOKUP(D951,'2023-24 School Level AAFTE'!$C:$J,8,FALSE),"new school")</f>
        <v>36.31</v>
      </c>
    </row>
    <row r="952" spans="1:10" x14ac:dyDescent="0.25">
      <c r="A952" t="s">
        <v>3036</v>
      </c>
      <c r="B952" t="s">
        <v>996</v>
      </c>
      <c r="C952" t="s">
        <v>1013</v>
      </c>
      <c r="D952">
        <v>4018</v>
      </c>
      <c r="E952"/>
      <c r="I952" s="2"/>
      <c r="J952" s="3">
        <f>IFERROR(VLOOKUP(D952,'2023-24 School Level AAFTE'!$C:$J,8,FALSE),"new school")</f>
        <v>310.42</v>
      </c>
    </row>
    <row r="953" spans="1:10" x14ac:dyDescent="0.25">
      <c r="A953" t="s">
        <v>3036</v>
      </c>
      <c r="B953" t="s">
        <v>996</v>
      </c>
      <c r="C953" t="s">
        <v>2499</v>
      </c>
      <c r="D953">
        <v>1658</v>
      </c>
      <c r="E953"/>
      <c r="I953" s="2"/>
      <c r="J953" s="3">
        <f>IFERROR(VLOOKUP(D953,'2023-24 School Level AAFTE'!$C:$J,8,FALSE),"new school")</f>
        <v>70.5</v>
      </c>
    </row>
    <row r="954" spans="1:10" x14ac:dyDescent="0.25">
      <c r="A954" t="s">
        <v>3036</v>
      </c>
      <c r="B954" t="s">
        <v>996</v>
      </c>
      <c r="C954" t="s">
        <v>2500</v>
      </c>
      <c r="D954">
        <v>4439</v>
      </c>
      <c r="E954"/>
      <c r="I954" s="2"/>
      <c r="J954" s="3">
        <f>IFERROR(VLOOKUP(D954,'2023-24 School Level AAFTE'!$C:$J,8,FALSE),"new school")</f>
        <v>2331.02</v>
      </c>
    </row>
    <row r="955" spans="1:10" x14ac:dyDescent="0.25">
      <c r="A955" t="s">
        <v>3036</v>
      </c>
      <c r="B955" t="s">
        <v>996</v>
      </c>
      <c r="C955" t="s">
        <v>1020</v>
      </c>
      <c r="D955">
        <v>4424</v>
      </c>
      <c r="E955"/>
      <c r="I955" s="2"/>
      <c r="J955" s="3">
        <f>IFERROR(VLOOKUP(D955,'2023-24 School Level AAFTE'!$C:$J,8,FALSE),"new school")</f>
        <v>486.72</v>
      </c>
    </row>
    <row r="956" spans="1:10" x14ac:dyDescent="0.25">
      <c r="A956" t="s">
        <v>3036</v>
      </c>
      <c r="B956" t="s">
        <v>996</v>
      </c>
      <c r="C956" t="s">
        <v>1025</v>
      </c>
      <c r="D956">
        <v>5512</v>
      </c>
      <c r="E956"/>
      <c r="I956" s="2"/>
      <c r="J956" s="3">
        <f>IFERROR(VLOOKUP(D956,'2023-24 School Level AAFTE'!$C:$J,8,FALSE),"new school")</f>
        <v>446.54</v>
      </c>
    </row>
    <row r="957" spans="1:10" x14ac:dyDescent="0.25">
      <c r="A957" t="s">
        <v>3036</v>
      </c>
      <c r="B957" t="s">
        <v>996</v>
      </c>
      <c r="C957" t="s">
        <v>2501</v>
      </c>
      <c r="D957">
        <v>3855</v>
      </c>
      <c r="E957"/>
      <c r="I957" s="2"/>
      <c r="J957" s="3">
        <f>IFERROR(VLOOKUP(D957,'2023-24 School Level AAFTE'!$C:$J,8,FALSE),"new school")</f>
        <v>69.28</v>
      </c>
    </row>
    <row r="958" spans="1:10" x14ac:dyDescent="0.25">
      <c r="A958" t="s">
        <v>3036</v>
      </c>
      <c r="B958" t="s">
        <v>996</v>
      </c>
      <c r="C958" t="s">
        <v>2502</v>
      </c>
      <c r="D958">
        <v>1688</v>
      </c>
      <c r="E958"/>
      <c r="I958" s="2"/>
      <c r="J958" s="3">
        <f>IFERROR(VLOOKUP(D958,'2023-24 School Level AAFTE'!$C:$J,8,FALSE),"new school")</f>
        <v>72.739999999999995</v>
      </c>
    </row>
    <row r="959" spans="1:10" x14ac:dyDescent="0.25">
      <c r="A959" t="s">
        <v>3036</v>
      </c>
      <c r="B959" t="s">
        <v>996</v>
      </c>
      <c r="C959" t="s">
        <v>2503</v>
      </c>
      <c r="D959">
        <v>1800</v>
      </c>
      <c r="E959"/>
      <c r="I959" s="2"/>
      <c r="J959" s="3">
        <f>IFERROR(VLOOKUP(D959,'2023-24 School Level AAFTE'!$C:$J,8,FALSE),"new school")</f>
        <v>142</v>
      </c>
    </row>
    <row r="960" spans="1:10" x14ac:dyDescent="0.25">
      <c r="A960" t="s">
        <v>3036</v>
      </c>
      <c r="B960" t="s">
        <v>996</v>
      </c>
      <c r="C960" t="s">
        <v>298</v>
      </c>
      <c r="D960">
        <v>4148</v>
      </c>
      <c r="E960"/>
      <c r="I960" s="2"/>
      <c r="J960" s="3">
        <f>IFERROR(VLOOKUP(D960,'2023-24 School Level AAFTE'!$C:$J,8,FALSE),"new school")</f>
        <v>801.18</v>
      </c>
    </row>
    <row r="961" spans="1:10" x14ac:dyDescent="0.25">
      <c r="A961" t="s">
        <v>3036</v>
      </c>
      <c r="B961" t="s">
        <v>996</v>
      </c>
      <c r="C961" t="s">
        <v>2504</v>
      </c>
      <c r="D961">
        <v>1687</v>
      </c>
      <c r="E961"/>
      <c r="I961" s="2"/>
      <c r="J961" s="3">
        <f>IFERROR(VLOOKUP(D961,'2023-24 School Level AAFTE'!$C:$J,8,FALSE),"new school")</f>
        <v>71.400000000000006</v>
      </c>
    </row>
    <row r="962" spans="1:10" x14ac:dyDescent="0.25">
      <c r="A962" t="s">
        <v>3036</v>
      </c>
      <c r="B962" t="s">
        <v>996</v>
      </c>
      <c r="C962" t="s">
        <v>2505</v>
      </c>
      <c r="D962">
        <v>3590</v>
      </c>
      <c r="E962"/>
      <c r="I962" s="2"/>
      <c r="J962" s="3">
        <f>IFERROR(VLOOKUP(D962,'2023-24 School Level AAFTE'!$C:$J,8,FALSE),"new school")</f>
        <v>667.95</v>
      </c>
    </row>
    <row r="963" spans="1:10" x14ac:dyDescent="0.25">
      <c r="A963" t="s">
        <v>3036</v>
      </c>
      <c r="B963" t="s">
        <v>996</v>
      </c>
      <c r="C963" t="s">
        <v>1005</v>
      </c>
      <c r="D963">
        <v>3591</v>
      </c>
      <c r="E963"/>
      <c r="I963" s="2"/>
      <c r="J963" s="3">
        <f>IFERROR(VLOOKUP(D963,'2023-24 School Level AAFTE'!$C:$J,8,FALSE),"new school")</f>
        <v>454.25</v>
      </c>
    </row>
    <row r="964" spans="1:10" x14ac:dyDescent="0.25">
      <c r="A964" t="s">
        <v>3036</v>
      </c>
      <c r="B964" t="s">
        <v>996</v>
      </c>
      <c r="C964" t="s">
        <v>1007</v>
      </c>
      <c r="D964">
        <v>3675</v>
      </c>
      <c r="E964"/>
      <c r="I964" s="2"/>
      <c r="J964" s="3">
        <f>IFERROR(VLOOKUP(D964,'2023-24 School Level AAFTE'!$C:$J,8,FALSE),"new school")</f>
        <v>422.09</v>
      </c>
    </row>
    <row r="965" spans="1:10" x14ac:dyDescent="0.25">
      <c r="A965" t="s">
        <v>3036</v>
      </c>
      <c r="B965" t="s">
        <v>996</v>
      </c>
      <c r="C965" t="s">
        <v>2506</v>
      </c>
      <c r="D965">
        <v>4386</v>
      </c>
      <c r="E965"/>
      <c r="I965" s="2"/>
      <c r="J965" s="3">
        <f>IFERROR(VLOOKUP(D965,'2023-24 School Level AAFTE'!$C:$J,8,FALSE),"new school")</f>
        <v>1217.1400000000001</v>
      </c>
    </row>
    <row r="966" spans="1:10" x14ac:dyDescent="0.25">
      <c r="A966" t="s">
        <v>3036</v>
      </c>
      <c r="B966" t="s">
        <v>996</v>
      </c>
      <c r="C966" t="s">
        <v>2507</v>
      </c>
      <c r="D966">
        <v>1706</v>
      </c>
      <c r="E966"/>
      <c r="I966" s="2"/>
      <c r="J966" s="3">
        <f>IFERROR(VLOOKUP(D966,'2023-24 School Level AAFTE'!$C:$J,8,FALSE),"new school")</f>
        <v>405.42</v>
      </c>
    </row>
    <row r="967" spans="1:10" x14ac:dyDescent="0.25">
      <c r="A967" t="s">
        <v>3036</v>
      </c>
      <c r="B967" t="s">
        <v>996</v>
      </c>
      <c r="C967" t="s">
        <v>998</v>
      </c>
      <c r="D967">
        <v>2796</v>
      </c>
      <c r="E967"/>
      <c r="I967" s="2"/>
      <c r="J967" s="3">
        <f>IFERROR(VLOOKUP(D967,'2023-24 School Level AAFTE'!$C:$J,8,FALSE),"new school")</f>
        <v>314.87</v>
      </c>
    </row>
    <row r="968" spans="1:10" x14ac:dyDescent="0.25">
      <c r="A968" t="s">
        <v>3036</v>
      </c>
      <c r="B968" t="s">
        <v>996</v>
      </c>
      <c r="C968" t="s">
        <v>2508</v>
      </c>
      <c r="D968">
        <v>3771</v>
      </c>
      <c r="E968"/>
      <c r="I968" s="2"/>
      <c r="J968" s="3">
        <f>IFERROR(VLOOKUP(D968,'2023-24 School Level AAFTE'!$C:$J,8,FALSE),"new school")</f>
        <v>1653.8700000000001</v>
      </c>
    </row>
    <row r="969" spans="1:10" x14ac:dyDescent="0.25">
      <c r="A969" t="s">
        <v>3036</v>
      </c>
      <c r="B969" t="s">
        <v>996</v>
      </c>
      <c r="C969" t="s">
        <v>2509</v>
      </c>
      <c r="D969">
        <v>3922</v>
      </c>
      <c r="E969"/>
      <c r="I969" s="2"/>
      <c r="J969" s="3">
        <f>IFERROR(VLOOKUP(D969,'2023-24 School Level AAFTE'!$C:$J,8,FALSE),"new school")</f>
        <v>594.79999999999995</v>
      </c>
    </row>
    <row r="970" spans="1:10" x14ac:dyDescent="0.25">
      <c r="A970" t="s">
        <v>3036</v>
      </c>
      <c r="B970" t="s">
        <v>996</v>
      </c>
      <c r="C970" t="s">
        <v>1009</v>
      </c>
      <c r="D970">
        <v>3704</v>
      </c>
      <c r="E970"/>
      <c r="I970" s="2"/>
      <c r="J970" s="3">
        <f>IFERROR(VLOOKUP(D970,'2023-24 School Level AAFTE'!$C:$J,8,FALSE),"new school")</f>
        <v>310.95999999999998</v>
      </c>
    </row>
    <row r="971" spans="1:10" x14ac:dyDescent="0.25">
      <c r="A971" t="s">
        <v>3036</v>
      </c>
      <c r="B971" t="s">
        <v>996</v>
      </c>
      <c r="C971" t="s">
        <v>1012</v>
      </c>
      <c r="D971">
        <v>3941</v>
      </c>
      <c r="E971"/>
      <c r="I971" s="2"/>
      <c r="J971" s="3">
        <f>IFERROR(VLOOKUP(D971,'2023-24 School Level AAFTE'!$C:$J,8,FALSE),"new school")</f>
        <v>592.6</v>
      </c>
    </row>
    <row r="972" spans="1:10" x14ac:dyDescent="0.25">
      <c r="A972" t="s">
        <v>3036</v>
      </c>
      <c r="B972" t="s">
        <v>996</v>
      </c>
      <c r="C972" t="s">
        <v>2510</v>
      </c>
      <c r="D972">
        <v>2308</v>
      </c>
      <c r="E972"/>
      <c r="I972" s="2"/>
      <c r="J972" s="3">
        <f>IFERROR(VLOOKUP(D972,'2023-24 School Level AAFTE'!$C:$J,8,FALSE),"new school")</f>
        <v>664.68</v>
      </c>
    </row>
    <row r="973" spans="1:10" x14ac:dyDescent="0.25">
      <c r="A973" t="s">
        <v>3036</v>
      </c>
      <c r="B973" t="s">
        <v>996</v>
      </c>
      <c r="C973" t="s">
        <v>2511</v>
      </c>
      <c r="D973">
        <v>2739</v>
      </c>
      <c r="E973"/>
      <c r="I973" s="2"/>
      <c r="J973" s="3">
        <f>IFERROR(VLOOKUP(D973,'2023-24 School Level AAFTE'!$C:$J,8,FALSE),"new school")</f>
        <v>1967.1599999999999</v>
      </c>
    </row>
    <row r="974" spans="1:10" x14ac:dyDescent="0.25">
      <c r="A974" t="s">
        <v>3036</v>
      </c>
      <c r="B974" t="s">
        <v>996</v>
      </c>
      <c r="C974" t="s">
        <v>1000</v>
      </c>
      <c r="D974">
        <v>3041</v>
      </c>
      <c r="E974"/>
      <c r="I974" s="2"/>
      <c r="J974" s="3">
        <f>IFERROR(VLOOKUP(D974,'2023-24 School Level AAFTE'!$C:$J,8,FALSE),"new school")</f>
        <v>532.70000000000005</v>
      </c>
    </row>
    <row r="975" spans="1:10" x14ac:dyDescent="0.25">
      <c r="A975" t="s">
        <v>3036</v>
      </c>
      <c r="B975" t="s">
        <v>996</v>
      </c>
      <c r="C975" t="s">
        <v>1003</v>
      </c>
      <c r="D975">
        <v>3529</v>
      </c>
      <c r="E975"/>
      <c r="I975" s="2"/>
      <c r="J975" s="3">
        <f>IFERROR(VLOOKUP(D975,'2023-24 School Level AAFTE'!$C:$J,8,FALSE),"new school")</f>
        <v>339.72</v>
      </c>
    </row>
    <row r="976" spans="1:10" x14ac:dyDescent="0.25">
      <c r="A976" t="s">
        <v>3036</v>
      </c>
      <c r="B976" t="s">
        <v>996</v>
      </c>
      <c r="C976" t="s">
        <v>1019</v>
      </c>
      <c r="D976">
        <v>4354</v>
      </c>
      <c r="E976"/>
      <c r="I976" s="2"/>
      <c r="J976" s="3">
        <f>IFERROR(VLOOKUP(D976,'2023-24 School Level AAFTE'!$C:$J,8,FALSE),"new school")</f>
        <v>483.81</v>
      </c>
    </row>
    <row r="977" spans="1:10" x14ac:dyDescent="0.25">
      <c r="A977" t="s">
        <v>3036</v>
      </c>
      <c r="B977" t="s">
        <v>996</v>
      </c>
      <c r="C977" t="s">
        <v>1014</v>
      </c>
      <c r="D977">
        <v>4096</v>
      </c>
      <c r="E977"/>
      <c r="I977" s="2"/>
      <c r="J977" s="3">
        <f>IFERROR(VLOOKUP(D977,'2023-24 School Level AAFTE'!$C:$J,8,FALSE),"new school")</f>
        <v>608.30999999999995</v>
      </c>
    </row>
    <row r="978" spans="1:10" x14ac:dyDescent="0.25">
      <c r="A978" t="s">
        <v>3036</v>
      </c>
      <c r="B978" t="s">
        <v>996</v>
      </c>
      <c r="C978" t="s">
        <v>1011</v>
      </c>
      <c r="D978">
        <v>3748</v>
      </c>
      <c r="E978"/>
      <c r="I978" s="2"/>
      <c r="J978" s="3">
        <f>IFERROR(VLOOKUP(D978,'2023-24 School Level AAFTE'!$C:$J,8,FALSE),"new school")</f>
        <v>356.54</v>
      </c>
    </row>
    <row r="979" spans="1:10" x14ac:dyDescent="0.25">
      <c r="A979" t="s">
        <v>3036</v>
      </c>
      <c r="B979" t="s">
        <v>996</v>
      </c>
      <c r="C979" t="s">
        <v>2512</v>
      </c>
      <c r="D979">
        <v>4167</v>
      </c>
      <c r="E979"/>
      <c r="I979" s="2"/>
      <c r="J979" s="3">
        <f>IFERROR(VLOOKUP(D979,'2023-24 School Level AAFTE'!$C:$J,8,FALSE),"new school")</f>
        <v>90.6</v>
      </c>
    </row>
    <row r="980" spans="1:10" x14ac:dyDescent="0.25">
      <c r="A980" t="s">
        <v>3036</v>
      </c>
      <c r="B980" t="s">
        <v>996</v>
      </c>
      <c r="C980" t="s">
        <v>997</v>
      </c>
      <c r="D980">
        <v>2289</v>
      </c>
      <c r="E980"/>
      <c r="I980" s="2"/>
      <c r="J980" s="3">
        <f>IFERROR(VLOOKUP(D980,'2023-24 School Level AAFTE'!$C:$J,8,FALSE),"new school")</f>
        <v>566.64</v>
      </c>
    </row>
    <row r="981" spans="1:10" x14ac:dyDescent="0.25">
      <c r="A981" t="s">
        <v>3036</v>
      </c>
      <c r="B981" t="s">
        <v>996</v>
      </c>
      <c r="C981" t="s">
        <v>2513</v>
      </c>
      <c r="D981">
        <v>3528</v>
      </c>
      <c r="E981"/>
      <c r="I981" s="2"/>
      <c r="J981" s="3">
        <f>IFERROR(VLOOKUP(D981,'2023-24 School Level AAFTE'!$C:$J,8,FALSE),"new school")</f>
        <v>2221.21</v>
      </c>
    </row>
    <row r="982" spans="1:10" x14ac:dyDescent="0.25">
      <c r="A982" t="s">
        <v>3036</v>
      </c>
      <c r="B982" t="s">
        <v>996</v>
      </c>
      <c r="C982" t="s">
        <v>2514</v>
      </c>
      <c r="D982">
        <v>3232</v>
      </c>
      <c r="E982"/>
      <c r="I982" s="2"/>
      <c r="J982" s="3">
        <f>IFERROR(VLOOKUP(D982,'2023-24 School Level AAFTE'!$C:$J,8,FALSE),"new school")</f>
        <v>1017.55</v>
      </c>
    </row>
    <row r="983" spans="1:10" x14ac:dyDescent="0.25">
      <c r="A983" t="s">
        <v>3036</v>
      </c>
      <c r="B983" t="s">
        <v>996</v>
      </c>
      <c r="C983" t="s">
        <v>2515</v>
      </c>
      <c r="D983">
        <v>5057</v>
      </c>
      <c r="E983"/>
      <c r="I983" s="2"/>
      <c r="J983" s="3">
        <f>IFERROR(VLOOKUP(D983,'2023-24 School Level AAFTE'!$C:$J,8,FALSE),"new school")</f>
        <v>73.03</v>
      </c>
    </row>
    <row r="984" spans="1:10" x14ac:dyDescent="0.25">
      <c r="A984" t="s">
        <v>3036</v>
      </c>
      <c r="B984" t="s">
        <v>996</v>
      </c>
      <c r="C984" t="s">
        <v>1015</v>
      </c>
      <c r="D984">
        <v>4147</v>
      </c>
      <c r="E984"/>
      <c r="I984" s="2"/>
      <c r="J984" s="3">
        <f>IFERROR(VLOOKUP(D984,'2023-24 School Level AAFTE'!$C:$J,8,FALSE),"new school")</f>
        <v>436.68</v>
      </c>
    </row>
    <row r="985" spans="1:10" x14ac:dyDescent="0.25">
      <c r="A985" t="s">
        <v>3036</v>
      </c>
      <c r="B985" t="s">
        <v>996</v>
      </c>
      <c r="C985" t="s">
        <v>1022</v>
      </c>
      <c r="D985">
        <v>5053</v>
      </c>
      <c r="E985"/>
      <c r="I985" s="2"/>
      <c r="J985" s="3">
        <f>IFERROR(VLOOKUP(D985,'2023-24 School Level AAFTE'!$C:$J,8,FALSE),"new school")</f>
        <v>517.5</v>
      </c>
    </row>
    <row r="986" spans="1:10" x14ac:dyDescent="0.25">
      <c r="A986" t="s">
        <v>3036</v>
      </c>
      <c r="B986" t="s">
        <v>996</v>
      </c>
      <c r="C986" t="s">
        <v>999</v>
      </c>
      <c r="D986">
        <v>2992</v>
      </c>
      <c r="E986"/>
      <c r="I986" s="2"/>
      <c r="J986" s="3">
        <f>IFERROR(VLOOKUP(D986,'2023-24 School Level AAFTE'!$C:$J,8,FALSE),"new school")</f>
        <v>563.41999999999996</v>
      </c>
    </row>
    <row r="987" spans="1:10" x14ac:dyDescent="0.25">
      <c r="A987" t="s">
        <v>3036</v>
      </c>
      <c r="B987" t="s">
        <v>996</v>
      </c>
      <c r="C987" t="s">
        <v>2516</v>
      </c>
      <c r="D987">
        <v>3706</v>
      </c>
      <c r="E987"/>
      <c r="I987" s="2"/>
      <c r="J987" s="3">
        <f>IFERROR(VLOOKUP(D987,'2023-24 School Level AAFTE'!$C:$J,8,FALSE),"new school")</f>
        <v>887.97</v>
      </c>
    </row>
    <row r="988" spans="1:10" x14ac:dyDescent="0.25">
      <c r="A988" t="s">
        <v>3036</v>
      </c>
      <c r="B988" t="s">
        <v>996</v>
      </c>
      <c r="C988" t="s">
        <v>1008</v>
      </c>
      <c r="D988">
        <v>3703</v>
      </c>
      <c r="E988"/>
      <c r="I988" s="2"/>
      <c r="J988" s="3">
        <f>IFERROR(VLOOKUP(D988,'2023-24 School Level AAFTE'!$C:$J,8,FALSE),"new school")</f>
        <v>642.85</v>
      </c>
    </row>
    <row r="989" spans="1:10" x14ac:dyDescent="0.25">
      <c r="A989" t="s">
        <v>3036</v>
      </c>
      <c r="B989" t="s">
        <v>996</v>
      </c>
      <c r="C989" t="s">
        <v>1010</v>
      </c>
      <c r="D989">
        <v>3747</v>
      </c>
      <c r="E989"/>
      <c r="I989" s="2"/>
      <c r="J989" s="3">
        <f>IFERROR(VLOOKUP(D989,'2023-24 School Level AAFTE'!$C:$J,8,FALSE),"new school")</f>
        <v>385.52</v>
      </c>
    </row>
    <row r="990" spans="1:10" x14ac:dyDescent="0.25">
      <c r="A990" t="s">
        <v>3036</v>
      </c>
      <c r="B990" t="s">
        <v>996</v>
      </c>
      <c r="C990" t="s">
        <v>1017</v>
      </c>
      <c r="D990">
        <v>4302</v>
      </c>
      <c r="E990"/>
      <c r="I990" s="2"/>
      <c r="J990" s="3">
        <f>IFERROR(VLOOKUP(D990,'2023-24 School Level AAFTE'!$C:$J,8,FALSE),"new school")</f>
        <v>577.70000000000005</v>
      </c>
    </row>
    <row r="991" spans="1:10" x14ac:dyDescent="0.25">
      <c r="A991" t="s">
        <v>3036</v>
      </c>
      <c r="B991" t="s">
        <v>996</v>
      </c>
      <c r="C991" t="s">
        <v>2517</v>
      </c>
      <c r="D991">
        <v>1975</v>
      </c>
      <c r="E991"/>
      <c r="I991" s="2"/>
      <c r="J991" s="3">
        <f>IFERROR(VLOOKUP(D991,'2023-24 School Level AAFTE'!$C:$J,8,FALSE),"new school")</f>
        <v>89</v>
      </c>
    </row>
    <row r="992" spans="1:10" x14ac:dyDescent="0.25">
      <c r="A992" t="s">
        <v>3036</v>
      </c>
      <c r="B992" t="s">
        <v>996</v>
      </c>
      <c r="C992" t="s">
        <v>2518</v>
      </c>
      <c r="D992">
        <v>5265</v>
      </c>
      <c r="E992"/>
      <c r="I992" s="2"/>
      <c r="J992" s="3">
        <f>IFERROR(VLOOKUP(D992,'2023-24 School Level AAFTE'!$C:$J,8,FALSE),"new school")</f>
        <v>597.41000000000008</v>
      </c>
    </row>
    <row r="993" spans="1:10" x14ac:dyDescent="0.25">
      <c r="A993" t="s">
        <v>3036</v>
      </c>
      <c r="B993" t="s">
        <v>996</v>
      </c>
      <c r="C993" t="s">
        <v>1002</v>
      </c>
      <c r="D993">
        <v>3490</v>
      </c>
      <c r="E993"/>
      <c r="I993" s="2"/>
      <c r="J993" s="3">
        <f>IFERROR(VLOOKUP(D993,'2023-24 School Level AAFTE'!$C:$J,8,FALSE),"new school")</f>
        <v>421.34</v>
      </c>
    </row>
    <row r="994" spans="1:10" x14ac:dyDescent="0.25">
      <c r="A994" t="s">
        <v>3036</v>
      </c>
      <c r="B994" t="s">
        <v>996</v>
      </c>
      <c r="C994" t="s">
        <v>2766</v>
      </c>
      <c r="D994">
        <v>5597</v>
      </c>
      <c r="E994"/>
      <c r="I994" s="2"/>
      <c r="J994" s="3">
        <f>IFERROR(VLOOKUP(D994,'2023-24 School Level AAFTE'!$C:$J,8,FALSE),"new school")</f>
        <v>741.89</v>
      </c>
    </row>
    <row r="995" spans="1:10" x14ac:dyDescent="0.25">
      <c r="A995" t="s">
        <v>3036</v>
      </c>
      <c r="B995" t="s">
        <v>996</v>
      </c>
      <c r="C995" t="s">
        <v>1001</v>
      </c>
      <c r="D995">
        <v>3441</v>
      </c>
      <c r="E995"/>
      <c r="I995" s="2"/>
      <c r="J995" s="3">
        <f>IFERROR(VLOOKUP(D995,'2023-24 School Level AAFTE'!$C:$J,8,FALSE),"new school")</f>
        <v>588.57000000000005</v>
      </c>
    </row>
    <row r="996" spans="1:10" x14ac:dyDescent="0.25">
      <c r="A996" t="s">
        <v>3036</v>
      </c>
      <c r="B996" t="s">
        <v>996</v>
      </c>
      <c r="C996" t="s">
        <v>2519</v>
      </c>
      <c r="D996">
        <v>5958</v>
      </c>
      <c r="E996"/>
      <c r="I996" s="2"/>
      <c r="J996" s="3">
        <f>IFERROR(VLOOKUP(D996,'2023-24 School Level AAFTE'!$C:$J,8,FALSE),"new school")</f>
        <v>469.27000000000004</v>
      </c>
    </row>
    <row r="997" spans="1:10" x14ac:dyDescent="0.25">
      <c r="A997" t="s">
        <v>3036</v>
      </c>
      <c r="B997" t="s">
        <v>996</v>
      </c>
      <c r="C997" t="s">
        <v>1018</v>
      </c>
      <c r="D997">
        <v>4336</v>
      </c>
      <c r="E997"/>
      <c r="I997" s="2"/>
      <c r="J997" s="3">
        <f>IFERROR(VLOOKUP(D997,'2023-24 School Level AAFTE'!$C:$J,8,FALSE),"new school")</f>
        <v>288.60000000000002</v>
      </c>
    </row>
    <row r="998" spans="1:10" x14ac:dyDescent="0.25">
      <c r="A998" t="s">
        <v>3037</v>
      </c>
      <c r="B998" t="s">
        <v>1027</v>
      </c>
      <c r="C998" t="s">
        <v>1032</v>
      </c>
      <c r="D998">
        <v>4576</v>
      </c>
      <c r="E998"/>
      <c r="I998" s="2"/>
      <c r="J998" s="3">
        <f>IFERROR(VLOOKUP(D998,'2023-24 School Level AAFTE'!$C:$J,8,FALSE),"new school")</f>
        <v>434.61</v>
      </c>
    </row>
    <row r="999" spans="1:10" x14ac:dyDescent="0.25">
      <c r="A999" t="s">
        <v>3037</v>
      </c>
      <c r="B999" t="s">
        <v>1027</v>
      </c>
      <c r="C999" t="s">
        <v>1031</v>
      </c>
      <c r="D999">
        <v>4477</v>
      </c>
      <c r="E999"/>
      <c r="I999" s="2"/>
      <c r="J999" s="3">
        <f>IFERROR(VLOOKUP(D999,'2023-24 School Level AAFTE'!$C:$J,8,FALSE),"new school")</f>
        <v>326.24</v>
      </c>
    </row>
    <row r="1000" spans="1:10" x14ac:dyDescent="0.25">
      <c r="A1000" t="s">
        <v>3037</v>
      </c>
      <c r="B1000" t="s">
        <v>1027</v>
      </c>
      <c r="C1000" t="s">
        <v>1028</v>
      </c>
      <c r="D1000">
        <v>3255</v>
      </c>
      <c r="E1000"/>
      <c r="F1000" t="s">
        <v>3447</v>
      </c>
      <c r="I1000" s="2"/>
      <c r="J1000" s="3">
        <f>IFERROR(VLOOKUP(D1000,'2023-24 School Level AAFTE'!$C:$J,8,FALSE),"new school")</f>
        <v>429.03</v>
      </c>
    </row>
    <row r="1001" spans="1:10" x14ac:dyDescent="0.25">
      <c r="A1001" t="s">
        <v>3037</v>
      </c>
      <c r="B1001" t="s">
        <v>1027</v>
      </c>
      <c r="C1001" t="s">
        <v>1030</v>
      </c>
      <c r="D1001">
        <v>4204</v>
      </c>
      <c r="E1001"/>
      <c r="I1001" s="2"/>
      <c r="J1001" s="3">
        <f>IFERROR(VLOOKUP(D1001,'2023-24 School Level AAFTE'!$C:$J,8,FALSE),"new school")</f>
        <v>771.08999999999992</v>
      </c>
    </row>
    <row r="1002" spans="1:10" x14ac:dyDescent="0.25">
      <c r="A1002" t="s">
        <v>3037</v>
      </c>
      <c r="B1002" t="s">
        <v>1027</v>
      </c>
      <c r="C1002" t="s">
        <v>1029</v>
      </c>
      <c r="D1002">
        <v>3893</v>
      </c>
      <c r="E1002"/>
      <c r="I1002" s="2"/>
      <c r="J1002" s="3">
        <f>IFERROR(VLOOKUP(D1002,'2023-24 School Level AAFTE'!$C:$J,8,FALSE),"new school")</f>
        <v>619.09</v>
      </c>
    </row>
    <row r="1003" spans="1:10" x14ac:dyDescent="0.25">
      <c r="A1003" t="s">
        <v>3038</v>
      </c>
      <c r="B1003" t="s">
        <v>1034</v>
      </c>
      <c r="C1003" t="s">
        <v>1035</v>
      </c>
      <c r="D1003">
        <v>3137</v>
      </c>
      <c r="E1003"/>
      <c r="F1003" t="s">
        <v>3447</v>
      </c>
      <c r="I1003" s="2"/>
      <c r="J1003" s="3">
        <f>IFERROR(VLOOKUP(D1003,'2023-24 School Level AAFTE'!$C:$J,8,FALSE),"new school")</f>
        <v>24.2</v>
      </c>
    </row>
    <row r="1004" spans="1:10" x14ac:dyDescent="0.25">
      <c r="A1004" t="s">
        <v>3039</v>
      </c>
      <c r="B1004" t="s">
        <v>1037</v>
      </c>
      <c r="C1004" t="s">
        <v>1038</v>
      </c>
      <c r="D1004">
        <v>3416</v>
      </c>
      <c r="E1004"/>
      <c r="I1004" s="2"/>
      <c r="J1004" s="3">
        <f>IFERROR(VLOOKUP(D1004,'2023-24 School Level AAFTE'!$C:$J,8,FALSE),"new school")</f>
        <v>175.58</v>
      </c>
    </row>
    <row r="1005" spans="1:10" x14ac:dyDescent="0.25">
      <c r="A1005" t="s">
        <v>3039</v>
      </c>
      <c r="B1005" t="s">
        <v>1037</v>
      </c>
      <c r="C1005" t="s">
        <v>1039</v>
      </c>
      <c r="D1005">
        <v>4226</v>
      </c>
      <c r="E1005"/>
      <c r="I1005" s="2"/>
      <c r="J1005" s="3">
        <f>IFERROR(VLOOKUP(D1005,'2023-24 School Level AAFTE'!$C:$J,8,FALSE),"new school")</f>
        <v>417.71</v>
      </c>
    </row>
    <row r="1006" spans="1:10" x14ac:dyDescent="0.25">
      <c r="A1006" t="s">
        <v>3040</v>
      </c>
      <c r="B1006" t="s">
        <v>1041</v>
      </c>
      <c r="C1006" t="s">
        <v>1043</v>
      </c>
      <c r="D1006">
        <v>3421</v>
      </c>
      <c r="E1006"/>
      <c r="F1006" t="s">
        <v>3447</v>
      </c>
      <c r="I1006" s="2"/>
      <c r="J1006" s="3">
        <f>IFERROR(VLOOKUP(D1006,'2023-24 School Level AAFTE'!$C:$J,8,FALSE),"new school")</f>
        <v>88.6</v>
      </c>
    </row>
    <row r="1007" spans="1:10" x14ac:dyDescent="0.25">
      <c r="A1007" t="s">
        <v>3040</v>
      </c>
      <c r="B1007" t="s">
        <v>1041</v>
      </c>
      <c r="C1007" t="s">
        <v>1042</v>
      </c>
      <c r="D1007">
        <v>2903</v>
      </c>
      <c r="E1007"/>
      <c r="F1007" t="s">
        <v>3447</v>
      </c>
      <c r="I1007" s="2"/>
      <c r="J1007" s="3">
        <f>IFERROR(VLOOKUP(D1007,'2023-24 School Level AAFTE'!$C:$J,8,FALSE),"new school")</f>
        <v>42.85</v>
      </c>
    </row>
    <row r="1008" spans="1:10" x14ac:dyDescent="0.25">
      <c r="A1008" t="s">
        <v>3040</v>
      </c>
      <c r="B1008" t="s">
        <v>1041</v>
      </c>
      <c r="C1008" t="s">
        <v>1044</v>
      </c>
      <c r="D1008">
        <v>5293</v>
      </c>
      <c r="E1008"/>
      <c r="F1008" t="s">
        <v>3447</v>
      </c>
      <c r="I1008" s="2"/>
      <c r="J1008" s="3">
        <f>IFERROR(VLOOKUP(D1008,'2023-24 School Level AAFTE'!$C:$J,8,FALSE),"new school")</f>
        <v>50.44</v>
      </c>
    </row>
    <row r="1009" spans="1:10" x14ac:dyDescent="0.25">
      <c r="A1009" t="s">
        <v>3041</v>
      </c>
      <c r="B1009" t="s">
        <v>1046</v>
      </c>
      <c r="C1009" t="s">
        <v>2810</v>
      </c>
      <c r="D1009">
        <v>2665</v>
      </c>
      <c r="E1009"/>
      <c r="I1009" s="2"/>
      <c r="J1009" s="3">
        <f>IFERROR(VLOOKUP(D1009,'2023-24 School Level AAFTE'!$C:$J,8,FALSE),"new school")</f>
        <v>59.1</v>
      </c>
    </row>
    <row r="1010" spans="1:10" x14ac:dyDescent="0.25">
      <c r="A1010" t="s">
        <v>3041</v>
      </c>
      <c r="B1010" t="s">
        <v>1046</v>
      </c>
      <c r="C1010" t="s">
        <v>46</v>
      </c>
      <c r="D1010">
        <v>3475</v>
      </c>
      <c r="E1010"/>
      <c r="F1010" t="s">
        <v>3447</v>
      </c>
      <c r="I1010" s="2"/>
      <c r="J1010" s="3">
        <f>IFERROR(VLOOKUP(D1010,'2023-24 School Level AAFTE'!$C:$J,8,FALSE),"new school")</f>
        <v>455.8</v>
      </c>
    </row>
    <row r="1011" spans="1:10" x14ac:dyDescent="0.25">
      <c r="A1011" t="s">
        <v>3041</v>
      </c>
      <c r="B1011" t="s">
        <v>1046</v>
      </c>
      <c r="C1011" t="s">
        <v>1055</v>
      </c>
      <c r="D1011">
        <v>3211</v>
      </c>
      <c r="E1011"/>
      <c r="F1011" t="s">
        <v>3447</v>
      </c>
      <c r="I1011" s="2"/>
      <c r="J1011" s="3">
        <f>IFERROR(VLOOKUP(D1011,'2023-24 School Level AAFTE'!$C:$J,8,FALSE),"new school")</f>
        <v>332.23</v>
      </c>
    </row>
    <row r="1012" spans="1:10" x14ac:dyDescent="0.25">
      <c r="A1012" t="s">
        <v>3041</v>
      </c>
      <c r="B1012" t="s">
        <v>1046</v>
      </c>
      <c r="C1012" t="s">
        <v>1048</v>
      </c>
      <c r="D1012">
        <v>2369</v>
      </c>
      <c r="E1012"/>
      <c r="F1012" t="s">
        <v>3447</v>
      </c>
      <c r="I1012" s="2"/>
      <c r="J1012" s="3">
        <f>IFERROR(VLOOKUP(D1012,'2023-24 School Level AAFTE'!$C:$J,8,FALSE),"new school")</f>
        <v>365.47</v>
      </c>
    </row>
    <row r="1013" spans="1:10" x14ac:dyDescent="0.25">
      <c r="A1013" t="s">
        <v>3041</v>
      </c>
      <c r="B1013" t="s">
        <v>1046</v>
      </c>
      <c r="C1013" t="s">
        <v>1058</v>
      </c>
      <c r="D1013">
        <v>5312</v>
      </c>
      <c r="E1013"/>
      <c r="F1013" t="s">
        <v>3447</v>
      </c>
      <c r="I1013" s="2"/>
      <c r="J1013" s="3">
        <f>IFERROR(VLOOKUP(D1013,'2023-24 School Level AAFTE'!$C:$J,8,FALSE),"new school")</f>
        <v>64.210000000000008</v>
      </c>
    </row>
    <row r="1014" spans="1:10" x14ac:dyDescent="0.25">
      <c r="A1014" t="s">
        <v>3041</v>
      </c>
      <c r="B1014" t="s">
        <v>1046</v>
      </c>
      <c r="C1014" t="s">
        <v>1059</v>
      </c>
      <c r="D1014">
        <v>5400</v>
      </c>
      <c r="E1014"/>
      <c r="F1014" t="s">
        <v>3447</v>
      </c>
      <c r="I1014" s="2"/>
      <c r="J1014" s="3">
        <f>IFERROR(VLOOKUP(D1014,'2023-24 School Level AAFTE'!$C:$J,8,FALSE),"new school")</f>
        <v>45</v>
      </c>
    </row>
    <row r="1015" spans="1:10" x14ac:dyDescent="0.25">
      <c r="A1015" t="s">
        <v>3041</v>
      </c>
      <c r="B1015" t="s">
        <v>1046</v>
      </c>
      <c r="C1015" t="s">
        <v>1047</v>
      </c>
      <c r="D1015">
        <v>2319</v>
      </c>
      <c r="E1015"/>
      <c r="F1015" t="s">
        <v>3447</v>
      </c>
      <c r="I1015" s="2"/>
      <c r="J1015" s="3">
        <f>IFERROR(VLOOKUP(D1015,'2023-24 School Level AAFTE'!$C:$J,8,FALSE),"new school")</f>
        <v>327.55</v>
      </c>
    </row>
    <row r="1016" spans="1:10" x14ac:dyDescent="0.25">
      <c r="A1016" t="s">
        <v>3041</v>
      </c>
      <c r="B1016" t="s">
        <v>1046</v>
      </c>
      <c r="C1016" t="s">
        <v>2890</v>
      </c>
      <c r="D1016">
        <v>5614</v>
      </c>
      <c r="E1016"/>
      <c r="F1016" t="s">
        <v>3447</v>
      </c>
      <c r="I1016" s="2"/>
      <c r="J1016" s="3">
        <f>IFERROR(VLOOKUP(D1016,'2023-24 School Level AAFTE'!$C:$J,8,FALSE),"new school")</f>
        <v>107.45</v>
      </c>
    </row>
    <row r="1017" spans="1:10" x14ac:dyDescent="0.25">
      <c r="A1017" t="s">
        <v>3041</v>
      </c>
      <c r="B1017" t="s">
        <v>1046</v>
      </c>
      <c r="C1017" t="s">
        <v>1054</v>
      </c>
      <c r="D1017">
        <v>3151</v>
      </c>
      <c r="E1017"/>
      <c r="F1017" t="s">
        <v>3447</v>
      </c>
      <c r="I1017" s="2"/>
      <c r="J1017" s="3">
        <f>IFERROR(VLOOKUP(D1017,'2023-24 School Level AAFTE'!$C:$J,8,FALSE),"new school")</f>
        <v>916.16000000000008</v>
      </c>
    </row>
    <row r="1018" spans="1:10" x14ac:dyDescent="0.25">
      <c r="A1018" t="s">
        <v>3041</v>
      </c>
      <c r="B1018" t="s">
        <v>1046</v>
      </c>
      <c r="C1018" t="s">
        <v>1056</v>
      </c>
      <c r="D1018">
        <v>3658</v>
      </c>
      <c r="E1018"/>
      <c r="F1018" t="s">
        <v>3447</v>
      </c>
      <c r="I1018" s="2"/>
      <c r="J1018" s="3">
        <f>IFERROR(VLOOKUP(D1018,'2023-24 School Level AAFTE'!$C:$J,8,FALSE),"new school")</f>
        <v>379.93</v>
      </c>
    </row>
    <row r="1019" spans="1:10" x14ac:dyDescent="0.25">
      <c r="A1019" t="s">
        <v>3041</v>
      </c>
      <c r="B1019" t="s">
        <v>1046</v>
      </c>
      <c r="C1019" t="s">
        <v>1052</v>
      </c>
      <c r="D1019">
        <v>2831</v>
      </c>
      <c r="E1019"/>
      <c r="F1019" t="s">
        <v>3447</v>
      </c>
      <c r="I1019" s="2"/>
      <c r="J1019" s="3">
        <f>IFERROR(VLOOKUP(D1019,'2023-24 School Level AAFTE'!$C:$J,8,FALSE),"new school")</f>
        <v>470.22</v>
      </c>
    </row>
    <row r="1020" spans="1:10" x14ac:dyDescent="0.25">
      <c r="A1020" t="s">
        <v>3041</v>
      </c>
      <c r="B1020" t="s">
        <v>1046</v>
      </c>
      <c r="C1020" t="s">
        <v>1057</v>
      </c>
      <c r="D1020">
        <v>4574</v>
      </c>
      <c r="E1020"/>
      <c r="F1020" t="s">
        <v>3447</v>
      </c>
      <c r="I1020" s="2"/>
      <c r="J1020" s="3">
        <f>IFERROR(VLOOKUP(D1020,'2023-24 School Level AAFTE'!$C:$J,8,FALSE),"new school")</f>
        <v>412.43</v>
      </c>
    </row>
    <row r="1021" spans="1:10" x14ac:dyDescent="0.25">
      <c r="A1021" t="s">
        <v>3041</v>
      </c>
      <c r="B1021" t="s">
        <v>1046</v>
      </c>
      <c r="C1021" t="s">
        <v>1053</v>
      </c>
      <c r="D1021">
        <v>2914</v>
      </c>
      <c r="E1021"/>
      <c r="F1021" t="s">
        <v>3447</v>
      </c>
      <c r="I1021" s="2"/>
      <c r="J1021" s="3">
        <f>IFERROR(VLOOKUP(D1021,'2023-24 School Level AAFTE'!$C:$J,8,FALSE),"new school")</f>
        <v>319.55</v>
      </c>
    </row>
    <row r="1022" spans="1:10" x14ac:dyDescent="0.25">
      <c r="A1022" t="s">
        <v>3041</v>
      </c>
      <c r="B1022" t="s">
        <v>1046</v>
      </c>
      <c r="C1022" t="s">
        <v>1051</v>
      </c>
      <c r="D1022">
        <v>2726</v>
      </c>
      <c r="E1022"/>
      <c r="F1022" t="s">
        <v>3447</v>
      </c>
      <c r="I1022" s="2"/>
      <c r="J1022" s="3">
        <f>IFERROR(VLOOKUP(D1022,'2023-24 School Level AAFTE'!$C:$J,8,FALSE),"new school")</f>
        <v>370.94</v>
      </c>
    </row>
    <row r="1023" spans="1:10" x14ac:dyDescent="0.25">
      <c r="A1023" t="s">
        <v>3041</v>
      </c>
      <c r="B1023" t="s">
        <v>1046</v>
      </c>
      <c r="C1023" t="s">
        <v>1050</v>
      </c>
      <c r="D1023">
        <v>2416</v>
      </c>
      <c r="E1023"/>
      <c r="F1023" t="s">
        <v>3447</v>
      </c>
      <c r="I1023" s="2"/>
      <c r="J1023" s="3">
        <f>IFERROR(VLOOKUP(D1023,'2023-24 School Level AAFTE'!$C:$J,8,FALSE),"new school")</f>
        <v>881.26</v>
      </c>
    </row>
    <row r="1024" spans="1:10" x14ac:dyDescent="0.25">
      <c r="A1024" t="s">
        <v>3041</v>
      </c>
      <c r="B1024" t="s">
        <v>1046</v>
      </c>
      <c r="C1024" t="s">
        <v>7</v>
      </c>
      <c r="D1024">
        <v>3019</v>
      </c>
      <c r="E1024"/>
      <c r="I1024" s="2"/>
      <c r="J1024" s="3">
        <f>IFERROR(VLOOKUP(D1024,'2023-24 School Level AAFTE'!$C:$J,8,FALSE),"new school")</f>
        <v>419.43</v>
      </c>
    </row>
    <row r="1025" spans="1:10" x14ac:dyDescent="0.25">
      <c r="A1025" t="s">
        <v>3041</v>
      </c>
      <c r="B1025" t="s">
        <v>1046</v>
      </c>
      <c r="C1025" t="s">
        <v>1049</v>
      </c>
      <c r="D1025">
        <v>2370</v>
      </c>
      <c r="E1025"/>
      <c r="F1025" t="s">
        <v>3447</v>
      </c>
      <c r="I1025" s="2"/>
      <c r="J1025" s="3">
        <f>IFERROR(VLOOKUP(D1025,'2023-24 School Level AAFTE'!$C:$J,8,FALSE),"new school")</f>
        <v>285.39000000000004</v>
      </c>
    </row>
    <row r="1026" spans="1:10" x14ac:dyDescent="0.25">
      <c r="A1026" t="s">
        <v>3042</v>
      </c>
      <c r="B1026" t="s">
        <v>1061</v>
      </c>
      <c r="C1026" t="s">
        <v>1062</v>
      </c>
      <c r="D1026">
        <v>2480</v>
      </c>
      <c r="E1026"/>
      <c r="F1026" t="s">
        <v>3447</v>
      </c>
      <c r="I1026" s="2"/>
      <c r="J1026" s="3">
        <f>IFERROR(VLOOKUP(D1026,'2023-24 School Level AAFTE'!$C:$J,8,FALSE),"new school")</f>
        <v>99.2</v>
      </c>
    </row>
    <row r="1027" spans="1:10" x14ac:dyDescent="0.25">
      <c r="A1027" t="s">
        <v>3042</v>
      </c>
      <c r="B1027" t="s">
        <v>1061</v>
      </c>
      <c r="C1027" t="s">
        <v>1063</v>
      </c>
      <c r="D1027">
        <v>1922</v>
      </c>
      <c r="E1027"/>
      <c r="I1027" s="2"/>
      <c r="J1027" s="3">
        <f>IFERROR(VLOOKUP(D1027,'2023-24 School Level AAFTE'!$C:$J,8,FALSE),"new school")</f>
        <v>146.81</v>
      </c>
    </row>
    <row r="1028" spans="1:10" x14ac:dyDescent="0.25">
      <c r="A1028" t="s">
        <v>3043</v>
      </c>
      <c r="B1028" t="s">
        <v>1065</v>
      </c>
      <c r="C1028" t="s">
        <v>1068</v>
      </c>
      <c r="D1028">
        <v>4178</v>
      </c>
      <c r="E1028"/>
      <c r="I1028" s="2"/>
      <c r="J1028" s="3">
        <f>IFERROR(VLOOKUP(D1028,'2023-24 School Level AAFTE'!$C:$J,8,FALSE),"new school")</f>
        <v>5.7</v>
      </c>
    </row>
    <row r="1029" spans="1:10" x14ac:dyDescent="0.25">
      <c r="A1029" t="s">
        <v>3043</v>
      </c>
      <c r="B1029" t="s">
        <v>1065</v>
      </c>
      <c r="C1029" t="s">
        <v>1067</v>
      </c>
      <c r="D1029">
        <v>4107</v>
      </c>
      <c r="E1029"/>
      <c r="F1029" t="s">
        <v>3447</v>
      </c>
      <c r="I1029" s="2"/>
      <c r="J1029" s="3">
        <f>IFERROR(VLOOKUP(D1029,'2023-24 School Level AAFTE'!$C:$J,8,FALSE),"new school")</f>
        <v>98.77</v>
      </c>
    </row>
    <row r="1030" spans="1:10" x14ac:dyDescent="0.25">
      <c r="A1030" t="s">
        <v>3043</v>
      </c>
      <c r="B1030" t="s">
        <v>1065</v>
      </c>
      <c r="C1030" t="s">
        <v>1066</v>
      </c>
      <c r="D1030">
        <v>2632</v>
      </c>
      <c r="E1030"/>
      <c r="F1030" t="s">
        <v>3447</v>
      </c>
      <c r="I1030" s="2"/>
      <c r="J1030" s="3">
        <f>IFERROR(VLOOKUP(D1030,'2023-24 School Level AAFTE'!$C:$J,8,FALSE),"new school")</f>
        <v>115.02</v>
      </c>
    </row>
    <row r="1031" spans="1:10" x14ac:dyDescent="0.25">
      <c r="A1031" t="s">
        <v>3245</v>
      </c>
      <c r="B1031" t="s">
        <v>2785</v>
      </c>
      <c r="C1031" t="s">
        <v>2787</v>
      </c>
      <c r="D1031">
        <v>5609</v>
      </c>
      <c r="E1031"/>
      <c r="F1031" t="s">
        <v>3447</v>
      </c>
      <c r="I1031" s="2"/>
      <c r="J1031" s="3">
        <f>IFERROR(VLOOKUP(D1031,'2023-24 School Level AAFTE'!$C:$J,8,FALSE),"new school")</f>
        <v>27.689999999999998</v>
      </c>
    </row>
    <row r="1032" spans="1:10" x14ac:dyDescent="0.25">
      <c r="A1032" t="s">
        <v>3044</v>
      </c>
      <c r="B1032" t="s">
        <v>2396</v>
      </c>
      <c r="C1032" t="s">
        <v>2397</v>
      </c>
      <c r="D1032">
        <v>5373</v>
      </c>
      <c r="E1032"/>
      <c r="F1032" t="s">
        <v>3447</v>
      </c>
      <c r="I1032" s="2"/>
      <c r="J1032" s="3">
        <f>IFERROR(VLOOKUP(D1032,'2023-24 School Level AAFTE'!$C:$J,8,FALSE),"new school")</f>
        <v>402.34</v>
      </c>
    </row>
    <row r="1033" spans="1:10" x14ac:dyDescent="0.25">
      <c r="A1033" t="s">
        <v>3045</v>
      </c>
      <c r="B1033" t="s">
        <v>1070</v>
      </c>
      <c r="C1033" t="s">
        <v>1071</v>
      </c>
      <c r="D1033">
        <v>3049</v>
      </c>
      <c r="E1033"/>
      <c r="F1033" t="s">
        <v>3447</v>
      </c>
      <c r="I1033" s="2"/>
      <c r="J1033" s="3">
        <f>IFERROR(VLOOKUP(D1033,'2023-24 School Level AAFTE'!$C:$J,8,FALSE),"new school")</f>
        <v>98.7</v>
      </c>
    </row>
    <row r="1034" spans="1:10" x14ac:dyDescent="0.25">
      <c r="A1034" t="s">
        <v>3045</v>
      </c>
      <c r="B1034" t="s">
        <v>1070</v>
      </c>
      <c r="C1034" t="s">
        <v>1072</v>
      </c>
      <c r="D1034">
        <v>3111</v>
      </c>
      <c r="E1034"/>
      <c r="F1034" t="s">
        <v>3447</v>
      </c>
      <c r="I1034" s="2"/>
      <c r="J1034" s="3">
        <f>IFERROR(VLOOKUP(D1034,'2023-24 School Level AAFTE'!$C:$J,8,FALSE),"new school")</f>
        <v>54.81</v>
      </c>
    </row>
    <row r="1035" spans="1:10" x14ac:dyDescent="0.25">
      <c r="A1035" t="s">
        <v>3045</v>
      </c>
      <c r="B1035" t="s">
        <v>1070</v>
      </c>
      <c r="C1035" t="s">
        <v>1073</v>
      </c>
      <c r="D1035">
        <v>3643</v>
      </c>
      <c r="E1035"/>
      <c r="F1035" t="s">
        <v>3447</v>
      </c>
      <c r="I1035" s="2"/>
      <c r="J1035" s="3">
        <f>IFERROR(VLOOKUP(D1035,'2023-24 School Level AAFTE'!$C:$J,8,FALSE),"new school")</f>
        <v>46.81</v>
      </c>
    </row>
    <row r="1036" spans="1:10" x14ac:dyDescent="0.25">
      <c r="A1036" t="s">
        <v>3046</v>
      </c>
      <c r="B1036" t="s">
        <v>1075</v>
      </c>
      <c r="C1036" t="s">
        <v>1077</v>
      </c>
      <c r="D1036">
        <v>3417</v>
      </c>
      <c r="E1036"/>
      <c r="F1036" t="s">
        <v>3447</v>
      </c>
      <c r="I1036" s="2"/>
      <c r="J1036" s="3">
        <f>IFERROR(VLOOKUP(D1036,'2023-24 School Level AAFTE'!$C:$J,8,FALSE),"new school")</f>
        <v>537</v>
      </c>
    </row>
    <row r="1037" spans="1:10" x14ac:dyDescent="0.25">
      <c r="A1037" t="s">
        <v>3046</v>
      </c>
      <c r="B1037" t="s">
        <v>1075</v>
      </c>
      <c r="C1037" t="s">
        <v>1082</v>
      </c>
      <c r="D1037">
        <v>5466</v>
      </c>
      <c r="E1037"/>
      <c r="I1037" s="2"/>
      <c r="J1037" s="3">
        <f>IFERROR(VLOOKUP(D1037,'2023-24 School Level AAFTE'!$C:$J,8,FALSE),"new school")</f>
        <v>25.5</v>
      </c>
    </row>
    <row r="1038" spans="1:10" x14ac:dyDescent="0.25">
      <c r="A1038" t="s">
        <v>3046</v>
      </c>
      <c r="B1038" t="s">
        <v>1075</v>
      </c>
      <c r="C1038" t="s">
        <v>1079</v>
      </c>
      <c r="D1038">
        <v>4324</v>
      </c>
      <c r="E1038"/>
      <c r="I1038" s="2"/>
      <c r="J1038" s="3">
        <f>IFERROR(VLOOKUP(D1038,'2023-24 School Level AAFTE'!$C:$J,8,FALSE),"new school")</f>
        <v>413.06</v>
      </c>
    </row>
    <row r="1039" spans="1:10" x14ac:dyDescent="0.25">
      <c r="A1039" t="s">
        <v>3046</v>
      </c>
      <c r="B1039" t="s">
        <v>1075</v>
      </c>
      <c r="C1039" t="s">
        <v>1081</v>
      </c>
      <c r="D1039">
        <v>1983</v>
      </c>
      <c r="E1039"/>
      <c r="I1039" s="2"/>
      <c r="J1039" s="3">
        <f>IFERROR(VLOOKUP(D1039,'2023-24 School Level AAFTE'!$C:$J,8,FALSE),"new school")</f>
        <v>395.49</v>
      </c>
    </row>
    <row r="1040" spans="1:10" x14ac:dyDescent="0.25">
      <c r="A1040" t="s">
        <v>3046</v>
      </c>
      <c r="B1040" t="s">
        <v>1075</v>
      </c>
      <c r="C1040" t="s">
        <v>1078</v>
      </c>
      <c r="D1040">
        <v>4201</v>
      </c>
      <c r="E1040"/>
      <c r="I1040" s="2"/>
      <c r="J1040" s="3">
        <f>IFERROR(VLOOKUP(D1040,'2023-24 School Level AAFTE'!$C:$J,8,FALSE),"new school")</f>
        <v>942.06</v>
      </c>
    </row>
    <row r="1041" spans="1:10" x14ac:dyDescent="0.25">
      <c r="A1041" t="s">
        <v>3046</v>
      </c>
      <c r="B1041" t="s">
        <v>1075</v>
      </c>
      <c r="C1041" t="s">
        <v>1076</v>
      </c>
      <c r="D1041">
        <v>2219</v>
      </c>
      <c r="E1041"/>
      <c r="I1041" s="2"/>
      <c r="J1041" s="3">
        <f>IFERROR(VLOOKUP(D1041,'2023-24 School Level AAFTE'!$C:$J,8,FALSE),"new school")</f>
        <v>706.27</v>
      </c>
    </row>
    <row r="1042" spans="1:10" x14ac:dyDescent="0.25">
      <c r="A1042" t="s">
        <v>3046</v>
      </c>
      <c r="B1042" t="s">
        <v>1075</v>
      </c>
      <c r="C1042" t="s">
        <v>1080</v>
      </c>
      <c r="D1042">
        <v>4517</v>
      </c>
      <c r="E1042"/>
      <c r="I1042" s="2"/>
      <c r="J1042" s="3">
        <f>IFERROR(VLOOKUP(D1042,'2023-24 School Level AAFTE'!$C:$J,8,FALSE),"new school")</f>
        <v>476.94</v>
      </c>
    </row>
    <row r="1043" spans="1:10" x14ac:dyDescent="0.25">
      <c r="A1043" t="s">
        <v>3047</v>
      </c>
      <c r="B1043" t="s">
        <v>1084</v>
      </c>
      <c r="C1043" t="s">
        <v>1085</v>
      </c>
      <c r="D1043">
        <v>3070</v>
      </c>
      <c r="E1043"/>
      <c r="F1043" t="s">
        <v>3447</v>
      </c>
      <c r="I1043" s="2"/>
      <c r="J1043" s="3">
        <f>IFERROR(VLOOKUP(D1043,'2023-24 School Level AAFTE'!$C:$J,8,FALSE),"new school")</f>
        <v>385.59999999999997</v>
      </c>
    </row>
    <row r="1044" spans="1:10" x14ac:dyDescent="0.25">
      <c r="A1044" t="s">
        <v>3047</v>
      </c>
      <c r="B1044" t="s">
        <v>1084</v>
      </c>
      <c r="C1044" t="s">
        <v>1086</v>
      </c>
      <c r="D1044">
        <v>5289</v>
      </c>
      <c r="E1044"/>
      <c r="F1044" t="s">
        <v>3447</v>
      </c>
      <c r="I1044" s="2"/>
      <c r="J1044" s="3">
        <f>IFERROR(VLOOKUP(D1044,'2023-24 School Level AAFTE'!$C:$J,8,FALSE),"new school")</f>
        <v>347.74</v>
      </c>
    </row>
    <row r="1045" spans="1:10" x14ac:dyDescent="0.25">
      <c r="A1045" t="s">
        <v>3047</v>
      </c>
      <c r="B1045" t="s">
        <v>1084</v>
      </c>
      <c r="C1045" t="s">
        <v>1087</v>
      </c>
      <c r="D1045">
        <v>5443</v>
      </c>
      <c r="E1045"/>
      <c r="F1045" t="s">
        <v>3447</v>
      </c>
      <c r="I1045" s="2"/>
      <c r="J1045" s="3">
        <f>IFERROR(VLOOKUP(D1045,'2023-24 School Level AAFTE'!$C:$J,8,FALSE),"new school")</f>
        <v>23.76</v>
      </c>
    </row>
    <row r="1046" spans="1:10" x14ac:dyDescent="0.25">
      <c r="A1046" t="s">
        <v>3048</v>
      </c>
      <c r="B1046" t="s">
        <v>1089</v>
      </c>
      <c r="C1046" t="s">
        <v>1090</v>
      </c>
      <c r="D1046">
        <v>2233</v>
      </c>
      <c r="E1046"/>
      <c r="F1046" t="s">
        <v>3447</v>
      </c>
      <c r="I1046" s="2"/>
      <c r="J1046" s="3">
        <f>IFERROR(VLOOKUP(D1046,'2023-24 School Level AAFTE'!$C:$J,8,FALSE),"new school")</f>
        <v>99.95</v>
      </c>
    </row>
    <row r="1047" spans="1:10" x14ac:dyDescent="0.25">
      <c r="A1047" t="s">
        <v>3049</v>
      </c>
      <c r="B1047" t="s">
        <v>1092</v>
      </c>
      <c r="C1047" t="s">
        <v>1093</v>
      </c>
      <c r="D1047">
        <v>2196</v>
      </c>
      <c r="E1047"/>
      <c r="F1047" t="s">
        <v>3447</v>
      </c>
      <c r="I1047" s="2"/>
      <c r="J1047" s="3">
        <f>IFERROR(VLOOKUP(D1047,'2023-24 School Level AAFTE'!$C:$J,8,FALSE),"new school")</f>
        <v>264.66000000000003</v>
      </c>
    </row>
    <row r="1048" spans="1:10" x14ac:dyDescent="0.25">
      <c r="A1048" t="s">
        <v>3049</v>
      </c>
      <c r="B1048" t="s">
        <v>1092</v>
      </c>
      <c r="C1048" t="s">
        <v>1094</v>
      </c>
      <c r="D1048">
        <v>2623</v>
      </c>
      <c r="E1048"/>
      <c r="F1048" t="s">
        <v>3447</v>
      </c>
      <c r="I1048" s="2"/>
      <c r="J1048" s="3">
        <f>IFERROR(VLOOKUP(D1048,'2023-24 School Level AAFTE'!$C:$J,8,FALSE),"new school")</f>
        <v>234.31</v>
      </c>
    </row>
    <row r="1049" spans="1:10" x14ac:dyDescent="0.25">
      <c r="A1049" t="s">
        <v>3049</v>
      </c>
      <c r="B1049" t="s">
        <v>1092</v>
      </c>
      <c r="C1049" t="s">
        <v>1095</v>
      </c>
      <c r="D1049">
        <v>5286</v>
      </c>
      <c r="E1049"/>
      <c r="F1049" t="s">
        <v>3447</v>
      </c>
      <c r="I1049" s="2"/>
      <c r="J1049" s="3">
        <f>IFERROR(VLOOKUP(D1049,'2023-24 School Level AAFTE'!$C:$J,8,FALSE),"new school")</f>
        <v>150</v>
      </c>
    </row>
    <row r="1050" spans="1:10" x14ac:dyDescent="0.25">
      <c r="A1050" t="s">
        <v>3050</v>
      </c>
      <c r="B1050" t="s">
        <v>1097</v>
      </c>
      <c r="C1050" t="s">
        <v>1098</v>
      </c>
      <c r="D1050">
        <v>5444</v>
      </c>
      <c r="E1050"/>
      <c r="F1050" t="s">
        <v>3447</v>
      </c>
      <c r="I1050" s="2"/>
      <c r="J1050" s="3">
        <f>IFERROR(VLOOKUP(D1050,'2023-24 School Level AAFTE'!$C:$J,8,FALSE),"new school")</f>
        <v>177.1</v>
      </c>
    </row>
    <row r="1051" spans="1:10" x14ac:dyDescent="0.25">
      <c r="A1051" t="s">
        <v>3050</v>
      </c>
      <c r="B1051" t="s">
        <v>1097</v>
      </c>
      <c r="C1051" t="s">
        <v>2520</v>
      </c>
      <c r="D1051">
        <v>5445</v>
      </c>
      <c r="E1051"/>
      <c r="I1051" s="2"/>
      <c r="J1051" s="3">
        <f>IFERROR(VLOOKUP(D1051,'2023-24 School Level AAFTE'!$C:$J,8,FALSE),"new school")</f>
        <v>699</v>
      </c>
    </row>
    <row r="1052" spans="1:10" x14ac:dyDescent="0.25">
      <c r="A1052" t="s">
        <v>3051</v>
      </c>
      <c r="B1052" t="s">
        <v>1100</v>
      </c>
      <c r="C1052" t="s">
        <v>2811</v>
      </c>
      <c r="D1052">
        <v>5446</v>
      </c>
      <c r="E1052"/>
      <c r="F1052" t="s">
        <v>3447</v>
      </c>
      <c r="I1052" s="2"/>
      <c r="J1052" s="3">
        <f>IFERROR(VLOOKUP(D1052,'2023-24 School Level AAFTE'!$C:$J,8,FALSE),"new school")</f>
        <v>73.08</v>
      </c>
    </row>
    <row r="1053" spans="1:10" x14ac:dyDescent="0.25">
      <c r="A1053" t="s">
        <v>3051</v>
      </c>
      <c r="B1053" t="s">
        <v>1100</v>
      </c>
      <c r="C1053" t="s">
        <v>1102</v>
      </c>
      <c r="D1053">
        <v>3311</v>
      </c>
      <c r="E1053"/>
      <c r="F1053" t="s">
        <v>3447</v>
      </c>
      <c r="I1053" s="2"/>
      <c r="J1053" s="3">
        <f>IFERROR(VLOOKUP(D1053,'2023-24 School Level AAFTE'!$C:$J,8,FALSE),"new school")</f>
        <v>145.71</v>
      </c>
    </row>
    <row r="1054" spans="1:10" x14ac:dyDescent="0.25">
      <c r="A1054" t="s">
        <v>3051</v>
      </c>
      <c r="B1054" t="s">
        <v>1100</v>
      </c>
      <c r="C1054" t="s">
        <v>1101</v>
      </c>
      <c r="D1054">
        <v>2297</v>
      </c>
      <c r="E1054"/>
      <c r="F1054" t="s">
        <v>3447</v>
      </c>
      <c r="I1054" s="2"/>
      <c r="J1054" s="3">
        <f>IFERROR(VLOOKUP(D1054,'2023-24 School Level AAFTE'!$C:$J,8,FALSE),"new school")</f>
        <v>186</v>
      </c>
    </row>
    <row r="1055" spans="1:10" x14ac:dyDescent="0.25">
      <c r="A1055" t="s">
        <v>3051</v>
      </c>
      <c r="B1055" t="s">
        <v>1100</v>
      </c>
      <c r="C1055" t="s">
        <v>1103</v>
      </c>
      <c r="D1055">
        <v>3894</v>
      </c>
      <c r="E1055"/>
      <c r="F1055" t="s">
        <v>3447</v>
      </c>
      <c r="I1055" s="2"/>
      <c r="J1055" s="3">
        <f>IFERROR(VLOOKUP(D1055,'2023-24 School Level AAFTE'!$C:$J,8,FALSE),"new school")</f>
        <v>92.5</v>
      </c>
    </row>
    <row r="1056" spans="1:10" x14ac:dyDescent="0.25">
      <c r="A1056" t="s">
        <v>3052</v>
      </c>
      <c r="B1056" t="s">
        <v>1105</v>
      </c>
      <c r="C1056" t="s">
        <v>1106</v>
      </c>
      <c r="D1056">
        <v>1656</v>
      </c>
      <c r="E1056"/>
      <c r="I1056" s="2"/>
      <c r="J1056" s="3">
        <f>IFERROR(VLOOKUP(D1056,'2023-24 School Level AAFTE'!$C:$J,8,FALSE),"new school")</f>
        <v>160.1</v>
      </c>
    </row>
    <row r="1057" spans="1:10" x14ac:dyDescent="0.25">
      <c r="A1057" t="s">
        <v>3052</v>
      </c>
      <c r="B1057" t="s">
        <v>1105</v>
      </c>
      <c r="C1057" t="s">
        <v>1118</v>
      </c>
      <c r="D1057">
        <v>4454</v>
      </c>
      <c r="E1057"/>
      <c r="I1057" s="2"/>
      <c r="J1057" s="3">
        <f>IFERROR(VLOOKUP(D1057,'2023-24 School Level AAFTE'!$C:$J,8,FALSE),"new school")</f>
        <v>466.61</v>
      </c>
    </row>
    <row r="1058" spans="1:10" x14ac:dyDescent="0.25">
      <c r="A1058" t="s">
        <v>3052</v>
      </c>
      <c r="B1058" t="s">
        <v>1105</v>
      </c>
      <c r="C1058" t="s">
        <v>487</v>
      </c>
      <c r="D1058">
        <v>3059</v>
      </c>
      <c r="E1058"/>
      <c r="F1058" t="s">
        <v>3447</v>
      </c>
      <c r="I1058" s="2"/>
      <c r="J1058" s="3">
        <f>IFERROR(VLOOKUP(D1058,'2023-24 School Level AAFTE'!$C:$J,8,FALSE),"new school")</f>
        <v>406.05</v>
      </c>
    </row>
    <row r="1059" spans="1:10" x14ac:dyDescent="0.25">
      <c r="A1059" t="s">
        <v>3052</v>
      </c>
      <c r="B1059" t="s">
        <v>1105</v>
      </c>
      <c r="C1059" t="s">
        <v>1117</v>
      </c>
      <c r="D1059">
        <v>4357</v>
      </c>
      <c r="E1059"/>
      <c r="F1059" t="s">
        <v>3447</v>
      </c>
      <c r="I1059" s="2"/>
      <c r="J1059" s="3">
        <f>IFERROR(VLOOKUP(D1059,'2023-24 School Level AAFTE'!$C:$J,8,FALSE),"new school")</f>
        <v>737.34</v>
      </c>
    </row>
    <row r="1060" spans="1:10" x14ac:dyDescent="0.25">
      <c r="A1060" t="s">
        <v>3052</v>
      </c>
      <c r="B1060" t="s">
        <v>1105</v>
      </c>
      <c r="C1060" t="s">
        <v>1120</v>
      </c>
      <c r="D1060">
        <v>5123</v>
      </c>
      <c r="E1060"/>
      <c r="I1060" s="2"/>
      <c r="J1060" s="3">
        <f>IFERROR(VLOOKUP(D1060,'2023-24 School Level AAFTE'!$C:$J,8,FALSE),"new school")</f>
        <v>375.24</v>
      </c>
    </row>
    <row r="1061" spans="1:10" x14ac:dyDescent="0.25">
      <c r="A1061" t="s">
        <v>3052</v>
      </c>
      <c r="B1061" t="s">
        <v>1105</v>
      </c>
      <c r="C1061" t="s">
        <v>1107</v>
      </c>
      <c r="D1061">
        <v>1657</v>
      </c>
      <c r="E1061"/>
      <c r="F1061" t="s">
        <v>3447</v>
      </c>
      <c r="I1061" s="2"/>
      <c r="J1061" s="3">
        <f>IFERROR(VLOOKUP(D1061,'2023-24 School Level AAFTE'!$C:$J,8,FALSE),"new school")</f>
        <v>104.44</v>
      </c>
    </row>
    <row r="1062" spans="1:10" x14ac:dyDescent="0.25">
      <c r="A1062" t="s">
        <v>3052</v>
      </c>
      <c r="B1062" t="s">
        <v>1105</v>
      </c>
      <c r="C1062" t="s">
        <v>1116</v>
      </c>
      <c r="D1062">
        <v>4323</v>
      </c>
      <c r="E1062"/>
      <c r="F1062" t="s">
        <v>3447</v>
      </c>
      <c r="I1062" s="2"/>
      <c r="J1062" s="3">
        <f>IFERROR(VLOOKUP(D1062,'2023-24 School Level AAFTE'!$C:$J,8,FALSE),"new school")</f>
        <v>452.63</v>
      </c>
    </row>
    <row r="1063" spans="1:10" x14ac:dyDescent="0.25">
      <c r="A1063" t="s">
        <v>3052</v>
      </c>
      <c r="B1063" t="s">
        <v>1105</v>
      </c>
      <c r="C1063" t="s">
        <v>618</v>
      </c>
      <c r="D1063">
        <v>1927</v>
      </c>
      <c r="E1063"/>
      <c r="F1063" t="s">
        <v>3447</v>
      </c>
      <c r="I1063" s="2"/>
      <c r="J1063" s="3">
        <f>IFERROR(VLOOKUP(D1063,'2023-24 School Level AAFTE'!$C:$J,8,FALSE),"new school")</f>
        <v>145.91999999999999</v>
      </c>
    </row>
    <row r="1064" spans="1:10" x14ac:dyDescent="0.25">
      <c r="A1064" t="s">
        <v>3052</v>
      </c>
      <c r="B1064" t="s">
        <v>1105</v>
      </c>
      <c r="C1064" t="s">
        <v>1114</v>
      </c>
      <c r="D1064">
        <v>3964</v>
      </c>
      <c r="E1064"/>
      <c r="F1064" t="s">
        <v>3447</v>
      </c>
      <c r="I1064" s="2"/>
      <c r="J1064" s="3">
        <f>IFERROR(VLOOKUP(D1064,'2023-24 School Level AAFTE'!$C:$J,8,FALSE),"new school")</f>
        <v>416.11</v>
      </c>
    </row>
    <row r="1065" spans="1:10" x14ac:dyDescent="0.25">
      <c r="A1065" t="s">
        <v>3052</v>
      </c>
      <c r="B1065" t="s">
        <v>1105</v>
      </c>
      <c r="C1065" t="s">
        <v>1115</v>
      </c>
      <c r="D1065">
        <v>4150</v>
      </c>
      <c r="E1065"/>
      <c r="F1065" t="s">
        <v>3447</v>
      </c>
      <c r="I1065" s="2"/>
      <c r="J1065" s="3">
        <f>IFERROR(VLOOKUP(D1065,'2023-24 School Level AAFTE'!$C:$J,8,FALSE),"new school")</f>
        <v>364.84</v>
      </c>
    </row>
    <row r="1066" spans="1:10" x14ac:dyDescent="0.25">
      <c r="A1066" t="s">
        <v>3052</v>
      </c>
      <c r="B1066" t="s">
        <v>1105</v>
      </c>
      <c r="C1066" t="s">
        <v>1109</v>
      </c>
      <c r="D1066">
        <v>1862</v>
      </c>
      <c r="E1066"/>
      <c r="J1066" s="3">
        <f>IFERROR(VLOOKUP(D1066,'2023-24 School Level AAFTE'!$C:$J,8,FALSE),"new school")</f>
        <v>114.4</v>
      </c>
    </row>
    <row r="1067" spans="1:10" x14ac:dyDescent="0.25">
      <c r="A1067" t="s">
        <v>3052</v>
      </c>
      <c r="B1067" t="s">
        <v>1105</v>
      </c>
      <c r="C1067" t="s">
        <v>1124</v>
      </c>
      <c r="D1067">
        <v>5478</v>
      </c>
      <c r="E1067"/>
      <c r="I1067" s="2"/>
      <c r="J1067" s="3">
        <f>IFERROR(VLOOKUP(D1067,'2023-24 School Level AAFTE'!$C:$J,8,FALSE),"new school")</f>
        <v>1386.9199999999998</v>
      </c>
    </row>
    <row r="1068" spans="1:10" x14ac:dyDescent="0.25">
      <c r="A1068" t="s">
        <v>3052</v>
      </c>
      <c r="B1068" t="s">
        <v>1105</v>
      </c>
      <c r="C1068" t="s">
        <v>1111</v>
      </c>
      <c r="D1068">
        <v>3355</v>
      </c>
      <c r="E1068"/>
      <c r="F1068" t="s">
        <v>3447</v>
      </c>
      <c r="I1068" s="2"/>
      <c r="J1068" s="3">
        <f>IFERROR(VLOOKUP(D1068,'2023-24 School Level AAFTE'!$C:$J,8,FALSE),"new school")</f>
        <v>648.9</v>
      </c>
    </row>
    <row r="1069" spans="1:10" x14ac:dyDescent="0.25">
      <c r="A1069" t="s">
        <v>3052</v>
      </c>
      <c r="B1069" t="s">
        <v>1105</v>
      </c>
      <c r="C1069" t="s">
        <v>1123</v>
      </c>
      <c r="D1069">
        <v>5402</v>
      </c>
      <c r="E1069"/>
      <c r="F1069" t="s">
        <v>3447</v>
      </c>
      <c r="I1069" s="2"/>
      <c r="J1069" s="3">
        <f>IFERROR(VLOOKUP(D1069,'2023-24 School Level AAFTE'!$C:$J,8,FALSE),"new school")</f>
        <v>182.43</v>
      </c>
    </row>
    <row r="1070" spans="1:10" x14ac:dyDescent="0.25">
      <c r="A1070" t="s">
        <v>3052</v>
      </c>
      <c r="B1070" t="s">
        <v>1105</v>
      </c>
      <c r="C1070" t="s">
        <v>1121</v>
      </c>
      <c r="D1070">
        <v>5213</v>
      </c>
      <c r="E1070"/>
      <c r="F1070" t="s">
        <v>3447</v>
      </c>
      <c r="I1070" s="2"/>
      <c r="J1070" s="3">
        <f>IFERROR(VLOOKUP(D1070,'2023-24 School Level AAFTE'!$C:$J,8,FALSE),"new school")</f>
        <v>1107.2600000000002</v>
      </c>
    </row>
    <row r="1071" spans="1:10" x14ac:dyDescent="0.25">
      <c r="A1071" t="s">
        <v>3052</v>
      </c>
      <c r="B1071" t="s">
        <v>1105</v>
      </c>
      <c r="C1071" t="s">
        <v>1119</v>
      </c>
      <c r="D1071">
        <v>1910</v>
      </c>
      <c r="E1071"/>
      <c r="I1071" s="2"/>
      <c r="J1071" s="3">
        <f>IFERROR(VLOOKUP(D1071,'2023-24 School Level AAFTE'!$C:$J,8,FALSE),"new school")</f>
        <v>18.93</v>
      </c>
    </row>
    <row r="1072" spans="1:10" x14ac:dyDescent="0.25">
      <c r="A1072" t="s">
        <v>3052</v>
      </c>
      <c r="B1072" t="s">
        <v>1105</v>
      </c>
      <c r="C1072" t="s">
        <v>1113</v>
      </c>
      <c r="D1072">
        <v>3651</v>
      </c>
      <c r="E1072"/>
      <c r="I1072" s="2"/>
      <c r="J1072" s="3">
        <f>IFERROR(VLOOKUP(D1072,'2023-24 School Level AAFTE'!$C:$J,8,FALSE),"new school")</f>
        <v>419.2</v>
      </c>
    </row>
    <row r="1073" spans="1:10" x14ac:dyDescent="0.25">
      <c r="A1073" t="s">
        <v>3052</v>
      </c>
      <c r="B1073" t="s">
        <v>1105</v>
      </c>
      <c r="C1073" t="s">
        <v>1122</v>
      </c>
      <c r="D1073">
        <v>5350</v>
      </c>
      <c r="E1073"/>
      <c r="F1073" t="s">
        <v>3447</v>
      </c>
      <c r="I1073" s="2"/>
      <c r="J1073" s="3">
        <f>IFERROR(VLOOKUP(D1073,'2023-24 School Level AAFTE'!$C:$J,8,FALSE),"new school")</f>
        <v>491.66</v>
      </c>
    </row>
    <row r="1074" spans="1:10" x14ac:dyDescent="0.25">
      <c r="A1074" t="s">
        <v>3052</v>
      </c>
      <c r="B1074" t="s">
        <v>1105</v>
      </c>
      <c r="C1074" t="s">
        <v>1108</v>
      </c>
      <c r="D1074">
        <v>1744</v>
      </c>
      <c r="E1074"/>
      <c r="I1074" s="2"/>
      <c r="J1074" s="3">
        <f>IFERROR(VLOOKUP(D1074,'2023-24 School Level AAFTE'!$C:$J,8,FALSE),"new school")</f>
        <v>21.8</v>
      </c>
    </row>
    <row r="1075" spans="1:10" x14ac:dyDescent="0.25">
      <c r="A1075" t="s">
        <v>3052</v>
      </c>
      <c r="B1075" t="s">
        <v>1105</v>
      </c>
      <c r="C1075" t="s">
        <v>1110</v>
      </c>
      <c r="D1075">
        <v>3187</v>
      </c>
      <c r="E1075"/>
      <c r="F1075" t="s">
        <v>3447</v>
      </c>
      <c r="I1075" s="2"/>
      <c r="J1075" s="3">
        <f>IFERROR(VLOOKUP(D1075,'2023-24 School Level AAFTE'!$C:$J,8,FALSE),"new school")</f>
        <v>368.88</v>
      </c>
    </row>
    <row r="1076" spans="1:10" x14ac:dyDescent="0.25">
      <c r="A1076" t="s">
        <v>3052</v>
      </c>
      <c r="B1076" t="s">
        <v>1105</v>
      </c>
      <c r="C1076" t="s">
        <v>1112</v>
      </c>
      <c r="D1076">
        <v>3537</v>
      </c>
      <c r="E1076"/>
      <c r="I1076" s="2"/>
      <c r="J1076" s="3">
        <f>IFERROR(VLOOKUP(D1076,'2023-24 School Level AAFTE'!$C:$J,8,FALSE),"new school")</f>
        <v>466.3</v>
      </c>
    </row>
    <row r="1077" spans="1:10" x14ac:dyDescent="0.25">
      <c r="A1077" t="s">
        <v>3052</v>
      </c>
      <c r="B1077" t="s">
        <v>1105</v>
      </c>
      <c r="C1077" t="s">
        <v>650</v>
      </c>
      <c r="D1077">
        <v>2813</v>
      </c>
      <c r="E1077"/>
      <c r="F1077" t="s">
        <v>3447</v>
      </c>
      <c r="I1077" s="2"/>
      <c r="J1077" s="3">
        <f>IFERROR(VLOOKUP(D1077,'2023-24 School Level AAFTE'!$C:$J,8,FALSE),"new school")</f>
        <v>578.73</v>
      </c>
    </row>
    <row r="1078" spans="1:10" x14ac:dyDescent="0.25">
      <c r="A1078" t="s">
        <v>3053</v>
      </c>
      <c r="B1078" t="s">
        <v>1126</v>
      </c>
      <c r="C1078" t="s">
        <v>1127</v>
      </c>
      <c r="D1078">
        <v>2835</v>
      </c>
      <c r="E1078"/>
      <c r="F1078" t="s">
        <v>3447</v>
      </c>
      <c r="I1078" s="2"/>
      <c r="J1078" s="3">
        <f>IFERROR(VLOOKUP(D1078,'2023-24 School Level AAFTE'!$C:$J,8,FALSE),"new school")</f>
        <v>318.95</v>
      </c>
    </row>
    <row r="1079" spans="1:10" x14ac:dyDescent="0.25">
      <c r="A1079" t="s">
        <v>3054</v>
      </c>
      <c r="B1079" t="s">
        <v>1129</v>
      </c>
      <c r="C1079" t="s">
        <v>1132</v>
      </c>
      <c r="D1079">
        <v>3693</v>
      </c>
      <c r="E1079"/>
      <c r="I1079" s="2"/>
      <c r="J1079" s="3">
        <f>IFERROR(VLOOKUP(D1079,'2023-24 School Level AAFTE'!$C:$J,8,FALSE),"new school")</f>
        <v>488.5</v>
      </c>
    </row>
    <row r="1080" spans="1:10" x14ac:dyDescent="0.25">
      <c r="A1080" t="s">
        <v>3054</v>
      </c>
      <c r="B1080" t="s">
        <v>1129</v>
      </c>
      <c r="C1080" t="s">
        <v>1131</v>
      </c>
      <c r="D1080">
        <v>3562</v>
      </c>
      <c r="E1080"/>
      <c r="I1080" s="2"/>
      <c r="J1080" s="3">
        <f>IFERROR(VLOOKUP(D1080,'2023-24 School Level AAFTE'!$C:$J,8,FALSE),"new school")</f>
        <v>406.5</v>
      </c>
    </row>
    <row r="1081" spans="1:10" x14ac:dyDescent="0.25">
      <c r="A1081" t="s">
        <v>3054</v>
      </c>
      <c r="B1081" t="s">
        <v>1129</v>
      </c>
      <c r="C1081" t="s">
        <v>2812</v>
      </c>
      <c r="D1081">
        <v>5572</v>
      </c>
      <c r="E1081"/>
      <c r="F1081" t="s">
        <v>3447</v>
      </c>
      <c r="I1081" s="2"/>
      <c r="J1081" s="3">
        <f>IFERROR(VLOOKUP(D1081,'2023-24 School Level AAFTE'!$C:$J,8,FALSE),"new school")</f>
        <v>214.87</v>
      </c>
    </row>
    <row r="1082" spans="1:10" x14ac:dyDescent="0.25">
      <c r="A1082" t="s">
        <v>3054</v>
      </c>
      <c r="B1082" t="s">
        <v>1129</v>
      </c>
      <c r="C1082" t="s">
        <v>378</v>
      </c>
      <c r="D1082">
        <v>3414</v>
      </c>
      <c r="E1082"/>
      <c r="I1082" s="2"/>
      <c r="J1082" s="3">
        <f>IFERROR(VLOOKUP(D1082,'2023-24 School Level AAFTE'!$C:$J,8,FALSE),"new school")</f>
        <v>453.4</v>
      </c>
    </row>
    <row r="1083" spans="1:10" x14ac:dyDescent="0.25">
      <c r="A1083" t="s">
        <v>3054</v>
      </c>
      <c r="B1083" t="s">
        <v>1129</v>
      </c>
      <c r="C1083" t="s">
        <v>1133</v>
      </c>
      <c r="D1083">
        <v>3759</v>
      </c>
      <c r="E1083"/>
      <c r="I1083" s="2"/>
      <c r="J1083" s="3">
        <f>IFERROR(VLOOKUP(D1083,'2023-24 School Level AAFTE'!$C:$J,8,FALSE),"new school")</f>
        <v>531.70000000000005</v>
      </c>
    </row>
    <row r="1084" spans="1:10" x14ac:dyDescent="0.25">
      <c r="A1084" t="s">
        <v>3054</v>
      </c>
      <c r="B1084" t="s">
        <v>1129</v>
      </c>
      <c r="C1084" t="s">
        <v>97</v>
      </c>
      <c r="D1084">
        <v>5571</v>
      </c>
      <c r="E1084"/>
      <c r="I1084" s="2"/>
      <c r="J1084" s="3">
        <f>IFERROR(VLOOKUP(D1084,'2023-24 School Level AAFTE'!$C:$J,8,FALSE),"new school")</f>
        <v>695.19</v>
      </c>
    </row>
    <row r="1085" spans="1:10" x14ac:dyDescent="0.25">
      <c r="A1085" t="s">
        <v>3054</v>
      </c>
      <c r="B1085" t="s">
        <v>1129</v>
      </c>
      <c r="C1085" t="s">
        <v>1130</v>
      </c>
      <c r="D1085">
        <v>1858</v>
      </c>
      <c r="E1085"/>
      <c r="I1085" s="2"/>
      <c r="J1085" s="3">
        <f>IFERROR(VLOOKUP(D1085,'2023-24 School Level AAFTE'!$C:$J,8,FALSE),"new school")</f>
        <v>679.37</v>
      </c>
    </row>
    <row r="1086" spans="1:10" x14ac:dyDescent="0.25">
      <c r="A1086" t="s">
        <v>3054</v>
      </c>
      <c r="B1086" t="s">
        <v>1129</v>
      </c>
      <c r="C1086" t="s">
        <v>2521</v>
      </c>
      <c r="D1086">
        <v>5401</v>
      </c>
      <c r="E1086"/>
      <c r="I1086" s="2"/>
      <c r="J1086" s="3">
        <f>IFERROR(VLOOKUP(D1086,'2023-24 School Level AAFTE'!$C:$J,8,FALSE),"new school")</f>
        <v>17.829999999999998</v>
      </c>
    </row>
    <row r="1087" spans="1:10" x14ac:dyDescent="0.25">
      <c r="A1087" t="s">
        <v>3054</v>
      </c>
      <c r="B1087" t="s">
        <v>1129</v>
      </c>
      <c r="C1087" t="s">
        <v>2522</v>
      </c>
      <c r="D1087">
        <v>2402</v>
      </c>
      <c r="E1087"/>
      <c r="I1087" s="2"/>
      <c r="J1087" s="3">
        <f>IFERROR(VLOOKUP(D1087,'2023-24 School Level AAFTE'!$C:$J,8,FALSE),"new school")</f>
        <v>1765.7099999999998</v>
      </c>
    </row>
    <row r="1088" spans="1:10" x14ac:dyDescent="0.25">
      <c r="A1088" t="s">
        <v>3054</v>
      </c>
      <c r="B1088" t="s">
        <v>1129</v>
      </c>
      <c r="C1088" t="s">
        <v>1135</v>
      </c>
      <c r="D1088">
        <v>4400</v>
      </c>
      <c r="E1088"/>
      <c r="I1088" s="2"/>
      <c r="J1088" s="3">
        <f>IFERROR(VLOOKUP(D1088,'2023-24 School Level AAFTE'!$C:$J,8,FALSE),"new school")</f>
        <v>424.81</v>
      </c>
    </row>
    <row r="1089" spans="1:10" x14ac:dyDescent="0.25">
      <c r="A1089" t="s">
        <v>3054</v>
      </c>
      <c r="B1089" t="s">
        <v>1129</v>
      </c>
      <c r="C1089" t="s">
        <v>800</v>
      </c>
      <c r="D1089">
        <v>4133</v>
      </c>
      <c r="E1089"/>
      <c r="I1089" s="2"/>
      <c r="J1089" s="3">
        <f>IFERROR(VLOOKUP(D1089,'2023-24 School Level AAFTE'!$C:$J,8,FALSE),"new school")</f>
        <v>402.1</v>
      </c>
    </row>
    <row r="1090" spans="1:10" x14ac:dyDescent="0.25">
      <c r="A1090" t="s">
        <v>3054</v>
      </c>
      <c r="B1090" t="s">
        <v>1129</v>
      </c>
      <c r="C1090" t="s">
        <v>2523</v>
      </c>
      <c r="D1090">
        <v>3191</v>
      </c>
      <c r="E1090"/>
      <c r="I1090" s="2"/>
      <c r="J1090" s="3">
        <f>IFERROR(VLOOKUP(D1090,'2023-24 School Level AAFTE'!$C:$J,8,FALSE),"new school")</f>
        <v>766.96</v>
      </c>
    </row>
    <row r="1091" spans="1:10" x14ac:dyDescent="0.25">
      <c r="A1091" t="s">
        <v>3054</v>
      </c>
      <c r="B1091" t="s">
        <v>1129</v>
      </c>
      <c r="C1091" t="s">
        <v>2524</v>
      </c>
      <c r="D1091">
        <v>4491</v>
      </c>
      <c r="E1091"/>
      <c r="I1091" s="2"/>
      <c r="J1091" s="3">
        <f>IFERROR(VLOOKUP(D1091,'2023-24 School Level AAFTE'!$C:$J,8,FALSE),"new school")</f>
        <v>1426.04</v>
      </c>
    </row>
    <row r="1092" spans="1:10" x14ac:dyDescent="0.25">
      <c r="A1092" t="s">
        <v>3054</v>
      </c>
      <c r="B1092" t="s">
        <v>1129</v>
      </c>
      <c r="C1092" t="s">
        <v>941</v>
      </c>
      <c r="D1092">
        <v>3851</v>
      </c>
      <c r="E1092"/>
      <c r="I1092" s="2"/>
      <c r="J1092" s="3">
        <f>IFERROR(VLOOKUP(D1092,'2023-24 School Level AAFTE'!$C:$J,8,FALSE),"new school")</f>
        <v>771.82</v>
      </c>
    </row>
    <row r="1093" spans="1:10" x14ac:dyDescent="0.25">
      <c r="A1093" t="s">
        <v>3054</v>
      </c>
      <c r="B1093" t="s">
        <v>1129</v>
      </c>
      <c r="C1093" t="s">
        <v>1136</v>
      </c>
      <c r="D1093">
        <v>5094</v>
      </c>
      <c r="E1093"/>
      <c r="I1093" s="2"/>
      <c r="J1093" s="3">
        <f>IFERROR(VLOOKUP(D1093,'2023-24 School Level AAFTE'!$C:$J,8,FALSE),"new school")</f>
        <v>377.88</v>
      </c>
    </row>
    <row r="1094" spans="1:10" x14ac:dyDescent="0.25">
      <c r="A1094" t="s">
        <v>3054</v>
      </c>
      <c r="B1094" t="s">
        <v>1129</v>
      </c>
      <c r="C1094" t="s">
        <v>1134</v>
      </c>
      <c r="D1094">
        <v>4134</v>
      </c>
      <c r="E1094"/>
      <c r="F1094" t="s">
        <v>3447</v>
      </c>
      <c r="I1094" s="2"/>
      <c r="J1094" s="3">
        <f>IFERROR(VLOOKUP(D1094,'2023-24 School Level AAFTE'!$C:$J,8,FALSE),"new school")</f>
        <v>443.2</v>
      </c>
    </row>
    <row r="1095" spans="1:10" x14ac:dyDescent="0.25">
      <c r="A1095" t="s">
        <v>3054</v>
      </c>
      <c r="B1095" t="s">
        <v>1129</v>
      </c>
      <c r="C1095" t="s">
        <v>993</v>
      </c>
      <c r="D1095">
        <v>5658</v>
      </c>
      <c r="E1095"/>
      <c r="I1095" s="2"/>
      <c r="J1095" s="3">
        <f>IFERROR(VLOOKUP(D1095,'2023-24 School Level AAFTE'!$C:$J,8,FALSE),"new school")</f>
        <v>397</v>
      </c>
    </row>
    <row r="1096" spans="1:10" x14ac:dyDescent="0.25">
      <c r="A1096" t="s">
        <v>3055</v>
      </c>
      <c r="B1096" t="s">
        <v>1138</v>
      </c>
      <c r="C1096" t="s">
        <v>1141</v>
      </c>
      <c r="D1096">
        <v>4483</v>
      </c>
      <c r="E1096"/>
      <c r="F1096" t="s">
        <v>3447</v>
      </c>
      <c r="I1096" s="2"/>
      <c r="J1096" s="3">
        <f>IFERROR(VLOOKUP(D1096,'2023-24 School Level AAFTE'!$C:$J,8,FALSE),"new school")</f>
        <v>461.82</v>
      </c>
    </row>
    <row r="1097" spans="1:10" x14ac:dyDescent="0.25">
      <c r="A1097" t="s">
        <v>3055</v>
      </c>
      <c r="B1097" t="s">
        <v>1138</v>
      </c>
      <c r="C1097" t="s">
        <v>1139</v>
      </c>
      <c r="D1097">
        <v>2890</v>
      </c>
      <c r="E1097"/>
      <c r="I1097" s="2"/>
      <c r="J1097" s="3">
        <f>IFERROR(VLOOKUP(D1097,'2023-24 School Level AAFTE'!$C:$J,8,FALSE),"new school")</f>
        <v>497.40000000000003</v>
      </c>
    </row>
    <row r="1098" spans="1:10" x14ac:dyDescent="0.25">
      <c r="A1098" t="s">
        <v>3055</v>
      </c>
      <c r="B1098" t="s">
        <v>1138</v>
      </c>
      <c r="C1098" t="s">
        <v>1140</v>
      </c>
      <c r="D1098">
        <v>3965</v>
      </c>
      <c r="E1098"/>
      <c r="I1098" s="2"/>
      <c r="J1098" s="3">
        <f>IFERROR(VLOOKUP(D1098,'2023-24 School Level AAFTE'!$C:$J,8,FALSE),"new school")</f>
        <v>371</v>
      </c>
    </row>
    <row r="1099" spans="1:10" x14ac:dyDescent="0.25">
      <c r="A1099" t="s">
        <v>3055</v>
      </c>
      <c r="B1099" t="s">
        <v>1138</v>
      </c>
      <c r="C1099" t="s">
        <v>1142</v>
      </c>
      <c r="D1099">
        <v>4577</v>
      </c>
      <c r="E1099"/>
      <c r="I1099" s="2"/>
      <c r="J1099" s="3">
        <f>IFERROR(VLOOKUP(D1099,'2023-24 School Level AAFTE'!$C:$J,8,FALSE),"new school")</f>
        <v>396.24</v>
      </c>
    </row>
    <row r="1100" spans="1:10" x14ac:dyDescent="0.25">
      <c r="A1100" t="s">
        <v>3056</v>
      </c>
      <c r="B1100" t="s">
        <v>1144</v>
      </c>
      <c r="C1100" t="s">
        <v>1147</v>
      </c>
      <c r="D1100">
        <v>3162</v>
      </c>
      <c r="E1100"/>
      <c r="I1100" s="2"/>
      <c r="J1100" s="3">
        <f>IFERROR(VLOOKUP(D1100,'2023-24 School Level AAFTE'!$C:$J,8,FALSE),"new school")</f>
        <v>364.19</v>
      </c>
    </row>
    <row r="1101" spans="1:10" x14ac:dyDescent="0.25">
      <c r="A1101" t="s">
        <v>3056</v>
      </c>
      <c r="B1101" t="s">
        <v>1144</v>
      </c>
      <c r="C1101" t="s">
        <v>1148</v>
      </c>
      <c r="D1101">
        <v>3219</v>
      </c>
      <c r="E1101"/>
      <c r="I1101" s="2"/>
      <c r="J1101" s="3">
        <f>IFERROR(VLOOKUP(D1101,'2023-24 School Level AAFTE'!$C:$J,8,FALSE),"new school")</f>
        <v>938.12</v>
      </c>
    </row>
    <row r="1102" spans="1:10" x14ac:dyDescent="0.25">
      <c r="A1102" t="s">
        <v>3056</v>
      </c>
      <c r="B1102" t="s">
        <v>1144</v>
      </c>
      <c r="C1102" t="s">
        <v>1145</v>
      </c>
      <c r="D1102">
        <v>2981</v>
      </c>
      <c r="E1102"/>
      <c r="I1102" s="2"/>
      <c r="J1102" s="3">
        <f>IFERROR(VLOOKUP(D1102,'2023-24 School Level AAFTE'!$C:$J,8,FALSE),"new school")</f>
        <v>407.23</v>
      </c>
    </row>
    <row r="1103" spans="1:10" x14ac:dyDescent="0.25">
      <c r="A1103" t="s">
        <v>3056</v>
      </c>
      <c r="B1103" t="s">
        <v>1144</v>
      </c>
      <c r="C1103" t="s">
        <v>1146</v>
      </c>
      <c r="D1103">
        <v>3029</v>
      </c>
      <c r="E1103"/>
      <c r="I1103" s="2"/>
      <c r="J1103" s="3">
        <f>IFERROR(VLOOKUP(D1103,'2023-24 School Level AAFTE'!$C:$J,8,FALSE),"new school")</f>
        <v>1447.27</v>
      </c>
    </row>
    <row r="1104" spans="1:10" x14ac:dyDescent="0.25">
      <c r="A1104" t="s">
        <v>3056</v>
      </c>
      <c r="B1104" t="s">
        <v>1144</v>
      </c>
      <c r="C1104" t="s">
        <v>1150</v>
      </c>
      <c r="D1104">
        <v>5447</v>
      </c>
      <c r="E1104"/>
      <c r="I1104" s="2"/>
      <c r="J1104" s="3">
        <f>IFERROR(VLOOKUP(D1104,'2023-24 School Level AAFTE'!$C:$J,8,FALSE),"new school")</f>
        <v>357.01</v>
      </c>
    </row>
    <row r="1105" spans="1:10" x14ac:dyDescent="0.25">
      <c r="A1105" t="s">
        <v>3056</v>
      </c>
      <c r="B1105" t="s">
        <v>1144</v>
      </c>
      <c r="C1105" t="s">
        <v>1149</v>
      </c>
      <c r="D1105">
        <v>3433</v>
      </c>
      <c r="E1105"/>
      <c r="I1105" s="2"/>
      <c r="J1105" s="3">
        <f>IFERROR(VLOOKUP(D1105,'2023-24 School Level AAFTE'!$C:$J,8,FALSE),"new school")</f>
        <v>415.1</v>
      </c>
    </row>
    <row r="1106" spans="1:10" x14ac:dyDescent="0.25">
      <c r="A1106" t="s">
        <v>3057</v>
      </c>
      <c r="B1106" t="s">
        <v>1152</v>
      </c>
      <c r="C1106" t="s">
        <v>1154</v>
      </c>
      <c r="D1106">
        <v>2584</v>
      </c>
      <c r="E1106"/>
      <c r="F1106" t="s">
        <v>3447</v>
      </c>
      <c r="I1106" s="2"/>
      <c r="J1106" s="3">
        <f>IFERROR(VLOOKUP(D1106,'2023-24 School Level AAFTE'!$C:$J,8,FALSE),"new school")</f>
        <v>755.87</v>
      </c>
    </row>
    <row r="1107" spans="1:10" x14ac:dyDescent="0.25">
      <c r="A1107" t="s">
        <v>3057</v>
      </c>
      <c r="B1107" t="s">
        <v>1152</v>
      </c>
      <c r="C1107" t="s">
        <v>1153</v>
      </c>
      <c r="D1107">
        <v>2554</v>
      </c>
      <c r="E1107"/>
      <c r="I1107" s="2"/>
      <c r="J1107" s="3">
        <f>IFERROR(VLOOKUP(D1107,'2023-24 School Level AAFTE'!$C:$J,8,FALSE),"new school")</f>
        <v>497.70000000000005</v>
      </c>
    </row>
    <row r="1108" spans="1:10" x14ac:dyDescent="0.25">
      <c r="A1108" t="s">
        <v>3057</v>
      </c>
      <c r="B1108" t="s">
        <v>1152</v>
      </c>
      <c r="C1108" t="s">
        <v>1156</v>
      </c>
      <c r="D1108">
        <v>5448</v>
      </c>
      <c r="E1108"/>
      <c r="I1108" s="2"/>
      <c r="J1108" s="3">
        <f>IFERROR(VLOOKUP(D1108,'2023-24 School Level AAFTE'!$C:$J,8,FALSE),"new school")</f>
        <v>17</v>
      </c>
    </row>
    <row r="1109" spans="1:10" x14ac:dyDescent="0.25">
      <c r="A1109" t="s">
        <v>3057</v>
      </c>
      <c r="B1109" t="s">
        <v>1152</v>
      </c>
      <c r="C1109" t="s">
        <v>914</v>
      </c>
      <c r="D1109">
        <v>3930</v>
      </c>
      <c r="E1109"/>
      <c r="I1109" s="2"/>
      <c r="J1109" s="3">
        <f>IFERROR(VLOOKUP(D1109,'2023-24 School Level AAFTE'!$C:$J,8,FALSE),"new school")</f>
        <v>357.08</v>
      </c>
    </row>
    <row r="1110" spans="1:10" x14ac:dyDescent="0.25">
      <c r="A1110" t="s">
        <v>3057</v>
      </c>
      <c r="B1110" t="s">
        <v>1152</v>
      </c>
      <c r="C1110" t="s">
        <v>1155</v>
      </c>
      <c r="D1110">
        <v>5047</v>
      </c>
      <c r="I1110" s="2"/>
      <c r="J1110" s="3">
        <f>IFERROR(VLOOKUP(D1110,'2023-24 School Level AAFTE'!$C:$J,8,FALSE),"new school")</f>
        <v>218.72</v>
      </c>
    </row>
    <row r="1111" spans="1:10" x14ac:dyDescent="0.25">
      <c r="A1111" t="s">
        <v>3057</v>
      </c>
      <c r="B1111" t="s">
        <v>1152</v>
      </c>
      <c r="C1111" t="s">
        <v>2813</v>
      </c>
      <c r="D1111">
        <v>1743</v>
      </c>
      <c r="E1111"/>
      <c r="I1111" s="2"/>
      <c r="J1111" s="3">
        <f>IFERROR(VLOOKUP(D1111,'2023-24 School Level AAFTE'!$C:$J,8,FALSE),"new school")</f>
        <v>0</v>
      </c>
    </row>
    <row r="1112" spans="1:10" x14ac:dyDescent="0.25">
      <c r="A1112" t="s">
        <v>3058</v>
      </c>
      <c r="B1112" t="s">
        <v>1158</v>
      </c>
      <c r="C1112" t="s">
        <v>1159</v>
      </c>
      <c r="D1112">
        <v>1845</v>
      </c>
      <c r="E1112"/>
      <c r="I1112" s="2"/>
      <c r="J1112" s="3">
        <f>IFERROR(VLOOKUP(D1112,'2023-24 School Level AAFTE'!$C:$J,8,FALSE),"new school")</f>
        <v>25.65</v>
      </c>
    </row>
    <row r="1113" spans="1:10" x14ac:dyDescent="0.25">
      <c r="A1113" t="s">
        <v>3058</v>
      </c>
      <c r="B1113" t="s">
        <v>1158</v>
      </c>
      <c r="C1113" t="s">
        <v>2814</v>
      </c>
      <c r="D1113">
        <v>1621</v>
      </c>
      <c r="E1113"/>
      <c r="F1113" t="s">
        <v>3447</v>
      </c>
      <c r="I1113" s="2"/>
      <c r="J1113" s="3">
        <f>IFERROR(VLOOKUP(D1113,'2023-24 School Level AAFTE'!$C:$J,8,FALSE),"new school")</f>
        <v>37.76</v>
      </c>
    </row>
    <row r="1114" spans="1:10" x14ac:dyDescent="0.25">
      <c r="A1114" t="s">
        <v>3058</v>
      </c>
      <c r="B1114" t="s">
        <v>1158</v>
      </c>
      <c r="C1114" t="s">
        <v>1160</v>
      </c>
      <c r="D1114">
        <v>2146</v>
      </c>
      <c r="E1114"/>
      <c r="I1114" s="2"/>
      <c r="J1114" s="3">
        <f>IFERROR(VLOOKUP(D1114,'2023-24 School Level AAFTE'!$C:$J,8,FALSE),"new school")</f>
        <v>347.46000000000004</v>
      </c>
    </row>
    <row r="1115" spans="1:10" x14ac:dyDescent="0.25">
      <c r="A1115" t="s">
        <v>3058</v>
      </c>
      <c r="B1115" t="s">
        <v>1158</v>
      </c>
      <c r="C1115" t="s">
        <v>1161</v>
      </c>
      <c r="D1115">
        <v>4501</v>
      </c>
      <c r="E1115"/>
      <c r="I1115" s="2"/>
      <c r="J1115" s="3">
        <f>IFERROR(VLOOKUP(D1115,'2023-24 School Level AAFTE'!$C:$J,8,FALSE),"new school")</f>
        <v>341.09</v>
      </c>
    </row>
    <row r="1116" spans="1:10" x14ac:dyDescent="0.25">
      <c r="A1116" t="s">
        <v>3059</v>
      </c>
      <c r="B1116" t="s">
        <v>2525</v>
      </c>
      <c r="C1116" t="s">
        <v>2527</v>
      </c>
      <c r="D1116">
        <v>3406</v>
      </c>
      <c r="E1116"/>
      <c r="F1116" t="s">
        <v>3447</v>
      </c>
      <c r="I1116" s="2"/>
      <c r="J1116" s="3">
        <f>IFERROR(VLOOKUP(D1116,'2023-24 School Level AAFTE'!$C:$J,8,FALSE),"new school")</f>
        <v>44.9</v>
      </c>
    </row>
    <row r="1117" spans="1:10" x14ac:dyDescent="0.25">
      <c r="A1117" t="s">
        <v>3059</v>
      </c>
      <c r="B1117" t="s">
        <v>2525</v>
      </c>
      <c r="C1117" t="s">
        <v>2528</v>
      </c>
      <c r="D1117">
        <v>5480</v>
      </c>
      <c r="E1117"/>
      <c r="I1117" s="2"/>
      <c r="J1117" s="3">
        <f>IFERROR(VLOOKUP(D1117,'2023-24 School Level AAFTE'!$C:$J,8,FALSE),"new school")</f>
        <v>22.84</v>
      </c>
    </row>
    <row r="1118" spans="1:10" x14ac:dyDescent="0.25">
      <c r="A1118" t="s">
        <v>3060</v>
      </c>
      <c r="B1118" t="s">
        <v>1163</v>
      </c>
      <c r="C1118" t="s">
        <v>1170</v>
      </c>
      <c r="D1118">
        <v>4362</v>
      </c>
      <c r="E1118"/>
      <c r="I1118" s="2"/>
      <c r="J1118" s="3">
        <f>IFERROR(VLOOKUP(D1118,'2023-24 School Level AAFTE'!$C:$J,8,FALSE),"new school")</f>
        <v>435.94</v>
      </c>
    </row>
    <row r="1119" spans="1:10" x14ac:dyDescent="0.25">
      <c r="A1119" t="s">
        <v>3060</v>
      </c>
      <c r="B1119" t="s">
        <v>1163</v>
      </c>
      <c r="C1119" t="s">
        <v>1168</v>
      </c>
      <c r="D1119">
        <v>3060</v>
      </c>
      <c r="E1119"/>
      <c r="F1119" t="s">
        <v>3447</v>
      </c>
      <c r="I1119" s="2"/>
      <c r="J1119" s="3">
        <f>IFERROR(VLOOKUP(D1119,'2023-24 School Level AAFTE'!$C:$J,8,FALSE),"new school")</f>
        <v>560.9</v>
      </c>
    </row>
    <row r="1120" spans="1:10" x14ac:dyDescent="0.25">
      <c r="A1120" t="s">
        <v>3060</v>
      </c>
      <c r="B1120" t="s">
        <v>1163</v>
      </c>
      <c r="C1120" t="s">
        <v>1173</v>
      </c>
      <c r="D1120">
        <v>4594</v>
      </c>
      <c r="E1120"/>
      <c r="I1120" s="2"/>
      <c r="J1120" s="3">
        <f>IFERROR(VLOOKUP(D1120,'2023-24 School Level AAFTE'!$C:$J,8,FALSE),"new school")</f>
        <v>369.3</v>
      </c>
    </row>
    <row r="1121" spans="1:10" x14ac:dyDescent="0.25">
      <c r="A1121" t="s">
        <v>3060</v>
      </c>
      <c r="B1121" t="s">
        <v>1163</v>
      </c>
      <c r="C1121" t="s">
        <v>1172</v>
      </c>
      <c r="D1121">
        <v>4544</v>
      </c>
      <c r="E1121"/>
      <c r="I1121" s="2"/>
      <c r="J1121" s="3">
        <f>IFERROR(VLOOKUP(D1121,'2023-24 School Level AAFTE'!$C:$J,8,FALSE),"new school")</f>
        <v>294.97000000000003</v>
      </c>
    </row>
    <row r="1122" spans="1:10" x14ac:dyDescent="0.25">
      <c r="A1122" t="s">
        <v>3060</v>
      </c>
      <c r="B1122" t="s">
        <v>1163</v>
      </c>
      <c r="C1122" t="s">
        <v>1166</v>
      </c>
      <c r="D1122">
        <v>1806</v>
      </c>
      <c r="E1122"/>
      <c r="F1122" t="s">
        <v>3447</v>
      </c>
      <c r="I1122" s="2"/>
      <c r="J1122" s="3">
        <f>IFERROR(VLOOKUP(D1122,'2023-24 School Level AAFTE'!$C:$J,8,FALSE),"new school")</f>
        <v>44.12</v>
      </c>
    </row>
    <row r="1123" spans="1:10" x14ac:dyDescent="0.25">
      <c r="A1123" t="s">
        <v>3060</v>
      </c>
      <c r="B1123" t="s">
        <v>1163</v>
      </c>
      <c r="C1123" t="s">
        <v>1167</v>
      </c>
      <c r="D1123">
        <v>2546</v>
      </c>
      <c r="E1123"/>
      <c r="I1123" s="2"/>
      <c r="J1123" s="3">
        <f>IFERROR(VLOOKUP(D1123,'2023-24 School Level AAFTE'!$C:$J,8,FALSE),"new school")</f>
        <v>316.31</v>
      </c>
    </row>
    <row r="1124" spans="1:10" x14ac:dyDescent="0.25">
      <c r="A1124" t="s">
        <v>3060</v>
      </c>
      <c r="B1124" t="s">
        <v>1163</v>
      </c>
      <c r="C1124" t="s">
        <v>1171</v>
      </c>
      <c r="D1124">
        <v>4528</v>
      </c>
      <c r="E1124"/>
      <c r="I1124" s="2"/>
      <c r="J1124" s="3">
        <f>IFERROR(VLOOKUP(D1124,'2023-24 School Level AAFTE'!$C:$J,8,FALSE),"new school")</f>
        <v>1415.6399999999999</v>
      </c>
    </row>
    <row r="1125" spans="1:10" x14ac:dyDescent="0.25">
      <c r="A1125" t="s">
        <v>3060</v>
      </c>
      <c r="B1125" t="s">
        <v>1163</v>
      </c>
      <c r="C1125" t="s">
        <v>2815</v>
      </c>
      <c r="D1125">
        <v>1570</v>
      </c>
      <c r="E1125"/>
      <c r="I1125" s="2"/>
      <c r="J1125" s="3">
        <f>IFERROR(VLOOKUP(D1125,'2023-24 School Level AAFTE'!$C:$J,8,FALSE),"new school")</f>
        <v>0</v>
      </c>
    </row>
    <row r="1126" spans="1:10" x14ac:dyDescent="0.25">
      <c r="A1126" t="s">
        <v>3060</v>
      </c>
      <c r="B1126" t="s">
        <v>1163</v>
      </c>
      <c r="C1126" t="s">
        <v>1164</v>
      </c>
      <c r="D1126">
        <v>1643</v>
      </c>
      <c r="E1126"/>
      <c r="I1126" s="2"/>
      <c r="J1126" s="3">
        <f>IFERROR(VLOOKUP(D1126,'2023-24 School Level AAFTE'!$C:$J,8,FALSE),"new school")</f>
        <v>19.2</v>
      </c>
    </row>
    <row r="1127" spans="1:10" x14ac:dyDescent="0.25">
      <c r="A1127" t="s">
        <v>3060</v>
      </c>
      <c r="B1127" t="s">
        <v>1163</v>
      </c>
      <c r="C1127" t="s">
        <v>1174</v>
      </c>
      <c r="D1127">
        <v>5040</v>
      </c>
      <c r="E1127"/>
      <c r="I1127" s="2"/>
      <c r="J1127" s="3">
        <f>IFERROR(VLOOKUP(D1127,'2023-24 School Level AAFTE'!$C:$J,8,FALSE),"new school")</f>
        <v>718.03</v>
      </c>
    </row>
    <row r="1128" spans="1:10" x14ac:dyDescent="0.25">
      <c r="A1128" t="s">
        <v>3060</v>
      </c>
      <c r="B1128" t="s">
        <v>1163</v>
      </c>
      <c r="C1128" t="s">
        <v>1169</v>
      </c>
      <c r="D1128">
        <v>4159</v>
      </c>
      <c r="E1128"/>
      <c r="I1128" s="2"/>
      <c r="J1128" s="3">
        <f>IFERROR(VLOOKUP(D1128,'2023-24 School Level AAFTE'!$C:$J,8,FALSE),"new school")</f>
        <v>483.42</v>
      </c>
    </row>
    <row r="1129" spans="1:10" x14ac:dyDescent="0.25">
      <c r="A1129" t="s">
        <v>3060</v>
      </c>
      <c r="B1129" t="s">
        <v>1163</v>
      </c>
      <c r="C1129" t="s">
        <v>1165</v>
      </c>
      <c r="D1129">
        <v>1777</v>
      </c>
      <c r="E1129"/>
      <c r="I1129" s="2"/>
      <c r="J1129" s="3">
        <f>IFERROR(VLOOKUP(D1129,'2023-24 School Level AAFTE'!$C:$J,8,FALSE),"new school")</f>
        <v>828.0200000000001</v>
      </c>
    </row>
    <row r="1130" spans="1:10" x14ac:dyDescent="0.25">
      <c r="A1130" t="s">
        <v>3061</v>
      </c>
      <c r="B1130" t="s">
        <v>1176</v>
      </c>
      <c r="C1130" t="s">
        <v>1179</v>
      </c>
      <c r="D1130">
        <v>3661</v>
      </c>
      <c r="E1130"/>
      <c r="I1130" s="2"/>
      <c r="J1130" s="3">
        <f>IFERROR(VLOOKUP(D1130,'2023-24 School Level AAFTE'!$C:$J,8,FALSE),"new school")</f>
        <v>346.47</v>
      </c>
    </row>
    <row r="1131" spans="1:10" x14ac:dyDescent="0.25">
      <c r="A1131" t="s">
        <v>3061</v>
      </c>
      <c r="B1131" t="s">
        <v>1176</v>
      </c>
      <c r="C1131" t="s">
        <v>1177</v>
      </c>
      <c r="D1131">
        <v>2180</v>
      </c>
      <c r="E1131"/>
      <c r="I1131" s="2"/>
      <c r="J1131" s="3">
        <f>IFERROR(VLOOKUP(D1131,'2023-24 School Level AAFTE'!$C:$J,8,FALSE),"new school")</f>
        <v>727.5200000000001</v>
      </c>
    </row>
    <row r="1132" spans="1:10" x14ac:dyDescent="0.25">
      <c r="A1132" t="s">
        <v>3061</v>
      </c>
      <c r="B1132" t="s">
        <v>1176</v>
      </c>
      <c r="C1132" t="s">
        <v>1178</v>
      </c>
      <c r="D1132">
        <v>3374</v>
      </c>
      <c r="E1132"/>
      <c r="I1132" s="2"/>
      <c r="J1132" s="3">
        <f>IFERROR(VLOOKUP(D1132,'2023-24 School Level AAFTE'!$C:$J,8,FALSE),"new school")</f>
        <v>390.55</v>
      </c>
    </row>
    <row r="1133" spans="1:10" x14ac:dyDescent="0.25">
      <c r="A1133" t="s">
        <v>3062</v>
      </c>
      <c r="B1133" t="s">
        <v>1181</v>
      </c>
      <c r="C1133" t="s">
        <v>1182</v>
      </c>
      <c r="D1133">
        <v>2678</v>
      </c>
      <c r="E1133"/>
      <c r="F1133" t="s">
        <v>3447</v>
      </c>
      <c r="I1133" s="2"/>
      <c r="J1133" s="3">
        <f>IFERROR(VLOOKUP(D1133,'2023-24 School Level AAFTE'!$C:$J,8,FALSE),"new school")</f>
        <v>251</v>
      </c>
    </row>
    <row r="1134" spans="1:10" x14ac:dyDescent="0.25">
      <c r="A1134" t="s">
        <v>3062</v>
      </c>
      <c r="B1134" t="s">
        <v>1181</v>
      </c>
      <c r="C1134" t="s">
        <v>1183</v>
      </c>
      <c r="D1134">
        <v>3112</v>
      </c>
      <c r="E1134"/>
      <c r="F1134" t="s">
        <v>3447</v>
      </c>
      <c r="I1134" s="2"/>
      <c r="J1134" s="3">
        <f>IFERROR(VLOOKUP(D1134,'2023-24 School Level AAFTE'!$C:$J,8,FALSE),"new school")</f>
        <v>183.79999999999998</v>
      </c>
    </row>
    <row r="1135" spans="1:10" x14ac:dyDescent="0.25">
      <c r="A1135" t="s">
        <v>3063</v>
      </c>
      <c r="B1135" t="s">
        <v>1185</v>
      </c>
      <c r="C1135" t="s">
        <v>1190</v>
      </c>
      <c r="D1135">
        <v>3022</v>
      </c>
      <c r="E1135"/>
      <c r="F1135" t="s">
        <v>3447</v>
      </c>
      <c r="I1135" s="2"/>
      <c r="J1135" s="3">
        <f>IFERROR(VLOOKUP(D1135,'2023-24 School Level AAFTE'!$C:$J,8,FALSE),"new school")</f>
        <v>872.61</v>
      </c>
    </row>
    <row r="1136" spans="1:10" x14ac:dyDescent="0.25">
      <c r="A1136" t="s">
        <v>3063</v>
      </c>
      <c r="B1136" t="s">
        <v>1185</v>
      </c>
      <c r="C1136" t="s">
        <v>2529</v>
      </c>
      <c r="D1136">
        <v>5273</v>
      </c>
      <c r="E1136"/>
      <c r="I1136" s="2"/>
      <c r="J1136" s="3">
        <f>IFERROR(VLOOKUP(D1136,'2023-24 School Level AAFTE'!$C:$J,8,FALSE),"new school")</f>
        <v>266.42</v>
      </c>
    </row>
    <row r="1137" spans="1:10" x14ac:dyDescent="0.25">
      <c r="A1137" t="s">
        <v>3063</v>
      </c>
      <c r="B1137" t="s">
        <v>1185</v>
      </c>
      <c r="C1137" t="s">
        <v>2892</v>
      </c>
      <c r="D1137">
        <v>5679</v>
      </c>
      <c r="E1137"/>
      <c r="F1137" t="s">
        <v>3447</v>
      </c>
      <c r="I1137" s="2"/>
      <c r="J1137" s="3">
        <f>IFERROR(VLOOKUP(D1137,'2023-24 School Level AAFTE'!$C:$J,8,FALSE),"new school")</f>
        <v>335.08</v>
      </c>
    </row>
    <row r="1138" spans="1:10" x14ac:dyDescent="0.25">
      <c r="A1138" t="s">
        <v>3063</v>
      </c>
      <c r="B1138" t="s">
        <v>1185</v>
      </c>
      <c r="C1138" t="s">
        <v>2530</v>
      </c>
      <c r="D1138">
        <v>5354</v>
      </c>
      <c r="E1138"/>
      <c r="F1138" t="s">
        <v>3447</v>
      </c>
      <c r="I1138" s="2"/>
      <c r="J1138" s="3">
        <f>IFERROR(VLOOKUP(D1138,'2023-24 School Level AAFTE'!$C:$J,8,FALSE),"new school")</f>
        <v>286.67</v>
      </c>
    </row>
    <row r="1139" spans="1:10" x14ac:dyDescent="0.25">
      <c r="A1139" t="s">
        <v>3063</v>
      </c>
      <c r="B1139" s="90" t="s">
        <v>1185</v>
      </c>
      <c r="C1139" s="90" t="s">
        <v>171</v>
      </c>
      <c r="D1139" s="38">
        <v>2673</v>
      </c>
      <c r="F1139" t="s">
        <v>3447</v>
      </c>
      <c r="J1139" s="3">
        <f>IFERROR(VLOOKUP(D1139,'2023-24 School Level AAFTE'!$C:$J,8,FALSE),"new school")</f>
        <v>716.38</v>
      </c>
    </row>
    <row r="1140" spans="1:10" x14ac:dyDescent="0.25">
      <c r="A1140" t="s">
        <v>3063</v>
      </c>
      <c r="B1140" t="s">
        <v>1185</v>
      </c>
      <c r="C1140" t="s">
        <v>1191</v>
      </c>
      <c r="D1140" s="128">
        <v>3091</v>
      </c>
      <c r="F1140" t="s">
        <v>3447</v>
      </c>
      <c r="J1140" s="3">
        <f>IFERROR(VLOOKUP(D1140,'2023-24 School Level AAFTE'!$C:$J,8,FALSE),"new school")</f>
        <v>396.35</v>
      </c>
    </row>
    <row r="1141" spans="1:10" x14ac:dyDescent="0.25">
      <c r="A1141" t="s">
        <v>3063</v>
      </c>
      <c r="B1141" t="s">
        <v>1185</v>
      </c>
      <c r="C1141" t="s">
        <v>1187</v>
      </c>
      <c r="D1141" s="128">
        <v>2833</v>
      </c>
      <c r="F1141" t="s">
        <v>3447</v>
      </c>
      <c r="J1141" s="3">
        <f>IFERROR(VLOOKUP(D1141,'2023-24 School Level AAFTE'!$C:$J,8,FALSE),"new school")</f>
        <v>282.7</v>
      </c>
    </row>
    <row r="1142" spans="1:10" x14ac:dyDescent="0.25">
      <c r="A1142" t="s">
        <v>3063</v>
      </c>
      <c r="B1142" t="s">
        <v>1185</v>
      </c>
      <c r="C1142" t="s">
        <v>1188</v>
      </c>
      <c r="D1142" s="128">
        <v>2969</v>
      </c>
      <c r="F1142" t="s">
        <v>3447</v>
      </c>
      <c r="J1142" s="3">
        <f>IFERROR(VLOOKUP(D1142,'2023-24 School Level AAFTE'!$C:$J,8,FALSE),"new school")</f>
        <v>322.93</v>
      </c>
    </row>
    <row r="1143" spans="1:10" x14ac:dyDescent="0.25">
      <c r="A1143" t="s">
        <v>3063</v>
      </c>
      <c r="B1143" t="s">
        <v>1185</v>
      </c>
      <c r="C1143" t="s">
        <v>1189</v>
      </c>
      <c r="D1143" s="128">
        <v>3021</v>
      </c>
      <c r="F1143" t="s">
        <v>3447</v>
      </c>
      <c r="J1143" s="3">
        <f>IFERROR(VLOOKUP(D1143,'2023-24 School Level AAFTE'!$C:$J,8,FALSE),"new school")</f>
        <v>320.29000000000002</v>
      </c>
    </row>
    <row r="1144" spans="1:10" x14ac:dyDescent="0.25">
      <c r="A1144" t="s">
        <v>3063</v>
      </c>
      <c r="B1144" t="s">
        <v>1185</v>
      </c>
      <c r="C1144" t="s">
        <v>1192</v>
      </c>
      <c r="D1144" s="128">
        <v>3153</v>
      </c>
      <c r="F1144" t="s">
        <v>3447</v>
      </c>
      <c r="J1144" s="3">
        <f>IFERROR(VLOOKUP(D1144,'2023-24 School Level AAFTE'!$C:$J,8,FALSE),"new school")</f>
        <v>371.31</v>
      </c>
    </row>
    <row r="1145" spans="1:10" x14ac:dyDescent="0.25">
      <c r="A1145" t="s">
        <v>3063</v>
      </c>
      <c r="B1145" t="s">
        <v>1185</v>
      </c>
      <c r="C1145" t="s">
        <v>800</v>
      </c>
      <c r="D1145" s="128">
        <v>2970</v>
      </c>
      <c r="F1145" t="s">
        <v>3447</v>
      </c>
      <c r="J1145" s="3">
        <f>IFERROR(VLOOKUP(D1145,'2023-24 School Level AAFTE'!$C:$J,8,FALSE),"new school")</f>
        <v>228.71</v>
      </c>
    </row>
    <row r="1146" spans="1:10" x14ac:dyDescent="0.25">
      <c r="A1146" t="s">
        <v>3063</v>
      </c>
      <c r="B1146" t="s">
        <v>1185</v>
      </c>
      <c r="C1146" t="s">
        <v>1193</v>
      </c>
      <c r="D1146" s="128">
        <v>3215</v>
      </c>
      <c r="F1146" t="s">
        <v>3447</v>
      </c>
      <c r="J1146" s="3">
        <f>IFERROR(VLOOKUP(D1146,'2023-24 School Level AAFTE'!$C:$J,8,FALSE),"new school")</f>
        <v>1871.6100000000001</v>
      </c>
    </row>
    <row r="1147" spans="1:10" x14ac:dyDescent="0.25">
      <c r="A1147" t="s">
        <v>3063</v>
      </c>
      <c r="B1147" t="s">
        <v>1185</v>
      </c>
      <c r="C1147" t="s">
        <v>1194</v>
      </c>
      <c r="D1147" s="128">
        <v>3779</v>
      </c>
      <c r="F1147" t="s">
        <v>3447</v>
      </c>
      <c r="J1147" s="3">
        <f>IFERROR(VLOOKUP(D1147,'2023-24 School Level AAFTE'!$C:$J,8,FALSE),"new school")</f>
        <v>277.36</v>
      </c>
    </row>
    <row r="1148" spans="1:10" x14ac:dyDescent="0.25">
      <c r="A1148" t="s">
        <v>3063</v>
      </c>
      <c r="B1148" t="s">
        <v>1185</v>
      </c>
      <c r="C1148" t="s">
        <v>2531</v>
      </c>
      <c r="D1148" s="128">
        <v>5251</v>
      </c>
      <c r="F1148" t="s">
        <v>3447</v>
      </c>
      <c r="J1148" s="3">
        <f>IFERROR(VLOOKUP(D1148,'2023-24 School Level AAFTE'!$C:$J,8,FALSE),"new school")</f>
        <v>453.37</v>
      </c>
    </row>
    <row r="1149" spans="1:10" x14ac:dyDescent="0.25">
      <c r="A1149" t="s">
        <v>3063</v>
      </c>
      <c r="B1149" t="s">
        <v>1185</v>
      </c>
      <c r="C1149" t="s">
        <v>1186</v>
      </c>
      <c r="D1149" s="128">
        <v>2832</v>
      </c>
      <c r="F1149" t="s">
        <v>3447</v>
      </c>
      <c r="J1149" s="3">
        <f>IFERROR(VLOOKUP(D1149,'2023-24 School Level AAFTE'!$C:$J,8,FALSE),"new school")</f>
        <v>391</v>
      </c>
    </row>
    <row r="1150" spans="1:10" x14ac:dyDescent="0.25">
      <c r="A1150" t="s">
        <v>3063</v>
      </c>
      <c r="B1150" t="s">
        <v>1185</v>
      </c>
      <c r="C1150" t="s">
        <v>1195</v>
      </c>
      <c r="D1150" s="128">
        <v>5173</v>
      </c>
      <c r="J1150" s="3">
        <f>IFERROR(VLOOKUP(D1150,'2023-24 School Level AAFTE'!$C:$J,8,FALSE),"new school")</f>
        <v>346.2</v>
      </c>
    </row>
    <row r="1151" spans="1:10" x14ac:dyDescent="0.25">
      <c r="A1151" t="s">
        <v>3063</v>
      </c>
      <c r="B1151" t="s">
        <v>1185</v>
      </c>
      <c r="C1151" t="s">
        <v>1196</v>
      </c>
      <c r="D1151" s="128">
        <v>5323</v>
      </c>
      <c r="F1151" t="s">
        <v>3447</v>
      </c>
      <c r="J1151" s="3">
        <f>IFERROR(VLOOKUP(D1151,'2023-24 School Level AAFTE'!$C:$J,8,FALSE),"new school")</f>
        <v>71.45</v>
      </c>
    </row>
    <row r="1152" spans="1:10" x14ac:dyDescent="0.25">
      <c r="A1152" t="s">
        <v>3063</v>
      </c>
      <c r="B1152" t="s">
        <v>1185</v>
      </c>
      <c r="C1152" t="s">
        <v>3281</v>
      </c>
      <c r="D1152" s="128">
        <v>5726</v>
      </c>
      <c r="F1152" t="s">
        <v>3447</v>
      </c>
      <c r="J1152" s="3">
        <f>IFERROR(VLOOKUP(D1152,'2023-24 School Level AAFTE'!$C:$J,8,FALSE),"new school")</f>
        <v>345.1</v>
      </c>
    </row>
    <row r="1153" spans="1:10" x14ac:dyDescent="0.25">
      <c r="A1153" t="s">
        <v>3063</v>
      </c>
      <c r="B1153" t="s">
        <v>1185</v>
      </c>
      <c r="C1153" t="s">
        <v>3282</v>
      </c>
      <c r="D1153" s="128">
        <v>5680</v>
      </c>
      <c r="J1153" s="3">
        <f>IFERROR(VLOOKUP(D1153,'2023-24 School Level AAFTE'!$C:$J,8,FALSE),"new school")</f>
        <v>451.83000000000004</v>
      </c>
    </row>
    <row r="1154" spans="1:10" x14ac:dyDescent="0.25">
      <c r="A1154" t="s">
        <v>3064</v>
      </c>
      <c r="B1154" t="s">
        <v>1198</v>
      </c>
      <c r="C1154" t="s">
        <v>1201</v>
      </c>
      <c r="D1154" s="128">
        <v>5415</v>
      </c>
      <c r="F1154" t="s">
        <v>3447</v>
      </c>
      <c r="J1154" s="3">
        <f>IFERROR(VLOOKUP(D1154,'2023-24 School Level AAFTE'!$C:$J,8,FALSE),"new school")</f>
        <v>13.55</v>
      </c>
    </row>
    <row r="1155" spans="1:10" x14ac:dyDescent="0.25">
      <c r="A1155" t="s">
        <v>3064</v>
      </c>
      <c r="B1155" t="s">
        <v>1198</v>
      </c>
      <c r="C1155" t="s">
        <v>1199</v>
      </c>
      <c r="D1155" s="128">
        <v>2572</v>
      </c>
      <c r="F1155" t="s">
        <v>3447</v>
      </c>
      <c r="J1155" s="3">
        <f>IFERROR(VLOOKUP(D1155,'2023-24 School Level AAFTE'!$C:$J,8,FALSE),"new school")</f>
        <v>318.39999999999998</v>
      </c>
    </row>
    <row r="1156" spans="1:10" x14ac:dyDescent="0.25">
      <c r="A1156" t="s">
        <v>3064</v>
      </c>
      <c r="B1156" t="s">
        <v>1198</v>
      </c>
      <c r="C1156" t="s">
        <v>1200</v>
      </c>
      <c r="D1156" s="128">
        <v>3238</v>
      </c>
      <c r="F1156" t="s">
        <v>3447</v>
      </c>
      <c r="J1156" s="3">
        <f>IFERROR(VLOOKUP(D1156,'2023-24 School Level AAFTE'!$C:$J,8,FALSE),"new school")</f>
        <v>288.10000000000002</v>
      </c>
    </row>
    <row r="1157" spans="1:10" x14ac:dyDescent="0.25">
      <c r="A1157" t="s">
        <v>3065</v>
      </c>
      <c r="B1157" t="s">
        <v>1203</v>
      </c>
      <c r="C1157" t="s">
        <v>1205</v>
      </c>
      <c r="D1157" s="128">
        <v>2506</v>
      </c>
      <c r="F1157" t="s">
        <v>3447</v>
      </c>
      <c r="J1157" s="3">
        <f>IFERROR(VLOOKUP(D1157,'2023-24 School Level AAFTE'!$C:$J,8,FALSE),"new school")</f>
        <v>467.1</v>
      </c>
    </row>
    <row r="1158" spans="1:10" x14ac:dyDescent="0.25">
      <c r="A1158" t="s">
        <v>3065</v>
      </c>
      <c r="B1158" t="s">
        <v>1203</v>
      </c>
      <c r="C1158" t="s">
        <v>1204</v>
      </c>
      <c r="D1158" s="128">
        <v>2389</v>
      </c>
      <c r="F1158" t="s">
        <v>3447</v>
      </c>
      <c r="J1158" s="3">
        <f>IFERROR(VLOOKUP(D1158,'2023-24 School Level AAFTE'!$C:$J,8,FALSE),"new school")</f>
        <v>126.7</v>
      </c>
    </row>
    <row r="1159" spans="1:10" x14ac:dyDescent="0.25">
      <c r="A1159" t="s">
        <v>3065</v>
      </c>
      <c r="B1159" t="s">
        <v>1203</v>
      </c>
      <c r="C1159" t="s">
        <v>1206</v>
      </c>
      <c r="D1159" s="128">
        <v>2532</v>
      </c>
      <c r="F1159" t="s">
        <v>3447</v>
      </c>
      <c r="J1159" s="3">
        <f>IFERROR(VLOOKUP(D1159,'2023-24 School Level AAFTE'!$C:$J,8,FALSE),"new school")</f>
        <v>276.8</v>
      </c>
    </row>
    <row r="1160" spans="1:10" x14ac:dyDescent="0.25">
      <c r="A1160" t="s">
        <v>3066</v>
      </c>
      <c r="B1160" t="s">
        <v>1208</v>
      </c>
      <c r="C1160" t="s">
        <v>1210</v>
      </c>
      <c r="D1160" s="128">
        <v>2585</v>
      </c>
      <c r="F1160" t="s">
        <v>3447</v>
      </c>
      <c r="J1160" s="3">
        <f>IFERROR(VLOOKUP(D1160,'2023-24 School Level AAFTE'!$C:$J,8,FALSE),"new school")</f>
        <v>185.26</v>
      </c>
    </row>
    <row r="1161" spans="1:10" x14ac:dyDescent="0.25">
      <c r="A1161" t="s">
        <v>3066</v>
      </c>
      <c r="B1161" t="s">
        <v>1208</v>
      </c>
      <c r="C1161" t="s">
        <v>1212</v>
      </c>
      <c r="D1161" s="128">
        <v>3365</v>
      </c>
      <c r="J1161" s="3">
        <f>IFERROR(VLOOKUP(D1161,'2023-24 School Level AAFTE'!$C:$J,8,FALSE),"new school")</f>
        <v>292</v>
      </c>
    </row>
    <row r="1162" spans="1:10" x14ac:dyDescent="0.25">
      <c r="A1162" t="s">
        <v>3066</v>
      </c>
      <c r="B1162" t="s">
        <v>1208</v>
      </c>
      <c r="C1162" t="s">
        <v>1213</v>
      </c>
      <c r="D1162" s="128">
        <v>4533</v>
      </c>
      <c r="F1162" t="s">
        <v>3447</v>
      </c>
      <c r="J1162" s="3">
        <f>IFERROR(VLOOKUP(D1162,'2023-24 School Level AAFTE'!$C:$J,8,FALSE),"new school")</f>
        <v>340.23</v>
      </c>
    </row>
    <row r="1163" spans="1:10" x14ac:dyDescent="0.25">
      <c r="A1163" t="s">
        <v>3066</v>
      </c>
      <c r="B1163" t="s">
        <v>1208</v>
      </c>
      <c r="C1163" t="s">
        <v>1214</v>
      </c>
      <c r="D1163" s="128">
        <v>5112</v>
      </c>
      <c r="F1163" t="s">
        <v>3447</v>
      </c>
      <c r="J1163" s="3">
        <f>IFERROR(VLOOKUP(D1163,'2023-24 School Level AAFTE'!$C:$J,8,FALSE),"new school")</f>
        <v>26.77</v>
      </c>
    </row>
    <row r="1164" spans="1:10" x14ac:dyDescent="0.25">
      <c r="A1164" t="s">
        <v>3066</v>
      </c>
      <c r="B1164" t="s">
        <v>1208</v>
      </c>
      <c r="C1164" t="s">
        <v>1211</v>
      </c>
      <c r="D1164" s="128">
        <v>3003</v>
      </c>
      <c r="F1164" t="s">
        <v>3447</v>
      </c>
      <c r="J1164" s="3">
        <f>IFERROR(VLOOKUP(D1164,'2023-24 School Level AAFTE'!$C:$J,8,FALSE),"new school")</f>
        <v>249.51</v>
      </c>
    </row>
    <row r="1165" spans="1:10" x14ac:dyDescent="0.25">
      <c r="A1165" t="s">
        <v>3066</v>
      </c>
      <c r="B1165" t="s">
        <v>1208</v>
      </c>
      <c r="C1165" t="s">
        <v>1209</v>
      </c>
      <c r="D1165" s="128">
        <v>2343</v>
      </c>
      <c r="J1165" s="3">
        <f>IFERROR(VLOOKUP(D1165,'2023-24 School Level AAFTE'!$C:$J,8,FALSE),"new school")</f>
        <v>468.24</v>
      </c>
    </row>
    <row r="1166" spans="1:10" x14ac:dyDescent="0.25">
      <c r="A1166" t="s">
        <v>3067</v>
      </c>
      <c r="B1166" t="s">
        <v>1216</v>
      </c>
      <c r="C1166" t="s">
        <v>1217</v>
      </c>
      <c r="D1166" s="128">
        <v>3459</v>
      </c>
      <c r="J1166" s="3">
        <f>IFERROR(VLOOKUP(D1166,'2023-24 School Level AAFTE'!$C:$J,8,FALSE),"new school")</f>
        <v>66</v>
      </c>
    </row>
    <row r="1167" spans="1:10" x14ac:dyDescent="0.25">
      <c r="A1167" t="s">
        <v>3068</v>
      </c>
      <c r="B1167" t="s">
        <v>1219</v>
      </c>
      <c r="C1167" t="s">
        <v>2893</v>
      </c>
      <c r="D1167" s="128">
        <v>5625</v>
      </c>
      <c r="F1167" t="s">
        <v>3447</v>
      </c>
      <c r="J1167" s="3">
        <f>IFERROR(VLOOKUP(D1167,'2023-24 School Level AAFTE'!$C:$J,8,FALSE),"new school")</f>
        <v>155.81</v>
      </c>
    </row>
    <row r="1168" spans="1:10" x14ac:dyDescent="0.25">
      <c r="A1168" t="s">
        <v>3068</v>
      </c>
      <c r="B1168" t="s">
        <v>1219</v>
      </c>
      <c r="C1168" t="s">
        <v>3069</v>
      </c>
      <c r="D1168" s="128">
        <v>4329</v>
      </c>
      <c r="F1168" t="s">
        <v>3447</v>
      </c>
      <c r="J1168" s="3">
        <f>IFERROR(VLOOKUP(D1168,'2023-24 School Level AAFTE'!$C:$J,8,FALSE),"new school")</f>
        <v>442.3</v>
      </c>
    </row>
    <row r="1169" spans="1:10" x14ac:dyDescent="0.25">
      <c r="A1169" t="s">
        <v>3068</v>
      </c>
      <c r="B1169" t="s">
        <v>1219</v>
      </c>
      <c r="C1169" t="s">
        <v>2767</v>
      </c>
      <c r="D1169" s="128">
        <v>5589</v>
      </c>
      <c r="F1169" t="s">
        <v>3447</v>
      </c>
      <c r="J1169" s="3">
        <f>IFERROR(VLOOKUP(D1169,'2023-24 School Level AAFTE'!$C:$J,8,FALSE),"new school")</f>
        <v>506.3</v>
      </c>
    </row>
    <row r="1170" spans="1:10" x14ac:dyDescent="0.25">
      <c r="A1170" t="s">
        <v>3068</v>
      </c>
      <c r="B1170" t="s">
        <v>1219</v>
      </c>
      <c r="C1170" t="s">
        <v>586</v>
      </c>
      <c r="D1170" s="128">
        <v>3183</v>
      </c>
      <c r="F1170" t="s">
        <v>3447</v>
      </c>
      <c r="J1170" s="3">
        <f>IFERROR(VLOOKUP(D1170,'2023-24 School Level AAFTE'!$C:$J,8,FALSE),"new school")</f>
        <v>478.72</v>
      </c>
    </row>
    <row r="1171" spans="1:10" x14ac:dyDescent="0.25">
      <c r="A1171" t="s">
        <v>3068</v>
      </c>
      <c r="B1171" t="s">
        <v>1219</v>
      </c>
      <c r="C1171" t="s">
        <v>1221</v>
      </c>
      <c r="D1171" s="128">
        <v>3821</v>
      </c>
      <c r="F1171" t="s">
        <v>3447</v>
      </c>
      <c r="J1171" s="3">
        <f>IFERROR(VLOOKUP(D1171,'2023-24 School Level AAFTE'!$C:$J,8,FALSE),"new school")</f>
        <v>677.21</v>
      </c>
    </row>
    <row r="1172" spans="1:10" x14ac:dyDescent="0.25">
      <c r="A1172" t="s">
        <v>3068</v>
      </c>
      <c r="B1172" t="s">
        <v>1219</v>
      </c>
      <c r="C1172" t="s">
        <v>1223</v>
      </c>
      <c r="D1172" s="128">
        <v>4013</v>
      </c>
      <c r="F1172" t="s">
        <v>3447</v>
      </c>
      <c r="J1172" s="3">
        <f>IFERROR(VLOOKUP(D1172,'2023-24 School Level AAFTE'!$C:$J,8,FALSE),"new school")</f>
        <v>385.2</v>
      </c>
    </row>
    <row r="1173" spans="1:10" x14ac:dyDescent="0.25">
      <c r="A1173" t="s">
        <v>3068</v>
      </c>
      <c r="B1173" t="s">
        <v>1219</v>
      </c>
      <c r="C1173" t="s">
        <v>579</v>
      </c>
      <c r="D1173" s="128">
        <v>3001</v>
      </c>
      <c r="F1173" t="s">
        <v>3447</v>
      </c>
      <c r="J1173" s="3">
        <f>IFERROR(VLOOKUP(D1173,'2023-24 School Level AAFTE'!$C:$J,8,FALSE),"new school")</f>
        <v>522.4</v>
      </c>
    </row>
    <row r="1174" spans="1:10" x14ac:dyDescent="0.25">
      <c r="A1174" t="s">
        <v>3068</v>
      </c>
      <c r="B1174" t="s">
        <v>1219</v>
      </c>
      <c r="C1174" t="s">
        <v>1224</v>
      </c>
      <c r="D1174" s="128">
        <v>4511</v>
      </c>
      <c r="F1174" t="s">
        <v>3447</v>
      </c>
      <c r="J1174" s="3">
        <f>IFERROR(VLOOKUP(D1174,'2023-24 School Level AAFTE'!$C:$J,8,FALSE),"new school")</f>
        <v>593.21</v>
      </c>
    </row>
    <row r="1175" spans="1:10" x14ac:dyDescent="0.25">
      <c r="A1175" t="s">
        <v>3068</v>
      </c>
      <c r="B1175" t="s">
        <v>1219</v>
      </c>
      <c r="C1175" t="s">
        <v>1220</v>
      </c>
      <c r="D1175" s="128">
        <v>2295</v>
      </c>
      <c r="F1175" t="s">
        <v>3447</v>
      </c>
      <c r="J1175" s="3">
        <f>IFERROR(VLOOKUP(D1175,'2023-24 School Level AAFTE'!$C:$J,8,FALSE),"new school")</f>
        <v>1883.05</v>
      </c>
    </row>
    <row r="1176" spans="1:10" x14ac:dyDescent="0.25">
      <c r="A1176" t="s">
        <v>3068</v>
      </c>
      <c r="B1176" t="s">
        <v>1219</v>
      </c>
      <c r="C1176" t="s">
        <v>1227</v>
      </c>
      <c r="D1176" s="128">
        <v>5449</v>
      </c>
      <c r="F1176" t="s">
        <v>3447</v>
      </c>
      <c r="J1176" s="3">
        <f>IFERROR(VLOOKUP(D1176,'2023-24 School Level AAFTE'!$C:$J,8,FALSE),"new school")</f>
        <v>52.4</v>
      </c>
    </row>
    <row r="1177" spans="1:10" x14ac:dyDescent="0.25">
      <c r="A1177" t="s">
        <v>3068</v>
      </c>
      <c r="B1177" t="s">
        <v>1219</v>
      </c>
      <c r="C1177" t="s">
        <v>1222</v>
      </c>
      <c r="D1177" s="128">
        <v>3829</v>
      </c>
      <c r="J1177" s="3">
        <f>IFERROR(VLOOKUP(D1177,'2023-24 School Level AAFTE'!$C:$J,8,FALSE),"new school")</f>
        <v>35.81</v>
      </c>
    </row>
    <row r="1178" spans="1:10" x14ac:dyDescent="0.25">
      <c r="A1178" t="s">
        <v>3068</v>
      </c>
      <c r="B1178" t="s">
        <v>1219</v>
      </c>
      <c r="C1178" t="s">
        <v>1226</v>
      </c>
      <c r="D1178" s="128">
        <v>5960</v>
      </c>
      <c r="J1178" s="3">
        <f>IFERROR(VLOOKUP(D1178,'2023-24 School Level AAFTE'!$C:$J,8,FALSE),"new school")</f>
        <v>314.20999999999998</v>
      </c>
    </row>
    <row r="1179" spans="1:10" x14ac:dyDescent="0.25">
      <c r="A1179" t="s">
        <v>3068</v>
      </c>
      <c r="B1179" t="s">
        <v>1219</v>
      </c>
      <c r="C1179" t="s">
        <v>1225</v>
      </c>
      <c r="D1179" s="128">
        <v>1992</v>
      </c>
      <c r="J1179" s="3">
        <f>IFERROR(VLOOKUP(D1179,'2023-24 School Level AAFTE'!$C:$J,8,FALSE),"new school")</f>
        <v>226.77</v>
      </c>
    </row>
    <row r="1180" spans="1:10" x14ac:dyDescent="0.25">
      <c r="A1180" t="s">
        <v>3068</v>
      </c>
      <c r="B1180" t="s">
        <v>1219</v>
      </c>
      <c r="C1180" t="s">
        <v>45</v>
      </c>
      <c r="D1180" s="128">
        <v>2880</v>
      </c>
      <c r="F1180" t="s">
        <v>3447</v>
      </c>
      <c r="J1180" s="3">
        <f>IFERROR(VLOOKUP(D1180,'2023-24 School Level AAFTE'!$C:$J,8,FALSE),"new school")</f>
        <v>344.65000000000003</v>
      </c>
    </row>
    <row r="1181" spans="1:10" x14ac:dyDescent="0.25">
      <c r="A1181" t="s">
        <v>3070</v>
      </c>
      <c r="B1181" t="s">
        <v>559</v>
      </c>
      <c r="C1181" t="s">
        <v>560</v>
      </c>
      <c r="D1181" s="128">
        <v>1986</v>
      </c>
      <c r="F1181" t="s">
        <v>3447</v>
      </c>
      <c r="J1181" s="3">
        <f>IFERROR(VLOOKUP(D1181,'2023-24 School Level AAFTE'!$C:$J,8,FALSE),"new school")</f>
        <v>532.62</v>
      </c>
    </row>
    <row r="1182" spans="1:10" x14ac:dyDescent="0.25">
      <c r="A1182" t="s">
        <v>3071</v>
      </c>
      <c r="B1182" t="s">
        <v>1229</v>
      </c>
      <c r="C1182" t="s">
        <v>1238</v>
      </c>
      <c r="D1182" s="128">
        <v>4247</v>
      </c>
      <c r="F1182" t="s">
        <v>3447</v>
      </c>
      <c r="J1182" s="3">
        <f>IFERROR(VLOOKUP(D1182,'2023-24 School Level AAFTE'!$C:$J,8,FALSE),"new school")</f>
        <v>174.78</v>
      </c>
    </row>
    <row r="1183" spans="1:10" x14ac:dyDescent="0.25">
      <c r="A1183" t="s">
        <v>3071</v>
      </c>
      <c r="B1183" t="s">
        <v>1229</v>
      </c>
      <c r="C1183" t="s">
        <v>849</v>
      </c>
      <c r="D1183" s="128">
        <v>4303</v>
      </c>
      <c r="F1183" t="s">
        <v>3447</v>
      </c>
      <c r="J1183" s="3">
        <f>IFERROR(VLOOKUP(D1183,'2023-24 School Level AAFTE'!$C:$J,8,FALSE),"new school")</f>
        <v>550.48</v>
      </c>
    </row>
    <row r="1184" spans="1:10" x14ac:dyDescent="0.25">
      <c r="A1184" t="s">
        <v>3071</v>
      </c>
      <c r="B1184" t="s">
        <v>1229</v>
      </c>
      <c r="C1184" t="s">
        <v>403</v>
      </c>
      <c r="D1184" s="128">
        <v>4342</v>
      </c>
      <c r="J1184" s="3">
        <f>IFERROR(VLOOKUP(D1184,'2023-24 School Level AAFTE'!$C:$J,8,FALSE),"new school")</f>
        <v>500.8</v>
      </c>
    </row>
    <row r="1185" spans="1:10" x14ac:dyDescent="0.25">
      <c r="A1185" t="s">
        <v>3071</v>
      </c>
      <c r="B1185" t="s">
        <v>1229</v>
      </c>
      <c r="C1185" t="s">
        <v>851</v>
      </c>
      <c r="D1185" s="128">
        <v>4304</v>
      </c>
      <c r="F1185" t="s">
        <v>3447</v>
      </c>
      <c r="J1185" s="3">
        <f>IFERROR(VLOOKUP(D1185,'2023-24 School Level AAFTE'!$C:$J,8,FALSE),"new school")</f>
        <v>593.94000000000005</v>
      </c>
    </row>
    <row r="1186" spans="1:10" x14ac:dyDescent="0.25">
      <c r="A1186" t="s">
        <v>3071</v>
      </c>
      <c r="B1186" t="s">
        <v>1229</v>
      </c>
      <c r="C1186" t="s">
        <v>1243</v>
      </c>
      <c r="D1186" s="128">
        <v>4469</v>
      </c>
      <c r="J1186" s="3">
        <f>IFERROR(VLOOKUP(D1186,'2023-24 School Level AAFTE'!$C:$J,8,FALSE),"new school")</f>
        <v>449.7</v>
      </c>
    </row>
    <row r="1187" spans="1:10" x14ac:dyDescent="0.25">
      <c r="A1187" t="s">
        <v>3071</v>
      </c>
      <c r="B1187" t="s">
        <v>1229</v>
      </c>
      <c r="C1187" t="s">
        <v>1237</v>
      </c>
      <c r="D1187" s="128">
        <v>4231</v>
      </c>
      <c r="F1187" t="s">
        <v>3447</v>
      </c>
      <c r="J1187" s="3">
        <f>IFERROR(VLOOKUP(D1187,'2023-24 School Level AAFTE'!$C:$J,8,FALSE),"new school")</f>
        <v>802.82</v>
      </c>
    </row>
    <row r="1188" spans="1:10" x14ac:dyDescent="0.25">
      <c r="A1188" t="s">
        <v>3071</v>
      </c>
      <c r="B1188" t="s">
        <v>1229</v>
      </c>
      <c r="C1188" t="s">
        <v>1230</v>
      </c>
      <c r="D1188" s="128">
        <v>2886</v>
      </c>
      <c r="F1188" t="s">
        <v>3447</v>
      </c>
      <c r="J1188" s="3">
        <f>IFERROR(VLOOKUP(D1188,'2023-24 School Level AAFTE'!$C:$J,8,FALSE),"new school")</f>
        <v>515.1</v>
      </c>
    </row>
    <row r="1189" spans="1:10" x14ac:dyDescent="0.25">
      <c r="A1189" t="s">
        <v>3071</v>
      </c>
      <c r="B1189" t="s">
        <v>1229</v>
      </c>
      <c r="C1189" t="s">
        <v>1241</v>
      </c>
      <c r="D1189" s="128">
        <v>4430</v>
      </c>
      <c r="J1189" s="3">
        <f>IFERROR(VLOOKUP(D1189,'2023-24 School Level AAFTE'!$C:$J,8,FALSE),"new school")</f>
        <v>799.96</v>
      </c>
    </row>
    <row r="1190" spans="1:10" x14ac:dyDescent="0.25">
      <c r="A1190" t="s">
        <v>3071</v>
      </c>
      <c r="B1190" t="s">
        <v>1229</v>
      </c>
      <c r="C1190" t="s">
        <v>1239</v>
      </c>
      <c r="D1190" s="128">
        <v>4344</v>
      </c>
      <c r="F1190" t="s">
        <v>3447</v>
      </c>
      <c r="J1190" s="3">
        <f>IFERROR(VLOOKUP(D1190,'2023-24 School Level AAFTE'!$C:$J,8,FALSE),"new school")</f>
        <v>532.70000000000005</v>
      </c>
    </row>
    <row r="1191" spans="1:10" x14ac:dyDescent="0.25">
      <c r="A1191" t="s">
        <v>3071</v>
      </c>
      <c r="B1191" t="s">
        <v>1229</v>
      </c>
      <c r="C1191" t="s">
        <v>1242</v>
      </c>
      <c r="D1191" s="128">
        <v>4433</v>
      </c>
      <c r="J1191" s="3">
        <f>IFERROR(VLOOKUP(D1191,'2023-24 School Level AAFTE'!$C:$J,8,FALSE),"new school")</f>
        <v>2322.5500000000002</v>
      </c>
    </row>
    <row r="1192" spans="1:10" x14ac:dyDescent="0.25">
      <c r="A1192" t="s">
        <v>3071</v>
      </c>
      <c r="B1192" t="s">
        <v>1229</v>
      </c>
      <c r="C1192" t="s">
        <v>1245</v>
      </c>
      <c r="D1192" s="128">
        <v>5450</v>
      </c>
      <c r="F1192" t="s">
        <v>3447</v>
      </c>
      <c r="J1192" s="3">
        <f>IFERROR(VLOOKUP(D1192,'2023-24 School Level AAFTE'!$C:$J,8,FALSE),"new school")</f>
        <v>626.6</v>
      </c>
    </row>
    <row r="1193" spans="1:10" x14ac:dyDescent="0.25">
      <c r="A1193" t="s">
        <v>3071</v>
      </c>
      <c r="B1193" t="s">
        <v>1229</v>
      </c>
      <c r="C1193" t="s">
        <v>1234</v>
      </c>
      <c r="D1193" s="128">
        <v>3688</v>
      </c>
      <c r="F1193" t="s">
        <v>3447</v>
      </c>
      <c r="J1193" s="3">
        <f>IFERROR(VLOOKUP(D1193,'2023-24 School Level AAFTE'!$C:$J,8,FALSE),"new school")</f>
        <v>1995.05</v>
      </c>
    </row>
    <row r="1194" spans="1:10" x14ac:dyDescent="0.25">
      <c r="A1194" t="s">
        <v>3071</v>
      </c>
      <c r="B1194" t="s">
        <v>1229</v>
      </c>
      <c r="C1194" t="s">
        <v>1235</v>
      </c>
      <c r="D1194" s="128">
        <v>4164</v>
      </c>
      <c r="J1194" s="3">
        <f>IFERROR(VLOOKUP(D1194,'2023-24 School Level AAFTE'!$C:$J,8,FALSE),"new school")</f>
        <v>523.78</v>
      </c>
    </row>
    <row r="1195" spans="1:10" x14ac:dyDescent="0.25">
      <c r="A1195" t="s">
        <v>3071</v>
      </c>
      <c r="B1195" t="s">
        <v>1229</v>
      </c>
      <c r="C1195" t="s">
        <v>1247</v>
      </c>
      <c r="D1195" s="128">
        <v>5498</v>
      </c>
      <c r="J1195" s="3">
        <f>IFERROR(VLOOKUP(D1195,'2023-24 School Level AAFTE'!$C:$J,8,FALSE),"new school")</f>
        <v>80.8</v>
      </c>
    </row>
    <row r="1196" spans="1:10" x14ac:dyDescent="0.25">
      <c r="A1196" t="s">
        <v>3071</v>
      </c>
      <c r="B1196" t="s">
        <v>1229</v>
      </c>
      <c r="C1196" t="s">
        <v>1244</v>
      </c>
      <c r="D1196" s="128">
        <v>4583</v>
      </c>
      <c r="F1196" t="s">
        <v>3447</v>
      </c>
      <c r="J1196" s="3">
        <f>IFERROR(VLOOKUP(D1196,'2023-24 School Level AAFTE'!$C:$J,8,FALSE),"new school")</f>
        <v>523.52</v>
      </c>
    </row>
    <row r="1197" spans="1:10" x14ac:dyDescent="0.25">
      <c r="A1197" t="s">
        <v>3071</v>
      </c>
      <c r="B1197" t="s">
        <v>1229</v>
      </c>
      <c r="C1197" t="s">
        <v>1232</v>
      </c>
      <c r="D1197" s="128">
        <v>3121</v>
      </c>
      <c r="F1197" t="s">
        <v>3447</v>
      </c>
      <c r="J1197" s="3">
        <f>IFERROR(VLOOKUP(D1197,'2023-24 School Level AAFTE'!$C:$J,8,FALSE),"new school")</f>
        <v>583</v>
      </c>
    </row>
    <row r="1198" spans="1:10" x14ac:dyDescent="0.25">
      <c r="A1198" t="s">
        <v>3071</v>
      </c>
      <c r="B1198" t="s">
        <v>1229</v>
      </c>
      <c r="C1198" t="s">
        <v>1231</v>
      </c>
      <c r="D1198" s="128">
        <v>3120</v>
      </c>
      <c r="J1198" s="3">
        <f>IFERROR(VLOOKUP(D1198,'2023-24 School Level AAFTE'!$C:$J,8,FALSE),"new school")</f>
        <v>814.6</v>
      </c>
    </row>
    <row r="1199" spans="1:10" x14ac:dyDescent="0.25">
      <c r="A1199" t="s">
        <v>3071</v>
      </c>
      <c r="B1199" t="s">
        <v>1229</v>
      </c>
      <c r="C1199" t="s">
        <v>1246</v>
      </c>
      <c r="D1199" s="128">
        <v>5482</v>
      </c>
      <c r="F1199" t="s">
        <v>3447</v>
      </c>
      <c r="J1199" s="3">
        <f>IFERROR(VLOOKUP(D1199,'2023-24 School Level AAFTE'!$C:$J,8,FALSE),"new school")</f>
        <v>459.29</v>
      </c>
    </row>
    <row r="1200" spans="1:10" x14ac:dyDescent="0.25">
      <c r="A1200" t="s">
        <v>3071</v>
      </c>
      <c r="B1200" t="s">
        <v>1229</v>
      </c>
      <c r="C1200" t="s">
        <v>1236</v>
      </c>
      <c r="D1200" s="128">
        <v>4165</v>
      </c>
      <c r="J1200" s="3">
        <f>IFERROR(VLOOKUP(D1200,'2023-24 School Level AAFTE'!$C:$J,8,FALSE),"new school")</f>
        <v>468.76</v>
      </c>
    </row>
    <row r="1201" spans="1:10" x14ac:dyDescent="0.25">
      <c r="A1201" t="s">
        <v>3071</v>
      </c>
      <c r="B1201" t="s">
        <v>1229</v>
      </c>
      <c r="C1201" t="s">
        <v>1233</v>
      </c>
      <c r="D1201" s="128">
        <v>3687</v>
      </c>
      <c r="J1201" s="3">
        <f>IFERROR(VLOOKUP(D1201,'2023-24 School Level AAFTE'!$C:$J,8,FALSE),"new school")</f>
        <v>469.35</v>
      </c>
    </row>
    <row r="1202" spans="1:10" x14ac:dyDescent="0.25">
      <c r="A1202" t="s">
        <v>3071</v>
      </c>
      <c r="B1202" t="s">
        <v>1229</v>
      </c>
      <c r="C1202" t="s">
        <v>2636</v>
      </c>
      <c r="D1202" s="128">
        <v>4019</v>
      </c>
      <c r="J1202" s="3">
        <f>IFERROR(VLOOKUP(D1202,'2023-24 School Level AAFTE'!$C:$J,8,FALSE),"new school")</f>
        <v>549.97</v>
      </c>
    </row>
    <row r="1203" spans="1:10" x14ac:dyDescent="0.25">
      <c r="A1203" t="s">
        <v>3071</v>
      </c>
      <c r="B1203" t="s">
        <v>1229</v>
      </c>
      <c r="C1203" t="s">
        <v>205</v>
      </c>
      <c r="D1203" s="128">
        <v>1848</v>
      </c>
      <c r="J1203" s="3">
        <f>IFERROR(VLOOKUP(D1203,'2023-24 School Level AAFTE'!$C:$J,8,FALSE),"new school")</f>
        <v>27.82</v>
      </c>
    </row>
    <row r="1204" spans="1:10" x14ac:dyDescent="0.25">
      <c r="A1204" t="s">
        <v>3071</v>
      </c>
      <c r="B1204" t="s">
        <v>1229</v>
      </c>
      <c r="C1204" t="s">
        <v>1240</v>
      </c>
      <c r="D1204" s="128">
        <v>4425</v>
      </c>
      <c r="F1204" t="s">
        <v>3447</v>
      </c>
      <c r="J1204" s="3">
        <f>IFERROR(VLOOKUP(D1204,'2023-24 School Level AAFTE'!$C:$J,8,FALSE),"new school")</f>
        <v>906.11</v>
      </c>
    </row>
    <row r="1205" spans="1:10" x14ac:dyDescent="0.25">
      <c r="A1205" t="s">
        <v>3072</v>
      </c>
      <c r="B1205" t="s">
        <v>1249</v>
      </c>
      <c r="C1205" t="s">
        <v>1250</v>
      </c>
      <c r="D1205" s="128">
        <v>5451</v>
      </c>
      <c r="F1205" t="s">
        <v>3447</v>
      </c>
      <c r="J1205" s="3">
        <f>IFERROR(VLOOKUP(D1205,'2023-24 School Level AAFTE'!$C:$J,8,FALSE),"new school")</f>
        <v>489</v>
      </c>
    </row>
    <row r="1206" spans="1:10" x14ac:dyDescent="0.25">
      <c r="A1206" t="s">
        <v>3072</v>
      </c>
      <c r="B1206" t="s">
        <v>1249</v>
      </c>
      <c r="C1206" t="s">
        <v>2532</v>
      </c>
      <c r="D1206" s="128">
        <v>2591</v>
      </c>
      <c r="F1206" t="s">
        <v>3447</v>
      </c>
      <c r="J1206" s="3">
        <f>IFERROR(VLOOKUP(D1206,'2023-24 School Level AAFTE'!$C:$J,8,FALSE),"new school")</f>
        <v>406.88</v>
      </c>
    </row>
    <row r="1207" spans="1:10" x14ac:dyDescent="0.25">
      <c r="A1207" t="s">
        <v>3072</v>
      </c>
      <c r="B1207" t="s">
        <v>1249</v>
      </c>
      <c r="C1207" t="s">
        <v>2533</v>
      </c>
      <c r="D1207" s="128">
        <v>2898</v>
      </c>
      <c r="F1207" t="s">
        <v>3447</v>
      </c>
      <c r="J1207" s="3">
        <f>IFERROR(VLOOKUP(D1207,'2023-24 School Level AAFTE'!$C:$J,8,FALSE),"new school")</f>
        <v>399.51</v>
      </c>
    </row>
    <row r="1208" spans="1:10" x14ac:dyDescent="0.25">
      <c r="A1208" t="s">
        <v>3073</v>
      </c>
      <c r="B1208" t="s">
        <v>1252</v>
      </c>
      <c r="C1208" t="s">
        <v>1254</v>
      </c>
      <c r="D1208" s="128">
        <v>3288</v>
      </c>
      <c r="F1208" t="s">
        <v>3447</v>
      </c>
      <c r="J1208" s="3">
        <f>IFERROR(VLOOKUP(D1208,'2023-24 School Level AAFTE'!$C:$J,8,FALSE),"new school")</f>
        <v>390.01</v>
      </c>
    </row>
    <row r="1209" spans="1:10" x14ac:dyDescent="0.25">
      <c r="A1209" t="s">
        <v>3073</v>
      </c>
      <c r="B1209" t="s">
        <v>1252</v>
      </c>
      <c r="C1209" t="s">
        <v>1253</v>
      </c>
      <c r="D1209" s="128">
        <v>2273</v>
      </c>
      <c r="J1209" s="3">
        <f>IFERROR(VLOOKUP(D1209,'2023-24 School Level AAFTE'!$C:$J,8,FALSE),"new school")</f>
        <v>419.51</v>
      </c>
    </row>
    <row r="1210" spans="1:10" x14ac:dyDescent="0.25">
      <c r="A1210" t="s">
        <v>3074</v>
      </c>
      <c r="B1210" t="s">
        <v>1256</v>
      </c>
      <c r="C1210" t="s">
        <v>1257</v>
      </c>
      <c r="D1210" s="128">
        <v>2868</v>
      </c>
      <c r="F1210" t="s">
        <v>3447</v>
      </c>
      <c r="J1210" s="3">
        <f>IFERROR(VLOOKUP(D1210,'2023-24 School Level AAFTE'!$C:$J,8,FALSE),"new school")</f>
        <v>127.1</v>
      </c>
    </row>
    <row r="1211" spans="1:10" x14ac:dyDescent="0.25">
      <c r="A1211" t="s">
        <v>3074</v>
      </c>
      <c r="B1211" t="s">
        <v>1256</v>
      </c>
      <c r="C1211" t="s">
        <v>1258</v>
      </c>
      <c r="D1211" s="128">
        <v>3295</v>
      </c>
      <c r="F1211" t="s">
        <v>3447</v>
      </c>
      <c r="J1211" s="3">
        <f>IFERROR(VLOOKUP(D1211,'2023-24 School Level AAFTE'!$C:$J,8,FALSE),"new school")</f>
        <v>183.22</v>
      </c>
    </row>
    <row r="1212" spans="1:10" x14ac:dyDescent="0.25">
      <c r="A1212" t="s">
        <v>3075</v>
      </c>
      <c r="B1212" t="s">
        <v>1259</v>
      </c>
      <c r="C1212" t="s">
        <v>1260</v>
      </c>
      <c r="D1212" s="128">
        <v>2494</v>
      </c>
      <c r="F1212" t="s">
        <v>3447</v>
      </c>
      <c r="J1212" s="3">
        <f>IFERROR(VLOOKUP(D1212,'2023-24 School Level AAFTE'!$C:$J,8,FALSE),"new school")</f>
        <v>117.9</v>
      </c>
    </row>
    <row r="1213" spans="1:10" x14ac:dyDescent="0.25">
      <c r="A1213" t="s">
        <v>3075</v>
      </c>
      <c r="B1213" t="s">
        <v>1259</v>
      </c>
      <c r="C1213" t="s">
        <v>3335</v>
      </c>
      <c r="D1213" s="128">
        <v>5740</v>
      </c>
      <c r="F1213" t="s">
        <v>3447</v>
      </c>
      <c r="J1213" s="3">
        <f>IFERROR(VLOOKUP(D1213,'2023-24 School Level AAFTE'!$C:$J,8,FALSE),"new school")</f>
        <v>7.7</v>
      </c>
    </row>
    <row r="1214" spans="1:10" x14ac:dyDescent="0.25">
      <c r="A1214" t="s">
        <v>3076</v>
      </c>
      <c r="B1214" t="s">
        <v>1262</v>
      </c>
      <c r="C1214" t="s">
        <v>1263</v>
      </c>
      <c r="D1214" s="128">
        <v>2518</v>
      </c>
      <c r="F1214" t="s">
        <v>3447</v>
      </c>
      <c r="J1214" s="3">
        <f>IFERROR(VLOOKUP(D1214,'2023-24 School Level AAFTE'!$C:$J,8,FALSE),"new school")</f>
        <v>289.28000000000003</v>
      </c>
    </row>
    <row r="1215" spans="1:10" x14ac:dyDescent="0.25">
      <c r="A1215" t="s">
        <v>3076</v>
      </c>
      <c r="B1215" t="s">
        <v>1262</v>
      </c>
      <c r="C1215" t="s">
        <v>2894</v>
      </c>
      <c r="D1215" s="128">
        <v>5681</v>
      </c>
      <c r="F1215" t="s">
        <v>3447</v>
      </c>
      <c r="J1215" s="3">
        <f>IFERROR(VLOOKUP(D1215,'2023-24 School Level AAFTE'!$C:$J,8,FALSE),"new school")</f>
        <v>146.55000000000001</v>
      </c>
    </row>
    <row r="1216" spans="1:10" x14ac:dyDescent="0.25">
      <c r="A1216" t="s">
        <v>3076</v>
      </c>
      <c r="B1216" t="s">
        <v>1262</v>
      </c>
      <c r="C1216" t="s">
        <v>2895</v>
      </c>
      <c r="D1216" s="128">
        <v>5118</v>
      </c>
      <c r="J1216" s="3">
        <f>IFERROR(VLOOKUP(D1216,'2023-24 School Level AAFTE'!$C:$J,8,FALSE),"new school")</f>
        <v>49</v>
      </c>
    </row>
    <row r="1217" spans="1:10" x14ac:dyDescent="0.25">
      <c r="A1217" t="s">
        <v>3076</v>
      </c>
      <c r="B1217" t="s">
        <v>1262</v>
      </c>
      <c r="C1217" t="s">
        <v>1264</v>
      </c>
      <c r="D1217" s="128">
        <v>3968</v>
      </c>
      <c r="F1217" t="s">
        <v>3447</v>
      </c>
      <c r="J1217" s="3">
        <f>IFERROR(VLOOKUP(D1217,'2023-24 School Level AAFTE'!$C:$J,8,FALSE),"new school")</f>
        <v>293.94</v>
      </c>
    </row>
    <row r="1218" spans="1:10" x14ac:dyDescent="0.25">
      <c r="A1218" t="s">
        <v>3076</v>
      </c>
      <c r="B1218" t="s">
        <v>1262</v>
      </c>
      <c r="C1218" t="s">
        <v>1265</v>
      </c>
      <c r="D1218" s="128">
        <v>4478</v>
      </c>
      <c r="F1218" t="s">
        <v>3447</v>
      </c>
      <c r="J1218" s="3">
        <f>IFERROR(VLOOKUP(D1218,'2023-24 School Level AAFTE'!$C:$J,8,FALSE),"new school")</f>
        <v>364.89</v>
      </c>
    </row>
    <row r="1219" spans="1:10" x14ac:dyDescent="0.25">
      <c r="A1219" t="s">
        <v>3077</v>
      </c>
      <c r="B1219" t="s">
        <v>1267</v>
      </c>
      <c r="C1219" t="s">
        <v>1269</v>
      </c>
      <c r="D1219" s="128">
        <v>4036</v>
      </c>
      <c r="J1219" s="3">
        <f>IFERROR(VLOOKUP(D1219,'2023-24 School Level AAFTE'!$C:$J,8,FALSE),"new school")</f>
        <v>439.4</v>
      </c>
    </row>
    <row r="1220" spans="1:10" x14ac:dyDescent="0.25">
      <c r="A1220" t="s">
        <v>3077</v>
      </c>
      <c r="B1220" t="s">
        <v>1267</v>
      </c>
      <c r="C1220" t="s">
        <v>1270</v>
      </c>
      <c r="D1220" s="128">
        <v>4333</v>
      </c>
      <c r="J1220" s="3">
        <f>IFERROR(VLOOKUP(D1220,'2023-24 School Level AAFTE'!$C:$J,8,FALSE),"new school")</f>
        <v>506.28</v>
      </c>
    </row>
    <row r="1221" spans="1:10" x14ac:dyDescent="0.25">
      <c r="A1221" t="s">
        <v>3077</v>
      </c>
      <c r="B1221" t="s">
        <v>1267</v>
      </c>
      <c r="C1221" t="s">
        <v>1271</v>
      </c>
      <c r="D1221" s="128">
        <v>4521</v>
      </c>
      <c r="J1221" s="3">
        <f>IFERROR(VLOOKUP(D1221,'2023-24 School Level AAFTE'!$C:$J,8,FALSE),"new school")</f>
        <v>306.02</v>
      </c>
    </row>
    <row r="1222" spans="1:10" x14ac:dyDescent="0.25">
      <c r="A1222" t="s">
        <v>3077</v>
      </c>
      <c r="B1222" t="s">
        <v>1267</v>
      </c>
      <c r="C1222" t="s">
        <v>1268</v>
      </c>
      <c r="D1222" s="128">
        <v>2341</v>
      </c>
      <c r="J1222" s="3">
        <f>IFERROR(VLOOKUP(D1222,'2023-24 School Level AAFTE'!$C:$J,8,FALSE),"new school")</f>
        <v>121.71</v>
      </c>
    </row>
    <row r="1223" spans="1:10" x14ac:dyDescent="0.25">
      <c r="A1223" t="s">
        <v>3077</v>
      </c>
      <c r="B1223" t="s">
        <v>1267</v>
      </c>
      <c r="C1223" t="s">
        <v>3336</v>
      </c>
      <c r="D1223" s="128">
        <v>5752</v>
      </c>
      <c r="J1223" s="3">
        <f>IFERROR(VLOOKUP(D1223,'2023-24 School Level AAFTE'!$C:$J,8,FALSE),"new school")</f>
        <v>34.799999999999997</v>
      </c>
    </row>
    <row r="1224" spans="1:10" x14ac:dyDescent="0.25">
      <c r="A1224" t="s">
        <v>3077</v>
      </c>
      <c r="B1224" t="s">
        <v>1267</v>
      </c>
      <c r="C1224" t="s">
        <v>1272</v>
      </c>
      <c r="D1224" s="128">
        <v>5417</v>
      </c>
      <c r="J1224" s="3">
        <f>IFERROR(VLOOKUP(D1224,'2023-24 School Level AAFTE'!$C:$J,8,FALSE),"new school")</f>
        <v>2.21</v>
      </c>
    </row>
    <row r="1225" spans="1:10" x14ac:dyDescent="0.25">
      <c r="A1225" t="s">
        <v>3078</v>
      </c>
      <c r="B1225" t="s">
        <v>1274</v>
      </c>
      <c r="C1225" t="s">
        <v>1278</v>
      </c>
      <c r="D1225" s="128">
        <v>4428</v>
      </c>
      <c r="F1225" t="s">
        <v>3447</v>
      </c>
      <c r="J1225" s="3">
        <f>IFERROR(VLOOKUP(D1225,'2023-24 School Level AAFTE'!$C:$J,8,FALSE),"new school")</f>
        <v>285.49</v>
      </c>
    </row>
    <row r="1226" spans="1:10" x14ac:dyDescent="0.25">
      <c r="A1226" t="s">
        <v>3078</v>
      </c>
      <c r="B1226" t="s">
        <v>1274</v>
      </c>
      <c r="C1226" t="s">
        <v>1279</v>
      </c>
      <c r="D1226" s="128">
        <v>4525</v>
      </c>
      <c r="F1226" t="s">
        <v>3447</v>
      </c>
      <c r="J1226" s="3">
        <f>IFERROR(VLOOKUP(D1226,'2023-24 School Level AAFTE'!$C:$J,8,FALSE),"new school")</f>
        <v>387.7</v>
      </c>
    </row>
    <row r="1227" spans="1:10" x14ac:dyDescent="0.25">
      <c r="A1227" t="s">
        <v>3078</v>
      </c>
      <c r="B1227" t="s">
        <v>1274</v>
      </c>
      <c r="C1227" t="s">
        <v>2768</v>
      </c>
      <c r="D1227" s="128">
        <v>5554</v>
      </c>
      <c r="F1227" t="s">
        <v>3447</v>
      </c>
      <c r="J1227" s="3">
        <f>IFERROR(VLOOKUP(D1227,'2023-24 School Level AAFTE'!$C:$J,8,FALSE),"new school")</f>
        <v>14.6</v>
      </c>
    </row>
    <row r="1228" spans="1:10" x14ac:dyDescent="0.25">
      <c r="A1228" t="s">
        <v>3078</v>
      </c>
      <c r="B1228" t="s">
        <v>1274</v>
      </c>
      <c r="C1228" t="s">
        <v>1275</v>
      </c>
      <c r="D1228" s="128">
        <v>2459</v>
      </c>
      <c r="F1228" t="s">
        <v>3447</v>
      </c>
      <c r="J1228" s="3">
        <f>IFERROR(VLOOKUP(D1228,'2023-24 School Level AAFTE'!$C:$J,8,FALSE),"new school")</f>
        <v>499.32</v>
      </c>
    </row>
    <row r="1229" spans="1:10" x14ac:dyDescent="0.25">
      <c r="A1229" t="s">
        <v>3078</v>
      </c>
      <c r="B1229" t="s">
        <v>1274</v>
      </c>
      <c r="C1229" t="s">
        <v>1277</v>
      </c>
      <c r="D1229" s="128">
        <v>2687</v>
      </c>
      <c r="F1229" t="s">
        <v>3447</v>
      </c>
      <c r="J1229" s="3">
        <f>IFERROR(VLOOKUP(D1229,'2023-24 School Level AAFTE'!$C:$J,8,FALSE),"new school")</f>
        <v>451.53</v>
      </c>
    </row>
    <row r="1230" spans="1:10" x14ac:dyDescent="0.25">
      <c r="A1230" t="s">
        <v>3078</v>
      </c>
      <c r="B1230" t="s">
        <v>1274</v>
      </c>
      <c r="C1230" t="s">
        <v>1276</v>
      </c>
      <c r="D1230" s="128">
        <v>2489</v>
      </c>
      <c r="F1230" t="s">
        <v>3447</v>
      </c>
      <c r="J1230" s="3">
        <f>IFERROR(VLOOKUP(D1230,'2023-24 School Level AAFTE'!$C:$J,8,FALSE),"new school")</f>
        <v>288.76</v>
      </c>
    </row>
    <row r="1231" spans="1:10" x14ac:dyDescent="0.25">
      <c r="A1231" t="s">
        <v>3079</v>
      </c>
      <c r="B1231" t="s">
        <v>1281</v>
      </c>
      <c r="C1231" t="s">
        <v>1285</v>
      </c>
      <c r="D1231" s="128">
        <v>3788</v>
      </c>
      <c r="F1231" t="s">
        <v>3447</v>
      </c>
      <c r="J1231" s="3">
        <f>IFERROR(VLOOKUP(D1231,'2023-24 School Level AAFTE'!$C:$J,8,FALSE),"new school")</f>
        <v>97.210000000000008</v>
      </c>
    </row>
    <row r="1232" spans="1:10" x14ac:dyDescent="0.25">
      <c r="A1232" t="s">
        <v>3079</v>
      </c>
      <c r="B1232" t="s">
        <v>1281</v>
      </c>
      <c r="C1232" t="s">
        <v>1282</v>
      </c>
      <c r="D1232" s="128">
        <v>2728</v>
      </c>
      <c r="F1232" t="s">
        <v>3447</v>
      </c>
      <c r="J1232" s="3">
        <f>IFERROR(VLOOKUP(D1232,'2023-24 School Level AAFTE'!$C:$J,8,FALSE),"new school")</f>
        <v>199.08999999999997</v>
      </c>
    </row>
    <row r="1233" spans="1:10" x14ac:dyDescent="0.25">
      <c r="A1233" t="s">
        <v>3079</v>
      </c>
      <c r="B1233" t="s">
        <v>1281</v>
      </c>
      <c r="C1233" t="s">
        <v>1284</v>
      </c>
      <c r="D1233" s="128">
        <v>3787</v>
      </c>
      <c r="F1233" t="s">
        <v>3447</v>
      </c>
      <c r="J1233" s="3">
        <f>IFERROR(VLOOKUP(D1233,'2023-24 School Level AAFTE'!$C:$J,8,FALSE),"new school")</f>
        <v>250.6</v>
      </c>
    </row>
    <row r="1234" spans="1:10" x14ac:dyDescent="0.25">
      <c r="A1234" t="s">
        <v>3079</v>
      </c>
      <c r="B1234" t="s">
        <v>1281</v>
      </c>
      <c r="C1234" t="s">
        <v>1283</v>
      </c>
      <c r="D1234" s="128">
        <v>3155</v>
      </c>
      <c r="F1234" t="s">
        <v>3447</v>
      </c>
      <c r="J1234" s="3">
        <f>IFERROR(VLOOKUP(D1234,'2023-24 School Level AAFTE'!$C:$J,8,FALSE),"new school")</f>
        <v>101</v>
      </c>
    </row>
    <row r="1235" spans="1:10" x14ac:dyDescent="0.25">
      <c r="A1235" t="s">
        <v>3080</v>
      </c>
      <c r="B1235" t="s">
        <v>1287</v>
      </c>
      <c r="C1235" t="s">
        <v>1293</v>
      </c>
      <c r="D1235" s="128">
        <v>3325</v>
      </c>
      <c r="F1235" t="s">
        <v>3447</v>
      </c>
      <c r="J1235" s="3">
        <f>IFERROR(VLOOKUP(D1235,'2023-24 School Level AAFTE'!$C:$J,8,FALSE),"new school")</f>
        <v>329.72</v>
      </c>
    </row>
    <row r="1236" spans="1:10" x14ac:dyDescent="0.25">
      <c r="A1236" t="s">
        <v>3080</v>
      </c>
      <c r="B1236" t="s">
        <v>1287</v>
      </c>
      <c r="C1236" t="s">
        <v>1290</v>
      </c>
      <c r="D1236" s="128">
        <v>2918</v>
      </c>
      <c r="F1236" t="s">
        <v>3447</v>
      </c>
      <c r="J1236" s="3">
        <f>IFERROR(VLOOKUP(D1236,'2023-24 School Level AAFTE'!$C:$J,8,FALSE),"new school")</f>
        <v>490.26</v>
      </c>
    </row>
    <row r="1237" spans="1:10" x14ac:dyDescent="0.25">
      <c r="A1237" t="s">
        <v>3080</v>
      </c>
      <c r="B1237" t="s">
        <v>1287</v>
      </c>
      <c r="C1237" t="s">
        <v>1292</v>
      </c>
      <c r="D1237" s="128">
        <v>3272</v>
      </c>
      <c r="F1237" t="s">
        <v>3447</v>
      </c>
      <c r="J1237" s="3">
        <f>IFERROR(VLOOKUP(D1237,'2023-24 School Level AAFTE'!$C:$J,8,FALSE),"new school")</f>
        <v>581.71</v>
      </c>
    </row>
    <row r="1238" spans="1:10" x14ac:dyDescent="0.25">
      <c r="A1238" t="s">
        <v>3080</v>
      </c>
      <c r="B1238" t="s">
        <v>1287</v>
      </c>
      <c r="C1238" t="s">
        <v>1295</v>
      </c>
      <c r="D1238" s="128">
        <v>5499</v>
      </c>
      <c r="J1238" s="3">
        <f>IFERROR(VLOOKUP(D1238,'2023-24 School Level AAFTE'!$C:$J,8,FALSE),"new school")</f>
        <v>6.8</v>
      </c>
    </row>
    <row r="1239" spans="1:10" x14ac:dyDescent="0.25">
      <c r="A1239" t="s">
        <v>3080</v>
      </c>
      <c r="B1239" t="s">
        <v>1287</v>
      </c>
      <c r="C1239" t="s">
        <v>1291</v>
      </c>
      <c r="D1239" s="128">
        <v>3086</v>
      </c>
      <c r="F1239" t="s">
        <v>3447</v>
      </c>
      <c r="J1239" s="3">
        <f>IFERROR(VLOOKUP(D1239,'2023-24 School Level AAFTE'!$C:$J,8,FALSE),"new school")</f>
        <v>206.1</v>
      </c>
    </row>
    <row r="1240" spans="1:10" x14ac:dyDescent="0.25">
      <c r="A1240" t="s">
        <v>3080</v>
      </c>
      <c r="B1240" t="s">
        <v>1287</v>
      </c>
      <c r="C1240" t="s">
        <v>1294</v>
      </c>
      <c r="D1240" s="128">
        <v>5653</v>
      </c>
      <c r="J1240" s="3">
        <f>IFERROR(VLOOKUP(D1240,'2023-24 School Level AAFTE'!$C:$J,8,FALSE),"new school")</f>
        <v>48.34</v>
      </c>
    </row>
    <row r="1241" spans="1:10" x14ac:dyDescent="0.25">
      <c r="A1241" t="s">
        <v>3080</v>
      </c>
      <c r="B1241" t="s">
        <v>1287</v>
      </c>
      <c r="C1241" t="s">
        <v>1288</v>
      </c>
      <c r="D1241" s="128">
        <v>1754</v>
      </c>
      <c r="F1241" t="s">
        <v>3447</v>
      </c>
      <c r="J1241" s="3">
        <f>IFERROR(VLOOKUP(D1241,'2023-24 School Level AAFTE'!$C:$J,8,FALSE),"new school")</f>
        <v>23.94</v>
      </c>
    </row>
    <row r="1242" spans="1:10" x14ac:dyDescent="0.25">
      <c r="A1242" t="s">
        <v>3080</v>
      </c>
      <c r="B1242" t="s">
        <v>1287</v>
      </c>
      <c r="C1242" t="s">
        <v>1289</v>
      </c>
      <c r="D1242" s="128">
        <v>2198</v>
      </c>
      <c r="F1242" t="s">
        <v>3447</v>
      </c>
      <c r="J1242" s="3">
        <f>IFERROR(VLOOKUP(D1242,'2023-24 School Level AAFTE'!$C:$J,8,FALSE),"new school")</f>
        <v>314.39999999999998</v>
      </c>
    </row>
    <row r="1243" spans="1:10" x14ac:dyDescent="0.25">
      <c r="A1243" t="s">
        <v>3081</v>
      </c>
      <c r="B1243" t="s">
        <v>1297</v>
      </c>
      <c r="C1243" t="s">
        <v>785</v>
      </c>
      <c r="D1243" s="128">
        <v>5546</v>
      </c>
      <c r="F1243" t="s">
        <v>3447</v>
      </c>
      <c r="J1243" s="3">
        <f>IFERROR(VLOOKUP(D1243,'2023-24 School Level AAFTE'!$C:$J,8,FALSE),"new school")</f>
        <v>52.44</v>
      </c>
    </row>
    <row r="1244" spans="1:10" x14ac:dyDescent="0.25">
      <c r="A1244" t="s">
        <v>3081</v>
      </c>
      <c r="B1244" t="s">
        <v>1297</v>
      </c>
      <c r="C1244" t="s">
        <v>1301</v>
      </c>
      <c r="D1244" s="128">
        <v>2798</v>
      </c>
      <c r="F1244" t="s">
        <v>3447</v>
      </c>
      <c r="J1244" s="3">
        <f>IFERROR(VLOOKUP(D1244,'2023-24 School Level AAFTE'!$C:$J,8,FALSE),"new school")</f>
        <v>268.52</v>
      </c>
    </row>
    <row r="1245" spans="1:10" x14ac:dyDescent="0.25">
      <c r="A1245" t="s">
        <v>3081</v>
      </c>
      <c r="B1245" t="s">
        <v>1297</v>
      </c>
      <c r="C1245" t="s">
        <v>1302</v>
      </c>
      <c r="D1245" s="128">
        <v>2854</v>
      </c>
      <c r="J1245" s="3">
        <f>IFERROR(VLOOKUP(D1245,'2023-24 School Level AAFTE'!$C:$J,8,FALSE),"new school")</f>
        <v>292.48</v>
      </c>
    </row>
    <row r="1246" spans="1:10" x14ac:dyDescent="0.25">
      <c r="A1246" t="s">
        <v>3081</v>
      </c>
      <c r="B1246" t="s">
        <v>1297</v>
      </c>
      <c r="C1246" t="s">
        <v>1308</v>
      </c>
      <c r="D1246" s="128">
        <v>5085</v>
      </c>
      <c r="J1246" s="3">
        <f>IFERROR(VLOOKUP(D1246,'2023-24 School Level AAFTE'!$C:$J,8,FALSE),"new school")</f>
        <v>611.79999999999995</v>
      </c>
    </row>
    <row r="1247" spans="1:10" x14ac:dyDescent="0.25">
      <c r="A1247" t="s">
        <v>3081</v>
      </c>
      <c r="B1247" t="s">
        <v>1297</v>
      </c>
      <c r="C1247" t="s">
        <v>1305</v>
      </c>
      <c r="D1247" s="128">
        <v>4359</v>
      </c>
      <c r="J1247" s="3">
        <f>IFERROR(VLOOKUP(D1247,'2023-24 School Level AAFTE'!$C:$J,8,FALSE),"new school")</f>
        <v>467.24</v>
      </c>
    </row>
    <row r="1248" spans="1:10" x14ac:dyDescent="0.25">
      <c r="A1248" t="s">
        <v>3081</v>
      </c>
      <c r="B1248" t="s">
        <v>1297</v>
      </c>
      <c r="C1248" t="s">
        <v>1303</v>
      </c>
      <c r="D1248" s="128">
        <v>3236</v>
      </c>
      <c r="J1248" s="3">
        <f>IFERROR(VLOOKUP(D1248,'2023-24 School Level AAFTE'!$C:$J,8,FALSE),"new school")</f>
        <v>1091.69</v>
      </c>
    </row>
    <row r="1249" spans="1:10" x14ac:dyDescent="0.25">
      <c r="A1249" t="s">
        <v>3081</v>
      </c>
      <c r="B1249" t="s">
        <v>1297</v>
      </c>
      <c r="C1249" t="s">
        <v>3082</v>
      </c>
      <c r="D1249" s="128">
        <v>5646</v>
      </c>
      <c r="J1249" s="3">
        <f>IFERROR(VLOOKUP(D1249,'2023-24 School Level AAFTE'!$C:$J,8,FALSE),"new school")</f>
        <v>90.24</v>
      </c>
    </row>
    <row r="1250" spans="1:10" x14ac:dyDescent="0.25">
      <c r="A1250" t="s">
        <v>3081</v>
      </c>
      <c r="B1250" t="s">
        <v>1297</v>
      </c>
      <c r="C1250" t="s">
        <v>3083</v>
      </c>
      <c r="D1250" s="128">
        <v>1733</v>
      </c>
      <c r="J1250" s="3">
        <f>IFERROR(VLOOKUP(D1250,'2023-24 School Level AAFTE'!$C:$J,8,FALSE),"new school")</f>
        <v>66.05</v>
      </c>
    </row>
    <row r="1251" spans="1:10" x14ac:dyDescent="0.25">
      <c r="A1251" t="s">
        <v>3081</v>
      </c>
      <c r="B1251" t="s">
        <v>1297</v>
      </c>
      <c r="C1251" t="s">
        <v>1299</v>
      </c>
      <c r="D1251" s="128">
        <v>2026</v>
      </c>
      <c r="J1251" s="3">
        <f>IFERROR(VLOOKUP(D1251,'2023-24 School Level AAFTE'!$C:$J,8,FALSE),"new school")</f>
        <v>447.72</v>
      </c>
    </row>
    <row r="1252" spans="1:10" x14ac:dyDescent="0.25">
      <c r="A1252" t="s">
        <v>3081</v>
      </c>
      <c r="B1252" t="s">
        <v>1297</v>
      </c>
      <c r="C1252" t="s">
        <v>1300</v>
      </c>
      <c r="D1252" s="128">
        <v>2476</v>
      </c>
      <c r="J1252" s="3">
        <f>IFERROR(VLOOKUP(D1252,'2023-24 School Level AAFTE'!$C:$J,8,FALSE),"new school")</f>
        <v>682.57</v>
      </c>
    </row>
    <row r="1253" spans="1:10" x14ac:dyDescent="0.25">
      <c r="A1253" t="s">
        <v>3081</v>
      </c>
      <c r="B1253" t="s">
        <v>1297</v>
      </c>
      <c r="C1253" t="s">
        <v>1307</v>
      </c>
      <c r="D1253" s="128">
        <v>4467</v>
      </c>
      <c r="J1253" s="3">
        <f>IFERROR(VLOOKUP(D1253,'2023-24 School Level AAFTE'!$C:$J,8,FALSE),"new school")</f>
        <v>389.91</v>
      </c>
    </row>
    <row r="1254" spans="1:10" x14ac:dyDescent="0.25">
      <c r="A1254" t="s">
        <v>3081</v>
      </c>
      <c r="B1254" t="s">
        <v>1297</v>
      </c>
      <c r="C1254" t="s">
        <v>1298</v>
      </c>
      <c r="D1254" s="128">
        <v>1677</v>
      </c>
      <c r="J1254" s="3">
        <f>IFERROR(VLOOKUP(D1254,'2023-24 School Level AAFTE'!$C:$J,8,FALSE),"new school")</f>
        <v>2.66</v>
      </c>
    </row>
    <row r="1255" spans="1:10" x14ac:dyDescent="0.25">
      <c r="A1255" t="s">
        <v>3081</v>
      </c>
      <c r="B1255" t="s">
        <v>1297</v>
      </c>
      <c r="C1255" t="s">
        <v>1304</v>
      </c>
      <c r="D1255" s="128">
        <v>3391</v>
      </c>
      <c r="J1255" s="3">
        <f>IFERROR(VLOOKUP(D1255,'2023-24 School Level AAFTE'!$C:$J,8,FALSE),"new school")</f>
        <v>315.32</v>
      </c>
    </row>
    <row r="1256" spans="1:10" x14ac:dyDescent="0.25">
      <c r="A1256" t="s">
        <v>3081</v>
      </c>
      <c r="B1256" t="s">
        <v>1297</v>
      </c>
      <c r="C1256" t="s">
        <v>1306</v>
      </c>
      <c r="D1256" s="128">
        <v>4461</v>
      </c>
      <c r="J1256" s="3">
        <f>IFERROR(VLOOKUP(D1256,'2023-24 School Level AAFTE'!$C:$J,8,FALSE),"new school")</f>
        <v>516</v>
      </c>
    </row>
    <row r="1257" spans="1:10" x14ac:dyDescent="0.25">
      <c r="A1257" t="s">
        <v>3084</v>
      </c>
      <c r="B1257" t="s">
        <v>1310</v>
      </c>
      <c r="C1257" t="s">
        <v>1312</v>
      </c>
      <c r="D1257" s="128">
        <v>2662</v>
      </c>
      <c r="F1257" t="s">
        <v>3447</v>
      </c>
      <c r="J1257" s="3">
        <f>IFERROR(VLOOKUP(D1257,'2023-24 School Level AAFTE'!$C:$J,8,FALSE),"new school")</f>
        <v>414.51</v>
      </c>
    </row>
    <row r="1258" spans="1:10" x14ac:dyDescent="0.25">
      <c r="A1258" t="s">
        <v>3084</v>
      </c>
      <c r="B1258" t="s">
        <v>1310</v>
      </c>
      <c r="C1258" t="s">
        <v>1313</v>
      </c>
      <c r="D1258" s="128">
        <v>3174</v>
      </c>
      <c r="F1258" t="s">
        <v>3447</v>
      </c>
      <c r="J1258" s="3">
        <f>IFERROR(VLOOKUP(D1258,'2023-24 School Level AAFTE'!$C:$J,8,FALSE),"new school")</f>
        <v>464.8</v>
      </c>
    </row>
    <row r="1259" spans="1:10" x14ac:dyDescent="0.25">
      <c r="A1259" t="s">
        <v>3084</v>
      </c>
      <c r="B1259" t="s">
        <v>1310</v>
      </c>
      <c r="C1259" t="s">
        <v>1311</v>
      </c>
      <c r="D1259" s="128">
        <v>1680</v>
      </c>
      <c r="F1259" t="s">
        <v>3447</v>
      </c>
      <c r="J1259" s="3">
        <f>IFERROR(VLOOKUP(D1259,'2023-24 School Level AAFTE'!$C:$J,8,FALSE),"new school")</f>
        <v>66.5</v>
      </c>
    </row>
    <row r="1260" spans="1:10" x14ac:dyDescent="0.25">
      <c r="A1260" t="s">
        <v>3084</v>
      </c>
      <c r="B1260" t="s">
        <v>1310</v>
      </c>
      <c r="C1260" t="s">
        <v>2816</v>
      </c>
      <c r="D1260" s="128">
        <v>5513</v>
      </c>
      <c r="J1260" s="3">
        <f>IFERROR(VLOOKUP(D1260,'2023-24 School Level AAFTE'!$C:$J,8,FALSE),"new school")</f>
        <v>31.25</v>
      </c>
    </row>
    <row r="1261" spans="1:10" x14ac:dyDescent="0.25">
      <c r="A1261" t="s">
        <v>3084</v>
      </c>
      <c r="B1261" t="s">
        <v>1310</v>
      </c>
      <c r="C1261" t="s">
        <v>2534</v>
      </c>
      <c r="D1261" s="128">
        <v>1861</v>
      </c>
      <c r="J1261" s="3">
        <f>IFERROR(VLOOKUP(D1261,'2023-24 School Level AAFTE'!$C:$J,8,FALSE),"new school")</f>
        <v>88.63000000000001</v>
      </c>
    </row>
    <row r="1262" spans="1:10" x14ac:dyDescent="0.25">
      <c r="A1262" t="s">
        <v>3084</v>
      </c>
      <c r="B1262" t="s">
        <v>1310</v>
      </c>
      <c r="C1262" t="s">
        <v>1314</v>
      </c>
      <c r="D1262" s="128">
        <v>3175</v>
      </c>
      <c r="J1262" s="3">
        <f>IFERROR(VLOOKUP(D1262,'2023-24 School Level AAFTE'!$C:$J,8,FALSE),"new school")</f>
        <v>678.95999999999992</v>
      </c>
    </row>
    <row r="1263" spans="1:10" x14ac:dyDescent="0.25">
      <c r="A1263" t="s">
        <v>3084</v>
      </c>
      <c r="B1263" t="s">
        <v>1310</v>
      </c>
      <c r="C1263" t="s">
        <v>1315</v>
      </c>
      <c r="D1263" s="128">
        <v>4320</v>
      </c>
      <c r="F1263" t="s">
        <v>3447</v>
      </c>
      <c r="J1263" s="3">
        <f>IFERROR(VLOOKUP(D1263,'2023-24 School Level AAFTE'!$C:$J,8,FALSE),"new school")</f>
        <v>554.4</v>
      </c>
    </row>
    <row r="1264" spans="1:10" x14ac:dyDescent="0.25">
      <c r="A1264" t="s">
        <v>3085</v>
      </c>
      <c r="B1264" t="s">
        <v>1317</v>
      </c>
      <c r="C1264" t="s">
        <v>1318</v>
      </c>
      <c r="D1264" s="128">
        <v>2292</v>
      </c>
      <c r="F1264" t="s">
        <v>3447</v>
      </c>
      <c r="J1264" s="3">
        <f>IFERROR(VLOOKUP(D1264,'2023-24 School Level AAFTE'!$C:$J,8,FALSE),"new school")</f>
        <v>58.07</v>
      </c>
    </row>
    <row r="1265" spans="1:10" x14ac:dyDescent="0.25">
      <c r="A1265" t="s">
        <v>3086</v>
      </c>
      <c r="B1265" t="s">
        <v>1320</v>
      </c>
      <c r="C1265" t="s">
        <v>1339</v>
      </c>
      <c r="D1265" s="128">
        <v>5168</v>
      </c>
      <c r="J1265" s="3">
        <f>IFERROR(VLOOKUP(D1265,'2023-24 School Level AAFTE'!$C:$J,8,FALSE),"new school")</f>
        <v>309.06</v>
      </c>
    </row>
    <row r="1266" spans="1:10" x14ac:dyDescent="0.25">
      <c r="A1266" t="s">
        <v>3086</v>
      </c>
      <c r="B1266" t="s">
        <v>1320</v>
      </c>
      <c r="C1266" t="s">
        <v>1338</v>
      </c>
      <c r="D1266" s="128">
        <v>5167</v>
      </c>
      <c r="F1266" t="s">
        <v>3447</v>
      </c>
      <c r="J1266" s="3">
        <f>IFERROR(VLOOKUP(D1266,'2023-24 School Level AAFTE'!$C:$J,8,FALSE),"new school")</f>
        <v>505.78</v>
      </c>
    </row>
    <row r="1267" spans="1:10" x14ac:dyDescent="0.25">
      <c r="A1267" t="s">
        <v>3086</v>
      </c>
      <c r="B1267" t="s">
        <v>1320</v>
      </c>
      <c r="C1267" t="s">
        <v>104</v>
      </c>
      <c r="D1267" s="128">
        <v>3361</v>
      </c>
      <c r="J1267" s="3">
        <f>IFERROR(VLOOKUP(D1267,'2023-24 School Level AAFTE'!$C:$J,8,FALSE),"new school")</f>
        <v>705.54</v>
      </c>
    </row>
    <row r="1268" spans="1:10" x14ac:dyDescent="0.25">
      <c r="A1268" t="s">
        <v>3086</v>
      </c>
      <c r="B1268" t="s">
        <v>1320</v>
      </c>
      <c r="C1268" t="s">
        <v>2817</v>
      </c>
      <c r="D1268" s="128">
        <v>5654</v>
      </c>
      <c r="F1268" t="s">
        <v>3447</v>
      </c>
      <c r="J1268" s="3">
        <f>IFERROR(VLOOKUP(D1268,'2023-24 School Level AAFTE'!$C:$J,8,FALSE),"new school")</f>
        <v>236.95</v>
      </c>
    </row>
    <row r="1269" spans="1:10" x14ac:dyDescent="0.25">
      <c r="A1269" t="s">
        <v>3086</v>
      </c>
      <c r="B1269" t="s">
        <v>1320</v>
      </c>
      <c r="C1269" t="s">
        <v>1330</v>
      </c>
      <c r="D1269" s="128">
        <v>4058</v>
      </c>
      <c r="J1269" s="3">
        <f>IFERROR(VLOOKUP(D1269,'2023-24 School Level AAFTE'!$C:$J,8,FALSE),"new school")</f>
        <v>474.5</v>
      </c>
    </row>
    <row r="1270" spans="1:10" x14ac:dyDescent="0.25">
      <c r="A1270" t="s">
        <v>3086</v>
      </c>
      <c r="B1270" t="s">
        <v>1320</v>
      </c>
      <c r="C1270" t="s">
        <v>1335</v>
      </c>
      <c r="D1270" s="128">
        <v>4408</v>
      </c>
      <c r="J1270" s="3">
        <f>IFERROR(VLOOKUP(D1270,'2023-24 School Level AAFTE'!$C:$J,8,FALSE),"new school")</f>
        <v>573.11</v>
      </c>
    </row>
    <row r="1271" spans="1:10" x14ac:dyDescent="0.25">
      <c r="A1271" t="s">
        <v>3086</v>
      </c>
      <c r="B1271" t="s">
        <v>1320</v>
      </c>
      <c r="C1271" t="s">
        <v>2897</v>
      </c>
      <c r="D1271" s="128">
        <v>5682</v>
      </c>
      <c r="J1271" s="3">
        <f>IFERROR(VLOOKUP(D1271,'2023-24 School Level AAFTE'!$C:$J,8,FALSE),"new school")</f>
        <v>96.39</v>
      </c>
    </row>
    <row r="1272" spans="1:10" x14ac:dyDescent="0.25">
      <c r="A1272" t="s">
        <v>3086</v>
      </c>
      <c r="B1272" t="s">
        <v>1320</v>
      </c>
      <c r="C1272" t="s">
        <v>1336</v>
      </c>
      <c r="D1272" s="128">
        <v>4409</v>
      </c>
      <c r="J1272" s="3">
        <f>IFERROR(VLOOKUP(D1272,'2023-24 School Level AAFTE'!$C:$J,8,FALSE),"new school")</f>
        <v>637.65</v>
      </c>
    </row>
    <row r="1273" spans="1:10" x14ac:dyDescent="0.25">
      <c r="A1273" t="s">
        <v>3086</v>
      </c>
      <c r="B1273" t="s">
        <v>1320</v>
      </c>
      <c r="C1273" t="s">
        <v>1327</v>
      </c>
      <c r="D1273" s="128">
        <v>3653</v>
      </c>
      <c r="F1273" t="s">
        <v>3447</v>
      </c>
      <c r="J1273" s="3">
        <f>IFERROR(VLOOKUP(D1273,'2023-24 School Level AAFTE'!$C:$J,8,FALSE),"new school")</f>
        <v>383.71</v>
      </c>
    </row>
    <row r="1274" spans="1:10" x14ac:dyDescent="0.25">
      <c r="A1274" t="s">
        <v>3086</v>
      </c>
      <c r="B1274" t="s">
        <v>1320</v>
      </c>
      <c r="C1274" t="s">
        <v>1325</v>
      </c>
      <c r="D1274" s="128">
        <v>3539</v>
      </c>
      <c r="J1274" s="3">
        <f>IFERROR(VLOOKUP(D1274,'2023-24 School Level AAFTE'!$C:$J,8,FALSE),"new school")</f>
        <v>512.79</v>
      </c>
    </row>
    <row r="1275" spans="1:10" x14ac:dyDescent="0.25">
      <c r="A1275" t="s">
        <v>3086</v>
      </c>
      <c r="B1275" t="s">
        <v>1320</v>
      </c>
      <c r="C1275" t="s">
        <v>1324</v>
      </c>
      <c r="D1275" s="128">
        <v>3262</v>
      </c>
      <c r="F1275" t="s">
        <v>3447</v>
      </c>
      <c r="J1275" s="3">
        <f>IFERROR(VLOOKUP(D1275,'2023-24 School Level AAFTE'!$C:$J,8,FALSE),"new school")</f>
        <v>496.92</v>
      </c>
    </row>
    <row r="1276" spans="1:10" x14ac:dyDescent="0.25">
      <c r="A1276" t="s">
        <v>3086</v>
      </c>
      <c r="B1276" t="s">
        <v>1320</v>
      </c>
      <c r="C1276" t="s">
        <v>1332</v>
      </c>
      <c r="D1276" s="128">
        <v>4255</v>
      </c>
      <c r="J1276" s="3">
        <f>IFERROR(VLOOKUP(D1276,'2023-24 School Level AAFTE'!$C:$J,8,FALSE),"new school")</f>
        <v>630.54999999999995</v>
      </c>
    </row>
    <row r="1277" spans="1:10" x14ac:dyDescent="0.25">
      <c r="A1277" t="s">
        <v>3086</v>
      </c>
      <c r="B1277" t="s">
        <v>1320</v>
      </c>
      <c r="C1277" t="s">
        <v>1323</v>
      </c>
      <c r="D1277" s="128">
        <v>3130</v>
      </c>
      <c r="F1277" t="s">
        <v>3447</v>
      </c>
      <c r="J1277" s="3">
        <f>IFERROR(VLOOKUP(D1277,'2023-24 School Level AAFTE'!$C:$J,8,FALSE),"new school")</f>
        <v>603.63</v>
      </c>
    </row>
    <row r="1278" spans="1:10" x14ac:dyDescent="0.25">
      <c r="A1278" t="s">
        <v>3086</v>
      </c>
      <c r="B1278" t="s">
        <v>1320</v>
      </c>
      <c r="C1278" t="s">
        <v>1326</v>
      </c>
      <c r="D1278" s="128">
        <v>3611</v>
      </c>
      <c r="F1278" t="s">
        <v>3447</v>
      </c>
      <c r="J1278" s="3">
        <f>IFERROR(VLOOKUP(D1278,'2023-24 School Level AAFTE'!$C:$J,8,FALSE),"new school")</f>
        <v>798.02</v>
      </c>
    </row>
    <row r="1279" spans="1:10" x14ac:dyDescent="0.25">
      <c r="A1279" t="s">
        <v>3086</v>
      </c>
      <c r="B1279" t="s">
        <v>1320</v>
      </c>
      <c r="C1279" t="s">
        <v>1322</v>
      </c>
      <c r="D1279" s="128">
        <v>3010</v>
      </c>
      <c r="J1279" s="3">
        <f>IFERROR(VLOOKUP(D1279,'2023-24 School Level AAFTE'!$C:$J,8,FALSE),"new school")</f>
        <v>1341.18</v>
      </c>
    </row>
    <row r="1280" spans="1:10" x14ac:dyDescent="0.25">
      <c r="A1280" t="s">
        <v>3086</v>
      </c>
      <c r="B1280" t="s">
        <v>1320</v>
      </c>
      <c r="C1280" t="s">
        <v>1328</v>
      </c>
      <c r="D1280" s="128">
        <v>3709</v>
      </c>
      <c r="J1280" s="3">
        <f>IFERROR(VLOOKUP(D1280,'2023-24 School Level AAFTE'!$C:$J,8,FALSE),"new school")</f>
        <v>606.83000000000004</v>
      </c>
    </row>
    <row r="1281" spans="1:10" x14ac:dyDescent="0.25">
      <c r="A1281" t="s">
        <v>3086</v>
      </c>
      <c r="B1281" t="s">
        <v>1320</v>
      </c>
      <c r="C1281" t="s">
        <v>1333</v>
      </c>
      <c r="D1281" s="128">
        <v>4271</v>
      </c>
      <c r="F1281" t="s">
        <v>3447</v>
      </c>
      <c r="J1281" s="3">
        <f>IFERROR(VLOOKUP(D1281,'2023-24 School Level AAFTE'!$C:$J,8,FALSE),"new school")</f>
        <v>450.83</v>
      </c>
    </row>
    <row r="1282" spans="1:10" x14ac:dyDescent="0.25">
      <c r="A1282" t="s">
        <v>3086</v>
      </c>
      <c r="B1282" t="s">
        <v>1320</v>
      </c>
      <c r="C1282" t="s">
        <v>1337</v>
      </c>
      <c r="D1282" s="128">
        <v>4427</v>
      </c>
      <c r="J1282" s="3">
        <f>IFERROR(VLOOKUP(D1282,'2023-24 School Level AAFTE'!$C:$J,8,FALSE),"new school")</f>
        <v>1453.77</v>
      </c>
    </row>
    <row r="1283" spans="1:10" x14ac:dyDescent="0.25">
      <c r="A1283" t="s">
        <v>3086</v>
      </c>
      <c r="B1283" t="s">
        <v>1320</v>
      </c>
      <c r="C1283" t="s">
        <v>1340</v>
      </c>
      <c r="D1283" s="128">
        <v>5452</v>
      </c>
      <c r="J1283" s="3">
        <f>IFERROR(VLOOKUP(D1283,'2023-24 School Level AAFTE'!$C:$J,8,FALSE),"new school")</f>
        <v>775.93</v>
      </c>
    </row>
    <row r="1284" spans="1:10" x14ac:dyDescent="0.25">
      <c r="A1284" t="s">
        <v>3086</v>
      </c>
      <c r="B1284" t="s">
        <v>1320</v>
      </c>
      <c r="C1284" t="s">
        <v>1334</v>
      </c>
      <c r="D1284" s="128">
        <v>4368</v>
      </c>
      <c r="F1284" t="s">
        <v>3447</v>
      </c>
      <c r="J1284" s="3">
        <f>IFERROR(VLOOKUP(D1284,'2023-24 School Level AAFTE'!$C:$J,8,FALSE),"new school")</f>
        <v>466.82</v>
      </c>
    </row>
    <row r="1285" spans="1:10" x14ac:dyDescent="0.25">
      <c r="A1285" t="s">
        <v>3086</v>
      </c>
      <c r="B1285" t="s">
        <v>1320</v>
      </c>
      <c r="C1285" t="s">
        <v>1321</v>
      </c>
      <c r="D1285" s="128">
        <v>2754</v>
      </c>
      <c r="J1285" s="3">
        <f>IFERROR(VLOOKUP(D1285,'2023-24 School Level AAFTE'!$C:$J,8,FALSE),"new school")</f>
        <v>574.04</v>
      </c>
    </row>
    <row r="1286" spans="1:10" x14ac:dyDescent="0.25">
      <c r="A1286" t="s">
        <v>3086</v>
      </c>
      <c r="B1286" t="s">
        <v>1320</v>
      </c>
      <c r="C1286" t="s">
        <v>2896</v>
      </c>
      <c r="D1286" s="128">
        <v>5683</v>
      </c>
      <c r="J1286" s="3">
        <f>IFERROR(VLOOKUP(D1286,'2023-24 School Level AAFTE'!$C:$J,8,FALSE),"new school")</f>
        <v>378.34</v>
      </c>
    </row>
    <row r="1287" spans="1:10" x14ac:dyDescent="0.25">
      <c r="A1287" t="s">
        <v>3086</v>
      </c>
      <c r="B1287" t="s">
        <v>1320</v>
      </c>
      <c r="C1287" t="s">
        <v>1329</v>
      </c>
      <c r="D1287" s="128">
        <v>3710</v>
      </c>
      <c r="J1287" s="3">
        <f>IFERROR(VLOOKUP(D1287,'2023-24 School Level AAFTE'!$C:$J,8,FALSE),"new school")</f>
        <v>1366.2700000000002</v>
      </c>
    </row>
    <row r="1288" spans="1:10" x14ac:dyDescent="0.25">
      <c r="A1288" t="s">
        <v>3086</v>
      </c>
      <c r="B1288" t="s">
        <v>1320</v>
      </c>
      <c r="C1288" t="s">
        <v>1331</v>
      </c>
      <c r="D1288" s="128">
        <v>4122</v>
      </c>
      <c r="J1288" s="3">
        <f>IFERROR(VLOOKUP(D1288,'2023-24 School Level AAFTE'!$C:$J,8,FALSE),"new school")</f>
        <v>404.66</v>
      </c>
    </row>
    <row r="1289" spans="1:10" x14ac:dyDescent="0.25">
      <c r="A1289" t="s">
        <v>3087</v>
      </c>
      <c r="B1289" t="s">
        <v>1342</v>
      </c>
      <c r="C1289" t="s">
        <v>1343</v>
      </c>
      <c r="D1289" s="128">
        <v>2062</v>
      </c>
      <c r="F1289" t="s">
        <v>3447</v>
      </c>
      <c r="J1289" s="3">
        <f>IFERROR(VLOOKUP(D1289,'2023-24 School Level AAFTE'!$C:$J,8,FALSE),"new school")</f>
        <v>109.4</v>
      </c>
    </row>
    <row r="1290" spans="1:10" x14ac:dyDescent="0.25">
      <c r="A1290" t="s">
        <v>3087</v>
      </c>
      <c r="B1290" t="s">
        <v>1342</v>
      </c>
      <c r="C1290" t="s">
        <v>1344</v>
      </c>
      <c r="D1290" s="128">
        <v>2958</v>
      </c>
      <c r="F1290" t="s">
        <v>3447</v>
      </c>
      <c r="J1290" s="3">
        <f>IFERROR(VLOOKUP(D1290,'2023-24 School Level AAFTE'!$C:$J,8,FALSE),"new school")</f>
        <v>49.05</v>
      </c>
    </row>
    <row r="1291" spans="1:10" x14ac:dyDescent="0.25">
      <c r="A1291" t="s">
        <v>3087</v>
      </c>
      <c r="B1291" t="s">
        <v>1342</v>
      </c>
      <c r="C1291" t="s">
        <v>1345</v>
      </c>
      <c r="D1291" s="128">
        <v>5252</v>
      </c>
      <c r="J1291" s="3">
        <f>IFERROR(VLOOKUP(D1291,'2023-24 School Level AAFTE'!$C:$J,8,FALSE),"new school")</f>
        <v>105.04</v>
      </c>
    </row>
    <row r="1292" spans="1:10" x14ac:dyDescent="0.25">
      <c r="A1292" t="s">
        <v>3088</v>
      </c>
      <c r="B1292" t="s">
        <v>1347</v>
      </c>
      <c r="C1292" t="s">
        <v>1352</v>
      </c>
      <c r="D1292" s="128">
        <v>3107</v>
      </c>
      <c r="J1292" s="3">
        <f>IFERROR(VLOOKUP(D1292,'2023-24 School Level AAFTE'!$C:$J,8,FALSE),"new school")</f>
        <v>282.33999999999997</v>
      </c>
    </row>
    <row r="1293" spans="1:10" x14ac:dyDescent="0.25">
      <c r="A1293" t="s">
        <v>3088</v>
      </c>
      <c r="B1293" t="s">
        <v>1347</v>
      </c>
      <c r="C1293" t="s">
        <v>1351</v>
      </c>
      <c r="D1293" s="128">
        <v>3106</v>
      </c>
      <c r="J1293" s="3">
        <f>IFERROR(VLOOKUP(D1293,'2023-24 School Level AAFTE'!$C:$J,8,FALSE),"new school")</f>
        <v>1675.99</v>
      </c>
    </row>
    <row r="1294" spans="1:10" x14ac:dyDescent="0.25">
      <c r="A1294" t="s">
        <v>3088</v>
      </c>
      <c r="B1294" t="s">
        <v>1347</v>
      </c>
      <c r="C1294" t="s">
        <v>1365</v>
      </c>
      <c r="D1294" s="128">
        <v>4017</v>
      </c>
      <c r="J1294" s="3">
        <f>IFERROR(VLOOKUP(D1294,'2023-24 School Level AAFTE'!$C:$J,8,FALSE),"new school")</f>
        <v>927.23</v>
      </c>
    </row>
    <row r="1295" spans="1:10" x14ac:dyDescent="0.25">
      <c r="A1295" t="s">
        <v>3088</v>
      </c>
      <c r="B1295" t="s">
        <v>1347</v>
      </c>
      <c r="C1295" t="s">
        <v>1360</v>
      </c>
      <c r="D1295" s="128">
        <v>3493</v>
      </c>
      <c r="J1295" s="3">
        <f>IFERROR(VLOOKUP(D1295,'2023-24 School Level AAFTE'!$C:$J,8,FALSE),"new school")</f>
        <v>895.9</v>
      </c>
    </row>
    <row r="1296" spans="1:10" x14ac:dyDescent="0.25">
      <c r="A1296" t="s">
        <v>3088</v>
      </c>
      <c r="B1296" t="s">
        <v>1347</v>
      </c>
      <c r="C1296" t="s">
        <v>1353</v>
      </c>
      <c r="D1296" s="128">
        <v>3234</v>
      </c>
      <c r="J1296" s="3">
        <f>IFERROR(VLOOKUP(D1296,'2023-24 School Level AAFTE'!$C:$J,8,FALSE),"new school")</f>
        <v>265.64999999999998</v>
      </c>
    </row>
    <row r="1297" spans="1:10" x14ac:dyDescent="0.25">
      <c r="A1297" t="s">
        <v>3088</v>
      </c>
      <c r="B1297" t="s">
        <v>1347</v>
      </c>
      <c r="C1297" t="s">
        <v>1350</v>
      </c>
      <c r="D1297" s="128">
        <v>3105</v>
      </c>
      <c r="J1297" s="3">
        <f>IFERROR(VLOOKUP(D1297,'2023-24 School Level AAFTE'!$C:$J,8,FALSE),"new school")</f>
        <v>494.75</v>
      </c>
    </row>
    <row r="1298" spans="1:10" x14ac:dyDescent="0.25">
      <c r="A1298" t="s">
        <v>3088</v>
      </c>
      <c r="B1298" t="s">
        <v>1347</v>
      </c>
      <c r="C1298" t="s">
        <v>1374</v>
      </c>
      <c r="D1298" s="128">
        <v>4379</v>
      </c>
      <c r="J1298" s="3">
        <f>IFERROR(VLOOKUP(D1298,'2023-24 School Level AAFTE'!$C:$J,8,FALSE),"new school")</f>
        <v>397.4</v>
      </c>
    </row>
    <row r="1299" spans="1:10" x14ac:dyDescent="0.25">
      <c r="A1299" t="s">
        <v>3088</v>
      </c>
      <c r="B1299" t="s">
        <v>1347</v>
      </c>
      <c r="C1299" t="s">
        <v>1370</v>
      </c>
      <c r="D1299" s="128">
        <v>4306</v>
      </c>
      <c r="J1299" s="3">
        <f>IFERROR(VLOOKUP(D1299,'2023-24 School Level AAFTE'!$C:$J,8,FALSE),"new school")</f>
        <v>738.9</v>
      </c>
    </row>
    <row r="1300" spans="1:10" x14ac:dyDescent="0.25">
      <c r="A1300" t="s">
        <v>3088</v>
      </c>
      <c r="B1300" t="s">
        <v>1347</v>
      </c>
      <c r="C1300" t="s">
        <v>1371</v>
      </c>
      <c r="D1300" s="128">
        <v>4355</v>
      </c>
      <c r="J1300" s="3">
        <f>IFERROR(VLOOKUP(D1300,'2023-24 School Level AAFTE'!$C:$J,8,FALSE),"new school")</f>
        <v>510.48</v>
      </c>
    </row>
    <row r="1301" spans="1:10" x14ac:dyDescent="0.25">
      <c r="A1301" t="s">
        <v>3088</v>
      </c>
      <c r="B1301" t="s">
        <v>1347</v>
      </c>
      <c r="C1301" t="s">
        <v>1368</v>
      </c>
      <c r="D1301" s="128">
        <v>4124</v>
      </c>
      <c r="J1301" s="3">
        <f>IFERROR(VLOOKUP(D1301,'2023-24 School Level AAFTE'!$C:$J,8,FALSE),"new school")</f>
        <v>340.38</v>
      </c>
    </row>
    <row r="1302" spans="1:10" x14ac:dyDescent="0.25">
      <c r="A1302" t="s">
        <v>3088</v>
      </c>
      <c r="B1302" t="s">
        <v>1347</v>
      </c>
      <c r="C1302" t="s">
        <v>1359</v>
      </c>
      <c r="D1302" s="128">
        <v>3492</v>
      </c>
      <c r="J1302" s="3">
        <f>IFERROR(VLOOKUP(D1302,'2023-24 School Level AAFTE'!$C:$J,8,FALSE),"new school")</f>
        <v>1442.02</v>
      </c>
    </row>
    <row r="1303" spans="1:10" x14ac:dyDescent="0.25">
      <c r="A1303" t="s">
        <v>3088</v>
      </c>
      <c r="B1303" t="s">
        <v>1347</v>
      </c>
      <c r="C1303" t="s">
        <v>2819</v>
      </c>
      <c r="D1303" s="128">
        <v>5606</v>
      </c>
      <c r="J1303" s="3">
        <f>IFERROR(VLOOKUP(D1303,'2023-24 School Level AAFTE'!$C:$J,8,FALSE),"new school")</f>
        <v>244.94</v>
      </c>
    </row>
    <row r="1304" spans="1:10" x14ac:dyDescent="0.25">
      <c r="A1304" t="s">
        <v>3088</v>
      </c>
      <c r="B1304" t="s">
        <v>1347</v>
      </c>
      <c r="C1304" t="s">
        <v>1349</v>
      </c>
      <c r="D1304" s="128">
        <v>2993</v>
      </c>
      <c r="J1304" s="3">
        <f>IFERROR(VLOOKUP(D1304,'2023-24 School Level AAFTE'!$C:$J,8,FALSE),"new school")</f>
        <v>386.1</v>
      </c>
    </row>
    <row r="1305" spans="1:10" x14ac:dyDescent="0.25">
      <c r="A1305" t="s">
        <v>3088</v>
      </c>
      <c r="B1305" t="s">
        <v>1347</v>
      </c>
      <c r="C1305" t="s">
        <v>1356</v>
      </c>
      <c r="D1305" s="128">
        <v>3345</v>
      </c>
      <c r="J1305" s="3">
        <f>IFERROR(VLOOKUP(D1305,'2023-24 School Level AAFTE'!$C:$J,8,FALSE),"new school")</f>
        <v>740.65</v>
      </c>
    </row>
    <row r="1306" spans="1:10" x14ac:dyDescent="0.25">
      <c r="A1306" t="s">
        <v>3088</v>
      </c>
      <c r="B1306" t="s">
        <v>1347</v>
      </c>
      <c r="C1306" t="s">
        <v>1375</v>
      </c>
      <c r="D1306" s="128">
        <v>4455</v>
      </c>
      <c r="J1306" s="3">
        <f>IFERROR(VLOOKUP(D1306,'2023-24 School Level AAFTE'!$C:$J,8,FALSE),"new school")</f>
        <v>659.87</v>
      </c>
    </row>
    <row r="1307" spans="1:10" x14ac:dyDescent="0.25">
      <c r="A1307" t="s">
        <v>3088</v>
      </c>
      <c r="B1307" t="s">
        <v>1347</v>
      </c>
      <c r="C1307" t="s">
        <v>1363</v>
      </c>
      <c r="D1307" s="128">
        <v>3790</v>
      </c>
      <c r="J1307" s="3">
        <f>IFERROR(VLOOKUP(D1307,'2023-24 School Level AAFTE'!$C:$J,8,FALSE),"new school")</f>
        <v>829.78</v>
      </c>
    </row>
    <row r="1308" spans="1:10" x14ac:dyDescent="0.25">
      <c r="A1308" t="s">
        <v>3088</v>
      </c>
      <c r="B1308" t="s">
        <v>1347</v>
      </c>
      <c r="C1308" t="s">
        <v>1357</v>
      </c>
      <c r="D1308" s="128">
        <v>3390</v>
      </c>
      <c r="J1308" s="3">
        <f>IFERROR(VLOOKUP(D1308,'2023-24 School Level AAFTE'!$C:$J,8,FALSE),"new school")</f>
        <v>571.39</v>
      </c>
    </row>
    <row r="1309" spans="1:10" x14ac:dyDescent="0.25">
      <c r="A1309" t="s">
        <v>3088</v>
      </c>
      <c r="B1309" t="s">
        <v>1347</v>
      </c>
      <c r="C1309" t="s">
        <v>1355</v>
      </c>
      <c r="D1309" s="128">
        <v>3344</v>
      </c>
      <c r="J1309" s="3">
        <f>IFERROR(VLOOKUP(D1309,'2023-24 School Level AAFTE'!$C:$J,8,FALSE),"new school")</f>
        <v>504.97</v>
      </c>
    </row>
    <row r="1310" spans="1:10" x14ac:dyDescent="0.25">
      <c r="A1310" t="s">
        <v>3088</v>
      </c>
      <c r="B1310" t="s">
        <v>1347</v>
      </c>
      <c r="C1310" t="s">
        <v>1358</v>
      </c>
      <c r="D1310" s="128">
        <v>3442</v>
      </c>
      <c r="J1310" s="3">
        <f>IFERROR(VLOOKUP(D1310,'2023-24 School Level AAFTE'!$C:$J,8,FALSE),"new school")</f>
        <v>606.66</v>
      </c>
    </row>
    <row r="1311" spans="1:10" x14ac:dyDescent="0.25">
      <c r="A1311" t="s">
        <v>3088</v>
      </c>
      <c r="B1311" t="s">
        <v>1347</v>
      </c>
      <c r="C1311" t="s">
        <v>1378</v>
      </c>
      <c r="D1311" s="128">
        <v>5481</v>
      </c>
      <c r="J1311" s="3">
        <f>IFERROR(VLOOKUP(D1311,'2023-24 School Level AAFTE'!$C:$J,8,FALSE),"new school")</f>
        <v>1887.12</v>
      </c>
    </row>
    <row r="1312" spans="1:10" x14ac:dyDescent="0.25">
      <c r="A1312" t="s">
        <v>3088</v>
      </c>
      <c r="B1312" t="s">
        <v>1347</v>
      </c>
      <c r="C1312" t="s">
        <v>3337</v>
      </c>
      <c r="D1312" s="128">
        <v>5753</v>
      </c>
      <c r="J1312" s="3">
        <f>IFERROR(VLOOKUP(D1312,'2023-24 School Level AAFTE'!$C:$J,8,FALSE),"new school")</f>
        <v>441.45</v>
      </c>
    </row>
    <row r="1313" spans="1:10" x14ac:dyDescent="0.25">
      <c r="A1313" t="s">
        <v>3088</v>
      </c>
      <c r="B1313" t="s">
        <v>1347</v>
      </c>
      <c r="C1313" t="s">
        <v>1366</v>
      </c>
      <c r="D1313" s="128">
        <v>4021</v>
      </c>
      <c r="J1313" s="3">
        <f>IFERROR(VLOOKUP(D1313,'2023-24 School Level AAFTE'!$C:$J,8,FALSE),"new school")</f>
        <v>840.33</v>
      </c>
    </row>
    <row r="1314" spans="1:10" x14ac:dyDescent="0.25">
      <c r="A1314" t="s">
        <v>3088</v>
      </c>
      <c r="B1314" t="s">
        <v>1347</v>
      </c>
      <c r="C1314" t="s">
        <v>1377</v>
      </c>
      <c r="D1314" s="128">
        <v>5331</v>
      </c>
      <c r="J1314" s="3">
        <f>IFERROR(VLOOKUP(D1314,'2023-24 School Level AAFTE'!$C:$J,8,FALSE),"new school")</f>
        <v>14.4</v>
      </c>
    </row>
    <row r="1315" spans="1:10" x14ac:dyDescent="0.25">
      <c r="A1315" t="s">
        <v>3088</v>
      </c>
      <c r="B1315" t="s">
        <v>1347</v>
      </c>
      <c r="C1315" t="s">
        <v>1348</v>
      </c>
      <c r="D1315" s="128">
        <v>1815</v>
      </c>
      <c r="J1315" s="3">
        <f>IFERROR(VLOOKUP(D1315,'2023-24 School Level AAFTE'!$C:$J,8,FALSE),"new school")</f>
        <v>23.14</v>
      </c>
    </row>
    <row r="1316" spans="1:10" x14ac:dyDescent="0.25">
      <c r="A1316" t="s">
        <v>3088</v>
      </c>
      <c r="B1316" t="s">
        <v>1347</v>
      </c>
      <c r="C1316" t="s">
        <v>2818</v>
      </c>
      <c r="D1316" s="128">
        <v>5605</v>
      </c>
      <c r="J1316" s="3">
        <f>IFERROR(VLOOKUP(D1316,'2023-24 School Level AAFTE'!$C:$J,8,FALSE),"new school")</f>
        <v>480.86</v>
      </c>
    </row>
    <row r="1317" spans="1:10" x14ac:dyDescent="0.25">
      <c r="A1317" t="s">
        <v>3088</v>
      </c>
      <c r="B1317" t="s">
        <v>1347</v>
      </c>
      <c r="C1317" t="s">
        <v>1364</v>
      </c>
      <c r="D1317" s="128">
        <v>3811</v>
      </c>
      <c r="J1317" s="3">
        <f>IFERROR(VLOOKUP(D1317,'2023-24 School Level AAFTE'!$C:$J,8,FALSE),"new school")</f>
        <v>101.36</v>
      </c>
    </row>
    <row r="1318" spans="1:10" x14ac:dyDescent="0.25">
      <c r="A1318" t="s">
        <v>3088</v>
      </c>
      <c r="B1318" t="s">
        <v>1347</v>
      </c>
      <c r="C1318" t="s">
        <v>1361</v>
      </c>
      <c r="D1318" s="128">
        <v>3679</v>
      </c>
      <c r="J1318" s="3">
        <f>IFERROR(VLOOKUP(D1318,'2023-24 School Level AAFTE'!$C:$J,8,FALSE),"new school")</f>
        <v>510.7</v>
      </c>
    </row>
    <row r="1319" spans="1:10" x14ac:dyDescent="0.25">
      <c r="A1319" t="s">
        <v>3088</v>
      </c>
      <c r="B1319" t="s">
        <v>1347</v>
      </c>
      <c r="C1319" t="s">
        <v>1372</v>
      </c>
      <c r="D1319" s="128">
        <v>4371</v>
      </c>
      <c r="J1319" s="3">
        <f>IFERROR(VLOOKUP(D1319,'2023-24 School Level AAFTE'!$C:$J,8,FALSE),"new school")</f>
        <v>1153.82</v>
      </c>
    </row>
    <row r="1320" spans="1:10" x14ac:dyDescent="0.25">
      <c r="A1320" t="s">
        <v>3088</v>
      </c>
      <c r="B1320" t="s">
        <v>1347</v>
      </c>
      <c r="C1320" t="s">
        <v>302</v>
      </c>
      <c r="D1320" s="128">
        <v>4187</v>
      </c>
      <c r="J1320" s="3">
        <f>IFERROR(VLOOKUP(D1320,'2023-24 School Level AAFTE'!$C:$J,8,FALSE),"new school")</f>
        <v>372.08</v>
      </c>
    </row>
    <row r="1321" spans="1:10" x14ac:dyDescent="0.25">
      <c r="A1321" t="s">
        <v>3088</v>
      </c>
      <c r="B1321" t="s">
        <v>1347</v>
      </c>
      <c r="C1321" t="s">
        <v>1376</v>
      </c>
      <c r="D1321" s="128">
        <v>4516</v>
      </c>
      <c r="J1321" s="3">
        <f>IFERROR(VLOOKUP(D1321,'2023-24 School Level AAFTE'!$C:$J,8,FALSE),"new school")</f>
        <v>681.61</v>
      </c>
    </row>
    <row r="1322" spans="1:10" x14ac:dyDescent="0.25">
      <c r="A1322" t="s">
        <v>3088</v>
      </c>
      <c r="B1322" t="s">
        <v>1347</v>
      </c>
      <c r="C1322" t="s">
        <v>1367</v>
      </c>
      <c r="D1322" s="128">
        <v>4069</v>
      </c>
      <c r="J1322" s="3">
        <f>IFERROR(VLOOKUP(D1322,'2023-24 School Level AAFTE'!$C:$J,8,FALSE),"new school")</f>
        <v>400.08</v>
      </c>
    </row>
    <row r="1323" spans="1:10" x14ac:dyDescent="0.25">
      <c r="A1323" t="s">
        <v>3088</v>
      </c>
      <c r="B1323" t="s">
        <v>1347</v>
      </c>
      <c r="C1323" t="s">
        <v>1354</v>
      </c>
      <c r="D1323" s="128">
        <v>3287</v>
      </c>
      <c r="J1323" s="3">
        <f>IFERROR(VLOOKUP(D1323,'2023-24 School Level AAFTE'!$C:$J,8,FALSE),"new school")</f>
        <v>407.89</v>
      </c>
    </row>
    <row r="1324" spans="1:10" x14ac:dyDescent="0.25">
      <c r="A1324" t="s">
        <v>3088</v>
      </c>
      <c r="B1324" t="s">
        <v>1347</v>
      </c>
      <c r="C1324" t="s">
        <v>1362</v>
      </c>
      <c r="D1324" s="128">
        <v>3749</v>
      </c>
      <c r="J1324" s="3">
        <f>IFERROR(VLOOKUP(D1324,'2023-24 School Level AAFTE'!$C:$J,8,FALSE),"new school")</f>
        <v>479.58</v>
      </c>
    </row>
    <row r="1325" spans="1:10" x14ac:dyDescent="0.25">
      <c r="A1325" t="s">
        <v>3088</v>
      </c>
      <c r="B1325" t="s">
        <v>1347</v>
      </c>
      <c r="C1325" t="s">
        <v>1369</v>
      </c>
      <c r="D1325" s="128">
        <v>4208</v>
      </c>
      <c r="J1325" s="3">
        <f>IFERROR(VLOOKUP(D1325,'2023-24 School Level AAFTE'!$C:$J,8,FALSE),"new school")</f>
        <v>1608.1599999999999</v>
      </c>
    </row>
    <row r="1326" spans="1:10" x14ac:dyDescent="0.25">
      <c r="A1326" t="s">
        <v>3088</v>
      </c>
      <c r="B1326" t="s">
        <v>1347</v>
      </c>
      <c r="C1326" t="s">
        <v>1373</v>
      </c>
      <c r="D1326" s="128">
        <v>4377</v>
      </c>
      <c r="J1326" s="3">
        <f>IFERROR(VLOOKUP(D1326,'2023-24 School Level AAFTE'!$C:$J,8,FALSE),"new school")</f>
        <v>495.1</v>
      </c>
    </row>
    <row r="1327" spans="1:10" x14ac:dyDescent="0.25">
      <c r="A1327" t="s">
        <v>3089</v>
      </c>
      <c r="B1327" t="s">
        <v>1380</v>
      </c>
      <c r="C1327" t="s">
        <v>1386</v>
      </c>
      <c r="D1327" s="128">
        <v>3477</v>
      </c>
      <c r="J1327" s="3">
        <f>IFERROR(VLOOKUP(D1327,'2023-24 School Level AAFTE'!$C:$J,8,FALSE),"new school")</f>
        <v>372.87</v>
      </c>
    </row>
    <row r="1328" spans="1:10" x14ac:dyDescent="0.25">
      <c r="A1328" t="s">
        <v>3089</v>
      </c>
      <c r="B1328" t="s">
        <v>1380</v>
      </c>
      <c r="C1328" t="s">
        <v>1385</v>
      </c>
      <c r="D1328" s="128">
        <v>3377</v>
      </c>
      <c r="F1328" t="s">
        <v>3447</v>
      </c>
      <c r="J1328" s="3">
        <f>IFERROR(VLOOKUP(D1328,'2023-24 School Level AAFTE'!$C:$J,8,FALSE),"new school")</f>
        <v>452.94</v>
      </c>
    </row>
    <row r="1329" spans="1:10" x14ac:dyDescent="0.25">
      <c r="A1329" t="s">
        <v>3089</v>
      </c>
      <c r="B1329" t="s">
        <v>1380</v>
      </c>
      <c r="C1329" t="s">
        <v>1389</v>
      </c>
      <c r="D1329" s="128">
        <v>4328</v>
      </c>
      <c r="J1329" s="3">
        <f>IFERROR(VLOOKUP(D1329,'2023-24 School Level AAFTE'!$C:$J,8,FALSE),"new school")</f>
        <v>512.04</v>
      </c>
    </row>
    <row r="1330" spans="1:10" x14ac:dyDescent="0.25">
      <c r="A1330" t="s">
        <v>3089</v>
      </c>
      <c r="B1330" t="s">
        <v>1380</v>
      </c>
      <c r="C1330" t="s">
        <v>1381</v>
      </c>
      <c r="D1330" s="128">
        <v>1758</v>
      </c>
      <c r="J1330" s="3">
        <f>IFERROR(VLOOKUP(D1330,'2023-24 School Level AAFTE'!$C:$J,8,FALSE),"new school")</f>
        <v>222.53</v>
      </c>
    </row>
    <row r="1331" spans="1:10" x14ac:dyDescent="0.25">
      <c r="A1331" t="s">
        <v>3089</v>
      </c>
      <c r="B1331" t="s">
        <v>1380</v>
      </c>
      <c r="C1331" t="s">
        <v>1390</v>
      </c>
      <c r="D1331" s="128">
        <v>5343</v>
      </c>
      <c r="J1331" s="3">
        <f>IFERROR(VLOOKUP(D1331,'2023-24 School Level AAFTE'!$C:$J,8,FALSE),"new school")</f>
        <v>18.5</v>
      </c>
    </row>
    <row r="1332" spans="1:10" x14ac:dyDescent="0.25">
      <c r="A1332" t="s">
        <v>3089</v>
      </c>
      <c r="B1332" t="s">
        <v>1380</v>
      </c>
      <c r="C1332" t="s">
        <v>1388</v>
      </c>
      <c r="D1332" s="128">
        <v>3939</v>
      </c>
      <c r="J1332" s="3">
        <f>IFERROR(VLOOKUP(D1332,'2023-24 School Level AAFTE'!$C:$J,8,FALSE),"new school")</f>
        <v>729.15</v>
      </c>
    </row>
    <row r="1333" spans="1:10" x14ac:dyDescent="0.25">
      <c r="A1333" t="s">
        <v>3089</v>
      </c>
      <c r="B1333" t="s">
        <v>1380</v>
      </c>
      <c r="C1333" t="s">
        <v>1382</v>
      </c>
      <c r="D1333" s="128">
        <v>2696</v>
      </c>
      <c r="J1333" s="3">
        <f>IFERROR(VLOOKUP(D1333,'2023-24 School Level AAFTE'!$C:$J,8,FALSE),"new school")</f>
        <v>404.02</v>
      </c>
    </row>
    <row r="1334" spans="1:10" x14ac:dyDescent="0.25">
      <c r="A1334" t="s">
        <v>3089</v>
      </c>
      <c r="B1334" t="s">
        <v>1380</v>
      </c>
      <c r="C1334" t="s">
        <v>1383</v>
      </c>
      <c r="D1334" s="128">
        <v>2974</v>
      </c>
      <c r="J1334" s="3">
        <f>IFERROR(VLOOKUP(D1334,'2023-24 School Level AAFTE'!$C:$J,8,FALSE),"new school")</f>
        <v>1606.52</v>
      </c>
    </row>
    <row r="1335" spans="1:10" x14ac:dyDescent="0.25">
      <c r="A1335" t="s">
        <v>3089</v>
      </c>
      <c r="B1335" t="s">
        <v>1380</v>
      </c>
      <c r="C1335" t="s">
        <v>1384</v>
      </c>
      <c r="D1335" s="128">
        <v>3274</v>
      </c>
      <c r="J1335" s="3">
        <f>IFERROR(VLOOKUP(D1335,'2023-24 School Level AAFTE'!$C:$J,8,FALSE),"new school")</f>
        <v>755.95</v>
      </c>
    </row>
    <row r="1336" spans="1:10" x14ac:dyDescent="0.25">
      <c r="A1336" t="s">
        <v>3089</v>
      </c>
      <c r="B1336" t="s">
        <v>1380</v>
      </c>
      <c r="C1336" t="s">
        <v>2820</v>
      </c>
      <c r="D1336" s="128">
        <v>5626</v>
      </c>
      <c r="J1336" s="3">
        <f>IFERROR(VLOOKUP(D1336,'2023-24 School Level AAFTE'!$C:$J,8,FALSE),"new school")</f>
        <v>104.35</v>
      </c>
    </row>
    <row r="1337" spans="1:10" x14ac:dyDescent="0.25">
      <c r="A1337" t="s">
        <v>3089</v>
      </c>
      <c r="B1337" t="s">
        <v>1380</v>
      </c>
      <c r="C1337" t="s">
        <v>1387</v>
      </c>
      <c r="D1337" s="128">
        <v>3566</v>
      </c>
      <c r="F1337" t="s">
        <v>3447</v>
      </c>
      <c r="J1337" s="3">
        <f>IFERROR(VLOOKUP(D1337,'2023-24 School Level AAFTE'!$C:$J,8,FALSE),"new school")</f>
        <v>423.21</v>
      </c>
    </row>
    <row r="1338" spans="1:10" x14ac:dyDescent="0.25">
      <c r="A1338" t="s">
        <v>3090</v>
      </c>
      <c r="B1338" t="s">
        <v>1392</v>
      </c>
      <c r="C1338" t="s">
        <v>1394</v>
      </c>
      <c r="D1338" s="128">
        <v>3205</v>
      </c>
      <c r="J1338" s="3">
        <f>IFERROR(VLOOKUP(D1338,'2023-24 School Level AAFTE'!$C:$J,8,FALSE),"new school")</f>
        <v>68.819999999999993</v>
      </c>
    </row>
    <row r="1339" spans="1:10" x14ac:dyDescent="0.25">
      <c r="A1339" t="s">
        <v>3090</v>
      </c>
      <c r="B1339" t="s">
        <v>1392</v>
      </c>
      <c r="C1339" t="s">
        <v>1393</v>
      </c>
      <c r="D1339" s="128">
        <v>2432</v>
      </c>
      <c r="J1339" s="3">
        <f>IFERROR(VLOOKUP(D1339,'2023-24 School Level AAFTE'!$C:$J,8,FALSE),"new school")</f>
        <v>83.53</v>
      </c>
    </row>
    <row r="1340" spans="1:10" x14ac:dyDescent="0.25">
      <c r="A1340" t="s">
        <v>3091</v>
      </c>
      <c r="B1340" t="s">
        <v>1396</v>
      </c>
      <c r="C1340" t="s">
        <v>1398</v>
      </c>
      <c r="D1340" s="128">
        <v>2922</v>
      </c>
      <c r="F1340" t="s">
        <v>3447</v>
      </c>
      <c r="J1340" s="3">
        <f>IFERROR(VLOOKUP(D1340,'2023-24 School Level AAFTE'!$C:$J,8,FALSE),"new school")</f>
        <v>154.20000000000002</v>
      </c>
    </row>
    <row r="1341" spans="1:10" x14ac:dyDescent="0.25">
      <c r="A1341" t="s">
        <v>3091</v>
      </c>
      <c r="B1341" t="s">
        <v>1396</v>
      </c>
      <c r="C1341" t="s">
        <v>1397</v>
      </c>
      <c r="D1341" s="128">
        <v>2283</v>
      </c>
      <c r="F1341" t="s">
        <v>3447</v>
      </c>
      <c r="J1341" s="3">
        <f>IFERROR(VLOOKUP(D1341,'2023-24 School Level AAFTE'!$C:$J,8,FALSE),"new school")</f>
        <v>145.79</v>
      </c>
    </row>
    <row r="1342" spans="1:10" x14ac:dyDescent="0.25">
      <c r="A1342" t="s">
        <v>3091</v>
      </c>
      <c r="B1342" t="s">
        <v>1396</v>
      </c>
      <c r="C1342" t="s">
        <v>2769</v>
      </c>
      <c r="D1342" s="128">
        <v>5584</v>
      </c>
      <c r="J1342" s="3">
        <f>IFERROR(VLOOKUP(D1342,'2023-24 School Level AAFTE'!$C:$J,8,FALSE),"new school")</f>
        <v>20.59</v>
      </c>
    </row>
    <row r="1343" spans="1:10" x14ac:dyDescent="0.25">
      <c r="A1343" t="s">
        <v>3092</v>
      </c>
      <c r="B1343" t="s">
        <v>1400</v>
      </c>
      <c r="C1343" t="s">
        <v>1401</v>
      </c>
      <c r="D1343" s="128">
        <v>2517</v>
      </c>
      <c r="F1343" t="s">
        <v>3447</v>
      </c>
      <c r="J1343" s="3">
        <f>IFERROR(VLOOKUP(D1343,'2023-24 School Level AAFTE'!$C:$J,8,FALSE),"new school")</f>
        <v>216.04</v>
      </c>
    </row>
    <row r="1344" spans="1:10" x14ac:dyDescent="0.25">
      <c r="A1344" t="s">
        <v>3092</v>
      </c>
      <c r="B1344" t="s">
        <v>1400</v>
      </c>
      <c r="C1344" t="s">
        <v>1404</v>
      </c>
      <c r="D1344" s="128">
        <v>4220</v>
      </c>
      <c r="F1344" t="s">
        <v>3447</v>
      </c>
      <c r="J1344" s="3">
        <f>IFERROR(VLOOKUP(D1344,'2023-24 School Level AAFTE'!$C:$J,8,FALSE),"new school")</f>
        <v>301.10999999999996</v>
      </c>
    </row>
    <row r="1345" spans="1:10" x14ac:dyDescent="0.25">
      <c r="A1345" t="s">
        <v>3092</v>
      </c>
      <c r="B1345" t="s">
        <v>1400</v>
      </c>
      <c r="C1345" t="s">
        <v>1402</v>
      </c>
      <c r="D1345" s="128">
        <v>3531</v>
      </c>
      <c r="F1345" t="s">
        <v>3447</v>
      </c>
      <c r="J1345" s="3">
        <f>IFERROR(VLOOKUP(D1345,'2023-24 School Level AAFTE'!$C:$J,8,FALSE),"new school")</f>
        <v>199.26000000000002</v>
      </c>
    </row>
    <row r="1346" spans="1:10" x14ac:dyDescent="0.25">
      <c r="A1346" t="s">
        <v>3092</v>
      </c>
      <c r="B1346" t="s">
        <v>1400</v>
      </c>
      <c r="C1346" t="s">
        <v>1405</v>
      </c>
      <c r="D1346" s="128">
        <v>5647</v>
      </c>
      <c r="F1346" t="s">
        <v>3447</v>
      </c>
      <c r="J1346" s="3">
        <f>IFERROR(VLOOKUP(D1346,'2023-24 School Level AAFTE'!$C:$J,8,FALSE),"new school")</f>
        <v>65.850000000000009</v>
      </c>
    </row>
    <row r="1347" spans="1:10" x14ac:dyDescent="0.25">
      <c r="A1347" t="s">
        <v>3092</v>
      </c>
      <c r="B1347" t="s">
        <v>1400</v>
      </c>
      <c r="C1347" t="s">
        <v>1403</v>
      </c>
      <c r="D1347" s="128">
        <v>4039</v>
      </c>
      <c r="F1347" t="s">
        <v>3447</v>
      </c>
      <c r="J1347" s="3">
        <f>IFERROR(VLOOKUP(D1347,'2023-24 School Level AAFTE'!$C:$J,8,FALSE),"new school")</f>
        <v>210.12</v>
      </c>
    </row>
    <row r="1348" spans="1:10" x14ac:dyDescent="0.25">
      <c r="A1348" t="s">
        <v>3093</v>
      </c>
      <c r="B1348" t="s">
        <v>1407</v>
      </c>
      <c r="C1348" t="s">
        <v>2898</v>
      </c>
      <c r="D1348" s="128">
        <v>5708</v>
      </c>
      <c r="F1348" t="s">
        <v>3447</v>
      </c>
      <c r="J1348" s="3">
        <f>IFERROR(VLOOKUP(D1348,'2023-24 School Level AAFTE'!$C:$J,8,FALSE),"new school")</f>
        <v>10.73</v>
      </c>
    </row>
    <row r="1349" spans="1:10" x14ac:dyDescent="0.25">
      <c r="A1349" t="s">
        <v>3093</v>
      </c>
      <c r="B1349" t="s">
        <v>1407</v>
      </c>
      <c r="C1349" t="s">
        <v>1409</v>
      </c>
      <c r="D1349" s="128">
        <v>3025</v>
      </c>
      <c r="F1349" t="s">
        <v>3447</v>
      </c>
      <c r="J1349" s="3">
        <f>IFERROR(VLOOKUP(D1349,'2023-24 School Level AAFTE'!$C:$J,8,FALSE),"new school")</f>
        <v>312.83999999999997</v>
      </c>
    </row>
    <row r="1350" spans="1:10" x14ac:dyDescent="0.25">
      <c r="A1350" t="s">
        <v>3093</v>
      </c>
      <c r="B1350" t="s">
        <v>1407</v>
      </c>
      <c r="C1350" t="s">
        <v>1408</v>
      </c>
      <c r="D1350" s="128">
        <v>3024</v>
      </c>
      <c r="F1350" t="s">
        <v>3447</v>
      </c>
      <c r="J1350" s="3">
        <f>IFERROR(VLOOKUP(D1350,'2023-24 School Level AAFTE'!$C:$J,8,FALSE),"new school")</f>
        <v>260.58000000000004</v>
      </c>
    </row>
    <row r="1351" spans="1:10" x14ac:dyDescent="0.25">
      <c r="A1351" t="s">
        <v>3094</v>
      </c>
      <c r="B1351" t="s">
        <v>1411</v>
      </c>
      <c r="C1351" t="s">
        <v>1412</v>
      </c>
      <c r="D1351" s="128">
        <v>2443</v>
      </c>
      <c r="F1351" t="s">
        <v>3447</v>
      </c>
      <c r="J1351" s="3">
        <f>IFERROR(VLOOKUP(D1351,'2023-24 School Level AAFTE'!$C:$J,8,FALSE),"new school")</f>
        <v>101.51</v>
      </c>
    </row>
    <row r="1352" spans="1:10" x14ac:dyDescent="0.25">
      <c r="A1352" t="s">
        <v>3094</v>
      </c>
      <c r="B1352" t="s">
        <v>1411</v>
      </c>
      <c r="C1352" t="s">
        <v>1413</v>
      </c>
      <c r="D1352" s="128">
        <v>2769</v>
      </c>
      <c r="F1352" t="s">
        <v>3447</v>
      </c>
      <c r="J1352" s="3">
        <f>IFERROR(VLOOKUP(D1352,'2023-24 School Level AAFTE'!$C:$J,8,FALSE),"new school")</f>
        <v>110.7</v>
      </c>
    </row>
    <row r="1353" spans="1:10" x14ac:dyDescent="0.25">
      <c r="A1353" t="s">
        <v>3095</v>
      </c>
      <c r="B1353" t="s">
        <v>1415</v>
      </c>
      <c r="C1353" t="s">
        <v>1418</v>
      </c>
      <c r="D1353" s="128">
        <v>2539</v>
      </c>
      <c r="F1353" t="s">
        <v>3447</v>
      </c>
      <c r="J1353" s="3">
        <f>IFERROR(VLOOKUP(D1353,'2023-24 School Level AAFTE'!$C:$J,8,FALSE),"new school")</f>
        <v>409.4</v>
      </c>
    </row>
    <row r="1354" spans="1:10" x14ac:dyDescent="0.25">
      <c r="A1354" t="s">
        <v>3095</v>
      </c>
      <c r="B1354" t="s">
        <v>1415</v>
      </c>
      <c r="C1354" t="s">
        <v>1419</v>
      </c>
      <c r="D1354" s="128">
        <v>1980</v>
      </c>
      <c r="F1354" t="s">
        <v>3447</v>
      </c>
      <c r="J1354" s="3">
        <f>IFERROR(VLOOKUP(D1354,'2023-24 School Level AAFTE'!$C:$J,8,FALSE),"new school")</f>
        <v>13.28</v>
      </c>
    </row>
    <row r="1355" spans="1:10" x14ac:dyDescent="0.25">
      <c r="A1355" t="s">
        <v>3095</v>
      </c>
      <c r="B1355" t="s">
        <v>1415</v>
      </c>
      <c r="C1355" t="s">
        <v>1417</v>
      </c>
      <c r="D1355" s="128">
        <v>2246</v>
      </c>
      <c r="F1355" t="s">
        <v>3447</v>
      </c>
      <c r="J1355" s="3">
        <f>IFERROR(VLOOKUP(D1355,'2023-24 School Level AAFTE'!$C:$J,8,FALSE),"new school")</f>
        <v>291.88</v>
      </c>
    </row>
    <row r="1356" spans="1:10" x14ac:dyDescent="0.25">
      <c r="A1356" t="s">
        <v>3095</v>
      </c>
      <c r="B1356" t="s">
        <v>1415</v>
      </c>
      <c r="C1356" t="s">
        <v>1416</v>
      </c>
      <c r="D1356" s="128">
        <v>2245</v>
      </c>
      <c r="F1356" t="s">
        <v>3447</v>
      </c>
      <c r="J1356" s="3">
        <f>IFERROR(VLOOKUP(D1356,'2023-24 School Level AAFTE'!$C:$J,8,FALSE),"new school")</f>
        <v>247.95</v>
      </c>
    </row>
    <row r="1357" spans="1:10" x14ac:dyDescent="0.25">
      <c r="A1357" t="s">
        <v>3095</v>
      </c>
      <c r="B1357" t="s">
        <v>1415</v>
      </c>
      <c r="C1357" t="s">
        <v>1420</v>
      </c>
      <c r="D1357" s="128">
        <v>5151</v>
      </c>
      <c r="F1357" t="s">
        <v>3447</v>
      </c>
      <c r="J1357" s="3">
        <f>IFERROR(VLOOKUP(D1357,'2023-24 School Level AAFTE'!$C:$J,8,FALSE),"new school")</f>
        <v>91.3</v>
      </c>
    </row>
    <row r="1358" spans="1:10" x14ac:dyDescent="0.25">
      <c r="A1358" t="s">
        <v>3096</v>
      </c>
      <c r="B1358" t="s">
        <v>1422</v>
      </c>
      <c r="C1358" t="s">
        <v>1423</v>
      </c>
      <c r="D1358" s="128">
        <v>1768</v>
      </c>
      <c r="J1358" s="3">
        <f>IFERROR(VLOOKUP(D1358,'2023-24 School Level AAFTE'!$C:$J,8,FALSE),"new school")</f>
        <v>248.85</v>
      </c>
    </row>
    <row r="1359" spans="1:10" x14ac:dyDescent="0.25">
      <c r="A1359" t="s">
        <v>3096</v>
      </c>
      <c r="B1359" t="s">
        <v>1422</v>
      </c>
      <c r="C1359" t="s">
        <v>1424</v>
      </c>
      <c r="D1359" s="128">
        <v>2487</v>
      </c>
      <c r="J1359" s="3">
        <f>IFERROR(VLOOKUP(D1359,'2023-24 School Level AAFTE'!$C:$J,8,FALSE),"new school")</f>
        <v>175.42</v>
      </c>
    </row>
    <row r="1360" spans="1:10" x14ac:dyDescent="0.25">
      <c r="A1360" t="s">
        <v>3096</v>
      </c>
      <c r="B1360" t="s">
        <v>1422</v>
      </c>
      <c r="C1360" t="s">
        <v>1432</v>
      </c>
      <c r="D1360" s="128">
        <v>3960</v>
      </c>
      <c r="J1360" s="3">
        <f>IFERROR(VLOOKUP(D1360,'2023-24 School Level AAFTE'!$C:$J,8,FALSE),"new school")</f>
        <v>1308.05</v>
      </c>
    </row>
    <row r="1361" spans="1:10" x14ac:dyDescent="0.25">
      <c r="A1361" t="s">
        <v>3096</v>
      </c>
      <c r="B1361" t="s">
        <v>1422</v>
      </c>
      <c r="C1361" t="s">
        <v>1433</v>
      </c>
      <c r="D1361" s="128">
        <v>4367</v>
      </c>
      <c r="J1361" s="3">
        <f>IFERROR(VLOOKUP(D1361,'2023-24 School Level AAFTE'!$C:$J,8,FALSE),"new school")</f>
        <v>451.6</v>
      </c>
    </row>
    <row r="1362" spans="1:10" x14ac:dyDescent="0.25">
      <c r="A1362" t="s">
        <v>3096</v>
      </c>
      <c r="B1362" t="s">
        <v>1422</v>
      </c>
      <c r="C1362" t="s">
        <v>575</v>
      </c>
      <c r="D1362" s="128">
        <v>2448</v>
      </c>
      <c r="F1362" t="s">
        <v>3447</v>
      </c>
      <c r="J1362" s="3">
        <f>IFERROR(VLOOKUP(D1362,'2023-24 School Level AAFTE'!$C:$J,8,FALSE),"new school")</f>
        <v>299.73</v>
      </c>
    </row>
    <row r="1363" spans="1:10" x14ac:dyDescent="0.25">
      <c r="A1363" t="s">
        <v>3096</v>
      </c>
      <c r="B1363" t="s">
        <v>1422</v>
      </c>
      <c r="C1363" t="s">
        <v>1428</v>
      </c>
      <c r="D1363" s="128">
        <v>3133</v>
      </c>
      <c r="J1363" s="3">
        <f>IFERROR(VLOOKUP(D1363,'2023-24 School Level AAFTE'!$C:$J,8,FALSE),"new school")</f>
        <v>429.61</v>
      </c>
    </row>
    <row r="1364" spans="1:10" x14ac:dyDescent="0.25">
      <c r="A1364" t="s">
        <v>3096</v>
      </c>
      <c r="B1364" t="s">
        <v>1422</v>
      </c>
      <c r="C1364" t="s">
        <v>1435</v>
      </c>
      <c r="D1364" s="128">
        <v>4472</v>
      </c>
      <c r="J1364" s="3">
        <f>IFERROR(VLOOKUP(D1364,'2023-24 School Level AAFTE'!$C:$J,8,FALSE),"new school")</f>
        <v>400.19</v>
      </c>
    </row>
    <row r="1365" spans="1:10" x14ac:dyDescent="0.25">
      <c r="A1365" t="s">
        <v>3096</v>
      </c>
      <c r="B1365" t="s">
        <v>1422</v>
      </c>
      <c r="C1365" t="s">
        <v>1429</v>
      </c>
      <c r="D1365" s="128">
        <v>3540</v>
      </c>
      <c r="F1365" t="s">
        <v>3447</v>
      </c>
      <c r="J1365" s="3">
        <f>IFERROR(VLOOKUP(D1365,'2023-24 School Level AAFTE'!$C:$J,8,FALSE),"new school")</f>
        <v>310.92</v>
      </c>
    </row>
    <row r="1366" spans="1:10" x14ac:dyDescent="0.25">
      <c r="A1366" t="s">
        <v>3096</v>
      </c>
      <c r="B1366" t="s">
        <v>1422</v>
      </c>
      <c r="C1366" t="s">
        <v>897</v>
      </c>
      <c r="D1366" s="128">
        <v>2342</v>
      </c>
      <c r="J1366" s="3">
        <f>IFERROR(VLOOKUP(D1366,'2023-24 School Level AAFTE'!$C:$J,8,FALSE),"new school")</f>
        <v>284.75</v>
      </c>
    </row>
    <row r="1367" spans="1:10" x14ac:dyDescent="0.25">
      <c r="A1367" t="s">
        <v>3096</v>
      </c>
      <c r="B1367" t="s">
        <v>1422</v>
      </c>
      <c r="C1367" t="s">
        <v>1426</v>
      </c>
      <c r="D1367" s="128">
        <v>3066</v>
      </c>
      <c r="J1367" s="3">
        <f>IFERROR(VLOOKUP(D1367,'2023-24 School Level AAFTE'!$C:$J,8,FALSE),"new school")</f>
        <v>204.3</v>
      </c>
    </row>
    <row r="1368" spans="1:10" x14ac:dyDescent="0.25">
      <c r="A1368" t="s">
        <v>3096</v>
      </c>
      <c r="B1368" t="s">
        <v>1422</v>
      </c>
      <c r="C1368" t="s">
        <v>1434</v>
      </c>
      <c r="D1368" s="128">
        <v>4458</v>
      </c>
      <c r="J1368" s="3">
        <f>IFERROR(VLOOKUP(D1368,'2023-24 School Level AAFTE'!$C:$J,8,FALSE),"new school")</f>
        <v>273.7</v>
      </c>
    </row>
    <row r="1369" spans="1:10" x14ac:dyDescent="0.25">
      <c r="A1369" t="s">
        <v>3096</v>
      </c>
      <c r="B1369" t="s">
        <v>1422</v>
      </c>
      <c r="C1369" t="s">
        <v>1425</v>
      </c>
      <c r="D1369" s="128">
        <v>2621</v>
      </c>
      <c r="J1369" s="3">
        <f>IFERROR(VLOOKUP(D1369,'2023-24 School Level AAFTE'!$C:$J,8,FALSE),"new school")</f>
        <v>391.05</v>
      </c>
    </row>
    <row r="1370" spans="1:10" x14ac:dyDescent="0.25">
      <c r="A1370" t="s">
        <v>3096</v>
      </c>
      <c r="B1370" t="s">
        <v>1422</v>
      </c>
      <c r="C1370" t="s">
        <v>1427</v>
      </c>
      <c r="D1370" s="128">
        <v>3132</v>
      </c>
      <c r="J1370" s="3">
        <f>IFERROR(VLOOKUP(D1370,'2023-24 School Level AAFTE'!$C:$J,8,FALSE),"new school")</f>
        <v>1825.9299999999998</v>
      </c>
    </row>
    <row r="1371" spans="1:10" x14ac:dyDescent="0.25">
      <c r="A1371" t="s">
        <v>3096</v>
      </c>
      <c r="B1371" t="s">
        <v>1422</v>
      </c>
      <c r="C1371" t="s">
        <v>1437</v>
      </c>
      <c r="D1371" s="128">
        <v>5078</v>
      </c>
      <c r="J1371" s="3">
        <f>IFERROR(VLOOKUP(D1371,'2023-24 School Level AAFTE'!$C:$J,8,FALSE),"new school")</f>
        <v>505.23</v>
      </c>
    </row>
    <row r="1372" spans="1:10" x14ac:dyDescent="0.25">
      <c r="A1372" t="s">
        <v>3096</v>
      </c>
      <c r="B1372" t="s">
        <v>1422</v>
      </c>
      <c r="C1372" t="s">
        <v>52</v>
      </c>
      <c r="D1372" s="128">
        <v>3697</v>
      </c>
      <c r="J1372" s="3">
        <f>IFERROR(VLOOKUP(D1372,'2023-24 School Level AAFTE'!$C:$J,8,FALSE),"new school")</f>
        <v>361.37</v>
      </c>
    </row>
    <row r="1373" spans="1:10" x14ac:dyDescent="0.25">
      <c r="A1373" t="s">
        <v>3096</v>
      </c>
      <c r="B1373" t="s">
        <v>1422</v>
      </c>
      <c r="C1373" t="s">
        <v>1430</v>
      </c>
      <c r="D1373" s="128">
        <v>3696</v>
      </c>
      <c r="J1373" s="3">
        <f>IFERROR(VLOOKUP(D1373,'2023-24 School Level AAFTE'!$C:$J,8,FALSE),"new school")</f>
        <v>391.12</v>
      </c>
    </row>
    <row r="1374" spans="1:10" x14ac:dyDescent="0.25">
      <c r="A1374" t="s">
        <v>3096</v>
      </c>
      <c r="B1374" t="s">
        <v>1422</v>
      </c>
      <c r="C1374" t="s">
        <v>127</v>
      </c>
      <c r="D1374" s="128">
        <v>2778</v>
      </c>
      <c r="J1374" s="3">
        <f>IFERROR(VLOOKUP(D1374,'2023-24 School Level AAFTE'!$C:$J,8,FALSE),"new school")</f>
        <v>368.33</v>
      </c>
    </row>
    <row r="1375" spans="1:10" x14ac:dyDescent="0.25">
      <c r="A1375" t="s">
        <v>3096</v>
      </c>
      <c r="B1375" t="s">
        <v>1422</v>
      </c>
      <c r="C1375" t="s">
        <v>1436</v>
      </c>
      <c r="D1375" s="128">
        <v>4473</v>
      </c>
      <c r="J1375" s="3">
        <f>IFERROR(VLOOKUP(D1375,'2023-24 School Level AAFTE'!$C:$J,8,FALSE),"new school")</f>
        <v>485.44</v>
      </c>
    </row>
    <row r="1376" spans="1:10" x14ac:dyDescent="0.25">
      <c r="A1376" t="s">
        <v>3096</v>
      </c>
      <c r="B1376" t="s">
        <v>1422</v>
      </c>
      <c r="C1376" t="s">
        <v>1431</v>
      </c>
      <c r="D1376" s="128">
        <v>3711</v>
      </c>
      <c r="J1376" s="3">
        <f>IFERROR(VLOOKUP(D1376,'2023-24 School Level AAFTE'!$C:$J,8,FALSE),"new school")</f>
        <v>746.23</v>
      </c>
    </row>
    <row r="1377" spans="1:10" x14ac:dyDescent="0.25">
      <c r="A1377" t="s">
        <v>3097</v>
      </c>
      <c r="B1377" t="s">
        <v>1439</v>
      </c>
      <c r="C1377" t="s">
        <v>1442</v>
      </c>
      <c r="D1377" s="128">
        <v>3051</v>
      </c>
      <c r="F1377" t="s">
        <v>3447</v>
      </c>
      <c r="J1377" s="3">
        <f>IFERROR(VLOOKUP(D1377,'2023-24 School Level AAFTE'!$C:$J,8,FALSE),"new school")</f>
        <v>324.81</v>
      </c>
    </row>
    <row r="1378" spans="1:10" x14ac:dyDescent="0.25">
      <c r="A1378" t="s">
        <v>3097</v>
      </c>
      <c r="B1378" t="s">
        <v>1439</v>
      </c>
      <c r="C1378" t="s">
        <v>3338</v>
      </c>
      <c r="D1378" s="128">
        <v>5746</v>
      </c>
      <c r="F1378" t="s">
        <v>3447</v>
      </c>
      <c r="J1378" s="3">
        <f>IFERROR(VLOOKUP(D1378,'2023-24 School Level AAFTE'!$C:$J,8,FALSE),"new school")</f>
        <v>63.3</v>
      </c>
    </row>
    <row r="1379" spans="1:10" x14ac:dyDescent="0.25">
      <c r="A1379" t="s">
        <v>3097</v>
      </c>
      <c r="B1379" t="s">
        <v>1439</v>
      </c>
      <c r="C1379" t="s">
        <v>1441</v>
      </c>
      <c r="D1379" s="128">
        <v>2999</v>
      </c>
      <c r="F1379" t="s">
        <v>3447</v>
      </c>
      <c r="J1379" s="3">
        <f>IFERROR(VLOOKUP(D1379,'2023-24 School Level AAFTE'!$C:$J,8,FALSE),"new school")</f>
        <v>359.76</v>
      </c>
    </row>
    <row r="1380" spans="1:10" x14ac:dyDescent="0.25">
      <c r="A1380" t="s">
        <v>3097</v>
      </c>
      <c r="B1380" t="s">
        <v>1439</v>
      </c>
      <c r="C1380" t="s">
        <v>1440</v>
      </c>
      <c r="D1380" s="128">
        <v>2031</v>
      </c>
      <c r="F1380" t="s">
        <v>3447</v>
      </c>
      <c r="J1380" s="3">
        <f>IFERROR(VLOOKUP(D1380,'2023-24 School Level AAFTE'!$C:$J,8,FALSE),"new school")</f>
        <v>432.90000000000003</v>
      </c>
    </row>
    <row r="1381" spans="1:10" x14ac:dyDescent="0.25">
      <c r="A1381" t="s">
        <v>3097</v>
      </c>
      <c r="B1381" t="s">
        <v>1439</v>
      </c>
      <c r="C1381" t="s">
        <v>1443</v>
      </c>
      <c r="D1381" s="128">
        <v>4237</v>
      </c>
      <c r="F1381" t="s">
        <v>3447</v>
      </c>
      <c r="J1381" s="3">
        <f>IFERROR(VLOOKUP(D1381,'2023-24 School Level AAFTE'!$C:$J,8,FALSE),"new school")</f>
        <v>329.47</v>
      </c>
    </row>
    <row r="1382" spans="1:10" x14ac:dyDescent="0.25">
      <c r="A1382" t="s">
        <v>3097</v>
      </c>
      <c r="B1382" t="s">
        <v>1439</v>
      </c>
      <c r="C1382" t="s">
        <v>1444</v>
      </c>
      <c r="D1382" s="128">
        <v>5195</v>
      </c>
      <c r="F1382" t="s">
        <v>3447</v>
      </c>
      <c r="J1382" s="3">
        <f>IFERROR(VLOOKUP(D1382,'2023-24 School Level AAFTE'!$C:$J,8,FALSE),"new school")</f>
        <v>1357.03</v>
      </c>
    </row>
    <row r="1383" spans="1:10" x14ac:dyDescent="0.25">
      <c r="A1383" t="s">
        <v>3097</v>
      </c>
      <c r="B1383" t="s">
        <v>1439</v>
      </c>
      <c r="C1383" t="s">
        <v>1446</v>
      </c>
      <c r="D1383" s="128">
        <v>5197</v>
      </c>
      <c r="F1383" t="s">
        <v>3447</v>
      </c>
      <c r="J1383" s="3">
        <f>IFERROR(VLOOKUP(D1383,'2023-24 School Level AAFTE'!$C:$J,8,FALSE),"new school")</f>
        <v>1630.1799999999998</v>
      </c>
    </row>
    <row r="1384" spans="1:10" x14ac:dyDescent="0.25">
      <c r="A1384" t="s">
        <v>3097</v>
      </c>
      <c r="B1384" t="s">
        <v>1439</v>
      </c>
      <c r="C1384" t="s">
        <v>1445</v>
      </c>
      <c r="D1384" s="128">
        <v>5196</v>
      </c>
      <c r="F1384" t="s">
        <v>3447</v>
      </c>
      <c r="J1384" s="3">
        <f>IFERROR(VLOOKUP(D1384,'2023-24 School Level AAFTE'!$C:$J,8,FALSE),"new school")</f>
        <v>1326.23</v>
      </c>
    </row>
    <row r="1385" spans="1:10" x14ac:dyDescent="0.25">
      <c r="A1385" t="s">
        <v>3098</v>
      </c>
      <c r="B1385" t="s">
        <v>1448</v>
      </c>
      <c r="C1385" t="s">
        <v>1450</v>
      </c>
      <c r="D1385" s="128">
        <v>3239</v>
      </c>
      <c r="F1385" t="s">
        <v>3447</v>
      </c>
      <c r="J1385" s="3">
        <f>IFERROR(VLOOKUP(D1385,'2023-24 School Level AAFTE'!$C:$J,8,FALSE),"new school")</f>
        <v>369.69</v>
      </c>
    </row>
    <row r="1386" spans="1:10" x14ac:dyDescent="0.25">
      <c r="A1386" t="s">
        <v>3098</v>
      </c>
      <c r="B1386" t="s">
        <v>1448</v>
      </c>
      <c r="C1386" t="s">
        <v>1449</v>
      </c>
      <c r="D1386" s="128">
        <v>2331</v>
      </c>
      <c r="F1386" t="s">
        <v>3447</v>
      </c>
      <c r="J1386" s="3">
        <f>IFERROR(VLOOKUP(D1386,'2023-24 School Level AAFTE'!$C:$J,8,FALSE),"new school")</f>
        <v>263.72000000000003</v>
      </c>
    </row>
    <row r="1387" spans="1:10" x14ac:dyDescent="0.25">
      <c r="A1387" t="s">
        <v>3098</v>
      </c>
      <c r="B1387" t="s">
        <v>1448</v>
      </c>
      <c r="C1387" t="s">
        <v>2535</v>
      </c>
      <c r="D1387" s="128">
        <v>4335</v>
      </c>
      <c r="F1387" t="s">
        <v>3447</v>
      </c>
      <c r="J1387" s="3">
        <f>IFERROR(VLOOKUP(D1387,'2023-24 School Level AAFTE'!$C:$J,8,FALSE),"new school")</f>
        <v>214.71</v>
      </c>
    </row>
    <row r="1388" spans="1:10" x14ac:dyDescent="0.25">
      <c r="A1388" t="s">
        <v>3099</v>
      </c>
      <c r="B1388" t="s">
        <v>1452</v>
      </c>
      <c r="C1388" t="s">
        <v>1453</v>
      </c>
      <c r="D1388" s="128">
        <v>2049</v>
      </c>
      <c r="F1388" t="s">
        <v>3447</v>
      </c>
      <c r="J1388" s="3">
        <f>IFERROR(VLOOKUP(D1388,'2023-24 School Level AAFTE'!$C:$J,8,FALSE),"new school")</f>
        <v>39.5</v>
      </c>
    </row>
    <row r="1389" spans="1:10" x14ac:dyDescent="0.25">
      <c r="A1389" t="s">
        <v>3100</v>
      </c>
      <c r="B1389" t="s">
        <v>1455</v>
      </c>
      <c r="C1389" t="s">
        <v>2536</v>
      </c>
      <c r="D1389" s="128">
        <v>1892</v>
      </c>
      <c r="J1389" s="3">
        <f>IFERROR(VLOOKUP(D1389,'2023-24 School Level AAFTE'!$C:$J,8,FALSE),"new school")</f>
        <v>327.64</v>
      </c>
    </row>
    <row r="1390" spans="1:10" x14ac:dyDescent="0.25">
      <c r="A1390" t="s">
        <v>3100</v>
      </c>
      <c r="B1390" t="s">
        <v>1455</v>
      </c>
      <c r="C1390" t="s">
        <v>1456</v>
      </c>
      <c r="D1390" s="128">
        <v>2749</v>
      </c>
      <c r="J1390" s="3">
        <f>IFERROR(VLOOKUP(D1390,'2023-24 School Level AAFTE'!$C:$J,8,FALSE),"new school")</f>
        <v>150.38999999999999</v>
      </c>
    </row>
    <row r="1391" spans="1:10" x14ac:dyDescent="0.25">
      <c r="A1391" t="s">
        <v>3100</v>
      </c>
      <c r="B1391" t="s">
        <v>1455</v>
      </c>
      <c r="C1391" t="s">
        <v>1457</v>
      </c>
      <c r="D1391" s="128">
        <v>2750</v>
      </c>
      <c r="J1391" s="3">
        <f>IFERROR(VLOOKUP(D1391,'2023-24 School Level AAFTE'!$C:$J,8,FALSE),"new school")</f>
        <v>161.13</v>
      </c>
    </row>
    <row r="1392" spans="1:10" x14ac:dyDescent="0.25">
      <c r="A1392" t="s">
        <v>3100</v>
      </c>
      <c r="B1392" t="s">
        <v>1455</v>
      </c>
      <c r="C1392" t="s">
        <v>1458</v>
      </c>
      <c r="D1392" s="128">
        <v>4558</v>
      </c>
      <c r="J1392" s="3">
        <f>IFERROR(VLOOKUP(D1392,'2023-24 School Level AAFTE'!$C:$J,8,FALSE),"new school")</f>
        <v>91.33</v>
      </c>
    </row>
    <row r="1393" spans="1:10" x14ac:dyDescent="0.25">
      <c r="A1393" t="s">
        <v>3100</v>
      </c>
      <c r="B1393" t="s">
        <v>1455</v>
      </c>
      <c r="C1393" t="s">
        <v>2770</v>
      </c>
      <c r="D1393" s="128">
        <v>5555</v>
      </c>
      <c r="J1393" s="3">
        <f>IFERROR(VLOOKUP(D1393,'2023-24 School Level AAFTE'!$C:$J,8,FALSE),"new school")</f>
        <v>18.5</v>
      </c>
    </row>
    <row r="1394" spans="1:10" x14ac:dyDescent="0.25">
      <c r="A1394" t="s">
        <v>3100</v>
      </c>
      <c r="B1394" t="s">
        <v>1455</v>
      </c>
      <c r="C1394" t="s">
        <v>2537</v>
      </c>
      <c r="D1394" s="128">
        <v>3808</v>
      </c>
      <c r="J1394" s="3">
        <f>IFERROR(VLOOKUP(D1394,'2023-24 School Level AAFTE'!$C:$J,8,FALSE),"new school")</f>
        <v>6.4</v>
      </c>
    </row>
    <row r="1395" spans="1:10" x14ac:dyDescent="0.25">
      <c r="A1395" t="s">
        <v>3101</v>
      </c>
      <c r="B1395" t="s">
        <v>2538</v>
      </c>
      <c r="C1395" t="s">
        <v>2540</v>
      </c>
      <c r="D1395" s="128">
        <v>3723</v>
      </c>
      <c r="J1395" s="3">
        <f>IFERROR(VLOOKUP(D1395,'2023-24 School Level AAFTE'!$C:$J,8,FALSE),"new school")</f>
        <v>72.599999999999994</v>
      </c>
    </row>
    <row r="1396" spans="1:10" x14ac:dyDescent="0.25">
      <c r="A1396" t="s">
        <v>3102</v>
      </c>
      <c r="B1396" t="s">
        <v>1460</v>
      </c>
      <c r="C1396" t="s">
        <v>2822</v>
      </c>
      <c r="D1396" s="128">
        <v>2136</v>
      </c>
      <c r="F1396" t="s">
        <v>3447</v>
      </c>
      <c r="J1396" s="3">
        <f>IFERROR(VLOOKUP(D1396,'2023-24 School Level AAFTE'!$C:$J,8,FALSE),"new school")</f>
        <v>34.200000000000003</v>
      </c>
    </row>
    <row r="1397" spans="1:10" x14ac:dyDescent="0.25">
      <c r="A1397" t="s">
        <v>3103</v>
      </c>
      <c r="B1397" t="s">
        <v>1462</v>
      </c>
      <c r="C1397" t="s">
        <v>1463</v>
      </c>
      <c r="D1397" s="128">
        <v>2666</v>
      </c>
      <c r="F1397" t="s">
        <v>3447</v>
      </c>
      <c r="J1397" s="3">
        <f>IFERROR(VLOOKUP(D1397,'2023-24 School Level AAFTE'!$C:$J,8,FALSE),"new school")</f>
        <v>109.06</v>
      </c>
    </row>
    <row r="1398" spans="1:10" x14ac:dyDescent="0.25">
      <c r="A1398" t="s">
        <v>3104</v>
      </c>
      <c r="B1398" t="s">
        <v>1465</v>
      </c>
      <c r="C1398" t="s">
        <v>1466</v>
      </c>
      <c r="D1398" s="128">
        <v>2422</v>
      </c>
      <c r="F1398" t="s">
        <v>3447</v>
      </c>
      <c r="J1398" s="3">
        <f>IFERROR(VLOOKUP(D1398,'2023-24 School Level AAFTE'!$C:$J,8,FALSE),"new school")</f>
        <v>250.79</v>
      </c>
    </row>
    <row r="1399" spans="1:10" x14ac:dyDescent="0.25">
      <c r="A1399" t="s">
        <v>3104</v>
      </c>
      <c r="B1399" t="s">
        <v>1465</v>
      </c>
      <c r="C1399" t="s">
        <v>1467</v>
      </c>
      <c r="D1399" s="128">
        <v>2706</v>
      </c>
      <c r="F1399" t="s">
        <v>3447</v>
      </c>
      <c r="J1399" s="3">
        <f>IFERROR(VLOOKUP(D1399,'2023-24 School Level AAFTE'!$C:$J,8,FALSE),"new school")</f>
        <v>226.92999999999998</v>
      </c>
    </row>
    <row r="1400" spans="1:10" x14ac:dyDescent="0.25">
      <c r="A1400" t="s">
        <v>3105</v>
      </c>
      <c r="B1400" t="s">
        <v>1469</v>
      </c>
      <c r="C1400" t="s">
        <v>1471</v>
      </c>
      <c r="D1400" s="128">
        <v>2942</v>
      </c>
      <c r="J1400" s="3">
        <f>IFERROR(VLOOKUP(D1400,'2023-24 School Level AAFTE'!$C:$J,8,FALSE),"new school")</f>
        <v>885.31</v>
      </c>
    </row>
    <row r="1401" spans="1:10" x14ac:dyDescent="0.25">
      <c r="A1401" t="s">
        <v>3105</v>
      </c>
      <c r="B1401" t="s">
        <v>1469</v>
      </c>
      <c r="C1401" t="s">
        <v>1472</v>
      </c>
      <c r="D1401" s="128">
        <v>4262</v>
      </c>
      <c r="J1401" s="3">
        <f>IFERROR(VLOOKUP(D1401,'2023-24 School Level AAFTE'!$C:$J,8,FALSE),"new school")</f>
        <v>631.75</v>
      </c>
    </row>
    <row r="1402" spans="1:10" x14ac:dyDescent="0.25">
      <c r="A1402" t="s">
        <v>3105</v>
      </c>
      <c r="B1402" t="s">
        <v>1469</v>
      </c>
      <c r="C1402" t="s">
        <v>1470</v>
      </c>
      <c r="D1402" s="128">
        <v>2360</v>
      </c>
      <c r="J1402" s="3">
        <f>IFERROR(VLOOKUP(D1402,'2023-24 School Level AAFTE'!$C:$J,8,FALSE),"new school")</f>
        <v>527.94000000000005</v>
      </c>
    </row>
    <row r="1403" spans="1:10" x14ac:dyDescent="0.25">
      <c r="A1403" t="s">
        <v>3105</v>
      </c>
      <c r="B1403" t="s">
        <v>1469</v>
      </c>
      <c r="C1403" t="s">
        <v>2823</v>
      </c>
      <c r="D1403" s="128">
        <v>5011</v>
      </c>
      <c r="J1403" s="3">
        <f>IFERROR(VLOOKUP(D1403,'2023-24 School Level AAFTE'!$C:$J,8,FALSE),"new school")</f>
        <v>0</v>
      </c>
    </row>
    <row r="1404" spans="1:10" x14ac:dyDescent="0.25">
      <c r="A1404" t="s">
        <v>3105</v>
      </c>
      <c r="B1404" t="s">
        <v>1469</v>
      </c>
      <c r="C1404" t="s">
        <v>1473</v>
      </c>
      <c r="D1404" s="128">
        <v>4547</v>
      </c>
      <c r="J1404" s="3">
        <f>IFERROR(VLOOKUP(D1404,'2023-24 School Level AAFTE'!$C:$J,8,FALSE),"new school")</f>
        <v>726.7</v>
      </c>
    </row>
    <row r="1405" spans="1:10" x14ac:dyDescent="0.25">
      <c r="A1405" t="s">
        <v>3106</v>
      </c>
      <c r="B1405" t="s">
        <v>1475</v>
      </c>
      <c r="C1405" t="s">
        <v>1482</v>
      </c>
      <c r="D1405" s="128">
        <v>5367</v>
      </c>
      <c r="F1405" t="s">
        <v>3447</v>
      </c>
      <c r="J1405" s="3">
        <f>IFERROR(VLOOKUP(D1405,'2023-24 School Level AAFTE'!$C:$J,8,FALSE),"new school")</f>
        <v>126.25</v>
      </c>
    </row>
    <row r="1406" spans="1:10" x14ac:dyDescent="0.25">
      <c r="A1406" t="s">
        <v>3106</v>
      </c>
      <c r="B1406" t="s">
        <v>1475</v>
      </c>
      <c r="C1406" t="s">
        <v>506</v>
      </c>
      <c r="D1406" s="128">
        <v>5528</v>
      </c>
      <c r="F1406" t="s">
        <v>3447</v>
      </c>
      <c r="J1406" s="3">
        <f>IFERROR(VLOOKUP(D1406,'2023-24 School Level AAFTE'!$C:$J,8,FALSE),"new school")</f>
        <v>16.170000000000002</v>
      </c>
    </row>
    <row r="1407" spans="1:10" x14ac:dyDescent="0.25">
      <c r="A1407" t="s">
        <v>3106</v>
      </c>
      <c r="B1407" t="s">
        <v>1475</v>
      </c>
      <c r="C1407" t="s">
        <v>1477</v>
      </c>
      <c r="D1407" s="128">
        <v>2961</v>
      </c>
      <c r="F1407" t="s">
        <v>3447</v>
      </c>
      <c r="J1407" s="3">
        <f>IFERROR(VLOOKUP(D1407,'2023-24 School Level AAFTE'!$C:$J,8,FALSE),"new school")</f>
        <v>579.33000000000004</v>
      </c>
    </row>
    <row r="1408" spans="1:10" x14ac:dyDescent="0.25">
      <c r="A1408" t="s">
        <v>3106</v>
      </c>
      <c r="B1408" t="s">
        <v>1475</v>
      </c>
      <c r="C1408" t="s">
        <v>1476</v>
      </c>
      <c r="D1408" s="128">
        <v>2902</v>
      </c>
      <c r="F1408" t="s">
        <v>3447</v>
      </c>
      <c r="J1408" s="3">
        <f>IFERROR(VLOOKUP(D1408,'2023-24 School Level AAFTE'!$C:$J,8,FALSE),"new school")</f>
        <v>551.16999999999996</v>
      </c>
    </row>
    <row r="1409" spans="1:10" x14ac:dyDescent="0.25">
      <c r="A1409" t="s">
        <v>3106</v>
      </c>
      <c r="B1409" t="s">
        <v>1475</v>
      </c>
      <c r="C1409" t="s">
        <v>1479</v>
      </c>
      <c r="D1409" s="128">
        <v>3471</v>
      </c>
      <c r="F1409" t="s">
        <v>3447</v>
      </c>
      <c r="J1409" s="3">
        <f>IFERROR(VLOOKUP(D1409,'2023-24 School Level AAFTE'!$C:$J,8,FALSE),"new school")</f>
        <v>740.2</v>
      </c>
    </row>
    <row r="1410" spans="1:10" x14ac:dyDescent="0.25">
      <c r="A1410" t="s">
        <v>3106</v>
      </c>
      <c r="B1410" t="s">
        <v>1475</v>
      </c>
      <c r="C1410" t="s">
        <v>3107</v>
      </c>
      <c r="D1410" s="128">
        <v>5634</v>
      </c>
      <c r="F1410" t="s">
        <v>3447</v>
      </c>
      <c r="J1410" s="3">
        <f>IFERROR(VLOOKUP(D1410,'2023-24 School Level AAFTE'!$C:$J,8,FALSE),"new school")</f>
        <v>27.1</v>
      </c>
    </row>
    <row r="1411" spans="1:10" x14ac:dyDescent="0.25">
      <c r="A1411" t="s">
        <v>3106</v>
      </c>
      <c r="B1411" t="s">
        <v>1475</v>
      </c>
      <c r="C1411" t="s">
        <v>1478</v>
      </c>
      <c r="D1411" s="128">
        <v>3015</v>
      </c>
      <c r="F1411" t="s">
        <v>3447</v>
      </c>
      <c r="J1411" s="3">
        <f>IFERROR(VLOOKUP(D1411,'2023-24 School Level AAFTE'!$C:$J,8,FALSE),"new school")</f>
        <v>1303.76</v>
      </c>
    </row>
    <row r="1412" spans="1:10" x14ac:dyDescent="0.25">
      <c r="A1412" t="s">
        <v>3106</v>
      </c>
      <c r="B1412" t="s">
        <v>1475</v>
      </c>
      <c r="C1412" t="s">
        <v>1480</v>
      </c>
      <c r="D1412" s="128">
        <v>3730</v>
      </c>
      <c r="F1412" t="s">
        <v>3447</v>
      </c>
      <c r="J1412" s="3">
        <f>IFERROR(VLOOKUP(D1412,'2023-24 School Level AAFTE'!$C:$J,8,FALSE),"new school")</f>
        <v>577.83000000000004</v>
      </c>
    </row>
    <row r="1413" spans="1:10" x14ac:dyDescent="0.25">
      <c r="A1413" t="s">
        <v>3106</v>
      </c>
      <c r="B1413" t="s">
        <v>1475</v>
      </c>
      <c r="C1413" t="s">
        <v>1481</v>
      </c>
      <c r="D1413" s="128">
        <v>5285</v>
      </c>
      <c r="F1413" t="s">
        <v>3447</v>
      </c>
      <c r="J1413" s="3">
        <f>IFERROR(VLOOKUP(D1413,'2023-24 School Level AAFTE'!$C:$J,8,FALSE),"new school")</f>
        <v>587.29999999999995</v>
      </c>
    </row>
    <row r="1414" spans="1:10" x14ac:dyDescent="0.25">
      <c r="A1414" t="s">
        <v>3108</v>
      </c>
      <c r="B1414" t="s">
        <v>1484</v>
      </c>
      <c r="C1414" t="s">
        <v>1485</v>
      </c>
      <c r="D1414" s="128">
        <v>2502</v>
      </c>
      <c r="F1414" t="s">
        <v>3447</v>
      </c>
      <c r="J1414" s="3">
        <f>IFERROR(VLOOKUP(D1414,'2023-24 School Level AAFTE'!$C:$J,8,FALSE),"new school")</f>
        <v>26.7</v>
      </c>
    </row>
    <row r="1415" spans="1:10" x14ac:dyDescent="0.25">
      <c r="A1415" t="s">
        <v>3109</v>
      </c>
      <c r="B1415" t="s">
        <v>1487</v>
      </c>
      <c r="C1415" t="s">
        <v>2541</v>
      </c>
      <c r="D1415" s="128">
        <v>1961</v>
      </c>
      <c r="J1415" s="3">
        <f>IFERROR(VLOOKUP(D1415,'2023-24 School Level AAFTE'!$C:$J,8,FALSE),"new school")</f>
        <v>34.799999999999997</v>
      </c>
    </row>
    <row r="1416" spans="1:10" x14ac:dyDescent="0.25">
      <c r="A1416" t="s">
        <v>3109</v>
      </c>
      <c r="B1416" t="s">
        <v>1487</v>
      </c>
      <c r="C1416" t="s">
        <v>1488</v>
      </c>
      <c r="D1416" s="128">
        <v>2622</v>
      </c>
      <c r="J1416" s="3">
        <f>IFERROR(VLOOKUP(D1416,'2023-24 School Level AAFTE'!$C:$J,8,FALSE),"new school")</f>
        <v>88.850000000000009</v>
      </c>
    </row>
    <row r="1417" spans="1:10" x14ac:dyDescent="0.25">
      <c r="A1417" t="s">
        <v>3109</v>
      </c>
      <c r="B1417" t="s">
        <v>1487</v>
      </c>
      <c r="C1417" t="s">
        <v>2542</v>
      </c>
      <c r="D1417" s="128">
        <v>2634</v>
      </c>
      <c r="J1417" s="3">
        <f>IFERROR(VLOOKUP(D1417,'2023-24 School Level AAFTE'!$C:$J,8,FALSE),"new school")</f>
        <v>47.769999999999996</v>
      </c>
    </row>
    <row r="1418" spans="1:10" x14ac:dyDescent="0.25">
      <c r="A1418" t="s">
        <v>3254</v>
      </c>
      <c r="B1418" t="s">
        <v>3257</v>
      </c>
      <c r="C1418" t="s">
        <v>3254</v>
      </c>
      <c r="D1418" s="128">
        <v>5756</v>
      </c>
      <c r="F1418" t="s">
        <v>3447</v>
      </c>
      <c r="J1418" s="3">
        <f>IFERROR(VLOOKUP(D1418,'2023-24 School Level AAFTE'!$C:$J,8,FALSE),"new school")</f>
        <v>170</v>
      </c>
    </row>
    <row r="1419" spans="1:10" x14ac:dyDescent="0.25">
      <c r="A1419" t="s">
        <v>3110</v>
      </c>
      <c r="B1419" t="s">
        <v>1490</v>
      </c>
      <c r="C1419" t="s">
        <v>1507</v>
      </c>
      <c r="D1419" s="128">
        <v>5391</v>
      </c>
      <c r="F1419" t="s">
        <v>3447</v>
      </c>
      <c r="J1419" s="3">
        <f>IFERROR(VLOOKUP(D1419,'2023-24 School Level AAFTE'!$C:$J,8,FALSE),"new school")</f>
        <v>616.66999999999996</v>
      </c>
    </row>
    <row r="1420" spans="1:10" x14ac:dyDescent="0.25">
      <c r="A1420" t="s">
        <v>3110</v>
      </c>
      <c r="B1420" t="s">
        <v>1490</v>
      </c>
      <c r="C1420" t="s">
        <v>1508</v>
      </c>
      <c r="D1420" s="128">
        <v>5392</v>
      </c>
      <c r="F1420" t="s">
        <v>3447</v>
      </c>
      <c r="J1420" s="3">
        <f>IFERROR(VLOOKUP(D1420,'2023-24 School Level AAFTE'!$C:$J,8,FALSE),"new school")</f>
        <v>421.1</v>
      </c>
    </row>
    <row r="1421" spans="1:10" x14ac:dyDescent="0.25">
      <c r="A1421" t="s">
        <v>3110</v>
      </c>
      <c r="B1421" t="s">
        <v>1490</v>
      </c>
      <c r="C1421" t="s">
        <v>1505</v>
      </c>
      <c r="D1421" s="128">
        <v>5164</v>
      </c>
      <c r="F1421" t="s">
        <v>3447</v>
      </c>
      <c r="J1421" s="3">
        <f>IFERROR(VLOOKUP(D1421,'2023-24 School Level AAFTE'!$C:$J,8,FALSE),"new school")</f>
        <v>2988.9</v>
      </c>
    </row>
    <row r="1422" spans="1:10" x14ac:dyDescent="0.25">
      <c r="A1422" t="s">
        <v>3110</v>
      </c>
      <c r="B1422" t="s">
        <v>1490</v>
      </c>
      <c r="C1422" t="s">
        <v>2899</v>
      </c>
      <c r="D1422" s="128">
        <v>5623</v>
      </c>
      <c r="F1422" t="s">
        <v>3447</v>
      </c>
      <c r="J1422" s="3">
        <f>IFERROR(VLOOKUP(D1422,'2023-24 School Level AAFTE'!$C:$J,8,FALSE),"new school")</f>
        <v>604.22</v>
      </c>
    </row>
    <row r="1423" spans="1:10" x14ac:dyDescent="0.25">
      <c r="A1423" t="s">
        <v>3110</v>
      </c>
      <c r="B1423" t="s">
        <v>1490</v>
      </c>
      <c r="C1423" t="s">
        <v>1496</v>
      </c>
      <c r="D1423" s="128">
        <v>3425</v>
      </c>
      <c r="F1423" t="s">
        <v>3447</v>
      </c>
      <c r="J1423" s="3">
        <f>IFERROR(VLOOKUP(D1423,'2023-24 School Level AAFTE'!$C:$J,8,FALSE),"new school")</f>
        <v>229.31</v>
      </c>
    </row>
    <row r="1424" spans="1:10" x14ac:dyDescent="0.25">
      <c r="A1424" t="s">
        <v>3110</v>
      </c>
      <c r="B1424" t="s">
        <v>1490</v>
      </c>
      <c r="C1424" t="s">
        <v>1502</v>
      </c>
      <c r="D1424" s="128">
        <v>4564</v>
      </c>
      <c r="F1424" t="s">
        <v>3447</v>
      </c>
      <c r="J1424" s="3">
        <f>IFERROR(VLOOKUP(D1424,'2023-24 School Level AAFTE'!$C:$J,8,FALSE),"new school")</f>
        <v>852.8</v>
      </c>
    </row>
    <row r="1425" spans="1:10" x14ac:dyDescent="0.25">
      <c r="A1425" t="s">
        <v>3110</v>
      </c>
      <c r="B1425" t="s">
        <v>1490</v>
      </c>
      <c r="C1425" t="s">
        <v>823</v>
      </c>
      <c r="D1425" s="128">
        <v>2967</v>
      </c>
      <c r="F1425" t="s">
        <v>3447</v>
      </c>
      <c r="J1425" s="3">
        <f>IFERROR(VLOOKUP(D1425,'2023-24 School Level AAFTE'!$C:$J,8,FALSE),"new school")</f>
        <v>434.75</v>
      </c>
    </row>
    <row r="1426" spans="1:10" x14ac:dyDescent="0.25">
      <c r="A1426" t="s">
        <v>3110</v>
      </c>
      <c r="B1426" t="s">
        <v>1490</v>
      </c>
      <c r="C1426" t="s">
        <v>1509</v>
      </c>
      <c r="D1426" s="128">
        <v>5393</v>
      </c>
      <c r="F1426" t="s">
        <v>3447</v>
      </c>
      <c r="J1426" s="3">
        <f>IFERROR(VLOOKUP(D1426,'2023-24 School Level AAFTE'!$C:$J,8,FALSE),"new school")</f>
        <v>54.23</v>
      </c>
    </row>
    <row r="1427" spans="1:10" x14ac:dyDescent="0.25">
      <c r="A1427" t="s">
        <v>3110</v>
      </c>
      <c r="B1427" t="s">
        <v>1490</v>
      </c>
      <c r="C1427" t="s">
        <v>1500</v>
      </c>
      <c r="D1427" s="128">
        <v>4155</v>
      </c>
      <c r="F1427" t="s">
        <v>3447</v>
      </c>
      <c r="J1427" s="3">
        <f>IFERROR(VLOOKUP(D1427,'2023-24 School Level AAFTE'!$C:$J,8,FALSE),"new school")</f>
        <v>459.4</v>
      </c>
    </row>
    <row r="1428" spans="1:10" x14ac:dyDescent="0.25">
      <c r="A1428" t="s">
        <v>3110</v>
      </c>
      <c r="B1428" t="s">
        <v>1490</v>
      </c>
      <c r="C1428" t="s">
        <v>1492</v>
      </c>
      <c r="D1428" s="128">
        <v>2790</v>
      </c>
      <c r="F1428" t="s">
        <v>3447</v>
      </c>
      <c r="J1428" s="3">
        <f>IFERROR(VLOOKUP(D1428,'2023-24 School Level AAFTE'!$C:$J,8,FALSE),"new school")</f>
        <v>315.93</v>
      </c>
    </row>
    <row r="1429" spans="1:10" x14ac:dyDescent="0.25">
      <c r="A1429" t="s">
        <v>3110</v>
      </c>
      <c r="B1429" t="s">
        <v>1490</v>
      </c>
      <c r="C1429" t="s">
        <v>1510</v>
      </c>
      <c r="D1429" s="128">
        <v>5394</v>
      </c>
      <c r="F1429" t="s">
        <v>3447</v>
      </c>
      <c r="J1429" s="3">
        <f>IFERROR(VLOOKUP(D1429,'2023-24 School Level AAFTE'!$C:$J,8,FALSE),"new school")</f>
        <v>376.84</v>
      </c>
    </row>
    <row r="1430" spans="1:10" x14ac:dyDescent="0.25">
      <c r="A1430" t="s">
        <v>3110</v>
      </c>
      <c r="B1430" t="s">
        <v>1490</v>
      </c>
      <c r="C1430" t="s">
        <v>1494</v>
      </c>
      <c r="D1430" s="128">
        <v>3085</v>
      </c>
      <c r="F1430" t="s">
        <v>3447</v>
      </c>
      <c r="J1430" s="3">
        <f>IFERROR(VLOOKUP(D1430,'2023-24 School Level AAFTE'!$C:$J,8,FALSE),"new school")</f>
        <v>559.1</v>
      </c>
    </row>
    <row r="1431" spans="1:10" x14ac:dyDescent="0.25">
      <c r="A1431" t="s">
        <v>3110</v>
      </c>
      <c r="B1431" t="s">
        <v>1490</v>
      </c>
      <c r="C1431" t="s">
        <v>1503</v>
      </c>
      <c r="D1431" s="128">
        <v>4595</v>
      </c>
      <c r="F1431" t="s">
        <v>3447</v>
      </c>
      <c r="J1431" s="3">
        <f>IFERROR(VLOOKUP(D1431,'2023-24 School Level AAFTE'!$C:$J,8,FALSE),"new school")</f>
        <v>569.02</v>
      </c>
    </row>
    <row r="1432" spans="1:10" x14ac:dyDescent="0.25">
      <c r="A1432" t="s">
        <v>3110</v>
      </c>
      <c r="B1432" t="s">
        <v>1490</v>
      </c>
      <c r="C1432" t="s">
        <v>1491</v>
      </c>
      <c r="D1432" s="128">
        <v>2267</v>
      </c>
      <c r="F1432" t="s">
        <v>3447</v>
      </c>
      <c r="J1432" s="3">
        <f>IFERROR(VLOOKUP(D1432,'2023-24 School Level AAFTE'!$C:$J,8,FALSE),"new school")</f>
        <v>1079.82</v>
      </c>
    </row>
    <row r="1433" spans="1:10" x14ac:dyDescent="0.25">
      <c r="A1433" t="s">
        <v>3110</v>
      </c>
      <c r="B1433" t="s">
        <v>1490</v>
      </c>
      <c r="C1433" t="s">
        <v>1498</v>
      </c>
      <c r="D1433" s="128">
        <v>3912</v>
      </c>
      <c r="F1433" t="s">
        <v>3447</v>
      </c>
      <c r="J1433" s="3">
        <f>IFERROR(VLOOKUP(D1433,'2023-24 School Level AAFTE'!$C:$J,8,FALSE),"new school")</f>
        <v>331.45</v>
      </c>
    </row>
    <row r="1434" spans="1:10" x14ac:dyDescent="0.25">
      <c r="A1434" t="s">
        <v>3110</v>
      </c>
      <c r="B1434" t="s">
        <v>1490</v>
      </c>
      <c r="C1434" t="s">
        <v>3111</v>
      </c>
      <c r="D1434" s="128">
        <v>1970</v>
      </c>
      <c r="J1434" s="3">
        <f>IFERROR(VLOOKUP(D1434,'2023-24 School Level AAFTE'!$C:$J,8,FALSE),"new school")</f>
        <v>0</v>
      </c>
    </row>
    <row r="1435" spans="1:10" x14ac:dyDescent="0.25">
      <c r="A1435" t="s">
        <v>3110</v>
      </c>
      <c r="B1435" t="s">
        <v>1490</v>
      </c>
      <c r="C1435" t="s">
        <v>3283</v>
      </c>
      <c r="D1435" s="128">
        <v>5711</v>
      </c>
      <c r="F1435" t="s">
        <v>3447</v>
      </c>
      <c r="J1435" s="3">
        <f>IFERROR(VLOOKUP(D1435,'2023-24 School Level AAFTE'!$C:$J,8,FALSE),"new school")</f>
        <v>114.45</v>
      </c>
    </row>
    <row r="1436" spans="1:10" x14ac:dyDescent="0.25">
      <c r="A1436" t="s">
        <v>3110</v>
      </c>
      <c r="B1436" t="s">
        <v>1490</v>
      </c>
      <c r="C1436" t="s">
        <v>1493</v>
      </c>
      <c r="D1436" s="128">
        <v>2917</v>
      </c>
      <c r="F1436" t="s">
        <v>3447</v>
      </c>
      <c r="J1436" s="3">
        <f>IFERROR(VLOOKUP(D1436,'2023-24 School Level AAFTE'!$C:$J,8,FALSE),"new school")</f>
        <v>2430.38</v>
      </c>
    </row>
    <row r="1437" spans="1:10" x14ac:dyDescent="0.25">
      <c r="A1437" t="s">
        <v>3110</v>
      </c>
      <c r="B1437" t="s">
        <v>1490</v>
      </c>
      <c r="C1437" t="s">
        <v>2900</v>
      </c>
      <c r="D1437" s="128">
        <v>5624</v>
      </c>
      <c r="F1437" t="s">
        <v>3447</v>
      </c>
      <c r="J1437" s="3">
        <f>IFERROR(VLOOKUP(D1437,'2023-24 School Level AAFTE'!$C:$J,8,FALSE),"new school")</f>
        <v>1280.53</v>
      </c>
    </row>
    <row r="1438" spans="1:10" x14ac:dyDescent="0.25">
      <c r="A1438" t="s">
        <v>3110</v>
      </c>
      <c r="B1438" t="s">
        <v>1490</v>
      </c>
      <c r="C1438" t="s">
        <v>1497</v>
      </c>
      <c r="D1438" s="128">
        <v>3515</v>
      </c>
      <c r="F1438" t="s">
        <v>3447</v>
      </c>
      <c r="J1438" s="3">
        <f>IFERROR(VLOOKUP(D1438,'2023-24 School Level AAFTE'!$C:$J,8,FALSE),"new school")</f>
        <v>488.4</v>
      </c>
    </row>
    <row r="1439" spans="1:10" x14ac:dyDescent="0.25">
      <c r="A1439" t="s">
        <v>3110</v>
      </c>
      <c r="B1439" t="s">
        <v>1490</v>
      </c>
      <c r="C1439" t="s">
        <v>1506</v>
      </c>
      <c r="D1439" s="128">
        <v>5345</v>
      </c>
      <c r="F1439" t="s">
        <v>3447</v>
      </c>
      <c r="J1439" s="3">
        <f>IFERROR(VLOOKUP(D1439,'2023-24 School Level AAFTE'!$C:$J,8,FALSE),"new school")</f>
        <v>530.9</v>
      </c>
    </row>
    <row r="1440" spans="1:10" x14ac:dyDescent="0.25">
      <c r="A1440" t="s">
        <v>3110</v>
      </c>
      <c r="B1440" t="s">
        <v>1490</v>
      </c>
      <c r="C1440" t="s">
        <v>1501</v>
      </c>
      <c r="D1440" s="128">
        <v>4555</v>
      </c>
      <c r="F1440" t="s">
        <v>3447</v>
      </c>
      <c r="J1440" s="3">
        <f>IFERROR(VLOOKUP(D1440,'2023-24 School Level AAFTE'!$C:$J,8,FALSE),"new school")</f>
        <v>411.6</v>
      </c>
    </row>
    <row r="1441" spans="1:10" x14ac:dyDescent="0.25">
      <c r="A1441" t="s">
        <v>3110</v>
      </c>
      <c r="B1441" t="s">
        <v>1490</v>
      </c>
      <c r="C1441" t="s">
        <v>1499</v>
      </c>
      <c r="D1441" s="128">
        <v>4041</v>
      </c>
      <c r="J1441" s="3">
        <f>IFERROR(VLOOKUP(D1441,'2023-24 School Level AAFTE'!$C:$J,8,FALSE),"new school")</f>
        <v>562.89</v>
      </c>
    </row>
    <row r="1442" spans="1:10" x14ac:dyDescent="0.25">
      <c r="A1442" t="s">
        <v>3110</v>
      </c>
      <c r="B1442" t="s">
        <v>1490</v>
      </c>
      <c r="C1442" t="s">
        <v>3284</v>
      </c>
      <c r="D1442" s="128">
        <v>5596</v>
      </c>
      <c r="J1442" s="3">
        <f>IFERROR(VLOOKUP(D1442,'2023-24 School Level AAFTE'!$C:$J,8,FALSE),"new school")</f>
        <v>50.83</v>
      </c>
    </row>
    <row r="1443" spans="1:10" x14ac:dyDescent="0.25">
      <c r="A1443" t="s">
        <v>3110</v>
      </c>
      <c r="B1443" t="s">
        <v>1490</v>
      </c>
      <c r="C1443" t="s">
        <v>1495</v>
      </c>
      <c r="D1443" s="128">
        <v>3324</v>
      </c>
      <c r="F1443" t="s">
        <v>3447</v>
      </c>
      <c r="J1443" s="3">
        <f>IFERROR(VLOOKUP(D1443,'2023-24 School Level AAFTE'!$C:$J,8,FALSE),"new school")</f>
        <v>946.33</v>
      </c>
    </row>
    <row r="1444" spans="1:10" x14ac:dyDescent="0.25">
      <c r="A1444" t="s">
        <v>3110</v>
      </c>
      <c r="B1444" t="s">
        <v>1490</v>
      </c>
      <c r="C1444" t="s">
        <v>2771</v>
      </c>
      <c r="D1444" s="128">
        <v>5556</v>
      </c>
      <c r="F1444" t="s">
        <v>3447</v>
      </c>
      <c r="J1444" s="3">
        <f>IFERROR(VLOOKUP(D1444,'2023-24 School Level AAFTE'!$C:$J,8,FALSE),"new school")</f>
        <v>653.5</v>
      </c>
    </row>
    <row r="1445" spans="1:10" x14ac:dyDescent="0.25">
      <c r="A1445" t="s">
        <v>3110</v>
      </c>
      <c r="B1445" t="s">
        <v>1490</v>
      </c>
      <c r="C1445" t="s">
        <v>1504</v>
      </c>
      <c r="D1445" s="128">
        <v>5020</v>
      </c>
      <c r="F1445" t="s">
        <v>3447</v>
      </c>
      <c r="J1445" s="3">
        <f>IFERROR(VLOOKUP(D1445,'2023-24 School Level AAFTE'!$C:$J,8,FALSE),"new school")</f>
        <v>502.2</v>
      </c>
    </row>
    <row r="1446" spans="1:10" x14ac:dyDescent="0.25">
      <c r="A1446" t="s">
        <v>3110</v>
      </c>
      <c r="B1446" t="s">
        <v>1490</v>
      </c>
      <c r="C1446" t="s">
        <v>581</v>
      </c>
      <c r="D1446" s="128">
        <v>4526</v>
      </c>
      <c r="F1446" t="s">
        <v>3447</v>
      </c>
      <c r="J1446" s="3">
        <f>IFERROR(VLOOKUP(D1446,'2023-24 School Level AAFTE'!$C:$J,8,FALSE),"new school")</f>
        <v>373.7</v>
      </c>
    </row>
    <row r="1447" spans="1:10" x14ac:dyDescent="0.25">
      <c r="A1447" t="s">
        <v>3112</v>
      </c>
      <c r="B1447" t="s">
        <v>1512</v>
      </c>
      <c r="C1447" t="s">
        <v>2824</v>
      </c>
      <c r="D1447" s="128">
        <v>5639</v>
      </c>
      <c r="J1447" s="3">
        <f>IFERROR(VLOOKUP(D1447,'2023-24 School Level AAFTE'!$C:$J,8,FALSE),"new school")</f>
        <v>1</v>
      </c>
    </row>
    <row r="1448" spans="1:10" x14ac:dyDescent="0.25">
      <c r="A1448" t="s">
        <v>3112</v>
      </c>
      <c r="B1448" t="s">
        <v>1512</v>
      </c>
      <c r="C1448" t="s">
        <v>1513</v>
      </c>
      <c r="D1448" s="128">
        <v>2396</v>
      </c>
      <c r="F1448" t="s">
        <v>3447</v>
      </c>
      <c r="J1448" s="3">
        <f>IFERROR(VLOOKUP(D1448,'2023-24 School Level AAFTE'!$C:$J,8,FALSE),"new school")</f>
        <v>121.5</v>
      </c>
    </row>
    <row r="1449" spans="1:10" x14ac:dyDescent="0.25">
      <c r="A1449" t="s">
        <v>3112</v>
      </c>
      <c r="B1449" t="s">
        <v>1512</v>
      </c>
      <c r="C1449" t="s">
        <v>1514</v>
      </c>
      <c r="D1449" s="128">
        <v>2397</v>
      </c>
      <c r="F1449" t="s">
        <v>3447</v>
      </c>
      <c r="J1449" s="3">
        <f>IFERROR(VLOOKUP(D1449,'2023-24 School Level AAFTE'!$C:$J,8,FALSE),"new school")</f>
        <v>111.84</v>
      </c>
    </row>
    <row r="1450" spans="1:10" x14ac:dyDescent="0.25">
      <c r="A1450" t="s">
        <v>3113</v>
      </c>
      <c r="B1450" t="s">
        <v>1516</v>
      </c>
      <c r="C1450" t="s">
        <v>1517</v>
      </c>
      <c r="D1450" s="128">
        <v>2133</v>
      </c>
      <c r="F1450" t="s">
        <v>3447</v>
      </c>
      <c r="J1450" s="3">
        <f>IFERROR(VLOOKUP(D1450,'2023-24 School Level AAFTE'!$C:$J,8,FALSE),"new school")</f>
        <v>140.80000000000001</v>
      </c>
    </row>
    <row r="1451" spans="1:10" x14ac:dyDescent="0.25">
      <c r="A1451" t="s">
        <v>3114</v>
      </c>
      <c r="B1451" t="s">
        <v>1519</v>
      </c>
      <c r="C1451" t="s">
        <v>1520</v>
      </c>
      <c r="D1451" s="128">
        <v>2858</v>
      </c>
      <c r="F1451" t="s">
        <v>3447</v>
      </c>
      <c r="J1451" s="3">
        <f>IFERROR(VLOOKUP(D1451,'2023-24 School Level AAFTE'!$C:$J,8,FALSE),"new school")</f>
        <v>270.94</v>
      </c>
    </row>
    <row r="1452" spans="1:10" x14ac:dyDescent="0.25">
      <c r="A1452" t="s">
        <v>3115</v>
      </c>
      <c r="B1452" t="s">
        <v>1522</v>
      </c>
      <c r="C1452" t="s">
        <v>1528</v>
      </c>
      <c r="D1452" s="128">
        <v>3299</v>
      </c>
      <c r="J1452" s="3">
        <f>IFERROR(VLOOKUP(D1452,'2023-24 School Level AAFTE'!$C:$J,8,FALSE),"new school")</f>
        <v>355.5</v>
      </c>
    </row>
    <row r="1453" spans="1:10" x14ac:dyDescent="0.25">
      <c r="A1453" t="s">
        <v>3115</v>
      </c>
      <c r="B1453" t="s">
        <v>1522</v>
      </c>
      <c r="C1453" t="s">
        <v>1530</v>
      </c>
      <c r="D1453" s="128">
        <v>4080</v>
      </c>
      <c r="J1453" s="3">
        <f>IFERROR(VLOOKUP(D1453,'2023-24 School Level AAFTE'!$C:$J,8,FALSE),"new school")</f>
        <v>359.83</v>
      </c>
    </row>
    <row r="1454" spans="1:10" x14ac:dyDescent="0.25">
      <c r="A1454" t="s">
        <v>3115</v>
      </c>
      <c r="B1454" t="s">
        <v>1522</v>
      </c>
      <c r="C1454" t="s">
        <v>161</v>
      </c>
      <c r="D1454" s="128">
        <v>3055</v>
      </c>
      <c r="F1454" t="s">
        <v>3447</v>
      </c>
      <c r="J1454" s="3">
        <f>IFERROR(VLOOKUP(D1454,'2023-24 School Level AAFTE'!$C:$J,8,FALSE),"new school")</f>
        <v>311.37</v>
      </c>
    </row>
    <row r="1455" spans="1:10" x14ac:dyDescent="0.25">
      <c r="A1455" t="s">
        <v>3115</v>
      </c>
      <c r="B1455" t="s">
        <v>1522</v>
      </c>
      <c r="C1455" t="s">
        <v>1531</v>
      </c>
      <c r="D1455" s="128">
        <v>4081</v>
      </c>
      <c r="J1455" s="3">
        <f>IFERROR(VLOOKUP(D1455,'2023-24 School Level AAFTE'!$C:$J,8,FALSE),"new school")</f>
        <v>1372.8999999999999</v>
      </c>
    </row>
    <row r="1456" spans="1:10" x14ac:dyDescent="0.25">
      <c r="A1456" t="s">
        <v>3115</v>
      </c>
      <c r="B1456" t="s">
        <v>1522</v>
      </c>
      <c r="C1456" t="s">
        <v>1524</v>
      </c>
      <c r="D1456" s="128">
        <v>2294</v>
      </c>
      <c r="J1456" s="3">
        <f>IFERROR(VLOOKUP(D1456,'2023-24 School Level AAFTE'!$C:$J,8,FALSE),"new school")</f>
        <v>485.76</v>
      </c>
    </row>
    <row r="1457" spans="1:10" x14ac:dyDescent="0.25">
      <c r="A1457" t="s">
        <v>3115</v>
      </c>
      <c r="B1457" t="s">
        <v>1522</v>
      </c>
      <c r="C1457" t="s">
        <v>1526</v>
      </c>
      <c r="D1457" s="128">
        <v>2944</v>
      </c>
      <c r="J1457" s="3">
        <f>IFERROR(VLOOKUP(D1457,'2023-24 School Level AAFTE'!$C:$J,8,FALSE),"new school")</f>
        <v>404.90999999999997</v>
      </c>
    </row>
    <row r="1458" spans="1:10" x14ac:dyDescent="0.25">
      <c r="A1458" t="s">
        <v>3115</v>
      </c>
      <c r="B1458" t="s">
        <v>1522</v>
      </c>
      <c r="C1458" t="s">
        <v>1536</v>
      </c>
      <c r="D1458" s="128">
        <v>4387</v>
      </c>
      <c r="J1458" s="3">
        <f>IFERROR(VLOOKUP(D1458,'2023-24 School Level AAFTE'!$C:$J,8,FALSE),"new school")</f>
        <v>594.99</v>
      </c>
    </row>
    <row r="1459" spans="1:10" x14ac:dyDescent="0.25">
      <c r="A1459" t="s">
        <v>3115</v>
      </c>
      <c r="B1459" t="s">
        <v>1522</v>
      </c>
      <c r="C1459" t="s">
        <v>1523</v>
      </c>
      <c r="D1459" s="128">
        <v>1516</v>
      </c>
      <c r="J1459" s="3">
        <f>IFERROR(VLOOKUP(D1459,'2023-24 School Level AAFTE'!$C:$J,8,FALSE),"new school")</f>
        <v>142.82</v>
      </c>
    </row>
    <row r="1460" spans="1:10" x14ac:dyDescent="0.25">
      <c r="A1460" t="s">
        <v>3115</v>
      </c>
      <c r="B1460" t="s">
        <v>1522</v>
      </c>
      <c r="C1460" t="s">
        <v>1532</v>
      </c>
      <c r="D1460" s="128">
        <v>4156</v>
      </c>
      <c r="J1460" s="3">
        <f>IFERROR(VLOOKUP(D1460,'2023-24 School Level AAFTE'!$C:$J,8,FALSE),"new school")</f>
        <v>458.3</v>
      </c>
    </row>
    <row r="1461" spans="1:10" x14ac:dyDescent="0.25">
      <c r="A1461" t="s">
        <v>3115</v>
      </c>
      <c r="B1461" t="s">
        <v>1522</v>
      </c>
      <c r="C1461" t="s">
        <v>1534</v>
      </c>
      <c r="D1461" s="128">
        <v>4219</v>
      </c>
      <c r="J1461" s="3">
        <f>IFERROR(VLOOKUP(D1461,'2023-24 School Level AAFTE'!$C:$J,8,FALSE),"new school")</f>
        <v>484.04</v>
      </c>
    </row>
    <row r="1462" spans="1:10" x14ac:dyDescent="0.25">
      <c r="A1462" t="s">
        <v>3115</v>
      </c>
      <c r="B1462" t="s">
        <v>1522</v>
      </c>
      <c r="C1462" t="s">
        <v>1533</v>
      </c>
      <c r="D1462" s="128">
        <v>4189</v>
      </c>
      <c r="J1462" s="3">
        <f>IFERROR(VLOOKUP(D1462,'2023-24 School Level AAFTE'!$C:$J,8,FALSE),"new school")</f>
        <v>282.32</v>
      </c>
    </row>
    <row r="1463" spans="1:10" x14ac:dyDescent="0.25">
      <c r="A1463" t="s">
        <v>3115</v>
      </c>
      <c r="B1463" t="s">
        <v>1522</v>
      </c>
      <c r="C1463" t="s">
        <v>1525</v>
      </c>
      <c r="D1463" s="128">
        <v>2681</v>
      </c>
      <c r="J1463" s="3">
        <f>IFERROR(VLOOKUP(D1463,'2023-24 School Level AAFTE'!$C:$J,8,FALSE),"new school")</f>
        <v>1333.44</v>
      </c>
    </row>
    <row r="1464" spans="1:10" x14ac:dyDescent="0.25">
      <c r="A1464" t="s">
        <v>3115</v>
      </c>
      <c r="B1464" t="s">
        <v>1522</v>
      </c>
      <c r="C1464" t="s">
        <v>52</v>
      </c>
      <c r="D1464" s="128">
        <v>5631</v>
      </c>
      <c r="J1464" s="3">
        <f>IFERROR(VLOOKUP(D1464,'2023-24 School Level AAFTE'!$C:$J,8,FALSE),"new school")</f>
        <v>492.93</v>
      </c>
    </row>
    <row r="1465" spans="1:10" x14ac:dyDescent="0.25">
      <c r="A1465" t="s">
        <v>3115</v>
      </c>
      <c r="B1465" t="s">
        <v>1522</v>
      </c>
      <c r="C1465" t="s">
        <v>1529</v>
      </c>
      <c r="D1465" s="128">
        <v>3685</v>
      </c>
      <c r="J1465" s="3">
        <f>IFERROR(VLOOKUP(D1465,'2023-24 School Level AAFTE'!$C:$J,8,FALSE),"new school")</f>
        <v>464.34</v>
      </c>
    </row>
    <row r="1466" spans="1:10" x14ac:dyDescent="0.25">
      <c r="A1466" t="s">
        <v>3115</v>
      </c>
      <c r="B1466" t="s">
        <v>1522</v>
      </c>
      <c r="C1466" t="s">
        <v>3285</v>
      </c>
      <c r="D1466" s="128">
        <v>5685</v>
      </c>
      <c r="J1466" s="3">
        <f>IFERROR(VLOOKUP(D1466,'2023-24 School Level AAFTE'!$C:$J,8,FALSE),"new school")</f>
        <v>522.70000000000005</v>
      </c>
    </row>
    <row r="1467" spans="1:10" x14ac:dyDescent="0.25">
      <c r="A1467" t="s">
        <v>3115</v>
      </c>
      <c r="B1467" t="s">
        <v>1522</v>
      </c>
      <c r="C1467" t="s">
        <v>1527</v>
      </c>
      <c r="D1467" s="128">
        <v>3056</v>
      </c>
      <c r="F1467" t="s">
        <v>3447</v>
      </c>
      <c r="J1467" s="3">
        <f>IFERROR(VLOOKUP(D1467,'2023-24 School Level AAFTE'!$C:$J,8,FALSE),"new school")</f>
        <v>281.93</v>
      </c>
    </row>
    <row r="1468" spans="1:10" x14ac:dyDescent="0.25">
      <c r="A1468" t="s">
        <v>3115</v>
      </c>
      <c r="B1468" t="s">
        <v>1522</v>
      </c>
      <c r="C1468" t="s">
        <v>1535</v>
      </c>
      <c r="D1468" s="128">
        <v>4307</v>
      </c>
      <c r="J1468" s="3">
        <f>IFERROR(VLOOKUP(D1468,'2023-24 School Level AAFTE'!$C:$J,8,FALSE),"new school")</f>
        <v>468.32</v>
      </c>
    </row>
    <row r="1469" spans="1:10" x14ac:dyDescent="0.25">
      <c r="A1469" t="s">
        <v>3286</v>
      </c>
      <c r="B1469" t="s">
        <v>2902</v>
      </c>
      <c r="C1469" t="s">
        <v>3287</v>
      </c>
      <c r="D1469" s="128">
        <v>5686</v>
      </c>
      <c r="J1469" s="3">
        <f>IFERROR(VLOOKUP(D1469,'2023-24 School Level AAFTE'!$C:$J,8,FALSE),"new school")</f>
        <v>217.75</v>
      </c>
    </row>
    <row r="1470" spans="1:10" x14ac:dyDescent="0.25">
      <c r="A1470" t="s">
        <v>3117</v>
      </c>
      <c r="B1470" t="s">
        <v>1538</v>
      </c>
      <c r="C1470" t="s">
        <v>52</v>
      </c>
      <c r="D1470" s="128">
        <v>4463</v>
      </c>
      <c r="F1470" t="s">
        <v>3447</v>
      </c>
      <c r="J1470" s="3">
        <f>IFERROR(VLOOKUP(D1470,'2023-24 School Level AAFTE'!$C:$J,8,FALSE),"new school")</f>
        <v>479.93</v>
      </c>
    </row>
    <row r="1471" spans="1:10" x14ac:dyDescent="0.25">
      <c r="A1471" t="s">
        <v>3117</v>
      </c>
      <c r="B1471" t="s">
        <v>1538</v>
      </c>
      <c r="C1471" t="s">
        <v>1539</v>
      </c>
      <c r="D1471" s="128">
        <v>2865</v>
      </c>
      <c r="F1471" t="s">
        <v>3447</v>
      </c>
      <c r="J1471" s="3">
        <f>IFERROR(VLOOKUP(D1471,'2023-24 School Level AAFTE'!$C:$J,8,FALSE),"new school")</f>
        <v>256.89999999999998</v>
      </c>
    </row>
    <row r="1472" spans="1:10" x14ac:dyDescent="0.25">
      <c r="A1472" t="s">
        <v>3118</v>
      </c>
      <c r="B1472" t="s">
        <v>2543</v>
      </c>
      <c r="C1472" t="s">
        <v>2545</v>
      </c>
      <c r="D1472" s="128">
        <v>3087</v>
      </c>
      <c r="J1472" s="3">
        <f>IFERROR(VLOOKUP(D1472,'2023-24 School Level AAFTE'!$C:$J,8,FALSE),"new school")</f>
        <v>205</v>
      </c>
    </row>
    <row r="1473" spans="1:10" x14ac:dyDescent="0.25">
      <c r="A1473" t="s">
        <v>3118</v>
      </c>
      <c r="B1473" t="s">
        <v>2543</v>
      </c>
      <c r="C1473" t="s">
        <v>2546</v>
      </c>
      <c r="D1473" s="128">
        <v>2241</v>
      </c>
      <c r="F1473" t="s">
        <v>3447</v>
      </c>
      <c r="J1473" s="3">
        <f>IFERROR(VLOOKUP(D1473,'2023-24 School Level AAFTE'!$C:$J,8,FALSE),"new school")</f>
        <v>133.76000000000002</v>
      </c>
    </row>
    <row r="1474" spans="1:10" x14ac:dyDescent="0.25">
      <c r="A1474" t="s">
        <v>3119</v>
      </c>
      <c r="B1474" t="s">
        <v>1541</v>
      </c>
      <c r="C1474" t="s">
        <v>1545</v>
      </c>
      <c r="D1474" s="128">
        <v>4494</v>
      </c>
      <c r="F1474" t="s">
        <v>3447</v>
      </c>
      <c r="J1474" s="3">
        <f>IFERROR(VLOOKUP(D1474,'2023-24 School Level AAFTE'!$C:$J,8,FALSE),"new school")</f>
        <v>359.64000000000004</v>
      </c>
    </row>
    <row r="1475" spans="1:10" x14ac:dyDescent="0.25">
      <c r="A1475" t="s">
        <v>3119</v>
      </c>
      <c r="B1475" t="s">
        <v>1541</v>
      </c>
      <c r="C1475" t="s">
        <v>1005</v>
      </c>
      <c r="D1475" s="128">
        <v>2909</v>
      </c>
      <c r="F1475" t="s">
        <v>3447</v>
      </c>
      <c r="J1475" s="3">
        <f>IFERROR(VLOOKUP(D1475,'2023-24 School Level AAFTE'!$C:$J,8,FALSE),"new school")</f>
        <v>335.29</v>
      </c>
    </row>
    <row r="1476" spans="1:10" x14ac:dyDescent="0.25">
      <c r="A1476" t="s">
        <v>3119</v>
      </c>
      <c r="B1476" t="s">
        <v>1541</v>
      </c>
      <c r="C1476" t="s">
        <v>1543</v>
      </c>
      <c r="D1476" s="128">
        <v>3079</v>
      </c>
      <c r="F1476" t="s">
        <v>3447</v>
      </c>
      <c r="J1476" s="3">
        <f>IFERROR(VLOOKUP(D1476,'2023-24 School Level AAFTE'!$C:$J,8,FALSE),"new school")</f>
        <v>355.55</v>
      </c>
    </row>
    <row r="1477" spans="1:10" x14ac:dyDescent="0.25">
      <c r="A1477" t="s">
        <v>3119</v>
      </c>
      <c r="B1477" t="s">
        <v>1541</v>
      </c>
      <c r="C1477" t="s">
        <v>586</v>
      </c>
      <c r="D1477" s="128">
        <v>2368</v>
      </c>
      <c r="F1477" t="s">
        <v>3447</v>
      </c>
      <c r="J1477" s="3">
        <f>IFERROR(VLOOKUP(D1477,'2023-24 School Level AAFTE'!$C:$J,8,FALSE),"new school")</f>
        <v>247.37</v>
      </c>
    </row>
    <row r="1478" spans="1:10" x14ac:dyDescent="0.25">
      <c r="A1478" t="s">
        <v>3119</v>
      </c>
      <c r="B1478" t="s">
        <v>1541</v>
      </c>
      <c r="C1478" t="s">
        <v>1544</v>
      </c>
      <c r="D1478" s="128">
        <v>4003</v>
      </c>
      <c r="F1478" t="s">
        <v>3447</v>
      </c>
      <c r="J1478" s="3">
        <f>IFERROR(VLOOKUP(D1478,'2023-24 School Level AAFTE'!$C:$J,8,FALSE),"new school")</f>
        <v>73.17</v>
      </c>
    </row>
    <row r="1479" spans="1:10" x14ac:dyDescent="0.25">
      <c r="A1479" t="s">
        <v>3119</v>
      </c>
      <c r="B1479" t="s">
        <v>1541</v>
      </c>
      <c r="C1479" t="s">
        <v>1542</v>
      </c>
      <c r="D1479" s="128">
        <v>2908</v>
      </c>
      <c r="F1479" t="s">
        <v>3447</v>
      </c>
      <c r="J1479" s="3">
        <f>IFERROR(VLOOKUP(D1479,'2023-24 School Level AAFTE'!$C:$J,8,FALSE),"new school")</f>
        <v>906.9</v>
      </c>
    </row>
    <row r="1480" spans="1:10" x14ac:dyDescent="0.25">
      <c r="A1480" t="s">
        <v>3119</v>
      </c>
      <c r="B1480" t="s">
        <v>1541</v>
      </c>
      <c r="C1480" t="s">
        <v>127</v>
      </c>
      <c r="D1480" s="128">
        <v>5115</v>
      </c>
      <c r="F1480" t="s">
        <v>3447</v>
      </c>
      <c r="J1480" s="3">
        <f>IFERROR(VLOOKUP(D1480,'2023-24 School Level AAFTE'!$C:$J,8,FALSE),"new school")</f>
        <v>419.84999999999997</v>
      </c>
    </row>
    <row r="1481" spans="1:10" x14ac:dyDescent="0.25">
      <c r="A1481" t="s">
        <v>3119</v>
      </c>
      <c r="B1481" t="s">
        <v>1541</v>
      </c>
      <c r="C1481" t="s">
        <v>3120</v>
      </c>
      <c r="D1481" s="128">
        <v>5611</v>
      </c>
      <c r="F1481" t="s">
        <v>3447</v>
      </c>
      <c r="J1481" s="3">
        <f>IFERROR(VLOOKUP(D1481,'2023-24 School Level AAFTE'!$C:$J,8,FALSE),"new school")</f>
        <v>292.17999999999995</v>
      </c>
    </row>
    <row r="1482" spans="1:10" x14ac:dyDescent="0.25">
      <c r="A1482" t="s">
        <v>3119</v>
      </c>
      <c r="B1482" t="s">
        <v>1541</v>
      </c>
      <c r="C1482" t="s">
        <v>2809</v>
      </c>
      <c r="D1482" s="128">
        <v>1897</v>
      </c>
      <c r="J1482" s="3">
        <f>IFERROR(VLOOKUP(D1482,'2023-24 School Level AAFTE'!$C:$J,8,FALSE),"new school")</f>
        <v>0</v>
      </c>
    </row>
    <row r="1483" spans="1:10" x14ac:dyDescent="0.25">
      <c r="A1483" t="s">
        <v>3119</v>
      </c>
      <c r="B1483" t="s">
        <v>1541</v>
      </c>
      <c r="C1483" t="s">
        <v>1495</v>
      </c>
      <c r="D1483" s="128">
        <v>3318</v>
      </c>
      <c r="F1483" t="s">
        <v>3447</v>
      </c>
      <c r="J1483" s="3">
        <f>IFERROR(VLOOKUP(D1483,'2023-24 School Level AAFTE'!$C:$J,8,FALSE),"new school")</f>
        <v>481.43</v>
      </c>
    </row>
    <row r="1484" spans="1:10" x14ac:dyDescent="0.25">
      <c r="A1484" t="s">
        <v>3121</v>
      </c>
      <c r="B1484" t="s">
        <v>1547</v>
      </c>
      <c r="C1484" t="s">
        <v>1551</v>
      </c>
      <c r="D1484" s="128">
        <v>4475</v>
      </c>
      <c r="J1484" s="3">
        <f>IFERROR(VLOOKUP(D1484,'2023-24 School Level AAFTE'!$C:$J,8,FALSE),"new school")</f>
        <v>225.06</v>
      </c>
    </row>
    <row r="1485" spans="1:10" x14ac:dyDescent="0.25">
      <c r="A1485" t="s">
        <v>3121</v>
      </c>
      <c r="B1485" t="s">
        <v>1547</v>
      </c>
      <c r="C1485" t="s">
        <v>1548</v>
      </c>
      <c r="D1485" s="128">
        <v>1798</v>
      </c>
      <c r="F1485" t="s">
        <v>3447</v>
      </c>
      <c r="J1485" s="3">
        <f>IFERROR(VLOOKUP(D1485,'2023-24 School Level AAFTE'!$C:$J,8,FALSE),"new school")</f>
        <v>138.27000000000001</v>
      </c>
    </row>
    <row r="1486" spans="1:10" x14ac:dyDescent="0.25">
      <c r="A1486" t="s">
        <v>3121</v>
      </c>
      <c r="B1486" t="s">
        <v>1547</v>
      </c>
      <c r="C1486" t="s">
        <v>1549</v>
      </c>
      <c r="D1486" s="128">
        <v>2503</v>
      </c>
      <c r="J1486" s="3">
        <f>IFERROR(VLOOKUP(D1486,'2023-24 School Level AAFTE'!$C:$J,8,FALSE),"new school")</f>
        <v>349.78</v>
      </c>
    </row>
    <row r="1487" spans="1:10" x14ac:dyDescent="0.25">
      <c r="A1487" t="s">
        <v>3121</v>
      </c>
      <c r="B1487" t="s">
        <v>1547</v>
      </c>
      <c r="C1487" t="s">
        <v>1550</v>
      </c>
      <c r="D1487" s="128">
        <v>3094</v>
      </c>
      <c r="F1487" t="s">
        <v>3447</v>
      </c>
      <c r="J1487" s="3">
        <f>IFERROR(VLOOKUP(D1487,'2023-24 School Level AAFTE'!$C:$J,8,FALSE),"new school")</f>
        <v>470.53999999999996</v>
      </c>
    </row>
    <row r="1488" spans="1:10" x14ac:dyDescent="0.25">
      <c r="A1488" t="s">
        <v>3122</v>
      </c>
      <c r="B1488" t="s">
        <v>1553</v>
      </c>
      <c r="C1488" t="s">
        <v>1554</v>
      </c>
      <c r="D1488" s="128">
        <v>3574</v>
      </c>
      <c r="F1488" t="s">
        <v>3447</v>
      </c>
      <c r="J1488" s="3">
        <f>IFERROR(VLOOKUP(D1488,'2023-24 School Level AAFTE'!$C:$J,8,FALSE),"new school")</f>
        <v>144</v>
      </c>
    </row>
    <row r="1489" spans="1:10" x14ac:dyDescent="0.25">
      <c r="A1489" t="s">
        <v>3122</v>
      </c>
      <c r="B1489" t="s">
        <v>1553</v>
      </c>
      <c r="C1489" t="s">
        <v>1555</v>
      </c>
      <c r="D1489" s="128">
        <v>3575</v>
      </c>
      <c r="F1489" t="s">
        <v>3447</v>
      </c>
      <c r="J1489" s="3">
        <f>IFERROR(VLOOKUP(D1489,'2023-24 School Level AAFTE'!$C:$J,8,FALSE),"new school")</f>
        <v>68.489999999999995</v>
      </c>
    </row>
    <row r="1490" spans="1:10" x14ac:dyDescent="0.25">
      <c r="A1490" t="s">
        <v>3122</v>
      </c>
      <c r="B1490" t="s">
        <v>1553</v>
      </c>
      <c r="C1490" t="s">
        <v>3239</v>
      </c>
      <c r="D1490" s="128">
        <v>5687</v>
      </c>
      <c r="F1490" t="s">
        <v>3447</v>
      </c>
      <c r="J1490" s="3">
        <f>IFERROR(VLOOKUP(D1490,'2023-24 School Level AAFTE'!$C:$J,8,FALSE),"new school")</f>
        <v>53.09</v>
      </c>
    </row>
    <row r="1491" spans="1:10" x14ac:dyDescent="0.25">
      <c r="A1491" t="s">
        <v>3123</v>
      </c>
      <c r="B1491" t="s">
        <v>2388</v>
      </c>
      <c r="C1491" t="s">
        <v>3124</v>
      </c>
      <c r="D1491" s="128">
        <v>5339</v>
      </c>
      <c r="F1491" t="s">
        <v>3447</v>
      </c>
      <c r="J1491" s="3">
        <f>IFERROR(VLOOKUP(D1491,'2023-24 School Level AAFTE'!$C:$J,8,FALSE),"new school")</f>
        <v>426.99000000000007</v>
      </c>
    </row>
    <row r="1492" spans="1:10" x14ac:dyDescent="0.25">
      <c r="A1492" t="s">
        <v>3125</v>
      </c>
      <c r="B1492" t="s">
        <v>1557</v>
      </c>
      <c r="C1492" t="s">
        <v>1561</v>
      </c>
      <c r="D1492" s="128">
        <v>2906</v>
      </c>
      <c r="F1492" t="s">
        <v>3447</v>
      </c>
      <c r="J1492" s="3">
        <f>IFERROR(VLOOKUP(D1492,'2023-24 School Level AAFTE'!$C:$J,8,FALSE),"new school")</f>
        <v>560.82000000000005</v>
      </c>
    </row>
    <row r="1493" spans="1:10" x14ac:dyDescent="0.25">
      <c r="A1493" t="s">
        <v>3125</v>
      </c>
      <c r="B1493" t="s">
        <v>1557</v>
      </c>
      <c r="C1493" t="s">
        <v>1558</v>
      </c>
      <c r="D1493" s="128">
        <v>2195</v>
      </c>
      <c r="F1493" t="s">
        <v>3447</v>
      </c>
      <c r="J1493" s="3">
        <f>IFERROR(VLOOKUP(D1493,'2023-24 School Level AAFTE'!$C:$J,8,FALSE),"new school")</f>
        <v>377.37</v>
      </c>
    </row>
    <row r="1494" spans="1:10" x14ac:dyDescent="0.25">
      <c r="A1494" t="s">
        <v>3125</v>
      </c>
      <c r="B1494" t="s">
        <v>1557</v>
      </c>
      <c r="C1494" t="s">
        <v>1562</v>
      </c>
      <c r="D1494" s="128">
        <v>3316</v>
      </c>
      <c r="F1494" t="s">
        <v>3447</v>
      </c>
      <c r="J1494" s="3">
        <f>IFERROR(VLOOKUP(D1494,'2023-24 School Level AAFTE'!$C:$J,8,FALSE),"new school")</f>
        <v>384.67</v>
      </c>
    </row>
    <row r="1495" spans="1:10" x14ac:dyDescent="0.25">
      <c r="A1495" t="s">
        <v>3125</v>
      </c>
      <c r="B1495" t="s">
        <v>1557</v>
      </c>
      <c r="C1495" t="s">
        <v>1559</v>
      </c>
      <c r="D1495" s="128">
        <v>2508</v>
      </c>
      <c r="F1495" t="s">
        <v>3447</v>
      </c>
      <c r="J1495" s="3">
        <f>IFERROR(VLOOKUP(D1495,'2023-24 School Level AAFTE'!$C:$J,8,FALSE),"new school")</f>
        <v>830.02</v>
      </c>
    </row>
    <row r="1496" spans="1:10" x14ac:dyDescent="0.25">
      <c r="A1496" t="s">
        <v>3125</v>
      </c>
      <c r="B1496" t="s">
        <v>1557</v>
      </c>
      <c r="C1496" t="s">
        <v>2825</v>
      </c>
      <c r="D1496" s="128">
        <v>5537</v>
      </c>
      <c r="F1496" t="s">
        <v>3447</v>
      </c>
      <c r="J1496" s="3">
        <f>IFERROR(VLOOKUP(D1496,'2023-24 School Level AAFTE'!$C:$J,8,FALSE),"new school")</f>
        <v>45.3</v>
      </c>
    </row>
    <row r="1497" spans="1:10" x14ac:dyDescent="0.25">
      <c r="A1497" t="s">
        <v>3125</v>
      </c>
      <c r="B1497" t="s">
        <v>1557</v>
      </c>
      <c r="C1497" t="s">
        <v>1560</v>
      </c>
      <c r="D1497" s="128">
        <v>2905</v>
      </c>
      <c r="F1497" t="s">
        <v>3447</v>
      </c>
      <c r="J1497" s="3">
        <f>IFERROR(VLOOKUP(D1497,'2023-24 School Level AAFTE'!$C:$J,8,FALSE),"new school")</f>
        <v>237.97</v>
      </c>
    </row>
    <row r="1498" spans="1:10" x14ac:dyDescent="0.25">
      <c r="A1498" t="s">
        <v>3126</v>
      </c>
      <c r="B1498" t="s">
        <v>1564</v>
      </c>
      <c r="C1498" t="s">
        <v>1005</v>
      </c>
      <c r="D1498" s="128">
        <v>2587</v>
      </c>
      <c r="J1498" s="3">
        <f>IFERROR(VLOOKUP(D1498,'2023-24 School Level AAFTE'!$C:$J,8,FALSE),"new school")</f>
        <v>254.3</v>
      </c>
    </row>
    <row r="1499" spans="1:10" x14ac:dyDescent="0.25">
      <c r="A1499" t="s">
        <v>3126</v>
      </c>
      <c r="B1499" t="s">
        <v>1564</v>
      </c>
      <c r="C1499" t="s">
        <v>586</v>
      </c>
      <c r="D1499" s="128">
        <v>3203</v>
      </c>
      <c r="F1499" t="s">
        <v>3447</v>
      </c>
      <c r="J1499" s="3">
        <f>IFERROR(VLOOKUP(D1499,'2023-24 School Level AAFTE'!$C:$J,8,FALSE),"new school")</f>
        <v>311.72000000000003</v>
      </c>
    </row>
    <row r="1500" spans="1:10" x14ac:dyDescent="0.25">
      <c r="A1500" t="s">
        <v>3126</v>
      </c>
      <c r="B1500" t="s">
        <v>1564</v>
      </c>
      <c r="C1500" t="s">
        <v>2826</v>
      </c>
      <c r="D1500" s="128">
        <v>5574</v>
      </c>
      <c r="J1500" s="3">
        <f>IFERROR(VLOOKUP(D1500,'2023-24 School Level AAFTE'!$C:$J,8,FALSE),"new school")</f>
        <v>335.7</v>
      </c>
    </row>
    <row r="1501" spans="1:10" x14ac:dyDescent="0.25">
      <c r="A1501" t="s">
        <v>3126</v>
      </c>
      <c r="B1501" t="s">
        <v>1564</v>
      </c>
      <c r="C1501" t="s">
        <v>347</v>
      </c>
      <c r="D1501" s="128">
        <v>3419</v>
      </c>
      <c r="J1501" s="3">
        <f>IFERROR(VLOOKUP(D1501,'2023-24 School Level AAFTE'!$C:$J,8,FALSE),"new school")</f>
        <v>614.73</v>
      </c>
    </row>
    <row r="1502" spans="1:10" x14ac:dyDescent="0.25">
      <c r="A1502" t="s">
        <v>3126</v>
      </c>
      <c r="B1502" t="s">
        <v>1564</v>
      </c>
      <c r="C1502" t="s">
        <v>1565</v>
      </c>
      <c r="D1502" s="128">
        <v>2499</v>
      </c>
      <c r="J1502" s="3">
        <f>IFERROR(VLOOKUP(D1502,'2023-24 School Level AAFTE'!$C:$J,8,FALSE),"new school")</f>
        <v>826.45999999999992</v>
      </c>
    </row>
    <row r="1503" spans="1:10" x14ac:dyDescent="0.25">
      <c r="A1503" t="s">
        <v>3126</v>
      </c>
      <c r="B1503" t="s">
        <v>1564</v>
      </c>
      <c r="C1503" t="s">
        <v>1112</v>
      </c>
      <c r="D1503" s="128">
        <v>3614</v>
      </c>
      <c r="J1503" s="3">
        <f>IFERROR(VLOOKUP(D1503,'2023-24 School Level AAFTE'!$C:$J,8,FALSE),"new school")</f>
        <v>277.8</v>
      </c>
    </row>
    <row r="1504" spans="1:10" x14ac:dyDescent="0.25">
      <c r="A1504" t="s">
        <v>3127</v>
      </c>
      <c r="B1504" t="s">
        <v>1567</v>
      </c>
      <c r="C1504" t="s">
        <v>2547</v>
      </c>
      <c r="D1504" s="128">
        <v>3447</v>
      </c>
      <c r="J1504" s="3">
        <f>IFERROR(VLOOKUP(D1504,'2023-24 School Level AAFTE'!$C:$J,8,FALSE),"new school")</f>
        <v>708.43</v>
      </c>
    </row>
    <row r="1505" spans="1:10" x14ac:dyDescent="0.25">
      <c r="A1505" t="s">
        <v>3127</v>
      </c>
      <c r="B1505" t="s">
        <v>1567</v>
      </c>
      <c r="C1505" t="s">
        <v>2548</v>
      </c>
      <c r="D1505" s="128">
        <v>3750</v>
      </c>
      <c r="J1505" s="3">
        <f>IFERROR(VLOOKUP(D1505,'2023-24 School Level AAFTE'!$C:$J,8,FALSE),"new school")</f>
        <v>853.65</v>
      </c>
    </row>
    <row r="1506" spans="1:10" x14ac:dyDescent="0.25">
      <c r="A1506" t="s">
        <v>3127</v>
      </c>
      <c r="B1506" t="s">
        <v>1567</v>
      </c>
      <c r="C1506" t="s">
        <v>1582</v>
      </c>
      <c r="D1506" s="128">
        <v>4361</v>
      </c>
      <c r="J1506" s="3">
        <f>IFERROR(VLOOKUP(D1506,'2023-24 School Level AAFTE'!$C:$J,8,FALSE),"new school")</f>
        <v>548.92999999999995</v>
      </c>
    </row>
    <row r="1507" spans="1:10" x14ac:dyDescent="0.25">
      <c r="A1507" t="s">
        <v>3127</v>
      </c>
      <c r="B1507" t="s">
        <v>1567</v>
      </c>
      <c r="C1507" t="s">
        <v>1023</v>
      </c>
      <c r="D1507" s="128">
        <v>5088</v>
      </c>
      <c r="J1507" s="3">
        <f>IFERROR(VLOOKUP(D1507,'2023-24 School Level AAFTE'!$C:$J,8,FALSE),"new school")</f>
        <v>688.69999999999993</v>
      </c>
    </row>
    <row r="1508" spans="1:10" x14ac:dyDescent="0.25">
      <c r="A1508" t="s">
        <v>3127</v>
      </c>
      <c r="B1508" t="s">
        <v>1567</v>
      </c>
      <c r="C1508" t="s">
        <v>3128</v>
      </c>
      <c r="D1508" s="128">
        <v>5557</v>
      </c>
      <c r="J1508" s="3">
        <f>IFERROR(VLOOKUP(D1508,'2023-24 School Level AAFTE'!$C:$J,8,FALSE),"new school")</f>
        <v>906.53</v>
      </c>
    </row>
    <row r="1509" spans="1:10" x14ac:dyDescent="0.25">
      <c r="A1509" t="s">
        <v>3127</v>
      </c>
      <c r="B1509" t="s">
        <v>1567</v>
      </c>
      <c r="C1509" t="s">
        <v>2550</v>
      </c>
      <c r="D1509" s="128">
        <v>2575</v>
      </c>
      <c r="J1509" s="3">
        <f>IFERROR(VLOOKUP(D1509,'2023-24 School Level AAFTE'!$C:$J,8,FALSE),"new school")</f>
        <v>550.1</v>
      </c>
    </row>
    <row r="1510" spans="1:10" x14ac:dyDescent="0.25">
      <c r="A1510" t="s">
        <v>3127</v>
      </c>
      <c r="B1510" t="s">
        <v>1567</v>
      </c>
      <c r="C1510" t="s">
        <v>1585</v>
      </c>
      <c r="D1510" s="128">
        <v>5093</v>
      </c>
      <c r="J1510" s="3">
        <f>IFERROR(VLOOKUP(D1510,'2023-24 School Level AAFTE'!$C:$J,8,FALSE),"new school")</f>
        <v>729.43000000000006</v>
      </c>
    </row>
    <row r="1511" spans="1:10" x14ac:dyDescent="0.25">
      <c r="A1511" t="s">
        <v>3127</v>
      </c>
      <c r="B1511" t="s">
        <v>1567</v>
      </c>
      <c r="C1511" t="s">
        <v>2551</v>
      </c>
      <c r="D1511" s="128">
        <v>4540</v>
      </c>
      <c r="J1511" s="3">
        <f>IFERROR(VLOOKUP(D1511,'2023-24 School Level AAFTE'!$C:$J,8,FALSE),"new school")</f>
        <v>1572.3100000000002</v>
      </c>
    </row>
    <row r="1512" spans="1:10" x14ac:dyDescent="0.25">
      <c r="A1512" t="s">
        <v>3127</v>
      </c>
      <c r="B1512" t="s">
        <v>1567</v>
      </c>
      <c r="C1512" t="s">
        <v>2552</v>
      </c>
      <c r="D1512" s="128">
        <v>4183</v>
      </c>
      <c r="J1512" s="3">
        <f>IFERROR(VLOOKUP(D1512,'2023-24 School Level AAFTE'!$C:$J,8,FALSE),"new school")</f>
        <v>815.83</v>
      </c>
    </row>
    <row r="1513" spans="1:10" x14ac:dyDescent="0.25">
      <c r="A1513" t="s">
        <v>3127</v>
      </c>
      <c r="B1513" t="s">
        <v>1567</v>
      </c>
      <c r="C1513" t="s">
        <v>1571</v>
      </c>
      <c r="D1513" s="128">
        <v>2496</v>
      </c>
      <c r="F1513" t="s">
        <v>3447</v>
      </c>
      <c r="J1513" s="3">
        <f>IFERROR(VLOOKUP(D1513,'2023-24 School Level AAFTE'!$C:$J,8,FALSE),"new school")</f>
        <v>619.62</v>
      </c>
    </row>
    <row r="1514" spans="1:10" x14ac:dyDescent="0.25">
      <c r="A1514" t="s">
        <v>3127</v>
      </c>
      <c r="B1514" t="s">
        <v>1567</v>
      </c>
      <c r="C1514" t="s">
        <v>1575</v>
      </c>
      <c r="D1514" s="128">
        <v>3557</v>
      </c>
      <c r="J1514" s="3">
        <f>IFERROR(VLOOKUP(D1514,'2023-24 School Level AAFTE'!$C:$J,8,FALSE),"new school")</f>
        <v>578.54</v>
      </c>
    </row>
    <row r="1515" spans="1:10" x14ac:dyDescent="0.25">
      <c r="A1515" t="s">
        <v>3127</v>
      </c>
      <c r="B1515" t="s">
        <v>1567</v>
      </c>
      <c r="C1515" t="s">
        <v>2553</v>
      </c>
      <c r="D1515" s="128">
        <v>5142</v>
      </c>
      <c r="J1515" s="3">
        <f>IFERROR(VLOOKUP(D1515,'2023-24 School Level AAFTE'!$C:$J,8,FALSE),"new school")</f>
        <v>835.97</v>
      </c>
    </row>
    <row r="1516" spans="1:10" x14ac:dyDescent="0.25">
      <c r="A1516" t="s">
        <v>3127</v>
      </c>
      <c r="B1516" t="s">
        <v>1567</v>
      </c>
      <c r="C1516" t="s">
        <v>2828</v>
      </c>
      <c r="D1516" s="128">
        <v>4360</v>
      </c>
      <c r="J1516" s="3">
        <f>IFERROR(VLOOKUP(D1516,'2023-24 School Level AAFTE'!$C:$J,8,FALSE),"new school")</f>
        <v>713.1</v>
      </c>
    </row>
    <row r="1517" spans="1:10" x14ac:dyDescent="0.25">
      <c r="A1517" t="s">
        <v>3127</v>
      </c>
      <c r="B1517" t="s">
        <v>1567</v>
      </c>
      <c r="C1517" t="s">
        <v>2554</v>
      </c>
      <c r="D1517" s="128">
        <v>3052</v>
      </c>
      <c r="J1517" s="3">
        <f>IFERROR(VLOOKUP(D1517,'2023-24 School Level AAFTE'!$C:$J,8,FALSE),"new school")</f>
        <v>798.84</v>
      </c>
    </row>
    <row r="1518" spans="1:10" x14ac:dyDescent="0.25">
      <c r="A1518" t="s">
        <v>3127</v>
      </c>
      <c r="B1518" t="s">
        <v>1567</v>
      </c>
      <c r="C1518" t="s">
        <v>1574</v>
      </c>
      <c r="D1518" s="128">
        <v>2870</v>
      </c>
      <c r="F1518" t="s">
        <v>3447</v>
      </c>
      <c r="J1518" s="3">
        <f>IFERROR(VLOOKUP(D1518,'2023-24 School Level AAFTE'!$C:$J,8,FALSE),"new school")</f>
        <v>404.1</v>
      </c>
    </row>
    <row r="1519" spans="1:10" x14ac:dyDescent="0.25">
      <c r="A1519" t="s">
        <v>3127</v>
      </c>
      <c r="B1519" t="s">
        <v>1567</v>
      </c>
      <c r="C1519" t="s">
        <v>1573</v>
      </c>
      <c r="D1519" s="128">
        <v>2498</v>
      </c>
      <c r="J1519" s="3">
        <f>IFERROR(VLOOKUP(D1519,'2023-24 School Level AAFTE'!$C:$J,8,FALSE),"new school")</f>
        <v>328.13</v>
      </c>
    </row>
    <row r="1520" spans="1:10" x14ac:dyDescent="0.25">
      <c r="A1520" t="s">
        <v>3127</v>
      </c>
      <c r="B1520" t="s">
        <v>1567</v>
      </c>
      <c r="C1520" t="s">
        <v>1569</v>
      </c>
      <c r="D1520" s="128">
        <v>2334</v>
      </c>
      <c r="J1520" s="3">
        <f>IFERROR(VLOOKUP(D1520,'2023-24 School Level AAFTE'!$C:$J,8,FALSE),"new school")</f>
        <v>369.66</v>
      </c>
    </row>
    <row r="1521" spans="1:10" x14ac:dyDescent="0.25">
      <c r="A1521" t="s">
        <v>3127</v>
      </c>
      <c r="B1521" t="s">
        <v>1567</v>
      </c>
      <c r="C1521" t="s">
        <v>1577</v>
      </c>
      <c r="D1521" s="128">
        <v>3572</v>
      </c>
      <c r="J1521" s="3">
        <f>IFERROR(VLOOKUP(D1521,'2023-24 School Level AAFTE'!$C:$J,8,FALSE),"new school")</f>
        <v>283.94</v>
      </c>
    </row>
    <row r="1522" spans="1:10" x14ac:dyDescent="0.25">
      <c r="A1522" t="s">
        <v>3127</v>
      </c>
      <c r="B1522" t="s">
        <v>1567</v>
      </c>
      <c r="C1522" t="s">
        <v>1578</v>
      </c>
      <c r="D1522" s="128">
        <v>3927</v>
      </c>
      <c r="J1522" s="3">
        <f>IFERROR(VLOOKUP(D1522,'2023-24 School Level AAFTE'!$C:$J,8,FALSE),"new school")</f>
        <v>718.55</v>
      </c>
    </row>
    <row r="1523" spans="1:10" x14ac:dyDescent="0.25">
      <c r="A1523" t="s">
        <v>3127</v>
      </c>
      <c r="B1523" t="s">
        <v>1567</v>
      </c>
      <c r="C1523" t="s">
        <v>1581</v>
      </c>
      <c r="D1523" s="128">
        <v>4146</v>
      </c>
      <c r="J1523" s="3">
        <f>IFERROR(VLOOKUP(D1523,'2023-24 School Level AAFTE'!$C:$J,8,FALSE),"new school")</f>
        <v>723.20999999999992</v>
      </c>
    </row>
    <row r="1524" spans="1:10" x14ac:dyDescent="0.25">
      <c r="A1524" t="s">
        <v>3127</v>
      </c>
      <c r="B1524" t="s">
        <v>1567</v>
      </c>
      <c r="C1524" t="s">
        <v>2555</v>
      </c>
      <c r="D1524" s="128">
        <v>2125</v>
      </c>
      <c r="J1524" s="3">
        <f>IFERROR(VLOOKUP(D1524,'2023-24 School Level AAFTE'!$C:$J,8,FALSE),"new school")</f>
        <v>1715.99</v>
      </c>
    </row>
    <row r="1525" spans="1:10" x14ac:dyDescent="0.25">
      <c r="A1525" t="s">
        <v>3127</v>
      </c>
      <c r="B1525" t="s">
        <v>1567</v>
      </c>
      <c r="C1525" t="s">
        <v>2827</v>
      </c>
      <c r="D1525" s="128">
        <v>1640</v>
      </c>
      <c r="F1525" t="s">
        <v>3447</v>
      </c>
      <c r="J1525" s="3">
        <f>IFERROR(VLOOKUP(D1525,'2023-24 School Level AAFTE'!$C:$J,8,FALSE),"new school")</f>
        <v>216.23000000000002</v>
      </c>
    </row>
    <row r="1526" spans="1:10" x14ac:dyDescent="0.25">
      <c r="A1526" t="s">
        <v>3127</v>
      </c>
      <c r="B1526" t="s">
        <v>1567</v>
      </c>
      <c r="C1526" t="s">
        <v>2829</v>
      </c>
      <c r="D1526" s="128">
        <v>5321</v>
      </c>
      <c r="F1526" t="s">
        <v>3447</v>
      </c>
      <c r="J1526" s="3">
        <f>IFERROR(VLOOKUP(D1526,'2023-24 School Level AAFTE'!$C:$J,8,FALSE),"new school")</f>
        <v>100</v>
      </c>
    </row>
    <row r="1527" spans="1:10" x14ac:dyDescent="0.25">
      <c r="A1527" t="s">
        <v>3127</v>
      </c>
      <c r="B1527" t="s">
        <v>1567</v>
      </c>
      <c r="C1527" t="s">
        <v>2556</v>
      </c>
      <c r="D1527" s="128">
        <v>5322</v>
      </c>
      <c r="J1527" s="3">
        <f>IFERROR(VLOOKUP(D1527,'2023-24 School Level AAFTE'!$C:$J,8,FALSE),"new school")</f>
        <v>116.01</v>
      </c>
    </row>
    <row r="1528" spans="1:10" x14ac:dyDescent="0.25">
      <c r="A1528" t="s">
        <v>3127</v>
      </c>
      <c r="B1528" t="s">
        <v>1567</v>
      </c>
      <c r="C1528" t="s">
        <v>1580</v>
      </c>
      <c r="D1528" s="128">
        <v>4121</v>
      </c>
      <c r="J1528" s="3">
        <f>IFERROR(VLOOKUP(D1528,'2023-24 School Level AAFTE'!$C:$J,8,FALSE),"new school")</f>
        <v>465.7</v>
      </c>
    </row>
    <row r="1529" spans="1:10" x14ac:dyDescent="0.25">
      <c r="A1529" t="s">
        <v>3127</v>
      </c>
      <c r="B1529" t="s">
        <v>1567</v>
      </c>
      <c r="C1529" t="s">
        <v>1946</v>
      </c>
      <c r="D1529" s="128">
        <v>3645</v>
      </c>
      <c r="J1529" s="3">
        <f>IFERROR(VLOOKUP(D1529,'2023-24 School Level AAFTE'!$C:$J,8,FALSE),"new school")</f>
        <v>1759.9599999999998</v>
      </c>
    </row>
    <row r="1530" spans="1:10" x14ac:dyDescent="0.25">
      <c r="A1530" t="s">
        <v>3127</v>
      </c>
      <c r="B1530" t="s">
        <v>1567</v>
      </c>
      <c r="C1530" t="s">
        <v>1583</v>
      </c>
      <c r="D1530" s="128">
        <v>4414</v>
      </c>
      <c r="J1530" s="3">
        <f>IFERROR(VLOOKUP(D1530,'2023-24 School Level AAFTE'!$C:$J,8,FALSE),"new school")</f>
        <v>633.2299999999999</v>
      </c>
    </row>
    <row r="1531" spans="1:10" x14ac:dyDescent="0.25">
      <c r="A1531" t="s">
        <v>3127</v>
      </c>
      <c r="B1531" t="s">
        <v>1567</v>
      </c>
      <c r="C1531" t="s">
        <v>1572</v>
      </c>
      <c r="D1531" s="128">
        <v>2497</v>
      </c>
      <c r="J1531" s="3">
        <f>IFERROR(VLOOKUP(D1531,'2023-24 School Level AAFTE'!$C:$J,8,FALSE),"new school")</f>
        <v>315.3</v>
      </c>
    </row>
    <row r="1532" spans="1:10" x14ac:dyDescent="0.25">
      <c r="A1532" t="s">
        <v>3127</v>
      </c>
      <c r="B1532" t="s">
        <v>1567</v>
      </c>
      <c r="C1532" t="s">
        <v>2557</v>
      </c>
      <c r="D1532" s="128">
        <v>4443</v>
      </c>
      <c r="J1532" s="3">
        <f>IFERROR(VLOOKUP(D1532,'2023-24 School Level AAFTE'!$C:$J,8,FALSE),"new school")</f>
        <v>890.69</v>
      </c>
    </row>
    <row r="1533" spans="1:10" x14ac:dyDescent="0.25">
      <c r="A1533" t="s">
        <v>3127</v>
      </c>
      <c r="B1533" t="s">
        <v>1567</v>
      </c>
      <c r="C1533" t="s">
        <v>1568</v>
      </c>
      <c r="D1533" s="128">
        <v>2311</v>
      </c>
      <c r="F1533" t="s">
        <v>3447</v>
      </c>
      <c r="J1533" s="3">
        <f>IFERROR(VLOOKUP(D1533,'2023-24 School Level AAFTE'!$C:$J,8,FALSE),"new school")</f>
        <v>291.07</v>
      </c>
    </row>
    <row r="1534" spans="1:10" x14ac:dyDescent="0.25">
      <c r="A1534" t="s">
        <v>3127</v>
      </c>
      <c r="B1534" t="s">
        <v>1567</v>
      </c>
      <c r="C1534" t="s">
        <v>302</v>
      </c>
      <c r="D1534" s="128">
        <v>3896</v>
      </c>
      <c r="F1534" t="s">
        <v>3447</v>
      </c>
      <c r="J1534" s="3">
        <f>IFERROR(VLOOKUP(D1534,'2023-24 School Level AAFTE'!$C:$J,8,FALSE),"new school")</f>
        <v>673.64</v>
      </c>
    </row>
    <row r="1535" spans="1:10" x14ac:dyDescent="0.25">
      <c r="A1535" t="s">
        <v>3127</v>
      </c>
      <c r="B1535" t="s">
        <v>1567</v>
      </c>
      <c r="C1535" t="s">
        <v>1579</v>
      </c>
      <c r="D1535" s="128">
        <v>3972</v>
      </c>
      <c r="F1535" t="s">
        <v>3447</v>
      </c>
      <c r="J1535" s="3">
        <f>IFERROR(VLOOKUP(D1535,'2023-24 School Level AAFTE'!$C:$J,8,FALSE),"new school")</f>
        <v>159.87</v>
      </c>
    </row>
    <row r="1536" spans="1:10" x14ac:dyDescent="0.25">
      <c r="A1536" t="s">
        <v>3127</v>
      </c>
      <c r="B1536" t="s">
        <v>1567</v>
      </c>
      <c r="C1536" t="s">
        <v>1570</v>
      </c>
      <c r="D1536" s="128">
        <v>2495</v>
      </c>
      <c r="F1536" t="s">
        <v>3447</v>
      </c>
      <c r="J1536" s="3">
        <f>IFERROR(VLOOKUP(D1536,'2023-24 School Level AAFTE'!$C:$J,8,FALSE),"new school")</f>
        <v>312.71000000000004</v>
      </c>
    </row>
    <row r="1537" spans="1:10" x14ac:dyDescent="0.25">
      <c r="A1537" t="s">
        <v>3127</v>
      </c>
      <c r="B1537" t="s">
        <v>1567</v>
      </c>
      <c r="C1537" t="s">
        <v>1576</v>
      </c>
      <c r="D1537" s="128">
        <v>3558</v>
      </c>
      <c r="F1537" t="s">
        <v>3447</v>
      </c>
      <c r="J1537" s="3">
        <f>IFERROR(VLOOKUP(D1537,'2023-24 School Level AAFTE'!$C:$J,8,FALSE),"new school")</f>
        <v>354.16999999999996</v>
      </c>
    </row>
    <row r="1538" spans="1:10" x14ac:dyDescent="0.25">
      <c r="A1538" t="s">
        <v>3127</v>
      </c>
      <c r="B1538" t="s">
        <v>1567</v>
      </c>
      <c r="C1538" t="s">
        <v>1331</v>
      </c>
      <c r="D1538" s="128">
        <v>2519</v>
      </c>
      <c r="J1538" s="3">
        <f>IFERROR(VLOOKUP(D1538,'2023-24 School Level AAFTE'!$C:$J,8,FALSE),"new school")</f>
        <v>599.79999999999995</v>
      </c>
    </row>
    <row r="1539" spans="1:10" x14ac:dyDescent="0.25">
      <c r="A1539" t="s">
        <v>3127</v>
      </c>
      <c r="B1539" t="s">
        <v>1567</v>
      </c>
      <c r="C1539" t="s">
        <v>1584</v>
      </c>
      <c r="D1539" s="128">
        <v>4496</v>
      </c>
      <c r="F1539" t="s">
        <v>3447</v>
      </c>
      <c r="J1539" s="3">
        <f>IFERROR(VLOOKUP(D1539,'2023-24 School Level AAFTE'!$C:$J,8,FALSE),"new school")</f>
        <v>480.81</v>
      </c>
    </row>
    <row r="1540" spans="1:10" x14ac:dyDescent="0.25">
      <c r="A1540" t="s">
        <v>3129</v>
      </c>
      <c r="B1540" t="s">
        <v>1587</v>
      </c>
      <c r="C1540" t="s">
        <v>1588</v>
      </c>
      <c r="D1540" s="128">
        <v>2491</v>
      </c>
      <c r="F1540" t="s">
        <v>3447</v>
      </c>
      <c r="J1540" s="3">
        <f>IFERROR(VLOOKUP(D1540,'2023-24 School Level AAFTE'!$C:$J,8,FALSE),"new school")</f>
        <v>41.6</v>
      </c>
    </row>
    <row r="1541" spans="1:10" x14ac:dyDescent="0.25">
      <c r="A1541" t="s">
        <v>3130</v>
      </c>
      <c r="B1541" t="s">
        <v>1590</v>
      </c>
      <c r="C1541" t="s">
        <v>1592</v>
      </c>
      <c r="D1541" s="128">
        <v>5236</v>
      </c>
      <c r="J1541" s="3">
        <f>IFERROR(VLOOKUP(D1541,'2023-24 School Level AAFTE'!$C:$J,8,FALSE),"new school")</f>
        <v>446.86</v>
      </c>
    </row>
    <row r="1542" spans="1:10" x14ac:dyDescent="0.25">
      <c r="A1542" t="s">
        <v>3130</v>
      </c>
      <c r="B1542" t="s">
        <v>1590</v>
      </c>
      <c r="C1542" t="s">
        <v>1591</v>
      </c>
      <c r="D1542" s="128">
        <v>2474</v>
      </c>
      <c r="F1542" t="s">
        <v>3447</v>
      </c>
      <c r="J1542" s="3">
        <f>IFERROR(VLOOKUP(D1542,'2023-24 School Level AAFTE'!$C:$J,8,FALSE),"new school")</f>
        <v>183.89000000000001</v>
      </c>
    </row>
    <row r="1543" spans="1:10" x14ac:dyDescent="0.25">
      <c r="A1543" t="s">
        <v>3131</v>
      </c>
      <c r="B1543" t="s">
        <v>2405</v>
      </c>
      <c r="C1543" t="s">
        <v>2406</v>
      </c>
      <c r="D1543" s="128">
        <v>5430</v>
      </c>
      <c r="F1543" t="s">
        <v>3447</v>
      </c>
      <c r="J1543" s="3">
        <f>IFERROR(VLOOKUP(D1543,'2023-24 School Level AAFTE'!$C:$J,8,FALSE),"new school")</f>
        <v>124.81</v>
      </c>
    </row>
    <row r="1544" spans="1:10" x14ac:dyDescent="0.25">
      <c r="A1544" t="s">
        <v>3132</v>
      </c>
      <c r="B1544" t="s">
        <v>1594</v>
      </c>
      <c r="C1544" t="s">
        <v>1595</v>
      </c>
      <c r="D1544" s="128">
        <v>1671</v>
      </c>
      <c r="F1544" t="s">
        <v>3447</v>
      </c>
      <c r="J1544" s="3">
        <f>IFERROR(VLOOKUP(D1544,'2023-24 School Level AAFTE'!$C:$J,8,FALSE),"new school")</f>
        <v>26.19</v>
      </c>
    </row>
    <row r="1545" spans="1:10" x14ac:dyDescent="0.25">
      <c r="A1545" t="s">
        <v>3132</v>
      </c>
      <c r="B1545" t="s">
        <v>1594</v>
      </c>
      <c r="C1545" t="s">
        <v>1597</v>
      </c>
      <c r="D1545" s="128">
        <v>3737</v>
      </c>
      <c r="F1545" t="s">
        <v>3447</v>
      </c>
      <c r="J1545" s="3">
        <f>IFERROR(VLOOKUP(D1545,'2023-24 School Level AAFTE'!$C:$J,8,FALSE),"new school")</f>
        <v>360.5</v>
      </c>
    </row>
    <row r="1546" spans="1:10" x14ac:dyDescent="0.25">
      <c r="A1546" t="s">
        <v>3132</v>
      </c>
      <c r="B1546" t="s">
        <v>1594</v>
      </c>
      <c r="C1546" t="s">
        <v>1596</v>
      </c>
      <c r="D1546" s="128">
        <v>2349</v>
      </c>
      <c r="F1546" t="s">
        <v>3447</v>
      </c>
      <c r="J1546" s="3">
        <f>IFERROR(VLOOKUP(D1546,'2023-24 School Level AAFTE'!$C:$J,8,FALSE),"new school")</f>
        <v>277.58</v>
      </c>
    </row>
    <row r="1547" spans="1:10" x14ac:dyDescent="0.25">
      <c r="A1547" t="s">
        <v>3132</v>
      </c>
      <c r="B1547" t="s">
        <v>1594</v>
      </c>
      <c r="C1547" t="s">
        <v>2903</v>
      </c>
      <c r="D1547" s="128">
        <v>2609</v>
      </c>
      <c r="F1547" t="s">
        <v>3447</v>
      </c>
      <c r="J1547" s="3">
        <f>IFERROR(VLOOKUP(D1547,'2023-24 School Level AAFTE'!$C:$J,8,FALSE),"new school")</f>
        <v>259</v>
      </c>
    </row>
    <row r="1548" spans="1:10" x14ac:dyDescent="0.25">
      <c r="A1548" t="s">
        <v>3132</v>
      </c>
      <c r="B1548" t="s">
        <v>1594</v>
      </c>
      <c r="C1548" t="s">
        <v>2743</v>
      </c>
      <c r="D1548" s="128">
        <v>5529</v>
      </c>
      <c r="F1548" t="s">
        <v>3447</v>
      </c>
      <c r="J1548" s="3">
        <f>IFERROR(VLOOKUP(D1548,'2023-24 School Level AAFTE'!$C:$J,8,FALSE),"new school")</f>
        <v>9.5</v>
      </c>
    </row>
    <row r="1549" spans="1:10" x14ac:dyDescent="0.25">
      <c r="A1549" t="s">
        <v>3132</v>
      </c>
      <c r="B1549" t="s">
        <v>1594</v>
      </c>
      <c r="C1549" t="s">
        <v>1598</v>
      </c>
      <c r="D1549" s="128">
        <v>5071</v>
      </c>
      <c r="F1549" t="s">
        <v>3447</v>
      </c>
      <c r="J1549" s="3">
        <f>IFERROR(VLOOKUP(D1549,'2023-24 School Level AAFTE'!$C:$J,8,FALSE),"new school")</f>
        <v>2672.15</v>
      </c>
    </row>
    <row r="1550" spans="1:10" x14ac:dyDescent="0.25">
      <c r="A1550" t="s">
        <v>3133</v>
      </c>
      <c r="B1550" t="s">
        <v>1600</v>
      </c>
      <c r="C1550" t="s">
        <v>1601</v>
      </c>
      <c r="D1550" s="128">
        <v>2921</v>
      </c>
      <c r="F1550" t="s">
        <v>3447</v>
      </c>
      <c r="J1550" s="3">
        <f>IFERROR(VLOOKUP(D1550,'2023-24 School Level AAFTE'!$C:$J,8,FALSE),"new school")</f>
        <v>208.01999999999998</v>
      </c>
    </row>
    <row r="1551" spans="1:10" x14ac:dyDescent="0.25">
      <c r="A1551" t="s">
        <v>3134</v>
      </c>
      <c r="B1551" t="s">
        <v>1603</v>
      </c>
      <c r="C1551" t="s">
        <v>2772</v>
      </c>
      <c r="D1551" s="128">
        <v>5585</v>
      </c>
      <c r="F1551" t="s">
        <v>3447</v>
      </c>
      <c r="J1551" s="3">
        <f>IFERROR(VLOOKUP(D1551,'2023-24 School Level AAFTE'!$C:$J,8,FALSE),"new school")</f>
        <v>367.43</v>
      </c>
    </row>
    <row r="1552" spans="1:10" x14ac:dyDescent="0.25">
      <c r="A1552" t="s">
        <v>3134</v>
      </c>
      <c r="B1552" t="s">
        <v>1603</v>
      </c>
      <c r="C1552" t="s">
        <v>1605</v>
      </c>
      <c r="D1552" s="128">
        <v>3426</v>
      </c>
      <c r="F1552" t="s">
        <v>3447</v>
      </c>
      <c r="J1552" s="3">
        <f>IFERROR(VLOOKUP(D1552,'2023-24 School Level AAFTE'!$C:$J,8,FALSE),"new school")</f>
        <v>165.1</v>
      </c>
    </row>
    <row r="1553" spans="1:10" x14ac:dyDescent="0.25">
      <c r="A1553" t="s">
        <v>3134</v>
      </c>
      <c r="B1553" t="s">
        <v>1603</v>
      </c>
      <c r="C1553" t="s">
        <v>1606</v>
      </c>
      <c r="D1553" s="128">
        <v>4536</v>
      </c>
      <c r="F1553" t="s">
        <v>3447</v>
      </c>
      <c r="J1553" s="3">
        <f>IFERROR(VLOOKUP(D1553,'2023-24 School Level AAFTE'!$C:$J,8,FALSE),"new school")</f>
        <v>291.27999999999997</v>
      </c>
    </row>
    <row r="1554" spans="1:10" x14ac:dyDescent="0.25">
      <c r="A1554" t="s">
        <v>3134</v>
      </c>
      <c r="B1554" t="s">
        <v>1603</v>
      </c>
      <c r="C1554" t="s">
        <v>1323</v>
      </c>
      <c r="D1554" s="128">
        <v>3020</v>
      </c>
      <c r="F1554" t="s">
        <v>3447</v>
      </c>
      <c r="J1554" s="3">
        <f>IFERROR(VLOOKUP(D1554,'2023-24 School Level AAFTE'!$C:$J,8,FALSE),"new school")</f>
        <v>270.5</v>
      </c>
    </row>
    <row r="1555" spans="1:10" x14ac:dyDescent="0.25">
      <c r="A1555" t="s">
        <v>3134</v>
      </c>
      <c r="B1555" t="s">
        <v>1603</v>
      </c>
      <c r="C1555" t="s">
        <v>36</v>
      </c>
      <c r="D1555" s="128">
        <v>2919</v>
      </c>
      <c r="F1555" t="s">
        <v>3447</v>
      </c>
      <c r="J1555" s="3">
        <f>IFERROR(VLOOKUP(D1555,'2023-24 School Level AAFTE'!$C:$J,8,FALSE),"new school")</f>
        <v>299.87</v>
      </c>
    </row>
    <row r="1556" spans="1:10" x14ac:dyDescent="0.25">
      <c r="A1556" t="s">
        <v>3134</v>
      </c>
      <c r="B1556" t="s">
        <v>1603</v>
      </c>
      <c r="C1556" t="s">
        <v>1604</v>
      </c>
      <c r="D1556" s="128">
        <v>3088</v>
      </c>
      <c r="F1556" t="s">
        <v>3447</v>
      </c>
      <c r="J1556" s="3">
        <f>IFERROR(VLOOKUP(D1556,'2023-24 School Level AAFTE'!$C:$J,8,FALSE),"new school")</f>
        <v>898.9</v>
      </c>
    </row>
    <row r="1557" spans="1:10" x14ac:dyDescent="0.25">
      <c r="A1557" t="s">
        <v>3134</v>
      </c>
      <c r="B1557" t="s">
        <v>1603</v>
      </c>
      <c r="C1557" t="s">
        <v>2831</v>
      </c>
      <c r="D1557" s="128">
        <v>5648</v>
      </c>
      <c r="F1557" t="s">
        <v>3447</v>
      </c>
      <c r="J1557" s="3">
        <f>IFERROR(VLOOKUP(D1557,'2023-24 School Level AAFTE'!$C:$J,8,FALSE),"new school")</f>
        <v>141.24</v>
      </c>
    </row>
    <row r="1558" spans="1:10" x14ac:dyDescent="0.25">
      <c r="A1558" t="s">
        <v>3134</v>
      </c>
      <c r="B1558" t="s">
        <v>1603</v>
      </c>
      <c r="C1558" t="s">
        <v>2832</v>
      </c>
      <c r="D1558" s="128">
        <v>5650</v>
      </c>
      <c r="F1558" t="s">
        <v>3447</v>
      </c>
      <c r="J1558" s="3">
        <f>IFERROR(VLOOKUP(D1558,'2023-24 School Level AAFTE'!$C:$J,8,FALSE),"new school")</f>
        <v>26.61</v>
      </c>
    </row>
    <row r="1559" spans="1:10" x14ac:dyDescent="0.25">
      <c r="A1559" t="s">
        <v>3134</v>
      </c>
      <c r="B1559" t="s">
        <v>1603</v>
      </c>
      <c r="C1559" t="s">
        <v>2830</v>
      </c>
      <c r="D1559" s="128">
        <v>2510</v>
      </c>
      <c r="F1559" t="s">
        <v>3447</v>
      </c>
      <c r="J1559" s="3">
        <f>IFERROR(VLOOKUP(D1559,'2023-24 School Level AAFTE'!$C:$J,8,FALSE),"new school")</f>
        <v>753.97</v>
      </c>
    </row>
    <row r="1560" spans="1:10" x14ac:dyDescent="0.25">
      <c r="A1560" t="s">
        <v>3135</v>
      </c>
      <c r="B1560" t="s">
        <v>1608</v>
      </c>
      <c r="C1560" t="s">
        <v>382</v>
      </c>
      <c r="D1560" s="128">
        <v>4486</v>
      </c>
      <c r="J1560" s="3">
        <f>IFERROR(VLOOKUP(D1560,'2023-24 School Level AAFTE'!$C:$J,8,FALSE),"new school")</f>
        <v>426.45</v>
      </c>
    </row>
    <row r="1561" spans="1:10" x14ac:dyDescent="0.25">
      <c r="A1561" t="s">
        <v>3135</v>
      </c>
      <c r="B1561" t="s">
        <v>1608</v>
      </c>
      <c r="C1561" t="s">
        <v>60</v>
      </c>
      <c r="D1561" s="128">
        <v>2158</v>
      </c>
      <c r="J1561" s="3">
        <f>IFERROR(VLOOKUP(D1561,'2023-24 School Level AAFTE'!$C:$J,8,FALSE),"new school")</f>
        <v>238.79</v>
      </c>
    </row>
    <row r="1562" spans="1:10" x14ac:dyDescent="0.25">
      <c r="A1562" t="s">
        <v>3135</v>
      </c>
      <c r="B1562" t="s">
        <v>1608</v>
      </c>
      <c r="C1562" t="s">
        <v>1609</v>
      </c>
      <c r="D1562" s="128">
        <v>2468</v>
      </c>
      <c r="J1562" s="3">
        <f>IFERROR(VLOOKUP(D1562,'2023-24 School Level AAFTE'!$C:$J,8,FALSE),"new school")</f>
        <v>264.38</v>
      </c>
    </row>
    <row r="1563" spans="1:10" x14ac:dyDescent="0.25">
      <c r="A1563" t="s">
        <v>3136</v>
      </c>
      <c r="B1563" t="s">
        <v>2390</v>
      </c>
      <c r="C1563" t="s">
        <v>2391</v>
      </c>
      <c r="D1563" s="128">
        <v>5380</v>
      </c>
      <c r="F1563" t="s">
        <v>3447</v>
      </c>
      <c r="J1563" s="3">
        <f>IFERROR(VLOOKUP(D1563,'2023-24 School Level AAFTE'!$C:$J,8,FALSE),"new school")</f>
        <v>331.2</v>
      </c>
    </row>
    <row r="1564" spans="1:10" x14ac:dyDescent="0.25">
      <c r="A1564" t="s">
        <v>3246</v>
      </c>
      <c r="B1564" t="s">
        <v>2409</v>
      </c>
      <c r="C1564" t="s">
        <v>2410</v>
      </c>
      <c r="D1564" s="128">
        <v>5468</v>
      </c>
      <c r="F1564" t="s">
        <v>3447</v>
      </c>
      <c r="J1564" s="3">
        <f>IFERROR(VLOOKUP(D1564,'2023-24 School Level AAFTE'!$C:$J,8,FALSE),"new school")</f>
        <v>150.78</v>
      </c>
    </row>
    <row r="1565" spans="1:10" x14ac:dyDescent="0.25">
      <c r="A1565" t="s">
        <v>3138</v>
      </c>
      <c r="B1565" t="s">
        <v>1611</v>
      </c>
      <c r="C1565" t="s">
        <v>1613</v>
      </c>
      <c r="D1565" s="128">
        <v>2803</v>
      </c>
      <c r="F1565" t="s">
        <v>3447</v>
      </c>
      <c r="J1565" s="3">
        <f>IFERROR(VLOOKUP(D1565,'2023-24 School Level AAFTE'!$C:$J,8,FALSE),"new school")</f>
        <v>242</v>
      </c>
    </row>
    <row r="1566" spans="1:10" x14ac:dyDescent="0.25">
      <c r="A1566" t="s">
        <v>3138</v>
      </c>
      <c r="B1566" t="s">
        <v>1611</v>
      </c>
      <c r="C1566" t="s">
        <v>1612</v>
      </c>
      <c r="D1566" s="128">
        <v>2357</v>
      </c>
      <c r="F1566" t="s">
        <v>3447</v>
      </c>
      <c r="J1566" s="3">
        <f>IFERROR(VLOOKUP(D1566,'2023-24 School Level AAFTE'!$C:$J,8,FALSE),"new school")</f>
        <v>257.33</v>
      </c>
    </row>
    <row r="1567" spans="1:10" x14ac:dyDescent="0.25">
      <c r="A1567" t="s">
        <v>3139</v>
      </c>
      <c r="B1567" t="s">
        <v>1615</v>
      </c>
      <c r="C1567" t="s">
        <v>1617</v>
      </c>
      <c r="D1567" s="128">
        <v>2864</v>
      </c>
      <c r="J1567" s="3">
        <f>IFERROR(VLOOKUP(D1567,'2023-24 School Level AAFTE'!$C:$J,8,FALSE),"new school")</f>
        <v>358.41999999999996</v>
      </c>
    </row>
    <row r="1568" spans="1:10" x14ac:dyDescent="0.25">
      <c r="A1568" t="s">
        <v>3139</v>
      </c>
      <c r="B1568" t="s">
        <v>1615</v>
      </c>
      <c r="C1568" t="s">
        <v>1616</v>
      </c>
      <c r="D1568" s="128">
        <v>2478</v>
      </c>
      <c r="J1568" s="3">
        <f>IFERROR(VLOOKUP(D1568,'2023-24 School Level AAFTE'!$C:$J,8,FALSE),"new school")</f>
        <v>309.2</v>
      </c>
    </row>
    <row r="1569" spans="1:10" x14ac:dyDescent="0.25">
      <c r="A1569" t="s">
        <v>3139</v>
      </c>
      <c r="B1569" t="s">
        <v>1615</v>
      </c>
      <c r="C1569" t="s">
        <v>3288</v>
      </c>
      <c r="D1569" s="128">
        <v>5688</v>
      </c>
      <c r="J1569" s="3">
        <f>IFERROR(VLOOKUP(D1569,'2023-24 School Level AAFTE'!$C:$J,8,FALSE),"new school")</f>
        <v>60.95</v>
      </c>
    </row>
    <row r="1570" spans="1:10" x14ac:dyDescent="0.25">
      <c r="A1570" t="s">
        <v>3140</v>
      </c>
      <c r="B1570" t="s">
        <v>1619</v>
      </c>
      <c r="C1570" t="s">
        <v>1631</v>
      </c>
      <c r="D1570" s="128">
        <v>3587</v>
      </c>
      <c r="J1570" s="3">
        <f>IFERROR(VLOOKUP(D1570,'2023-24 School Level AAFTE'!$C:$J,8,FALSE),"new school")</f>
        <v>476.09</v>
      </c>
    </row>
    <row r="1571" spans="1:10" x14ac:dyDescent="0.25">
      <c r="A1571" t="s">
        <v>3140</v>
      </c>
      <c r="B1571" t="s">
        <v>1619</v>
      </c>
      <c r="C1571" t="s">
        <v>1622</v>
      </c>
      <c r="D1571" s="128">
        <v>2439</v>
      </c>
      <c r="F1571" t="s">
        <v>3447</v>
      </c>
      <c r="J1571" s="3">
        <f>IFERROR(VLOOKUP(D1571,'2023-24 School Level AAFTE'!$C:$J,8,FALSE),"new school")</f>
        <v>388</v>
      </c>
    </row>
    <row r="1572" spans="1:10" x14ac:dyDescent="0.25">
      <c r="A1572" t="s">
        <v>3140</v>
      </c>
      <c r="B1572" t="s">
        <v>1619</v>
      </c>
      <c r="C1572" t="s">
        <v>1626</v>
      </c>
      <c r="D1572" s="128">
        <v>3034</v>
      </c>
      <c r="F1572" t="s">
        <v>3447</v>
      </c>
      <c r="J1572" s="3">
        <f>IFERROR(VLOOKUP(D1572,'2023-24 School Level AAFTE'!$C:$J,8,FALSE),"new school")</f>
        <v>366.2</v>
      </c>
    </row>
    <row r="1573" spans="1:10" x14ac:dyDescent="0.25">
      <c r="A1573" t="s">
        <v>3140</v>
      </c>
      <c r="B1573" t="s">
        <v>1619</v>
      </c>
      <c r="C1573" t="s">
        <v>898</v>
      </c>
      <c r="D1573" s="128">
        <v>3337</v>
      </c>
      <c r="F1573" t="s">
        <v>3447</v>
      </c>
      <c r="J1573" s="3">
        <f>IFERROR(VLOOKUP(D1573,'2023-24 School Level AAFTE'!$C:$J,8,FALSE),"new school")</f>
        <v>437.23</v>
      </c>
    </row>
    <row r="1574" spans="1:10" x14ac:dyDescent="0.25">
      <c r="A1574" t="s">
        <v>3140</v>
      </c>
      <c r="B1574" t="s">
        <v>1619</v>
      </c>
      <c r="C1574" t="s">
        <v>1627</v>
      </c>
      <c r="D1574" s="128">
        <v>3280</v>
      </c>
      <c r="F1574" t="s">
        <v>3447</v>
      </c>
      <c r="J1574" s="3">
        <f>IFERROR(VLOOKUP(D1574,'2023-24 School Level AAFTE'!$C:$J,8,FALSE),"new school")</f>
        <v>631.84</v>
      </c>
    </row>
    <row r="1575" spans="1:10" x14ac:dyDescent="0.25">
      <c r="A1575" t="s">
        <v>3140</v>
      </c>
      <c r="B1575" t="s">
        <v>1619</v>
      </c>
      <c r="C1575" t="s">
        <v>1620</v>
      </c>
      <c r="D1575" s="128">
        <v>1534</v>
      </c>
      <c r="J1575" s="3">
        <f>IFERROR(VLOOKUP(D1575,'2023-24 School Level AAFTE'!$C:$J,8,FALSE),"new school")</f>
        <v>1.2</v>
      </c>
    </row>
    <row r="1576" spans="1:10" x14ac:dyDescent="0.25">
      <c r="A1576" t="s">
        <v>3140</v>
      </c>
      <c r="B1576" t="s">
        <v>1619</v>
      </c>
      <c r="C1576" t="s">
        <v>1621</v>
      </c>
      <c r="D1576" s="128">
        <v>1784</v>
      </c>
      <c r="J1576" s="3">
        <f>IFERROR(VLOOKUP(D1576,'2023-24 School Level AAFTE'!$C:$J,8,FALSE),"new school")</f>
        <v>127.75</v>
      </c>
    </row>
    <row r="1577" spans="1:10" x14ac:dyDescent="0.25">
      <c r="A1577" t="s">
        <v>3140</v>
      </c>
      <c r="B1577" t="s">
        <v>1619</v>
      </c>
      <c r="C1577" t="s">
        <v>59</v>
      </c>
      <c r="D1577" s="128">
        <v>3485</v>
      </c>
      <c r="J1577" s="3">
        <f>IFERROR(VLOOKUP(D1577,'2023-24 School Level AAFTE'!$C:$J,8,FALSE),"new school")</f>
        <v>461.41</v>
      </c>
    </row>
    <row r="1578" spans="1:10" x14ac:dyDescent="0.25">
      <c r="A1578" t="s">
        <v>3140</v>
      </c>
      <c r="B1578" t="s">
        <v>1619</v>
      </c>
      <c r="C1578" t="s">
        <v>2558</v>
      </c>
      <c r="D1578" s="128">
        <v>3630</v>
      </c>
      <c r="J1578" s="3">
        <f>IFERROR(VLOOKUP(D1578,'2023-24 School Level AAFTE'!$C:$J,8,FALSE),"new school")</f>
        <v>1808.7600000000002</v>
      </c>
    </row>
    <row r="1579" spans="1:10" x14ac:dyDescent="0.25">
      <c r="A1579" t="s">
        <v>3140</v>
      </c>
      <c r="B1579" t="s">
        <v>1619</v>
      </c>
      <c r="C1579" t="s">
        <v>1625</v>
      </c>
      <c r="D1579" s="128">
        <v>2640</v>
      </c>
      <c r="F1579" t="s">
        <v>3447</v>
      </c>
      <c r="J1579" s="3">
        <f>IFERROR(VLOOKUP(D1579,'2023-24 School Level AAFTE'!$C:$J,8,FALSE),"new school")</f>
        <v>404.75</v>
      </c>
    </row>
    <row r="1580" spans="1:10" x14ac:dyDescent="0.25">
      <c r="A1580" t="s">
        <v>3140</v>
      </c>
      <c r="B1580" t="s">
        <v>1619</v>
      </c>
      <c r="C1580" t="s">
        <v>3339</v>
      </c>
      <c r="D1580" s="128">
        <v>5741</v>
      </c>
      <c r="J1580" s="3">
        <f>IFERROR(VLOOKUP(D1580,'2023-24 School Level AAFTE'!$C:$J,8,FALSE),"new school")</f>
        <v>502.05</v>
      </c>
    </row>
    <row r="1581" spans="1:10" x14ac:dyDescent="0.25">
      <c r="A1581" t="s">
        <v>3140</v>
      </c>
      <c r="B1581" t="s">
        <v>1619</v>
      </c>
      <c r="C1581" t="s">
        <v>1635</v>
      </c>
      <c r="D1581" s="128">
        <v>5229</v>
      </c>
      <c r="F1581" t="s">
        <v>3447</v>
      </c>
      <c r="J1581" s="3">
        <f>IFERROR(VLOOKUP(D1581,'2023-24 School Level AAFTE'!$C:$J,8,FALSE),"new school")</f>
        <v>297.2</v>
      </c>
    </row>
    <row r="1582" spans="1:10" x14ac:dyDescent="0.25">
      <c r="A1582" t="s">
        <v>3140</v>
      </c>
      <c r="B1582" t="s">
        <v>1619</v>
      </c>
      <c r="C1582" t="s">
        <v>1624</v>
      </c>
      <c r="D1582" s="128">
        <v>2597</v>
      </c>
      <c r="J1582" s="3">
        <f>IFERROR(VLOOKUP(D1582,'2023-24 School Level AAFTE'!$C:$J,8,FALSE),"new school")</f>
        <v>500.37</v>
      </c>
    </row>
    <row r="1583" spans="1:10" x14ac:dyDescent="0.25">
      <c r="A1583" t="s">
        <v>3140</v>
      </c>
      <c r="B1583" t="s">
        <v>1619</v>
      </c>
      <c r="C1583" t="s">
        <v>1145</v>
      </c>
      <c r="D1583" s="128">
        <v>2929</v>
      </c>
      <c r="F1583" t="s">
        <v>3447</v>
      </c>
      <c r="J1583" s="3">
        <f>IFERROR(VLOOKUP(D1583,'2023-24 School Level AAFTE'!$C:$J,8,FALSE),"new school")</f>
        <v>316.14999999999998</v>
      </c>
    </row>
    <row r="1584" spans="1:10" x14ac:dyDescent="0.25">
      <c r="A1584" t="s">
        <v>3140</v>
      </c>
      <c r="B1584" t="s">
        <v>1619</v>
      </c>
      <c r="C1584" t="s">
        <v>2559</v>
      </c>
      <c r="D1584" s="128">
        <v>3741</v>
      </c>
      <c r="F1584" t="s">
        <v>3447</v>
      </c>
      <c r="J1584" s="3">
        <f>IFERROR(VLOOKUP(D1584,'2023-24 School Level AAFTE'!$C:$J,8,FALSE),"new school")</f>
        <v>1241.3799999999999</v>
      </c>
    </row>
    <row r="1585" spans="1:10" x14ac:dyDescent="0.25">
      <c r="A1585" t="s">
        <v>3140</v>
      </c>
      <c r="B1585" t="s">
        <v>1619</v>
      </c>
      <c r="C1585" t="s">
        <v>1630</v>
      </c>
      <c r="D1585" s="128">
        <v>3586</v>
      </c>
      <c r="J1585" s="3">
        <f>IFERROR(VLOOKUP(D1585,'2023-24 School Level AAFTE'!$C:$J,8,FALSE),"new school")</f>
        <v>410.01</v>
      </c>
    </row>
    <row r="1586" spans="1:10" x14ac:dyDescent="0.25">
      <c r="A1586" t="s">
        <v>3140</v>
      </c>
      <c r="B1586" t="s">
        <v>1619</v>
      </c>
      <c r="C1586" t="s">
        <v>2560</v>
      </c>
      <c r="D1586" s="128">
        <v>3035</v>
      </c>
      <c r="J1586" s="3">
        <f>IFERROR(VLOOKUP(D1586,'2023-24 School Level AAFTE'!$C:$J,8,FALSE),"new school")</f>
        <v>825.6</v>
      </c>
    </row>
    <row r="1587" spans="1:10" x14ac:dyDescent="0.25">
      <c r="A1587" t="s">
        <v>3140</v>
      </c>
      <c r="B1587" t="s">
        <v>1619</v>
      </c>
      <c r="C1587" t="s">
        <v>1628</v>
      </c>
      <c r="D1587" s="128">
        <v>3434</v>
      </c>
      <c r="F1587" t="s">
        <v>3447</v>
      </c>
      <c r="J1587" s="3">
        <f>IFERROR(VLOOKUP(D1587,'2023-24 School Level AAFTE'!$C:$J,8,FALSE),"new school")</f>
        <v>889.31</v>
      </c>
    </row>
    <row r="1588" spans="1:10" x14ac:dyDescent="0.25">
      <c r="A1588" t="s">
        <v>3140</v>
      </c>
      <c r="B1588" t="s">
        <v>1619</v>
      </c>
      <c r="C1588" t="s">
        <v>2561</v>
      </c>
      <c r="D1588" s="128">
        <v>5335</v>
      </c>
      <c r="J1588" s="3">
        <f>IFERROR(VLOOKUP(D1588,'2023-24 School Level AAFTE'!$C:$J,8,FALSE),"new school")</f>
        <v>52</v>
      </c>
    </row>
    <row r="1589" spans="1:10" x14ac:dyDescent="0.25">
      <c r="A1589" t="s">
        <v>3140</v>
      </c>
      <c r="B1589" t="s">
        <v>1619</v>
      </c>
      <c r="C1589" t="s">
        <v>2562</v>
      </c>
      <c r="D1589" s="128">
        <v>1648</v>
      </c>
      <c r="J1589" s="3">
        <f>IFERROR(VLOOKUP(D1589,'2023-24 School Level AAFTE'!$C:$J,8,FALSE),"new school")</f>
        <v>8.9</v>
      </c>
    </row>
    <row r="1590" spans="1:10" x14ac:dyDescent="0.25">
      <c r="A1590" t="s">
        <v>3140</v>
      </c>
      <c r="B1590" t="s">
        <v>1619</v>
      </c>
      <c r="C1590" t="s">
        <v>2563</v>
      </c>
      <c r="D1590" s="128">
        <v>5070</v>
      </c>
      <c r="J1590" s="3">
        <f>IFERROR(VLOOKUP(D1590,'2023-24 School Level AAFTE'!$C:$J,8,FALSE),"new school")</f>
        <v>27.88</v>
      </c>
    </row>
    <row r="1591" spans="1:10" x14ac:dyDescent="0.25">
      <c r="A1591" t="s">
        <v>3140</v>
      </c>
      <c r="B1591" t="s">
        <v>1619</v>
      </c>
      <c r="C1591" t="s">
        <v>1629</v>
      </c>
      <c r="D1591" s="128">
        <v>3521</v>
      </c>
      <c r="F1591" t="s">
        <v>3447</v>
      </c>
      <c r="J1591" s="3">
        <f>IFERROR(VLOOKUP(D1591,'2023-24 School Level AAFTE'!$C:$J,8,FALSE),"new school")</f>
        <v>373.88</v>
      </c>
    </row>
    <row r="1592" spans="1:10" x14ac:dyDescent="0.25">
      <c r="A1592" t="s">
        <v>3140</v>
      </c>
      <c r="B1592" t="s">
        <v>1619</v>
      </c>
      <c r="C1592" t="s">
        <v>1623</v>
      </c>
      <c r="D1592" s="128">
        <v>2475</v>
      </c>
      <c r="F1592" t="s">
        <v>3447</v>
      </c>
      <c r="J1592" s="3">
        <f>IFERROR(VLOOKUP(D1592,'2023-24 School Level AAFTE'!$C:$J,8,FALSE),"new school")</f>
        <v>1206.46</v>
      </c>
    </row>
    <row r="1593" spans="1:10" x14ac:dyDescent="0.25">
      <c r="A1593" t="s">
        <v>3140</v>
      </c>
      <c r="B1593" t="s">
        <v>1619</v>
      </c>
      <c r="C1593" t="s">
        <v>1637</v>
      </c>
      <c r="D1593" s="128">
        <v>5484</v>
      </c>
      <c r="J1593" s="3">
        <f>IFERROR(VLOOKUP(D1593,'2023-24 School Level AAFTE'!$C:$J,8,FALSE),"new school")</f>
        <v>760.51</v>
      </c>
    </row>
    <row r="1594" spans="1:10" x14ac:dyDescent="0.25">
      <c r="A1594" t="s">
        <v>3140</v>
      </c>
      <c r="B1594" t="s">
        <v>1619</v>
      </c>
      <c r="C1594" t="s">
        <v>2744</v>
      </c>
      <c r="D1594" s="128">
        <v>5519</v>
      </c>
      <c r="J1594" s="3">
        <f>IFERROR(VLOOKUP(D1594,'2023-24 School Level AAFTE'!$C:$J,8,FALSE),"new school")</f>
        <v>509</v>
      </c>
    </row>
    <row r="1595" spans="1:10" x14ac:dyDescent="0.25">
      <c r="A1595" t="s">
        <v>3140</v>
      </c>
      <c r="B1595" t="s">
        <v>1619</v>
      </c>
      <c r="C1595" t="s">
        <v>1632</v>
      </c>
      <c r="D1595" s="128">
        <v>3668</v>
      </c>
      <c r="J1595" s="3">
        <f>IFERROR(VLOOKUP(D1595,'2023-24 School Level AAFTE'!$C:$J,8,FALSE),"new school")</f>
        <v>341.3</v>
      </c>
    </row>
    <row r="1596" spans="1:10" x14ac:dyDescent="0.25">
      <c r="A1596" t="s">
        <v>3140</v>
      </c>
      <c r="B1596" t="s">
        <v>1619</v>
      </c>
      <c r="C1596" t="s">
        <v>1634</v>
      </c>
      <c r="D1596" s="128">
        <v>3740</v>
      </c>
      <c r="J1596" s="3">
        <f>IFERROR(VLOOKUP(D1596,'2023-24 School Level AAFTE'!$C:$J,8,FALSE),"new school")</f>
        <v>412</v>
      </c>
    </row>
    <row r="1597" spans="1:10" x14ac:dyDescent="0.25">
      <c r="A1597" t="s">
        <v>3140</v>
      </c>
      <c r="B1597" t="s">
        <v>1619</v>
      </c>
      <c r="C1597" t="s">
        <v>1636</v>
      </c>
      <c r="D1597" s="128">
        <v>5282</v>
      </c>
      <c r="F1597" t="s">
        <v>3447</v>
      </c>
      <c r="J1597" s="3">
        <f>IFERROR(VLOOKUP(D1597,'2023-24 School Level AAFTE'!$C:$J,8,FALSE),"new school")</f>
        <v>210.64</v>
      </c>
    </row>
    <row r="1598" spans="1:10" x14ac:dyDescent="0.25">
      <c r="A1598" t="s">
        <v>3140</v>
      </c>
      <c r="B1598" t="s">
        <v>1619</v>
      </c>
      <c r="C1598" t="s">
        <v>1633</v>
      </c>
      <c r="D1598" s="128">
        <v>3702</v>
      </c>
      <c r="F1598" t="s">
        <v>3447</v>
      </c>
      <c r="J1598" s="3">
        <f>IFERROR(VLOOKUP(D1598,'2023-24 School Level AAFTE'!$C:$J,8,FALSE),"new school")</f>
        <v>372.35</v>
      </c>
    </row>
    <row r="1599" spans="1:10" x14ac:dyDescent="0.25">
      <c r="A1599" t="s">
        <v>3141</v>
      </c>
      <c r="B1599" t="s">
        <v>1639</v>
      </c>
      <c r="C1599" t="s">
        <v>1640</v>
      </c>
      <c r="D1599" s="128">
        <v>2789</v>
      </c>
      <c r="F1599" t="s">
        <v>3447</v>
      </c>
      <c r="J1599" s="3">
        <f>IFERROR(VLOOKUP(D1599,'2023-24 School Level AAFTE'!$C:$J,8,FALSE),"new school")</f>
        <v>173.34</v>
      </c>
    </row>
    <row r="1600" spans="1:10" x14ac:dyDescent="0.25">
      <c r="A1600" t="s">
        <v>3141</v>
      </c>
      <c r="B1600" t="s">
        <v>1639</v>
      </c>
      <c r="C1600" t="s">
        <v>1643</v>
      </c>
      <c r="D1600" s="128">
        <v>3559</v>
      </c>
      <c r="F1600" t="s">
        <v>3447</v>
      </c>
      <c r="J1600" s="3">
        <f>IFERROR(VLOOKUP(D1600,'2023-24 School Level AAFTE'!$C:$J,8,FALSE),"new school")</f>
        <v>66.88</v>
      </c>
    </row>
    <row r="1601" spans="1:10" x14ac:dyDescent="0.25">
      <c r="A1601" t="s">
        <v>3141</v>
      </c>
      <c r="B1601" t="s">
        <v>1639</v>
      </c>
      <c r="C1601" t="s">
        <v>1642</v>
      </c>
      <c r="D1601" s="128">
        <v>1898</v>
      </c>
      <c r="J1601" s="3">
        <f>IFERROR(VLOOKUP(D1601,'2023-24 School Level AAFTE'!$C:$J,8,FALSE),"new school")</f>
        <v>91.55</v>
      </c>
    </row>
    <row r="1602" spans="1:10" x14ac:dyDescent="0.25">
      <c r="A1602" t="s">
        <v>3141</v>
      </c>
      <c r="B1602" t="s">
        <v>1639</v>
      </c>
      <c r="C1602" t="s">
        <v>1641</v>
      </c>
      <c r="D1602" s="128">
        <v>3579</v>
      </c>
      <c r="F1602" t="s">
        <v>3447</v>
      </c>
      <c r="J1602" s="3">
        <f>IFERROR(VLOOKUP(D1602,'2023-24 School Level AAFTE'!$C:$J,8,FALSE),"new school")</f>
        <v>96.79</v>
      </c>
    </row>
    <row r="1603" spans="1:10" x14ac:dyDescent="0.25">
      <c r="A1603" t="s">
        <v>3142</v>
      </c>
      <c r="B1603" t="s">
        <v>1645</v>
      </c>
      <c r="C1603" t="s">
        <v>1656</v>
      </c>
      <c r="D1603" s="128">
        <v>4060</v>
      </c>
      <c r="J1603" s="3">
        <f>IFERROR(VLOOKUP(D1603,'2023-24 School Level AAFTE'!$C:$J,8,FALSE),"new school")</f>
        <v>590.57000000000005</v>
      </c>
    </row>
    <row r="1604" spans="1:10" x14ac:dyDescent="0.25">
      <c r="A1604" t="s">
        <v>3142</v>
      </c>
      <c r="B1604" t="s">
        <v>1645</v>
      </c>
      <c r="C1604" t="s">
        <v>1648</v>
      </c>
      <c r="D1604" s="128">
        <v>2721</v>
      </c>
      <c r="F1604" t="s">
        <v>3447</v>
      </c>
      <c r="J1604" s="3">
        <f>IFERROR(VLOOKUP(D1604,'2023-24 School Level AAFTE'!$C:$J,8,FALSE),"new school")</f>
        <v>797.33</v>
      </c>
    </row>
    <row r="1605" spans="1:10" x14ac:dyDescent="0.25">
      <c r="A1605" t="s">
        <v>3142</v>
      </c>
      <c r="B1605" t="s">
        <v>1645</v>
      </c>
      <c r="C1605" t="s">
        <v>1649</v>
      </c>
      <c r="D1605" s="128">
        <v>2785</v>
      </c>
      <c r="F1605" t="s">
        <v>3447</v>
      </c>
      <c r="J1605" s="3">
        <f>IFERROR(VLOOKUP(D1605,'2023-24 School Level AAFTE'!$C:$J,8,FALSE),"new school")</f>
        <v>664.17</v>
      </c>
    </row>
    <row r="1606" spans="1:10" x14ac:dyDescent="0.25">
      <c r="A1606" t="s">
        <v>3142</v>
      </c>
      <c r="B1606" t="s">
        <v>1645</v>
      </c>
      <c r="C1606" t="s">
        <v>3289</v>
      </c>
      <c r="D1606" s="128">
        <v>5732</v>
      </c>
      <c r="J1606" s="3">
        <f>IFERROR(VLOOKUP(D1606,'2023-24 School Level AAFTE'!$C:$J,8,FALSE),"new school")</f>
        <v>431.31</v>
      </c>
    </row>
    <row r="1607" spans="1:10" x14ac:dyDescent="0.25">
      <c r="A1607" t="s">
        <v>3142</v>
      </c>
      <c r="B1607" t="s">
        <v>1645</v>
      </c>
      <c r="C1607" t="s">
        <v>1654</v>
      </c>
      <c r="D1607" s="128">
        <v>3926</v>
      </c>
      <c r="J1607" s="3">
        <f>IFERROR(VLOOKUP(D1607,'2023-24 School Level AAFTE'!$C:$J,8,FALSE),"new school")</f>
        <v>701.99</v>
      </c>
    </row>
    <row r="1608" spans="1:10" x14ac:dyDescent="0.25">
      <c r="A1608" t="s">
        <v>3142</v>
      </c>
      <c r="B1608" t="s">
        <v>1645</v>
      </c>
      <c r="C1608" t="s">
        <v>1653</v>
      </c>
      <c r="D1608" s="128">
        <v>3833</v>
      </c>
      <c r="J1608" s="3">
        <f>IFERROR(VLOOKUP(D1608,'2023-24 School Level AAFTE'!$C:$J,8,FALSE),"new school")</f>
        <v>1848.57</v>
      </c>
    </row>
    <row r="1609" spans="1:10" x14ac:dyDescent="0.25">
      <c r="A1609" t="s">
        <v>3142</v>
      </c>
      <c r="B1609" t="s">
        <v>1645</v>
      </c>
      <c r="C1609" t="s">
        <v>1650</v>
      </c>
      <c r="D1609" s="128">
        <v>2786</v>
      </c>
      <c r="F1609" t="s">
        <v>3447</v>
      </c>
      <c r="J1609" s="3">
        <f>IFERROR(VLOOKUP(D1609,'2023-24 School Level AAFTE'!$C:$J,8,FALSE),"new school")</f>
        <v>517.13</v>
      </c>
    </row>
    <row r="1610" spans="1:10" x14ac:dyDescent="0.25">
      <c r="A1610" t="s">
        <v>3142</v>
      </c>
      <c r="B1610" t="s">
        <v>1645</v>
      </c>
      <c r="C1610" t="s">
        <v>586</v>
      </c>
      <c r="D1610" s="128">
        <v>2642</v>
      </c>
      <c r="F1610" t="s">
        <v>3447</v>
      </c>
      <c r="J1610" s="3">
        <f>IFERROR(VLOOKUP(D1610,'2023-24 School Level AAFTE'!$C:$J,8,FALSE),"new school")</f>
        <v>404.43</v>
      </c>
    </row>
    <row r="1611" spans="1:10" x14ac:dyDescent="0.25">
      <c r="A1611" t="s">
        <v>3142</v>
      </c>
      <c r="B1611" t="s">
        <v>1645</v>
      </c>
      <c r="C1611" t="s">
        <v>1662</v>
      </c>
      <c r="D1611" s="128">
        <v>5493</v>
      </c>
      <c r="J1611" s="3">
        <f>IFERROR(VLOOKUP(D1611,'2023-24 School Level AAFTE'!$C:$J,8,FALSE),"new school")</f>
        <v>811.93</v>
      </c>
    </row>
    <row r="1612" spans="1:10" x14ac:dyDescent="0.25">
      <c r="A1612" t="s">
        <v>3142</v>
      </c>
      <c r="B1612" t="s">
        <v>1645</v>
      </c>
      <c r="C1612" t="s">
        <v>1647</v>
      </c>
      <c r="D1612" s="128">
        <v>2657</v>
      </c>
      <c r="F1612" t="s">
        <v>3447</v>
      </c>
      <c r="J1612" s="3">
        <f>IFERROR(VLOOKUP(D1612,'2023-24 School Level AAFTE'!$C:$J,8,FALSE),"new school")</f>
        <v>473.79</v>
      </c>
    </row>
    <row r="1613" spans="1:10" x14ac:dyDescent="0.25">
      <c r="A1613" t="s">
        <v>3142</v>
      </c>
      <c r="B1613" t="s">
        <v>1645</v>
      </c>
      <c r="C1613" t="s">
        <v>1646</v>
      </c>
      <c r="D1613" s="128">
        <v>2656</v>
      </c>
      <c r="F1613" t="s">
        <v>3447</v>
      </c>
      <c r="J1613" s="3">
        <f>IFERROR(VLOOKUP(D1613,'2023-24 School Level AAFTE'!$C:$J,8,FALSE),"new school")</f>
        <v>467.39</v>
      </c>
    </row>
    <row r="1614" spans="1:10" x14ac:dyDescent="0.25">
      <c r="A1614" t="s">
        <v>3142</v>
      </c>
      <c r="B1614" t="s">
        <v>1645</v>
      </c>
      <c r="C1614" t="s">
        <v>1661</v>
      </c>
      <c r="D1614" s="128">
        <v>5419</v>
      </c>
      <c r="J1614" s="3">
        <f>IFERROR(VLOOKUP(D1614,'2023-24 School Level AAFTE'!$C:$J,8,FALSE),"new school")</f>
        <v>618.28</v>
      </c>
    </row>
    <row r="1615" spans="1:10" x14ac:dyDescent="0.25">
      <c r="A1615" t="s">
        <v>3142</v>
      </c>
      <c r="B1615" t="s">
        <v>1645</v>
      </c>
      <c r="C1615" t="s">
        <v>2904</v>
      </c>
      <c r="D1615" s="128">
        <v>5689</v>
      </c>
      <c r="F1615" t="s">
        <v>3447</v>
      </c>
      <c r="J1615" s="3">
        <f>IFERROR(VLOOKUP(D1615,'2023-24 School Level AAFTE'!$C:$J,8,FALSE),"new school")</f>
        <v>392.68</v>
      </c>
    </row>
    <row r="1616" spans="1:10" x14ac:dyDescent="0.25">
      <c r="A1616" t="s">
        <v>3142</v>
      </c>
      <c r="B1616" t="s">
        <v>1645</v>
      </c>
      <c r="C1616" t="s">
        <v>1651</v>
      </c>
      <c r="D1616" s="128">
        <v>3511</v>
      </c>
      <c r="J1616" s="3">
        <f>IFERROR(VLOOKUP(D1616,'2023-24 School Level AAFTE'!$C:$J,8,FALSE),"new school")</f>
        <v>2096.7800000000002</v>
      </c>
    </row>
    <row r="1617" spans="1:10" x14ac:dyDescent="0.25">
      <c r="A1617" t="s">
        <v>3142</v>
      </c>
      <c r="B1617" t="s">
        <v>1645</v>
      </c>
      <c r="C1617" t="s">
        <v>1657</v>
      </c>
      <c r="D1617" s="128">
        <v>4295</v>
      </c>
      <c r="F1617" t="s">
        <v>3447</v>
      </c>
      <c r="J1617" s="3">
        <f>IFERROR(VLOOKUP(D1617,'2023-24 School Level AAFTE'!$C:$J,8,FALSE),"new school")</f>
        <v>207</v>
      </c>
    </row>
    <row r="1618" spans="1:10" x14ac:dyDescent="0.25">
      <c r="A1618" t="s">
        <v>3142</v>
      </c>
      <c r="B1618" t="s">
        <v>1645</v>
      </c>
      <c r="C1618" t="s">
        <v>1652</v>
      </c>
      <c r="D1618" s="128">
        <v>3732</v>
      </c>
      <c r="J1618" s="3">
        <f>IFERROR(VLOOKUP(D1618,'2023-24 School Level AAFTE'!$C:$J,8,FALSE),"new school")</f>
        <v>445.9</v>
      </c>
    </row>
    <row r="1619" spans="1:10" x14ac:dyDescent="0.25">
      <c r="A1619" t="s">
        <v>3142</v>
      </c>
      <c r="B1619" t="s">
        <v>1645</v>
      </c>
      <c r="C1619" t="s">
        <v>1298</v>
      </c>
      <c r="D1619" s="128">
        <v>2001</v>
      </c>
      <c r="J1619" s="3">
        <f>IFERROR(VLOOKUP(D1619,'2023-24 School Level AAFTE'!$C:$J,8,FALSE),"new school")</f>
        <v>5.75</v>
      </c>
    </row>
    <row r="1620" spans="1:10" x14ac:dyDescent="0.25">
      <c r="A1620" t="s">
        <v>3142</v>
      </c>
      <c r="B1620" t="s">
        <v>1645</v>
      </c>
      <c r="C1620" t="s">
        <v>1655</v>
      </c>
      <c r="D1620" s="128">
        <v>4059</v>
      </c>
      <c r="F1620" t="s">
        <v>3447</v>
      </c>
      <c r="J1620" s="3">
        <f>IFERROR(VLOOKUP(D1620,'2023-24 School Level AAFTE'!$C:$J,8,FALSE),"new school")</f>
        <v>472.64</v>
      </c>
    </row>
    <row r="1621" spans="1:10" x14ac:dyDescent="0.25">
      <c r="A1621" t="s">
        <v>3142</v>
      </c>
      <c r="B1621" t="s">
        <v>1645</v>
      </c>
      <c r="C1621" t="s">
        <v>1660</v>
      </c>
      <c r="D1621" s="128">
        <v>5165</v>
      </c>
      <c r="J1621" s="3">
        <f>IFERROR(VLOOKUP(D1621,'2023-24 School Level AAFTE'!$C:$J,8,FALSE),"new school")</f>
        <v>700.22</v>
      </c>
    </row>
    <row r="1622" spans="1:10" x14ac:dyDescent="0.25">
      <c r="A1622" t="s">
        <v>3142</v>
      </c>
      <c r="B1622" t="s">
        <v>1645</v>
      </c>
      <c r="C1622" t="s">
        <v>1659</v>
      </c>
      <c r="D1622" s="128">
        <v>5092</v>
      </c>
      <c r="J1622" s="3">
        <f>IFERROR(VLOOKUP(D1622,'2023-24 School Level AAFTE'!$C:$J,8,FALSE),"new school")</f>
        <v>638.74</v>
      </c>
    </row>
    <row r="1623" spans="1:10" x14ac:dyDescent="0.25">
      <c r="A1623" t="s">
        <v>3142</v>
      </c>
      <c r="B1623" t="s">
        <v>1645</v>
      </c>
      <c r="C1623" t="s">
        <v>1658</v>
      </c>
      <c r="D1623" s="128">
        <v>4543</v>
      </c>
      <c r="J1623" s="3">
        <f>IFERROR(VLOOKUP(D1623,'2023-24 School Level AAFTE'!$C:$J,8,FALSE),"new school")</f>
        <v>514.74</v>
      </c>
    </row>
    <row r="1624" spans="1:10" x14ac:dyDescent="0.25">
      <c r="A1624" t="s">
        <v>3143</v>
      </c>
      <c r="B1624" t="s">
        <v>1664</v>
      </c>
      <c r="C1624" t="s">
        <v>1665</v>
      </c>
      <c r="D1624" s="128">
        <v>2390</v>
      </c>
      <c r="J1624" s="3">
        <f>IFERROR(VLOOKUP(D1624,'2023-24 School Level AAFTE'!$C:$J,8,FALSE),"new school")</f>
        <v>1183.49</v>
      </c>
    </row>
    <row r="1625" spans="1:10" x14ac:dyDescent="0.25">
      <c r="A1625" t="s">
        <v>3143</v>
      </c>
      <c r="B1625" t="s">
        <v>1664</v>
      </c>
      <c r="C1625" t="s">
        <v>1666</v>
      </c>
      <c r="D1625" s="128">
        <v>3321</v>
      </c>
      <c r="J1625" s="3">
        <f>IFERROR(VLOOKUP(D1625,'2023-24 School Level AAFTE'!$C:$J,8,FALSE),"new school")</f>
        <v>748.62</v>
      </c>
    </row>
    <row r="1626" spans="1:10" x14ac:dyDescent="0.25">
      <c r="A1626" t="s">
        <v>3143</v>
      </c>
      <c r="B1626" t="s">
        <v>1664</v>
      </c>
      <c r="C1626" t="s">
        <v>2745</v>
      </c>
      <c r="D1626" s="128">
        <v>5518</v>
      </c>
      <c r="J1626" s="3">
        <f>IFERROR(VLOOKUP(D1626,'2023-24 School Level AAFTE'!$C:$J,8,FALSE),"new school")</f>
        <v>623.28</v>
      </c>
    </row>
    <row r="1627" spans="1:10" x14ac:dyDescent="0.25">
      <c r="A1627" t="s">
        <v>3143</v>
      </c>
      <c r="B1627" t="s">
        <v>1664</v>
      </c>
      <c r="C1627" t="s">
        <v>1667</v>
      </c>
      <c r="D1627" s="128">
        <v>3786</v>
      </c>
      <c r="J1627" s="3">
        <f>IFERROR(VLOOKUP(D1627,'2023-24 School Level AAFTE'!$C:$J,8,FALSE),"new school")</f>
        <v>713.81</v>
      </c>
    </row>
    <row r="1628" spans="1:10" x14ac:dyDescent="0.25">
      <c r="A1628" t="s">
        <v>3143</v>
      </c>
      <c r="B1628" t="s">
        <v>1664</v>
      </c>
      <c r="C1628" t="s">
        <v>1668</v>
      </c>
      <c r="D1628" s="128">
        <v>3891</v>
      </c>
      <c r="J1628" s="3">
        <f>IFERROR(VLOOKUP(D1628,'2023-24 School Level AAFTE'!$C:$J,8,FALSE),"new school")</f>
        <v>635.75</v>
      </c>
    </row>
    <row r="1629" spans="1:10" x14ac:dyDescent="0.25">
      <c r="A1629" t="s">
        <v>3143</v>
      </c>
      <c r="B1629" t="s">
        <v>1664</v>
      </c>
      <c r="C1629" t="s">
        <v>3240</v>
      </c>
      <c r="D1629" s="128">
        <v>5690</v>
      </c>
      <c r="J1629" s="3">
        <f>IFERROR(VLOOKUP(D1629,'2023-24 School Level AAFTE'!$C:$J,8,FALSE),"new school")</f>
        <v>138.53</v>
      </c>
    </row>
    <row r="1630" spans="1:10" x14ac:dyDescent="0.25">
      <c r="A1630" t="s">
        <v>3144</v>
      </c>
      <c r="B1630" t="s">
        <v>1670</v>
      </c>
      <c r="C1630" t="s">
        <v>1673</v>
      </c>
      <c r="D1630" s="128">
        <v>5303</v>
      </c>
      <c r="J1630" s="3">
        <f>IFERROR(VLOOKUP(D1630,'2023-24 School Level AAFTE'!$C:$J,8,FALSE),"new school")</f>
        <v>99.06</v>
      </c>
    </row>
    <row r="1631" spans="1:10" x14ac:dyDescent="0.25">
      <c r="A1631" t="s">
        <v>3144</v>
      </c>
      <c r="B1631" t="s">
        <v>1670</v>
      </c>
      <c r="C1631" t="s">
        <v>1672</v>
      </c>
      <c r="D1631" s="128">
        <v>2719</v>
      </c>
      <c r="F1631" t="s">
        <v>3447</v>
      </c>
      <c r="J1631" s="3">
        <f>IFERROR(VLOOKUP(D1631,'2023-24 School Level AAFTE'!$C:$J,8,FALSE),"new school")</f>
        <v>170.1</v>
      </c>
    </row>
    <row r="1632" spans="1:10" x14ac:dyDescent="0.25">
      <c r="A1632" t="s">
        <v>3144</v>
      </c>
      <c r="B1632" t="s">
        <v>1670</v>
      </c>
      <c r="C1632" t="s">
        <v>1671</v>
      </c>
      <c r="D1632" s="128">
        <v>2132</v>
      </c>
      <c r="J1632" s="3">
        <f>IFERROR(VLOOKUP(D1632,'2023-24 School Level AAFTE'!$C:$J,8,FALSE),"new school")</f>
        <v>127.88</v>
      </c>
    </row>
    <row r="1633" spans="1:10" x14ac:dyDescent="0.25">
      <c r="A1633" t="s">
        <v>3145</v>
      </c>
      <c r="B1633" t="s">
        <v>1675</v>
      </c>
      <c r="C1633" t="s">
        <v>1676</v>
      </c>
      <c r="D1633" s="128">
        <v>2525</v>
      </c>
      <c r="J1633" s="3">
        <f>IFERROR(VLOOKUP(D1633,'2023-24 School Level AAFTE'!$C:$J,8,FALSE),"new school")</f>
        <v>230.7</v>
      </c>
    </row>
    <row r="1634" spans="1:10" x14ac:dyDescent="0.25">
      <c r="A1634" t="s">
        <v>3145</v>
      </c>
      <c r="B1634" t="s">
        <v>1675</v>
      </c>
      <c r="C1634" t="s">
        <v>1680</v>
      </c>
      <c r="D1634" s="128">
        <v>1919</v>
      </c>
      <c r="F1634" t="s">
        <v>3447</v>
      </c>
      <c r="J1634" s="3">
        <f>IFERROR(VLOOKUP(D1634,'2023-24 School Level AAFTE'!$C:$J,8,FALSE),"new school")</f>
        <v>103.07</v>
      </c>
    </row>
    <row r="1635" spans="1:10" x14ac:dyDescent="0.25">
      <c r="A1635" t="s">
        <v>3145</v>
      </c>
      <c r="B1635" t="s">
        <v>1675</v>
      </c>
      <c r="C1635" t="s">
        <v>1678</v>
      </c>
      <c r="D1635" s="128">
        <v>4033</v>
      </c>
      <c r="F1635" t="s">
        <v>3447</v>
      </c>
      <c r="J1635" s="3">
        <f>IFERROR(VLOOKUP(D1635,'2023-24 School Level AAFTE'!$C:$J,8,FALSE),"new school")</f>
        <v>394.17</v>
      </c>
    </row>
    <row r="1636" spans="1:10" x14ac:dyDescent="0.25">
      <c r="A1636" t="s">
        <v>3145</v>
      </c>
      <c r="B1636" t="s">
        <v>1675</v>
      </c>
      <c r="C1636" t="s">
        <v>1679</v>
      </c>
      <c r="D1636" s="128">
        <v>4228</v>
      </c>
      <c r="J1636" s="3">
        <f>IFERROR(VLOOKUP(D1636,'2023-24 School Level AAFTE'!$C:$J,8,FALSE),"new school")</f>
        <v>444.58000000000004</v>
      </c>
    </row>
    <row r="1637" spans="1:10" x14ac:dyDescent="0.25">
      <c r="A1637" t="s">
        <v>3145</v>
      </c>
      <c r="B1637" t="s">
        <v>1675</v>
      </c>
      <c r="C1637" t="s">
        <v>1677</v>
      </c>
      <c r="D1637" s="128">
        <v>3466</v>
      </c>
      <c r="F1637" t="s">
        <v>3447</v>
      </c>
      <c r="J1637" s="3">
        <f>IFERROR(VLOOKUP(D1637,'2023-24 School Level AAFTE'!$C:$J,8,FALSE),"new school")</f>
        <v>331.45</v>
      </c>
    </row>
    <row r="1638" spans="1:10" x14ac:dyDescent="0.25">
      <c r="A1638" t="s">
        <v>3146</v>
      </c>
      <c r="B1638" t="s">
        <v>1682</v>
      </c>
      <c r="C1638" t="s">
        <v>1684</v>
      </c>
      <c r="D1638" s="128">
        <v>2485</v>
      </c>
      <c r="J1638" s="3">
        <f>IFERROR(VLOOKUP(D1638,'2023-24 School Level AAFTE'!$C:$J,8,FALSE),"new school")</f>
        <v>354.55</v>
      </c>
    </row>
    <row r="1639" spans="1:10" x14ac:dyDescent="0.25">
      <c r="A1639" t="s">
        <v>3146</v>
      </c>
      <c r="B1639" t="s">
        <v>1682</v>
      </c>
      <c r="C1639" t="s">
        <v>2564</v>
      </c>
      <c r="D1639" s="128">
        <v>3524</v>
      </c>
      <c r="J1639" s="3">
        <f>IFERROR(VLOOKUP(D1639,'2023-24 School Level AAFTE'!$C:$J,8,FALSE),"new school")</f>
        <v>916.41000000000008</v>
      </c>
    </row>
    <row r="1640" spans="1:10" x14ac:dyDescent="0.25">
      <c r="A1640" t="s">
        <v>3146</v>
      </c>
      <c r="B1640" t="s">
        <v>1682</v>
      </c>
      <c r="C1640" t="s">
        <v>1685</v>
      </c>
      <c r="D1640" s="128">
        <v>3101</v>
      </c>
      <c r="J1640" s="3">
        <f>IFERROR(VLOOKUP(D1640,'2023-24 School Level AAFTE'!$C:$J,8,FALSE),"new school")</f>
        <v>478.15</v>
      </c>
    </row>
    <row r="1641" spans="1:10" x14ac:dyDescent="0.25">
      <c r="A1641" t="s">
        <v>3146</v>
      </c>
      <c r="B1641" t="s">
        <v>1682</v>
      </c>
      <c r="C1641" t="s">
        <v>1683</v>
      </c>
      <c r="D1641" s="128">
        <v>1756</v>
      </c>
      <c r="J1641" s="3">
        <f>IFERROR(VLOOKUP(D1641,'2023-24 School Level AAFTE'!$C:$J,8,FALSE),"new school")</f>
        <v>60.230000000000004</v>
      </c>
    </row>
    <row r="1642" spans="1:10" x14ac:dyDescent="0.25">
      <c r="A1642" t="s">
        <v>3146</v>
      </c>
      <c r="B1642" t="s">
        <v>1682</v>
      </c>
      <c r="C1642" t="s">
        <v>2565</v>
      </c>
      <c r="D1642" s="128">
        <v>1854</v>
      </c>
      <c r="J1642" s="3">
        <f>IFERROR(VLOOKUP(D1642,'2023-24 School Level AAFTE'!$C:$J,8,FALSE),"new school")</f>
        <v>95.83</v>
      </c>
    </row>
    <row r="1643" spans="1:10" x14ac:dyDescent="0.25">
      <c r="A1643" t="s">
        <v>3146</v>
      </c>
      <c r="B1643" t="s">
        <v>1682</v>
      </c>
      <c r="C1643" t="s">
        <v>1686</v>
      </c>
      <c r="D1643" s="128">
        <v>4332</v>
      </c>
      <c r="J1643" s="3">
        <f>IFERROR(VLOOKUP(D1643,'2023-24 School Level AAFTE'!$C:$J,8,FALSE),"new school")</f>
        <v>524.64</v>
      </c>
    </row>
    <row r="1644" spans="1:10" x14ac:dyDescent="0.25">
      <c r="A1644" t="s">
        <v>3146</v>
      </c>
      <c r="B1644" t="s">
        <v>1682</v>
      </c>
      <c r="C1644" t="s">
        <v>2566</v>
      </c>
      <c r="D1644" s="128">
        <v>4318</v>
      </c>
      <c r="J1644" s="3">
        <f>IFERROR(VLOOKUP(D1644,'2023-24 School Level AAFTE'!$C:$J,8,FALSE),"new school")</f>
        <v>612.83000000000004</v>
      </c>
    </row>
    <row r="1645" spans="1:10" x14ac:dyDescent="0.25">
      <c r="A1645" t="s">
        <v>3147</v>
      </c>
      <c r="B1645" t="s">
        <v>1688</v>
      </c>
      <c r="C1645" t="s">
        <v>1692</v>
      </c>
      <c r="D1645" s="128">
        <v>3801</v>
      </c>
      <c r="F1645" t="s">
        <v>3447</v>
      </c>
      <c r="J1645" s="3">
        <f>IFERROR(VLOOKUP(D1645,'2023-24 School Level AAFTE'!$C:$J,8,FALSE),"new school")</f>
        <v>512.30999999999995</v>
      </c>
    </row>
    <row r="1646" spans="1:10" x14ac:dyDescent="0.25">
      <c r="A1646" t="s">
        <v>3147</v>
      </c>
      <c r="B1646" t="s">
        <v>1688</v>
      </c>
      <c r="C1646" t="s">
        <v>1689</v>
      </c>
      <c r="D1646" s="128">
        <v>1735</v>
      </c>
      <c r="F1646" t="s">
        <v>3447</v>
      </c>
      <c r="J1646" s="3">
        <f>IFERROR(VLOOKUP(D1646,'2023-24 School Level AAFTE'!$C:$J,8,FALSE),"new school")</f>
        <v>44.809999999999995</v>
      </c>
    </row>
    <row r="1647" spans="1:10" x14ac:dyDescent="0.25">
      <c r="A1647" t="s">
        <v>3147</v>
      </c>
      <c r="B1647" t="s">
        <v>1688</v>
      </c>
      <c r="C1647" t="s">
        <v>1693</v>
      </c>
      <c r="D1647" s="128">
        <v>4326</v>
      </c>
      <c r="J1647" s="3">
        <f>IFERROR(VLOOKUP(D1647,'2023-24 School Level AAFTE'!$C:$J,8,FALSE),"new school")</f>
        <v>578.30999999999995</v>
      </c>
    </row>
    <row r="1648" spans="1:10" x14ac:dyDescent="0.25">
      <c r="A1648" t="s">
        <v>3147</v>
      </c>
      <c r="B1648" t="s">
        <v>1688</v>
      </c>
      <c r="C1648" t="s">
        <v>1691</v>
      </c>
      <c r="D1648" s="128">
        <v>3067</v>
      </c>
      <c r="F1648" t="s">
        <v>3447</v>
      </c>
      <c r="J1648" s="3">
        <f>IFERROR(VLOOKUP(D1648,'2023-24 School Level AAFTE'!$C:$J,8,FALSE),"new school")</f>
        <v>490.61</v>
      </c>
    </row>
    <row r="1649" spans="1:10" x14ac:dyDescent="0.25">
      <c r="A1649" t="s">
        <v>3147</v>
      </c>
      <c r="B1649" t="s">
        <v>1688</v>
      </c>
      <c r="C1649" t="s">
        <v>1690</v>
      </c>
      <c r="D1649" s="128">
        <v>2527</v>
      </c>
      <c r="F1649" t="s">
        <v>3447</v>
      </c>
      <c r="J1649" s="3">
        <f>IFERROR(VLOOKUP(D1649,'2023-24 School Level AAFTE'!$C:$J,8,FALSE),"new school")</f>
        <v>487.24</v>
      </c>
    </row>
    <row r="1650" spans="1:10" x14ac:dyDescent="0.25">
      <c r="A1650" t="s">
        <v>2047</v>
      </c>
      <c r="B1650" t="s">
        <v>2567</v>
      </c>
      <c r="C1650" t="s">
        <v>127</v>
      </c>
      <c r="D1650" s="128">
        <v>3530</v>
      </c>
      <c r="J1650" s="3">
        <f>IFERROR(VLOOKUP(D1650,'2023-24 School Level AAFTE'!$C:$J,8,FALSE),"new school")</f>
        <v>27.1</v>
      </c>
    </row>
    <row r="1651" spans="1:10" x14ac:dyDescent="0.25">
      <c r="A1651" t="s">
        <v>3340</v>
      </c>
      <c r="B1651" t="s">
        <v>3255</v>
      </c>
      <c r="C1651" t="s">
        <v>3341</v>
      </c>
      <c r="D1651" s="128">
        <v>5755</v>
      </c>
      <c r="F1651" t="s">
        <v>3447</v>
      </c>
      <c r="J1651" s="3">
        <f>IFERROR(VLOOKUP(D1651,'2023-24 School Level AAFTE'!$C:$J,8,FALSE),"new school")</f>
        <v>26.4</v>
      </c>
    </row>
    <row r="1652" spans="1:10" x14ac:dyDescent="0.25">
      <c r="A1652" t="s">
        <v>3148</v>
      </c>
      <c r="B1652" t="s">
        <v>1695</v>
      </c>
      <c r="C1652" t="s">
        <v>1696</v>
      </c>
      <c r="D1652" s="128">
        <v>3204</v>
      </c>
      <c r="F1652" t="s">
        <v>3447</v>
      </c>
      <c r="J1652" s="3">
        <f>IFERROR(VLOOKUP(D1652,'2023-24 School Level AAFTE'!$C:$J,8,FALSE),"new school")</f>
        <v>147.32</v>
      </c>
    </row>
    <row r="1653" spans="1:10" x14ac:dyDescent="0.25">
      <c r="A1653" t="s">
        <v>3149</v>
      </c>
      <c r="B1653" t="s">
        <v>1698</v>
      </c>
      <c r="C1653" t="s">
        <v>1699</v>
      </c>
      <c r="D1653" s="128">
        <v>3090</v>
      </c>
      <c r="F1653" t="s">
        <v>3447</v>
      </c>
      <c r="J1653" s="3">
        <f>IFERROR(VLOOKUP(D1653,'2023-24 School Level AAFTE'!$C:$J,8,FALSE),"new school")</f>
        <v>491.31</v>
      </c>
    </row>
    <row r="1654" spans="1:10" x14ac:dyDescent="0.25">
      <c r="A1654" t="s">
        <v>3149</v>
      </c>
      <c r="B1654" t="s">
        <v>1698</v>
      </c>
      <c r="C1654" t="s">
        <v>1700</v>
      </c>
      <c r="D1654" s="128">
        <v>3516</v>
      </c>
      <c r="F1654" t="s">
        <v>3447</v>
      </c>
      <c r="J1654" s="3">
        <f>IFERROR(VLOOKUP(D1654,'2023-24 School Level AAFTE'!$C:$J,8,FALSE),"new school")</f>
        <v>557.96999999999991</v>
      </c>
    </row>
    <row r="1655" spans="1:10" x14ac:dyDescent="0.25">
      <c r="A1655" t="s">
        <v>3149</v>
      </c>
      <c r="B1655" t="s">
        <v>1698</v>
      </c>
      <c r="C1655" t="s">
        <v>1702</v>
      </c>
      <c r="D1655" s="128">
        <v>5388</v>
      </c>
      <c r="F1655" t="s">
        <v>3447</v>
      </c>
      <c r="J1655" s="3">
        <f>IFERROR(VLOOKUP(D1655,'2023-24 School Level AAFTE'!$C:$J,8,FALSE),"new school")</f>
        <v>383.95</v>
      </c>
    </row>
    <row r="1656" spans="1:10" x14ac:dyDescent="0.25">
      <c r="A1656" t="s">
        <v>3149</v>
      </c>
      <c r="B1656" t="s">
        <v>1698</v>
      </c>
      <c r="C1656" t="s">
        <v>1701</v>
      </c>
      <c r="D1656" s="128">
        <v>3620</v>
      </c>
      <c r="F1656" t="s">
        <v>3447</v>
      </c>
      <c r="J1656" s="3">
        <f>IFERROR(VLOOKUP(D1656,'2023-24 School Level AAFTE'!$C:$J,8,FALSE),"new school")</f>
        <v>279.16000000000003</v>
      </c>
    </row>
    <row r="1657" spans="1:10" x14ac:dyDescent="0.25">
      <c r="A1657" t="s">
        <v>3150</v>
      </c>
      <c r="B1657" t="s">
        <v>1704</v>
      </c>
      <c r="C1657" t="s">
        <v>1705</v>
      </c>
      <c r="D1657" s="128">
        <v>2520</v>
      </c>
      <c r="J1657" s="3">
        <f>IFERROR(VLOOKUP(D1657,'2023-24 School Level AAFTE'!$C:$J,8,FALSE),"new school")</f>
        <v>310.11</v>
      </c>
    </row>
    <row r="1658" spans="1:10" x14ac:dyDescent="0.25">
      <c r="A1658" t="s">
        <v>3150</v>
      </c>
      <c r="B1658" t="s">
        <v>1704</v>
      </c>
      <c r="C1658" t="s">
        <v>1706</v>
      </c>
      <c r="D1658" s="128">
        <v>2879</v>
      </c>
      <c r="J1658" s="3">
        <f>IFERROR(VLOOKUP(D1658,'2023-24 School Level AAFTE'!$C:$J,8,FALSE),"new school")</f>
        <v>248.77</v>
      </c>
    </row>
    <row r="1659" spans="1:10" x14ac:dyDescent="0.25">
      <c r="A1659" t="s">
        <v>3150</v>
      </c>
      <c r="B1659" t="s">
        <v>1704</v>
      </c>
      <c r="C1659" t="s">
        <v>1707</v>
      </c>
      <c r="D1659" s="128">
        <v>3011</v>
      </c>
      <c r="J1659" s="3">
        <f>IFERROR(VLOOKUP(D1659,'2023-24 School Level AAFTE'!$C:$J,8,FALSE),"new school")</f>
        <v>175.34</v>
      </c>
    </row>
    <row r="1660" spans="1:10" x14ac:dyDescent="0.25">
      <c r="A1660" t="s">
        <v>3150</v>
      </c>
      <c r="B1660" t="s">
        <v>1704</v>
      </c>
      <c r="C1660" t="s">
        <v>1708</v>
      </c>
      <c r="D1660" s="128">
        <v>1963</v>
      </c>
      <c r="J1660" s="3">
        <f>IFERROR(VLOOKUP(D1660,'2023-24 School Level AAFTE'!$C:$J,8,FALSE),"new school")</f>
        <v>45.03</v>
      </c>
    </row>
    <row r="1661" spans="1:10" x14ac:dyDescent="0.25">
      <c r="A1661" t="s">
        <v>3150</v>
      </c>
      <c r="B1661" t="s">
        <v>1704</v>
      </c>
      <c r="C1661" t="s">
        <v>2905</v>
      </c>
      <c r="D1661" s="128">
        <v>5559</v>
      </c>
      <c r="J1661" s="3">
        <f>IFERROR(VLOOKUP(D1661,'2023-24 School Level AAFTE'!$C:$J,8,FALSE),"new school")</f>
        <v>4.2</v>
      </c>
    </row>
    <row r="1662" spans="1:10" x14ac:dyDescent="0.25">
      <c r="A1662" t="s">
        <v>3151</v>
      </c>
      <c r="B1662" t="s">
        <v>1710</v>
      </c>
      <c r="C1662" t="s">
        <v>1711</v>
      </c>
      <c r="D1662" s="128">
        <v>2010</v>
      </c>
      <c r="F1662" t="s">
        <v>3447</v>
      </c>
      <c r="J1662" s="3">
        <f>IFERROR(VLOOKUP(D1662,'2023-24 School Level AAFTE'!$C:$J,8,FALSE),"new school")</f>
        <v>58.1</v>
      </c>
    </row>
    <row r="1663" spans="1:10" x14ac:dyDescent="0.25">
      <c r="A1663" t="s">
        <v>3152</v>
      </c>
      <c r="B1663" t="s">
        <v>1713</v>
      </c>
      <c r="C1663" t="s">
        <v>1732</v>
      </c>
      <c r="D1663" s="128">
        <v>2138</v>
      </c>
      <c r="J1663" s="3">
        <f>IFERROR(VLOOKUP(D1663,'2023-24 School Level AAFTE'!$C:$J,8,FALSE),"new school")</f>
        <v>301.70000000000005</v>
      </c>
    </row>
    <row r="1664" spans="1:10" x14ac:dyDescent="0.25">
      <c r="A1664" t="s">
        <v>3152</v>
      </c>
      <c r="B1664" t="s">
        <v>1713</v>
      </c>
      <c r="C1664" t="s">
        <v>1788</v>
      </c>
      <c r="D1664" s="128">
        <v>3774</v>
      </c>
      <c r="F1664" t="s">
        <v>3447</v>
      </c>
      <c r="J1664" s="3">
        <f>IFERROR(VLOOKUP(D1664,'2023-24 School Level AAFTE'!$C:$J,8,FALSE),"new school")</f>
        <v>796.69</v>
      </c>
    </row>
    <row r="1665" spans="1:10" x14ac:dyDescent="0.25">
      <c r="A1665" t="s">
        <v>3152</v>
      </c>
      <c r="B1665" t="s">
        <v>1713</v>
      </c>
      <c r="C1665" t="s">
        <v>1737</v>
      </c>
      <c r="D1665" s="128">
        <v>2181</v>
      </c>
      <c r="J1665" s="3">
        <f>IFERROR(VLOOKUP(D1665,'2023-24 School Level AAFTE'!$C:$J,8,FALSE),"new school")</f>
        <v>270.5</v>
      </c>
    </row>
    <row r="1666" spans="1:10" x14ac:dyDescent="0.25">
      <c r="A1666" t="s">
        <v>3152</v>
      </c>
      <c r="B1666" t="s">
        <v>1713</v>
      </c>
      <c r="C1666" t="s">
        <v>1762</v>
      </c>
      <c r="D1666" s="128">
        <v>2730</v>
      </c>
      <c r="J1666" s="3">
        <f>IFERROR(VLOOKUP(D1666,'2023-24 School Level AAFTE'!$C:$J,8,FALSE),"new school")</f>
        <v>481.87</v>
      </c>
    </row>
    <row r="1667" spans="1:10" x14ac:dyDescent="0.25">
      <c r="A1667" t="s">
        <v>3152</v>
      </c>
      <c r="B1667" t="s">
        <v>1713</v>
      </c>
      <c r="C1667" t="s">
        <v>1787</v>
      </c>
      <c r="D1667" s="128">
        <v>3717</v>
      </c>
      <c r="J1667" s="3">
        <f>IFERROR(VLOOKUP(D1667,'2023-24 School Level AAFTE'!$C:$J,8,FALSE),"new school")</f>
        <v>381.97</v>
      </c>
    </row>
    <row r="1668" spans="1:10" x14ac:dyDescent="0.25">
      <c r="A1668" t="s">
        <v>3152</v>
      </c>
      <c r="B1668" t="s">
        <v>1713</v>
      </c>
      <c r="C1668" t="s">
        <v>1748</v>
      </c>
      <c r="D1668" s="128">
        <v>2307</v>
      </c>
      <c r="F1668" t="s">
        <v>3447</v>
      </c>
      <c r="J1668" s="3">
        <f>IFERROR(VLOOKUP(D1668,'2023-24 School Level AAFTE'!$C:$J,8,FALSE),"new school")</f>
        <v>353.54</v>
      </c>
    </row>
    <row r="1669" spans="1:10" x14ac:dyDescent="0.25">
      <c r="A1669" t="s">
        <v>3152</v>
      </c>
      <c r="B1669" t="s">
        <v>1713</v>
      </c>
      <c r="C1669" t="s">
        <v>1743</v>
      </c>
      <c r="D1669" s="128">
        <v>2220</v>
      </c>
      <c r="J1669" s="3">
        <f>IFERROR(VLOOKUP(D1669,'2023-24 School Level AAFTE'!$C:$J,8,FALSE),"new school")</f>
        <v>1624.5500000000002</v>
      </c>
    </row>
    <row r="1670" spans="1:10" x14ac:dyDescent="0.25">
      <c r="A1670" t="s">
        <v>3152</v>
      </c>
      <c r="B1670" t="s">
        <v>1713</v>
      </c>
      <c r="C1670" t="s">
        <v>1725</v>
      </c>
      <c r="D1670" s="128">
        <v>2070</v>
      </c>
      <c r="F1670" t="s">
        <v>3447</v>
      </c>
      <c r="J1670" s="3">
        <f>IFERROR(VLOOKUP(D1670,'2023-24 School Level AAFTE'!$C:$J,8,FALSE),"new school")</f>
        <v>355.78</v>
      </c>
    </row>
    <row r="1671" spans="1:10" x14ac:dyDescent="0.25">
      <c r="A1671" t="s">
        <v>3152</v>
      </c>
      <c r="B1671" t="s">
        <v>1713</v>
      </c>
      <c r="C1671" t="s">
        <v>1806</v>
      </c>
      <c r="D1671" s="128">
        <v>5406</v>
      </c>
      <c r="J1671" s="3">
        <f>IFERROR(VLOOKUP(D1671,'2023-24 School Level AAFTE'!$C:$J,8,FALSE),"new school")</f>
        <v>116.4</v>
      </c>
    </row>
    <row r="1672" spans="1:10" x14ac:dyDescent="0.25">
      <c r="A1672" t="s">
        <v>3152</v>
      </c>
      <c r="B1672" t="s">
        <v>1713</v>
      </c>
      <c r="C1672" t="s">
        <v>1742</v>
      </c>
      <c r="D1672" s="128">
        <v>2209</v>
      </c>
      <c r="F1672" t="s">
        <v>3447</v>
      </c>
      <c r="J1672" s="3">
        <f>IFERROR(VLOOKUP(D1672,'2023-24 School Level AAFTE'!$C:$J,8,FALSE),"new school")</f>
        <v>521.44000000000005</v>
      </c>
    </row>
    <row r="1673" spans="1:10" x14ac:dyDescent="0.25">
      <c r="A1673" t="s">
        <v>3152</v>
      </c>
      <c r="B1673" t="s">
        <v>1713</v>
      </c>
      <c r="C1673" t="s">
        <v>1753</v>
      </c>
      <c r="D1673" s="128">
        <v>2372</v>
      </c>
      <c r="J1673" s="3">
        <f>IFERROR(VLOOKUP(D1673,'2023-24 School Level AAFTE'!$C:$J,8,FALSE),"new school")</f>
        <v>477.23</v>
      </c>
    </row>
    <row r="1674" spans="1:10" x14ac:dyDescent="0.25">
      <c r="A1674" t="s">
        <v>3152</v>
      </c>
      <c r="B1674" t="s">
        <v>1713</v>
      </c>
      <c r="C1674" t="s">
        <v>1719</v>
      </c>
      <c r="D1674" s="128">
        <v>1751</v>
      </c>
      <c r="J1674" s="3">
        <f>IFERROR(VLOOKUP(D1674,'2023-24 School Level AAFTE'!$C:$J,8,FALSE),"new school")</f>
        <v>398.93000000000006</v>
      </c>
    </row>
    <row r="1675" spans="1:10" x14ac:dyDescent="0.25">
      <c r="A1675" t="s">
        <v>3152</v>
      </c>
      <c r="B1675" t="s">
        <v>1713</v>
      </c>
      <c r="C1675" t="s">
        <v>692</v>
      </c>
      <c r="D1675" s="128">
        <v>5292</v>
      </c>
      <c r="J1675" s="3">
        <f>IFERROR(VLOOKUP(D1675,'2023-24 School Level AAFTE'!$C:$J,8,FALSE),"new school")</f>
        <v>451.5</v>
      </c>
    </row>
    <row r="1676" spans="1:10" x14ac:dyDescent="0.25">
      <c r="A1676" t="s">
        <v>3152</v>
      </c>
      <c r="B1676" t="s">
        <v>1713</v>
      </c>
      <c r="C1676" t="s">
        <v>1764</v>
      </c>
      <c r="D1676" s="128">
        <v>2838</v>
      </c>
      <c r="J1676" s="3">
        <f>IFERROR(VLOOKUP(D1676,'2023-24 School Level AAFTE'!$C:$J,8,FALSE),"new school")</f>
        <v>439.24</v>
      </c>
    </row>
    <row r="1677" spans="1:10" x14ac:dyDescent="0.25">
      <c r="A1677" t="s">
        <v>3152</v>
      </c>
      <c r="B1677" t="s">
        <v>1713</v>
      </c>
      <c r="C1677" t="s">
        <v>1809</v>
      </c>
      <c r="D1677" s="128">
        <v>5487</v>
      </c>
      <c r="J1677" s="3">
        <f>IFERROR(VLOOKUP(D1677,'2023-24 School Level AAFTE'!$C:$J,8,FALSE),"new school")</f>
        <v>233.3</v>
      </c>
    </row>
    <row r="1678" spans="1:10" x14ac:dyDescent="0.25">
      <c r="A1678" t="s">
        <v>3152</v>
      </c>
      <c r="B1678" t="s">
        <v>1713</v>
      </c>
      <c r="C1678" t="s">
        <v>1773</v>
      </c>
      <c r="D1678" s="128">
        <v>3096</v>
      </c>
      <c r="F1678" t="s">
        <v>3447</v>
      </c>
      <c r="J1678" s="3">
        <f>IFERROR(VLOOKUP(D1678,'2023-24 School Level AAFTE'!$C:$J,8,FALSE),"new school")</f>
        <v>1162.23</v>
      </c>
    </row>
    <row r="1679" spans="1:10" x14ac:dyDescent="0.25">
      <c r="A1679" t="s">
        <v>3152</v>
      </c>
      <c r="B1679" t="s">
        <v>1713</v>
      </c>
      <c r="C1679" t="s">
        <v>1754</v>
      </c>
      <c r="D1679" s="128">
        <v>2392</v>
      </c>
      <c r="F1679" t="s">
        <v>3447</v>
      </c>
      <c r="J1679" s="3">
        <f>IFERROR(VLOOKUP(D1679,'2023-24 School Level AAFTE'!$C:$J,8,FALSE),"new school")</f>
        <v>866.45</v>
      </c>
    </row>
    <row r="1680" spans="1:10" x14ac:dyDescent="0.25">
      <c r="A1680" t="s">
        <v>3152</v>
      </c>
      <c r="B1680" t="s">
        <v>1713</v>
      </c>
      <c r="C1680" t="s">
        <v>1740</v>
      </c>
      <c r="D1680" s="128">
        <v>2199</v>
      </c>
      <c r="F1680" t="s">
        <v>3447</v>
      </c>
      <c r="J1680" s="3">
        <f>IFERROR(VLOOKUP(D1680,'2023-24 School Level AAFTE'!$C:$J,8,FALSE),"new school")</f>
        <v>271.89999999999998</v>
      </c>
    </row>
    <row r="1681" spans="1:10" x14ac:dyDescent="0.25">
      <c r="A1681" t="s">
        <v>3152</v>
      </c>
      <c r="B1681" t="s">
        <v>1713</v>
      </c>
      <c r="C1681" t="s">
        <v>1757</v>
      </c>
      <c r="D1681" s="128">
        <v>2450</v>
      </c>
      <c r="J1681" s="3">
        <f>IFERROR(VLOOKUP(D1681,'2023-24 School Level AAFTE'!$C:$J,8,FALSE),"new school")</f>
        <v>328.94</v>
      </c>
    </row>
    <row r="1682" spans="1:10" x14ac:dyDescent="0.25">
      <c r="A1682" t="s">
        <v>3152</v>
      </c>
      <c r="B1682" t="s">
        <v>1713</v>
      </c>
      <c r="C1682" t="s">
        <v>1765</v>
      </c>
      <c r="D1682" s="128">
        <v>2839</v>
      </c>
      <c r="F1682" t="s">
        <v>3447</v>
      </c>
      <c r="J1682" s="3">
        <f>IFERROR(VLOOKUP(D1682,'2023-24 School Level AAFTE'!$C:$J,8,FALSE),"new school")</f>
        <v>723.55</v>
      </c>
    </row>
    <row r="1683" spans="1:10" x14ac:dyDescent="0.25">
      <c r="A1683" t="s">
        <v>3152</v>
      </c>
      <c r="B1683" t="s">
        <v>1713</v>
      </c>
      <c r="C1683" t="s">
        <v>1790</v>
      </c>
      <c r="D1683" s="128">
        <v>3803</v>
      </c>
      <c r="F1683" t="s">
        <v>3447</v>
      </c>
      <c r="J1683" s="3">
        <f>IFERROR(VLOOKUP(D1683,'2023-24 School Level AAFTE'!$C:$J,8,FALSE),"new school")</f>
        <v>311.8</v>
      </c>
    </row>
    <row r="1684" spans="1:10" x14ac:dyDescent="0.25">
      <c r="A1684" t="s">
        <v>3152</v>
      </c>
      <c r="B1684" t="s">
        <v>1713</v>
      </c>
      <c r="C1684" t="s">
        <v>1810</v>
      </c>
      <c r="D1684" s="128">
        <v>5488</v>
      </c>
      <c r="J1684" s="3">
        <f>IFERROR(VLOOKUP(D1684,'2023-24 School Level AAFTE'!$C:$J,8,FALSE),"new school")</f>
        <v>187.8</v>
      </c>
    </row>
    <row r="1685" spans="1:10" x14ac:dyDescent="0.25">
      <c r="A1685" t="s">
        <v>3152</v>
      </c>
      <c r="B1685" t="s">
        <v>1713</v>
      </c>
      <c r="C1685" t="s">
        <v>1749</v>
      </c>
      <c r="D1685" s="128">
        <v>2321</v>
      </c>
      <c r="F1685" t="s">
        <v>3447</v>
      </c>
      <c r="J1685" s="3">
        <f>IFERROR(VLOOKUP(D1685,'2023-24 School Level AAFTE'!$C:$J,8,FALSE),"new school")</f>
        <v>230.55</v>
      </c>
    </row>
    <row r="1686" spans="1:10" x14ac:dyDescent="0.25">
      <c r="A1686" t="s">
        <v>3152</v>
      </c>
      <c r="B1686" t="s">
        <v>1713</v>
      </c>
      <c r="C1686" t="s">
        <v>1761</v>
      </c>
      <c r="D1686" s="128">
        <v>2729</v>
      </c>
      <c r="J1686" s="3">
        <f>IFERROR(VLOOKUP(D1686,'2023-24 School Level AAFTE'!$C:$J,8,FALSE),"new school")</f>
        <v>1025.93</v>
      </c>
    </row>
    <row r="1687" spans="1:10" x14ac:dyDescent="0.25">
      <c r="A1687" t="s">
        <v>3152</v>
      </c>
      <c r="B1687" t="s">
        <v>1713</v>
      </c>
      <c r="C1687" t="s">
        <v>585</v>
      </c>
      <c r="D1687" s="128">
        <v>2118</v>
      </c>
      <c r="F1687" t="s">
        <v>3447</v>
      </c>
      <c r="J1687" s="3">
        <f>IFERROR(VLOOKUP(D1687,'2023-24 School Level AAFTE'!$C:$J,8,FALSE),"new school")</f>
        <v>316.22000000000003</v>
      </c>
    </row>
    <row r="1688" spans="1:10" x14ac:dyDescent="0.25">
      <c r="A1688" t="s">
        <v>3152</v>
      </c>
      <c r="B1688" t="s">
        <v>1713</v>
      </c>
      <c r="C1688" t="s">
        <v>1784</v>
      </c>
      <c r="D1688" s="128">
        <v>3518</v>
      </c>
      <c r="J1688" s="3">
        <f>IFERROR(VLOOKUP(D1688,'2023-24 School Level AAFTE'!$C:$J,8,FALSE),"new school")</f>
        <v>375.31</v>
      </c>
    </row>
    <row r="1689" spans="1:10" x14ac:dyDescent="0.25">
      <c r="A1689" t="s">
        <v>3152</v>
      </c>
      <c r="B1689" t="s">
        <v>1713</v>
      </c>
      <c r="C1689" t="s">
        <v>1738</v>
      </c>
      <c r="D1689" s="128">
        <v>2182</v>
      </c>
      <c r="F1689" t="s">
        <v>3447</v>
      </c>
      <c r="J1689" s="3">
        <f>IFERROR(VLOOKUP(D1689,'2023-24 School Level AAFTE'!$C:$J,8,FALSE),"new school")</f>
        <v>1201.4299999999998</v>
      </c>
    </row>
    <row r="1690" spans="1:10" x14ac:dyDescent="0.25">
      <c r="A1690" t="s">
        <v>3152</v>
      </c>
      <c r="B1690" t="s">
        <v>1713</v>
      </c>
      <c r="C1690" t="s">
        <v>1728</v>
      </c>
      <c r="D1690" s="128">
        <v>2090</v>
      </c>
      <c r="J1690" s="3">
        <f>IFERROR(VLOOKUP(D1690,'2023-24 School Level AAFTE'!$C:$J,8,FALSE),"new school")</f>
        <v>451.46</v>
      </c>
    </row>
    <row r="1691" spans="1:10" x14ac:dyDescent="0.25">
      <c r="A1691" t="s">
        <v>3152</v>
      </c>
      <c r="B1691" t="s">
        <v>1713</v>
      </c>
      <c r="C1691" t="s">
        <v>1747</v>
      </c>
      <c r="D1691" s="128">
        <v>2306</v>
      </c>
      <c r="J1691" s="3">
        <f>IFERROR(VLOOKUP(D1691,'2023-24 School Level AAFTE'!$C:$J,8,FALSE),"new school")</f>
        <v>1599.6100000000001</v>
      </c>
    </row>
    <row r="1692" spans="1:10" x14ac:dyDescent="0.25">
      <c r="A1692" t="s">
        <v>3152</v>
      </c>
      <c r="B1692" t="s">
        <v>1713</v>
      </c>
      <c r="C1692" t="s">
        <v>1733</v>
      </c>
      <c r="D1692" s="128">
        <v>2139</v>
      </c>
      <c r="J1692" s="3">
        <f>IFERROR(VLOOKUP(D1692,'2023-24 School Level AAFTE'!$C:$J,8,FALSE),"new school")</f>
        <v>377.2</v>
      </c>
    </row>
    <row r="1693" spans="1:10" x14ac:dyDescent="0.25">
      <c r="A1693" t="s">
        <v>3152</v>
      </c>
      <c r="B1693" t="s">
        <v>1713</v>
      </c>
      <c r="C1693" t="s">
        <v>1780</v>
      </c>
      <c r="D1693" s="128">
        <v>3429</v>
      </c>
      <c r="J1693" s="3">
        <f>IFERROR(VLOOKUP(D1693,'2023-24 School Level AAFTE'!$C:$J,8,FALSE),"new school")</f>
        <v>485</v>
      </c>
    </row>
    <row r="1694" spans="1:10" x14ac:dyDescent="0.25">
      <c r="A1694" t="s">
        <v>3152</v>
      </c>
      <c r="B1694" t="s">
        <v>1713</v>
      </c>
      <c r="C1694" t="s">
        <v>1779</v>
      </c>
      <c r="D1694" s="128">
        <v>3378</v>
      </c>
      <c r="F1694" t="s">
        <v>3447</v>
      </c>
      <c r="J1694" s="3">
        <f>IFERROR(VLOOKUP(D1694,'2023-24 School Level AAFTE'!$C:$J,8,FALSE),"new school")</f>
        <v>248.29000000000002</v>
      </c>
    </row>
    <row r="1695" spans="1:10" x14ac:dyDescent="0.25">
      <c r="A1695" t="s">
        <v>3152</v>
      </c>
      <c r="B1695" t="s">
        <v>1713</v>
      </c>
      <c r="C1695" t="s">
        <v>1722</v>
      </c>
      <c r="D1695" s="128">
        <v>2061</v>
      </c>
      <c r="J1695" s="3">
        <f>IFERROR(VLOOKUP(D1695,'2023-24 School Level AAFTE'!$C:$J,8,FALSE),"new school")</f>
        <v>322.11</v>
      </c>
    </row>
    <row r="1696" spans="1:10" x14ac:dyDescent="0.25">
      <c r="A1696" t="s">
        <v>3152</v>
      </c>
      <c r="B1696" t="s">
        <v>1713</v>
      </c>
      <c r="C1696" t="s">
        <v>1731</v>
      </c>
      <c r="D1696" s="128">
        <v>2123</v>
      </c>
      <c r="J1696" s="3">
        <f>IFERROR(VLOOKUP(D1696,'2023-24 School Level AAFTE'!$C:$J,8,FALSE),"new school")</f>
        <v>314.31</v>
      </c>
    </row>
    <row r="1697" spans="1:10" x14ac:dyDescent="0.25">
      <c r="A1697" t="s">
        <v>3152</v>
      </c>
      <c r="B1697" t="s">
        <v>1713</v>
      </c>
      <c r="C1697" t="s">
        <v>1752</v>
      </c>
      <c r="D1697" s="128">
        <v>2371</v>
      </c>
      <c r="J1697" s="3">
        <f>IFERROR(VLOOKUP(D1697,'2023-24 School Level AAFTE'!$C:$J,8,FALSE),"new school")</f>
        <v>908.34</v>
      </c>
    </row>
    <row r="1698" spans="1:10" x14ac:dyDescent="0.25">
      <c r="A1698" t="s">
        <v>3152</v>
      </c>
      <c r="B1698" t="s">
        <v>1713</v>
      </c>
      <c r="C1698" t="s">
        <v>1796</v>
      </c>
      <c r="D1698" s="128">
        <v>4248</v>
      </c>
      <c r="J1698" s="3">
        <f>IFERROR(VLOOKUP(D1698,'2023-24 School Level AAFTE'!$C:$J,8,FALSE),"new school")</f>
        <v>375.35</v>
      </c>
    </row>
    <row r="1699" spans="1:10" x14ac:dyDescent="0.25">
      <c r="A1699" t="s">
        <v>3152</v>
      </c>
      <c r="B1699" t="s">
        <v>1713</v>
      </c>
      <c r="C1699" t="s">
        <v>1798</v>
      </c>
      <c r="D1699" s="128">
        <v>5175</v>
      </c>
      <c r="J1699" s="3">
        <f>IFERROR(VLOOKUP(D1699,'2023-24 School Level AAFTE'!$C:$J,8,FALSE),"new school")</f>
        <v>725.65</v>
      </c>
    </row>
    <row r="1700" spans="1:10" x14ac:dyDescent="0.25">
      <c r="A1700" t="s">
        <v>3152</v>
      </c>
      <c r="B1700" t="s">
        <v>1713</v>
      </c>
      <c r="C1700" t="s">
        <v>1745</v>
      </c>
      <c r="D1700" s="128">
        <v>2269</v>
      </c>
      <c r="F1700" t="s">
        <v>3447</v>
      </c>
      <c r="J1700" s="3">
        <f>IFERROR(VLOOKUP(D1700,'2023-24 School Level AAFTE'!$C:$J,8,FALSE),"new school")</f>
        <v>267.66999999999996</v>
      </c>
    </row>
    <row r="1701" spans="1:10" x14ac:dyDescent="0.25">
      <c r="A1701" t="s">
        <v>3152</v>
      </c>
      <c r="B1701" t="s">
        <v>1713</v>
      </c>
      <c r="C1701" t="s">
        <v>1776</v>
      </c>
      <c r="D1701" s="128">
        <v>3276</v>
      </c>
      <c r="J1701" s="3">
        <f>IFERROR(VLOOKUP(D1701,'2023-24 School Level AAFTE'!$C:$J,8,FALSE),"new school")</f>
        <v>1395.42</v>
      </c>
    </row>
    <row r="1702" spans="1:10" x14ac:dyDescent="0.25">
      <c r="A1702" t="s">
        <v>3152</v>
      </c>
      <c r="B1702" t="s">
        <v>1713</v>
      </c>
      <c r="C1702" t="s">
        <v>1805</v>
      </c>
      <c r="D1702" s="128">
        <v>5405</v>
      </c>
      <c r="F1702" t="s">
        <v>3447</v>
      </c>
      <c r="J1702" s="3">
        <f>IFERROR(VLOOKUP(D1702,'2023-24 School Level AAFTE'!$C:$J,8,FALSE),"new school")</f>
        <v>93.05</v>
      </c>
    </row>
    <row r="1703" spans="1:10" x14ac:dyDescent="0.25">
      <c r="A1703" t="s">
        <v>3152</v>
      </c>
      <c r="B1703" t="s">
        <v>1713</v>
      </c>
      <c r="C1703" t="s">
        <v>1718</v>
      </c>
      <c r="D1703" s="128">
        <v>1635</v>
      </c>
      <c r="F1703" t="s">
        <v>3447</v>
      </c>
      <c r="J1703" s="3">
        <f>IFERROR(VLOOKUP(D1703,'2023-24 School Level AAFTE'!$C:$J,8,FALSE),"new school")</f>
        <v>258.25</v>
      </c>
    </row>
    <row r="1704" spans="1:10" x14ac:dyDescent="0.25">
      <c r="A1704" t="s">
        <v>3152</v>
      </c>
      <c r="B1704" t="s">
        <v>1713</v>
      </c>
      <c r="C1704" t="s">
        <v>1804</v>
      </c>
      <c r="D1704" s="128">
        <v>5351</v>
      </c>
      <c r="J1704" s="3">
        <f>IFERROR(VLOOKUP(D1704,'2023-24 School Level AAFTE'!$C:$J,8,FALSE),"new school")</f>
        <v>844.38</v>
      </c>
    </row>
    <row r="1705" spans="1:10" x14ac:dyDescent="0.25">
      <c r="A1705" t="s">
        <v>3152</v>
      </c>
      <c r="B1705" t="s">
        <v>1713</v>
      </c>
      <c r="C1705" t="s">
        <v>1723</v>
      </c>
      <c r="D1705" s="128">
        <v>2063</v>
      </c>
      <c r="J1705" s="3">
        <f>IFERROR(VLOOKUP(D1705,'2023-24 School Level AAFTE'!$C:$J,8,FALSE),"new school")</f>
        <v>264.66000000000003</v>
      </c>
    </row>
    <row r="1706" spans="1:10" x14ac:dyDescent="0.25">
      <c r="A1706" t="s">
        <v>3152</v>
      </c>
      <c r="B1706" t="s">
        <v>1713</v>
      </c>
      <c r="C1706" t="s">
        <v>1736</v>
      </c>
      <c r="D1706" s="128">
        <v>2143</v>
      </c>
      <c r="F1706" t="s">
        <v>3447</v>
      </c>
      <c r="J1706" s="3">
        <f>IFERROR(VLOOKUP(D1706,'2023-24 School Level AAFTE'!$C:$J,8,FALSE),"new school")</f>
        <v>310.11</v>
      </c>
    </row>
    <row r="1707" spans="1:10" x14ac:dyDescent="0.25">
      <c r="A1707" t="s">
        <v>3152</v>
      </c>
      <c r="B1707" t="s">
        <v>1713</v>
      </c>
      <c r="C1707" t="s">
        <v>1766</v>
      </c>
      <c r="D1707" s="128">
        <v>2975</v>
      </c>
      <c r="J1707" s="3">
        <f>IFERROR(VLOOKUP(D1707,'2023-24 School Level AAFTE'!$C:$J,8,FALSE),"new school")</f>
        <v>202.42</v>
      </c>
    </row>
    <row r="1708" spans="1:10" x14ac:dyDescent="0.25">
      <c r="A1708" t="s">
        <v>3152</v>
      </c>
      <c r="B1708" t="s">
        <v>1713</v>
      </c>
      <c r="C1708" t="s">
        <v>1726</v>
      </c>
      <c r="D1708" s="128">
        <v>2081</v>
      </c>
      <c r="J1708" s="3">
        <f>IFERROR(VLOOKUP(D1708,'2023-24 School Level AAFTE'!$C:$J,8,FALSE),"new school")</f>
        <v>417.3</v>
      </c>
    </row>
    <row r="1709" spans="1:10" x14ac:dyDescent="0.25">
      <c r="A1709" t="s">
        <v>3152</v>
      </c>
      <c r="B1709" t="s">
        <v>1713</v>
      </c>
      <c r="C1709" t="s">
        <v>1781</v>
      </c>
      <c r="D1709" s="128">
        <v>3478</v>
      </c>
      <c r="J1709" s="3">
        <f>IFERROR(VLOOKUP(D1709,'2023-24 School Level AAFTE'!$C:$J,8,FALSE),"new school")</f>
        <v>381.51</v>
      </c>
    </row>
    <row r="1710" spans="1:10" x14ac:dyDescent="0.25">
      <c r="A1710" t="s">
        <v>3152</v>
      </c>
      <c r="B1710" t="s">
        <v>1713</v>
      </c>
      <c r="C1710" t="s">
        <v>1763</v>
      </c>
      <c r="D1710" s="128">
        <v>2733</v>
      </c>
      <c r="J1710" s="3">
        <f>IFERROR(VLOOKUP(D1710,'2023-24 School Level AAFTE'!$C:$J,8,FALSE),"new school")</f>
        <v>495.2</v>
      </c>
    </row>
    <row r="1711" spans="1:10" x14ac:dyDescent="0.25">
      <c r="A1711" t="s">
        <v>3152</v>
      </c>
      <c r="B1711" t="s">
        <v>1713</v>
      </c>
      <c r="C1711" t="s">
        <v>1756</v>
      </c>
      <c r="D1711" s="128">
        <v>2437</v>
      </c>
      <c r="J1711" s="3">
        <f>IFERROR(VLOOKUP(D1711,'2023-24 School Level AAFTE'!$C:$J,8,FALSE),"new school")</f>
        <v>271.20999999999998</v>
      </c>
    </row>
    <row r="1712" spans="1:10" x14ac:dyDescent="0.25">
      <c r="A1712" t="s">
        <v>3152</v>
      </c>
      <c r="B1712" t="s">
        <v>1713</v>
      </c>
      <c r="C1712" t="s">
        <v>1739</v>
      </c>
      <c r="D1712" s="128">
        <v>2183</v>
      </c>
      <c r="J1712" s="3">
        <f>IFERROR(VLOOKUP(D1712,'2023-24 School Level AAFTE'!$C:$J,8,FALSE),"new school")</f>
        <v>329.06</v>
      </c>
    </row>
    <row r="1713" spans="1:10" x14ac:dyDescent="0.25">
      <c r="A1713" t="s">
        <v>3152</v>
      </c>
      <c r="B1713" t="s">
        <v>1713</v>
      </c>
      <c r="C1713" t="s">
        <v>1730</v>
      </c>
      <c r="D1713" s="128">
        <v>2121</v>
      </c>
      <c r="J1713" s="3">
        <f>IFERROR(VLOOKUP(D1713,'2023-24 School Level AAFTE'!$C:$J,8,FALSE),"new school")</f>
        <v>264.89999999999998</v>
      </c>
    </row>
    <row r="1714" spans="1:10" x14ac:dyDescent="0.25">
      <c r="A1714" t="s">
        <v>3152</v>
      </c>
      <c r="B1714" t="s">
        <v>1713</v>
      </c>
      <c r="C1714" t="s">
        <v>1792</v>
      </c>
      <c r="D1714" s="128">
        <v>3874</v>
      </c>
      <c r="F1714" t="s">
        <v>3447</v>
      </c>
      <c r="J1714" s="3">
        <f>IFERROR(VLOOKUP(D1714,'2023-24 School Level AAFTE'!$C:$J,8,FALSE),"new school")</f>
        <v>106.5</v>
      </c>
    </row>
    <row r="1715" spans="1:10" x14ac:dyDescent="0.25">
      <c r="A1715" t="s">
        <v>3152</v>
      </c>
      <c r="B1715" t="s">
        <v>1713</v>
      </c>
      <c r="C1715" t="s">
        <v>1544</v>
      </c>
      <c r="D1715" s="128">
        <v>5566</v>
      </c>
      <c r="J1715" s="3">
        <f>IFERROR(VLOOKUP(D1715,'2023-24 School Level AAFTE'!$C:$J,8,FALSE),"new school")</f>
        <v>1689.5700000000002</v>
      </c>
    </row>
    <row r="1716" spans="1:10" x14ac:dyDescent="0.25">
      <c r="A1716" t="s">
        <v>3152</v>
      </c>
      <c r="B1716" t="s">
        <v>1713</v>
      </c>
      <c r="C1716" t="s">
        <v>1803</v>
      </c>
      <c r="D1716" s="128">
        <v>5276</v>
      </c>
      <c r="J1716" s="3">
        <f>IFERROR(VLOOKUP(D1716,'2023-24 School Level AAFTE'!$C:$J,8,FALSE),"new school")</f>
        <v>440.72</v>
      </c>
    </row>
    <row r="1717" spans="1:10" x14ac:dyDescent="0.25">
      <c r="A1717" t="s">
        <v>3152</v>
      </c>
      <c r="B1717" t="s">
        <v>1713</v>
      </c>
      <c r="C1717" t="s">
        <v>130</v>
      </c>
      <c r="D1717" s="128">
        <v>3714</v>
      </c>
      <c r="F1717" t="s">
        <v>3447</v>
      </c>
      <c r="J1717" s="3">
        <f>IFERROR(VLOOKUP(D1717,'2023-24 School Level AAFTE'!$C:$J,8,FALSE),"new school")</f>
        <v>358.8</v>
      </c>
    </row>
    <row r="1718" spans="1:10" x14ac:dyDescent="0.25">
      <c r="A1718" t="s">
        <v>3152</v>
      </c>
      <c r="B1718" t="s">
        <v>1713</v>
      </c>
      <c r="C1718" t="s">
        <v>1758</v>
      </c>
      <c r="D1718" s="128">
        <v>2462</v>
      </c>
      <c r="J1718" s="3">
        <f>IFERROR(VLOOKUP(D1718,'2023-24 School Level AAFTE'!$C:$J,8,FALSE),"new school")</f>
        <v>530.4</v>
      </c>
    </row>
    <row r="1719" spans="1:10" x14ac:dyDescent="0.25">
      <c r="A1719" t="s">
        <v>3152</v>
      </c>
      <c r="B1719" t="s">
        <v>1713</v>
      </c>
      <c r="C1719" t="s">
        <v>1755</v>
      </c>
      <c r="D1719" s="128">
        <v>2435</v>
      </c>
      <c r="J1719" s="3">
        <f>IFERROR(VLOOKUP(D1719,'2023-24 School Level AAFTE'!$C:$J,8,FALSE),"new school")</f>
        <v>1026.4000000000001</v>
      </c>
    </row>
    <row r="1720" spans="1:10" x14ac:dyDescent="0.25">
      <c r="A1720" t="s">
        <v>3152</v>
      </c>
      <c r="B1720" t="s">
        <v>1713</v>
      </c>
      <c r="C1720" t="s">
        <v>1724</v>
      </c>
      <c r="D1720" s="128">
        <v>2069</v>
      </c>
      <c r="J1720" s="3">
        <f>IFERROR(VLOOKUP(D1720,'2023-24 School Level AAFTE'!$C:$J,8,FALSE),"new school")</f>
        <v>205.84</v>
      </c>
    </row>
    <row r="1721" spans="1:10" x14ac:dyDescent="0.25">
      <c r="A1721" t="s">
        <v>3152</v>
      </c>
      <c r="B1721" t="s">
        <v>1713</v>
      </c>
      <c r="C1721" t="s">
        <v>2834</v>
      </c>
      <c r="D1721" s="128">
        <v>5565</v>
      </c>
      <c r="J1721" s="3">
        <f>IFERROR(VLOOKUP(D1721,'2023-24 School Level AAFTE'!$C:$J,8,FALSE),"new school")</f>
        <v>308.39999999999998</v>
      </c>
    </row>
    <row r="1722" spans="1:10" x14ac:dyDescent="0.25">
      <c r="A1722" t="s">
        <v>3152</v>
      </c>
      <c r="B1722" t="s">
        <v>1713</v>
      </c>
      <c r="C1722" t="s">
        <v>1751</v>
      </c>
      <c r="D1722" s="128">
        <v>2353</v>
      </c>
      <c r="J1722" s="3">
        <f>IFERROR(VLOOKUP(D1722,'2023-24 School Level AAFTE'!$C:$J,8,FALSE),"new school")</f>
        <v>409.4</v>
      </c>
    </row>
    <row r="1723" spans="1:10" x14ac:dyDescent="0.25">
      <c r="A1723" t="s">
        <v>3152</v>
      </c>
      <c r="B1723" t="s">
        <v>1713</v>
      </c>
      <c r="C1723" t="s">
        <v>1727</v>
      </c>
      <c r="D1723" s="128">
        <v>2089</v>
      </c>
      <c r="F1723" t="s">
        <v>3447</v>
      </c>
      <c r="J1723" s="3">
        <f>IFERROR(VLOOKUP(D1723,'2023-24 School Level AAFTE'!$C:$J,8,FALSE),"new school")</f>
        <v>251.19</v>
      </c>
    </row>
    <row r="1724" spans="1:10" x14ac:dyDescent="0.25">
      <c r="A1724" t="s">
        <v>3152</v>
      </c>
      <c r="B1724" t="s">
        <v>1713</v>
      </c>
      <c r="C1724" t="s">
        <v>1783</v>
      </c>
      <c r="D1724" s="128">
        <v>3517</v>
      </c>
      <c r="J1724" s="3">
        <f>IFERROR(VLOOKUP(D1724,'2023-24 School Level AAFTE'!$C:$J,8,FALSE),"new school")</f>
        <v>457.8</v>
      </c>
    </row>
    <row r="1725" spans="1:10" x14ac:dyDescent="0.25">
      <c r="A1725" t="s">
        <v>3152</v>
      </c>
      <c r="B1725" t="s">
        <v>1713</v>
      </c>
      <c r="C1725" t="s">
        <v>1799</v>
      </c>
      <c r="D1725" s="128">
        <v>5203</v>
      </c>
      <c r="J1725" s="3">
        <f>IFERROR(VLOOKUP(D1725,'2023-24 School Level AAFTE'!$C:$J,8,FALSE),"new school")</f>
        <v>474.70000000000005</v>
      </c>
    </row>
    <row r="1726" spans="1:10" x14ac:dyDescent="0.25">
      <c r="A1726" t="s">
        <v>3152</v>
      </c>
      <c r="B1726" t="s">
        <v>1713</v>
      </c>
      <c r="C1726" t="s">
        <v>1741</v>
      </c>
      <c r="D1726" s="128">
        <v>2201</v>
      </c>
      <c r="J1726" s="3">
        <f>IFERROR(VLOOKUP(D1726,'2023-24 School Level AAFTE'!$C:$J,8,FALSE),"new school")</f>
        <v>217.31</v>
      </c>
    </row>
    <row r="1727" spans="1:10" x14ac:dyDescent="0.25">
      <c r="A1727" t="s">
        <v>3152</v>
      </c>
      <c r="B1727" t="s">
        <v>1713</v>
      </c>
      <c r="C1727" t="s">
        <v>1807</v>
      </c>
      <c r="D1727" s="128">
        <v>5485</v>
      </c>
      <c r="J1727" s="3">
        <f>IFERROR(VLOOKUP(D1727,'2023-24 School Level AAFTE'!$C:$J,8,FALSE),"new school")</f>
        <v>487.3</v>
      </c>
    </row>
    <row r="1728" spans="1:10" x14ac:dyDescent="0.25">
      <c r="A1728" t="s">
        <v>3152</v>
      </c>
      <c r="B1728" t="s">
        <v>1713</v>
      </c>
      <c r="C1728" t="s">
        <v>1772</v>
      </c>
      <c r="D1728" s="128">
        <v>3095</v>
      </c>
      <c r="F1728" t="s">
        <v>3447</v>
      </c>
      <c r="J1728" s="3">
        <f>IFERROR(VLOOKUP(D1728,'2023-24 School Level AAFTE'!$C:$J,8,FALSE),"new school")</f>
        <v>748.01</v>
      </c>
    </row>
    <row r="1729" spans="1:10" x14ac:dyDescent="0.25">
      <c r="A1729" t="s">
        <v>3152</v>
      </c>
      <c r="B1729" t="s">
        <v>1713</v>
      </c>
      <c r="C1729" t="s">
        <v>1714</v>
      </c>
      <c r="D1729" s="128">
        <v>1547</v>
      </c>
      <c r="J1729" s="3">
        <f>IFERROR(VLOOKUP(D1729,'2023-24 School Level AAFTE'!$C:$J,8,FALSE),"new school")</f>
        <v>95.980000000000018</v>
      </c>
    </row>
    <row r="1730" spans="1:10" x14ac:dyDescent="0.25">
      <c r="A1730" t="s">
        <v>3152</v>
      </c>
      <c r="B1730" t="s">
        <v>1713</v>
      </c>
      <c r="C1730" t="s">
        <v>1750</v>
      </c>
      <c r="D1730" s="128">
        <v>2322</v>
      </c>
      <c r="J1730" s="3">
        <f>IFERROR(VLOOKUP(D1730,'2023-24 School Level AAFTE'!$C:$J,8,FALSE),"new school")</f>
        <v>168.49</v>
      </c>
    </row>
    <row r="1731" spans="1:10" x14ac:dyDescent="0.25">
      <c r="A1731" t="s">
        <v>3152</v>
      </c>
      <c r="B1731" t="s">
        <v>1713</v>
      </c>
      <c r="C1731" t="s">
        <v>1782</v>
      </c>
      <c r="D1731" s="128">
        <v>3479</v>
      </c>
      <c r="J1731" s="3">
        <f>IFERROR(VLOOKUP(D1731,'2023-24 School Level AAFTE'!$C:$J,8,FALSE),"new school")</f>
        <v>1082.3300000000002</v>
      </c>
    </row>
    <row r="1732" spans="1:10" x14ac:dyDescent="0.25">
      <c r="A1732" t="s">
        <v>3152</v>
      </c>
      <c r="B1732" t="s">
        <v>1713</v>
      </c>
      <c r="C1732" t="s">
        <v>1775</v>
      </c>
      <c r="D1732" s="128">
        <v>3218</v>
      </c>
      <c r="J1732" s="3">
        <f>IFERROR(VLOOKUP(D1732,'2023-24 School Level AAFTE'!$C:$J,8,FALSE),"new school")</f>
        <v>350.2</v>
      </c>
    </row>
    <row r="1733" spans="1:10" x14ac:dyDescent="0.25">
      <c r="A1733" t="s">
        <v>3152</v>
      </c>
      <c r="B1733" t="s">
        <v>1713</v>
      </c>
      <c r="C1733" t="s">
        <v>1770</v>
      </c>
      <c r="D1733" s="128">
        <v>3027</v>
      </c>
      <c r="F1733" t="s">
        <v>3447</v>
      </c>
      <c r="J1733" s="3">
        <f>IFERROR(VLOOKUP(D1733,'2023-24 School Level AAFTE'!$C:$J,8,FALSE),"new school")</f>
        <v>212.13</v>
      </c>
    </row>
    <row r="1734" spans="1:10" x14ac:dyDescent="0.25">
      <c r="A1734" t="s">
        <v>3152</v>
      </c>
      <c r="B1734" t="s">
        <v>1713</v>
      </c>
      <c r="C1734" t="s">
        <v>1791</v>
      </c>
      <c r="D1734" s="128">
        <v>3868</v>
      </c>
      <c r="J1734" s="3">
        <f>IFERROR(VLOOKUP(D1734,'2023-24 School Level AAFTE'!$C:$J,8,FALSE),"new school")</f>
        <v>249.73</v>
      </c>
    </row>
    <row r="1735" spans="1:10" x14ac:dyDescent="0.25">
      <c r="A1735" t="s">
        <v>3152</v>
      </c>
      <c r="B1735" t="s">
        <v>1713</v>
      </c>
      <c r="C1735" t="s">
        <v>1767</v>
      </c>
      <c r="D1735" s="128">
        <v>2976</v>
      </c>
      <c r="F1735" t="s">
        <v>3447</v>
      </c>
      <c r="J1735" s="3">
        <f>IFERROR(VLOOKUP(D1735,'2023-24 School Level AAFTE'!$C:$J,8,FALSE),"new school")</f>
        <v>437.40000000000003</v>
      </c>
    </row>
    <row r="1736" spans="1:10" x14ac:dyDescent="0.25">
      <c r="A1736" t="s">
        <v>3152</v>
      </c>
      <c r="B1736" t="s">
        <v>1713</v>
      </c>
      <c r="C1736" t="s">
        <v>651</v>
      </c>
      <c r="D1736" s="128">
        <v>2256</v>
      </c>
      <c r="J1736" s="3">
        <f>IFERROR(VLOOKUP(D1736,'2023-24 School Level AAFTE'!$C:$J,8,FALSE),"new school")</f>
        <v>356.89</v>
      </c>
    </row>
    <row r="1737" spans="1:10" x14ac:dyDescent="0.25">
      <c r="A1737" t="s">
        <v>3152</v>
      </c>
      <c r="B1737" t="s">
        <v>1713</v>
      </c>
      <c r="C1737" t="s">
        <v>1794</v>
      </c>
      <c r="D1737" s="128">
        <v>4065</v>
      </c>
      <c r="J1737" s="3">
        <f>IFERROR(VLOOKUP(D1737,'2023-24 School Level AAFTE'!$C:$J,8,FALSE),"new school")</f>
        <v>348.4</v>
      </c>
    </row>
    <row r="1738" spans="1:10" x14ac:dyDescent="0.25">
      <c r="A1738" t="s">
        <v>3152</v>
      </c>
      <c r="B1738" t="s">
        <v>1713</v>
      </c>
      <c r="C1738" t="s">
        <v>1717</v>
      </c>
      <c r="D1738" s="128">
        <v>1620</v>
      </c>
      <c r="J1738" s="3">
        <f>IFERROR(VLOOKUP(D1738,'2023-24 School Level AAFTE'!$C:$J,8,FALSE),"new school")</f>
        <v>448.62</v>
      </c>
    </row>
    <row r="1739" spans="1:10" x14ac:dyDescent="0.25">
      <c r="A1739" t="s">
        <v>3152</v>
      </c>
      <c r="B1739" t="s">
        <v>1713</v>
      </c>
      <c r="C1739" t="s">
        <v>1797</v>
      </c>
      <c r="D1739" s="128">
        <v>5046</v>
      </c>
      <c r="J1739" s="3">
        <f>IFERROR(VLOOKUP(D1739,'2023-24 School Level AAFTE'!$C:$J,8,FALSE),"new school")</f>
        <v>49.23</v>
      </c>
    </row>
    <row r="1740" spans="1:10" x14ac:dyDescent="0.25">
      <c r="A1740" t="s">
        <v>3152</v>
      </c>
      <c r="B1740" t="s">
        <v>1713</v>
      </c>
      <c r="C1740" t="s">
        <v>1800</v>
      </c>
      <c r="D1740" s="128">
        <v>5204</v>
      </c>
      <c r="J1740" s="3">
        <f>IFERROR(VLOOKUP(D1740,'2023-24 School Level AAFTE'!$C:$J,8,FALSE),"new school")</f>
        <v>198.4</v>
      </c>
    </row>
    <row r="1741" spans="1:10" x14ac:dyDescent="0.25">
      <c r="A1741" t="s">
        <v>3152</v>
      </c>
      <c r="B1741" t="s">
        <v>1713</v>
      </c>
      <c r="C1741" t="s">
        <v>1778</v>
      </c>
      <c r="D1741" s="128">
        <v>3327</v>
      </c>
      <c r="F1741" t="s">
        <v>3447</v>
      </c>
      <c r="J1741" s="3">
        <f>IFERROR(VLOOKUP(D1741,'2023-24 School Level AAFTE'!$C:$J,8,FALSE),"new school")</f>
        <v>726.14</v>
      </c>
    </row>
    <row r="1742" spans="1:10" x14ac:dyDescent="0.25">
      <c r="A1742" t="s">
        <v>3152</v>
      </c>
      <c r="B1742" t="s">
        <v>1713</v>
      </c>
      <c r="C1742" t="s">
        <v>670</v>
      </c>
      <c r="D1742" s="128">
        <v>3380</v>
      </c>
      <c r="F1742" t="s">
        <v>3447</v>
      </c>
      <c r="J1742" s="3">
        <f>IFERROR(VLOOKUP(D1742,'2023-24 School Level AAFTE'!$C:$J,8,FALSE),"new school")</f>
        <v>195.91</v>
      </c>
    </row>
    <row r="1743" spans="1:10" x14ac:dyDescent="0.25">
      <c r="A1743" t="s">
        <v>3152</v>
      </c>
      <c r="B1743" t="s">
        <v>1713</v>
      </c>
      <c r="C1743" t="s">
        <v>2833</v>
      </c>
      <c r="D1743" s="128">
        <v>2120</v>
      </c>
      <c r="F1743" t="s">
        <v>3447</v>
      </c>
      <c r="J1743" s="3">
        <f>IFERROR(VLOOKUP(D1743,'2023-24 School Level AAFTE'!$C:$J,8,FALSE),"new school")</f>
        <v>301.91000000000003</v>
      </c>
    </row>
    <row r="1744" spans="1:10" x14ac:dyDescent="0.25">
      <c r="A1744" t="s">
        <v>3152</v>
      </c>
      <c r="B1744" t="s">
        <v>1713</v>
      </c>
      <c r="C1744" t="s">
        <v>1808</v>
      </c>
      <c r="D1744" s="128">
        <v>5486</v>
      </c>
      <c r="J1744" s="3">
        <f>IFERROR(VLOOKUP(D1744,'2023-24 School Level AAFTE'!$C:$J,8,FALSE),"new school")</f>
        <v>687.34</v>
      </c>
    </row>
    <row r="1745" spans="1:10" x14ac:dyDescent="0.25">
      <c r="A1745" t="s">
        <v>3152</v>
      </c>
      <c r="B1745" t="s">
        <v>1713</v>
      </c>
      <c r="C1745" t="s">
        <v>1746</v>
      </c>
      <c r="D1745" s="128">
        <v>2285</v>
      </c>
      <c r="J1745" s="3">
        <f>IFERROR(VLOOKUP(D1745,'2023-24 School Level AAFTE'!$C:$J,8,FALSE),"new school")</f>
        <v>1510.0600000000002</v>
      </c>
    </row>
    <row r="1746" spans="1:10" x14ac:dyDescent="0.25">
      <c r="A1746" t="s">
        <v>3152</v>
      </c>
      <c r="B1746" t="s">
        <v>1713</v>
      </c>
      <c r="C1746" t="s">
        <v>1774</v>
      </c>
      <c r="D1746" s="128">
        <v>3157</v>
      </c>
      <c r="F1746" t="s">
        <v>3447</v>
      </c>
      <c r="J1746" s="3">
        <f>IFERROR(VLOOKUP(D1746,'2023-24 School Level AAFTE'!$C:$J,8,FALSE),"new school")</f>
        <v>240.49</v>
      </c>
    </row>
    <row r="1747" spans="1:10" x14ac:dyDescent="0.25">
      <c r="A1747" t="s">
        <v>3152</v>
      </c>
      <c r="B1747" t="s">
        <v>1713</v>
      </c>
      <c r="C1747" t="s">
        <v>1771</v>
      </c>
      <c r="D1747" s="128">
        <v>3028</v>
      </c>
      <c r="J1747" s="3">
        <f>IFERROR(VLOOKUP(D1747,'2023-24 School Level AAFTE'!$C:$J,8,FALSE),"new school")</f>
        <v>200.5</v>
      </c>
    </row>
    <row r="1748" spans="1:10" x14ac:dyDescent="0.25">
      <c r="A1748" t="s">
        <v>3152</v>
      </c>
      <c r="B1748" t="s">
        <v>1713</v>
      </c>
      <c r="C1748" t="s">
        <v>1720</v>
      </c>
      <c r="D1748" s="128">
        <v>1796</v>
      </c>
      <c r="J1748" s="3">
        <f>IFERROR(VLOOKUP(D1748,'2023-24 School Level AAFTE'!$C:$J,8,FALSE),"new school")</f>
        <v>630.33000000000004</v>
      </c>
    </row>
    <row r="1749" spans="1:10" x14ac:dyDescent="0.25">
      <c r="A1749" t="s">
        <v>3152</v>
      </c>
      <c r="B1749" t="s">
        <v>1713</v>
      </c>
      <c r="C1749" t="s">
        <v>1801</v>
      </c>
      <c r="D1749" s="128">
        <v>5205</v>
      </c>
      <c r="J1749" s="3">
        <f>IFERROR(VLOOKUP(D1749,'2023-24 School Level AAFTE'!$C:$J,8,FALSE),"new school")</f>
        <v>174.8</v>
      </c>
    </row>
    <row r="1750" spans="1:10" x14ac:dyDescent="0.25">
      <c r="A1750" t="s">
        <v>3152</v>
      </c>
      <c r="B1750" t="s">
        <v>1713</v>
      </c>
      <c r="C1750" t="s">
        <v>1786</v>
      </c>
      <c r="D1750" s="128">
        <v>3665</v>
      </c>
      <c r="F1750" t="s">
        <v>3447</v>
      </c>
      <c r="J1750" s="3">
        <f>IFERROR(VLOOKUP(D1750,'2023-24 School Level AAFTE'!$C:$J,8,FALSE),"new school")</f>
        <v>168.8</v>
      </c>
    </row>
    <row r="1751" spans="1:10" x14ac:dyDescent="0.25">
      <c r="A1751" t="s">
        <v>3152</v>
      </c>
      <c r="B1751" t="s">
        <v>1713</v>
      </c>
      <c r="C1751" t="s">
        <v>1802</v>
      </c>
      <c r="D1751" s="128">
        <v>5260</v>
      </c>
      <c r="J1751" s="3">
        <f>IFERROR(VLOOKUP(D1751,'2023-24 School Level AAFTE'!$C:$J,8,FALSE),"new school")</f>
        <v>175.49</v>
      </c>
    </row>
    <row r="1752" spans="1:10" x14ac:dyDescent="0.25">
      <c r="A1752" t="s">
        <v>3152</v>
      </c>
      <c r="B1752" t="s">
        <v>1713</v>
      </c>
      <c r="C1752" t="s">
        <v>1716</v>
      </c>
      <c r="D1752" s="128">
        <v>1596</v>
      </c>
      <c r="F1752" t="s">
        <v>3447</v>
      </c>
      <c r="J1752" s="3">
        <f>IFERROR(VLOOKUP(D1752,'2023-24 School Level AAFTE'!$C:$J,8,FALSE),"new school")</f>
        <v>199.3</v>
      </c>
    </row>
    <row r="1753" spans="1:10" x14ac:dyDescent="0.25">
      <c r="A1753" t="s">
        <v>3152</v>
      </c>
      <c r="B1753" t="s">
        <v>1713</v>
      </c>
      <c r="C1753" t="s">
        <v>1789</v>
      </c>
      <c r="D1753" s="128">
        <v>3778</v>
      </c>
      <c r="F1753" t="s">
        <v>3447</v>
      </c>
      <c r="J1753" s="3">
        <f>IFERROR(VLOOKUP(D1753,'2023-24 School Level AAFTE'!$C:$J,8,FALSE),"new school")</f>
        <v>40.199999999999996</v>
      </c>
    </row>
    <row r="1754" spans="1:10" x14ac:dyDescent="0.25">
      <c r="A1754" t="s">
        <v>3152</v>
      </c>
      <c r="B1754" t="s">
        <v>1713</v>
      </c>
      <c r="C1754" t="s">
        <v>1795</v>
      </c>
      <c r="D1754" s="128">
        <v>4218</v>
      </c>
      <c r="F1754" t="s">
        <v>3447</v>
      </c>
      <c r="J1754" s="3">
        <f>IFERROR(VLOOKUP(D1754,'2023-24 School Level AAFTE'!$C:$J,8,FALSE),"new school")</f>
        <v>534.1</v>
      </c>
    </row>
    <row r="1755" spans="1:10" x14ac:dyDescent="0.25">
      <c r="A1755" t="s">
        <v>3152</v>
      </c>
      <c r="B1755" t="s">
        <v>1713</v>
      </c>
      <c r="C1755" t="s">
        <v>9</v>
      </c>
      <c r="D1755" s="128">
        <v>2080</v>
      </c>
      <c r="J1755" s="3">
        <f>IFERROR(VLOOKUP(D1755,'2023-24 School Level AAFTE'!$C:$J,8,FALSE),"new school")</f>
        <v>152.9</v>
      </c>
    </row>
    <row r="1756" spans="1:10" x14ac:dyDescent="0.25">
      <c r="A1756" t="s">
        <v>3152</v>
      </c>
      <c r="B1756" t="s">
        <v>1713</v>
      </c>
      <c r="C1756" t="s">
        <v>1721</v>
      </c>
      <c r="D1756" s="128">
        <v>1856</v>
      </c>
      <c r="J1756" s="3">
        <f>IFERROR(VLOOKUP(D1756,'2023-24 School Level AAFTE'!$C:$J,8,FALSE),"new school")</f>
        <v>167.35999999999999</v>
      </c>
    </row>
    <row r="1757" spans="1:10" x14ac:dyDescent="0.25">
      <c r="A1757" t="s">
        <v>3152</v>
      </c>
      <c r="B1757" t="s">
        <v>1713</v>
      </c>
      <c r="C1757" t="s">
        <v>1793</v>
      </c>
      <c r="D1757" s="128">
        <v>3974</v>
      </c>
      <c r="J1757" s="3">
        <f>IFERROR(VLOOKUP(D1757,'2023-24 School Level AAFTE'!$C:$J,8,FALSE),"new school")</f>
        <v>420</v>
      </c>
    </row>
    <row r="1758" spans="1:10" x14ac:dyDescent="0.25">
      <c r="A1758" t="s">
        <v>3152</v>
      </c>
      <c r="B1758" t="s">
        <v>1713</v>
      </c>
      <c r="C1758" t="s">
        <v>1734</v>
      </c>
      <c r="D1758" s="128">
        <v>2141</v>
      </c>
      <c r="J1758" s="3">
        <f>IFERROR(VLOOKUP(D1758,'2023-24 School Level AAFTE'!$C:$J,8,FALSE),"new school")</f>
        <v>460.61</v>
      </c>
    </row>
    <row r="1759" spans="1:10" x14ac:dyDescent="0.25">
      <c r="A1759" t="s">
        <v>3152</v>
      </c>
      <c r="B1759" t="s">
        <v>1713</v>
      </c>
      <c r="C1759" t="s">
        <v>1715</v>
      </c>
      <c r="D1759" s="128">
        <v>1579</v>
      </c>
      <c r="J1759" s="3">
        <f>IFERROR(VLOOKUP(D1759,'2023-24 School Level AAFTE'!$C:$J,8,FALSE),"new school")</f>
        <v>477.42</v>
      </c>
    </row>
    <row r="1760" spans="1:10" x14ac:dyDescent="0.25">
      <c r="A1760" t="s">
        <v>3152</v>
      </c>
      <c r="B1760" t="s">
        <v>1713</v>
      </c>
      <c r="C1760" t="s">
        <v>1760</v>
      </c>
      <c r="D1760" s="128">
        <v>2667</v>
      </c>
      <c r="J1760" s="3">
        <f>IFERROR(VLOOKUP(D1760,'2023-24 School Level AAFTE'!$C:$J,8,FALSE),"new school")</f>
        <v>284.91000000000003</v>
      </c>
    </row>
    <row r="1761" spans="1:10" x14ac:dyDescent="0.25">
      <c r="A1761" t="s">
        <v>3152</v>
      </c>
      <c r="B1761" t="s">
        <v>1713</v>
      </c>
      <c r="C1761" t="s">
        <v>1768</v>
      </c>
      <c r="D1761" s="128">
        <v>2977</v>
      </c>
      <c r="J1761" s="3">
        <f>IFERROR(VLOOKUP(D1761,'2023-24 School Level AAFTE'!$C:$J,8,FALSE),"new school")</f>
        <v>259.61</v>
      </c>
    </row>
    <row r="1762" spans="1:10" x14ac:dyDescent="0.25">
      <c r="A1762" t="s">
        <v>3152</v>
      </c>
      <c r="B1762" t="s">
        <v>1713</v>
      </c>
      <c r="C1762" t="s">
        <v>1431</v>
      </c>
      <c r="D1762" s="128">
        <v>4064</v>
      </c>
      <c r="F1762" t="s">
        <v>3447</v>
      </c>
      <c r="J1762" s="3">
        <f>IFERROR(VLOOKUP(D1762,'2023-24 School Level AAFTE'!$C:$J,8,FALSE),"new school")</f>
        <v>544.61</v>
      </c>
    </row>
    <row r="1763" spans="1:10" x14ac:dyDescent="0.25">
      <c r="A1763" t="s">
        <v>3152</v>
      </c>
      <c r="B1763" t="s">
        <v>1713</v>
      </c>
      <c r="C1763" t="s">
        <v>1769</v>
      </c>
      <c r="D1763" s="128">
        <v>3026</v>
      </c>
      <c r="J1763" s="3">
        <f>IFERROR(VLOOKUP(D1763,'2023-24 School Level AAFTE'!$C:$J,8,FALSE),"new school")</f>
        <v>353.8</v>
      </c>
    </row>
    <row r="1764" spans="1:10" x14ac:dyDescent="0.25">
      <c r="A1764" t="s">
        <v>3152</v>
      </c>
      <c r="B1764" t="s">
        <v>1713</v>
      </c>
      <c r="C1764" t="s">
        <v>1759</v>
      </c>
      <c r="D1764" s="128">
        <v>2645</v>
      </c>
      <c r="F1764" t="s">
        <v>3447</v>
      </c>
      <c r="J1764" s="3">
        <f>IFERROR(VLOOKUP(D1764,'2023-24 School Level AAFTE'!$C:$J,8,FALSE),"new school")</f>
        <v>335.22</v>
      </c>
    </row>
    <row r="1765" spans="1:10" x14ac:dyDescent="0.25">
      <c r="A1765" t="s">
        <v>3152</v>
      </c>
      <c r="B1765" t="s">
        <v>1713</v>
      </c>
      <c r="C1765" t="s">
        <v>1744</v>
      </c>
      <c r="D1765" s="128">
        <v>2234</v>
      </c>
      <c r="J1765" s="3">
        <f>IFERROR(VLOOKUP(D1765,'2023-24 School Level AAFTE'!$C:$J,8,FALSE),"new school")</f>
        <v>1359.68</v>
      </c>
    </row>
    <row r="1766" spans="1:10" x14ac:dyDescent="0.25">
      <c r="A1766" t="s">
        <v>3152</v>
      </c>
      <c r="B1766" t="s">
        <v>1713</v>
      </c>
      <c r="C1766" t="s">
        <v>1735</v>
      </c>
      <c r="D1766" s="128">
        <v>2142</v>
      </c>
      <c r="J1766" s="3">
        <f>IFERROR(VLOOKUP(D1766,'2023-24 School Level AAFTE'!$C:$J,8,FALSE),"new school")</f>
        <v>380.45</v>
      </c>
    </row>
    <row r="1767" spans="1:10" x14ac:dyDescent="0.25">
      <c r="A1767" t="s">
        <v>3152</v>
      </c>
      <c r="B1767" t="s">
        <v>1713</v>
      </c>
      <c r="C1767" t="s">
        <v>1777</v>
      </c>
      <c r="D1767" s="128">
        <v>3277</v>
      </c>
      <c r="J1767" s="3">
        <f>IFERROR(VLOOKUP(D1767,'2023-24 School Level AAFTE'!$C:$J,8,FALSE),"new school")</f>
        <v>668.34</v>
      </c>
    </row>
    <row r="1768" spans="1:10" x14ac:dyDescent="0.25">
      <c r="A1768" t="s">
        <v>3152</v>
      </c>
      <c r="B1768" t="s">
        <v>1713</v>
      </c>
      <c r="C1768" t="s">
        <v>1729</v>
      </c>
      <c r="D1768" s="128">
        <v>2092</v>
      </c>
      <c r="J1768" s="3">
        <f>IFERROR(VLOOKUP(D1768,'2023-24 School Level AAFTE'!$C:$J,8,FALSE),"new school")</f>
        <v>340.4</v>
      </c>
    </row>
    <row r="1769" spans="1:10" x14ac:dyDescent="0.25">
      <c r="A1769" t="s">
        <v>3152</v>
      </c>
      <c r="B1769" t="s">
        <v>1713</v>
      </c>
      <c r="C1769" t="s">
        <v>1785</v>
      </c>
      <c r="D1769" s="128">
        <v>3581</v>
      </c>
      <c r="F1769" t="s">
        <v>3447</v>
      </c>
      <c r="J1769" s="3">
        <f>IFERROR(VLOOKUP(D1769,'2023-24 School Level AAFTE'!$C:$J,8,FALSE),"new school")</f>
        <v>280.89999999999998</v>
      </c>
    </row>
    <row r="1770" spans="1:10" x14ac:dyDescent="0.25">
      <c r="A1770" t="s">
        <v>3153</v>
      </c>
      <c r="B1770" t="s">
        <v>1812</v>
      </c>
      <c r="C1770" t="s">
        <v>1815</v>
      </c>
      <c r="D1770" s="128">
        <v>2521</v>
      </c>
      <c r="J1770" s="3">
        <f>IFERROR(VLOOKUP(D1770,'2023-24 School Level AAFTE'!$C:$J,8,FALSE),"new school")</f>
        <v>276.95999999999998</v>
      </c>
    </row>
    <row r="1771" spans="1:10" x14ac:dyDescent="0.25">
      <c r="A1771" t="s">
        <v>3153</v>
      </c>
      <c r="B1771" t="s">
        <v>1812</v>
      </c>
      <c r="C1771" t="s">
        <v>46</v>
      </c>
      <c r="D1771" s="128">
        <v>3181</v>
      </c>
      <c r="F1771" t="s">
        <v>3447</v>
      </c>
      <c r="J1771" s="3">
        <f>IFERROR(VLOOKUP(D1771,'2023-24 School Level AAFTE'!$C:$J,8,FALSE),"new school")</f>
        <v>669.99</v>
      </c>
    </row>
    <row r="1772" spans="1:10" x14ac:dyDescent="0.25">
      <c r="A1772" t="s">
        <v>3153</v>
      </c>
      <c r="B1772" t="s">
        <v>1812</v>
      </c>
      <c r="C1772" t="s">
        <v>825</v>
      </c>
      <c r="D1772" s="128">
        <v>2380</v>
      </c>
      <c r="F1772" t="s">
        <v>3447</v>
      </c>
      <c r="J1772" s="3">
        <f>IFERROR(VLOOKUP(D1772,'2023-24 School Level AAFTE'!$C:$J,8,FALSE),"new school")</f>
        <v>477.7</v>
      </c>
    </row>
    <row r="1773" spans="1:10" x14ac:dyDescent="0.25">
      <c r="A1773" t="s">
        <v>3153</v>
      </c>
      <c r="B1773" t="s">
        <v>1812</v>
      </c>
      <c r="C1773" t="s">
        <v>1819</v>
      </c>
      <c r="D1773" s="128">
        <v>3403</v>
      </c>
      <c r="J1773" s="3">
        <f>IFERROR(VLOOKUP(D1773,'2023-24 School Level AAFTE'!$C:$J,8,FALSE),"new school")</f>
        <v>297.35000000000002</v>
      </c>
    </row>
    <row r="1774" spans="1:10" x14ac:dyDescent="0.25">
      <c r="A1774" t="s">
        <v>3153</v>
      </c>
      <c r="B1774" t="s">
        <v>1812</v>
      </c>
      <c r="C1774" t="s">
        <v>378</v>
      </c>
      <c r="D1774" s="128">
        <v>3942</v>
      </c>
      <c r="F1774" t="s">
        <v>3447</v>
      </c>
      <c r="J1774" s="3">
        <f>IFERROR(VLOOKUP(D1774,'2023-24 School Level AAFTE'!$C:$J,8,FALSE),"new school")</f>
        <v>543.95000000000005</v>
      </c>
    </row>
    <row r="1775" spans="1:10" x14ac:dyDescent="0.25">
      <c r="A1775" t="s">
        <v>3153</v>
      </c>
      <c r="B1775" t="s">
        <v>1812</v>
      </c>
      <c r="C1775" t="s">
        <v>3310</v>
      </c>
      <c r="D1775" s="128">
        <v>5058</v>
      </c>
      <c r="J1775" s="3">
        <f>IFERROR(VLOOKUP(D1775,'2023-24 School Level AAFTE'!$C:$J,8,FALSE),"new school")</f>
        <v>0</v>
      </c>
    </row>
    <row r="1776" spans="1:10" x14ac:dyDescent="0.25">
      <c r="A1776" t="s">
        <v>3153</v>
      </c>
      <c r="B1776" t="s">
        <v>1812</v>
      </c>
      <c r="C1776" t="s">
        <v>1816</v>
      </c>
      <c r="D1776" s="128">
        <v>2620</v>
      </c>
      <c r="J1776" s="3">
        <f>IFERROR(VLOOKUP(D1776,'2023-24 School Level AAFTE'!$C:$J,8,FALSE),"new school")</f>
        <v>160.75</v>
      </c>
    </row>
    <row r="1777" spans="1:10" x14ac:dyDescent="0.25">
      <c r="A1777" t="s">
        <v>3153</v>
      </c>
      <c r="B1777" t="s">
        <v>1812</v>
      </c>
      <c r="C1777" t="s">
        <v>1817</v>
      </c>
      <c r="D1777" s="128">
        <v>2774</v>
      </c>
      <c r="F1777" t="s">
        <v>3447</v>
      </c>
      <c r="J1777" s="3">
        <f>IFERROR(VLOOKUP(D1777,'2023-24 School Level AAFTE'!$C:$J,8,FALSE),"new school")</f>
        <v>402</v>
      </c>
    </row>
    <row r="1778" spans="1:10" x14ac:dyDescent="0.25">
      <c r="A1778" t="s">
        <v>3153</v>
      </c>
      <c r="B1778" t="s">
        <v>1812</v>
      </c>
      <c r="C1778" t="s">
        <v>1818</v>
      </c>
      <c r="D1778" s="128">
        <v>3402</v>
      </c>
      <c r="J1778" s="3">
        <f>IFERROR(VLOOKUP(D1778,'2023-24 School Level AAFTE'!$C:$J,8,FALSE),"new school")</f>
        <v>167.72</v>
      </c>
    </row>
    <row r="1779" spans="1:10" x14ac:dyDescent="0.25">
      <c r="A1779" t="s">
        <v>3153</v>
      </c>
      <c r="B1779" t="s">
        <v>1812</v>
      </c>
      <c r="C1779" t="s">
        <v>1814</v>
      </c>
      <c r="D1779" s="128">
        <v>2150</v>
      </c>
      <c r="J1779" s="3">
        <f>IFERROR(VLOOKUP(D1779,'2023-24 School Level AAFTE'!$C:$J,8,FALSE),"new school")</f>
        <v>1164.48</v>
      </c>
    </row>
    <row r="1780" spans="1:10" x14ac:dyDescent="0.25">
      <c r="A1780" t="s">
        <v>3153</v>
      </c>
      <c r="B1780" t="s">
        <v>1812</v>
      </c>
      <c r="C1780" t="s">
        <v>1813</v>
      </c>
      <c r="D1780" s="128">
        <v>1537</v>
      </c>
      <c r="F1780" t="s">
        <v>3447</v>
      </c>
      <c r="J1780" s="3">
        <f>IFERROR(VLOOKUP(D1780,'2023-24 School Level AAFTE'!$C:$J,8,FALSE),"new school")</f>
        <v>150.39999999999998</v>
      </c>
    </row>
    <row r="1781" spans="1:10" x14ac:dyDescent="0.25">
      <c r="A1781" t="s">
        <v>3154</v>
      </c>
      <c r="B1781" t="s">
        <v>1821</v>
      </c>
      <c r="C1781" t="s">
        <v>1822</v>
      </c>
      <c r="D1781" s="128">
        <v>5383</v>
      </c>
      <c r="F1781" t="s">
        <v>3447</v>
      </c>
      <c r="J1781" s="3">
        <f>IFERROR(VLOOKUP(D1781,'2023-24 School Level AAFTE'!$C:$J,8,FALSE),"new school")</f>
        <v>528.45000000000005</v>
      </c>
    </row>
    <row r="1782" spans="1:10" x14ac:dyDescent="0.25">
      <c r="A1782" t="s">
        <v>3154</v>
      </c>
      <c r="B1782" t="s">
        <v>1821</v>
      </c>
      <c r="C1782" t="s">
        <v>2836</v>
      </c>
      <c r="D1782" s="128">
        <v>5232</v>
      </c>
      <c r="F1782" t="s">
        <v>3447</v>
      </c>
      <c r="J1782" s="3">
        <f>IFERROR(VLOOKUP(D1782,'2023-24 School Level AAFTE'!$C:$J,8,FALSE),"new school")</f>
        <v>257.32</v>
      </c>
    </row>
    <row r="1783" spans="1:10" x14ac:dyDescent="0.25">
      <c r="A1783" t="s">
        <v>3154</v>
      </c>
      <c r="B1783" t="s">
        <v>1821</v>
      </c>
      <c r="C1783" t="s">
        <v>2773</v>
      </c>
      <c r="D1783" s="128">
        <v>5560</v>
      </c>
      <c r="F1783" t="s">
        <v>3447</v>
      </c>
      <c r="J1783" s="3">
        <f>IFERROR(VLOOKUP(D1783,'2023-24 School Level AAFTE'!$C:$J,8,FALSE),"new school")</f>
        <v>10.9</v>
      </c>
    </row>
    <row r="1784" spans="1:10" x14ac:dyDescent="0.25">
      <c r="A1784" t="s">
        <v>3154</v>
      </c>
      <c r="B1784" t="s">
        <v>1821</v>
      </c>
      <c r="C1784" t="s">
        <v>2774</v>
      </c>
      <c r="D1784" s="128">
        <v>5561</v>
      </c>
      <c r="F1784" t="s">
        <v>3447</v>
      </c>
      <c r="J1784" s="3">
        <f>IFERROR(VLOOKUP(D1784,'2023-24 School Level AAFTE'!$C:$J,8,FALSE),"new school")</f>
        <v>16.850000000000001</v>
      </c>
    </row>
    <row r="1785" spans="1:10" x14ac:dyDescent="0.25">
      <c r="A1785" t="s">
        <v>3154</v>
      </c>
      <c r="B1785" t="s">
        <v>1821</v>
      </c>
      <c r="C1785" t="s">
        <v>2835</v>
      </c>
      <c r="D1785" s="128">
        <v>4272</v>
      </c>
      <c r="J1785" s="3">
        <f>IFERROR(VLOOKUP(D1785,'2023-24 School Level AAFTE'!$C:$J,8,FALSE),"new school")</f>
        <v>4.0599999999999996</v>
      </c>
    </row>
    <row r="1786" spans="1:10" x14ac:dyDescent="0.25">
      <c r="A1786" t="s">
        <v>3154</v>
      </c>
      <c r="B1786" t="s">
        <v>1821</v>
      </c>
      <c r="C1786" t="s">
        <v>3290</v>
      </c>
      <c r="D1786" s="128">
        <v>5334</v>
      </c>
      <c r="J1786" s="3">
        <f>IFERROR(VLOOKUP(D1786,'2023-24 School Level AAFTE'!$C:$J,8,FALSE),"new school")</f>
        <v>34.5</v>
      </c>
    </row>
    <row r="1787" spans="1:10" x14ac:dyDescent="0.25">
      <c r="A1787" t="s">
        <v>3154</v>
      </c>
      <c r="B1787" t="s">
        <v>1821</v>
      </c>
      <c r="C1787" t="s">
        <v>2569</v>
      </c>
      <c r="D1787" s="128">
        <v>2388</v>
      </c>
      <c r="F1787" t="s">
        <v>3447</v>
      </c>
      <c r="J1787" s="3">
        <f>IFERROR(VLOOKUP(D1787,'2023-24 School Level AAFTE'!$C:$J,8,FALSE),"new school")</f>
        <v>1101.8400000000001</v>
      </c>
    </row>
    <row r="1788" spans="1:10" x14ac:dyDescent="0.25">
      <c r="A1788" t="s">
        <v>3154</v>
      </c>
      <c r="B1788" t="s">
        <v>1821</v>
      </c>
      <c r="C1788" t="s">
        <v>2570</v>
      </c>
      <c r="D1788" s="128">
        <v>5231</v>
      </c>
      <c r="F1788" t="s">
        <v>3447</v>
      </c>
      <c r="J1788" s="3">
        <f>IFERROR(VLOOKUP(D1788,'2023-24 School Level AAFTE'!$C:$J,8,FALSE),"new school")</f>
        <v>28.8</v>
      </c>
    </row>
    <row r="1789" spans="1:10" x14ac:dyDescent="0.25">
      <c r="A1789" t="s">
        <v>3154</v>
      </c>
      <c r="B1789" t="s">
        <v>1821</v>
      </c>
      <c r="C1789" t="s">
        <v>1823</v>
      </c>
      <c r="D1789" s="128">
        <v>5384</v>
      </c>
      <c r="F1789" t="s">
        <v>3447</v>
      </c>
      <c r="J1789" s="3">
        <f>IFERROR(VLOOKUP(D1789,'2023-24 School Level AAFTE'!$C:$J,8,FALSE),"new school")</f>
        <v>807.93</v>
      </c>
    </row>
    <row r="1790" spans="1:10" x14ac:dyDescent="0.25">
      <c r="A1790" t="s">
        <v>3154</v>
      </c>
      <c r="B1790" t="s">
        <v>1821</v>
      </c>
      <c r="C1790" t="s">
        <v>1824</v>
      </c>
      <c r="D1790" s="128">
        <v>5385</v>
      </c>
      <c r="F1790" t="s">
        <v>3447</v>
      </c>
      <c r="J1790" s="3">
        <f>IFERROR(VLOOKUP(D1790,'2023-24 School Level AAFTE'!$C:$J,8,FALSE),"new school")</f>
        <v>902.09</v>
      </c>
    </row>
    <row r="1791" spans="1:10" x14ac:dyDescent="0.25">
      <c r="A1791" t="s">
        <v>3155</v>
      </c>
      <c r="B1791" t="s">
        <v>1826</v>
      </c>
      <c r="C1791" t="s">
        <v>1827</v>
      </c>
      <c r="D1791" s="128">
        <v>5075</v>
      </c>
      <c r="F1791" t="s">
        <v>3447</v>
      </c>
      <c r="J1791" s="3">
        <f>IFERROR(VLOOKUP(D1791,'2023-24 School Level AAFTE'!$C:$J,8,FALSE),"new school")</f>
        <v>120.15</v>
      </c>
    </row>
    <row r="1792" spans="1:10" x14ac:dyDescent="0.25">
      <c r="A1792" t="s">
        <v>3155</v>
      </c>
      <c r="B1792" t="s">
        <v>1826</v>
      </c>
      <c r="C1792" t="s">
        <v>1829</v>
      </c>
      <c r="D1792" s="128">
        <v>5226</v>
      </c>
      <c r="F1792" t="s">
        <v>3447</v>
      </c>
      <c r="J1792" s="3">
        <f>IFERROR(VLOOKUP(D1792,'2023-24 School Level AAFTE'!$C:$J,8,FALSE),"new school")</f>
        <v>74.440000000000012</v>
      </c>
    </row>
    <row r="1793" spans="1:10" x14ac:dyDescent="0.25">
      <c r="A1793" t="s">
        <v>3155</v>
      </c>
      <c r="B1793" t="s">
        <v>1826</v>
      </c>
      <c r="C1793" t="s">
        <v>1828</v>
      </c>
      <c r="D1793" s="128">
        <v>5225</v>
      </c>
      <c r="F1793" t="s">
        <v>3447</v>
      </c>
      <c r="J1793" s="3">
        <f>IFERROR(VLOOKUP(D1793,'2023-24 School Level AAFTE'!$C:$J,8,FALSE),"new school")</f>
        <v>61.2</v>
      </c>
    </row>
    <row r="1794" spans="1:10" x14ac:dyDescent="0.25">
      <c r="A1794" t="s">
        <v>3156</v>
      </c>
      <c r="B1794" t="s">
        <v>1831</v>
      </c>
      <c r="C1794" t="s">
        <v>2838</v>
      </c>
      <c r="D1794" s="128">
        <v>5613</v>
      </c>
      <c r="F1794" t="s">
        <v>3447</v>
      </c>
      <c r="J1794" s="3">
        <f>IFERROR(VLOOKUP(D1794,'2023-24 School Level AAFTE'!$C:$J,8,FALSE),"new school")</f>
        <v>123.22</v>
      </c>
    </row>
    <row r="1795" spans="1:10" x14ac:dyDescent="0.25">
      <c r="A1795" t="s">
        <v>3156</v>
      </c>
      <c r="B1795" t="s">
        <v>1831</v>
      </c>
      <c r="C1795" t="s">
        <v>1834</v>
      </c>
      <c r="D1795" s="128">
        <v>4378</v>
      </c>
      <c r="J1795" s="3">
        <f>IFERROR(VLOOKUP(D1795,'2023-24 School Level AAFTE'!$C:$J,8,FALSE),"new school")</f>
        <v>448.84</v>
      </c>
    </row>
    <row r="1796" spans="1:10" x14ac:dyDescent="0.25">
      <c r="A1796" t="s">
        <v>3156</v>
      </c>
      <c r="B1796" t="s">
        <v>1831</v>
      </c>
      <c r="C1796" t="s">
        <v>1833</v>
      </c>
      <c r="D1796" s="128">
        <v>2722</v>
      </c>
      <c r="F1796" t="s">
        <v>3447</v>
      </c>
      <c r="J1796" s="3">
        <f>IFERROR(VLOOKUP(D1796,'2023-24 School Level AAFTE'!$C:$J,8,FALSE),"new school")</f>
        <v>537.30999999999995</v>
      </c>
    </row>
    <row r="1797" spans="1:10" x14ac:dyDescent="0.25">
      <c r="A1797" t="s">
        <v>3156</v>
      </c>
      <c r="B1797" t="s">
        <v>1831</v>
      </c>
      <c r="C1797" t="s">
        <v>2837</v>
      </c>
      <c r="D1797" s="128">
        <v>1708</v>
      </c>
      <c r="J1797" s="3">
        <f>IFERROR(VLOOKUP(D1797,'2023-24 School Level AAFTE'!$C:$J,8,FALSE),"new school")</f>
        <v>121.77</v>
      </c>
    </row>
    <row r="1798" spans="1:10" x14ac:dyDescent="0.25">
      <c r="A1798" t="s">
        <v>3156</v>
      </c>
      <c r="B1798" t="s">
        <v>1831</v>
      </c>
      <c r="C1798" t="s">
        <v>1835</v>
      </c>
      <c r="D1798" s="128">
        <v>4519</v>
      </c>
      <c r="J1798" s="3">
        <f>IFERROR(VLOOKUP(D1798,'2023-24 School Level AAFTE'!$C:$J,8,FALSE),"new school")</f>
        <v>561.95000000000005</v>
      </c>
    </row>
    <row r="1799" spans="1:10" x14ac:dyDescent="0.25">
      <c r="A1799" t="s">
        <v>3156</v>
      </c>
      <c r="B1799" t="s">
        <v>1831</v>
      </c>
      <c r="C1799" t="s">
        <v>1832</v>
      </c>
      <c r="D1799" s="128">
        <v>2471</v>
      </c>
      <c r="J1799" s="3">
        <f>IFERROR(VLOOKUP(D1799,'2023-24 School Level AAFTE'!$C:$J,8,FALSE),"new school")</f>
        <v>772.89</v>
      </c>
    </row>
    <row r="1800" spans="1:10" x14ac:dyDescent="0.25">
      <c r="A1800" t="s">
        <v>3157</v>
      </c>
      <c r="B1800" t="s">
        <v>2571</v>
      </c>
      <c r="C1800" t="s">
        <v>2573</v>
      </c>
      <c r="D1800" s="128">
        <v>3725</v>
      </c>
      <c r="J1800" s="3">
        <f>IFERROR(VLOOKUP(D1800,'2023-24 School Level AAFTE'!$C:$J,8,FALSE),"new school")</f>
        <v>9.9700000000000006</v>
      </c>
    </row>
    <row r="1801" spans="1:10" x14ac:dyDescent="0.25">
      <c r="A1801" t="s">
        <v>3158</v>
      </c>
      <c r="B1801" t="s">
        <v>1837</v>
      </c>
      <c r="C1801" t="s">
        <v>1839</v>
      </c>
      <c r="D1801" s="128">
        <v>3291</v>
      </c>
      <c r="F1801" t="s">
        <v>3447</v>
      </c>
      <c r="J1801" s="3">
        <f>IFERROR(VLOOKUP(D1801,'2023-24 School Level AAFTE'!$C:$J,8,FALSE),"new school")</f>
        <v>512.61</v>
      </c>
    </row>
    <row r="1802" spans="1:10" x14ac:dyDescent="0.25">
      <c r="A1802" t="s">
        <v>3158</v>
      </c>
      <c r="B1802" t="s">
        <v>1837</v>
      </c>
      <c r="C1802" t="s">
        <v>2906</v>
      </c>
      <c r="D1802" s="128">
        <v>5621</v>
      </c>
      <c r="F1802" t="s">
        <v>3447</v>
      </c>
      <c r="J1802" s="3">
        <f>IFERROR(VLOOKUP(D1802,'2023-24 School Level AAFTE'!$C:$J,8,FALSE),"new school")</f>
        <v>83.43</v>
      </c>
    </row>
    <row r="1803" spans="1:10" x14ac:dyDescent="0.25">
      <c r="A1803" t="s">
        <v>3158</v>
      </c>
      <c r="B1803" t="s">
        <v>1837</v>
      </c>
      <c r="C1803" t="s">
        <v>2839</v>
      </c>
      <c r="D1803" s="128">
        <v>4288</v>
      </c>
      <c r="F1803" t="s">
        <v>3447</v>
      </c>
      <c r="J1803" s="3">
        <f>IFERROR(VLOOKUP(D1803,'2023-24 School Level AAFTE'!$C:$J,8,FALSE),"new school")</f>
        <v>152.32</v>
      </c>
    </row>
    <row r="1804" spans="1:10" x14ac:dyDescent="0.25">
      <c r="A1804" t="s">
        <v>3158</v>
      </c>
      <c r="B1804" t="s">
        <v>1837</v>
      </c>
      <c r="C1804" t="s">
        <v>378</v>
      </c>
      <c r="D1804" s="128">
        <v>2745</v>
      </c>
      <c r="F1804" t="s">
        <v>3447</v>
      </c>
      <c r="J1804" s="3">
        <f>IFERROR(VLOOKUP(D1804,'2023-24 School Level AAFTE'!$C:$J,8,FALSE),"new school")</f>
        <v>437.07</v>
      </c>
    </row>
    <row r="1805" spans="1:10" x14ac:dyDescent="0.25">
      <c r="A1805" t="s">
        <v>3158</v>
      </c>
      <c r="B1805" t="s">
        <v>1837</v>
      </c>
      <c r="C1805" t="s">
        <v>1323</v>
      </c>
      <c r="D1805" s="128">
        <v>3292</v>
      </c>
      <c r="F1805" t="s">
        <v>3447</v>
      </c>
      <c r="J1805" s="3">
        <f>IFERROR(VLOOKUP(D1805,'2023-24 School Level AAFTE'!$C:$J,8,FALSE),"new school")</f>
        <v>531.79999999999995</v>
      </c>
    </row>
    <row r="1806" spans="1:10" x14ac:dyDescent="0.25">
      <c r="A1806" t="s">
        <v>3158</v>
      </c>
      <c r="B1806" t="s">
        <v>1837</v>
      </c>
      <c r="C1806" t="s">
        <v>1840</v>
      </c>
      <c r="D1806" s="128">
        <v>4363</v>
      </c>
      <c r="F1806" t="s">
        <v>3447</v>
      </c>
      <c r="J1806" s="3">
        <f>IFERROR(VLOOKUP(D1806,'2023-24 School Level AAFTE'!$C:$J,8,FALSE),"new school")</f>
        <v>546.86</v>
      </c>
    </row>
    <row r="1807" spans="1:10" x14ac:dyDescent="0.25">
      <c r="A1807" t="s">
        <v>3158</v>
      </c>
      <c r="B1807" t="s">
        <v>1837</v>
      </c>
      <c r="C1807" t="s">
        <v>51</v>
      </c>
      <c r="D1807" s="128">
        <v>4586</v>
      </c>
      <c r="F1807" t="s">
        <v>3447</v>
      </c>
      <c r="J1807" s="3">
        <f>IFERROR(VLOOKUP(D1807,'2023-24 School Level AAFTE'!$C:$J,8,FALSE),"new school")</f>
        <v>595.66999999999996</v>
      </c>
    </row>
    <row r="1808" spans="1:10" x14ac:dyDescent="0.25">
      <c r="A1808" t="s">
        <v>3158</v>
      </c>
      <c r="B1808" t="s">
        <v>1837</v>
      </c>
      <c r="C1808" t="s">
        <v>1838</v>
      </c>
      <c r="D1808" s="128">
        <v>3241</v>
      </c>
      <c r="F1808" t="s">
        <v>3447</v>
      </c>
      <c r="J1808" s="3">
        <f>IFERROR(VLOOKUP(D1808,'2023-24 School Level AAFTE'!$C:$J,8,FALSE),"new school")</f>
        <v>1453.26</v>
      </c>
    </row>
    <row r="1809" spans="1:10" x14ac:dyDescent="0.25">
      <c r="A1809" t="s">
        <v>3158</v>
      </c>
      <c r="B1809" t="s">
        <v>1837</v>
      </c>
      <c r="C1809" t="s">
        <v>2746</v>
      </c>
      <c r="D1809" s="128">
        <v>5548</v>
      </c>
      <c r="J1809" s="3">
        <f>IFERROR(VLOOKUP(D1809,'2023-24 School Level AAFTE'!$C:$J,8,FALSE),"new school")</f>
        <v>102.26</v>
      </c>
    </row>
    <row r="1810" spans="1:10" x14ac:dyDescent="0.25">
      <c r="A1810" t="s">
        <v>3159</v>
      </c>
      <c r="B1810" t="s">
        <v>1842</v>
      </c>
      <c r="C1810" t="s">
        <v>1854</v>
      </c>
      <c r="D1810" s="128">
        <v>3674</v>
      </c>
      <c r="J1810" s="3">
        <f>IFERROR(VLOOKUP(D1810,'2023-24 School Level AAFTE'!$C:$J,8,FALSE),"new school")</f>
        <v>997.73</v>
      </c>
    </row>
    <row r="1811" spans="1:10" x14ac:dyDescent="0.25">
      <c r="A1811" t="s">
        <v>3159</v>
      </c>
      <c r="B1811" t="s">
        <v>1842</v>
      </c>
      <c r="C1811" t="s">
        <v>1846</v>
      </c>
      <c r="D1811" s="128">
        <v>2990</v>
      </c>
      <c r="J1811" s="3">
        <f>IFERROR(VLOOKUP(D1811,'2023-24 School Level AAFTE'!$C:$J,8,FALSE),"new school")</f>
        <v>466.51</v>
      </c>
    </row>
    <row r="1812" spans="1:10" x14ac:dyDescent="0.25">
      <c r="A1812" t="s">
        <v>3159</v>
      </c>
      <c r="B1812" t="s">
        <v>1842</v>
      </c>
      <c r="C1812" t="s">
        <v>1848</v>
      </c>
      <c r="D1812" s="128">
        <v>3230</v>
      </c>
      <c r="J1812" s="3">
        <f>IFERROR(VLOOKUP(D1812,'2023-24 School Level AAFTE'!$C:$J,8,FALSE),"new school")</f>
        <v>361.29</v>
      </c>
    </row>
    <row r="1813" spans="1:10" x14ac:dyDescent="0.25">
      <c r="A1813" t="s">
        <v>3159</v>
      </c>
      <c r="B1813" t="s">
        <v>1842</v>
      </c>
      <c r="C1813" t="s">
        <v>1857</v>
      </c>
      <c r="D1813" s="128">
        <v>1942</v>
      </c>
      <c r="J1813" s="3">
        <f>IFERROR(VLOOKUP(D1813,'2023-24 School Level AAFTE'!$C:$J,8,FALSE),"new school")</f>
        <v>180.36</v>
      </c>
    </row>
    <row r="1814" spans="1:10" x14ac:dyDescent="0.25">
      <c r="A1814" t="s">
        <v>3159</v>
      </c>
      <c r="B1814" t="s">
        <v>1842</v>
      </c>
      <c r="C1814" t="s">
        <v>1847</v>
      </c>
      <c r="D1814" s="128">
        <v>3104</v>
      </c>
      <c r="J1814" s="3">
        <f>IFERROR(VLOOKUP(D1814,'2023-24 School Level AAFTE'!$C:$J,8,FALSE),"new school")</f>
        <v>401.78</v>
      </c>
    </row>
    <row r="1815" spans="1:10" x14ac:dyDescent="0.25">
      <c r="A1815" t="s">
        <v>3159</v>
      </c>
      <c r="B1815" t="s">
        <v>1842</v>
      </c>
      <c r="C1815" t="s">
        <v>3342</v>
      </c>
      <c r="D1815" s="128">
        <v>5593</v>
      </c>
      <c r="J1815" s="3">
        <f>IFERROR(VLOOKUP(D1815,'2023-24 School Level AAFTE'!$C:$J,8,FALSE),"new school")</f>
        <v>0</v>
      </c>
    </row>
    <row r="1816" spans="1:10" x14ac:dyDescent="0.25">
      <c r="A1816" t="s">
        <v>3159</v>
      </c>
      <c r="B1816" t="s">
        <v>1842</v>
      </c>
      <c r="C1816" t="s">
        <v>1843</v>
      </c>
      <c r="D1816" s="128">
        <v>1667</v>
      </c>
      <c r="J1816" s="3">
        <f>IFERROR(VLOOKUP(D1816,'2023-24 School Level AAFTE'!$C:$J,8,FALSE),"new school")</f>
        <v>11.43</v>
      </c>
    </row>
    <row r="1817" spans="1:10" x14ac:dyDescent="0.25">
      <c r="A1817" t="s">
        <v>3159</v>
      </c>
      <c r="B1817" t="s">
        <v>1842</v>
      </c>
      <c r="C1817" t="s">
        <v>1849</v>
      </c>
      <c r="D1817" s="128">
        <v>3231</v>
      </c>
      <c r="J1817" s="3">
        <f>IFERROR(VLOOKUP(D1817,'2023-24 School Level AAFTE'!$C:$J,8,FALSE),"new school")</f>
        <v>330.09</v>
      </c>
    </row>
    <row r="1818" spans="1:10" x14ac:dyDescent="0.25">
      <c r="A1818" t="s">
        <v>3159</v>
      </c>
      <c r="B1818" t="s">
        <v>1842</v>
      </c>
      <c r="C1818" t="s">
        <v>1844</v>
      </c>
      <c r="D1818" s="128">
        <v>1771</v>
      </c>
      <c r="J1818" s="3">
        <f>IFERROR(VLOOKUP(D1818,'2023-24 School Level AAFTE'!$C:$J,8,FALSE),"new school")</f>
        <v>121.91</v>
      </c>
    </row>
    <row r="1819" spans="1:10" x14ac:dyDescent="0.25">
      <c r="A1819" t="s">
        <v>3159</v>
      </c>
      <c r="B1819" t="s">
        <v>1842</v>
      </c>
      <c r="C1819" t="s">
        <v>1851</v>
      </c>
      <c r="D1819" s="128">
        <v>3387</v>
      </c>
      <c r="J1819" s="3">
        <f>IFERROR(VLOOKUP(D1819,'2023-24 School Level AAFTE'!$C:$J,8,FALSE),"new school")</f>
        <v>1002.19</v>
      </c>
    </row>
    <row r="1820" spans="1:10" x14ac:dyDescent="0.25">
      <c r="A1820" t="s">
        <v>3159</v>
      </c>
      <c r="B1820" t="s">
        <v>1842</v>
      </c>
      <c r="C1820" t="s">
        <v>1845</v>
      </c>
      <c r="D1820" s="128">
        <v>2185</v>
      </c>
      <c r="J1820" s="3">
        <f>IFERROR(VLOOKUP(D1820,'2023-24 School Level AAFTE'!$C:$J,8,FALSE),"new school")</f>
        <v>392.28</v>
      </c>
    </row>
    <row r="1821" spans="1:10" x14ac:dyDescent="0.25">
      <c r="A1821" t="s">
        <v>3159</v>
      </c>
      <c r="B1821" t="s">
        <v>1842</v>
      </c>
      <c r="C1821" t="s">
        <v>1853</v>
      </c>
      <c r="D1821" s="128">
        <v>3527</v>
      </c>
      <c r="J1821" s="3">
        <f>IFERROR(VLOOKUP(D1821,'2023-24 School Level AAFTE'!$C:$J,8,FALSE),"new school")</f>
        <v>463.34</v>
      </c>
    </row>
    <row r="1822" spans="1:10" x14ac:dyDescent="0.25">
      <c r="A1822" t="s">
        <v>3159</v>
      </c>
      <c r="B1822" t="s">
        <v>1842</v>
      </c>
      <c r="C1822" t="s">
        <v>1856</v>
      </c>
      <c r="D1822" s="128">
        <v>3958</v>
      </c>
      <c r="J1822" s="3">
        <f>IFERROR(VLOOKUP(D1822,'2023-24 School Level AAFTE'!$C:$J,8,FALSE),"new school")</f>
        <v>520.65</v>
      </c>
    </row>
    <row r="1823" spans="1:10" x14ac:dyDescent="0.25">
      <c r="A1823" t="s">
        <v>3159</v>
      </c>
      <c r="B1823" t="s">
        <v>1842</v>
      </c>
      <c r="C1823" t="s">
        <v>1852</v>
      </c>
      <c r="D1823" s="128">
        <v>3489</v>
      </c>
      <c r="J1823" s="3">
        <f>IFERROR(VLOOKUP(D1823,'2023-24 School Level AAFTE'!$C:$J,8,FALSE),"new school")</f>
        <v>407.64</v>
      </c>
    </row>
    <row r="1824" spans="1:10" x14ac:dyDescent="0.25">
      <c r="A1824" t="s">
        <v>3159</v>
      </c>
      <c r="B1824" t="s">
        <v>1842</v>
      </c>
      <c r="C1824" t="s">
        <v>1580</v>
      </c>
      <c r="D1824" s="128">
        <v>2703</v>
      </c>
      <c r="J1824" s="3">
        <f>IFERROR(VLOOKUP(D1824,'2023-24 School Level AAFTE'!$C:$J,8,FALSE),"new school")</f>
        <v>449.77</v>
      </c>
    </row>
    <row r="1825" spans="1:10" x14ac:dyDescent="0.25">
      <c r="A1825" t="s">
        <v>3159</v>
      </c>
      <c r="B1825" t="s">
        <v>1842</v>
      </c>
      <c r="C1825" t="s">
        <v>1850</v>
      </c>
      <c r="D1825" s="128">
        <v>3343</v>
      </c>
      <c r="J1825" s="3">
        <f>IFERROR(VLOOKUP(D1825,'2023-24 School Level AAFTE'!$C:$J,8,FALSE),"new school")</f>
        <v>1480.87</v>
      </c>
    </row>
    <row r="1826" spans="1:10" x14ac:dyDescent="0.25">
      <c r="A1826" t="s">
        <v>3159</v>
      </c>
      <c r="B1826" t="s">
        <v>1842</v>
      </c>
      <c r="C1826" t="s">
        <v>1855</v>
      </c>
      <c r="D1826" s="128">
        <v>3921</v>
      </c>
      <c r="J1826" s="3">
        <f>IFERROR(VLOOKUP(D1826,'2023-24 School Level AAFTE'!$C:$J,8,FALSE),"new school")</f>
        <v>1558.48</v>
      </c>
    </row>
    <row r="1827" spans="1:10" x14ac:dyDescent="0.25">
      <c r="A1827" t="s">
        <v>3160</v>
      </c>
      <c r="B1827" t="s">
        <v>1859</v>
      </c>
      <c r="C1827" t="s">
        <v>1860</v>
      </c>
      <c r="D1827" s="128">
        <v>3405</v>
      </c>
      <c r="F1827" t="s">
        <v>3447</v>
      </c>
      <c r="J1827" s="3">
        <f>IFERROR(VLOOKUP(D1827,'2023-24 School Level AAFTE'!$C:$J,8,FALSE),"new school")</f>
        <v>82.14</v>
      </c>
    </row>
    <row r="1828" spans="1:10" x14ac:dyDescent="0.25">
      <c r="A1828" t="s">
        <v>3161</v>
      </c>
      <c r="B1828" t="s">
        <v>1862</v>
      </c>
      <c r="C1828" t="s">
        <v>1863</v>
      </c>
      <c r="D1828" s="128">
        <v>2512</v>
      </c>
      <c r="F1828" t="s">
        <v>3447</v>
      </c>
      <c r="J1828" s="3">
        <f>IFERROR(VLOOKUP(D1828,'2023-24 School Level AAFTE'!$C:$J,8,FALSE),"new school")</f>
        <v>31.1</v>
      </c>
    </row>
    <row r="1829" spans="1:10" x14ac:dyDescent="0.25">
      <c r="A1829" t="s">
        <v>3161</v>
      </c>
      <c r="B1829" t="s">
        <v>1862</v>
      </c>
      <c r="C1829" t="s">
        <v>1864</v>
      </c>
      <c r="D1829" s="128">
        <v>2513</v>
      </c>
      <c r="F1829" t="s">
        <v>3447</v>
      </c>
      <c r="J1829" s="3">
        <f>IFERROR(VLOOKUP(D1829,'2023-24 School Level AAFTE'!$C:$J,8,FALSE),"new school")</f>
        <v>11.81</v>
      </c>
    </row>
    <row r="1830" spans="1:10" x14ac:dyDescent="0.25">
      <c r="A1830" t="s">
        <v>3162</v>
      </c>
      <c r="B1830" t="s">
        <v>1866</v>
      </c>
      <c r="C1830" t="s">
        <v>1876</v>
      </c>
      <c r="D1830" s="128">
        <v>4265</v>
      </c>
      <c r="J1830" s="3">
        <f>IFERROR(VLOOKUP(D1830,'2023-24 School Level AAFTE'!$C:$J,8,FALSE),"new school")</f>
        <v>162.29000000000002</v>
      </c>
    </row>
    <row r="1831" spans="1:10" x14ac:dyDescent="0.25">
      <c r="A1831" t="s">
        <v>3162</v>
      </c>
      <c r="B1831" t="s">
        <v>1866</v>
      </c>
      <c r="C1831" t="s">
        <v>1877</v>
      </c>
      <c r="D1831" s="128">
        <v>4366</v>
      </c>
      <c r="J1831" s="3">
        <f>IFERROR(VLOOKUP(D1831,'2023-24 School Level AAFTE'!$C:$J,8,FALSE),"new school")</f>
        <v>373.46</v>
      </c>
    </row>
    <row r="1832" spans="1:10" x14ac:dyDescent="0.25">
      <c r="A1832" t="s">
        <v>3162</v>
      </c>
      <c r="B1832" t="s">
        <v>1866</v>
      </c>
      <c r="C1832" t="s">
        <v>1870</v>
      </c>
      <c r="D1832" s="128">
        <v>3305</v>
      </c>
      <c r="J1832" s="3">
        <f>IFERROR(VLOOKUP(D1832,'2023-24 School Level AAFTE'!$C:$J,8,FALSE),"new school")</f>
        <v>435.26</v>
      </c>
    </row>
    <row r="1833" spans="1:10" x14ac:dyDescent="0.25">
      <c r="A1833" t="s">
        <v>3162</v>
      </c>
      <c r="B1833" t="s">
        <v>1866</v>
      </c>
      <c r="C1833" t="s">
        <v>1879</v>
      </c>
      <c r="D1833" s="128">
        <v>4395</v>
      </c>
      <c r="J1833" s="3">
        <f>IFERROR(VLOOKUP(D1833,'2023-24 School Level AAFTE'!$C:$J,8,FALSE),"new school")</f>
        <v>727.1</v>
      </c>
    </row>
    <row r="1834" spans="1:10" x14ac:dyDescent="0.25">
      <c r="A1834" t="s">
        <v>3162</v>
      </c>
      <c r="B1834" t="s">
        <v>1866</v>
      </c>
      <c r="C1834" t="s">
        <v>3343</v>
      </c>
      <c r="D1834" s="128">
        <v>5712</v>
      </c>
      <c r="F1834" t="s">
        <v>3447</v>
      </c>
      <c r="J1834" s="3">
        <f>IFERROR(VLOOKUP(D1834,'2023-24 School Level AAFTE'!$C:$J,8,FALSE),"new school")</f>
        <v>32.1</v>
      </c>
    </row>
    <row r="1835" spans="1:10" x14ac:dyDescent="0.25">
      <c r="A1835" t="s">
        <v>3162</v>
      </c>
      <c r="B1835" t="s">
        <v>1866</v>
      </c>
      <c r="C1835" t="s">
        <v>1875</v>
      </c>
      <c r="D1835" s="128">
        <v>4241</v>
      </c>
      <c r="J1835" s="3">
        <f>IFERROR(VLOOKUP(D1835,'2023-24 School Level AAFTE'!$C:$J,8,FALSE),"new school")</f>
        <v>685.64</v>
      </c>
    </row>
    <row r="1836" spans="1:10" x14ac:dyDescent="0.25">
      <c r="A1836" t="s">
        <v>3162</v>
      </c>
      <c r="B1836" t="s">
        <v>1866</v>
      </c>
      <c r="C1836" t="s">
        <v>823</v>
      </c>
      <c r="D1836" s="128">
        <v>3005</v>
      </c>
      <c r="J1836" s="3">
        <f>IFERROR(VLOOKUP(D1836,'2023-24 School Level AAFTE'!$C:$J,8,FALSE),"new school")</f>
        <v>470.08</v>
      </c>
    </row>
    <row r="1837" spans="1:10" x14ac:dyDescent="0.25">
      <c r="A1837" t="s">
        <v>3162</v>
      </c>
      <c r="B1837" t="s">
        <v>1866</v>
      </c>
      <c r="C1837" t="s">
        <v>1881</v>
      </c>
      <c r="D1837" s="128">
        <v>5128</v>
      </c>
      <c r="J1837" s="3">
        <f>IFERROR(VLOOKUP(D1837,'2023-24 School Level AAFTE'!$C:$J,8,FALSE),"new school")</f>
        <v>1589.6100000000001</v>
      </c>
    </row>
    <row r="1838" spans="1:10" x14ac:dyDescent="0.25">
      <c r="A1838" t="s">
        <v>3162</v>
      </c>
      <c r="B1838" t="s">
        <v>1866</v>
      </c>
      <c r="C1838" t="s">
        <v>1872</v>
      </c>
      <c r="D1838" s="128">
        <v>3981</v>
      </c>
      <c r="J1838" s="3">
        <f>IFERROR(VLOOKUP(D1838,'2023-24 School Level AAFTE'!$C:$J,8,FALSE),"new school")</f>
        <v>40.9</v>
      </c>
    </row>
    <row r="1839" spans="1:10" x14ac:dyDescent="0.25">
      <c r="A1839" t="s">
        <v>3162</v>
      </c>
      <c r="B1839" t="s">
        <v>1866</v>
      </c>
      <c r="C1839" t="s">
        <v>1880</v>
      </c>
      <c r="D1839" s="128">
        <v>5100</v>
      </c>
      <c r="J1839" s="3">
        <f>IFERROR(VLOOKUP(D1839,'2023-24 School Level AAFTE'!$C:$J,8,FALSE),"new school")</f>
        <v>652.51</v>
      </c>
    </row>
    <row r="1840" spans="1:10" x14ac:dyDescent="0.25">
      <c r="A1840" t="s">
        <v>3162</v>
      </c>
      <c r="B1840" t="s">
        <v>1866</v>
      </c>
      <c r="C1840" t="s">
        <v>1868</v>
      </c>
      <c r="D1840" s="128">
        <v>2073</v>
      </c>
      <c r="J1840" s="3">
        <f>IFERROR(VLOOKUP(D1840,'2023-24 School Level AAFTE'!$C:$J,8,FALSE),"new school")</f>
        <v>615.80999999999995</v>
      </c>
    </row>
    <row r="1841" spans="1:10" x14ac:dyDescent="0.25">
      <c r="A1841" t="s">
        <v>3162</v>
      </c>
      <c r="B1841" t="s">
        <v>1866</v>
      </c>
      <c r="C1841" t="s">
        <v>2840</v>
      </c>
      <c r="D1841" s="128">
        <v>1904</v>
      </c>
      <c r="J1841" s="3">
        <f>IFERROR(VLOOKUP(D1841,'2023-24 School Level AAFTE'!$C:$J,8,FALSE),"new school")</f>
        <v>97.03</v>
      </c>
    </row>
    <row r="1842" spans="1:10" x14ac:dyDescent="0.25">
      <c r="A1842" t="s">
        <v>3162</v>
      </c>
      <c r="B1842" t="s">
        <v>1866</v>
      </c>
      <c r="C1842" t="s">
        <v>1871</v>
      </c>
      <c r="D1842" s="128">
        <v>3561</v>
      </c>
      <c r="J1842" s="3">
        <f>IFERROR(VLOOKUP(D1842,'2023-24 School Level AAFTE'!$C:$J,8,FALSE),"new school")</f>
        <v>460.37</v>
      </c>
    </row>
    <row r="1843" spans="1:10" x14ac:dyDescent="0.25">
      <c r="A1843" t="s">
        <v>3162</v>
      </c>
      <c r="B1843" t="s">
        <v>1866</v>
      </c>
      <c r="C1843" t="s">
        <v>1874</v>
      </c>
      <c r="D1843" s="128">
        <v>4184</v>
      </c>
      <c r="J1843" s="3">
        <f>IFERROR(VLOOKUP(D1843,'2023-24 School Level AAFTE'!$C:$J,8,FALSE),"new school")</f>
        <v>575.46</v>
      </c>
    </row>
    <row r="1844" spans="1:10" x14ac:dyDescent="0.25">
      <c r="A1844" t="s">
        <v>3162</v>
      </c>
      <c r="B1844" t="s">
        <v>1866</v>
      </c>
      <c r="C1844" t="s">
        <v>1867</v>
      </c>
      <c r="D1844" s="128">
        <v>1730</v>
      </c>
      <c r="J1844" s="3">
        <f>IFERROR(VLOOKUP(D1844,'2023-24 School Level AAFTE'!$C:$J,8,FALSE),"new school")</f>
        <v>5.95</v>
      </c>
    </row>
    <row r="1845" spans="1:10" x14ac:dyDescent="0.25">
      <c r="A1845" t="s">
        <v>3162</v>
      </c>
      <c r="B1845" t="s">
        <v>1866</v>
      </c>
      <c r="C1845" t="s">
        <v>1869</v>
      </c>
      <c r="D1845" s="128">
        <v>2428</v>
      </c>
      <c r="J1845" s="3">
        <f>IFERROR(VLOOKUP(D1845,'2023-24 School Level AAFTE'!$C:$J,8,FALSE),"new school")</f>
        <v>1477.9499999999998</v>
      </c>
    </row>
    <row r="1846" spans="1:10" x14ac:dyDescent="0.25">
      <c r="A1846" t="s">
        <v>3162</v>
      </c>
      <c r="B1846" t="s">
        <v>1866</v>
      </c>
      <c r="C1846" t="s">
        <v>1878</v>
      </c>
      <c r="D1846" s="128">
        <v>4383</v>
      </c>
      <c r="J1846" s="3">
        <f>IFERROR(VLOOKUP(D1846,'2023-24 School Level AAFTE'!$C:$J,8,FALSE),"new school")</f>
        <v>395.21</v>
      </c>
    </row>
    <row r="1847" spans="1:10" x14ac:dyDescent="0.25">
      <c r="A1847" t="s">
        <v>3162</v>
      </c>
      <c r="B1847" t="s">
        <v>1866</v>
      </c>
      <c r="C1847" t="s">
        <v>1873</v>
      </c>
      <c r="D1847" s="128">
        <v>4145</v>
      </c>
      <c r="J1847" s="3">
        <f>IFERROR(VLOOKUP(D1847,'2023-24 School Level AAFTE'!$C:$J,8,FALSE),"new school")</f>
        <v>623.29</v>
      </c>
    </row>
    <row r="1848" spans="1:10" x14ac:dyDescent="0.25">
      <c r="A1848" t="s">
        <v>3163</v>
      </c>
      <c r="B1848" t="s">
        <v>1883</v>
      </c>
      <c r="C1848" t="s">
        <v>1888</v>
      </c>
      <c r="D1848" s="128">
        <v>5015</v>
      </c>
      <c r="J1848" s="3">
        <f>IFERROR(VLOOKUP(D1848,'2023-24 School Level AAFTE'!$C:$J,8,FALSE),"new school")</f>
        <v>521.45000000000005</v>
      </c>
    </row>
    <row r="1849" spans="1:10" x14ac:dyDescent="0.25">
      <c r="A1849" t="s">
        <v>3163</v>
      </c>
      <c r="B1849" t="s">
        <v>1883</v>
      </c>
      <c r="C1849" t="s">
        <v>2574</v>
      </c>
      <c r="D1849" s="128">
        <v>4397</v>
      </c>
      <c r="J1849" s="3">
        <f>IFERROR(VLOOKUP(D1849,'2023-24 School Level AAFTE'!$C:$J,8,FALSE),"new school")</f>
        <v>531.26</v>
      </c>
    </row>
    <row r="1850" spans="1:10" x14ac:dyDescent="0.25">
      <c r="A1850" t="s">
        <v>3163</v>
      </c>
      <c r="B1850" t="s">
        <v>1883</v>
      </c>
      <c r="C1850" t="s">
        <v>1887</v>
      </c>
      <c r="D1850" s="128">
        <v>4308</v>
      </c>
      <c r="J1850" s="3">
        <f>IFERROR(VLOOKUP(D1850,'2023-24 School Level AAFTE'!$C:$J,8,FALSE),"new school")</f>
        <v>559.91999999999996</v>
      </c>
    </row>
    <row r="1851" spans="1:10" x14ac:dyDescent="0.25">
      <c r="A1851" t="s">
        <v>3163</v>
      </c>
      <c r="B1851" t="s">
        <v>1883</v>
      </c>
      <c r="C1851" t="s">
        <v>1884</v>
      </c>
      <c r="D1851" s="128">
        <v>2222</v>
      </c>
      <c r="J1851" s="3">
        <f>IFERROR(VLOOKUP(D1851,'2023-24 School Level AAFTE'!$C:$J,8,FALSE),"new school")</f>
        <v>473.02</v>
      </c>
    </row>
    <row r="1852" spans="1:10" x14ac:dyDescent="0.25">
      <c r="A1852" t="s">
        <v>3163</v>
      </c>
      <c r="B1852" t="s">
        <v>1883</v>
      </c>
      <c r="C1852" t="s">
        <v>2575</v>
      </c>
      <c r="D1852" s="128">
        <v>2850</v>
      </c>
      <c r="J1852" s="3">
        <f>IFERROR(VLOOKUP(D1852,'2023-24 School Level AAFTE'!$C:$J,8,FALSE),"new school")</f>
        <v>2154.08</v>
      </c>
    </row>
    <row r="1853" spans="1:10" x14ac:dyDescent="0.25">
      <c r="A1853" t="s">
        <v>3163</v>
      </c>
      <c r="B1853" t="s">
        <v>1883</v>
      </c>
      <c r="C1853" t="s">
        <v>1885</v>
      </c>
      <c r="D1853" s="128">
        <v>2287</v>
      </c>
      <c r="J1853" s="3">
        <f>IFERROR(VLOOKUP(D1853,'2023-24 School Level AAFTE'!$C:$J,8,FALSE),"new school")</f>
        <v>458</v>
      </c>
    </row>
    <row r="1854" spans="1:10" x14ac:dyDescent="0.25">
      <c r="A1854" t="s">
        <v>3163</v>
      </c>
      <c r="B1854" t="s">
        <v>1883</v>
      </c>
      <c r="C1854" t="s">
        <v>2576</v>
      </c>
      <c r="D1854" s="128">
        <v>5181</v>
      </c>
      <c r="J1854" s="3">
        <f>IFERROR(VLOOKUP(D1854,'2023-24 School Level AAFTE'!$C:$J,8,FALSE),"new school")</f>
        <v>16.3</v>
      </c>
    </row>
    <row r="1855" spans="1:10" x14ac:dyDescent="0.25">
      <c r="A1855" t="s">
        <v>3163</v>
      </c>
      <c r="B1855" t="s">
        <v>1883</v>
      </c>
      <c r="C1855" t="s">
        <v>1886</v>
      </c>
      <c r="D1855" s="128">
        <v>2288</v>
      </c>
      <c r="J1855" s="3">
        <f>IFERROR(VLOOKUP(D1855,'2023-24 School Level AAFTE'!$C:$J,8,FALSE),"new school")</f>
        <v>438.1</v>
      </c>
    </row>
    <row r="1856" spans="1:10" x14ac:dyDescent="0.25">
      <c r="A1856" t="s">
        <v>3163</v>
      </c>
      <c r="B1856" t="s">
        <v>1883</v>
      </c>
      <c r="C1856" t="s">
        <v>2775</v>
      </c>
      <c r="D1856" s="128">
        <v>2124</v>
      </c>
      <c r="J1856" s="3">
        <f>IFERROR(VLOOKUP(D1856,'2023-24 School Level AAFTE'!$C:$J,8,FALSE),"new school")</f>
        <v>492.35</v>
      </c>
    </row>
    <row r="1857" spans="1:10" x14ac:dyDescent="0.25">
      <c r="A1857" t="s">
        <v>3163</v>
      </c>
      <c r="B1857" t="s">
        <v>1883</v>
      </c>
      <c r="C1857" t="s">
        <v>2577</v>
      </c>
      <c r="D1857" s="128">
        <v>5296</v>
      </c>
      <c r="J1857" s="3">
        <f>IFERROR(VLOOKUP(D1857,'2023-24 School Level AAFTE'!$C:$J,8,FALSE),"new school")</f>
        <v>206.5</v>
      </c>
    </row>
    <row r="1858" spans="1:10" x14ac:dyDescent="0.25">
      <c r="A1858" t="s">
        <v>3163</v>
      </c>
      <c r="B1858" t="s">
        <v>1883</v>
      </c>
      <c r="C1858" t="s">
        <v>1889</v>
      </c>
      <c r="D1858" s="128">
        <v>5457</v>
      </c>
      <c r="J1858" s="3">
        <f>IFERROR(VLOOKUP(D1858,'2023-24 School Level AAFTE'!$C:$J,8,FALSE),"new school")</f>
        <v>620.1</v>
      </c>
    </row>
    <row r="1859" spans="1:10" x14ac:dyDescent="0.25">
      <c r="A1859" t="s">
        <v>3163</v>
      </c>
      <c r="B1859" t="s">
        <v>1883</v>
      </c>
      <c r="C1859" t="s">
        <v>2578</v>
      </c>
      <c r="D1859" s="128">
        <v>5135</v>
      </c>
      <c r="J1859" s="3">
        <f>IFERROR(VLOOKUP(D1859,'2023-24 School Level AAFTE'!$C:$J,8,FALSE),"new school")</f>
        <v>539.73</v>
      </c>
    </row>
    <row r="1860" spans="1:10" x14ac:dyDescent="0.25">
      <c r="A1860" t="s">
        <v>3163</v>
      </c>
      <c r="B1860" t="s">
        <v>1883</v>
      </c>
      <c r="C1860" t="s">
        <v>2579</v>
      </c>
      <c r="D1860" s="128">
        <v>1502</v>
      </c>
      <c r="J1860" s="3">
        <f>IFERROR(VLOOKUP(D1860,'2023-24 School Level AAFTE'!$C:$J,8,FALSE),"new school")</f>
        <v>55.43</v>
      </c>
    </row>
    <row r="1861" spans="1:10" x14ac:dyDescent="0.25">
      <c r="A1861" t="s">
        <v>3164</v>
      </c>
      <c r="B1861" t="s">
        <v>1891</v>
      </c>
      <c r="C1861" t="s">
        <v>1892</v>
      </c>
      <c r="D1861" s="128">
        <v>2694</v>
      </c>
      <c r="F1861" t="s">
        <v>3447</v>
      </c>
      <c r="J1861" s="3">
        <f>IFERROR(VLOOKUP(D1861,'2023-24 School Level AAFTE'!$C:$J,8,FALSE),"new school")</f>
        <v>303.75</v>
      </c>
    </row>
    <row r="1862" spans="1:10" x14ac:dyDescent="0.25">
      <c r="A1862" t="s">
        <v>3164</v>
      </c>
      <c r="B1862" t="s">
        <v>1891</v>
      </c>
      <c r="C1862" t="s">
        <v>1893</v>
      </c>
      <c r="D1862" s="128">
        <v>3089</v>
      </c>
      <c r="F1862" t="s">
        <v>3447</v>
      </c>
      <c r="J1862" s="3">
        <f>IFERROR(VLOOKUP(D1862,'2023-24 School Level AAFTE'!$C:$J,8,FALSE),"new school")</f>
        <v>232.13000000000002</v>
      </c>
    </row>
    <row r="1863" spans="1:10" x14ac:dyDescent="0.25">
      <c r="A1863" t="s">
        <v>3165</v>
      </c>
      <c r="B1863" t="s">
        <v>1895</v>
      </c>
      <c r="C1863" t="s">
        <v>2841</v>
      </c>
      <c r="D1863" s="128">
        <v>2804</v>
      </c>
      <c r="F1863" t="s">
        <v>3447</v>
      </c>
      <c r="J1863" s="3">
        <f>IFERROR(VLOOKUP(D1863,'2023-24 School Level AAFTE'!$C:$J,8,FALSE),"new school")</f>
        <v>282.99</v>
      </c>
    </row>
    <row r="1864" spans="1:10" x14ac:dyDescent="0.25">
      <c r="A1864" t="s">
        <v>3165</v>
      </c>
      <c r="B1864" t="s">
        <v>1895</v>
      </c>
      <c r="C1864" t="s">
        <v>2842</v>
      </c>
      <c r="D1864" s="128">
        <v>5243</v>
      </c>
      <c r="J1864" s="3">
        <f>IFERROR(VLOOKUP(D1864,'2023-24 School Level AAFTE'!$C:$J,8,FALSE),"new school")</f>
        <v>7.34</v>
      </c>
    </row>
    <row r="1865" spans="1:10" x14ac:dyDescent="0.25">
      <c r="A1865" t="s">
        <v>3165</v>
      </c>
      <c r="B1865" t="s">
        <v>1895</v>
      </c>
      <c r="C1865" t="s">
        <v>1896</v>
      </c>
      <c r="D1865" s="128">
        <v>2214</v>
      </c>
      <c r="F1865" t="s">
        <v>3447</v>
      </c>
      <c r="J1865" s="3">
        <f>IFERROR(VLOOKUP(D1865,'2023-24 School Level AAFTE'!$C:$J,8,FALSE),"new school")</f>
        <v>249.17000000000002</v>
      </c>
    </row>
    <row r="1866" spans="1:10" x14ac:dyDescent="0.25">
      <c r="A1866" t="s">
        <v>3166</v>
      </c>
      <c r="B1866" t="s">
        <v>1904</v>
      </c>
      <c r="C1866" t="s">
        <v>1911</v>
      </c>
      <c r="D1866" s="128">
        <v>4029</v>
      </c>
      <c r="J1866" s="3">
        <f>IFERROR(VLOOKUP(D1866,'2023-24 School Level AAFTE'!$C:$J,8,FALSE),"new school")</f>
        <v>465.48</v>
      </c>
    </row>
    <row r="1867" spans="1:10" x14ac:dyDescent="0.25">
      <c r="A1867" t="s">
        <v>3166</v>
      </c>
      <c r="B1867" t="s">
        <v>1904</v>
      </c>
      <c r="C1867" t="s">
        <v>938</v>
      </c>
      <c r="D1867" s="128">
        <v>3680</v>
      </c>
      <c r="J1867" s="3">
        <f>IFERROR(VLOOKUP(D1867,'2023-24 School Level AAFTE'!$C:$J,8,FALSE),"new school")</f>
        <v>660.15</v>
      </c>
    </row>
    <row r="1868" spans="1:10" x14ac:dyDescent="0.25">
      <c r="A1868" t="s">
        <v>3166</v>
      </c>
      <c r="B1868" t="s">
        <v>1904</v>
      </c>
      <c r="C1868" t="s">
        <v>1910</v>
      </c>
      <c r="D1868" s="128">
        <v>3899</v>
      </c>
      <c r="F1868" t="s">
        <v>3447</v>
      </c>
      <c r="J1868" s="3">
        <f>IFERROR(VLOOKUP(D1868,'2023-24 School Level AAFTE'!$C:$J,8,FALSE),"new school")</f>
        <v>216.39999999999998</v>
      </c>
    </row>
    <row r="1869" spans="1:10" x14ac:dyDescent="0.25">
      <c r="A1869" t="s">
        <v>3166</v>
      </c>
      <c r="B1869" t="s">
        <v>1904</v>
      </c>
      <c r="C1869" t="s">
        <v>1906</v>
      </c>
      <c r="D1869" s="128">
        <v>2641</v>
      </c>
      <c r="F1869" t="s">
        <v>3447</v>
      </c>
      <c r="J1869" s="3">
        <f>IFERROR(VLOOKUP(D1869,'2023-24 School Level AAFTE'!$C:$J,8,FALSE),"new school")</f>
        <v>420.34</v>
      </c>
    </row>
    <row r="1870" spans="1:10" x14ac:dyDescent="0.25">
      <c r="A1870" t="s">
        <v>3166</v>
      </c>
      <c r="B1870" t="s">
        <v>1904</v>
      </c>
      <c r="C1870" t="s">
        <v>2580</v>
      </c>
      <c r="D1870" s="128">
        <v>1718</v>
      </c>
      <c r="J1870" s="3">
        <f>IFERROR(VLOOKUP(D1870,'2023-24 School Level AAFTE'!$C:$J,8,FALSE),"new school")</f>
        <v>303.63</v>
      </c>
    </row>
    <row r="1871" spans="1:10" x14ac:dyDescent="0.25">
      <c r="A1871" t="s">
        <v>3166</v>
      </c>
      <c r="B1871" t="s">
        <v>1904</v>
      </c>
      <c r="C1871" t="s">
        <v>1914</v>
      </c>
      <c r="D1871" s="128">
        <v>4348</v>
      </c>
      <c r="J1871" s="3">
        <f>IFERROR(VLOOKUP(D1871,'2023-24 School Level AAFTE'!$C:$J,8,FALSE),"new school")</f>
        <v>406.88</v>
      </c>
    </row>
    <row r="1872" spans="1:10" x14ac:dyDescent="0.25">
      <c r="A1872" t="s">
        <v>3166</v>
      </c>
      <c r="B1872" t="s">
        <v>1904</v>
      </c>
      <c r="C1872" t="s">
        <v>3167</v>
      </c>
      <c r="D1872" s="128">
        <v>4142</v>
      </c>
      <c r="J1872" s="3">
        <f>IFERROR(VLOOKUP(D1872,'2023-24 School Level AAFTE'!$C:$J,8,FALSE),"new school")</f>
        <v>709.54</v>
      </c>
    </row>
    <row r="1873" spans="1:10" x14ac:dyDescent="0.25">
      <c r="A1873" t="s">
        <v>3166</v>
      </c>
      <c r="B1873" t="s">
        <v>1904</v>
      </c>
      <c r="C1873" t="s">
        <v>1912</v>
      </c>
      <c r="D1873" s="128">
        <v>4079</v>
      </c>
      <c r="J1873" s="3">
        <f>IFERROR(VLOOKUP(D1873,'2023-24 School Level AAFTE'!$C:$J,8,FALSE),"new school")</f>
        <v>466.58</v>
      </c>
    </row>
    <row r="1874" spans="1:10" x14ac:dyDescent="0.25">
      <c r="A1874" t="s">
        <v>3166</v>
      </c>
      <c r="B1874" t="s">
        <v>1904</v>
      </c>
      <c r="C1874" t="s">
        <v>3168</v>
      </c>
      <c r="D1874" s="128">
        <v>3046</v>
      </c>
      <c r="F1874" t="s">
        <v>3447</v>
      </c>
      <c r="J1874" s="3">
        <f>IFERROR(VLOOKUP(D1874,'2023-24 School Level AAFTE'!$C:$J,8,FALSE),"new school")</f>
        <v>659.73</v>
      </c>
    </row>
    <row r="1875" spans="1:10" x14ac:dyDescent="0.25">
      <c r="A1875" t="s">
        <v>3166</v>
      </c>
      <c r="B1875" t="s">
        <v>1904</v>
      </c>
      <c r="C1875" t="s">
        <v>1916</v>
      </c>
      <c r="D1875" s="128">
        <v>4350</v>
      </c>
      <c r="J1875" s="3">
        <f>IFERROR(VLOOKUP(D1875,'2023-24 School Level AAFTE'!$C:$J,8,FALSE),"new school")</f>
        <v>378.08</v>
      </c>
    </row>
    <row r="1876" spans="1:10" x14ac:dyDescent="0.25">
      <c r="A1876" t="s">
        <v>3166</v>
      </c>
      <c r="B1876" t="s">
        <v>1904</v>
      </c>
      <c r="C1876" t="s">
        <v>1908</v>
      </c>
      <c r="D1876" s="128">
        <v>2995</v>
      </c>
      <c r="J1876" s="3">
        <f>IFERROR(VLOOKUP(D1876,'2023-24 School Level AAFTE'!$C:$J,8,FALSE),"new school")</f>
        <v>267.45999999999998</v>
      </c>
    </row>
    <row r="1877" spans="1:10" x14ac:dyDescent="0.25">
      <c r="A1877" t="s">
        <v>3166</v>
      </c>
      <c r="B1877" t="s">
        <v>1904</v>
      </c>
      <c r="C1877" t="s">
        <v>1907</v>
      </c>
      <c r="D1877" s="128">
        <v>2650</v>
      </c>
      <c r="J1877" s="3">
        <f>IFERROR(VLOOKUP(D1877,'2023-24 School Level AAFTE'!$C:$J,8,FALSE),"new school")</f>
        <v>553.55999999999995</v>
      </c>
    </row>
    <row r="1878" spans="1:10" x14ac:dyDescent="0.25">
      <c r="A1878" t="s">
        <v>3166</v>
      </c>
      <c r="B1878" t="s">
        <v>1904</v>
      </c>
      <c r="C1878" t="s">
        <v>1915</v>
      </c>
      <c r="D1878" s="128">
        <v>4349</v>
      </c>
      <c r="J1878" s="3">
        <f>IFERROR(VLOOKUP(D1878,'2023-24 School Level AAFTE'!$C:$J,8,FALSE),"new school")</f>
        <v>491.54</v>
      </c>
    </row>
    <row r="1879" spans="1:10" x14ac:dyDescent="0.25">
      <c r="A1879" t="s">
        <v>3166</v>
      </c>
      <c r="B1879" t="s">
        <v>1904</v>
      </c>
      <c r="C1879" t="s">
        <v>1909</v>
      </c>
      <c r="D1879" s="128">
        <v>3110</v>
      </c>
      <c r="J1879" s="3">
        <f>IFERROR(VLOOKUP(D1879,'2023-24 School Level AAFTE'!$C:$J,8,FALSE),"new school")</f>
        <v>295.73</v>
      </c>
    </row>
    <row r="1880" spans="1:10" x14ac:dyDescent="0.25">
      <c r="A1880" t="s">
        <v>3166</v>
      </c>
      <c r="B1880" t="s">
        <v>1904</v>
      </c>
      <c r="C1880" t="s">
        <v>1905</v>
      </c>
      <c r="D1880" s="128">
        <v>2272</v>
      </c>
      <c r="J1880" s="3">
        <f>IFERROR(VLOOKUP(D1880,'2023-24 School Level AAFTE'!$C:$J,8,FALSE),"new school")</f>
        <v>2371.2900000000004</v>
      </c>
    </row>
    <row r="1881" spans="1:10" x14ac:dyDescent="0.25">
      <c r="A1881" t="s">
        <v>3166</v>
      </c>
      <c r="B1881" t="s">
        <v>1904</v>
      </c>
      <c r="C1881" t="s">
        <v>1913</v>
      </c>
      <c r="D1881" s="128">
        <v>4141</v>
      </c>
      <c r="J1881" s="3">
        <f>IFERROR(VLOOKUP(D1881,'2023-24 School Level AAFTE'!$C:$J,8,FALSE),"new school")</f>
        <v>499.43</v>
      </c>
    </row>
    <row r="1882" spans="1:10" x14ac:dyDescent="0.25">
      <c r="A1882" t="s">
        <v>3169</v>
      </c>
      <c r="B1882" t="s">
        <v>1918</v>
      </c>
      <c r="C1882" t="s">
        <v>1919</v>
      </c>
      <c r="D1882" s="128">
        <v>1682</v>
      </c>
      <c r="F1882" t="s">
        <v>3447</v>
      </c>
      <c r="J1882" s="3">
        <f>IFERROR(VLOOKUP(D1882,'2023-24 School Level AAFTE'!$C:$J,8,FALSE),"new school")</f>
        <v>24.419999999999998</v>
      </c>
    </row>
    <row r="1883" spans="1:10" x14ac:dyDescent="0.25">
      <c r="A1883" t="s">
        <v>3169</v>
      </c>
      <c r="B1883" t="s">
        <v>1918</v>
      </c>
      <c r="C1883" t="s">
        <v>1923</v>
      </c>
      <c r="D1883" s="128">
        <v>4321</v>
      </c>
      <c r="J1883" s="3">
        <f>IFERROR(VLOOKUP(D1883,'2023-24 School Level AAFTE'!$C:$J,8,FALSE),"new school")</f>
        <v>479.78999999999996</v>
      </c>
    </row>
    <row r="1884" spans="1:10" x14ac:dyDescent="0.25">
      <c r="A1884" t="s">
        <v>3169</v>
      </c>
      <c r="B1884" t="s">
        <v>1918</v>
      </c>
      <c r="C1884" t="s">
        <v>1922</v>
      </c>
      <c r="D1884" s="128">
        <v>4149</v>
      </c>
      <c r="J1884" s="3">
        <f>IFERROR(VLOOKUP(D1884,'2023-24 School Level AAFTE'!$C:$J,8,FALSE),"new school")</f>
        <v>368.58</v>
      </c>
    </row>
    <row r="1885" spans="1:10" x14ac:dyDescent="0.25">
      <c r="A1885" t="s">
        <v>3169</v>
      </c>
      <c r="B1885" t="s">
        <v>1918</v>
      </c>
      <c r="C1885" t="s">
        <v>1921</v>
      </c>
      <c r="D1885" s="128">
        <v>2511</v>
      </c>
      <c r="J1885" s="3">
        <f>IFERROR(VLOOKUP(D1885,'2023-24 School Level AAFTE'!$C:$J,8,FALSE),"new school")</f>
        <v>279.79000000000002</v>
      </c>
    </row>
    <row r="1886" spans="1:10" x14ac:dyDescent="0.25">
      <c r="A1886" t="s">
        <v>3169</v>
      </c>
      <c r="B1886" t="s">
        <v>1918</v>
      </c>
      <c r="C1886" t="s">
        <v>1920</v>
      </c>
      <c r="D1886" s="128">
        <v>1683</v>
      </c>
      <c r="J1886" s="3">
        <f>IFERROR(VLOOKUP(D1886,'2023-24 School Level AAFTE'!$C:$J,8,FALSE),"new school")</f>
        <v>2.9299999999999997</v>
      </c>
    </row>
    <row r="1887" spans="1:10" x14ac:dyDescent="0.25">
      <c r="A1887" t="s">
        <v>3170</v>
      </c>
      <c r="B1887" t="s">
        <v>1925</v>
      </c>
      <c r="C1887" t="s">
        <v>1926</v>
      </c>
      <c r="D1887" s="128">
        <v>2744</v>
      </c>
      <c r="J1887" s="3">
        <f>IFERROR(VLOOKUP(D1887,'2023-24 School Level AAFTE'!$C:$J,8,FALSE),"new school")</f>
        <v>213.4</v>
      </c>
    </row>
    <row r="1888" spans="1:10" x14ac:dyDescent="0.25">
      <c r="A1888" t="s">
        <v>3171</v>
      </c>
      <c r="B1888" t="s">
        <v>1928</v>
      </c>
      <c r="C1888" t="s">
        <v>2581</v>
      </c>
      <c r="D1888" s="128">
        <v>1533</v>
      </c>
      <c r="J1888" s="3">
        <f>IFERROR(VLOOKUP(D1888,'2023-24 School Level AAFTE'!$C:$J,8,FALSE),"new school")</f>
        <v>29.94</v>
      </c>
    </row>
    <row r="1889" spans="1:10" x14ac:dyDescent="0.25">
      <c r="A1889" t="s">
        <v>3171</v>
      </c>
      <c r="B1889" t="s">
        <v>1928</v>
      </c>
      <c r="C1889" t="s">
        <v>292</v>
      </c>
      <c r="D1889" s="128">
        <v>2156</v>
      </c>
      <c r="F1889" t="s">
        <v>3447</v>
      </c>
      <c r="J1889" s="3">
        <f>IFERROR(VLOOKUP(D1889,'2023-24 School Level AAFTE'!$C:$J,8,FALSE),"new school")</f>
        <v>303.2</v>
      </c>
    </row>
    <row r="1890" spans="1:10" x14ac:dyDescent="0.25">
      <c r="A1890" t="s">
        <v>3171</v>
      </c>
      <c r="B1890" t="s">
        <v>1928</v>
      </c>
      <c r="C1890" t="s">
        <v>2582</v>
      </c>
      <c r="D1890" s="128">
        <v>1604</v>
      </c>
      <c r="J1890" s="3">
        <f>IFERROR(VLOOKUP(D1890,'2023-24 School Level AAFTE'!$C:$J,8,FALSE),"new school")</f>
        <v>12.7</v>
      </c>
    </row>
    <row r="1891" spans="1:10" x14ac:dyDescent="0.25">
      <c r="A1891" t="s">
        <v>3171</v>
      </c>
      <c r="B1891" t="s">
        <v>1928</v>
      </c>
      <c r="C1891" t="s">
        <v>1944</v>
      </c>
      <c r="D1891" s="128">
        <v>2381</v>
      </c>
      <c r="F1891" t="s">
        <v>3447</v>
      </c>
      <c r="J1891" s="3">
        <f>IFERROR(VLOOKUP(D1891,'2023-24 School Level AAFTE'!$C:$J,8,FALSE),"new school")</f>
        <v>363.9</v>
      </c>
    </row>
    <row r="1892" spans="1:10" x14ac:dyDescent="0.25">
      <c r="A1892" t="s">
        <v>3171</v>
      </c>
      <c r="B1892" t="s">
        <v>1928</v>
      </c>
      <c r="C1892" t="s">
        <v>1004</v>
      </c>
      <c r="D1892" s="128">
        <v>2128</v>
      </c>
      <c r="F1892" t="s">
        <v>3447</v>
      </c>
      <c r="J1892" s="3">
        <f>IFERROR(VLOOKUP(D1892,'2023-24 School Level AAFTE'!$C:$J,8,FALSE),"new school")</f>
        <v>392.48</v>
      </c>
    </row>
    <row r="1893" spans="1:10" x14ac:dyDescent="0.25">
      <c r="A1893" t="s">
        <v>3171</v>
      </c>
      <c r="B1893" t="s">
        <v>1928</v>
      </c>
      <c r="C1893" t="s">
        <v>1957</v>
      </c>
      <c r="D1893" s="128">
        <v>3357</v>
      </c>
      <c r="J1893" s="3">
        <f>IFERROR(VLOOKUP(D1893,'2023-24 School Level AAFTE'!$C:$J,8,FALSE),"new school")</f>
        <v>237.95999999999998</v>
      </c>
    </row>
    <row r="1894" spans="1:10" x14ac:dyDescent="0.25">
      <c r="A1894" t="s">
        <v>3171</v>
      </c>
      <c r="B1894" t="s">
        <v>1928</v>
      </c>
      <c r="C1894" t="s">
        <v>1937</v>
      </c>
      <c r="D1894" s="128">
        <v>2155</v>
      </c>
      <c r="F1894" t="s">
        <v>3447</v>
      </c>
      <c r="J1894" s="3">
        <f>IFERROR(VLOOKUP(D1894,'2023-24 School Level AAFTE'!$C:$J,8,FALSE),"new school")</f>
        <v>356.9</v>
      </c>
    </row>
    <row r="1895" spans="1:10" x14ac:dyDescent="0.25">
      <c r="A1895" t="s">
        <v>3171</v>
      </c>
      <c r="B1895" t="s">
        <v>1928</v>
      </c>
      <c r="C1895" t="s">
        <v>1940</v>
      </c>
      <c r="D1895" s="128">
        <v>2218</v>
      </c>
      <c r="F1895" t="s">
        <v>3447</v>
      </c>
      <c r="J1895" s="3">
        <f>IFERROR(VLOOKUP(D1895,'2023-24 School Level AAFTE'!$C:$J,8,FALSE),"new school")</f>
        <v>302.27999999999997</v>
      </c>
    </row>
    <row r="1896" spans="1:10" x14ac:dyDescent="0.25">
      <c r="A1896" t="s">
        <v>3171</v>
      </c>
      <c r="B1896" t="s">
        <v>1928</v>
      </c>
      <c r="C1896" t="s">
        <v>1951</v>
      </c>
      <c r="D1896" s="128">
        <v>3008</v>
      </c>
      <c r="J1896" s="3">
        <f>IFERROR(VLOOKUP(D1896,'2023-24 School Level AAFTE'!$C:$J,8,FALSE),"new school")</f>
        <v>340.40000000000003</v>
      </c>
    </row>
    <row r="1897" spans="1:10" x14ac:dyDescent="0.25">
      <c r="A1897" t="s">
        <v>3171</v>
      </c>
      <c r="B1897" t="s">
        <v>1928</v>
      </c>
      <c r="C1897" t="s">
        <v>1966</v>
      </c>
      <c r="D1897" s="128">
        <v>4457</v>
      </c>
      <c r="F1897" t="s">
        <v>3447</v>
      </c>
      <c r="J1897" s="3">
        <f>IFERROR(VLOOKUP(D1897,'2023-24 School Level AAFTE'!$C:$J,8,FALSE),"new school")</f>
        <v>809.92</v>
      </c>
    </row>
    <row r="1898" spans="1:10" x14ac:dyDescent="0.25">
      <c r="A1898" t="s">
        <v>3171</v>
      </c>
      <c r="B1898" t="s">
        <v>1928</v>
      </c>
      <c r="C1898" t="s">
        <v>1936</v>
      </c>
      <c r="D1898" s="128">
        <v>2129</v>
      </c>
      <c r="F1898" t="s">
        <v>3447</v>
      </c>
      <c r="J1898" s="3">
        <f>IFERROR(VLOOKUP(D1898,'2023-24 School Level AAFTE'!$C:$J,8,FALSE),"new school")</f>
        <v>385.2</v>
      </c>
    </row>
    <row r="1899" spans="1:10" x14ac:dyDescent="0.25">
      <c r="A1899" t="s">
        <v>3171</v>
      </c>
      <c r="B1899" t="s">
        <v>1928</v>
      </c>
      <c r="C1899" t="s">
        <v>1958</v>
      </c>
      <c r="D1899" s="128">
        <v>3412</v>
      </c>
      <c r="J1899" s="3">
        <f>IFERROR(VLOOKUP(D1899,'2023-24 School Level AAFTE'!$C:$J,8,FALSE),"new school")</f>
        <v>1633.3</v>
      </c>
    </row>
    <row r="1900" spans="1:10" x14ac:dyDescent="0.25">
      <c r="A1900" t="s">
        <v>3171</v>
      </c>
      <c r="B1900" t="s">
        <v>1928</v>
      </c>
      <c r="C1900" t="s">
        <v>1943</v>
      </c>
      <c r="D1900" s="128">
        <v>2312</v>
      </c>
      <c r="F1900" t="s">
        <v>3447</v>
      </c>
      <c r="J1900" s="3">
        <f>IFERROR(VLOOKUP(D1900,'2023-24 School Level AAFTE'!$C:$J,8,FALSE),"new school")</f>
        <v>348.79</v>
      </c>
    </row>
    <row r="1901" spans="1:10" x14ac:dyDescent="0.25">
      <c r="A1901" t="s">
        <v>3171</v>
      </c>
      <c r="B1901" t="s">
        <v>1928</v>
      </c>
      <c r="C1901" t="s">
        <v>2909</v>
      </c>
      <c r="D1901" s="128">
        <v>5693</v>
      </c>
      <c r="F1901" t="s">
        <v>3447</v>
      </c>
      <c r="J1901" s="3">
        <f>IFERROR(VLOOKUP(D1901,'2023-24 School Level AAFTE'!$C:$J,8,FALSE),"new school")</f>
        <v>582.07000000000005</v>
      </c>
    </row>
    <row r="1902" spans="1:10" x14ac:dyDescent="0.25">
      <c r="A1902" t="s">
        <v>3171</v>
      </c>
      <c r="B1902" t="s">
        <v>1928</v>
      </c>
      <c r="C1902" t="s">
        <v>1005</v>
      </c>
      <c r="D1902" s="128">
        <v>2127</v>
      </c>
      <c r="J1902" s="3">
        <f>IFERROR(VLOOKUP(D1902,'2023-24 School Level AAFTE'!$C:$J,8,FALSE),"new school")</f>
        <v>407.62</v>
      </c>
    </row>
    <row r="1903" spans="1:10" x14ac:dyDescent="0.25">
      <c r="A1903" t="s">
        <v>3171</v>
      </c>
      <c r="B1903" t="s">
        <v>1928</v>
      </c>
      <c r="C1903" t="s">
        <v>1962</v>
      </c>
      <c r="D1903" s="128">
        <v>3727</v>
      </c>
      <c r="F1903" t="s">
        <v>3447</v>
      </c>
      <c r="J1903" s="3">
        <f>IFERROR(VLOOKUP(D1903,'2023-24 School Level AAFTE'!$C:$J,8,FALSE),"new school")</f>
        <v>325</v>
      </c>
    </row>
    <row r="1904" spans="1:10" x14ac:dyDescent="0.25">
      <c r="A1904" t="s">
        <v>3171</v>
      </c>
      <c r="B1904" t="s">
        <v>1928</v>
      </c>
      <c r="C1904" t="s">
        <v>1963</v>
      </c>
      <c r="D1904" s="128">
        <v>3758</v>
      </c>
      <c r="F1904" t="s">
        <v>3447</v>
      </c>
      <c r="J1904" s="3">
        <f>IFERROR(VLOOKUP(D1904,'2023-24 School Level AAFTE'!$C:$J,8,FALSE),"new school")</f>
        <v>407.19</v>
      </c>
    </row>
    <row r="1905" spans="1:10" x14ac:dyDescent="0.25">
      <c r="A1905" t="s">
        <v>3171</v>
      </c>
      <c r="B1905" t="s">
        <v>1928</v>
      </c>
      <c r="C1905" t="s">
        <v>1956</v>
      </c>
      <c r="D1905" s="128">
        <v>3258</v>
      </c>
      <c r="F1905" t="s">
        <v>3447</v>
      </c>
      <c r="J1905" s="3">
        <f>IFERROR(VLOOKUP(D1905,'2023-24 School Level AAFTE'!$C:$J,8,FALSE),"new school")</f>
        <v>487.62</v>
      </c>
    </row>
    <row r="1906" spans="1:10" x14ac:dyDescent="0.25">
      <c r="A1906" t="s">
        <v>3171</v>
      </c>
      <c r="B1906" t="s">
        <v>1928</v>
      </c>
      <c r="C1906" t="s">
        <v>566</v>
      </c>
      <c r="D1906" s="128">
        <v>3729</v>
      </c>
      <c r="F1906" t="s">
        <v>3447</v>
      </c>
      <c r="J1906" s="3">
        <f>IFERROR(VLOOKUP(D1906,'2023-24 School Level AAFTE'!$C:$J,8,FALSE),"new school")</f>
        <v>271.5</v>
      </c>
    </row>
    <row r="1907" spans="1:10" x14ac:dyDescent="0.25">
      <c r="A1907" t="s">
        <v>3171</v>
      </c>
      <c r="B1907" t="s">
        <v>1928</v>
      </c>
      <c r="C1907" t="s">
        <v>1950</v>
      </c>
      <c r="D1907" s="128">
        <v>3007</v>
      </c>
      <c r="J1907" s="3">
        <f>IFERROR(VLOOKUP(D1907,'2023-24 School Level AAFTE'!$C:$J,8,FALSE),"new school")</f>
        <v>463.34</v>
      </c>
    </row>
    <row r="1908" spans="1:10" x14ac:dyDescent="0.25">
      <c r="A1908" t="s">
        <v>3171</v>
      </c>
      <c r="B1908" t="s">
        <v>1928</v>
      </c>
      <c r="C1908" t="s">
        <v>1930</v>
      </c>
      <c r="D1908" s="128">
        <v>2056</v>
      </c>
      <c r="F1908" t="s">
        <v>3447</v>
      </c>
      <c r="J1908" s="3">
        <f>IFERROR(VLOOKUP(D1908,'2023-24 School Level AAFTE'!$C:$J,8,FALSE),"new school")</f>
        <v>335.6</v>
      </c>
    </row>
    <row r="1909" spans="1:10" x14ac:dyDescent="0.25">
      <c r="A1909" t="s">
        <v>3171</v>
      </c>
      <c r="B1909" t="s">
        <v>1928</v>
      </c>
      <c r="C1909" t="s">
        <v>1941</v>
      </c>
      <c r="D1909" s="128">
        <v>2258</v>
      </c>
      <c r="J1909" s="3">
        <f>IFERROR(VLOOKUP(D1909,'2023-24 School Level AAFTE'!$C:$J,8,FALSE),"new school")</f>
        <v>479.23</v>
      </c>
    </row>
    <row r="1910" spans="1:10" x14ac:dyDescent="0.25">
      <c r="A1910" t="s">
        <v>3171</v>
      </c>
      <c r="B1910" t="s">
        <v>1928</v>
      </c>
      <c r="C1910" t="s">
        <v>1960</v>
      </c>
      <c r="D1910" s="128">
        <v>3506</v>
      </c>
      <c r="J1910" s="3">
        <f>IFERROR(VLOOKUP(D1910,'2023-24 School Level AAFTE'!$C:$J,8,FALSE),"new school")</f>
        <v>283.94</v>
      </c>
    </row>
    <row r="1911" spans="1:10" x14ac:dyDescent="0.25">
      <c r="A1911" t="s">
        <v>3171</v>
      </c>
      <c r="B1911" t="s">
        <v>1928</v>
      </c>
      <c r="C1911" t="s">
        <v>586</v>
      </c>
      <c r="D1911" s="128">
        <v>2111</v>
      </c>
      <c r="J1911" s="3">
        <f>IFERROR(VLOOKUP(D1911,'2023-24 School Level AAFTE'!$C:$J,8,FALSE),"new school")</f>
        <v>337.4</v>
      </c>
    </row>
    <row r="1912" spans="1:10" x14ac:dyDescent="0.25">
      <c r="A1912" t="s">
        <v>3171</v>
      </c>
      <c r="B1912" t="s">
        <v>1928</v>
      </c>
      <c r="C1912" t="s">
        <v>1938</v>
      </c>
      <c r="D1912" s="128">
        <v>2172</v>
      </c>
      <c r="J1912" s="3">
        <f>IFERROR(VLOOKUP(D1912,'2023-24 School Level AAFTE'!$C:$J,8,FALSE),"new school")</f>
        <v>1621.68</v>
      </c>
    </row>
    <row r="1913" spans="1:10" x14ac:dyDescent="0.25">
      <c r="A1913" t="s">
        <v>3171</v>
      </c>
      <c r="B1913" t="s">
        <v>1928</v>
      </c>
      <c r="C1913" t="s">
        <v>1945</v>
      </c>
      <c r="D1913" s="128">
        <v>2401</v>
      </c>
      <c r="J1913" s="3">
        <f>IFERROR(VLOOKUP(D1913,'2023-24 School Level AAFTE'!$C:$J,8,FALSE),"new school")</f>
        <v>292.04000000000002</v>
      </c>
    </row>
    <row r="1914" spans="1:10" x14ac:dyDescent="0.25">
      <c r="A1914" t="s">
        <v>3171</v>
      </c>
      <c r="B1914" t="s">
        <v>1928</v>
      </c>
      <c r="C1914" t="s">
        <v>1949</v>
      </c>
      <c r="D1914" s="128">
        <v>2952</v>
      </c>
      <c r="F1914" t="s">
        <v>3447</v>
      </c>
      <c r="J1914" s="3">
        <f>IFERROR(VLOOKUP(D1914,'2023-24 School Level AAFTE'!$C:$J,8,FALSE),"new school")</f>
        <v>298.89999999999998</v>
      </c>
    </row>
    <row r="1915" spans="1:10" x14ac:dyDescent="0.25">
      <c r="A1915" t="s">
        <v>3171</v>
      </c>
      <c r="B1915" t="s">
        <v>1928</v>
      </c>
      <c r="C1915" t="s">
        <v>1948</v>
      </c>
      <c r="D1915" s="128">
        <v>2951</v>
      </c>
      <c r="F1915" t="s">
        <v>3447</v>
      </c>
      <c r="J1915" s="3">
        <f>IFERROR(VLOOKUP(D1915,'2023-24 School Level AAFTE'!$C:$J,8,FALSE),"new school")</f>
        <v>406.31</v>
      </c>
    </row>
    <row r="1916" spans="1:10" x14ac:dyDescent="0.25">
      <c r="A1916" t="s">
        <v>3171</v>
      </c>
      <c r="B1916" t="s">
        <v>1928</v>
      </c>
      <c r="C1916" t="s">
        <v>1954</v>
      </c>
      <c r="D1916" s="128">
        <v>3190</v>
      </c>
      <c r="F1916" t="s">
        <v>3447</v>
      </c>
      <c r="J1916" s="3">
        <f>IFERROR(VLOOKUP(D1916,'2023-24 School Level AAFTE'!$C:$J,8,FALSE),"new school")</f>
        <v>439.87</v>
      </c>
    </row>
    <row r="1917" spans="1:10" x14ac:dyDescent="0.25">
      <c r="A1917" t="s">
        <v>3171</v>
      </c>
      <c r="B1917" t="s">
        <v>1928</v>
      </c>
      <c r="C1917" t="s">
        <v>1961</v>
      </c>
      <c r="D1917" s="128">
        <v>3719</v>
      </c>
      <c r="F1917" t="s">
        <v>3447</v>
      </c>
      <c r="J1917" s="3">
        <f>IFERROR(VLOOKUP(D1917,'2023-24 School Level AAFTE'!$C:$J,8,FALSE),"new school")</f>
        <v>279.8</v>
      </c>
    </row>
    <row r="1918" spans="1:10" x14ac:dyDescent="0.25">
      <c r="A1918" t="s">
        <v>3171</v>
      </c>
      <c r="B1918" t="s">
        <v>1928</v>
      </c>
      <c r="C1918" t="s">
        <v>1492</v>
      </c>
      <c r="D1918" s="128">
        <v>3718</v>
      </c>
      <c r="F1918" t="s">
        <v>3447</v>
      </c>
      <c r="J1918" s="3">
        <f>IFERROR(VLOOKUP(D1918,'2023-24 School Level AAFTE'!$C:$J,8,FALSE),"new school")</f>
        <v>415.5</v>
      </c>
    </row>
    <row r="1919" spans="1:10" x14ac:dyDescent="0.25">
      <c r="A1919" t="s">
        <v>3171</v>
      </c>
      <c r="B1919" t="s">
        <v>1928</v>
      </c>
      <c r="C1919" t="s">
        <v>579</v>
      </c>
      <c r="D1919" s="128">
        <v>2708</v>
      </c>
      <c r="F1919" t="s">
        <v>3447</v>
      </c>
      <c r="J1919" s="3">
        <f>IFERROR(VLOOKUP(D1919,'2023-24 School Level AAFTE'!$C:$J,8,FALSE),"new school")</f>
        <v>250.9</v>
      </c>
    </row>
    <row r="1920" spans="1:10" x14ac:dyDescent="0.25">
      <c r="A1920" t="s">
        <v>3171</v>
      </c>
      <c r="B1920" t="s">
        <v>1928</v>
      </c>
      <c r="C1920" t="s">
        <v>1965</v>
      </c>
      <c r="D1920" s="128">
        <v>4389</v>
      </c>
      <c r="J1920" s="3">
        <f>IFERROR(VLOOKUP(D1920,'2023-24 School Level AAFTE'!$C:$J,8,FALSE),"new school")</f>
        <v>449.9</v>
      </c>
    </row>
    <row r="1921" spans="1:10" x14ac:dyDescent="0.25">
      <c r="A1921" t="s">
        <v>3171</v>
      </c>
      <c r="B1921" t="s">
        <v>1928</v>
      </c>
      <c r="C1921" t="s">
        <v>1964</v>
      </c>
      <c r="D1921" s="128">
        <v>4035</v>
      </c>
      <c r="J1921" s="3">
        <f>IFERROR(VLOOKUP(D1921,'2023-24 School Level AAFTE'!$C:$J,8,FALSE),"new school")</f>
        <v>474.28000000000003</v>
      </c>
    </row>
    <row r="1922" spans="1:10" x14ac:dyDescent="0.25">
      <c r="A1922" t="s">
        <v>3171</v>
      </c>
      <c r="B1922" t="s">
        <v>1928</v>
      </c>
      <c r="C1922" t="s">
        <v>1932</v>
      </c>
      <c r="D1922" s="128">
        <v>2106</v>
      </c>
      <c r="F1922" t="s">
        <v>3447</v>
      </c>
      <c r="J1922" s="3">
        <f>IFERROR(VLOOKUP(D1922,'2023-24 School Level AAFTE'!$C:$J,8,FALSE),"new school")</f>
        <v>1573.42</v>
      </c>
    </row>
    <row r="1923" spans="1:10" x14ac:dyDescent="0.25">
      <c r="A1923" t="s">
        <v>3171</v>
      </c>
      <c r="B1923" t="s">
        <v>1928</v>
      </c>
      <c r="C1923" t="s">
        <v>1967</v>
      </c>
      <c r="D1923" s="128">
        <v>5250</v>
      </c>
      <c r="F1923" t="s">
        <v>3447</v>
      </c>
      <c r="J1923" s="3">
        <f>IFERROR(VLOOKUP(D1923,'2023-24 School Level AAFTE'!$C:$J,8,FALSE),"new school")</f>
        <v>439.15999999999997</v>
      </c>
    </row>
    <row r="1924" spans="1:10" x14ac:dyDescent="0.25">
      <c r="A1924" t="s">
        <v>3171</v>
      </c>
      <c r="B1924" t="s">
        <v>1928</v>
      </c>
      <c r="C1924" t="s">
        <v>1969</v>
      </c>
      <c r="D1924" s="128">
        <v>5344</v>
      </c>
      <c r="F1924" t="s">
        <v>3447</v>
      </c>
      <c r="J1924" s="3">
        <f>IFERROR(VLOOKUP(D1924,'2023-24 School Level AAFTE'!$C:$J,8,FALSE),"new school")</f>
        <v>184.56</v>
      </c>
    </row>
    <row r="1925" spans="1:10" x14ac:dyDescent="0.25">
      <c r="A1925" t="s">
        <v>3171</v>
      </c>
      <c r="B1925" t="s">
        <v>1928</v>
      </c>
      <c r="C1925" t="s">
        <v>3344</v>
      </c>
      <c r="D1925" s="128">
        <v>5730</v>
      </c>
      <c r="J1925" s="3">
        <f>IFERROR(VLOOKUP(D1925,'2023-24 School Level AAFTE'!$C:$J,8,FALSE),"new school")</f>
        <v>494.48</v>
      </c>
    </row>
    <row r="1926" spans="1:10" x14ac:dyDescent="0.25">
      <c r="A1926" t="s">
        <v>3171</v>
      </c>
      <c r="B1926" t="s">
        <v>1928</v>
      </c>
      <c r="C1926" t="s">
        <v>2843</v>
      </c>
      <c r="D1926" s="128">
        <v>1567</v>
      </c>
      <c r="F1926" t="s">
        <v>3447</v>
      </c>
      <c r="J1926" s="3">
        <f>IFERROR(VLOOKUP(D1926,'2023-24 School Level AAFTE'!$C:$J,8,FALSE),"new school")</f>
        <v>106.4</v>
      </c>
    </row>
    <row r="1927" spans="1:10" x14ac:dyDescent="0.25">
      <c r="A1927" t="s">
        <v>3171</v>
      </c>
      <c r="B1927" t="s">
        <v>1928</v>
      </c>
      <c r="C1927" t="s">
        <v>1931</v>
      </c>
      <c r="D1927" s="128">
        <v>2096</v>
      </c>
      <c r="F1927" t="s">
        <v>3447</v>
      </c>
      <c r="J1927" s="3">
        <f>IFERROR(VLOOKUP(D1927,'2023-24 School Level AAFTE'!$C:$J,8,FALSE),"new school")</f>
        <v>369.7</v>
      </c>
    </row>
    <row r="1928" spans="1:10" x14ac:dyDescent="0.25">
      <c r="A1928" t="s">
        <v>3171</v>
      </c>
      <c r="B1928" t="s">
        <v>1928</v>
      </c>
      <c r="C1928" t="s">
        <v>1947</v>
      </c>
      <c r="D1928" s="128">
        <v>2950</v>
      </c>
      <c r="F1928" t="s">
        <v>3447</v>
      </c>
      <c r="J1928" s="3">
        <f>IFERROR(VLOOKUP(D1928,'2023-24 School Level AAFTE'!$C:$J,8,FALSE),"new school")</f>
        <v>283.87</v>
      </c>
    </row>
    <row r="1929" spans="1:10" x14ac:dyDescent="0.25">
      <c r="A1929" t="s">
        <v>3171</v>
      </c>
      <c r="B1929" t="s">
        <v>1928</v>
      </c>
      <c r="C1929" t="s">
        <v>1946</v>
      </c>
      <c r="D1929" s="128">
        <v>2479</v>
      </c>
      <c r="F1929" t="s">
        <v>3447</v>
      </c>
      <c r="J1929" s="3">
        <f>IFERROR(VLOOKUP(D1929,'2023-24 School Level AAFTE'!$C:$J,8,FALSE),"new school")</f>
        <v>1454.39</v>
      </c>
    </row>
    <row r="1930" spans="1:10" x14ac:dyDescent="0.25">
      <c r="A1930" t="s">
        <v>3171</v>
      </c>
      <c r="B1930" t="s">
        <v>1928</v>
      </c>
      <c r="C1930" t="s">
        <v>752</v>
      </c>
      <c r="D1930" s="128">
        <v>2086</v>
      </c>
      <c r="F1930" t="s">
        <v>3447</v>
      </c>
      <c r="J1930" s="3">
        <f>IFERROR(VLOOKUP(D1930,'2023-24 School Level AAFTE'!$C:$J,8,FALSE),"new school")</f>
        <v>415.64</v>
      </c>
    </row>
    <row r="1931" spans="1:10" x14ac:dyDescent="0.25">
      <c r="A1931" t="s">
        <v>3171</v>
      </c>
      <c r="B1931" t="s">
        <v>1928</v>
      </c>
      <c r="C1931" t="s">
        <v>660</v>
      </c>
      <c r="D1931" s="128">
        <v>3356</v>
      </c>
      <c r="J1931" s="3">
        <f>IFERROR(VLOOKUP(D1931,'2023-24 School Level AAFTE'!$C:$J,8,FALSE),"new school")</f>
        <v>974.01</v>
      </c>
    </row>
    <row r="1932" spans="1:10" x14ac:dyDescent="0.25">
      <c r="A1932" t="s">
        <v>3171</v>
      </c>
      <c r="B1932" t="s">
        <v>1928</v>
      </c>
      <c r="C1932" t="s">
        <v>1959</v>
      </c>
      <c r="D1932" s="128">
        <v>3413</v>
      </c>
      <c r="F1932" t="s">
        <v>3447</v>
      </c>
      <c r="J1932" s="3">
        <f>IFERROR(VLOOKUP(D1932,'2023-24 School Level AAFTE'!$C:$J,8,FALSE),"new school")</f>
        <v>614.08000000000004</v>
      </c>
    </row>
    <row r="1933" spans="1:10" x14ac:dyDescent="0.25">
      <c r="A1933" t="s">
        <v>3171</v>
      </c>
      <c r="B1933" t="s">
        <v>1928</v>
      </c>
      <c r="C1933" t="s">
        <v>1929</v>
      </c>
      <c r="D1933" s="128">
        <v>1698</v>
      </c>
      <c r="J1933" s="3">
        <f>IFERROR(VLOOKUP(D1933,'2023-24 School Level AAFTE'!$C:$J,8,FALSE),"new school")</f>
        <v>60.4</v>
      </c>
    </row>
    <row r="1934" spans="1:10" x14ac:dyDescent="0.25">
      <c r="A1934" t="s">
        <v>3171</v>
      </c>
      <c r="B1934" t="s">
        <v>1928</v>
      </c>
      <c r="C1934" t="s">
        <v>1953</v>
      </c>
      <c r="D1934" s="128">
        <v>3189</v>
      </c>
      <c r="F1934" t="s">
        <v>3447</v>
      </c>
      <c r="J1934" s="3">
        <f>IFERROR(VLOOKUP(D1934,'2023-24 School Level AAFTE'!$C:$J,8,FALSE),"new school")</f>
        <v>1378.6299999999999</v>
      </c>
    </row>
    <row r="1935" spans="1:10" x14ac:dyDescent="0.25">
      <c r="A1935" t="s">
        <v>3171</v>
      </c>
      <c r="B1935" t="s">
        <v>1928</v>
      </c>
      <c r="C1935" t="s">
        <v>1955</v>
      </c>
      <c r="D1935" s="128">
        <v>3257</v>
      </c>
      <c r="F1935" t="s">
        <v>3447</v>
      </c>
      <c r="J1935" s="3">
        <f>IFERROR(VLOOKUP(D1935,'2023-24 School Level AAFTE'!$C:$J,8,FALSE),"new school")</f>
        <v>670.31</v>
      </c>
    </row>
    <row r="1936" spans="1:10" x14ac:dyDescent="0.25">
      <c r="A1936" t="s">
        <v>3171</v>
      </c>
      <c r="B1936" t="s">
        <v>1928</v>
      </c>
      <c r="C1936" t="s">
        <v>1935</v>
      </c>
      <c r="D1936" s="128">
        <v>2110</v>
      </c>
      <c r="F1936" t="s">
        <v>3447</v>
      </c>
      <c r="J1936" s="3">
        <f>IFERROR(VLOOKUP(D1936,'2023-24 School Level AAFTE'!$C:$J,8,FALSE),"new school")</f>
        <v>349.99</v>
      </c>
    </row>
    <row r="1937" spans="1:10" x14ac:dyDescent="0.25">
      <c r="A1937" t="s">
        <v>3171</v>
      </c>
      <c r="B1937" t="s">
        <v>1928</v>
      </c>
      <c r="C1937" t="s">
        <v>2637</v>
      </c>
      <c r="D1937" s="128">
        <v>4191</v>
      </c>
      <c r="J1937" s="3">
        <f>IFERROR(VLOOKUP(D1937,'2023-24 School Level AAFTE'!$C:$J,8,FALSE),"new school")</f>
        <v>461.62</v>
      </c>
    </row>
    <row r="1938" spans="1:10" x14ac:dyDescent="0.25">
      <c r="A1938" t="s">
        <v>3171</v>
      </c>
      <c r="B1938" t="s">
        <v>1928</v>
      </c>
      <c r="C1938" t="s">
        <v>3345</v>
      </c>
      <c r="D1938" s="128">
        <v>5743</v>
      </c>
      <c r="J1938" s="3">
        <f>IFERROR(VLOOKUP(D1938,'2023-24 School Level AAFTE'!$C:$J,8,FALSE),"new school")</f>
        <v>269.89999999999998</v>
      </c>
    </row>
    <row r="1939" spans="1:10" x14ac:dyDescent="0.25">
      <c r="A1939" t="s">
        <v>3171</v>
      </c>
      <c r="B1939" t="s">
        <v>1928</v>
      </c>
      <c r="C1939" t="s">
        <v>1970</v>
      </c>
      <c r="D1939" s="128">
        <v>5361</v>
      </c>
      <c r="J1939" s="3">
        <f>IFERROR(VLOOKUP(D1939,'2023-24 School Level AAFTE'!$C:$J,8,FALSE),"new school")</f>
        <v>384.2</v>
      </c>
    </row>
    <row r="1940" spans="1:10" x14ac:dyDescent="0.25">
      <c r="A1940" t="s">
        <v>3171</v>
      </c>
      <c r="B1940" t="s">
        <v>1928</v>
      </c>
      <c r="C1940" t="s">
        <v>2908</v>
      </c>
      <c r="D1940" s="128">
        <v>5694</v>
      </c>
      <c r="J1940" s="3">
        <f>IFERROR(VLOOKUP(D1940,'2023-24 School Level AAFTE'!$C:$J,8,FALSE),"new school")</f>
        <v>447.19</v>
      </c>
    </row>
    <row r="1941" spans="1:10" x14ac:dyDescent="0.25">
      <c r="A1941" t="s">
        <v>3171</v>
      </c>
      <c r="B1941" t="s">
        <v>1928</v>
      </c>
      <c r="C1941" t="s">
        <v>1933</v>
      </c>
      <c r="D1941" s="128">
        <v>2108</v>
      </c>
      <c r="F1941" t="s">
        <v>3447</v>
      </c>
      <c r="J1941" s="3">
        <f>IFERROR(VLOOKUP(D1941,'2023-24 School Level AAFTE'!$C:$J,8,FALSE),"new school")</f>
        <v>395.8</v>
      </c>
    </row>
    <row r="1942" spans="1:10" x14ac:dyDescent="0.25">
      <c r="A1942" t="s">
        <v>3171</v>
      </c>
      <c r="B1942" t="s">
        <v>1928</v>
      </c>
      <c r="C1942" t="s">
        <v>1968</v>
      </c>
      <c r="D1942" s="128">
        <v>5301</v>
      </c>
      <c r="F1942" t="s">
        <v>3447</v>
      </c>
      <c r="J1942" s="3">
        <f>IFERROR(VLOOKUP(D1942,'2023-24 School Level AAFTE'!$C:$J,8,FALSE),"new school")</f>
        <v>154.72999999999999</v>
      </c>
    </row>
    <row r="1943" spans="1:10" x14ac:dyDescent="0.25">
      <c r="A1943" t="s">
        <v>3171</v>
      </c>
      <c r="B1943" t="s">
        <v>1928</v>
      </c>
      <c r="C1943" t="s">
        <v>2583</v>
      </c>
      <c r="D1943" s="128">
        <v>1767</v>
      </c>
      <c r="J1943" s="3">
        <f>IFERROR(VLOOKUP(D1943,'2023-24 School Level AAFTE'!$C:$J,8,FALSE),"new school")</f>
        <v>21.8</v>
      </c>
    </row>
    <row r="1944" spans="1:10" x14ac:dyDescent="0.25">
      <c r="A1944" t="s">
        <v>3171</v>
      </c>
      <c r="B1944" t="s">
        <v>1928</v>
      </c>
      <c r="C1944" t="s">
        <v>1952</v>
      </c>
      <c r="D1944" s="128">
        <v>3063</v>
      </c>
      <c r="F1944" t="s">
        <v>3447</v>
      </c>
      <c r="J1944" s="3">
        <f>IFERROR(VLOOKUP(D1944,'2023-24 School Level AAFTE'!$C:$J,8,FALSE),"new school")</f>
        <v>333.55</v>
      </c>
    </row>
    <row r="1945" spans="1:10" x14ac:dyDescent="0.25">
      <c r="A1945" t="s">
        <v>3171</v>
      </c>
      <c r="B1945" t="s">
        <v>1928</v>
      </c>
      <c r="C1945" t="s">
        <v>1939</v>
      </c>
      <c r="D1945" s="128">
        <v>2191</v>
      </c>
      <c r="F1945" t="s">
        <v>3447</v>
      </c>
      <c r="J1945" s="3">
        <f>IFERROR(VLOOKUP(D1945,'2023-24 School Level AAFTE'!$C:$J,8,FALSE),"new school")</f>
        <v>362.5</v>
      </c>
    </row>
    <row r="1946" spans="1:10" x14ac:dyDescent="0.25">
      <c r="A1946" t="s">
        <v>3171</v>
      </c>
      <c r="B1946" t="s">
        <v>1928</v>
      </c>
      <c r="C1946" t="s">
        <v>1934</v>
      </c>
      <c r="D1946" s="128">
        <v>2109</v>
      </c>
      <c r="F1946" t="s">
        <v>3447</v>
      </c>
      <c r="J1946" s="3">
        <f>IFERROR(VLOOKUP(D1946,'2023-24 School Level AAFTE'!$C:$J,8,FALSE),"new school")</f>
        <v>390.42</v>
      </c>
    </row>
    <row r="1947" spans="1:10" x14ac:dyDescent="0.25">
      <c r="A1947" t="s">
        <v>3171</v>
      </c>
      <c r="B1947" t="s">
        <v>1928</v>
      </c>
      <c r="C1947" t="s">
        <v>1942</v>
      </c>
      <c r="D1947" s="128">
        <v>2296</v>
      </c>
      <c r="J1947" s="3">
        <f>IFERROR(VLOOKUP(D1947,'2023-24 School Level AAFTE'!$C:$J,8,FALSE),"new school")</f>
        <v>303.89999999999998</v>
      </c>
    </row>
    <row r="1948" spans="1:10" x14ac:dyDescent="0.25">
      <c r="A1948" t="s">
        <v>3171</v>
      </c>
      <c r="B1948" t="s">
        <v>1928</v>
      </c>
      <c r="C1948" t="s">
        <v>98</v>
      </c>
      <c r="D1948" s="128">
        <v>4192</v>
      </c>
      <c r="J1948" s="3">
        <f>IFERROR(VLOOKUP(D1948,'2023-24 School Level AAFTE'!$C:$J,8,FALSE),"new school")</f>
        <v>353.41</v>
      </c>
    </row>
    <row r="1949" spans="1:10" x14ac:dyDescent="0.25">
      <c r="A1949" t="s">
        <v>3171</v>
      </c>
      <c r="B1949" t="s">
        <v>1928</v>
      </c>
      <c r="C1949" t="s">
        <v>2907</v>
      </c>
      <c r="D1949" s="128">
        <v>5695</v>
      </c>
      <c r="F1949" t="s">
        <v>3447</v>
      </c>
      <c r="J1949" s="3">
        <f>IFERROR(VLOOKUP(D1949,'2023-24 School Level AAFTE'!$C:$J,8,FALSE),"new school")</f>
        <v>552.6</v>
      </c>
    </row>
    <row r="1950" spans="1:10" x14ac:dyDescent="0.25">
      <c r="A1950" t="s">
        <v>3172</v>
      </c>
      <c r="B1950" t="s">
        <v>2403</v>
      </c>
      <c r="C1950" t="s">
        <v>2402</v>
      </c>
      <c r="D1950" s="128">
        <v>5381</v>
      </c>
      <c r="J1950" s="3">
        <f>IFERROR(VLOOKUP(D1950,'2023-24 School Level AAFTE'!$C:$J,8,FALSE),"new school")</f>
        <v>761.33</v>
      </c>
    </row>
    <row r="1951" spans="1:10" x14ac:dyDescent="0.25">
      <c r="A1951" t="s">
        <v>3173</v>
      </c>
      <c r="B1951" t="s">
        <v>1972</v>
      </c>
      <c r="C1951" t="s">
        <v>1974</v>
      </c>
      <c r="D1951" s="128">
        <v>3050</v>
      </c>
      <c r="F1951" t="s">
        <v>3447</v>
      </c>
      <c r="J1951" s="3">
        <f>IFERROR(VLOOKUP(D1951,'2023-24 School Level AAFTE'!$C:$J,8,FALSE),"new school")</f>
        <v>35.9</v>
      </c>
    </row>
    <row r="1952" spans="1:10" x14ac:dyDescent="0.25">
      <c r="A1952" t="s">
        <v>3173</v>
      </c>
      <c r="B1952" t="s">
        <v>1972</v>
      </c>
      <c r="C1952" t="s">
        <v>1973</v>
      </c>
      <c r="D1952" s="128">
        <v>2186</v>
      </c>
      <c r="J1952" s="3">
        <f>IFERROR(VLOOKUP(D1952,'2023-24 School Level AAFTE'!$C:$J,8,FALSE),"new school")</f>
        <v>25.400000000000002</v>
      </c>
    </row>
    <row r="1953" spans="1:10" x14ac:dyDescent="0.25">
      <c r="A1953" t="s">
        <v>3174</v>
      </c>
      <c r="B1953" t="s">
        <v>1976</v>
      </c>
      <c r="C1953" t="s">
        <v>1977</v>
      </c>
      <c r="D1953" s="128">
        <v>3069</v>
      </c>
      <c r="J1953" s="3">
        <f>IFERROR(VLOOKUP(D1953,'2023-24 School Level AAFTE'!$C:$J,8,FALSE),"new school")</f>
        <v>91.1</v>
      </c>
    </row>
    <row r="1954" spans="1:10" x14ac:dyDescent="0.25">
      <c r="A1954" t="s">
        <v>3174</v>
      </c>
      <c r="B1954" t="s">
        <v>1976</v>
      </c>
      <c r="C1954" t="s">
        <v>2584</v>
      </c>
      <c r="D1954" s="128">
        <v>3068</v>
      </c>
      <c r="F1954" t="s">
        <v>3447</v>
      </c>
      <c r="J1954" s="3">
        <f>IFERROR(VLOOKUP(D1954,'2023-24 School Level AAFTE'!$C:$J,8,FALSE),"new school")</f>
        <v>41.319999999999993</v>
      </c>
    </row>
    <row r="1955" spans="1:10" x14ac:dyDescent="0.25">
      <c r="A1955" t="s">
        <v>3175</v>
      </c>
      <c r="B1955" t="s">
        <v>1979</v>
      </c>
      <c r="C1955" t="s">
        <v>1986</v>
      </c>
      <c r="D1955" s="128">
        <v>4513</v>
      </c>
      <c r="J1955" s="3">
        <f>IFERROR(VLOOKUP(D1955,'2023-24 School Level AAFTE'!$C:$J,8,FALSE),"new school")</f>
        <v>449.13</v>
      </c>
    </row>
    <row r="1956" spans="1:10" x14ac:dyDescent="0.25">
      <c r="A1956" t="s">
        <v>3175</v>
      </c>
      <c r="B1956" t="s">
        <v>1979</v>
      </c>
      <c r="C1956" t="s">
        <v>1988</v>
      </c>
      <c r="D1956" s="128">
        <v>4553</v>
      </c>
      <c r="J1956" s="3">
        <f>IFERROR(VLOOKUP(D1956,'2023-24 School Level AAFTE'!$C:$J,8,FALSE),"new school")</f>
        <v>387.04</v>
      </c>
    </row>
    <row r="1957" spans="1:10" x14ac:dyDescent="0.25">
      <c r="A1957" t="s">
        <v>3175</v>
      </c>
      <c r="B1957" t="s">
        <v>1979</v>
      </c>
      <c r="C1957" t="s">
        <v>1990</v>
      </c>
      <c r="D1957" s="128">
        <v>5108</v>
      </c>
      <c r="J1957" s="3">
        <f>IFERROR(VLOOKUP(D1957,'2023-24 School Level AAFTE'!$C:$J,8,FALSE),"new school")</f>
        <v>15.73</v>
      </c>
    </row>
    <row r="1958" spans="1:10" x14ac:dyDescent="0.25">
      <c r="A1958" t="s">
        <v>3175</v>
      </c>
      <c r="B1958" t="s">
        <v>1979</v>
      </c>
      <c r="C1958" t="s">
        <v>1980</v>
      </c>
      <c r="D1958" s="128">
        <v>1707</v>
      </c>
      <c r="J1958" s="3">
        <f>IFERROR(VLOOKUP(D1958,'2023-24 School Level AAFTE'!$C:$J,8,FALSE),"new school")</f>
        <v>123.21000000000001</v>
      </c>
    </row>
    <row r="1959" spans="1:10" x14ac:dyDescent="0.25">
      <c r="A1959" t="s">
        <v>3175</v>
      </c>
      <c r="B1959" t="s">
        <v>1979</v>
      </c>
      <c r="C1959" t="s">
        <v>1985</v>
      </c>
      <c r="D1959" s="128">
        <v>4512</v>
      </c>
      <c r="J1959" s="3">
        <f>IFERROR(VLOOKUP(D1959,'2023-24 School Level AAFTE'!$C:$J,8,FALSE),"new school")</f>
        <v>518.61</v>
      </c>
    </row>
    <row r="1960" spans="1:10" x14ac:dyDescent="0.25">
      <c r="A1960" t="s">
        <v>3175</v>
      </c>
      <c r="B1960" t="s">
        <v>1979</v>
      </c>
      <c r="C1960" t="s">
        <v>1989</v>
      </c>
      <c r="D1960" s="128">
        <v>5004</v>
      </c>
      <c r="J1960" s="3">
        <f>IFERROR(VLOOKUP(D1960,'2023-24 School Level AAFTE'!$C:$J,8,FALSE),"new school")</f>
        <v>199.32</v>
      </c>
    </row>
    <row r="1961" spans="1:10" x14ac:dyDescent="0.25">
      <c r="A1961" t="s">
        <v>3175</v>
      </c>
      <c r="B1961" t="s">
        <v>1979</v>
      </c>
      <c r="C1961" t="s">
        <v>1983</v>
      </c>
      <c r="D1961" s="128">
        <v>3125</v>
      </c>
      <c r="J1961" s="3">
        <f>IFERROR(VLOOKUP(D1961,'2023-24 School Level AAFTE'!$C:$J,8,FALSE),"new school")</f>
        <v>423.47</v>
      </c>
    </row>
    <row r="1962" spans="1:10" x14ac:dyDescent="0.25">
      <c r="A1962" t="s">
        <v>3175</v>
      </c>
      <c r="B1962" t="s">
        <v>1979</v>
      </c>
      <c r="C1962" t="s">
        <v>1982</v>
      </c>
      <c r="D1962" s="128">
        <v>2581</v>
      </c>
      <c r="J1962" s="3">
        <f>IFERROR(VLOOKUP(D1962,'2023-24 School Level AAFTE'!$C:$J,8,FALSE),"new school")</f>
        <v>1317.37</v>
      </c>
    </row>
    <row r="1963" spans="1:10" x14ac:dyDescent="0.25">
      <c r="A1963" t="s">
        <v>3175</v>
      </c>
      <c r="B1963" t="s">
        <v>1979</v>
      </c>
      <c r="C1963" t="s">
        <v>1981</v>
      </c>
      <c r="D1963" s="128">
        <v>2400</v>
      </c>
      <c r="J1963" s="3">
        <f>IFERROR(VLOOKUP(D1963,'2023-24 School Level AAFTE'!$C:$J,8,FALSE),"new school")</f>
        <v>474.86</v>
      </c>
    </row>
    <row r="1964" spans="1:10" x14ac:dyDescent="0.25">
      <c r="A1964" t="s">
        <v>3175</v>
      </c>
      <c r="B1964" t="s">
        <v>1979</v>
      </c>
      <c r="C1964" t="s">
        <v>1984</v>
      </c>
      <c r="D1964" s="128">
        <v>4364</v>
      </c>
      <c r="J1964" s="3">
        <f>IFERROR(VLOOKUP(D1964,'2023-24 School Level AAFTE'!$C:$J,8,FALSE),"new school")</f>
        <v>433.63</v>
      </c>
    </row>
    <row r="1965" spans="1:10" x14ac:dyDescent="0.25">
      <c r="A1965" t="s">
        <v>3175</v>
      </c>
      <c r="B1965" t="s">
        <v>1979</v>
      </c>
      <c r="C1965" t="s">
        <v>1987</v>
      </c>
      <c r="D1965" s="128">
        <v>4551</v>
      </c>
      <c r="J1965" s="3">
        <f>IFERROR(VLOOKUP(D1965,'2023-24 School Level AAFTE'!$C:$J,8,FALSE),"new school")</f>
        <v>396.7</v>
      </c>
    </row>
    <row r="1966" spans="1:10" x14ac:dyDescent="0.25">
      <c r="A1966" t="s">
        <v>3176</v>
      </c>
      <c r="B1966" t="s">
        <v>2585</v>
      </c>
      <c r="C1966" t="s">
        <v>2587</v>
      </c>
      <c r="D1966" s="128">
        <v>2007</v>
      </c>
      <c r="J1966" s="3">
        <f>IFERROR(VLOOKUP(D1966,'2023-24 School Level AAFTE'!$C:$J,8,FALSE),"new school")</f>
        <v>10.4</v>
      </c>
    </row>
    <row r="1967" spans="1:10" x14ac:dyDescent="0.25">
      <c r="A1967" t="s">
        <v>3177</v>
      </c>
      <c r="B1967" t="s">
        <v>2588</v>
      </c>
      <c r="C1967" t="s">
        <v>2590</v>
      </c>
      <c r="D1967" s="128">
        <v>2135</v>
      </c>
      <c r="F1967" t="s">
        <v>3447</v>
      </c>
      <c r="J1967" s="3">
        <f>IFERROR(VLOOKUP(D1967,'2023-24 School Level AAFTE'!$C:$J,8,FALSE),"new school")</f>
        <v>24.5</v>
      </c>
    </row>
    <row r="1968" spans="1:10" x14ac:dyDescent="0.25">
      <c r="A1968" t="s">
        <v>3177</v>
      </c>
      <c r="B1968" t="s">
        <v>2588</v>
      </c>
      <c r="C1968" t="s">
        <v>3291</v>
      </c>
      <c r="D1968" s="128">
        <v>5696</v>
      </c>
      <c r="J1968" s="3">
        <f>IFERROR(VLOOKUP(D1968,'2023-24 School Level AAFTE'!$C:$J,8,FALSE),"new school")</f>
        <v>726.87</v>
      </c>
    </row>
    <row r="1969" spans="1:10" x14ac:dyDescent="0.25">
      <c r="A1969" t="s">
        <v>3178</v>
      </c>
      <c r="B1969" t="s">
        <v>2591</v>
      </c>
      <c r="C1969" t="s">
        <v>2593</v>
      </c>
      <c r="D1969" s="128">
        <v>2265</v>
      </c>
      <c r="J1969" s="3">
        <f>IFERROR(VLOOKUP(D1969,'2023-24 School Level AAFTE'!$C:$J,8,FALSE),"new school")</f>
        <v>10.36</v>
      </c>
    </row>
    <row r="1970" spans="1:10" x14ac:dyDescent="0.25">
      <c r="A1970" t="s">
        <v>3179</v>
      </c>
      <c r="B1970" t="s">
        <v>1992</v>
      </c>
      <c r="C1970" t="s">
        <v>1993</v>
      </c>
      <c r="D1970" s="128">
        <v>2040</v>
      </c>
      <c r="F1970" t="s">
        <v>3447</v>
      </c>
      <c r="J1970" s="3">
        <f>IFERROR(VLOOKUP(D1970,'2023-24 School Level AAFTE'!$C:$J,8,FALSE),"new school")</f>
        <v>17.100000000000001</v>
      </c>
    </row>
    <row r="1971" spans="1:10" x14ac:dyDescent="0.25">
      <c r="A1971" t="s">
        <v>3179</v>
      </c>
      <c r="B1971" t="s">
        <v>1992</v>
      </c>
      <c r="C1971" t="s">
        <v>1994</v>
      </c>
      <c r="D1971" s="128">
        <v>3446</v>
      </c>
      <c r="J1971" s="3">
        <f>IFERROR(VLOOKUP(D1971,'2023-24 School Level AAFTE'!$C:$J,8,FALSE),"new school")</f>
        <v>343.49</v>
      </c>
    </row>
    <row r="1972" spans="1:10" x14ac:dyDescent="0.25">
      <c r="A1972" t="s">
        <v>3179</v>
      </c>
      <c r="B1972" t="s">
        <v>1992</v>
      </c>
      <c r="C1972" t="s">
        <v>1997</v>
      </c>
      <c r="D1972" s="128">
        <v>4562</v>
      </c>
      <c r="J1972" s="3">
        <f>IFERROR(VLOOKUP(D1972,'2023-24 School Level AAFTE'!$C:$J,8,FALSE),"new school")</f>
        <v>475.86</v>
      </c>
    </row>
    <row r="1973" spans="1:10" x14ac:dyDescent="0.25">
      <c r="A1973" t="s">
        <v>3179</v>
      </c>
      <c r="B1973" t="s">
        <v>1992</v>
      </c>
      <c r="C1973" t="s">
        <v>2594</v>
      </c>
      <c r="D1973" s="128">
        <v>2237</v>
      </c>
      <c r="J1973" s="3">
        <f>IFERROR(VLOOKUP(D1973,'2023-24 School Level AAFTE'!$C:$J,8,FALSE),"new school")</f>
        <v>736.94</v>
      </c>
    </row>
    <row r="1974" spans="1:10" x14ac:dyDescent="0.25">
      <c r="A1974" t="s">
        <v>3179</v>
      </c>
      <c r="B1974" t="s">
        <v>1992</v>
      </c>
      <c r="C1974" t="s">
        <v>1995</v>
      </c>
      <c r="D1974" s="128">
        <v>3827</v>
      </c>
      <c r="J1974" s="3">
        <f>IFERROR(VLOOKUP(D1974,'2023-24 School Level AAFTE'!$C:$J,8,FALSE),"new school")</f>
        <v>454.79</v>
      </c>
    </row>
    <row r="1975" spans="1:10" x14ac:dyDescent="0.25">
      <c r="A1975" t="s">
        <v>3179</v>
      </c>
      <c r="B1975" t="s">
        <v>1992</v>
      </c>
      <c r="C1975" t="s">
        <v>1996</v>
      </c>
      <c r="D1975" s="128">
        <v>4131</v>
      </c>
      <c r="J1975" s="3">
        <f>IFERROR(VLOOKUP(D1975,'2023-24 School Level AAFTE'!$C:$J,8,FALSE),"new school")</f>
        <v>973.45999999999992</v>
      </c>
    </row>
    <row r="1976" spans="1:10" x14ac:dyDescent="0.25">
      <c r="A1976" t="s">
        <v>3180</v>
      </c>
      <c r="B1976" t="s">
        <v>2595</v>
      </c>
      <c r="C1976" t="s">
        <v>2597</v>
      </c>
      <c r="D1976" s="128">
        <v>2115</v>
      </c>
      <c r="J1976" s="3">
        <f>IFERROR(VLOOKUP(D1976,'2023-24 School Level AAFTE'!$C:$J,8,FALSE),"new school")</f>
        <v>30.3</v>
      </c>
    </row>
    <row r="1977" spans="1:10" x14ac:dyDescent="0.25">
      <c r="A1977" t="s">
        <v>3181</v>
      </c>
      <c r="B1977" t="s">
        <v>1999</v>
      </c>
      <c r="C1977" t="s">
        <v>1023</v>
      </c>
      <c r="D1977" s="128">
        <v>2882</v>
      </c>
      <c r="F1977" t="s">
        <v>3447</v>
      </c>
      <c r="J1977" s="3">
        <f>IFERROR(VLOOKUP(D1977,'2023-24 School Level AAFTE'!$C:$J,8,FALSE),"new school")</f>
        <v>172.33</v>
      </c>
    </row>
    <row r="1978" spans="1:10" x14ac:dyDescent="0.25">
      <c r="A1978" t="s">
        <v>3181</v>
      </c>
      <c r="B1978" t="s">
        <v>1999</v>
      </c>
      <c r="C1978" t="s">
        <v>3346</v>
      </c>
      <c r="D1978" s="128">
        <v>5581</v>
      </c>
      <c r="J1978" s="3">
        <f>IFERROR(VLOOKUP(D1978,'2023-24 School Level AAFTE'!$C:$J,8,FALSE),"new school")</f>
        <v>8.6999999999999993</v>
      </c>
    </row>
    <row r="1979" spans="1:10" x14ac:dyDescent="0.25">
      <c r="A1979" t="s">
        <v>3181</v>
      </c>
      <c r="B1979" t="s">
        <v>1999</v>
      </c>
      <c r="C1979" t="s">
        <v>96</v>
      </c>
      <c r="D1979" s="128">
        <v>2682</v>
      </c>
      <c r="F1979" t="s">
        <v>3447</v>
      </c>
      <c r="J1979" s="3">
        <f>IFERROR(VLOOKUP(D1979,'2023-24 School Level AAFTE'!$C:$J,8,FALSE),"new school")</f>
        <v>172.86</v>
      </c>
    </row>
    <row r="1980" spans="1:10" x14ac:dyDescent="0.25">
      <c r="A1980" t="s">
        <v>3181</v>
      </c>
      <c r="B1980" t="s">
        <v>1999</v>
      </c>
      <c r="C1980" t="s">
        <v>2000</v>
      </c>
      <c r="D1980" s="128">
        <v>3119</v>
      </c>
      <c r="F1980" t="s">
        <v>3447</v>
      </c>
      <c r="J1980" s="3">
        <f>IFERROR(VLOOKUP(D1980,'2023-24 School Level AAFTE'!$C:$J,8,FALSE),"new school")</f>
        <v>260.78000000000003</v>
      </c>
    </row>
    <row r="1981" spans="1:10" x14ac:dyDescent="0.25">
      <c r="A1981" t="s">
        <v>3181</v>
      </c>
      <c r="B1981" t="s">
        <v>1999</v>
      </c>
      <c r="C1981" t="s">
        <v>2001</v>
      </c>
      <c r="D1981" s="128">
        <v>3800</v>
      </c>
      <c r="F1981" t="s">
        <v>3447</v>
      </c>
      <c r="J1981" s="3">
        <f>IFERROR(VLOOKUP(D1981,'2023-24 School Level AAFTE'!$C:$J,8,FALSE),"new school")</f>
        <v>180.32</v>
      </c>
    </row>
    <row r="1982" spans="1:10" x14ac:dyDescent="0.25">
      <c r="A1982" t="s">
        <v>3182</v>
      </c>
      <c r="B1982" t="s">
        <v>2003</v>
      </c>
      <c r="C1982" t="s">
        <v>2007</v>
      </c>
      <c r="D1982" s="128">
        <v>4399</v>
      </c>
      <c r="F1982" t="s">
        <v>3447</v>
      </c>
      <c r="J1982" s="3">
        <f>IFERROR(VLOOKUP(D1982,'2023-24 School Level AAFTE'!$C:$J,8,FALSE),"new school")</f>
        <v>343.14</v>
      </c>
    </row>
    <row r="1983" spans="1:10" x14ac:dyDescent="0.25">
      <c r="A1983" t="s">
        <v>3182</v>
      </c>
      <c r="B1983" t="s">
        <v>2003</v>
      </c>
      <c r="C1983" t="s">
        <v>2598</v>
      </c>
      <c r="D1983" s="128">
        <v>5329</v>
      </c>
      <c r="J1983" s="3">
        <f>IFERROR(VLOOKUP(D1983,'2023-24 School Level AAFTE'!$C:$J,8,FALSE),"new school")</f>
        <v>10.3</v>
      </c>
    </row>
    <row r="1984" spans="1:10" x14ac:dyDescent="0.25">
      <c r="A1984" t="s">
        <v>3182</v>
      </c>
      <c r="B1984" t="s">
        <v>2003</v>
      </c>
      <c r="C1984" t="s">
        <v>2599</v>
      </c>
      <c r="D1984" s="128">
        <v>5114</v>
      </c>
      <c r="J1984" s="3">
        <f>IFERROR(VLOOKUP(D1984,'2023-24 School Level AAFTE'!$C:$J,8,FALSE),"new school")</f>
        <v>32.75</v>
      </c>
    </row>
    <row r="1985" spans="1:10" x14ac:dyDescent="0.25">
      <c r="A1985" t="s">
        <v>3182</v>
      </c>
      <c r="B1985" t="s">
        <v>2003</v>
      </c>
      <c r="C1985" t="s">
        <v>2005</v>
      </c>
      <c r="D1985" s="128">
        <v>2229</v>
      </c>
      <c r="F1985" t="s">
        <v>3447</v>
      </c>
      <c r="J1985" s="3">
        <f>IFERROR(VLOOKUP(D1985,'2023-24 School Level AAFTE'!$C:$J,8,FALSE),"new school")</f>
        <v>630.22</v>
      </c>
    </row>
    <row r="1986" spans="1:10" x14ac:dyDescent="0.25">
      <c r="A1986" t="s">
        <v>3182</v>
      </c>
      <c r="B1986" t="s">
        <v>2003</v>
      </c>
      <c r="C1986" t="s">
        <v>2004</v>
      </c>
      <c r="D1986" s="128">
        <v>2105</v>
      </c>
      <c r="F1986" t="s">
        <v>3447</v>
      </c>
      <c r="J1986" s="3">
        <f>IFERROR(VLOOKUP(D1986,'2023-24 School Level AAFTE'!$C:$J,8,FALSE),"new school")</f>
        <v>427.14</v>
      </c>
    </row>
    <row r="1987" spans="1:10" x14ac:dyDescent="0.25">
      <c r="A1987" t="s">
        <v>3182</v>
      </c>
      <c r="B1987" t="s">
        <v>2003</v>
      </c>
      <c r="C1987" t="s">
        <v>2006</v>
      </c>
      <c r="D1987" s="128">
        <v>4274</v>
      </c>
      <c r="F1987" t="s">
        <v>3447</v>
      </c>
      <c r="J1987" s="3">
        <f>IFERROR(VLOOKUP(D1987,'2023-24 School Level AAFTE'!$C:$J,8,FALSE),"new school")</f>
        <v>566.79</v>
      </c>
    </row>
    <row r="1988" spans="1:10" x14ac:dyDescent="0.25">
      <c r="A1988" t="s">
        <v>3182</v>
      </c>
      <c r="B1988" t="s">
        <v>2003</v>
      </c>
      <c r="C1988" t="s">
        <v>2844</v>
      </c>
      <c r="D1988" s="128">
        <v>5642</v>
      </c>
      <c r="J1988" s="3">
        <f>IFERROR(VLOOKUP(D1988,'2023-24 School Level AAFTE'!$C:$J,8,FALSE),"new school")</f>
        <v>34.159999999999997</v>
      </c>
    </row>
    <row r="1989" spans="1:10" x14ac:dyDescent="0.25">
      <c r="A1989" t="s">
        <v>3247</v>
      </c>
      <c r="B1989" t="s">
        <v>2408</v>
      </c>
      <c r="C1989" t="s">
        <v>2407</v>
      </c>
      <c r="D1989" s="128">
        <v>5469</v>
      </c>
      <c r="J1989" s="3">
        <f>IFERROR(VLOOKUP(D1989,'2023-24 School Level AAFTE'!$C:$J,8,FALSE),"new school")</f>
        <v>534.36</v>
      </c>
    </row>
    <row r="1990" spans="1:10" x14ac:dyDescent="0.25">
      <c r="A1990" t="s">
        <v>3248</v>
      </c>
      <c r="B1990" t="s">
        <v>2401</v>
      </c>
      <c r="C1990" t="s">
        <v>2400</v>
      </c>
      <c r="D1990" s="128">
        <v>5376</v>
      </c>
      <c r="F1990" t="s">
        <v>3447</v>
      </c>
      <c r="J1990" s="3">
        <f>IFERROR(VLOOKUP(D1990,'2023-24 School Level AAFTE'!$C:$J,8,FALSE),"new school")</f>
        <v>153.19999999999999</v>
      </c>
    </row>
    <row r="1991" spans="1:10" x14ac:dyDescent="0.25">
      <c r="A1991" t="s">
        <v>3249</v>
      </c>
      <c r="B1991" t="s">
        <v>2399</v>
      </c>
      <c r="C1991" t="s">
        <v>2398</v>
      </c>
      <c r="D1991" s="128">
        <v>5375</v>
      </c>
      <c r="J1991" s="3">
        <f>IFERROR(VLOOKUP(D1991,'2023-24 School Level AAFTE'!$C:$J,8,FALSE),"new school")</f>
        <v>221.85000000000002</v>
      </c>
    </row>
    <row r="1992" spans="1:10" x14ac:dyDescent="0.25">
      <c r="A1992" t="s">
        <v>3183</v>
      </c>
      <c r="B1992" t="s">
        <v>2009</v>
      </c>
      <c r="C1992" t="s">
        <v>2010</v>
      </c>
      <c r="D1992" s="128">
        <v>4394</v>
      </c>
      <c r="F1992" t="s">
        <v>3447</v>
      </c>
      <c r="J1992" s="3">
        <f>IFERROR(VLOOKUP(D1992,'2023-24 School Level AAFTE'!$C:$J,8,FALSE),"new school")</f>
        <v>82</v>
      </c>
    </row>
    <row r="1993" spans="1:10" x14ac:dyDescent="0.25">
      <c r="A1993" t="s">
        <v>3184</v>
      </c>
      <c r="B1993" t="s">
        <v>2012</v>
      </c>
      <c r="C1993" t="s">
        <v>2015</v>
      </c>
      <c r="D1993" s="128">
        <v>3349</v>
      </c>
      <c r="J1993" s="3">
        <f>IFERROR(VLOOKUP(D1993,'2023-24 School Level AAFTE'!$C:$J,8,FALSE),"new school")</f>
        <v>428.34</v>
      </c>
    </row>
    <row r="1994" spans="1:10" x14ac:dyDescent="0.25">
      <c r="A1994" t="s">
        <v>3184</v>
      </c>
      <c r="B1994" t="s">
        <v>2012</v>
      </c>
      <c r="C1994" t="s">
        <v>2024</v>
      </c>
      <c r="D1994" s="128">
        <v>4585</v>
      </c>
      <c r="J1994" s="3">
        <f>IFERROR(VLOOKUP(D1994,'2023-24 School Level AAFTE'!$C:$J,8,FALSE),"new school")</f>
        <v>1656.38</v>
      </c>
    </row>
    <row r="1995" spans="1:10" x14ac:dyDescent="0.25">
      <c r="A1995" t="s">
        <v>3184</v>
      </c>
      <c r="B1995" t="s">
        <v>2012</v>
      </c>
      <c r="C1995" t="s">
        <v>2022</v>
      </c>
      <c r="D1995" s="128">
        <v>4435</v>
      </c>
      <c r="J1995" s="3">
        <f>IFERROR(VLOOKUP(D1995,'2023-24 School Level AAFTE'!$C:$J,8,FALSE),"new school")</f>
        <v>367.2</v>
      </c>
    </row>
    <row r="1996" spans="1:10" x14ac:dyDescent="0.25">
      <c r="A1996" t="s">
        <v>3184</v>
      </c>
      <c r="B1996" t="s">
        <v>2012</v>
      </c>
      <c r="C1996" t="s">
        <v>2023</v>
      </c>
      <c r="D1996" s="128">
        <v>4541</v>
      </c>
      <c r="F1996" t="s">
        <v>3447</v>
      </c>
      <c r="J1996" s="3">
        <f>IFERROR(VLOOKUP(D1996,'2023-24 School Level AAFTE'!$C:$J,8,FALSE),"new school")</f>
        <v>428.77</v>
      </c>
    </row>
    <row r="1997" spans="1:10" x14ac:dyDescent="0.25">
      <c r="A1997" t="s">
        <v>3184</v>
      </c>
      <c r="B1997" t="s">
        <v>2012</v>
      </c>
      <c r="C1997" t="s">
        <v>2016</v>
      </c>
      <c r="D1997" s="128">
        <v>3399</v>
      </c>
      <c r="J1997" s="3">
        <f>IFERROR(VLOOKUP(D1997,'2023-24 School Level AAFTE'!$C:$J,8,FALSE),"new school")</f>
        <v>711.82</v>
      </c>
    </row>
    <row r="1998" spans="1:10" x14ac:dyDescent="0.25">
      <c r="A1998" t="s">
        <v>3184</v>
      </c>
      <c r="B1998" t="s">
        <v>2012</v>
      </c>
      <c r="C1998" t="s">
        <v>2020</v>
      </c>
      <c r="D1998" s="128">
        <v>4250</v>
      </c>
      <c r="J1998" s="3">
        <f>IFERROR(VLOOKUP(D1998,'2023-24 School Level AAFTE'!$C:$J,8,FALSE),"new school")</f>
        <v>543.62</v>
      </c>
    </row>
    <row r="1999" spans="1:10" x14ac:dyDescent="0.25">
      <c r="A1999" t="s">
        <v>3184</v>
      </c>
      <c r="B1999" t="s">
        <v>2012</v>
      </c>
      <c r="C1999" t="s">
        <v>2018</v>
      </c>
      <c r="D1999" s="128">
        <v>4132</v>
      </c>
      <c r="J1999" s="3">
        <f>IFERROR(VLOOKUP(D1999,'2023-24 School Level AAFTE'!$C:$J,8,FALSE),"new school")</f>
        <v>739.79</v>
      </c>
    </row>
    <row r="2000" spans="1:10" x14ac:dyDescent="0.25">
      <c r="A2000" t="s">
        <v>3184</v>
      </c>
      <c r="B2000" t="s">
        <v>2012</v>
      </c>
      <c r="C2000" t="s">
        <v>2021</v>
      </c>
      <c r="D2000" s="128">
        <v>4402</v>
      </c>
      <c r="F2000" t="s">
        <v>3447</v>
      </c>
      <c r="J2000" s="3">
        <f>IFERROR(VLOOKUP(D2000,'2023-24 School Level AAFTE'!$C:$J,8,FALSE),"new school")</f>
        <v>442.71</v>
      </c>
    </row>
    <row r="2001" spans="1:10" x14ac:dyDescent="0.25">
      <c r="A2001" t="s">
        <v>3184</v>
      </c>
      <c r="B2001" t="s">
        <v>2012</v>
      </c>
      <c r="C2001" t="s">
        <v>2013</v>
      </c>
      <c r="D2001" s="128">
        <v>2875</v>
      </c>
      <c r="J2001" s="3">
        <f>IFERROR(VLOOKUP(D2001,'2023-24 School Level AAFTE'!$C:$J,8,FALSE),"new school")</f>
        <v>584.36</v>
      </c>
    </row>
    <row r="2002" spans="1:10" x14ac:dyDescent="0.25">
      <c r="A2002" t="s">
        <v>3184</v>
      </c>
      <c r="B2002" t="s">
        <v>2012</v>
      </c>
      <c r="C2002" t="s">
        <v>204</v>
      </c>
      <c r="D2002" s="128">
        <v>4502</v>
      </c>
      <c r="J2002" s="3">
        <f>IFERROR(VLOOKUP(D2002,'2023-24 School Level AAFTE'!$C:$J,8,FALSE),"new school")</f>
        <v>862.02</v>
      </c>
    </row>
    <row r="2003" spans="1:10" x14ac:dyDescent="0.25">
      <c r="A2003" t="s">
        <v>3184</v>
      </c>
      <c r="B2003" t="s">
        <v>2012</v>
      </c>
      <c r="C2003" t="s">
        <v>2014</v>
      </c>
      <c r="D2003" s="128">
        <v>3247</v>
      </c>
      <c r="J2003" s="3">
        <f>IFERROR(VLOOKUP(D2003,'2023-24 School Level AAFTE'!$C:$J,8,FALSE),"new school")</f>
        <v>1887.5000000000002</v>
      </c>
    </row>
    <row r="2004" spans="1:10" x14ac:dyDescent="0.25">
      <c r="A2004" t="s">
        <v>3184</v>
      </c>
      <c r="B2004" t="s">
        <v>2012</v>
      </c>
      <c r="C2004" t="s">
        <v>2017</v>
      </c>
      <c r="D2004" s="128">
        <v>3499</v>
      </c>
      <c r="J2004" s="3">
        <f>IFERROR(VLOOKUP(D2004,'2023-24 School Level AAFTE'!$C:$J,8,FALSE),"new school")</f>
        <v>697.99</v>
      </c>
    </row>
    <row r="2005" spans="1:10" x14ac:dyDescent="0.25">
      <c r="A2005" t="s">
        <v>3184</v>
      </c>
      <c r="B2005" t="s">
        <v>2012</v>
      </c>
      <c r="C2005" t="s">
        <v>2846</v>
      </c>
      <c r="D2005" s="128">
        <v>5524</v>
      </c>
      <c r="J2005" s="3">
        <f>IFERROR(VLOOKUP(D2005,'2023-24 School Level AAFTE'!$C:$J,8,FALSE),"new school")</f>
        <v>448.16</v>
      </c>
    </row>
    <row r="2006" spans="1:10" x14ac:dyDescent="0.25">
      <c r="A2006" t="s">
        <v>3184</v>
      </c>
      <c r="B2006" t="s">
        <v>2012</v>
      </c>
      <c r="C2006" t="s">
        <v>2019</v>
      </c>
      <c r="D2006" s="128">
        <v>4166</v>
      </c>
      <c r="J2006" s="3">
        <f>IFERROR(VLOOKUP(D2006,'2023-24 School Level AAFTE'!$C:$J,8,FALSE),"new school")</f>
        <v>513.33000000000004</v>
      </c>
    </row>
    <row r="2007" spans="1:10" x14ac:dyDescent="0.25">
      <c r="A2007" t="s">
        <v>3185</v>
      </c>
      <c r="B2007" t="s">
        <v>2026</v>
      </c>
      <c r="C2007" t="s">
        <v>2031</v>
      </c>
      <c r="D2007" s="128">
        <v>4000</v>
      </c>
      <c r="F2007" t="s">
        <v>3447</v>
      </c>
      <c r="J2007" s="3">
        <f>IFERROR(VLOOKUP(D2007,'2023-24 School Level AAFTE'!$C:$J,8,FALSE),"new school")</f>
        <v>573.9</v>
      </c>
    </row>
    <row r="2008" spans="1:10" x14ac:dyDescent="0.25">
      <c r="A2008" t="s">
        <v>3185</v>
      </c>
      <c r="B2008" t="s">
        <v>2026</v>
      </c>
      <c r="C2008" t="s">
        <v>2030</v>
      </c>
      <c r="D2008" s="128">
        <v>3313</v>
      </c>
      <c r="F2008" t="s">
        <v>3447</v>
      </c>
      <c r="J2008" s="3">
        <f>IFERROR(VLOOKUP(D2008,'2023-24 School Level AAFTE'!$C:$J,8,FALSE),"new school")</f>
        <v>816.47</v>
      </c>
    </row>
    <row r="2009" spans="1:10" x14ac:dyDescent="0.25">
      <c r="A2009" t="s">
        <v>3185</v>
      </c>
      <c r="B2009" t="s">
        <v>2026</v>
      </c>
      <c r="C2009" t="s">
        <v>2027</v>
      </c>
      <c r="D2009" s="128">
        <v>2469</v>
      </c>
      <c r="F2009" t="s">
        <v>3447</v>
      </c>
      <c r="J2009" s="3">
        <f>IFERROR(VLOOKUP(D2009,'2023-24 School Level AAFTE'!$C:$J,8,FALSE),"new school")</f>
        <v>434.7</v>
      </c>
    </row>
    <row r="2010" spans="1:10" x14ac:dyDescent="0.25">
      <c r="A2010" t="s">
        <v>3185</v>
      </c>
      <c r="B2010" t="s">
        <v>2026</v>
      </c>
      <c r="C2010" t="s">
        <v>52</v>
      </c>
      <c r="D2010" s="128">
        <v>4497</v>
      </c>
      <c r="F2010" t="s">
        <v>3447</v>
      </c>
      <c r="J2010" s="3">
        <f>IFERROR(VLOOKUP(D2010,'2023-24 School Level AAFTE'!$C:$J,8,FALSE),"new school")</f>
        <v>590</v>
      </c>
    </row>
    <row r="2011" spans="1:10" x14ac:dyDescent="0.25">
      <c r="A2011" t="s">
        <v>3185</v>
      </c>
      <c r="B2011" t="s">
        <v>2026</v>
      </c>
      <c r="C2011" t="s">
        <v>2034</v>
      </c>
      <c r="D2011" s="128">
        <v>5352</v>
      </c>
      <c r="J2011" s="3">
        <f>IFERROR(VLOOKUP(D2011,'2023-24 School Level AAFTE'!$C:$J,8,FALSE),"new school")</f>
        <v>3.4</v>
      </c>
    </row>
    <row r="2012" spans="1:10" x14ac:dyDescent="0.25">
      <c r="A2012" t="s">
        <v>3185</v>
      </c>
      <c r="B2012" t="s">
        <v>2026</v>
      </c>
      <c r="C2012" t="s">
        <v>2032</v>
      </c>
      <c r="D2012" s="128">
        <v>5049</v>
      </c>
      <c r="F2012" t="s">
        <v>3447</v>
      </c>
      <c r="J2012" s="3">
        <f>IFERROR(VLOOKUP(D2012,'2023-24 School Level AAFTE'!$C:$J,8,FALSE),"new school")</f>
        <v>589.67999999999995</v>
      </c>
    </row>
    <row r="2013" spans="1:10" x14ac:dyDescent="0.25">
      <c r="A2013" t="s">
        <v>3185</v>
      </c>
      <c r="B2013" t="s">
        <v>2026</v>
      </c>
      <c r="C2013" t="s">
        <v>2033</v>
      </c>
      <c r="D2013" s="128">
        <v>5137</v>
      </c>
      <c r="F2013" t="s">
        <v>3447</v>
      </c>
      <c r="J2013" s="3">
        <f>IFERROR(VLOOKUP(D2013,'2023-24 School Level AAFTE'!$C:$J,8,FALSE),"new school")</f>
        <v>412.2</v>
      </c>
    </row>
    <row r="2014" spans="1:10" x14ac:dyDescent="0.25">
      <c r="A2014" t="s">
        <v>3185</v>
      </c>
      <c r="B2014" t="s">
        <v>2026</v>
      </c>
      <c r="C2014" t="s">
        <v>2029</v>
      </c>
      <c r="D2014" s="128">
        <v>2959</v>
      </c>
      <c r="F2014" t="s">
        <v>3447</v>
      </c>
      <c r="J2014" s="3">
        <f>IFERROR(VLOOKUP(D2014,'2023-24 School Level AAFTE'!$C:$J,8,FALSE),"new school")</f>
        <v>2104.0500000000002</v>
      </c>
    </row>
    <row r="2015" spans="1:10" x14ac:dyDescent="0.25">
      <c r="A2015" t="s">
        <v>3185</v>
      </c>
      <c r="B2015" t="s">
        <v>2026</v>
      </c>
      <c r="C2015" t="s">
        <v>2028</v>
      </c>
      <c r="D2015" s="128">
        <v>2717</v>
      </c>
      <c r="F2015" t="s">
        <v>3447</v>
      </c>
      <c r="J2015" s="3">
        <f>IFERROR(VLOOKUP(D2015,'2023-24 School Level AAFTE'!$C:$J,8,FALSE),"new school")</f>
        <v>602</v>
      </c>
    </row>
    <row r="2016" spans="1:10" x14ac:dyDescent="0.25">
      <c r="A2016" t="s">
        <v>3186</v>
      </c>
      <c r="B2016" t="s">
        <v>2393</v>
      </c>
      <c r="C2016" t="s">
        <v>2394</v>
      </c>
      <c r="D2016" s="128">
        <v>5319</v>
      </c>
      <c r="F2016" t="s">
        <v>3447</v>
      </c>
      <c r="J2016" s="3">
        <f>IFERROR(VLOOKUP(D2016,'2023-24 School Level AAFTE'!$C:$J,8,FALSE),"new school")</f>
        <v>74.759999999999991</v>
      </c>
    </row>
    <row r="2017" spans="1:10" x14ac:dyDescent="0.25">
      <c r="A2017" t="s">
        <v>3187</v>
      </c>
      <c r="B2017" t="s">
        <v>2036</v>
      </c>
      <c r="C2017" t="s">
        <v>3292</v>
      </c>
      <c r="D2017" s="128">
        <v>1514</v>
      </c>
      <c r="J2017" s="3">
        <f>IFERROR(VLOOKUP(D2017,'2023-24 School Level AAFTE'!$C:$J,8,FALSE),"new school")</f>
        <v>7.56</v>
      </c>
    </row>
    <row r="2018" spans="1:10" x14ac:dyDescent="0.25">
      <c r="A2018" t="s">
        <v>3187</v>
      </c>
      <c r="B2018" t="s">
        <v>2036</v>
      </c>
      <c r="C2018" t="s">
        <v>2081</v>
      </c>
      <c r="D2018" s="128">
        <v>4575</v>
      </c>
      <c r="F2018" t="s">
        <v>3447</v>
      </c>
      <c r="J2018" s="3">
        <f>IFERROR(VLOOKUP(D2018,'2023-24 School Level AAFTE'!$C:$J,8,FALSE),"new school")</f>
        <v>432.95</v>
      </c>
    </row>
    <row r="2019" spans="1:10" x14ac:dyDescent="0.25">
      <c r="A2019" t="s">
        <v>3187</v>
      </c>
      <c r="B2019" t="s">
        <v>2036</v>
      </c>
      <c r="C2019" t="s">
        <v>2064</v>
      </c>
      <c r="D2019" s="128">
        <v>2940</v>
      </c>
      <c r="F2019" t="s">
        <v>3447</v>
      </c>
      <c r="J2019" s="3">
        <f>IFERROR(VLOOKUP(D2019,'2023-24 School Level AAFTE'!$C:$J,8,FALSE),"new school")</f>
        <v>346.9</v>
      </c>
    </row>
    <row r="2020" spans="1:10" x14ac:dyDescent="0.25">
      <c r="A2020" t="s">
        <v>3187</v>
      </c>
      <c r="B2020" t="s">
        <v>2036</v>
      </c>
      <c r="C2020" t="s">
        <v>2067</v>
      </c>
      <c r="D2020" s="128">
        <v>3054</v>
      </c>
      <c r="F2020" t="s">
        <v>3447</v>
      </c>
      <c r="J2020" s="3">
        <f>IFERROR(VLOOKUP(D2020,'2023-24 School Level AAFTE'!$C:$J,8,FALSE),"new school")</f>
        <v>655.22</v>
      </c>
    </row>
    <row r="2021" spans="1:10" x14ac:dyDescent="0.25">
      <c r="A2021" t="s">
        <v>3187</v>
      </c>
      <c r="B2021" t="s">
        <v>2036</v>
      </c>
      <c r="C2021" t="s">
        <v>2072</v>
      </c>
      <c r="D2021" s="128">
        <v>3449</v>
      </c>
      <c r="F2021" t="s">
        <v>3447</v>
      </c>
      <c r="J2021" s="3">
        <f>IFERROR(VLOOKUP(D2021,'2023-24 School Level AAFTE'!$C:$J,8,FALSE),"new school")</f>
        <v>445.5</v>
      </c>
    </row>
    <row r="2022" spans="1:10" x14ac:dyDescent="0.25">
      <c r="A2022" t="s">
        <v>3187</v>
      </c>
      <c r="B2022" t="s">
        <v>2036</v>
      </c>
      <c r="C2022" t="s">
        <v>2038</v>
      </c>
      <c r="D2022" s="128">
        <v>2094</v>
      </c>
      <c r="F2022" t="s">
        <v>3447</v>
      </c>
      <c r="J2022" s="3">
        <f>IFERROR(VLOOKUP(D2022,'2023-24 School Level AAFTE'!$C:$J,8,FALSE),"new school")</f>
        <v>410.23</v>
      </c>
    </row>
    <row r="2023" spans="1:10" x14ac:dyDescent="0.25">
      <c r="A2023" t="s">
        <v>3187</v>
      </c>
      <c r="B2023" t="s">
        <v>2036</v>
      </c>
      <c r="C2023" t="s">
        <v>2076</v>
      </c>
      <c r="D2023" s="128">
        <v>3646</v>
      </c>
      <c r="F2023" t="s">
        <v>3447</v>
      </c>
      <c r="J2023" s="3">
        <f>IFERROR(VLOOKUP(D2023,'2023-24 School Level AAFTE'!$C:$J,8,FALSE),"new school")</f>
        <v>404.4</v>
      </c>
    </row>
    <row r="2024" spans="1:10" x14ac:dyDescent="0.25">
      <c r="A2024" t="s">
        <v>3187</v>
      </c>
      <c r="B2024" t="s">
        <v>2036</v>
      </c>
      <c r="C2024" t="s">
        <v>2060</v>
      </c>
      <c r="D2024" s="128">
        <v>2872</v>
      </c>
      <c r="J2024" s="3">
        <f>IFERROR(VLOOKUP(D2024,'2023-24 School Level AAFTE'!$C:$J,8,FALSE),"new school")</f>
        <v>414.13</v>
      </c>
    </row>
    <row r="2025" spans="1:10" x14ac:dyDescent="0.25">
      <c r="A2025" t="s">
        <v>3187</v>
      </c>
      <c r="B2025" t="s">
        <v>2036</v>
      </c>
      <c r="C2025" t="s">
        <v>2069</v>
      </c>
      <c r="D2025" s="128">
        <v>3397</v>
      </c>
      <c r="J2025" s="3">
        <f>IFERROR(VLOOKUP(D2025,'2023-24 School Level AAFTE'!$C:$J,8,FALSE),"new school")</f>
        <v>249.94</v>
      </c>
    </row>
    <row r="2026" spans="1:10" x14ac:dyDescent="0.25">
      <c r="A2026" t="s">
        <v>3187</v>
      </c>
      <c r="B2026" t="s">
        <v>2036</v>
      </c>
      <c r="C2026" t="s">
        <v>2910</v>
      </c>
      <c r="D2026" s="128">
        <v>5627</v>
      </c>
      <c r="J2026" s="3">
        <f>IFERROR(VLOOKUP(D2026,'2023-24 School Level AAFTE'!$C:$J,8,FALSE),"new school")</f>
        <v>130.68</v>
      </c>
    </row>
    <row r="2027" spans="1:10" x14ac:dyDescent="0.25">
      <c r="A2027" t="s">
        <v>3187</v>
      </c>
      <c r="B2027" t="s">
        <v>2036</v>
      </c>
      <c r="C2027" t="s">
        <v>2600</v>
      </c>
      <c r="D2027" s="128">
        <v>1585</v>
      </c>
      <c r="F2027" t="s">
        <v>3447</v>
      </c>
      <c r="J2027" s="3">
        <f>IFERROR(VLOOKUP(D2027,'2023-24 School Level AAFTE'!$C:$J,8,FALSE),"new school")</f>
        <v>44.46</v>
      </c>
    </row>
    <row r="2028" spans="1:10" x14ac:dyDescent="0.25">
      <c r="A2028" t="s">
        <v>3187</v>
      </c>
      <c r="B2028" t="s">
        <v>2036</v>
      </c>
      <c r="C2028" t="s">
        <v>2080</v>
      </c>
      <c r="D2028" s="128">
        <v>4537</v>
      </c>
      <c r="J2028" s="3">
        <f>IFERROR(VLOOKUP(D2028,'2023-24 School Level AAFTE'!$C:$J,8,FALSE),"new school")</f>
        <v>451</v>
      </c>
    </row>
    <row r="2029" spans="1:10" x14ac:dyDescent="0.25">
      <c r="A2029" t="s">
        <v>3187</v>
      </c>
      <c r="B2029" t="s">
        <v>2036</v>
      </c>
      <c r="C2029" t="s">
        <v>2063</v>
      </c>
      <c r="D2029" s="128">
        <v>2939</v>
      </c>
      <c r="F2029" t="s">
        <v>3447</v>
      </c>
      <c r="J2029" s="3">
        <f>IFERROR(VLOOKUP(D2029,'2023-24 School Level AAFTE'!$C:$J,8,FALSE),"new school")</f>
        <v>349.78000000000003</v>
      </c>
    </row>
    <row r="2030" spans="1:10" x14ac:dyDescent="0.25">
      <c r="A2030" t="s">
        <v>3187</v>
      </c>
      <c r="B2030" t="s">
        <v>2036</v>
      </c>
      <c r="C2030" t="s">
        <v>2054</v>
      </c>
      <c r="D2030" s="128">
        <v>2747</v>
      </c>
      <c r="J2030" s="3">
        <f>IFERROR(VLOOKUP(D2030,'2023-24 School Level AAFTE'!$C:$J,8,FALSE),"new school")</f>
        <v>267.3</v>
      </c>
    </row>
    <row r="2031" spans="1:10" x14ac:dyDescent="0.25">
      <c r="A2031" t="s">
        <v>3187</v>
      </c>
      <c r="B2031" t="s">
        <v>2036</v>
      </c>
      <c r="C2031" t="s">
        <v>2059</v>
      </c>
      <c r="D2031" s="128">
        <v>2871</v>
      </c>
      <c r="F2031" t="s">
        <v>3447</v>
      </c>
      <c r="J2031" s="3">
        <f>IFERROR(VLOOKUP(D2031,'2023-24 School Level AAFTE'!$C:$J,8,FALSE),"new school")</f>
        <v>373.9</v>
      </c>
    </row>
    <row r="2032" spans="1:10" x14ac:dyDescent="0.25">
      <c r="A2032" t="s">
        <v>3187</v>
      </c>
      <c r="B2032" t="s">
        <v>2036</v>
      </c>
      <c r="C2032" t="s">
        <v>2056</v>
      </c>
      <c r="D2032" s="128">
        <v>2772</v>
      </c>
      <c r="F2032" t="s">
        <v>3447</v>
      </c>
      <c r="J2032" s="3">
        <f>IFERROR(VLOOKUP(D2032,'2023-24 School Level AAFTE'!$C:$J,8,FALSE),"new school")</f>
        <v>391.63</v>
      </c>
    </row>
    <row r="2033" spans="1:10" x14ac:dyDescent="0.25">
      <c r="A2033" t="s">
        <v>3187</v>
      </c>
      <c r="B2033" t="s">
        <v>2036</v>
      </c>
      <c r="C2033" t="s">
        <v>2041</v>
      </c>
      <c r="D2033" s="128">
        <v>2167</v>
      </c>
      <c r="F2033" t="s">
        <v>3447</v>
      </c>
      <c r="J2033" s="3">
        <f>IFERROR(VLOOKUP(D2033,'2023-24 School Level AAFTE'!$C:$J,8,FALSE),"new school")</f>
        <v>262.09999999999997</v>
      </c>
    </row>
    <row r="2034" spans="1:10" x14ac:dyDescent="0.25">
      <c r="A2034" t="s">
        <v>3187</v>
      </c>
      <c r="B2034" t="s">
        <v>2036</v>
      </c>
      <c r="C2034" t="s">
        <v>2083</v>
      </c>
      <c r="D2034" s="128">
        <v>5170</v>
      </c>
      <c r="F2034" t="s">
        <v>3447</v>
      </c>
      <c r="J2034" s="3">
        <f>IFERROR(VLOOKUP(D2034,'2023-24 School Level AAFTE'!$C:$J,8,FALSE),"new school")</f>
        <v>555.04</v>
      </c>
    </row>
    <row r="2035" spans="1:10" x14ac:dyDescent="0.25">
      <c r="A2035" t="s">
        <v>3187</v>
      </c>
      <c r="B2035" t="s">
        <v>2036</v>
      </c>
      <c r="C2035" t="s">
        <v>2077</v>
      </c>
      <c r="D2035" s="128">
        <v>3880</v>
      </c>
      <c r="F2035" t="s">
        <v>3447</v>
      </c>
      <c r="J2035" s="3">
        <f>IFERROR(VLOOKUP(D2035,'2023-24 School Level AAFTE'!$C:$J,8,FALSE),"new school")</f>
        <v>552.47</v>
      </c>
    </row>
    <row r="2036" spans="1:10" x14ac:dyDescent="0.25">
      <c r="A2036" t="s">
        <v>3187</v>
      </c>
      <c r="B2036" t="s">
        <v>2036</v>
      </c>
      <c r="C2036" t="s">
        <v>2040</v>
      </c>
      <c r="D2036" s="128">
        <v>2148</v>
      </c>
      <c r="F2036" t="s">
        <v>3447</v>
      </c>
      <c r="J2036" s="3">
        <f>IFERROR(VLOOKUP(D2036,'2023-24 School Level AAFTE'!$C:$J,8,FALSE),"new school")</f>
        <v>233.4</v>
      </c>
    </row>
    <row r="2037" spans="1:10" x14ac:dyDescent="0.25">
      <c r="A2037" t="s">
        <v>3187</v>
      </c>
      <c r="B2037" t="s">
        <v>2036</v>
      </c>
      <c r="C2037" t="s">
        <v>2053</v>
      </c>
      <c r="D2037" s="128">
        <v>2746</v>
      </c>
      <c r="J2037" s="3">
        <f>IFERROR(VLOOKUP(D2037,'2023-24 School Level AAFTE'!$C:$J,8,FALSE),"new school")</f>
        <v>508.38</v>
      </c>
    </row>
    <row r="2038" spans="1:10" x14ac:dyDescent="0.25">
      <c r="A2038" t="s">
        <v>3187</v>
      </c>
      <c r="B2038" t="s">
        <v>2036</v>
      </c>
      <c r="C2038" t="s">
        <v>2066</v>
      </c>
      <c r="D2038" s="128">
        <v>3053</v>
      </c>
      <c r="J2038" s="3">
        <f>IFERROR(VLOOKUP(D2038,'2023-24 School Level AAFTE'!$C:$J,8,FALSE),"new school")</f>
        <v>368.5</v>
      </c>
    </row>
    <row r="2039" spans="1:10" x14ac:dyDescent="0.25">
      <c r="A2039" t="s">
        <v>3187</v>
      </c>
      <c r="B2039" t="s">
        <v>2036</v>
      </c>
      <c r="C2039" t="s">
        <v>2052</v>
      </c>
      <c r="D2039" s="128">
        <v>2377</v>
      </c>
      <c r="F2039" t="s">
        <v>3447</v>
      </c>
      <c r="J2039" s="3">
        <f>IFERROR(VLOOKUP(D2039,'2023-24 School Level AAFTE'!$C:$J,8,FALSE),"new school")</f>
        <v>518.48</v>
      </c>
    </row>
    <row r="2040" spans="1:10" x14ac:dyDescent="0.25">
      <c r="A2040" t="s">
        <v>3187</v>
      </c>
      <c r="B2040" t="s">
        <v>2036</v>
      </c>
      <c r="C2040" t="s">
        <v>2082</v>
      </c>
      <c r="D2040" s="128">
        <v>5066</v>
      </c>
      <c r="F2040" t="s">
        <v>3447</v>
      </c>
      <c r="J2040" s="3">
        <f>IFERROR(VLOOKUP(D2040,'2023-24 School Level AAFTE'!$C:$J,8,FALSE),"new school")</f>
        <v>411.4</v>
      </c>
    </row>
    <row r="2041" spans="1:10" x14ac:dyDescent="0.25">
      <c r="A2041" t="s">
        <v>3187</v>
      </c>
      <c r="B2041" t="s">
        <v>2036</v>
      </c>
      <c r="C2041" t="s">
        <v>3293</v>
      </c>
      <c r="D2041" s="128">
        <v>5697</v>
      </c>
      <c r="F2041" t="s">
        <v>3447</v>
      </c>
      <c r="J2041" s="3">
        <f>IFERROR(VLOOKUP(D2041,'2023-24 School Level AAFTE'!$C:$J,8,FALSE),"new school")</f>
        <v>473.71</v>
      </c>
    </row>
    <row r="2042" spans="1:10" x14ac:dyDescent="0.25">
      <c r="A2042" t="s">
        <v>3187</v>
      </c>
      <c r="B2042" t="s">
        <v>2036</v>
      </c>
      <c r="C2042" t="s">
        <v>2601</v>
      </c>
      <c r="D2042" s="128">
        <v>5458</v>
      </c>
      <c r="J2042" s="3">
        <f>IFERROR(VLOOKUP(D2042,'2023-24 School Level AAFTE'!$C:$J,8,FALSE),"new school")</f>
        <v>366.11</v>
      </c>
    </row>
    <row r="2043" spans="1:10" x14ac:dyDescent="0.25">
      <c r="A2043" t="s">
        <v>3187</v>
      </c>
      <c r="B2043" t="s">
        <v>2036</v>
      </c>
      <c r="C2043" t="s">
        <v>2049</v>
      </c>
      <c r="D2043" s="128">
        <v>2338</v>
      </c>
      <c r="F2043" t="s">
        <v>3447</v>
      </c>
      <c r="J2043" s="3">
        <f>IFERROR(VLOOKUP(D2043,'2023-24 School Level AAFTE'!$C:$J,8,FALSE),"new school")</f>
        <v>472.06</v>
      </c>
    </row>
    <row r="2044" spans="1:10" x14ac:dyDescent="0.25">
      <c r="A2044" t="s">
        <v>3187</v>
      </c>
      <c r="B2044" t="s">
        <v>2036</v>
      </c>
      <c r="C2044" t="s">
        <v>2039</v>
      </c>
      <c r="D2044" s="128">
        <v>2103</v>
      </c>
      <c r="J2044" s="3">
        <f>IFERROR(VLOOKUP(D2044,'2023-24 School Level AAFTE'!$C:$J,8,FALSE),"new school")</f>
        <v>294.64</v>
      </c>
    </row>
    <row r="2045" spans="1:10" x14ac:dyDescent="0.25">
      <c r="A2045" t="s">
        <v>3187</v>
      </c>
      <c r="B2045" t="s">
        <v>2036</v>
      </c>
      <c r="C2045" t="s">
        <v>2037</v>
      </c>
      <c r="D2045" s="128">
        <v>2036</v>
      </c>
      <c r="F2045" t="s">
        <v>3447</v>
      </c>
      <c r="J2045" s="3">
        <f>IFERROR(VLOOKUP(D2045,'2023-24 School Level AAFTE'!$C:$J,8,FALSE),"new school")</f>
        <v>261.5</v>
      </c>
    </row>
    <row r="2046" spans="1:10" x14ac:dyDescent="0.25">
      <c r="A2046" t="s">
        <v>3187</v>
      </c>
      <c r="B2046" t="s">
        <v>2036</v>
      </c>
      <c r="C2046" t="s">
        <v>2044</v>
      </c>
      <c r="D2046" s="128">
        <v>2215</v>
      </c>
      <c r="F2046" t="s">
        <v>3447</v>
      </c>
      <c r="J2046" s="3">
        <f>IFERROR(VLOOKUP(D2046,'2023-24 School Level AAFTE'!$C:$J,8,FALSE),"new school")</f>
        <v>1475.39</v>
      </c>
    </row>
    <row r="2047" spans="1:10" x14ac:dyDescent="0.25">
      <c r="A2047" t="s">
        <v>3187</v>
      </c>
      <c r="B2047" t="s">
        <v>2036</v>
      </c>
      <c r="C2047" t="s">
        <v>2055</v>
      </c>
      <c r="D2047" s="128">
        <v>2771</v>
      </c>
      <c r="F2047" t="s">
        <v>3447</v>
      </c>
      <c r="J2047" s="3">
        <f>IFERROR(VLOOKUP(D2047,'2023-24 School Level AAFTE'!$C:$J,8,FALSE),"new school")</f>
        <v>349.2</v>
      </c>
    </row>
    <row r="2048" spans="1:10" x14ac:dyDescent="0.25">
      <c r="A2048" t="s">
        <v>3187</v>
      </c>
      <c r="B2048" t="s">
        <v>2036</v>
      </c>
      <c r="C2048" t="s">
        <v>2057</v>
      </c>
      <c r="D2048" s="128">
        <v>2805</v>
      </c>
      <c r="J2048" s="3">
        <f>IFERROR(VLOOKUP(D2048,'2023-24 School Level AAFTE'!$C:$J,8,FALSE),"new school")</f>
        <v>322.60000000000002</v>
      </c>
    </row>
    <row r="2049" spans="1:10" x14ac:dyDescent="0.25">
      <c r="A2049" t="s">
        <v>3187</v>
      </c>
      <c r="B2049" t="s">
        <v>2036</v>
      </c>
      <c r="C2049" t="s">
        <v>2048</v>
      </c>
      <c r="D2049" s="128">
        <v>2336</v>
      </c>
      <c r="F2049" t="s">
        <v>3447</v>
      </c>
      <c r="J2049" s="3">
        <f>IFERROR(VLOOKUP(D2049,'2023-24 School Level AAFTE'!$C:$J,8,FALSE),"new school")</f>
        <v>336.9</v>
      </c>
    </row>
    <row r="2050" spans="1:10" x14ac:dyDescent="0.25">
      <c r="A2050" t="s">
        <v>3187</v>
      </c>
      <c r="B2050" t="s">
        <v>2036</v>
      </c>
      <c r="C2050" t="s">
        <v>2046</v>
      </c>
      <c r="D2050" s="128">
        <v>2252</v>
      </c>
      <c r="F2050" t="s">
        <v>3447</v>
      </c>
      <c r="J2050" s="3">
        <f>IFERROR(VLOOKUP(D2050,'2023-24 School Level AAFTE'!$C:$J,8,FALSE),"new school")</f>
        <v>411.1</v>
      </c>
    </row>
    <row r="2051" spans="1:10" x14ac:dyDescent="0.25">
      <c r="A2051" t="s">
        <v>3187</v>
      </c>
      <c r="B2051" t="s">
        <v>2036</v>
      </c>
      <c r="C2051" t="s">
        <v>2065</v>
      </c>
      <c r="D2051" s="128">
        <v>2941</v>
      </c>
      <c r="F2051" t="s">
        <v>3447</v>
      </c>
      <c r="J2051" s="3">
        <f>IFERROR(VLOOKUP(D2051,'2023-24 School Level AAFTE'!$C:$J,8,FALSE),"new school")</f>
        <v>289.10000000000002</v>
      </c>
    </row>
    <row r="2052" spans="1:10" x14ac:dyDescent="0.25">
      <c r="A2052" t="s">
        <v>3187</v>
      </c>
      <c r="B2052" t="s">
        <v>2036</v>
      </c>
      <c r="C2052" t="s">
        <v>2602</v>
      </c>
      <c r="D2052" s="128">
        <v>2376</v>
      </c>
      <c r="J2052" s="3">
        <f>IFERROR(VLOOKUP(D2052,'2023-24 School Level AAFTE'!$C:$J,8,FALSE),"new school")</f>
        <v>606.62</v>
      </c>
    </row>
    <row r="2053" spans="1:10" x14ac:dyDescent="0.25">
      <c r="A2053" t="s">
        <v>3187</v>
      </c>
      <c r="B2053" t="s">
        <v>2036</v>
      </c>
      <c r="C2053" t="s">
        <v>2074</v>
      </c>
      <c r="D2053" s="128">
        <v>3453</v>
      </c>
      <c r="F2053" t="s">
        <v>3447</v>
      </c>
      <c r="J2053" s="3">
        <f>IFERROR(VLOOKUP(D2053,'2023-24 School Level AAFTE'!$C:$J,8,FALSE),"new school")</f>
        <v>328.6</v>
      </c>
    </row>
    <row r="2054" spans="1:10" x14ac:dyDescent="0.25">
      <c r="A2054" t="s">
        <v>3187</v>
      </c>
      <c r="B2054" t="s">
        <v>2036</v>
      </c>
      <c r="C2054" t="s">
        <v>2603</v>
      </c>
      <c r="D2054" s="128">
        <v>3244</v>
      </c>
      <c r="J2054" s="3">
        <f>IFERROR(VLOOKUP(D2054,'2023-24 School Level AAFTE'!$C:$J,8,FALSE),"new school")</f>
        <v>581.98</v>
      </c>
    </row>
    <row r="2055" spans="1:10" x14ac:dyDescent="0.25">
      <c r="A2055" t="s">
        <v>3187</v>
      </c>
      <c r="B2055" t="s">
        <v>2036</v>
      </c>
      <c r="C2055" t="s">
        <v>2070</v>
      </c>
      <c r="D2055" s="128">
        <v>3398</v>
      </c>
      <c r="F2055" t="s">
        <v>3447</v>
      </c>
      <c r="J2055" s="3">
        <f>IFERROR(VLOOKUP(D2055,'2023-24 School Level AAFTE'!$C:$J,8,FALSE),"new school")</f>
        <v>1360.6699999999998</v>
      </c>
    </row>
    <row r="2056" spans="1:10" x14ac:dyDescent="0.25">
      <c r="A2056" t="s">
        <v>3187</v>
      </c>
      <c r="B2056" t="s">
        <v>2036</v>
      </c>
      <c r="C2056" t="s">
        <v>2045</v>
      </c>
      <c r="D2056" s="128">
        <v>2247</v>
      </c>
      <c r="F2056" t="s">
        <v>3447</v>
      </c>
      <c r="J2056" s="3">
        <f>IFERROR(VLOOKUP(D2056,'2023-24 School Level AAFTE'!$C:$J,8,FALSE),"new school")</f>
        <v>376.45000000000005</v>
      </c>
    </row>
    <row r="2057" spans="1:10" x14ac:dyDescent="0.25">
      <c r="A2057" t="s">
        <v>3187</v>
      </c>
      <c r="B2057" t="s">
        <v>2036</v>
      </c>
      <c r="C2057" t="s">
        <v>2078</v>
      </c>
      <c r="D2057" s="128">
        <v>4109</v>
      </c>
      <c r="F2057" t="s">
        <v>3447</v>
      </c>
      <c r="J2057" s="3">
        <f>IFERROR(VLOOKUP(D2057,'2023-24 School Level AAFTE'!$C:$J,8,FALSE),"new school")</f>
        <v>102.5</v>
      </c>
    </row>
    <row r="2058" spans="1:10" x14ac:dyDescent="0.25">
      <c r="A2058" t="s">
        <v>3187</v>
      </c>
      <c r="B2058" t="s">
        <v>2036</v>
      </c>
      <c r="C2058" t="s">
        <v>2079</v>
      </c>
      <c r="D2058" s="128">
        <v>4283</v>
      </c>
      <c r="F2058" t="s">
        <v>3447</v>
      </c>
      <c r="J2058" s="3">
        <f>IFERROR(VLOOKUP(D2058,'2023-24 School Level AAFTE'!$C:$J,8,FALSE),"new school")</f>
        <v>15.92</v>
      </c>
    </row>
    <row r="2059" spans="1:10" x14ac:dyDescent="0.25">
      <c r="A2059" t="s">
        <v>3187</v>
      </c>
      <c r="B2059" t="s">
        <v>2036</v>
      </c>
      <c r="C2059" t="s">
        <v>2043</v>
      </c>
      <c r="D2059" s="128">
        <v>2169</v>
      </c>
      <c r="J2059" s="3">
        <f>IFERROR(VLOOKUP(D2059,'2023-24 School Level AAFTE'!$C:$J,8,FALSE),"new school")</f>
        <v>299.89999999999998</v>
      </c>
    </row>
    <row r="2060" spans="1:10" x14ac:dyDescent="0.25">
      <c r="A2060" t="s">
        <v>3187</v>
      </c>
      <c r="B2060" t="s">
        <v>2036</v>
      </c>
      <c r="C2060" t="s">
        <v>2058</v>
      </c>
      <c r="D2060" s="128">
        <v>2806</v>
      </c>
      <c r="F2060" t="s">
        <v>3447</v>
      </c>
      <c r="J2060" s="3">
        <f>IFERROR(VLOOKUP(D2060,'2023-24 School Level AAFTE'!$C:$J,8,FALSE),"new school")</f>
        <v>351.1</v>
      </c>
    </row>
    <row r="2061" spans="1:10" x14ac:dyDescent="0.25">
      <c r="A2061" t="s">
        <v>3187</v>
      </c>
      <c r="B2061" t="s">
        <v>2036</v>
      </c>
      <c r="C2061" t="s">
        <v>2047</v>
      </c>
      <c r="D2061" s="128">
        <v>2275</v>
      </c>
      <c r="F2061" t="s">
        <v>3447</v>
      </c>
      <c r="J2061" s="3">
        <f>IFERROR(VLOOKUP(D2061,'2023-24 School Level AAFTE'!$C:$J,8,FALSE),"new school")</f>
        <v>220.8</v>
      </c>
    </row>
    <row r="2062" spans="1:10" x14ac:dyDescent="0.25">
      <c r="A2062" t="s">
        <v>3187</v>
      </c>
      <c r="B2062" t="s">
        <v>2036</v>
      </c>
      <c r="C2062" t="s">
        <v>2604</v>
      </c>
      <c r="D2062" s="128">
        <v>5169</v>
      </c>
      <c r="J2062" s="3">
        <f>IFERROR(VLOOKUP(D2062,'2023-24 School Level AAFTE'!$C:$J,8,FALSE),"new school")</f>
        <v>560.19000000000005</v>
      </c>
    </row>
    <row r="2063" spans="1:10" x14ac:dyDescent="0.25">
      <c r="A2063" t="s">
        <v>3187</v>
      </c>
      <c r="B2063" t="s">
        <v>2036</v>
      </c>
      <c r="C2063" t="s">
        <v>2042</v>
      </c>
      <c r="D2063" s="128">
        <v>2168</v>
      </c>
      <c r="F2063" t="s">
        <v>3447</v>
      </c>
      <c r="J2063" s="3">
        <f>IFERROR(VLOOKUP(D2063,'2023-24 School Level AAFTE'!$C:$J,8,FALSE),"new school")</f>
        <v>437.9</v>
      </c>
    </row>
    <row r="2064" spans="1:10" x14ac:dyDescent="0.25">
      <c r="A2064" t="s">
        <v>3187</v>
      </c>
      <c r="B2064" t="s">
        <v>2036</v>
      </c>
      <c r="C2064" t="s">
        <v>2062</v>
      </c>
      <c r="D2064" s="128">
        <v>2938</v>
      </c>
      <c r="J2064" s="3">
        <f>IFERROR(VLOOKUP(D2064,'2023-24 School Level AAFTE'!$C:$J,8,FALSE),"new school")</f>
        <v>421.8</v>
      </c>
    </row>
    <row r="2065" spans="1:10" x14ac:dyDescent="0.25">
      <c r="A2065" t="s">
        <v>3187</v>
      </c>
      <c r="B2065" t="s">
        <v>2036</v>
      </c>
      <c r="C2065" t="s">
        <v>2075</v>
      </c>
      <c r="D2065" s="128">
        <v>3498</v>
      </c>
      <c r="F2065" t="s">
        <v>3447</v>
      </c>
      <c r="J2065" s="3">
        <f>IFERROR(VLOOKUP(D2065,'2023-24 School Level AAFTE'!$C:$J,8,FALSE),"new school")</f>
        <v>339.20000000000005</v>
      </c>
    </row>
    <row r="2066" spans="1:10" x14ac:dyDescent="0.25">
      <c r="A2066" t="s">
        <v>3187</v>
      </c>
      <c r="B2066" t="s">
        <v>2036</v>
      </c>
      <c r="C2066" t="s">
        <v>205</v>
      </c>
      <c r="D2066" s="128">
        <v>5192</v>
      </c>
      <c r="J2066" s="3">
        <f>IFERROR(VLOOKUP(D2066,'2023-24 School Level AAFTE'!$C:$J,8,FALSE),"new school")</f>
        <v>0</v>
      </c>
    </row>
    <row r="2067" spans="1:10" x14ac:dyDescent="0.25">
      <c r="A2067" t="s">
        <v>3187</v>
      </c>
      <c r="B2067" t="s">
        <v>2036</v>
      </c>
      <c r="C2067" t="s">
        <v>2605</v>
      </c>
      <c r="D2067" s="128">
        <v>2084</v>
      </c>
      <c r="J2067" s="3">
        <f>IFERROR(VLOOKUP(D2067,'2023-24 School Level AAFTE'!$C:$J,8,FALSE),"new school")</f>
        <v>1544.75</v>
      </c>
    </row>
    <row r="2068" spans="1:10" x14ac:dyDescent="0.25">
      <c r="A2068" t="s">
        <v>3187</v>
      </c>
      <c r="B2068" t="s">
        <v>2036</v>
      </c>
      <c r="C2068" t="s">
        <v>2050</v>
      </c>
      <c r="D2068" s="128">
        <v>2358</v>
      </c>
      <c r="F2068" t="s">
        <v>3447</v>
      </c>
      <c r="J2068" s="3">
        <f>IFERROR(VLOOKUP(D2068,'2023-24 School Level AAFTE'!$C:$J,8,FALSE),"new school")</f>
        <v>284.89999999999998</v>
      </c>
    </row>
    <row r="2069" spans="1:10" x14ac:dyDescent="0.25">
      <c r="A2069" t="s">
        <v>3187</v>
      </c>
      <c r="B2069" t="s">
        <v>2036</v>
      </c>
      <c r="C2069" t="s">
        <v>2051</v>
      </c>
      <c r="D2069" s="128">
        <v>2359</v>
      </c>
      <c r="F2069" t="s">
        <v>3447</v>
      </c>
      <c r="J2069" s="3">
        <f>IFERROR(VLOOKUP(D2069,'2023-24 School Level AAFTE'!$C:$J,8,FALSE),"new school")</f>
        <v>607.95000000000005</v>
      </c>
    </row>
    <row r="2070" spans="1:10" x14ac:dyDescent="0.25">
      <c r="A2070" t="s">
        <v>3187</v>
      </c>
      <c r="B2070" t="s">
        <v>2036</v>
      </c>
      <c r="C2070" t="s">
        <v>3294</v>
      </c>
      <c r="D2070" s="128">
        <v>5720</v>
      </c>
      <c r="F2070" t="s">
        <v>3447</v>
      </c>
      <c r="J2070" s="3">
        <f>IFERROR(VLOOKUP(D2070,'2023-24 School Level AAFTE'!$C:$J,8,FALSE),"new school")</f>
        <v>178.6</v>
      </c>
    </row>
    <row r="2071" spans="1:10" x14ac:dyDescent="0.25">
      <c r="A2071" t="s">
        <v>3187</v>
      </c>
      <c r="B2071" t="s">
        <v>2036</v>
      </c>
      <c r="C2071" t="s">
        <v>3295</v>
      </c>
      <c r="D2071" s="128">
        <v>5722</v>
      </c>
      <c r="F2071" t="s">
        <v>3447</v>
      </c>
      <c r="J2071" s="3">
        <f>IFERROR(VLOOKUP(D2071,'2023-24 School Level AAFTE'!$C:$J,8,FALSE),"new school")</f>
        <v>642.58999999999992</v>
      </c>
    </row>
    <row r="2072" spans="1:10" x14ac:dyDescent="0.25">
      <c r="A2072" t="s">
        <v>3187</v>
      </c>
      <c r="B2072" t="s">
        <v>2036</v>
      </c>
      <c r="C2072" t="s">
        <v>3296</v>
      </c>
      <c r="D2072" s="128">
        <v>5721</v>
      </c>
      <c r="F2072" t="s">
        <v>3447</v>
      </c>
      <c r="J2072" s="3">
        <f>IFERROR(VLOOKUP(D2072,'2023-24 School Level AAFTE'!$C:$J,8,FALSE),"new school")</f>
        <v>234.91</v>
      </c>
    </row>
    <row r="2073" spans="1:10" x14ac:dyDescent="0.25">
      <c r="A2073" t="s">
        <v>3187</v>
      </c>
      <c r="B2073" t="s">
        <v>2036</v>
      </c>
      <c r="C2073" t="s">
        <v>3188</v>
      </c>
      <c r="D2073" s="128">
        <v>5307</v>
      </c>
      <c r="J2073" s="3">
        <f>IFERROR(VLOOKUP(D2073,'2023-24 School Level AAFTE'!$C:$J,8,FALSE),"new school")</f>
        <v>334.6</v>
      </c>
    </row>
    <row r="2074" spans="1:10" x14ac:dyDescent="0.25">
      <c r="A2074" t="s">
        <v>3187</v>
      </c>
      <c r="B2074" t="s">
        <v>2036</v>
      </c>
      <c r="C2074" t="s">
        <v>2606</v>
      </c>
      <c r="D2074" s="128">
        <v>1860</v>
      </c>
      <c r="J2074" s="3">
        <f>IFERROR(VLOOKUP(D2074,'2023-24 School Level AAFTE'!$C:$J,8,FALSE),"new school")</f>
        <v>615.75</v>
      </c>
    </row>
    <row r="2075" spans="1:10" x14ac:dyDescent="0.25">
      <c r="A2075" t="s">
        <v>3187</v>
      </c>
      <c r="B2075" t="s">
        <v>2036</v>
      </c>
      <c r="C2075" t="s">
        <v>2071</v>
      </c>
      <c r="D2075" s="128">
        <v>3448</v>
      </c>
      <c r="F2075" t="s">
        <v>3447</v>
      </c>
      <c r="J2075" s="3">
        <f>IFERROR(VLOOKUP(D2075,'2023-24 School Level AAFTE'!$C:$J,8,FALSE),"new school")</f>
        <v>420.2</v>
      </c>
    </row>
    <row r="2076" spans="1:10" x14ac:dyDescent="0.25">
      <c r="A2076" t="s">
        <v>3187</v>
      </c>
      <c r="B2076" t="s">
        <v>2036</v>
      </c>
      <c r="C2076" t="s">
        <v>2068</v>
      </c>
      <c r="D2076" s="128">
        <v>3116</v>
      </c>
      <c r="F2076" t="s">
        <v>3447</v>
      </c>
      <c r="J2076" s="3">
        <f>IFERROR(VLOOKUP(D2076,'2023-24 School Level AAFTE'!$C:$J,8,FALSE),"new school")</f>
        <v>356.77</v>
      </c>
    </row>
    <row r="2077" spans="1:10" x14ac:dyDescent="0.25">
      <c r="A2077" t="s">
        <v>3187</v>
      </c>
      <c r="B2077" t="s">
        <v>2036</v>
      </c>
      <c r="C2077" t="s">
        <v>2028</v>
      </c>
      <c r="D2077" s="128">
        <v>2083</v>
      </c>
      <c r="J2077" s="3">
        <f>IFERROR(VLOOKUP(D2077,'2023-24 School Level AAFTE'!$C:$J,8,FALSE),"new school")</f>
        <v>334.3</v>
      </c>
    </row>
    <row r="2078" spans="1:10" x14ac:dyDescent="0.25">
      <c r="A2078" t="s">
        <v>3187</v>
      </c>
      <c r="B2078" t="s">
        <v>2036</v>
      </c>
      <c r="C2078" t="s">
        <v>2061</v>
      </c>
      <c r="D2078" s="128">
        <v>2874</v>
      </c>
      <c r="F2078" t="s">
        <v>3447</v>
      </c>
      <c r="J2078" s="3">
        <f>IFERROR(VLOOKUP(D2078,'2023-24 School Level AAFTE'!$C:$J,8,FALSE),"new school")</f>
        <v>315.39999999999998</v>
      </c>
    </row>
    <row r="2079" spans="1:10" x14ac:dyDescent="0.25">
      <c r="A2079" t="s">
        <v>3187</v>
      </c>
      <c r="B2079" t="s">
        <v>2036</v>
      </c>
      <c r="C2079" t="s">
        <v>2073</v>
      </c>
      <c r="D2079" s="128">
        <v>3452</v>
      </c>
      <c r="J2079" s="3">
        <f>IFERROR(VLOOKUP(D2079,'2023-24 School Level AAFTE'!$C:$J,8,FALSE),"new school")</f>
        <v>282.14999999999998</v>
      </c>
    </row>
    <row r="2080" spans="1:10" x14ac:dyDescent="0.25">
      <c r="A2080" t="s">
        <v>3187</v>
      </c>
      <c r="B2080" t="s">
        <v>2036</v>
      </c>
      <c r="C2080" t="s">
        <v>2607</v>
      </c>
      <c r="D2080" s="128">
        <v>3246</v>
      </c>
      <c r="J2080" s="3">
        <f>IFERROR(VLOOKUP(D2080,'2023-24 School Level AAFTE'!$C:$J,8,FALSE),"new school")</f>
        <v>1091.1600000000001</v>
      </c>
    </row>
    <row r="2081" spans="1:10" x14ac:dyDescent="0.25">
      <c r="A2081" t="s">
        <v>3189</v>
      </c>
      <c r="B2081" t="s">
        <v>2085</v>
      </c>
      <c r="C2081" t="s">
        <v>2087</v>
      </c>
      <c r="D2081" s="128">
        <v>5032</v>
      </c>
      <c r="F2081" t="s">
        <v>3447</v>
      </c>
      <c r="J2081" s="3">
        <f>IFERROR(VLOOKUP(D2081,'2023-24 School Level AAFTE'!$C:$J,8,FALSE),"new school")</f>
        <v>119.5</v>
      </c>
    </row>
    <row r="2082" spans="1:10" x14ac:dyDescent="0.25">
      <c r="A2082" t="s">
        <v>3189</v>
      </c>
      <c r="B2082" t="s">
        <v>2085</v>
      </c>
      <c r="C2082" t="s">
        <v>2086</v>
      </c>
      <c r="D2082" s="128">
        <v>3580</v>
      </c>
      <c r="F2082" t="s">
        <v>3447</v>
      </c>
      <c r="J2082" s="3">
        <f>IFERROR(VLOOKUP(D2082,'2023-24 School Level AAFTE'!$C:$J,8,FALSE),"new school")</f>
        <v>64.989999999999995</v>
      </c>
    </row>
    <row r="2083" spans="1:10" x14ac:dyDescent="0.25">
      <c r="A2083" t="s">
        <v>3190</v>
      </c>
      <c r="B2083" t="s">
        <v>2089</v>
      </c>
      <c r="C2083" t="s">
        <v>2097</v>
      </c>
      <c r="D2083" s="128">
        <v>5489</v>
      </c>
      <c r="J2083" s="3">
        <f>IFERROR(VLOOKUP(D2083,'2023-24 School Level AAFTE'!$C:$J,8,FALSE),"new school")</f>
        <v>613.84</v>
      </c>
    </row>
    <row r="2084" spans="1:10" x14ac:dyDescent="0.25">
      <c r="A2084" t="s">
        <v>3190</v>
      </c>
      <c r="B2084" t="s">
        <v>2089</v>
      </c>
      <c r="C2084" t="s">
        <v>2096</v>
      </c>
      <c r="D2084" s="128">
        <v>4453</v>
      </c>
      <c r="J2084" s="3">
        <f>IFERROR(VLOOKUP(D2084,'2023-24 School Level AAFTE'!$C:$J,8,FALSE),"new school")</f>
        <v>797.48</v>
      </c>
    </row>
    <row r="2085" spans="1:10" x14ac:dyDescent="0.25">
      <c r="A2085" t="s">
        <v>3190</v>
      </c>
      <c r="B2085" t="s">
        <v>2089</v>
      </c>
      <c r="C2085" t="s">
        <v>2091</v>
      </c>
      <c r="D2085" s="128">
        <v>3286</v>
      </c>
      <c r="J2085" s="3">
        <f>IFERROR(VLOOKUP(D2085,'2023-24 School Level AAFTE'!$C:$J,8,FALSE),"new school")</f>
        <v>733.65</v>
      </c>
    </row>
    <row r="2086" spans="1:10" x14ac:dyDescent="0.25">
      <c r="A2086" t="s">
        <v>3190</v>
      </c>
      <c r="B2086" t="s">
        <v>2089</v>
      </c>
      <c r="C2086" t="s">
        <v>2094</v>
      </c>
      <c r="D2086" s="128">
        <v>3937</v>
      </c>
      <c r="J2086" s="3">
        <f>IFERROR(VLOOKUP(D2086,'2023-24 School Level AAFTE'!$C:$J,8,FALSE),"new school")</f>
        <v>976.59</v>
      </c>
    </row>
    <row r="2087" spans="1:10" x14ac:dyDescent="0.25">
      <c r="A2087" t="s">
        <v>3190</v>
      </c>
      <c r="B2087" t="s">
        <v>2089</v>
      </c>
      <c r="C2087" t="s">
        <v>2095</v>
      </c>
      <c r="D2087" s="128">
        <v>4415</v>
      </c>
      <c r="J2087" s="3">
        <f>IFERROR(VLOOKUP(D2087,'2023-24 School Level AAFTE'!$C:$J,8,FALSE),"new school")</f>
        <v>698.81</v>
      </c>
    </row>
    <row r="2088" spans="1:10" x14ac:dyDescent="0.25">
      <c r="A2088" t="s">
        <v>3190</v>
      </c>
      <c r="B2088" t="s">
        <v>2089</v>
      </c>
      <c r="C2088" t="s">
        <v>2093</v>
      </c>
      <c r="D2088" s="128">
        <v>3589</v>
      </c>
      <c r="J2088" s="3">
        <f>IFERROR(VLOOKUP(D2088,'2023-24 School Level AAFTE'!$C:$J,8,FALSE),"new school")</f>
        <v>491.54</v>
      </c>
    </row>
    <row r="2089" spans="1:10" x14ac:dyDescent="0.25">
      <c r="A2089" t="s">
        <v>3190</v>
      </c>
      <c r="B2089" t="s">
        <v>2089</v>
      </c>
      <c r="C2089" t="s">
        <v>2092</v>
      </c>
      <c r="D2089" s="128">
        <v>3341</v>
      </c>
      <c r="J2089" s="3">
        <f>IFERROR(VLOOKUP(D2089,'2023-24 School Level AAFTE'!$C:$J,8,FALSE),"new school")</f>
        <v>1116.52</v>
      </c>
    </row>
    <row r="2090" spans="1:10" x14ac:dyDescent="0.25">
      <c r="A2090" t="s">
        <v>3190</v>
      </c>
      <c r="B2090" t="s">
        <v>2089</v>
      </c>
      <c r="C2090" t="s">
        <v>2098</v>
      </c>
      <c r="D2090" s="128">
        <v>5490</v>
      </c>
      <c r="J2090" s="3">
        <f>IFERROR(VLOOKUP(D2090,'2023-24 School Level AAFTE'!$C:$J,8,FALSE),"new school")</f>
        <v>680.84</v>
      </c>
    </row>
    <row r="2091" spans="1:10" x14ac:dyDescent="0.25">
      <c r="A2091" t="s">
        <v>3190</v>
      </c>
      <c r="B2091" t="s">
        <v>2089</v>
      </c>
      <c r="C2091" t="s">
        <v>2776</v>
      </c>
      <c r="D2091" s="128">
        <v>5563</v>
      </c>
      <c r="J2091" s="3">
        <f>IFERROR(VLOOKUP(D2091,'2023-24 School Level AAFTE'!$C:$J,8,FALSE),"new school")</f>
        <v>56.98</v>
      </c>
    </row>
    <row r="2092" spans="1:10" x14ac:dyDescent="0.25">
      <c r="A2092" t="s">
        <v>3190</v>
      </c>
      <c r="B2092" t="s">
        <v>2089</v>
      </c>
      <c r="C2092" t="s">
        <v>2090</v>
      </c>
      <c r="D2092" s="128">
        <v>2849</v>
      </c>
      <c r="J2092" s="3">
        <f>IFERROR(VLOOKUP(D2092,'2023-24 School Level AAFTE'!$C:$J,8,FALSE),"new school")</f>
        <v>2783.88</v>
      </c>
    </row>
    <row r="2093" spans="1:10" x14ac:dyDescent="0.25">
      <c r="A2093" t="s">
        <v>3191</v>
      </c>
      <c r="B2093" t="s">
        <v>2100</v>
      </c>
      <c r="C2093" t="s">
        <v>2101</v>
      </c>
      <c r="D2093" s="128">
        <v>2052</v>
      </c>
      <c r="F2093" t="s">
        <v>3447</v>
      </c>
      <c r="J2093" s="3">
        <f>IFERROR(VLOOKUP(D2093,'2023-24 School Level AAFTE'!$C:$J,8,FALSE),"new school")</f>
        <v>103.60000000000001</v>
      </c>
    </row>
    <row r="2094" spans="1:10" x14ac:dyDescent="0.25">
      <c r="A2094" t="s">
        <v>3191</v>
      </c>
      <c r="B2094" t="s">
        <v>2100</v>
      </c>
      <c r="C2094" t="s">
        <v>2102</v>
      </c>
      <c r="D2094" s="128">
        <v>3418</v>
      </c>
      <c r="F2094" t="s">
        <v>3447</v>
      </c>
      <c r="J2094" s="3">
        <f>IFERROR(VLOOKUP(D2094,'2023-24 School Level AAFTE'!$C:$J,8,FALSE),"new school")</f>
        <v>93.34</v>
      </c>
    </row>
    <row r="2095" spans="1:10" x14ac:dyDescent="0.25">
      <c r="A2095" t="s">
        <v>3192</v>
      </c>
      <c r="B2095" t="s">
        <v>2104</v>
      </c>
      <c r="C2095" t="s">
        <v>804</v>
      </c>
      <c r="D2095" s="128">
        <v>2457</v>
      </c>
      <c r="F2095" t="s">
        <v>3447</v>
      </c>
      <c r="J2095" s="3">
        <f>IFERROR(VLOOKUP(D2095,'2023-24 School Level AAFTE'!$C:$J,8,FALSE),"new school")</f>
        <v>292.41000000000003</v>
      </c>
    </row>
    <row r="2096" spans="1:10" x14ac:dyDescent="0.25">
      <c r="A2096" t="s">
        <v>3192</v>
      </c>
      <c r="B2096" t="s">
        <v>2104</v>
      </c>
      <c r="C2096" t="s">
        <v>2107</v>
      </c>
      <c r="D2096" s="128">
        <v>4238</v>
      </c>
      <c r="F2096" t="s">
        <v>3447</v>
      </c>
      <c r="J2096" s="3">
        <f>IFERROR(VLOOKUP(D2096,'2023-24 School Level AAFTE'!$C:$J,8,FALSE),"new school")</f>
        <v>277.39</v>
      </c>
    </row>
    <row r="2097" spans="1:10" x14ac:dyDescent="0.25">
      <c r="A2097" t="s">
        <v>3192</v>
      </c>
      <c r="B2097" t="s">
        <v>2104</v>
      </c>
      <c r="C2097" t="s">
        <v>2105</v>
      </c>
      <c r="D2097" s="128">
        <v>3509</v>
      </c>
      <c r="J2097" s="3">
        <f>IFERROR(VLOOKUP(D2097,'2023-24 School Level AAFTE'!$C:$J,8,FALSE),"new school")</f>
        <v>375.12</v>
      </c>
    </row>
    <row r="2098" spans="1:10" x14ac:dyDescent="0.25">
      <c r="A2098" t="s">
        <v>3192</v>
      </c>
      <c r="B2098" t="s">
        <v>2104</v>
      </c>
      <c r="C2098" t="s">
        <v>2106</v>
      </c>
      <c r="D2098" s="128">
        <v>3795</v>
      </c>
      <c r="F2098" t="s">
        <v>3447</v>
      </c>
      <c r="J2098" s="3">
        <f>IFERROR(VLOOKUP(D2098,'2023-24 School Level AAFTE'!$C:$J,8,FALSE),"new school")</f>
        <v>305.51</v>
      </c>
    </row>
    <row r="2099" spans="1:10" x14ac:dyDescent="0.25">
      <c r="A2099" t="s">
        <v>3193</v>
      </c>
      <c r="B2099" t="s">
        <v>2109</v>
      </c>
      <c r="C2099" t="s">
        <v>2110</v>
      </c>
      <c r="D2099" s="128">
        <v>2514</v>
      </c>
      <c r="J2099" s="3">
        <f>IFERROR(VLOOKUP(D2099,'2023-24 School Level AAFTE'!$C:$J,8,FALSE),"new school")</f>
        <v>257.3</v>
      </c>
    </row>
    <row r="2100" spans="1:10" x14ac:dyDescent="0.25">
      <c r="A2100" t="s">
        <v>3194</v>
      </c>
      <c r="B2100" t="s">
        <v>2112</v>
      </c>
      <c r="C2100" t="s">
        <v>2608</v>
      </c>
      <c r="D2100" s="128">
        <v>5190</v>
      </c>
      <c r="F2100" t="s">
        <v>3447</v>
      </c>
      <c r="J2100" s="3">
        <f>IFERROR(VLOOKUP(D2100,'2023-24 School Level AAFTE'!$C:$J,8,FALSE),"new school")</f>
        <v>46.53</v>
      </c>
    </row>
    <row r="2101" spans="1:10" x14ac:dyDescent="0.25">
      <c r="A2101" t="s">
        <v>3194</v>
      </c>
      <c r="B2101" t="s">
        <v>2112</v>
      </c>
      <c r="C2101" t="s">
        <v>2113</v>
      </c>
      <c r="D2101" s="128">
        <v>2998</v>
      </c>
      <c r="F2101" t="s">
        <v>3447</v>
      </c>
      <c r="J2101" s="3">
        <f>IFERROR(VLOOKUP(D2101,'2023-24 School Level AAFTE'!$C:$J,8,FALSE),"new school")</f>
        <v>395.8</v>
      </c>
    </row>
    <row r="2102" spans="1:10" x14ac:dyDescent="0.25">
      <c r="A2102" t="s">
        <v>3194</v>
      </c>
      <c r="B2102" t="s">
        <v>2112</v>
      </c>
      <c r="C2102" t="s">
        <v>2609</v>
      </c>
      <c r="D2102" s="128">
        <v>2616</v>
      </c>
      <c r="J2102" s="3">
        <f>IFERROR(VLOOKUP(D2102,'2023-24 School Level AAFTE'!$C:$J,8,FALSE),"new school")</f>
        <v>234.07</v>
      </c>
    </row>
    <row r="2103" spans="1:10" x14ac:dyDescent="0.25">
      <c r="A2103" t="s">
        <v>3194</v>
      </c>
      <c r="B2103" t="s">
        <v>2112</v>
      </c>
      <c r="C2103" t="s">
        <v>2114</v>
      </c>
      <c r="D2103" s="128">
        <v>3977</v>
      </c>
      <c r="F2103" t="s">
        <v>3447</v>
      </c>
      <c r="J2103" s="3">
        <f>IFERROR(VLOOKUP(D2103,'2023-24 School Level AAFTE'!$C:$J,8,FALSE),"new school")</f>
        <v>174.93</v>
      </c>
    </row>
    <row r="2104" spans="1:10" x14ac:dyDescent="0.25">
      <c r="A2104" t="s">
        <v>3195</v>
      </c>
      <c r="B2104" t="s">
        <v>2116</v>
      </c>
      <c r="C2104" t="s">
        <v>2777</v>
      </c>
      <c r="D2104" s="128">
        <v>5586</v>
      </c>
      <c r="F2104" t="s">
        <v>3447</v>
      </c>
      <c r="J2104" s="3">
        <f>IFERROR(VLOOKUP(D2104,'2023-24 School Level AAFTE'!$C:$J,8,FALSE),"new school")</f>
        <v>20.77</v>
      </c>
    </row>
    <row r="2105" spans="1:10" x14ac:dyDescent="0.25">
      <c r="A2105" t="s">
        <v>3195</v>
      </c>
      <c r="B2105" t="s">
        <v>2116</v>
      </c>
      <c r="C2105" t="s">
        <v>2118</v>
      </c>
      <c r="D2105" s="128">
        <v>3176</v>
      </c>
      <c r="F2105" t="s">
        <v>3447</v>
      </c>
      <c r="J2105" s="3">
        <f>IFERROR(VLOOKUP(D2105,'2023-24 School Level AAFTE'!$C:$J,8,FALSE),"new school")</f>
        <v>446.61</v>
      </c>
    </row>
    <row r="2106" spans="1:10" x14ac:dyDescent="0.25">
      <c r="A2106" t="s">
        <v>3195</v>
      </c>
      <c r="B2106" t="s">
        <v>2116</v>
      </c>
      <c r="C2106" t="s">
        <v>2117</v>
      </c>
      <c r="D2106" s="128">
        <v>2679</v>
      </c>
      <c r="F2106" t="s">
        <v>3447</v>
      </c>
      <c r="J2106" s="3">
        <f>IFERROR(VLOOKUP(D2106,'2023-24 School Level AAFTE'!$C:$J,8,FALSE),"new school")</f>
        <v>311.06</v>
      </c>
    </row>
    <row r="2107" spans="1:10" x14ac:dyDescent="0.25">
      <c r="A2107" t="s">
        <v>3195</v>
      </c>
      <c r="B2107" t="s">
        <v>2116</v>
      </c>
      <c r="C2107" t="s">
        <v>2119</v>
      </c>
      <c r="D2107" s="128">
        <v>4196</v>
      </c>
      <c r="F2107" t="s">
        <v>3447</v>
      </c>
      <c r="J2107" s="3">
        <f>IFERROR(VLOOKUP(D2107,'2023-24 School Level AAFTE'!$C:$J,8,FALSE),"new school")</f>
        <v>217.6</v>
      </c>
    </row>
    <row r="2108" spans="1:10" x14ac:dyDescent="0.25">
      <c r="A2108" t="s">
        <v>3195</v>
      </c>
      <c r="B2108" t="s">
        <v>2116</v>
      </c>
      <c r="C2108" t="s">
        <v>2778</v>
      </c>
      <c r="D2108" s="128">
        <v>5587</v>
      </c>
      <c r="F2108" t="s">
        <v>3447</v>
      </c>
      <c r="J2108" s="3">
        <f>IFERROR(VLOOKUP(D2108,'2023-24 School Level AAFTE'!$C:$J,8,FALSE),"new school")</f>
        <v>100.42</v>
      </c>
    </row>
    <row r="2109" spans="1:10" x14ac:dyDescent="0.25">
      <c r="A2109" t="s">
        <v>3196</v>
      </c>
      <c r="B2109" t="s">
        <v>2121</v>
      </c>
      <c r="C2109" t="s">
        <v>2122</v>
      </c>
      <c r="D2109" s="128">
        <v>1508</v>
      </c>
      <c r="F2109" t="s">
        <v>3447</v>
      </c>
      <c r="J2109" s="3">
        <f>IFERROR(VLOOKUP(D2109,'2023-24 School Level AAFTE'!$C:$J,8,FALSE),"new school")</f>
        <v>235.9</v>
      </c>
    </row>
    <row r="2110" spans="1:10" x14ac:dyDescent="0.25">
      <c r="A2110" t="s">
        <v>3196</v>
      </c>
      <c r="B2110" t="s">
        <v>2121</v>
      </c>
      <c r="C2110" t="s">
        <v>575</v>
      </c>
      <c r="D2110" s="128">
        <v>2608</v>
      </c>
      <c r="F2110" t="s">
        <v>3447</v>
      </c>
      <c r="J2110" s="3">
        <f>IFERROR(VLOOKUP(D2110,'2023-24 School Level AAFTE'!$C:$J,8,FALSE),"new school")</f>
        <v>342.8</v>
      </c>
    </row>
    <row r="2111" spans="1:10" x14ac:dyDescent="0.25">
      <c r="A2111" t="s">
        <v>3196</v>
      </c>
      <c r="B2111" t="s">
        <v>2121</v>
      </c>
      <c r="C2111" t="s">
        <v>2125</v>
      </c>
      <c r="D2111" s="128">
        <v>4106</v>
      </c>
      <c r="F2111" t="s">
        <v>3447</v>
      </c>
      <c r="J2111" s="3">
        <f>IFERROR(VLOOKUP(D2111,'2023-24 School Level AAFTE'!$C:$J,8,FALSE),"new school")</f>
        <v>402.9</v>
      </c>
    </row>
    <row r="2112" spans="1:10" x14ac:dyDescent="0.25">
      <c r="A2112" t="s">
        <v>3196</v>
      </c>
      <c r="B2112" t="s">
        <v>2121</v>
      </c>
      <c r="C2112" t="s">
        <v>897</v>
      </c>
      <c r="D2112" s="128">
        <v>2635</v>
      </c>
      <c r="F2112" t="s">
        <v>3447</v>
      </c>
      <c r="J2112" s="3">
        <f>IFERROR(VLOOKUP(D2112,'2023-24 School Level AAFTE'!$C:$J,8,FALSE),"new school")</f>
        <v>277.94</v>
      </c>
    </row>
    <row r="2113" spans="1:10" x14ac:dyDescent="0.25">
      <c r="A2113" t="s">
        <v>3196</v>
      </c>
      <c r="B2113" t="s">
        <v>2121</v>
      </c>
      <c r="C2113" t="s">
        <v>2127</v>
      </c>
      <c r="D2113" s="128">
        <v>5262</v>
      </c>
      <c r="J2113" s="3">
        <f>IFERROR(VLOOKUP(D2113,'2023-24 School Level AAFTE'!$C:$J,8,FALSE),"new school")</f>
        <v>512.74</v>
      </c>
    </row>
    <row r="2114" spans="1:10" x14ac:dyDescent="0.25">
      <c r="A2114" t="s">
        <v>3196</v>
      </c>
      <c r="B2114" t="s">
        <v>2121</v>
      </c>
      <c r="C2114" t="s">
        <v>2124</v>
      </c>
      <c r="D2114" s="128">
        <v>2900</v>
      </c>
      <c r="F2114" t="s">
        <v>3447</v>
      </c>
      <c r="J2114" s="3">
        <f>IFERROR(VLOOKUP(D2114,'2023-24 School Level AAFTE'!$C:$J,8,FALSE),"new school")</f>
        <v>939.54000000000008</v>
      </c>
    </row>
    <row r="2115" spans="1:10" x14ac:dyDescent="0.25">
      <c r="A2115" t="s">
        <v>3196</v>
      </c>
      <c r="B2115" t="s">
        <v>2121</v>
      </c>
      <c r="C2115" t="s">
        <v>2123</v>
      </c>
      <c r="D2115" s="128">
        <v>2264</v>
      </c>
      <c r="F2115" t="s">
        <v>3447</v>
      </c>
      <c r="J2115" s="3">
        <f>IFERROR(VLOOKUP(D2115,'2023-24 School Level AAFTE'!$C:$J,8,FALSE),"new school")</f>
        <v>767.88</v>
      </c>
    </row>
    <row r="2116" spans="1:10" x14ac:dyDescent="0.25">
      <c r="A2116" t="s">
        <v>3196</v>
      </c>
      <c r="B2116" t="s">
        <v>2121</v>
      </c>
      <c r="C2116" t="s">
        <v>2126</v>
      </c>
      <c r="D2116" s="128">
        <v>4588</v>
      </c>
      <c r="F2116" t="s">
        <v>3447</v>
      </c>
      <c r="J2116" s="3">
        <f>IFERROR(VLOOKUP(D2116,'2023-24 School Level AAFTE'!$C:$J,8,FALSE),"new school")</f>
        <v>460.5</v>
      </c>
    </row>
    <row r="2117" spans="1:10" x14ac:dyDescent="0.25">
      <c r="A2117" t="s">
        <v>3197</v>
      </c>
      <c r="B2117" t="s">
        <v>2129</v>
      </c>
      <c r="C2117" t="s">
        <v>2130</v>
      </c>
      <c r="D2117" s="128">
        <v>2160</v>
      </c>
      <c r="F2117" t="s">
        <v>3447</v>
      </c>
      <c r="J2117" s="3">
        <f>IFERROR(VLOOKUP(D2117,'2023-24 School Level AAFTE'!$C:$J,8,FALSE),"new school")</f>
        <v>235.85999999999999</v>
      </c>
    </row>
    <row r="2118" spans="1:10" x14ac:dyDescent="0.25">
      <c r="A2118" t="s">
        <v>3198</v>
      </c>
      <c r="B2118" t="s">
        <v>2132</v>
      </c>
      <c r="C2118" t="s">
        <v>2134</v>
      </c>
      <c r="D2118" s="128">
        <v>4264</v>
      </c>
      <c r="J2118" s="3">
        <f>IFERROR(VLOOKUP(D2118,'2023-24 School Level AAFTE'!$C:$J,8,FALSE),"new school")</f>
        <v>378.12</v>
      </c>
    </row>
    <row r="2119" spans="1:10" x14ac:dyDescent="0.25">
      <c r="A2119" t="s">
        <v>3198</v>
      </c>
      <c r="B2119" t="s">
        <v>2132</v>
      </c>
      <c r="C2119" t="s">
        <v>2133</v>
      </c>
      <c r="D2119" s="128">
        <v>2560</v>
      </c>
      <c r="J2119" s="3">
        <f>IFERROR(VLOOKUP(D2119,'2023-24 School Level AAFTE'!$C:$J,8,FALSE),"new school")</f>
        <v>295.88</v>
      </c>
    </row>
    <row r="2120" spans="1:10" x14ac:dyDescent="0.25">
      <c r="A2120" t="s">
        <v>3199</v>
      </c>
      <c r="B2120" t="s">
        <v>2610</v>
      </c>
      <c r="C2120" t="s">
        <v>2612</v>
      </c>
      <c r="D2120" s="128">
        <v>3062</v>
      </c>
      <c r="J2120" s="3">
        <f>IFERROR(VLOOKUP(D2120,'2023-24 School Level AAFTE'!$C:$J,8,FALSE),"new school")</f>
        <v>75.7</v>
      </c>
    </row>
    <row r="2121" spans="1:10" x14ac:dyDescent="0.25">
      <c r="A2121" t="s">
        <v>3199</v>
      </c>
      <c r="B2121" t="s">
        <v>2610</v>
      </c>
      <c r="C2121" t="s">
        <v>2613</v>
      </c>
      <c r="D2121" s="128">
        <v>2676</v>
      </c>
      <c r="J2121" s="3">
        <f>IFERROR(VLOOKUP(D2121,'2023-24 School Level AAFTE'!$C:$J,8,FALSE),"new school")</f>
        <v>129.41</v>
      </c>
    </row>
    <row r="2122" spans="1:10" x14ac:dyDescent="0.25">
      <c r="A2122" t="s">
        <v>3200</v>
      </c>
      <c r="B2122" t="s">
        <v>1898</v>
      </c>
      <c r="C2122" t="s">
        <v>1877</v>
      </c>
      <c r="D2122" s="128">
        <v>3226</v>
      </c>
      <c r="F2122" t="s">
        <v>3447</v>
      </c>
      <c r="J2122" s="3">
        <f>IFERROR(VLOOKUP(D2122,'2023-24 School Level AAFTE'!$C:$J,8,FALSE),"new school")</f>
        <v>449.8</v>
      </c>
    </row>
    <row r="2123" spans="1:10" x14ac:dyDescent="0.25">
      <c r="A2123" t="s">
        <v>3200</v>
      </c>
      <c r="B2123" t="s">
        <v>1898</v>
      </c>
      <c r="C2123" t="s">
        <v>1900</v>
      </c>
      <c r="D2123" s="128">
        <v>2848</v>
      </c>
      <c r="F2123" t="s">
        <v>3447</v>
      </c>
      <c r="J2123" s="3">
        <f>IFERROR(VLOOKUP(D2123,'2023-24 School Level AAFTE'!$C:$J,8,FALSE),"new school")</f>
        <v>885.17000000000007</v>
      </c>
    </row>
    <row r="2124" spans="1:10" x14ac:dyDescent="0.25">
      <c r="A2124" t="s">
        <v>3200</v>
      </c>
      <c r="B2124" t="s">
        <v>1898</v>
      </c>
      <c r="C2124" t="s">
        <v>1899</v>
      </c>
      <c r="D2124" s="128">
        <v>2564</v>
      </c>
      <c r="F2124" t="s">
        <v>3447</v>
      </c>
      <c r="J2124" s="3">
        <f>IFERROR(VLOOKUP(D2124,'2023-24 School Level AAFTE'!$C:$J,8,FALSE),"new school")</f>
        <v>609.25</v>
      </c>
    </row>
    <row r="2125" spans="1:10" x14ac:dyDescent="0.25">
      <c r="A2125" t="s">
        <v>3200</v>
      </c>
      <c r="B2125" t="s">
        <v>1898</v>
      </c>
      <c r="C2125" t="s">
        <v>1902</v>
      </c>
      <c r="D2125" s="128">
        <v>3635</v>
      </c>
      <c r="F2125" t="s">
        <v>3447</v>
      </c>
      <c r="J2125" s="3">
        <f>IFERROR(VLOOKUP(D2125,'2023-24 School Level AAFTE'!$C:$J,8,FALSE),"new school")</f>
        <v>383.2</v>
      </c>
    </row>
    <row r="2126" spans="1:10" x14ac:dyDescent="0.25">
      <c r="A2126" t="s">
        <v>3200</v>
      </c>
      <c r="B2126" t="s">
        <v>1898</v>
      </c>
      <c r="C2126" t="s">
        <v>1901</v>
      </c>
      <c r="D2126" s="128">
        <v>3488</v>
      </c>
      <c r="F2126" t="s">
        <v>3447</v>
      </c>
      <c r="J2126" s="3">
        <f>IFERROR(VLOOKUP(D2126,'2023-24 School Level AAFTE'!$C:$J,8,FALSE),"new school")</f>
        <v>421.17</v>
      </c>
    </row>
    <row r="2127" spans="1:10" x14ac:dyDescent="0.25">
      <c r="A2127" t="s">
        <v>3201</v>
      </c>
      <c r="B2127" t="s">
        <v>2136</v>
      </c>
      <c r="C2127" t="s">
        <v>2147</v>
      </c>
      <c r="D2127" s="128">
        <v>4500</v>
      </c>
      <c r="J2127" s="3">
        <f>IFERROR(VLOOKUP(D2127,'2023-24 School Level AAFTE'!$C:$J,8,FALSE),"new school")</f>
        <v>741.54</v>
      </c>
    </row>
    <row r="2128" spans="1:10" x14ac:dyDescent="0.25">
      <c r="A2128" t="s">
        <v>3201</v>
      </c>
      <c r="B2128" t="s">
        <v>2136</v>
      </c>
      <c r="C2128" t="s">
        <v>2142</v>
      </c>
      <c r="D2128" s="128">
        <v>4205</v>
      </c>
      <c r="J2128" s="3">
        <f>IFERROR(VLOOKUP(D2128,'2023-24 School Level AAFTE'!$C:$J,8,FALSE),"new school")</f>
        <v>386.95</v>
      </c>
    </row>
    <row r="2129" spans="1:10" x14ac:dyDescent="0.25">
      <c r="A2129" t="s">
        <v>3201</v>
      </c>
      <c r="B2129" t="s">
        <v>2136</v>
      </c>
      <c r="C2129" t="s">
        <v>2847</v>
      </c>
      <c r="D2129" s="128">
        <v>1713</v>
      </c>
      <c r="J2129" s="3">
        <f>IFERROR(VLOOKUP(D2129,'2023-24 School Level AAFTE'!$C:$J,8,FALSE),"new school")</f>
        <v>136.65</v>
      </c>
    </row>
    <row r="2130" spans="1:10" x14ac:dyDescent="0.25">
      <c r="A2130" t="s">
        <v>3201</v>
      </c>
      <c r="B2130" t="s">
        <v>2136</v>
      </c>
      <c r="C2130" t="s">
        <v>2144</v>
      </c>
      <c r="D2130" s="128">
        <v>4365</v>
      </c>
      <c r="J2130" s="3">
        <f>IFERROR(VLOOKUP(D2130,'2023-24 School Level AAFTE'!$C:$J,8,FALSE),"new school")</f>
        <v>596.12</v>
      </c>
    </row>
    <row r="2131" spans="1:10" x14ac:dyDescent="0.25">
      <c r="A2131" t="s">
        <v>3201</v>
      </c>
      <c r="B2131" t="s">
        <v>2136</v>
      </c>
      <c r="C2131" t="s">
        <v>2146</v>
      </c>
      <c r="D2131" s="128">
        <v>4452</v>
      </c>
      <c r="J2131" s="3">
        <f>IFERROR(VLOOKUP(D2131,'2023-24 School Level AAFTE'!$C:$J,8,FALSE),"new school")</f>
        <v>754.51</v>
      </c>
    </row>
    <row r="2132" spans="1:10" x14ac:dyDescent="0.25">
      <c r="A2132" t="s">
        <v>3201</v>
      </c>
      <c r="B2132" t="s">
        <v>2136</v>
      </c>
      <c r="C2132" t="s">
        <v>2138</v>
      </c>
      <c r="D2132" s="128">
        <v>2816</v>
      </c>
      <c r="J2132" s="3">
        <f>IFERROR(VLOOKUP(D2132,'2023-24 School Level AAFTE'!$C:$J,8,FALSE),"new school")</f>
        <v>346.4</v>
      </c>
    </row>
    <row r="2133" spans="1:10" x14ac:dyDescent="0.25">
      <c r="A2133" t="s">
        <v>3201</v>
      </c>
      <c r="B2133" t="s">
        <v>2136</v>
      </c>
      <c r="C2133" t="s">
        <v>2137</v>
      </c>
      <c r="D2133" s="128">
        <v>2552</v>
      </c>
      <c r="J2133" s="3">
        <f>IFERROR(VLOOKUP(D2133,'2023-24 School Level AAFTE'!$C:$J,8,FALSE),"new school")</f>
        <v>425.63</v>
      </c>
    </row>
    <row r="2134" spans="1:10" x14ac:dyDescent="0.25">
      <c r="A2134" t="s">
        <v>3201</v>
      </c>
      <c r="B2134" t="s">
        <v>2136</v>
      </c>
      <c r="C2134" t="s">
        <v>2148</v>
      </c>
      <c r="D2134" s="128">
        <v>5014</v>
      </c>
      <c r="J2134" s="3">
        <f>IFERROR(VLOOKUP(D2134,'2023-24 School Level AAFTE'!$C:$J,8,FALSE),"new school")</f>
        <v>59.6</v>
      </c>
    </row>
    <row r="2135" spans="1:10" x14ac:dyDescent="0.25">
      <c r="A2135" t="s">
        <v>3201</v>
      </c>
      <c r="B2135" t="s">
        <v>2136</v>
      </c>
      <c r="C2135" t="s">
        <v>2143</v>
      </c>
      <c r="D2135" s="128">
        <v>4225</v>
      </c>
      <c r="J2135" s="3">
        <f>IFERROR(VLOOKUP(D2135,'2023-24 School Level AAFTE'!$C:$J,8,FALSE),"new school")</f>
        <v>505.6</v>
      </c>
    </row>
    <row r="2136" spans="1:10" x14ac:dyDescent="0.25">
      <c r="A2136" t="s">
        <v>3201</v>
      </c>
      <c r="B2136" t="s">
        <v>2136</v>
      </c>
      <c r="C2136" t="s">
        <v>2139</v>
      </c>
      <c r="D2136" s="128">
        <v>3199</v>
      </c>
      <c r="J2136" s="3">
        <f>IFERROR(VLOOKUP(D2136,'2023-24 School Level AAFTE'!$C:$J,8,FALSE),"new school")</f>
        <v>578.07000000000005</v>
      </c>
    </row>
    <row r="2137" spans="1:10" x14ac:dyDescent="0.25">
      <c r="A2137" t="s">
        <v>3201</v>
      </c>
      <c r="B2137" t="s">
        <v>2136</v>
      </c>
      <c r="C2137" t="s">
        <v>2140</v>
      </c>
      <c r="D2137" s="128">
        <v>3362</v>
      </c>
      <c r="J2137" s="3">
        <f>IFERROR(VLOOKUP(D2137,'2023-24 School Level AAFTE'!$C:$J,8,FALSE),"new school")</f>
        <v>1077.33</v>
      </c>
    </row>
    <row r="2138" spans="1:10" x14ac:dyDescent="0.25">
      <c r="A2138" t="s">
        <v>3201</v>
      </c>
      <c r="B2138" t="s">
        <v>2136</v>
      </c>
      <c r="C2138" t="s">
        <v>2145</v>
      </c>
      <c r="D2138" s="128">
        <v>4373</v>
      </c>
      <c r="J2138" s="3">
        <f>IFERROR(VLOOKUP(D2138,'2023-24 School Level AAFTE'!$C:$J,8,FALSE),"new school")</f>
        <v>366.95</v>
      </c>
    </row>
    <row r="2139" spans="1:10" x14ac:dyDescent="0.25">
      <c r="A2139" t="s">
        <v>3201</v>
      </c>
      <c r="B2139" t="s">
        <v>2136</v>
      </c>
      <c r="C2139" t="s">
        <v>2141</v>
      </c>
      <c r="D2139" s="128">
        <v>3612</v>
      </c>
      <c r="J2139" s="3">
        <f>IFERROR(VLOOKUP(D2139,'2023-24 School Level AAFTE'!$C:$J,8,FALSE),"new school")</f>
        <v>628.04</v>
      </c>
    </row>
    <row r="2140" spans="1:10" x14ac:dyDescent="0.25">
      <c r="A2140" t="s">
        <v>3202</v>
      </c>
      <c r="B2140" t="s">
        <v>2150</v>
      </c>
      <c r="C2140" t="s">
        <v>2151</v>
      </c>
      <c r="D2140" s="128">
        <v>2714</v>
      </c>
      <c r="F2140" t="s">
        <v>3447</v>
      </c>
      <c r="J2140" s="3">
        <f>IFERROR(VLOOKUP(D2140,'2023-24 School Level AAFTE'!$C:$J,8,FALSE),"new school")</f>
        <v>560.5</v>
      </c>
    </row>
    <row r="2141" spans="1:10" x14ac:dyDescent="0.25">
      <c r="A2141" t="s">
        <v>3203</v>
      </c>
      <c r="B2141" t="s">
        <v>2153</v>
      </c>
      <c r="C2141" t="s">
        <v>2159</v>
      </c>
      <c r="D2141" s="128">
        <v>3792</v>
      </c>
      <c r="J2141" s="3">
        <f>IFERROR(VLOOKUP(D2141,'2023-24 School Level AAFTE'!$C:$J,8,FALSE),"new school")</f>
        <v>483.4</v>
      </c>
    </row>
    <row r="2142" spans="1:10" x14ac:dyDescent="0.25">
      <c r="A2142" t="s">
        <v>3203</v>
      </c>
      <c r="B2142" t="s">
        <v>2153</v>
      </c>
      <c r="C2142" t="s">
        <v>2155</v>
      </c>
      <c r="D2142" s="128">
        <v>3179</v>
      </c>
      <c r="J2142" s="3">
        <f>IFERROR(VLOOKUP(D2142,'2023-24 School Level AAFTE'!$C:$J,8,FALSE),"new school")</f>
        <v>868.23</v>
      </c>
    </row>
    <row r="2143" spans="1:10" x14ac:dyDescent="0.25">
      <c r="A2143" t="s">
        <v>3203</v>
      </c>
      <c r="B2143" t="s">
        <v>2153</v>
      </c>
      <c r="C2143" t="s">
        <v>2157</v>
      </c>
      <c r="D2143" s="128">
        <v>3600</v>
      </c>
      <c r="J2143" s="3">
        <f>IFERROR(VLOOKUP(D2143,'2023-24 School Level AAFTE'!$C:$J,8,FALSE),"new school")</f>
        <v>1317.1299999999999</v>
      </c>
    </row>
    <row r="2144" spans="1:10" x14ac:dyDescent="0.25">
      <c r="A2144" t="s">
        <v>3203</v>
      </c>
      <c r="B2144" t="s">
        <v>2153</v>
      </c>
      <c r="C2144" t="s">
        <v>2160</v>
      </c>
      <c r="D2144" s="128">
        <v>4325</v>
      </c>
      <c r="J2144" s="3">
        <f>IFERROR(VLOOKUP(D2144,'2023-24 School Level AAFTE'!$C:$J,8,FALSE),"new school")</f>
        <v>637.54</v>
      </c>
    </row>
    <row r="2145" spans="1:10" x14ac:dyDescent="0.25">
      <c r="A2145" t="s">
        <v>3203</v>
      </c>
      <c r="B2145" t="s">
        <v>2153</v>
      </c>
      <c r="C2145" t="s">
        <v>2161</v>
      </c>
      <c r="D2145" s="128">
        <v>4447</v>
      </c>
      <c r="J2145" s="3">
        <f>IFERROR(VLOOKUP(D2145,'2023-24 School Level AAFTE'!$C:$J,8,FALSE),"new school")</f>
        <v>533.52</v>
      </c>
    </row>
    <row r="2146" spans="1:10" x14ac:dyDescent="0.25">
      <c r="A2146" t="s">
        <v>3203</v>
      </c>
      <c r="B2146" t="s">
        <v>2153</v>
      </c>
      <c r="C2146" t="s">
        <v>2156</v>
      </c>
      <c r="D2146" s="128">
        <v>3296</v>
      </c>
      <c r="J2146" s="3">
        <f>IFERROR(VLOOKUP(D2146,'2023-24 School Level AAFTE'!$C:$J,8,FALSE),"new school")</f>
        <v>692.73</v>
      </c>
    </row>
    <row r="2147" spans="1:10" x14ac:dyDescent="0.25">
      <c r="A2147" t="s">
        <v>3203</v>
      </c>
      <c r="B2147" t="s">
        <v>2153</v>
      </c>
      <c r="C2147" t="s">
        <v>2158</v>
      </c>
      <c r="D2147" s="128">
        <v>3601</v>
      </c>
      <c r="J2147" s="3">
        <f>IFERROR(VLOOKUP(D2147,'2023-24 School Level AAFTE'!$C:$J,8,FALSE),"new school")</f>
        <v>455.66</v>
      </c>
    </row>
    <row r="2148" spans="1:10" x14ac:dyDescent="0.25">
      <c r="A2148" t="s">
        <v>3203</v>
      </c>
      <c r="B2148" t="s">
        <v>2153</v>
      </c>
      <c r="C2148" t="s">
        <v>2154</v>
      </c>
      <c r="D2148" s="128">
        <v>2223</v>
      </c>
      <c r="J2148" s="3">
        <f>IFERROR(VLOOKUP(D2148,'2023-24 School Level AAFTE'!$C:$J,8,FALSE),"new school")</f>
        <v>508.99</v>
      </c>
    </row>
    <row r="2149" spans="1:10" x14ac:dyDescent="0.25">
      <c r="A2149" t="s">
        <v>3204</v>
      </c>
      <c r="B2149" t="s">
        <v>2163</v>
      </c>
      <c r="C2149" t="s">
        <v>2165</v>
      </c>
      <c r="D2149" s="128">
        <v>1932</v>
      </c>
      <c r="J2149" s="3">
        <f>IFERROR(VLOOKUP(D2149,'2023-24 School Level AAFTE'!$C:$J,8,FALSE),"new school")</f>
        <v>807.61</v>
      </c>
    </row>
    <row r="2150" spans="1:10" x14ac:dyDescent="0.25">
      <c r="A2150" t="s">
        <v>3204</v>
      </c>
      <c r="B2150" t="s">
        <v>2163</v>
      </c>
      <c r="C2150" t="s">
        <v>2166</v>
      </c>
      <c r="D2150" s="128">
        <v>5223</v>
      </c>
      <c r="F2150" t="s">
        <v>3447</v>
      </c>
      <c r="J2150" s="3">
        <f>IFERROR(VLOOKUP(D2150,'2023-24 School Level AAFTE'!$C:$J,8,FALSE),"new school")</f>
        <v>26.42</v>
      </c>
    </row>
    <row r="2151" spans="1:10" x14ac:dyDescent="0.25">
      <c r="A2151" t="s">
        <v>3204</v>
      </c>
      <c r="B2151" t="s">
        <v>2163</v>
      </c>
      <c r="C2151" t="s">
        <v>2164</v>
      </c>
      <c r="D2151" s="128">
        <v>2405</v>
      </c>
      <c r="F2151" t="s">
        <v>3447</v>
      </c>
      <c r="J2151" s="3">
        <f>IFERROR(VLOOKUP(D2151,'2023-24 School Level AAFTE'!$C:$J,8,FALSE),"new school")</f>
        <v>173.56</v>
      </c>
    </row>
    <row r="2152" spans="1:10" x14ac:dyDescent="0.25">
      <c r="A2152" t="s">
        <v>3205</v>
      </c>
      <c r="B2152" t="s">
        <v>2168</v>
      </c>
      <c r="C2152" t="s">
        <v>2614</v>
      </c>
      <c r="D2152" s="128">
        <v>4406</v>
      </c>
      <c r="J2152" s="3">
        <f>IFERROR(VLOOKUP(D2152,'2023-24 School Level AAFTE'!$C:$J,8,FALSE),"new school")</f>
        <v>605.26</v>
      </c>
    </row>
    <row r="2153" spans="1:10" x14ac:dyDescent="0.25">
      <c r="A2153" t="s">
        <v>3205</v>
      </c>
      <c r="B2153" t="s">
        <v>2168</v>
      </c>
      <c r="C2153" t="s">
        <v>2181</v>
      </c>
      <c r="D2153" s="128">
        <v>3080</v>
      </c>
      <c r="J2153" s="3">
        <f>IFERROR(VLOOKUP(D2153,'2023-24 School Level AAFTE'!$C:$J,8,FALSE),"new school")</f>
        <v>317.75</v>
      </c>
    </row>
    <row r="2154" spans="1:10" x14ac:dyDescent="0.25">
      <c r="A2154" t="s">
        <v>3205</v>
      </c>
      <c r="B2154" t="s">
        <v>2168</v>
      </c>
      <c r="C2154" t="s">
        <v>53</v>
      </c>
      <c r="D2154" s="128">
        <v>4405</v>
      </c>
      <c r="J2154" s="3">
        <f>IFERROR(VLOOKUP(D2154,'2023-24 School Level AAFTE'!$C:$J,8,FALSE),"new school")</f>
        <v>510.8</v>
      </c>
    </row>
    <row r="2155" spans="1:10" x14ac:dyDescent="0.25">
      <c r="A2155" t="s">
        <v>3205</v>
      </c>
      <c r="B2155" t="s">
        <v>2168</v>
      </c>
      <c r="C2155" t="s">
        <v>2183</v>
      </c>
      <c r="D2155" s="128">
        <v>3423</v>
      </c>
      <c r="J2155" s="3">
        <f>IFERROR(VLOOKUP(D2155,'2023-24 School Level AAFTE'!$C:$J,8,FALSE),"new school")</f>
        <v>1159.46</v>
      </c>
    </row>
    <row r="2156" spans="1:10" x14ac:dyDescent="0.25">
      <c r="A2156" t="s">
        <v>3205</v>
      </c>
      <c r="B2156" t="s">
        <v>2168</v>
      </c>
      <c r="C2156" t="s">
        <v>2192</v>
      </c>
      <c r="D2156" s="128">
        <v>4503</v>
      </c>
      <c r="F2156" t="s">
        <v>3447</v>
      </c>
      <c r="J2156" s="3">
        <f>IFERROR(VLOOKUP(D2156,'2023-24 School Level AAFTE'!$C:$J,8,FALSE),"new school")</f>
        <v>491.29</v>
      </c>
    </row>
    <row r="2157" spans="1:10" x14ac:dyDescent="0.25">
      <c r="A2157" t="s">
        <v>3205</v>
      </c>
      <c r="B2157" t="s">
        <v>2168</v>
      </c>
      <c r="C2157" t="s">
        <v>2186</v>
      </c>
      <c r="D2157" s="128">
        <v>3733</v>
      </c>
      <c r="J2157" s="3">
        <f>IFERROR(VLOOKUP(D2157,'2023-24 School Level AAFTE'!$C:$J,8,FALSE),"new school")</f>
        <v>438.75</v>
      </c>
    </row>
    <row r="2158" spans="1:10" x14ac:dyDescent="0.25">
      <c r="A2158" t="s">
        <v>3205</v>
      </c>
      <c r="B2158" t="s">
        <v>2168</v>
      </c>
      <c r="C2158" t="s">
        <v>3311</v>
      </c>
      <c r="D2158" s="128">
        <v>2636</v>
      </c>
      <c r="J2158" s="3">
        <f>IFERROR(VLOOKUP(D2158,'2023-24 School Level AAFTE'!$C:$J,8,FALSE),"new school")</f>
        <v>0</v>
      </c>
    </row>
    <row r="2159" spans="1:10" x14ac:dyDescent="0.25">
      <c r="A2159" t="s">
        <v>3205</v>
      </c>
      <c r="B2159" t="s">
        <v>2168</v>
      </c>
      <c r="C2159" t="s">
        <v>2191</v>
      </c>
      <c r="D2159" s="128">
        <v>4075</v>
      </c>
      <c r="J2159" s="3">
        <f>IFERROR(VLOOKUP(D2159,'2023-24 School Level AAFTE'!$C:$J,8,FALSE),"new school")</f>
        <v>596.15</v>
      </c>
    </row>
    <row r="2160" spans="1:10" x14ac:dyDescent="0.25">
      <c r="A2160" t="s">
        <v>3205</v>
      </c>
      <c r="B2160" t="s">
        <v>2168</v>
      </c>
      <c r="C2160" t="s">
        <v>2169</v>
      </c>
      <c r="D2160" s="128">
        <v>1574</v>
      </c>
      <c r="F2160" t="s">
        <v>3447</v>
      </c>
      <c r="J2160" s="3">
        <f>IFERROR(VLOOKUP(D2160,'2023-24 School Level AAFTE'!$C:$J,8,FALSE),"new school")</f>
        <v>65.02</v>
      </c>
    </row>
    <row r="2161" spans="1:10" x14ac:dyDescent="0.25">
      <c r="A2161" t="s">
        <v>3205</v>
      </c>
      <c r="B2161" t="s">
        <v>2168</v>
      </c>
      <c r="C2161" t="s">
        <v>2170</v>
      </c>
      <c r="D2161" s="128">
        <v>2179</v>
      </c>
      <c r="F2161" t="s">
        <v>3447</v>
      </c>
      <c r="J2161" s="3">
        <f>IFERROR(VLOOKUP(D2161,'2023-24 School Level AAFTE'!$C:$J,8,FALSE),"new school")</f>
        <v>1467.34</v>
      </c>
    </row>
    <row r="2162" spans="1:10" x14ac:dyDescent="0.25">
      <c r="A2162" t="s">
        <v>3205</v>
      </c>
      <c r="B2162" t="s">
        <v>2168</v>
      </c>
      <c r="C2162" t="s">
        <v>2172</v>
      </c>
      <c r="D2162" s="128">
        <v>2637</v>
      </c>
      <c r="F2162" t="s">
        <v>3447</v>
      </c>
      <c r="J2162" s="3">
        <f>IFERROR(VLOOKUP(D2162,'2023-24 School Level AAFTE'!$C:$J,8,FALSE),"new school")</f>
        <v>200.4</v>
      </c>
    </row>
    <row r="2163" spans="1:10" x14ac:dyDescent="0.25">
      <c r="A2163" t="s">
        <v>3205</v>
      </c>
      <c r="B2163" t="s">
        <v>2168</v>
      </c>
      <c r="C2163" t="s">
        <v>2189</v>
      </c>
      <c r="D2163" s="128">
        <v>3902</v>
      </c>
      <c r="F2163" t="s">
        <v>3447</v>
      </c>
      <c r="J2163" s="3">
        <f>IFERROR(VLOOKUP(D2163,'2023-24 School Level AAFTE'!$C:$J,8,FALSE),"new school")</f>
        <v>728.02</v>
      </c>
    </row>
    <row r="2164" spans="1:10" x14ac:dyDescent="0.25">
      <c r="A2164" t="s">
        <v>3205</v>
      </c>
      <c r="B2164" t="s">
        <v>2168</v>
      </c>
      <c r="C2164" t="s">
        <v>2615</v>
      </c>
      <c r="D2164" s="128">
        <v>1738</v>
      </c>
      <c r="F2164" t="s">
        <v>3447</v>
      </c>
      <c r="J2164" s="3">
        <f>IFERROR(VLOOKUP(D2164,'2023-24 School Level AAFTE'!$C:$J,8,FALSE),"new school")</f>
        <v>44.26</v>
      </c>
    </row>
    <row r="2165" spans="1:10" x14ac:dyDescent="0.25">
      <c r="A2165" t="s">
        <v>3205</v>
      </c>
      <c r="B2165" t="s">
        <v>2168</v>
      </c>
      <c r="C2165" t="s">
        <v>2184</v>
      </c>
      <c r="D2165" s="128">
        <v>3424</v>
      </c>
      <c r="F2165" t="s">
        <v>3447</v>
      </c>
      <c r="J2165" s="3">
        <f>IFERROR(VLOOKUP(D2165,'2023-24 School Level AAFTE'!$C:$J,8,FALSE),"new school")</f>
        <v>338.6</v>
      </c>
    </row>
    <row r="2166" spans="1:10" x14ac:dyDescent="0.25">
      <c r="A2166" t="s">
        <v>3205</v>
      </c>
      <c r="B2166" t="s">
        <v>2168</v>
      </c>
      <c r="C2166" t="s">
        <v>2173</v>
      </c>
      <c r="D2166" s="128">
        <v>2643</v>
      </c>
      <c r="F2166" t="s">
        <v>3447</v>
      </c>
      <c r="J2166" s="3">
        <f>IFERROR(VLOOKUP(D2166,'2023-24 School Level AAFTE'!$C:$J,8,FALSE),"new school")</f>
        <v>500.81</v>
      </c>
    </row>
    <row r="2167" spans="1:10" x14ac:dyDescent="0.25">
      <c r="A2167" t="s">
        <v>3205</v>
      </c>
      <c r="B2167" t="s">
        <v>2168</v>
      </c>
      <c r="C2167" t="s">
        <v>2188</v>
      </c>
      <c r="D2167" s="128">
        <v>3735</v>
      </c>
      <c r="F2167" t="s">
        <v>3447</v>
      </c>
      <c r="J2167" s="3">
        <f>IFERROR(VLOOKUP(D2167,'2023-24 School Level AAFTE'!$C:$J,8,FALSE),"new school")</f>
        <v>488.32000000000005</v>
      </c>
    </row>
    <row r="2168" spans="1:10" x14ac:dyDescent="0.25">
      <c r="A2168" t="s">
        <v>3205</v>
      </c>
      <c r="B2168" t="s">
        <v>2168</v>
      </c>
      <c r="C2168" t="s">
        <v>2175</v>
      </c>
      <c r="D2168" s="128">
        <v>2690</v>
      </c>
      <c r="F2168" t="s">
        <v>3447</v>
      </c>
      <c r="J2168" s="3">
        <f>IFERROR(VLOOKUP(D2168,'2023-24 School Level AAFTE'!$C:$J,8,FALSE),"new school")</f>
        <v>382.67</v>
      </c>
    </row>
    <row r="2169" spans="1:10" x14ac:dyDescent="0.25">
      <c r="A2169" t="s">
        <v>3205</v>
      </c>
      <c r="B2169" t="s">
        <v>2168</v>
      </c>
      <c r="C2169" t="s">
        <v>2171</v>
      </c>
      <c r="D2169" s="128">
        <v>2610</v>
      </c>
      <c r="F2169" t="s">
        <v>3447</v>
      </c>
      <c r="J2169" s="3">
        <f>IFERROR(VLOOKUP(D2169,'2023-24 School Level AAFTE'!$C:$J,8,FALSE),"new school")</f>
        <v>250.77</v>
      </c>
    </row>
    <row r="2170" spans="1:10" x14ac:dyDescent="0.25">
      <c r="A2170" t="s">
        <v>3205</v>
      </c>
      <c r="B2170" t="s">
        <v>2168</v>
      </c>
      <c r="C2170" t="s">
        <v>2182</v>
      </c>
      <c r="D2170" s="128">
        <v>3081</v>
      </c>
      <c r="F2170" t="s">
        <v>3447</v>
      </c>
      <c r="J2170" s="3">
        <f>IFERROR(VLOOKUP(D2170,'2023-24 School Level AAFTE'!$C:$J,8,FALSE),"new school")</f>
        <v>1139.73</v>
      </c>
    </row>
    <row r="2171" spans="1:10" x14ac:dyDescent="0.25">
      <c r="A2171" t="s">
        <v>3205</v>
      </c>
      <c r="B2171" t="s">
        <v>2168</v>
      </c>
      <c r="C2171" t="s">
        <v>2185</v>
      </c>
      <c r="D2171" s="128">
        <v>3543</v>
      </c>
      <c r="F2171" t="s">
        <v>3447</v>
      </c>
      <c r="J2171" s="3">
        <f>IFERROR(VLOOKUP(D2171,'2023-24 School Level AAFTE'!$C:$J,8,FALSE),"new school")</f>
        <v>539.51</v>
      </c>
    </row>
    <row r="2172" spans="1:10" x14ac:dyDescent="0.25">
      <c r="A2172" t="s">
        <v>3205</v>
      </c>
      <c r="B2172" t="s">
        <v>2168</v>
      </c>
      <c r="C2172" t="s">
        <v>1428</v>
      </c>
      <c r="D2172" s="128">
        <v>4591</v>
      </c>
      <c r="J2172" s="3">
        <f>IFERROR(VLOOKUP(D2172,'2023-24 School Level AAFTE'!$C:$J,8,FALSE),"new school")</f>
        <v>758.55</v>
      </c>
    </row>
    <row r="2173" spans="1:10" x14ac:dyDescent="0.25">
      <c r="A2173" t="s">
        <v>3205</v>
      </c>
      <c r="B2173" t="s">
        <v>2168</v>
      </c>
      <c r="C2173" t="s">
        <v>2180</v>
      </c>
      <c r="D2173" s="128">
        <v>3017</v>
      </c>
      <c r="J2173" s="3">
        <f>IFERROR(VLOOKUP(D2173,'2023-24 School Level AAFTE'!$C:$J,8,FALSE),"new school")</f>
        <v>326.22000000000003</v>
      </c>
    </row>
    <row r="2174" spans="1:10" x14ac:dyDescent="0.25">
      <c r="A2174" t="s">
        <v>3205</v>
      </c>
      <c r="B2174" t="s">
        <v>2168</v>
      </c>
      <c r="C2174" t="s">
        <v>2190</v>
      </c>
      <c r="D2174" s="128">
        <v>3932</v>
      </c>
      <c r="F2174" t="s">
        <v>3447</v>
      </c>
      <c r="J2174" s="3">
        <f>IFERROR(VLOOKUP(D2174,'2023-24 School Level AAFTE'!$C:$J,8,FALSE),"new school")</f>
        <v>79.78</v>
      </c>
    </row>
    <row r="2175" spans="1:10" x14ac:dyDescent="0.25">
      <c r="A2175" t="s">
        <v>3205</v>
      </c>
      <c r="B2175" t="s">
        <v>2168</v>
      </c>
      <c r="C2175" t="s">
        <v>897</v>
      </c>
      <c r="D2175" s="128">
        <v>2318</v>
      </c>
      <c r="F2175" t="s">
        <v>3447</v>
      </c>
      <c r="J2175" s="3">
        <f>IFERROR(VLOOKUP(D2175,'2023-24 School Level AAFTE'!$C:$J,8,FALSE),"new school")</f>
        <v>304.72000000000003</v>
      </c>
    </row>
    <row r="2176" spans="1:10" x14ac:dyDescent="0.25">
      <c r="A2176" t="s">
        <v>3205</v>
      </c>
      <c r="B2176" t="s">
        <v>2168</v>
      </c>
      <c r="C2176" t="s">
        <v>2187</v>
      </c>
      <c r="D2176" s="128">
        <v>3734</v>
      </c>
      <c r="F2176" t="s">
        <v>3447</v>
      </c>
      <c r="J2176" s="3">
        <f>IFERROR(VLOOKUP(D2176,'2023-24 School Level AAFTE'!$C:$J,8,FALSE),"new school")</f>
        <v>430.3</v>
      </c>
    </row>
    <row r="2177" spans="1:10" x14ac:dyDescent="0.25">
      <c r="A2177" t="s">
        <v>3205</v>
      </c>
      <c r="B2177" t="s">
        <v>2168</v>
      </c>
      <c r="C2177" t="s">
        <v>1491</v>
      </c>
      <c r="D2177" s="128">
        <v>3146</v>
      </c>
      <c r="F2177" t="s">
        <v>3447</v>
      </c>
      <c r="J2177" s="3">
        <f>IFERROR(VLOOKUP(D2177,'2023-24 School Level AAFTE'!$C:$J,8,FALSE),"new school")</f>
        <v>847.63</v>
      </c>
    </row>
    <row r="2178" spans="1:10" x14ac:dyDescent="0.25">
      <c r="A2178" t="s">
        <v>3205</v>
      </c>
      <c r="B2178" t="s">
        <v>2168</v>
      </c>
      <c r="C2178" t="s">
        <v>2176</v>
      </c>
      <c r="D2178" s="128">
        <v>2723</v>
      </c>
      <c r="F2178" t="s">
        <v>3447</v>
      </c>
      <c r="J2178" s="3">
        <f>IFERROR(VLOOKUP(D2178,'2023-24 School Level AAFTE'!$C:$J,8,FALSE),"new school")</f>
        <v>479.22</v>
      </c>
    </row>
    <row r="2179" spans="1:10" x14ac:dyDescent="0.25">
      <c r="A2179" t="s">
        <v>3205</v>
      </c>
      <c r="B2179" t="s">
        <v>2168</v>
      </c>
      <c r="C2179" t="s">
        <v>2616</v>
      </c>
      <c r="D2179" s="128">
        <v>5342</v>
      </c>
      <c r="F2179" t="s">
        <v>3447</v>
      </c>
      <c r="J2179" s="3">
        <f>IFERROR(VLOOKUP(D2179,'2023-24 School Level AAFTE'!$C:$J,8,FALSE),"new school")</f>
        <v>236.5</v>
      </c>
    </row>
    <row r="2180" spans="1:10" x14ac:dyDescent="0.25">
      <c r="A2180" t="s">
        <v>3205</v>
      </c>
      <c r="B2180" t="s">
        <v>2168</v>
      </c>
      <c r="C2180" t="s">
        <v>2174</v>
      </c>
      <c r="D2180" s="128">
        <v>2644</v>
      </c>
      <c r="F2180" t="s">
        <v>3447</v>
      </c>
      <c r="J2180" s="3">
        <f>IFERROR(VLOOKUP(D2180,'2023-24 School Level AAFTE'!$C:$J,8,FALSE),"new school")</f>
        <v>586.4</v>
      </c>
    </row>
    <row r="2181" spans="1:10" x14ac:dyDescent="0.25">
      <c r="A2181" t="s">
        <v>3205</v>
      </c>
      <c r="B2181" t="s">
        <v>2168</v>
      </c>
      <c r="C2181" t="s">
        <v>127</v>
      </c>
      <c r="D2181" s="128">
        <v>4410</v>
      </c>
      <c r="F2181" t="s">
        <v>3447</v>
      </c>
      <c r="J2181" s="3">
        <f>IFERROR(VLOOKUP(D2181,'2023-24 School Level AAFTE'!$C:$J,8,FALSE),"new school")</f>
        <v>534.94000000000005</v>
      </c>
    </row>
    <row r="2182" spans="1:10" x14ac:dyDescent="0.25">
      <c r="A2182" t="s">
        <v>3205</v>
      </c>
      <c r="B2182" t="s">
        <v>2168</v>
      </c>
      <c r="C2182" t="s">
        <v>3347</v>
      </c>
      <c r="D2182" s="128">
        <v>5744</v>
      </c>
      <c r="J2182" s="3">
        <f>IFERROR(VLOOKUP(D2182,'2023-24 School Level AAFTE'!$C:$J,8,FALSE),"new school")</f>
        <v>118.7</v>
      </c>
    </row>
    <row r="2183" spans="1:10" x14ac:dyDescent="0.25">
      <c r="A2183" t="s">
        <v>3205</v>
      </c>
      <c r="B2183" t="s">
        <v>2168</v>
      </c>
      <c r="C2183" t="s">
        <v>1771</v>
      </c>
      <c r="D2183" s="128">
        <v>4034</v>
      </c>
      <c r="J2183" s="3">
        <f>IFERROR(VLOOKUP(D2183,'2023-24 School Level AAFTE'!$C:$J,8,FALSE),"new school")</f>
        <v>406.69</v>
      </c>
    </row>
    <row r="2184" spans="1:10" x14ac:dyDescent="0.25">
      <c r="A2184" t="s">
        <v>3205</v>
      </c>
      <c r="B2184" t="s">
        <v>2168</v>
      </c>
      <c r="C2184" t="s">
        <v>2178</v>
      </c>
      <c r="D2184" s="128">
        <v>2964</v>
      </c>
      <c r="J2184" s="3">
        <f>IFERROR(VLOOKUP(D2184,'2023-24 School Level AAFTE'!$C:$J,8,FALSE),"new school")</f>
        <v>408.56</v>
      </c>
    </row>
    <row r="2185" spans="1:10" x14ac:dyDescent="0.25">
      <c r="A2185" t="s">
        <v>3205</v>
      </c>
      <c r="B2185" t="s">
        <v>2168</v>
      </c>
      <c r="C2185" t="s">
        <v>2179</v>
      </c>
      <c r="D2185" s="128">
        <v>3016</v>
      </c>
      <c r="F2185" t="s">
        <v>3447</v>
      </c>
      <c r="J2185" s="3">
        <f>IFERROR(VLOOKUP(D2185,'2023-24 School Level AAFTE'!$C:$J,8,FALSE),"new school")</f>
        <v>629.27</v>
      </c>
    </row>
    <row r="2186" spans="1:10" x14ac:dyDescent="0.25">
      <c r="A2186" t="s">
        <v>3205</v>
      </c>
      <c r="B2186" t="s">
        <v>2168</v>
      </c>
      <c r="C2186" t="s">
        <v>2193</v>
      </c>
      <c r="D2186" s="128">
        <v>4504</v>
      </c>
      <c r="J2186" s="3">
        <f>IFERROR(VLOOKUP(D2186,'2023-24 School Level AAFTE'!$C:$J,8,FALSE),"new school")</f>
        <v>1809.83</v>
      </c>
    </row>
    <row r="2187" spans="1:10" x14ac:dyDescent="0.25">
      <c r="A2187" t="s">
        <v>3205</v>
      </c>
      <c r="B2187" t="s">
        <v>2168</v>
      </c>
      <c r="C2187" t="s">
        <v>3297</v>
      </c>
      <c r="D2187" s="128">
        <v>5713</v>
      </c>
      <c r="F2187" t="s">
        <v>3447</v>
      </c>
      <c r="J2187" s="3">
        <f>IFERROR(VLOOKUP(D2187,'2023-24 School Level AAFTE'!$C:$J,8,FALSE),"new school")</f>
        <v>135.29</v>
      </c>
    </row>
    <row r="2188" spans="1:10" x14ac:dyDescent="0.25">
      <c r="A2188" t="s">
        <v>3205</v>
      </c>
      <c r="B2188" t="s">
        <v>2168</v>
      </c>
      <c r="C2188" t="s">
        <v>2194</v>
      </c>
      <c r="D2188" s="128">
        <v>3556</v>
      </c>
      <c r="J2188" s="3">
        <f>IFERROR(VLOOKUP(D2188,'2023-24 School Level AAFTE'!$C:$J,8,FALSE),"new school")</f>
        <v>144.59</v>
      </c>
    </row>
    <row r="2189" spans="1:10" x14ac:dyDescent="0.25">
      <c r="A2189" t="s">
        <v>3205</v>
      </c>
      <c r="B2189" t="s">
        <v>2168</v>
      </c>
      <c r="C2189" t="s">
        <v>3348</v>
      </c>
      <c r="D2189" s="128">
        <v>5745</v>
      </c>
      <c r="J2189" s="3">
        <f>IFERROR(VLOOKUP(D2189,'2023-24 School Level AAFTE'!$C:$J,8,FALSE),"new school")</f>
        <v>278.39999999999998</v>
      </c>
    </row>
    <row r="2190" spans="1:10" x14ac:dyDescent="0.25">
      <c r="A2190" t="s">
        <v>3205</v>
      </c>
      <c r="B2190" t="s">
        <v>2168</v>
      </c>
      <c r="C2190" t="s">
        <v>3298</v>
      </c>
      <c r="D2190" s="128">
        <v>5716</v>
      </c>
      <c r="J2190" s="3">
        <f>IFERROR(VLOOKUP(D2190,'2023-24 School Level AAFTE'!$C:$J,8,FALSE),"new school")</f>
        <v>0</v>
      </c>
    </row>
    <row r="2191" spans="1:10" x14ac:dyDescent="0.25">
      <c r="A2191" t="s">
        <v>3205</v>
      </c>
      <c r="B2191" t="s">
        <v>2168</v>
      </c>
      <c r="C2191" t="s">
        <v>2617</v>
      </c>
      <c r="D2191" s="128">
        <v>5271</v>
      </c>
      <c r="J2191" s="3">
        <f>IFERROR(VLOOKUP(D2191,'2023-24 School Level AAFTE'!$C:$J,8,FALSE),"new school")</f>
        <v>599.6</v>
      </c>
    </row>
    <row r="2192" spans="1:10" x14ac:dyDescent="0.25">
      <c r="A2192" t="s">
        <v>3205</v>
      </c>
      <c r="B2192" t="s">
        <v>2168</v>
      </c>
      <c r="C2192" t="s">
        <v>2618</v>
      </c>
      <c r="D2192" s="128">
        <v>1689</v>
      </c>
      <c r="J2192" s="3">
        <f>IFERROR(VLOOKUP(D2192,'2023-24 School Level AAFTE'!$C:$J,8,FALSE),"new school")</f>
        <v>789.20999999999992</v>
      </c>
    </row>
    <row r="2193" spans="1:10" x14ac:dyDescent="0.25">
      <c r="A2193" t="s">
        <v>3205</v>
      </c>
      <c r="B2193" t="s">
        <v>2168</v>
      </c>
      <c r="C2193" t="s">
        <v>2195</v>
      </c>
      <c r="D2193" s="128">
        <v>5149</v>
      </c>
      <c r="F2193" t="s">
        <v>3447</v>
      </c>
      <c r="J2193" s="3">
        <f>IFERROR(VLOOKUP(D2193,'2023-24 School Level AAFTE'!$C:$J,8,FALSE),"new school")</f>
        <v>338.92</v>
      </c>
    </row>
    <row r="2194" spans="1:10" x14ac:dyDescent="0.25">
      <c r="A2194" t="s">
        <v>3205</v>
      </c>
      <c r="B2194" t="s">
        <v>2168</v>
      </c>
      <c r="C2194" t="s">
        <v>2177</v>
      </c>
      <c r="D2194" s="128">
        <v>2828</v>
      </c>
      <c r="F2194" t="s">
        <v>3447</v>
      </c>
      <c r="J2194" s="3">
        <f>IFERROR(VLOOKUP(D2194,'2023-24 School Level AAFTE'!$C:$J,8,FALSE),"new school")</f>
        <v>669.1</v>
      </c>
    </row>
    <row r="2195" spans="1:10" x14ac:dyDescent="0.25">
      <c r="A2195" t="s">
        <v>3205</v>
      </c>
      <c r="B2195" t="s">
        <v>2168</v>
      </c>
      <c r="C2195" t="s">
        <v>2028</v>
      </c>
      <c r="D2195" s="128">
        <v>3565</v>
      </c>
      <c r="F2195" t="s">
        <v>3447</v>
      </c>
      <c r="J2195" s="3">
        <f>IFERROR(VLOOKUP(D2195,'2023-24 School Level AAFTE'!$C:$J,8,FALSE),"new school")</f>
        <v>243.65</v>
      </c>
    </row>
    <row r="2196" spans="1:10" x14ac:dyDescent="0.25">
      <c r="A2196" t="s">
        <v>3206</v>
      </c>
      <c r="B2196" t="s">
        <v>2197</v>
      </c>
      <c r="C2196" t="s">
        <v>2201</v>
      </c>
      <c r="D2196" s="128">
        <v>4468</v>
      </c>
      <c r="J2196" s="3">
        <f>IFERROR(VLOOKUP(D2196,'2023-24 School Level AAFTE'!$C:$J,8,FALSE),"new school")</f>
        <v>446.33</v>
      </c>
    </row>
    <row r="2197" spans="1:10" x14ac:dyDescent="0.25">
      <c r="A2197" t="s">
        <v>3206</v>
      </c>
      <c r="B2197" t="s">
        <v>2197</v>
      </c>
      <c r="C2197" t="s">
        <v>2198</v>
      </c>
      <c r="D2197" s="128">
        <v>1822</v>
      </c>
      <c r="J2197" s="3">
        <f>IFERROR(VLOOKUP(D2197,'2023-24 School Level AAFTE'!$C:$J,8,FALSE),"new school")</f>
        <v>71.2</v>
      </c>
    </row>
    <row r="2198" spans="1:10" x14ac:dyDescent="0.25">
      <c r="A2198" t="s">
        <v>3206</v>
      </c>
      <c r="B2198" t="s">
        <v>2197</v>
      </c>
      <c r="C2198" t="s">
        <v>2200</v>
      </c>
      <c r="D2198" s="128">
        <v>3667</v>
      </c>
      <c r="J2198" s="3">
        <f>IFERROR(VLOOKUP(D2198,'2023-24 School Level AAFTE'!$C:$J,8,FALSE),"new school")</f>
        <v>354.53</v>
      </c>
    </row>
    <row r="2199" spans="1:10" x14ac:dyDescent="0.25">
      <c r="A2199" t="s">
        <v>3206</v>
      </c>
      <c r="B2199" t="s">
        <v>2197</v>
      </c>
      <c r="C2199" t="s">
        <v>2202</v>
      </c>
      <c r="D2199" s="128">
        <v>1938</v>
      </c>
      <c r="F2199" t="s">
        <v>3447</v>
      </c>
      <c r="J2199" s="3">
        <f>IFERROR(VLOOKUP(D2199,'2023-24 School Level AAFTE'!$C:$J,8,FALSE),"new school")</f>
        <v>50.28</v>
      </c>
    </row>
    <row r="2200" spans="1:10" x14ac:dyDescent="0.25">
      <c r="A2200" t="s">
        <v>3206</v>
      </c>
      <c r="B2200" t="s">
        <v>2197</v>
      </c>
      <c r="C2200" t="s">
        <v>2199</v>
      </c>
      <c r="D2200" s="128">
        <v>2419</v>
      </c>
      <c r="J2200" s="3">
        <f>IFERROR(VLOOKUP(D2200,'2023-24 School Level AAFTE'!$C:$J,8,FALSE),"new school")</f>
        <v>507.82</v>
      </c>
    </row>
    <row r="2201" spans="1:10" x14ac:dyDescent="0.25">
      <c r="A2201" t="s">
        <v>3207</v>
      </c>
      <c r="B2201" t="s">
        <v>2411</v>
      </c>
      <c r="C2201" t="s">
        <v>2412</v>
      </c>
      <c r="D2201" s="128">
        <v>5496</v>
      </c>
      <c r="F2201" t="s">
        <v>3447</v>
      </c>
      <c r="J2201" s="3">
        <f>IFERROR(VLOOKUP(D2201,'2023-24 School Level AAFTE'!$C:$J,8,FALSE),"new school")</f>
        <v>131.4</v>
      </c>
    </row>
    <row r="2202" spans="1:10" x14ac:dyDescent="0.25">
      <c r="A2202" t="s">
        <v>3208</v>
      </c>
      <c r="B2202" t="s">
        <v>2204</v>
      </c>
      <c r="C2202" t="s">
        <v>2205</v>
      </c>
      <c r="D2202" s="128">
        <v>2893</v>
      </c>
      <c r="F2202" t="s">
        <v>3447</v>
      </c>
      <c r="J2202" s="3">
        <f>IFERROR(VLOOKUP(D2202,'2023-24 School Level AAFTE'!$C:$J,8,FALSE),"new school")</f>
        <v>263.45</v>
      </c>
    </row>
    <row r="2203" spans="1:10" x14ac:dyDescent="0.25">
      <c r="A2203" t="s">
        <v>3208</v>
      </c>
      <c r="B2203" t="s">
        <v>2204</v>
      </c>
      <c r="C2203" t="s">
        <v>2206</v>
      </c>
      <c r="D2203" s="128">
        <v>3467</v>
      </c>
      <c r="F2203" t="s">
        <v>3447</v>
      </c>
      <c r="J2203" s="3">
        <f>IFERROR(VLOOKUP(D2203,'2023-24 School Level AAFTE'!$C:$J,8,FALSE),"new school")</f>
        <v>146.61000000000001</v>
      </c>
    </row>
    <row r="2204" spans="1:10" x14ac:dyDescent="0.25">
      <c r="A2204" t="s">
        <v>3209</v>
      </c>
      <c r="B2204" t="s">
        <v>2208</v>
      </c>
      <c r="C2204" t="s">
        <v>2210</v>
      </c>
      <c r="D2204" s="128">
        <v>3152</v>
      </c>
      <c r="F2204" t="s">
        <v>3447</v>
      </c>
      <c r="J2204" s="3">
        <f>IFERROR(VLOOKUP(D2204,'2023-24 School Level AAFTE'!$C:$J,8,FALSE),"new school")</f>
        <v>342</v>
      </c>
    </row>
    <row r="2205" spans="1:10" x14ac:dyDescent="0.25">
      <c r="A2205" t="s">
        <v>3209</v>
      </c>
      <c r="B2205" t="s">
        <v>2208</v>
      </c>
      <c r="C2205" t="s">
        <v>2211</v>
      </c>
      <c r="D2205" s="128">
        <v>4222</v>
      </c>
      <c r="F2205" t="s">
        <v>3447</v>
      </c>
      <c r="J2205" s="3">
        <f>IFERROR(VLOOKUP(D2205,'2023-24 School Level AAFTE'!$C:$J,8,FALSE),"new school")</f>
        <v>241.3</v>
      </c>
    </row>
    <row r="2206" spans="1:10" x14ac:dyDescent="0.25">
      <c r="A2206" t="s">
        <v>3209</v>
      </c>
      <c r="B2206" t="s">
        <v>2208</v>
      </c>
      <c r="C2206" t="s">
        <v>2213</v>
      </c>
      <c r="D2206" s="128">
        <v>4490</v>
      </c>
      <c r="F2206" t="s">
        <v>3447</v>
      </c>
      <c r="J2206" s="3">
        <f>IFERROR(VLOOKUP(D2206,'2023-24 School Level AAFTE'!$C:$J,8,FALSE),"new school")</f>
        <v>371</v>
      </c>
    </row>
    <row r="2207" spans="1:10" x14ac:dyDescent="0.25">
      <c r="A2207" t="s">
        <v>3209</v>
      </c>
      <c r="B2207" t="s">
        <v>2208</v>
      </c>
      <c r="C2207" t="s">
        <v>2209</v>
      </c>
      <c r="D2207" s="128">
        <v>1835</v>
      </c>
      <c r="F2207" t="s">
        <v>3447</v>
      </c>
      <c r="J2207" s="3">
        <f>IFERROR(VLOOKUP(D2207,'2023-24 School Level AAFTE'!$C:$J,8,FALSE),"new school")</f>
        <v>38.93</v>
      </c>
    </row>
    <row r="2208" spans="1:10" x14ac:dyDescent="0.25">
      <c r="A2208" t="s">
        <v>3209</v>
      </c>
      <c r="B2208" t="s">
        <v>2208</v>
      </c>
      <c r="C2208" t="s">
        <v>2212</v>
      </c>
      <c r="D2208" s="128">
        <v>4254</v>
      </c>
      <c r="F2208" t="s">
        <v>3447</v>
      </c>
      <c r="J2208" s="3">
        <f>IFERROR(VLOOKUP(D2208,'2023-24 School Level AAFTE'!$C:$J,8,FALSE),"new school")</f>
        <v>754.66</v>
      </c>
    </row>
    <row r="2209" spans="1:10" x14ac:dyDescent="0.25">
      <c r="A2209" t="s">
        <v>3209</v>
      </c>
      <c r="B2209" t="s">
        <v>2208</v>
      </c>
      <c r="C2209" t="s">
        <v>2214</v>
      </c>
      <c r="D2209" s="128">
        <v>5144</v>
      </c>
      <c r="F2209" t="s">
        <v>3447</v>
      </c>
      <c r="J2209" s="3">
        <f>IFERROR(VLOOKUP(D2209,'2023-24 School Level AAFTE'!$C:$J,8,FALSE),"new school")</f>
        <v>599.75</v>
      </c>
    </row>
    <row r="2210" spans="1:10" x14ac:dyDescent="0.25">
      <c r="A2210" t="s">
        <v>3210</v>
      </c>
      <c r="B2210" t="s">
        <v>2216</v>
      </c>
      <c r="C2210" t="s">
        <v>2217</v>
      </c>
      <c r="D2210" s="128">
        <v>2174</v>
      </c>
      <c r="F2210" t="s">
        <v>3447</v>
      </c>
      <c r="J2210" s="3">
        <f>IFERROR(VLOOKUP(D2210,'2023-24 School Level AAFTE'!$C:$J,8,FALSE),"new school")</f>
        <v>65.8</v>
      </c>
    </row>
    <row r="2211" spans="1:10" x14ac:dyDescent="0.25">
      <c r="A2211" t="s">
        <v>3210</v>
      </c>
      <c r="B2211" t="s">
        <v>2216</v>
      </c>
      <c r="C2211" t="s">
        <v>2219</v>
      </c>
      <c r="D2211" s="128">
        <v>2712</v>
      </c>
      <c r="F2211" t="s">
        <v>3447</v>
      </c>
      <c r="J2211" s="3">
        <f>IFERROR(VLOOKUP(D2211,'2023-24 School Level AAFTE'!$C:$J,8,FALSE),"new school")</f>
        <v>122.98</v>
      </c>
    </row>
    <row r="2212" spans="1:10" x14ac:dyDescent="0.25">
      <c r="A2212" t="s">
        <v>3210</v>
      </c>
      <c r="B2212" t="s">
        <v>2216</v>
      </c>
      <c r="C2212" t="s">
        <v>2218</v>
      </c>
      <c r="D2212" s="128">
        <v>2386</v>
      </c>
      <c r="J2212" s="3">
        <f>IFERROR(VLOOKUP(D2212,'2023-24 School Level AAFTE'!$C:$J,8,FALSE),"new school")</f>
        <v>94.289999999999992</v>
      </c>
    </row>
    <row r="2213" spans="1:10" x14ac:dyDescent="0.25">
      <c r="A2213" t="s">
        <v>3211</v>
      </c>
      <c r="B2213" t="s">
        <v>2221</v>
      </c>
      <c r="C2213" t="s">
        <v>2222</v>
      </c>
      <c r="D2213" s="128">
        <v>2074</v>
      </c>
      <c r="F2213" t="s">
        <v>3447</v>
      </c>
      <c r="J2213" s="3">
        <f>IFERROR(VLOOKUP(D2213,'2023-24 School Level AAFTE'!$C:$J,8,FALSE),"new school")</f>
        <v>357.98</v>
      </c>
    </row>
    <row r="2214" spans="1:10" x14ac:dyDescent="0.25">
      <c r="A2214" t="s">
        <v>3211</v>
      </c>
      <c r="B2214" t="s">
        <v>2221</v>
      </c>
      <c r="C2214" t="s">
        <v>2225</v>
      </c>
      <c r="D2214" s="128">
        <v>2528</v>
      </c>
      <c r="F2214" t="s">
        <v>3447</v>
      </c>
      <c r="J2214" s="3">
        <f>IFERROR(VLOOKUP(D2214,'2023-24 School Level AAFTE'!$C:$J,8,FALSE),"new school")</f>
        <v>458.4</v>
      </c>
    </row>
    <row r="2215" spans="1:10" x14ac:dyDescent="0.25">
      <c r="A2215" t="s">
        <v>3211</v>
      </c>
      <c r="B2215" t="s">
        <v>2221</v>
      </c>
      <c r="C2215" t="s">
        <v>2227</v>
      </c>
      <c r="D2215" s="128">
        <v>3510</v>
      </c>
      <c r="F2215" t="s">
        <v>3447</v>
      </c>
      <c r="J2215" s="3">
        <f>IFERROR(VLOOKUP(D2215,'2023-24 School Level AAFTE'!$C:$J,8,FALSE),"new school")</f>
        <v>536.64</v>
      </c>
    </row>
    <row r="2216" spans="1:10" x14ac:dyDescent="0.25">
      <c r="A2216" t="s">
        <v>3211</v>
      </c>
      <c r="B2216" t="s">
        <v>2221</v>
      </c>
      <c r="C2216" t="s">
        <v>2223</v>
      </c>
      <c r="D2216" s="128">
        <v>2078</v>
      </c>
      <c r="F2216" t="s">
        <v>3447</v>
      </c>
      <c r="J2216" s="3">
        <f>IFERROR(VLOOKUP(D2216,'2023-24 School Level AAFTE'!$C:$J,8,FALSE),"new school")</f>
        <v>518.74</v>
      </c>
    </row>
    <row r="2217" spans="1:10" x14ac:dyDescent="0.25">
      <c r="A2217" t="s">
        <v>3211</v>
      </c>
      <c r="B2217" t="s">
        <v>2221</v>
      </c>
      <c r="C2217" t="s">
        <v>3349</v>
      </c>
      <c r="D2217" s="128">
        <v>5187</v>
      </c>
      <c r="J2217" s="3">
        <f>IFERROR(VLOOKUP(D2217,'2023-24 School Level AAFTE'!$C:$J,8,FALSE),"new school")</f>
        <v>0</v>
      </c>
    </row>
    <row r="2218" spans="1:10" x14ac:dyDescent="0.25">
      <c r="A2218" t="s">
        <v>3211</v>
      </c>
      <c r="B2218" t="s">
        <v>2221</v>
      </c>
      <c r="C2218" t="s">
        <v>3350</v>
      </c>
      <c r="D2218" s="128">
        <v>1772</v>
      </c>
      <c r="J2218" s="3">
        <f>IFERROR(VLOOKUP(D2218,'2023-24 School Level AAFTE'!$C:$J,8,FALSE),"new school")</f>
        <v>31.67</v>
      </c>
    </row>
    <row r="2219" spans="1:10" x14ac:dyDescent="0.25">
      <c r="A2219" t="s">
        <v>3211</v>
      </c>
      <c r="B2219" t="s">
        <v>2221</v>
      </c>
      <c r="C2219" t="s">
        <v>1544</v>
      </c>
      <c r="D2219" s="128">
        <v>4071</v>
      </c>
      <c r="F2219" t="s">
        <v>3447</v>
      </c>
      <c r="J2219" s="3">
        <f>IFERROR(VLOOKUP(D2219,'2023-24 School Level AAFTE'!$C:$J,8,FALSE),"new school")</f>
        <v>190.83</v>
      </c>
    </row>
    <row r="2220" spans="1:10" x14ac:dyDescent="0.25">
      <c r="A2220" t="s">
        <v>3211</v>
      </c>
      <c r="B2220" t="s">
        <v>2221</v>
      </c>
      <c r="C2220" t="s">
        <v>1539</v>
      </c>
      <c r="D2220" s="128">
        <v>2780</v>
      </c>
      <c r="F2220" t="s">
        <v>3447</v>
      </c>
      <c r="J2220" s="3">
        <f>IFERROR(VLOOKUP(D2220,'2023-24 School Level AAFTE'!$C:$J,8,FALSE),"new school")</f>
        <v>571.72</v>
      </c>
    </row>
    <row r="2221" spans="1:10" x14ac:dyDescent="0.25">
      <c r="A2221" t="s">
        <v>3211</v>
      </c>
      <c r="B2221" t="s">
        <v>2221</v>
      </c>
      <c r="C2221" t="s">
        <v>2224</v>
      </c>
      <c r="D2221" s="128">
        <v>2159</v>
      </c>
      <c r="J2221" s="3">
        <f>IFERROR(VLOOKUP(D2221,'2023-24 School Level AAFTE'!$C:$J,8,FALSE),"new school")</f>
        <v>467.42</v>
      </c>
    </row>
    <row r="2222" spans="1:10" x14ac:dyDescent="0.25">
      <c r="A2222" t="s">
        <v>3211</v>
      </c>
      <c r="B2222" t="s">
        <v>2221</v>
      </c>
      <c r="C2222" t="s">
        <v>2229</v>
      </c>
      <c r="D2222" s="128">
        <v>5337</v>
      </c>
      <c r="J2222" s="3">
        <f>IFERROR(VLOOKUP(D2222,'2023-24 School Level AAFTE'!$C:$J,8,FALSE),"new school")</f>
        <v>117.51</v>
      </c>
    </row>
    <row r="2223" spans="1:10" x14ac:dyDescent="0.25">
      <c r="A2223" t="s">
        <v>3211</v>
      </c>
      <c r="B2223" t="s">
        <v>2221</v>
      </c>
      <c r="C2223" t="s">
        <v>2228</v>
      </c>
      <c r="D2223" s="128">
        <v>3728</v>
      </c>
      <c r="F2223" t="s">
        <v>3447</v>
      </c>
      <c r="J2223" s="3">
        <f>IFERROR(VLOOKUP(D2223,'2023-24 School Level AAFTE'!$C:$J,8,FALSE),"new school")</f>
        <v>350.5</v>
      </c>
    </row>
    <row r="2224" spans="1:10" x14ac:dyDescent="0.25">
      <c r="A2224" t="s">
        <v>3211</v>
      </c>
      <c r="B2224" t="s">
        <v>2221</v>
      </c>
      <c r="C2224" t="s">
        <v>2849</v>
      </c>
      <c r="D2224" s="128">
        <v>5616</v>
      </c>
      <c r="F2224" t="s">
        <v>3447</v>
      </c>
      <c r="J2224" s="3">
        <f>IFERROR(VLOOKUP(D2224,'2023-24 School Level AAFTE'!$C:$J,8,FALSE),"new school")</f>
        <v>65.260000000000005</v>
      </c>
    </row>
    <row r="2225" spans="1:10" x14ac:dyDescent="0.25">
      <c r="A2225" t="s">
        <v>3211</v>
      </c>
      <c r="B2225" t="s">
        <v>2221</v>
      </c>
      <c r="C2225" t="s">
        <v>2226</v>
      </c>
      <c r="D2225" s="128">
        <v>3468</v>
      </c>
      <c r="F2225" t="s">
        <v>3447</v>
      </c>
      <c r="J2225" s="3">
        <f>IFERROR(VLOOKUP(D2225,'2023-24 School Level AAFTE'!$C:$J,8,FALSE),"new school")</f>
        <v>1499.3200000000002</v>
      </c>
    </row>
    <row r="2226" spans="1:10" x14ac:dyDescent="0.25">
      <c r="A2226" t="s">
        <v>3211</v>
      </c>
      <c r="B2226" t="s">
        <v>2221</v>
      </c>
      <c r="C2226" t="s">
        <v>2850</v>
      </c>
      <c r="D2226" s="128">
        <v>5636</v>
      </c>
      <c r="F2226" t="s">
        <v>3447</v>
      </c>
      <c r="J2226" s="3">
        <f>IFERROR(VLOOKUP(D2226,'2023-24 School Level AAFTE'!$C:$J,8,FALSE),"new school")</f>
        <v>112.53</v>
      </c>
    </row>
    <row r="2227" spans="1:10" x14ac:dyDescent="0.25">
      <c r="A2227" t="s">
        <v>3211</v>
      </c>
      <c r="B2227" t="s">
        <v>2221</v>
      </c>
      <c r="C2227" t="s">
        <v>2848</v>
      </c>
      <c r="D2227" s="128">
        <v>5460</v>
      </c>
      <c r="F2227" t="s">
        <v>3447</v>
      </c>
      <c r="J2227" s="3">
        <f>IFERROR(VLOOKUP(D2227,'2023-24 School Level AAFTE'!$C:$J,8,FALSE),"new school")</f>
        <v>101.19999999999999</v>
      </c>
    </row>
    <row r="2228" spans="1:10" x14ac:dyDescent="0.25">
      <c r="A2228" t="s">
        <v>3212</v>
      </c>
      <c r="B2228" t="s">
        <v>2231</v>
      </c>
      <c r="C2228" t="s">
        <v>292</v>
      </c>
      <c r="D2228" s="128">
        <v>4518</v>
      </c>
      <c r="F2228" t="s">
        <v>3447</v>
      </c>
      <c r="J2228" s="3">
        <f>IFERROR(VLOOKUP(D2228,'2023-24 School Level AAFTE'!$C:$J,8,FALSE),"new school")</f>
        <v>381.9</v>
      </c>
    </row>
    <row r="2229" spans="1:10" x14ac:dyDescent="0.25">
      <c r="A2229" t="s">
        <v>3212</v>
      </c>
      <c r="B2229" t="s">
        <v>2231</v>
      </c>
      <c r="C2229" t="s">
        <v>2619</v>
      </c>
      <c r="D2229" s="128">
        <v>5544</v>
      </c>
      <c r="F2229" t="s">
        <v>3447</v>
      </c>
      <c r="J2229" s="3">
        <f>IFERROR(VLOOKUP(D2229,'2023-24 School Level AAFTE'!$C:$J,8,FALSE),"new school")</f>
        <v>379</v>
      </c>
    </row>
    <row r="2230" spans="1:10" x14ac:dyDescent="0.25">
      <c r="A2230" t="s">
        <v>3212</v>
      </c>
      <c r="B2230" t="s">
        <v>2231</v>
      </c>
      <c r="C2230" t="s">
        <v>2235</v>
      </c>
      <c r="D2230" s="128">
        <v>4022</v>
      </c>
      <c r="F2230" t="s">
        <v>3447</v>
      </c>
      <c r="J2230" s="3">
        <f>IFERROR(VLOOKUP(D2230,'2023-24 School Level AAFTE'!$C:$J,8,FALSE),"new school")</f>
        <v>70.92</v>
      </c>
    </row>
    <row r="2231" spans="1:10" x14ac:dyDescent="0.25">
      <c r="A2231" t="s">
        <v>3212</v>
      </c>
      <c r="B2231" t="s">
        <v>2231</v>
      </c>
      <c r="C2231" t="s">
        <v>2233</v>
      </c>
      <c r="D2231" s="128">
        <v>2757</v>
      </c>
      <c r="F2231" t="s">
        <v>3447</v>
      </c>
      <c r="J2231" s="3">
        <f>IFERROR(VLOOKUP(D2231,'2023-24 School Level AAFTE'!$C:$J,8,FALSE),"new school")</f>
        <v>308.5</v>
      </c>
    </row>
    <row r="2232" spans="1:10" x14ac:dyDescent="0.25">
      <c r="A2232" t="s">
        <v>3212</v>
      </c>
      <c r="B2232" t="s">
        <v>2231</v>
      </c>
      <c r="C2232" t="s">
        <v>2851</v>
      </c>
      <c r="D2232" s="128">
        <v>5543</v>
      </c>
      <c r="F2232" t="s">
        <v>3447</v>
      </c>
      <c r="J2232" s="3">
        <f>IFERROR(VLOOKUP(D2232,'2023-24 School Level AAFTE'!$C:$J,8,FALSE),"new school")</f>
        <v>382.6</v>
      </c>
    </row>
    <row r="2233" spans="1:10" x14ac:dyDescent="0.25">
      <c r="A2233" t="s">
        <v>3212</v>
      </c>
      <c r="B2233" t="s">
        <v>2231</v>
      </c>
      <c r="C2233" t="s">
        <v>2779</v>
      </c>
      <c r="D2233" s="128">
        <v>5595</v>
      </c>
      <c r="J2233" s="3">
        <f>IFERROR(VLOOKUP(D2233,'2023-24 School Level AAFTE'!$C:$J,8,FALSE),"new school")</f>
        <v>25.4</v>
      </c>
    </row>
    <row r="2234" spans="1:10" x14ac:dyDescent="0.25">
      <c r="A2234" t="s">
        <v>3212</v>
      </c>
      <c r="B2234" t="s">
        <v>2231</v>
      </c>
      <c r="C2234" t="s">
        <v>2234</v>
      </c>
      <c r="D2234" s="128">
        <v>3141</v>
      </c>
      <c r="F2234" t="s">
        <v>3447</v>
      </c>
      <c r="J2234" s="3">
        <f>IFERROR(VLOOKUP(D2234,'2023-24 School Level AAFTE'!$C:$J,8,FALSE),"new school")</f>
        <v>835.99</v>
      </c>
    </row>
    <row r="2235" spans="1:10" x14ac:dyDescent="0.25">
      <c r="A2235" t="s">
        <v>3212</v>
      </c>
      <c r="B2235" t="s">
        <v>2231</v>
      </c>
      <c r="C2235" t="s">
        <v>2232</v>
      </c>
      <c r="D2235" s="128">
        <v>2131</v>
      </c>
      <c r="F2235" t="s">
        <v>3447</v>
      </c>
      <c r="J2235" s="3">
        <f>IFERROR(VLOOKUP(D2235,'2023-24 School Level AAFTE'!$C:$J,8,FALSE),"new school")</f>
        <v>699.21</v>
      </c>
    </row>
    <row r="2236" spans="1:10" x14ac:dyDescent="0.25">
      <c r="A2236" t="s">
        <v>3212</v>
      </c>
      <c r="B2236" t="s">
        <v>2231</v>
      </c>
      <c r="C2236" t="s">
        <v>3299</v>
      </c>
      <c r="D2236" s="128">
        <v>5724</v>
      </c>
      <c r="F2236" t="s">
        <v>3447</v>
      </c>
      <c r="J2236" s="3">
        <f>IFERROR(VLOOKUP(D2236,'2023-24 School Level AAFTE'!$C:$J,8,FALSE),"new school")</f>
        <v>11</v>
      </c>
    </row>
    <row r="2237" spans="1:10" x14ac:dyDescent="0.25">
      <c r="A2237" t="s">
        <v>3212</v>
      </c>
      <c r="B2237" t="s">
        <v>2231</v>
      </c>
      <c r="C2237" t="s">
        <v>3300</v>
      </c>
      <c r="D2237" s="128">
        <v>5725</v>
      </c>
      <c r="F2237" t="s">
        <v>3447</v>
      </c>
      <c r="J2237" s="3">
        <f>IFERROR(VLOOKUP(D2237,'2023-24 School Level AAFTE'!$C:$J,8,FALSE),"new school")</f>
        <v>41.5</v>
      </c>
    </row>
    <row r="2238" spans="1:10" x14ac:dyDescent="0.25">
      <c r="A2238" t="s">
        <v>3212</v>
      </c>
      <c r="B2238" t="s">
        <v>2231</v>
      </c>
      <c r="C2238" t="s">
        <v>3301</v>
      </c>
      <c r="D2238" s="128">
        <v>5723</v>
      </c>
      <c r="F2238" t="s">
        <v>3447</v>
      </c>
      <c r="J2238" s="3">
        <f>IFERROR(VLOOKUP(D2238,'2023-24 School Level AAFTE'!$C:$J,8,FALSE),"new school")</f>
        <v>4.17</v>
      </c>
    </row>
    <row r="2239" spans="1:10" x14ac:dyDescent="0.25">
      <c r="A2239" t="s">
        <v>3213</v>
      </c>
      <c r="B2239" t="s">
        <v>2237</v>
      </c>
      <c r="C2239" t="s">
        <v>2238</v>
      </c>
      <c r="D2239" s="128">
        <v>2792</v>
      </c>
      <c r="F2239" t="s">
        <v>3447</v>
      </c>
      <c r="J2239" s="3">
        <f>IFERROR(VLOOKUP(D2239,'2023-24 School Level AAFTE'!$C:$J,8,FALSE),"new school")</f>
        <v>383.6</v>
      </c>
    </row>
    <row r="2240" spans="1:10" x14ac:dyDescent="0.25">
      <c r="A2240" t="s">
        <v>3213</v>
      </c>
      <c r="B2240" t="s">
        <v>2237</v>
      </c>
      <c r="C2240" t="s">
        <v>2239</v>
      </c>
      <c r="D2240" s="128">
        <v>3273</v>
      </c>
      <c r="F2240" t="s">
        <v>3447</v>
      </c>
      <c r="J2240" s="3">
        <f>IFERROR(VLOOKUP(D2240,'2023-24 School Level AAFTE'!$C:$J,8,FALSE),"new school")</f>
        <v>299.85000000000002</v>
      </c>
    </row>
    <row r="2241" spans="1:10" x14ac:dyDescent="0.25">
      <c r="A2241" t="s">
        <v>3213</v>
      </c>
      <c r="B2241" t="s">
        <v>2237</v>
      </c>
      <c r="C2241" t="s">
        <v>2240</v>
      </c>
      <c r="D2241" s="128">
        <v>3909</v>
      </c>
      <c r="F2241" t="s">
        <v>3447</v>
      </c>
      <c r="J2241" s="3">
        <f>IFERROR(VLOOKUP(D2241,'2023-24 School Level AAFTE'!$C:$J,8,FALSE),"new school")</f>
        <v>230.02</v>
      </c>
    </row>
    <row r="2242" spans="1:10" x14ac:dyDescent="0.25">
      <c r="A2242" t="s">
        <v>3214</v>
      </c>
      <c r="B2242" t="s">
        <v>2242</v>
      </c>
      <c r="C2242" t="s">
        <v>2248</v>
      </c>
      <c r="D2242" s="128">
        <v>4549</v>
      </c>
      <c r="J2242" s="3">
        <f>IFERROR(VLOOKUP(D2242,'2023-24 School Level AAFTE'!$C:$J,8,FALSE),"new school")</f>
        <v>172.4</v>
      </c>
    </row>
    <row r="2243" spans="1:10" x14ac:dyDescent="0.25">
      <c r="A2243" t="s">
        <v>3214</v>
      </c>
      <c r="B2243" t="s">
        <v>2242</v>
      </c>
      <c r="C2243" t="s">
        <v>2246</v>
      </c>
      <c r="D2243" s="128">
        <v>3270</v>
      </c>
      <c r="J2243" s="3">
        <f>IFERROR(VLOOKUP(D2243,'2023-24 School Level AAFTE'!$C:$J,8,FALSE),"new school")</f>
        <v>287.22000000000003</v>
      </c>
    </row>
    <row r="2244" spans="1:10" x14ac:dyDescent="0.25">
      <c r="A2244" t="s">
        <v>3214</v>
      </c>
      <c r="B2244" t="s">
        <v>2242</v>
      </c>
      <c r="C2244" t="s">
        <v>2249</v>
      </c>
      <c r="D2244" s="128">
        <v>5494</v>
      </c>
      <c r="J2244" s="3">
        <f>IFERROR(VLOOKUP(D2244,'2023-24 School Level AAFTE'!$C:$J,8,FALSE),"new school")</f>
        <v>343</v>
      </c>
    </row>
    <row r="2245" spans="1:10" x14ac:dyDescent="0.25">
      <c r="A2245" t="s">
        <v>3214</v>
      </c>
      <c r="B2245" t="s">
        <v>2242</v>
      </c>
      <c r="C2245" t="s">
        <v>2244</v>
      </c>
      <c r="D2245" s="128">
        <v>2911</v>
      </c>
      <c r="J2245" s="3">
        <f>IFERROR(VLOOKUP(D2245,'2023-24 School Level AAFTE'!$C:$J,8,FALSE),"new school")</f>
        <v>234.3</v>
      </c>
    </row>
    <row r="2246" spans="1:10" x14ac:dyDescent="0.25">
      <c r="A2246" t="s">
        <v>3214</v>
      </c>
      <c r="B2246" t="s">
        <v>2242</v>
      </c>
      <c r="C2246" t="s">
        <v>2243</v>
      </c>
      <c r="D2246" s="128">
        <v>2509</v>
      </c>
      <c r="F2246" t="s">
        <v>3447</v>
      </c>
      <c r="J2246" s="3">
        <f>IFERROR(VLOOKUP(D2246,'2023-24 School Level AAFTE'!$C:$J,8,FALSE),"new school")</f>
        <v>285.99</v>
      </c>
    </row>
    <row r="2247" spans="1:10" x14ac:dyDescent="0.25">
      <c r="A2247" t="s">
        <v>3214</v>
      </c>
      <c r="B2247" t="s">
        <v>2242</v>
      </c>
      <c r="C2247" t="s">
        <v>2247</v>
      </c>
      <c r="D2247" s="128">
        <v>4207</v>
      </c>
      <c r="J2247" s="3">
        <f>IFERROR(VLOOKUP(D2247,'2023-24 School Level AAFTE'!$C:$J,8,FALSE),"new school")</f>
        <v>435.39</v>
      </c>
    </row>
    <row r="2248" spans="1:10" x14ac:dyDescent="0.25">
      <c r="A2248" t="s">
        <v>3214</v>
      </c>
      <c r="B2248" t="s">
        <v>2242</v>
      </c>
      <c r="C2248" t="s">
        <v>2245</v>
      </c>
      <c r="D2248" s="128">
        <v>3147</v>
      </c>
      <c r="J2248" s="3">
        <f>IFERROR(VLOOKUP(D2248,'2023-24 School Level AAFTE'!$C:$J,8,FALSE),"new school")</f>
        <v>958.29</v>
      </c>
    </row>
    <row r="2249" spans="1:10" x14ac:dyDescent="0.25">
      <c r="A2249" t="s">
        <v>3214</v>
      </c>
      <c r="B2249" t="s">
        <v>2242</v>
      </c>
      <c r="C2249" t="s">
        <v>2852</v>
      </c>
      <c r="D2249" s="128">
        <v>5615</v>
      </c>
      <c r="J2249" s="3">
        <f>IFERROR(VLOOKUP(D2249,'2023-24 School Level AAFTE'!$C:$J,8,FALSE),"new school")</f>
        <v>29.76</v>
      </c>
    </row>
    <row r="2250" spans="1:10" x14ac:dyDescent="0.25">
      <c r="A2250" t="s">
        <v>3214</v>
      </c>
      <c r="B2250" t="s">
        <v>2242</v>
      </c>
      <c r="C2250" t="s">
        <v>2911</v>
      </c>
      <c r="D2250" s="128">
        <v>1899</v>
      </c>
      <c r="J2250" s="3">
        <f>IFERROR(VLOOKUP(D2250,'2023-24 School Level AAFTE'!$C:$J,8,FALSE),"new school")</f>
        <v>0</v>
      </c>
    </row>
    <row r="2251" spans="1:10" x14ac:dyDescent="0.25">
      <c r="A2251" t="s">
        <v>3215</v>
      </c>
      <c r="B2251" t="s">
        <v>2251</v>
      </c>
      <c r="C2251" t="s">
        <v>2252</v>
      </c>
      <c r="D2251" s="128">
        <v>3075</v>
      </c>
      <c r="F2251" t="s">
        <v>3447</v>
      </c>
      <c r="J2251" s="3">
        <f>IFERROR(VLOOKUP(D2251,'2023-24 School Level AAFTE'!$C:$J,8,FALSE),"new school")</f>
        <v>65.710000000000008</v>
      </c>
    </row>
    <row r="2252" spans="1:10" x14ac:dyDescent="0.25">
      <c r="A2252" t="s">
        <v>3216</v>
      </c>
      <c r="B2252" t="s">
        <v>2254</v>
      </c>
      <c r="C2252" t="s">
        <v>2255</v>
      </c>
      <c r="D2252" s="128">
        <v>2161</v>
      </c>
      <c r="F2252" t="s">
        <v>3447</v>
      </c>
      <c r="J2252" s="3">
        <f>IFERROR(VLOOKUP(D2252,'2023-24 School Level AAFTE'!$C:$J,8,FALSE),"new school")</f>
        <v>111</v>
      </c>
    </row>
    <row r="2253" spans="1:10" x14ac:dyDescent="0.25">
      <c r="A2253" t="s">
        <v>3216</v>
      </c>
      <c r="B2253" t="s">
        <v>2254</v>
      </c>
      <c r="C2253" t="s">
        <v>2256</v>
      </c>
      <c r="D2253" s="128">
        <v>2162</v>
      </c>
      <c r="F2253" t="s">
        <v>3447</v>
      </c>
      <c r="J2253" s="3">
        <f>IFERROR(VLOOKUP(D2253,'2023-24 School Level AAFTE'!$C:$J,8,FALSE),"new school")</f>
        <v>144.18</v>
      </c>
    </row>
    <row r="2254" spans="1:10" x14ac:dyDescent="0.25">
      <c r="A2254" t="s">
        <v>3217</v>
      </c>
      <c r="B2254" t="s">
        <v>2258</v>
      </c>
      <c r="C2254" t="s">
        <v>2261</v>
      </c>
      <c r="D2254" s="128">
        <v>2549</v>
      </c>
      <c r="F2254" t="s">
        <v>3447</v>
      </c>
      <c r="J2254" s="3">
        <f>IFERROR(VLOOKUP(D2254,'2023-24 School Level AAFTE'!$C:$J,8,FALSE),"new school")</f>
        <v>149.4</v>
      </c>
    </row>
    <row r="2255" spans="1:10" x14ac:dyDescent="0.25">
      <c r="A2255" t="s">
        <v>3217</v>
      </c>
      <c r="B2255" t="s">
        <v>2258</v>
      </c>
      <c r="C2255" t="s">
        <v>2262</v>
      </c>
      <c r="D2255" s="128">
        <v>5461</v>
      </c>
      <c r="J2255" s="3">
        <f>IFERROR(VLOOKUP(D2255,'2023-24 School Level AAFTE'!$C:$J,8,FALSE),"new school")</f>
        <v>73.099999999999994</v>
      </c>
    </row>
    <row r="2256" spans="1:10" x14ac:dyDescent="0.25">
      <c r="A2256" t="s">
        <v>3217</v>
      </c>
      <c r="B2256" t="s">
        <v>2258</v>
      </c>
      <c r="C2256" t="s">
        <v>2259</v>
      </c>
      <c r="D2256" s="128">
        <v>2550</v>
      </c>
      <c r="F2256" t="s">
        <v>3447</v>
      </c>
      <c r="J2256" s="3">
        <f>IFERROR(VLOOKUP(D2256,'2023-24 School Level AAFTE'!$C:$J,8,FALSE),"new school")</f>
        <v>101.42</v>
      </c>
    </row>
    <row r="2257" spans="1:10" x14ac:dyDescent="0.25">
      <c r="A2257" t="s">
        <v>3217</v>
      </c>
      <c r="B2257" t="s">
        <v>2258</v>
      </c>
      <c r="C2257" t="s">
        <v>2260</v>
      </c>
      <c r="D2257" s="128">
        <v>4232</v>
      </c>
      <c r="F2257" t="s">
        <v>3447</v>
      </c>
      <c r="J2257" s="3">
        <f>IFERROR(VLOOKUP(D2257,'2023-24 School Level AAFTE'!$C:$J,8,FALSE),"new school")</f>
        <v>88.24</v>
      </c>
    </row>
    <row r="2258" spans="1:10" x14ac:dyDescent="0.25">
      <c r="A2258" t="s">
        <v>3218</v>
      </c>
      <c r="B2258" t="s">
        <v>2264</v>
      </c>
      <c r="C2258" t="s">
        <v>2270</v>
      </c>
      <c r="D2258" s="128">
        <v>3209</v>
      </c>
      <c r="F2258" t="s">
        <v>3447</v>
      </c>
      <c r="J2258" s="3">
        <f>IFERROR(VLOOKUP(D2258,'2023-24 School Level AAFTE'!$C:$J,8,FALSE),"new school")</f>
        <v>451.67</v>
      </c>
    </row>
    <row r="2259" spans="1:10" x14ac:dyDescent="0.25">
      <c r="A2259" t="s">
        <v>3218</v>
      </c>
      <c r="B2259" t="s">
        <v>2264</v>
      </c>
      <c r="C2259" t="s">
        <v>2748</v>
      </c>
      <c r="D2259" s="128">
        <v>3269</v>
      </c>
      <c r="J2259" s="3">
        <f>IFERROR(VLOOKUP(D2259,'2023-24 School Level AAFTE'!$C:$J,8,FALSE),"new school")</f>
        <v>2.12</v>
      </c>
    </row>
    <row r="2260" spans="1:10" x14ac:dyDescent="0.25">
      <c r="A2260" t="s">
        <v>3218</v>
      </c>
      <c r="B2260" t="s">
        <v>2264</v>
      </c>
      <c r="C2260" t="s">
        <v>132</v>
      </c>
      <c r="D2260" s="128">
        <v>2301</v>
      </c>
      <c r="F2260" t="s">
        <v>3447</v>
      </c>
      <c r="J2260" s="3">
        <f>IFERROR(VLOOKUP(D2260,'2023-24 School Level AAFTE'!$C:$J,8,FALSE),"new school")</f>
        <v>337.91999999999996</v>
      </c>
    </row>
    <row r="2261" spans="1:10" x14ac:dyDescent="0.25">
      <c r="A2261" t="s">
        <v>3218</v>
      </c>
      <c r="B2261" t="s">
        <v>2264</v>
      </c>
      <c r="C2261" t="s">
        <v>2273</v>
      </c>
      <c r="D2261" s="128">
        <v>4432</v>
      </c>
      <c r="F2261" t="s">
        <v>3447</v>
      </c>
      <c r="J2261" s="3">
        <f>IFERROR(VLOOKUP(D2261,'2023-24 School Level AAFTE'!$C:$J,8,FALSE),"new school")</f>
        <v>584.42999999999995</v>
      </c>
    </row>
    <row r="2262" spans="1:10" x14ac:dyDescent="0.25">
      <c r="A2262" t="s">
        <v>3218</v>
      </c>
      <c r="B2262" t="s">
        <v>2264</v>
      </c>
      <c r="C2262" t="s">
        <v>2272</v>
      </c>
      <c r="D2262" s="128">
        <v>4423</v>
      </c>
      <c r="F2262" t="s">
        <v>3447</v>
      </c>
      <c r="J2262" s="3">
        <f>IFERROR(VLOOKUP(D2262,'2023-24 School Level AAFTE'!$C:$J,8,FALSE),"new school")</f>
        <v>416.1</v>
      </c>
    </row>
    <row r="2263" spans="1:10" x14ac:dyDescent="0.25">
      <c r="A2263" t="s">
        <v>3218</v>
      </c>
      <c r="B2263" t="s">
        <v>2264</v>
      </c>
      <c r="C2263" t="s">
        <v>2268</v>
      </c>
      <c r="D2263" s="128">
        <v>2279</v>
      </c>
      <c r="F2263" t="s">
        <v>3447</v>
      </c>
      <c r="J2263" s="3">
        <f>IFERROR(VLOOKUP(D2263,'2023-24 School Level AAFTE'!$C:$J,8,FALSE),"new school")</f>
        <v>405.51</v>
      </c>
    </row>
    <row r="2264" spans="1:10" x14ac:dyDescent="0.25">
      <c r="A2264" t="s">
        <v>3218</v>
      </c>
      <c r="B2264" t="s">
        <v>2264</v>
      </c>
      <c r="C2264" t="s">
        <v>2269</v>
      </c>
      <c r="D2264" s="128">
        <v>2347</v>
      </c>
      <c r="F2264" t="s">
        <v>3447</v>
      </c>
      <c r="J2264" s="3">
        <f>IFERROR(VLOOKUP(D2264,'2023-24 School Level AAFTE'!$C:$J,8,FALSE),"new school")</f>
        <v>433.01</v>
      </c>
    </row>
    <row r="2265" spans="1:10" x14ac:dyDescent="0.25">
      <c r="A2265" t="s">
        <v>3218</v>
      </c>
      <c r="B2265" t="s">
        <v>2264</v>
      </c>
      <c r="C2265" t="s">
        <v>2275</v>
      </c>
      <c r="D2265" s="128">
        <v>5316</v>
      </c>
      <c r="F2265" t="s">
        <v>3447</v>
      </c>
      <c r="J2265" s="3">
        <f>IFERROR(VLOOKUP(D2265,'2023-24 School Level AAFTE'!$C:$J,8,FALSE),"new school")</f>
        <v>91.449999999999989</v>
      </c>
    </row>
    <row r="2266" spans="1:10" x14ac:dyDescent="0.25">
      <c r="A2266" t="s">
        <v>3218</v>
      </c>
      <c r="B2266" t="s">
        <v>2264</v>
      </c>
      <c r="C2266" t="s">
        <v>2271</v>
      </c>
      <c r="D2266" s="128">
        <v>3370</v>
      </c>
      <c r="F2266" t="s">
        <v>3447</v>
      </c>
      <c r="J2266" s="3">
        <f>IFERROR(VLOOKUP(D2266,'2023-24 School Level AAFTE'!$C:$J,8,FALSE),"new school")</f>
        <v>414.46</v>
      </c>
    </row>
    <row r="2267" spans="1:10" x14ac:dyDescent="0.25">
      <c r="A2267" t="s">
        <v>3218</v>
      </c>
      <c r="B2267" t="s">
        <v>2264</v>
      </c>
      <c r="C2267" t="s">
        <v>1539</v>
      </c>
      <c r="D2267" s="128">
        <v>3210</v>
      </c>
      <c r="F2267" t="s">
        <v>3447</v>
      </c>
      <c r="J2267" s="3">
        <f>IFERROR(VLOOKUP(D2267,'2023-24 School Level AAFTE'!$C:$J,8,FALSE),"new school")</f>
        <v>525.98</v>
      </c>
    </row>
    <row r="2268" spans="1:10" x14ac:dyDescent="0.25">
      <c r="A2268" t="s">
        <v>3218</v>
      </c>
      <c r="B2268" t="s">
        <v>2264</v>
      </c>
      <c r="C2268" t="s">
        <v>2265</v>
      </c>
      <c r="D2268" s="128">
        <v>1612</v>
      </c>
      <c r="F2268" t="s">
        <v>3447</v>
      </c>
      <c r="J2268" s="3">
        <f>IFERROR(VLOOKUP(D2268,'2023-24 School Level AAFTE'!$C:$J,8,FALSE),"new school")</f>
        <v>10.48</v>
      </c>
    </row>
    <row r="2269" spans="1:10" x14ac:dyDescent="0.25">
      <c r="A2269" t="s">
        <v>3218</v>
      </c>
      <c r="B2269" t="s">
        <v>2264</v>
      </c>
      <c r="C2269" t="s">
        <v>1913</v>
      </c>
      <c r="D2269" s="128">
        <v>3208</v>
      </c>
      <c r="J2269" s="3">
        <f>IFERROR(VLOOKUP(D2269,'2023-24 School Level AAFTE'!$C:$J,8,FALSE),"new school")</f>
        <v>302.49</v>
      </c>
    </row>
    <row r="2270" spans="1:10" x14ac:dyDescent="0.25">
      <c r="A2270" t="s">
        <v>3218</v>
      </c>
      <c r="B2270" t="s">
        <v>2264</v>
      </c>
      <c r="C2270" t="s">
        <v>2780</v>
      </c>
      <c r="D2270" s="128">
        <v>5569</v>
      </c>
      <c r="J2270" s="3">
        <f>IFERROR(VLOOKUP(D2270,'2023-24 School Level AAFTE'!$C:$J,8,FALSE),"new school")</f>
        <v>165.38</v>
      </c>
    </row>
    <row r="2271" spans="1:10" x14ac:dyDescent="0.25">
      <c r="A2271" t="s">
        <v>3218</v>
      </c>
      <c r="B2271" t="s">
        <v>2264</v>
      </c>
      <c r="C2271" t="s">
        <v>45</v>
      </c>
      <c r="D2271" s="128">
        <v>2907</v>
      </c>
      <c r="J2271" s="3">
        <f>IFERROR(VLOOKUP(D2271,'2023-24 School Level AAFTE'!$C:$J,8,FALSE),"new school")</f>
        <v>475.25</v>
      </c>
    </row>
    <row r="2272" spans="1:10" x14ac:dyDescent="0.25">
      <c r="A2272" t="s">
        <v>3218</v>
      </c>
      <c r="B2272" t="s">
        <v>2264</v>
      </c>
      <c r="C2272" t="s">
        <v>2267</v>
      </c>
      <c r="D2272" s="128">
        <v>2134</v>
      </c>
      <c r="F2272" t="s">
        <v>3447</v>
      </c>
      <c r="J2272" s="3">
        <f>IFERROR(VLOOKUP(D2272,'2023-24 School Level AAFTE'!$C:$J,8,FALSE),"new school")</f>
        <v>1992.57</v>
      </c>
    </row>
    <row r="2273" spans="1:10" x14ac:dyDescent="0.25">
      <c r="A2273" t="s">
        <v>3218</v>
      </c>
      <c r="B2273" t="s">
        <v>2264</v>
      </c>
      <c r="C2273" t="s">
        <v>2912</v>
      </c>
      <c r="D2273" s="128">
        <v>5637</v>
      </c>
      <c r="F2273" t="s">
        <v>3447</v>
      </c>
      <c r="J2273" s="3">
        <f>IFERROR(VLOOKUP(D2273,'2023-24 School Level AAFTE'!$C:$J,8,FALSE),"new school")</f>
        <v>42.87</v>
      </c>
    </row>
    <row r="2274" spans="1:10" x14ac:dyDescent="0.25">
      <c r="A2274" t="s">
        <v>3218</v>
      </c>
      <c r="B2274" t="s">
        <v>2264</v>
      </c>
      <c r="C2274" t="s">
        <v>2274</v>
      </c>
      <c r="D2274" s="128">
        <v>4105</v>
      </c>
      <c r="J2274" s="3">
        <f>IFERROR(VLOOKUP(D2274,'2023-24 School Level AAFTE'!$C:$J,8,FALSE),"new school")</f>
        <v>187.47</v>
      </c>
    </row>
    <row r="2275" spans="1:10" x14ac:dyDescent="0.25">
      <c r="A2275" t="s">
        <v>3218</v>
      </c>
      <c r="B2275" t="s">
        <v>2264</v>
      </c>
      <c r="C2275" t="s">
        <v>2266</v>
      </c>
      <c r="D2275" s="128">
        <v>1613</v>
      </c>
      <c r="F2275" t="s">
        <v>3447</v>
      </c>
      <c r="J2275" s="3">
        <f>IFERROR(VLOOKUP(D2275,'2023-24 School Level AAFTE'!$C:$J,8,FALSE),"new school")</f>
        <v>263.78000000000003</v>
      </c>
    </row>
    <row r="2276" spans="1:10" x14ac:dyDescent="0.25">
      <c r="A2276" t="s">
        <v>3219</v>
      </c>
      <c r="B2276" t="s">
        <v>2277</v>
      </c>
      <c r="C2276" t="s">
        <v>1879</v>
      </c>
      <c r="D2276" s="128">
        <v>3538</v>
      </c>
      <c r="F2276" t="s">
        <v>3447</v>
      </c>
      <c r="J2276" s="3">
        <f>IFERROR(VLOOKUP(D2276,'2023-24 School Level AAFTE'!$C:$J,8,FALSE),"new school")</f>
        <v>526.71</v>
      </c>
    </row>
    <row r="2277" spans="1:10" x14ac:dyDescent="0.25">
      <c r="A2277" t="s">
        <v>3219</v>
      </c>
      <c r="B2277" t="s">
        <v>2277</v>
      </c>
      <c r="C2277" t="s">
        <v>2278</v>
      </c>
      <c r="D2277" s="128">
        <v>1628</v>
      </c>
      <c r="F2277" t="s">
        <v>3447</v>
      </c>
      <c r="J2277" s="3">
        <f>IFERROR(VLOOKUP(D2277,'2023-24 School Level AAFTE'!$C:$J,8,FALSE),"new school")</f>
        <v>296.08</v>
      </c>
    </row>
    <row r="2278" spans="1:10" x14ac:dyDescent="0.25">
      <c r="A2278" t="s">
        <v>3219</v>
      </c>
      <c r="B2278" t="s">
        <v>2277</v>
      </c>
      <c r="C2278" t="s">
        <v>2281</v>
      </c>
      <c r="D2278" s="128">
        <v>2711</v>
      </c>
      <c r="J2278" s="3">
        <f>IFERROR(VLOOKUP(D2278,'2023-24 School Level AAFTE'!$C:$J,8,FALSE),"new school")</f>
        <v>188.17</v>
      </c>
    </row>
    <row r="2279" spans="1:10" x14ac:dyDescent="0.25">
      <c r="A2279" t="s">
        <v>3219</v>
      </c>
      <c r="B2279" t="s">
        <v>2277</v>
      </c>
      <c r="C2279" t="s">
        <v>2286</v>
      </c>
      <c r="D2279" s="128">
        <v>3196</v>
      </c>
      <c r="F2279" t="s">
        <v>3447</v>
      </c>
      <c r="J2279" s="3">
        <f>IFERROR(VLOOKUP(D2279,'2023-24 School Level AAFTE'!$C:$J,8,FALSE),"new school")</f>
        <v>244.01</v>
      </c>
    </row>
    <row r="2280" spans="1:10" x14ac:dyDescent="0.25">
      <c r="A2280" t="s">
        <v>3219</v>
      </c>
      <c r="B2280" t="s">
        <v>2277</v>
      </c>
      <c r="C2280" t="s">
        <v>2283</v>
      </c>
      <c r="D2280" s="128">
        <v>3129</v>
      </c>
      <c r="F2280" t="s">
        <v>3447</v>
      </c>
      <c r="J2280" s="3">
        <f>IFERROR(VLOOKUP(D2280,'2023-24 School Level AAFTE'!$C:$J,8,FALSE),"new school")</f>
        <v>196.5</v>
      </c>
    </row>
    <row r="2281" spans="1:10" x14ac:dyDescent="0.25">
      <c r="A2281" t="s">
        <v>3219</v>
      </c>
      <c r="B2281" t="s">
        <v>2277</v>
      </c>
      <c r="C2281" t="s">
        <v>2284</v>
      </c>
      <c r="D2281" s="128">
        <v>3194</v>
      </c>
      <c r="J2281" s="3">
        <f>IFERROR(VLOOKUP(D2281,'2023-24 School Level AAFTE'!$C:$J,8,FALSE),"new school")</f>
        <v>350.5</v>
      </c>
    </row>
    <row r="2282" spans="1:10" x14ac:dyDescent="0.25">
      <c r="A2282" t="s">
        <v>3219</v>
      </c>
      <c r="B2282" t="s">
        <v>2277</v>
      </c>
      <c r="C2282" t="s">
        <v>2620</v>
      </c>
      <c r="D2282" s="128">
        <v>5356</v>
      </c>
      <c r="J2282" s="3">
        <f>IFERROR(VLOOKUP(D2282,'2023-24 School Level AAFTE'!$C:$J,8,FALSE),"new school")</f>
        <v>2.9</v>
      </c>
    </row>
    <row r="2283" spans="1:10" x14ac:dyDescent="0.25">
      <c r="A2283" t="s">
        <v>3219</v>
      </c>
      <c r="B2283" t="s">
        <v>2277</v>
      </c>
      <c r="C2283" t="s">
        <v>2282</v>
      </c>
      <c r="D2283" s="128">
        <v>2956</v>
      </c>
      <c r="F2283" t="s">
        <v>3447</v>
      </c>
      <c r="J2283" s="3">
        <f>IFERROR(VLOOKUP(D2283,'2023-24 School Level AAFTE'!$C:$J,8,FALSE),"new school")</f>
        <v>273.33999999999997</v>
      </c>
    </row>
    <row r="2284" spans="1:10" x14ac:dyDescent="0.25">
      <c r="A2284" t="s">
        <v>3219</v>
      </c>
      <c r="B2284" t="s">
        <v>2277</v>
      </c>
      <c r="C2284" t="s">
        <v>2280</v>
      </c>
      <c r="D2284" s="128">
        <v>5645</v>
      </c>
      <c r="F2284" t="s">
        <v>3447</v>
      </c>
      <c r="J2284" s="3">
        <f>IFERROR(VLOOKUP(D2284,'2023-24 School Level AAFTE'!$C:$J,8,FALSE),"new school")</f>
        <v>252.87</v>
      </c>
    </row>
    <row r="2285" spans="1:10" x14ac:dyDescent="0.25">
      <c r="A2285" t="s">
        <v>3219</v>
      </c>
      <c r="B2285" t="s">
        <v>2277</v>
      </c>
      <c r="C2285" t="s">
        <v>2279</v>
      </c>
      <c r="D2285" s="128">
        <v>1755</v>
      </c>
      <c r="J2285" s="3">
        <f>IFERROR(VLOOKUP(D2285,'2023-24 School Level AAFTE'!$C:$J,8,FALSE),"new school")</f>
        <v>178.3</v>
      </c>
    </row>
    <row r="2286" spans="1:10" x14ac:dyDescent="0.25">
      <c r="A2286" t="s">
        <v>3219</v>
      </c>
      <c r="B2286" t="s">
        <v>2277</v>
      </c>
      <c r="C2286" t="s">
        <v>2285</v>
      </c>
      <c r="D2286" s="128">
        <v>3195</v>
      </c>
      <c r="J2286" s="3">
        <f>IFERROR(VLOOKUP(D2286,'2023-24 School Level AAFTE'!$C:$J,8,FALSE),"new school")</f>
        <v>807.01</v>
      </c>
    </row>
    <row r="2287" spans="1:10" x14ac:dyDescent="0.25">
      <c r="A2287" t="s">
        <v>3219</v>
      </c>
      <c r="B2287" t="s">
        <v>2277</v>
      </c>
      <c r="C2287" t="s">
        <v>3302</v>
      </c>
      <c r="D2287" s="128">
        <v>5698</v>
      </c>
      <c r="F2287" t="s">
        <v>3447</v>
      </c>
      <c r="J2287" s="3">
        <f>IFERROR(VLOOKUP(D2287,'2023-24 School Level AAFTE'!$C:$J,8,FALSE),"new school")</f>
        <v>46.94</v>
      </c>
    </row>
    <row r="2288" spans="1:10" x14ac:dyDescent="0.25">
      <c r="A2288" t="s">
        <v>3220</v>
      </c>
      <c r="B2288" t="s">
        <v>2288</v>
      </c>
      <c r="C2288" t="s">
        <v>2291</v>
      </c>
      <c r="D2288" s="128">
        <v>2822</v>
      </c>
      <c r="F2288" t="s">
        <v>3447</v>
      </c>
      <c r="J2288" s="3">
        <f>IFERROR(VLOOKUP(D2288,'2023-24 School Level AAFTE'!$C:$J,8,FALSE),"new school")</f>
        <v>379.16</v>
      </c>
    </row>
    <row r="2289" spans="1:10" x14ac:dyDescent="0.25">
      <c r="A2289" t="s">
        <v>3220</v>
      </c>
      <c r="B2289" t="s">
        <v>2288</v>
      </c>
      <c r="C2289" t="s">
        <v>2293</v>
      </c>
      <c r="D2289" s="128">
        <v>3699</v>
      </c>
      <c r="J2289" s="3">
        <f>IFERROR(VLOOKUP(D2289,'2023-24 School Level AAFTE'!$C:$J,8,FALSE),"new school")</f>
        <v>457.15000000000003</v>
      </c>
    </row>
    <row r="2290" spans="1:10" x14ac:dyDescent="0.25">
      <c r="A2290" t="s">
        <v>3220</v>
      </c>
      <c r="B2290" t="s">
        <v>2288</v>
      </c>
      <c r="C2290" t="s">
        <v>272</v>
      </c>
      <c r="D2290" s="128">
        <v>4448</v>
      </c>
      <c r="J2290" s="3">
        <f>IFERROR(VLOOKUP(D2290,'2023-24 School Level AAFTE'!$C:$J,8,FALSE),"new school")</f>
        <v>368.86</v>
      </c>
    </row>
    <row r="2291" spans="1:10" x14ac:dyDescent="0.25">
      <c r="A2291" t="s">
        <v>3220</v>
      </c>
      <c r="B2291" t="s">
        <v>2288</v>
      </c>
      <c r="C2291" t="s">
        <v>2290</v>
      </c>
      <c r="D2291" s="128">
        <v>2758</v>
      </c>
      <c r="F2291" t="s">
        <v>3447</v>
      </c>
      <c r="J2291" s="3">
        <f>IFERROR(VLOOKUP(D2291,'2023-24 School Level AAFTE'!$C:$J,8,FALSE),"new school")</f>
        <v>246.2</v>
      </c>
    </row>
    <row r="2292" spans="1:10" x14ac:dyDescent="0.25">
      <c r="A2292" t="s">
        <v>3220</v>
      </c>
      <c r="B2292" t="s">
        <v>2288</v>
      </c>
      <c r="C2292" t="s">
        <v>2292</v>
      </c>
      <c r="D2292" s="128">
        <v>3207</v>
      </c>
      <c r="F2292" t="s">
        <v>3447</v>
      </c>
      <c r="J2292" s="3">
        <f>IFERROR(VLOOKUP(D2292,'2023-24 School Level AAFTE'!$C:$J,8,FALSE),"new school")</f>
        <v>499.82</v>
      </c>
    </row>
    <row r="2293" spans="1:10" x14ac:dyDescent="0.25">
      <c r="A2293" t="s">
        <v>3220</v>
      </c>
      <c r="B2293" t="s">
        <v>2288</v>
      </c>
      <c r="C2293" t="s">
        <v>2285</v>
      </c>
      <c r="D2293" s="128">
        <v>3074</v>
      </c>
      <c r="J2293" s="3">
        <f>IFERROR(VLOOKUP(D2293,'2023-24 School Level AAFTE'!$C:$J,8,FALSE),"new school")</f>
        <v>1437.3</v>
      </c>
    </row>
    <row r="2294" spans="1:10" x14ac:dyDescent="0.25">
      <c r="A2294" t="s">
        <v>3220</v>
      </c>
      <c r="B2294" t="s">
        <v>2288</v>
      </c>
      <c r="C2294" t="s">
        <v>2913</v>
      </c>
      <c r="D2294" s="128">
        <v>5699</v>
      </c>
      <c r="F2294" t="s">
        <v>3447</v>
      </c>
      <c r="J2294" s="3">
        <f>IFERROR(VLOOKUP(D2294,'2023-24 School Level AAFTE'!$C:$J,8,FALSE),"new school")</f>
        <v>185.7</v>
      </c>
    </row>
    <row r="2295" spans="1:10" x14ac:dyDescent="0.25">
      <c r="A2295" t="s">
        <v>3220</v>
      </c>
      <c r="B2295" t="s">
        <v>2288</v>
      </c>
      <c r="C2295" t="s">
        <v>2294</v>
      </c>
      <c r="D2295" s="128">
        <v>4040</v>
      </c>
      <c r="F2295" t="s">
        <v>3447</v>
      </c>
      <c r="J2295" s="3">
        <f>IFERROR(VLOOKUP(D2295,'2023-24 School Level AAFTE'!$C:$J,8,FALSE),"new school")</f>
        <v>1160.8399999999999</v>
      </c>
    </row>
    <row r="2296" spans="1:10" x14ac:dyDescent="0.25">
      <c r="A2296" t="s">
        <v>3220</v>
      </c>
      <c r="B2296" t="s">
        <v>2288</v>
      </c>
      <c r="C2296" t="s">
        <v>2781</v>
      </c>
      <c r="D2296" s="128">
        <v>5540</v>
      </c>
      <c r="F2296" t="s">
        <v>3447</v>
      </c>
      <c r="J2296" s="3">
        <f>IFERROR(VLOOKUP(D2296,'2023-24 School Level AAFTE'!$C:$J,8,FALSE),"new school")</f>
        <v>17.2</v>
      </c>
    </row>
    <row r="2297" spans="1:10" x14ac:dyDescent="0.25">
      <c r="A2297" t="s">
        <v>3220</v>
      </c>
      <c r="B2297" t="s">
        <v>2288</v>
      </c>
      <c r="C2297" t="s">
        <v>3351</v>
      </c>
      <c r="D2297" s="128">
        <v>5008</v>
      </c>
      <c r="J2297" s="3">
        <f>IFERROR(VLOOKUP(D2297,'2023-24 School Level AAFTE'!$C:$J,8,FALSE),"new school")</f>
        <v>0</v>
      </c>
    </row>
    <row r="2298" spans="1:10" x14ac:dyDescent="0.25">
      <c r="A2298" t="s">
        <v>3220</v>
      </c>
      <c r="B2298" t="s">
        <v>2288</v>
      </c>
      <c r="C2298" t="s">
        <v>2296</v>
      </c>
      <c r="D2298" s="128">
        <v>5505</v>
      </c>
      <c r="J2298" s="3">
        <f>IFERROR(VLOOKUP(D2298,'2023-24 School Level AAFTE'!$C:$J,8,FALSE),"new school")</f>
        <v>26.27</v>
      </c>
    </row>
    <row r="2299" spans="1:10" x14ac:dyDescent="0.25">
      <c r="A2299" t="s">
        <v>3220</v>
      </c>
      <c r="B2299" t="s">
        <v>2288</v>
      </c>
      <c r="C2299" t="s">
        <v>2297</v>
      </c>
      <c r="D2299" s="128">
        <v>5506</v>
      </c>
      <c r="J2299" s="3">
        <f>IFERROR(VLOOKUP(D2299,'2023-24 School Level AAFTE'!$C:$J,8,FALSE),"new school")</f>
        <v>154.47999999999999</v>
      </c>
    </row>
    <row r="2300" spans="1:10" x14ac:dyDescent="0.25">
      <c r="A2300" t="s">
        <v>3220</v>
      </c>
      <c r="B2300" t="s">
        <v>2288</v>
      </c>
      <c r="C2300" t="s">
        <v>2295</v>
      </c>
      <c r="D2300" s="128">
        <v>5504</v>
      </c>
      <c r="F2300" t="s">
        <v>3447</v>
      </c>
      <c r="J2300" s="3">
        <f>IFERROR(VLOOKUP(D2300,'2023-24 School Level AAFTE'!$C:$J,8,FALSE),"new school")</f>
        <v>27.4</v>
      </c>
    </row>
    <row r="2301" spans="1:10" x14ac:dyDescent="0.25">
      <c r="A2301" t="s">
        <v>3220</v>
      </c>
      <c r="B2301" t="s">
        <v>2288</v>
      </c>
      <c r="C2301" t="s">
        <v>2853</v>
      </c>
      <c r="D2301" s="128">
        <v>5620</v>
      </c>
      <c r="J2301" s="3">
        <f>IFERROR(VLOOKUP(D2301,'2023-24 School Level AAFTE'!$C:$J,8,FALSE),"new school")</f>
        <v>12.85</v>
      </c>
    </row>
    <row r="2302" spans="1:10" x14ac:dyDescent="0.25">
      <c r="A2302" t="s">
        <v>3220</v>
      </c>
      <c r="B2302" t="s">
        <v>2288</v>
      </c>
      <c r="C2302" t="s">
        <v>2289</v>
      </c>
      <c r="D2302" s="128">
        <v>2505</v>
      </c>
      <c r="F2302" t="s">
        <v>3447</v>
      </c>
      <c r="J2302" s="3">
        <f>IFERROR(VLOOKUP(D2302,'2023-24 School Level AAFTE'!$C:$J,8,FALSE),"new school")</f>
        <v>438.94</v>
      </c>
    </row>
    <row r="2303" spans="1:10" x14ac:dyDescent="0.25">
      <c r="A2303" t="s">
        <v>3303</v>
      </c>
      <c r="B2303" t="s">
        <v>2860</v>
      </c>
      <c r="C2303" t="s">
        <v>3237</v>
      </c>
      <c r="D2303" s="128">
        <v>5710</v>
      </c>
      <c r="J2303" s="3">
        <f>IFERROR(VLOOKUP(D2303,'2023-24 School Level AAFTE'!$C:$J,8,FALSE),"new school")</f>
        <v>74.95</v>
      </c>
    </row>
    <row r="2304" spans="1:10" x14ac:dyDescent="0.25">
      <c r="A2304" t="s">
        <v>3222</v>
      </c>
      <c r="B2304" t="s">
        <v>2299</v>
      </c>
      <c r="C2304" t="s">
        <v>2301</v>
      </c>
      <c r="D2304" s="128">
        <v>3555</v>
      </c>
      <c r="F2304" t="s">
        <v>3447</v>
      </c>
      <c r="J2304" s="3">
        <f>IFERROR(VLOOKUP(D2304,'2023-24 School Level AAFTE'!$C:$J,8,FALSE),"new school")</f>
        <v>195.26</v>
      </c>
    </row>
    <row r="2305" spans="1:10" x14ac:dyDescent="0.25">
      <c r="A2305" t="s">
        <v>3222</v>
      </c>
      <c r="B2305" t="s">
        <v>2299</v>
      </c>
      <c r="C2305" t="s">
        <v>2300</v>
      </c>
      <c r="D2305" s="128">
        <v>2859</v>
      </c>
      <c r="F2305" t="s">
        <v>3447</v>
      </c>
      <c r="J2305" s="3">
        <f>IFERROR(VLOOKUP(D2305,'2023-24 School Level AAFTE'!$C:$J,8,FALSE),"new school")</f>
        <v>140.16</v>
      </c>
    </row>
    <row r="2306" spans="1:10" x14ac:dyDescent="0.25">
      <c r="A2306" t="s">
        <v>3223</v>
      </c>
      <c r="B2306" t="s">
        <v>2303</v>
      </c>
      <c r="C2306" t="s">
        <v>2304</v>
      </c>
      <c r="D2306" s="128">
        <v>2190</v>
      </c>
      <c r="J2306" s="3">
        <f>IFERROR(VLOOKUP(D2306,'2023-24 School Level AAFTE'!$C:$J,8,FALSE),"new school")</f>
        <v>570.67999999999995</v>
      </c>
    </row>
    <row r="2307" spans="1:10" x14ac:dyDescent="0.25">
      <c r="A2307" t="s">
        <v>3223</v>
      </c>
      <c r="B2307" t="s">
        <v>2303</v>
      </c>
      <c r="C2307" t="s">
        <v>2307</v>
      </c>
      <c r="D2307" s="128">
        <v>4309</v>
      </c>
      <c r="J2307" s="3">
        <f>IFERROR(VLOOKUP(D2307,'2023-24 School Level AAFTE'!$C:$J,8,FALSE),"new school")</f>
        <v>487.07</v>
      </c>
    </row>
    <row r="2308" spans="1:10" x14ac:dyDescent="0.25">
      <c r="A2308" t="s">
        <v>3223</v>
      </c>
      <c r="B2308" t="s">
        <v>2303</v>
      </c>
      <c r="C2308" t="s">
        <v>2305</v>
      </c>
      <c r="D2308" s="128">
        <v>3458</v>
      </c>
      <c r="J2308" s="3">
        <f>IFERROR(VLOOKUP(D2308,'2023-24 School Level AAFTE'!$C:$J,8,FALSE),"new school")</f>
        <v>954.27</v>
      </c>
    </row>
    <row r="2309" spans="1:10" x14ac:dyDescent="0.25">
      <c r="A2309" t="s">
        <v>3223</v>
      </c>
      <c r="B2309" t="s">
        <v>2303</v>
      </c>
      <c r="C2309" t="s">
        <v>2308</v>
      </c>
      <c r="D2309" s="128">
        <v>4471</v>
      </c>
      <c r="J2309" s="3">
        <f>IFERROR(VLOOKUP(D2309,'2023-24 School Level AAFTE'!$C:$J,8,FALSE),"new school")</f>
        <v>402.1</v>
      </c>
    </row>
    <row r="2310" spans="1:10" x14ac:dyDescent="0.25">
      <c r="A2310" t="s">
        <v>3223</v>
      </c>
      <c r="B2310" t="s">
        <v>2303</v>
      </c>
      <c r="C2310" t="s">
        <v>2782</v>
      </c>
      <c r="D2310" s="128">
        <v>5564</v>
      </c>
      <c r="J2310" s="3">
        <f>IFERROR(VLOOKUP(D2310,'2023-24 School Level AAFTE'!$C:$J,8,FALSE),"new school")</f>
        <v>255.42</v>
      </c>
    </row>
    <row r="2311" spans="1:10" x14ac:dyDescent="0.25">
      <c r="A2311" t="s">
        <v>3223</v>
      </c>
      <c r="B2311" t="s">
        <v>2303</v>
      </c>
      <c r="C2311" t="s">
        <v>2309</v>
      </c>
      <c r="D2311" s="128">
        <v>4569</v>
      </c>
      <c r="J2311" s="3">
        <f>IFERROR(VLOOKUP(D2311,'2023-24 School Level AAFTE'!$C:$J,8,FALSE),"new school")</f>
        <v>1334.86</v>
      </c>
    </row>
    <row r="2312" spans="1:10" x14ac:dyDescent="0.25">
      <c r="A2312" t="s">
        <v>3223</v>
      </c>
      <c r="B2312" t="s">
        <v>2303</v>
      </c>
      <c r="C2312" t="s">
        <v>2310</v>
      </c>
      <c r="D2312" s="128">
        <v>5338</v>
      </c>
      <c r="J2312" s="3">
        <f>IFERROR(VLOOKUP(D2312,'2023-24 School Level AAFTE'!$C:$J,8,FALSE),"new school")</f>
        <v>33.200000000000003</v>
      </c>
    </row>
    <row r="2313" spans="1:10" x14ac:dyDescent="0.25">
      <c r="A2313" t="s">
        <v>3223</v>
      </c>
      <c r="B2313" t="s">
        <v>2303</v>
      </c>
      <c r="C2313" t="s">
        <v>2306</v>
      </c>
      <c r="D2313" s="128">
        <v>4170</v>
      </c>
      <c r="J2313" s="3">
        <f>IFERROR(VLOOKUP(D2313,'2023-24 School Level AAFTE'!$C:$J,8,FALSE),"new school")</f>
        <v>264.44</v>
      </c>
    </row>
    <row r="2314" spans="1:10" x14ac:dyDescent="0.25">
      <c r="A2314" t="s">
        <v>3224</v>
      </c>
      <c r="B2314" t="s">
        <v>2312</v>
      </c>
      <c r="C2314" t="s">
        <v>2313</v>
      </c>
      <c r="D2314" s="128">
        <v>2330</v>
      </c>
      <c r="J2314" s="3">
        <f>IFERROR(VLOOKUP(D2314,'2023-24 School Level AAFTE'!$C:$J,8,FALSE),"new school")</f>
        <v>351.04999999999995</v>
      </c>
    </row>
    <row r="2315" spans="1:10" x14ac:dyDescent="0.25">
      <c r="A2315" t="s">
        <v>3224</v>
      </c>
      <c r="B2315" t="s">
        <v>2312</v>
      </c>
      <c r="C2315" t="s">
        <v>2314</v>
      </c>
      <c r="D2315" s="128">
        <v>2997</v>
      </c>
      <c r="F2315" t="s">
        <v>3447</v>
      </c>
      <c r="J2315" s="3">
        <f>IFERROR(VLOOKUP(D2315,'2023-24 School Level AAFTE'!$C:$J,8,FALSE),"new school")</f>
        <v>362.88</v>
      </c>
    </row>
    <row r="2316" spans="1:10" x14ac:dyDescent="0.25">
      <c r="A2316" t="s">
        <v>3224</v>
      </c>
      <c r="B2316" t="s">
        <v>2312</v>
      </c>
      <c r="C2316" t="s">
        <v>2317</v>
      </c>
      <c r="D2316" s="128">
        <v>5368</v>
      </c>
      <c r="J2316" s="3">
        <f>IFERROR(VLOOKUP(D2316,'2023-24 School Level AAFTE'!$C:$J,8,FALSE),"new school")</f>
        <v>169</v>
      </c>
    </row>
    <row r="2317" spans="1:10" x14ac:dyDescent="0.25">
      <c r="A2317" t="s">
        <v>3224</v>
      </c>
      <c r="B2317" t="s">
        <v>2312</v>
      </c>
      <c r="C2317" t="s">
        <v>2315</v>
      </c>
      <c r="D2317" s="128">
        <v>3394</v>
      </c>
      <c r="J2317" s="3">
        <f>IFERROR(VLOOKUP(D2317,'2023-24 School Level AAFTE'!$C:$J,8,FALSE),"new school")</f>
        <v>179.3</v>
      </c>
    </row>
    <row r="2318" spans="1:10" x14ac:dyDescent="0.25">
      <c r="A2318" t="s">
        <v>3224</v>
      </c>
      <c r="B2318" t="s">
        <v>2312</v>
      </c>
      <c r="C2318" t="s">
        <v>2316</v>
      </c>
      <c r="D2318" s="128">
        <v>5077</v>
      </c>
      <c r="J2318" s="3">
        <f>IFERROR(VLOOKUP(D2318,'2023-24 School Level AAFTE'!$C:$J,8,FALSE),"new school")</f>
        <v>22.05</v>
      </c>
    </row>
    <row r="2319" spans="1:10" x14ac:dyDescent="0.25">
      <c r="A2319" t="s">
        <v>3304</v>
      </c>
      <c r="B2319" t="s">
        <v>2859</v>
      </c>
      <c r="C2319" t="s">
        <v>3305</v>
      </c>
      <c r="D2319" s="128">
        <v>5662</v>
      </c>
      <c r="F2319" t="s">
        <v>3447</v>
      </c>
      <c r="J2319" s="3">
        <f>IFERROR(VLOOKUP(D2319,'2023-24 School Level AAFTE'!$C:$J,8,FALSE),"new school")</f>
        <v>163.82999999999998</v>
      </c>
    </row>
    <row r="2320" spans="1:10" x14ac:dyDescent="0.25">
      <c r="A2320" t="s">
        <v>3226</v>
      </c>
      <c r="B2320" t="s">
        <v>2319</v>
      </c>
      <c r="C2320" t="s">
        <v>2321</v>
      </c>
      <c r="D2320" s="128">
        <v>3290</v>
      </c>
      <c r="J2320" s="3">
        <f>IFERROR(VLOOKUP(D2320,'2023-24 School Level AAFTE'!$C:$J,8,FALSE),"new school")</f>
        <v>108.28</v>
      </c>
    </row>
    <row r="2321" spans="1:10" x14ac:dyDescent="0.25">
      <c r="A2321" t="s">
        <v>3226</v>
      </c>
      <c r="B2321" t="s">
        <v>2319</v>
      </c>
      <c r="C2321" t="s">
        <v>2320</v>
      </c>
      <c r="D2321" s="128">
        <v>3289</v>
      </c>
      <c r="J2321" s="3">
        <f>IFERROR(VLOOKUP(D2321,'2023-24 School Level AAFTE'!$C:$J,8,FALSE),"new school")</f>
        <v>117.36999999999999</v>
      </c>
    </row>
    <row r="2322" spans="1:10" x14ac:dyDescent="0.25">
      <c r="A2322" t="s">
        <v>3227</v>
      </c>
      <c r="B2322" t="s">
        <v>2323</v>
      </c>
      <c r="C2322" t="s">
        <v>2325</v>
      </c>
      <c r="D2322" s="128">
        <v>3444</v>
      </c>
      <c r="J2322" s="3">
        <f>IFERROR(VLOOKUP(D2322,'2023-24 School Level AAFTE'!$C:$J,8,FALSE),"new school")</f>
        <v>150.5</v>
      </c>
    </row>
    <row r="2323" spans="1:10" x14ac:dyDescent="0.25">
      <c r="A2323" t="s">
        <v>3227</v>
      </c>
      <c r="B2323" t="s">
        <v>2323</v>
      </c>
      <c r="C2323" t="s">
        <v>2324</v>
      </c>
      <c r="D2323" s="128">
        <v>2542</v>
      </c>
      <c r="J2323" s="3">
        <f>IFERROR(VLOOKUP(D2323,'2023-24 School Level AAFTE'!$C:$J,8,FALSE),"new school")</f>
        <v>188.11</v>
      </c>
    </row>
    <row r="2324" spans="1:10" x14ac:dyDescent="0.25">
      <c r="A2324" t="s">
        <v>3228</v>
      </c>
      <c r="B2324" t="s">
        <v>2327</v>
      </c>
      <c r="C2324" t="s">
        <v>2328</v>
      </c>
      <c r="D2324" s="128">
        <v>2472</v>
      </c>
      <c r="F2324" t="s">
        <v>3447</v>
      </c>
      <c r="J2324" s="3">
        <f>IFERROR(VLOOKUP(D2324,'2023-24 School Level AAFTE'!$C:$J,8,FALSE),"new school")</f>
        <v>61.5</v>
      </c>
    </row>
    <row r="2325" spans="1:10" x14ac:dyDescent="0.25">
      <c r="A2325" t="s">
        <v>3228</v>
      </c>
      <c r="B2325" t="s">
        <v>2327</v>
      </c>
      <c r="C2325" t="s">
        <v>2329</v>
      </c>
      <c r="D2325" s="128">
        <v>2473</v>
      </c>
      <c r="F2325" t="s">
        <v>3447</v>
      </c>
      <c r="J2325" s="3">
        <f>IFERROR(VLOOKUP(D2325,'2023-24 School Level AAFTE'!$C:$J,8,FALSE),"new school")</f>
        <v>55.49</v>
      </c>
    </row>
    <row r="2326" spans="1:10" x14ac:dyDescent="0.25">
      <c r="A2326" t="s">
        <v>3229</v>
      </c>
      <c r="B2326" t="s">
        <v>2331</v>
      </c>
      <c r="C2326" t="s">
        <v>2334</v>
      </c>
      <c r="D2326" s="128">
        <v>4369</v>
      </c>
      <c r="F2326" t="s">
        <v>3447</v>
      </c>
      <c r="J2326" s="3">
        <f>IFERROR(VLOOKUP(D2326,'2023-24 School Level AAFTE'!$C:$J,8,FALSE),"new school")</f>
        <v>175.72</v>
      </c>
    </row>
    <row r="2327" spans="1:10" x14ac:dyDescent="0.25">
      <c r="A2327" t="s">
        <v>3229</v>
      </c>
      <c r="B2327" t="s">
        <v>2331</v>
      </c>
      <c r="C2327" t="s">
        <v>2332</v>
      </c>
      <c r="D2327" s="128">
        <v>2290</v>
      </c>
      <c r="F2327" t="s">
        <v>3447</v>
      </c>
      <c r="J2327" s="3">
        <f>IFERROR(VLOOKUP(D2327,'2023-24 School Level AAFTE'!$C:$J,8,FALSE),"new school")</f>
        <v>390.4</v>
      </c>
    </row>
    <row r="2328" spans="1:10" x14ac:dyDescent="0.25">
      <c r="A2328" t="s">
        <v>3229</v>
      </c>
      <c r="B2328" t="s">
        <v>2331</v>
      </c>
      <c r="C2328" t="s">
        <v>2333</v>
      </c>
      <c r="D2328" s="128">
        <v>3597</v>
      </c>
      <c r="F2328" t="s">
        <v>3447</v>
      </c>
      <c r="J2328" s="3">
        <f>IFERROR(VLOOKUP(D2328,'2023-24 School Level AAFTE'!$C:$J,8,FALSE),"new school")</f>
        <v>236.80999999999997</v>
      </c>
    </row>
    <row r="2329" spans="1:10" x14ac:dyDescent="0.25">
      <c r="A2329" t="s">
        <v>3230</v>
      </c>
      <c r="B2329" t="s">
        <v>2336</v>
      </c>
      <c r="C2329" t="s">
        <v>2337</v>
      </c>
      <c r="D2329" s="128">
        <v>3375</v>
      </c>
      <c r="F2329" t="s">
        <v>3447</v>
      </c>
      <c r="J2329" s="3">
        <f>IFERROR(VLOOKUP(D2329,'2023-24 School Level AAFTE'!$C:$J,8,FALSE),"new school")</f>
        <v>178.66000000000003</v>
      </c>
    </row>
    <row r="2330" spans="1:10" x14ac:dyDescent="0.25">
      <c r="A2330" t="s">
        <v>3231</v>
      </c>
      <c r="B2330" t="s">
        <v>2339</v>
      </c>
      <c r="C2330" t="s">
        <v>2340</v>
      </c>
      <c r="D2330" s="128">
        <v>2605</v>
      </c>
      <c r="F2330" t="s">
        <v>3447</v>
      </c>
      <c r="J2330" s="3">
        <f>IFERROR(VLOOKUP(D2330,'2023-24 School Level AAFTE'!$C:$J,8,FALSE),"new school")</f>
        <v>100.43</v>
      </c>
    </row>
    <row r="2331" spans="1:10" x14ac:dyDescent="0.25">
      <c r="A2331" t="s">
        <v>3232</v>
      </c>
      <c r="B2331" t="s">
        <v>2342</v>
      </c>
      <c r="C2331" t="s">
        <v>403</v>
      </c>
      <c r="D2331" s="128">
        <v>5599</v>
      </c>
      <c r="F2331" t="s">
        <v>3447</v>
      </c>
      <c r="J2331" s="3">
        <f>IFERROR(VLOOKUP(D2331,'2023-24 School Level AAFTE'!$C:$J,8,FALSE),"new school")</f>
        <v>312.83999999999997</v>
      </c>
    </row>
    <row r="2332" spans="1:10" x14ac:dyDescent="0.25">
      <c r="A2332" t="s">
        <v>3232</v>
      </c>
      <c r="B2332" t="s">
        <v>2342</v>
      </c>
      <c r="C2332" t="s">
        <v>2346</v>
      </c>
      <c r="D2332" s="128">
        <v>5246</v>
      </c>
      <c r="J2332" s="3">
        <f>IFERROR(VLOOKUP(D2332,'2023-24 School Level AAFTE'!$C:$J,8,FALSE),"new school")</f>
        <v>51.15</v>
      </c>
    </row>
    <row r="2333" spans="1:10" x14ac:dyDescent="0.25">
      <c r="A2333" t="s">
        <v>3232</v>
      </c>
      <c r="B2333" t="s">
        <v>2342</v>
      </c>
      <c r="C2333" t="s">
        <v>2854</v>
      </c>
      <c r="D2333" s="128">
        <v>5600</v>
      </c>
      <c r="J2333" s="3">
        <f>IFERROR(VLOOKUP(D2333,'2023-24 School Level AAFTE'!$C:$J,8,FALSE),"new school")</f>
        <v>494.04</v>
      </c>
    </row>
    <row r="2334" spans="1:10" x14ac:dyDescent="0.25">
      <c r="A2334" t="s">
        <v>3232</v>
      </c>
      <c r="B2334" t="s">
        <v>2342</v>
      </c>
      <c r="C2334" t="s">
        <v>2343</v>
      </c>
      <c r="D2334" s="128">
        <v>1795</v>
      </c>
      <c r="J2334" s="3">
        <f>IFERROR(VLOOKUP(D2334,'2023-24 School Level AAFTE'!$C:$J,8,FALSE),"new school")</f>
        <v>88.74</v>
      </c>
    </row>
    <row r="2335" spans="1:10" x14ac:dyDescent="0.25">
      <c r="A2335" t="s">
        <v>3232</v>
      </c>
      <c r="B2335" t="s">
        <v>2342</v>
      </c>
      <c r="C2335" t="s">
        <v>2345</v>
      </c>
      <c r="D2335" s="128">
        <v>3546</v>
      </c>
      <c r="J2335" s="3">
        <f>IFERROR(VLOOKUP(D2335,'2023-24 School Level AAFTE'!$C:$J,8,FALSE),"new school")</f>
        <v>639.36</v>
      </c>
    </row>
    <row r="2336" spans="1:10" x14ac:dyDescent="0.25">
      <c r="A2336" t="s">
        <v>3232</v>
      </c>
      <c r="B2336" t="s">
        <v>2342</v>
      </c>
      <c r="C2336" t="s">
        <v>2347</v>
      </c>
      <c r="D2336" s="128">
        <v>5409</v>
      </c>
      <c r="J2336" s="3">
        <f>IFERROR(VLOOKUP(D2336,'2023-24 School Level AAFTE'!$C:$J,8,FALSE),"new school")</f>
        <v>725.28</v>
      </c>
    </row>
    <row r="2337" spans="1:10" x14ac:dyDescent="0.25">
      <c r="A2337" t="s">
        <v>3232</v>
      </c>
      <c r="B2337" t="s">
        <v>2342</v>
      </c>
      <c r="C2337" t="s">
        <v>2344</v>
      </c>
      <c r="D2337" s="128">
        <v>3513</v>
      </c>
      <c r="J2337" s="3">
        <f>IFERROR(VLOOKUP(D2337,'2023-24 School Level AAFTE'!$C:$J,8,FALSE),"new school")</f>
        <v>39.700000000000003</v>
      </c>
    </row>
    <row r="2338" spans="1:10" x14ac:dyDescent="0.25">
      <c r="A2338" t="s">
        <v>2625</v>
      </c>
      <c r="B2338" t="s">
        <v>2624</v>
      </c>
      <c r="C2338" t="s">
        <v>3306</v>
      </c>
      <c r="D2338" s="128">
        <v>5550</v>
      </c>
      <c r="J2338" s="3">
        <f>IFERROR(VLOOKUP(D2338,'2023-24 School Level AAFTE'!$C:$J,8,FALSE),"new school")</f>
        <v>138.6</v>
      </c>
    </row>
    <row r="2339" spans="1:10" x14ac:dyDescent="0.25">
      <c r="A2339" t="s">
        <v>3233</v>
      </c>
      <c r="B2339" t="s">
        <v>2349</v>
      </c>
      <c r="C2339" t="s">
        <v>1732</v>
      </c>
      <c r="D2339" s="128">
        <v>2592</v>
      </c>
      <c r="F2339" t="s">
        <v>3447</v>
      </c>
      <c r="J2339" s="3">
        <f>IFERROR(VLOOKUP(D2339,'2023-24 School Level AAFTE'!$C:$J,8,FALSE),"new school")</f>
        <v>622.70000000000005</v>
      </c>
    </row>
    <row r="2340" spans="1:10" x14ac:dyDescent="0.25">
      <c r="A2340" t="s">
        <v>3233</v>
      </c>
      <c r="B2340" t="s">
        <v>2349</v>
      </c>
      <c r="C2340" t="s">
        <v>2357</v>
      </c>
      <c r="D2340" s="128">
        <v>3138</v>
      </c>
      <c r="F2340" t="s">
        <v>3447</v>
      </c>
      <c r="J2340" s="3">
        <f>IFERROR(VLOOKUP(D2340,'2023-24 School Level AAFTE'!$C:$J,8,FALSE),"new school")</f>
        <v>518.12</v>
      </c>
    </row>
    <row r="2341" spans="1:10" x14ac:dyDescent="0.25">
      <c r="A2341" t="s">
        <v>3233</v>
      </c>
      <c r="B2341" t="s">
        <v>2349</v>
      </c>
      <c r="C2341" t="s">
        <v>2350</v>
      </c>
      <c r="D2341" s="128">
        <v>2116</v>
      </c>
      <c r="F2341" t="s">
        <v>3447</v>
      </c>
      <c r="J2341" s="3">
        <f>IFERROR(VLOOKUP(D2341,'2023-24 School Level AAFTE'!$C:$J,8,FALSE),"new school")</f>
        <v>2127.06</v>
      </c>
    </row>
    <row r="2342" spans="1:10" x14ac:dyDescent="0.25">
      <c r="A2342" t="s">
        <v>3233</v>
      </c>
      <c r="B2342" t="s">
        <v>2349</v>
      </c>
      <c r="C2342" t="s">
        <v>2358</v>
      </c>
      <c r="D2342" s="128">
        <v>3206</v>
      </c>
      <c r="F2342" t="s">
        <v>3447</v>
      </c>
      <c r="J2342" s="3">
        <f>IFERROR(VLOOKUP(D2342,'2023-24 School Level AAFTE'!$C:$J,8,FALSE),"new school")</f>
        <v>2161.54</v>
      </c>
    </row>
    <row r="2343" spans="1:10" x14ac:dyDescent="0.25">
      <c r="A2343" t="s">
        <v>3233</v>
      </c>
      <c r="B2343" t="s">
        <v>2349</v>
      </c>
      <c r="C2343" t="s">
        <v>2352</v>
      </c>
      <c r="D2343" s="128">
        <v>2410</v>
      </c>
      <c r="F2343" t="s">
        <v>3447</v>
      </c>
      <c r="J2343" s="3">
        <f>IFERROR(VLOOKUP(D2343,'2023-24 School Level AAFTE'!$C:$J,8,FALSE),"new school")</f>
        <v>840.84</v>
      </c>
    </row>
    <row r="2344" spans="1:10" x14ac:dyDescent="0.25">
      <c r="A2344" t="s">
        <v>3233</v>
      </c>
      <c r="B2344" t="s">
        <v>2349</v>
      </c>
      <c r="C2344" t="s">
        <v>575</v>
      </c>
      <c r="D2344" s="128">
        <v>2176</v>
      </c>
      <c r="F2344" t="s">
        <v>3447</v>
      </c>
      <c r="J2344" s="3">
        <f>IFERROR(VLOOKUP(D2344,'2023-24 School Level AAFTE'!$C:$J,8,FALSE),"new school")</f>
        <v>510.2</v>
      </c>
    </row>
    <row r="2345" spans="1:10" x14ac:dyDescent="0.25">
      <c r="A2345" t="s">
        <v>3233</v>
      </c>
      <c r="B2345" t="s">
        <v>2349</v>
      </c>
      <c r="C2345" t="s">
        <v>2354</v>
      </c>
      <c r="D2345" s="128">
        <v>2818</v>
      </c>
      <c r="F2345" t="s">
        <v>3447</v>
      </c>
      <c r="J2345" s="3">
        <f>IFERROR(VLOOKUP(D2345,'2023-24 School Level AAFTE'!$C:$J,8,FALSE),"new school")</f>
        <v>404.71</v>
      </c>
    </row>
    <row r="2346" spans="1:10" x14ac:dyDescent="0.25">
      <c r="A2346" t="s">
        <v>3233</v>
      </c>
      <c r="B2346" t="s">
        <v>2349</v>
      </c>
      <c r="C2346" t="s">
        <v>2353</v>
      </c>
      <c r="D2346" s="128">
        <v>2715</v>
      </c>
      <c r="F2346" t="s">
        <v>3447</v>
      </c>
      <c r="J2346" s="3">
        <f>IFERROR(VLOOKUP(D2346,'2023-24 School Level AAFTE'!$C:$J,8,FALSE),"new school")</f>
        <v>598.95000000000005</v>
      </c>
    </row>
    <row r="2347" spans="1:10" x14ac:dyDescent="0.25">
      <c r="A2347" t="s">
        <v>3233</v>
      </c>
      <c r="B2347" t="s">
        <v>2349</v>
      </c>
      <c r="C2347" t="s">
        <v>3307</v>
      </c>
      <c r="D2347" s="128">
        <v>3023</v>
      </c>
      <c r="F2347" t="s">
        <v>3447</v>
      </c>
      <c r="J2347" s="3">
        <f>IFERROR(VLOOKUP(D2347,'2023-24 School Level AAFTE'!$C:$J,8,FALSE),"new school")</f>
        <v>168.33</v>
      </c>
    </row>
    <row r="2348" spans="1:10" x14ac:dyDescent="0.25">
      <c r="A2348" t="s">
        <v>3233</v>
      </c>
      <c r="B2348" t="s">
        <v>2349</v>
      </c>
      <c r="C2348" t="s">
        <v>2362</v>
      </c>
      <c r="D2348" s="128">
        <v>3615</v>
      </c>
      <c r="F2348" t="s">
        <v>3447</v>
      </c>
      <c r="J2348" s="3">
        <f>IFERROR(VLOOKUP(D2348,'2023-24 School Level AAFTE'!$C:$J,8,FALSE),"new school")</f>
        <v>833.37</v>
      </c>
    </row>
    <row r="2349" spans="1:10" x14ac:dyDescent="0.25">
      <c r="A2349" t="s">
        <v>3233</v>
      </c>
      <c r="B2349" t="s">
        <v>2349</v>
      </c>
      <c r="C2349" t="s">
        <v>2363</v>
      </c>
      <c r="D2349" s="128">
        <v>3817</v>
      </c>
      <c r="F2349" t="s">
        <v>3447</v>
      </c>
      <c r="J2349" s="3">
        <f>IFERROR(VLOOKUP(D2349,'2023-24 School Level AAFTE'!$C:$J,8,FALSE),"new school")</f>
        <v>529.6</v>
      </c>
    </row>
    <row r="2350" spans="1:10" x14ac:dyDescent="0.25">
      <c r="A2350" t="s">
        <v>3233</v>
      </c>
      <c r="B2350" t="s">
        <v>2349</v>
      </c>
      <c r="C2350" t="s">
        <v>2356</v>
      </c>
      <c r="D2350" s="128">
        <v>2899</v>
      </c>
      <c r="F2350" t="s">
        <v>3447</v>
      </c>
      <c r="J2350" s="3">
        <f>IFERROR(VLOOKUP(D2350,'2023-24 School Level AAFTE'!$C:$J,8,FALSE),"new school")</f>
        <v>545.70000000000005</v>
      </c>
    </row>
    <row r="2351" spans="1:10" x14ac:dyDescent="0.25">
      <c r="A2351" t="s">
        <v>3233</v>
      </c>
      <c r="B2351" t="s">
        <v>2349</v>
      </c>
      <c r="C2351" t="s">
        <v>2351</v>
      </c>
      <c r="D2351" s="128">
        <v>2177</v>
      </c>
      <c r="F2351" t="s">
        <v>3447</v>
      </c>
      <c r="J2351" s="3">
        <f>IFERROR(VLOOKUP(D2351,'2023-24 School Level AAFTE'!$C:$J,8,FALSE),"new school")</f>
        <v>410.72</v>
      </c>
    </row>
    <row r="2352" spans="1:10" x14ac:dyDescent="0.25">
      <c r="A2352" t="s">
        <v>3233</v>
      </c>
      <c r="B2352" t="s">
        <v>2349</v>
      </c>
      <c r="C2352" t="s">
        <v>2355</v>
      </c>
      <c r="D2352" s="128">
        <v>2819</v>
      </c>
      <c r="F2352" t="s">
        <v>3447</v>
      </c>
      <c r="J2352" s="3">
        <f>IFERROR(VLOOKUP(D2352,'2023-24 School Level AAFTE'!$C:$J,8,FALSE),"new school")</f>
        <v>377.52</v>
      </c>
    </row>
    <row r="2353" spans="1:10" x14ac:dyDescent="0.25">
      <c r="A2353" t="s">
        <v>3233</v>
      </c>
      <c r="B2353" t="s">
        <v>2349</v>
      </c>
      <c r="C2353" t="s">
        <v>1947</v>
      </c>
      <c r="D2353" s="128">
        <v>2433</v>
      </c>
      <c r="F2353" t="s">
        <v>3447</v>
      </c>
      <c r="J2353" s="3">
        <f>IFERROR(VLOOKUP(D2353,'2023-24 School Level AAFTE'!$C:$J,8,FALSE),"new school")</f>
        <v>537.41</v>
      </c>
    </row>
    <row r="2354" spans="1:10" x14ac:dyDescent="0.25">
      <c r="A2354" t="s">
        <v>3233</v>
      </c>
      <c r="B2354" t="s">
        <v>2349</v>
      </c>
      <c r="C2354" t="s">
        <v>2359</v>
      </c>
      <c r="D2354" s="128">
        <v>3264</v>
      </c>
      <c r="F2354" t="s">
        <v>3447</v>
      </c>
      <c r="J2354" s="3">
        <f>IFERROR(VLOOKUP(D2354,'2023-24 School Level AAFTE'!$C:$J,8,FALSE),"new school")</f>
        <v>466.97</v>
      </c>
    </row>
    <row r="2355" spans="1:10" x14ac:dyDescent="0.25">
      <c r="A2355" t="s">
        <v>3233</v>
      </c>
      <c r="B2355" t="s">
        <v>2349</v>
      </c>
      <c r="C2355" t="s">
        <v>127</v>
      </c>
      <c r="D2355" s="128">
        <v>2529</v>
      </c>
      <c r="F2355" t="s">
        <v>3447</v>
      </c>
      <c r="J2355" s="3">
        <f>IFERROR(VLOOKUP(D2355,'2023-24 School Level AAFTE'!$C:$J,8,FALSE),"new school")</f>
        <v>475.41</v>
      </c>
    </row>
    <row r="2356" spans="1:10" x14ac:dyDescent="0.25">
      <c r="A2356" t="s">
        <v>3233</v>
      </c>
      <c r="B2356" t="s">
        <v>2349</v>
      </c>
      <c r="C2356" t="s">
        <v>2364</v>
      </c>
      <c r="D2356" s="128">
        <v>4093</v>
      </c>
      <c r="F2356" t="s">
        <v>3447</v>
      </c>
      <c r="J2356" s="3">
        <f>IFERROR(VLOOKUP(D2356,'2023-24 School Level AAFTE'!$C:$J,8,FALSE),"new school")</f>
        <v>175.5</v>
      </c>
    </row>
    <row r="2357" spans="1:10" x14ac:dyDescent="0.25">
      <c r="A2357" t="s">
        <v>3233</v>
      </c>
      <c r="B2357" t="s">
        <v>2349</v>
      </c>
      <c r="C2357" t="s">
        <v>1431</v>
      </c>
      <c r="D2357" s="128">
        <v>2314</v>
      </c>
      <c r="F2357" t="s">
        <v>3447</v>
      </c>
      <c r="J2357" s="3">
        <f>IFERROR(VLOOKUP(D2357,'2023-24 School Level AAFTE'!$C:$J,8,FALSE),"new school")</f>
        <v>754.03</v>
      </c>
    </row>
    <row r="2358" spans="1:10" x14ac:dyDescent="0.25">
      <c r="A2358" t="s">
        <v>3233</v>
      </c>
      <c r="B2358" t="s">
        <v>2349</v>
      </c>
      <c r="C2358" t="s">
        <v>2360</v>
      </c>
      <c r="D2358" s="128">
        <v>3312</v>
      </c>
      <c r="F2358" t="s">
        <v>3447</v>
      </c>
      <c r="J2358" s="3">
        <f>IFERROR(VLOOKUP(D2358,'2023-24 School Level AAFTE'!$C:$J,8,FALSE),"new school")</f>
        <v>431.4</v>
      </c>
    </row>
    <row r="2359" spans="1:10" x14ac:dyDescent="0.25">
      <c r="A2359" t="s">
        <v>3233</v>
      </c>
      <c r="B2359" t="s">
        <v>2349</v>
      </c>
      <c r="C2359" t="s">
        <v>2361</v>
      </c>
      <c r="D2359" s="128">
        <v>3368</v>
      </c>
      <c r="F2359" t="s">
        <v>3447</v>
      </c>
      <c r="J2359" s="3">
        <f>IFERROR(VLOOKUP(D2359,'2023-24 School Level AAFTE'!$C:$J,8,FALSE),"new school")</f>
        <v>830.31</v>
      </c>
    </row>
    <row r="2360" spans="1:10" x14ac:dyDescent="0.25">
      <c r="A2360" t="s">
        <v>3233</v>
      </c>
      <c r="B2360" t="s">
        <v>2349</v>
      </c>
      <c r="C2360" t="s">
        <v>2366</v>
      </c>
      <c r="D2360" s="128">
        <v>5153</v>
      </c>
      <c r="F2360" t="s">
        <v>3447</v>
      </c>
      <c r="J2360" s="3">
        <f>IFERROR(VLOOKUP(D2360,'2023-24 School Level AAFTE'!$C:$J,8,FALSE),"new school")</f>
        <v>354.98</v>
      </c>
    </row>
    <row r="2361" spans="1:10" x14ac:dyDescent="0.25">
      <c r="A2361" t="s">
        <v>3233</v>
      </c>
      <c r="B2361" t="s">
        <v>2349</v>
      </c>
      <c r="C2361" t="s">
        <v>2368</v>
      </c>
      <c r="D2361" s="128">
        <v>5355</v>
      </c>
      <c r="F2361" t="s">
        <v>3447</v>
      </c>
      <c r="J2361" s="3">
        <f>IFERROR(VLOOKUP(D2361,'2023-24 School Level AAFTE'!$C:$J,8,FALSE),"new school")</f>
        <v>111</v>
      </c>
    </row>
    <row r="2362" spans="1:10" x14ac:dyDescent="0.25">
      <c r="A2362" t="s">
        <v>3233</v>
      </c>
      <c r="B2362" t="s">
        <v>2349</v>
      </c>
      <c r="C2362" t="s">
        <v>2367</v>
      </c>
      <c r="D2362" s="128">
        <v>5224</v>
      </c>
      <c r="F2362" t="s">
        <v>3447</v>
      </c>
      <c r="J2362" s="3">
        <f>IFERROR(VLOOKUP(D2362,'2023-24 School Level AAFTE'!$C:$J,8,FALSE),"new school")</f>
        <v>75.709999999999994</v>
      </c>
    </row>
    <row r="2363" spans="1:10" x14ac:dyDescent="0.25">
      <c r="A2363" t="s">
        <v>3233</v>
      </c>
      <c r="B2363" t="s">
        <v>2349</v>
      </c>
      <c r="C2363" t="s">
        <v>2365</v>
      </c>
      <c r="D2363" s="128">
        <v>4020</v>
      </c>
      <c r="J2363" s="3">
        <f>IFERROR(VLOOKUP(D2363,'2023-24 School Level AAFTE'!$C:$J,8,FALSE),"new school")</f>
        <v>473.6</v>
      </c>
    </row>
    <row r="2364" spans="1:10" x14ac:dyDescent="0.25">
      <c r="A2364" t="s">
        <v>3234</v>
      </c>
      <c r="B2364" t="s">
        <v>2370</v>
      </c>
      <c r="C2364" t="s">
        <v>2377</v>
      </c>
      <c r="D2364" s="128">
        <v>4346</v>
      </c>
      <c r="F2364" t="s">
        <v>3447</v>
      </c>
      <c r="J2364" s="3">
        <f>IFERROR(VLOOKUP(D2364,'2023-24 School Level AAFTE'!$C:$J,8,FALSE),"new school")</f>
        <v>477.56</v>
      </c>
    </row>
    <row r="2365" spans="1:10" x14ac:dyDescent="0.25">
      <c r="A2365" t="s">
        <v>3234</v>
      </c>
      <c r="B2365" t="s">
        <v>2370</v>
      </c>
      <c r="C2365" t="s">
        <v>2379</v>
      </c>
      <c r="D2365" s="128">
        <v>5018</v>
      </c>
      <c r="J2365" s="3">
        <f>IFERROR(VLOOKUP(D2365,'2023-24 School Level AAFTE'!$C:$J,8,FALSE),"new school")</f>
        <v>288.10000000000002</v>
      </c>
    </row>
    <row r="2366" spans="1:10" x14ac:dyDescent="0.25">
      <c r="A2366" t="s">
        <v>3234</v>
      </c>
      <c r="B2366" t="s">
        <v>2370</v>
      </c>
      <c r="C2366" t="s">
        <v>2372</v>
      </c>
      <c r="D2366" s="128">
        <v>2260</v>
      </c>
      <c r="J2366" s="3">
        <f>IFERROR(VLOOKUP(D2366,'2023-24 School Level AAFTE'!$C:$J,8,FALSE),"new school")</f>
        <v>389.46</v>
      </c>
    </row>
    <row r="2367" spans="1:10" x14ac:dyDescent="0.25">
      <c r="A2367" t="s">
        <v>3234</v>
      </c>
      <c r="B2367" t="s">
        <v>2370</v>
      </c>
      <c r="C2367" t="s">
        <v>2378</v>
      </c>
      <c r="D2367" s="128">
        <v>4451</v>
      </c>
      <c r="J2367" s="3">
        <f>IFERROR(VLOOKUP(D2367,'2023-24 School Level AAFTE'!$C:$J,8,FALSE),"new school")</f>
        <v>379.36</v>
      </c>
    </row>
    <row r="2368" spans="1:10" x14ac:dyDescent="0.25">
      <c r="A2368" t="s">
        <v>3234</v>
      </c>
      <c r="B2368" t="s">
        <v>2370</v>
      </c>
      <c r="C2368" t="s">
        <v>2380</v>
      </c>
      <c r="D2368" s="128">
        <v>5052</v>
      </c>
      <c r="J2368" s="3">
        <f>IFERROR(VLOOKUP(D2368,'2023-24 School Level AAFTE'!$C:$J,8,FALSE),"new school")</f>
        <v>577.38</v>
      </c>
    </row>
    <row r="2369" spans="1:10" x14ac:dyDescent="0.25">
      <c r="A2369" t="s">
        <v>3234</v>
      </c>
      <c r="B2369" t="s">
        <v>2370</v>
      </c>
      <c r="C2369" t="s">
        <v>2375</v>
      </c>
      <c r="D2369" s="128">
        <v>3848</v>
      </c>
      <c r="J2369" s="3">
        <f>IFERROR(VLOOKUP(D2369,'2023-24 School Level AAFTE'!$C:$J,8,FALSE),"new school")</f>
        <v>670.15</v>
      </c>
    </row>
    <row r="2370" spans="1:10" x14ac:dyDescent="0.25">
      <c r="A2370" t="s">
        <v>3234</v>
      </c>
      <c r="B2370" t="s">
        <v>2370</v>
      </c>
      <c r="C2370" t="s">
        <v>2371</v>
      </c>
      <c r="D2370" s="128">
        <v>1627</v>
      </c>
      <c r="F2370" t="s">
        <v>3447</v>
      </c>
      <c r="J2370" s="3">
        <f>IFERROR(VLOOKUP(D2370,'2023-24 School Level AAFTE'!$C:$J,8,FALSE),"new school")</f>
        <v>168.01000000000002</v>
      </c>
    </row>
    <row r="2371" spans="1:10" x14ac:dyDescent="0.25">
      <c r="A2371" t="s">
        <v>3234</v>
      </c>
      <c r="B2371" t="s">
        <v>2370</v>
      </c>
      <c r="C2371" t="s">
        <v>2374</v>
      </c>
      <c r="D2371" s="128">
        <v>2633</v>
      </c>
      <c r="J2371" s="3">
        <f>IFERROR(VLOOKUP(D2371,'2023-24 School Level AAFTE'!$C:$J,8,FALSE),"new school")</f>
        <v>1633.53</v>
      </c>
    </row>
    <row r="2372" spans="1:10" x14ac:dyDescent="0.25">
      <c r="A2372" t="s">
        <v>3234</v>
      </c>
      <c r="B2372" t="s">
        <v>2370</v>
      </c>
      <c r="C2372" t="s">
        <v>2373</v>
      </c>
      <c r="D2372" s="128">
        <v>2481</v>
      </c>
      <c r="J2372" s="3">
        <f>IFERROR(VLOOKUP(D2372,'2023-24 School Level AAFTE'!$C:$J,8,FALSE),"new school")</f>
        <v>684.28</v>
      </c>
    </row>
    <row r="2373" spans="1:10" x14ac:dyDescent="0.25">
      <c r="A2373" t="s">
        <v>3234</v>
      </c>
      <c r="B2373" t="s">
        <v>2370</v>
      </c>
      <c r="C2373" t="s">
        <v>2376</v>
      </c>
      <c r="D2373" s="128">
        <v>4224</v>
      </c>
      <c r="J2373" s="3">
        <f>IFERROR(VLOOKUP(D2373,'2023-24 School Level AAFTE'!$C:$J,8,FALSE),"new school")</f>
        <v>426.21</v>
      </c>
    </row>
    <row r="2374" spans="1:10" x14ac:dyDescent="0.25">
      <c r="A2374" t="s">
        <v>3235</v>
      </c>
      <c r="B2374" t="s">
        <v>2382</v>
      </c>
      <c r="C2374" t="s">
        <v>2384</v>
      </c>
      <c r="D2374" s="128">
        <v>2783</v>
      </c>
      <c r="F2374" t="s">
        <v>3447</v>
      </c>
      <c r="J2374" s="3">
        <f>IFERROR(VLOOKUP(D2374,'2023-24 School Level AAFTE'!$C:$J,8,FALSE),"new school")</f>
        <v>317.43</v>
      </c>
    </row>
    <row r="2375" spans="1:10" x14ac:dyDescent="0.25">
      <c r="A2375" t="s">
        <v>3235</v>
      </c>
      <c r="B2375" t="s">
        <v>2382</v>
      </c>
      <c r="C2375" t="s">
        <v>2383</v>
      </c>
      <c r="D2375" s="128">
        <v>2240</v>
      </c>
      <c r="F2375" t="s">
        <v>3447</v>
      </c>
      <c r="J2375" s="3">
        <f>IFERROR(VLOOKUP(D2375,'2023-24 School Level AAFTE'!$C:$J,8,FALSE),"new school")</f>
        <v>440.65999999999997</v>
      </c>
    </row>
    <row r="2376" spans="1:10" x14ac:dyDescent="0.25">
      <c r="A2376" t="s">
        <v>3235</v>
      </c>
      <c r="B2376" t="s">
        <v>2382</v>
      </c>
      <c r="C2376" t="s">
        <v>2385</v>
      </c>
      <c r="D2376" s="128">
        <v>4221</v>
      </c>
      <c r="F2376" t="s">
        <v>3447</v>
      </c>
      <c r="J2376" s="3">
        <f>IFERROR(VLOOKUP(D2376,'2023-24 School Level AAFTE'!$C:$J,8,FALSE),"new school")</f>
        <v>265</v>
      </c>
    </row>
    <row r="2377" spans="1:10" x14ac:dyDescent="0.25">
      <c r="A2377" t="s">
        <v>3235</v>
      </c>
      <c r="B2377" t="s">
        <v>2382</v>
      </c>
      <c r="C2377" t="s">
        <v>2386</v>
      </c>
      <c r="D2377" s="128">
        <v>4481</v>
      </c>
      <c r="F2377" t="s">
        <v>3447</v>
      </c>
      <c r="J2377" s="3">
        <f>IFERROR(VLOOKUP(D2377,'2023-24 School Level AAFTE'!$C:$J,8,FALSE),"new school")</f>
        <v>313.18</v>
      </c>
    </row>
  </sheetData>
  <autoFilter ref="A1:M2377" xr:uid="{00000000-0001-0000-0700-000000000000}"/>
  <conditionalFormatting sqref="D1 D1140:D1048576">
    <cfRule type="containsText" dxfId="9" priority="32" operator="containsText" text="True">
      <formula>NOT(ISERROR(SEARCH("True",D1)))</formula>
    </cfRule>
  </conditionalFormatting>
  <conditionalFormatting sqref="E70:E2377 F786 E2378:F1048576">
    <cfRule type="containsText" dxfId="7" priority="1" operator="containsText" text="No">
      <formula>NOT(ISERROR(SEARCH("No",E70)))</formula>
    </cfRule>
  </conditionalFormatting>
  <conditionalFormatting sqref="E1:F1 E2:E15 E23:E59 D60:E69">
    <cfRule type="containsText" dxfId="6" priority="31" operator="containsText" text="No">
      <formula>NOT(ISERROR(SEARCH("No",D1)))</formula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" operator="containsText" id="{42F92A96-56D9-4567-B518-8B5252FD4D0E}">
            <xm:f>NOT(ISERROR(SEARCH(FALSE,D1)))</xm:f>
            <xm:f>FALSE</xm:f>
            <x14:dxf>
              <font>
                <strike val="0"/>
                <color rgb="FFFF0000"/>
              </font>
            </x14:dxf>
          </x14:cfRule>
          <xm:sqref>D1 D1140:D1048576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F252E-782A-4F57-814D-C5852C38AC48}">
  <sheetPr>
    <tabColor theme="0" tint="-0.249977111117893"/>
  </sheetPr>
  <dimension ref="A1:H2833"/>
  <sheetViews>
    <sheetView workbookViewId="0">
      <pane ySplit="3" topLeftCell="A1644" activePane="bottomLeft" state="frozen"/>
      <selection activeCell="G372" sqref="G372"/>
      <selection pane="bottomLeft" activeCell="G372" sqref="G372"/>
    </sheetView>
  </sheetViews>
  <sheetFormatPr defaultRowHeight="15" x14ac:dyDescent="0.25"/>
  <cols>
    <col min="2" max="2" width="24.140625" bestFit="1" customWidth="1"/>
    <col min="4" max="4" width="45.140625" customWidth="1"/>
    <col min="5" max="7" width="10.7109375" customWidth="1"/>
    <col min="8" max="8" width="20.28515625" customWidth="1"/>
    <col min="9" max="9" width="13.42578125" customWidth="1"/>
  </cols>
  <sheetData>
    <row r="1" spans="1:8" x14ac:dyDescent="0.25">
      <c r="A1" s="110"/>
      <c r="C1" s="158">
        <v>1</v>
      </c>
      <c r="D1" s="158">
        <f>C1+1</f>
        <v>2</v>
      </c>
      <c r="E1" s="158">
        <f t="shared" ref="E1:F1" si="0">D1+1</f>
        <v>3</v>
      </c>
      <c r="F1" s="158">
        <f t="shared" si="0"/>
        <v>4</v>
      </c>
      <c r="G1" s="158">
        <f t="shared" ref="G1" si="1">F1+1</f>
        <v>5</v>
      </c>
      <c r="H1" s="158">
        <f t="shared" ref="H1" si="2">G1+1</f>
        <v>6</v>
      </c>
    </row>
    <row r="2" spans="1:8" ht="15.75" thickBot="1" x14ac:dyDescent="0.3"/>
    <row r="3" spans="1:8" ht="90.75" thickBot="1" x14ac:dyDescent="0.3">
      <c r="A3" s="159" t="s">
        <v>2626</v>
      </c>
      <c r="B3" s="160" t="s">
        <v>2415</v>
      </c>
      <c r="C3" s="161" t="s">
        <v>2627</v>
      </c>
      <c r="D3" s="160" t="s">
        <v>2417</v>
      </c>
      <c r="E3" s="162" t="s">
        <v>3468</v>
      </c>
      <c r="F3" s="162" t="s">
        <v>3308</v>
      </c>
      <c r="G3" s="162" t="s">
        <v>3439</v>
      </c>
      <c r="H3" s="182" t="s">
        <v>3440</v>
      </c>
    </row>
    <row r="4" spans="1:8" x14ac:dyDescent="0.25">
      <c r="A4" s="136" t="s">
        <v>4</v>
      </c>
      <c r="B4" s="136" t="s">
        <v>2914</v>
      </c>
      <c r="C4" s="26">
        <v>2834</v>
      </c>
      <c r="D4" s="26" t="s">
        <v>8</v>
      </c>
      <c r="E4" s="163">
        <v>0.80800000000000005</v>
      </c>
      <c r="F4" s="164" t="s">
        <v>3447</v>
      </c>
      <c r="G4" s="164" t="s">
        <v>3320</v>
      </c>
      <c r="H4" s="149" t="str">
        <f>IF(OR(E4&gt;=0.5, F4="Yes",G4="Yes"),"Yes","No")</f>
        <v>Yes</v>
      </c>
    </row>
    <row r="5" spans="1:8" x14ac:dyDescent="0.25">
      <c r="A5" s="136" t="s">
        <v>4</v>
      </c>
      <c r="B5" s="136" t="s">
        <v>2914</v>
      </c>
      <c r="C5" s="26">
        <v>3216</v>
      </c>
      <c r="D5" s="26" t="s">
        <v>10</v>
      </c>
      <c r="E5" s="163">
        <v>0.53849999999999998</v>
      </c>
      <c r="F5" s="164" t="s">
        <v>3448</v>
      </c>
      <c r="G5" s="164" t="s">
        <v>3320</v>
      </c>
      <c r="H5" s="149" t="str">
        <f t="shared" ref="H5:H68" si="3">IF(OR(E5&gt;=0.5, F5="Yes",G5="Yes"),"Yes","No")</f>
        <v>Yes</v>
      </c>
    </row>
    <row r="6" spans="1:8" x14ac:dyDescent="0.25">
      <c r="A6" s="136" t="s">
        <v>4</v>
      </c>
      <c r="B6" s="136" t="s">
        <v>2914</v>
      </c>
      <c r="C6" s="26">
        <v>5514</v>
      </c>
      <c r="D6" s="26" t="s">
        <v>2729</v>
      </c>
      <c r="E6" s="163">
        <v>0.66769999999999996</v>
      </c>
      <c r="F6" s="164" t="s">
        <v>3449</v>
      </c>
      <c r="G6" s="164" t="s">
        <v>3320</v>
      </c>
      <c r="H6" s="149" t="str">
        <f t="shared" si="3"/>
        <v>Yes</v>
      </c>
    </row>
    <row r="7" spans="1:8" x14ac:dyDescent="0.25">
      <c r="A7" s="136" t="s">
        <v>4</v>
      </c>
      <c r="B7" s="136" t="s">
        <v>2914</v>
      </c>
      <c r="C7" s="26">
        <v>3857</v>
      </c>
      <c r="D7" s="26" t="s">
        <v>2872</v>
      </c>
      <c r="E7" s="163">
        <v>0.78420000000000001</v>
      </c>
      <c r="F7" s="164" t="s">
        <v>3447</v>
      </c>
      <c r="G7" s="164" t="s">
        <v>3320</v>
      </c>
      <c r="H7" s="149" t="str">
        <f t="shared" si="3"/>
        <v>Yes</v>
      </c>
    </row>
    <row r="8" spans="1:8" x14ac:dyDescent="0.25">
      <c r="A8" s="136" t="s">
        <v>4</v>
      </c>
      <c r="B8" s="136" t="s">
        <v>2914</v>
      </c>
      <c r="C8" s="26">
        <v>5663</v>
      </c>
      <c r="D8" s="26" t="s">
        <v>3259</v>
      </c>
      <c r="E8" s="163">
        <v>0.75770000000000004</v>
      </c>
      <c r="F8" s="164" t="s">
        <v>3449</v>
      </c>
      <c r="G8" s="164" t="s">
        <v>3320</v>
      </c>
      <c r="H8" s="149" t="str">
        <f t="shared" si="3"/>
        <v>Yes</v>
      </c>
    </row>
    <row r="9" spans="1:8" x14ac:dyDescent="0.25">
      <c r="A9" s="136" t="s">
        <v>4</v>
      </c>
      <c r="B9" s="136" t="s">
        <v>2914</v>
      </c>
      <c r="C9" s="26">
        <v>3476</v>
      </c>
      <c r="D9" s="26" t="s">
        <v>11</v>
      </c>
      <c r="E9" s="163">
        <v>0.61450000000000005</v>
      </c>
      <c r="F9" s="164" t="s">
        <v>3447</v>
      </c>
      <c r="G9" s="164" t="s">
        <v>3320</v>
      </c>
      <c r="H9" s="149" t="str">
        <f t="shared" si="3"/>
        <v>Yes</v>
      </c>
    </row>
    <row r="10" spans="1:8" x14ac:dyDescent="0.25">
      <c r="A10" s="136" t="s">
        <v>4</v>
      </c>
      <c r="B10" s="136" t="s">
        <v>2914</v>
      </c>
      <c r="C10" s="26">
        <v>2449</v>
      </c>
      <c r="D10" s="26" t="s">
        <v>6</v>
      </c>
      <c r="E10" s="163">
        <v>0.64249999999999996</v>
      </c>
      <c r="F10" s="164" t="s">
        <v>3447</v>
      </c>
      <c r="G10" s="164" t="s">
        <v>3320</v>
      </c>
      <c r="H10" s="149" t="str">
        <f t="shared" si="3"/>
        <v>Yes</v>
      </c>
    </row>
    <row r="11" spans="1:8" x14ac:dyDescent="0.25">
      <c r="A11" s="136" t="s">
        <v>4</v>
      </c>
      <c r="B11" s="136" t="s">
        <v>2914</v>
      </c>
      <c r="C11" s="26">
        <v>2305</v>
      </c>
      <c r="D11" s="26" t="s">
        <v>5</v>
      </c>
      <c r="E11" s="163">
        <v>0.67769999999999997</v>
      </c>
      <c r="F11" s="164" t="s">
        <v>3447</v>
      </c>
      <c r="G11" s="164" t="s">
        <v>3320</v>
      </c>
      <c r="H11" s="149" t="str">
        <f t="shared" si="3"/>
        <v>Yes</v>
      </c>
    </row>
    <row r="12" spans="1:8" x14ac:dyDescent="0.25">
      <c r="A12" s="136" t="s">
        <v>4</v>
      </c>
      <c r="B12" s="136" t="s">
        <v>2914</v>
      </c>
      <c r="C12" s="26">
        <v>2763</v>
      </c>
      <c r="D12" s="26" t="s">
        <v>7</v>
      </c>
      <c r="E12" s="163">
        <v>0.80279999999999996</v>
      </c>
      <c r="F12" s="164" t="s">
        <v>3447</v>
      </c>
      <c r="G12" s="164" t="s">
        <v>3320</v>
      </c>
      <c r="H12" s="149" t="str">
        <f t="shared" si="3"/>
        <v>Yes</v>
      </c>
    </row>
    <row r="13" spans="1:8" x14ac:dyDescent="0.25">
      <c r="A13" s="136" t="s">
        <v>4</v>
      </c>
      <c r="B13" s="136" t="s">
        <v>2914</v>
      </c>
      <c r="C13" s="26">
        <v>2971</v>
      </c>
      <c r="D13" s="26" t="s">
        <v>9</v>
      </c>
      <c r="E13" s="163">
        <v>0.83279999999999998</v>
      </c>
      <c r="F13" s="164" t="s">
        <v>3447</v>
      </c>
      <c r="G13" s="164" t="s">
        <v>3320</v>
      </c>
      <c r="H13" s="149" t="str">
        <f t="shared" si="3"/>
        <v>Yes</v>
      </c>
    </row>
    <row r="14" spans="1:8" x14ac:dyDescent="0.25">
      <c r="A14" s="136" t="s">
        <v>4</v>
      </c>
      <c r="B14" s="136" t="s">
        <v>2914</v>
      </c>
      <c r="C14" s="26">
        <v>5208</v>
      </c>
      <c r="D14" s="26" t="s">
        <v>2433</v>
      </c>
      <c r="E14" s="163">
        <v>1.5900000000000001E-2</v>
      </c>
      <c r="F14" s="164" t="s">
        <v>3449</v>
      </c>
      <c r="G14" s="164" t="s">
        <v>3320</v>
      </c>
      <c r="H14" s="149" t="str">
        <f t="shared" si="3"/>
        <v>No</v>
      </c>
    </row>
    <row r="15" spans="1:8" x14ac:dyDescent="0.25">
      <c r="A15" s="136" t="s">
        <v>14</v>
      </c>
      <c r="B15" s="136" t="s">
        <v>2915</v>
      </c>
      <c r="C15" s="26">
        <v>2227</v>
      </c>
      <c r="D15" s="26" t="s">
        <v>15</v>
      </c>
      <c r="E15" s="163">
        <v>0.24299999999999999</v>
      </c>
      <c r="F15" s="164" t="s">
        <v>3449</v>
      </c>
      <c r="G15" s="164" t="s">
        <v>3320</v>
      </c>
      <c r="H15" s="149" t="str">
        <f t="shared" si="3"/>
        <v>No</v>
      </c>
    </row>
    <row r="16" spans="1:8" x14ac:dyDescent="0.25">
      <c r="A16" s="136" t="s">
        <v>14</v>
      </c>
      <c r="B16" s="136" t="s">
        <v>2915</v>
      </c>
      <c r="C16" s="26">
        <v>2441</v>
      </c>
      <c r="D16" s="26" t="s">
        <v>16</v>
      </c>
      <c r="E16" s="163">
        <v>0.25590000000000002</v>
      </c>
      <c r="F16" s="164" t="s">
        <v>3449</v>
      </c>
      <c r="G16" s="164" t="s">
        <v>3320</v>
      </c>
      <c r="H16" s="149" t="str">
        <f t="shared" si="3"/>
        <v>No</v>
      </c>
    </row>
    <row r="17" spans="1:8" x14ac:dyDescent="0.25">
      <c r="A17" s="136" t="s">
        <v>18</v>
      </c>
      <c r="B17" s="136" t="s">
        <v>2916</v>
      </c>
      <c r="C17" s="26">
        <v>2860</v>
      </c>
      <c r="D17" s="26" t="s">
        <v>19</v>
      </c>
      <c r="E17" s="163">
        <v>0.37780000000000002</v>
      </c>
      <c r="F17" s="164" t="s">
        <v>3449</v>
      </c>
      <c r="G17" s="164" t="s">
        <v>3448</v>
      </c>
      <c r="H17" s="149" t="str">
        <f t="shared" si="3"/>
        <v>No</v>
      </c>
    </row>
    <row r="18" spans="1:8" x14ac:dyDescent="0.25">
      <c r="A18" s="136" t="s">
        <v>21</v>
      </c>
      <c r="B18" s="136" t="s">
        <v>2917</v>
      </c>
      <c r="C18" s="26">
        <v>2467</v>
      </c>
      <c r="D18" s="26" t="s">
        <v>22</v>
      </c>
      <c r="E18" s="163">
        <v>0.25080000000000002</v>
      </c>
      <c r="F18" s="164" t="s">
        <v>3449</v>
      </c>
      <c r="G18" s="164" t="s">
        <v>3320</v>
      </c>
      <c r="H18" s="149" t="str">
        <f t="shared" si="3"/>
        <v>No</v>
      </c>
    </row>
    <row r="19" spans="1:8" x14ac:dyDescent="0.25">
      <c r="A19" s="136" t="s">
        <v>21</v>
      </c>
      <c r="B19" s="136" t="s">
        <v>2917</v>
      </c>
      <c r="C19" s="26">
        <v>2707</v>
      </c>
      <c r="D19" s="26" t="s">
        <v>23</v>
      </c>
      <c r="E19" s="163">
        <v>0.3211</v>
      </c>
      <c r="F19" s="164" t="s">
        <v>3449</v>
      </c>
      <c r="G19" s="164" t="s">
        <v>3320</v>
      </c>
      <c r="H19" s="149" t="str">
        <f t="shared" si="3"/>
        <v>No</v>
      </c>
    </row>
    <row r="20" spans="1:8" x14ac:dyDescent="0.25">
      <c r="A20" s="136" t="s">
        <v>21</v>
      </c>
      <c r="B20" s="136" t="s">
        <v>2917</v>
      </c>
      <c r="C20" s="26">
        <v>5176</v>
      </c>
      <c r="D20" s="26" t="s">
        <v>27</v>
      </c>
      <c r="E20" s="163">
        <v>0.57040000000000002</v>
      </c>
      <c r="F20" s="164" t="s">
        <v>3447</v>
      </c>
      <c r="G20" s="164" t="s">
        <v>3320</v>
      </c>
      <c r="H20" s="149" t="str">
        <f t="shared" si="3"/>
        <v>Yes</v>
      </c>
    </row>
    <row r="21" spans="1:8" x14ac:dyDescent="0.25">
      <c r="A21" s="136" t="s">
        <v>21</v>
      </c>
      <c r="B21" s="136" t="s">
        <v>2917</v>
      </c>
      <c r="C21" s="26">
        <v>3182</v>
      </c>
      <c r="D21" s="26" t="s">
        <v>25</v>
      </c>
      <c r="E21" s="163">
        <v>0.32290000000000002</v>
      </c>
      <c r="F21" s="164" t="s">
        <v>3449</v>
      </c>
      <c r="G21" s="164" t="s">
        <v>3320</v>
      </c>
      <c r="H21" s="149" t="str">
        <f t="shared" si="3"/>
        <v>No</v>
      </c>
    </row>
    <row r="22" spans="1:8" x14ac:dyDescent="0.25">
      <c r="A22" s="136" t="s">
        <v>21</v>
      </c>
      <c r="B22" s="136" t="s">
        <v>2917</v>
      </c>
      <c r="C22" s="26">
        <v>3252</v>
      </c>
      <c r="D22" s="26" t="s">
        <v>26</v>
      </c>
      <c r="E22" s="163">
        <v>0.27779999999999999</v>
      </c>
      <c r="F22" s="164" t="s">
        <v>3449</v>
      </c>
      <c r="G22" s="164" t="s">
        <v>3320</v>
      </c>
      <c r="H22" s="149" t="str">
        <f t="shared" si="3"/>
        <v>No</v>
      </c>
    </row>
    <row r="23" spans="1:8" x14ac:dyDescent="0.25">
      <c r="A23" s="136" t="s">
        <v>21</v>
      </c>
      <c r="B23" s="136" t="s">
        <v>2917</v>
      </c>
      <c r="C23" s="26">
        <v>3057</v>
      </c>
      <c r="D23" s="26" t="s">
        <v>24</v>
      </c>
      <c r="E23" s="163">
        <v>0.3604</v>
      </c>
      <c r="F23" s="164" t="s">
        <v>3449</v>
      </c>
      <c r="G23" s="164" t="s">
        <v>3320</v>
      </c>
      <c r="H23" s="149" t="str">
        <f t="shared" si="3"/>
        <v>No</v>
      </c>
    </row>
    <row r="24" spans="1:8" x14ac:dyDescent="0.25">
      <c r="A24" s="136" t="s">
        <v>21</v>
      </c>
      <c r="B24" s="136" t="s">
        <v>2917</v>
      </c>
      <c r="C24" s="26">
        <v>5588</v>
      </c>
      <c r="D24" s="26" t="s">
        <v>2730</v>
      </c>
      <c r="E24" s="163">
        <v>0.45829999999999999</v>
      </c>
      <c r="F24" s="164" t="s">
        <v>3449</v>
      </c>
      <c r="G24" s="164" t="s">
        <v>3320</v>
      </c>
      <c r="H24" s="149" t="str">
        <f t="shared" si="3"/>
        <v>No</v>
      </c>
    </row>
    <row r="25" spans="1:8" x14ac:dyDescent="0.25">
      <c r="A25" s="136" t="s">
        <v>21</v>
      </c>
      <c r="B25" s="136" t="s">
        <v>2917</v>
      </c>
      <c r="C25" s="26">
        <v>3404</v>
      </c>
      <c r="D25" s="26" t="s">
        <v>2788</v>
      </c>
      <c r="E25" s="163">
        <v>7.8399999999999997E-2</v>
      </c>
      <c r="F25" s="164" t="s">
        <v>3449</v>
      </c>
      <c r="G25" s="164" t="s">
        <v>3320</v>
      </c>
      <c r="H25" s="149" t="str">
        <f t="shared" si="3"/>
        <v>No</v>
      </c>
    </row>
    <row r="26" spans="1:8" x14ac:dyDescent="0.25">
      <c r="A26" s="136" t="s">
        <v>29</v>
      </c>
      <c r="B26" s="136" t="s">
        <v>2064</v>
      </c>
      <c r="C26" s="26">
        <v>2523</v>
      </c>
      <c r="D26" s="26" t="s">
        <v>30</v>
      </c>
      <c r="E26" s="163">
        <v>0.3306</v>
      </c>
      <c r="F26" s="164" t="s">
        <v>3449</v>
      </c>
      <c r="G26" s="164" t="s">
        <v>3320</v>
      </c>
      <c r="H26" s="149" t="str">
        <f t="shared" si="3"/>
        <v>No</v>
      </c>
    </row>
    <row r="27" spans="1:8" x14ac:dyDescent="0.25">
      <c r="A27" s="136" t="s">
        <v>29</v>
      </c>
      <c r="B27" s="136" t="s">
        <v>2064</v>
      </c>
      <c r="C27" s="26">
        <v>5495</v>
      </c>
      <c r="D27" s="26" t="s">
        <v>38</v>
      </c>
      <c r="E27" s="163">
        <v>0.5665</v>
      </c>
      <c r="F27" s="164" t="s">
        <v>3448</v>
      </c>
      <c r="G27" s="164" t="s">
        <v>3320</v>
      </c>
      <c r="H27" s="149" t="str">
        <f t="shared" si="3"/>
        <v>Yes</v>
      </c>
    </row>
    <row r="28" spans="1:8" x14ac:dyDescent="0.25">
      <c r="A28" s="136" t="s">
        <v>29</v>
      </c>
      <c r="B28" s="136" t="s">
        <v>2064</v>
      </c>
      <c r="C28" s="26">
        <v>4327</v>
      </c>
      <c r="D28" s="26" t="s">
        <v>34</v>
      </c>
      <c r="E28" s="163">
        <v>0.39029999999999998</v>
      </c>
      <c r="F28" s="164" t="s">
        <v>3449</v>
      </c>
      <c r="G28" s="164" t="s">
        <v>3320</v>
      </c>
      <c r="H28" s="149" t="str">
        <f t="shared" si="3"/>
        <v>No</v>
      </c>
    </row>
    <row r="29" spans="1:8" x14ac:dyDescent="0.25">
      <c r="A29" s="136" t="s">
        <v>29</v>
      </c>
      <c r="B29" s="136" t="s">
        <v>2064</v>
      </c>
      <c r="C29" s="26">
        <v>5010</v>
      </c>
      <c r="D29" s="26" t="s">
        <v>37</v>
      </c>
      <c r="E29" s="163">
        <v>0.35199999999999998</v>
      </c>
      <c r="F29" s="164" t="s">
        <v>3449</v>
      </c>
      <c r="G29" s="164" t="s">
        <v>3320</v>
      </c>
      <c r="H29" s="149" t="str">
        <f t="shared" si="3"/>
        <v>No</v>
      </c>
    </row>
    <row r="30" spans="1:8" x14ac:dyDescent="0.25">
      <c r="A30" s="136" t="s">
        <v>29</v>
      </c>
      <c r="B30" s="136" t="s">
        <v>2064</v>
      </c>
      <c r="C30" s="26">
        <v>4436</v>
      </c>
      <c r="D30" s="26" t="s">
        <v>35</v>
      </c>
      <c r="E30" s="163">
        <v>0.40229999999999999</v>
      </c>
      <c r="F30" s="164" t="s">
        <v>3449</v>
      </c>
      <c r="G30" s="164" t="s">
        <v>3448</v>
      </c>
      <c r="H30" s="149" t="str">
        <f t="shared" si="3"/>
        <v>No</v>
      </c>
    </row>
    <row r="31" spans="1:8" x14ac:dyDescent="0.25">
      <c r="A31" s="136" t="s">
        <v>29</v>
      </c>
      <c r="B31" s="136" t="s">
        <v>2064</v>
      </c>
      <c r="C31" s="26">
        <v>4573</v>
      </c>
      <c r="D31" s="26" t="s">
        <v>36</v>
      </c>
      <c r="E31" s="163">
        <v>0.31319999999999998</v>
      </c>
      <c r="F31" s="164" t="s">
        <v>3449</v>
      </c>
      <c r="G31" s="164" t="s">
        <v>3320</v>
      </c>
      <c r="H31" s="149" t="str">
        <f t="shared" si="3"/>
        <v>No</v>
      </c>
    </row>
    <row r="32" spans="1:8" x14ac:dyDescent="0.25">
      <c r="A32" s="136" t="s">
        <v>29</v>
      </c>
      <c r="B32" s="136" t="s">
        <v>2064</v>
      </c>
      <c r="C32" s="26">
        <v>3124</v>
      </c>
      <c r="D32" s="26" t="s">
        <v>31</v>
      </c>
      <c r="E32" s="163">
        <v>0.4158</v>
      </c>
      <c r="F32" s="164" t="s">
        <v>3449</v>
      </c>
      <c r="G32" s="164" t="s">
        <v>3320</v>
      </c>
      <c r="H32" s="149" t="str">
        <f t="shared" si="3"/>
        <v>No</v>
      </c>
    </row>
    <row r="33" spans="1:8" x14ac:dyDescent="0.25">
      <c r="A33" s="136" t="s">
        <v>29</v>
      </c>
      <c r="B33" s="136" t="s">
        <v>2064</v>
      </c>
      <c r="C33" s="26">
        <v>4154</v>
      </c>
      <c r="D33" s="26" t="s">
        <v>32</v>
      </c>
      <c r="E33" s="163">
        <v>0.36649999999999999</v>
      </c>
      <c r="F33" s="164" t="s">
        <v>3449</v>
      </c>
      <c r="G33" s="164" t="s">
        <v>3320</v>
      </c>
      <c r="H33" s="149" t="str">
        <f t="shared" si="3"/>
        <v>No</v>
      </c>
    </row>
    <row r="34" spans="1:8" x14ac:dyDescent="0.25">
      <c r="A34" s="136" t="s">
        <v>29</v>
      </c>
      <c r="B34" s="136" t="s">
        <v>2064</v>
      </c>
      <c r="C34" s="26">
        <v>1714</v>
      </c>
      <c r="D34" s="26" t="s">
        <v>2789</v>
      </c>
      <c r="E34" s="163">
        <v>0.30969999999999998</v>
      </c>
      <c r="F34" s="164" t="s">
        <v>3448</v>
      </c>
      <c r="G34" s="164" t="s">
        <v>3320</v>
      </c>
      <c r="H34" s="149" t="str">
        <f t="shared" si="3"/>
        <v>No</v>
      </c>
    </row>
    <row r="35" spans="1:8" x14ac:dyDescent="0.25">
      <c r="A35" s="136" t="s">
        <v>29</v>
      </c>
      <c r="B35" s="136" t="s">
        <v>2064</v>
      </c>
      <c r="C35" s="26">
        <v>4287</v>
      </c>
      <c r="D35" s="26" t="s">
        <v>33</v>
      </c>
      <c r="E35" s="163">
        <v>0.49220000000000003</v>
      </c>
      <c r="F35" s="164" t="s">
        <v>3448</v>
      </c>
      <c r="G35" s="164" t="s">
        <v>3320</v>
      </c>
      <c r="H35" s="149" t="str">
        <f t="shared" si="3"/>
        <v>No</v>
      </c>
    </row>
    <row r="36" spans="1:8" x14ac:dyDescent="0.25">
      <c r="A36" s="136" t="s">
        <v>40</v>
      </c>
      <c r="B36" s="136" t="s">
        <v>2918</v>
      </c>
      <c r="C36" s="26">
        <v>2507</v>
      </c>
      <c r="D36" s="26" t="s">
        <v>42</v>
      </c>
      <c r="E36" s="163">
        <v>0.3372</v>
      </c>
      <c r="F36" s="164" t="s">
        <v>3449</v>
      </c>
      <c r="G36" s="164" t="s">
        <v>3320</v>
      </c>
      <c r="H36" s="149" t="str">
        <f t="shared" si="3"/>
        <v>No</v>
      </c>
    </row>
    <row r="37" spans="1:8" x14ac:dyDescent="0.25">
      <c r="A37" s="136" t="s">
        <v>40</v>
      </c>
      <c r="B37" s="136" t="s">
        <v>2918</v>
      </c>
      <c r="C37" s="26">
        <v>2434</v>
      </c>
      <c r="D37" s="26" t="s">
        <v>41</v>
      </c>
      <c r="E37" s="163">
        <v>0.30690000000000001</v>
      </c>
      <c r="F37" s="164" t="s">
        <v>3449</v>
      </c>
      <c r="G37" s="164" t="s">
        <v>3320</v>
      </c>
      <c r="H37" s="149" t="str">
        <f t="shared" si="3"/>
        <v>No</v>
      </c>
    </row>
    <row r="38" spans="1:8" x14ac:dyDescent="0.25">
      <c r="A38" s="136" t="s">
        <v>44</v>
      </c>
      <c r="B38" s="136" t="s">
        <v>2919</v>
      </c>
      <c r="C38" s="26">
        <v>3825</v>
      </c>
      <c r="D38" s="26" t="s">
        <v>57</v>
      </c>
      <c r="E38" s="163">
        <v>0.5645</v>
      </c>
      <c r="F38" s="164" t="s">
        <v>3447</v>
      </c>
      <c r="G38" s="164" t="s">
        <v>3320</v>
      </c>
      <c r="H38" s="149" t="str">
        <f t="shared" si="3"/>
        <v>Yes</v>
      </c>
    </row>
    <row r="39" spans="1:8" x14ac:dyDescent="0.25">
      <c r="A39" s="136" t="s">
        <v>44</v>
      </c>
      <c r="B39" s="136" t="s">
        <v>2919</v>
      </c>
      <c r="C39" s="26">
        <v>5082</v>
      </c>
      <c r="D39" s="26" t="s">
        <v>67</v>
      </c>
      <c r="E39" s="163">
        <v>0.50419999999999998</v>
      </c>
      <c r="F39" s="164" t="s">
        <v>3447</v>
      </c>
      <c r="G39" s="164" t="s">
        <v>3320</v>
      </c>
      <c r="H39" s="149" t="str">
        <f t="shared" si="3"/>
        <v>Yes</v>
      </c>
    </row>
    <row r="40" spans="1:8" x14ac:dyDescent="0.25">
      <c r="A40" s="136" t="s">
        <v>44</v>
      </c>
      <c r="B40" s="136" t="s">
        <v>2919</v>
      </c>
      <c r="C40" s="26">
        <v>5037</v>
      </c>
      <c r="D40" s="26" t="s">
        <v>65</v>
      </c>
      <c r="E40" s="163">
        <v>0.55059999999999998</v>
      </c>
      <c r="F40" s="164" t="s">
        <v>3448</v>
      </c>
      <c r="G40" s="164" t="s">
        <v>3320</v>
      </c>
      <c r="H40" s="149" t="str">
        <f t="shared" si="3"/>
        <v>Yes</v>
      </c>
    </row>
    <row r="41" spans="1:8" x14ac:dyDescent="0.25">
      <c r="A41" s="136" t="s">
        <v>44</v>
      </c>
      <c r="B41" s="136" t="s">
        <v>2919</v>
      </c>
      <c r="C41" s="26">
        <v>5522</v>
      </c>
      <c r="D41" s="26" t="s">
        <v>2790</v>
      </c>
      <c r="E41" s="163">
        <v>0.55489999999999995</v>
      </c>
      <c r="F41" s="164" t="s">
        <v>3449</v>
      </c>
      <c r="G41" s="164" t="s">
        <v>3320</v>
      </c>
      <c r="H41" s="149" t="str">
        <f t="shared" si="3"/>
        <v>Yes</v>
      </c>
    </row>
    <row r="42" spans="1:8" x14ac:dyDescent="0.25">
      <c r="A42" s="136" t="s">
        <v>44</v>
      </c>
      <c r="B42" s="136" t="s">
        <v>2919</v>
      </c>
      <c r="C42" s="26">
        <v>4474</v>
      </c>
      <c r="D42" s="26" t="s">
        <v>63</v>
      </c>
      <c r="E42" s="163">
        <v>0.44180000000000003</v>
      </c>
      <c r="F42" s="164" t="s">
        <v>3448</v>
      </c>
      <c r="G42" s="164" t="s">
        <v>3320</v>
      </c>
      <c r="H42" s="149" t="str">
        <f t="shared" si="3"/>
        <v>No</v>
      </c>
    </row>
    <row r="43" spans="1:8" x14ac:dyDescent="0.25">
      <c r="A43" s="136" t="s">
        <v>44</v>
      </c>
      <c r="B43" s="136" t="s">
        <v>2919</v>
      </c>
      <c r="C43" s="26">
        <v>2795</v>
      </c>
      <c r="D43" s="26" t="s">
        <v>49</v>
      </c>
      <c r="E43" s="163">
        <v>0.60309999999999997</v>
      </c>
      <c r="F43" s="164" t="s">
        <v>3447</v>
      </c>
      <c r="G43" s="164" t="s">
        <v>3320</v>
      </c>
      <c r="H43" s="149" t="str">
        <f t="shared" si="3"/>
        <v>Yes</v>
      </c>
    </row>
    <row r="44" spans="1:8" x14ac:dyDescent="0.25">
      <c r="A44" s="136" t="s">
        <v>44</v>
      </c>
      <c r="B44" s="136" t="s">
        <v>2919</v>
      </c>
      <c r="C44" s="26">
        <v>5610</v>
      </c>
      <c r="D44" s="26" t="s">
        <v>2791</v>
      </c>
      <c r="E44" s="163">
        <v>0.31459999999999999</v>
      </c>
      <c r="F44" s="164" t="s">
        <v>3448</v>
      </c>
      <c r="G44" s="164" t="s">
        <v>3320</v>
      </c>
      <c r="H44" s="149" t="str">
        <f t="shared" si="3"/>
        <v>No</v>
      </c>
    </row>
    <row r="45" spans="1:8" x14ac:dyDescent="0.25">
      <c r="A45" s="136" t="s">
        <v>44</v>
      </c>
      <c r="B45" s="136" t="s">
        <v>2919</v>
      </c>
      <c r="C45" s="26">
        <v>2394</v>
      </c>
      <c r="D45" s="26" t="s">
        <v>46</v>
      </c>
      <c r="E45" s="163">
        <v>0.62690000000000001</v>
      </c>
      <c r="F45" s="164" t="s">
        <v>3447</v>
      </c>
      <c r="G45" s="164" t="s">
        <v>3320</v>
      </c>
      <c r="H45" s="149" t="str">
        <f t="shared" si="3"/>
        <v>Yes</v>
      </c>
    </row>
    <row r="46" spans="1:8" x14ac:dyDescent="0.25">
      <c r="A46" s="136" t="s">
        <v>44</v>
      </c>
      <c r="B46" s="136" t="s">
        <v>2919</v>
      </c>
      <c r="C46" s="26">
        <v>3439</v>
      </c>
      <c r="D46" s="26" t="s">
        <v>53</v>
      </c>
      <c r="E46" s="163">
        <v>0.59760000000000002</v>
      </c>
      <c r="F46" s="164" t="s">
        <v>3447</v>
      </c>
      <c r="G46" s="164" t="s">
        <v>3320</v>
      </c>
      <c r="H46" s="149" t="str">
        <f t="shared" si="3"/>
        <v>Yes</v>
      </c>
    </row>
    <row r="47" spans="1:8" x14ac:dyDescent="0.25">
      <c r="A47" s="136" t="s">
        <v>44</v>
      </c>
      <c r="B47" s="136" t="s">
        <v>2919</v>
      </c>
      <c r="C47" s="26">
        <v>2932</v>
      </c>
      <c r="D47" s="26" t="s">
        <v>50</v>
      </c>
      <c r="E47" s="163">
        <v>0.71930000000000005</v>
      </c>
      <c r="F47" s="164" t="s">
        <v>3447</v>
      </c>
      <c r="G47" s="164" t="s">
        <v>3320</v>
      </c>
      <c r="H47" s="149" t="str">
        <f t="shared" si="3"/>
        <v>Yes</v>
      </c>
    </row>
    <row r="48" spans="1:8" x14ac:dyDescent="0.25">
      <c r="A48" s="136" t="s">
        <v>44</v>
      </c>
      <c r="B48" s="136" t="s">
        <v>2919</v>
      </c>
      <c r="C48" s="26">
        <v>3745</v>
      </c>
      <c r="D48" s="26" t="s">
        <v>56</v>
      </c>
      <c r="E48" s="163">
        <v>0.44290000000000002</v>
      </c>
      <c r="F48" s="164" t="s">
        <v>3448</v>
      </c>
      <c r="G48" s="164" t="s">
        <v>3320</v>
      </c>
      <c r="H48" s="149" t="str">
        <f t="shared" si="3"/>
        <v>No</v>
      </c>
    </row>
    <row r="49" spans="1:8" x14ac:dyDescent="0.25">
      <c r="A49" s="136" t="s">
        <v>44</v>
      </c>
      <c r="B49" s="136" t="s">
        <v>2919</v>
      </c>
      <c r="C49" s="26">
        <v>3669</v>
      </c>
      <c r="D49" s="26" t="s">
        <v>55</v>
      </c>
      <c r="E49" s="163">
        <v>0.67510000000000003</v>
      </c>
      <c r="F49" s="164" t="s">
        <v>3447</v>
      </c>
      <c r="G49" s="164" t="s">
        <v>3320</v>
      </c>
      <c r="H49" s="149" t="str">
        <f t="shared" si="3"/>
        <v>Yes</v>
      </c>
    </row>
    <row r="50" spans="1:8" x14ac:dyDescent="0.25">
      <c r="A50" s="136" t="s">
        <v>44</v>
      </c>
      <c r="B50" s="136" t="s">
        <v>2919</v>
      </c>
      <c r="C50" s="26">
        <v>4347</v>
      </c>
      <c r="D50" s="26" t="s">
        <v>59</v>
      </c>
      <c r="E50" s="163">
        <v>0.4375</v>
      </c>
      <c r="F50" s="164" t="s">
        <v>3448</v>
      </c>
      <c r="G50" s="164" t="s">
        <v>3320</v>
      </c>
      <c r="H50" s="149" t="str">
        <f t="shared" si="3"/>
        <v>No</v>
      </c>
    </row>
    <row r="51" spans="1:8" x14ac:dyDescent="0.25">
      <c r="A51" s="136" t="s">
        <v>44</v>
      </c>
      <c r="B51" s="136" t="s">
        <v>2919</v>
      </c>
      <c r="C51" s="26">
        <v>4417</v>
      </c>
      <c r="D51" s="26" t="s">
        <v>61</v>
      </c>
      <c r="E51" s="163">
        <v>0.5454</v>
      </c>
      <c r="F51" s="164" t="s">
        <v>3447</v>
      </c>
      <c r="G51" s="164" t="s">
        <v>3320</v>
      </c>
      <c r="H51" s="149" t="str">
        <f t="shared" si="3"/>
        <v>Yes</v>
      </c>
    </row>
    <row r="52" spans="1:8" x14ac:dyDescent="0.25">
      <c r="A52" s="136" t="s">
        <v>44</v>
      </c>
      <c r="B52" s="136" t="s">
        <v>2919</v>
      </c>
      <c r="C52" s="26">
        <v>4120</v>
      </c>
      <c r="D52" s="26" t="s">
        <v>58</v>
      </c>
      <c r="E52" s="163">
        <v>0.3972</v>
      </c>
      <c r="F52" s="164" t="s">
        <v>3448</v>
      </c>
      <c r="G52" s="164" t="s">
        <v>3320</v>
      </c>
      <c r="H52" s="149" t="str">
        <f t="shared" si="3"/>
        <v>No</v>
      </c>
    </row>
    <row r="53" spans="1:8" x14ac:dyDescent="0.25">
      <c r="A53" s="136" t="s">
        <v>44</v>
      </c>
      <c r="B53" s="136" t="s">
        <v>2919</v>
      </c>
      <c r="C53" s="26">
        <v>5051</v>
      </c>
      <c r="D53" s="26" t="s">
        <v>66</v>
      </c>
      <c r="E53" s="163">
        <v>0.30449999999999999</v>
      </c>
      <c r="F53" s="164" t="s">
        <v>3448</v>
      </c>
      <c r="G53" s="164" t="s">
        <v>3320</v>
      </c>
      <c r="H53" s="149" t="str">
        <f t="shared" si="3"/>
        <v>No</v>
      </c>
    </row>
    <row r="54" spans="1:8" x14ac:dyDescent="0.25">
      <c r="A54" s="136" t="s">
        <v>44</v>
      </c>
      <c r="B54" s="136" t="s">
        <v>2919</v>
      </c>
      <c r="C54" s="26">
        <v>3525</v>
      </c>
      <c r="D54" s="26" t="s">
        <v>54</v>
      </c>
      <c r="E54" s="163">
        <v>0.61119999999999997</v>
      </c>
      <c r="F54" s="164" t="s">
        <v>3447</v>
      </c>
      <c r="G54" s="164" t="s">
        <v>3320</v>
      </c>
      <c r="H54" s="149" t="str">
        <f t="shared" si="3"/>
        <v>Yes</v>
      </c>
    </row>
    <row r="55" spans="1:8" x14ac:dyDescent="0.25">
      <c r="A55" s="136" t="s">
        <v>44</v>
      </c>
      <c r="B55" s="136" t="s">
        <v>2919</v>
      </c>
      <c r="C55" s="26">
        <v>4462</v>
      </c>
      <c r="D55" s="26" t="s">
        <v>62</v>
      </c>
      <c r="E55" s="163">
        <v>0.52659999999999996</v>
      </c>
      <c r="F55" s="164" t="s">
        <v>3447</v>
      </c>
      <c r="G55" s="164" t="s">
        <v>3320</v>
      </c>
      <c r="H55" s="149" t="str">
        <f t="shared" si="3"/>
        <v>Yes</v>
      </c>
    </row>
    <row r="56" spans="1:8" x14ac:dyDescent="0.25">
      <c r="A56" s="136" t="s">
        <v>44</v>
      </c>
      <c r="B56" s="136" t="s">
        <v>2919</v>
      </c>
      <c r="C56" s="26">
        <v>3169</v>
      </c>
      <c r="D56" s="26" t="s">
        <v>51</v>
      </c>
      <c r="E56" s="163">
        <v>0.68979999999999997</v>
      </c>
      <c r="F56" s="164" t="s">
        <v>3447</v>
      </c>
      <c r="G56" s="164" t="s">
        <v>3320</v>
      </c>
      <c r="H56" s="149" t="str">
        <f t="shared" si="3"/>
        <v>Yes</v>
      </c>
    </row>
    <row r="57" spans="1:8" x14ac:dyDescent="0.25">
      <c r="A57" s="136" t="s">
        <v>44</v>
      </c>
      <c r="B57" s="136" t="s">
        <v>2919</v>
      </c>
      <c r="C57" s="26">
        <v>3227</v>
      </c>
      <c r="D57" s="26" t="s">
        <v>52</v>
      </c>
      <c r="E57" s="163">
        <v>0.65769999999999995</v>
      </c>
      <c r="F57" s="164" t="s">
        <v>3447</v>
      </c>
      <c r="G57" s="164" t="s">
        <v>3320</v>
      </c>
      <c r="H57" s="149" t="str">
        <f t="shared" si="3"/>
        <v>Yes</v>
      </c>
    </row>
    <row r="58" spans="1:8" x14ac:dyDescent="0.25">
      <c r="A58" s="136" t="s">
        <v>44</v>
      </c>
      <c r="B58" s="136" t="s">
        <v>2919</v>
      </c>
      <c r="C58" s="26">
        <v>4385</v>
      </c>
      <c r="D58" s="26" t="s">
        <v>60</v>
      </c>
      <c r="E58" s="163">
        <v>0.57899999999999996</v>
      </c>
      <c r="F58" s="164" t="s">
        <v>3447</v>
      </c>
      <c r="G58" s="164" t="s">
        <v>3320</v>
      </c>
      <c r="H58" s="149" t="str">
        <f t="shared" si="3"/>
        <v>Yes</v>
      </c>
    </row>
    <row r="59" spans="1:8" x14ac:dyDescent="0.25">
      <c r="A59" s="136" t="s">
        <v>44</v>
      </c>
      <c r="B59" s="136" t="s">
        <v>2919</v>
      </c>
      <c r="C59" s="26">
        <v>1915</v>
      </c>
      <c r="D59" s="26" t="s">
        <v>64</v>
      </c>
      <c r="E59" s="163">
        <v>0.30609999999999998</v>
      </c>
      <c r="F59" s="164" t="s">
        <v>3449</v>
      </c>
      <c r="G59" s="164" t="s">
        <v>3320</v>
      </c>
      <c r="H59" s="149" t="str">
        <f t="shared" si="3"/>
        <v>No</v>
      </c>
    </row>
    <row r="60" spans="1:8" x14ac:dyDescent="0.25">
      <c r="A60" s="136" t="s">
        <v>44</v>
      </c>
      <c r="B60" s="136" t="s">
        <v>2919</v>
      </c>
      <c r="C60" s="26">
        <v>2659</v>
      </c>
      <c r="D60" s="26" t="s">
        <v>47</v>
      </c>
      <c r="E60" s="163">
        <v>0.60340000000000005</v>
      </c>
      <c r="F60" s="164" t="s">
        <v>3447</v>
      </c>
      <c r="G60" s="164" t="s">
        <v>3320</v>
      </c>
      <c r="H60" s="149" t="str">
        <f t="shared" si="3"/>
        <v>Yes</v>
      </c>
    </row>
    <row r="61" spans="1:8" x14ac:dyDescent="0.25">
      <c r="A61" s="136" t="s">
        <v>44</v>
      </c>
      <c r="B61" s="136" t="s">
        <v>2919</v>
      </c>
      <c r="C61" s="26">
        <v>2326</v>
      </c>
      <c r="D61" s="26" t="s">
        <v>45</v>
      </c>
      <c r="E61" s="163">
        <v>0.63890000000000002</v>
      </c>
      <c r="F61" s="164" t="s">
        <v>3447</v>
      </c>
      <c r="G61" s="164" t="s">
        <v>3320</v>
      </c>
      <c r="H61" s="149" t="str">
        <f t="shared" si="3"/>
        <v>Yes</v>
      </c>
    </row>
    <row r="62" spans="1:8" x14ac:dyDescent="0.25">
      <c r="A62" s="136" t="s">
        <v>44</v>
      </c>
      <c r="B62" s="136" t="s">
        <v>2919</v>
      </c>
      <c r="C62" s="26">
        <v>5733</v>
      </c>
      <c r="D62" s="26" t="s">
        <v>48</v>
      </c>
      <c r="E62" s="163">
        <v>0.69089999999999996</v>
      </c>
      <c r="F62" s="164" t="s">
        <v>3449</v>
      </c>
      <c r="G62" s="164" t="s">
        <v>3320</v>
      </c>
      <c r="H62" s="149" t="str">
        <f t="shared" si="3"/>
        <v>Yes</v>
      </c>
    </row>
    <row r="63" spans="1:8" x14ac:dyDescent="0.25">
      <c r="A63" s="136" t="s">
        <v>44</v>
      </c>
      <c r="B63" s="136" t="s">
        <v>2919</v>
      </c>
      <c r="C63" s="26">
        <v>5717</v>
      </c>
      <c r="D63" s="26" t="s">
        <v>3260</v>
      </c>
      <c r="E63" s="163">
        <v>0.4667</v>
      </c>
      <c r="F63" s="164" t="s">
        <v>3448</v>
      </c>
      <c r="G63" s="164" t="s">
        <v>3320</v>
      </c>
      <c r="H63" s="149" t="str">
        <f t="shared" si="3"/>
        <v>No</v>
      </c>
    </row>
    <row r="64" spans="1:8" x14ac:dyDescent="0.25">
      <c r="A64" s="136" t="s">
        <v>69</v>
      </c>
      <c r="B64" s="136" t="s">
        <v>2920</v>
      </c>
      <c r="C64" s="26">
        <v>2395</v>
      </c>
      <c r="D64" s="26" t="s">
        <v>72</v>
      </c>
      <c r="E64" s="163">
        <v>8.72E-2</v>
      </c>
      <c r="F64" s="164" t="s">
        <v>3449</v>
      </c>
      <c r="G64" s="164" t="s">
        <v>3320</v>
      </c>
      <c r="H64" s="149" t="str">
        <f t="shared" si="3"/>
        <v>No</v>
      </c>
    </row>
    <row r="65" spans="1:8" x14ac:dyDescent="0.25">
      <c r="A65" s="136" t="s">
        <v>69</v>
      </c>
      <c r="B65" s="136" t="s">
        <v>2920</v>
      </c>
      <c r="C65" s="26">
        <v>1939</v>
      </c>
      <c r="D65" s="26" t="s">
        <v>79</v>
      </c>
      <c r="E65" s="163">
        <v>0.10290000000000001</v>
      </c>
      <c r="F65" s="164" t="s">
        <v>3449</v>
      </c>
      <c r="G65" s="164" t="s">
        <v>3320</v>
      </c>
      <c r="H65" s="149" t="str">
        <f t="shared" si="3"/>
        <v>No</v>
      </c>
    </row>
    <row r="66" spans="1:8" x14ac:dyDescent="0.25">
      <c r="A66" s="136" t="s">
        <v>69</v>
      </c>
      <c r="B66" s="136" t="s">
        <v>2920</v>
      </c>
      <c r="C66" s="26">
        <v>3552</v>
      </c>
      <c r="D66" s="26" t="s">
        <v>74</v>
      </c>
      <c r="E66" s="163">
        <v>4.65E-2</v>
      </c>
      <c r="F66" s="164" t="s">
        <v>3449</v>
      </c>
      <c r="G66" s="164" t="s">
        <v>3320</v>
      </c>
      <c r="H66" s="149" t="str">
        <f t="shared" si="3"/>
        <v>No</v>
      </c>
    </row>
    <row r="67" spans="1:8" x14ac:dyDescent="0.25">
      <c r="A67" s="136" t="s">
        <v>69</v>
      </c>
      <c r="B67" s="136" t="s">
        <v>2920</v>
      </c>
      <c r="C67" s="26">
        <v>1935</v>
      </c>
      <c r="D67" s="26" t="s">
        <v>78</v>
      </c>
      <c r="E67" s="163">
        <v>0.2228</v>
      </c>
      <c r="F67" s="164" t="s">
        <v>3449</v>
      </c>
      <c r="G67" s="164" t="s">
        <v>3320</v>
      </c>
      <c r="H67" s="149" t="str">
        <f t="shared" si="3"/>
        <v>No</v>
      </c>
    </row>
    <row r="68" spans="1:8" x14ac:dyDescent="0.25">
      <c r="A68" s="136" t="s">
        <v>69</v>
      </c>
      <c r="B68" s="136" t="s">
        <v>2920</v>
      </c>
      <c r="C68" s="26">
        <v>3043</v>
      </c>
      <c r="D68" s="26" t="s">
        <v>3353</v>
      </c>
      <c r="E68" s="163">
        <v>5.7700000000000001E-2</v>
      </c>
      <c r="F68" s="164" t="s">
        <v>3449</v>
      </c>
      <c r="G68" s="164" t="s">
        <v>3320</v>
      </c>
      <c r="H68" s="149" t="str">
        <f t="shared" si="3"/>
        <v>No</v>
      </c>
    </row>
    <row r="69" spans="1:8" x14ac:dyDescent="0.25">
      <c r="A69" s="136" t="s">
        <v>69</v>
      </c>
      <c r="B69" s="136" t="s">
        <v>2920</v>
      </c>
      <c r="C69" s="26">
        <v>1841</v>
      </c>
      <c r="D69" s="26" t="s">
        <v>71</v>
      </c>
      <c r="E69" s="163">
        <v>5.1799999999999999E-2</v>
      </c>
      <c r="F69" s="164" t="s">
        <v>3449</v>
      </c>
      <c r="G69" s="164" t="s">
        <v>3320</v>
      </c>
      <c r="H69" s="149" t="str">
        <f t="shared" ref="H69:H132" si="4">IF(OR(E69&gt;=0.5, F69="Yes",G69="Yes"),"Yes","No")</f>
        <v>No</v>
      </c>
    </row>
    <row r="70" spans="1:8" x14ac:dyDescent="0.25">
      <c r="A70" s="136" t="s">
        <v>69</v>
      </c>
      <c r="B70" s="136" t="s">
        <v>2920</v>
      </c>
      <c r="C70" s="26">
        <v>1699</v>
      </c>
      <c r="D70" s="26" t="s">
        <v>70</v>
      </c>
      <c r="E70" s="163">
        <v>7.7799999999999994E-2</v>
      </c>
      <c r="F70" s="164" t="s">
        <v>3449</v>
      </c>
      <c r="G70" s="164" t="s">
        <v>3320</v>
      </c>
      <c r="H70" s="149" t="str">
        <f t="shared" si="4"/>
        <v>No</v>
      </c>
    </row>
    <row r="71" spans="1:8" x14ac:dyDescent="0.25">
      <c r="A71" s="136" t="s">
        <v>69</v>
      </c>
      <c r="B71" s="136" t="s">
        <v>2920</v>
      </c>
      <c r="C71" s="26">
        <v>4062</v>
      </c>
      <c r="D71" s="26" t="s">
        <v>75</v>
      </c>
      <c r="E71" s="163">
        <v>0.1135</v>
      </c>
      <c r="F71" s="164" t="s">
        <v>3449</v>
      </c>
      <c r="G71" s="164" t="s">
        <v>3320</v>
      </c>
      <c r="H71" s="149" t="str">
        <f t="shared" si="4"/>
        <v>No</v>
      </c>
    </row>
    <row r="72" spans="1:8" x14ac:dyDescent="0.25">
      <c r="A72" s="136" t="s">
        <v>69</v>
      </c>
      <c r="B72" s="136" t="s">
        <v>2920</v>
      </c>
      <c r="C72" s="26">
        <v>4542</v>
      </c>
      <c r="D72" s="26" t="s">
        <v>77</v>
      </c>
      <c r="E72" s="163">
        <v>7.1800000000000003E-2</v>
      </c>
      <c r="F72" s="164" t="s">
        <v>3449</v>
      </c>
      <c r="G72" s="164" t="s">
        <v>3320</v>
      </c>
      <c r="H72" s="149" t="str">
        <f t="shared" si="4"/>
        <v>No</v>
      </c>
    </row>
    <row r="73" spans="1:8" x14ac:dyDescent="0.25">
      <c r="A73" s="136" t="s">
        <v>69</v>
      </c>
      <c r="B73" s="136" t="s">
        <v>2920</v>
      </c>
      <c r="C73" s="26">
        <v>4505</v>
      </c>
      <c r="D73" s="26" t="s">
        <v>76</v>
      </c>
      <c r="E73" s="163">
        <v>8.4500000000000006E-2</v>
      </c>
      <c r="F73" s="164" t="s">
        <v>3449</v>
      </c>
      <c r="G73" s="164" t="s">
        <v>3320</v>
      </c>
      <c r="H73" s="149" t="str">
        <f t="shared" si="4"/>
        <v>No</v>
      </c>
    </row>
    <row r="74" spans="1:8" x14ac:dyDescent="0.25">
      <c r="A74" s="136" t="s">
        <v>81</v>
      </c>
      <c r="B74" s="136" t="s">
        <v>2921</v>
      </c>
      <c r="C74" s="26">
        <v>2671</v>
      </c>
      <c r="D74" s="26" t="s">
        <v>2434</v>
      </c>
      <c r="E74" s="163">
        <v>0.3891</v>
      </c>
      <c r="F74" s="164" t="s">
        <v>3449</v>
      </c>
      <c r="G74" s="164" t="s">
        <v>3320</v>
      </c>
      <c r="H74" s="149" t="str">
        <f t="shared" si="4"/>
        <v>No</v>
      </c>
    </row>
    <row r="75" spans="1:8" x14ac:dyDescent="0.25">
      <c r="A75" s="136" t="s">
        <v>81</v>
      </c>
      <c r="B75" s="136" t="s">
        <v>2921</v>
      </c>
      <c r="C75" s="26">
        <v>2415</v>
      </c>
      <c r="D75" s="26" t="s">
        <v>82</v>
      </c>
      <c r="E75" s="163">
        <v>0.32440000000000002</v>
      </c>
      <c r="F75" s="164" t="s">
        <v>3449</v>
      </c>
      <c r="G75" s="164" t="s">
        <v>3320</v>
      </c>
      <c r="H75" s="149" t="str">
        <f t="shared" si="4"/>
        <v>No</v>
      </c>
    </row>
    <row r="76" spans="1:8" x14ac:dyDescent="0.25">
      <c r="A76" s="136" t="s">
        <v>81</v>
      </c>
      <c r="B76" s="136" t="s">
        <v>2921</v>
      </c>
      <c r="C76" s="26">
        <v>5749</v>
      </c>
      <c r="D76" s="26" t="s">
        <v>3324</v>
      </c>
      <c r="E76" s="163">
        <v>0.41549999999999998</v>
      </c>
      <c r="F76" s="164" t="s">
        <v>3449</v>
      </c>
      <c r="G76" s="164" t="s">
        <v>3320</v>
      </c>
      <c r="H76" s="149" t="str">
        <f t="shared" si="4"/>
        <v>No</v>
      </c>
    </row>
    <row r="77" spans="1:8" x14ac:dyDescent="0.25">
      <c r="A77" s="136" t="s">
        <v>81</v>
      </c>
      <c r="B77" s="136" t="s">
        <v>2921</v>
      </c>
      <c r="C77" s="26">
        <v>1836</v>
      </c>
      <c r="D77" s="26" t="s">
        <v>2435</v>
      </c>
      <c r="E77" s="163">
        <v>0.28249999999999997</v>
      </c>
      <c r="F77" s="164" t="s">
        <v>3449</v>
      </c>
      <c r="G77" s="164" t="s">
        <v>3320</v>
      </c>
      <c r="H77" s="149" t="str">
        <f t="shared" si="4"/>
        <v>No</v>
      </c>
    </row>
    <row r="78" spans="1:8" x14ac:dyDescent="0.25">
      <c r="A78" s="136" t="s">
        <v>81</v>
      </c>
      <c r="B78" s="136" t="s">
        <v>2921</v>
      </c>
      <c r="C78" s="26">
        <v>4352</v>
      </c>
      <c r="D78" s="26" t="s">
        <v>87</v>
      </c>
      <c r="E78" s="163">
        <v>0.3609</v>
      </c>
      <c r="F78" s="164" t="s">
        <v>3449</v>
      </c>
      <c r="G78" s="164" t="s">
        <v>3320</v>
      </c>
      <c r="H78" s="149" t="str">
        <f t="shared" si="4"/>
        <v>No</v>
      </c>
    </row>
    <row r="79" spans="1:8" x14ac:dyDescent="0.25">
      <c r="A79" s="136" t="s">
        <v>81</v>
      </c>
      <c r="B79" s="136" t="s">
        <v>2921</v>
      </c>
      <c r="C79" s="26">
        <v>5133</v>
      </c>
      <c r="D79" s="26" t="s">
        <v>2436</v>
      </c>
      <c r="E79" s="163">
        <v>0.32029999999999997</v>
      </c>
      <c r="F79" s="164" t="s">
        <v>3449</v>
      </c>
      <c r="G79" s="164" t="s">
        <v>3320</v>
      </c>
      <c r="H79" s="149" t="str">
        <f t="shared" si="4"/>
        <v>No</v>
      </c>
    </row>
    <row r="80" spans="1:8" x14ac:dyDescent="0.25">
      <c r="A80" s="136" t="s">
        <v>81</v>
      </c>
      <c r="B80" s="136" t="s">
        <v>2921</v>
      </c>
      <c r="C80" s="26">
        <v>5089</v>
      </c>
      <c r="D80" s="26" t="s">
        <v>2437</v>
      </c>
      <c r="E80" s="163">
        <v>0.43840000000000001</v>
      </c>
      <c r="F80" s="164" t="s">
        <v>3449</v>
      </c>
      <c r="G80" s="164" t="s">
        <v>3320</v>
      </c>
      <c r="H80" s="149" t="str">
        <f t="shared" si="4"/>
        <v>No</v>
      </c>
    </row>
    <row r="81" spans="1:8" x14ac:dyDescent="0.25">
      <c r="A81" s="136" t="s">
        <v>81</v>
      </c>
      <c r="B81" s="136" t="s">
        <v>2921</v>
      </c>
      <c r="C81" s="26">
        <v>5090</v>
      </c>
      <c r="D81" s="26" t="s">
        <v>88</v>
      </c>
      <c r="E81" s="163">
        <v>0.39660000000000001</v>
      </c>
      <c r="F81" s="164" t="s">
        <v>3449</v>
      </c>
      <c r="G81" s="164" t="s">
        <v>2649</v>
      </c>
      <c r="H81" s="149" t="str">
        <f t="shared" si="4"/>
        <v>Yes</v>
      </c>
    </row>
    <row r="82" spans="1:8" x14ac:dyDescent="0.25">
      <c r="A82" s="136" t="s">
        <v>81</v>
      </c>
      <c r="B82" s="136" t="s">
        <v>2921</v>
      </c>
      <c r="C82" s="26">
        <v>3018</v>
      </c>
      <c r="D82" s="26" t="s">
        <v>84</v>
      </c>
      <c r="E82" s="163">
        <v>0.47149999999999997</v>
      </c>
      <c r="F82" s="164" t="s">
        <v>3449</v>
      </c>
      <c r="G82" s="164" t="s">
        <v>3448</v>
      </c>
      <c r="H82" s="149" t="str">
        <f t="shared" si="4"/>
        <v>No</v>
      </c>
    </row>
    <row r="83" spans="1:8" x14ac:dyDescent="0.25">
      <c r="A83" s="136" t="s">
        <v>81</v>
      </c>
      <c r="B83" s="136" t="s">
        <v>2921</v>
      </c>
      <c r="C83" s="26">
        <v>1875</v>
      </c>
      <c r="D83" s="26" t="s">
        <v>2438</v>
      </c>
      <c r="E83" s="163">
        <v>0.29680000000000001</v>
      </c>
      <c r="F83" s="164" t="s">
        <v>3449</v>
      </c>
      <c r="G83" s="164" t="s">
        <v>3320</v>
      </c>
      <c r="H83" s="149" t="str">
        <f t="shared" si="4"/>
        <v>No</v>
      </c>
    </row>
    <row r="84" spans="1:8" x14ac:dyDescent="0.25">
      <c r="A84" s="136" t="s">
        <v>81</v>
      </c>
      <c r="B84" s="136" t="s">
        <v>2921</v>
      </c>
      <c r="C84" s="26">
        <v>3545</v>
      </c>
      <c r="D84" s="26" t="s">
        <v>2439</v>
      </c>
      <c r="E84" s="163">
        <v>0.47039999999999998</v>
      </c>
      <c r="F84" s="164" t="s">
        <v>3449</v>
      </c>
      <c r="G84" s="164" t="s">
        <v>3320</v>
      </c>
      <c r="H84" s="149" t="str">
        <f t="shared" si="4"/>
        <v>No</v>
      </c>
    </row>
    <row r="85" spans="1:8" x14ac:dyDescent="0.25">
      <c r="A85" s="136" t="s">
        <v>81</v>
      </c>
      <c r="B85" s="136" t="s">
        <v>2921</v>
      </c>
      <c r="C85" s="26">
        <v>4144</v>
      </c>
      <c r="D85" s="26" t="s">
        <v>2760</v>
      </c>
      <c r="E85" s="163">
        <v>0.43070000000000003</v>
      </c>
      <c r="F85" s="164" t="s">
        <v>3449</v>
      </c>
      <c r="G85" s="164" t="s">
        <v>2649</v>
      </c>
      <c r="H85" s="149" t="str">
        <f t="shared" si="4"/>
        <v>Yes</v>
      </c>
    </row>
    <row r="86" spans="1:8" x14ac:dyDescent="0.25">
      <c r="A86" s="136" t="s">
        <v>81</v>
      </c>
      <c r="B86" s="136" t="s">
        <v>2921</v>
      </c>
      <c r="C86" s="26">
        <v>5360</v>
      </c>
      <c r="D86" s="26" t="s">
        <v>89</v>
      </c>
      <c r="E86" s="163">
        <v>0.39960000000000001</v>
      </c>
      <c r="F86" s="164" t="s">
        <v>3449</v>
      </c>
      <c r="G86" s="164" t="s">
        <v>3320</v>
      </c>
      <c r="H86" s="149" t="str">
        <f t="shared" si="4"/>
        <v>No</v>
      </c>
    </row>
    <row r="87" spans="1:8" x14ac:dyDescent="0.25">
      <c r="A87" s="136" t="s">
        <v>81</v>
      </c>
      <c r="B87" s="136" t="s">
        <v>2921</v>
      </c>
      <c r="C87" s="26">
        <v>3997</v>
      </c>
      <c r="D87" s="26" t="s">
        <v>2440</v>
      </c>
      <c r="E87" s="163">
        <v>0.42320000000000002</v>
      </c>
      <c r="F87" s="164" t="s">
        <v>3449</v>
      </c>
      <c r="G87" s="164" t="s">
        <v>3320</v>
      </c>
      <c r="H87" s="149" t="str">
        <f t="shared" si="4"/>
        <v>No</v>
      </c>
    </row>
    <row r="88" spans="1:8" x14ac:dyDescent="0.25">
      <c r="A88" s="136" t="s">
        <v>81</v>
      </c>
      <c r="B88" s="136" t="s">
        <v>2921</v>
      </c>
      <c r="C88" s="26">
        <v>3996</v>
      </c>
      <c r="D88" s="26" t="s">
        <v>85</v>
      </c>
      <c r="E88" s="163">
        <v>0.36969999999999997</v>
      </c>
      <c r="F88" s="164" t="s">
        <v>3449</v>
      </c>
      <c r="G88" s="164" t="s">
        <v>3320</v>
      </c>
      <c r="H88" s="149" t="str">
        <f t="shared" si="4"/>
        <v>No</v>
      </c>
    </row>
    <row r="89" spans="1:8" x14ac:dyDescent="0.25">
      <c r="A89" s="136" t="s">
        <v>81</v>
      </c>
      <c r="B89" s="136" t="s">
        <v>2921</v>
      </c>
      <c r="C89" s="26">
        <v>4104</v>
      </c>
      <c r="D89" s="26" t="s">
        <v>86</v>
      </c>
      <c r="E89" s="163">
        <v>0.36509999999999998</v>
      </c>
      <c r="F89" s="164" t="s">
        <v>3449</v>
      </c>
      <c r="G89" s="164" t="s">
        <v>3320</v>
      </c>
      <c r="H89" s="149" t="str">
        <f t="shared" si="4"/>
        <v>No</v>
      </c>
    </row>
    <row r="90" spans="1:8" x14ac:dyDescent="0.25">
      <c r="A90" s="136" t="s">
        <v>81</v>
      </c>
      <c r="B90" s="136" t="s">
        <v>2921</v>
      </c>
      <c r="C90" s="26">
        <v>4450</v>
      </c>
      <c r="D90" s="26" t="s">
        <v>2441</v>
      </c>
      <c r="E90" s="163">
        <v>0.4163</v>
      </c>
      <c r="F90" s="164" t="s">
        <v>3449</v>
      </c>
      <c r="G90" s="164" t="s">
        <v>3320</v>
      </c>
      <c r="H90" s="149" t="str">
        <f t="shared" si="4"/>
        <v>No</v>
      </c>
    </row>
    <row r="91" spans="1:8" x14ac:dyDescent="0.25">
      <c r="A91" s="136" t="s">
        <v>81</v>
      </c>
      <c r="B91" s="136" t="s">
        <v>2921</v>
      </c>
      <c r="C91" s="26">
        <v>5131</v>
      </c>
      <c r="D91" s="26" t="s">
        <v>2442</v>
      </c>
      <c r="E91" s="163">
        <v>0.35299999999999998</v>
      </c>
      <c r="F91" s="164" t="s">
        <v>3449</v>
      </c>
      <c r="G91" s="164" t="s">
        <v>3320</v>
      </c>
      <c r="H91" s="149" t="str">
        <f t="shared" si="4"/>
        <v>No</v>
      </c>
    </row>
    <row r="92" spans="1:8" x14ac:dyDescent="0.25">
      <c r="A92" s="136" t="s">
        <v>81</v>
      </c>
      <c r="B92" s="136" t="s">
        <v>2921</v>
      </c>
      <c r="C92" s="26">
        <v>5132</v>
      </c>
      <c r="D92" s="26" t="s">
        <v>2443</v>
      </c>
      <c r="E92" s="163">
        <v>0.3261</v>
      </c>
      <c r="F92" s="164" t="s">
        <v>3449</v>
      </c>
      <c r="G92" s="164" t="s">
        <v>3320</v>
      </c>
      <c r="H92" s="149" t="str">
        <f t="shared" si="4"/>
        <v>No</v>
      </c>
    </row>
    <row r="93" spans="1:8" x14ac:dyDescent="0.25">
      <c r="A93" s="136" t="s">
        <v>81</v>
      </c>
      <c r="B93" s="136" t="s">
        <v>2921</v>
      </c>
      <c r="C93" s="26">
        <v>2910</v>
      </c>
      <c r="D93" s="26" t="s">
        <v>83</v>
      </c>
      <c r="E93" s="163">
        <v>0.3483</v>
      </c>
      <c r="F93" s="164" t="s">
        <v>3449</v>
      </c>
      <c r="G93" s="164" t="s">
        <v>3320</v>
      </c>
      <c r="H93" s="149" t="str">
        <f t="shared" si="4"/>
        <v>No</v>
      </c>
    </row>
    <row r="94" spans="1:8" x14ac:dyDescent="0.25">
      <c r="A94" s="136" t="s">
        <v>91</v>
      </c>
      <c r="B94" s="136" t="s">
        <v>2922</v>
      </c>
      <c r="C94" s="26">
        <v>3633</v>
      </c>
      <c r="D94" s="26" t="s">
        <v>112</v>
      </c>
      <c r="E94" s="163">
        <v>0.41370000000000001</v>
      </c>
      <c r="F94" s="164" t="s">
        <v>3449</v>
      </c>
      <c r="G94" s="164" t="s">
        <v>3320</v>
      </c>
      <c r="H94" s="149" t="str">
        <f t="shared" si="4"/>
        <v>No</v>
      </c>
    </row>
    <row r="95" spans="1:8" x14ac:dyDescent="0.25">
      <c r="A95" s="136" t="s">
        <v>91</v>
      </c>
      <c r="B95" s="136" t="s">
        <v>2922</v>
      </c>
      <c r="C95" s="26">
        <v>5240</v>
      </c>
      <c r="D95" s="26" t="s">
        <v>118</v>
      </c>
      <c r="E95" s="163">
        <v>0.17100000000000001</v>
      </c>
      <c r="F95" s="164" t="s">
        <v>3449</v>
      </c>
      <c r="G95" s="164" t="s">
        <v>3320</v>
      </c>
      <c r="H95" s="149" t="str">
        <f t="shared" si="4"/>
        <v>No</v>
      </c>
    </row>
    <row r="96" spans="1:8" x14ac:dyDescent="0.25">
      <c r="A96" s="136" t="s">
        <v>91</v>
      </c>
      <c r="B96" s="136" t="s">
        <v>2922</v>
      </c>
      <c r="C96" s="26">
        <v>5714</v>
      </c>
      <c r="D96" s="26" t="s">
        <v>3261</v>
      </c>
      <c r="E96" s="163">
        <v>7.9000000000000008E-3</v>
      </c>
      <c r="F96" s="164" t="s">
        <v>3449</v>
      </c>
      <c r="G96" s="164" t="s">
        <v>3320</v>
      </c>
      <c r="H96" s="149" t="str">
        <f t="shared" si="4"/>
        <v>No</v>
      </c>
    </row>
    <row r="97" spans="1:8" x14ac:dyDescent="0.25">
      <c r="A97" s="136" t="s">
        <v>91</v>
      </c>
      <c r="B97" s="136" t="s">
        <v>2922</v>
      </c>
      <c r="C97" s="26">
        <v>2701</v>
      </c>
      <c r="D97" s="26" t="s">
        <v>92</v>
      </c>
      <c r="E97" s="163">
        <v>0.1197</v>
      </c>
      <c r="F97" s="164" t="s">
        <v>3449</v>
      </c>
      <c r="G97" s="164" t="s">
        <v>3320</v>
      </c>
      <c r="H97" s="149" t="str">
        <f t="shared" si="4"/>
        <v>No</v>
      </c>
    </row>
    <row r="98" spans="1:8" x14ac:dyDescent="0.25">
      <c r="A98" s="136" t="s">
        <v>91</v>
      </c>
      <c r="B98" s="136" t="s">
        <v>2922</v>
      </c>
      <c r="C98" s="26">
        <v>5325</v>
      </c>
      <c r="D98" s="26" t="s">
        <v>3354</v>
      </c>
      <c r="E98" s="163">
        <v>2.2200000000000001E-2</v>
      </c>
      <c r="F98" s="164" t="s">
        <v>3449</v>
      </c>
      <c r="G98" s="164" t="s">
        <v>3320</v>
      </c>
      <c r="H98" s="149" t="str">
        <f t="shared" si="4"/>
        <v>No</v>
      </c>
    </row>
    <row r="99" spans="1:8" x14ac:dyDescent="0.25">
      <c r="A99" s="136" t="s">
        <v>91</v>
      </c>
      <c r="B99" s="136" t="s">
        <v>2922</v>
      </c>
      <c r="C99" s="26">
        <v>3705</v>
      </c>
      <c r="D99" s="26" t="s">
        <v>114</v>
      </c>
      <c r="E99" s="163">
        <v>7.22E-2</v>
      </c>
      <c r="F99" s="164" t="s">
        <v>3449</v>
      </c>
      <c r="G99" s="164" t="s">
        <v>3320</v>
      </c>
      <c r="H99" s="149" t="str">
        <f t="shared" si="4"/>
        <v>No</v>
      </c>
    </row>
    <row r="100" spans="1:8" x14ac:dyDescent="0.25">
      <c r="A100" s="136" t="s">
        <v>91</v>
      </c>
      <c r="B100" s="136" t="s">
        <v>2922</v>
      </c>
      <c r="C100" s="26">
        <v>5281</v>
      </c>
      <c r="D100" s="26" t="s">
        <v>119</v>
      </c>
      <c r="E100" s="163">
        <v>0.34649999999999997</v>
      </c>
      <c r="F100" s="164" t="s">
        <v>3449</v>
      </c>
      <c r="G100" s="164" t="s">
        <v>3320</v>
      </c>
      <c r="H100" s="149" t="str">
        <f t="shared" si="4"/>
        <v>No</v>
      </c>
    </row>
    <row r="101" spans="1:8" x14ac:dyDescent="0.25">
      <c r="A101" s="136" t="s">
        <v>91</v>
      </c>
      <c r="B101" s="136" t="s">
        <v>2922</v>
      </c>
      <c r="C101" s="26">
        <v>3742</v>
      </c>
      <c r="D101" s="26" t="s">
        <v>115</v>
      </c>
      <c r="E101" s="163">
        <v>3.6900000000000002E-2</v>
      </c>
      <c r="F101" s="164" t="s">
        <v>3449</v>
      </c>
      <c r="G101" s="164" t="s">
        <v>3320</v>
      </c>
      <c r="H101" s="149" t="str">
        <f t="shared" si="4"/>
        <v>No</v>
      </c>
    </row>
    <row r="102" spans="1:8" x14ac:dyDescent="0.25">
      <c r="A102" s="136" t="s">
        <v>91</v>
      </c>
      <c r="B102" s="136" t="s">
        <v>2922</v>
      </c>
      <c r="C102" s="26">
        <v>3338</v>
      </c>
      <c r="D102" s="26" t="s">
        <v>104</v>
      </c>
      <c r="E102" s="163">
        <v>0.1794</v>
      </c>
      <c r="F102" s="164" t="s">
        <v>3449</v>
      </c>
      <c r="G102" s="164" t="s">
        <v>3320</v>
      </c>
      <c r="H102" s="149" t="str">
        <f t="shared" si="4"/>
        <v>No</v>
      </c>
    </row>
    <row r="103" spans="1:8" x14ac:dyDescent="0.25">
      <c r="A103" s="136" t="s">
        <v>91</v>
      </c>
      <c r="B103" s="136" t="s">
        <v>2922</v>
      </c>
      <c r="C103" s="26">
        <v>2847</v>
      </c>
      <c r="D103" s="26" t="s">
        <v>94</v>
      </c>
      <c r="E103" s="163">
        <v>0.1318</v>
      </c>
      <c r="F103" s="164" t="s">
        <v>3449</v>
      </c>
      <c r="G103" s="164" t="s">
        <v>3320</v>
      </c>
      <c r="H103" s="149" t="str">
        <f t="shared" si="4"/>
        <v>No</v>
      </c>
    </row>
    <row r="104" spans="1:8" x14ac:dyDescent="0.25">
      <c r="A104" s="136" t="s">
        <v>91</v>
      </c>
      <c r="B104" s="136" t="s">
        <v>2922</v>
      </c>
      <c r="C104" s="26">
        <v>2846</v>
      </c>
      <c r="D104" s="26" t="s">
        <v>93</v>
      </c>
      <c r="E104" s="163">
        <v>0.15720000000000001</v>
      </c>
      <c r="F104" s="164" t="s">
        <v>3449</v>
      </c>
      <c r="G104" s="164" t="s">
        <v>3320</v>
      </c>
      <c r="H104" s="149" t="str">
        <f t="shared" si="4"/>
        <v>No</v>
      </c>
    </row>
    <row r="105" spans="1:8" x14ac:dyDescent="0.25">
      <c r="A105" s="136" t="s">
        <v>91</v>
      </c>
      <c r="B105" s="136" t="s">
        <v>2922</v>
      </c>
      <c r="C105" s="26">
        <v>3166</v>
      </c>
      <c r="D105" s="26" t="s">
        <v>97</v>
      </c>
      <c r="E105" s="163">
        <v>0.55359999999999998</v>
      </c>
      <c r="F105" s="164" t="s">
        <v>3449</v>
      </c>
      <c r="G105" s="164" t="s">
        <v>3320</v>
      </c>
      <c r="H105" s="149" t="str">
        <f t="shared" si="4"/>
        <v>Yes</v>
      </c>
    </row>
    <row r="106" spans="1:8" x14ac:dyDescent="0.25">
      <c r="A106" s="136" t="s">
        <v>91</v>
      </c>
      <c r="B106" s="136" t="s">
        <v>2922</v>
      </c>
      <c r="C106" s="26">
        <v>3588</v>
      </c>
      <c r="D106" s="26" t="s">
        <v>110</v>
      </c>
      <c r="E106" s="163">
        <v>0.2331</v>
      </c>
      <c r="F106" s="164" t="s">
        <v>3449</v>
      </c>
      <c r="G106" s="164" t="s">
        <v>3320</v>
      </c>
      <c r="H106" s="149" t="str">
        <f t="shared" si="4"/>
        <v>No</v>
      </c>
    </row>
    <row r="107" spans="1:8" x14ac:dyDescent="0.25">
      <c r="A107" s="136" t="s">
        <v>91</v>
      </c>
      <c r="B107" s="136" t="s">
        <v>2922</v>
      </c>
      <c r="C107" s="26">
        <v>3522</v>
      </c>
      <c r="D107" s="26" t="s">
        <v>117</v>
      </c>
      <c r="E107" s="163">
        <v>7.5800000000000006E-2</v>
      </c>
      <c r="F107" s="164" t="s">
        <v>3449</v>
      </c>
      <c r="G107" s="164" t="s">
        <v>3320</v>
      </c>
      <c r="H107" s="149" t="str">
        <f t="shared" si="4"/>
        <v>No</v>
      </c>
    </row>
    <row r="108" spans="1:8" x14ac:dyDescent="0.25">
      <c r="A108" s="136" t="s">
        <v>91</v>
      </c>
      <c r="B108" s="136" t="s">
        <v>2922</v>
      </c>
      <c r="C108" s="26">
        <v>5308</v>
      </c>
      <c r="D108" s="26" t="s">
        <v>120</v>
      </c>
      <c r="E108" s="163">
        <v>6.9800000000000001E-2</v>
      </c>
      <c r="F108" s="164" t="s">
        <v>3449</v>
      </c>
      <c r="G108" s="164" t="s">
        <v>3320</v>
      </c>
      <c r="H108" s="149" t="str">
        <f t="shared" si="4"/>
        <v>No</v>
      </c>
    </row>
    <row r="109" spans="1:8" x14ac:dyDescent="0.25">
      <c r="A109" s="136" t="s">
        <v>91</v>
      </c>
      <c r="B109" s="136" t="s">
        <v>2922</v>
      </c>
      <c r="C109" s="26">
        <v>3225</v>
      </c>
      <c r="D109" s="26" t="s">
        <v>101</v>
      </c>
      <c r="E109" s="163">
        <v>0.57130000000000003</v>
      </c>
      <c r="F109" s="164" t="s">
        <v>3447</v>
      </c>
      <c r="G109" s="164" t="s">
        <v>3320</v>
      </c>
      <c r="H109" s="149" t="str">
        <f t="shared" si="4"/>
        <v>Yes</v>
      </c>
    </row>
    <row r="110" spans="1:8" x14ac:dyDescent="0.25">
      <c r="A110" s="136" t="s">
        <v>91</v>
      </c>
      <c r="B110" s="136" t="s">
        <v>2922</v>
      </c>
      <c r="C110" s="26">
        <v>3436</v>
      </c>
      <c r="D110" s="26" t="s">
        <v>107</v>
      </c>
      <c r="E110" s="163">
        <v>2.6800000000000001E-2</v>
      </c>
      <c r="F110" s="164" t="s">
        <v>3449</v>
      </c>
      <c r="G110" s="164" t="s">
        <v>3320</v>
      </c>
      <c r="H110" s="149" t="str">
        <f t="shared" si="4"/>
        <v>No</v>
      </c>
    </row>
    <row r="111" spans="1:8" x14ac:dyDescent="0.25">
      <c r="A111" s="136" t="s">
        <v>91</v>
      </c>
      <c r="B111" s="136" t="s">
        <v>2922</v>
      </c>
      <c r="C111" s="26">
        <v>3437</v>
      </c>
      <c r="D111" s="26" t="s">
        <v>108</v>
      </c>
      <c r="E111" s="163">
        <v>0.2097</v>
      </c>
      <c r="F111" s="164" t="s">
        <v>3449</v>
      </c>
      <c r="G111" s="164" t="s">
        <v>3320</v>
      </c>
      <c r="H111" s="149" t="str">
        <f t="shared" si="4"/>
        <v>No</v>
      </c>
    </row>
    <row r="112" spans="1:8" x14ac:dyDescent="0.25">
      <c r="A112" s="136" t="s">
        <v>91</v>
      </c>
      <c r="B112" s="136" t="s">
        <v>2922</v>
      </c>
      <c r="C112" s="26">
        <v>3486</v>
      </c>
      <c r="D112" s="26" t="s">
        <v>109</v>
      </c>
      <c r="E112" s="163">
        <v>0.1162</v>
      </c>
      <c r="F112" s="164" t="s">
        <v>3449</v>
      </c>
      <c r="G112" s="164" t="s">
        <v>3320</v>
      </c>
      <c r="H112" s="149" t="str">
        <f t="shared" si="4"/>
        <v>No</v>
      </c>
    </row>
    <row r="113" spans="1:8" x14ac:dyDescent="0.25">
      <c r="A113" s="136" t="s">
        <v>91</v>
      </c>
      <c r="B113" s="136" t="s">
        <v>2922</v>
      </c>
      <c r="C113" s="26">
        <v>3631</v>
      </c>
      <c r="D113" s="26" t="s">
        <v>111</v>
      </c>
      <c r="E113" s="163">
        <v>0.1744</v>
      </c>
      <c r="F113" s="164" t="s">
        <v>3449</v>
      </c>
      <c r="G113" s="164" t="s">
        <v>3320</v>
      </c>
      <c r="H113" s="149" t="str">
        <f t="shared" si="4"/>
        <v>No</v>
      </c>
    </row>
    <row r="114" spans="1:8" x14ac:dyDescent="0.25">
      <c r="A114" s="136" t="s">
        <v>91</v>
      </c>
      <c r="B114" s="136" t="s">
        <v>2922</v>
      </c>
      <c r="C114" s="26">
        <v>3168</v>
      </c>
      <c r="D114" s="26" t="s">
        <v>99</v>
      </c>
      <c r="E114" s="163">
        <v>0.25430000000000003</v>
      </c>
      <c r="F114" s="164" t="s">
        <v>3449</v>
      </c>
      <c r="G114" s="164" t="s">
        <v>3320</v>
      </c>
      <c r="H114" s="149" t="str">
        <f t="shared" si="4"/>
        <v>No</v>
      </c>
    </row>
    <row r="115" spans="1:8" x14ac:dyDescent="0.25">
      <c r="A115" s="136" t="s">
        <v>91</v>
      </c>
      <c r="B115" s="136" t="s">
        <v>2922</v>
      </c>
      <c r="C115" s="26">
        <v>3224</v>
      </c>
      <c r="D115" s="26" t="s">
        <v>100</v>
      </c>
      <c r="E115" s="163">
        <v>0.1396</v>
      </c>
      <c r="F115" s="164" t="s">
        <v>3449</v>
      </c>
      <c r="G115" s="164" t="s">
        <v>3320</v>
      </c>
      <c r="H115" s="149" t="str">
        <f t="shared" si="4"/>
        <v>No</v>
      </c>
    </row>
    <row r="116" spans="1:8" x14ac:dyDescent="0.25">
      <c r="A116" s="136" t="s">
        <v>91</v>
      </c>
      <c r="B116" s="136" t="s">
        <v>2922</v>
      </c>
      <c r="C116" s="26">
        <v>3282</v>
      </c>
      <c r="D116" s="26" t="s">
        <v>102</v>
      </c>
      <c r="E116" s="163">
        <v>0.3518</v>
      </c>
      <c r="F116" s="164" t="s">
        <v>3449</v>
      </c>
      <c r="G116" s="164" t="s">
        <v>3320</v>
      </c>
      <c r="H116" s="149" t="str">
        <f t="shared" si="4"/>
        <v>No</v>
      </c>
    </row>
    <row r="117" spans="1:8" x14ac:dyDescent="0.25">
      <c r="A117" s="136" t="s">
        <v>91</v>
      </c>
      <c r="B117" s="136" t="s">
        <v>2922</v>
      </c>
      <c r="C117" s="26">
        <v>3339</v>
      </c>
      <c r="D117" s="26" t="s">
        <v>105</v>
      </c>
      <c r="E117" s="163">
        <v>0.50339999999999996</v>
      </c>
      <c r="F117" s="164" t="s">
        <v>3448</v>
      </c>
      <c r="G117" s="164" t="s">
        <v>3320</v>
      </c>
      <c r="H117" s="149" t="str">
        <f t="shared" si="4"/>
        <v>Yes</v>
      </c>
    </row>
    <row r="118" spans="1:8" x14ac:dyDescent="0.25">
      <c r="A118" s="136" t="s">
        <v>91</v>
      </c>
      <c r="B118" s="136" t="s">
        <v>2922</v>
      </c>
      <c r="C118" s="26">
        <v>3789</v>
      </c>
      <c r="D118" s="26" t="s">
        <v>116</v>
      </c>
      <c r="E118" s="163">
        <v>5.4800000000000001E-2</v>
      </c>
      <c r="F118" s="164" t="s">
        <v>3449</v>
      </c>
      <c r="G118" s="164" t="s">
        <v>3320</v>
      </c>
      <c r="H118" s="149" t="str">
        <f t="shared" si="4"/>
        <v>No</v>
      </c>
    </row>
    <row r="119" spans="1:8" x14ac:dyDescent="0.25">
      <c r="A119" s="136" t="s">
        <v>91</v>
      </c>
      <c r="B119" s="136" t="s">
        <v>2922</v>
      </c>
      <c r="C119" s="26">
        <v>3634</v>
      </c>
      <c r="D119" s="26" t="s">
        <v>113</v>
      </c>
      <c r="E119" s="163">
        <v>0.1321</v>
      </c>
      <c r="F119" s="164" t="s">
        <v>3449</v>
      </c>
      <c r="G119" s="164" t="s">
        <v>3320</v>
      </c>
      <c r="H119" s="149" t="str">
        <f t="shared" si="4"/>
        <v>No</v>
      </c>
    </row>
    <row r="120" spans="1:8" x14ac:dyDescent="0.25">
      <c r="A120" s="136" t="s">
        <v>91</v>
      </c>
      <c r="B120" s="136" t="s">
        <v>2922</v>
      </c>
      <c r="C120" s="26">
        <v>3100</v>
      </c>
      <c r="D120" s="26" t="s">
        <v>96</v>
      </c>
      <c r="E120" s="163">
        <v>0.4859</v>
      </c>
      <c r="F120" s="164" t="s">
        <v>3448</v>
      </c>
      <c r="G120" s="164" t="s">
        <v>3320</v>
      </c>
      <c r="H120" s="149" t="str">
        <f t="shared" si="4"/>
        <v>No</v>
      </c>
    </row>
    <row r="121" spans="1:8" x14ac:dyDescent="0.25">
      <c r="A121" s="136" t="s">
        <v>91</v>
      </c>
      <c r="B121" s="136" t="s">
        <v>2922</v>
      </c>
      <c r="C121" s="26">
        <v>3435</v>
      </c>
      <c r="D121" s="26" t="s">
        <v>106</v>
      </c>
      <c r="E121" s="163">
        <v>0.15970000000000001</v>
      </c>
      <c r="F121" s="164" t="s">
        <v>3449</v>
      </c>
      <c r="G121" s="164" t="s">
        <v>3320</v>
      </c>
      <c r="H121" s="149" t="str">
        <f t="shared" si="4"/>
        <v>No</v>
      </c>
    </row>
    <row r="122" spans="1:8" x14ac:dyDescent="0.25">
      <c r="A122" s="136" t="s">
        <v>91</v>
      </c>
      <c r="B122" s="136" t="s">
        <v>2922</v>
      </c>
      <c r="C122" s="26">
        <v>3283</v>
      </c>
      <c r="D122" s="26" t="s">
        <v>103</v>
      </c>
      <c r="E122" s="163">
        <v>0.14369999999999999</v>
      </c>
      <c r="F122" s="164" t="s">
        <v>3449</v>
      </c>
      <c r="G122" s="164" t="s">
        <v>3320</v>
      </c>
      <c r="H122" s="149" t="str">
        <f t="shared" si="4"/>
        <v>No</v>
      </c>
    </row>
    <row r="123" spans="1:8" x14ac:dyDescent="0.25">
      <c r="A123" s="136" t="s">
        <v>91</v>
      </c>
      <c r="B123" s="136" t="s">
        <v>2922</v>
      </c>
      <c r="C123" s="26">
        <v>3167</v>
      </c>
      <c r="D123" s="26" t="s">
        <v>98</v>
      </c>
      <c r="E123" s="163">
        <v>0.16109999999999999</v>
      </c>
      <c r="F123" s="164" t="s">
        <v>3449</v>
      </c>
      <c r="G123" s="164" t="s">
        <v>3320</v>
      </c>
      <c r="H123" s="149" t="str">
        <f t="shared" si="4"/>
        <v>No</v>
      </c>
    </row>
    <row r="124" spans="1:8" x14ac:dyDescent="0.25">
      <c r="A124" s="136" t="s">
        <v>123</v>
      </c>
      <c r="B124" s="136" t="s">
        <v>2923</v>
      </c>
      <c r="C124" s="26">
        <v>3200</v>
      </c>
      <c r="D124" s="26" t="s">
        <v>138</v>
      </c>
      <c r="E124" s="163">
        <v>0.5968</v>
      </c>
      <c r="F124" s="164" t="s">
        <v>3447</v>
      </c>
      <c r="G124" s="164" t="s">
        <v>3320</v>
      </c>
      <c r="H124" s="149" t="str">
        <f t="shared" si="4"/>
        <v>Yes</v>
      </c>
    </row>
    <row r="125" spans="1:8" x14ac:dyDescent="0.25">
      <c r="A125" s="136" t="s">
        <v>123</v>
      </c>
      <c r="B125" s="136" t="s">
        <v>2923</v>
      </c>
      <c r="C125" s="26">
        <v>5366</v>
      </c>
      <c r="D125" s="26" t="s">
        <v>148</v>
      </c>
      <c r="E125" s="163">
        <v>0.22359999999999999</v>
      </c>
      <c r="F125" s="164" t="s">
        <v>3449</v>
      </c>
      <c r="G125" s="164" t="s">
        <v>3320</v>
      </c>
      <c r="H125" s="149" t="str">
        <f t="shared" si="4"/>
        <v>No</v>
      </c>
    </row>
    <row r="126" spans="1:8" x14ac:dyDescent="0.25">
      <c r="A126" s="136" t="s">
        <v>123</v>
      </c>
      <c r="B126" s="136" t="s">
        <v>2923</v>
      </c>
      <c r="C126" s="26">
        <v>2553</v>
      </c>
      <c r="D126" s="26" t="s">
        <v>135</v>
      </c>
      <c r="E126" s="163">
        <v>0.308</v>
      </c>
      <c r="F126" s="164" t="s">
        <v>3449</v>
      </c>
      <c r="G126" s="164" t="s">
        <v>3320</v>
      </c>
      <c r="H126" s="149" t="str">
        <f t="shared" si="4"/>
        <v>No</v>
      </c>
    </row>
    <row r="127" spans="1:8" x14ac:dyDescent="0.25">
      <c r="A127" s="136" t="s">
        <v>123</v>
      </c>
      <c r="B127" s="136" t="s">
        <v>2923</v>
      </c>
      <c r="C127" s="26">
        <v>5340</v>
      </c>
      <c r="D127" s="26" t="s">
        <v>147</v>
      </c>
      <c r="E127" s="163">
        <v>0.53800000000000003</v>
      </c>
      <c r="F127" s="164" t="s">
        <v>3449</v>
      </c>
      <c r="G127" s="164" t="s">
        <v>3320</v>
      </c>
      <c r="H127" s="149" t="str">
        <f t="shared" si="4"/>
        <v>Yes</v>
      </c>
    </row>
    <row r="128" spans="1:8" x14ac:dyDescent="0.25">
      <c r="A128" s="136" t="s">
        <v>123</v>
      </c>
      <c r="B128" s="136" t="s">
        <v>2923</v>
      </c>
      <c r="C128" s="26">
        <v>2431</v>
      </c>
      <c r="D128" s="26" t="s">
        <v>134</v>
      </c>
      <c r="E128" s="163">
        <v>0.49790000000000001</v>
      </c>
      <c r="F128" s="164" t="s">
        <v>3447</v>
      </c>
      <c r="G128" s="164" t="s">
        <v>3320</v>
      </c>
      <c r="H128" s="149" t="str">
        <f t="shared" si="4"/>
        <v>Yes</v>
      </c>
    </row>
    <row r="129" spans="1:8" x14ac:dyDescent="0.25">
      <c r="A129" s="136" t="s">
        <v>123</v>
      </c>
      <c r="B129" s="136" t="s">
        <v>2923</v>
      </c>
      <c r="C129" s="26">
        <v>2817</v>
      </c>
      <c r="D129" s="26" t="s">
        <v>136</v>
      </c>
      <c r="E129" s="163">
        <v>0.38900000000000001</v>
      </c>
      <c r="F129" s="164" t="s">
        <v>3448</v>
      </c>
      <c r="G129" s="164" t="s">
        <v>3320</v>
      </c>
      <c r="H129" s="149" t="str">
        <f t="shared" si="4"/>
        <v>No</v>
      </c>
    </row>
    <row r="130" spans="1:8" x14ac:dyDescent="0.25">
      <c r="A130" s="136" t="s">
        <v>123</v>
      </c>
      <c r="B130" s="136" t="s">
        <v>2923</v>
      </c>
      <c r="C130" s="26">
        <v>2365</v>
      </c>
      <c r="D130" s="26" t="s">
        <v>132</v>
      </c>
      <c r="E130" s="163">
        <v>0.20369999999999999</v>
      </c>
      <c r="F130" s="164" t="s">
        <v>3449</v>
      </c>
      <c r="G130" s="164" t="s">
        <v>3320</v>
      </c>
      <c r="H130" s="149" t="str">
        <f t="shared" si="4"/>
        <v>No</v>
      </c>
    </row>
    <row r="131" spans="1:8" x14ac:dyDescent="0.25">
      <c r="A131" s="136" t="s">
        <v>123</v>
      </c>
      <c r="B131" s="136" t="s">
        <v>2923</v>
      </c>
      <c r="C131" s="26">
        <v>5239</v>
      </c>
      <c r="D131" s="26" t="s">
        <v>146</v>
      </c>
      <c r="E131" s="163">
        <v>0.61929999999999996</v>
      </c>
      <c r="F131" s="164" t="s">
        <v>3447</v>
      </c>
      <c r="G131" s="164" t="s">
        <v>3320</v>
      </c>
      <c r="H131" s="149" t="str">
        <f t="shared" si="4"/>
        <v>Yes</v>
      </c>
    </row>
    <row r="132" spans="1:8" x14ac:dyDescent="0.25">
      <c r="A132" s="136" t="s">
        <v>123</v>
      </c>
      <c r="B132" s="136" t="s">
        <v>2923</v>
      </c>
      <c r="C132" s="26">
        <v>2066</v>
      </c>
      <c r="D132" s="26" t="s">
        <v>126</v>
      </c>
      <c r="E132" s="163">
        <v>0.31290000000000001</v>
      </c>
      <c r="F132" s="164" t="s">
        <v>3448</v>
      </c>
      <c r="G132" s="164" t="s">
        <v>3320</v>
      </c>
      <c r="H132" s="149" t="str">
        <f t="shared" si="4"/>
        <v>No</v>
      </c>
    </row>
    <row r="133" spans="1:8" x14ac:dyDescent="0.25">
      <c r="A133" s="136" t="s">
        <v>123</v>
      </c>
      <c r="B133" s="136" t="s">
        <v>2923</v>
      </c>
      <c r="C133" s="26">
        <v>2262</v>
      </c>
      <c r="D133" s="26" t="s">
        <v>131</v>
      </c>
      <c r="E133" s="163">
        <v>0.23669999999999999</v>
      </c>
      <c r="F133" s="164" t="s">
        <v>3449</v>
      </c>
      <c r="G133" s="164" t="s">
        <v>3320</v>
      </c>
      <c r="H133" s="149" t="str">
        <f t="shared" ref="H133:H196" si="5">IF(OR(E133&gt;=0.5, F133="Yes",G133="Yes"),"Yes","No")</f>
        <v>No</v>
      </c>
    </row>
    <row r="134" spans="1:8" x14ac:dyDescent="0.25">
      <c r="A134" s="136" t="s">
        <v>123</v>
      </c>
      <c r="B134" s="136" t="s">
        <v>2923</v>
      </c>
      <c r="C134" s="26">
        <v>3134</v>
      </c>
      <c r="D134" s="26" t="s">
        <v>137</v>
      </c>
      <c r="E134" s="163">
        <v>0.29310000000000003</v>
      </c>
      <c r="F134" s="164" t="s">
        <v>3448</v>
      </c>
      <c r="G134" s="164" t="s">
        <v>3320</v>
      </c>
      <c r="H134" s="149" t="str">
        <f t="shared" si="5"/>
        <v>No</v>
      </c>
    </row>
    <row r="135" spans="1:8" x14ac:dyDescent="0.25">
      <c r="A135" s="136" t="s">
        <v>123</v>
      </c>
      <c r="B135" s="136" t="s">
        <v>2923</v>
      </c>
      <c r="C135" s="26">
        <v>4442</v>
      </c>
      <c r="D135" s="26" t="s">
        <v>142</v>
      </c>
      <c r="E135" s="163">
        <v>0.28510000000000002</v>
      </c>
      <c r="F135" s="164" t="s">
        <v>3449</v>
      </c>
      <c r="G135" s="164" t="s">
        <v>3320</v>
      </c>
      <c r="H135" s="149" t="str">
        <f t="shared" si="5"/>
        <v>No</v>
      </c>
    </row>
    <row r="136" spans="1:8" x14ac:dyDescent="0.25">
      <c r="A136" s="136" t="s">
        <v>123</v>
      </c>
      <c r="B136" s="136" t="s">
        <v>2923</v>
      </c>
      <c r="C136" s="26">
        <v>2225</v>
      </c>
      <c r="D136" s="26" t="s">
        <v>2444</v>
      </c>
      <c r="E136" s="163">
        <v>0.29770000000000002</v>
      </c>
      <c r="F136" s="164" t="s">
        <v>3449</v>
      </c>
      <c r="G136" s="164" t="s">
        <v>3320</v>
      </c>
      <c r="H136" s="149" t="str">
        <f t="shared" si="5"/>
        <v>No</v>
      </c>
    </row>
    <row r="137" spans="1:8" x14ac:dyDescent="0.25">
      <c r="A137" s="136" t="s">
        <v>123</v>
      </c>
      <c r="B137" s="136" t="s">
        <v>2923</v>
      </c>
      <c r="C137" s="26">
        <v>4571</v>
      </c>
      <c r="D137" s="26" t="s">
        <v>144</v>
      </c>
      <c r="E137" s="163">
        <v>0.2661</v>
      </c>
      <c r="F137" s="164" t="s">
        <v>3448</v>
      </c>
      <c r="G137" s="164" t="s">
        <v>3320</v>
      </c>
      <c r="H137" s="149" t="str">
        <f t="shared" si="5"/>
        <v>No</v>
      </c>
    </row>
    <row r="138" spans="1:8" x14ac:dyDescent="0.25">
      <c r="A138" s="136" t="s">
        <v>123</v>
      </c>
      <c r="B138" s="136" t="s">
        <v>2923</v>
      </c>
      <c r="C138" s="26">
        <v>1647</v>
      </c>
      <c r="D138" s="26" t="s">
        <v>124</v>
      </c>
      <c r="E138" s="163">
        <v>0.53249999999999997</v>
      </c>
      <c r="F138" s="164" t="s">
        <v>3447</v>
      </c>
      <c r="G138" s="164" t="s">
        <v>3320</v>
      </c>
      <c r="H138" s="149" t="str">
        <f t="shared" si="5"/>
        <v>Yes</v>
      </c>
    </row>
    <row r="139" spans="1:8" x14ac:dyDescent="0.25">
      <c r="A139" s="136" t="s">
        <v>123</v>
      </c>
      <c r="B139" s="136" t="s">
        <v>2923</v>
      </c>
      <c r="C139" s="26">
        <v>3202</v>
      </c>
      <c r="D139" s="26" t="s">
        <v>140</v>
      </c>
      <c r="E139" s="163">
        <v>0.29160000000000003</v>
      </c>
      <c r="F139" s="164" t="s">
        <v>3449</v>
      </c>
      <c r="G139" s="164" t="s">
        <v>3320</v>
      </c>
      <c r="H139" s="149" t="str">
        <f t="shared" si="5"/>
        <v>No</v>
      </c>
    </row>
    <row r="140" spans="1:8" x14ac:dyDescent="0.25">
      <c r="A140" s="136" t="s">
        <v>123</v>
      </c>
      <c r="B140" s="136" t="s">
        <v>2923</v>
      </c>
      <c r="C140" s="26">
        <v>2067</v>
      </c>
      <c r="D140" s="26" t="s">
        <v>127</v>
      </c>
      <c r="E140" s="163">
        <v>0.45100000000000001</v>
      </c>
      <c r="F140" s="164" t="s">
        <v>3448</v>
      </c>
      <c r="G140" s="164" t="s">
        <v>3320</v>
      </c>
      <c r="H140" s="149" t="str">
        <f t="shared" si="5"/>
        <v>No</v>
      </c>
    </row>
    <row r="141" spans="1:8" x14ac:dyDescent="0.25">
      <c r="A141" s="136" t="s">
        <v>123</v>
      </c>
      <c r="B141" s="136" t="s">
        <v>2923</v>
      </c>
      <c r="C141" s="26">
        <v>3576</v>
      </c>
      <c r="D141" s="26" t="s">
        <v>141</v>
      </c>
      <c r="E141" s="163">
        <v>0.23230000000000001</v>
      </c>
      <c r="F141" s="164" t="s">
        <v>3449</v>
      </c>
      <c r="G141" s="164" t="s">
        <v>3320</v>
      </c>
      <c r="H141" s="149" t="str">
        <f t="shared" si="5"/>
        <v>No</v>
      </c>
    </row>
    <row r="142" spans="1:8" x14ac:dyDescent="0.25">
      <c r="A142" s="136" t="s">
        <v>123</v>
      </c>
      <c r="B142" s="136" t="s">
        <v>2923</v>
      </c>
      <c r="C142" s="26">
        <v>3201</v>
      </c>
      <c r="D142" s="26" t="s">
        <v>139</v>
      </c>
      <c r="E142" s="163">
        <v>0.50109999999999999</v>
      </c>
      <c r="F142" s="164" t="s">
        <v>3447</v>
      </c>
      <c r="G142" s="164" t="s">
        <v>3320</v>
      </c>
      <c r="H142" s="149" t="str">
        <f t="shared" si="5"/>
        <v>Yes</v>
      </c>
    </row>
    <row r="143" spans="1:8" x14ac:dyDescent="0.25">
      <c r="A143" s="136" t="s">
        <v>123</v>
      </c>
      <c r="B143" s="136" t="s">
        <v>2923</v>
      </c>
      <c r="C143" s="26">
        <v>2175</v>
      </c>
      <c r="D143" s="26" t="s">
        <v>129</v>
      </c>
      <c r="E143" s="163">
        <v>0.14349999999999999</v>
      </c>
      <c r="F143" s="164" t="s">
        <v>3449</v>
      </c>
      <c r="G143" s="164" t="s">
        <v>3320</v>
      </c>
      <c r="H143" s="149" t="str">
        <f t="shared" si="5"/>
        <v>No</v>
      </c>
    </row>
    <row r="144" spans="1:8" x14ac:dyDescent="0.25">
      <c r="A144" s="136" t="s">
        <v>123</v>
      </c>
      <c r="B144" s="136" t="s">
        <v>2923</v>
      </c>
      <c r="C144" s="26">
        <v>4515</v>
      </c>
      <c r="D144" s="26" t="s">
        <v>143</v>
      </c>
      <c r="E144" s="163">
        <v>0.38979999999999998</v>
      </c>
      <c r="F144" s="164" t="s">
        <v>3448</v>
      </c>
      <c r="G144" s="164" t="s">
        <v>3320</v>
      </c>
      <c r="H144" s="149" t="str">
        <f t="shared" si="5"/>
        <v>No</v>
      </c>
    </row>
    <row r="145" spans="1:8" x14ac:dyDescent="0.25">
      <c r="A145" s="136" t="s">
        <v>123</v>
      </c>
      <c r="B145" s="136" t="s">
        <v>2923</v>
      </c>
      <c r="C145" s="26">
        <v>2387</v>
      </c>
      <c r="D145" s="26" t="s">
        <v>133</v>
      </c>
      <c r="E145" s="163">
        <v>0.36109999999999998</v>
      </c>
      <c r="F145" s="164" t="s">
        <v>3448</v>
      </c>
      <c r="G145" s="164" t="s">
        <v>3320</v>
      </c>
      <c r="H145" s="149" t="str">
        <f t="shared" si="5"/>
        <v>No</v>
      </c>
    </row>
    <row r="146" spans="1:8" x14ac:dyDescent="0.25">
      <c r="A146" s="136" t="s">
        <v>123</v>
      </c>
      <c r="B146" s="136" t="s">
        <v>2923</v>
      </c>
      <c r="C146" s="26">
        <v>1799</v>
      </c>
      <c r="D146" s="26" t="s">
        <v>125</v>
      </c>
      <c r="E146" s="163">
        <v>0.37180000000000002</v>
      </c>
      <c r="F146" s="164" t="s">
        <v>3449</v>
      </c>
      <c r="G146" s="164" t="s">
        <v>3320</v>
      </c>
      <c r="H146" s="149" t="str">
        <f t="shared" si="5"/>
        <v>No</v>
      </c>
    </row>
    <row r="147" spans="1:8" x14ac:dyDescent="0.25">
      <c r="A147" s="136" t="s">
        <v>123</v>
      </c>
      <c r="B147" s="136" t="s">
        <v>2923</v>
      </c>
      <c r="C147" s="26">
        <v>5125</v>
      </c>
      <c r="D147" s="26" t="s">
        <v>145</v>
      </c>
      <c r="E147" s="163">
        <v>0.1966</v>
      </c>
      <c r="F147" s="164" t="s">
        <v>3449</v>
      </c>
      <c r="G147" s="164" t="s">
        <v>3320</v>
      </c>
      <c r="H147" s="149" t="str">
        <f t="shared" si="5"/>
        <v>No</v>
      </c>
    </row>
    <row r="148" spans="1:8" x14ac:dyDescent="0.25">
      <c r="A148" s="136" t="s">
        <v>123</v>
      </c>
      <c r="B148" s="136" t="s">
        <v>2923</v>
      </c>
      <c r="C148" s="26">
        <v>2075</v>
      </c>
      <c r="D148" s="26" t="s">
        <v>128</v>
      </c>
      <c r="E148" s="163">
        <v>0.36259999999999998</v>
      </c>
      <c r="F148" s="164" t="s">
        <v>3448</v>
      </c>
      <c r="G148" s="164" t="s">
        <v>3320</v>
      </c>
      <c r="H148" s="149" t="str">
        <f t="shared" si="5"/>
        <v>No</v>
      </c>
    </row>
    <row r="149" spans="1:8" x14ac:dyDescent="0.25">
      <c r="A149" s="136" t="s">
        <v>150</v>
      </c>
      <c r="B149" s="136" t="s">
        <v>2925</v>
      </c>
      <c r="C149" s="26">
        <v>5372</v>
      </c>
      <c r="D149" s="26" t="s">
        <v>179</v>
      </c>
      <c r="E149" s="163">
        <v>0.50649999999999995</v>
      </c>
      <c r="F149" s="164" t="s">
        <v>3448</v>
      </c>
      <c r="G149" s="164" t="s">
        <v>3320</v>
      </c>
      <c r="H149" s="149" t="str">
        <f t="shared" si="5"/>
        <v>Yes</v>
      </c>
    </row>
    <row r="150" spans="1:8" x14ac:dyDescent="0.25">
      <c r="A150" s="136" t="s">
        <v>150</v>
      </c>
      <c r="B150" s="136" t="s">
        <v>2925</v>
      </c>
      <c r="C150" s="26">
        <v>5471</v>
      </c>
      <c r="D150" s="26" t="s">
        <v>180</v>
      </c>
      <c r="E150" s="163">
        <v>0.2203</v>
      </c>
      <c r="F150" s="164" t="s">
        <v>3449</v>
      </c>
      <c r="G150" s="164" t="s">
        <v>3320</v>
      </c>
      <c r="H150" s="149" t="str">
        <f t="shared" si="5"/>
        <v>No</v>
      </c>
    </row>
    <row r="151" spans="1:8" x14ac:dyDescent="0.25">
      <c r="A151" s="136" t="s">
        <v>150</v>
      </c>
      <c r="B151" s="136" t="s">
        <v>2925</v>
      </c>
      <c r="C151" s="26">
        <v>2807</v>
      </c>
      <c r="D151" s="26" t="s">
        <v>156</v>
      </c>
      <c r="E151" s="163">
        <v>0.47699999999999998</v>
      </c>
      <c r="F151" s="164" t="s">
        <v>3448</v>
      </c>
      <c r="G151" s="164" t="s">
        <v>3320</v>
      </c>
      <c r="H151" s="149" t="str">
        <f t="shared" si="5"/>
        <v>No</v>
      </c>
    </row>
    <row r="152" spans="1:8" x14ac:dyDescent="0.25">
      <c r="A152" s="136" t="s">
        <v>150</v>
      </c>
      <c r="B152" s="136" t="s">
        <v>2925</v>
      </c>
      <c r="C152" s="26">
        <v>5665</v>
      </c>
      <c r="D152" s="26" t="s">
        <v>2873</v>
      </c>
      <c r="E152" s="163">
        <v>0.1409</v>
      </c>
      <c r="F152" s="164" t="s">
        <v>3448</v>
      </c>
      <c r="G152" s="164" t="s">
        <v>3320</v>
      </c>
      <c r="H152" s="149" t="str">
        <f t="shared" si="5"/>
        <v>No</v>
      </c>
    </row>
    <row r="153" spans="1:8" x14ac:dyDescent="0.25">
      <c r="A153" s="136" t="s">
        <v>150</v>
      </c>
      <c r="B153" s="136" t="s">
        <v>2925</v>
      </c>
      <c r="C153" s="26">
        <v>3250</v>
      </c>
      <c r="D153" s="26" t="s">
        <v>158</v>
      </c>
      <c r="E153" s="163">
        <v>0.61019999999999996</v>
      </c>
      <c r="F153" s="164" t="s">
        <v>3447</v>
      </c>
      <c r="G153" s="164" t="s">
        <v>3320</v>
      </c>
      <c r="H153" s="149" t="str">
        <f t="shared" si="5"/>
        <v>Yes</v>
      </c>
    </row>
    <row r="154" spans="1:8" x14ac:dyDescent="0.25">
      <c r="A154" s="136" t="s">
        <v>150</v>
      </c>
      <c r="B154" s="136" t="s">
        <v>2925</v>
      </c>
      <c r="C154" s="26">
        <v>5633</v>
      </c>
      <c r="D154" s="26" t="s">
        <v>2793</v>
      </c>
      <c r="E154" s="163">
        <v>0.55559999999999998</v>
      </c>
      <c r="F154" s="164" t="s">
        <v>3449</v>
      </c>
      <c r="G154" s="164" t="s">
        <v>3320</v>
      </c>
      <c r="H154" s="149" t="str">
        <f t="shared" si="5"/>
        <v>Yes</v>
      </c>
    </row>
    <row r="155" spans="1:8" x14ac:dyDescent="0.25">
      <c r="A155" s="136" t="s">
        <v>150</v>
      </c>
      <c r="B155" s="136" t="s">
        <v>2925</v>
      </c>
      <c r="C155" s="26">
        <v>4296</v>
      </c>
      <c r="D155" s="26" t="s">
        <v>167</v>
      </c>
      <c r="E155" s="163">
        <v>0.56540000000000001</v>
      </c>
      <c r="F155" s="164" t="s">
        <v>3447</v>
      </c>
      <c r="G155" s="164" t="s">
        <v>3320</v>
      </c>
      <c r="H155" s="149" t="str">
        <f t="shared" si="5"/>
        <v>Yes</v>
      </c>
    </row>
    <row r="156" spans="1:8" x14ac:dyDescent="0.25">
      <c r="A156" s="136" t="s">
        <v>150</v>
      </c>
      <c r="B156" s="136" t="s">
        <v>2925</v>
      </c>
      <c r="C156" s="26">
        <v>4186</v>
      </c>
      <c r="D156" s="26" t="s">
        <v>165</v>
      </c>
      <c r="E156" s="163">
        <v>0.55059999999999998</v>
      </c>
      <c r="F156" s="164" t="s">
        <v>3447</v>
      </c>
      <c r="G156" s="164" t="s">
        <v>3320</v>
      </c>
      <c r="H156" s="149" t="str">
        <f t="shared" si="5"/>
        <v>Yes</v>
      </c>
    </row>
    <row r="157" spans="1:8" x14ac:dyDescent="0.25">
      <c r="A157" s="136" t="s">
        <v>150</v>
      </c>
      <c r="B157" s="136" t="s">
        <v>2925</v>
      </c>
      <c r="C157" s="26">
        <v>4331</v>
      </c>
      <c r="D157" s="26" t="s">
        <v>169</v>
      </c>
      <c r="E157" s="163">
        <v>0.53610000000000002</v>
      </c>
      <c r="F157" s="164" t="s">
        <v>3447</v>
      </c>
      <c r="G157" s="164" t="s">
        <v>3320</v>
      </c>
      <c r="H157" s="149" t="str">
        <f t="shared" si="5"/>
        <v>Yes</v>
      </c>
    </row>
    <row r="158" spans="1:8" x14ac:dyDescent="0.25">
      <c r="A158" s="136" t="s">
        <v>150</v>
      </c>
      <c r="B158" s="136" t="s">
        <v>2925</v>
      </c>
      <c r="C158" s="26">
        <v>1510</v>
      </c>
      <c r="D158" s="26" t="s">
        <v>151</v>
      </c>
      <c r="E158" s="163">
        <v>0.59340000000000004</v>
      </c>
      <c r="F158" s="164" t="s">
        <v>3447</v>
      </c>
      <c r="G158" s="164" t="s">
        <v>3320</v>
      </c>
      <c r="H158" s="149" t="str">
        <f t="shared" si="5"/>
        <v>Yes</v>
      </c>
    </row>
    <row r="159" spans="1:8" x14ac:dyDescent="0.25">
      <c r="A159" s="136" t="s">
        <v>150</v>
      </c>
      <c r="B159" s="136" t="s">
        <v>2925</v>
      </c>
      <c r="C159" s="26">
        <v>3649</v>
      </c>
      <c r="D159" s="26" t="s">
        <v>159</v>
      </c>
      <c r="E159" s="163">
        <v>0.61480000000000001</v>
      </c>
      <c r="F159" s="164" t="s">
        <v>3447</v>
      </c>
      <c r="G159" s="164" t="s">
        <v>3320</v>
      </c>
      <c r="H159" s="149" t="str">
        <f t="shared" si="5"/>
        <v>Yes</v>
      </c>
    </row>
    <row r="160" spans="1:8" x14ac:dyDescent="0.25">
      <c r="A160" s="136" t="s">
        <v>150</v>
      </c>
      <c r="B160" s="136" t="s">
        <v>2925</v>
      </c>
      <c r="C160" s="26">
        <v>2576</v>
      </c>
      <c r="D160" s="26" t="s">
        <v>154</v>
      </c>
      <c r="E160" s="163">
        <v>0.43240000000000001</v>
      </c>
      <c r="F160" s="164" t="s">
        <v>3448</v>
      </c>
      <c r="G160" s="164" t="s">
        <v>3320</v>
      </c>
      <c r="H160" s="149" t="str">
        <f t="shared" si="5"/>
        <v>No</v>
      </c>
    </row>
    <row r="161" spans="1:8" x14ac:dyDescent="0.25">
      <c r="A161" s="136" t="s">
        <v>150</v>
      </c>
      <c r="B161" s="136" t="s">
        <v>2925</v>
      </c>
      <c r="C161" s="26">
        <v>4578</v>
      </c>
      <c r="D161" s="26" t="s">
        <v>173</v>
      </c>
      <c r="E161" s="163">
        <v>0.4788</v>
      </c>
      <c r="F161" s="164" t="s">
        <v>3448</v>
      </c>
      <c r="G161" s="164" t="s">
        <v>3320</v>
      </c>
      <c r="H161" s="149" t="str">
        <f t="shared" si="5"/>
        <v>No</v>
      </c>
    </row>
    <row r="162" spans="1:8" x14ac:dyDescent="0.25">
      <c r="A162" s="136" t="s">
        <v>150</v>
      </c>
      <c r="B162" s="136" t="s">
        <v>2925</v>
      </c>
      <c r="C162" s="26">
        <v>2877</v>
      </c>
      <c r="D162" s="26" t="s">
        <v>157</v>
      </c>
      <c r="E162" s="163">
        <v>0.33660000000000001</v>
      </c>
      <c r="F162" s="164" t="s">
        <v>3449</v>
      </c>
      <c r="G162" s="164" t="s">
        <v>3320</v>
      </c>
      <c r="H162" s="149" t="str">
        <f t="shared" si="5"/>
        <v>No</v>
      </c>
    </row>
    <row r="163" spans="1:8" x14ac:dyDescent="0.25">
      <c r="A163" s="136" t="s">
        <v>150</v>
      </c>
      <c r="B163" s="136" t="s">
        <v>2925</v>
      </c>
      <c r="C163" s="26">
        <v>4099</v>
      </c>
      <c r="D163" s="26" t="s">
        <v>161</v>
      </c>
      <c r="E163" s="163">
        <v>0.5645</v>
      </c>
      <c r="F163" s="164" t="s">
        <v>3447</v>
      </c>
      <c r="G163" s="164" t="s">
        <v>3320</v>
      </c>
      <c r="H163" s="149" t="str">
        <f t="shared" si="5"/>
        <v>Yes</v>
      </c>
    </row>
    <row r="164" spans="1:8" x14ac:dyDescent="0.25">
      <c r="A164" s="136" t="s">
        <v>150</v>
      </c>
      <c r="B164" s="136" t="s">
        <v>2925</v>
      </c>
      <c r="C164" s="26">
        <v>5159</v>
      </c>
      <c r="D164" s="26" t="s">
        <v>175</v>
      </c>
      <c r="E164" s="163">
        <v>0.47260000000000002</v>
      </c>
      <c r="F164" s="164" t="s">
        <v>3448</v>
      </c>
      <c r="G164" s="164" t="s">
        <v>3320</v>
      </c>
      <c r="H164" s="149" t="str">
        <f t="shared" si="5"/>
        <v>No</v>
      </c>
    </row>
    <row r="165" spans="1:8" x14ac:dyDescent="0.25">
      <c r="A165" s="136" t="s">
        <v>150</v>
      </c>
      <c r="B165" s="136" t="s">
        <v>2925</v>
      </c>
      <c r="C165" s="26">
        <v>4407</v>
      </c>
      <c r="D165" s="26" t="s">
        <v>171</v>
      </c>
      <c r="E165" s="163">
        <v>0.40400000000000003</v>
      </c>
      <c r="F165" s="164" t="s">
        <v>3449</v>
      </c>
      <c r="G165" s="164" t="s">
        <v>3320</v>
      </c>
      <c r="H165" s="149" t="str">
        <f t="shared" si="5"/>
        <v>No</v>
      </c>
    </row>
    <row r="166" spans="1:8" x14ac:dyDescent="0.25">
      <c r="A166" s="136" t="s">
        <v>150</v>
      </c>
      <c r="B166" s="136" t="s">
        <v>2925</v>
      </c>
      <c r="C166" s="26">
        <v>4297</v>
      </c>
      <c r="D166" s="26" t="s">
        <v>168</v>
      </c>
      <c r="E166" s="163">
        <v>0.39300000000000002</v>
      </c>
      <c r="F166" s="164" t="s">
        <v>3449</v>
      </c>
      <c r="G166" s="164" t="s">
        <v>3448</v>
      </c>
      <c r="H166" s="149" t="str">
        <f t="shared" si="5"/>
        <v>No</v>
      </c>
    </row>
    <row r="167" spans="1:8" x14ac:dyDescent="0.25">
      <c r="A167" s="136" t="s">
        <v>150</v>
      </c>
      <c r="B167" s="136" t="s">
        <v>2925</v>
      </c>
      <c r="C167" s="26">
        <v>5033</v>
      </c>
      <c r="D167" s="26" t="s">
        <v>174</v>
      </c>
      <c r="E167" s="163">
        <v>0.42549999999999999</v>
      </c>
      <c r="F167" s="164" t="s">
        <v>3449</v>
      </c>
      <c r="G167" s="164" t="s">
        <v>3320</v>
      </c>
      <c r="H167" s="149" t="str">
        <f t="shared" si="5"/>
        <v>No</v>
      </c>
    </row>
    <row r="168" spans="1:8" x14ac:dyDescent="0.25">
      <c r="A168" s="136" t="s">
        <v>150</v>
      </c>
      <c r="B168" s="136" t="s">
        <v>2925</v>
      </c>
      <c r="C168" s="26">
        <v>2748</v>
      </c>
      <c r="D168" s="26" t="s">
        <v>155</v>
      </c>
      <c r="E168" s="163">
        <v>0.38109999999999999</v>
      </c>
      <c r="F168" s="164" t="s">
        <v>3448</v>
      </c>
      <c r="G168" s="164" t="s">
        <v>3320</v>
      </c>
      <c r="H168" s="149" t="str">
        <f t="shared" si="5"/>
        <v>No</v>
      </c>
    </row>
    <row r="169" spans="1:8" x14ac:dyDescent="0.25">
      <c r="A169" s="136" t="s">
        <v>150</v>
      </c>
      <c r="B169" s="136" t="s">
        <v>2925</v>
      </c>
      <c r="C169" s="26">
        <v>5635</v>
      </c>
      <c r="D169" s="26" t="s">
        <v>2794</v>
      </c>
      <c r="E169" s="163">
        <v>0.28820000000000001</v>
      </c>
      <c r="F169" s="164" t="s">
        <v>3448</v>
      </c>
      <c r="G169" s="164" t="s">
        <v>3320</v>
      </c>
      <c r="H169" s="149" t="str">
        <f t="shared" si="5"/>
        <v>No</v>
      </c>
    </row>
    <row r="170" spans="1:8" x14ac:dyDescent="0.25">
      <c r="A170" s="136" t="s">
        <v>150</v>
      </c>
      <c r="B170" s="136" t="s">
        <v>2925</v>
      </c>
      <c r="C170" s="26">
        <v>5206</v>
      </c>
      <c r="D170" s="26" t="s">
        <v>178</v>
      </c>
      <c r="E170" s="163">
        <v>0.50609999999999999</v>
      </c>
      <c r="F170" s="164" t="s">
        <v>3447</v>
      </c>
      <c r="G170" s="164" t="s">
        <v>3320</v>
      </c>
      <c r="H170" s="149" t="str">
        <f t="shared" si="5"/>
        <v>Yes</v>
      </c>
    </row>
    <row r="171" spans="1:8" x14ac:dyDescent="0.25">
      <c r="A171" s="136" t="s">
        <v>150</v>
      </c>
      <c r="B171" s="136" t="s">
        <v>2925</v>
      </c>
      <c r="C171" s="26">
        <v>4102</v>
      </c>
      <c r="D171" s="26" t="s">
        <v>162</v>
      </c>
      <c r="E171" s="163">
        <v>0.50290000000000001</v>
      </c>
      <c r="F171" s="164" t="s">
        <v>3448</v>
      </c>
      <c r="G171" s="164" t="s">
        <v>3320</v>
      </c>
      <c r="H171" s="149" t="str">
        <f t="shared" si="5"/>
        <v>Yes</v>
      </c>
    </row>
    <row r="172" spans="1:8" x14ac:dyDescent="0.25">
      <c r="A172" s="136" t="s">
        <v>150</v>
      </c>
      <c r="B172" s="136" t="s">
        <v>2925</v>
      </c>
      <c r="C172" s="26">
        <v>5160</v>
      </c>
      <c r="D172" s="26" t="s">
        <v>176</v>
      </c>
      <c r="E172" s="163">
        <v>0.37869999999999998</v>
      </c>
      <c r="F172" s="164" t="s">
        <v>3449</v>
      </c>
      <c r="G172" s="164" t="s">
        <v>3320</v>
      </c>
      <c r="H172" s="149" t="str">
        <f t="shared" si="5"/>
        <v>No</v>
      </c>
    </row>
    <row r="173" spans="1:8" x14ac:dyDescent="0.25">
      <c r="A173" s="136" t="s">
        <v>150</v>
      </c>
      <c r="B173" s="136" t="s">
        <v>2925</v>
      </c>
      <c r="C173" s="26">
        <v>4538</v>
      </c>
      <c r="D173" s="26" t="s">
        <v>172</v>
      </c>
      <c r="E173" s="163">
        <v>0.42459999999999998</v>
      </c>
      <c r="F173" s="164" t="s">
        <v>3448</v>
      </c>
      <c r="G173" s="164" t="s">
        <v>3320</v>
      </c>
      <c r="H173" s="149" t="str">
        <f t="shared" si="5"/>
        <v>No</v>
      </c>
    </row>
    <row r="174" spans="1:8" x14ac:dyDescent="0.25">
      <c r="A174" s="136" t="s">
        <v>150</v>
      </c>
      <c r="B174" s="136" t="s">
        <v>2925</v>
      </c>
      <c r="C174" s="26">
        <v>5961</v>
      </c>
      <c r="D174" s="26" t="s">
        <v>177</v>
      </c>
      <c r="E174" s="163">
        <v>8.7400000000000005E-2</v>
      </c>
      <c r="F174" s="164" t="s">
        <v>3449</v>
      </c>
      <c r="G174" s="164" t="s">
        <v>3320</v>
      </c>
      <c r="H174" s="149" t="str">
        <f t="shared" si="5"/>
        <v>No</v>
      </c>
    </row>
    <row r="175" spans="1:8" x14ac:dyDescent="0.25">
      <c r="A175" s="136" t="s">
        <v>150</v>
      </c>
      <c r="B175" s="136" t="s">
        <v>2925</v>
      </c>
      <c r="C175" s="26">
        <v>4381</v>
      </c>
      <c r="D175" s="26" t="s">
        <v>170</v>
      </c>
      <c r="E175" s="163">
        <v>0.46939999999999998</v>
      </c>
      <c r="F175" s="164" t="s">
        <v>3448</v>
      </c>
      <c r="G175" s="164" t="s">
        <v>3320</v>
      </c>
      <c r="H175" s="149" t="str">
        <f t="shared" si="5"/>
        <v>No</v>
      </c>
    </row>
    <row r="176" spans="1:8" x14ac:dyDescent="0.25">
      <c r="A176" s="136" t="s">
        <v>150</v>
      </c>
      <c r="B176" s="136" t="s">
        <v>2925</v>
      </c>
      <c r="C176" s="26">
        <v>4227</v>
      </c>
      <c r="D176" s="26" t="s">
        <v>166</v>
      </c>
      <c r="E176" s="163">
        <v>0.4829</v>
      </c>
      <c r="F176" s="164" t="s">
        <v>3448</v>
      </c>
      <c r="G176" s="164" t="s">
        <v>3320</v>
      </c>
      <c r="H176" s="149" t="str">
        <f t="shared" si="5"/>
        <v>No</v>
      </c>
    </row>
    <row r="177" spans="1:8" x14ac:dyDescent="0.25">
      <c r="A177" s="136" t="s">
        <v>150</v>
      </c>
      <c r="B177" s="136" t="s">
        <v>2925</v>
      </c>
      <c r="C177" s="26">
        <v>2543</v>
      </c>
      <c r="D177" s="26" t="s">
        <v>153</v>
      </c>
      <c r="E177" s="163">
        <v>0.4632</v>
      </c>
      <c r="F177" s="164" t="s">
        <v>3447</v>
      </c>
      <c r="G177" s="164" t="s">
        <v>3320</v>
      </c>
      <c r="H177" s="149" t="str">
        <f t="shared" si="5"/>
        <v>Yes</v>
      </c>
    </row>
    <row r="178" spans="1:8" x14ac:dyDescent="0.25">
      <c r="A178" s="136" t="s">
        <v>150</v>
      </c>
      <c r="B178" s="136" t="s">
        <v>2925</v>
      </c>
      <c r="C178" s="26">
        <v>4103</v>
      </c>
      <c r="D178" s="26" t="s">
        <v>163</v>
      </c>
      <c r="E178" s="163">
        <v>0.5171</v>
      </c>
      <c r="F178" s="164" t="s">
        <v>3447</v>
      </c>
      <c r="G178" s="164" t="s">
        <v>3320</v>
      </c>
      <c r="H178" s="149" t="str">
        <f t="shared" si="5"/>
        <v>Yes</v>
      </c>
    </row>
    <row r="179" spans="1:8" x14ac:dyDescent="0.25">
      <c r="A179" s="136" t="s">
        <v>150</v>
      </c>
      <c r="B179" s="136" t="s">
        <v>2925</v>
      </c>
      <c r="C179" s="26">
        <v>2399</v>
      </c>
      <c r="D179" s="26" t="s">
        <v>152</v>
      </c>
      <c r="E179" s="163">
        <v>0.5978</v>
      </c>
      <c r="F179" s="164" t="s">
        <v>3447</v>
      </c>
      <c r="G179" s="164" t="s">
        <v>3320</v>
      </c>
      <c r="H179" s="149" t="str">
        <f t="shared" si="5"/>
        <v>Yes</v>
      </c>
    </row>
    <row r="180" spans="1:8" x14ac:dyDescent="0.25">
      <c r="A180" s="136" t="s">
        <v>150</v>
      </c>
      <c r="B180" s="136" t="s">
        <v>2925</v>
      </c>
      <c r="C180" s="26">
        <v>4158</v>
      </c>
      <c r="D180" s="26" t="s">
        <v>164</v>
      </c>
      <c r="E180" s="163">
        <v>0.5696</v>
      </c>
      <c r="F180" s="164" t="s">
        <v>3447</v>
      </c>
      <c r="G180" s="164" t="s">
        <v>3320</v>
      </c>
      <c r="H180" s="149" t="str">
        <f t="shared" si="5"/>
        <v>Yes</v>
      </c>
    </row>
    <row r="181" spans="1:8" x14ac:dyDescent="0.25">
      <c r="A181" s="136" t="s">
        <v>150</v>
      </c>
      <c r="B181" s="136" t="s">
        <v>2925</v>
      </c>
      <c r="C181" s="26">
        <v>3751</v>
      </c>
      <c r="D181" s="26" t="s">
        <v>160</v>
      </c>
      <c r="E181" s="163">
        <v>0.63949999999999996</v>
      </c>
      <c r="F181" s="164" t="s">
        <v>3447</v>
      </c>
      <c r="G181" s="164" t="s">
        <v>3320</v>
      </c>
      <c r="H181" s="149" t="str">
        <f t="shared" si="5"/>
        <v>Yes</v>
      </c>
    </row>
    <row r="182" spans="1:8" x14ac:dyDescent="0.25">
      <c r="A182" s="136" t="s">
        <v>150</v>
      </c>
      <c r="B182" s="136" t="s">
        <v>2925</v>
      </c>
      <c r="C182" s="26">
        <v>1560</v>
      </c>
      <c r="D182" s="26" t="s">
        <v>2792</v>
      </c>
      <c r="E182" s="163">
        <v>0.3856</v>
      </c>
      <c r="F182" s="164" t="s">
        <v>3448</v>
      </c>
      <c r="G182" s="164" t="s">
        <v>3320</v>
      </c>
      <c r="H182" s="149" t="str">
        <f t="shared" si="5"/>
        <v>No</v>
      </c>
    </row>
    <row r="183" spans="1:8" x14ac:dyDescent="0.25">
      <c r="A183" s="136" t="s">
        <v>150</v>
      </c>
      <c r="B183" s="136" t="s">
        <v>2925</v>
      </c>
      <c r="C183" s="26">
        <v>5754</v>
      </c>
      <c r="D183" s="26" t="s">
        <v>3325</v>
      </c>
      <c r="E183" s="163">
        <v>0.54900000000000004</v>
      </c>
      <c r="F183" s="164" t="s">
        <v>3449</v>
      </c>
      <c r="G183" s="164" t="s">
        <v>3320</v>
      </c>
      <c r="H183" s="149" t="str">
        <f t="shared" si="5"/>
        <v>Yes</v>
      </c>
    </row>
    <row r="184" spans="1:8" x14ac:dyDescent="0.25">
      <c r="A184" s="136" t="s">
        <v>2448</v>
      </c>
      <c r="B184" s="136" t="s">
        <v>2926</v>
      </c>
      <c r="C184" s="26">
        <v>3392</v>
      </c>
      <c r="D184" s="26" t="s">
        <v>2450</v>
      </c>
      <c r="E184" s="163">
        <v>0.26050000000000001</v>
      </c>
      <c r="F184" s="164" t="s">
        <v>3449</v>
      </c>
      <c r="G184" s="164" t="s">
        <v>3320</v>
      </c>
      <c r="H184" s="149" t="str">
        <f t="shared" si="5"/>
        <v>No</v>
      </c>
    </row>
    <row r="185" spans="1:8" x14ac:dyDescent="0.25">
      <c r="A185" s="136" t="s">
        <v>182</v>
      </c>
      <c r="B185" s="136" t="s">
        <v>2927</v>
      </c>
      <c r="C185" s="26">
        <v>2713</v>
      </c>
      <c r="D185" s="26" t="s">
        <v>183</v>
      </c>
      <c r="E185" s="163">
        <v>0.49159999999999998</v>
      </c>
      <c r="F185" s="164" t="s">
        <v>3449</v>
      </c>
      <c r="G185" s="164" t="s">
        <v>2649</v>
      </c>
      <c r="H185" s="149" t="str">
        <f t="shared" si="5"/>
        <v>Yes</v>
      </c>
    </row>
    <row r="186" spans="1:8" x14ac:dyDescent="0.25">
      <c r="A186" s="136" t="s">
        <v>182</v>
      </c>
      <c r="B186" s="136" t="s">
        <v>2927</v>
      </c>
      <c r="C186" s="26">
        <v>3136</v>
      </c>
      <c r="D186" s="26" t="s">
        <v>184</v>
      </c>
      <c r="E186" s="163">
        <v>0.41799999999999998</v>
      </c>
      <c r="F186" s="164" t="s">
        <v>3449</v>
      </c>
      <c r="G186" s="164" t="s">
        <v>3320</v>
      </c>
      <c r="H186" s="149" t="str">
        <f t="shared" si="5"/>
        <v>No</v>
      </c>
    </row>
    <row r="187" spans="1:8" x14ac:dyDescent="0.25">
      <c r="A187" s="136" t="s">
        <v>182</v>
      </c>
      <c r="B187" s="136" t="s">
        <v>2927</v>
      </c>
      <c r="C187" s="26">
        <v>5021</v>
      </c>
      <c r="D187" s="26" t="s">
        <v>3355</v>
      </c>
      <c r="E187" s="163">
        <v>0.36520000000000002</v>
      </c>
      <c r="F187" s="164" t="s">
        <v>3449</v>
      </c>
      <c r="G187" s="164" t="s">
        <v>3320</v>
      </c>
      <c r="H187" s="149" t="str">
        <f t="shared" si="5"/>
        <v>No</v>
      </c>
    </row>
    <row r="188" spans="1:8" x14ac:dyDescent="0.25">
      <c r="A188" s="136" t="s">
        <v>182</v>
      </c>
      <c r="B188" s="136" t="s">
        <v>2927</v>
      </c>
      <c r="C188" s="26">
        <v>3796</v>
      </c>
      <c r="D188" s="26" t="s">
        <v>185</v>
      </c>
      <c r="E188" s="163">
        <v>0.48820000000000002</v>
      </c>
      <c r="F188" s="164" t="s">
        <v>3449</v>
      </c>
      <c r="G188" s="164" t="s">
        <v>3320</v>
      </c>
      <c r="H188" s="149" t="str">
        <f t="shared" si="5"/>
        <v>No</v>
      </c>
    </row>
    <row r="189" spans="1:8" x14ac:dyDescent="0.25">
      <c r="A189" s="136" t="s">
        <v>182</v>
      </c>
      <c r="B189" s="136" t="s">
        <v>2927</v>
      </c>
      <c r="C189" s="26">
        <v>4476</v>
      </c>
      <c r="D189" s="26" t="s">
        <v>187</v>
      </c>
      <c r="E189" s="163">
        <v>0.47060000000000002</v>
      </c>
      <c r="F189" s="164" t="s">
        <v>3449</v>
      </c>
      <c r="G189" s="164" t="s">
        <v>2649</v>
      </c>
      <c r="H189" s="149" t="str">
        <f t="shared" si="5"/>
        <v>Yes</v>
      </c>
    </row>
    <row r="190" spans="1:8" x14ac:dyDescent="0.25">
      <c r="A190" s="136" t="s">
        <v>182</v>
      </c>
      <c r="B190" s="136" t="s">
        <v>2927</v>
      </c>
      <c r="C190" s="26">
        <v>5465</v>
      </c>
      <c r="D190" s="26" t="s">
        <v>189</v>
      </c>
      <c r="E190" s="163">
        <v>0.70509999999999995</v>
      </c>
      <c r="F190" s="164" t="s">
        <v>3449</v>
      </c>
      <c r="G190" s="164" t="s">
        <v>3320</v>
      </c>
      <c r="H190" s="149" t="str">
        <f t="shared" si="5"/>
        <v>Yes</v>
      </c>
    </row>
    <row r="191" spans="1:8" x14ac:dyDescent="0.25">
      <c r="A191" s="136" t="s">
        <v>182</v>
      </c>
      <c r="B191" s="136" t="s">
        <v>2927</v>
      </c>
      <c r="C191" s="26">
        <v>4459</v>
      </c>
      <c r="D191" s="26" t="s">
        <v>186</v>
      </c>
      <c r="E191" s="163">
        <v>0.18149999999999999</v>
      </c>
      <c r="F191" s="164" t="s">
        <v>3449</v>
      </c>
      <c r="G191" s="164" t="s">
        <v>3320</v>
      </c>
      <c r="H191" s="149" t="str">
        <f t="shared" si="5"/>
        <v>No</v>
      </c>
    </row>
    <row r="192" spans="1:8" x14ac:dyDescent="0.25">
      <c r="A192" s="136" t="s">
        <v>191</v>
      </c>
      <c r="B192" s="136" t="s">
        <v>2928</v>
      </c>
      <c r="C192" s="26">
        <v>2516</v>
      </c>
      <c r="D192" s="26" t="s">
        <v>192</v>
      </c>
      <c r="E192" s="163">
        <v>0.41930000000000001</v>
      </c>
      <c r="F192" s="164" t="s">
        <v>3449</v>
      </c>
      <c r="G192" s="164" t="s">
        <v>2649</v>
      </c>
      <c r="H192" s="149" t="str">
        <f t="shared" si="5"/>
        <v>Yes</v>
      </c>
    </row>
    <row r="193" spans="1:8" x14ac:dyDescent="0.25">
      <c r="A193" s="136" t="s">
        <v>191</v>
      </c>
      <c r="B193" s="136" t="s">
        <v>2928</v>
      </c>
      <c r="C193" s="26">
        <v>5748</v>
      </c>
      <c r="D193" s="26" t="s">
        <v>3356</v>
      </c>
      <c r="E193" s="163">
        <v>8.3000000000000001E-3</v>
      </c>
      <c r="F193" s="164" t="s">
        <v>3449</v>
      </c>
      <c r="G193" s="164" t="s">
        <v>3320</v>
      </c>
      <c r="H193" s="149" t="str">
        <f t="shared" si="5"/>
        <v>No</v>
      </c>
    </row>
    <row r="194" spans="1:8" x14ac:dyDescent="0.25">
      <c r="A194" s="136" t="s">
        <v>194</v>
      </c>
      <c r="B194" s="136" t="s">
        <v>2929</v>
      </c>
      <c r="C194" s="26">
        <v>3641</v>
      </c>
      <c r="D194" s="26" t="s">
        <v>201</v>
      </c>
      <c r="E194" s="163">
        <v>0.69630000000000003</v>
      </c>
      <c r="F194" s="164" t="s">
        <v>3447</v>
      </c>
      <c r="G194" s="164" t="s">
        <v>3320</v>
      </c>
      <c r="H194" s="149" t="str">
        <f t="shared" si="5"/>
        <v>Yes</v>
      </c>
    </row>
    <row r="195" spans="1:8" x14ac:dyDescent="0.25">
      <c r="A195" s="136" t="s">
        <v>194</v>
      </c>
      <c r="B195" s="136" t="s">
        <v>2929</v>
      </c>
      <c r="C195" s="26">
        <v>3109</v>
      </c>
      <c r="D195" s="26" t="s">
        <v>199</v>
      </c>
      <c r="E195" s="163">
        <v>0.60340000000000005</v>
      </c>
      <c r="F195" s="164" t="s">
        <v>3447</v>
      </c>
      <c r="G195" s="164" t="s">
        <v>3320</v>
      </c>
      <c r="H195" s="149" t="str">
        <f t="shared" si="5"/>
        <v>Yes</v>
      </c>
    </row>
    <row r="196" spans="1:8" x14ac:dyDescent="0.25">
      <c r="A196" s="136" t="s">
        <v>194</v>
      </c>
      <c r="B196" s="136" t="s">
        <v>2929</v>
      </c>
      <c r="C196" s="26">
        <v>1749</v>
      </c>
      <c r="D196" s="26" t="s">
        <v>196</v>
      </c>
      <c r="E196" s="163">
        <v>0.32500000000000001</v>
      </c>
      <c r="F196" s="164" t="s">
        <v>3449</v>
      </c>
      <c r="G196" s="164" t="s">
        <v>3320</v>
      </c>
      <c r="H196" s="149" t="str">
        <f t="shared" si="5"/>
        <v>No</v>
      </c>
    </row>
    <row r="197" spans="1:8" x14ac:dyDescent="0.25">
      <c r="A197" s="136" t="s">
        <v>194</v>
      </c>
      <c r="B197" s="136" t="s">
        <v>2929</v>
      </c>
      <c r="C197" s="26">
        <v>3108</v>
      </c>
      <c r="D197" s="26" t="s">
        <v>198</v>
      </c>
      <c r="E197" s="163">
        <v>0.54039999999999999</v>
      </c>
      <c r="F197" s="164" t="s">
        <v>3447</v>
      </c>
      <c r="G197" s="164" t="s">
        <v>3320</v>
      </c>
      <c r="H197" s="149" t="str">
        <f t="shared" ref="H197:H260" si="6">IF(OR(E197&gt;=0.5, F197="Yes",G197="Yes"),"Yes","No")</f>
        <v>Yes</v>
      </c>
    </row>
    <row r="198" spans="1:8" x14ac:dyDescent="0.25">
      <c r="A198" s="136" t="s">
        <v>194</v>
      </c>
      <c r="B198" s="136" t="s">
        <v>2929</v>
      </c>
      <c r="C198" s="26">
        <v>4421</v>
      </c>
      <c r="D198" s="26" t="s">
        <v>203</v>
      </c>
      <c r="E198" s="163">
        <v>0.435</v>
      </c>
      <c r="F198" s="164" t="s">
        <v>3448</v>
      </c>
      <c r="G198" s="164" t="s">
        <v>3320</v>
      </c>
      <c r="H198" s="149" t="str">
        <f t="shared" si="6"/>
        <v>No</v>
      </c>
    </row>
    <row r="199" spans="1:8" x14ac:dyDescent="0.25">
      <c r="A199" s="136" t="s">
        <v>194</v>
      </c>
      <c r="B199" s="136" t="s">
        <v>2929</v>
      </c>
      <c r="C199" s="26">
        <v>4441</v>
      </c>
      <c r="D199" s="26" t="s">
        <v>204</v>
      </c>
      <c r="E199" s="163">
        <v>0.64280000000000004</v>
      </c>
      <c r="F199" s="164" t="s">
        <v>3447</v>
      </c>
      <c r="G199" s="164" t="s">
        <v>3320</v>
      </c>
      <c r="H199" s="149" t="str">
        <f t="shared" si="6"/>
        <v>Yes</v>
      </c>
    </row>
    <row r="200" spans="1:8" x14ac:dyDescent="0.25">
      <c r="A200" s="136" t="s">
        <v>194</v>
      </c>
      <c r="B200" s="136" t="s">
        <v>2929</v>
      </c>
      <c r="C200" s="26">
        <v>3171</v>
      </c>
      <c r="D200" s="26" t="s">
        <v>200</v>
      </c>
      <c r="E200" s="163">
        <v>0.60829999999999995</v>
      </c>
      <c r="F200" s="164" t="s">
        <v>3447</v>
      </c>
      <c r="G200" s="164" t="s">
        <v>3320</v>
      </c>
      <c r="H200" s="149" t="str">
        <f t="shared" si="6"/>
        <v>Yes</v>
      </c>
    </row>
    <row r="201" spans="1:8" x14ac:dyDescent="0.25">
      <c r="A201" s="136" t="s">
        <v>194</v>
      </c>
      <c r="B201" s="136" t="s">
        <v>2929</v>
      </c>
      <c r="C201" s="26">
        <v>1737</v>
      </c>
      <c r="D201" s="26" t="s">
        <v>195</v>
      </c>
      <c r="E201" s="163">
        <v>0.7177</v>
      </c>
      <c r="F201" s="164" t="s">
        <v>3447</v>
      </c>
      <c r="G201" s="164" t="s">
        <v>3320</v>
      </c>
      <c r="H201" s="149" t="str">
        <f t="shared" si="6"/>
        <v>Yes</v>
      </c>
    </row>
    <row r="202" spans="1:8" x14ac:dyDescent="0.25">
      <c r="A202" s="136" t="s">
        <v>194</v>
      </c>
      <c r="B202" s="136" t="s">
        <v>2929</v>
      </c>
      <c r="C202" s="26">
        <v>2853</v>
      </c>
      <c r="D202" s="26" t="s">
        <v>2795</v>
      </c>
      <c r="E202" s="163">
        <v>0.56699999999999995</v>
      </c>
      <c r="F202" s="164" t="s">
        <v>3447</v>
      </c>
      <c r="G202" s="164" t="s">
        <v>3320</v>
      </c>
      <c r="H202" s="149" t="str">
        <f t="shared" si="6"/>
        <v>Yes</v>
      </c>
    </row>
    <row r="203" spans="1:8" x14ac:dyDescent="0.25">
      <c r="A203" s="136" t="s">
        <v>194</v>
      </c>
      <c r="B203" s="136" t="s">
        <v>2929</v>
      </c>
      <c r="C203" s="26">
        <v>2613</v>
      </c>
      <c r="D203" s="26" t="s">
        <v>197</v>
      </c>
      <c r="E203" s="163">
        <v>0.68189999999999995</v>
      </c>
      <c r="F203" s="164" t="s">
        <v>3447</v>
      </c>
      <c r="G203" s="164" t="s">
        <v>3320</v>
      </c>
      <c r="H203" s="149" t="str">
        <f t="shared" si="6"/>
        <v>Yes</v>
      </c>
    </row>
    <row r="204" spans="1:8" x14ac:dyDescent="0.25">
      <c r="A204" s="136" t="s">
        <v>194</v>
      </c>
      <c r="B204" s="136" t="s">
        <v>2929</v>
      </c>
      <c r="C204" s="26">
        <v>4038</v>
      </c>
      <c r="D204" s="26" t="s">
        <v>202</v>
      </c>
      <c r="E204" s="163">
        <v>0.2238</v>
      </c>
      <c r="F204" s="164" t="s">
        <v>3449</v>
      </c>
      <c r="G204" s="164" t="s">
        <v>3320</v>
      </c>
      <c r="H204" s="149" t="str">
        <f t="shared" si="6"/>
        <v>No</v>
      </c>
    </row>
    <row r="205" spans="1:8" x14ac:dyDescent="0.25">
      <c r="A205" s="136" t="s">
        <v>207</v>
      </c>
      <c r="B205" s="136" t="s">
        <v>2930</v>
      </c>
      <c r="C205" s="26">
        <v>5272</v>
      </c>
      <c r="D205" s="26" t="s">
        <v>211</v>
      </c>
      <c r="E205" s="163">
        <v>0.91879999999999995</v>
      </c>
      <c r="F205" s="164" t="s">
        <v>3449</v>
      </c>
      <c r="G205" s="164" t="s">
        <v>3320</v>
      </c>
      <c r="H205" s="149" t="str">
        <f t="shared" si="6"/>
        <v>Yes</v>
      </c>
    </row>
    <row r="206" spans="1:8" x14ac:dyDescent="0.25">
      <c r="A206" s="136" t="s">
        <v>207</v>
      </c>
      <c r="B206" s="136" t="s">
        <v>2930</v>
      </c>
      <c r="C206" s="26">
        <v>3293</v>
      </c>
      <c r="D206" s="26" t="s">
        <v>209</v>
      </c>
      <c r="E206" s="163">
        <v>0.90669999999999995</v>
      </c>
      <c r="F206" s="164" t="s">
        <v>3447</v>
      </c>
      <c r="G206" s="164" t="s">
        <v>3320</v>
      </c>
      <c r="H206" s="149" t="str">
        <f t="shared" si="6"/>
        <v>Yes</v>
      </c>
    </row>
    <row r="207" spans="1:8" x14ac:dyDescent="0.25">
      <c r="A207" s="136" t="s">
        <v>207</v>
      </c>
      <c r="B207" s="136" t="s">
        <v>2930</v>
      </c>
      <c r="C207" s="26">
        <v>2800</v>
      </c>
      <c r="D207" s="26" t="s">
        <v>208</v>
      </c>
      <c r="E207" s="163">
        <v>0.87919999999999998</v>
      </c>
      <c r="F207" s="164" t="s">
        <v>3447</v>
      </c>
      <c r="G207" s="164" t="s">
        <v>3320</v>
      </c>
      <c r="H207" s="149" t="str">
        <f t="shared" si="6"/>
        <v>Yes</v>
      </c>
    </row>
    <row r="208" spans="1:8" x14ac:dyDescent="0.25">
      <c r="A208" s="136" t="s">
        <v>207</v>
      </c>
      <c r="B208" s="136" t="s">
        <v>2930</v>
      </c>
      <c r="C208" s="26">
        <v>4223</v>
      </c>
      <c r="D208" s="26" t="s">
        <v>210</v>
      </c>
      <c r="E208" s="163">
        <v>0.89649999999999996</v>
      </c>
      <c r="F208" s="164" t="s">
        <v>3449</v>
      </c>
      <c r="G208" s="164" t="s">
        <v>3320</v>
      </c>
      <c r="H208" s="149" t="str">
        <f t="shared" si="6"/>
        <v>Yes</v>
      </c>
    </row>
    <row r="209" spans="1:8" x14ac:dyDescent="0.25">
      <c r="A209" s="136" t="s">
        <v>213</v>
      </c>
      <c r="B209" s="136" t="s">
        <v>2931</v>
      </c>
      <c r="C209" s="26">
        <v>1900</v>
      </c>
      <c r="D209" s="26" t="s">
        <v>217</v>
      </c>
      <c r="E209" s="163">
        <v>0.94469999999999998</v>
      </c>
      <c r="F209" s="164" t="s">
        <v>3449</v>
      </c>
      <c r="G209" s="164" t="s">
        <v>3320</v>
      </c>
      <c r="H209" s="149" t="str">
        <f t="shared" si="6"/>
        <v>Yes</v>
      </c>
    </row>
    <row r="210" spans="1:8" x14ac:dyDescent="0.25">
      <c r="A210" s="136" t="s">
        <v>213</v>
      </c>
      <c r="B210" s="136" t="s">
        <v>2931</v>
      </c>
      <c r="C210" s="26">
        <v>2562</v>
      </c>
      <c r="D210" s="26" t="s">
        <v>214</v>
      </c>
      <c r="E210" s="163">
        <v>0.92589999999999995</v>
      </c>
      <c r="F210" s="164" t="s">
        <v>3447</v>
      </c>
      <c r="G210" s="164" t="s">
        <v>3320</v>
      </c>
      <c r="H210" s="149" t="str">
        <f t="shared" si="6"/>
        <v>Yes</v>
      </c>
    </row>
    <row r="211" spans="1:8" x14ac:dyDescent="0.25">
      <c r="A211" s="136" t="s">
        <v>213</v>
      </c>
      <c r="B211" s="136" t="s">
        <v>2931</v>
      </c>
      <c r="C211" s="26">
        <v>2788</v>
      </c>
      <c r="D211" s="26" t="s">
        <v>215</v>
      </c>
      <c r="E211" s="163">
        <v>0.94169999999999998</v>
      </c>
      <c r="F211" s="164" t="s">
        <v>3447</v>
      </c>
      <c r="G211" s="164" t="s">
        <v>3320</v>
      </c>
      <c r="H211" s="149" t="str">
        <f t="shared" si="6"/>
        <v>Yes</v>
      </c>
    </row>
    <row r="212" spans="1:8" x14ac:dyDescent="0.25">
      <c r="A212" s="136" t="s">
        <v>213</v>
      </c>
      <c r="B212" s="136" t="s">
        <v>2931</v>
      </c>
      <c r="C212" s="26">
        <v>4213</v>
      </c>
      <c r="D212" s="26" t="s">
        <v>216</v>
      </c>
      <c r="E212" s="163">
        <v>0.92759999999999998</v>
      </c>
      <c r="F212" s="164" t="s">
        <v>3447</v>
      </c>
      <c r="G212" s="164" t="s">
        <v>3320</v>
      </c>
      <c r="H212" s="149" t="str">
        <f t="shared" si="6"/>
        <v>Yes</v>
      </c>
    </row>
    <row r="213" spans="1:8" x14ac:dyDescent="0.25">
      <c r="A213" s="136" t="s">
        <v>219</v>
      </c>
      <c r="B213" s="136" t="s">
        <v>2932</v>
      </c>
      <c r="C213" s="26">
        <v>2836</v>
      </c>
      <c r="D213" s="26" t="s">
        <v>220</v>
      </c>
      <c r="E213" s="163">
        <v>0.75780000000000003</v>
      </c>
      <c r="F213" s="164" t="s">
        <v>3447</v>
      </c>
      <c r="G213" s="164" t="s">
        <v>3320</v>
      </c>
      <c r="H213" s="149" t="str">
        <f t="shared" si="6"/>
        <v>Yes</v>
      </c>
    </row>
    <row r="214" spans="1:8" x14ac:dyDescent="0.25">
      <c r="A214" s="136" t="s">
        <v>222</v>
      </c>
      <c r="B214" s="136" t="s">
        <v>2933</v>
      </c>
      <c r="C214" s="26">
        <v>3603</v>
      </c>
      <c r="D214" s="26" t="s">
        <v>227</v>
      </c>
      <c r="E214" s="163">
        <v>0.77880000000000005</v>
      </c>
      <c r="F214" s="164" t="s">
        <v>3447</v>
      </c>
      <c r="G214" s="164" t="s">
        <v>3320</v>
      </c>
      <c r="H214" s="149" t="str">
        <f t="shared" si="6"/>
        <v>Yes</v>
      </c>
    </row>
    <row r="215" spans="1:8" x14ac:dyDescent="0.25">
      <c r="A215" s="136" t="s">
        <v>222</v>
      </c>
      <c r="B215" s="136" t="s">
        <v>2933</v>
      </c>
      <c r="C215" s="26">
        <v>4412</v>
      </c>
      <c r="D215" s="26" t="s">
        <v>228</v>
      </c>
      <c r="E215" s="163">
        <v>0.43790000000000001</v>
      </c>
      <c r="F215" s="164" t="s">
        <v>3448</v>
      </c>
      <c r="G215" s="164" t="s">
        <v>3320</v>
      </c>
      <c r="H215" s="149" t="str">
        <f t="shared" si="6"/>
        <v>No</v>
      </c>
    </row>
    <row r="216" spans="1:8" x14ac:dyDescent="0.25">
      <c r="A216" s="136" t="s">
        <v>222</v>
      </c>
      <c r="B216" s="136" t="s">
        <v>2933</v>
      </c>
      <c r="C216" s="26">
        <v>2362</v>
      </c>
      <c r="D216" s="26" t="s">
        <v>223</v>
      </c>
      <c r="E216" s="163">
        <v>0.53149999999999997</v>
      </c>
      <c r="F216" s="164" t="s">
        <v>3448</v>
      </c>
      <c r="G216" s="164" t="s">
        <v>3320</v>
      </c>
      <c r="H216" s="149" t="str">
        <f t="shared" si="6"/>
        <v>Yes</v>
      </c>
    </row>
    <row r="217" spans="1:8" x14ac:dyDescent="0.25">
      <c r="A217" s="136" t="s">
        <v>222</v>
      </c>
      <c r="B217" s="136" t="s">
        <v>2933</v>
      </c>
      <c r="C217" s="26">
        <v>1928</v>
      </c>
      <c r="D217" s="26" t="s">
        <v>229</v>
      </c>
      <c r="E217" s="163">
        <v>0.77759999999999996</v>
      </c>
      <c r="F217" s="164" t="s">
        <v>3449</v>
      </c>
      <c r="G217" s="164" t="s">
        <v>3320</v>
      </c>
      <c r="H217" s="149" t="str">
        <f t="shared" si="6"/>
        <v>Yes</v>
      </c>
    </row>
    <row r="218" spans="1:8" x14ac:dyDescent="0.25">
      <c r="A218" s="136" t="s">
        <v>222</v>
      </c>
      <c r="B218" s="136" t="s">
        <v>2933</v>
      </c>
      <c r="C218" s="26">
        <v>2379</v>
      </c>
      <c r="D218" s="26" t="s">
        <v>224</v>
      </c>
      <c r="E218" s="163">
        <v>0.32550000000000001</v>
      </c>
      <c r="F218" s="164" t="s">
        <v>3448</v>
      </c>
      <c r="G218" s="164" t="s">
        <v>3320</v>
      </c>
      <c r="H218" s="149" t="str">
        <f t="shared" si="6"/>
        <v>No</v>
      </c>
    </row>
    <row r="219" spans="1:8" x14ac:dyDescent="0.25">
      <c r="A219" s="136" t="s">
        <v>222</v>
      </c>
      <c r="B219" s="136" t="s">
        <v>2933</v>
      </c>
      <c r="C219" s="26">
        <v>3251</v>
      </c>
      <c r="D219" s="26" t="s">
        <v>226</v>
      </c>
      <c r="E219" s="163">
        <v>0.68899999999999995</v>
      </c>
      <c r="F219" s="164" t="s">
        <v>3447</v>
      </c>
      <c r="G219" s="164" t="s">
        <v>3320</v>
      </c>
      <c r="H219" s="149" t="str">
        <f t="shared" si="6"/>
        <v>Yes</v>
      </c>
    </row>
    <row r="220" spans="1:8" x14ac:dyDescent="0.25">
      <c r="A220" s="136" t="s">
        <v>222</v>
      </c>
      <c r="B220" s="136" t="s">
        <v>2933</v>
      </c>
      <c r="C220" s="26">
        <v>5525</v>
      </c>
      <c r="D220" s="26" t="s">
        <v>2730</v>
      </c>
      <c r="E220" s="163">
        <v>0.60750000000000004</v>
      </c>
      <c r="F220" s="164" t="s">
        <v>3449</v>
      </c>
      <c r="G220" s="164" t="s">
        <v>3320</v>
      </c>
      <c r="H220" s="149" t="str">
        <f t="shared" si="6"/>
        <v>Yes</v>
      </c>
    </row>
    <row r="221" spans="1:8" x14ac:dyDescent="0.25">
      <c r="A221" s="136" t="s">
        <v>222</v>
      </c>
      <c r="B221" s="26" t="s">
        <v>2933</v>
      </c>
      <c r="C221" s="26">
        <v>2946</v>
      </c>
      <c r="D221" t="s">
        <v>225</v>
      </c>
      <c r="E221" s="163">
        <v>0.64049999999999996</v>
      </c>
      <c r="F221" s="164" t="s">
        <v>3447</v>
      </c>
      <c r="G221" s="164" t="s">
        <v>3320</v>
      </c>
      <c r="H221" s="149" t="str">
        <f t="shared" si="6"/>
        <v>Yes</v>
      </c>
    </row>
    <row r="222" spans="1:8" x14ac:dyDescent="0.25">
      <c r="A222" s="136" t="s">
        <v>231</v>
      </c>
      <c r="B222" s="136" t="s">
        <v>2934</v>
      </c>
      <c r="C222" s="26">
        <v>5702</v>
      </c>
      <c r="D222" s="26" t="s">
        <v>3263</v>
      </c>
      <c r="E222" s="163">
        <v>0.25459999999999999</v>
      </c>
      <c r="F222" s="164" t="s">
        <v>3449</v>
      </c>
      <c r="G222" s="164" t="s">
        <v>3320</v>
      </c>
      <c r="H222" s="149" t="str">
        <f t="shared" si="6"/>
        <v>No</v>
      </c>
    </row>
    <row r="223" spans="1:8" x14ac:dyDescent="0.25">
      <c r="A223" s="136" t="s">
        <v>231</v>
      </c>
      <c r="B223" s="136" t="s">
        <v>2934</v>
      </c>
      <c r="C223" s="26">
        <v>4567</v>
      </c>
      <c r="D223" s="26" t="s">
        <v>237</v>
      </c>
      <c r="E223" s="163">
        <v>0.1391</v>
      </c>
      <c r="F223" s="164" t="s">
        <v>3449</v>
      </c>
      <c r="G223" s="164" t="s">
        <v>3320</v>
      </c>
      <c r="H223" s="149" t="str">
        <f t="shared" si="6"/>
        <v>No</v>
      </c>
    </row>
    <row r="224" spans="1:8" x14ac:dyDescent="0.25">
      <c r="A224" s="136" t="s">
        <v>231</v>
      </c>
      <c r="B224" s="136" t="s">
        <v>2934</v>
      </c>
      <c r="C224" s="26">
        <v>5532</v>
      </c>
      <c r="D224" s="26" t="s">
        <v>2731</v>
      </c>
      <c r="E224" s="163">
        <v>0.375</v>
      </c>
      <c r="F224" s="164" t="s">
        <v>3449</v>
      </c>
      <c r="G224" s="164" t="s">
        <v>3320</v>
      </c>
      <c r="H224" s="149" t="str">
        <f t="shared" si="6"/>
        <v>No</v>
      </c>
    </row>
    <row r="225" spans="1:8" x14ac:dyDescent="0.25">
      <c r="A225" s="136" t="s">
        <v>231</v>
      </c>
      <c r="B225" s="136" t="s">
        <v>2934</v>
      </c>
      <c r="C225" s="26">
        <v>5533</v>
      </c>
      <c r="D225" s="26" t="s">
        <v>1058</v>
      </c>
      <c r="E225" s="163">
        <v>0.13819999999999999</v>
      </c>
      <c r="F225" s="164" t="s">
        <v>3449</v>
      </c>
      <c r="G225" s="164" t="s">
        <v>3320</v>
      </c>
      <c r="H225" s="149" t="str">
        <f t="shared" si="6"/>
        <v>No</v>
      </c>
    </row>
    <row r="226" spans="1:8" x14ac:dyDescent="0.25">
      <c r="A226" s="136" t="s">
        <v>231</v>
      </c>
      <c r="B226" s="136" t="s">
        <v>2934</v>
      </c>
      <c r="C226" s="26">
        <v>4182</v>
      </c>
      <c r="D226" s="26" t="s">
        <v>234</v>
      </c>
      <c r="E226" s="163">
        <v>0.13619999999999999</v>
      </c>
      <c r="F226" s="164" t="s">
        <v>3449</v>
      </c>
      <c r="G226" s="164" t="s">
        <v>3320</v>
      </c>
      <c r="H226" s="149" t="str">
        <f t="shared" si="6"/>
        <v>No</v>
      </c>
    </row>
    <row r="227" spans="1:8" x14ac:dyDescent="0.25">
      <c r="A227" s="136" t="s">
        <v>231</v>
      </c>
      <c r="B227" s="136" t="s">
        <v>2934</v>
      </c>
      <c r="C227" s="26">
        <v>5158</v>
      </c>
      <c r="D227" s="26" t="s">
        <v>239</v>
      </c>
      <c r="E227" s="163">
        <v>0.13350000000000001</v>
      </c>
      <c r="F227" s="164" t="s">
        <v>3449</v>
      </c>
      <c r="G227" s="164" t="s">
        <v>3320</v>
      </c>
      <c r="H227" s="149" t="str">
        <f t="shared" si="6"/>
        <v>No</v>
      </c>
    </row>
    <row r="228" spans="1:8" x14ac:dyDescent="0.25">
      <c r="A228" s="136" t="s">
        <v>231</v>
      </c>
      <c r="B228" s="136" t="s">
        <v>2934</v>
      </c>
      <c r="C228" s="26">
        <v>5104</v>
      </c>
      <c r="D228" s="26" t="s">
        <v>238</v>
      </c>
      <c r="E228" s="163">
        <v>0.29210000000000003</v>
      </c>
      <c r="F228" s="164" t="s">
        <v>3449</v>
      </c>
      <c r="G228" s="164" t="s">
        <v>3320</v>
      </c>
      <c r="H228" s="149" t="str">
        <f t="shared" si="6"/>
        <v>No</v>
      </c>
    </row>
    <row r="229" spans="1:8" x14ac:dyDescent="0.25">
      <c r="A229" s="136" t="s">
        <v>231</v>
      </c>
      <c r="B229" s="136" t="s">
        <v>2934</v>
      </c>
      <c r="C229" s="26">
        <v>2725</v>
      </c>
      <c r="D229" s="26" t="s">
        <v>232</v>
      </c>
      <c r="E229" s="163">
        <v>0.19889999999999999</v>
      </c>
      <c r="F229" s="164" t="s">
        <v>3449</v>
      </c>
      <c r="G229" s="164" t="s">
        <v>3320</v>
      </c>
      <c r="H229" s="149" t="str">
        <f t="shared" si="6"/>
        <v>No</v>
      </c>
    </row>
    <row r="230" spans="1:8" x14ac:dyDescent="0.25">
      <c r="A230" s="136" t="s">
        <v>231</v>
      </c>
      <c r="B230" s="136" t="s">
        <v>2934</v>
      </c>
      <c r="C230" s="26">
        <v>3474</v>
      </c>
      <c r="D230" s="26" t="s">
        <v>233</v>
      </c>
      <c r="E230" s="163">
        <v>0.20849999999999999</v>
      </c>
      <c r="F230" s="164" t="s">
        <v>3449</v>
      </c>
      <c r="G230" s="164" t="s">
        <v>3320</v>
      </c>
      <c r="H230" s="149" t="str">
        <f t="shared" si="6"/>
        <v>No</v>
      </c>
    </row>
    <row r="231" spans="1:8" x14ac:dyDescent="0.25">
      <c r="A231" s="136" t="s">
        <v>231</v>
      </c>
      <c r="B231" s="136" t="s">
        <v>2934</v>
      </c>
      <c r="C231" s="26">
        <v>5054</v>
      </c>
      <c r="D231" s="26" t="s">
        <v>178</v>
      </c>
      <c r="E231" s="163">
        <v>0.22509999999999999</v>
      </c>
      <c r="F231" s="164" t="s">
        <v>3449</v>
      </c>
      <c r="G231" s="164" t="s">
        <v>3320</v>
      </c>
      <c r="H231" s="149" t="str">
        <f t="shared" si="6"/>
        <v>No</v>
      </c>
    </row>
    <row r="232" spans="1:8" x14ac:dyDescent="0.25">
      <c r="A232" s="136" t="s">
        <v>231</v>
      </c>
      <c r="B232" s="136" t="s">
        <v>2934</v>
      </c>
      <c r="C232" s="26">
        <v>5534</v>
      </c>
      <c r="D232" s="26" t="s">
        <v>2935</v>
      </c>
      <c r="E232" s="163">
        <v>0.13900000000000001</v>
      </c>
      <c r="F232" s="164" t="s">
        <v>3449</v>
      </c>
      <c r="G232" s="164" t="s">
        <v>3320</v>
      </c>
      <c r="H232" s="149" t="str">
        <f t="shared" si="6"/>
        <v>No</v>
      </c>
    </row>
    <row r="233" spans="1:8" x14ac:dyDescent="0.25">
      <c r="A233" s="136" t="s">
        <v>231</v>
      </c>
      <c r="B233" s="136" t="s">
        <v>2934</v>
      </c>
      <c r="C233" s="26">
        <v>4563</v>
      </c>
      <c r="D233" s="26" t="s">
        <v>236</v>
      </c>
      <c r="E233" s="163">
        <v>0.127</v>
      </c>
      <c r="F233" s="164" t="s">
        <v>3449</v>
      </c>
      <c r="G233" s="164" t="s">
        <v>3320</v>
      </c>
      <c r="H233" s="149" t="str">
        <f t="shared" si="6"/>
        <v>No</v>
      </c>
    </row>
    <row r="234" spans="1:8" x14ac:dyDescent="0.25">
      <c r="A234" s="136" t="s">
        <v>231</v>
      </c>
      <c r="B234" s="136" t="s">
        <v>2934</v>
      </c>
      <c r="C234" s="26">
        <v>4508</v>
      </c>
      <c r="D234" s="26" t="s">
        <v>235</v>
      </c>
      <c r="E234" s="163">
        <v>0.11749999999999999</v>
      </c>
      <c r="F234" s="164" t="s">
        <v>3449</v>
      </c>
      <c r="G234" s="164" t="s">
        <v>3320</v>
      </c>
      <c r="H234" s="149" t="str">
        <f t="shared" si="6"/>
        <v>No</v>
      </c>
    </row>
    <row r="235" spans="1:8" x14ac:dyDescent="0.25">
      <c r="A235" s="136" t="s">
        <v>231</v>
      </c>
      <c r="B235" s="136" t="s">
        <v>2934</v>
      </c>
      <c r="C235" s="26">
        <v>5309</v>
      </c>
      <c r="D235" s="26" t="s">
        <v>240</v>
      </c>
      <c r="E235" s="163">
        <v>0.2097</v>
      </c>
      <c r="F235" s="164" t="s">
        <v>3449</v>
      </c>
      <c r="G235" s="164" t="s">
        <v>3320</v>
      </c>
      <c r="H235" s="149" t="str">
        <f t="shared" si="6"/>
        <v>No</v>
      </c>
    </row>
    <row r="236" spans="1:8" x14ac:dyDescent="0.25">
      <c r="A236" s="136" t="s">
        <v>242</v>
      </c>
      <c r="B236" s="136" t="s">
        <v>2936</v>
      </c>
      <c r="C236" s="26">
        <v>3422</v>
      </c>
      <c r="D236" s="26" t="s">
        <v>245</v>
      </c>
      <c r="E236" s="163">
        <v>0.63329999999999997</v>
      </c>
      <c r="F236" s="164" t="s">
        <v>3447</v>
      </c>
      <c r="G236" s="164" t="s">
        <v>3320</v>
      </c>
      <c r="H236" s="149" t="str">
        <f t="shared" si="6"/>
        <v>Yes</v>
      </c>
    </row>
    <row r="237" spans="1:8" x14ac:dyDescent="0.25">
      <c r="A237" s="136" t="s">
        <v>242</v>
      </c>
      <c r="B237" s="136" t="s">
        <v>2936</v>
      </c>
      <c r="C237" s="26">
        <v>2594</v>
      </c>
      <c r="D237" s="26" t="s">
        <v>243</v>
      </c>
      <c r="E237" s="163">
        <v>0.72399999999999998</v>
      </c>
      <c r="F237" s="164" t="s">
        <v>3447</v>
      </c>
      <c r="G237" s="164" t="s">
        <v>3320</v>
      </c>
      <c r="H237" s="149" t="str">
        <f t="shared" si="6"/>
        <v>Yes</v>
      </c>
    </row>
    <row r="238" spans="1:8" x14ac:dyDescent="0.25">
      <c r="A238" s="136" t="s">
        <v>242</v>
      </c>
      <c r="B238" s="136" t="s">
        <v>2936</v>
      </c>
      <c r="C238" s="26">
        <v>3145</v>
      </c>
      <c r="D238" s="26" t="s">
        <v>244</v>
      </c>
      <c r="E238" s="163">
        <v>0.77700000000000002</v>
      </c>
      <c r="F238" s="164" t="s">
        <v>3447</v>
      </c>
      <c r="G238" s="164" t="s">
        <v>3320</v>
      </c>
      <c r="H238" s="149" t="str">
        <f t="shared" si="6"/>
        <v>Yes</v>
      </c>
    </row>
    <row r="239" spans="1:8" x14ac:dyDescent="0.25">
      <c r="A239" s="136" t="s">
        <v>247</v>
      </c>
      <c r="B239" s="136" t="s">
        <v>2937</v>
      </c>
      <c r="C239" s="26">
        <v>2466</v>
      </c>
      <c r="D239" s="26" t="s">
        <v>248</v>
      </c>
      <c r="E239" s="163">
        <v>0.26019999999999999</v>
      </c>
      <c r="F239" s="164" t="s">
        <v>3449</v>
      </c>
      <c r="G239" s="164" t="s">
        <v>3320</v>
      </c>
      <c r="H239" s="149" t="str">
        <f t="shared" si="6"/>
        <v>No</v>
      </c>
    </row>
    <row r="240" spans="1:8" x14ac:dyDescent="0.25">
      <c r="A240" s="136" t="s">
        <v>250</v>
      </c>
      <c r="B240" s="136" t="s">
        <v>2938</v>
      </c>
      <c r="C240" s="26">
        <v>2827</v>
      </c>
      <c r="D240" s="26" t="s">
        <v>251</v>
      </c>
      <c r="E240" s="163">
        <v>0.42230000000000001</v>
      </c>
      <c r="F240" s="164" t="s">
        <v>3449</v>
      </c>
      <c r="G240" s="164" t="s">
        <v>2649</v>
      </c>
      <c r="H240" s="149" t="str">
        <f t="shared" si="6"/>
        <v>Yes</v>
      </c>
    </row>
    <row r="241" spans="1:8" x14ac:dyDescent="0.25">
      <c r="A241" s="136" t="s">
        <v>250</v>
      </c>
      <c r="B241" s="136" t="s">
        <v>2938</v>
      </c>
      <c r="C241" s="26">
        <v>4566</v>
      </c>
      <c r="D241" s="26" t="s">
        <v>254</v>
      </c>
      <c r="E241" s="163">
        <v>0.23230000000000001</v>
      </c>
      <c r="F241" s="164" t="s">
        <v>3449</v>
      </c>
      <c r="G241" s="164" t="s">
        <v>3320</v>
      </c>
      <c r="H241" s="149" t="str">
        <f t="shared" si="6"/>
        <v>No</v>
      </c>
    </row>
    <row r="242" spans="1:8" x14ac:dyDescent="0.25">
      <c r="A242" s="136" t="s">
        <v>250</v>
      </c>
      <c r="B242" s="136" t="s">
        <v>2938</v>
      </c>
      <c r="C242" s="26">
        <v>3564</v>
      </c>
      <c r="D242" s="26" t="s">
        <v>252</v>
      </c>
      <c r="E242" s="163">
        <v>0.42349999999999999</v>
      </c>
      <c r="F242" s="164" t="s">
        <v>3449</v>
      </c>
      <c r="G242" s="164" t="s">
        <v>3320</v>
      </c>
      <c r="H242" s="149" t="str">
        <f t="shared" si="6"/>
        <v>No</v>
      </c>
    </row>
    <row r="243" spans="1:8" x14ac:dyDescent="0.25">
      <c r="A243" s="136" t="s">
        <v>250</v>
      </c>
      <c r="B243" s="136" t="s">
        <v>2938</v>
      </c>
      <c r="C243" s="26">
        <v>5418</v>
      </c>
      <c r="D243" s="26" t="s">
        <v>255</v>
      </c>
      <c r="E243" s="163">
        <v>0.34129999999999999</v>
      </c>
      <c r="F243" s="164" t="s">
        <v>3449</v>
      </c>
      <c r="G243" s="164" t="s">
        <v>3320</v>
      </c>
      <c r="H243" s="149" t="str">
        <f t="shared" si="6"/>
        <v>No</v>
      </c>
    </row>
    <row r="244" spans="1:8" x14ac:dyDescent="0.25">
      <c r="A244" s="136" t="s">
        <v>250</v>
      </c>
      <c r="B244" s="136" t="s">
        <v>2938</v>
      </c>
      <c r="C244" s="26">
        <v>4403</v>
      </c>
      <c r="D244" s="26" t="s">
        <v>253</v>
      </c>
      <c r="E244" s="163">
        <v>0.44869999999999999</v>
      </c>
      <c r="F244" s="164" t="s">
        <v>3449</v>
      </c>
      <c r="G244" s="164" t="s">
        <v>3320</v>
      </c>
      <c r="H244" s="149" t="str">
        <f t="shared" si="6"/>
        <v>No</v>
      </c>
    </row>
    <row r="245" spans="1:8" x14ac:dyDescent="0.25">
      <c r="A245" s="136" t="s">
        <v>250</v>
      </c>
      <c r="B245" s="136" t="s">
        <v>2938</v>
      </c>
      <c r="C245" s="26">
        <v>5640</v>
      </c>
      <c r="D245" s="26" t="s">
        <v>2874</v>
      </c>
      <c r="E245" s="163">
        <v>0.51319999999999999</v>
      </c>
      <c r="F245" s="164" t="s">
        <v>3449</v>
      </c>
      <c r="G245" s="164" t="s">
        <v>3320</v>
      </c>
      <c r="H245" s="149" t="str">
        <f t="shared" si="6"/>
        <v>Yes</v>
      </c>
    </row>
    <row r="246" spans="1:8" x14ac:dyDescent="0.25">
      <c r="A246" s="136" t="s">
        <v>250</v>
      </c>
      <c r="B246" s="136" t="s">
        <v>2938</v>
      </c>
      <c r="C246" s="26">
        <v>2760</v>
      </c>
      <c r="D246" s="26" t="s">
        <v>2451</v>
      </c>
      <c r="E246" s="163">
        <v>0.39950000000000002</v>
      </c>
      <c r="F246" s="164" t="s">
        <v>3449</v>
      </c>
      <c r="G246" s="164" t="s">
        <v>3320</v>
      </c>
      <c r="H246" s="149" t="str">
        <f t="shared" si="6"/>
        <v>No</v>
      </c>
    </row>
    <row r="247" spans="1:8" x14ac:dyDescent="0.25">
      <c r="A247" s="136" t="s">
        <v>257</v>
      </c>
      <c r="B247" s="136" t="s">
        <v>2939</v>
      </c>
      <c r="C247" s="26">
        <v>3268</v>
      </c>
      <c r="D247" s="26" t="s">
        <v>260</v>
      </c>
      <c r="E247" s="163">
        <v>0.42609999999999998</v>
      </c>
      <c r="F247" s="164" t="s">
        <v>3449</v>
      </c>
      <c r="G247" s="164" t="s">
        <v>3320</v>
      </c>
      <c r="H247" s="149" t="str">
        <f t="shared" si="6"/>
        <v>No</v>
      </c>
    </row>
    <row r="248" spans="1:8" x14ac:dyDescent="0.25">
      <c r="A248" s="136" t="s">
        <v>257</v>
      </c>
      <c r="B248" s="136" t="s">
        <v>2939</v>
      </c>
      <c r="C248" s="26">
        <v>2315</v>
      </c>
      <c r="D248" s="26" t="s">
        <v>258</v>
      </c>
      <c r="E248" s="163">
        <v>0.45650000000000002</v>
      </c>
      <c r="F248" s="164" t="s">
        <v>3449</v>
      </c>
      <c r="G248" s="164" t="s">
        <v>3320</v>
      </c>
      <c r="H248" s="149" t="str">
        <f t="shared" si="6"/>
        <v>No</v>
      </c>
    </row>
    <row r="249" spans="1:8" x14ac:dyDescent="0.25">
      <c r="A249" s="136" t="s">
        <v>257</v>
      </c>
      <c r="B249" s="136" t="s">
        <v>2939</v>
      </c>
      <c r="C249" s="26">
        <v>2787</v>
      </c>
      <c r="D249" s="26" t="s">
        <v>259</v>
      </c>
      <c r="E249" s="163">
        <v>0.44069999999999998</v>
      </c>
      <c r="F249" s="164" t="s">
        <v>3449</v>
      </c>
      <c r="G249" s="164" t="s">
        <v>2649</v>
      </c>
      <c r="H249" s="149" t="str">
        <f t="shared" si="6"/>
        <v>Yes</v>
      </c>
    </row>
    <row r="250" spans="1:8" x14ac:dyDescent="0.25">
      <c r="A250" s="136" t="s">
        <v>262</v>
      </c>
      <c r="B250" s="136" t="s">
        <v>2940</v>
      </c>
      <c r="C250" s="26">
        <v>2762</v>
      </c>
      <c r="D250" s="26" t="s">
        <v>264</v>
      </c>
      <c r="E250" s="163">
        <v>0.5605</v>
      </c>
      <c r="F250" s="164" t="s">
        <v>3447</v>
      </c>
      <c r="G250" s="164" t="s">
        <v>3320</v>
      </c>
      <c r="H250" s="149" t="str">
        <f t="shared" si="6"/>
        <v>Yes</v>
      </c>
    </row>
    <row r="251" spans="1:8" x14ac:dyDescent="0.25">
      <c r="A251" s="136" t="s">
        <v>262</v>
      </c>
      <c r="B251" s="136" t="s">
        <v>2940</v>
      </c>
      <c r="C251" s="26">
        <v>2281</v>
      </c>
      <c r="D251" s="26" t="s">
        <v>263</v>
      </c>
      <c r="E251" s="163">
        <v>0.48230000000000001</v>
      </c>
      <c r="F251" s="164" t="s">
        <v>3448</v>
      </c>
      <c r="G251" s="164" t="s">
        <v>3320</v>
      </c>
      <c r="H251" s="149" t="str">
        <f t="shared" si="6"/>
        <v>No</v>
      </c>
    </row>
    <row r="252" spans="1:8" x14ac:dyDescent="0.25">
      <c r="A252" s="136" t="s">
        <v>262</v>
      </c>
      <c r="B252" s="136" t="s">
        <v>2940</v>
      </c>
      <c r="C252" s="26">
        <v>3969</v>
      </c>
      <c r="D252" s="26" t="s">
        <v>265</v>
      </c>
      <c r="E252" s="163">
        <v>0.5353</v>
      </c>
      <c r="F252" s="164" t="s">
        <v>3448</v>
      </c>
      <c r="G252" s="164" t="s">
        <v>3320</v>
      </c>
      <c r="H252" s="149" t="str">
        <f t="shared" si="6"/>
        <v>Yes</v>
      </c>
    </row>
    <row r="253" spans="1:8" x14ac:dyDescent="0.25">
      <c r="A253" s="136" t="s">
        <v>262</v>
      </c>
      <c r="B253" s="136" t="s">
        <v>2940</v>
      </c>
      <c r="C253" s="26">
        <v>5666</v>
      </c>
      <c r="D253" s="26" t="s">
        <v>3264</v>
      </c>
      <c r="E253" s="163">
        <v>0.62790000000000001</v>
      </c>
      <c r="F253" s="164" t="s">
        <v>3449</v>
      </c>
      <c r="G253" s="164" t="s">
        <v>3320</v>
      </c>
      <c r="H253" s="149" t="str">
        <f t="shared" si="6"/>
        <v>Yes</v>
      </c>
    </row>
    <row r="254" spans="1:8" x14ac:dyDescent="0.25">
      <c r="A254" s="136" t="s">
        <v>2783</v>
      </c>
      <c r="B254" s="136" t="s">
        <v>3242</v>
      </c>
      <c r="C254" s="26">
        <v>5607</v>
      </c>
      <c r="D254" s="26" t="s">
        <v>2786</v>
      </c>
      <c r="E254" s="163">
        <v>0.4672</v>
      </c>
      <c r="F254" s="164" t="s">
        <v>3449</v>
      </c>
      <c r="G254" s="164" t="s">
        <v>2649</v>
      </c>
      <c r="H254" s="149" t="str">
        <f t="shared" si="6"/>
        <v>Yes</v>
      </c>
    </row>
    <row r="255" spans="1:8" x14ac:dyDescent="0.25">
      <c r="A255" s="136" t="s">
        <v>267</v>
      </c>
      <c r="B255" s="136" t="s">
        <v>2941</v>
      </c>
      <c r="C255" s="26">
        <v>2251</v>
      </c>
      <c r="D255" s="26" t="s">
        <v>268</v>
      </c>
      <c r="E255" s="163">
        <v>0.32419999999999999</v>
      </c>
      <c r="F255" s="164" t="s">
        <v>3449</v>
      </c>
      <c r="G255" s="164" t="s">
        <v>3320</v>
      </c>
      <c r="H255" s="149" t="str">
        <f t="shared" si="6"/>
        <v>No</v>
      </c>
    </row>
    <row r="256" spans="1:8" x14ac:dyDescent="0.25">
      <c r="A256" s="136" t="s">
        <v>270</v>
      </c>
      <c r="B256" s="136" t="s">
        <v>2942</v>
      </c>
      <c r="C256" s="26">
        <v>5472</v>
      </c>
      <c r="D256" s="26" t="s">
        <v>2452</v>
      </c>
      <c r="E256" s="163">
        <v>0.44269999999999998</v>
      </c>
      <c r="F256" s="164" t="s">
        <v>3449</v>
      </c>
      <c r="G256" s="164" t="s">
        <v>3320</v>
      </c>
      <c r="H256" s="149" t="str">
        <f t="shared" si="6"/>
        <v>No</v>
      </c>
    </row>
    <row r="257" spans="1:8" x14ac:dyDescent="0.25">
      <c r="A257" s="136" t="s">
        <v>270</v>
      </c>
      <c r="B257" s="136" t="s">
        <v>2942</v>
      </c>
      <c r="C257" s="26">
        <v>2994</v>
      </c>
      <c r="D257" s="26" t="s">
        <v>271</v>
      </c>
      <c r="E257" s="163">
        <v>0.2782</v>
      </c>
      <c r="F257" s="164" t="s">
        <v>3449</v>
      </c>
      <c r="G257" s="164" t="s">
        <v>3320</v>
      </c>
      <c r="H257" s="149" t="str">
        <f t="shared" si="6"/>
        <v>No</v>
      </c>
    </row>
    <row r="258" spans="1:8" x14ac:dyDescent="0.25">
      <c r="A258" s="136" t="s">
        <v>270</v>
      </c>
      <c r="B258" s="136" t="s">
        <v>2942</v>
      </c>
      <c r="C258" s="26">
        <v>2615</v>
      </c>
      <c r="D258" s="26" t="s">
        <v>2453</v>
      </c>
      <c r="E258" s="163">
        <v>0.2954</v>
      </c>
      <c r="F258" s="164" t="s">
        <v>3449</v>
      </c>
      <c r="G258" s="164" t="s">
        <v>3320</v>
      </c>
      <c r="H258" s="149" t="str">
        <f t="shared" si="6"/>
        <v>No</v>
      </c>
    </row>
    <row r="259" spans="1:8" x14ac:dyDescent="0.25">
      <c r="A259" s="136" t="s">
        <v>270</v>
      </c>
      <c r="B259" s="136" t="s">
        <v>2942</v>
      </c>
      <c r="C259" s="26">
        <v>3237</v>
      </c>
      <c r="D259" s="26" t="s">
        <v>2454</v>
      </c>
      <c r="E259" s="163">
        <v>0.32550000000000001</v>
      </c>
      <c r="F259" s="164" t="s">
        <v>3449</v>
      </c>
      <c r="G259" s="164" t="s">
        <v>3320</v>
      </c>
      <c r="H259" s="149" t="str">
        <f t="shared" si="6"/>
        <v>No</v>
      </c>
    </row>
    <row r="260" spans="1:8" x14ac:dyDescent="0.25">
      <c r="A260" s="136" t="s">
        <v>270</v>
      </c>
      <c r="B260" s="136" t="s">
        <v>2942</v>
      </c>
      <c r="C260" s="26">
        <v>4016</v>
      </c>
      <c r="D260" s="26" t="s">
        <v>274</v>
      </c>
      <c r="E260" s="163">
        <v>0.48649999999999999</v>
      </c>
      <c r="F260" s="164" t="s">
        <v>3449</v>
      </c>
      <c r="G260" s="164" t="s">
        <v>2649</v>
      </c>
      <c r="H260" s="149" t="str">
        <f t="shared" si="6"/>
        <v>Yes</v>
      </c>
    </row>
    <row r="261" spans="1:8" x14ac:dyDescent="0.25">
      <c r="A261" s="136" t="s">
        <v>270</v>
      </c>
      <c r="B261" s="136" t="s">
        <v>2942</v>
      </c>
      <c r="C261" s="26">
        <v>4014</v>
      </c>
      <c r="D261" s="26" t="s">
        <v>272</v>
      </c>
      <c r="E261" s="163">
        <v>0.41439999999999999</v>
      </c>
      <c r="F261" s="164" t="s">
        <v>3449</v>
      </c>
      <c r="G261" s="164" t="s">
        <v>2649</v>
      </c>
      <c r="H261" s="149" t="str">
        <f t="shared" ref="H261:H324" si="7">IF(OR(E261&gt;=0.5, F261="Yes",G261="Yes"),"Yes","No")</f>
        <v>Yes</v>
      </c>
    </row>
    <row r="262" spans="1:8" x14ac:dyDescent="0.25">
      <c r="A262" s="136" t="s">
        <v>270</v>
      </c>
      <c r="B262" s="136" t="s">
        <v>2942</v>
      </c>
      <c r="C262" s="26">
        <v>4341</v>
      </c>
      <c r="D262" s="26" t="s">
        <v>277</v>
      </c>
      <c r="E262" s="163">
        <v>0.30609999999999998</v>
      </c>
      <c r="F262" s="164" t="s">
        <v>3449</v>
      </c>
      <c r="G262" s="164" t="s">
        <v>3320</v>
      </c>
      <c r="H262" s="149" t="str">
        <f t="shared" si="7"/>
        <v>No</v>
      </c>
    </row>
    <row r="263" spans="1:8" x14ac:dyDescent="0.25">
      <c r="A263" s="136" t="s">
        <v>270</v>
      </c>
      <c r="B263" s="136" t="s">
        <v>2942</v>
      </c>
      <c r="C263" s="26">
        <v>4444</v>
      </c>
      <c r="D263" s="26" t="s">
        <v>280</v>
      </c>
      <c r="E263" s="163">
        <v>0.27250000000000002</v>
      </c>
      <c r="F263" s="164" t="s">
        <v>3449</v>
      </c>
      <c r="G263" s="164" t="s">
        <v>3320</v>
      </c>
      <c r="H263" s="149" t="str">
        <f t="shared" si="7"/>
        <v>No</v>
      </c>
    </row>
    <row r="264" spans="1:8" x14ac:dyDescent="0.25">
      <c r="A264" s="136" t="s">
        <v>270</v>
      </c>
      <c r="B264" s="136" t="s">
        <v>2942</v>
      </c>
      <c r="C264" s="26">
        <v>4015</v>
      </c>
      <c r="D264" s="26" t="s">
        <v>273</v>
      </c>
      <c r="E264" s="163">
        <v>0.54269999999999996</v>
      </c>
      <c r="F264" s="164" t="s">
        <v>3448</v>
      </c>
      <c r="G264" s="164" t="s">
        <v>3320</v>
      </c>
      <c r="H264" s="149" t="str">
        <f t="shared" si="7"/>
        <v>Yes</v>
      </c>
    </row>
    <row r="265" spans="1:8" x14ac:dyDescent="0.25">
      <c r="A265" s="136" t="s">
        <v>270</v>
      </c>
      <c r="B265" s="136" t="s">
        <v>2942</v>
      </c>
      <c r="C265" s="26">
        <v>3791</v>
      </c>
      <c r="D265" s="26" t="s">
        <v>2455</v>
      </c>
      <c r="E265" s="163">
        <v>0.52459999999999996</v>
      </c>
      <c r="F265" s="164" t="s">
        <v>3447</v>
      </c>
      <c r="G265" s="164" t="s">
        <v>3320</v>
      </c>
      <c r="H265" s="149" t="str">
        <f t="shared" si="7"/>
        <v>Yes</v>
      </c>
    </row>
    <row r="266" spans="1:8" x14ac:dyDescent="0.25">
      <c r="A266" s="136" t="s">
        <v>270</v>
      </c>
      <c r="B266" s="136" t="s">
        <v>2942</v>
      </c>
      <c r="C266" s="26">
        <v>4393</v>
      </c>
      <c r="D266" s="26" t="s">
        <v>279</v>
      </c>
      <c r="E266" s="163">
        <v>0.3775</v>
      </c>
      <c r="F266" s="164" t="s">
        <v>3449</v>
      </c>
      <c r="G266" s="164" t="s">
        <v>3320</v>
      </c>
      <c r="H266" s="149" t="str">
        <f t="shared" si="7"/>
        <v>No</v>
      </c>
    </row>
    <row r="267" spans="1:8" x14ac:dyDescent="0.25">
      <c r="A267" s="136" t="s">
        <v>270</v>
      </c>
      <c r="B267" s="136" t="s">
        <v>2942</v>
      </c>
      <c r="C267" s="26">
        <v>3594</v>
      </c>
      <c r="D267" s="26" t="s">
        <v>2796</v>
      </c>
      <c r="E267" s="163">
        <v>0.3725</v>
      </c>
      <c r="F267" s="164" t="s">
        <v>3449</v>
      </c>
      <c r="G267" s="164" t="s">
        <v>3320</v>
      </c>
      <c r="H267" s="149" t="str">
        <f t="shared" si="7"/>
        <v>No</v>
      </c>
    </row>
    <row r="268" spans="1:8" x14ac:dyDescent="0.25">
      <c r="A268" s="136" t="s">
        <v>270</v>
      </c>
      <c r="B268" s="136" t="s">
        <v>2942</v>
      </c>
      <c r="C268" s="26">
        <v>4509</v>
      </c>
      <c r="D268" s="26" t="s">
        <v>2456</v>
      </c>
      <c r="E268" s="163">
        <v>0.28810000000000002</v>
      </c>
      <c r="F268" s="164" t="s">
        <v>3449</v>
      </c>
      <c r="G268" s="164" t="s">
        <v>3320</v>
      </c>
      <c r="H268" s="149" t="str">
        <f t="shared" si="7"/>
        <v>No</v>
      </c>
    </row>
    <row r="269" spans="1:8" x14ac:dyDescent="0.25">
      <c r="A269" s="136" t="s">
        <v>270</v>
      </c>
      <c r="B269" s="136" t="s">
        <v>2942</v>
      </c>
      <c r="C269" s="26">
        <v>4100</v>
      </c>
      <c r="D269" s="26" t="s">
        <v>2457</v>
      </c>
      <c r="E269" s="163">
        <v>0.45169999999999999</v>
      </c>
      <c r="F269" s="164" t="s">
        <v>3449</v>
      </c>
      <c r="G269" s="164" t="s">
        <v>3320</v>
      </c>
      <c r="H269" s="149" t="str">
        <f t="shared" si="7"/>
        <v>No</v>
      </c>
    </row>
    <row r="270" spans="1:8" x14ac:dyDescent="0.25">
      <c r="A270" s="136" t="s">
        <v>270</v>
      </c>
      <c r="B270" s="136" t="s">
        <v>2942</v>
      </c>
      <c r="C270" s="26">
        <v>4527</v>
      </c>
      <c r="D270" s="26" t="s">
        <v>281</v>
      </c>
      <c r="E270" s="163">
        <v>0.49830000000000002</v>
      </c>
      <c r="F270" s="164" t="s">
        <v>3448</v>
      </c>
      <c r="G270" s="164" t="s">
        <v>3320</v>
      </c>
      <c r="H270" s="149" t="str">
        <f t="shared" si="7"/>
        <v>No</v>
      </c>
    </row>
    <row r="271" spans="1:8" x14ac:dyDescent="0.25">
      <c r="A271" s="136" t="s">
        <v>270</v>
      </c>
      <c r="B271" s="136" t="s">
        <v>2942</v>
      </c>
      <c r="C271" s="26">
        <v>4249</v>
      </c>
      <c r="D271" s="26" t="s">
        <v>2458</v>
      </c>
      <c r="E271" s="163">
        <v>0.374</v>
      </c>
      <c r="F271" s="164" t="s">
        <v>3449</v>
      </c>
      <c r="G271" s="164" t="s">
        <v>3320</v>
      </c>
      <c r="H271" s="149" t="str">
        <f t="shared" si="7"/>
        <v>No</v>
      </c>
    </row>
    <row r="272" spans="1:8" x14ac:dyDescent="0.25">
      <c r="A272" s="136" t="s">
        <v>270</v>
      </c>
      <c r="B272" s="136" t="s">
        <v>2942</v>
      </c>
      <c r="C272" s="26">
        <v>4372</v>
      </c>
      <c r="D272" s="26" t="s">
        <v>278</v>
      </c>
      <c r="E272" s="163">
        <v>0.31680000000000003</v>
      </c>
      <c r="F272" s="164" t="s">
        <v>3449</v>
      </c>
      <c r="G272" s="164" t="s">
        <v>3320</v>
      </c>
      <c r="H272" s="149" t="str">
        <f t="shared" si="7"/>
        <v>No</v>
      </c>
    </row>
    <row r="273" spans="1:8" x14ac:dyDescent="0.25">
      <c r="A273" s="136" t="s">
        <v>270</v>
      </c>
      <c r="B273" s="136" t="s">
        <v>2942</v>
      </c>
      <c r="C273" s="26">
        <v>4101</v>
      </c>
      <c r="D273" s="26" t="s">
        <v>275</v>
      </c>
      <c r="E273" s="163">
        <v>0.31330000000000002</v>
      </c>
      <c r="F273" s="164" t="s">
        <v>3449</v>
      </c>
      <c r="G273" s="164" t="s">
        <v>3320</v>
      </c>
      <c r="H273" s="149" t="str">
        <f t="shared" si="7"/>
        <v>No</v>
      </c>
    </row>
    <row r="274" spans="1:8" x14ac:dyDescent="0.25">
      <c r="A274" s="136" t="s">
        <v>270</v>
      </c>
      <c r="B274" s="136" t="s">
        <v>2942</v>
      </c>
      <c r="C274" s="26">
        <v>4135</v>
      </c>
      <c r="D274" s="26" t="s">
        <v>276</v>
      </c>
      <c r="E274" s="163">
        <v>0.54249999999999998</v>
      </c>
      <c r="F274" s="164" t="s">
        <v>3447</v>
      </c>
      <c r="G274" s="164" t="s">
        <v>3320</v>
      </c>
      <c r="H274" s="149" t="str">
        <f t="shared" si="7"/>
        <v>Yes</v>
      </c>
    </row>
    <row r="275" spans="1:8" x14ac:dyDescent="0.25">
      <c r="A275" s="136" t="s">
        <v>283</v>
      </c>
      <c r="B275" s="136" t="s">
        <v>2943</v>
      </c>
      <c r="C275" s="26">
        <v>3259</v>
      </c>
      <c r="D275" s="26" t="s">
        <v>292</v>
      </c>
      <c r="E275" s="163">
        <v>0.54169999999999996</v>
      </c>
      <c r="F275" s="164" t="s">
        <v>3447</v>
      </c>
      <c r="G275" s="164" t="s">
        <v>3320</v>
      </c>
      <c r="H275" s="149" t="str">
        <f t="shared" si="7"/>
        <v>Yes</v>
      </c>
    </row>
    <row r="276" spans="1:8" x14ac:dyDescent="0.25">
      <c r="A276" s="136" t="s">
        <v>283</v>
      </c>
      <c r="B276" s="136" t="s">
        <v>2943</v>
      </c>
      <c r="C276" s="26">
        <v>3260</v>
      </c>
      <c r="D276" s="26" t="s">
        <v>293</v>
      </c>
      <c r="E276" s="163">
        <v>0.60909999999999997</v>
      </c>
      <c r="F276" s="164" t="s">
        <v>3447</v>
      </c>
      <c r="G276" s="164" t="s">
        <v>3320</v>
      </c>
      <c r="H276" s="149" t="str">
        <f t="shared" si="7"/>
        <v>Yes</v>
      </c>
    </row>
    <row r="277" spans="1:8" x14ac:dyDescent="0.25">
      <c r="A277" s="136" t="s">
        <v>283</v>
      </c>
      <c r="B277" s="136" t="s">
        <v>2943</v>
      </c>
      <c r="C277" s="26">
        <v>2892</v>
      </c>
      <c r="D277" s="26" t="s">
        <v>287</v>
      </c>
      <c r="E277" s="163">
        <v>0.66439999999999999</v>
      </c>
      <c r="F277" s="164" t="s">
        <v>3447</v>
      </c>
      <c r="G277" s="164" t="s">
        <v>3320</v>
      </c>
      <c r="H277" s="149" t="str">
        <f t="shared" si="7"/>
        <v>Yes</v>
      </c>
    </row>
    <row r="278" spans="1:8" x14ac:dyDescent="0.25">
      <c r="A278" s="136" t="s">
        <v>283</v>
      </c>
      <c r="B278" s="136" t="s">
        <v>2943</v>
      </c>
      <c r="C278" s="26">
        <v>3065</v>
      </c>
      <c r="D278" s="26" t="s">
        <v>290</v>
      </c>
      <c r="E278" s="163">
        <v>0.38269999999999998</v>
      </c>
      <c r="F278" s="164" t="s">
        <v>3449</v>
      </c>
      <c r="G278" s="164" t="s">
        <v>3320</v>
      </c>
      <c r="H278" s="149" t="str">
        <f t="shared" si="7"/>
        <v>No</v>
      </c>
    </row>
    <row r="279" spans="1:8" x14ac:dyDescent="0.25">
      <c r="A279" s="136" t="s">
        <v>283</v>
      </c>
      <c r="B279" s="136" t="s">
        <v>2943</v>
      </c>
      <c r="C279" s="26">
        <v>5667</v>
      </c>
      <c r="D279" s="26" t="s">
        <v>3265</v>
      </c>
      <c r="E279" s="163">
        <v>0.58440000000000003</v>
      </c>
      <c r="F279" s="164" t="s">
        <v>3449</v>
      </c>
      <c r="G279" s="164" t="s">
        <v>3320</v>
      </c>
      <c r="H279" s="149" t="str">
        <f t="shared" si="7"/>
        <v>Yes</v>
      </c>
    </row>
    <row r="280" spans="1:8" x14ac:dyDescent="0.25">
      <c r="A280" s="136" t="s">
        <v>283</v>
      </c>
      <c r="B280" s="136" t="s">
        <v>2943</v>
      </c>
      <c r="C280" s="26">
        <v>3929</v>
      </c>
      <c r="D280" s="26" t="s">
        <v>300</v>
      </c>
      <c r="E280" s="163">
        <v>0.2475</v>
      </c>
      <c r="F280" s="164" t="s">
        <v>3449</v>
      </c>
      <c r="G280" s="164" t="s">
        <v>3320</v>
      </c>
      <c r="H280" s="149" t="str">
        <f t="shared" si="7"/>
        <v>No</v>
      </c>
    </row>
    <row r="281" spans="1:8" x14ac:dyDescent="0.25">
      <c r="A281" s="136" t="s">
        <v>283</v>
      </c>
      <c r="B281" s="136" t="s">
        <v>2943</v>
      </c>
      <c r="C281" s="26">
        <v>5328</v>
      </c>
      <c r="D281" s="26" t="s">
        <v>308</v>
      </c>
      <c r="E281" s="163">
        <v>0.4264</v>
      </c>
      <c r="F281" s="164" t="s">
        <v>3449</v>
      </c>
      <c r="G281" s="164" t="s">
        <v>3320</v>
      </c>
      <c r="H281" s="149" t="str">
        <f t="shared" si="7"/>
        <v>No</v>
      </c>
    </row>
    <row r="282" spans="1:8" x14ac:dyDescent="0.25">
      <c r="A282" s="136" t="s">
        <v>283</v>
      </c>
      <c r="B282" s="136" t="s">
        <v>2943</v>
      </c>
      <c r="C282" s="26">
        <v>3890</v>
      </c>
      <c r="D282" s="26" t="s">
        <v>298</v>
      </c>
      <c r="E282" s="163">
        <v>0.34660000000000002</v>
      </c>
      <c r="F282" s="164" t="s">
        <v>3449</v>
      </c>
      <c r="G282" s="164" t="s">
        <v>3320</v>
      </c>
      <c r="H282" s="149" t="str">
        <f t="shared" si="7"/>
        <v>No</v>
      </c>
    </row>
    <row r="283" spans="1:8" x14ac:dyDescent="0.25">
      <c r="A283" s="136" t="s">
        <v>283</v>
      </c>
      <c r="B283" s="136" t="s">
        <v>2943</v>
      </c>
      <c r="C283" s="26">
        <v>2157</v>
      </c>
      <c r="D283" s="26" t="s">
        <v>285</v>
      </c>
      <c r="E283" s="163">
        <v>0.50190000000000001</v>
      </c>
      <c r="F283" s="164" t="s">
        <v>3448</v>
      </c>
      <c r="G283" s="164" t="s">
        <v>3320</v>
      </c>
      <c r="H283" s="149" t="str">
        <f t="shared" si="7"/>
        <v>Yes</v>
      </c>
    </row>
    <row r="284" spans="1:8" x14ac:dyDescent="0.25">
      <c r="A284" s="136" t="s">
        <v>283</v>
      </c>
      <c r="B284" s="136" t="s">
        <v>2943</v>
      </c>
      <c r="C284" s="26">
        <v>3573</v>
      </c>
      <c r="D284" s="26" t="s">
        <v>297</v>
      </c>
      <c r="E284" s="163">
        <v>0.38950000000000001</v>
      </c>
      <c r="F284" s="164" t="s">
        <v>3449</v>
      </c>
      <c r="G284" s="164" t="s">
        <v>3320</v>
      </c>
      <c r="H284" s="149" t="str">
        <f t="shared" si="7"/>
        <v>No</v>
      </c>
    </row>
    <row r="285" spans="1:8" x14ac:dyDescent="0.25">
      <c r="A285" s="136" t="s">
        <v>283</v>
      </c>
      <c r="B285" s="136" t="s">
        <v>2943</v>
      </c>
      <c r="C285" s="26">
        <v>4185</v>
      </c>
      <c r="D285" s="26" t="s">
        <v>303</v>
      </c>
      <c r="E285" s="163">
        <v>0.29930000000000001</v>
      </c>
      <c r="F285" s="164" t="s">
        <v>3449</v>
      </c>
      <c r="G285" s="164" t="s">
        <v>3320</v>
      </c>
      <c r="H285" s="149" t="str">
        <f t="shared" si="7"/>
        <v>No</v>
      </c>
    </row>
    <row r="286" spans="1:8" x14ac:dyDescent="0.25">
      <c r="A286" s="136" t="s">
        <v>283</v>
      </c>
      <c r="B286" s="136" t="s">
        <v>2943</v>
      </c>
      <c r="C286" s="26">
        <v>5507</v>
      </c>
      <c r="D286" s="26" t="s">
        <v>309</v>
      </c>
      <c r="E286" s="163">
        <v>0.22220000000000001</v>
      </c>
      <c r="F286" s="164" t="s">
        <v>3449</v>
      </c>
      <c r="G286" s="164" t="s">
        <v>3320</v>
      </c>
      <c r="H286" s="149" t="str">
        <f t="shared" si="7"/>
        <v>No</v>
      </c>
    </row>
    <row r="287" spans="1:8" x14ac:dyDescent="0.25">
      <c r="A287" s="136" t="s">
        <v>283</v>
      </c>
      <c r="B287" s="136" t="s">
        <v>2943</v>
      </c>
      <c r="C287" s="26">
        <v>4529</v>
      </c>
      <c r="D287" s="26" t="s">
        <v>304</v>
      </c>
      <c r="E287" s="163">
        <v>0.246</v>
      </c>
      <c r="F287" s="164" t="s">
        <v>3449</v>
      </c>
      <c r="G287" s="164" t="s">
        <v>3320</v>
      </c>
      <c r="H287" s="149" t="str">
        <f t="shared" si="7"/>
        <v>No</v>
      </c>
    </row>
    <row r="288" spans="1:8" x14ac:dyDescent="0.25">
      <c r="A288" s="136" t="s">
        <v>283</v>
      </c>
      <c r="B288" s="136" t="s">
        <v>2943</v>
      </c>
      <c r="C288" s="26">
        <v>3127</v>
      </c>
      <c r="D288" s="26" t="s">
        <v>291</v>
      </c>
      <c r="E288" s="163">
        <v>0.53210000000000002</v>
      </c>
      <c r="F288" s="164" t="s">
        <v>3447</v>
      </c>
      <c r="G288" s="164" t="s">
        <v>3320</v>
      </c>
      <c r="H288" s="149" t="str">
        <f t="shared" si="7"/>
        <v>Yes</v>
      </c>
    </row>
    <row r="289" spans="1:8" x14ac:dyDescent="0.25">
      <c r="A289" s="136" t="s">
        <v>283</v>
      </c>
      <c r="B289" s="136" t="s">
        <v>2943</v>
      </c>
      <c r="C289" s="26">
        <v>3918</v>
      </c>
      <c r="D289" s="26" t="s">
        <v>299</v>
      </c>
      <c r="E289" s="163">
        <v>0.59809999999999997</v>
      </c>
      <c r="F289" s="164" t="s">
        <v>3447</v>
      </c>
      <c r="G289" s="164" t="s">
        <v>3320</v>
      </c>
      <c r="H289" s="149" t="str">
        <f t="shared" si="7"/>
        <v>Yes</v>
      </c>
    </row>
    <row r="290" spans="1:8" x14ac:dyDescent="0.25">
      <c r="A290" s="136" t="s">
        <v>283</v>
      </c>
      <c r="B290" s="136" t="s">
        <v>2943</v>
      </c>
      <c r="C290" s="26">
        <v>2776</v>
      </c>
      <c r="D290" s="26" t="s">
        <v>286</v>
      </c>
      <c r="E290" s="163">
        <v>0.72040000000000004</v>
      </c>
      <c r="F290" s="164" t="s">
        <v>3447</v>
      </c>
      <c r="G290" s="164" t="s">
        <v>3320</v>
      </c>
      <c r="H290" s="149" t="str">
        <f t="shared" si="7"/>
        <v>Yes</v>
      </c>
    </row>
    <row r="291" spans="1:8" x14ac:dyDescent="0.25">
      <c r="A291" s="136" t="s">
        <v>283</v>
      </c>
      <c r="B291" s="136" t="s">
        <v>2943</v>
      </c>
      <c r="C291" s="26">
        <v>2113</v>
      </c>
      <c r="D291" s="26" t="s">
        <v>284</v>
      </c>
      <c r="E291" s="163">
        <v>0.64039999999999997</v>
      </c>
      <c r="F291" s="164" t="s">
        <v>3447</v>
      </c>
      <c r="G291" s="164" t="s">
        <v>3320</v>
      </c>
      <c r="H291" s="149" t="str">
        <f t="shared" si="7"/>
        <v>Yes</v>
      </c>
    </row>
    <row r="292" spans="1:8" x14ac:dyDescent="0.25">
      <c r="A292" s="136" t="s">
        <v>283</v>
      </c>
      <c r="B292" s="136" t="s">
        <v>2943</v>
      </c>
      <c r="C292" s="26">
        <v>4098</v>
      </c>
      <c r="D292" s="26" t="s">
        <v>301</v>
      </c>
      <c r="E292" s="163">
        <v>0.36630000000000001</v>
      </c>
      <c r="F292" s="164" t="s">
        <v>3448</v>
      </c>
      <c r="G292" s="164" t="s">
        <v>3320</v>
      </c>
      <c r="H292" s="149" t="str">
        <f t="shared" si="7"/>
        <v>No</v>
      </c>
    </row>
    <row r="293" spans="1:8" x14ac:dyDescent="0.25">
      <c r="A293" s="136" t="s">
        <v>283</v>
      </c>
      <c r="B293" s="136" t="s">
        <v>2943</v>
      </c>
      <c r="C293" s="26">
        <v>2953</v>
      </c>
      <c r="D293" s="26" t="s">
        <v>288</v>
      </c>
      <c r="E293" s="163">
        <v>0.6502</v>
      </c>
      <c r="F293" s="164" t="s">
        <v>3447</v>
      </c>
      <c r="G293" s="164" t="s">
        <v>3320</v>
      </c>
      <c r="H293" s="149" t="str">
        <f t="shared" si="7"/>
        <v>Yes</v>
      </c>
    </row>
    <row r="294" spans="1:8" x14ac:dyDescent="0.25">
      <c r="A294" s="136" t="s">
        <v>283</v>
      </c>
      <c r="B294" s="136" t="s">
        <v>2943</v>
      </c>
      <c r="C294" s="26">
        <v>5660</v>
      </c>
      <c r="D294" s="26" t="s">
        <v>2875</v>
      </c>
      <c r="E294" s="163">
        <v>0.29299999999999998</v>
      </c>
      <c r="F294" s="164" t="s">
        <v>3449</v>
      </c>
      <c r="G294" s="164" t="s">
        <v>3320</v>
      </c>
      <c r="H294" s="149" t="str">
        <f t="shared" si="7"/>
        <v>No</v>
      </c>
    </row>
    <row r="295" spans="1:8" x14ac:dyDescent="0.25">
      <c r="A295" s="136" t="s">
        <v>283</v>
      </c>
      <c r="B295" s="136" t="s">
        <v>2943</v>
      </c>
      <c r="C295" s="26">
        <v>5541</v>
      </c>
      <c r="D295" s="26" t="s">
        <v>2797</v>
      </c>
      <c r="E295" s="163">
        <v>0.36059999999999998</v>
      </c>
      <c r="F295" s="164" t="s">
        <v>3448</v>
      </c>
      <c r="G295" s="164" t="s">
        <v>3320</v>
      </c>
      <c r="H295" s="149" t="str">
        <f t="shared" si="7"/>
        <v>No</v>
      </c>
    </row>
    <row r="296" spans="1:8" x14ac:dyDescent="0.25">
      <c r="A296" s="136" t="s">
        <v>283</v>
      </c>
      <c r="B296" s="136" t="s">
        <v>2943</v>
      </c>
      <c r="C296" s="26">
        <v>5003</v>
      </c>
      <c r="D296" s="26" t="s">
        <v>306</v>
      </c>
      <c r="E296" s="163">
        <v>0.59670000000000001</v>
      </c>
      <c r="F296" s="164" t="s">
        <v>3449</v>
      </c>
      <c r="G296" s="164" t="s">
        <v>3320</v>
      </c>
      <c r="H296" s="149" t="str">
        <f t="shared" si="7"/>
        <v>Yes</v>
      </c>
    </row>
    <row r="297" spans="1:8" x14ac:dyDescent="0.25">
      <c r="A297" s="136" t="s">
        <v>283</v>
      </c>
      <c r="B297" s="136" t="s">
        <v>2943</v>
      </c>
      <c r="C297" s="26">
        <v>5552</v>
      </c>
      <c r="D297" s="26" t="s">
        <v>1828</v>
      </c>
      <c r="E297" s="163">
        <v>0.317</v>
      </c>
      <c r="F297" s="164" t="s">
        <v>3449</v>
      </c>
      <c r="G297" s="164" t="s">
        <v>3320</v>
      </c>
      <c r="H297" s="149" t="str">
        <f t="shared" si="7"/>
        <v>No</v>
      </c>
    </row>
    <row r="298" spans="1:8" x14ac:dyDescent="0.25">
      <c r="A298" s="136" t="s">
        <v>283</v>
      </c>
      <c r="B298" s="136" t="s">
        <v>2943</v>
      </c>
      <c r="C298" s="26">
        <v>3307</v>
      </c>
      <c r="D298" s="26" t="s">
        <v>294</v>
      </c>
      <c r="E298" s="163">
        <v>0.48620000000000002</v>
      </c>
      <c r="F298" s="164" t="s">
        <v>3448</v>
      </c>
      <c r="G298" s="164" t="s">
        <v>3320</v>
      </c>
      <c r="H298" s="149" t="str">
        <f t="shared" si="7"/>
        <v>No</v>
      </c>
    </row>
    <row r="299" spans="1:8" x14ac:dyDescent="0.25">
      <c r="A299" s="136" t="s">
        <v>283</v>
      </c>
      <c r="B299" s="136" t="s">
        <v>2943</v>
      </c>
      <c r="C299" s="26">
        <v>1964</v>
      </c>
      <c r="D299" s="26" t="s">
        <v>305</v>
      </c>
      <c r="E299" s="163">
        <v>0.27760000000000001</v>
      </c>
      <c r="F299" s="164" t="s">
        <v>3449</v>
      </c>
      <c r="G299" s="164" t="s">
        <v>3320</v>
      </c>
      <c r="H299" s="149" t="str">
        <f t="shared" si="7"/>
        <v>No</v>
      </c>
    </row>
    <row r="300" spans="1:8" x14ac:dyDescent="0.25">
      <c r="A300" s="136" t="s">
        <v>283</v>
      </c>
      <c r="B300" s="136" t="s">
        <v>2943</v>
      </c>
      <c r="C300" s="26">
        <v>5278</v>
      </c>
      <c r="D300" s="26" t="s">
        <v>307</v>
      </c>
      <c r="E300" s="163">
        <v>1.3899999999999999E-2</v>
      </c>
      <c r="F300" s="164" t="s">
        <v>3449</v>
      </c>
      <c r="G300" s="164" t="s">
        <v>3320</v>
      </c>
      <c r="H300" s="149" t="str">
        <f t="shared" si="7"/>
        <v>No</v>
      </c>
    </row>
    <row r="301" spans="1:8" x14ac:dyDescent="0.25">
      <c r="A301" s="136" t="s">
        <v>283</v>
      </c>
      <c r="B301" s="136" t="s">
        <v>2943</v>
      </c>
      <c r="C301" s="26">
        <v>5542</v>
      </c>
      <c r="D301" s="26" t="s">
        <v>2798</v>
      </c>
      <c r="E301" s="163">
        <v>0.26950000000000002</v>
      </c>
      <c r="F301" s="164" t="s">
        <v>3449</v>
      </c>
      <c r="G301" s="164" t="s">
        <v>3320</v>
      </c>
      <c r="H301" s="149" t="str">
        <f t="shared" si="7"/>
        <v>No</v>
      </c>
    </row>
    <row r="302" spans="1:8" x14ac:dyDescent="0.25">
      <c r="A302" s="136" t="s">
        <v>283</v>
      </c>
      <c r="B302" s="136" t="s">
        <v>2943</v>
      </c>
      <c r="C302" s="26">
        <v>3465</v>
      </c>
      <c r="D302" s="26" t="s">
        <v>296</v>
      </c>
      <c r="E302" s="163">
        <v>0.31340000000000001</v>
      </c>
      <c r="F302" s="164" t="s">
        <v>3449</v>
      </c>
      <c r="G302" s="164" t="s">
        <v>3320</v>
      </c>
      <c r="H302" s="149" t="str">
        <f t="shared" si="7"/>
        <v>No</v>
      </c>
    </row>
    <row r="303" spans="1:8" x14ac:dyDescent="0.25">
      <c r="A303" s="136" t="s">
        <v>283</v>
      </c>
      <c r="B303" s="136" t="s">
        <v>2943</v>
      </c>
      <c r="C303" s="26">
        <v>4160</v>
      </c>
      <c r="D303" s="26" t="s">
        <v>302</v>
      </c>
      <c r="E303" s="163">
        <v>0.20050000000000001</v>
      </c>
      <c r="F303" s="164" t="s">
        <v>3449</v>
      </c>
      <c r="G303" s="164" t="s">
        <v>3320</v>
      </c>
      <c r="H303" s="149" t="str">
        <f t="shared" si="7"/>
        <v>No</v>
      </c>
    </row>
    <row r="304" spans="1:8" x14ac:dyDescent="0.25">
      <c r="A304" s="136" t="s">
        <v>283</v>
      </c>
      <c r="B304" s="136" t="s">
        <v>2943</v>
      </c>
      <c r="C304" s="26">
        <v>3064</v>
      </c>
      <c r="D304" s="26" t="s">
        <v>289</v>
      </c>
      <c r="E304" s="163">
        <v>0.56899999999999995</v>
      </c>
      <c r="F304" s="164" t="s">
        <v>3448</v>
      </c>
      <c r="G304" s="164" t="s">
        <v>3320</v>
      </c>
      <c r="H304" s="149" t="str">
        <f t="shared" si="7"/>
        <v>Yes</v>
      </c>
    </row>
    <row r="305" spans="1:8" x14ac:dyDescent="0.25">
      <c r="A305" s="136" t="s">
        <v>283</v>
      </c>
      <c r="B305" s="136" t="s">
        <v>2943</v>
      </c>
      <c r="C305" s="26">
        <v>3415</v>
      </c>
      <c r="D305" s="26" t="s">
        <v>295</v>
      </c>
      <c r="E305" s="163">
        <v>0.42530000000000001</v>
      </c>
      <c r="F305" s="164" t="s">
        <v>3449</v>
      </c>
      <c r="G305" s="164" t="s">
        <v>3320</v>
      </c>
      <c r="H305" s="149" t="str">
        <f t="shared" si="7"/>
        <v>No</v>
      </c>
    </row>
    <row r="306" spans="1:8" x14ac:dyDescent="0.25">
      <c r="A306" s="136" t="s">
        <v>311</v>
      </c>
      <c r="B306" s="136" t="s">
        <v>2944</v>
      </c>
      <c r="C306" s="26">
        <v>2166</v>
      </c>
      <c r="D306" s="26" t="s">
        <v>312</v>
      </c>
      <c r="E306" s="163">
        <v>0.69550000000000001</v>
      </c>
      <c r="F306" s="164" t="s">
        <v>3447</v>
      </c>
      <c r="G306" s="164" t="s">
        <v>3320</v>
      </c>
      <c r="H306" s="149" t="str">
        <f t="shared" si="7"/>
        <v>Yes</v>
      </c>
    </row>
    <row r="307" spans="1:8" x14ac:dyDescent="0.25">
      <c r="A307" s="136" t="s">
        <v>311</v>
      </c>
      <c r="B307" s="136" t="s">
        <v>2944</v>
      </c>
      <c r="C307" s="26">
        <v>3240</v>
      </c>
      <c r="D307" s="26" t="s">
        <v>317</v>
      </c>
      <c r="E307" s="163">
        <v>0.76400000000000001</v>
      </c>
      <c r="F307" s="164" t="s">
        <v>3447</v>
      </c>
      <c r="G307" s="164" t="s">
        <v>3320</v>
      </c>
      <c r="H307" s="149" t="str">
        <f t="shared" si="7"/>
        <v>Yes</v>
      </c>
    </row>
    <row r="308" spans="1:8" x14ac:dyDescent="0.25">
      <c r="A308" s="136" t="s">
        <v>311</v>
      </c>
      <c r="B308" s="136" t="s">
        <v>2944</v>
      </c>
      <c r="C308" s="26">
        <v>2244</v>
      </c>
      <c r="D308" s="26" t="s">
        <v>313</v>
      </c>
      <c r="E308" s="163">
        <v>0.73009999999999997</v>
      </c>
      <c r="F308" s="164" t="s">
        <v>3447</v>
      </c>
      <c r="G308" s="164" t="s">
        <v>3320</v>
      </c>
      <c r="H308" s="149" t="str">
        <f t="shared" si="7"/>
        <v>Yes</v>
      </c>
    </row>
    <row r="309" spans="1:8" x14ac:dyDescent="0.25">
      <c r="A309" s="136" t="s">
        <v>311</v>
      </c>
      <c r="B309" s="136" t="s">
        <v>2944</v>
      </c>
      <c r="C309" s="26">
        <v>2704</v>
      </c>
      <c r="D309" s="26" t="s">
        <v>315</v>
      </c>
      <c r="E309" s="163">
        <v>0.77449999999999997</v>
      </c>
      <c r="F309" s="164" t="s">
        <v>3447</v>
      </c>
      <c r="G309" s="164" t="s">
        <v>3320</v>
      </c>
      <c r="H309" s="149" t="str">
        <f t="shared" si="7"/>
        <v>Yes</v>
      </c>
    </row>
    <row r="310" spans="1:8" x14ac:dyDescent="0.25">
      <c r="A310" s="136" t="s">
        <v>311</v>
      </c>
      <c r="B310" s="136" t="s">
        <v>2944</v>
      </c>
      <c r="C310" s="26">
        <v>5359</v>
      </c>
      <c r="D310" s="26" t="s">
        <v>318</v>
      </c>
      <c r="E310" s="163">
        <v>0.75800000000000001</v>
      </c>
      <c r="F310" s="164" t="s">
        <v>3447</v>
      </c>
      <c r="G310" s="164" t="s">
        <v>3320</v>
      </c>
      <c r="H310" s="149" t="str">
        <f t="shared" si="7"/>
        <v>Yes</v>
      </c>
    </row>
    <row r="311" spans="1:8" x14ac:dyDescent="0.25">
      <c r="A311" s="136" t="s">
        <v>311</v>
      </c>
      <c r="B311" s="136" t="s">
        <v>2944</v>
      </c>
      <c r="C311" s="26">
        <v>3172</v>
      </c>
      <c r="D311" s="26" t="s">
        <v>316</v>
      </c>
      <c r="E311" s="163">
        <v>0.82130000000000003</v>
      </c>
      <c r="F311" s="164" t="s">
        <v>3447</v>
      </c>
      <c r="G311" s="164" t="s">
        <v>3320</v>
      </c>
      <c r="H311" s="149" t="str">
        <f t="shared" si="7"/>
        <v>Yes</v>
      </c>
    </row>
    <row r="312" spans="1:8" x14ac:dyDescent="0.25">
      <c r="A312" s="136" t="s">
        <v>311</v>
      </c>
      <c r="B312" s="136" t="s">
        <v>2944</v>
      </c>
      <c r="C312" s="26">
        <v>2291</v>
      </c>
      <c r="D312" s="26" t="s">
        <v>314</v>
      </c>
      <c r="E312" s="163">
        <v>0.84830000000000005</v>
      </c>
      <c r="F312" s="164" t="s">
        <v>3447</v>
      </c>
      <c r="G312" s="164" t="s">
        <v>3320</v>
      </c>
      <c r="H312" s="149" t="str">
        <f t="shared" si="7"/>
        <v>Yes</v>
      </c>
    </row>
    <row r="313" spans="1:8" x14ac:dyDescent="0.25">
      <c r="A313" s="136" t="s">
        <v>311</v>
      </c>
      <c r="B313" s="26" t="s">
        <v>2944</v>
      </c>
      <c r="C313" s="26">
        <v>2768</v>
      </c>
      <c r="D313" t="s">
        <v>45</v>
      </c>
      <c r="E313" s="163">
        <v>0.78879999999999995</v>
      </c>
      <c r="F313" s="164" t="s">
        <v>3447</v>
      </c>
      <c r="G313" s="164" t="s">
        <v>3320</v>
      </c>
      <c r="H313" s="149" t="str">
        <f t="shared" si="7"/>
        <v>Yes</v>
      </c>
    </row>
    <row r="314" spans="1:8" x14ac:dyDescent="0.25">
      <c r="A314" s="136" t="s">
        <v>320</v>
      </c>
      <c r="B314" s="136" t="s">
        <v>2945</v>
      </c>
      <c r="C314" s="26">
        <v>4311</v>
      </c>
      <c r="D314" s="26" t="s">
        <v>322</v>
      </c>
      <c r="E314" s="163">
        <v>0.48880000000000001</v>
      </c>
      <c r="F314" s="164" t="s">
        <v>3448</v>
      </c>
      <c r="G314" s="164" t="s">
        <v>3320</v>
      </c>
      <c r="H314" s="149" t="str">
        <f t="shared" si="7"/>
        <v>No</v>
      </c>
    </row>
    <row r="315" spans="1:8" x14ac:dyDescent="0.25">
      <c r="A315" s="136" t="s">
        <v>320</v>
      </c>
      <c r="B315" s="136" t="s">
        <v>2945</v>
      </c>
      <c r="C315" s="26">
        <v>5509</v>
      </c>
      <c r="D315" s="26" t="s">
        <v>2733</v>
      </c>
      <c r="E315" s="163">
        <v>0.46260000000000001</v>
      </c>
      <c r="F315" s="164" t="s">
        <v>3448</v>
      </c>
      <c r="G315" s="164" t="s">
        <v>3320</v>
      </c>
      <c r="H315" s="149" t="str">
        <f t="shared" si="7"/>
        <v>No</v>
      </c>
    </row>
    <row r="316" spans="1:8" x14ac:dyDescent="0.25">
      <c r="A316" s="136" t="s">
        <v>320</v>
      </c>
      <c r="B316" s="136" t="s">
        <v>2945</v>
      </c>
      <c r="C316" s="26">
        <v>5369</v>
      </c>
      <c r="D316" s="26" t="s">
        <v>323</v>
      </c>
      <c r="E316" s="163">
        <v>0.79330000000000001</v>
      </c>
      <c r="F316" s="164" t="s">
        <v>3447</v>
      </c>
      <c r="G316" s="164" t="s">
        <v>3320</v>
      </c>
      <c r="H316" s="149" t="str">
        <f t="shared" si="7"/>
        <v>Yes</v>
      </c>
    </row>
    <row r="317" spans="1:8" x14ac:dyDescent="0.25">
      <c r="A317" s="136" t="s">
        <v>320</v>
      </c>
      <c r="B317" s="136" t="s">
        <v>2945</v>
      </c>
      <c r="C317" s="26">
        <v>5510</v>
      </c>
      <c r="D317" s="26" t="s">
        <v>2734</v>
      </c>
      <c r="E317" s="163">
        <v>0.51500000000000001</v>
      </c>
      <c r="F317" s="164" t="s">
        <v>3447</v>
      </c>
      <c r="G317" s="164" t="s">
        <v>3320</v>
      </c>
      <c r="H317" s="149" t="str">
        <f t="shared" si="7"/>
        <v>Yes</v>
      </c>
    </row>
    <row r="318" spans="1:8" x14ac:dyDescent="0.25">
      <c r="A318" s="136" t="s">
        <v>320</v>
      </c>
      <c r="B318" s="136" t="s">
        <v>2945</v>
      </c>
      <c r="C318" s="26">
        <v>2799</v>
      </c>
      <c r="D318" s="26" t="s">
        <v>321</v>
      </c>
      <c r="E318" s="163">
        <v>0.45929999999999999</v>
      </c>
      <c r="F318" s="164" t="s">
        <v>3449</v>
      </c>
      <c r="G318" s="164" t="s">
        <v>3320</v>
      </c>
      <c r="H318" s="149" t="str">
        <f t="shared" si="7"/>
        <v>No</v>
      </c>
    </row>
    <row r="319" spans="1:8" x14ac:dyDescent="0.25">
      <c r="A319" s="136" t="s">
        <v>325</v>
      </c>
      <c r="B319" s="136" t="s">
        <v>2946</v>
      </c>
      <c r="C319" s="26">
        <v>2954</v>
      </c>
      <c r="D319" s="26" t="s">
        <v>329</v>
      </c>
      <c r="E319" s="163">
        <v>0.50329999999999997</v>
      </c>
      <c r="F319" s="164" t="s">
        <v>3448</v>
      </c>
      <c r="G319" s="164" t="s">
        <v>3320</v>
      </c>
      <c r="H319" s="149" t="str">
        <f t="shared" si="7"/>
        <v>Yes</v>
      </c>
    </row>
    <row r="320" spans="1:8" x14ac:dyDescent="0.25">
      <c r="A320" s="136" t="s">
        <v>325</v>
      </c>
      <c r="B320" s="136" t="s">
        <v>2946</v>
      </c>
      <c r="C320" s="26">
        <v>3610</v>
      </c>
      <c r="D320" s="26" t="s">
        <v>331</v>
      </c>
      <c r="E320" s="163">
        <v>0.44700000000000001</v>
      </c>
      <c r="F320" s="164" t="s">
        <v>3449</v>
      </c>
      <c r="G320" s="164" t="s">
        <v>3320</v>
      </c>
      <c r="H320" s="149" t="str">
        <f t="shared" si="7"/>
        <v>No</v>
      </c>
    </row>
    <row r="321" spans="1:8" x14ac:dyDescent="0.25">
      <c r="A321" s="136" t="s">
        <v>325</v>
      </c>
      <c r="B321" s="136" t="s">
        <v>2946</v>
      </c>
      <c r="C321" s="26">
        <v>2447</v>
      </c>
      <c r="D321" s="26" t="s">
        <v>327</v>
      </c>
      <c r="E321" s="163">
        <v>0.51919999999999999</v>
      </c>
      <c r="F321" s="164" t="s">
        <v>3448</v>
      </c>
      <c r="G321" s="164" t="s">
        <v>3320</v>
      </c>
      <c r="H321" s="149" t="str">
        <f t="shared" si="7"/>
        <v>Yes</v>
      </c>
    </row>
    <row r="322" spans="1:8" x14ac:dyDescent="0.25">
      <c r="A322" s="136" t="s">
        <v>325</v>
      </c>
      <c r="B322" s="136" t="s">
        <v>2946</v>
      </c>
      <c r="C322" s="26">
        <v>5396</v>
      </c>
      <c r="D322" s="26" t="s">
        <v>2459</v>
      </c>
      <c r="E322" s="163">
        <v>0.55149999999999999</v>
      </c>
      <c r="F322" s="164" t="s">
        <v>3449</v>
      </c>
      <c r="G322" s="164" t="s">
        <v>3320</v>
      </c>
      <c r="H322" s="149" t="str">
        <f t="shared" si="7"/>
        <v>Yes</v>
      </c>
    </row>
    <row r="323" spans="1:8" x14ac:dyDescent="0.25">
      <c r="A323" s="136" t="s">
        <v>325</v>
      </c>
      <c r="B323" s="136" t="s">
        <v>2946</v>
      </c>
      <c r="C323" s="26">
        <v>5035</v>
      </c>
      <c r="D323" s="26" t="s">
        <v>2460</v>
      </c>
      <c r="E323" s="163">
        <v>0.49349999999999999</v>
      </c>
      <c r="F323" s="164" t="s">
        <v>3449</v>
      </c>
      <c r="G323" s="164" t="s">
        <v>3320</v>
      </c>
      <c r="H323" s="149" t="str">
        <f t="shared" si="7"/>
        <v>No</v>
      </c>
    </row>
    <row r="324" spans="1:8" x14ac:dyDescent="0.25">
      <c r="A324" s="136" t="s">
        <v>325</v>
      </c>
      <c r="B324" s="136" t="s">
        <v>2946</v>
      </c>
      <c r="C324" s="26">
        <v>5294</v>
      </c>
      <c r="D324" s="26" t="s">
        <v>334</v>
      </c>
      <c r="E324" s="163">
        <v>0.43109999999999998</v>
      </c>
      <c r="F324" s="164" t="s">
        <v>3448</v>
      </c>
      <c r="G324" s="164" t="s">
        <v>3320</v>
      </c>
      <c r="H324" s="149" t="str">
        <f t="shared" si="7"/>
        <v>No</v>
      </c>
    </row>
    <row r="325" spans="1:8" x14ac:dyDescent="0.25">
      <c r="A325" s="136" t="s">
        <v>325</v>
      </c>
      <c r="B325" s="136" t="s">
        <v>2946</v>
      </c>
      <c r="C325" s="26">
        <v>3761</v>
      </c>
      <c r="D325" s="26" t="s">
        <v>332</v>
      </c>
      <c r="E325" s="163">
        <v>0.51719999999999999</v>
      </c>
      <c r="F325" s="164" t="s">
        <v>3447</v>
      </c>
      <c r="G325" s="164" t="s">
        <v>3320</v>
      </c>
      <c r="H325" s="149" t="str">
        <f t="shared" ref="H325:H388" si="8">IF(OR(E325&gt;=0.5, F325="Yes",G325="Yes"),"Yes","No")</f>
        <v>Yes</v>
      </c>
    </row>
    <row r="326" spans="1:8" x14ac:dyDescent="0.25">
      <c r="A326" s="136" t="s">
        <v>325</v>
      </c>
      <c r="B326" s="136" t="s">
        <v>2946</v>
      </c>
      <c r="C326" s="26">
        <v>2814</v>
      </c>
      <c r="D326" s="26" t="s">
        <v>328</v>
      </c>
      <c r="E326" s="163">
        <v>0.65569999999999995</v>
      </c>
      <c r="F326" s="164" t="s">
        <v>3447</v>
      </c>
      <c r="G326" s="164" t="s">
        <v>3320</v>
      </c>
      <c r="H326" s="149" t="str">
        <f t="shared" si="8"/>
        <v>Yes</v>
      </c>
    </row>
    <row r="327" spans="1:8" x14ac:dyDescent="0.25">
      <c r="A327" s="136" t="s">
        <v>325</v>
      </c>
      <c r="B327" s="136" t="s">
        <v>2946</v>
      </c>
      <c r="C327" s="26">
        <v>1769</v>
      </c>
      <c r="D327" s="26" t="s">
        <v>326</v>
      </c>
      <c r="E327" s="163">
        <v>0.70120000000000005</v>
      </c>
      <c r="F327" s="164" t="s">
        <v>3447</v>
      </c>
      <c r="G327" s="164" t="s">
        <v>3320</v>
      </c>
      <c r="H327" s="149" t="str">
        <f t="shared" si="8"/>
        <v>Yes</v>
      </c>
    </row>
    <row r="328" spans="1:8" x14ac:dyDescent="0.25">
      <c r="A328" s="136" t="s">
        <v>325</v>
      </c>
      <c r="B328" s="136" t="s">
        <v>2946</v>
      </c>
      <c r="C328" s="26">
        <v>5269</v>
      </c>
      <c r="D328" s="26" t="s">
        <v>333</v>
      </c>
      <c r="E328" s="163">
        <v>0.54039999999999999</v>
      </c>
      <c r="F328" s="164" t="s">
        <v>3447</v>
      </c>
      <c r="G328" s="164" t="s">
        <v>3320</v>
      </c>
      <c r="H328" s="149" t="str">
        <f t="shared" si="8"/>
        <v>Yes</v>
      </c>
    </row>
    <row r="329" spans="1:8" x14ac:dyDescent="0.25">
      <c r="A329" s="136" t="s">
        <v>325</v>
      </c>
      <c r="B329" s="136" t="s">
        <v>2946</v>
      </c>
      <c r="C329" s="26">
        <v>5750</v>
      </c>
      <c r="D329" s="26" t="s">
        <v>3327</v>
      </c>
      <c r="E329" s="163">
        <v>0.67349999999999999</v>
      </c>
      <c r="F329" s="164" t="s">
        <v>3449</v>
      </c>
      <c r="G329" s="164" t="s">
        <v>3320</v>
      </c>
      <c r="H329" s="149" t="str">
        <f t="shared" si="8"/>
        <v>Yes</v>
      </c>
    </row>
    <row r="330" spans="1:8" x14ac:dyDescent="0.25">
      <c r="A330" s="136" t="s">
        <v>325</v>
      </c>
      <c r="B330" s="136" t="s">
        <v>2946</v>
      </c>
      <c r="C330" s="26">
        <v>3309</v>
      </c>
      <c r="D330" s="26" t="s">
        <v>330</v>
      </c>
      <c r="E330" s="163">
        <v>0.36159999999999998</v>
      </c>
      <c r="F330" s="164" t="s">
        <v>3448</v>
      </c>
      <c r="G330" s="164" t="s">
        <v>3320</v>
      </c>
      <c r="H330" s="149" t="str">
        <f t="shared" si="8"/>
        <v>No</v>
      </c>
    </row>
    <row r="331" spans="1:8" x14ac:dyDescent="0.25">
      <c r="A331" s="136" t="s">
        <v>336</v>
      </c>
      <c r="B331" s="136" t="s">
        <v>2947</v>
      </c>
      <c r="C331" s="26">
        <v>5523</v>
      </c>
      <c r="D331" s="26" t="s">
        <v>2735</v>
      </c>
      <c r="E331" s="163">
        <v>0.84319999999999995</v>
      </c>
      <c r="F331" s="164" t="s">
        <v>3447</v>
      </c>
      <c r="G331" s="164" t="s">
        <v>3320</v>
      </c>
      <c r="H331" s="149" t="str">
        <f t="shared" si="8"/>
        <v>Yes</v>
      </c>
    </row>
    <row r="332" spans="1:8" x14ac:dyDescent="0.25">
      <c r="A332" s="136" t="s">
        <v>336</v>
      </c>
      <c r="B332" s="136" t="s">
        <v>2947</v>
      </c>
      <c r="C332" s="26">
        <v>2664</v>
      </c>
      <c r="D332" s="26" t="s">
        <v>338</v>
      </c>
      <c r="E332" s="163">
        <v>0.57720000000000005</v>
      </c>
      <c r="F332" s="164" t="s">
        <v>3447</v>
      </c>
      <c r="G332" s="164" t="s">
        <v>3320</v>
      </c>
      <c r="H332" s="149" t="str">
        <f t="shared" si="8"/>
        <v>Yes</v>
      </c>
    </row>
    <row r="333" spans="1:8" x14ac:dyDescent="0.25">
      <c r="A333" s="136" t="s">
        <v>336</v>
      </c>
      <c r="B333" s="136" t="s">
        <v>2947</v>
      </c>
      <c r="C333" s="26">
        <v>2404</v>
      </c>
      <c r="D333" s="26" t="s">
        <v>337</v>
      </c>
      <c r="E333" s="163">
        <v>0.50249999999999995</v>
      </c>
      <c r="F333" s="164" t="s">
        <v>3447</v>
      </c>
      <c r="G333" s="164" t="s">
        <v>3320</v>
      </c>
      <c r="H333" s="149" t="str">
        <f t="shared" si="8"/>
        <v>Yes</v>
      </c>
    </row>
    <row r="334" spans="1:8" x14ac:dyDescent="0.25">
      <c r="A334" s="136" t="s">
        <v>336</v>
      </c>
      <c r="B334" s="136" t="s">
        <v>2947</v>
      </c>
      <c r="C334" s="26">
        <v>1763</v>
      </c>
      <c r="D334" s="26" t="s">
        <v>2799</v>
      </c>
      <c r="E334" s="163">
        <v>0.64059999999999995</v>
      </c>
      <c r="F334" s="164" t="s">
        <v>3447</v>
      </c>
      <c r="G334" s="164" t="s">
        <v>3320</v>
      </c>
      <c r="H334" s="149" t="str">
        <f t="shared" si="8"/>
        <v>Yes</v>
      </c>
    </row>
    <row r="335" spans="1:8" x14ac:dyDescent="0.25">
      <c r="A335" s="136" t="s">
        <v>2623</v>
      </c>
      <c r="B335" s="136" t="s">
        <v>2736</v>
      </c>
      <c r="C335" s="26">
        <v>5549</v>
      </c>
      <c r="D335" s="26" t="s">
        <v>2549</v>
      </c>
      <c r="E335" s="163">
        <v>0.55220000000000002</v>
      </c>
      <c r="F335" s="164" t="s">
        <v>3447</v>
      </c>
      <c r="G335" s="164" t="s">
        <v>3320</v>
      </c>
      <c r="H335" s="149" t="str">
        <f t="shared" si="8"/>
        <v>Yes</v>
      </c>
    </row>
    <row r="336" spans="1:8" x14ac:dyDescent="0.25">
      <c r="A336" s="136" t="s">
        <v>340</v>
      </c>
      <c r="B336" s="136" t="s">
        <v>2948</v>
      </c>
      <c r="C336" s="26">
        <v>4552</v>
      </c>
      <c r="D336" s="26" t="s">
        <v>342</v>
      </c>
      <c r="E336" s="163">
        <v>0.56030000000000002</v>
      </c>
      <c r="F336" s="164" t="s">
        <v>3447</v>
      </c>
      <c r="G336" s="164" t="s">
        <v>3320</v>
      </c>
      <c r="H336" s="149" t="str">
        <f t="shared" si="8"/>
        <v>Yes</v>
      </c>
    </row>
    <row r="337" spans="1:8" x14ac:dyDescent="0.25">
      <c r="A337" s="136" t="s">
        <v>340</v>
      </c>
      <c r="B337" s="136" t="s">
        <v>2948</v>
      </c>
      <c r="C337" s="26">
        <v>2697</v>
      </c>
      <c r="D337" s="26" t="s">
        <v>341</v>
      </c>
      <c r="E337" s="163">
        <v>0.60219999999999996</v>
      </c>
      <c r="F337" s="164" t="s">
        <v>3447</v>
      </c>
      <c r="G337" s="164" t="s">
        <v>3320</v>
      </c>
      <c r="H337" s="149" t="str">
        <f t="shared" si="8"/>
        <v>Yes</v>
      </c>
    </row>
    <row r="338" spans="1:8" x14ac:dyDescent="0.25">
      <c r="A338" s="136" t="s">
        <v>340</v>
      </c>
      <c r="B338" s="136" t="s">
        <v>2948</v>
      </c>
      <c r="C338" s="26">
        <v>3275</v>
      </c>
      <c r="D338" s="26" t="s">
        <v>2876</v>
      </c>
      <c r="E338" s="163">
        <v>0.49769999999999998</v>
      </c>
      <c r="F338" s="164" t="s">
        <v>3448</v>
      </c>
      <c r="G338" s="164" t="s">
        <v>3320</v>
      </c>
      <c r="H338" s="149" t="str">
        <f t="shared" si="8"/>
        <v>No</v>
      </c>
    </row>
    <row r="339" spans="1:8" x14ac:dyDescent="0.25">
      <c r="A339" s="136" t="s">
        <v>340</v>
      </c>
      <c r="B339" s="136" t="s">
        <v>2948</v>
      </c>
      <c r="C339" s="26">
        <v>1724</v>
      </c>
      <c r="D339" s="26" t="s">
        <v>2461</v>
      </c>
      <c r="E339" s="163">
        <v>0.56820000000000004</v>
      </c>
      <c r="F339" s="164" t="s">
        <v>3449</v>
      </c>
      <c r="G339" s="164" t="s">
        <v>3320</v>
      </c>
      <c r="H339" s="149" t="str">
        <f t="shared" si="8"/>
        <v>Yes</v>
      </c>
    </row>
    <row r="340" spans="1:8" x14ac:dyDescent="0.25">
      <c r="A340" s="136" t="s">
        <v>344</v>
      </c>
      <c r="B340" s="136" t="s">
        <v>2949</v>
      </c>
      <c r="C340" s="26">
        <v>2299</v>
      </c>
      <c r="D340" s="26" t="s">
        <v>346</v>
      </c>
      <c r="E340" s="163">
        <v>0.45889999999999997</v>
      </c>
      <c r="F340" s="164" t="s">
        <v>3448</v>
      </c>
      <c r="G340" s="164" t="s">
        <v>3320</v>
      </c>
      <c r="H340" s="149" t="str">
        <f t="shared" si="8"/>
        <v>No</v>
      </c>
    </row>
    <row r="341" spans="1:8" x14ac:dyDescent="0.25">
      <c r="A341" s="136" t="s">
        <v>344</v>
      </c>
      <c r="B341" s="136" t="s">
        <v>2949</v>
      </c>
      <c r="C341" s="26">
        <v>5644</v>
      </c>
      <c r="D341" s="26" t="s">
        <v>3357</v>
      </c>
      <c r="E341" s="163">
        <v>0.48530000000000001</v>
      </c>
      <c r="F341" s="164" t="s">
        <v>3449</v>
      </c>
      <c r="G341" s="164" t="s">
        <v>3320</v>
      </c>
      <c r="H341" s="149" t="str">
        <f t="shared" si="8"/>
        <v>No</v>
      </c>
    </row>
    <row r="342" spans="1:8" x14ac:dyDescent="0.25">
      <c r="A342" s="136" t="s">
        <v>344</v>
      </c>
      <c r="B342" s="136" t="s">
        <v>2949</v>
      </c>
      <c r="C342" s="26">
        <v>1617</v>
      </c>
      <c r="D342" s="26" t="s">
        <v>345</v>
      </c>
      <c r="E342" s="163">
        <v>0.76129999999999998</v>
      </c>
      <c r="F342" s="164" t="s">
        <v>3449</v>
      </c>
      <c r="G342" s="164" t="s">
        <v>3320</v>
      </c>
      <c r="H342" s="149" t="str">
        <f t="shared" si="8"/>
        <v>Yes</v>
      </c>
    </row>
    <row r="343" spans="1:8" x14ac:dyDescent="0.25">
      <c r="A343" s="136" t="s">
        <v>344</v>
      </c>
      <c r="B343" s="136" t="s">
        <v>2949</v>
      </c>
      <c r="C343" s="26">
        <v>5413</v>
      </c>
      <c r="D343" s="26" t="s">
        <v>352</v>
      </c>
      <c r="E343" s="163">
        <v>0.5</v>
      </c>
      <c r="F343" s="164" t="s">
        <v>3448</v>
      </c>
      <c r="G343" s="164" t="s">
        <v>3320</v>
      </c>
      <c r="H343" s="149" t="str">
        <f t="shared" si="8"/>
        <v>Yes</v>
      </c>
    </row>
    <row r="344" spans="1:8" x14ac:dyDescent="0.25">
      <c r="A344" s="136" t="s">
        <v>344</v>
      </c>
      <c r="B344" s="136" t="s">
        <v>2949</v>
      </c>
      <c r="C344" s="26">
        <v>2962</v>
      </c>
      <c r="D344" s="26" t="s">
        <v>349</v>
      </c>
      <c r="E344" s="163">
        <v>0.79200000000000004</v>
      </c>
      <c r="F344" s="164" t="s">
        <v>3447</v>
      </c>
      <c r="G344" s="164" t="s">
        <v>3320</v>
      </c>
      <c r="H344" s="149" t="str">
        <f t="shared" si="8"/>
        <v>Yes</v>
      </c>
    </row>
    <row r="345" spans="1:8" x14ac:dyDescent="0.25">
      <c r="A345" s="136" t="s">
        <v>344</v>
      </c>
      <c r="B345" s="136" t="s">
        <v>2949</v>
      </c>
      <c r="C345" s="26">
        <v>4384</v>
      </c>
      <c r="D345" s="26" t="s">
        <v>351</v>
      </c>
      <c r="E345" s="163">
        <v>0.34010000000000001</v>
      </c>
      <c r="F345" s="164" t="s">
        <v>3448</v>
      </c>
      <c r="G345" s="164" t="s">
        <v>3320</v>
      </c>
      <c r="H345" s="149" t="str">
        <f t="shared" si="8"/>
        <v>No</v>
      </c>
    </row>
    <row r="346" spans="1:8" x14ac:dyDescent="0.25">
      <c r="A346" s="136" t="s">
        <v>344</v>
      </c>
      <c r="B346" s="136" t="s">
        <v>2949</v>
      </c>
      <c r="C346" s="26">
        <v>3266</v>
      </c>
      <c r="D346" s="26" t="s">
        <v>350</v>
      </c>
      <c r="E346" s="163">
        <v>0.63380000000000003</v>
      </c>
      <c r="F346" s="164" t="s">
        <v>3447</v>
      </c>
      <c r="G346" s="164" t="s">
        <v>3320</v>
      </c>
      <c r="H346" s="149" t="str">
        <f t="shared" si="8"/>
        <v>Yes</v>
      </c>
    </row>
    <row r="347" spans="1:8" x14ac:dyDescent="0.25">
      <c r="A347" s="136" t="s">
        <v>344</v>
      </c>
      <c r="B347" s="136" t="s">
        <v>2949</v>
      </c>
      <c r="C347" s="26">
        <v>2501</v>
      </c>
      <c r="D347" s="26" t="s">
        <v>347</v>
      </c>
      <c r="E347" s="163">
        <v>0.56210000000000004</v>
      </c>
      <c r="F347" s="164" t="s">
        <v>3447</v>
      </c>
      <c r="G347" s="164" t="s">
        <v>3320</v>
      </c>
      <c r="H347" s="149" t="str">
        <f t="shared" si="8"/>
        <v>Yes</v>
      </c>
    </row>
    <row r="348" spans="1:8" x14ac:dyDescent="0.25">
      <c r="A348" s="136" t="s">
        <v>344</v>
      </c>
      <c r="B348" s="136" t="s">
        <v>2949</v>
      </c>
      <c r="C348" s="26">
        <v>2823</v>
      </c>
      <c r="D348" s="26" t="s">
        <v>348</v>
      </c>
      <c r="E348" s="163">
        <v>0.54879999999999995</v>
      </c>
      <c r="F348" s="164" t="s">
        <v>3447</v>
      </c>
      <c r="G348" s="164" t="s">
        <v>3320</v>
      </c>
      <c r="H348" s="149" t="str">
        <f t="shared" si="8"/>
        <v>Yes</v>
      </c>
    </row>
    <row r="349" spans="1:8" x14ac:dyDescent="0.25">
      <c r="A349" s="136" t="s">
        <v>344</v>
      </c>
      <c r="B349" s="136" t="s">
        <v>2949</v>
      </c>
      <c r="C349" s="26">
        <v>3616</v>
      </c>
      <c r="D349" s="26" t="s">
        <v>205</v>
      </c>
      <c r="E349" s="163">
        <v>0.28060000000000002</v>
      </c>
      <c r="F349" s="164" t="s">
        <v>3449</v>
      </c>
      <c r="G349" s="164" t="s">
        <v>3320</v>
      </c>
      <c r="H349" s="149" t="str">
        <f t="shared" si="8"/>
        <v>No</v>
      </c>
    </row>
    <row r="350" spans="1:8" x14ac:dyDescent="0.25">
      <c r="A350" s="136" t="s">
        <v>354</v>
      </c>
      <c r="B350" s="136" t="s">
        <v>2950</v>
      </c>
      <c r="C350" s="26">
        <v>2328</v>
      </c>
      <c r="D350" s="26" t="s">
        <v>355</v>
      </c>
      <c r="E350" s="163">
        <v>0.31859999999999999</v>
      </c>
      <c r="F350" s="164" t="s">
        <v>3449</v>
      </c>
      <c r="G350" s="164" t="s">
        <v>3320</v>
      </c>
      <c r="H350" s="149" t="str">
        <f t="shared" si="8"/>
        <v>No</v>
      </c>
    </row>
    <row r="351" spans="1:8" x14ac:dyDescent="0.25">
      <c r="A351" s="136" t="s">
        <v>354</v>
      </c>
      <c r="B351" s="136" t="s">
        <v>2950</v>
      </c>
      <c r="C351" s="26">
        <v>2329</v>
      </c>
      <c r="D351" s="26" t="s">
        <v>2462</v>
      </c>
      <c r="E351" s="163">
        <v>0.3478</v>
      </c>
      <c r="F351" s="164" t="s">
        <v>3449</v>
      </c>
      <c r="G351" s="164" t="s">
        <v>3320</v>
      </c>
      <c r="H351" s="149" t="str">
        <f t="shared" si="8"/>
        <v>No</v>
      </c>
    </row>
    <row r="352" spans="1:8" x14ac:dyDescent="0.25">
      <c r="A352" s="136" t="s">
        <v>354</v>
      </c>
      <c r="B352" s="136" t="s">
        <v>2950</v>
      </c>
      <c r="C352" s="26">
        <v>1987</v>
      </c>
      <c r="D352" s="26" t="s">
        <v>2463</v>
      </c>
      <c r="E352" s="163">
        <v>0.63549999999999995</v>
      </c>
      <c r="F352" s="164" t="s">
        <v>3449</v>
      </c>
      <c r="G352" s="164" t="s">
        <v>3320</v>
      </c>
      <c r="H352" s="149" t="str">
        <f t="shared" si="8"/>
        <v>Yes</v>
      </c>
    </row>
    <row r="353" spans="1:8" x14ac:dyDescent="0.25">
      <c r="A353" s="136" t="s">
        <v>354</v>
      </c>
      <c r="B353" s="136" t="s">
        <v>2950</v>
      </c>
      <c r="C353" s="26">
        <v>2570</v>
      </c>
      <c r="D353" s="26" t="s">
        <v>2464</v>
      </c>
      <c r="E353" s="163">
        <v>0.39600000000000002</v>
      </c>
      <c r="F353" s="164" t="s">
        <v>3449</v>
      </c>
      <c r="G353" s="164" t="s">
        <v>3320</v>
      </c>
      <c r="H353" s="149" t="str">
        <f t="shared" si="8"/>
        <v>No</v>
      </c>
    </row>
    <row r="354" spans="1:8" x14ac:dyDescent="0.25">
      <c r="A354" s="136" t="s">
        <v>357</v>
      </c>
      <c r="B354" s="136" t="s">
        <v>2951</v>
      </c>
      <c r="C354" s="26">
        <v>1825</v>
      </c>
      <c r="D354" s="26" t="s">
        <v>358</v>
      </c>
      <c r="E354" s="163">
        <v>0.66239999999999999</v>
      </c>
      <c r="F354" s="164" t="s">
        <v>3449</v>
      </c>
      <c r="G354" s="164" t="s">
        <v>3320</v>
      </c>
      <c r="H354" s="149" t="str">
        <f t="shared" si="8"/>
        <v>Yes</v>
      </c>
    </row>
    <row r="355" spans="1:8" x14ac:dyDescent="0.25">
      <c r="A355" s="136" t="s">
        <v>357</v>
      </c>
      <c r="B355" s="136" t="s">
        <v>2951</v>
      </c>
      <c r="C355" s="26">
        <v>3454</v>
      </c>
      <c r="D355" s="26" t="s">
        <v>372</v>
      </c>
      <c r="E355" s="163">
        <v>0.42049999999999998</v>
      </c>
      <c r="F355" s="164" t="s">
        <v>3448</v>
      </c>
      <c r="G355" s="164" t="s">
        <v>3320</v>
      </c>
      <c r="H355" s="149" t="str">
        <f t="shared" si="8"/>
        <v>No</v>
      </c>
    </row>
    <row r="356" spans="1:8" x14ac:dyDescent="0.25">
      <c r="A356" s="136" t="s">
        <v>357</v>
      </c>
      <c r="B356" s="136" t="s">
        <v>2951</v>
      </c>
      <c r="C356" s="26">
        <v>3457</v>
      </c>
      <c r="D356" s="26" t="s">
        <v>375</v>
      </c>
      <c r="E356" s="163">
        <v>0.43030000000000002</v>
      </c>
      <c r="F356" s="164" t="s">
        <v>3448</v>
      </c>
      <c r="G356" s="164" t="s">
        <v>3320</v>
      </c>
      <c r="H356" s="149" t="str">
        <f t="shared" si="8"/>
        <v>No</v>
      </c>
    </row>
    <row r="357" spans="1:8" x14ac:dyDescent="0.25">
      <c r="A357" s="136" t="s">
        <v>357</v>
      </c>
      <c r="B357" s="136" t="s">
        <v>2951</v>
      </c>
      <c r="C357" s="26">
        <v>5386</v>
      </c>
      <c r="D357" s="26" t="s">
        <v>2801</v>
      </c>
      <c r="E357" s="163">
        <v>0.5</v>
      </c>
      <c r="F357" s="164" t="s">
        <v>3448</v>
      </c>
      <c r="G357" s="164" t="s">
        <v>3320</v>
      </c>
      <c r="H357" s="149" t="str">
        <f t="shared" si="8"/>
        <v>Yes</v>
      </c>
    </row>
    <row r="358" spans="1:8" x14ac:dyDescent="0.25">
      <c r="A358" t="s">
        <v>357</v>
      </c>
      <c r="B358" t="s">
        <v>2951</v>
      </c>
      <c r="C358" s="26">
        <v>2425</v>
      </c>
      <c r="D358" t="s">
        <v>363</v>
      </c>
      <c r="E358" s="163">
        <v>0.78779999999999994</v>
      </c>
      <c r="F358" s="164" t="s">
        <v>3447</v>
      </c>
      <c r="G358" s="164" t="s">
        <v>3320</v>
      </c>
      <c r="H358" s="149" t="str">
        <f t="shared" si="8"/>
        <v>Yes</v>
      </c>
    </row>
    <row r="359" spans="1:8" x14ac:dyDescent="0.25">
      <c r="A359" s="136" t="s">
        <v>357</v>
      </c>
      <c r="B359" s="136" t="s">
        <v>2951</v>
      </c>
      <c r="C359" s="26">
        <v>5411</v>
      </c>
      <c r="D359" s="26" t="s">
        <v>384</v>
      </c>
      <c r="E359" s="163">
        <v>0.82030000000000003</v>
      </c>
      <c r="F359" s="164" t="s">
        <v>3447</v>
      </c>
      <c r="G359" s="164" t="s">
        <v>3320</v>
      </c>
      <c r="H359" s="149" t="str">
        <f t="shared" si="8"/>
        <v>Yes</v>
      </c>
    </row>
    <row r="360" spans="1:8" x14ac:dyDescent="0.25">
      <c r="A360" s="136" t="s">
        <v>357</v>
      </c>
      <c r="B360" s="136" t="s">
        <v>2951</v>
      </c>
      <c r="C360" s="26">
        <v>2943</v>
      </c>
      <c r="D360" s="26" t="s">
        <v>366</v>
      </c>
      <c r="E360" s="163">
        <v>0.77800000000000002</v>
      </c>
      <c r="F360" s="164" t="s">
        <v>3447</v>
      </c>
      <c r="G360" s="164" t="s">
        <v>3320</v>
      </c>
      <c r="H360" s="149" t="str">
        <f t="shared" si="8"/>
        <v>Yes</v>
      </c>
    </row>
    <row r="361" spans="1:8" x14ac:dyDescent="0.25">
      <c r="A361" s="136" t="s">
        <v>357</v>
      </c>
      <c r="B361" s="136" t="s">
        <v>2951</v>
      </c>
      <c r="C361" s="26">
        <v>3455</v>
      </c>
      <c r="D361" s="26" t="s">
        <v>373</v>
      </c>
      <c r="E361" s="163">
        <v>0.7329</v>
      </c>
      <c r="F361" s="164" t="s">
        <v>3447</v>
      </c>
      <c r="G361" s="164" t="s">
        <v>3320</v>
      </c>
      <c r="H361" s="149" t="str">
        <f t="shared" si="8"/>
        <v>Yes</v>
      </c>
    </row>
    <row r="362" spans="1:8" x14ac:dyDescent="0.25">
      <c r="A362" s="136" t="s">
        <v>357</v>
      </c>
      <c r="B362" s="136" t="s">
        <v>2951</v>
      </c>
      <c r="C362" s="26">
        <v>4396</v>
      </c>
      <c r="D362" s="26" t="s">
        <v>378</v>
      </c>
      <c r="E362" s="163">
        <v>0.52839999999999998</v>
      </c>
      <c r="F362" s="164" t="s">
        <v>3448</v>
      </c>
      <c r="G362" s="164" t="s">
        <v>3320</v>
      </c>
      <c r="H362" s="149" t="str">
        <f t="shared" si="8"/>
        <v>Yes</v>
      </c>
    </row>
    <row r="363" spans="1:8" x14ac:dyDescent="0.25">
      <c r="A363" s="136" t="s">
        <v>357</v>
      </c>
      <c r="B363" s="136" t="s">
        <v>2951</v>
      </c>
      <c r="C363" s="26">
        <v>5387</v>
      </c>
      <c r="D363" s="26" t="s">
        <v>383</v>
      </c>
      <c r="E363" s="163">
        <v>0.85809999999999997</v>
      </c>
      <c r="F363" s="164" t="s">
        <v>3447</v>
      </c>
      <c r="G363" s="164" t="s">
        <v>3320</v>
      </c>
      <c r="H363" s="149" t="str">
        <f t="shared" si="8"/>
        <v>Yes</v>
      </c>
    </row>
    <row r="364" spans="1:8" x14ac:dyDescent="0.25">
      <c r="A364" s="136" t="s">
        <v>357</v>
      </c>
      <c r="B364" s="136" t="s">
        <v>2951</v>
      </c>
      <c r="C364" s="26">
        <v>5751</v>
      </c>
      <c r="D364" s="26" t="s">
        <v>3328</v>
      </c>
      <c r="E364" s="163">
        <v>0.69610000000000005</v>
      </c>
      <c r="F364" s="164" t="s">
        <v>3449</v>
      </c>
      <c r="G364" s="164" t="s">
        <v>3320</v>
      </c>
      <c r="H364" s="149" t="str">
        <f t="shared" si="8"/>
        <v>Yes</v>
      </c>
    </row>
    <row r="365" spans="1:8" x14ac:dyDescent="0.25">
      <c r="A365" s="136" t="s">
        <v>357</v>
      </c>
      <c r="B365" s="136" t="s">
        <v>2951</v>
      </c>
      <c r="C365" s="26">
        <v>5027</v>
      </c>
      <c r="D365" s="26" t="s">
        <v>379</v>
      </c>
      <c r="E365" s="163">
        <v>0.62590000000000001</v>
      </c>
      <c r="F365" s="164" t="s">
        <v>3447</v>
      </c>
      <c r="G365" s="164" t="s">
        <v>3320</v>
      </c>
      <c r="H365" s="149" t="str">
        <f t="shared" si="8"/>
        <v>Yes</v>
      </c>
    </row>
    <row r="366" spans="1:8" x14ac:dyDescent="0.25">
      <c r="A366" s="136" t="s">
        <v>357</v>
      </c>
      <c r="B366" s="136" t="s">
        <v>2951</v>
      </c>
      <c r="C366" s="26">
        <v>3298</v>
      </c>
      <c r="D366" s="26" t="s">
        <v>370</v>
      </c>
      <c r="E366" s="163">
        <v>0.60209999999999997</v>
      </c>
      <c r="F366" s="164" t="s">
        <v>3447</v>
      </c>
      <c r="G366" s="164" t="s">
        <v>3320</v>
      </c>
      <c r="H366" s="149" t="str">
        <f t="shared" si="8"/>
        <v>Yes</v>
      </c>
    </row>
    <row r="367" spans="1:8" x14ac:dyDescent="0.25">
      <c r="A367" s="136" t="s">
        <v>357</v>
      </c>
      <c r="B367" s="136" t="s">
        <v>2951</v>
      </c>
      <c r="C367" s="26">
        <v>3248</v>
      </c>
      <c r="D367" s="26" t="s">
        <v>368</v>
      </c>
      <c r="E367" s="163">
        <v>0.73870000000000002</v>
      </c>
      <c r="F367" s="164" t="s">
        <v>3447</v>
      </c>
      <c r="G367" s="164" t="s">
        <v>3320</v>
      </c>
      <c r="H367" s="149" t="str">
        <f t="shared" si="8"/>
        <v>Yes</v>
      </c>
    </row>
    <row r="368" spans="1:8" x14ac:dyDescent="0.25">
      <c r="A368" s="136" t="s">
        <v>357</v>
      </c>
      <c r="B368" s="136" t="s">
        <v>2951</v>
      </c>
      <c r="C368" s="26">
        <v>3117</v>
      </c>
      <c r="D368" s="26" t="s">
        <v>367</v>
      </c>
      <c r="E368" s="163">
        <v>0.42859999999999998</v>
      </c>
      <c r="F368" s="164" t="s">
        <v>3448</v>
      </c>
      <c r="G368" s="164" t="s">
        <v>3320</v>
      </c>
      <c r="H368" s="149" t="str">
        <f t="shared" si="8"/>
        <v>No</v>
      </c>
    </row>
    <row r="369" spans="1:8" x14ac:dyDescent="0.25">
      <c r="A369" s="136" t="s">
        <v>357</v>
      </c>
      <c r="B369" s="136" t="s">
        <v>2951</v>
      </c>
      <c r="C369" s="26">
        <v>3351</v>
      </c>
      <c r="D369" s="26" t="s">
        <v>371</v>
      </c>
      <c r="E369" s="163">
        <v>0.6522</v>
      </c>
      <c r="F369" s="164" t="s">
        <v>3447</v>
      </c>
      <c r="G369" s="164" t="s">
        <v>3320</v>
      </c>
      <c r="H369" s="149" t="str">
        <f t="shared" si="8"/>
        <v>Yes</v>
      </c>
    </row>
    <row r="370" spans="1:8" x14ac:dyDescent="0.25">
      <c r="A370" s="136" t="s">
        <v>357</v>
      </c>
      <c r="B370" s="136" t="s">
        <v>2951</v>
      </c>
      <c r="C370" s="26">
        <v>3456</v>
      </c>
      <c r="D370" s="26" t="s">
        <v>374</v>
      </c>
      <c r="E370" s="163">
        <v>0.51590000000000003</v>
      </c>
      <c r="F370" s="164" t="s">
        <v>3448</v>
      </c>
      <c r="G370" s="164" t="s">
        <v>3320</v>
      </c>
      <c r="H370" s="149" t="str">
        <f t="shared" si="8"/>
        <v>Yes</v>
      </c>
    </row>
    <row r="371" spans="1:8" x14ac:dyDescent="0.25">
      <c r="A371" s="136" t="s">
        <v>357</v>
      </c>
      <c r="B371" s="136" t="s">
        <v>2951</v>
      </c>
      <c r="C371" s="26">
        <v>2652</v>
      </c>
      <c r="D371" s="26" t="s">
        <v>365</v>
      </c>
      <c r="E371" s="163">
        <v>0.80620000000000003</v>
      </c>
      <c r="F371" s="164" t="s">
        <v>3447</v>
      </c>
      <c r="G371" s="164" t="s">
        <v>3320</v>
      </c>
      <c r="H371" s="149" t="str">
        <f t="shared" si="8"/>
        <v>Yes</v>
      </c>
    </row>
    <row r="372" spans="1:8" x14ac:dyDescent="0.25">
      <c r="A372" s="136" t="s">
        <v>357</v>
      </c>
      <c r="B372" s="136" t="s">
        <v>2951</v>
      </c>
      <c r="C372" s="26">
        <v>3602</v>
      </c>
      <c r="D372" s="26" t="s">
        <v>376</v>
      </c>
      <c r="E372" s="163">
        <v>0.8327</v>
      </c>
      <c r="F372" s="164" t="s">
        <v>3447</v>
      </c>
      <c r="G372" s="164" t="s">
        <v>3320</v>
      </c>
      <c r="H372" s="149" t="str">
        <f t="shared" si="8"/>
        <v>Yes</v>
      </c>
    </row>
    <row r="373" spans="1:8" x14ac:dyDescent="0.25">
      <c r="A373" s="136" t="s">
        <v>357</v>
      </c>
      <c r="B373" s="136" t="s">
        <v>2951</v>
      </c>
      <c r="C373" s="26">
        <v>5364</v>
      </c>
      <c r="D373" s="26" t="s">
        <v>381</v>
      </c>
      <c r="E373" s="163">
        <v>0.33560000000000001</v>
      </c>
      <c r="F373" s="164" t="s">
        <v>3448</v>
      </c>
      <c r="G373" s="164" t="s">
        <v>3320</v>
      </c>
      <c r="H373" s="149" t="str">
        <f t="shared" si="8"/>
        <v>No</v>
      </c>
    </row>
    <row r="374" spans="1:8" x14ac:dyDescent="0.25">
      <c r="A374" s="136" t="s">
        <v>357</v>
      </c>
      <c r="B374" s="136" t="s">
        <v>2951</v>
      </c>
      <c r="C374" s="26">
        <v>3763</v>
      </c>
      <c r="D374" s="26" t="s">
        <v>377</v>
      </c>
      <c r="E374" s="163">
        <v>0.55579999999999996</v>
      </c>
      <c r="F374" s="164" t="s">
        <v>3448</v>
      </c>
      <c r="G374" s="164" t="s">
        <v>3320</v>
      </c>
      <c r="H374" s="149" t="str">
        <f t="shared" si="8"/>
        <v>Yes</v>
      </c>
    </row>
    <row r="375" spans="1:8" x14ac:dyDescent="0.25">
      <c r="A375" s="136" t="s">
        <v>357</v>
      </c>
      <c r="B375" s="136" t="s">
        <v>2951</v>
      </c>
      <c r="C375" s="26">
        <v>2189</v>
      </c>
      <c r="D375" s="26" t="s">
        <v>362</v>
      </c>
      <c r="E375" s="163">
        <v>0.85540000000000005</v>
      </c>
      <c r="F375" s="164" t="s">
        <v>3447</v>
      </c>
      <c r="G375" s="164" t="s">
        <v>3320</v>
      </c>
      <c r="H375" s="149" t="str">
        <f t="shared" si="8"/>
        <v>Yes</v>
      </c>
    </row>
    <row r="376" spans="1:8" x14ac:dyDescent="0.25">
      <c r="A376" s="136" t="s">
        <v>357</v>
      </c>
      <c r="B376" s="136" t="s">
        <v>2951</v>
      </c>
      <c r="C376" s="26">
        <v>5365</v>
      </c>
      <c r="D376" s="26" t="s">
        <v>382</v>
      </c>
      <c r="E376" s="163">
        <v>0.44590000000000002</v>
      </c>
      <c r="F376" s="164" t="s">
        <v>3448</v>
      </c>
      <c r="G376" s="164" t="s">
        <v>3320</v>
      </c>
      <c r="H376" s="149" t="str">
        <f t="shared" si="8"/>
        <v>No</v>
      </c>
    </row>
    <row r="377" spans="1:8" x14ac:dyDescent="0.25">
      <c r="A377" s="136" t="s">
        <v>357</v>
      </c>
      <c r="B377" s="136" t="s">
        <v>2951</v>
      </c>
      <c r="C377" s="26">
        <v>1880</v>
      </c>
      <c r="D377" s="26" t="s">
        <v>359</v>
      </c>
      <c r="E377" s="163">
        <v>0.8</v>
      </c>
      <c r="F377" s="164" t="s">
        <v>3449</v>
      </c>
      <c r="G377" s="164" t="s">
        <v>3320</v>
      </c>
      <c r="H377" s="149" t="str">
        <f t="shared" si="8"/>
        <v>Yes</v>
      </c>
    </row>
    <row r="378" spans="1:8" x14ac:dyDescent="0.25">
      <c r="A378" s="136" t="s">
        <v>357</v>
      </c>
      <c r="B378" s="136" t="s">
        <v>2951</v>
      </c>
      <c r="C378" s="26">
        <v>3500</v>
      </c>
      <c r="D378" s="26" t="s">
        <v>2800</v>
      </c>
      <c r="E378" s="163">
        <v>0.60229999999999995</v>
      </c>
      <c r="F378" s="164" t="s">
        <v>3447</v>
      </c>
      <c r="G378" s="164" t="s">
        <v>3320</v>
      </c>
      <c r="H378" s="149" t="str">
        <f t="shared" si="8"/>
        <v>Yes</v>
      </c>
    </row>
    <row r="379" spans="1:8" x14ac:dyDescent="0.25">
      <c r="A379" s="136" t="s">
        <v>357</v>
      </c>
      <c r="B379" s="136" t="s">
        <v>2951</v>
      </c>
      <c r="C379" s="26">
        <v>2651</v>
      </c>
      <c r="D379" s="26" t="s">
        <v>364</v>
      </c>
      <c r="E379" s="163">
        <v>0.84740000000000004</v>
      </c>
      <c r="F379" s="164" t="s">
        <v>3447</v>
      </c>
      <c r="G379" s="164" t="s">
        <v>3320</v>
      </c>
      <c r="H379" s="149" t="str">
        <f t="shared" si="8"/>
        <v>Yes</v>
      </c>
    </row>
    <row r="380" spans="1:8" x14ac:dyDescent="0.25">
      <c r="A380" s="136" t="s">
        <v>357</v>
      </c>
      <c r="B380" s="136" t="s">
        <v>2951</v>
      </c>
      <c r="C380" s="26">
        <v>5297</v>
      </c>
      <c r="D380" s="26" t="s">
        <v>380</v>
      </c>
      <c r="E380" s="163">
        <v>0.59060000000000001</v>
      </c>
      <c r="F380" s="164" t="s">
        <v>3449</v>
      </c>
      <c r="G380" s="164" t="s">
        <v>3320</v>
      </c>
      <c r="H380" s="149" t="str">
        <f t="shared" si="8"/>
        <v>Yes</v>
      </c>
    </row>
    <row r="381" spans="1:8" x14ac:dyDescent="0.25">
      <c r="A381" s="136" t="s">
        <v>357</v>
      </c>
      <c r="B381" s="136" t="s">
        <v>2951</v>
      </c>
      <c r="C381" s="26">
        <v>3249</v>
      </c>
      <c r="D381" s="26" t="s">
        <v>369</v>
      </c>
      <c r="E381" s="163">
        <v>0.84009999999999996</v>
      </c>
      <c r="F381" s="164" t="s">
        <v>3447</v>
      </c>
      <c r="G381" s="164" t="s">
        <v>3320</v>
      </c>
      <c r="H381" s="149" t="str">
        <f t="shared" si="8"/>
        <v>Yes</v>
      </c>
    </row>
    <row r="382" spans="1:8" x14ac:dyDescent="0.25">
      <c r="A382" s="136" t="s">
        <v>386</v>
      </c>
      <c r="B382" s="136" t="s">
        <v>2952</v>
      </c>
      <c r="C382" s="26">
        <v>3366</v>
      </c>
      <c r="D382" s="26" t="s">
        <v>388</v>
      </c>
      <c r="E382" s="163">
        <v>0.29980000000000001</v>
      </c>
      <c r="F382" s="164" t="s">
        <v>3449</v>
      </c>
      <c r="G382" s="164" t="s">
        <v>3320</v>
      </c>
      <c r="H382" s="149" t="str">
        <f t="shared" si="8"/>
        <v>No</v>
      </c>
    </row>
    <row r="383" spans="1:8" x14ac:dyDescent="0.25">
      <c r="A383" s="136" t="s">
        <v>386</v>
      </c>
      <c r="B383" s="136" t="s">
        <v>2952</v>
      </c>
      <c r="C383" s="26">
        <v>2894</v>
      </c>
      <c r="D383" s="26" t="s">
        <v>387</v>
      </c>
      <c r="E383" s="163">
        <v>0.35410000000000003</v>
      </c>
      <c r="F383" s="164" t="s">
        <v>3449</v>
      </c>
      <c r="G383" s="164" t="s">
        <v>3320</v>
      </c>
      <c r="H383" s="149" t="str">
        <f t="shared" si="8"/>
        <v>No</v>
      </c>
    </row>
    <row r="384" spans="1:8" x14ac:dyDescent="0.25">
      <c r="A384" s="136" t="s">
        <v>390</v>
      </c>
      <c r="B384" s="136" t="s">
        <v>2953</v>
      </c>
      <c r="C384" s="26">
        <v>5362</v>
      </c>
      <c r="D384" s="26" t="s">
        <v>393</v>
      </c>
      <c r="E384" s="163">
        <v>0.52229999999999999</v>
      </c>
      <c r="F384" s="164" t="s">
        <v>3447</v>
      </c>
      <c r="G384" s="164" t="s">
        <v>3320</v>
      </c>
      <c r="H384" s="149" t="str">
        <f t="shared" si="8"/>
        <v>Yes</v>
      </c>
    </row>
    <row r="385" spans="1:8" x14ac:dyDescent="0.25">
      <c r="A385" s="136" t="s">
        <v>390</v>
      </c>
      <c r="B385" s="136" t="s">
        <v>2953</v>
      </c>
      <c r="C385" s="26">
        <v>5575</v>
      </c>
      <c r="D385" s="26" t="s">
        <v>2761</v>
      </c>
      <c r="E385" s="163">
        <v>0.56559999999999999</v>
      </c>
      <c r="F385" s="164" t="s">
        <v>3449</v>
      </c>
      <c r="G385" s="164" t="s">
        <v>3320</v>
      </c>
      <c r="H385" s="149" t="str">
        <f t="shared" si="8"/>
        <v>Yes</v>
      </c>
    </row>
    <row r="386" spans="1:8" x14ac:dyDescent="0.25">
      <c r="A386" s="136" t="s">
        <v>390</v>
      </c>
      <c r="B386" s="136" t="s">
        <v>2953</v>
      </c>
      <c r="C386" s="26">
        <v>2114</v>
      </c>
      <c r="D386" s="26" t="s">
        <v>391</v>
      </c>
      <c r="E386" s="163">
        <v>0.52580000000000005</v>
      </c>
      <c r="F386" s="164" t="s">
        <v>3447</v>
      </c>
      <c r="G386" s="164" t="s">
        <v>3320</v>
      </c>
      <c r="H386" s="149" t="str">
        <f t="shared" si="8"/>
        <v>Yes</v>
      </c>
    </row>
    <row r="387" spans="1:8" x14ac:dyDescent="0.25">
      <c r="A387" s="136" t="s">
        <v>390</v>
      </c>
      <c r="B387" s="136" t="s">
        <v>2953</v>
      </c>
      <c r="C387" s="26">
        <v>3541</v>
      </c>
      <c r="D387" s="26" t="s">
        <v>392</v>
      </c>
      <c r="E387" s="163">
        <v>0.53549999999999998</v>
      </c>
      <c r="F387" s="164" t="s">
        <v>3447</v>
      </c>
      <c r="G387" s="164" t="s">
        <v>3320</v>
      </c>
      <c r="H387" s="149" t="str">
        <f t="shared" si="8"/>
        <v>Yes</v>
      </c>
    </row>
    <row r="388" spans="1:8" x14ac:dyDescent="0.25">
      <c r="A388" t="s">
        <v>395</v>
      </c>
      <c r="B388" t="s">
        <v>2954</v>
      </c>
      <c r="C388" s="26">
        <v>2588</v>
      </c>
      <c r="D388" t="s">
        <v>396</v>
      </c>
      <c r="E388" s="163">
        <v>0.31840000000000002</v>
      </c>
      <c r="F388" s="164" t="s">
        <v>3449</v>
      </c>
      <c r="G388" s="164" t="s">
        <v>3320</v>
      </c>
      <c r="H388" s="149" t="str">
        <f t="shared" si="8"/>
        <v>No</v>
      </c>
    </row>
    <row r="389" spans="1:8" x14ac:dyDescent="0.25">
      <c r="A389" s="136" t="s">
        <v>398</v>
      </c>
      <c r="B389" s="136" t="s">
        <v>2955</v>
      </c>
      <c r="C389" s="26">
        <v>3508</v>
      </c>
      <c r="D389" s="26" t="s">
        <v>399</v>
      </c>
      <c r="E389" s="163">
        <v>0.73370000000000002</v>
      </c>
      <c r="F389" s="164" t="s">
        <v>3447</v>
      </c>
      <c r="G389" s="164" t="s">
        <v>3320</v>
      </c>
      <c r="H389" s="149" t="str">
        <f t="shared" ref="H389:H452" si="9">IF(OR(E389&gt;=0.5, F389="Yes",G389="Yes"),"Yes","No")</f>
        <v>Yes</v>
      </c>
    </row>
    <row r="390" spans="1:8" x14ac:dyDescent="0.25">
      <c r="A390" s="136" t="s">
        <v>401</v>
      </c>
      <c r="B390" s="136" t="s">
        <v>2956</v>
      </c>
      <c r="C390" s="26">
        <v>3613</v>
      </c>
      <c r="D390" s="26" t="s">
        <v>403</v>
      </c>
      <c r="E390" s="163">
        <v>0.54669999999999996</v>
      </c>
      <c r="F390" s="164" t="s">
        <v>3447</v>
      </c>
      <c r="G390" s="164" t="s">
        <v>3320</v>
      </c>
      <c r="H390" s="149" t="str">
        <f t="shared" si="9"/>
        <v>Yes</v>
      </c>
    </row>
    <row r="391" spans="1:8" x14ac:dyDescent="0.25">
      <c r="A391" s="136" t="s">
        <v>401</v>
      </c>
      <c r="B391" s="136" t="s">
        <v>2956</v>
      </c>
      <c r="C391" s="26">
        <v>4049</v>
      </c>
      <c r="D391" s="26" t="s">
        <v>2313</v>
      </c>
      <c r="E391" s="163">
        <v>0.5585</v>
      </c>
      <c r="F391" s="164" t="s">
        <v>3447</v>
      </c>
      <c r="G391" s="164" t="s">
        <v>3320</v>
      </c>
      <c r="H391" s="149" t="str">
        <f t="shared" si="9"/>
        <v>Yes</v>
      </c>
    </row>
    <row r="392" spans="1:8" x14ac:dyDescent="0.25">
      <c r="A392" s="136" t="s">
        <v>401</v>
      </c>
      <c r="B392" s="136" t="s">
        <v>2956</v>
      </c>
      <c r="C392" s="26">
        <v>3012</v>
      </c>
      <c r="D392" s="26" t="s">
        <v>402</v>
      </c>
      <c r="E392" s="163">
        <v>0.59260000000000002</v>
      </c>
      <c r="F392" s="164" t="s">
        <v>3447</v>
      </c>
      <c r="G392" s="164" t="s">
        <v>3320</v>
      </c>
      <c r="H392" s="149" t="str">
        <f t="shared" si="9"/>
        <v>Yes</v>
      </c>
    </row>
    <row r="393" spans="1:8" x14ac:dyDescent="0.25">
      <c r="A393" s="136" t="s">
        <v>405</v>
      </c>
      <c r="B393" s="136" t="s">
        <v>2957</v>
      </c>
      <c r="C393" s="26">
        <v>5604</v>
      </c>
      <c r="D393" s="26" t="s">
        <v>2762</v>
      </c>
      <c r="E393" s="163">
        <v>0</v>
      </c>
      <c r="F393" s="164" t="s">
        <v>3449</v>
      </c>
      <c r="G393" s="164" t="s">
        <v>3320</v>
      </c>
      <c r="H393" s="149" t="str">
        <f t="shared" si="9"/>
        <v>No</v>
      </c>
    </row>
    <row r="394" spans="1:8" x14ac:dyDescent="0.25">
      <c r="A394" s="136" t="s">
        <v>405</v>
      </c>
      <c r="B394" s="136" t="s">
        <v>2957</v>
      </c>
      <c r="C394" s="26">
        <v>3831</v>
      </c>
      <c r="D394" s="26" t="s">
        <v>409</v>
      </c>
      <c r="E394" s="163">
        <v>0.58699999999999997</v>
      </c>
      <c r="F394" s="164" t="s">
        <v>3447</v>
      </c>
      <c r="G394" s="164" t="s">
        <v>3320</v>
      </c>
      <c r="H394" s="149" t="str">
        <f t="shared" si="9"/>
        <v>Yes</v>
      </c>
    </row>
    <row r="395" spans="1:8" x14ac:dyDescent="0.25">
      <c r="A395" s="136" t="s">
        <v>405</v>
      </c>
      <c r="B395" s="136" t="s">
        <v>2957</v>
      </c>
      <c r="C395" s="26">
        <v>3310</v>
      </c>
      <c r="D395" s="26" t="s">
        <v>408</v>
      </c>
      <c r="E395" s="163">
        <v>0.52449999999999997</v>
      </c>
      <c r="F395" s="164" t="s">
        <v>3448</v>
      </c>
      <c r="G395" s="164" t="s">
        <v>3320</v>
      </c>
      <c r="H395" s="149" t="str">
        <f t="shared" si="9"/>
        <v>Yes</v>
      </c>
    </row>
    <row r="396" spans="1:8" x14ac:dyDescent="0.25">
      <c r="A396" s="136" t="s">
        <v>405</v>
      </c>
      <c r="B396" s="136" t="s">
        <v>2957</v>
      </c>
      <c r="C396" s="26">
        <v>4180</v>
      </c>
      <c r="D396" s="26" t="s">
        <v>410</v>
      </c>
      <c r="E396" s="163">
        <v>0.6603</v>
      </c>
      <c r="F396" s="164" t="s">
        <v>3447</v>
      </c>
      <c r="G396" s="164" t="s">
        <v>3320</v>
      </c>
      <c r="H396" s="149" t="str">
        <f t="shared" si="9"/>
        <v>Yes</v>
      </c>
    </row>
    <row r="397" spans="1:8" x14ac:dyDescent="0.25">
      <c r="A397" s="136" t="s">
        <v>405</v>
      </c>
      <c r="B397" s="136" t="s">
        <v>2957</v>
      </c>
      <c r="C397" s="26">
        <v>2957</v>
      </c>
      <c r="D397" s="26" t="s">
        <v>407</v>
      </c>
      <c r="E397" s="163">
        <v>0.60780000000000001</v>
      </c>
      <c r="F397" s="164" t="s">
        <v>3447</v>
      </c>
      <c r="G397" s="164" t="s">
        <v>3320</v>
      </c>
      <c r="H397" s="149" t="str">
        <f t="shared" si="9"/>
        <v>Yes</v>
      </c>
    </row>
    <row r="398" spans="1:8" x14ac:dyDescent="0.25">
      <c r="A398" s="136" t="s">
        <v>405</v>
      </c>
      <c r="B398" s="136" t="s">
        <v>2957</v>
      </c>
      <c r="C398" s="26">
        <v>1594</v>
      </c>
      <c r="D398" s="26" t="s">
        <v>406</v>
      </c>
      <c r="E398" s="163">
        <v>0.72529999999999994</v>
      </c>
      <c r="F398" s="164" t="s">
        <v>3447</v>
      </c>
      <c r="G398" s="164" t="s">
        <v>3320</v>
      </c>
      <c r="H398" s="149" t="str">
        <f t="shared" si="9"/>
        <v>Yes</v>
      </c>
    </row>
    <row r="399" spans="1:8" x14ac:dyDescent="0.25">
      <c r="A399" s="136" t="s">
        <v>412</v>
      </c>
      <c r="B399" s="136" t="s">
        <v>2958</v>
      </c>
      <c r="C399" s="26">
        <v>2577</v>
      </c>
      <c r="D399" s="26" t="s">
        <v>413</v>
      </c>
      <c r="E399" s="163">
        <v>0.54890000000000005</v>
      </c>
      <c r="F399" s="164" t="s">
        <v>3447</v>
      </c>
      <c r="G399" s="164" t="s">
        <v>3320</v>
      </c>
      <c r="H399" s="149" t="str">
        <f t="shared" si="9"/>
        <v>Yes</v>
      </c>
    </row>
    <row r="400" spans="1:8" x14ac:dyDescent="0.25">
      <c r="A400" s="136" t="s">
        <v>412</v>
      </c>
      <c r="B400" s="136" t="s">
        <v>2958</v>
      </c>
      <c r="C400" s="26">
        <v>2810</v>
      </c>
      <c r="D400" s="26" t="s">
        <v>414</v>
      </c>
      <c r="E400" s="163">
        <v>0.66949999999999998</v>
      </c>
      <c r="F400" s="164" t="s">
        <v>3447</v>
      </c>
      <c r="G400" s="164" t="s">
        <v>3320</v>
      </c>
      <c r="H400" s="149" t="str">
        <f t="shared" si="9"/>
        <v>Yes</v>
      </c>
    </row>
    <row r="401" spans="1:8" x14ac:dyDescent="0.25">
      <c r="A401" s="136" t="s">
        <v>416</v>
      </c>
      <c r="B401" s="136" t="s">
        <v>2959</v>
      </c>
      <c r="C401" s="26">
        <v>2578</v>
      </c>
      <c r="D401" s="26" t="s">
        <v>417</v>
      </c>
      <c r="E401" s="163">
        <v>0.254</v>
      </c>
      <c r="F401" s="164" t="s">
        <v>3449</v>
      </c>
      <c r="G401" s="164" t="s">
        <v>3320</v>
      </c>
      <c r="H401" s="149" t="str">
        <f t="shared" si="9"/>
        <v>No</v>
      </c>
    </row>
    <row r="402" spans="1:8" x14ac:dyDescent="0.25">
      <c r="A402" s="136" t="s">
        <v>419</v>
      </c>
      <c r="B402" s="136" t="s">
        <v>2960</v>
      </c>
      <c r="C402" s="26">
        <v>3326</v>
      </c>
      <c r="D402" s="26" t="s">
        <v>420</v>
      </c>
      <c r="E402" s="163">
        <v>0.45400000000000001</v>
      </c>
      <c r="F402" s="164" t="s">
        <v>3449</v>
      </c>
      <c r="G402" s="164" t="s">
        <v>2649</v>
      </c>
      <c r="H402" s="149" t="str">
        <f t="shared" si="9"/>
        <v>Yes</v>
      </c>
    </row>
    <row r="403" spans="1:8" x14ac:dyDescent="0.25">
      <c r="A403" s="136" t="s">
        <v>422</v>
      </c>
      <c r="B403" s="136" t="s">
        <v>2961</v>
      </c>
      <c r="C403" s="26">
        <v>2968</v>
      </c>
      <c r="D403" s="26" t="s">
        <v>423</v>
      </c>
      <c r="E403" s="163">
        <v>0.38979999999999998</v>
      </c>
      <c r="F403" s="164" t="s">
        <v>3449</v>
      </c>
      <c r="G403" s="164" t="s">
        <v>3320</v>
      </c>
      <c r="H403" s="149" t="str">
        <f t="shared" si="9"/>
        <v>No</v>
      </c>
    </row>
    <row r="404" spans="1:8" x14ac:dyDescent="0.25">
      <c r="A404" s="136" t="s">
        <v>422</v>
      </c>
      <c r="B404" s="136" t="s">
        <v>2961</v>
      </c>
      <c r="C404" s="26">
        <v>2693</v>
      </c>
      <c r="D404" s="26" t="s">
        <v>2465</v>
      </c>
      <c r="E404" s="163">
        <v>0.45689999999999997</v>
      </c>
      <c r="F404" s="164" t="s">
        <v>3448</v>
      </c>
      <c r="G404" s="164" t="s">
        <v>3320</v>
      </c>
      <c r="H404" s="149" t="str">
        <f t="shared" si="9"/>
        <v>No</v>
      </c>
    </row>
    <row r="405" spans="1:8" x14ac:dyDescent="0.25">
      <c r="A405" s="136" t="s">
        <v>425</v>
      </c>
      <c r="B405" s="136" t="s">
        <v>2962</v>
      </c>
      <c r="C405" s="26">
        <v>3664</v>
      </c>
      <c r="D405" s="26" t="s">
        <v>426</v>
      </c>
      <c r="E405" s="163">
        <v>0.42</v>
      </c>
      <c r="F405" s="164" t="s">
        <v>3449</v>
      </c>
      <c r="G405" s="164" t="s">
        <v>2649</v>
      </c>
      <c r="H405" s="149" t="str">
        <f t="shared" si="9"/>
        <v>Yes</v>
      </c>
    </row>
    <row r="406" spans="1:8" x14ac:dyDescent="0.25">
      <c r="A406" s="136" t="s">
        <v>425</v>
      </c>
      <c r="B406" s="136" t="s">
        <v>2962</v>
      </c>
      <c r="C406" s="26">
        <v>2625</v>
      </c>
      <c r="D406" s="26" t="s">
        <v>2466</v>
      </c>
      <c r="E406" s="163">
        <v>0.32950000000000002</v>
      </c>
      <c r="F406" s="164" t="s">
        <v>3449</v>
      </c>
      <c r="G406" s="164" t="s">
        <v>3320</v>
      </c>
      <c r="H406" s="149" t="str">
        <f t="shared" si="9"/>
        <v>No</v>
      </c>
    </row>
    <row r="407" spans="1:8" x14ac:dyDescent="0.25">
      <c r="A407" t="s">
        <v>425</v>
      </c>
      <c r="B407" t="s">
        <v>2962</v>
      </c>
      <c r="C407" s="26">
        <v>4004</v>
      </c>
      <c r="D407" t="s">
        <v>2467</v>
      </c>
      <c r="E407" s="163">
        <v>0.3755</v>
      </c>
      <c r="F407" s="164" t="s">
        <v>3449</v>
      </c>
      <c r="G407" s="164" t="s">
        <v>3320</v>
      </c>
      <c r="H407" s="149" t="str">
        <f t="shared" si="9"/>
        <v>No</v>
      </c>
    </row>
    <row r="408" spans="1:8" x14ac:dyDescent="0.25">
      <c r="A408" s="136" t="s">
        <v>425</v>
      </c>
      <c r="B408" s="136" t="s">
        <v>2962</v>
      </c>
      <c r="C408" s="26">
        <v>5412</v>
      </c>
      <c r="D408" s="26" t="s">
        <v>2468</v>
      </c>
      <c r="E408" s="163">
        <v>0.46550000000000002</v>
      </c>
      <c r="F408" s="164" t="s">
        <v>3449</v>
      </c>
      <c r="G408" s="164" t="s">
        <v>3320</v>
      </c>
      <c r="H408" s="149" t="str">
        <f t="shared" si="9"/>
        <v>No</v>
      </c>
    </row>
    <row r="409" spans="1:8" x14ac:dyDescent="0.25">
      <c r="A409" t="s">
        <v>428</v>
      </c>
      <c r="B409" t="s">
        <v>2963</v>
      </c>
      <c r="C409" s="26">
        <v>3473</v>
      </c>
      <c r="D409" t="s">
        <v>429</v>
      </c>
      <c r="E409" s="163">
        <v>0.58009999999999995</v>
      </c>
      <c r="F409" s="164" t="s">
        <v>3449</v>
      </c>
      <c r="G409" s="164" t="s">
        <v>2649</v>
      </c>
      <c r="H409" s="149" t="str">
        <f t="shared" si="9"/>
        <v>Yes</v>
      </c>
    </row>
    <row r="410" spans="1:8" x14ac:dyDescent="0.25">
      <c r="A410" s="136" t="s">
        <v>428</v>
      </c>
      <c r="B410" s="136" t="s">
        <v>2963</v>
      </c>
      <c r="C410" s="26">
        <v>5030</v>
      </c>
      <c r="D410" s="26" t="s">
        <v>430</v>
      </c>
      <c r="E410" s="163">
        <v>0.47370000000000001</v>
      </c>
      <c r="F410" s="164" t="s">
        <v>3449</v>
      </c>
      <c r="G410" s="164" t="s">
        <v>3320</v>
      </c>
      <c r="H410" s="149" t="str">
        <f t="shared" si="9"/>
        <v>No</v>
      </c>
    </row>
    <row r="411" spans="1:8" x14ac:dyDescent="0.25">
      <c r="A411" s="136" t="s">
        <v>432</v>
      </c>
      <c r="B411" s="136" t="s">
        <v>2964</v>
      </c>
      <c r="C411" s="26">
        <v>2862</v>
      </c>
      <c r="D411" s="26" t="s">
        <v>433</v>
      </c>
      <c r="E411" s="163">
        <v>0.6</v>
      </c>
      <c r="F411" s="164" t="s">
        <v>3447</v>
      </c>
      <c r="G411" s="164" t="s">
        <v>3320</v>
      </c>
      <c r="H411" s="149" t="str">
        <f t="shared" si="9"/>
        <v>Yes</v>
      </c>
    </row>
    <row r="412" spans="1:8" x14ac:dyDescent="0.25">
      <c r="A412" s="136" t="s">
        <v>432</v>
      </c>
      <c r="B412" s="136" t="s">
        <v>2964</v>
      </c>
      <c r="C412" s="26">
        <v>2863</v>
      </c>
      <c r="D412" s="26" t="s">
        <v>434</v>
      </c>
      <c r="E412" s="163">
        <v>0.45910000000000001</v>
      </c>
      <c r="F412" s="164" t="s">
        <v>3448</v>
      </c>
      <c r="G412" s="164" t="s">
        <v>3320</v>
      </c>
      <c r="H412" s="149" t="str">
        <f t="shared" si="9"/>
        <v>No</v>
      </c>
    </row>
    <row r="413" spans="1:8" x14ac:dyDescent="0.25">
      <c r="A413" s="136" t="s">
        <v>436</v>
      </c>
      <c r="B413" s="136" t="s">
        <v>2965</v>
      </c>
      <c r="C413" s="26">
        <v>2006</v>
      </c>
      <c r="D413" s="26" t="s">
        <v>437</v>
      </c>
      <c r="E413" s="163">
        <v>0.54510000000000003</v>
      </c>
      <c r="F413" s="164" t="s">
        <v>3447</v>
      </c>
      <c r="G413" s="164" t="s">
        <v>3320</v>
      </c>
      <c r="H413" s="149" t="str">
        <f t="shared" si="9"/>
        <v>Yes</v>
      </c>
    </row>
    <row r="414" spans="1:8" x14ac:dyDescent="0.25">
      <c r="A414" s="136" t="s">
        <v>436</v>
      </c>
      <c r="B414" s="136" t="s">
        <v>2965</v>
      </c>
      <c r="C414" s="26">
        <v>5530</v>
      </c>
      <c r="D414" s="26" t="s">
        <v>438</v>
      </c>
      <c r="E414" s="163">
        <v>0.32290000000000002</v>
      </c>
      <c r="F414" s="164" t="s">
        <v>3449</v>
      </c>
      <c r="G414" s="164" t="s">
        <v>3320</v>
      </c>
      <c r="H414" s="149" t="str">
        <f t="shared" si="9"/>
        <v>No</v>
      </c>
    </row>
    <row r="415" spans="1:8" x14ac:dyDescent="0.25">
      <c r="A415" s="136" t="s">
        <v>440</v>
      </c>
      <c r="B415" s="136" t="s">
        <v>2966</v>
      </c>
      <c r="C415" s="26">
        <v>2770</v>
      </c>
      <c r="D415" s="26" t="s">
        <v>442</v>
      </c>
      <c r="E415" s="163">
        <v>0.73</v>
      </c>
      <c r="F415" s="164" t="s">
        <v>3447</v>
      </c>
      <c r="G415" s="164" t="s">
        <v>3320</v>
      </c>
      <c r="H415" s="149" t="str">
        <f t="shared" si="9"/>
        <v>Yes</v>
      </c>
    </row>
    <row r="416" spans="1:8" x14ac:dyDescent="0.25">
      <c r="A416" s="136" t="s">
        <v>440</v>
      </c>
      <c r="B416" s="136" t="s">
        <v>2966</v>
      </c>
      <c r="C416" s="26">
        <v>2423</v>
      </c>
      <c r="D416" s="26" t="s">
        <v>441</v>
      </c>
      <c r="E416" s="163">
        <v>0.81120000000000003</v>
      </c>
      <c r="F416" s="164" t="s">
        <v>3447</v>
      </c>
      <c r="G416" s="164" t="s">
        <v>3320</v>
      </c>
      <c r="H416" s="149" t="str">
        <f t="shared" si="9"/>
        <v>Yes</v>
      </c>
    </row>
    <row r="417" spans="1:8" x14ac:dyDescent="0.25">
      <c r="A417" t="s">
        <v>440</v>
      </c>
      <c r="B417" t="s">
        <v>2966</v>
      </c>
      <c r="C417" s="26">
        <v>5538</v>
      </c>
      <c r="D417" t="s">
        <v>2738</v>
      </c>
      <c r="E417" s="163">
        <v>0.53990000000000005</v>
      </c>
      <c r="F417" s="164" t="s">
        <v>3449</v>
      </c>
      <c r="G417" s="164" t="s">
        <v>3320</v>
      </c>
      <c r="H417" s="149" t="str">
        <f t="shared" si="9"/>
        <v>Yes</v>
      </c>
    </row>
    <row r="418" spans="1:8" x14ac:dyDescent="0.25">
      <c r="A418" s="136" t="s">
        <v>2469</v>
      </c>
      <c r="B418" s="136" t="s">
        <v>2967</v>
      </c>
      <c r="C418" s="26">
        <v>2077</v>
      </c>
      <c r="D418" s="26" t="s">
        <v>2471</v>
      </c>
      <c r="E418" s="163">
        <v>0</v>
      </c>
      <c r="F418" s="164" t="s">
        <v>3449</v>
      </c>
      <c r="G418" s="164" t="s">
        <v>3320</v>
      </c>
      <c r="H418" s="149" t="str">
        <f t="shared" si="9"/>
        <v>No</v>
      </c>
    </row>
    <row r="419" spans="1:8" x14ac:dyDescent="0.25">
      <c r="A419" s="136" t="s">
        <v>444</v>
      </c>
      <c r="B419" s="136" t="s">
        <v>2968</v>
      </c>
      <c r="C419" s="26">
        <v>3609</v>
      </c>
      <c r="D419" s="26" t="s">
        <v>445</v>
      </c>
      <c r="E419" s="163">
        <v>0.52490000000000003</v>
      </c>
      <c r="F419" s="164" t="s">
        <v>3447</v>
      </c>
      <c r="G419" s="164" t="s">
        <v>3320</v>
      </c>
      <c r="H419" s="149" t="str">
        <f t="shared" si="9"/>
        <v>Yes</v>
      </c>
    </row>
    <row r="420" spans="1:8" x14ac:dyDescent="0.25">
      <c r="A420" s="136" t="s">
        <v>444</v>
      </c>
      <c r="B420" s="136" t="s">
        <v>2968</v>
      </c>
      <c r="C420" s="26">
        <v>3188</v>
      </c>
      <c r="D420" s="26" t="s">
        <v>2802</v>
      </c>
      <c r="E420" s="163">
        <v>0.41870000000000002</v>
      </c>
      <c r="F420" s="164" t="s">
        <v>3448</v>
      </c>
      <c r="G420" s="164" t="s">
        <v>3320</v>
      </c>
      <c r="H420" s="149" t="str">
        <f t="shared" si="9"/>
        <v>No</v>
      </c>
    </row>
    <row r="421" spans="1:8" x14ac:dyDescent="0.25">
      <c r="A421" s="136" t="s">
        <v>447</v>
      </c>
      <c r="B421" s="136" t="s">
        <v>2969</v>
      </c>
      <c r="C421" s="26">
        <v>2668</v>
      </c>
      <c r="D421" s="26" t="s">
        <v>448</v>
      </c>
      <c r="E421" s="163">
        <v>0.52639999999999998</v>
      </c>
      <c r="F421" s="164" t="s">
        <v>3449</v>
      </c>
      <c r="G421" s="164" t="s">
        <v>2649</v>
      </c>
      <c r="H421" s="149" t="str">
        <f t="shared" si="9"/>
        <v>Yes</v>
      </c>
    </row>
    <row r="422" spans="1:8" x14ac:dyDescent="0.25">
      <c r="A422" s="136" t="s">
        <v>447</v>
      </c>
      <c r="B422" s="136" t="s">
        <v>2969</v>
      </c>
      <c r="C422" s="26">
        <v>3173</v>
      </c>
      <c r="D422" s="26" t="s">
        <v>449</v>
      </c>
      <c r="E422" s="163">
        <v>0.50739999999999996</v>
      </c>
      <c r="F422" s="164" t="s">
        <v>3449</v>
      </c>
      <c r="G422" s="164" t="s">
        <v>3320</v>
      </c>
      <c r="H422" s="149" t="str">
        <f t="shared" si="9"/>
        <v>Yes</v>
      </c>
    </row>
    <row r="423" spans="1:8" x14ac:dyDescent="0.25">
      <c r="A423" s="136" t="s">
        <v>447</v>
      </c>
      <c r="B423" s="136" t="s">
        <v>2969</v>
      </c>
      <c r="C423" s="26">
        <v>5728</v>
      </c>
      <c r="D423" s="26" t="s">
        <v>3358</v>
      </c>
      <c r="E423" s="163">
        <v>0.33339999999999997</v>
      </c>
      <c r="F423" s="164" t="s">
        <v>3449</v>
      </c>
      <c r="G423" s="164" t="s">
        <v>3320</v>
      </c>
      <c r="H423" s="149" t="str">
        <f t="shared" si="9"/>
        <v>No</v>
      </c>
    </row>
    <row r="424" spans="1:8" x14ac:dyDescent="0.25">
      <c r="A424" s="136" t="s">
        <v>447</v>
      </c>
      <c r="B424" s="136" t="s">
        <v>2969</v>
      </c>
      <c r="C424" s="26">
        <v>5643</v>
      </c>
      <c r="D424" s="26" t="s">
        <v>2878</v>
      </c>
      <c r="E424" s="163">
        <v>0.25</v>
      </c>
      <c r="F424" s="164" t="s">
        <v>3449</v>
      </c>
      <c r="G424" s="164" t="s">
        <v>3320</v>
      </c>
      <c r="H424" s="149" t="str">
        <f t="shared" si="9"/>
        <v>No</v>
      </c>
    </row>
    <row r="425" spans="1:8" x14ac:dyDescent="0.25">
      <c r="A425" s="136" t="s">
        <v>451</v>
      </c>
      <c r="B425" s="136" t="s">
        <v>2970</v>
      </c>
      <c r="C425" s="26">
        <v>2830</v>
      </c>
      <c r="D425" s="26" t="s">
        <v>453</v>
      </c>
      <c r="E425" s="163">
        <v>0.49909999999999999</v>
      </c>
      <c r="F425" s="164" t="s">
        <v>3447</v>
      </c>
      <c r="G425" s="164" t="s">
        <v>3320</v>
      </c>
      <c r="H425" s="149" t="str">
        <f t="shared" si="9"/>
        <v>Yes</v>
      </c>
    </row>
    <row r="426" spans="1:8" x14ac:dyDescent="0.25">
      <c r="A426" s="136" t="s">
        <v>451</v>
      </c>
      <c r="B426" s="136" t="s">
        <v>2970</v>
      </c>
      <c r="C426" s="26">
        <v>2302</v>
      </c>
      <c r="D426" s="26" t="s">
        <v>452</v>
      </c>
      <c r="E426" s="163">
        <v>0.48620000000000002</v>
      </c>
      <c r="F426" s="164" t="s">
        <v>3447</v>
      </c>
      <c r="G426" s="164" t="s">
        <v>3320</v>
      </c>
      <c r="H426" s="149" t="str">
        <f t="shared" si="9"/>
        <v>Yes</v>
      </c>
    </row>
    <row r="427" spans="1:8" x14ac:dyDescent="0.25">
      <c r="A427" s="136" t="s">
        <v>451</v>
      </c>
      <c r="B427" s="136" t="s">
        <v>2970</v>
      </c>
      <c r="C427" s="26">
        <v>4011</v>
      </c>
      <c r="D427" s="26" t="s">
        <v>454</v>
      </c>
      <c r="E427" s="163">
        <v>0.55079999999999996</v>
      </c>
      <c r="F427" s="164" t="s">
        <v>3447</v>
      </c>
      <c r="G427" s="164" t="s">
        <v>3320</v>
      </c>
      <c r="H427" s="149" t="str">
        <f t="shared" si="9"/>
        <v>Yes</v>
      </c>
    </row>
    <row r="428" spans="1:8" x14ac:dyDescent="0.25">
      <c r="A428" s="136" t="s">
        <v>451</v>
      </c>
      <c r="B428" s="136" t="s">
        <v>2970</v>
      </c>
      <c r="C428" s="26">
        <v>5617</v>
      </c>
      <c r="D428" s="26" t="s">
        <v>2971</v>
      </c>
      <c r="E428" s="163">
        <v>0.83330000000000004</v>
      </c>
      <c r="F428" s="164" t="s">
        <v>3449</v>
      </c>
      <c r="G428" s="164" t="s">
        <v>3320</v>
      </c>
      <c r="H428" s="149" t="str">
        <f t="shared" si="9"/>
        <v>Yes</v>
      </c>
    </row>
    <row r="429" spans="1:8" x14ac:dyDescent="0.25">
      <c r="A429" s="136" t="s">
        <v>456</v>
      </c>
      <c r="B429" s="136" t="s">
        <v>2972</v>
      </c>
      <c r="C429" s="26">
        <v>2173</v>
      </c>
      <c r="D429" s="26" t="s">
        <v>457</v>
      </c>
      <c r="E429" s="163">
        <v>0.5101</v>
      </c>
      <c r="F429" s="164" t="s">
        <v>3449</v>
      </c>
      <c r="G429" s="164" t="s">
        <v>2649</v>
      </c>
      <c r="H429" s="149" t="str">
        <f t="shared" si="9"/>
        <v>Yes</v>
      </c>
    </row>
    <row r="430" spans="1:8" x14ac:dyDescent="0.25">
      <c r="A430" s="136" t="s">
        <v>456</v>
      </c>
      <c r="B430" s="136" t="s">
        <v>2972</v>
      </c>
      <c r="C430" s="26">
        <v>5734</v>
      </c>
      <c r="D430" s="26" t="s">
        <v>3329</v>
      </c>
      <c r="E430" s="163">
        <v>0.60870000000000002</v>
      </c>
      <c r="F430" s="164" t="s">
        <v>3449</v>
      </c>
      <c r="G430" s="164" t="s">
        <v>3320</v>
      </c>
      <c r="H430" s="149" t="str">
        <f t="shared" si="9"/>
        <v>Yes</v>
      </c>
    </row>
    <row r="431" spans="1:8" x14ac:dyDescent="0.25">
      <c r="A431" s="136" t="s">
        <v>456</v>
      </c>
      <c r="B431" s="136" t="s">
        <v>2972</v>
      </c>
      <c r="C431" s="26">
        <v>5270</v>
      </c>
      <c r="D431" s="26" t="s">
        <v>2803</v>
      </c>
      <c r="E431" s="163">
        <v>0</v>
      </c>
      <c r="F431" s="164" t="s">
        <v>3448</v>
      </c>
      <c r="G431" s="164" t="s">
        <v>3320</v>
      </c>
      <c r="H431" s="149" t="str">
        <f t="shared" si="9"/>
        <v>No</v>
      </c>
    </row>
    <row r="432" spans="1:8" x14ac:dyDescent="0.25">
      <c r="A432" s="136" t="s">
        <v>456</v>
      </c>
      <c r="B432" s="136" t="s">
        <v>2972</v>
      </c>
      <c r="C432" s="26">
        <v>2430</v>
      </c>
      <c r="D432" s="26" t="s">
        <v>458</v>
      </c>
      <c r="E432" s="163">
        <v>0.5444</v>
      </c>
      <c r="F432" s="164" t="s">
        <v>3447</v>
      </c>
      <c r="G432" s="164" t="s">
        <v>3320</v>
      </c>
      <c r="H432" s="149" t="str">
        <f t="shared" si="9"/>
        <v>Yes</v>
      </c>
    </row>
    <row r="433" spans="1:8" x14ac:dyDescent="0.25">
      <c r="A433" s="136" t="s">
        <v>456</v>
      </c>
      <c r="B433" s="136" t="s">
        <v>2972</v>
      </c>
      <c r="C433" s="26">
        <v>4123</v>
      </c>
      <c r="D433" s="26" t="s">
        <v>460</v>
      </c>
      <c r="E433" s="163">
        <v>0.49630000000000002</v>
      </c>
      <c r="F433" s="164" t="s">
        <v>3449</v>
      </c>
      <c r="G433" s="164" t="s">
        <v>3320</v>
      </c>
      <c r="H433" s="149" t="str">
        <f t="shared" si="9"/>
        <v>No</v>
      </c>
    </row>
    <row r="434" spans="1:8" x14ac:dyDescent="0.25">
      <c r="A434" s="136" t="s">
        <v>456</v>
      </c>
      <c r="B434" s="136" t="s">
        <v>2972</v>
      </c>
      <c r="C434" s="26">
        <v>1852</v>
      </c>
      <c r="D434" s="26" t="s">
        <v>2472</v>
      </c>
      <c r="E434" s="163">
        <v>0.43169999999999997</v>
      </c>
      <c r="F434" s="164" t="s">
        <v>3449</v>
      </c>
      <c r="G434" s="164" t="s">
        <v>3320</v>
      </c>
      <c r="H434" s="149" t="str">
        <f t="shared" si="9"/>
        <v>No</v>
      </c>
    </row>
    <row r="435" spans="1:8" x14ac:dyDescent="0.25">
      <c r="A435" s="136" t="s">
        <v>456</v>
      </c>
      <c r="B435" s="136" t="s">
        <v>2972</v>
      </c>
      <c r="C435" s="26">
        <v>3261</v>
      </c>
      <c r="D435" s="26" t="s">
        <v>459</v>
      </c>
      <c r="E435" s="163">
        <v>0.53979999999999995</v>
      </c>
      <c r="F435" s="164" t="s">
        <v>3447</v>
      </c>
      <c r="G435" s="164" t="s">
        <v>3320</v>
      </c>
      <c r="H435" s="149" t="str">
        <f t="shared" si="9"/>
        <v>Yes</v>
      </c>
    </row>
    <row r="436" spans="1:8" x14ac:dyDescent="0.25">
      <c r="A436" s="136" t="s">
        <v>462</v>
      </c>
      <c r="B436" s="136" t="s">
        <v>2973</v>
      </c>
      <c r="C436" s="26">
        <v>4548</v>
      </c>
      <c r="D436" s="26" t="s">
        <v>463</v>
      </c>
      <c r="E436" s="163">
        <v>0.1681</v>
      </c>
      <c r="F436" s="164" t="s">
        <v>3449</v>
      </c>
      <c r="G436" s="164" t="s">
        <v>3320</v>
      </c>
      <c r="H436" s="149" t="str">
        <f t="shared" si="9"/>
        <v>No</v>
      </c>
    </row>
    <row r="437" spans="1:8" x14ac:dyDescent="0.25">
      <c r="A437" s="136" t="s">
        <v>462</v>
      </c>
      <c r="B437" s="136" t="s">
        <v>2973</v>
      </c>
      <c r="C437" s="26">
        <v>3683</v>
      </c>
      <c r="D437" s="26" t="s">
        <v>2473</v>
      </c>
      <c r="E437" s="163">
        <v>0.1847</v>
      </c>
      <c r="F437" s="164" t="s">
        <v>3449</v>
      </c>
      <c r="G437" s="164" t="s">
        <v>3320</v>
      </c>
      <c r="H437" s="149" t="str">
        <f t="shared" si="9"/>
        <v>No</v>
      </c>
    </row>
    <row r="438" spans="1:8" x14ac:dyDescent="0.25">
      <c r="A438" s="136" t="s">
        <v>462</v>
      </c>
      <c r="B438" s="136" t="s">
        <v>2973</v>
      </c>
      <c r="C438" s="26">
        <v>4416</v>
      </c>
      <c r="D438" s="26" t="s">
        <v>2474</v>
      </c>
      <c r="E438" s="163">
        <v>0.20610000000000001</v>
      </c>
      <c r="F438" s="164" t="s">
        <v>3449</v>
      </c>
      <c r="G438" s="164" t="s">
        <v>3320</v>
      </c>
      <c r="H438" s="149" t="str">
        <f t="shared" si="9"/>
        <v>No</v>
      </c>
    </row>
    <row r="439" spans="1:8" x14ac:dyDescent="0.25">
      <c r="A439" s="136" t="s">
        <v>2475</v>
      </c>
      <c r="B439" s="136" t="s">
        <v>2974</v>
      </c>
      <c r="C439" s="26">
        <v>2278</v>
      </c>
      <c r="D439" s="26" t="s">
        <v>2477</v>
      </c>
      <c r="E439" s="163">
        <v>0.74070000000000003</v>
      </c>
      <c r="F439" s="164" t="s">
        <v>3449</v>
      </c>
      <c r="G439" s="164" t="s">
        <v>2649</v>
      </c>
      <c r="H439" s="149" t="str">
        <f t="shared" si="9"/>
        <v>Yes</v>
      </c>
    </row>
    <row r="440" spans="1:8" x14ac:dyDescent="0.25">
      <c r="A440" s="136" t="s">
        <v>465</v>
      </c>
      <c r="B440" s="136" t="s">
        <v>2975</v>
      </c>
      <c r="C440" s="26">
        <v>1712</v>
      </c>
      <c r="D440" s="26" t="s">
        <v>466</v>
      </c>
      <c r="E440" s="163">
        <v>0.3165</v>
      </c>
      <c r="F440" s="164" t="s">
        <v>3449</v>
      </c>
      <c r="G440" s="164" t="s">
        <v>3320</v>
      </c>
      <c r="H440" s="149" t="str">
        <f t="shared" si="9"/>
        <v>No</v>
      </c>
    </row>
    <row r="441" spans="1:8" x14ac:dyDescent="0.25">
      <c r="A441" s="136" t="s">
        <v>465</v>
      </c>
      <c r="B441" s="136" t="s">
        <v>2975</v>
      </c>
      <c r="C441" s="26">
        <v>4097</v>
      </c>
      <c r="D441" s="26" t="s">
        <v>2804</v>
      </c>
      <c r="E441" s="163">
        <v>0.61970000000000003</v>
      </c>
      <c r="F441" s="164" t="s">
        <v>3447</v>
      </c>
      <c r="G441" s="164" t="s">
        <v>3320</v>
      </c>
      <c r="H441" s="149" t="str">
        <f t="shared" si="9"/>
        <v>Yes</v>
      </c>
    </row>
    <row r="442" spans="1:8" x14ac:dyDescent="0.25">
      <c r="A442" s="136" t="s">
        <v>465</v>
      </c>
      <c r="B442" s="136" t="s">
        <v>2975</v>
      </c>
      <c r="C442" s="26">
        <v>3360</v>
      </c>
      <c r="D442" s="26" t="s">
        <v>470</v>
      </c>
      <c r="E442" s="163">
        <v>0.55549999999999999</v>
      </c>
      <c r="F442" s="164" t="s">
        <v>3448</v>
      </c>
      <c r="G442" s="164" t="s">
        <v>3320</v>
      </c>
      <c r="H442" s="149" t="str">
        <f t="shared" si="9"/>
        <v>Yes</v>
      </c>
    </row>
    <row r="443" spans="1:8" x14ac:dyDescent="0.25">
      <c r="A443" s="136" t="s">
        <v>465</v>
      </c>
      <c r="B443" s="136" t="s">
        <v>2975</v>
      </c>
      <c r="C443" s="26">
        <v>5346</v>
      </c>
      <c r="D443" s="26" t="s">
        <v>471</v>
      </c>
      <c r="E443" s="163">
        <v>0.67249999999999999</v>
      </c>
      <c r="F443" s="164" t="s">
        <v>3447</v>
      </c>
      <c r="G443" s="164" t="s">
        <v>3320</v>
      </c>
      <c r="H443" s="149" t="str">
        <f t="shared" si="9"/>
        <v>Yes</v>
      </c>
    </row>
    <row r="444" spans="1:8" x14ac:dyDescent="0.25">
      <c r="A444" s="136" t="s">
        <v>465</v>
      </c>
      <c r="B444" s="136" t="s">
        <v>2975</v>
      </c>
      <c r="C444" s="26">
        <v>5432</v>
      </c>
      <c r="D444" s="26" t="s">
        <v>472</v>
      </c>
      <c r="E444" s="163">
        <v>0.53779999999999994</v>
      </c>
      <c r="F444" s="164" t="s">
        <v>3449</v>
      </c>
      <c r="G444" s="164" t="s">
        <v>3320</v>
      </c>
      <c r="H444" s="149" t="str">
        <f t="shared" si="9"/>
        <v>Yes</v>
      </c>
    </row>
    <row r="445" spans="1:8" x14ac:dyDescent="0.25">
      <c r="A445" s="136" t="s">
        <v>465</v>
      </c>
      <c r="B445" s="136" t="s">
        <v>2975</v>
      </c>
      <c r="C445" s="26">
        <v>5433</v>
      </c>
      <c r="D445" s="26" t="s">
        <v>473</v>
      </c>
      <c r="E445" s="163">
        <v>0.52129999999999999</v>
      </c>
      <c r="F445" s="164" t="s">
        <v>3448</v>
      </c>
      <c r="G445" s="164" t="s">
        <v>3320</v>
      </c>
      <c r="H445" s="149" t="str">
        <f t="shared" si="9"/>
        <v>Yes</v>
      </c>
    </row>
    <row r="446" spans="1:8" x14ac:dyDescent="0.25">
      <c r="A446" s="136" t="s">
        <v>465</v>
      </c>
      <c r="B446" s="136" t="s">
        <v>2975</v>
      </c>
      <c r="C446" s="26">
        <v>2955</v>
      </c>
      <c r="D446" s="26" t="s">
        <v>468</v>
      </c>
      <c r="E446" s="163">
        <v>0.66720000000000002</v>
      </c>
      <c r="F446" s="164" t="s">
        <v>3447</v>
      </c>
      <c r="G446" s="164" t="s">
        <v>3320</v>
      </c>
      <c r="H446" s="149" t="str">
        <f t="shared" si="9"/>
        <v>Yes</v>
      </c>
    </row>
    <row r="447" spans="1:8" x14ac:dyDescent="0.25">
      <c r="A447" s="136" t="s">
        <v>465</v>
      </c>
      <c r="B447" s="136" t="s">
        <v>2975</v>
      </c>
      <c r="C447" s="26">
        <v>2653</v>
      </c>
      <c r="D447" s="26" t="s">
        <v>467</v>
      </c>
      <c r="E447" s="163">
        <v>0.82589999999999997</v>
      </c>
      <c r="F447" s="164" t="s">
        <v>3447</v>
      </c>
      <c r="G447" s="164" t="s">
        <v>3320</v>
      </c>
      <c r="H447" s="149" t="str">
        <f t="shared" si="9"/>
        <v>Yes</v>
      </c>
    </row>
    <row r="448" spans="1:8" x14ac:dyDescent="0.25">
      <c r="A448" s="136" t="s">
        <v>465</v>
      </c>
      <c r="B448" s="136" t="s">
        <v>2975</v>
      </c>
      <c r="C448" s="26">
        <v>3128</v>
      </c>
      <c r="D448" s="26" t="s">
        <v>469</v>
      </c>
      <c r="E448" s="163">
        <v>0.61350000000000005</v>
      </c>
      <c r="F448" s="164" t="s">
        <v>3447</v>
      </c>
      <c r="G448" s="164" t="s">
        <v>3320</v>
      </c>
      <c r="H448" s="149" t="str">
        <f t="shared" si="9"/>
        <v>Yes</v>
      </c>
    </row>
    <row r="449" spans="1:8" x14ac:dyDescent="0.25">
      <c r="A449" s="136" t="s">
        <v>475</v>
      </c>
      <c r="B449" s="26" t="s">
        <v>2976</v>
      </c>
      <c r="C449" s="26">
        <v>4055</v>
      </c>
      <c r="D449" t="s">
        <v>478</v>
      </c>
      <c r="E449" s="163">
        <v>0.6391</v>
      </c>
      <c r="F449" s="164" t="s">
        <v>3447</v>
      </c>
      <c r="G449" s="164" t="s">
        <v>3320</v>
      </c>
      <c r="H449" s="149" t="str">
        <f t="shared" si="9"/>
        <v>Yes</v>
      </c>
    </row>
    <row r="450" spans="1:8" x14ac:dyDescent="0.25">
      <c r="A450" s="136" t="s">
        <v>475</v>
      </c>
      <c r="B450" s="136" t="s">
        <v>2976</v>
      </c>
      <c r="C450" s="26">
        <v>4487</v>
      </c>
      <c r="D450" s="26" t="s">
        <v>479</v>
      </c>
      <c r="E450" s="163">
        <v>0.61299999999999999</v>
      </c>
      <c r="F450" s="164" t="s">
        <v>3447</v>
      </c>
      <c r="G450" s="164" t="s">
        <v>3320</v>
      </c>
      <c r="H450" s="149" t="str">
        <f t="shared" si="9"/>
        <v>Yes</v>
      </c>
    </row>
    <row r="451" spans="1:8" x14ac:dyDescent="0.25">
      <c r="A451" s="136" t="s">
        <v>475</v>
      </c>
      <c r="B451" s="136" t="s">
        <v>2976</v>
      </c>
      <c r="C451" s="26">
        <v>2344</v>
      </c>
      <c r="D451" s="26" t="s">
        <v>470</v>
      </c>
      <c r="E451" s="163">
        <v>0.60140000000000005</v>
      </c>
      <c r="F451" s="164" t="s">
        <v>3447</v>
      </c>
      <c r="G451" s="164" t="s">
        <v>3320</v>
      </c>
      <c r="H451" s="149" t="str">
        <f t="shared" si="9"/>
        <v>Yes</v>
      </c>
    </row>
    <row r="452" spans="1:8" x14ac:dyDescent="0.25">
      <c r="A452" s="136" t="s">
        <v>475</v>
      </c>
      <c r="B452" s="136" t="s">
        <v>2976</v>
      </c>
      <c r="C452" s="26">
        <v>2530</v>
      </c>
      <c r="D452" s="26" t="s">
        <v>476</v>
      </c>
      <c r="E452" s="163">
        <v>0.56889999999999996</v>
      </c>
      <c r="F452" s="164" t="s">
        <v>3447</v>
      </c>
      <c r="G452" s="164" t="s">
        <v>3320</v>
      </c>
      <c r="H452" s="149" t="str">
        <f t="shared" si="9"/>
        <v>Yes</v>
      </c>
    </row>
    <row r="453" spans="1:8" x14ac:dyDescent="0.25">
      <c r="A453" s="136" t="s">
        <v>475</v>
      </c>
      <c r="B453" s="136" t="s">
        <v>2976</v>
      </c>
      <c r="C453" s="26">
        <v>2821</v>
      </c>
      <c r="D453" s="26" t="s">
        <v>477</v>
      </c>
      <c r="E453" s="163">
        <v>0.62160000000000004</v>
      </c>
      <c r="F453" s="164" t="s">
        <v>3447</v>
      </c>
      <c r="G453" s="164" t="s">
        <v>3320</v>
      </c>
      <c r="H453" s="149" t="str">
        <f t="shared" ref="H453:H516" si="10">IF(OR(E453&gt;=0.5, F453="Yes",G453="Yes"),"Yes","No")</f>
        <v>Yes</v>
      </c>
    </row>
    <row r="454" spans="1:8" x14ac:dyDescent="0.25">
      <c r="A454" s="136" t="s">
        <v>481</v>
      </c>
      <c r="B454" s="136" t="s">
        <v>2977</v>
      </c>
      <c r="C454" s="26">
        <v>3659</v>
      </c>
      <c r="D454" s="26" t="s">
        <v>487</v>
      </c>
      <c r="E454" s="163">
        <v>0.53349999999999997</v>
      </c>
      <c r="F454" s="164" t="s">
        <v>3448</v>
      </c>
      <c r="G454" s="164" t="s">
        <v>3320</v>
      </c>
      <c r="H454" s="149" t="str">
        <f t="shared" si="10"/>
        <v>Yes</v>
      </c>
    </row>
    <row r="455" spans="1:8" x14ac:dyDescent="0.25">
      <c r="A455" s="136" t="s">
        <v>481</v>
      </c>
      <c r="B455" s="136" t="s">
        <v>2977</v>
      </c>
      <c r="C455" s="26">
        <v>5700</v>
      </c>
      <c r="D455" s="26" t="s">
        <v>2880</v>
      </c>
      <c r="E455" s="163">
        <v>0.62239999999999995</v>
      </c>
      <c r="F455" s="164" t="s">
        <v>3447</v>
      </c>
      <c r="G455" s="164" t="s">
        <v>3320</v>
      </c>
      <c r="H455" s="149" t="str">
        <f t="shared" si="10"/>
        <v>Yes</v>
      </c>
    </row>
    <row r="456" spans="1:8" x14ac:dyDescent="0.25">
      <c r="A456" t="s">
        <v>481</v>
      </c>
      <c r="B456" t="s">
        <v>2977</v>
      </c>
      <c r="C456" s="26">
        <v>5668</v>
      </c>
      <c r="D456" t="s">
        <v>3267</v>
      </c>
      <c r="E456" s="163">
        <v>0.55130000000000001</v>
      </c>
      <c r="F456" s="164" t="s">
        <v>3449</v>
      </c>
      <c r="G456" s="164" t="s">
        <v>3320</v>
      </c>
      <c r="H456" s="149" t="str">
        <f t="shared" si="10"/>
        <v>Yes</v>
      </c>
    </row>
    <row r="457" spans="1:8" x14ac:dyDescent="0.25">
      <c r="A457" s="136" t="s">
        <v>481</v>
      </c>
      <c r="B457" s="136" t="s">
        <v>2977</v>
      </c>
      <c r="C457" s="26">
        <v>3372</v>
      </c>
      <c r="D457" s="26" t="s">
        <v>486</v>
      </c>
      <c r="E457" s="163">
        <v>0.66349999999999998</v>
      </c>
      <c r="F457" s="164" t="s">
        <v>3447</v>
      </c>
      <c r="G457" s="164" t="s">
        <v>3320</v>
      </c>
      <c r="H457" s="149" t="str">
        <f t="shared" si="10"/>
        <v>Yes</v>
      </c>
    </row>
    <row r="458" spans="1:8" x14ac:dyDescent="0.25">
      <c r="A458" s="136" t="s">
        <v>481</v>
      </c>
      <c r="B458" s="136" t="s">
        <v>2977</v>
      </c>
      <c r="C458" s="26">
        <v>2727</v>
      </c>
      <c r="D458" s="26" t="s">
        <v>483</v>
      </c>
      <c r="E458" s="163">
        <v>0.59719999999999995</v>
      </c>
      <c r="F458" s="164" t="s">
        <v>3447</v>
      </c>
      <c r="G458" s="164" t="s">
        <v>3320</v>
      </c>
      <c r="H458" s="149" t="str">
        <f t="shared" si="10"/>
        <v>Yes</v>
      </c>
    </row>
    <row r="459" spans="1:8" x14ac:dyDescent="0.25">
      <c r="A459" s="136" t="s">
        <v>481</v>
      </c>
      <c r="B459" s="136" t="s">
        <v>2977</v>
      </c>
      <c r="C459" s="26">
        <v>2966</v>
      </c>
      <c r="D459" s="26" t="s">
        <v>484</v>
      </c>
      <c r="E459" s="163">
        <v>0.60870000000000002</v>
      </c>
      <c r="F459" s="164" t="s">
        <v>3447</v>
      </c>
      <c r="G459" s="164" t="s">
        <v>3320</v>
      </c>
      <c r="H459" s="149" t="str">
        <f t="shared" si="10"/>
        <v>Yes</v>
      </c>
    </row>
    <row r="460" spans="1:8" x14ac:dyDescent="0.25">
      <c r="A460" s="136" t="s">
        <v>481</v>
      </c>
      <c r="B460" s="136" t="s">
        <v>2977</v>
      </c>
      <c r="C460" s="26">
        <v>3212</v>
      </c>
      <c r="D460" s="26" t="s">
        <v>485</v>
      </c>
      <c r="E460" s="163">
        <v>0.69130000000000003</v>
      </c>
      <c r="F460" s="164" t="s">
        <v>3447</v>
      </c>
      <c r="G460" s="164" t="s">
        <v>3320</v>
      </c>
      <c r="H460" s="149" t="str">
        <f t="shared" si="10"/>
        <v>Yes</v>
      </c>
    </row>
    <row r="461" spans="1:8" x14ac:dyDescent="0.25">
      <c r="A461" s="136" t="s">
        <v>481</v>
      </c>
      <c r="B461" s="136" t="s">
        <v>2977</v>
      </c>
      <c r="C461" s="26">
        <v>3083</v>
      </c>
      <c r="D461" s="26" t="s">
        <v>2805</v>
      </c>
      <c r="E461" s="163">
        <v>0.63949999999999996</v>
      </c>
      <c r="F461" s="164" t="s">
        <v>3447</v>
      </c>
      <c r="G461" s="164" t="s">
        <v>3320</v>
      </c>
      <c r="H461" s="149" t="str">
        <f t="shared" si="10"/>
        <v>Yes</v>
      </c>
    </row>
    <row r="462" spans="1:8" x14ac:dyDescent="0.25">
      <c r="A462" s="136" t="s">
        <v>481</v>
      </c>
      <c r="B462" s="136" t="s">
        <v>2977</v>
      </c>
      <c r="C462" s="26">
        <v>2563</v>
      </c>
      <c r="D462" s="26" t="s">
        <v>482</v>
      </c>
      <c r="E462" s="163">
        <v>0.83</v>
      </c>
      <c r="F462" s="164" t="s">
        <v>3447</v>
      </c>
      <c r="G462" s="164" t="s">
        <v>3320</v>
      </c>
      <c r="H462" s="149" t="str">
        <f t="shared" si="10"/>
        <v>Yes</v>
      </c>
    </row>
    <row r="463" spans="1:8" x14ac:dyDescent="0.25">
      <c r="A463" s="136" t="s">
        <v>481</v>
      </c>
      <c r="B463" s="136" t="s">
        <v>2977</v>
      </c>
      <c r="C463" s="26">
        <v>5701</v>
      </c>
      <c r="D463" s="26" t="s">
        <v>2879</v>
      </c>
      <c r="E463" s="163">
        <v>0.59340000000000004</v>
      </c>
      <c r="F463" s="164" t="s">
        <v>3447</v>
      </c>
      <c r="G463" s="164" t="s">
        <v>3320</v>
      </c>
      <c r="H463" s="149" t="str">
        <f t="shared" si="10"/>
        <v>Yes</v>
      </c>
    </row>
    <row r="464" spans="1:8" x14ac:dyDescent="0.25">
      <c r="A464" s="136" t="s">
        <v>2478</v>
      </c>
      <c r="B464" s="136" t="s">
        <v>2978</v>
      </c>
      <c r="C464" s="26">
        <v>3554</v>
      </c>
      <c r="D464" s="26" t="s">
        <v>2480</v>
      </c>
      <c r="E464" s="163">
        <v>0.6784</v>
      </c>
      <c r="F464" s="164" t="s">
        <v>3447</v>
      </c>
      <c r="G464" s="164" t="s">
        <v>2649</v>
      </c>
      <c r="H464" s="149" t="str">
        <f t="shared" si="10"/>
        <v>Yes</v>
      </c>
    </row>
    <row r="465" spans="1:8" x14ac:dyDescent="0.25">
      <c r="A465" s="136" t="s">
        <v>489</v>
      </c>
      <c r="B465" s="136" t="s">
        <v>2979</v>
      </c>
      <c r="C465" s="26">
        <v>2808</v>
      </c>
      <c r="D465" s="26" t="s">
        <v>493</v>
      </c>
      <c r="E465" s="163">
        <v>0.58489999999999998</v>
      </c>
      <c r="F465" s="164" t="s">
        <v>3447</v>
      </c>
      <c r="G465" s="164" t="s">
        <v>3320</v>
      </c>
      <c r="H465" s="149" t="str">
        <f t="shared" si="10"/>
        <v>Yes</v>
      </c>
    </row>
    <row r="466" spans="1:8" x14ac:dyDescent="0.25">
      <c r="A466" s="136" t="s">
        <v>489</v>
      </c>
      <c r="B466" s="136" t="s">
        <v>2979</v>
      </c>
      <c r="C466" s="26">
        <v>2205</v>
      </c>
      <c r="D466" s="26" t="s">
        <v>490</v>
      </c>
      <c r="E466" s="163">
        <v>0.42170000000000002</v>
      </c>
      <c r="F466" s="164" t="s">
        <v>3449</v>
      </c>
      <c r="G466" s="164" t="s">
        <v>3320</v>
      </c>
      <c r="H466" s="149" t="str">
        <f t="shared" si="10"/>
        <v>No</v>
      </c>
    </row>
    <row r="467" spans="1:8" x14ac:dyDescent="0.25">
      <c r="A467" s="136" t="s">
        <v>489</v>
      </c>
      <c r="B467" s="136" t="s">
        <v>2979</v>
      </c>
      <c r="C467" s="26">
        <v>2206</v>
      </c>
      <c r="D467" s="26" t="s">
        <v>491</v>
      </c>
      <c r="E467" s="163">
        <v>0.37590000000000001</v>
      </c>
      <c r="F467" s="164" t="s">
        <v>3449</v>
      </c>
      <c r="G467" s="164" t="s">
        <v>3320</v>
      </c>
      <c r="H467" s="149" t="str">
        <f t="shared" si="10"/>
        <v>No</v>
      </c>
    </row>
    <row r="468" spans="1:8" x14ac:dyDescent="0.25">
      <c r="A468" s="136" t="s">
        <v>489</v>
      </c>
      <c r="B468" s="136" t="s">
        <v>2979</v>
      </c>
      <c r="C468" s="26">
        <v>4230</v>
      </c>
      <c r="D468" s="26" t="s">
        <v>494</v>
      </c>
      <c r="E468" s="163">
        <v>0.4194</v>
      </c>
      <c r="F468" s="164" t="s">
        <v>3449</v>
      </c>
      <c r="G468" s="164" t="s">
        <v>3320</v>
      </c>
      <c r="H468" s="149" t="str">
        <f t="shared" si="10"/>
        <v>No</v>
      </c>
    </row>
    <row r="469" spans="1:8" x14ac:dyDescent="0.25">
      <c r="A469" s="136" t="s">
        <v>489</v>
      </c>
      <c r="B469" s="136" t="s">
        <v>2979</v>
      </c>
      <c r="C469" s="26">
        <v>5332</v>
      </c>
      <c r="D469" s="26" t="s">
        <v>495</v>
      </c>
      <c r="E469" s="163">
        <v>0.60250000000000004</v>
      </c>
      <c r="F469" s="164" t="s">
        <v>3449</v>
      </c>
      <c r="G469" s="164" t="s">
        <v>3320</v>
      </c>
      <c r="H469" s="149" t="str">
        <f t="shared" si="10"/>
        <v>Yes</v>
      </c>
    </row>
    <row r="470" spans="1:8" x14ac:dyDescent="0.25">
      <c r="A470" s="136" t="s">
        <v>489</v>
      </c>
      <c r="B470" s="136" t="s">
        <v>2979</v>
      </c>
      <c r="C470" s="26">
        <v>2361</v>
      </c>
      <c r="D470" s="26" t="s">
        <v>492</v>
      </c>
      <c r="E470" s="163">
        <v>0.33229999999999998</v>
      </c>
      <c r="F470" s="164" t="s">
        <v>3449</v>
      </c>
      <c r="G470" s="164" t="s">
        <v>3320</v>
      </c>
      <c r="H470" s="149" t="str">
        <f t="shared" si="10"/>
        <v>No</v>
      </c>
    </row>
    <row r="471" spans="1:8" x14ac:dyDescent="0.25">
      <c r="A471" s="136" t="s">
        <v>497</v>
      </c>
      <c r="B471" s="136" t="s">
        <v>2980</v>
      </c>
      <c r="C471" s="26">
        <v>3560</v>
      </c>
      <c r="D471" s="26" t="s">
        <v>521</v>
      </c>
      <c r="E471" s="163">
        <v>0.50409999999999999</v>
      </c>
      <c r="F471" s="164" t="s">
        <v>3448</v>
      </c>
      <c r="G471" s="164" t="s">
        <v>3320</v>
      </c>
      <c r="H471" s="149" t="str">
        <f t="shared" si="10"/>
        <v>Yes</v>
      </c>
    </row>
    <row r="472" spans="1:8" x14ac:dyDescent="0.25">
      <c r="A472" s="136" t="s">
        <v>497</v>
      </c>
      <c r="B472" s="136" t="s">
        <v>2980</v>
      </c>
      <c r="C472" s="26">
        <v>3302</v>
      </c>
      <c r="D472" s="26" t="s">
        <v>509</v>
      </c>
      <c r="E472" s="163">
        <v>0.4173</v>
      </c>
      <c r="F472" s="164" t="s">
        <v>3449</v>
      </c>
      <c r="G472" s="164" t="s">
        <v>3448</v>
      </c>
      <c r="H472" s="149" t="str">
        <f t="shared" si="10"/>
        <v>No</v>
      </c>
    </row>
    <row r="473" spans="1:8" x14ac:dyDescent="0.25">
      <c r="A473" s="136" t="s">
        <v>497</v>
      </c>
      <c r="B473" s="136" t="s">
        <v>2980</v>
      </c>
      <c r="C473" s="26">
        <v>3536</v>
      </c>
      <c r="D473" s="26" t="s">
        <v>520</v>
      </c>
      <c r="E473" s="163">
        <v>0.1741</v>
      </c>
      <c r="F473" s="164" t="s">
        <v>3449</v>
      </c>
      <c r="G473" s="164" t="s">
        <v>3320</v>
      </c>
      <c r="H473" s="149" t="str">
        <f t="shared" si="10"/>
        <v>No</v>
      </c>
    </row>
    <row r="474" spans="1:8" x14ac:dyDescent="0.25">
      <c r="A474" s="136" t="s">
        <v>497</v>
      </c>
      <c r="B474" s="136" t="s">
        <v>2980</v>
      </c>
      <c r="C474" s="26">
        <v>3650</v>
      </c>
      <c r="D474" s="26" t="s">
        <v>526</v>
      </c>
      <c r="E474" s="163">
        <v>0.32450000000000001</v>
      </c>
      <c r="F474" s="164" t="s">
        <v>3449</v>
      </c>
      <c r="G474" s="164" t="s">
        <v>3320</v>
      </c>
      <c r="H474" s="149" t="str">
        <f t="shared" si="10"/>
        <v>No</v>
      </c>
    </row>
    <row r="475" spans="1:8" x14ac:dyDescent="0.25">
      <c r="A475" s="136" t="s">
        <v>497</v>
      </c>
      <c r="B475" s="136" t="s">
        <v>2980</v>
      </c>
      <c r="C475" s="26">
        <v>3409</v>
      </c>
      <c r="D475" s="26" t="s">
        <v>513</v>
      </c>
      <c r="E475" s="163">
        <v>0.68659999999999999</v>
      </c>
      <c r="F475" s="164" t="s">
        <v>3447</v>
      </c>
      <c r="G475" s="164" t="s">
        <v>3320</v>
      </c>
      <c r="H475" s="149" t="str">
        <f t="shared" si="10"/>
        <v>Yes</v>
      </c>
    </row>
    <row r="476" spans="1:8" x14ac:dyDescent="0.25">
      <c r="A476" s="136" t="s">
        <v>497</v>
      </c>
      <c r="B476" s="136" t="s">
        <v>2980</v>
      </c>
      <c r="C476" s="26">
        <v>3304</v>
      </c>
      <c r="D476" s="26" t="s">
        <v>511</v>
      </c>
      <c r="E476" s="163">
        <v>0.52559999999999996</v>
      </c>
      <c r="F476" s="164" t="s">
        <v>3448</v>
      </c>
      <c r="G476" s="164" t="s">
        <v>3320</v>
      </c>
      <c r="H476" s="149" t="str">
        <f t="shared" si="10"/>
        <v>Yes</v>
      </c>
    </row>
    <row r="477" spans="1:8" x14ac:dyDescent="0.25">
      <c r="A477" s="136" t="s">
        <v>497</v>
      </c>
      <c r="B477" s="136" t="s">
        <v>2980</v>
      </c>
      <c r="C477" s="26">
        <v>1520</v>
      </c>
      <c r="D477" s="26" t="s">
        <v>499</v>
      </c>
      <c r="E477" s="163">
        <v>9.4799999999999995E-2</v>
      </c>
      <c r="F477" s="164" t="s">
        <v>3449</v>
      </c>
      <c r="G477" s="164" t="s">
        <v>3320</v>
      </c>
      <c r="H477" s="149" t="str">
        <f t="shared" si="10"/>
        <v>No</v>
      </c>
    </row>
    <row r="478" spans="1:8" x14ac:dyDescent="0.25">
      <c r="A478" s="136" t="s">
        <v>497</v>
      </c>
      <c r="B478" s="136" t="s">
        <v>2980</v>
      </c>
      <c r="C478" s="26">
        <v>3534</v>
      </c>
      <c r="D478" s="26" t="s">
        <v>519</v>
      </c>
      <c r="E478" s="163">
        <v>0.54449999999999998</v>
      </c>
      <c r="F478" s="164" t="s">
        <v>3447</v>
      </c>
      <c r="G478" s="164" t="s">
        <v>3320</v>
      </c>
      <c r="H478" s="149" t="str">
        <f t="shared" si="10"/>
        <v>Yes</v>
      </c>
    </row>
    <row r="479" spans="1:8" x14ac:dyDescent="0.25">
      <c r="A479" s="136" t="s">
        <v>497</v>
      </c>
      <c r="B479" s="136" t="s">
        <v>2980</v>
      </c>
      <c r="C479" s="26">
        <v>3691</v>
      </c>
      <c r="D479" s="26" t="s">
        <v>528</v>
      </c>
      <c r="E479" s="163">
        <v>0.66910000000000003</v>
      </c>
      <c r="F479" s="164" t="s">
        <v>3447</v>
      </c>
      <c r="G479" s="164" t="s">
        <v>3320</v>
      </c>
      <c r="H479" s="149" t="str">
        <f t="shared" si="10"/>
        <v>Yes</v>
      </c>
    </row>
    <row r="480" spans="1:8" x14ac:dyDescent="0.25">
      <c r="A480" s="136" t="s">
        <v>497</v>
      </c>
      <c r="B480" s="136" t="s">
        <v>2980</v>
      </c>
      <c r="C480" s="26">
        <v>3754</v>
      </c>
      <c r="D480" s="26" t="s">
        <v>529</v>
      </c>
      <c r="E480" s="163">
        <v>0.48899999999999999</v>
      </c>
      <c r="F480" s="164" t="s">
        <v>3448</v>
      </c>
      <c r="G480" s="164" t="s">
        <v>3320</v>
      </c>
      <c r="H480" s="149" t="str">
        <f t="shared" si="10"/>
        <v>No</v>
      </c>
    </row>
    <row r="481" spans="1:8" x14ac:dyDescent="0.25">
      <c r="A481" s="136" t="s">
        <v>497</v>
      </c>
      <c r="B481" s="136" t="s">
        <v>2980</v>
      </c>
      <c r="C481" s="26">
        <v>1830</v>
      </c>
      <c r="D481" s="26" t="s">
        <v>501</v>
      </c>
      <c r="E481" s="163">
        <v>0.40739999999999998</v>
      </c>
      <c r="F481" s="164" t="s">
        <v>3449</v>
      </c>
      <c r="G481" s="164" t="s">
        <v>3320</v>
      </c>
      <c r="H481" s="149" t="str">
        <f t="shared" si="10"/>
        <v>No</v>
      </c>
    </row>
    <row r="482" spans="1:8" x14ac:dyDescent="0.25">
      <c r="A482" s="136" t="s">
        <v>497</v>
      </c>
      <c r="B482" s="136" t="s">
        <v>2980</v>
      </c>
      <c r="C482" s="26">
        <v>5358</v>
      </c>
      <c r="D482" s="26" t="s">
        <v>533</v>
      </c>
      <c r="E482" s="163">
        <v>0.39319999999999999</v>
      </c>
      <c r="F482" s="164" t="s">
        <v>3449</v>
      </c>
      <c r="G482" s="164" t="s">
        <v>3320</v>
      </c>
      <c r="H482" s="149" t="str">
        <f t="shared" si="10"/>
        <v>No</v>
      </c>
    </row>
    <row r="483" spans="1:8" x14ac:dyDescent="0.25">
      <c r="A483" s="136" t="s">
        <v>497</v>
      </c>
      <c r="B483" s="136" t="s">
        <v>2980</v>
      </c>
      <c r="C483" s="26">
        <v>1519</v>
      </c>
      <c r="D483" s="26" t="s">
        <v>498</v>
      </c>
      <c r="E483" s="163">
        <v>0.49380000000000002</v>
      </c>
      <c r="F483" s="164" t="s">
        <v>3449</v>
      </c>
      <c r="G483" s="164" t="s">
        <v>3320</v>
      </c>
      <c r="H483" s="149" t="str">
        <f t="shared" si="10"/>
        <v>No</v>
      </c>
    </row>
    <row r="484" spans="1:8" x14ac:dyDescent="0.25">
      <c r="A484" s="136" t="s">
        <v>497</v>
      </c>
      <c r="B484" s="136" t="s">
        <v>2980</v>
      </c>
      <c r="C484" s="26">
        <v>3606</v>
      </c>
      <c r="D484" s="26" t="s">
        <v>523</v>
      </c>
      <c r="E484" s="163">
        <v>0.13739999999999999</v>
      </c>
      <c r="F484" s="164" t="s">
        <v>3449</v>
      </c>
      <c r="G484" s="164" t="s">
        <v>3320</v>
      </c>
      <c r="H484" s="149" t="str">
        <f t="shared" si="10"/>
        <v>No</v>
      </c>
    </row>
    <row r="485" spans="1:8" x14ac:dyDescent="0.25">
      <c r="A485" s="136" t="s">
        <v>497</v>
      </c>
      <c r="B485" s="136" t="s">
        <v>2980</v>
      </c>
      <c r="C485" s="26">
        <v>1966</v>
      </c>
      <c r="D485" s="26" t="s">
        <v>532</v>
      </c>
      <c r="E485" s="163">
        <v>0.22309999999999999</v>
      </c>
      <c r="F485" s="164" t="s">
        <v>3449</v>
      </c>
      <c r="G485" s="164" t="s">
        <v>3320</v>
      </c>
      <c r="H485" s="149" t="str">
        <f t="shared" si="10"/>
        <v>No</v>
      </c>
    </row>
    <row r="486" spans="1:8" x14ac:dyDescent="0.25">
      <c r="A486" s="136" t="s">
        <v>497</v>
      </c>
      <c r="B486" s="136" t="s">
        <v>2980</v>
      </c>
      <c r="C486" s="26">
        <v>3123</v>
      </c>
      <c r="D486" s="26" t="s">
        <v>505</v>
      </c>
      <c r="E486" s="163">
        <v>0.32869999999999999</v>
      </c>
      <c r="F486" s="164" t="s">
        <v>3449</v>
      </c>
      <c r="G486" s="164" t="s">
        <v>3320</v>
      </c>
      <c r="H486" s="149" t="str">
        <f t="shared" si="10"/>
        <v>No</v>
      </c>
    </row>
    <row r="487" spans="1:8" x14ac:dyDescent="0.25">
      <c r="A487" s="136" t="s">
        <v>497</v>
      </c>
      <c r="B487" s="136" t="s">
        <v>2980</v>
      </c>
      <c r="C487" s="26">
        <v>3607</v>
      </c>
      <c r="D487" s="26" t="s">
        <v>524</v>
      </c>
      <c r="E487" s="163">
        <v>0.37340000000000001</v>
      </c>
      <c r="F487" s="164" t="s">
        <v>3449</v>
      </c>
      <c r="G487" s="164" t="s">
        <v>3320</v>
      </c>
      <c r="H487" s="149" t="str">
        <f t="shared" si="10"/>
        <v>No</v>
      </c>
    </row>
    <row r="488" spans="1:8" x14ac:dyDescent="0.25">
      <c r="A488" s="136" t="s">
        <v>497</v>
      </c>
      <c r="B488" s="136" t="s">
        <v>2980</v>
      </c>
      <c r="C488" s="26">
        <v>3689</v>
      </c>
      <c r="D488" s="26" t="s">
        <v>527</v>
      </c>
      <c r="E488" s="163">
        <v>0.16589999999999999</v>
      </c>
      <c r="F488" s="164" t="s">
        <v>3449</v>
      </c>
      <c r="G488" s="164" t="s">
        <v>3320</v>
      </c>
      <c r="H488" s="149" t="str">
        <f t="shared" si="10"/>
        <v>No</v>
      </c>
    </row>
    <row r="489" spans="1:8" x14ac:dyDescent="0.25">
      <c r="A489" s="136" t="s">
        <v>497</v>
      </c>
      <c r="B489" s="136" t="s">
        <v>2980</v>
      </c>
      <c r="C489" s="26">
        <v>3122</v>
      </c>
      <c r="D489" s="26" t="s">
        <v>504</v>
      </c>
      <c r="E489" s="163">
        <v>0.49519999999999997</v>
      </c>
      <c r="F489" s="164" t="s">
        <v>3448</v>
      </c>
      <c r="G489" s="164" t="s">
        <v>3320</v>
      </c>
      <c r="H489" s="149" t="str">
        <f t="shared" si="10"/>
        <v>No</v>
      </c>
    </row>
    <row r="490" spans="1:8" x14ac:dyDescent="0.25">
      <c r="A490" s="136" t="s">
        <v>497</v>
      </c>
      <c r="B490" s="136" t="s">
        <v>2980</v>
      </c>
      <c r="C490" s="26">
        <v>3503</v>
      </c>
      <c r="D490" s="26" t="s">
        <v>517</v>
      </c>
      <c r="E490" s="163">
        <v>0.4617</v>
      </c>
      <c r="F490" s="164" t="s">
        <v>3449</v>
      </c>
      <c r="G490" s="164" t="s">
        <v>3448</v>
      </c>
      <c r="H490" s="149" t="str">
        <f t="shared" si="10"/>
        <v>No</v>
      </c>
    </row>
    <row r="491" spans="1:8" x14ac:dyDescent="0.25">
      <c r="A491" s="136" t="s">
        <v>497</v>
      </c>
      <c r="B491" s="136" t="s">
        <v>2980</v>
      </c>
      <c r="C491" s="26">
        <v>3755</v>
      </c>
      <c r="D491" s="26" t="s">
        <v>530</v>
      </c>
      <c r="E491" s="163">
        <v>0.45629999999999998</v>
      </c>
      <c r="F491" s="164" t="s">
        <v>3449</v>
      </c>
      <c r="G491" s="164" t="s">
        <v>3320</v>
      </c>
      <c r="H491" s="149" t="str">
        <f t="shared" si="10"/>
        <v>No</v>
      </c>
    </row>
    <row r="492" spans="1:8" x14ac:dyDescent="0.25">
      <c r="A492" s="136" t="s">
        <v>497</v>
      </c>
      <c r="B492" s="136" t="s">
        <v>2980</v>
      </c>
      <c r="C492" s="26">
        <v>3463</v>
      </c>
      <c r="D492" s="26" t="s">
        <v>2981</v>
      </c>
      <c r="E492" s="163">
        <v>0.1457</v>
      </c>
      <c r="F492" s="164" t="s">
        <v>3449</v>
      </c>
      <c r="G492" s="164" t="s">
        <v>3320</v>
      </c>
      <c r="H492" s="149" t="str">
        <f t="shared" si="10"/>
        <v>No</v>
      </c>
    </row>
    <row r="493" spans="1:8" x14ac:dyDescent="0.25">
      <c r="A493" s="136" t="s">
        <v>497</v>
      </c>
      <c r="B493" s="136" t="s">
        <v>2980</v>
      </c>
      <c r="C493" s="26">
        <v>1685</v>
      </c>
      <c r="D493" s="26" t="s">
        <v>500</v>
      </c>
      <c r="E493" s="163">
        <v>0.13669999999999999</v>
      </c>
      <c r="F493" s="164" t="s">
        <v>3449</v>
      </c>
      <c r="G493" s="164" t="s">
        <v>3320</v>
      </c>
      <c r="H493" s="149" t="str">
        <f t="shared" si="10"/>
        <v>No</v>
      </c>
    </row>
    <row r="494" spans="1:8" x14ac:dyDescent="0.25">
      <c r="A494" s="136" t="s">
        <v>497</v>
      </c>
      <c r="B494" s="136" t="s">
        <v>2980</v>
      </c>
      <c r="C494" s="26">
        <v>2887</v>
      </c>
      <c r="D494" s="26" t="s">
        <v>502</v>
      </c>
      <c r="E494" s="163">
        <v>0.45169999999999999</v>
      </c>
      <c r="F494" s="164" t="s">
        <v>3449</v>
      </c>
      <c r="G494" s="164" t="s">
        <v>3448</v>
      </c>
      <c r="H494" s="149" t="str">
        <f t="shared" si="10"/>
        <v>No</v>
      </c>
    </row>
    <row r="495" spans="1:8" x14ac:dyDescent="0.25">
      <c r="A495" s="136" t="s">
        <v>497</v>
      </c>
      <c r="B495" s="136" t="s">
        <v>2980</v>
      </c>
      <c r="C495" s="26">
        <v>3504</v>
      </c>
      <c r="D495" s="26" t="s">
        <v>518</v>
      </c>
      <c r="E495" s="163">
        <v>0.42730000000000001</v>
      </c>
      <c r="F495" s="164" t="s">
        <v>3449</v>
      </c>
      <c r="G495" s="164" t="s">
        <v>3320</v>
      </c>
      <c r="H495" s="149" t="str">
        <f t="shared" si="10"/>
        <v>No</v>
      </c>
    </row>
    <row r="496" spans="1:8" x14ac:dyDescent="0.25">
      <c r="A496" s="136" t="s">
        <v>497</v>
      </c>
      <c r="B496" s="136" t="s">
        <v>2980</v>
      </c>
      <c r="C496" s="26">
        <v>3464</v>
      </c>
      <c r="D496" s="26" t="s">
        <v>516</v>
      </c>
      <c r="E496" s="163">
        <v>0.40689999999999998</v>
      </c>
      <c r="F496" s="164" t="s">
        <v>3449</v>
      </c>
      <c r="G496" s="164" t="s">
        <v>3320</v>
      </c>
      <c r="H496" s="149" t="str">
        <f t="shared" si="10"/>
        <v>No</v>
      </c>
    </row>
    <row r="497" spans="1:8" x14ac:dyDescent="0.25">
      <c r="A497" s="136" t="s">
        <v>497</v>
      </c>
      <c r="B497" s="136" t="s">
        <v>2980</v>
      </c>
      <c r="C497" s="26">
        <v>3353</v>
      </c>
      <c r="D497" s="26" t="s">
        <v>512</v>
      </c>
      <c r="E497" s="163">
        <v>0.4546</v>
      </c>
      <c r="F497" s="164" t="s">
        <v>3449</v>
      </c>
      <c r="G497" s="164" t="s">
        <v>3320</v>
      </c>
      <c r="H497" s="149" t="str">
        <f t="shared" si="10"/>
        <v>No</v>
      </c>
    </row>
    <row r="498" spans="1:8" x14ac:dyDescent="0.25">
      <c r="A498" s="136" t="s">
        <v>497</v>
      </c>
      <c r="B498" s="136" t="s">
        <v>2980</v>
      </c>
      <c r="C498" s="26">
        <v>3254</v>
      </c>
      <c r="D498" s="26" t="s">
        <v>508</v>
      </c>
      <c r="E498" s="163">
        <v>0.52769999999999995</v>
      </c>
      <c r="F498" s="164" t="s">
        <v>3449</v>
      </c>
      <c r="G498" s="164" t="s">
        <v>2649</v>
      </c>
      <c r="H498" s="149" t="str">
        <f t="shared" si="10"/>
        <v>Yes</v>
      </c>
    </row>
    <row r="499" spans="1:8" x14ac:dyDescent="0.25">
      <c r="A499" s="136" t="s">
        <v>497</v>
      </c>
      <c r="B499" s="136" t="s">
        <v>2980</v>
      </c>
      <c r="C499" s="26">
        <v>3303</v>
      </c>
      <c r="D499" s="26" t="s">
        <v>510</v>
      </c>
      <c r="E499" s="163">
        <v>0.31680000000000003</v>
      </c>
      <c r="F499" s="164" t="s">
        <v>3449</v>
      </c>
      <c r="G499" s="164" t="s">
        <v>3320</v>
      </c>
      <c r="H499" s="149" t="str">
        <f t="shared" si="10"/>
        <v>No</v>
      </c>
    </row>
    <row r="500" spans="1:8" x14ac:dyDescent="0.25">
      <c r="A500" s="136" t="s">
        <v>497</v>
      </c>
      <c r="B500" s="136" t="s">
        <v>2980</v>
      </c>
      <c r="C500" s="26">
        <v>3608</v>
      </c>
      <c r="D500" s="26" t="s">
        <v>525</v>
      </c>
      <c r="E500" s="163">
        <v>0.39079999999999998</v>
      </c>
      <c r="F500" s="164" t="s">
        <v>3449</v>
      </c>
      <c r="G500" s="164" t="s">
        <v>3320</v>
      </c>
      <c r="H500" s="149" t="str">
        <f t="shared" si="10"/>
        <v>No</v>
      </c>
    </row>
    <row r="501" spans="1:8" x14ac:dyDescent="0.25">
      <c r="A501" s="136" t="s">
        <v>497</v>
      </c>
      <c r="B501" s="136" t="s">
        <v>2980</v>
      </c>
      <c r="C501" s="26">
        <v>3854</v>
      </c>
      <c r="D501" s="26" t="s">
        <v>531</v>
      </c>
      <c r="E501" s="163">
        <v>0.55089999999999995</v>
      </c>
      <c r="F501" s="164" t="s">
        <v>3447</v>
      </c>
      <c r="G501" s="164" t="s">
        <v>3320</v>
      </c>
      <c r="H501" s="149" t="str">
        <f t="shared" si="10"/>
        <v>Yes</v>
      </c>
    </row>
    <row r="502" spans="1:8" x14ac:dyDescent="0.25">
      <c r="A502" s="136" t="s">
        <v>497</v>
      </c>
      <c r="B502" s="136" t="s">
        <v>2980</v>
      </c>
      <c r="C502" s="26">
        <v>3461</v>
      </c>
      <c r="D502" s="26" t="s">
        <v>515</v>
      </c>
      <c r="E502" s="163">
        <v>0.18049999999999999</v>
      </c>
      <c r="F502" s="164" t="s">
        <v>3449</v>
      </c>
      <c r="G502" s="164" t="s">
        <v>3320</v>
      </c>
      <c r="H502" s="149" t="str">
        <f t="shared" si="10"/>
        <v>No</v>
      </c>
    </row>
    <row r="503" spans="1:8" x14ac:dyDescent="0.25">
      <c r="A503" s="136" t="s">
        <v>497</v>
      </c>
      <c r="B503" s="136" t="s">
        <v>2980</v>
      </c>
      <c r="C503" s="26">
        <v>3605</v>
      </c>
      <c r="D503" s="26" t="s">
        <v>522</v>
      </c>
      <c r="E503" s="163">
        <v>0.1983</v>
      </c>
      <c r="F503" s="164" t="s">
        <v>3449</v>
      </c>
      <c r="G503" s="164" t="s">
        <v>3320</v>
      </c>
      <c r="H503" s="149" t="str">
        <f t="shared" si="10"/>
        <v>No</v>
      </c>
    </row>
    <row r="504" spans="1:8" x14ac:dyDescent="0.25">
      <c r="A504" s="136" t="s">
        <v>497</v>
      </c>
      <c r="B504" s="136" t="s">
        <v>2980</v>
      </c>
      <c r="C504" s="26">
        <v>3410</v>
      </c>
      <c r="D504" s="26" t="s">
        <v>514</v>
      </c>
      <c r="E504" s="163">
        <v>0.54979999999999996</v>
      </c>
      <c r="F504" s="164" t="s">
        <v>3449</v>
      </c>
      <c r="G504" s="164" t="s">
        <v>2649</v>
      </c>
      <c r="H504" s="149" t="str">
        <f t="shared" si="10"/>
        <v>Yes</v>
      </c>
    </row>
    <row r="505" spans="1:8" x14ac:dyDescent="0.25">
      <c r="A505" s="136" t="s">
        <v>497</v>
      </c>
      <c r="B505" s="136" t="s">
        <v>2980</v>
      </c>
      <c r="C505" s="26">
        <v>2888</v>
      </c>
      <c r="D505" s="26" t="s">
        <v>503</v>
      </c>
      <c r="E505" s="163">
        <v>0.27579999999999999</v>
      </c>
      <c r="F505" s="164" t="s">
        <v>3449</v>
      </c>
      <c r="G505" s="164" t="s">
        <v>3320</v>
      </c>
      <c r="H505" s="149" t="str">
        <f t="shared" si="10"/>
        <v>No</v>
      </c>
    </row>
    <row r="506" spans="1:8" x14ac:dyDescent="0.25">
      <c r="A506" s="136" t="s">
        <v>497</v>
      </c>
      <c r="B506" s="136" t="s">
        <v>2980</v>
      </c>
      <c r="C506" s="26">
        <v>3186</v>
      </c>
      <c r="D506" s="26" t="s">
        <v>507</v>
      </c>
      <c r="E506" s="163">
        <v>0.32879999999999998</v>
      </c>
      <c r="F506" s="164" t="s">
        <v>3449</v>
      </c>
      <c r="G506" s="164" t="s">
        <v>3320</v>
      </c>
      <c r="H506" s="149" t="str">
        <f t="shared" si="10"/>
        <v>No</v>
      </c>
    </row>
    <row r="507" spans="1:8" x14ac:dyDescent="0.25">
      <c r="A507" s="136" t="s">
        <v>535</v>
      </c>
      <c r="B507" s="136" t="s">
        <v>2982</v>
      </c>
      <c r="C507" s="26">
        <v>2996</v>
      </c>
      <c r="D507" s="26" t="s">
        <v>2481</v>
      </c>
      <c r="E507" s="163">
        <v>0.3543</v>
      </c>
      <c r="F507" s="164" t="s">
        <v>3449</v>
      </c>
      <c r="G507" s="164" t="s">
        <v>3320</v>
      </c>
      <c r="H507" s="149" t="str">
        <f t="shared" si="10"/>
        <v>No</v>
      </c>
    </row>
    <row r="508" spans="1:8" x14ac:dyDescent="0.25">
      <c r="A508" s="136" t="s">
        <v>535</v>
      </c>
      <c r="B508" s="136" t="s">
        <v>2982</v>
      </c>
      <c r="C508" s="26">
        <v>5718</v>
      </c>
      <c r="D508" s="26" t="s">
        <v>3269</v>
      </c>
      <c r="E508" s="163">
        <v>0.52280000000000004</v>
      </c>
      <c r="F508" s="164" t="s">
        <v>3448</v>
      </c>
      <c r="G508" s="164" t="s">
        <v>3320</v>
      </c>
      <c r="H508" s="149" t="str">
        <f t="shared" si="10"/>
        <v>Yes</v>
      </c>
    </row>
    <row r="509" spans="1:8" x14ac:dyDescent="0.25">
      <c r="A509" s="136" t="s">
        <v>535</v>
      </c>
      <c r="B509" s="136" t="s">
        <v>2982</v>
      </c>
      <c r="C509" s="26">
        <v>5097</v>
      </c>
      <c r="D509" s="26" t="s">
        <v>2482</v>
      </c>
      <c r="E509" s="163">
        <v>0.62339999999999995</v>
      </c>
      <c r="F509" s="164" t="s">
        <v>3449</v>
      </c>
      <c r="G509" s="164" t="s">
        <v>3320</v>
      </c>
      <c r="H509" s="149" t="str">
        <f t="shared" si="10"/>
        <v>Yes</v>
      </c>
    </row>
    <row r="510" spans="1:8" x14ac:dyDescent="0.25">
      <c r="A510" s="136" t="s">
        <v>535</v>
      </c>
      <c r="B510" s="136" t="s">
        <v>2982</v>
      </c>
      <c r="C510" s="26">
        <v>2741</v>
      </c>
      <c r="D510" s="26" t="s">
        <v>536</v>
      </c>
      <c r="E510" s="163">
        <v>0.38800000000000001</v>
      </c>
      <c r="F510" s="164" t="s">
        <v>3448</v>
      </c>
      <c r="G510" s="164" t="s">
        <v>3320</v>
      </c>
      <c r="H510" s="149" t="str">
        <f t="shared" si="10"/>
        <v>No</v>
      </c>
    </row>
    <row r="511" spans="1:8" x14ac:dyDescent="0.25">
      <c r="A511" s="136" t="s">
        <v>535</v>
      </c>
      <c r="B511" s="136" t="s">
        <v>2982</v>
      </c>
      <c r="C511" s="26">
        <v>2453</v>
      </c>
      <c r="D511" s="26" t="s">
        <v>2483</v>
      </c>
      <c r="E511" s="163">
        <v>0.48799999999999999</v>
      </c>
      <c r="F511" s="164" t="s">
        <v>3449</v>
      </c>
      <c r="G511" s="164" t="s">
        <v>3320</v>
      </c>
      <c r="H511" s="149" t="str">
        <f t="shared" si="10"/>
        <v>No</v>
      </c>
    </row>
    <row r="512" spans="1:8" x14ac:dyDescent="0.25">
      <c r="A512" s="136" t="s">
        <v>535</v>
      </c>
      <c r="B512" s="136" t="s">
        <v>2982</v>
      </c>
      <c r="C512" s="26">
        <v>3596</v>
      </c>
      <c r="D512" s="26" t="s">
        <v>537</v>
      </c>
      <c r="E512" s="163">
        <v>0.4995</v>
      </c>
      <c r="F512" s="164" t="s">
        <v>3447</v>
      </c>
      <c r="G512" s="164" t="s">
        <v>3320</v>
      </c>
      <c r="H512" s="149" t="str">
        <f t="shared" si="10"/>
        <v>Yes</v>
      </c>
    </row>
    <row r="513" spans="1:8" x14ac:dyDescent="0.25">
      <c r="A513" s="136" t="s">
        <v>535</v>
      </c>
      <c r="B513" s="136" t="s">
        <v>2982</v>
      </c>
      <c r="C513" s="26">
        <v>4411</v>
      </c>
      <c r="D513" s="26" t="s">
        <v>538</v>
      </c>
      <c r="E513" s="163">
        <v>0.31869999999999998</v>
      </c>
      <c r="F513" s="164" t="s">
        <v>3449</v>
      </c>
      <c r="G513" s="164" t="s">
        <v>3320</v>
      </c>
      <c r="H513" s="149" t="str">
        <f t="shared" si="10"/>
        <v>No</v>
      </c>
    </row>
    <row r="514" spans="1:8" x14ac:dyDescent="0.25">
      <c r="A514" s="136" t="s">
        <v>540</v>
      </c>
      <c r="B514" s="136" t="s">
        <v>2983</v>
      </c>
      <c r="C514" s="26">
        <v>5715</v>
      </c>
      <c r="D514" s="26" t="s">
        <v>3359</v>
      </c>
      <c r="E514" s="163">
        <v>0.71709999999999996</v>
      </c>
      <c r="F514" s="164" t="s">
        <v>3449</v>
      </c>
      <c r="G514" s="164" t="s">
        <v>3320</v>
      </c>
      <c r="H514" s="149" t="str">
        <f t="shared" si="10"/>
        <v>Yes</v>
      </c>
    </row>
    <row r="515" spans="1:8" x14ac:dyDescent="0.25">
      <c r="A515" s="136" t="s">
        <v>540</v>
      </c>
      <c r="B515" s="136" t="s">
        <v>2983</v>
      </c>
      <c r="C515" s="26">
        <v>1629</v>
      </c>
      <c r="D515" s="26" t="s">
        <v>541</v>
      </c>
      <c r="E515" s="163">
        <v>0.79849999999999999</v>
      </c>
      <c r="F515" s="164" t="s">
        <v>3447</v>
      </c>
      <c r="G515" s="164" t="s">
        <v>3320</v>
      </c>
      <c r="H515" s="149" t="str">
        <f t="shared" si="10"/>
        <v>Yes</v>
      </c>
    </row>
    <row r="516" spans="1:8" x14ac:dyDescent="0.25">
      <c r="A516" s="136" t="s">
        <v>540</v>
      </c>
      <c r="B516" s="136" t="s">
        <v>2983</v>
      </c>
      <c r="C516" s="26">
        <v>5416</v>
      </c>
      <c r="D516" s="26" t="s">
        <v>545</v>
      </c>
      <c r="E516" s="163">
        <v>0.84619999999999995</v>
      </c>
      <c r="F516" s="164" t="s">
        <v>3449</v>
      </c>
      <c r="G516" s="164" t="s">
        <v>3320</v>
      </c>
      <c r="H516" s="149" t="str">
        <f t="shared" si="10"/>
        <v>Yes</v>
      </c>
    </row>
    <row r="517" spans="1:8" x14ac:dyDescent="0.25">
      <c r="A517" s="136" t="s">
        <v>540</v>
      </c>
      <c r="B517" s="136" t="s">
        <v>2983</v>
      </c>
      <c r="C517" s="26">
        <v>3217</v>
      </c>
      <c r="D517" s="26" t="s">
        <v>543</v>
      </c>
      <c r="E517" s="163">
        <v>0.72319999999999995</v>
      </c>
      <c r="F517" s="164" t="s">
        <v>3447</v>
      </c>
      <c r="G517" s="164" t="s">
        <v>3320</v>
      </c>
      <c r="H517" s="149" t="str">
        <f t="shared" ref="H517:H580" si="11">IF(OR(E517&gt;=0.5, F517="Yes",G517="Yes"),"Yes","No")</f>
        <v>Yes</v>
      </c>
    </row>
    <row r="518" spans="1:8" x14ac:dyDescent="0.25">
      <c r="A518" s="136" t="s">
        <v>540</v>
      </c>
      <c r="B518" s="136" t="s">
        <v>2983</v>
      </c>
      <c r="C518" s="26">
        <v>2137</v>
      </c>
      <c r="D518" s="26" t="s">
        <v>542</v>
      </c>
      <c r="E518" s="163">
        <v>0.72350000000000003</v>
      </c>
      <c r="F518" s="164" t="s">
        <v>3447</v>
      </c>
      <c r="G518" s="164" t="s">
        <v>3320</v>
      </c>
      <c r="H518" s="149" t="str">
        <f t="shared" si="11"/>
        <v>Yes</v>
      </c>
    </row>
    <row r="519" spans="1:8" x14ac:dyDescent="0.25">
      <c r="A519" s="136" t="s">
        <v>540</v>
      </c>
      <c r="B519" s="136" t="s">
        <v>2983</v>
      </c>
      <c r="C519" s="26">
        <v>4245</v>
      </c>
      <c r="D519" s="26" t="s">
        <v>544</v>
      </c>
      <c r="E519" s="163">
        <v>0.78580000000000005</v>
      </c>
      <c r="F519" s="164" t="s">
        <v>3447</v>
      </c>
      <c r="G519" s="164" t="s">
        <v>3320</v>
      </c>
      <c r="H519" s="149" t="str">
        <f t="shared" si="11"/>
        <v>Yes</v>
      </c>
    </row>
    <row r="520" spans="1:8" x14ac:dyDescent="0.25">
      <c r="A520" s="136" t="s">
        <v>547</v>
      </c>
      <c r="B520" s="136" t="s">
        <v>2984</v>
      </c>
      <c r="C520" s="26">
        <v>2207</v>
      </c>
      <c r="D520" s="26" t="s">
        <v>548</v>
      </c>
      <c r="E520" s="163">
        <v>0.60070000000000001</v>
      </c>
      <c r="F520" s="164" t="s">
        <v>3447</v>
      </c>
      <c r="G520" s="164" t="s">
        <v>3320</v>
      </c>
      <c r="H520" s="149" t="str">
        <f t="shared" si="11"/>
        <v>Yes</v>
      </c>
    </row>
    <row r="521" spans="1:8" x14ac:dyDescent="0.25">
      <c r="A521" s="136" t="s">
        <v>2484</v>
      </c>
      <c r="B521" s="136" t="s">
        <v>2985</v>
      </c>
      <c r="C521" s="26">
        <v>3317</v>
      </c>
      <c r="D521" s="26" t="s">
        <v>2486</v>
      </c>
      <c r="E521" s="163">
        <v>0.65539999999999998</v>
      </c>
      <c r="F521" s="164" t="s">
        <v>3447</v>
      </c>
      <c r="G521" s="164" t="s">
        <v>3320</v>
      </c>
      <c r="H521" s="149" t="str">
        <f t="shared" si="11"/>
        <v>Yes</v>
      </c>
    </row>
    <row r="522" spans="1:8" x14ac:dyDescent="0.25">
      <c r="A522" s="136" t="s">
        <v>2484</v>
      </c>
      <c r="B522" s="136" t="s">
        <v>2985</v>
      </c>
      <c r="C522" s="26">
        <v>2688</v>
      </c>
      <c r="D522" s="26" t="s">
        <v>2487</v>
      </c>
      <c r="E522" s="163">
        <v>0.71840000000000004</v>
      </c>
      <c r="F522" s="164" t="s">
        <v>3447</v>
      </c>
      <c r="G522" s="164" t="s">
        <v>3320</v>
      </c>
      <c r="H522" s="149" t="str">
        <f t="shared" si="11"/>
        <v>Yes</v>
      </c>
    </row>
    <row r="523" spans="1:8" x14ac:dyDescent="0.25">
      <c r="A523" s="136" t="s">
        <v>550</v>
      </c>
      <c r="B523" s="136" t="s">
        <v>2986</v>
      </c>
      <c r="C523" s="26">
        <v>3430</v>
      </c>
      <c r="D523" s="26" t="s">
        <v>553</v>
      </c>
      <c r="E523" s="163">
        <v>0.22359999999999999</v>
      </c>
      <c r="F523" s="164" t="s">
        <v>3449</v>
      </c>
      <c r="G523" s="164" t="s">
        <v>3320</v>
      </c>
      <c r="H523" s="149" t="str">
        <f t="shared" si="11"/>
        <v>No</v>
      </c>
    </row>
    <row r="524" spans="1:8" x14ac:dyDescent="0.25">
      <c r="A524" s="136" t="s">
        <v>550</v>
      </c>
      <c r="B524" s="136" t="s">
        <v>2986</v>
      </c>
      <c r="C524" s="26">
        <v>2980</v>
      </c>
      <c r="D524" s="26" t="s">
        <v>551</v>
      </c>
      <c r="E524" s="163">
        <v>0.35949999999999999</v>
      </c>
      <c r="F524" s="164" t="s">
        <v>3449</v>
      </c>
      <c r="G524" s="164" t="s">
        <v>3320</v>
      </c>
      <c r="H524" s="149" t="str">
        <f t="shared" si="11"/>
        <v>No</v>
      </c>
    </row>
    <row r="525" spans="1:8" x14ac:dyDescent="0.25">
      <c r="A525" s="136" t="s">
        <v>550</v>
      </c>
      <c r="B525" s="136" t="s">
        <v>2986</v>
      </c>
      <c r="C525" s="26">
        <v>4210</v>
      </c>
      <c r="D525" s="26" t="s">
        <v>556</v>
      </c>
      <c r="E525" s="163">
        <v>0.34110000000000001</v>
      </c>
      <c r="F525" s="164" t="s">
        <v>3449</v>
      </c>
      <c r="G525" s="164" t="s">
        <v>3320</v>
      </c>
      <c r="H525" s="149" t="str">
        <f t="shared" si="11"/>
        <v>No</v>
      </c>
    </row>
    <row r="526" spans="1:8" x14ac:dyDescent="0.25">
      <c r="A526" s="136" t="s">
        <v>550</v>
      </c>
      <c r="B526" s="136" t="s">
        <v>2986</v>
      </c>
      <c r="C526" s="26">
        <v>3330</v>
      </c>
      <c r="D526" s="26" t="s">
        <v>552</v>
      </c>
      <c r="E526" s="163">
        <v>0.27329999999999999</v>
      </c>
      <c r="F526" s="164" t="s">
        <v>3449</v>
      </c>
      <c r="G526" s="164" t="s">
        <v>3320</v>
      </c>
      <c r="H526" s="149" t="str">
        <f t="shared" si="11"/>
        <v>No</v>
      </c>
    </row>
    <row r="527" spans="1:8" x14ac:dyDescent="0.25">
      <c r="A527" s="136" t="s">
        <v>550</v>
      </c>
      <c r="B527" s="136" t="s">
        <v>2986</v>
      </c>
      <c r="C527" s="26">
        <v>5491</v>
      </c>
      <c r="D527" s="26" t="s">
        <v>2806</v>
      </c>
      <c r="E527" s="163">
        <v>0.16070000000000001</v>
      </c>
      <c r="F527" s="164" t="s">
        <v>3448</v>
      </c>
      <c r="G527" s="164" t="s">
        <v>3320</v>
      </c>
      <c r="H527" s="149" t="str">
        <f t="shared" si="11"/>
        <v>No</v>
      </c>
    </row>
    <row r="528" spans="1:8" x14ac:dyDescent="0.25">
      <c r="A528" s="136" t="s">
        <v>550</v>
      </c>
      <c r="B528" s="136" t="s">
        <v>2986</v>
      </c>
      <c r="C528" s="26">
        <v>3739</v>
      </c>
      <c r="D528" s="26" t="s">
        <v>555</v>
      </c>
      <c r="E528" s="163">
        <v>0.3342</v>
      </c>
      <c r="F528" s="164" t="s">
        <v>3449</v>
      </c>
      <c r="G528" s="164" t="s">
        <v>3320</v>
      </c>
      <c r="H528" s="149" t="str">
        <f t="shared" si="11"/>
        <v>No</v>
      </c>
    </row>
    <row r="529" spans="1:8" x14ac:dyDescent="0.25">
      <c r="A529" s="136" t="s">
        <v>550</v>
      </c>
      <c r="B529" s="136" t="s">
        <v>2986</v>
      </c>
      <c r="C529" s="26">
        <v>1523</v>
      </c>
      <c r="D529" s="26" t="s">
        <v>64</v>
      </c>
      <c r="E529" s="163">
        <v>0.48149999999999998</v>
      </c>
      <c r="F529" s="164" t="s">
        <v>3449</v>
      </c>
      <c r="G529" s="164" t="s">
        <v>3320</v>
      </c>
      <c r="H529" s="149" t="str">
        <f t="shared" si="11"/>
        <v>No</v>
      </c>
    </row>
    <row r="530" spans="1:8" x14ac:dyDescent="0.25">
      <c r="A530" s="136" t="s">
        <v>550</v>
      </c>
      <c r="B530" s="136" t="s">
        <v>2986</v>
      </c>
      <c r="C530" s="26">
        <v>4289</v>
      </c>
      <c r="D530" s="26" t="s">
        <v>302</v>
      </c>
      <c r="E530" s="163">
        <v>0.31690000000000002</v>
      </c>
      <c r="F530" s="164" t="s">
        <v>3449</v>
      </c>
      <c r="G530" s="164" t="s">
        <v>3320</v>
      </c>
      <c r="H530" s="149" t="str">
        <f t="shared" si="11"/>
        <v>No</v>
      </c>
    </row>
    <row r="531" spans="1:8" x14ac:dyDescent="0.25">
      <c r="A531" s="136" t="s">
        <v>550</v>
      </c>
      <c r="B531" s="136" t="s">
        <v>2986</v>
      </c>
      <c r="C531" s="26">
        <v>4550</v>
      </c>
      <c r="D531" s="26" t="s">
        <v>557</v>
      </c>
      <c r="E531" s="163">
        <v>0.28449999999999998</v>
      </c>
      <c r="F531" s="164" t="s">
        <v>3449</v>
      </c>
      <c r="G531" s="164" t="s">
        <v>3320</v>
      </c>
      <c r="H531" s="149" t="str">
        <f t="shared" si="11"/>
        <v>No</v>
      </c>
    </row>
    <row r="532" spans="1:8" x14ac:dyDescent="0.25">
      <c r="A532" s="136" t="s">
        <v>550</v>
      </c>
      <c r="B532" s="136" t="s">
        <v>2986</v>
      </c>
      <c r="C532" s="26">
        <v>3585</v>
      </c>
      <c r="D532" s="26" t="s">
        <v>554</v>
      </c>
      <c r="E532" s="163">
        <v>0.21970000000000001</v>
      </c>
      <c r="F532" s="164" t="s">
        <v>3449</v>
      </c>
      <c r="G532" s="164" t="s">
        <v>3320</v>
      </c>
      <c r="H532" s="149" t="str">
        <f t="shared" si="11"/>
        <v>No</v>
      </c>
    </row>
    <row r="533" spans="1:8" x14ac:dyDescent="0.25">
      <c r="A533" s="136" t="s">
        <v>562</v>
      </c>
      <c r="B533" s="136" t="s">
        <v>2987</v>
      </c>
      <c r="C533" s="26">
        <v>4229</v>
      </c>
      <c r="D533" s="26" t="s">
        <v>2807</v>
      </c>
      <c r="E533" s="163">
        <v>0.38579999999999998</v>
      </c>
      <c r="F533" s="164" t="s">
        <v>3449</v>
      </c>
      <c r="G533" s="164" t="s">
        <v>3320</v>
      </c>
      <c r="H533" s="149" t="str">
        <f t="shared" si="11"/>
        <v>No</v>
      </c>
    </row>
    <row r="534" spans="1:8" x14ac:dyDescent="0.25">
      <c r="A534" s="136" t="s">
        <v>562</v>
      </c>
      <c r="B534" s="136" t="s">
        <v>2987</v>
      </c>
      <c r="C534" s="26">
        <v>2793</v>
      </c>
      <c r="D534" s="26" t="s">
        <v>564</v>
      </c>
      <c r="E534" s="163">
        <v>0.57450000000000001</v>
      </c>
      <c r="F534" s="164" t="s">
        <v>3447</v>
      </c>
      <c r="G534" s="164" t="s">
        <v>3320</v>
      </c>
      <c r="H534" s="149" t="str">
        <f t="shared" si="11"/>
        <v>Yes</v>
      </c>
    </row>
    <row r="535" spans="1:8" x14ac:dyDescent="0.25">
      <c r="A535" s="136" t="s">
        <v>562</v>
      </c>
      <c r="B535" s="136" t="s">
        <v>2987</v>
      </c>
      <c r="C535" s="26">
        <v>2920</v>
      </c>
      <c r="D535" s="26" t="s">
        <v>565</v>
      </c>
      <c r="E535" s="163">
        <v>0.55010000000000003</v>
      </c>
      <c r="F535" s="164" t="s">
        <v>3448</v>
      </c>
      <c r="G535" s="164" t="s">
        <v>3320</v>
      </c>
      <c r="H535" s="149" t="str">
        <f t="shared" si="11"/>
        <v>Yes</v>
      </c>
    </row>
    <row r="536" spans="1:8" x14ac:dyDescent="0.25">
      <c r="A536" s="136" t="s">
        <v>562</v>
      </c>
      <c r="B536" s="136" t="s">
        <v>2987</v>
      </c>
      <c r="C536" s="26">
        <v>3373</v>
      </c>
      <c r="D536" s="26" t="s">
        <v>567</v>
      </c>
      <c r="E536" s="163">
        <v>0.58809999999999996</v>
      </c>
      <c r="F536" s="164" t="s">
        <v>3447</v>
      </c>
      <c r="G536" s="164" t="s">
        <v>3320</v>
      </c>
      <c r="H536" s="149" t="str">
        <f t="shared" si="11"/>
        <v>Yes</v>
      </c>
    </row>
    <row r="537" spans="1:8" x14ac:dyDescent="0.25">
      <c r="A537" s="136" t="s">
        <v>562</v>
      </c>
      <c r="B537" s="136" t="s">
        <v>2987</v>
      </c>
      <c r="C537" s="26">
        <v>3092</v>
      </c>
      <c r="D537" s="26" t="s">
        <v>566</v>
      </c>
      <c r="E537" s="163">
        <v>0.59650000000000003</v>
      </c>
      <c r="F537" s="164" t="s">
        <v>3447</v>
      </c>
      <c r="G537" s="164" t="s">
        <v>3320</v>
      </c>
      <c r="H537" s="149" t="str">
        <f t="shared" si="11"/>
        <v>Yes</v>
      </c>
    </row>
    <row r="538" spans="1:8" x14ac:dyDescent="0.25">
      <c r="A538" s="136" t="s">
        <v>562</v>
      </c>
      <c r="B538" s="136" t="s">
        <v>2987</v>
      </c>
      <c r="C538" s="26">
        <v>2695</v>
      </c>
      <c r="D538" s="26" t="s">
        <v>563</v>
      </c>
      <c r="E538" s="163">
        <v>0.60209999999999997</v>
      </c>
      <c r="F538" s="164" t="s">
        <v>3447</v>
      </c>
      <c r="G538" s="164" t="s">
        <v>3320</v>
      </c>
      <c r="H538" s="149" t="str">
        <f t="shared" si="11"/>
        <v>Yes</v>
      </c>
    </row>
    <row r="539" spans="1:8" x14ac:dyDescent="0.25">
      <c r="A539" s="136" t="s">
        <v>562</v>
      </c>
      <c r="B539" s="136" t="s">
        <v>2987</v>
      </c>
      <c r="C539" s="26">
        <v>5497</v>
      </c>
      <c r="D539" s="26" t="s">
        <v>568</v>
      </c>
      <c r="E539" s="163">
        <v>0.81299999999999994</v>
      </c>
      <c r="F539" s="164" t="s">
        <v>3449</v>
      </c>
      <c r="G539" s="164" t="s">
        <v>3320</v>
      </c>
      <c r="H539" s="149" t="str">
        <f t="shared" si="11"/>
        <v>Yes</v>
      </c>
    </row>
    <row r="540" spans="1:8" x14ac:dyDescent="0.25">
      <c r="A540" s="136" t="s">
        <v>570</v>
      </c>
      <c r="B540" s="136" t="s">
        <v>2988</v>
      </c>
      <c r="C540" s="26">
        <v>2355</v>
      </c>
      <c r="D540" s="26" t="s">
        <v>571</v>
      </c>
      <c r="E540" s="163">
        <v>0.54649999999999999</v>
      </c>
      <c r="F540" s="164" t="s">
        <v>3449</v>
      </c>
      <c r="G540" s="164" t="s">
        <v>3320</v>
      </c>
      <c r="H540" s="149" t="str">
        <f t="shared" si="11"/>
        <v>Yes</v>
      </c>
    </row>
    <row r="541" spans="1:8" x14ac:dyDescent="0.25">
      <c r="A541" s="136" t="s">
        <v>573</v>
      </c>
      <c r="B541" s="136" t="s">
        <v>2989</v>
      </c>
      <c r="C541" s="26">
        <v>3407</v>
      </c>
      <c r="D541" s="26" t="s">
        <v>252</v>
      </c>
      <c r="E541" s="163">
        <v>0.51419999999999999</v>
      </c>
      <c r="F541" s="164" t="s">
        <v>3447</v>
      </c>
      <c r="G541" s="164" t="s">
        <v>3320</v>
      </c>
      <c r="H541" s="149" t="str">
        <f t="shared" si="11"/>
        <v>Yes</v>
      </c>
    </row>
    <row r="542" spans="1:8" x14ac:dyDescent="0.25">
      <c r="A542" s="136" t="s">
        <v>573</v>
      </c>
      <c r="B542" s="136" t="s">
        <v>2989</v>
      </c>
      <c r="C542" s="26">
        <v>4382</v>
      </c>
      <c r="D542" s="26" t="s">
        <v>594</v>
      </c>
      <c r="E542" s="163">
        <v>0.17180000000000001</v>
      </c>
      <c r="F542" s="164" t="s">
        <v>3449</v>
      </c>
      <c r="G542" s="164" t="s">
        <v>3320</v>
      </c>
      <c r="H542" s="149" t="str">
        <f t="shared" si="11"/>
        <v>No</v>
      </c>
    </row>
    <row r="543" spans="1:8" x14ac:dyDescent="0.25">
      <c r="A543" s="136" t="s">
        <v>573</v>
      </c>
      <c r="B543" s="136" t="s">
        <v>2989</v>
      </c>
      <c r="C543" s="26">
        <v>3752</v>
      </c>
      <c r="D543" s="26" t="s">
        <v>588</v>
      </c>
      <c r="E543" s="163">
        <v>0.48799999999999999</v>
      </c>
      <c r="F543" s="164" t="s">
        <v>3448</v>
      </c>
      <c r="G543" s="164" t="s">
        <v>3320</v>
      </c>
      <c r="H543" s="149" t="str">
        <f t="shared" si="11"/>
        <v>No</v>
      </c>
    </row>
    <row r="544" spans="1:8" x14ac:dyDescent="0.25">
      <c r="A544" s="136" t="s">
        <v>573</v>
      </c>
      <c r="B544" s="136" t="s">
        <v>2989</v>
      </c>
      <c r="C544" s="26">
        <v>3184</v>
      </c>
      <c r="D544" s="26" t="s">
        <v>585</v>
      </c>
      <c r="E544" s="163">
        <v>0.6411</v>
      </c>
      <c r="F544" s="164" t="s">
        <v>3447</v>
      </c>
      <c r="G544" s="164" t="s">
        <v>3320</v>
      </c>
      <c r="H544" s="149" t="str">
        <f t="shared" si="11"/>
        <v>Yes</v>
      </c>
    </row>
    <row r="545" spans="1:8" x14ac:dyDescent="0.25">
      <c r="A545" s="136" t="s">
        <v>573</v>
      </c>
      <c r="B545" s="136" t="s">
        <v>2989</v>
      </c>
      <c r="C545" s="26">
        <v>2126</v>
      </c>
      <c r="D545" s="26" t="s">
        <v>576</v>
      </c>
      <c r="E545" s="163">
        <v>0.54239999999999999</v>
      </c>
      <c r="F545" s="164" t="s">
        <v>3447</v>
      </c>
      <c r="G545" s="164" t="s">
        <v>3320</v>
      </c>
      <c r="H545" s="149" t="str">
        <f t="shared" si="11"/>
        <v>Yes</v>
      </c>
    </row>
    <row r="546" spans="1:8" x14ac:dyDescent="0.25">
      <c r="A546" s="136" t="s">
        <v>573</v>
      </c>
      <c r="B546" s="136" t="s">
        <v>2989</v>
      </c>
      <c r="C546" s="26">
        <v>5330</v>
      </c>
      <c r="D546" s="26" t="s">
        <v>600</v>
      </c>
      <c r="E546" s="163">
        <v>0.66080000000000005</v>
      </c>
      <c r="F546" s="164" t="s">
        <v>3449</v>
      </c>
      <c r="G546" s="164" t="s">
        <v>3320</v>
      </c>
      <c r="H546" s="149" t="str">
        <f t="shared" si="11"/>
        <v>Yes</v>
      </c>
    </row>
    <row r="547" spans="1:8" x14ac:dyDescent="0.25">
      <c r="A547" s="136" t="s">
        <v>573</v>
      </c>
      <c r="B547" s="136" t="s">
        <v>2989</v>
      </c>
      <c r="C547" s="26">
        <v>5735</v>
      </c>
      <c r="D547" s="26" t="s">
        <v>2882</v>
      </c>
      <c r="E547" s="163">
        <v>1</v>
      </c>
      <c r="F547" s="164" t="s">
        <v>3449</v>
      </c>
      <c r="G547" s="164" t="s">
        <v>3320</v>
      </c>
      <c r="H547" s="149" t="str">
        <f t="shared" si="11"/>
        <v>Yes</v>
      </c>
    </row>
    <row r="548" spans="1:8" x14ac:dyDescent="0.25">
      <c r="A548" s="136" t="s">
        <v>573</v>
      </c>
      <c r="B548" s="136" t="s">
        <v>2989</v>
      </c>
      <c r="C548" s="26">
        <v>3253</v>
      </c>
      <c r="D548" s="26" t="s">
        <v>298</v>
      </c>
      <c r="E548" s="163">
        <v>0.61470000000000002</v>
      </c>
      <c r="F548" s="164" t="s">
        <v>3447</v>
      </c>
      <c r="G548" s="164" t="s">
        <v>3320</v>
      </c>
      <c r="H548" s="149" t="str">
        <f t="shared" si="11"/>
        <v>Yes</v>
      </c>
    </row>
    <row r="549" spans="1:8" x14ac:dyDescent="0.25">
      <c r="A549" s="136" t="s">
        <v>573</v>
      </c>
      <c r="B549" s="136" t="s">
        <v>2989</v>
      </c>
      <c r="C549" s="26">
        <v>5091</v>
      </c>
      <c r="D549" s="26" t="s">
        <v>599</v>
      </c>
      <c r="E549" s="163">
        <v>0.11849999999999999</v>
      </c>
      <c r="F549" s="164" t="s">
        <v>3449</v>
      </c>
      <c r="G549" s="164" t="s">
        <v>3320</v>
      </c>
      <c r="H549" s="149" t="str">
        <f t="shared" si="11"/>
        <v>No</v>
      </c>
    </row>
    <row r="550" spans="1:8" x14ac:dyDescent="0.25">
      <c r="A550" s="136" t="s">
        <v>573</v>
      </c>
      <c r="B550" s="136" t="s">
        <v>2989</v>
      </c>
      <c r="C550" s="26">
        <v>2065</v>
      </c>
      <c r="D550" s="26" t="s">
        <v>575</v>
      </c>
      <c r="E550" s="163">
        <v>0.62419999999999998</v>
      </c>
      <c r="F550" s="164" t="s">
        <v>3447</v>
      </c>
      <c r="G550" s="164" t="s">
        <v>3320</v>
      </c>
      <c r="H550" s="149" t="str">
        <f t="shared" si="11"/>
        <v>Yes</v>
      </c>
    </row>
    <row r="551" spans="1:8" x14ac:dyDescent="0.25">
      <c r="A551" s="136" t="s">
        <v>573</v>
      </c>
      <c r="B551" s="136" t="s">
        <v>2989</v>
      </c>
      <c r="C551" s="26">
        <v>4437</v>
      </c>
      <c r="D551" s="26" t="s">
        <v>595</v>
      </c>
      <c r="E551" s="163">
        <v>0.14330000000000001</v>
      </c>
      <c r="F551" s="164" t="s">
        <v>3449</v>
      </c>
      <c r="G551" s="164" t="s">
        <v>3320</v>
      </c>
      <c r="H551" s="149" t="str">
        <f t="shared" si="11"/>
        <v>No</v>
      </c>
    </row>
    <row r="552" spans="1:8" x14ac:dyDescent="0.25">
      <c r="A552" s="136" t="s">
        <v>573</v>
      </c>
      <c r="B552" s="136" t="s">
        <v>2989</v>
      </c>
      <c r="C552" s="26">
        <v>2883</v>
      </c>
      <c r="D552" s="26" t="s">
        <v>583</v>
      </c>
      <c r="E552" s="163">
        <v>0.78180000000000005</v>
      </c>
      <c r="F552" s="164" t="s">
        <v>3447</v>
      </c>
      <c r="G552" s="164" t="s">
        <v>3320</v>
      </c>
      <c r="H552" s="149" t="str">
        <f t="shared" si="11"/>
        <v>Yes</v>
      </c>
    </row>
    <row r="553" spans="1:8" x14ac:dyDescent="0.25">
      <c r="A553" s="136" t="s">
        <v>573</v>
      </c>
      <c r="B553" s="136" t="s">
        <v>2989</v>
      </c>
      <c r="C553" s="26">
        <v>4334</v>
      </c>
      <c r="D553" s="26" t="s">
        <v>593</v>
      </c>
      <c r="E553" s="163">
        <v>0.30520000000000003</v>
      </c>
      <c r="F553" s="164" t="s">
        <v>3449</v>
      </c>
      <c r="G553" s="164" t="s">
        <v>3320</v>
      </c>
      <c r="H553" s="149" t="str">
        <f t="shared" si="11"/>
        <v>No</v>
      </c>
    </row>
    <row r="554" spans="1:8" x14ac:dyDescent="0.25">
      <c r="A554" s="136" t="s">
        <v>573</v>
      </c>
      <c r="B554" s="136" t="s">
        <v>2989</v>
      </c>
      <c r="C554" s="26">
        <v>4438</v>
      </c>
      <c r="D554" s="26" t="s">
        <v>596</v>
      </c>
      <c r="E554" s="163">
        <v>0.22239999999999999</v>
      </c>
      <c r="F554" s="164" t="s">
        <v>3449</v>
      </c>
      <c r="G554" s="164" t="s">
        <v>3320</v>
      </c>
      <c r="H554" s="149" t="str">
        <f t="shared" si="11"/>
        <v>No</v>
      </c>
    </row>
    <row r="555" spans="1:8" x14ac:dyDescent="0.25">
      <c r="A555" s="136" t="s">
        <v>573</v>
      </c>
      <c r="B555" s="136" t="s">
        <v>2989</v>
      </c>
      <c r="C555" s="26">
        <v>2751</v>
      </c>
      <c r="D555" s="26" t="s">
        <v>580</v>
      </c>
      <c r="E555" s="163">
        <v>0.57479999999999998</v>
      </c>
      <c r="F555" s="164" t="s">
        <v>3447</v>
      </c>
      <c r="G555" s="164" t="s">
        <v>3320</v>
      </c>
      <c r="H555" s="149" t="str">
        <f t="shared" si="11"/>
        <v>Yes</v>
      </c>
    </row>
    <row r="556" spans="1:8" x14ac:dyDescent="0.25">
      <c r="A556" s="136" t="s">
        <v>573</v>
      </c>
      <c r="B556" s="136" t="s">
        <v>2989</v>
      </c>
      <c r="C556" s="26">
        <v>3533</v>
      </c>
      <c r="D556" s="26" t="s">
        <v>586</v>
      </c>
      <c r="E556" s="163">
        <v>0.42420000000000002</v>
      </c>
      <c r="F556" s="164" t="s">
        <v>3448</v>
      </c>
      <c r="G556" s="164" t="s">
        <v>3320</v>
      </c>
      <c r="H556" s="149" t="str">
        <f t="shared" si="11"/>
        <v>No</v>
      </c>
    </row>
    <row r="557" spans="1:8" x14ac:dyDescent="0.25">
      <c r="A557" s="136" t="s">
        <v>573</v>
      </c>
      <c r="B557" s="136" t="s">
        <v>2989</v>
      </c>
      <c r="C557" s="26">
        <v>2811</v>
      </c>
      <c r="D557" s="26" t="s">
        <v>582</v>
      </c>
      <c r="E557" s="163">
        <v>0.58740000000000003</v>
      </c>
      <c r="F557" s="164" t="s">
        <v>3447</v>
      </c>
      <c r="G557" s="164" t="s">
        <v>3320</v>
      </c>
      <c r="H557" s="149" t="str">
        <f t="shared" si="11"/>
        <v>Yes</v>
      </c>
    </row>
    <row r="558" spans="1:8" x14ac:dyDescent="0.25">
      <c r="A558" s="136" t="s">
        <v>573</v>
      </c>
      <c r="B558" s="136" t="s">
        <v>2989</v>
      </c>
      <c r="C558" s="26">
        <v>2669</v>
      </c>
      <c r="D558" s="26" t="s">
        <v>579</v>
      </c>
      <c r="E558" s="163">
        <v>0.65820000000000001</v>
      </c>
      <c r="F558" s="164" t="s">
        <v>3447</v>
      </c>
      <c r="G558" s="164" t="s">
        <v>3320</v>
      </c>
      <c r="H558" s="149" t="str">
        <f t="shared" si="11"/>
        <v>Yes</v>
      </c>
    </row>
    <row r="559" spans="1:8" x14ac:dyDescent="0.25">
      <c r="A559" s="136" t="s">
        <v>573</v>
      </c>
      <c r="B559" s="136" t="s">
        <v>2989</v>
      </c>
      <c r="C559" s="26">
        <v>4316</v>
      </c>
      <c r="D559" s="26" t="s">
        <v>592</v>
      </c>
      <c r="E559" s="163">
        <v>0.23899999999999999</v>
      </c>
      <c r="F559" s="164" t="s">
        <v>3449</v>
      </c>
      <c r="G559" s="164" t="s">
        <v>3320</v>
      </c>
      <c r="H559" s="149" t="str">
        <f t="shared" si="11"/>
        <v>No</v>
      </c>
    </row>
    <row r="560" spans="1:8" x14ac:dyDescent="0.25">
      <c r="A560" s="136" t="s">
        <v>573</v>
      </c>
      <c r="B560" s="136" t="s">
        <v>2989</v>
      </c>
      <c r="C560" s="26">
        <v>3686</v>
      </c>
      <c r="D560" s="26" t="s">
        <v>587</v>
      </c>
      <c r="E560" s="163">
        <v>0.48080000000000001</v>
      </c>
      <c r="F560" s="164" t="s">
        <v>3448</v>
      </c>
      <c r="G560" s="164" t="s">
        <v>3320</v>
      </c>
      <c r="H560" s="149" t="str">
        <f t="shared" si="11"/>
        <v>No</v>
      </c>
    </row>
    <row r="561" spans="1:8" x14ac:dyDescent="0.25">
      <c r="A561" s="136" t="s">
        <v>573</v>
      </c>
      <c r="B561" s="136" t="s">
        <v>2989</v>
      </c>
      <c r="C561" s="26">
        <v>2364</v>
      </c>
      <c r="D561" s="26" t="s">
        <v>577</v>
      </c>
      <c r="E561" s="163">
        <v>0.61319999999999997</v>
      </c>
      <c r="F561" s="164" t="s">
        <v>3447</v>
      </c>
      <c r="G561" s="164" t="s">
        <v>3320</v>
      </c>
      <c r="H561" s="149" t="str">
        <f t="shared" si="11"/>
        <v>Yes</v>
      </c>
    </row>
    <row r="562" spans="1:8" x14ac:dyDescent="0.25">
      <c r="A562" s="136" t="s">
        <v>573</v>
      </c>
      <c r="B562" s="136" t="s">
        <v>2989</v>
      </c>
      <c r="C562" s="26">
        <v>1663</v>
      </c>
      <c r="D562" s="26" t="s">
        <v>574</v>
      </c>
      <c r="E562" s="163">
        <v>0.66669999999999996</v>
      </c>
      <c r="F562" s="164" t="s">
        <v>3449</v>
      </c>
      <c r="G562" s="164" t="s">
        <v>3320</v>
      </c>
      <c r="H562" s="149" t="str">
        <f t="shared" si="11"/>
        <v>Yes</v>
      </c>
    </row>
    <row r="563" spans="1:8" x14ac:dyDescent="0.25">
      <c r="A563" s="136" t="s">
        <v>573</v>
      </c>
      <c r="B563" s="136" t="s">
        <v>2989</v>
      </c>
      <c r="C563" s="26">
        <v>4530</v>
      </c>
      <c r="D563" s="26" t="s">
        <v>597</v>
      </c>
      <c r="E563" s="163">
        <v>0.27839999999999998</v>
      </c>
      <c r="F563" s="164" t="s">
        <v>3449</v>
      </c>
      <c r="G563" s="164" t="s">
        <v>3320</v>
      </c>
      <c r="H563" s="149" t="str">
        <f t="shared" si="11"/>
        <v>No</v>
      </c>
    </row>
    <row r="564" spans="1:8" x14ac:dyDescent="0.25">
      <c r="A564" s="136" t="s">
        <v>573</v>
      </c>
      <c r="B564" s="136" t="s">
        <v>2989</v>
      </c>
      <c r="C564" s="26">
        <v>1907</v>
      </c>
      <c r="D564" s="26" t="s">
        <v>598</v>
      </c>
      <c r="E564" s="163">
        <v>0.35339999999999999</v>
      </c>
      <c r="F564" s="164" t="s">
        <v>3449</v>
      </c>
      <c r="G564" s="164" t="s">
        <v>3320</v>
      </c>
      <c r="H564" s="149" t="str">
        <f t="shared" si="11"/>
        <v>No</v>
      </c>
    </row>
    <row r="565" spans="1:8" x14ac:dyDescent="0.25">
      <c r="A565" s="136" t="s">
        <v>573</v>
      </c>
      <c r="B565" s="136" t="s">
        <v>2989</v>
      </c>
      <c r="C565" s="26">
        <v>4137</v>
      </c>
      <c r="D565" s="26" t="s">
        <v>590</v>
      </c>
      <c r="E565" s="163">
        <v>0.59119999999999995</v>
      </c>
      <c r="F565" s="164" t="s">
        <v>3447</v>
      </c>
      <c r="G565" s="164" t="s">
        <v>3320</v>
      </c>
      <c r="H565" s="149" t="str">
        <f t="shared" si="11"/>
        <v>Yes</v>
      </c>
    </row>
    <row r="566" spans="1:8" x14ac:dyDescent="0.25">
      <c r="A566" s="136" t="s">
        <v>573</v>
      </c>
      <c r="B566" s="136" t="s">
        <v>2989</v>
      </c>
      <c r="C566" s="26">
        <v>4298</v>
      </c>
      <c r="D566" s="26" t="s">
        <v>591</v>
      </c>
      <c r="E566" s="163">
        <v>0.16009999999999999</v>
      </c>
      <c r="F566" s="164" t="s">
        <v>3449</v>
      </c>
      <c r="G566" s="164" t="s">
        <v>3320</v>
      </c>
      <c r="H566" s="149" t="str">
        <f t="shared" si="11"/>
        <v>No</v>
      </c>
    </row>
    <row r="567" spans="1:8" x14ac:dyDescent="0.25">
      <c r="A567" s="136" t="s">
        <v>573</v>
      </c>
      <c r="B567" s="136" t="s">
        <v>2989</v>
      </c>
      <c r="C567" s="26">
        <v>2545</v>
      </c>
      <c r="D567" s="26" t="s">
        <v>578</v>
      </c>
      <c r="E567" s="163">
        <v>0.56320000000000003</v>
      </c>
      <c r="F567" s="164" t="s">
        <v>3448</v>
      </c>
      <c r="G567" s="164" t="s">
        <v>3320</v>
      </c>
      <c r="H567" s="149" t="str">
        <f t="shared" si="11"/>
        <v>Yes</v>
      </c>
    </row>
    <row r="568" spans="1:8" x14ac:dyDescent="0.25">
      <c r="A568" s="136" t="s">
        <v>573</v>
      </c>
      <c r="B568" s="136" t="s">
        <v>2989</v>
      </c>
      <c r="C568" s="26">
        <v>3903</v>
      </c>
      <c r="D568" s="26" t="s">
        <v>205</v>
      </c>
      <c r="E568" s="163">
        <v>0.39639999999999997</v>
      </c>
      <c r="F568" s="164" t="s">
        <v>3449</v>
      </c>
      <c r="G568" s="164" t="s">
        <v>3320</v>
      </c>
      <c r="H568" s="149" t="str">
        <f t="shared" si="11"/>
        <v>No</v>
      </c>
    </row>
    <row r="569" spans="1:8" x14ac:dyDescent="0.25">
      <c r="A569" s="136" t="s">
        <v>573</v>
      </c>
      <c r="B569" s="136" t="s">
        <v>2989</v>
      </c>
      <c r="C569" s="26">
        <v>5570</v>
      </c>
      <c r="D569" s="26" t="s">
        <v>2763</v>
      </c>
      <c r="E569" s="163">
        <v>7.0699999999999999E-2</v>
      </c>
      <c r="F569" s="164" t="s">
        <v>3449</v>
      </c>
      <c r="G569" s="164" t="s">
        <v>3320</v>
      </c>
      <c r="H569" s="149" t="str">
        <f t="shared" si="11"/>
        <v>No</v>
      </c>
    </row>
    <row r="570" spans="1:8" x14ac:dyDescent="0.25">
      <c r="A570" s="136" t="s">
        <v>573</v>
      </c>
      <c r="B570" s="136" t="s">
        <v>2989</v>
      </c>
      <c r="C570" s="26">
        <v>3002</v>
      </c>
      <c r="D570" s="26" t="s">
        <v>584</v>
      </c>
      <c r="E570" s="163">
        <v>0.47789999999999999</v>
      </c>
      <c r="F570" s="164" t="s">
        <v>3448</v>
      </c>
      <c r="G570" s="164" t="s">
        <v>3320</v>
      </c>
      <c r="H570" s="149" t="str">
        <f t="shared" si="11"/>
        <v>No</v>
      </c>
    </row>
    <row r="571" spans="1:8" x14ac:dyDescent="0.25">
      <c r="A571" s="136" t="s">
        <v>573</v>
      </c>
      <c r="B571" s="136" t="s">
        <v>2989</v>
      </c>
      <c r="C571" s="26">
        <v>2752</v>
      </c>
      <c r="D571" s="26" t="s">
        <v>581</v>
      </c>
      <c r="E571" s="163">
        <v>0.40629999999999999</v>
      </c>
      <c r="F571" s="164" t="s">
        <v>3448</v>
      </c>
      <c r="G571" s="164" t="s">
        <v>3320</v>
      </c>
      <c r="H571" s="149" t="str">
        <f t="shared" si="11"/>
        <v>No</v>
      </c>
    </row>
    <row r="572" spans="1:8" x14ac:dyDescent="0.25">
      <c r="A572" s="136" t="s">
        <v>573</v>
      </c>
      <c r="B572" s="136" t="s">
        <v>2989</v>
      </c>
      <c r="C572" s="26">
        <v>4125</v>
      </c>
      <c r="D572" s="26" t="s">
        <v>589</v>
      </c>
      <c r="E572" s="163">
        <v>0.39910000000000001</v>
      </c>
      <c r="F572" s="164" t="s">
        <v>3448</v>
      </c>
      <c r="G572" s="164" t="s">
        <v>3320</v>
      </c>
      <c r="H572" s="149" t="str">
        <f t="shared" si="11"/>
        <v>No</v>
      </c>
    </row>
    <row r="573" spans="1:8" x14ac:dyDescent="0.25">
      <c r="A573" s="136" t="s">
        <v>602</v>
      </c>
      <c r="B573" s="136" t="s">
        <v>2990</v>
      </c>
      <c r="C573" s="26">
        <v>4299</v>
      </c>
      <c r="D573" s="26" t="s">
        <v>624</v>
      </c>
      <c r="E573" s="163">
        <v>0.57110000000000005</v>
      </c>
      <c r="F573" s="164" t="s">
        <v>3447</v>
      </c>
      <c r="G573" s="164" t="s">
        <v>3320</v>
      </c>
      <c r="H573" s="149" t="str">
        <f t="shared" si="11"/>
        <v>Yes</v>
      </c>
    </row>
    <row r="574" spans="1:8" x14ac:dyDescent="0.25">
      <c r="A574" s="136" t="s">
        <v>602</v>
      </c>
      <c r="B574" s="136" t="s">
        <v>2990</v>
      </c>
      <c r="C574" s="26">
        <v>3736</v>
      </c>
      <c r="D574" s="26" t="s">
        <v>611</v>
      </c>
      <c r="E574" s="163">
        <v>0.68179999999999996</v>
      </c>
      <c r="F574" s="164" t="s">
        <v>3447</v>
      </c>
      <c r="G574" s="164" t="s">
        <v>3320</v>
      </c>
      <c r="H574" s="149" t="str">
        <f t="shared" si="11"/>
        <v>Yes</v>
      </c>
    </row>
    <row r="575" spans="1:8" x14ac:dyDescent="0.25">
      <c r="A575" s="136" t="s">
        <v>602</v>
      </c>
      <c r="B575" s="136" t="s">
        <v>2990</v>
      </c>
      <c r="C575" s="26">
        <v>3785</v>
      </c>
      <c r="D575" s="26" t="s">
        <v>46</v>
      </c>
      <c r="E575" s="163">
        <v>0.68100000000000005</v>
      </c>
      <c r="F575" s="164" t="s">
        <v>3447</v>
      </c>
      <c r="G575" s="164" t="s">
        <v>3320</v>
      </c>
      <c r="H575" s="149" t="str">
        <f t="shared" si="11"/>
        <v>Yes</v>
      </c>
    </row>
    <row r="576" spans="1:8" x14ac:dyDescent="0.25">
      <c r="A576" s="136" t="s">
        <v>602</v>
      </c>
      <c r="B576" s="136" t="s">
        <v>2990</v>
      </c>
      <c r="C576" s="26">
        <v>4203</v>
      </c>
      <c r="D576" s="26" t="s">
        <v>622</v>
      </c>
      <c r="E576" s="163">
        <v>0.66669999999999996</v>
      </c>
      <c r="F576" s="164" t="s">
        <v>3449</v>
      </c>
      <c r="G576" s="164" t="s">
        <v>3320</v>
      </c>
      <c r="H576" s="149" t="str">
        <f t="shared" si="11"/>
        <v>Yes</v>
      </c>
    </row>
    <row r="577" spans="1:8" x14ac:dyDescent="0.25">
      <c r="A577" s="136" t="s">
        <v>602</v>
      </c>
      <c r="B577" s="136" t="s">
        <v>2990</v>
      </c>
      <c r="C577" s="26">
        <v>4587</v>
      </c>
      <c r="D577" s="26" t="s">
        <v>632</v>
      </c>
      <c r="E577" s="163">
        <v>0.49440000000000001</v>
      </c>
      <c r="F577" s="164" t="s">
        <v>3448</v>
      </c>
      <c r="G577" s="164" t="s">
        <v>3320</v>
      </c>
      <c r="H577" s="149" t="str">
        <f t="shared" si="11"/>
        <v>No</v>
      </c>
    </row>
    <row r="578" spans="1:8" x14ac:dyDescent="0.25">
      <c r="A578" s="136" t="s">
        <v>602</v>
      </c>
      <c r="B578" s="26" t="s">
        <v>2990</v>
      </c>
      <c r="C578" s="26">
        <v>3320</v>
      </c>
      <c r="D578" t="s">
        <v>609</v>
      </c>
      <c r="E578" s="163">
        <v>0.68389999999999995</v>
      </c>
      <c r="F578" s="164" t="s">
        <v>3447</v>
      </c>
      <c r="G578" s="164" t="s">
        <v>3320</v>
      </c>
      <c r="H578" s="149" t="str">
        <f t="shared" si="11"/>
        <v>Yes</v>
      </c>
    </row>
    <row r="579" spans="1:8" x14ac:dyDescent="0.25">
      <c r="A579" s="136" t="s">
        <v>602</v>
      </c>
      <c r="B579" s="136" t="s">
        <v>2990</v>
      </c>
      <c r="C579" s="26">
        <v>3822</v>
      </c>
      <c r="D579" s="26" t="s">
        <v>612</v>
      </c>
      <c r="E579" s="163">
        <v>0.64870000000000005</v>
      </c>
      <c r="F579" s="164" t="s">
        <v>3447</v>
      </c>
      <c r="G579" s="164" t="s">
        <v>3320</v>
      </c>
      <c r="H579" s="149" t="str">
        <f t="shared" si="11"/>
        <v>Yes</v>
      </c>
    </row>
    <row r="580" spans="1:8" x14ac:dyDescent="0.25">
      <c r="A580" s="136" t="s">
        <v>602</v>
      </c>
      <c r="B580" s="136" t="s">
        <v>2990</v>
      </c>
      <c r="C580" s="26">
        <v>3148</v>
      </c>
      <c r="D580" s="26" t="s">
        <v>607</v>
      </c>
      <c r="E580" s="163">
        <v>0.62929999999999997</v>
      </c>
      <c r="F580" s="164" t="s">
        <v>3447</v>
      </c>
      <c r="G580" s="164" t="s">
        <v>3320</v>
      </c>
      <c r="H580" s="149" t="str">
        <f t="shared" si="11"/>
        <v>Yes</v>
      </c>
    </row>
    <row r="581" spans="1:8" x14ac:dyDescent="0.25">
      <c r="A581" s="136" t="s">
        <v>602</v>
      </c>
      <c r="B581" s="136" t="s">
        <v>2990</v>
      </c>
      <c r="C581" s="26">
        <v>5612</v>
      </c>
      <c r="D581" s="26" t="s">
        <v>2868</v>
      </c>
      <c r="E581" s="163">
        <v>0.4199</v>
      </c>
      <c r="F581" s="164" t="s">
        <v>3448</v>
      </c>
      <c r="G581" s="164" t="s">
        <v>3320</v>
      </c>
      <c r="H581" s="149" t="str">
        <f t="shared" ref="H581:H644" si="12">IF(OR(E581&gt;=0.5, F581="Yes",G581="Yes"),"Yes","No")</f>
        <v>No</v>
      </c>
    </row>
    <row r="582" spans="1:8" x14ac:dyDescent="0.25">
      <c r="A582" s="136" t="s">
        <v>602</v>
      </c>
      <c r="B582" s="136" t="s">
        <v>2990</v>
      </c>
      <c r="C582" s="26">
        <v>5136</v>
      </c>
      <c r="D582" s="26" t="s">
        <v>634</v>
      </c>
      <c r="E582" s="163">
        <v>0.67920000000000003</v>
      </c>
      <c r="F582" s="164" t="s">
        <v>3447</v>
      </c>
      <c r="G582" s="164" t="s">
        <v>3320</v>
      </c>
      <c r="H582" s="149" t="str">
        <f t="shared" si="12"/>
        <v>Yes</v>
      </c>
    </row>
    <row r="583" spans="1:8" x14ac:dyDescent="0.25">
      <c r="A583" s="136" t="s">
        <v>602</v>
      </c>
      <c r="B583" s="136" t="s">
        <v>2990</v>
      </c>
      <c r="C583" s="26">
        <v>2724</v>
      </c>
      <c r="D583" s="26" t="s">
        <v>604</v>
      </c>
      <c r="E583" s="163">
        <v>0.60009999999999997</v>
      </c>
      <c r="F583" s="164" t="s">
        <v>3447</v>
      </c>
      <c r="G583" s="164" t="s">
        <v>3320</v>
      </c>
      <c r="H583" s="149" t="str">
        <f t="shared" si="12"/>
        <v>Yes</v>
      </c>
    </row>
    <row r="584" spans="1:8" x14ac:dyDescent="0.25">
      <c r="A584" s="136" t="s">
        <v>602</v>
      </c>
      <c r="B584" s="136" t="s">
        <v>2990</v>
      </c>
      <c r="C584" s="26">
        <v>3971</v>
      </c>
      <c r="D584" s="26" t="s">
        <v>615</v>
      </c>
      <c r="E584" s="163">
        <v>0.7167</v>
      </c>
      <c r="F584" s="164" t="s">
        <v>3447</v>
      </c>
      <c r="G584" s="164" t="s">
        <v>3320</v>
      </c>
      <c r="H584" s="149" t="str">
        <f t="shared" si="12"/>
        <v>Yes</v>
      </c>
    </row>
    <row r="585" spans="1:8" x14ac:dyDescent="0.25">
      <c r="A585" s="136" t="s">
        <v>602</v>
      </c>
      <c r="B585" s="136" t="s">
        <v>2990</v>
      </c>
      <c r="C585" s="26">
        <v>4499</v>
      </c>
      <c r="D585" s="26" t="s">
        <v>626</v>
      </c>
      <c r="E585" s="163">
        <v>0.2311</v>
      </c>
      <c r="F585" s="164" t="s">
        <v>3448</v>
      </c>
      <c r="G585" s="164" t="s">
        <v>3320</v>
      </c>
      <c r="H585" s="149" t="str">
        <f t="shared" si="12"/>
        <v>No</v>
      </c>
    </row>
    <row r="586" spans="1:8" x14ac:dyDescent="0.25">
      <c r="A586" s="136" t="s">
        <v>602</v>
      </c>
      <c r="B586" s="136" t="s">
        <v>2990</v>
      </c>
      <c r="C586" s="26">
        <v>4498</v>
      </c>
      <c r="D586" s="26" t="s">
        <v>171</v>
      </c>
      <c r="E586" s="163">
        <v>0.54430000000000001</v>
      </c>
      <c r="F586" s="164" t="s">
        <v>3447</v>
      </c>
      <c r="G586" s="164" t="s">
        <v>3320</v>
      </c>
      <c r="H586" s="149" t="str">
        <f t="shared" si="12"/>
        <v>Yes</v>
      </c>
    </row>
    <row r="587" spans="1:8" x14ac:dyDescent="0.25">
      <c r="A587" s="136" t="s">
        <v>602</v>
      </c>
      <c r="B587" s="136" t="s">
        <v>2990</v>
      </c>
      <c r="C587" s="26">
        <v>4380</v>
      </c>
      <c r="D587" s="26" t="s">
        <v>625</v>
      </c>
      <c r="E587" s="163">
        <v>0.39</v>
      </c>
      <c r="F587" s="164" t="s">
        <v>3448</v>
      </c>
      <c r="G587" s="164" t="s">
        <v>3320</v>
      </c>
      <c r="H587" s="149" t="str">
        <f t="shared" si="12"/>
        <v>No</v>
      </c>
    </row>
    <row r="588" spans="1:8" x14ac:dyDescent="0.25">
      <c r="A588" s="136" t="s">
        <v>602</v>
      </c>
      <c r="B588" s="136" t="s">
        <v>2990</v>
      </c>
      <c r="C588" s="26">
        <v>4163</v>
      </c>
      <c r="D588" s="26" t="s">
        <v>621</v>
      </c>
      <c r="E588" s="163">
        <v>0.59560000000000002</v>
      </c>
      <c r="F588" s="164" t="s">
        <v>3447</v>
      </c>
      <c r="G588" s="164" t="s">
        <v>3320</v>
      </c>
      <c r="H588" s="149" t="str">
        <f t="shared" si="12"/>
        <v>Yes</v>
      </c>
    </row>
    <row r="589" spans="1:8" x14ac:dyDescent="0.25">
      <c r="A589" s="136" t="s">
        <v>602</v>
      </c>
      <c r="B589" s="136" t="s">
        <v>2990</v>
      </c>
      <c r="C589" s="26">
        <v>5310</v>
      </c>
      <c r="D589" s="26" t="s">
        <v>2869</v>
      </c>
      <c r="E589" s="163">
        <v>0.47799999999999998</v>
      </c>
      <c r="F589" s="164" t="s">
        <v>3448</v>
      </c>
      <c r="G589" s="164" t="s">
        <v>3320</v>
      </c>
      <c r="H589" s="149" t="str">
        <f t="shared" si="12"/>
        <v>No</v>
      </c>
    </row>
    <row r="590" spans="1:8" x14ac:dyDescent="0.25">
      <c r="A590" s="136" t="s">
        <v>602</v>
      </c>
      <c r="B590" s="136" t="s">
        <v>2990</v>
      </c>
      <c r="C590" s="26">
        <v>4523</v>
      </c>
      <c r="D590" s="26" t="s">
        <v>627</v>
      </c>
      <c r="E590" s="163">
        <v>0.61699999999999999</v>
      </c>
      <c r="F590" s="164" t="s">
        <v>3447</v>
      </c>
      <c r="G590" s="164" t="s">
        <v>3320</v>
      </c>
      <c r="H590" s="149" t="str">
        <f t="shared" si="12"/>
        <v>Yes</v>
      </c>
    </row>
    <row r="591" spans="1:8" x14ac:dyDescent="0.25">
      <c r="A591" s="136" t="s">
        <v>602</v>
      </c>
      <c r="B591" s="136" t="s">
        <v>2990</v>
      </c>
      <c r="C591" s="26">
        <v>1646</v>
      </c>
      <c r="D591" s="26" t="s">
        <v>2883</v>
      </c>
      <c r="E591" s="163">
        <v>0.65890000000000004</v>
      </c>
      <c r="F591" s="164" t="s">
        <v>3447</v>
      </c>
      <c r="G591" s="164" t="s">
        <v>3320</v>
      </c>
      <c r="H591" s="149" t="str">
        <f t="shared" si="12"/>
        <v>Yes</v>
      </c>
    </row>
    <row r="592" spans="1:8" x14ac:dyDescent="0.25">
      <c r="A592" s="136" t="s">
        <v>602</v>
      </c>
      <c r="B592" s="136" t="s">
        <v>2990</v>
      </c>
      <c r="C592" s="26">
        <v>1926</v>
      </c>
      <c r="D592" s="26" t="s">
        <v>630</v>
      </c>
      <c r="E592" s="163">
        <v>0.56189999999999996</v>
      </c>
      <c r="F592" s="164" t="s">
        <v>3448</v>
      </c>
      <c r="G592" s="164" t="s">
        <v>3320</v>
      </c>
      <c r="H592" s="149" t="str">
        <f t="shared" si="12"/>
        <v>Yes</v>
      </c>
    </row>
    <row r="593" spans="1:8" x14ac:dyDescent="0.25">
      <c r="A593" s="136" t="s">
        <v>602</v>
      </c>
      <c r="B593" s="136" t="s">
        <v>2990</v>
      </c>
      <c r="C593" s="26">
        <v>4560</v>
      </c>
      <c r="D593" s="26" t="s">
        <v>628</v>
      </c>
      <c r="E593" s="163">
        <v>0.23019999999999999</v>
      </c>
      <c r="F593" s="164" t="s">
        <v>3448</v>
      </c>
      <c r="G593" s="164" t="s">
        <v>3320</v>
      </c>
      <c r="H593" s="149" t="str">
        <f t="shared" si="12"/>
        <v>No</v>
      </c>
    </row>
    <row r="594" spans="1:8" x14ac:dyDescent="0.25">
      <c r="A594" s="136" t="s">
        <v>602</v>
      </c>
      <c r="B594" s="136" t="s">
        <v>2990</v>
      </c>
      <c r="C594" s="26">
        <v>3994</v>
      </c>
      <c r="D594" s="26" t="s">
        <v>616</v>
      </c>
      <c r="E594" s="163">
        <v>0.64349999999999996</v>
      </c>
      <c r="F594" s="164" t="s">
        <v>3447</v>
      </c>
      <c r="G594" s="164" t="s">
        <v>3320</v>
      </c>
      <c r="H594" s="149" t="str">
        <f t="shared" si="12"/>
        <v>Yes</v>
      </c>
    </row>
    <row r="595" spans="1:8" x14ac:dyDescent="0.25">
      <c r="A595" s="136" t="s">
        <v>602</v>
      </c>
      <c r="B595" s="136" t="s">
        <v>2990</v>
      </c>
      <c r="C595" s="26">
        <v>4042</v>
      </c>
      <c r="D595" s="26" t="s">
        <v>618</v>
      </c>
      <c r="E595" s="163">
        <v>0.62770000000000004</v>
      </c>
      <c r="F595" s="164" t="s">
        <v>3447</v>
      </c>
      <c r="G595" s="164" t="s">
        <v>3320</v>
      </c>
      <c r="H595" s="149" t="str">
        <f t="shared" si="12"/>
        <v>Yes</v>
      </c>
    </row>
    <row r="596" spans="1:8" x14ac:dyDescent="0.25">
      <c r="A596" s="136" t="s">
        <v>602</v>
      </c>
      <c r="B596" s="136" t="s">
        <v>2990</v>
      </c>
      <c r="C596" s="26">
        <v>3618</v>
      </c>
      <c r="D596" s="26" t="s">
        <v>610</v>
      </c>
      <c r="E596" s="163">
        <v>0.58230000000000004</v>
      </c>
      <c r="F596" s="164" t="s">
        <v>3447</v>
      </c>
      <c r="G596" s="164" t="s">
        <v>3320</v>
      </c>
      <c r="H596" s="149" t="str">
        <f t="shared" si="12"/>
        <v>Yes</v>
      </c>
    </row>
    <row r="597" spans="1:8" x14ac:dyDescent="0.25">
      <c r="A597" s="136" t="s">
        <v>602</v>
      </c>
      <c r="B597" s="136" t="s">
        <v>2990</v>
      </c>
      <c r="C597" s="26">
        <v>2829</v>
      </c>
      <c r="D597" s="26" t="s">
        <v>605</v>
      </c>
      <c r="E597" s="163">
        <v>0.65080000000000005</v>
      </c>
      <c r="F597" s="164" t="s">
        <v>3447</v>
      </c>
      <c r="G597" s="164" t="s">
        <v>3320</v>
      </c>
      <c r="H597" s="149" t="str">
        <f t="shared" si="12"/>
        <v>Yes</v>
      </c>
    </row>
    <row r="598" spans="1:8" x14ac:dyDescent="0.25">
      <c r="A598" s="136" t="s">
        <v>602</v>
      </c>
      <c r="B598" s="136" t="s">
        <v>2990</v>
      </c>
      <c r="C598" s="26">
        <v>4162</v>
      </c>
      <c r="D598" s="26" t="s">
        <v>620</v>
      </c>
      <c r="E598" s="163">
        <v>0.49740000000000001</v>
      </c>
      <c r="F598" s="164" t="s">
        <v>3448</v>
      </c>
      <c r="G598" s="164" t="s">
        <v>3320</v>
      </c>
      <c r="H598" s="149" t="str">
        <f t="shared" si="12"/>
        <v>No</v>
      </c>
    </row>
    <row r="599" spans="1:8" x14ac:dyDescent="0.25">
      <c r="A599" s="136" t="s">
        <v>602</v>
      </c>
      <c r="B599" s="136" t="s">
        <v>2990</v>
      </c>
      <c r="C599" s="26">
        <v>5435</v>
      </c>
      <c r="D599" s="26" t="s">
        <v>635</v>
      </c>
      <c r="E599" s="163">
        <v>0.64259999999999995</v>
      </c>
      <c r="F599" s="164" t="s">
        <v>3449</v>
      </c>
      <c r="G599" s="164" t="s">
        <v>3320</v>
      </c>
      <c r="H599" s="149" t="str">
        <f t="shared" si="12"/>
        <v>Yes</v>
      </c>
    </row>
    <row r="600" spans="1:8" x14ac:dyDescent="0.25">
      <c r="A600" s="136" t="s">
        <v>602</v>
      </c>
      <c r="B600" s="136" t="s">
        <v>2990</v>
      </c>
      <c r="C600" s="26">
        <v>2912</v>
      </c>
      <c r="D600" s="26" t="s">
        <v>606</v>
      </c>
      <c r="E600" s="163">
        <v>0.73150000000000004</v>
      </c>
      <c r="F600" s="164" t="s">
        <v>3447</v>
      </c>
      <c r="G600" s="164" t="s">
        <v>3320</v>
      </c>
      <c r="H600" s="149" t="str">
        <f t="shared" si="12"/>
        <v>Yes</v>
      </c>
    </row>
    <row r="601" spans="1:8" x14ac:dyDescent="0.25">
      <c r="A601" s="136" t="s">
        <v>602</v>
      </c>
      <c r="B601" s="136" t="s">
        <v>2990</v>
      </c>
      <c r="C601" s="26">
        <v>4209</v>
      </c>
      <c r="D601" s="26" t="s">
        <v>623</v>
      </c>
      <c r="E601" s="163">
        <v>0.44900000000000001</v>
      </c>
      <c r="F601" s="164" t="s">
        <v>3448</v>
      </c>
      <c r="G601" s="164" t="s">
        <v>3320</v>
      </c>
      <c r="H601" s="149" t="str">
        <f t="shared" si="12"/>
        <v>No</v>
      </c>
    </row>
    <row r="602" spans="1:8" x14ac:dyDescent="0.25">
      <c r="A602" s="136" t="s">
        <v>602</v>
      </c>
      <c r="B602" s="136" t="s">
        <v>2990</v>
      </c>
      <c r="C602" s="26">
        <v>4445</v>
      </c>
      <c r="D602" s="26" t="s">
        <v>52</v>
      </c>
      <c r="E602" s="163">
        <v>0.49630000000000002</v>
      </c>
      <c r="F602" s="164" t="s">
        <v>3448</v>
      </c>
      <c r="G602" s="164" t="s">
        <v>3320</v>
      </c>
      <c r="H602" s="149" t="str">
        <f t="shared" si="12"/>
        <v>No</v>
      </c>
    </row>
    <row r="603" spans="1:8" x14ac:dyDescent="0.25">
      <c r="A603" s="136" t="s">
        <v>602</v>
      </c>
      <c r="B603" s="136" t="s">
        <v>2990</v>
      </c>
      <c r="C603" s="26">
        <v>3995</v>
      </c>
      <c r="D603" s="26" t="s">
        <v>617</v>
      </c>
      <c r="E603" s="163">
        <v>0.47489999999999999</v>
      </c>
      <c r="F603" s="164" t="s">
        <v>3448</v>
      </c>
      <c r="G603" s="164" t="s">
        <v>3320</v>
      </c>
      <c r="H603" s="149" t="str">
        <f t="shared" si="12"/>
        <v>No</v>
      </c>
    </row>
    <row r="604" spans="1:8" x14ac:dyDescent="0.25">
      <c r="A604" s="136" t="s">
        <v>602</v>
      </c>
      <c r="B604" s="136" t="s">
        <v>2990</v>
      </c>
      <c r="C604" s="26">
        <v>4561</v>
      </c>
      <c r="D604" s="26" t="s">
        <v>629</v>
      </c>
      <c r="E604" s="163">
        <v>0.3826</v>
      </c>
      <c r="F604" s="164" t="s">
        <v>3448</v>
      </c>
      <c r="G604" s="164" t="s">
        <v>3320</v>
      </c>
      <c r="H604" s="149" t="str">
        <f t="shared" si="12"/>
        <v>No</v>
      </c>
    </row>
    <row r="605" spans="1:8" x14ac:dyDescent="0.25">
      <c r="A605" s="136" t="s">
        <v>602</v>
      </c>
      <c r="B605" s="136" t="s">
        <v>2990</v>
      </c>
      <c r="C605" s="26">
        <v>3149</v>
      </c>
      <c r="D605" s="26" t="s">
        <v>608</v>
      </c>
      <c r="E605" s="163">
        <v>0.56859999999999999</v>
      </c>
      <c r="F605" s="164" t="s">
        <v>3447</v>
      </c>
      <c r="G605" s="164" t="s">
        <v>3320</v>
      </c>
      <c r="H605" s="149" t="str">
        <f t="shared" si="12"/>
        <v>Yes</v>
      </c>
    </row>
    <row r="606" spans="1:8" x14ac:dyDescent="0.25">
      <c r="A606" s="136" t="s">
        <v>602</v>
      </c>
      <c r="B606" s="136" t="s">
        <v>2990</v>
      </c>
      <c r="C606" s="26">
        <v>3823</v>
      </c>
      <c r="D606" s="26" t="s">
        <v>613</v>
      </c>
      <c r="E606" s="163">
        <v>0.62890000000000001</v>
      </c>
      <c r="F606" s="164" t="s">
        <v>3447</v>
      </c>
      <c r="G606" s="164" t="s">
        <v>3320</v>
      </c>
      <c r="H606" s="149" t="str">
        <f t="shared" si="12"/>
        <v>Yes</v>
      </c>
    </row>
    <row r="607" spans="1:8" x14ac:dyDescent="0.25">
      <c r="A607" s="136" t="s">
        <v>602</v>
      </c>
      <c r="B607" s="136" t="s">
        <v>2990</v>
      </c>
      <c r="C607" s="26">
        <v>3970</v>
      </c>
      <c r="D607" s="26" t="s">
        <v>614</v>
      </c>
      <c r="E607" s="163">
        <v>0.57540000000000002</v>
      </c>
      <c r="F607" s="164" t="s">
        <v>3447</v>
      </c>
      <c r="G607" s="164" t="s">
        <v>3320</v>
      </c>
      <c r="H607" s="149" t="str">
        <f t="shared" si="12"/>
        <v>Yes</v>
      </c>
    </row>
    <row r="608" spans="1:8" x14ac:dyDescent="0.25">
      <c r="A608" s="136" t="s">
        <v>602</v>
      </c>
      <c r="B608" s="136" t="s">
        <v>2990</v>
      </c>
      <c r="C608" s="26">
        <v>5111</v>
      </c>
      <c r="D608" s="26" t="s">
        <v>633</v>
      </c>
      <c r="E608" s="163">
        <v>0.34420000000000001</v>
      </c>
      <c r="F608" s="164" t="s">
        <v>3448</v>
      </c>
      <c r="G608" s="164" t="s">
        <v>3320</v>
      </c>
      <c r="H608" s="149" t="str">
        <f t="shared" si="12"/>
        <v>No</v>
      </c>
    </row>
    <row r="609" spans="1:8" x14ac:dyDescent="0.25">
      <c r="A609" s="136" t="s">
        <v>602</v>
      </c>
      <c r="B609" s="136" t="s">
        <v>2990</v>
      </c>
      <c r="C609" s="26">
        <v>4051</v>
      </c>
      <c r="D609" s="26" t="s">
        <v>619</v>
      </c>
      <c r="E609" s="163">
        <v>0.63429999999999997</v>
      </c>
      <c r="F609" s="164" t="s">
        <v>3447</v>
      </c>
      <c r="G609" s="164" t="s">
        <v>3320</v>
      </c>
      <c r="H609" s="149" t="str">
        <f t="shared" si="12"/>
        <v>Yes</v>
      </c>
    </row>
    <row r="610" spans="1:8" x14ac:dyDescent="0.25">
      <c r="A610" s="136" t="s">
        <v>602</v>
      </c>
      <c r="B610" s="136" t="s">
        <v>2990</v>
      </c>
      <c r="C610" s="26">
        <v>4579</v>
      </c>
      <c r="D610" s="26" t="s">
        <v>631</v>
      </c>
      <c r="E610" s="163">
        <v>0.45250000000000001</v>
      </c>
      <c r="F610" s="164" t="s">
        <v>3448</v>
      </c>
      <c r="G610" s="164" t="s">
        <v>3320</v>
      </c>
      <c r="H610" s="149" t="str">
        <f t="shared" si="12"/>
        <v>No</v>
      </c>
    </row>
    <row r="611" spans="1:8" x14ac:dyDescent="0.25">
      <c r="A611" s="136" t="s">
        <v>637</v>
      </c>
      <c r="B611" s="136" t="s">
        <v>2991</v>
      </c>
      <c r="C611" s="26">
        <v>3197</v>
      </c>
      <c r="D611" s="26" t="s">
        <v>638</v>
      </c>
      <c r="E611" s="163">
        <v>0.90059999999999996</v>
      </c>
      <c r="F611" s="164" t="s">
        <v>3447</v>
      </c>
      <c r="G611" s="164" t="s">
        <v>3320</v>
      </c>
      <c r="H611" s="149" t="str">
        <f t="shared" si="12"/>
        <v>Yes</v>
      </c>
    </row>
    <row r="612" spans="1:8" x14ac:dyDescent="0.25">
      <c r="A612" s="136" t="s">
        <v>640</v>
      </c>
      <c r="B612" s="136" t="s">
        <v>2992</v>
      </c>
      <c r="C612" s="26">
        <v>3519</v>
      </c>
      <c r="D612" s="26" t="s">
        <v>652</v>
      </c>
      <c r="E612" s="163">
        <v>0.69430000000000003</v>
      </c>
      <c r="F612" s="164" t="s">
        <v>3447</v>
      </c>
      <c r="G612" s="164" t="s">
        <v>3320</v>
      </c>
      <c r="H612" s="149" t="str">
        <f t="shared" si="12"/>
        <v>Yes</v>
      </c>
    </row>
    <row r="613" spans="1:8" x14ac:dyDescent="0.25">
      <c r="A613" s="136" t="s">
        <v>640</v>
      </c>
      <c r="B613" s="136" t="s">
        <v>2992</v>
      </c>
      <c r="C613" s="26">
        <v>3700</v>
      </c>
      <c r="D613" s="26" t="s">
        <v>663</v>
      </c>
      <c r="E613" s="163">
        <v>0.628</v>
      </c>
      <c r="F613" s="164" t="s">
        <v>3447</v>
      </c>
      <c r="G613" s="164" t="s">
        <v>3320</v>
      </c>
      <c r="H613" s="149" t="str">
        <f t="shared" si="12"/>
        <v>Yes</v>
      </c>
    </row>
    <row r="614" spans="1:8" x14ac:dyDescent="0.25">
      <c r="A614" s="136" t="s">
        <v>640</v>
      </c>
      <c r="B614" s="136" t="s">
        <v>2992</v>
      </c>
      <c r="C614" s="26">
        <v>3547</v>
      </c>
      <c r="D614" s="26" t="s">
        <v>653</v>
      </c>
      <c r="E614" s="163">
        <v>0.62180000000000002</v>
      </c>
      <c r="F614" s="164" t="s">
        <v>3447</v>
      </c>
      <c r="G614" s="164" t="s">
        <v>3320</v>
      </c>
      <c r="H614" s="149" t="str">
        <f t="shared" si="12"/>
        <v>Yes</v>
      </c>
    </row>
    <row r="615" spans="1:8" x14ac:dyDescent="0.25">
      <c r="A615" s="136" t="s">
        <v>640</v>
      </c>
      <c r="B615" s="136" t="s">
        <v>2992</v>
      </c>
      <c r="C615" s="26">
        <v>5163</v>
      </c>
      <c r="D615" s="26" t="s">
        <v>679</v>
      </c>
      <c r="E615" s="163">
        <v>0.76900000000000002</v>
      </c>
      <c r="F615" s="164" t="s">
        <v>3447</v>
      </c>
      <c r="G615" s="164" t="s">
        <v>3320</v>
      </c>
      <c r="H615" s="149" t="str">
        <f t="shared" si="12"/>
        <v>Yes</v>
      </c>
    </row>
    <row r="616" spans="1:8" x14ac:dyDescent="0.25">
      <c r="A616" s="136" t="s">
        <v>640</v>
      </c>
      <c r="B616" s="136" t="s">
        <v>2992</v>
      </c>
      <c r="C616" s="26">
        <v>3766</v>
      </c>
      <c r="D616" s="26" t="s">
        <v>666</v>
      </c>
      <c r="E616" s="163">
        <v>0.59970000000000001</v>
      </c>
      <c r="F616" s="164" t="s">
        <v>3447</v>
      </c>
      <c r="G616" s="164" t="s">
        <v>3320</v>
      </c>
      <c r="H616" s="149" t="str">
        <f t="shared" si="12"/>
        <v>Yes</v>
      </c>
    </row>
    <row r="617" spans="1:8" x14ac:dyDescent="0.25">
      <c r="A617" s="136" t="s">
        <v>640</v>
      </c>
      <c r="B617" s="136" t="s">
        <v>2992</v>
      </c>
      <c r="C617" s="26">
        <v>1950</v>
      </c>
      <c r="D617" s="26" t="s">
        <v>675</v>
      </c>
      <c r="E617" s="163">
        <v>0.71619999999999995</v>
      </c>
      <c r="F617" s="164" t="s">
        <v>3447</v>
      </c>
      <c r="G617" s="164" t="s">
        <v>3320</v>
      </c>
      <c r="H617" s="149" t="str">
        <f t="shared" si="12"/>
        <v>Yes</v>
      </c>
    </row>
    <row r="618" spans="1:8" x14ac:dyDescent="0.25">
      <c r="A618" s="136" t="s">
        <v>640</v>
      </c>
      <c r="B618" s="136" t="s">
        <v>2992</v>
      </c>
      <c r="C618" s="26">
        <v>4470</v>
      </c>
      <c r="D618" s="26" t="s">
        <v>672</v>
      </c>
      <c r="E618" s="163">
        <v>0.64949999999999997</v>
      </c>
      <c r="F618" s="164" t="s">
        <v>3447</v>
      </c>
      <c r="G618" s="164" t="s">
        <v>3320</v>
      </c>
      <c r="H618" s="149" t="str">
        <f t="shared" si="12"/>
        <v>Yes</v>
      </c>
    </row>
    <row r="619" spans="1:8" x14ac:dyDescent="0.25">
      <c r="A619" s="136" t="s">
        <v>640</v>
      </c>
      <c r="B619" s="136" t="s">
        <v>2992</v>
      </c>
      <c r="C619" s="26">
        <v>3431</v>
      </c>
      <c r="D619" s="26" t="s">
        <v>298</v>
      </c>
      <c r="E619" s="163">
        <v>0.79090000000000005</v>
      </c>
      <c r="F619" s="164" t="s">
        <v>3447</v>
      </c>
      <c r="G619" s="164" t="s">
        <v>3320</v>
      </c>
      <c r="H619" s="149" t="str">
        <f t="shared" si="12"/>
        <v>Yes</v>
      </c>
    </row>
    <row r="620" spans="1:8" x14ac:dyDescent="0.25">
      <c r="A620" t="s">
        <v>640</v>
      </c>
      <c r="B620" t="s">
        <v>2992</v>
      </c>
      <c r="C620" s="26">
        <v>2417</v>
      </c>
      <c r="D620" t="s">
        <v>643</v>
      </c>
      <c r="E620" s="163">
        <v>0.71430000000000005</v>
      </c>
      <c r="F620" s="164" t="s">
        <v>3447</v>
      </c>
      <c r="G620" s="164" t="s">
        <v>3320</v>
      </c>
      <c r="H620" s="149" t="str">
        <f t="shared" si="12"/>
        <v>Yes</v>
      </c>
    </row>
    <row r="621" spans="1:8" x14ac:dyDescent="0.25">
      <c r="A621" t="s">
        <v>640</v>
      </c>
      <c r="B621" t="s">
        <v>2992</v>
      </c>
      <c r="C621" s="26">
        <v>1789</v>
      </c>
      <c r="D621" t="s">
        <v>642</v>
      </c>
      <c r="E621" s="163">
        <v>0.4173</v>
      </c>
      <c r="F621" s="164" t="s">
        <v>3448</v>
      </c>
      <c r="G621" s="164" t="s">
        <v>3320</v>
      </c>
      <c r="H621" s="149" t="str">
        <f t="shared" si="12"/>
        <v>No</v>
      </c>
    </row>
    <row r="622" spans="1:8" x14ac:dyDescent="0.25">
      <c r="A622" s="136" t="s">
        <v>640</v>
      </c>
      <c r="B622" s="136" t="s">
        <v>2992</v>
      </c>
      <c r="C622" s="26">
        <v>5107</v>
      </c>
      <c r="D622" s="26" t="s">
        <v>678</v>
      </c>
      <c r="E622" s="163">
        <v>0.1132</v>
      </c>
      <c r="F622" s="164" t="s">
        <v>3449</v>
      </c>
      <c r="G622" s="164" t="s">
        <v>3320</v>
      </c>
      <c r="H622" s="149" t="str">
        <f t="shared" si="12"/>
        <v>No</v>
      </c>
    </row>
    <row r="623" spans="1:8" x14ac:dyDescent="0.25">
      <c r="A623" s="136" t="s">
        <v>640</v>
      </c>
      <c r="B623" s="136" t="s">
        <v>2992</v>
      </c>
      <c r="C623" s="26">
        <v>5255</v>
      </c>
      <c r="D623" s="26" t="s">
        <v>680</v>
      </c>
      <c r="E623" s="163">
        <v>0.75</v>
      </c>
      <c r="F623" s="164" t="s">
        <v>3449</v>
      </c>
      <c r="G623" s="164" t="s">
        <v>3320</v>
      </c>
      <c r="H623" s="149" t="str">
        <f t="shared" si="12"/>
        <v>Yes</v>
      </c>
    </row>
    <row r="624" spans="1:8" x14ac:dyDescent="0.25">
      <c r="A624" s="136" t="s">
        <v>640</v>
      </c>
      <c r="B624" s="136" t="s">
        <v>2992</v>
      </c>
      <c r="C624" s="26">
        <v>4426</v>
      </c>
      <c r="D624" s="26" t="s">
        <v>671</v>
      </c>
      <c r="E624" s="163">
        <v>0.58020000000000005</v>
      </c>
      <c r="F624" s="164" t="s">
        <v>3448</v>
      </c>
      <c r="G624" s="164" t="s">
        <v>3320</v>
      </c>
      <c r="H624" s="149" t="str">
        <f t="shared" si="12"/>
        <v>Yes</v>
      </c>
    </row>
    <row r="625" spans="1:8" x14ac:dyDescent="0.25">
      <c r="A625" s="136" t="s">
        <v>640</v>
      </c>
      <c r="B625" s="136" t="s">
        <v>2992</v>
      </c>
      <c r="C625" s="26">
        <v>3898</v>
      </c>
      <c r="D625" s="26" t="s">
        <v>667</v>
      </c>
      <c r="E625" s="163">
        <v>0.72130000000000005</v>
      </c>
      <c r="F625" s="164" t="s">
        <v>3447</v>
      </c>
      <c r="G625" s="164" t="s">
        <v>3320</v>
      </c>
      <c r="H625" s="149" t="str">
        <f t="shared" si="12"/>
        <v>Yes</v>
      </c>
    </row>
    <row r="626" spans="1:8" x14ac:dyDescent="0.25">
      <c r="A626" s="136" t="s">
        <v>640</v>
      </c>
      <c r="B626" s="136" t="s">
        <v>2992</v>
      </c>
      <c r="C626" s="26">
        <v>1759</v>
      </c>
      <c r="D626" s="26" t="s">
        <v>641</v>
      </c>
      <c r="E626" s="163">
        <v>0.5716</v>
      </c>
      <c r="F626" s="164" t="s">
        <v>3449</v>
      </c>
      <c r="G626" s="164" t="s">
        <v>3320</v>
      </c>
      <c r="H626" s="149" t="str">
        <f t="shared" si="12"/>
        <v>Yes</v>
      </c>
    </row>
    <row r="627" spans="1:8" x14ac:dyDescent="0.25">
      <c r="A627" s="136" t="s">
        <v>640</v>
      </c>
      <c r="B627" s="136" t="s">
        <v>2992</v>
      </c>
      <c r="C627" s="26">
        <v>3701</v>
      </c>
      <c r="D627" s="26" t="s">
        <v>664</v>
      </c>
      <c r="E627" s="163">
        <v>0.7218</v>
      </c>
      <c r="F627" s="164" t="s">
        <v>3447</v>
      </c>
      <c r="G627" s="164" t="s">
        <v>3320</v>
      </c>
      <c r="H627" s="149" t="str">
        <f t="shared" si="12"/>
        <v>Yes</v>
      </c>
    </row>
    <row r="628" spans="1:8" x14ac:dyDescent="0.25">
      <c r="A628" s="136" t="s">
        <v>640</v>
      </c>
      <c r="B628" s="136" t="s">
        <v>2992</v>
      </c>
      <c r="C628" s="26">
        <v>3738</v>
      </c>
      <c r="D628" s="26" t="s">
        <v>665</v>
      </c>
      <c r="E628" s="163">
        <v>0.80489999999999995</v>
      </c>
      <c r="F628" s="164" t="s">
        <v>3447</v>
      </c>
      <c r="G628" s="164" t="s">
        <v>3320</v>
      </c>
      <c r="H628" s="149" t="str">
        <f t="shared" si="12"/>
        <v>Yes</v>
      </c>
    </row>
    <row r="629" spans="1:8" x14ac:dyDescent="0.25">
      <c r="A629" s="136" t="s">
        <v>640</v>
      </c>
      <c r="B629" s="136" t="s">
        <v>2992</v>
      </c>
      <c r="C629" s="26">
        <v>3568</v>
      </c>
      <c r="D629" s="26" t="s">
        <v>655</v>
      </c>
      <c r="E629" s="163">
        <v>0.69489999999999996</v>
      </c>
      <c r="F629" s="164" t="s">
        <v>3447</v>
      </c>
      <c r="G629" s="164" t="s">
        <v>3320</v>
      </c>
      <c r="H629" s="149" t="str">
        <f t="shared" si="12"/>
        <v>Yes</v>
      </c>
    </row>
    <row r="630" spans="1:8" x14ac:dyDescent="0.25">
      <c r="A630" s="136" t="s">
        <v>640</v>
      </c>
      <c r="B630" s="136" t="s">
        <v>2992</v>
      </c>
      <c r="C630" s="26">
        <v>2841</v>
      </c>
      <c r="D630" s="26" t="s">
        <v>644</v>
      </c>
      <c r="E630" s="163">
        <v>0.60409999999999997</v>
      </c>
      <c r="F630" s="164" t="s">
        <v>3447</v>
      </c>
      <c r="G630" s="164" t="s">
        <v>3320</v>
      </c>
      <c r="H630" s="149" t="str">
        <f t="shared" si="12"/>
        <v>Yes</v>
      </c>
    </row>
    <row r="631" spans="1:8" x14ac:dyDescent="0.25">
      <c r="A631" s="136" t="s">
        <v>640</v>
      </c>
      <c r="B631" s="136" t="s">
        <v>2992</v>
      </c>
      <c r="C631" s="26">
        <v>3381</v>
      </c>
      <c r="D631" s="26" t="s">
        <v>649</v>
      </c>
      <c r="E631" s="163">
        <v>0.65459999999999996</v>
      </c>
      <c r="F631" s="164" t="s">
        <v>3447</v>
      </c>
      <c r="G631" s="164" t="s">
        <v>3320</v>
      </c>
      <c r="H631" s="149" t="str">
        <f t="shared" si="12"/>
        <v>Yes</v>
      </c>
    </row>
    <row r="632" spans="1:8" x14ac:dyDescent="0.25">
      <c r="A632" s="136" t="s">
        <v>640</v>
      </c>
      <c r="B632" s="136" t="s">
        <v>2992</v>
      </c>
      <c r="C632" s="26">
        <v>3627</v>
      </c>
      <c r="D632" s="26" t="s">
        <v>661</v>
      </c>
      <c r="E632" s="163">
        <v>0.9234</v>
      </c>
      <c r="F632" s="164" t="s">
        <v>3447</v>
      </c>
      <c r="G632" s="164" t="s">
        <v>3320</v>
      </c>
      <c r="H632" s="149" t="str">
        <f t="shared" si="12"/>
        <v>Yes</v>
      </c>
    </row>
    <row r="633" spans="1:8" x14ac:dyDescent="0.25">
      <c r="A633" s="136" t="s">
        <v>640</v>
      </c>
      <c r="B633" s="136" t="s">
        <v>2992</v>
      </c>
      <c r="C633" s="26">
        <v>4480</v>
      </c>
      <c r="D633" s="26" t="s">
        <v>673</v>
      </c>
      <c r="E633" s="163">
        <v>0.57630000000000003</v>
      </c>
      <c r="F633" s="164" t="s">
        <v>3448</v>
      </c>
      <c r="G633" s="164" t="s">
        <v>3320</v>
      </c>
      <c r="H633" s="149" t="str">
        <f t="shared" si="12"/>
        <v>Yes</v>
      </c>
    </row>
    <row r="634" spans="1:8" x14ac:dyDescent="0.25">
      <c r="A634" s="136" t="s">
        <v>640</v>
      </c>
      <c r="B634" s="136" t="s">
        <v>2992</v>
      </c>
      <c r="C634" s="26">
        <v>3159</v>
      </c>
      <c r="D634" s="26" t="s">
        <v>645</v>
      </c>
      <c r="E634" s="163">
        <v>0.8327</v>
      </c>
      <c r="F634" s="164" t="s">
        <v>3447</v>
      </c>
      <c r="G634" s="164" t="s">
        <v>3320</v>
      </c>
      <c r="H634" s="149" t="str">
        <f t="shared" si="12"/>
        <v>Yes</v>
      </c>
    </row>
    <row r="635" spans="1:8" x14ac:dyDescent="0.25">
      <c r="A635" s="136" t="s">
        <v>640</v>
      </c>
      <c r="B635" s="136" t="s">
        <v>2992</v>
      </c>
      <c r="C635" s="26">
        <v>3625</v>
      </c>
      <c r="D635" s="26" t="s">
        <v>659</v>
      </c>
      <c r="E635" s="163">
        <v>0.6099</v>
      </c>
      <c r="F635" s="164" t="s">
        <v>3447</v>
      </c>
      <c r="G635" s="164" t="s">
        <v>3320</v>
      </c>
      <c r="H635" s="149" t="str">
        <f t="shared" si="12"/>
        <v>Yes</v>
      </c>
    </row>
    <row r="636" spans="1:8" x14ac:dyDescent="0.25">
      <c r="A636" s="136" t="s">
        <v>640</v>
      </c>
      <c r="B636" s="136" t="s">
        <v>2992</v>
      </c>
      <c r="C636" s="26">
        <v>3432</v>
      </c>
      <c r="D636" s="26" t="s">
        <v>651</v>
      </c>
      <c r="E636" s="163">
        <v>0.81930000000000003</v>
      </c>
      <c r="F636" s="164" t="s">
        <v>3447</v>
      </c>
      <c r="G636" s="164" t="s">
        <v>3320</v>
      </c>
      <c r="H636" s="149" t="str">
        <f t="shared" si="12"/>
        <v>Yes</v>
      </c>
    </row>
    <row r="637" spans="1:8" x14ac:dyDescent="0.25">
      <c r="A637" s="136" t="s">
        <v>640</v>
      </c>
      <c r="B637" s="136" t="s">
        <v>2992</v>
      </c>
      <c r="C637" s="26">
        <v>5348</v>
      </c>
      <c r="D637" s="26" t="s">
        <v>681</v>
      </c>
      <c r="E637" s="163">
        <v>0.79790000000000005</v>
      </c>
      <c r="F637" s="164" t="s">
        <v>3447</v>
      </c>
      <c r="G637" s="164" t="s">
        <v>3320</v>
      </c>
      <c r="H637" s="149" t="str">
        <f t="shared" si="12"/>
        <v>Yes</v>
      </c>
    </row>
    <row r="638" spans="1:8" x14ac:dyDescent="0.25">
      <c r="A638" s="136" t="s">
        <v>640</v>
      </c>
      <c r="B638" s="136" t="s">
        <v>2992</v>
      </c>
      <c r="C638" s="26">
        <v>3329</v>
      </c>
      <c r="D638" s="26" t="s">
        <v>648</v>
      </c>
      <c r="E638" s="163">
        <v>0.81059999999999999</v>
      </c>
      <c r="F638" s="164" t="s">
        <v>3447</v>
      </c>
      <c r="G638" s="164" t="s">
        <v>3320</v>
      </c>
      <c r="H638" s="149" t="str">
        <f t="shared" si="12"/>
        <v>Yes</v>
      </c>
    </row>
    <row r="639" spans="1:8" x14ac:dyDescent="0.25">
      <c r="A639" s="136" t="s">
        <v>640</v>
      </c>
      <c r="B639" s="136" t="s">
        <v>2992</v>
      </c>
      <c r="C639" s="26">
        <v>4422</v>
      </c>
      <c r="D639" s="26" t="s">
        <v>670</v>
      </c>
      <c r="E639" s="163">
        <v>0.78739999999999999</v>
      </c>
      <c r="F639" s="164" t="s">
        <v>3447</v>
      </c>
      <c r="G639" s="164" t="s">
        <v>3320</v>
      </c>
      <c r="H639" s="149" t="str">
        <f t="shared" si="12"/>
        <v>Yes</v>
      </c>
    </row>
    <row r="640" spans="1:8" x14ac:dyDescent="0.25">
      <c r="A640" s="136" t="s">
        <v>640</v>
      </c>
      <c r="B640" s="136" t="s">
        <v>2992</v>
      </c>
      <c r="C640" s="26">
        <v>3626</v>
      </c>
      <c r="D640" s="26" t="s">
        <v>660</v>
      </c>
      <c r="E640" s="163">
        <v>0.76449999999999996</v>
      </c>
      <c r="F640" s="164" t="s">
        <v>3447</v>
      </c>
      <c r="G640" s="164" t="s">
        <v>3320</v>
      </c>
      <c r="H640" s="149" t="str">
        <f t="shared" si="12"/>
        <v>Yes</v>
      </c>
    </row>
    <row r="641" spans="1:8" x14ac:dyDescent="0.25">
      <c r="A641" s="136" t="s">
        <v>640</v>
      </c>
      <c r="B641" s="136" t="s">
        <v>2992</v>
      </c>
      <c r="C641" s="26">
        <v>5029</v>
      </c>
      <c r="D641" s="26" t="s">
        <v>677</v>
      </c>
      <c r="E641" s="163">
        <v>0.76080000000000003</v>
      </c>
      <c r="F641" s="164" t="s">
        <v>3447</v>
      </c>
      <c r="G641" s="164" t="s">
        <v>3320</v>
      </c>
      <c r="H641" s="149" t="str">
        <f t="shared" si="12"/>
        <v>Yes</v>
      </c>
    </row>
    <row r="642" spans="1:8" x14ac:dyDescent="0.25">
      <c r="A642" s="136" t="s">
        <v>640</v>
      </c>
      <c r="B642" s="136" t="s">
        <v>2992</v>
      </c>
      <c r="C642" s="26">
        <v>4374</v>
      </c>
      <c r="D642" s="26" t="s">
        <v>669</v>
      </c>
      <c r="E642" s="163">
        <v>0.59440000000000004</v>
      </c>
      <c r="F642" s="164" t="s">
        <v>3447</v>
      </c>
      <c r="G642" s="164" t="s">
        <v>3320</v>
      </c>
      <c r="H642" s="149" t="str">
        <f t="shared" si="12"/>
        <v>Yes</v>
      </c>
    </row>
    <row r="643" spans="1:8" x14ac:dyDescent="0.25">
      <c r="A643" s="136" t="s">
        <v>640</v>
      </c>
      <c r="B643" s="136" t="s">
        <v>2992</v>
      </c>
      <c r="C643" s="26">
        <v>4343</v>
      </c>
      <c r="D643" s="26" t="s">
        <v>668</v>
      </c>
      <c r="E643" s="163">
        <v>0.74019999999999997</v>
      </c>
      <c r="F643" s="164" t="s">
        <v>3447</v>
      </c>
      <c r="G643" s="164" t="s">
        <v>3320</v>
      </c>
      <c r="H643" s="149" t="str">
        <f t="shared" si="12"/>
        <v>Yes</v>
      </c>
    </row>
    <row r="644" spans="1:8" x14ac:dyDescent="0.25">
      <c r="A644" s="136" t="s">
        <v>640</v>
      </c>
      <c r="B644" s="136" t="s">
        <v>2992</v>
      </c>
      <c r="C644" s="26">
        <v>3160</v>
      </c>
      <c r="D644" s="26" t="s">
        <v>646</v>
      </c>
      <c r="E644" s="163">
        <v>0.71179999999999999</v>
      </c>
      <c r="F644" s="164" t="s">
        <v>3447</v>
      </c>
      <c r="G644" s="164" t="s">
        <v>3320</v>
      </c>
      <c r="H644" s="149" t="str">
        <f t="shared" si="12"/>
        <v>Yes</v>
      </c>
    </row>
    <row r="645" spans="1:8" x14ac:dyDescent="0.25">
      <c r="A645" s="136" t="s">
        <v>640</v>
      </c>
      <c r="B645" s="136" t="s">
        <v>2992</v>
      </c>
      <c r="C645" s="26">
        <v>3567</v>
      </c>
      <c r="D645" s="26" t="s">
        <v>654</v>
      </c>
      <c r="E645" s="163">
        <v>0.76459999999999995</v>
      </c>
      <c r="F645" s="164" t="s">
        <v>3447</v>
      </c>
      <c r="G645" s="164" t="s">
        <v>3320</v>
      </c>
      <c r="H645" s="149" t="str">
        <f t="shared" ref="H645:H708" si="13">IF(OR(E645&gt;=0.5, F645="Yes",G645="Yes"),"Yes","No")</f>
        <v>Yes</v>
      </c>
    </row>
    <row r="646" spans="1:8" x14ac:dyDescent="0.25">
      <c r="A646" s="136" t="s">
        <v>640</v>
      </c>
      <c r="B646" s="136" t="s">
        <v>2992</v>
      </c>
      <c r="C646" s="26">
        <v>1951</v>
      </c>
      <c r="D646" s="26" t="s">
        <v>676</v>
      </c>
      <c r="E646" s="163">
        <v>0.4446</v>
      </c>
      <c r="F646" s="164" t="s">
        <v>3449</v>
      </c>
      <c r="G646" s="164" t="s">
        <v>3320</v>
      </c>
      <c r="H646" s="149" t="str">
        <f t="shared" si="13"/>
        <v>No</v>
      </c>
    </row>
    <row r="647" spans="1:8" x14ac:dyDescent="0.25">
      <c r="A647" s="136" t="s">
        <v>640</v>
      </c>
      <c r="B647" s="136" t="s">
        <v>2992</v>
      </c>
      <c r="C647" s="26">
        <v>5473</v>
      </c>
      <c r="D647" s="26" t="s">
        <v>682</v>
      </c>
      <c r="E647" s="163">
        <v>0.70650000000000002</v>
      </c>
      <c r="F647" s="164" t="s">
        <v>3449</v>
      </c>
      <c r="G647" s="164" t="s">
        <v>3320</v>
      </c>
      <c r="H647" s="149" t="str">
        <f t="shared" si="13"/>
        <v>Yes</v>
      </c>
    </row>
    <row r="648" spans="1:8" x14ac:dyDescent="0.25">
      <c r="A648" s="136" t="s">
        <v>640</v>
      </c>
      <c r="B648" s="136" t="s">
        <v>2992</v>
      </c>
      <c r="C648" s="26">
        <v>3584</v>
      </c>
      <c r="D648" s="26" t="s">
        <v>658</v>
      </c>
      <c r="E648" s="163">
        <v>0.66959999999999997</v>
      </c>
      <c r="F648" s="164" t="s">
        <v>3447</v>
      </c>
      <c r="G648" s="164" t="s">
        <v>3320</v>
      </c>
      <c r="H648" s="149" t="str">
        <f t="shared" si="13"/>
        <v>Yes</v>
      </c>
    </row>
    <row r="649" spans="1:8" x14ac:dyDescent="0.25">
      <c r="A649" s="136" t="s">
        <v>640</v>
      </c>
      <c r="B649" s="136" t="s">
        <v>2992</v>
      </c>
      <c r="C649" s="26">
        <v>4570</v>
      </c>
      <c r="D649" s="26" t="s">
        <v>674</v>
      </c>
      <c r="E649" s="163">
        <v>0.72119999999999995</v>
      </c>
      <c r="F649" s="164" t="s">
        <v>3447</v>
      </c>
      <c r="G649" s="164" t="s">
        <v>3320</v>
      </c>
      <c r="H649" s="149" t="str">
        <f t="shared" si="13"/>
        <v>Yes</v>
      </c>
    </row>
    <row r="650" spans="1:8" x14ac:dyDescent="0.25">
      <c r="A650" s="136" t="s">
        <v>640</v>
      </c>
      <c r="B650" s="136" t="s">
        <v>2992</v>
      </c>
      <c r="C650" s="26">
        <v>3628</v>
      </c>
      <c r="D650" s="26" t="s">
        <v>662</v>
      </c>
      <c r="E650" s="163">
        <v>0.65739999999999998</v>
      </c>
      <c r="F650" s="164" t="s">
        <v>3447</v>
      </c>
      <c r="G650" s="164" t="s">
        <v>3320</v>
      </c>
      <c r="H650" s="149" t="str">
        <f t="shared" si="13"/>
        <v>Yes</v>
      </c>
    </row>
    <row r="651" spans="1:8" x14ac:dyDescent="0.25">
      <c r="A651" s="136" t="s">
        <v>640</v>
      </c>
      <c r="B651" s="136" t="s">
        <v>2992</v>
      </c>
      <c r="C651" s="26">
        <v>3582</v>
      </c>
      <c r="D651" s="26" t="s">
        <v>656</v>
      </c>
      <c r="E651" s="163">
        <v>0.72209999999999996</v>
      </c>
      <c r="F651" s="164" t="s">
        <v>3447</v>
      </c>
      <c r="G651" s="164" t="s">
        <v>3320</v>
      </c>
      <c r="H651" s="149" t="str">
        <f t="shared" si="13"/>
        <v>Yes</v>
      </c>
    </row>
    <row r="652" spans="1:8" x14ac:dyDescent="0.25">
      <c r="A652" s="136" t="s">
        <v>640</v>
      </c>
      <c r="B652" s="136" t="s">
        <v>2992</v>
      </c>
      <c r="C652" s="26">
        <v>3583</v>
      </c>
      <c r="D652" s="26" t="s">
        <v>657</v>
      </c>
      <c r="E652" s="163">
        <v>0.81089999999999995</v>
      </c>
      <c r="F652" s="164" t="s">
        <v>3447</v>
      </c>
      <c r="G652" s="164" t="s">
        <v>3320</v>
      </c>
      <c r="H652" s="149" t="str">
        <f t="shared" si="13"/>
        <v>Yes</v>
      </c>
    </row>
    <row r="653" spans="1:8" x14ac:dyDescent="0.25">
      <c r="A653" s="136" t="s">
        <v>640</v>
      </c>
      <c r="B653" s="136" t="s">
        <v>2992</v>
      </c>
      <c r="C653" s="26">
        <v>3328</v>
      </c>
      <c r="D653" s="26" t="s">
        <v>647</v>
      </c>
      <c r="E653" s="163">
        <v>0.6</v>
      </c>
      <c r="F653" s="164" t="s">
        <v>3447</v>
      </c>
      <c r="G653" s="164" t="s">
        <v>3320</v>
      </c>
      <c r="H653" s="149" t="str">
        <f t="shared" si="13"/>
        <v>Yes</v>
      </c>
    </row>
    <row r="654" spans="1:8" x14ac:dyDescent="0.25">
      <c r="A654" s="136" t="s">
        <v>684</v>
      </c>
      <c r="B654" s="136" t="s">
        <v>2993</v>
      </c>
      <c r="C654" s="26">
        <v>2263</v>
      </c>
      <c r="D654" s="26" t="s">
        <v>685</v>
      </c>
      <c r="E654" s="163">
        <v>0.55100000000000005</v>
      </c>
      <c r="F654" s="164" t="s">
        <v>3448</v>
      </c>
      <c r="G654" s="164" t="s">
        <v>3320</v>
      </c>
      <c r="H654" s="149" t="str">
        <f t="shared" si="13"/>
        <v>Yes</v>
      </c>
    </row>
    <row r="655" spans="1:8" x14ac:dyDescent="0.25">
      <c r="A655" s="136" t="s">
        <v>684</v>
      </c>
      <c r="B655" s="136" t="s">
        <v>2993</v>
      </c>
      <c r="C655" s="26">
        <v>5207</v>
      </c>
      <c r="D655" s="26" t="s">
        <v>692</v>
      </c>
      <c r="E655" s="163">
        <v>0.55200000000000005</v>
      </c>
      <c r="F655" s="164" t="s">
        <v>3447</v>
      </c>
      <c r="G655" s="164" t="s">
        <v>3320</v>
      </c>
      <c r="H655" s="149" t="str">
        <f t="shared" si="13"/>
        <v>Yes</v>
      </c>
    </row>
    <row r="656" spans="1:8" x14ac:dyDescent="0.25">
      <c r="A656" s="136" t="s">
        <v>684</v>
      </c>
      <c r="B656" s="136" t="s">
        <v>2993</v>
      </c>
      <c r="C656" s="26">
        <v>2458</v>
      </c>
      <c r="D656" s="26" t="s">
        <v>686</v>
      </c>
      <c r="E656" s="163">
        <v>0.57210000000000005</v>
      </c>
      <c r="F656" s="164" t="s">
        <v>3447</v>
      </c>
      <c r="G656" s="164" t="s">
        <v>3320</v>
      </c>
      <c r="H656" s="149" t="str">
        <f t="shared" si="13"/>
        <v>Yes</v>
      </c>
    </row>
    <row r="657" spans="1:8" x14ac:dyDescent="0.25">
      <c r="A657" s="136" t="s">
        <v>684</v>
      </c>
      <c r="B657" s="136" t="s">
        <v>2993</v>
      </c>
      <c r="C657" s="26">
        <v>2607</v>
      </c>
      <c r="D657" s="26" t="s">
        <v>688</v>
      </c>
      <c r="E657" s="163">
        <v>0.4652</v>
      </c>
      <c r="F657" s="164" t="s">
        <v>3448</v>
      </c>
      <c r="G657" s="164" t="s">
        <v>3320</v>
      </c>
      <c r="H657" s="149" t="str">
        <f t="shared" si="13"/>
        <v>No</v>
      </c>
    </row>
    <row r="658" spans="1:8" x14ac:dyDescent="0.25">
      <c r="A658" s="136" t="s">
        <v>684</v>
      </c>
      <c r="B658" s="136" t="s">
        <v>2993</v>
      </c>
      <c r="C658" s="26">
        <v>4482</v>
      </c>
      <c r="D658" s="26" t="s">
        <v>691</v>
      </c>
      <c r="E658" s="163">
        <v>0.56279999999999997</v>
      </c>
      <c r="F658" s="164" t="s">
        <v>3447</v>
      </c>
      <c r="G658" s="164" t="s">
        <v>3320</v>
      </c>
      <c r="H658" s="149" t="str">
        <f t="shared" si="13"/>
        <v>Yes</v>
      </c>
    </row>
    <row r="659" spans="1:8" x14ac:dyDescent="0.25">
      <c r="A659" s="136" t="s">
        <v>684</v>
      </c>
      <c r="B659" s="136" t="s">
        <v>2993</v>
      </c>
      <c r="C659" s="26">
        <v>2488</v>
      </c>
      <c r="D659" s="26" t="s">
        <v>687</v>
      </c>
      <c r="E659" s="163">
        <v>0.44769999999999999</v>
      </c>
      <c r="F659" s="164" t="s">
        <v>3449</v>
      </c>
      <c r="G659" s="164" t="s">
        <v>3320</v>
      </c>
      <c r="H659" s="149" t="str">
        <f t="shared" si="13"/>
        <v>No</v>
      </c>
    </row>
    <row r="660" spans="1:8" x14ac:dyDescent="0.25">
      <c r="A660" s="136" t="s">
        <v>684</v>
      </c>
      <c r="B660" s="136" t="s">
        <v>2993</v>
      </c>
      <c r="C660" s="26">
        <v>5464</v>
      </c>
      <c r="D660" s="26" t="s">
        <v>693</v>
      </c>
      <c r="E660" s="163">
        <v>0.56289999999999996</v>
      </c>
      <c r="F660" s="164" t="s">
        <v>3449</v>
      </c>
      <c r="G660" s="164" t="s">
        <v>3320</v>
      </c>
      <c r="H660" s="149" t="str">
        <f t="shared" si="13"/>
        <v>Yes</v>
      </c>
    </row>
    <row r="661" spans="1:8" x14ac:dyDescent="0.25">
      <c r="A661" s="136" t="s">
        <v>684</v>
      </c>
      <c r="B661" s="136" t="s">
        <v>2993</v>
      </c>
      <c r="C661" s="26">
        <v>5084</v>
      </c>
      <c r="D661" s="26" t="s">
        <v>3309</v>
      </c>
      <c r="E661" s="163">
        <v>0.24440000000000001</v>
      </c>
      <c r="F661" s="164" t="s">
        <v>3449</v>
      </c>
      <c r="G661" s="164" t="s">
        <v>3320</v>
      </c>
      <c r="H661" s="149" t="str">
        <f t="shared" si="13"/>
        <v>No</v>
      </c>
    </row>
    <row r="662" spans="1:8" x14ac:dyDescent="0.25">
      <c r="A662" s="136" t="s">
        <v>684</v>
      </c>
      <c r="B662" s="136" t="s">
        <v>2993</v>
      </c>
      <c r="C662" s="26">
        <v>5579</v>
      </c>
      <c r="D662" s="26" t="s">
        <v>2764</v>
      </c>
      <c r="E662" s="163">
        <v>0.501</v>
      </c>
      <c r="F662" s="164" t="s">
        <v>3449</v>
      </c>
      <c r="G662" s="164" t="s">
        <v>3320</v>
      </c>
      <c r="H662" s="149" t="str">
        <f t="shared" si="13"/>
        <v>Yes</v>
      </c>
    </row>
    <row r="663" spans="1:8" x14ac:dyDescent="0.25">
      <c r="A663" s="136" t="s">
        <v>684</v>
      </c>
      <c r="B663" s="136" t="s">
        <v>2993</v>
      </c>
      <c r="C663" s="26">
        <v>4554</v>
      </c>
      <c r="D663" s="26" t="s">
        <v>303</v>
      </c>
      <c r="E663" s="163">
        <v>0.5575</v>
      </c>
      <c r="F663" s="164" t="s">
        <v>3447</v>
      </c>
      <c r="G663" s="164" t="s">
        <v>3320</v>
      </c>
      <c r="H663" s="149" t="str">
        <f t="shared" si="13"/>
        <v>Yes</v>
      </c>
    </row>
    <row r="664" spans="1:8" x14ac:dyDescent="0.25">
      <c r="A664" s="136" t="s">
        <v>684</v>
      </c>
      <c r="B664" s="136" t="s">
        <v>2993</v>
      </c>
      <c r="C664" s="26">
        <v>4130</v>
      </c>
      <c r="D664" s="26" t="s">
        <v>690</v>
      </c>
      <c r="E664" s="163">
        <v>0.51629999999999998</v>
      </c>
      <c r="F664" s="164" t="s">
        <v>3448</v>
      </c>
      <c r="G664" s="164" t="s">
        <v>3320</v>
      </c>
      <c r="H664" s="149" t="str">
        <f t="shared" si="13"/>
        <v>Yes</v>
      </c>
    </row>
    <row r="665" spans="1:8" x14ac:dyDescent="0.25">
      <c r="A665" s="136" t="s">
        <v>684</v>
      </c>
      <c r="B665" s="136" t="s">
        <v>2993</v>
      </c>
      <c r="C665" s="26">
        <v>3762</v>
      </c>
      <c r="D665" s="26" t="s">
        <v>689</v>
      </c>
      <c r="E665" s="163">
        <v>0.52449999999999997</v>
      </c>
      <c r="F665" s="164" t="s">
        <v>3448</v>
      </c>
      <c r="G665" s="164" t="s">
        <v>3320</v>
      </c>
      <c r="H665" s="149" t="str">
        <f t="shared" si="13"/>
        <v>Yes</v>
      </c>
    </row>
    <row r="666" spans="1:8" x14ac:dyDescent="0.25">
      <c r="A666" s="136" t="s">
        <v>695</v>
      </c>
      <c r="B666" s="136" t="s">
        <v>2994</v>
      </c>
      <c r="C666" s="26">
        <v>4582</v>
      </c>
      <c r="D666" s="26" t="s">
        <v>700</v>
      </c>
      <c r="E666" s="163">
        <v>0.47860000000000003</v>
      </c>
      <c r="F666" s="164" t="s">
        <v>3449</v>
      </c>
      <c r="G666" s="164" t="s">
        <v>3320</v>
      </c>
      <c r="H666" s="149" t="str">
        <f t="shared" si="13"/>
        <v>No</v>
      </c>
    </row>
    <row r="667" spans="1:8" x14ac:dyDescent="0.25">
      <c r="A667" s="136" t="s">
        <v>695</v>
      </c>
      <c r="B667" s="136" t="s">
        <v>2994</v>
      </c>
      <c r="C667" s="26">
        <v>2878</v>
      </c>
      <c r="D667" s="26" t="s">
        <v>697</v>
      </c>
      <c r="E667" s="163">
        <v>0.38929999999999998</v>
      </c>
      <c r="F667" s="164" t="s">
        <v>3449</v>
      </c>
      <c r="G667" s="164" t="s">
        <v>2649</v>
      </c>
      <c r="H667" s="149" t="str">
        <f t="shared" si="13"/>
        <v>Yes</v>
      </c>
    </row>
    <row r="668" spans="1:8" x14ac:dyDescent="0.25">
      <c r="A668" s="136" t="s">
        <v>695</v>
      </c>
      <c r="B668" s="136" t="s">
        <v>2994</v>
      </c>
      <c r="C668" s="26">
        <v>5671</v>
      </c>
      <c r="D668" s="26" t="s">
        <v>2884</v>
      </c>
      <c r="E668" s="163">
        <v>0.51119999999999999</v>
      </c>
      <c r="F668" s="164" t="s">
        <v>3449</v>
      </c>
      <c r="G668" s="164" t="s">
        <v>2649</v>
      </c>
      <c r="H668" s="149" t="str">
        <f t="shared" si="13"/>
        <v>Yes</v>
      </c>
    </row>
    <row r="669" spans="1:8" x14ac:dyDescent="0.25">
      <c r="A669" s="136" t="s">
        <v>695</v>
      </c>
      <c r="B669" s="136" t="s">
        <v>2994</v>
      </c>
      <c r="C669" s="26">
        <v>2773</v>
      </c>
      <c r="D669" s="26" t="s">
        <v>696</v>
      </c>
      <c r="E669" s="163">
        <v>0.43530000000000002</v>
      </c>
      <c r="F669" s="164" t="s">
        <v>3449</v>
      </c>
      <c r="G669" s="164" t="s">
        <v>3320</v>
      </c>
      <c r="H669" s="149" t="str">
        <f t="shared" si="13"/>
        <v>No</v>
      </c>
    </row>
    <row r="670" spans="1:8" x14ac:dyDescent="0.25">
      <c r="A670" s="136" t="s">
        <v>695</v>
      </c>
      <c r="B670" s="136" t="s">
        <v>2994</v>
      </c>
      <c r="C670" s="26">
        <v>5582</v>
      </c>
      <c r="D670" s="26" t="s">
        <v>2765</v>
      </c>
      <c r="E670" s="163">
        <v>0.59199999999999997</v>
      </c>
      <c r="F670" s="164" t="s">
        <v>3449</v>
      </c>
      <c r="G670" s="164" t="s">
        <v>3320</v>
      </c>
      <c r="H670" s="149" t="str">
        <f t="shared" si="13"/>
        <v>Yes</v>
      </c>
    </row>
    <row r="671" spans="1:8" x14ac:dyDescent="0.25">
      <c r="A671" s="136" t="s">
        <v>695</v>
      </c>
      <c r="B671" s="136" t="s">
        <v>2994</v>
      </c>
      <c r="C671" s="26">
        <v>4557</v>
      </c>
      <c r="D671" s="26" t="s">
        <v>699</v>
      </c>
      <c r="E671" s="163">
        <v>0.45960000000000001</v>
      </c>
      <c r="F671" s="164" t="s">
        <v>3449</v>
      </c>
      <c r="G671" s="164" t="s">
        <v>2649</v>
      </c>
      <c r="H671" s="149" t="str">
        <f t="shared" si="13"/>
        <v>Yes</v>
      </c>
    </row>
    <row r="672" spans="1:8" x14ac:dyDescent="0.25">
      <c r="A672" s="136" t="s">
        <v>695</v>
      </c>
      <c r="B672" s="136" t="s">
        <v>2994</v>
      </c>
      <c r="C672" s="26">
        <v>3798</v>
      </c>
      <c r="D672" s="26" t="s">
        <v>698</v>
      </c>
      <c r="E672" s="163">
        <v>0.50409999999999999</v>
      </c>
      <c r="F672" s="164" t="s">
        <v>3449</v>
      </c>
      <c r="G672" s="164" t="s">
        <v>3320</v>
      </c>
      <c r="H672" s="149" t="str">
        <f t="shared" si="13"/>
        <v>Yes</v>
      </c>
    </row>
    <row r="673" spans="1:8" x14ac:dyDescent="0.25">
      <c r="A673" s="136" t="s">
        <v>702</v>
      </c>
      <c r="B673" s="136" t="s">
        <v>2995</v>
      </c>
      <c r="C673" s="26">
        <v>3078</v>
      </c>
      <c r="D673" s="26" t="s">
        <v>704</v>
      </c>
      <c r="E673" s="163">
        <v>0.73199999999999998</v>
      </c>
      <c r="F673" s="164" t="s">
        <v>3447</v>
      </c>
      <c r="G673" s="164" t="s">
        <v>3320</v>
      </c>
      <c r="H673" s="149" t="str">
        <f t="shared" si="13"/>
        <v>Yes</v>
      </c>
    </row>
    <row r="674" spans="1:8" x14ac:dyDescent="0.25">
      <c r="A674" s="136" t="s">
        <v>702</v>
      </c>
      <c r="B674" s="136" t="s">
        <v>2995</v>
      </c>
      <c r="C674" s="26">
        <v>4031</v>
      </c>
      <c r="D674" s="26" t="s">
        <v>705</v>
      </c>
      <c r="E674" s="163">
        <v>0.75770000000000004</v>
      </c>
      <c r="F674" s="164" t="s">
        <v>3447</v>
      </c>
      <c r="G674" s="164" t="s">
        <v>3320</v>
      </c>
      <c r="H674" s="149" t="str">
        <f t="shared" si="13"/>
        <v>Yes</v>
      </c>
    </row>
    <row r="675" spans="1:8" x14ac:dyDescent="0.25">
      <c r="A675" s="136" t="s">
        <v>702</v>
      </c>
      <c r="B675" s="136" t="s">
        <v>2995</v>
      </c>
      <c r="C675" s="26">
        <v>2367</v>
      </c>
      <c r="D675" s="26" t="s">
        <v>703</v>
      </c>
      <c r="E675" s="163">
        <v>0.74609999999999999</v>
      </c>
      <c r="F675" s="164" t="s">
        <v>3447</v>
      </c>
      <c r="G675" s="164" t="s">
        <v>3320</v>
      </c>
      <c r="H675" s="149" t="str">
        <f t="shared" si="13"/>
        <v>Yes</v>
      </c>
    </row>
    <row r="676" spans="1:8" x14ac:dyDescent="0.25">
      <c r="A676" s="136" t="s">
        <v>707</v>
      </c>
      <c r="B676" s="136" t="s">
        <v>2996</v>
      </c>
      <c r="C676" s="26">
        <v>3180</v>
      </c>
      <c r="D676" s="26" t="s">
        <v>713</v>
      </c>
      <c r="E676" s="163">
        <v>0.62139999999999995</v>
      </c>
      <c r="F676" s="164" t="s">
        <v>3447</v>
      </c>
      <c r="G676" s="164" t="s">
        <v>3320</v>
      </c>
      <c r="H676" s="149" t="str">
        <f t="shared" si="13"/>
        <v>Yes</v>
      </c>
    </row>
    <row r="677" spans="1:8" x14ac:dyDescent="0.25">
      <c r="A677" s="136" t="s">
        <v>707</v>
      </c>
      <c r="B677" s="136" t="s">
        <v>2996</v>
      </c>
      <c r="C677" s="26">
        <v>2398</v>
      </c>
      <c r="D677" s="26" t="s">
        <v>709</v>
      </c>
      <c r="E677" s="163">
        <v>0.49790000000000001</v>
      </c>
      <c r="F677" s="164" t="s">
        <v>3447</v>
      </c>
      <c r="G677" s="164" t="s">
        <v>3320</v>
      </c>
      <c r="H677" s="149" t="str">
        <f t="shared" si="13"/>
        <v>Yes</v>
      </c>
    </row>
    <row r="678" spans="1:8" x14ac:dyDescent="0.25">
      <c r="A678" s="136" t="s">
        <v>707</v>
      </c>
      <c r="B678" s="136" t="s">
        <v>2996</v>
      </c>
      <c r="C678" s="26">
        <v>3301</v>
      </c>
      <c r="D678" s="26" t="s">
        <v>715</v>
      </c>
      <c r="E678" s="163">
        <v>0.67179999999999995</v>
      </c>
      <c r="F678" s="164" t="s">
        <v>3447</v>
      </c>
      <c r="G678" s="164" t="s">
        <v>3320</v>
      </c>
      <c r="H678" s="149" t="str">
        <f t="shared" si="13"/>
        <v>Yes</v>
      </c>
    </row>
    <row r="679" spans="1:8" x14ac:dyDescent="0.25">
      <c r="A679" s="136" t="s">
        <v>707</v>
      </c>
      <c r="B679" s="136" t="s">
        <v>2996</v>
      </c>
      <c r="C679" s="26">
        <v>2257</v>
      </c>
      <c r="D679" s="26" t="s">
        <v>708</v>
      </c>
      <c r="E679" s="163">
        <v>0.47620000000000001</v>
      </c>
      <c r="F679" s="164" t="s">
        <v>3447</v>
      </c>
      <c r="G679" s="164" t="s">
        <v>3320</v>
      </c>
      <c r="H679" s="149" t="str">
        <f t="shared" si="13"/>
        <v>Yes</v>
      </c>
    </row>
    <row r="680" spans="1:8" x14ac:dyDescent="0.25">
      <c r="A680" s="136" t="s">
        <v>707</v>
      </c>
      <c r="B680" s="136" t="s">
        <v>2996</v>
      </c>
      <c r="C680" s="26">
        <v>3532</v>
      </c>
      <c r="D680" s="26" t="s">
        <v>717</v>
      </c>
      <c r="E680" s="163">
        <v>0.59570000000000001</v>
      </c>
      <c r="F680" s="164" t="s">
        <v>3447</v>
      </c>
      <c r="G680" s="164" t="s">
        <v>3320</v>
      </c>
      <c r="H680" s="149" t="str">
        <f t="shared" si="13"/>
        <v>Yes</v>
      </c>
    </row>
    <row r="681" spans="1:8" x14ac:dyDescent="0.25">
      <c r="A681" s="136" t="s">
        <v>707</v>
      </c>
      <c r="B681" s="136" t="s">
        <v>2996</v>
      </c>
      <c r="C681" s="26">
        <v>2876</v>
      </c>
      <c r="D681" s="26" t="s">
        <v>710</v>
      </c>
      <c r="E681" s="163">
        <v>0.56640000000000001</v>
      </c>
      <c r="F681" s="164" t="s">
        <v>3447</v>
      </c>
      <c r="G681" s="164" t="s">
        <v>3320</v>
      </c>
      <c r="H681" s="149" t="str">
        <f t="shared" si="13"/>
        <v>Yes</v>
      </c>
    </row>
    <row r="682" spans="1:8" x14ac:dyDescent="0.25">
      <c r="A682" s="136" t="s">
        <v>707</v>
      </c>
      <c r="B682" s="136" t="s">
        <v>2996</v>
      </c>
      <c r="C682" s="26">
        <v>4063</v>
      </c>
      <c r="D682" s="26" t="s">
        <v>719</v>
      </c>
      <c r="E682" s="163">
        <v>0.69350000000000001</v>
      </c>
      <c r="F682" s="164" t="s">
        <v>3447</v>
      </c>
      <c r="G682" s="164" t="s">
        <v>3320</v>
      </c>
      <c r="H682" s="149" t="str">
        <f t="shared" si="13"/>
        <v>Yes</v>
      </c>
    </row>
    <row r="683" spans="1:8" x14ac:dyDescent="0.25">
      <c r="A683" s="136" t="s">
        <v>707</v>
      </c>
      <c r="B683" s="136" t="s">
        <v>2996</v>
      </c>
      <c r="C683" s="26">
        <v>3000</v>
      </c>
      <c r="D683" s="26" t="s">
        <v>712</v>
      </c>
      <c r="E683" s="163">
        <v>0.67449999999999999</v>
      </c>
      <c r="F683" s="164" t="s">
        <v>3447</v>
      </c>
      <c r="G683" s="164" t="s">
        <v>3320</v>
      </c>
      <c r="H683" s="149" t="str">
        <f t="shared" si="13"/>
        <v>Yes</v>
      </c>
    </row>
    <row r="684" spans="1:8" x14ac:dyDescent="0.25">
      <c r="A684" s="136" t="s">
        <v>707</v>
      </c>
      <c r="B684" s="136" t="s">
        <v>2996</v>
      </c>
      <c r="C684" s="26">
        <v>2945</v>
      </c>
      <c r="D684" s="26" t="s">
        <v>711</v>
      </c>
      <c r="E684" s="163">
        <v>0.62690000000000001</v>
      </c>
      <c r="F684" s="164" t="s">
        <v>3447</v>
      </c>
      <c r="G684" s="164" t="s">
        <v>3320</v>
      </c>
      <c r="H684" s="149" t="str">
        <f t="shared" si="13"/>
        <v>Yes</v>
      </c>
    </row>
    <row r="685" spans="1:8" x14ac:dyDescent="0.25">
      <c r="A685" s="136" t="s">
        <v>707</v>
      </c>
      <c r="B685" s="136" t="s">
        <v>2996</v>
      </c>
      <c r="C685" s="26">
        <v>2340</v>
      </c>
      <c r="D685" s="26" t="s">
        <v>720</v>
      </c>
      <c r="E685" s="163">
        <v>0.6462</v>
      </c>
      <c r="F685" s="164" t="s">
        <v>3447</v>
      </c>
      <c r="G685" s="164" t="s">
        <v>3320</v>
      </c>
      <c r="H685" s="149" t="str">
        <f t="shared" si="13"/>
        <v>Yes</v>
      </c>
    </row>
    <row r="686" spans="1:8" x14ac:dyDescent="0.25">
      <c r="A686" s="136" t="s">
        <v>707</v>
      </c>
      <c r="B686" s="136" t="s">
        <v>2996</v>
      </c>
      <c r="C686" s="26">
        <v>3300</v>
      </c>
      <c r="D686" s="26" t="s">
        <v>714</v>
      </c>
      <c r="E686" s="163">
        <v>0.61219999999999997</v>
      </c>
      <c r="F686" s="164" t="s">
        <v>3447</v>
      </c>
      <c r="G686" s="164" t="s">
        <v>3320</v>
      </c>
      <c r="H686" s="149" t="str">
        <f t="shared" si="13"/>
        <v>Yes</v>
      </c>
    </row>
    <row r="687" spans="1:8" x14ac:dyDescent="0.25">
      <c r="A687" s="136" t="s">
        <v>707</v>
      </c>
      <c r="B687" s="136" t="s">
        <v>2996</v>
      </c>
      <c r="C687" s="26">
        <v>3401</v>
      </c>
      <c r="D687" s="26" t="s">
        <v>716</v>
      </c>
      <c r="E687" s="163">
        <v>0.66749999999999998</v>
      </c>
      <c r="F687" s="164" t="s">
        <v>3447</v>
      </c>
      <c r="G687" s="164" t="s">
        <v>3320</v>
      </c>
      <c r="H687" s="149" t="str">
        <f t="shared" si="13"/>
        <v>Yes</v>
      </c>
    </row>
    <row r="688" spans="1:8" x14ac:dyDescent="0.25">
      <c r="A688" s="136" t="s">
        <v>707</v>
      </c>
      <c r="B688" s="136" t="s">
        <v>2996</v>
      </c>
      <c r="C688" s="26">
        <v>3648</v>
      </c>
      <c r="D688" s="26" t="s">
        <v>718</v>
      </c>
      <c r="E688" s="163">
        <v>0.63339999999999996</v>
      </c>
      <c r="F688" s="164" t="s">
        <v>3447</v>
      </c>
      <c r="G688" s="164" t="s">
        <v>3320</v>
      </c>
      <c r="H688" s="149" t="str">
        <f t="shared" si="13"/>
        <v>Yes</v>
      </c>
    </row>
    <row r="689" spans="1:8" x14ac:dyDescent="0.25">
      <c r="A689" s="136" t="s">
        <v>722</v>
      </c>
      <c r="B689" s="136" t="s">
        <v>2997</v>
      </c>
      <c r="C689" s="26">
        <v>3794</v>
      </c>
      <c r="D689" s="26" t="s">
        <v>724</v>
      </c>
      <c r="E689" s="163">
        <v>0.21540000000000001</v>
      </c>
      <c r="F689" s="164" t="s">
        <v>3449</v>
      </c>
      <c r="G689" s="164" t="s">
        <v>3320</v>
      </c>
      <c r="H689" s="149" t="str">
        <f t="shared" si="13"/>
        <v>No</v>
      </c>
    </row>
    <row r="690" spans="1:8" x14ac:dyDescent="0.25">
      <c r="A690" s="136" t="s">
        <v>722</v>
      </c>
      <c r="B690" s="136" t="s">
        <v>2997</v>
      </c>
      <c r="C690" s="26">
        <v>3192</v>
      </c>
      <c r="D690" s="26" t="s">
        <v>723</v>
      </c>
      <c r="E690" s="163">
        <v>0.21859999999999999</v>
      </c>
      <c r="F690" s="164" t="s">
        <v>3449</v>
      </c>
      <c r="G690" s="164" t="s">
        <v>3320</v>
      </c>
      <c r="H690" s="149" t="str">
        <f t="shared" si="13"/>
        <v>No</v>
      </c>
    </row>
    <row r="691" spans="1:8" x14ac:dyDescent="0.25">
      <c r="A691" s="136" t="s">
        <v>722</v>
      </c>
      <c r="B691" s="136" t="s">
        <v>2997</v>
      </c>
      <c r="C691" s="26">
        <v>4593</v>
      </c>
      <c r="D691" s="26" t="s">
        <v>725</v>
      </c>
      <c r="E691" s="163">
        <v>0.24859999999999999</v>
      </c>
      <c r="F691" s="164" t="s">
        <v>3449</v>
      </c>
      <c r="G691" s="164" t="s">
        <v>3320</v>
      </c>
      <c r="H691" s="149" t="str">
        <f t="shared" si="13"/>
        <v>No</v>
      </c>
    </row>
    <row r="692" spans="1:8" x14ac:dyDescent="0.25">
      <c r="A692" s="136" t="s">
        <v>2488</v>
      </c>
      <c r="B692" s="136" t="s">
        <v>2998</v>
      </c>
      <c r="C692" s="26">
        <v>1962</v>
      </c>
      <c r="D692" s="26" t="s">
        <v>2490</v>
      </c>
      <c r="E692" s="163">
        <v>0.53790000000000004</v>
      </c>
      <c r="F692" s="164" t="s">
        <v>3449</v>
      </c>
      <c r="G692" s="164" t="s">
        <v>3320</v>
      </c>
      <c r="H692" s="149" t="str">
        <f t="shared" si="13"/>
        <v>Yes</v>
      </c>
    </row>
    <row r="693" spans="1:8" x14ac:dyDescent="0.25">
      <c r="A693" s="136" t="s">
        <v>2488</v>
      </c>
      <c r="B693" s="136" t="s">
        <v>2998</v>
      </c>
      <c r="C693" s="26">
        <v>2895</v>
      </c>
      <c r="D693" s="26" t="s">
        <v>1962</v>
      </c>
      <c r="E693" s="163">
        <v>0.68289999999999995</v>
      </c>
      <c r="F693" s="164" t="s">
        <v>3447</v>
      </c>
      <c r="G693" s="164" t="s">
        <v>3320</v>
      </c>
      <c r="H693" s="149" t="str">
        <f t="shared" si="13"/>
        <v>Yes</v>
      </c>
    </row>
    <row r="694" spans="1:8" x14ac:dyDescent="0.25">
      <c r="A694" s="136" t="s">
        <v>2488</v>
      </c>
      <c r="B694" s="136" t="s">
        <v>2998</v>
      </c>
      <c r="C694" s="26">
        <v>2896</v>
      </c>
      <c r="D694" s="26" t="s">
        <v>2491</v>
      </c>
      <c r="E694" s="163">
        <v>0.40500000000000003</v>
      </c>
      <c r="F694" s="164" t="s">
        <v>3449</v>
      </c>
      <c r="G694" s="164" t="s">
        <v>3320</v>
      </c>
      <c r="H694" s="149" t="str">
        <f t="shared" si="13"/>
        <v>No</v>
      </c>
    </row>
    <row r="695" spans="1:8" x14ac:dyDescent="0.25">
      <c r="A695" s="136" t="s">
        <v>727</v>
      </c>
      <c r="B695" s="136" t="s">
        <v>2999</v>
      </c>
      <c r="C695" s="26">
        <v>3047</v>
      </c>
      <c r="D695" s="26" t="s">
        <v>728</v>
      </c>
      <c r="E695" s="163">
        <v>0.56359999999999999</v>
      </c>
      <c r="F695" s="164" t="s">
        <v>3449</v>
      </c>
      <c r="G695" s="164" t="s">
        <v>3320</v>
      </c>
      <c r="H695" s="149" t="str">
        <f t="shared" si="13"/>
        <v>Yes</v>
      </c>
    </row>
    <row r="696" spans="1:8" x14ac:dyDescent="0.25">
      <c r="A696" s="136" t="s">
        <v>727</v>
      </c>
      <c r="B696" s="136" t="s">
        <v>2999</v>
      </c>
      <c r="C696" s="26">
        <v>3048</v>
      </c>
      <c r="D696" s="26" t="s">
        <v>729</v>
      </c>
      <c r="E696" s="163">
        <v>0.44840000000000002</v>
      </c>
      <c r="F696" s="164" t="s">
        <v>3448</v>
      </c>
      <c r="G696" s="164" t="s">
        <v>3320</v>
      </c>
      <c r="H696" s="149" t="str">
        <f t="shared" si="13"/>
        <v>No</v>
      </c>
    </row>
    <row r="697" spans="1:8" x14ac:dyDescent="0.25">
      <c r="A697" s="136" t="s">
        <v>731</v>
      </c>
      <c r="B697" s="136" t="s">
        <v>3000</v>
      </c>
      <c r="C697" s="26">
        <v>2856</v>
      </c>
      <c r="D697" s="26" t="s">
        <v>733</v>
      </c>
      <c r="E697" s="163">
        <v>0.57399999999999995</v>
      </c>
      <c r="F697" s="164" t="s">
        <v>3448</v>
      </c>
      <c r="G697" s="164" t="s">
        <v>3320</v>
      </c>
      <c r="H697" s="149" t="str">
        <f t="shared" si="13"/>
        <v>Yes</v>
      </c>
    </row>
    <row r="698" spans="1:8" x14ac:dyDescent="0.25">
      <c r="A698" s="136" t="s">
        <v>731</v>
      </c>
      <c r="B698" s="136" t="s">
        <v>3000</v>
      </c>
      <c r="C698" s="26">
        <v>3393</v>
      </c>
      <c r="D698" s="26" t="s">
        <v>734</v>
      </c>
      <c r="E698" s="163">
        <v>0.69479999999999997</v>
      </c>
      <c r="F698" s="164" t="s">
        <v>3447</v>
      </c>
      <c r="G698" s="164" t="s">
        <v>3320</v>
      </c>
      <c r="H698" s="149" t="str">
        <f t="shared" si="13"/>
        <v>Yes</v>
      </c>
    </row>
    <row r="699" spans="1:8" x14ac:dyDescent="0.25">
      <c r="A699" s="136" t="s">
        <v>731</v>
      </c>
      <c r="B699" s="136" t="s">
        <v>3000</v>
      </c>
      <c r="C699" s="26">
        <v>2677</v>
      </c>
      <c r="D699" s="26" t="s">
        <v>732</v>
      </c>
      <c r="E699" s="163">
        <v>0.62229999999999996</v>
      </c>
      <c r="F699" s="164" t="s">
        <v>3447</v>
      </c>
      <c r="G699" s="164" t="s">
        <v>3320</v>
      </c>
      <c r="H699" s="149" t="str">
        <f t="shared" si="13"/>
        <v>Yes</v>
      </c>
    </row>
    <row r="700" spans="1:8" x14ac:dyDescent="0.25">
      <c r="A700" s="136" t="s">
        <v>731</v>
      </c>
      <c r="B700" s="136" t="s">
        <v>3000</v>
      </c>
      <c r="C700" s="26">
        <v>5618</v>
      </c>
      <c r="D700" s="26" t="s">
        <v>3001</v>
      </c>
      <c r="E700" s="163">
        <v>0.39729999999999999</v>
      </c>
      <c r="F700" s="164" t="s">
        <v>3449</v>
      </c>
      <c r="G700" s="164" t="s">
        <v>3320</v>
      </c>
      <c r="H700" s="149" t="str">
        <f t="shared" si="13"/>
        <v>No</v>
      </c>
    </row>
    <row r="701" spans="1:8" x14ac:dyDescent="0.25">
      <c r="A701" s="136" t="s">
        <v>736</v>
      </c>
      <c r="B701" s="136" t="s">
        <v>3002</v>
      </c>
      <c r="C701" s="26">
        <v>5336</v>
      </c>
      <c r="D701" s="26" t="s">
        <v>738</v>
      </c>
      <c r="E701" s="163">
        <v>0.78110000000000002</v>
      </c>
      <c r="F701" s="164" t="s">
        <v>3449</v>
      </c>
      <c r="G701" s="164" t="s">
        <v>3320</v>
      </c>
      <c r="H701" s="149" t="str">
        <f t="shared" si="13"/>
        <v>Yes</v>
      </c>
    </row>
    <row r="702" spans="1:8" x14ac:dyDescent="0.25">
      <c r="A702" s="136" t="s">
        <v>736</v>
      </c>
      <c r="B702" s="136" t="s">
        <v>3002</v>
      </c>
      <c r="C702" s="26">
        <v>2802</v>
      </c>
      <c r="D702" s="26" t="s">
        <v>2492</v>
      </c>
      <c r="E702" s="163">
        <v>0.66349999999999998</v>
      </c>
      <c r="F702" s="164" t="s">
        <v>3447</v>
      </c>
      <c r="G702" s="164" t="s">
        <v>3320</v>
      </c>
      <c r="H702" s="149" t="str">
        <f t="shared" si="13"/>
        <v>Yes</v>
      </c>
    </row>
    <row r="703" spans="1:8" x14ac:dyDescent="0.25">
      <c r="A703" s="136" t="s">
        <v>736</v>
      </c>
      <c r="B703" s="136" t="s">
        <v>3002</v>
      </c>
      <c r="C703" s="26">
        <v>2801</v>
      </c>
      <c r="D703" s="26" t="s">
        <v>737</v>
      </c>
      <c r="E703" s="163">
        <v>0.68859999999999999</v>
      </c>
      <c r="F703" s="164" t="s">
        <v>3447</v>
      </c>
      <c r="G703" s="164" t="s">
        <v>3320</v>
      </c>
      <c r="H703" s="149" t="str">
        <f t="shared" si="13"/>
        <v>Yes</v>
      </c>
    </row>
    <row r="704" spans="1:8" x14ac:dyDescent="0.25">
      <c r="A704" s="136" t="s">
        <v>740</v>
      </c>
      <c r="B704" s="136" t="s">
        <v>3003</v>
      </c>
      <c r="C704" s="26">
        <v>1776</v>
      </c>
      <c r="D704" s="26" t="s">
        <v>741</v>
      </c>
      <c r="E704" s="163">
        <v>0.96870000000000001</v>
      </c>
      <c r="F704" s="164" t="s">
        <v>3447</v>
      </c>
      <c r="G704" s="164" t="s">
        <v>3320</v>
      </c>
      <c r="H704" s="149" t="str">
        <f t="shared" si="13"/>
        <v>Yes</v>
      </c>
    </row>
    <row r="705" spans="1:8" x14ac:dyDescent="0.25">
      <c r="A705" s="136" t="s">
        <v>740</v>
      </c>
      <c r="B705" s="136" t="s">
        <v>3003</v>
      </c>
      <c r="C705" s="26">
        <v>2555</v>
      </c>
      <c r="D705" s="26" t="s">
        <v>743</v>
      </c>
      <c r="E705" s="163">
        <v>0.85429999999999995</v>
      </c>
      <c r="F705" s="164" t="s">
        <v>3447</v>
      </c>
      <c r="G705" s="164" t="s">
        <v>3320</v>
      </c>
      <c r="H705" s="149" t="str">
        <f t="shared" si="13"/>
        <v>Yes</v>
      </c>
    </row>
    <row r="706" spans="1:8" x14ac:dyDescent="0.25">
      <c r="A706" s="136" t="s">
        <v>740</v>
      </c>
      <c r="B706" s="136" t="s">
        <v>3003</v>
      </c>
      <c r="C706" s="26">
        <v>3071</v>
      </c>
      <c r="D706" s="26" t="s">
        <v>746</v>
      </c>
      <c r="E706" s="163">
        <v>0.88009999999999999</v>
      </c>
      <c r="F706" s="164" t="s">
        <v>3447</v>
      </c>
      <c r="G706" s="164" t="s">
        <v>3320</v>
      </c>
      <c r="H706" s="149" t="str">
        <f t="shared" si="13"/>
        <v>Yes</v>
      </c>
    </row>
    <row r="707" spans="1:8" x14ac:dyDescent="0.25">
      <c r="A707" s="136" t="s">
        <v>740</v>
      </c>
      <c r="B707" s="136" t="s">
        <v>3003</v>
      </c>
      <c r="C707" s="26">
        <v>2345</v>
      </c>
      <c r="D707" s="26" t="s">
        <v>742</v>
      </c>
      <c r="E707" s="163">
        <v>0.89090000000000003</v>
      </c>
      <c r="F707" s="164" t="s">
        <v>3447</v>
      </c>
      <c r="G707" s="164" t="s">
        <v>3320</v>
      </c>
      <c r="H707" s="149" t="str">
        <f t="shared" si="13"/>
        <v>Yes</v>
      </c>
    </row>
    <row r="708" spans="1:8" x14ac:dyDescent="0.25">
      <c r="A708" s="136" t="s">
        <v>740</v>
      </c>
      <c r="B708" s="136" t="s">
        <v>3003</v>
      </c>
      <c r="C708" s="26">
        <v>3013</v>
      </c>
      <c r="D708" s="26" t="s">
        <v>745</v>
      </c>
      <c r="E708" s="163">
        <v>0.87880000000000003</v>
      </c>
      <c r="F708" s="164" t="s">
        <v>3447</v>
      </c>
      <c r="G708" s="164" t="s">
        <v>3320</v>
      </c>
      <c r="H708" s="149" t="str">
        <f t="shared" si="13"/>
        <v>Yes</v>
      </c>
    </row>
    <row r="709" spans="1:8" x14ac:dyDescent="0.25">
      <c r="A709" s="136" t="s">
        <v>740</v>
      </c>
      <c r="B709" s="136" t="s">
        <v>3003</v>
      </c>
      <c r="C709" s="26">
        <v>5399</v>
      </c>
      <c r="D709" s="26" t="s">
        <v>747</v>
      </c>
      <c r="E709" s="163">
        <v>0.95840000000000003</v>
      </c>
      <c r="F709" s="164" t="s">
        <v>3449</v>
      </c>
      <c r="G709" s="164" t="s">
        <v>3320</v>
      </c>
      <c r="H709" s="149" t="str">
        <f t="shared" ref="H709:H772" si="14">IF(OR(E709&gt;=0.5, F709="Yes",G709="Yes"),"Yes","No")</f>
        <v>Yes</v>
      </c>
    </row>
    <row r="710" spans="1:8" x14ac:dyDescent="0.25">
      <c r="A710" s="136" t="s">
        <v>740</v>
      </c>
      <c r="B710" s="136" t="s">
        <v>3003</v>
      </c>
      <c r="C710" s="26">
        <v>2756</v>
      </c>
      <c r="D710" s="26" t="s">
        <v>744</v>
      </c>
      <c r="E710" s="163">
        <v>0.84109999999999996</v>
      </c>
      <c r="F710" s="164" t="s">
        <v>3447</v>
      </c>
      <c r="G710" s="164" t="s">
        <v>3320</v>
      </c>
      <c r="H710" s="149" t="str">
        <f t="shared" si="14"/>
        <v>Yes</v>
      </c>
    </row>
    <row r="711" spans="1:8" x14ac:dyDescent="0.25">
      <c r="A711" s="136" t="s">
        <v>749</v>
      </c>
      <c r="B711" s="136" t="s">
        <v>3004</v>
      </c>
      <c r="C711" s="26">
        <v>3314</v>
      </c>
      <c r="D711" s="26" t="s">
        <v>751</v>
      </c>
      <c r="E711" s="163">
        <v>0.89680000000000004</v>
      </c>
      <c r="F711" s="164" t="s">
        <v>3447</v>
      </c>
      <c r="G711" s="164" t="s">
        <v>3320</v>
      </c>
      <c r="H711" s="149" t="str">
        <f t="shared" si="14"/>
        <v>Yes</v>
      </c>
    </row>
    <row r="712" spans="1:8" x14ac:dyDescent="0.25">
      <c r="A712" s="136" t="s">
        <v>749</v>
      </c>
      <c r="B712" s="136" t="s">
        <v>3004</v>
      </c>
      <c r="C712" s="26">
        <v>2531</v>
      </c>
      <c r="D712" s="26" t="s">
        <v>750</v>
      </c>
      <c r="E712" s="163">
        <v>0.92110000000000003</v>
      </c>
      <c r="F712" s="164" t="s">
        <v>3447</v>
      </c>
      <c r="G712" s="164" t="s">
        <v>3320</v>
      </c>
      <c r="H712" s="149" t="str">
        <f t="shared" si="14"/>
        <v>Yes</v>
      </c>
    </row>
    <row r="713" spans="1:8" x14ac:dyDescent="0.25">
      <c r="A713" s="136" t="s">
        <v>749</v>
      </c>
      <c r="B713" s="136" t="s">
        <v>3004</v>
      </c>
      <c r="C713" s="26">
        <v>4535</v>
      </c>
      <c r="D713" s="26" t="s">
        <v>752</v>
      </c>
      <c r="E713" s="163">
        <v>0.84589999999999999</v>
      </c>
      <c r="F713" s="164" t="s">
        <v>3447</v>
      </c>
      <c r="G713" s="164" t="s">
        <v>3320</v>
      </c>
      <c r="H713" s="149" t="str">
        <f t="shared" si="14"/>
        <v>Yes</v>
      </c>
    </row>
    <row r="714" spans="1:8" x14ac:dyDescent="0.25">
      <c r="A714" s="136" t="s">
        <v>754</v>
      </c>
      <c r="B714" s="136" t="s">
        <v>3005</v>
      </c>
      <c r="C714" s="26">
        <v>5171</v>
      </c>
      <c r="D714" s="26" t="s">
        <v>759</v>
      </c>
      <c r="E714" s="163">
        <v>0.57350000000000001</v>
      </c>
      <c r="F714" s="164" t="s">
        <v>3447</v>
      </c>
      <c r="G714" s="164" t="s">
        <v>3320</v>
      </c>
      <c r="H714" s="149" t="str">
        <f t="shared" si="14"/>
        <v>Yes</v>
      </c>
    </row>
    <row r="715" spans="1:8" x14ac:dyDescent="0.25">
      <c r="A715" s="136" t="s">
        <v>754</v>
      </c>
      <c r="B715" s="136" t="s">
        <v>3005</v>
      </c>
      <c r="C715" s="26">
        <v>2580</v>
      </c>
      <c r="D715" s="26" t="s">
        <v>755</v>
      </c>
      <c r="E715" s="163">
        <v>0.36720000000000003</v>
      </c>
      <c r="F715" s="164" t="s">
        <v>3449</v>
      </c>
      <c r="G715" s="164" t="s">
        <v>3320</v>
      </c>
      <c r="H715" s="149" t="str">
        <f t="shared" si="14"/>
        <v>No</v>
      </c>
    </row>
    <row r="716" spans="1:8" x14ac:dyDescent="0.25">
      <c r="A716" s="136" t="s">
        <v>754</v>
      </c>
      <c r="B716" s="136" t="s">
        <v>3005</v>
      </c>
      <c r="C716" s="26">
        <v>4113</v>
      </c>
      <c r="D716" s="26" t="s">
        <v>756</v>
      </c>
      <c r="E716" s="163">
        <v>0.45119999999999999</v>
      </c>
      <c r="F716" s="164" t="s">
        <v>3449</v>
      </c>
      <c r="G716" s="164" t="s">
        <v>3320</v>
      </c>
      <c r="H716" s="149" t="str">
        <f t="shared" si="14"/>
        <v>No</v>
      </c>
    </row>
    <row r="717" spans="1:8" x14ac:dyDescent="0.25">
      <c r="A717" s="136" t="s">
        <v>754</v>
      </c>
      <c r="B717" s="136" t="s">
        <v>3005</v>
      </c>
      <c r="C717" s="26">
        <v>5349</v>
      </c>
      <c r="D717" s="26" t="s">
        <v>760</v>
      </c>
      <c r="E717" s="163">
        <v>0.77939999999999998</v>
      </c>
      <c r="F717" s="164" t="s">
        <v>3447</v>
      </c>
      <c r="G717" s="164" t="s">
        <v>3320</v>
      </c>
      <c r="H717" s="149" t="str">
        <f t="shared" si="14"/>
        <v>Yes</v>
      </c>
    </row>
    <row r="718" spans="1:8" x14ac:dyDescent="0.25">
      <c r="A718" s="136" t="s">
        <v>754</v>
      </c>
      <c r="B718" s="136" t="s">
        <v>3005</v>
      </c>
      <c r="C718" s="26">
        <v>4479</v>
      </c>
      <c r="D718" s="26" t="s">
        <v>758</v>
      </c>
      <c r="E718" s="163">
        <v>0.44219999999999998</v>
      </c>
      <c r="F718" s="164" t="s">
        <v>3449</v>
      </c>
      <c r="G718" s="164" t="s">
        <v>2649</v>
      </c>
      <c r="H718" s="149" t="str">
        <f t="shared" si="14"/>
        <v>Yes</v>
      </c>
    </row>
    <row r="719" spans="1:8" x14ac:dyDescent="0.25">
      <c r="A719" s="136" t="s">
        <v>754</v>
      </c>
      <c r="B719" s="136" t="s">
        <v>3005</v>
      </c>
      <c r="C719" s="26">
        <v>4330</v>
      </c>
      <c r="D719" s="26" t="s">
        <v>757</v>
      </c>
      <c r="E719" s="163">
        <v>0.3962</v>
      </c>
      <c r="F719" s="164" t="s">
        <v>3449</v>
      </c>
      <c r="G719" s="164" t="s">
        <v>3320</v>
      </c>
      <c r="H719" s="149" t="str">
        <f t="shared" si="14"/>
        <v>No</v>
      </c>
    </row>
    <row r="720" spans="1:8" x14ac:dyDescent="0.25">
      <c r="A720" s="136" t="s">
        <v>762</v>
      </c>
      <c r="B720" s="136" t="s">
        <v>3006</v>
      </c>
      <c r="C720" s="26">
        <v>2145</v>
      </c>
      <c r="D720" s="26" t="s">
        <v>763</v>
      </c>
      <c r="E720" s="163">
        <v>0.45229999999999998</v>
      </c>
      <c r="F720" s="164" t="s">
        <v>3449</v>
      </c>
      <c r="G720" s="164" t="s">
        <v>3320</v>
      </c>
      <c r="H720" s="149" t="str">
        <f t="shared" si="14"/>
        <v>No</v>
      </c>
    </row>
    <row r="721" spans="1:8" x14ac:dyDescent="0.25">
      <c r="A721" s="136" t="s">
        <v>765</v>
      </c>
      <c r="B721" s="136" t="s">
        <v>3007</v>
      </c>
      <c r="C721" s="26">
        <v>2097</v>
      </c>
      <c r="D721" s="26" t="s">
        <v>766</v>
      </c>
      <c r="E721" s="163">
        <v>0.45100000000000001</v>
      </c>
      <c r="F721" s="164" t="s">
        <v>3449</v>
      </c>
      <c r="G721" s="164" t="s">
        <v>3320</v>
      </c>
      <c r="H721" s="149" t="str">
        <f t="shared" si="14"/>
        <v>No</v>
      </c>
    </row>
    <row r="722" spans="1:8" x14ac:dyDescent="0.25">
      <c r="A722" s="136" t="s">
        <v>768</v>
      </c>
      <c r="B722" s="136" t="s">
        <v>3008</v>
      </c>
      <c r="C722" s="26">
        <v>2484</v>
      </c>
      <c r="D722" s="26" t="s">
        <v>769</v>
      </c>
      <c r="E722" s="163">
        <v>0.32900000000000001</v>
      </c>
      <c r="F722" s="164" t="s">
        <v>3449</v>
      </c>
      <c r="G722" s="164" t="s">
        <v>3320</v>
      </c>
      <c r="H722" s="149" t="str">
        <f t="shared" si="14"/>
        <v>No</v>
      </c>
    </row>
    <row r="723" spans="1:8" x14ac:dyDescent="0.25">
      <c r="A723" s="136" t="s">
        <v>771</v>
      </c>
      <c r="B723" s="136" t="s">
        <v>3009</v>
      </c>
      <c r="C723" s="26">
        <v>2406</v>
      </c>
      <c r="D723" s="26" t="s">
        <v>772</v>
      </c>
      <c r="E723" s="163">
        <v>0.21110000000000001</v>
      </c>
      <c r="F723" s="164" t="s">
        <v>3449</v>
      </c>
      <c r="G723" s="164" t="s">
        <v>3320</v>
      </c>
      <c r="H723" s="149" t="str">
        <f t="shared" si="14"/>
        <v>No</v>
      </c>
    </row>
    <row r="724" spans="1:8" x14ac:dyDescent="0.25">
      <c r="A724" s="136" t="s">
        <v>774</v>
      </c>
      <c r="B724" s="136" t="s">
        <v>3010</v>
      </c>
      <c r="C724" s="26">
        <v>2743</v>
      </c>
      <c r="D724" s="26" t="s">
        <v>775</v>
      </c>
      <c r="E724" s="163">
        <v>0.48159999999999997</v>
      </c>
      <c r="F724" s="164" t="s">
        <v>3447</v>
      </c>
      <c r="G724" s="164" t="s">
        <v>3320</v>
      </c>
      <c r="H724" s="149" t="str">
        <f t="shared" si="14"/>
        <v>Yes</v>
      </c>
    </row>
    <row r="725" spans="1:8" x14ac:dyDescent="0.25">
      <c r="A725" s="136" t="s">
        <v>774</v>
      </c>
      <c r="B725" s="136" t="s">
        <v>3010</v>
      </c>
      <c r="C725" s="26">
        <v>3113</v>
      </c>
      <c r="D725" s="26" t="s">
        <v>776</v>
      </c>
      <c r="E725" s="163">
        <v>0.46579999999999999</v>
      </c>
      <c r="F725" s="164" t="s">
        <v>3447</v>
      </c>
      <c r="G725" s="164" t="s">
        <v>3320</v>
      </c>
      <c r="H725" s="149" t="str">
        <f t="shared" si="14"/>
        <v>Yes</v>
      </c>
    </row>
    <row r="726" spans="1:8" x14ac:dyDescent="0.25">
      <c r="A726" s="136" t="s">
        <v>778</v>
      </c>
      <c r="B726" s="136" t="s">
        <v>3011</v>
      </c>
      <c r="C726" s="26">
        <v>4559</v>
      </c>
      <c r="D726" s="26" t="s">
        <v>782</v>
      </c>
      <c r="E726" s="163">
        <v>0.75760000000000005</v>
      </c>
      <c r="F726" s="164" t="s">
        <v>3447</v>
      </c>
      <c r="G726" s="164" t="s">
        <v>3320</v>
      </c>
      <c r="H726" s="149" t="str">
        <f t="shared" si="14"/>
        <v>Yes</v>
      </c>
    </row>
    <row r="727" spans="1:8" x14ac:dyDescent="0.25">
      <c r="A727" s="136" t="s">
        <v>778</v>
      </c>
      <c r="B727" s="136" t="s">
        <v>3011</v>
      </c>
      <c r="C727" s="26">
        <v>2718</v>
      </c>
      <c r="D727" s="26" t="s">
        <v>97</v>
      </c>
      <c r="E727" s="163">
        <v>0.82599999999999996</v>
      </c>
      <c r="F727" s="164" t="s">
        <v>3447</v>
      </c>
      <c r="G727" s="164" t="s">
        <v>3320</v>
      </c>
      <c r="H727" s="149" t="str">
        <f t="shared" si="14"/>
        <v>Yes</v>
      </c>
    </row>
    <row r="728" spans="1:8" x14ac:dyDescent="0.25">
      <c r="A728" s="136" t="s">
        <v>778</v>
      </c>
      <c r="B728" s="136" t="s">
        <v>3011</v>
      </c>
      <c r="C728" s="26">
        <v>3072</v>
      </c>
      <c r="D728" s="26" t="s">
        <v>780</v>
      </c>
      <c r="E728" s="163">
        <v>0.72850000000000004</v>
      </c>
      <c r="F728" s="164" t="s">
        <v>3447</v>
      </c>
      <c r="G728" s="164" t="s">
        <v>3320</v>
      </c>
      <c r="H728" s="149" t="str">
        <f t="shared" si="14"/>
        <v>Yes</v>
      </c>
    </row>
    <row r="729" spans="1:8" x14ac:dyDescent="0.25">
      <c r="A729" s="136" t="s">
        <v>778</v>
      </c>
      <c r="B729" s="136" t="s">
        <v>3011</v>
      </c>
      <c r="C729" s="26">
        <v>3073</v>
      </c>
      <c r="D729" s="26" t="s">
        <v>3360</v>
      </c>
      <c r="E729" s="163">
        <v>0.81699999999999995</v>
      </c>
      <c r="F729" s="164" t="s">
        <v>3447</v>
      </c>
      <c r="G729" s="164" t="s">
        <v>3320</v>
      </c>
      <c r="H729" s="149" t="str">
        <f t="shared" si="14"/>
        <v>Yes</v>
      </c>
    </row>
    <row r="730" spans="1:8" x14ac:dyDescent="0.25">
      <c r="A730" s="136" t="s">
        <v>784</v>
      </c>
      <c r="B730" s="136" t="s">
        <v>3012</v>
      </c>
      <c r="C730" s="26">
        <v>2765</v>
      </c>
      <c r="D730" s="26" t="s">
        <v>793</v>
      </c>
      <c r="E730" s="163">
        <v>0.74199999999999999</v>
      </c>
      <c r="F730" s="164" t="s">
        <v>3447</v>
      </c>
      <c r="G730" s="164" t="s">
        <v>3320</v>
      </c>
      <c r="H730" s="149" t="str">
        <f t="shared" si="14"/>
        <v>Yes</v>
      </c>
    </row>
    <row r="731" spans="1:8" x14ac:dyDescent="0.25">
      <c r="A731" s="136" t="s">
        <v>784</v>
      </c>
      <c r="B731" s="136" t="s">
        <v>3012</v>
      </c>
      <c r="C731" s="26">
        <v>5028</v>
      </c>
      <c r="D731" s="26" t="s">
        <v>810</v>
      </c>
      <c r="E731" s="163">
        <v>0.51459999999999995</v>
      </c>
      <c r="F731" s="164" t="s">
        <v>3447</v>
      </c>
      <c r="G731" s="164" t="s">
        <v>3320</v>
      </c>
      <c r="H731" s="149" t="str">
        <f t="shared" si="14"/>
        <v>Yes</v>
      </c>
    </row>
    <row r="732" spans="1:8" x14ac:dyDescent="0.25">
      <c r="A732" s="136" t="s">
        <v>784</v>
      </c>
      <c r="B732" s="136" t="s">
        <v>3012</v>
      </c>
      <c r="C732" s="26">
        <v>2982</v>
      </c>
      <c r="D732" s="26" t="s">
        <v>798</v>
      </c>
      <c r="E732" s="163">
        <v>0.76500000000000001</v>
      </c>
      <c r="F732" s="164" t="s">
        <v>3447</v>
      </c>
      <c r="G732" s="164" t="s">
        <v>3320</v>
      </c>
      <c r="H732" s="149" t="str">
        <f t="shared" si="14"/>
        <v>Yes</v>
      </c>
    </row>
    <row r="733" spans="1:8" x14ac:dyDescent="0.25">
      <c r="A733" s="136" t="s">
        <v>784</v>
      </c>
      <c r="B733" s="136" t="s">
        <v>3012</v>
      </c>
      <c r="C733" s="26">
        <v>3163</v>
      </c>
      <c r="D733" s="26" t="s">
        <v>46</v>
      </c>
      <c r="E733" s="163">
        <v>0.77429999999999999</v>
      </c>
      <c r="F733" s="164" t="s">
        <v>3447</v>
      </c>
      <c r="G733" s="164" t="s">
        <v>3320</v>
      </c>
      <c r="H733" s="149" t="str">
        <f t="shared" si="14"/>
        <v>Yes</v>
      </c>
    </row>
    <row r="734" spans="1:8" x14ac:dyDescent="0.25">
      <c r="A734" s="136" t="s">
        <v>784</v>
      </c>
      <c r="B734" s="136" t="s">
        <v>3012</v>
      </c>
      <c r="C734" s="26">
        <v>2926</v>
      </c>
      <c r="D734" s="26" t="s">
        <v>796</v>
      </c>
      <c r="E734" s="163">
        <v>0.69079999999999997</v>
      </c>
      <c r="F734" s="164" t="s">
        <v>3447</v>
      </c>
      <c r="G734" s="164" t="s">
        <v>3320</v>
      </c>
      <c r="H734" s="149" t="str">
        <f t="shared" si="14"/>
        <v>Yes</v>
      </c>
    </row>
    <row r="735" spans="1:8" x14ac:dyDescent="0.25">
      <c r="A735" s="136" t="s">
        <v>784</v>
      </c>
      <c r="B735" s="136" t="s">
        <v>3012</v>
      </c>
      <c r="C735" s="26">
        <v>3098</v>
      </c>
      <c r="D735" s="26" t="s">
        <v>104</v>
      </c>
      <c r="E735" s="163">
        <v>0.74239999999999995</v>
      </c>
      <c r="F735" s="164" t="s">
        <v>3447</v>
      </c>
      <c r="G735" s="164" t="s">
        <v>3320</v>
      </c>
      <c r="H735" s="149" t="str">
        <f t="shared" si="14"/>
        <v>Yes</v>
      </c>
    </row>
    <row r="736" spans="1:8" x14ac:dyDescent="0.25">
      <c r="A736" s="136" t="s">
        <v>784</v>
      </c>
      <c r="B736" s="136" t="s">
        <v>3012</v>
      </c>
      <c r="C736" s="26">
        <v>1539</v>
      </c>
      <c r="D736" s="26" t="s">
        <v>785</v>
      </c>
      <c r="E736" s="163">
        <v>0.47099999999999997</v>
      </c>
      <c r="F736" s="164" t="s">
        <v>3449</v>
      </c>
      <c r="G736" s="164" t="s">
        <v>3320</v>
      </c>
      <c r="H736" s="149" t="str">
        <f t="shared" si="14"/>
        <v>No</v>
      </c>
    </row>
    <row r="737" spans="1:8" x14ac:dyDescent="0.25">
      <c r="A737" s="136" t="s">
        <v>784</v>
      </c>
      <c r="B737" s="136" t="s">
        <v>3012</v>
      </c>
      <c r="C737" s="26">
        <v>2418</v>
      </c>
      <c r="D737" s="26" t="s">
        <v>789</v>
      </c>
      <c r="E737" s="163">
        <v>0.5917</v>
      </c>
      <c r="F737" s="164" t="s">
        <v>3447</v>
      </c>
      <c r="G737" s="164" t="s">
        <v>3320</v>
      </c>
      <c r="H737" s="149" t="str">
        <f t="shared" si="14"/>
        <v>Yes</v>
      </c>
    </row>
    <row r="738" spans="1:8" x14ac:dyDescent="0.25">
      <c r="A738" s="136" t="s">
        <v>784</v>
      </c>
      <c r="B738" s="136" t="s">
        <v>3012</v>
      </c>
      <c r="C738" s="26">
        <v>3099</v>
      </c>
      <c r="D738" s="26" t="s">
        <v>604</v>
      </c>
      <c r="E738" s="163">
        <v>0.73229999999999995</v>
      </c>
      <c r="F738" s="164" t="s">
        <v>3447</v>
      </c>
      <c r="G738" s="164" t="s">
        <v>3320</v>
      </c>
      <c r="H738" s="149" t="str">
        <f t="shared" si="14"/>
        <v>Yes</v>
      </c>
    </row>
    <row r="739" spans="1:8" x14ac:dyDescent="0.25">
      <c r="A739" s="136" t="s">
        <v>784</v>
      </c>
      <c r="B739" s="136" t="s">
        <v>3012</v>
      </c>
      <c r="C739" s="26">
        <v>5551</v>
      </c>
      <c r="D739" s="26" t="s">
        <v>2305</v>
      </c>
      <c r="E739" s="163">
        <v>0.77039999999999997</v>
      </c>
      <c r="F739" s="164" t="s">
        <v>3447</v>
      </c>
      <c r="G739" s="164" t="s">
        <v>3320</v>
      </c>
      <c r="H739" s="149" t="str">
        <f t="shared" si="14"/>
        <v>Yes</v>
      </c>
    </row>
    <row r="740" spans="1:8" x14ac:dyDescent="0.25">
      <c r="A740" t="s">
        <v>784</v>
      </c>
      <c r="B740" t="s">
        <v>3012</v>
      </c>
      <c r="C740" s="26">
        <v>2844</v>
      </c>
      <c r="D740" t="s">
        <v>795</v>
      </c>
      <c r="E740" s="163">
        <v>0.47960000000000003</v>
      </c>
      <c r="F740" s="164" t="s">
        <v>3448</v>
      </c>
      <c r="G740" s="164" t="s">
        <v>3320</v>
      </c>
      <c r="H740" s="149" t="str">
        <f t="shared" si="14"/>
        <v>No</v>
      </c>
    </row>
    <row r="741" spans="1:8" x14ac:dyDescent="0.25">
      <c r="A741" s="136" t="s">
        <v>784</v>
      </c>
      <c r="B741" s="136" t="s">
        <v>3012</v>
      </c>
      <c r="C741" s="26">
        <v>2699</v>
      </c>
      <c r="D741" s="26" t="s">
        <v>791</v>
      </c>
      <c r="E741" s="163">
        <v>0.67190000000000005</v>
      </c>
      <c r="F741" s="164" t="s">
        <v>3447</v>
      </c>
      <c r="G741" s="164" t="s">
        <v>3320</v>
      </c>
      <c r="H741" s="149" t="str">
        <f t="shared" si="14"/>
        <v>Yes</v>
      </c>
    </row>
    <row r="742" spans="1:8" x14ac:dyDescent="0.25">
      <c r="A742" s="136" t="s">
        <v>784</v>
      </c>
      <c r="B742" s="136" t="s">
        <v>3012</v>
      </c>
      <c r="C742" s="26">
        <v>2325</v>
      </c>
      <c r="D742" s="26" t="s">
        <v>788</v>
      </c>
      <c r="E742" s="163">
        <v>0.70369999999999999</v>
      </c>
      <c r="F742" s="164" t="s">
        <v>3447</v>
      </c>
      <c r="G742" s="164" t="s">
        <v>3320</v>
      </c>
      <c r="H742" s="149" t="str">
        <f t="shared" si="14"/>
        <v>Yes</v>
      </c>
    </row>
    <row r="743" spans="1:8" x14ac:dyDescent="0.25">
      <c r="A743" s="136" t="s">
        <v>784</v>
      </c>
      <c r="B743" s="136" t="s">
        <v>3012</v>
      </c>
      <c r="C743" s="26">
        <v>5371</v>
      </c>
      <c r="D743" s="26" t="s">
        <v>812</v>
      </c>
      <c r="E743" s="163">
        <v>0.14169999999999999</v>
      </c>
      <c r="F743" s="164" t="s">
        <v>3449</v>
      </c>
      <c r="G743" s="164" t="s">
        <v>3320</v>
      </c>
      <c r="H743" s="149" t="str">
        <f t="shared" si="14"/>
        <v>No</v>
      </c>
    </row>
    <row r="744" spans="1:8" x14ac:dyDescent="0.25">
      <c r="A744" s="136" t="s">
        <v>784</v>
      </c>
      <c r="B744" s="136" t="s">
        <v>3012</v>
      </c>
      <c r="C744" s="26">
        <v>5370</v>
      </c>
      <c r="D744" s="26" t="s">
        <v>811</v>
      </c>
      <c r="E744" s="163">
        <v>0.4556</v>
      </c>
      <c r="F744" s="164" t="s">
        <v>3449</v>
      </c>
      <c r="G744" s="164" t="s">
        <v>3320</v>
      </c>
      <c r="H744" s="149" t="str">
        <f t="shared" si="14"/>
        <v>No</v>
      </c>
    </row>
    <row r="745" spans="1:8" x14ac:dyDescent="0.25">
      <c r="A745" s="136" t="s">
        <v>784</v>
      </c>
      <c r="B745" s="136" t="s">
        <v>3012</v>
      </c>
      <c r="C745" s="26">
        <v>5622</v>
      </c>
      <c r="D745" s="26" t="s">
        <v>2885</v>
      </c>
      <c r="E745" s="163">
        <v>0.82899999999999996</v>
      </c>
      <c r="F745" s="164" t="s">
        <v>3449</v>
      </c>
      <c r="G745" s="164" t="s">
        <v>3320</v>
      </c>
      <c r="H745" s="149" t="str">
        <f t="shared" si="14"/>
        <v>Yes</v>
      </c>
    </row>
    <row r="746" spans="1:8" x14ac:dyDescent="0.25">
      <c r="A746" s="136" t="s">
        <v>784</v>
      </c>
      <c r="B746" s="136" t="s">
        <v>3012</v>
      </c>
      <c r="C746" s="26">
        <v>3165</v>
      </c>
      <c r="D746" s="26" t="s">
        <v>527</v>
      </c>
      <c r="E746" s="163">
        <v>0.75460000000000005</v>
      </c>
      <c r="F746" s="164" t="s">
        <v>3447</v>
      </c>
      <c r="G746" s="164" t="s">
        <v>3320</v>
      </c>
      <c r="H746" s="149" t="str">
        <f t="shared" si="14"/>
        <v>Yes</v>
      </c>
    </row>
    <row r="747" spans="1:8" x14ac:dyDescent="0.25">
      <c r="A747" s="136" t="s">
        <v>784</v>
      </c>
      <c r="B747" s="136" t="s">
        <v>3012</v>
      </c>
      <c r="C747" s="26">
        <v>1972</v>
      </c>
      <c r="D747" s="26" t="s">
        <v>3361</v>
      </c>
      <c r="E747" s="163">
        <v>0.77429999999999999</v>
      </c>
      <c r="F747" s="164" t="s">
        <v>3447</v>
      </c>
      <c r="G747" s="164" t="s">
        <v>3320</v>
      </c>
      <c r="H747" s="149" t="str">
        <f t="shared" si="14"/>
        <v>Yes</v>
      </c>
    </row>
    <row r="748" spans="1:8" x14ac:dyDescent="0.25">
      <c r="A748" s="136" t="s">
        <v>784</v>
      </c>
      <c r="B748" s="136" t="s">
        <v>3012</v>
      </c>
      <c r="C748" s="26">
        <v>3278</v>
      </c>
      <c r="D748" s="26" t="s">
        <v>802</v>
      </c>
      <c r="E748" s="163">
        <v>0.74539999999999995</v>
      </c>
      <c r="F748" s="164" t="s">
        <v>3447</v>
      </c>
      <c r="G748" s="164" t="s">
        <v>3320</v>
      </c>
      <c r="H748" s="149" t="str">
        <f t="shared" si="14"/>
        <v>Yes</v>
      </c>
    </row>
    <row r="749" spans="1:8" x14ac:dyDescent="0.25">
      <c r="A749" s="136" t="s">
        <v>784</v>
      </c>
      <c r="B749" s="136" t="s">
        <v>3012</v>
      </c>
      <c r="C749" s="26">
        <v>5672</v>
      </c>
      <c r="D749" s="26" t="s">
        <v>3271</v>
      </c>
      <c r="E749" s="163">
        <v>0.3211</v>
      </c>
      <c r="F749" s="164" t="s">
        <v>3448</v>
      </c>
      <c r="G749" s="164" t="s">
        <v>3320</v>
      </c>
      <c r="H749" s="149" t="str">
        <f t="shared" si="14"/>
        <v>No</v>
      </c>
    </row>
    <row r="750" spans="1:8" x14ac:dyDescent="0.25">
      <c r="A750" s="136" t="s">
        <v>784</v>
      </c>
      <c r="B750" s="136" t="s">
        <v>3012</v>
      </c>
      <c r="C750" s="26">
        <v>3097</v>
      </c>
      <c r="D750" s="26" t="s">
        <v>801</v>
      </c>
      <c r="E750" s="163">
        <v>0.35149999999999998</v>
      </c>
      <c r="F750" s="164" t="s">
        <v>3448</v>
      </c>
      <c r="G750" s="164" t="s">
        <v>3320</v>
      </c>
      <c r="H750" s="149" t="str">
        <f t="shared" si="14"/>
        <v>No</v>
      </c>
    </row>
    <row r="751" spans="1:8" x14ac:dyDescent="0.25">
      <c r="A751" s="136" t="s">
        <v>784</v>
      </c>
      <c r="B751" s="136" t="s">
        <v>3012</v>
      </c>
      <c r="C751" s="26">
        <v>2734</v>
      </c>
      <c r="D751" s="26" t="s">
        <v>792</v>
      </c>
      <c r="E751" s="163">
        <v>0.74229999999999996</v>
      </c>
      <c r="F751" s="164" t="s">
        <v>3447</v>
      </c>
      <c r="G751" s="164" t="s">
        <v>3320</v>
      </c>
      <c r="H751" s="149" t="str">
        <f t="shared" si="14"/>
        <v>Yes</v>
      </c>
    </row>
    <row r="752" spans="1:8" x14ac:dyDescent="0.25">
      <c r="A752" s="136" t="s">
        <v>784</v>
      </c>
      <c r="B752" s="136" t="s">
        <v>3012</v>
      </c>
      <c r="C752" s="26">
        <v>2984</v>
      </c>
      <c r="D752" s="26" t="s">
        <v>800</v>
      </c>
      <c r="E752" s="163">
        <v>0.79910000000000003</v>
      </c>
      <c r="F752" s="164" t="s">
        <v>3447</v>
      </c>
      <c r="G752" s="164" t="s">
        <v>3320</v>
      </c>
      <c r="H752" s="149" t="str">
        <f t="shared" si="14"/>
        <v>Yes</v>
      </c>
    </row>
    <row r="753" spans="1:8" x14ac:dyDescent="0.25">
      <c r="A753" s="136" t="s">
        <v>784</v>
      </c>
      <c r="B753" s="136" t="s">
        <v>3012</v>
      </c>
      <c r="C753" s="26">
        <v>3279</v>
      </c>
      <c r="D753" s="26" t="s">
        <v>803</v>
      </c>
      <c r="E753" s="163">
        <v>0.59830000000000005</v>
      </c>
      <c r="F753" s="164" t="s">
        <v>3447</v>
      </c>
      <c r="G753" s="164" t="s">
        <v>3320</v>
      </c>
      <c r="H753" s="149" t="str">
        <f t="shared" si="14"/>
        <v>Yes</v>
      </c>
    </row>
    <row r="754" spans="1:8" x14ac:dyDescent="0.25">
      <c r="A754" s="136" t="s">
        <v>784</v>
      </c>
      <c r="B754" s="136" t="s">
        <v>3012</v>
      </c>
      <c r="C754" s="26">
        <v>2144</v>
      </c>
      <c r="D754" s="26" t="s">
        <v>786</v>
      </c>
      <c r="E754" s="163">
        <v>0.71440000000000003</v>
      </c>
      <c r="F754" s="164" t="s">
        <v>3447</v>
      </c>
      <c r="G754" s="164" t="s">
        <v>3320</v>
      </c>
      <c r="H754" s="149" t="str">
        <f t="shared" si="14"/>
        <v>Yes</v>
      </c>
    </row>
    <row r="755" spans="1:8" x14ac:dyDescent="0.25">
      <c r="A755" s="136" t="s">
        <v>784</v>
      </c>
      <c r="B755" s="136" t="s">
        <v>3012</v>
      </c>
      <c r="C755" s="26">
        <v>2983</v>
      </c>
      <c r="D755" s="26" t="s">
        <v>799</v>
      </c>
      <c r="E755" s="163">
        <v>0.40510000000000002</v>
      </c>
      <c r="F755" s="164" t="s">
        <v>3448</v>
      </c>
      <c r="G755" s="164" t="s">
        <v>3320</v>
      </c>
      <c r="H755" s="149" t="str">
        <f t="shared" si="14"/>
        <v>No</v>
      </c>
    </row>
    <row r="756" spans="1:8" x14ac:dyDescent="0.25">
      <c r="A756" s="136" t="s">
        <v>784</v>
      </c>
      <c r="B756" s="136" t="s">
        <v>3012</v>
      </c>
      <c r="C756" s="26">
        <v>3333</v>
      </c>
      <c r="D756" s="26" t="s">
        <v>623</v>
      </c>
      <c r="E756" s="163">
        <v>0.76429999999999998</v>
      </c>
      <c r="F756" s="164" t="s">
        <v>3447</v>
      </c>
      <c r="G756" s="164" t="s">
        <v>3320</v>
      </c>
      <c r="H756" s="149" t="str">
        <f t="shared" si="14"/>
        <v>Yes</v>
      </c>
    </row>
    <row r="757" spans="1:8" x14ac:dyDescent="0.25">
      <c r="A757" s="136" t="s">
        <v>784</v>
      </c>
      <c r="B757" s="136" t="s">
        <v>3012</v>
      </c>
      <c r="C757" s="26">
        <v>3335</v>
      </c>
      <c r="D757" s="26" t="s">
        <v>804</v>
      </c>
      <c r="E757" s="163">
        <v>0.75570000000000004</v>
      </c>
      <c r="F757" s="164" t="s">
        <v>3447</v>
      </c>
      <c r="G757" s="164" t="s">
        <v>3320</v>
      </c>
      <c r="H757" s="149" t="str">
        <f t="shared" si="14"/>
        <v>Yes</v>
      </c>
    </row>
    <row r="758" spans="1:8" x14ac:dyDescent="0.25">
      <c r="A758" s="136" t="s">
        <v>784</v>
      </c>
      <c r="B758" s="136" t="s">
        <v>3012</v>
      </c>
      <c r="C758" s="26">
        <v>3553</v>
      </c>
      <c r="D758" s="26" t="s">
        <v>807</v>
      </c>
      <c r="E758" s="163">
        <v>0.3054</v>
      </c>
      <c r="F758" s="164" t="s">
        <v>3448</v>
      </c>
      <c r="G758" s="164" t="s">
        <v>3320</v>
      </c>
      <c r="H758" s="149" t="str">
        <f t="shared" si="14"/>
        <v>No</v>
      </c>
    </row>
    <row r="759" spans="1:8" x14ac:dyDescent="0.25">
      <c r="A759" s="136" t="s">
        <v>784</v>
      </c>
      <c r="B759" s="136" t="s">
        <v>3012</v>
      </c>
      <c r="C759" s="26">
        <v>3382</v>
      </c>
      <c r="D759" s="26" t="s">
        <v>805</v>
      </c>
      <c r="E759" s="163">
        <v>0.63680000000000003</v>
      </c>
      <c r="F759" s="164" t="s">
        <v>3447</v>
      </c>
      <c r="G759" s="164" t="s">
        <v>3320</v>
      </c>
      <c r="H759" s="149" t="str">
        <f t="shared" si="14"/>
        <v>Yes</v>
      </c>
    </row>
    <row r="760" spans="1:8" x14ac:dyDescent="0.25">
      <c r="A760" s="136" t="s">
        <v>784</v>
      </c>
      <c r="B760" s="136" t="s">
        <v>3012</v>
      </c>
      <c r="C760" s="26">
        <v>2842</v>
      </c>
      <c r="D760" s="26" t="s">
        <v>794</v>
      </c>
      <c r="E760" s="163">
        <v>0.55079999999999996</v>
      </c>
      <c r="F760" s="164" t="s">
        <v>3447</v>
      </c>
      <c r="G760" s="164" t="s">
        <v>3320</v>
      </c>
      <c r="H760" s="149" t="str">
        <f t="shared" si="14"/>
        <v>Yes</v>
      </c>
    </row>
    <row r="761" spans="1:8" x14ac:dyDescent="0.25">
      <c r="A761" s="136" t="s">
        <v>784</v>
      </c>
      <c r="B761" s="136" t="s">
        <v>3012</v>
      </c>
      <c r="C761" s="26">
        <v>2927</v>
      </c>
      <c r="D761" s="26" t="s">
        <v>797</v>
      </c>
      <c r="E761" s="163">
        <v>0.47299999999999998</v>
      </c>
      <c r="F761" s="164" t="s">
        <v>3448</v>
      </c>
      <c r="G761" s="164" t="s">
        <v>3320</v>
      </c>
      <c r="H761" s="149" t="str">
        <f t="shared" si="14"/>
        <v>No</v>
      </c>
    </row>
    <row r="762" spans="1:8" x14ac:dyDescent="0.25">
      <c r="A762" s="136" t="s">
        <v>784</v>
      </c>
      <c r="B762" s="136" t="s">
        <v>3012</v>
      </c>
      <c r="C762" s="26">
        <v>3483</v>
      </c>
      <c r="D762" s="26" t="s">
        <v>806</v>
      </c>
      <c r="E762" s="163">
        <v>0.77490000000000003</v>
      </c>
      <c r="F762" s="164" t="s">
        <v>3447</v>
      </c>
      <c r="G762" s="164" t="s">
        <v>3320</v>
      </c>
      <c r="H762" s="149" t="str">
        <f t="shared" si="14"/>
        <v>Yes</v>
      </c>
    </row>
    <row r="763" spans="1:8" x14ac:dyDescent="0.25">
      <c r="A763" s="136" t="s">
        <v>784</v>
      </c>
      <c r="B763" s="136" t="s">
        <v>3012</v>
      </c>
      <c r="C763" s="26">
        <v>2639</v>
      </c>
      <c r="D763" s="26" t="s">
        <v>790</v>
      </c>
      <c r="E763" s="163">
        <v>0.69530000000000003</v>
      </c>
      <c r="F763" s="164" t="s">
        <v>3447</v>
      </c>
      <c r="G763" s="164" t="s">
        <v>3320</v>
      </c>
      <c r="H763" s="149" t="str">
        <f t="shared" si="14"/>
        <v>Yes</v>
      </c>
    </row>
    <row r="764" spans="1:8" x14ac:dyDescent="0.25">
      <c r="A764" s="136" t="s">
        <v>814</v>
      </c>
      <c r="B764" s="136" t="s">
        <v>3013</v>
      </c>
      <c r="C764" s="26">
        <v>5311</v>
      </c>
      <c r="D764" s="26" t="s">
        <v>817</v>
      </c>
      <c r="E764" s="163">
        <v>0.23150000000000001</v>
      </c>
      <c r="F764" s="164" t="s">
        <v>3449</v>
      </c>
      <c r="G764" s="164" t="s">
        <v>3320</v>
      </c>
      <c r="H764" s="149" t="str">
        <f t="shared" si="14"/>
        <v>No</v>
      </c>
    </row>
    <row r="765" spans="1:8" x14ac:dyDescent="0.25">
      <c r="A765" s="136" t="s">
        <v>814</v>
      </c>
      <c r="B765" s="136" t="s">
        <v>3013</v>
      </c>
      <c r="C765" s="26">
        <v>4568</v>
      </c>
      <c r="D765" s="26" t="s">
        <v>816</v>
      </c>
      <c r="E765" s="163">
        <v>0.19639999999999999</v>
      </c>
      <c r="F765" s="164" t="s">
        <v>3449</v>
      </c>
      <c r="G765" s="164" t="s">
        <v>3320</v>
      </c>
      <c r="H765" s="149" t="str">
        <f t="shared" si="14"/>
        <v>No</v>
      </c>
    </row>
    <row r="766" spans="1:8" x14ac:dyDescent="0.25">
      <c r="A766" s="136" t="s">
        <v>814</v>
      </c>
      <c r="B766" s="136" t="s">
        <v>3013</v>
      </c>
      <c r="C766" s="26">
        <v>3319</v>
      </c>
      <c r="D766" s="26" t="s">
        <v>815</v>
      </c>
      <c r="E766" s="163">
        <v>0.23630000000000001</v>
      </c>
      <c r="F766" s="164" t="s">
        <v>3449</v>
      </c>
      <c r="G766" s="164" t="s">
        <v>3320</v>
      </c>
      <c r="H766" s="149" t="str">
        <f t="shared" si="14"/>
        <v>No</v>
      </c>
    </row>
    <row r="767" spans="1:8" x14ac:dyDescent="0.25">
      <c r="A767" s="136" t="s">
        <v>819</v>
      </c>
      <c r="B767" s="136" t="s">
        <v>3014</v>
      </c>
      <c r="C767" s="26">
        <v>2310</v>
      </c>
      <c r="D767" s="26" t="s">
        <v>820</v>
      </c>
      <c r="E767" s="163">
        <v>0.77949999999999997</v>
      </c>
      <c r="F767" s="164" t="s">
        <v>3447</v>
      </c>
      <c r="G767" s="164" t="s">
        <v>3320</v>
      </c>
      <c r="H767" s="149" t="str">
        <f t="shared" si="14"/>
        <v>Yes</v>
      </c>
    </row>
    <row r="768" spans="1:8" x14ac:dyDescent="0.25">
      <c r="A768" s="136" t="s">
        <v>822</v>
      </c>
      <c r="B768" s="136" t="s">
        <v>3015</v>
      </c>
      <c r="C768" s="26">
        <v>2972</v>
      </c>
      <c r="D768" s="26" t="s">
        <v>825</v>
      </c>
      <c r="E768" s="163">
        <v>0.75819999999999999</v>
      </c>
      <c r="F768" s="164" t="s">
        <v>3447</v>
      </c>
      <c r="G768" s="164" t="s">
        <v>3320</v>
      </c>
      <c r="H768" s="149" t="str">
        <f t="shared" si="14"/>
        <v>Yes</v>
      </c>
    </row>
    <row r="769" spans="1:8" x14ac:dyDescent="0.25">
      <c r="A769" s="136" t="s">
        <v>822</v>
      </c>
      <c r="B769" s="136" t="s">
        <v>3015</v>
      </c>
      <c r="C769" s="26">
        <v>2268</v>
      </c>
      <c r="D769" s="26" t="s">
        <v>823</v>
      </c>
      <c r="E769" s="163">
        <v>0.67110000000000003</v>
      </c>
      <c r="F769" s="164" t="s">
        <v>3447</v>
      </c>
      <c r="G769" s="164" t="s">
        <v>3320</v>
      </c>
      <c r="H769" s="149" t="str">
        <f t="shared" si="14"/>
        <v>Yes</v>
      </c>
    </row>
    <row r="770" spans="1:8" x14ac:dyDescent="0.25">
      <c r="A770" s="136" t="s">
        <v>822</v>
      </c>
      <c r="B770" s="136" t="s">
        <v>3015</v>
      </c>
      <c r="C770" s="26">
        <v>3622</v>
      </c>
      <c r="D770" s="26" t="s">
        <v>826</v>
      </c>
      <c r="E770" s="163">
        <v>0.63339999999999996</v>
      </c>
      <c r="F770" s="164" t="s">
        <v>3447</v>
      </c>
      <c r="G770" s="164" t="s">
        <v>3320</v>
      </c>
      <c r="H770" s="149" t="str">
        <f t="shared" si="14"/>
        <v>Yes</v>
      </c>
    </row>
    <row r="771" spans="1:8" x14ac:dyDescent="0.25">
      <c r="A771" s="136" t="s">
        <v>822</v>
      </c>
      <c r="B771" s="136" t="s">
        <v>3015</v>
      </c>
      <c r="C771" s="26">
        <v>5191</v>
      </c>
      <c r="D771" s="26" t="s">
        <v>2870</v>
      </c>
      <c r="E771" s="163">
        <v>0.67430000000000001</v>
      </c>
      <c r="F771" s="164" t="s">
        <v>3447</v>
      </c>
      <c r="G771" s="164" t="s">
        <v>3320</v>
      </c>
      <c r="H771" s="149" t="str">
        <f t="shared" si="14"/>
        <v>Yes</v>
      </c>
    </row>
    <row r="772" spans="1:8" x14ac:dyDescent="0.25">
      <c r="A772" s="136" t="s">
        <v>822</v>
      </c>
      <c r="B772" s="136" t="s">
        <v>3015</v>
      </c>
      <c r="C772" s="26">
        <v>2391</v>
      </c>
      <c r="D772" s="26" t="s">
        <v>824</v>
      </c>
      <c r="E772" s="163">
        <v>0.70579999999999998</v>
      </c>
      <c r="F772" s="164" t="s">
        <v>3447</v>
      </c>
      <c r="G772" s="164" t="s">
        <v>3320</v>
      </c>
      <c r="H772" s="149" t="str">
        <f t="shared" si="14"/>
        <v>Yes</v>
      </c>
    </row>
    <row r="773" spans="1:8" x14ac:dyDescent="0.25">
      <c r="A773" s="136" t="s">
        <v>822</v>
      </c>
      <c r="B773" s="136" t="s">
        <v>3015</v>
      </c>
      <c r="C773" s="26">
        <v>3621</v>
      </c>
      <c r="D773" s="26" t="s">
        <v>536</v>
      </c>
      <c r="E773" s="163">
        <v>0.73909999999999998</v>
      </c>
      <c r="F773" s="164" t="s">
        <v>3447</v>
      </c>
      <c r="G773" s="164" t="s">
        <v>3320</v>
      </c>
      <c r="H773" s="149" t="str">
        <f t="shared" ref="H773:H836" si="15">IF(OR(E773&gt;=0.5, F773="Yes",G773="Yes"),"Yes","No")</f>
        <v>Yes</v>
      </c>
    </row>
    <row r="774" spans="1:8" x14ac:dyDescent="0.25">
      <c r="A774" s="136" t="s">
        <v>3251</v>
      </c>
      <c r="B774" s="136" t="s">
        <v>3330</v>
      </c>
      <c r="C774" s="26">
        <v>5736</v>
      </c>
      <c r="D774" s="26" t="s">
        <v>3331</v>
      </c>
      <c r="E774" s="163">
        <v>0.52590000000000003</v>
      </c>
      <c r="F774" s="164" t="s">
        <v>3449</v>
      </c>
      <c r="G774" s="164" t="s">
        <v>3320</v>
      </c>
      <c r="H774" s="149" t="str">
        <f t="shared" si="15"/>
        <v>Yes</v>
      </c>
    </row>
    <row r="775" spans="1:8" x14ac:dyDescent="0.25">
      <c r="A775" s="136" t="s">
        <v>3016</v>
      </c>
      <c r="B775" s="136" t="s">
        <v>3332</v>
      </c>
      <c r="C775" s="26">
        <v>5661</v>
      </c>
      <c r="D775" s="26" t="s">
        <v>3238</v>
      </c>
      <c r="E775" s="163">
        <v>0.60319999999999996</v>
      </c>
      <c r="F775" s="164" t="s">
        <v>3447</v>
      </c>
      <c r="G775" s="164" t="s">
        <v>3320</v>
      </c>
      <c r="H775" s="149" t="str">
        <f t="shared" si="15"/>
        <v>Yes</v>
      </c>
    </row>
    <row r="776" spans="1:8" x14ac:dyDescent="0.25">
      <c r="A776" s="136" t="s">
        <v>2413</v>
      </c>
      <c r="B776" s="136" t="s">
        <v>3243</v>
      </c>
      <c r="C776" s="26">
        <v>5517</v>
      </c>
      <c r="D776" s="26" t="s">
        <v>2856</v>
      </c>
      <c r="E776" s="163">
        <v>0.63090000000000002</v>
      </c>
      <c r="F776" s="164" t="s">
        <v>3447</v>
      </c>
      <c r="G776" s="164" t="s">
        <v>3320</v>
      </c>
      <c r="H776" s="149" t="str">
        <f t="shared" si="15"/>
        <v>Yes</v>
      </c>
    </row>
    <row r="777" spans="1:8" x14ac:dyDescent="0.25">
      <c r="A777" s="136" t="s">
        <v>2784</v>
      </c>
      <c r="B777" s="136" t="s">
        <v>3244</v>
      </c>
      <c r="C777" s="26">
        <v>5608</v>
      </c>
      <c r="D777" s="26" t="s">
        <v>2858</v>
      </c>
      <c r="E777" s="163">
        <v>0.57630000000000003</v>
      </c>
      <c r="F777" s="164" t="s">
        <v>3447</v>
      </c>
      <c r="G777" s="164" t="s">
        <v>3320</v>
      </c>
      <c r="H777" s="149" t="str">
        <f t="shared" si="15"/>
        <v>Yes</v>
      </c>
    </row>
    <row r="778" spans="1:8" x14ac:dyDescent="0.25">
      <c r="A778" s="136" t="s">
        <v>828</v>
      </c>
      <c r="B778" s="136" t="s">
        <v>3018</v>
      </c>
      <c r="C778" s="26">
        <v>4215</v>
      </c>
      <c r="D778" s="26" t="s">
        <v>831</v>
      </c>
      <c r="E778" s="163">
        <v>0.76629999999999998</v>
      </c>
      <c r="F778" s="164" t="s">
        <v>3449</v>
      </c>
      <c r="G778" s="164" t="s">
        <v>3320</v>
      </c>
      <c r="H778" s="149" t="str">
        <f t="shared" si="15"/>
        <v>Yes</v>
      </c>
    </row>
    <row r="779" spans="1:8" x14ac:dyDescent="0.25">
      <c r="A779" s="136" t="s">
        <v>828</v>
      </c>
      <c r="B779" s="136" t="s">
        <v>3018</v>
      </c>
      <c r="C779" s="26">
        <v>2603</v>
      </c>
      <c r="D779" s="26" t="s">
        <v>829</v>
      </c>
      <c r="E779" s="163">
        <v>0.7742</v>
      </c>
      <c r="F779" s="164" t="s">
        <v>3447</v>
      </c>
      <c r="G779" s="164" t="s">
        <v>3320</v>
      </c>
      <c r="H779" s="149" t="str">
        <f t="shared" si="15"/>
        <v>Yes</v>
      </c>
    </row>
    <row r="780" spans="1:8" x14ac:dyDescent="0.25">
      <c r="A780" s="136" t="s">
        <v>828</v>
      </c>
      <c r="B780" s="136" t="s">
        <v>3018</v>
      </c>
      <c r="C780" s="26">
        <v>4214</v>
      </c>
      <c r="D780" s="26" t="s">
        <v>830</v>
      </c>
      <c r="E780" s="163">
        <v>0.78810000000000002</v>
      </c>
      <c r="F780" s="164" t="s">
        <v>3449</v>
      </c>
      <c r="G780" s="164" t="s">
        <v>3320</v>
      </c>
      <c r="H780" s="149" t="str">
        <f t="shared" si="15"/>
        <v>Yes</v>
      </c>
    </row>
    <row r="781" spans="1:8" x14ac:dyDescent="0.25">
      <c r="A781" s="136" t="s">
        <v>833</v>
      </c>
      <c r="B781" s="136" t="s">
        <v>3019</v>
      </c>
      <c r="C781" s="26">
        <v>2948</v>
      </c>
      <c r="D781" s="26" t="s">
        <v>834</v>
      </c>
      <c r="E781" s="163">
        <v>0.47170000000000001</v>
      </c>
      <c r="F781" s="164" t="s">
        <v>3449</v>
      </c>
      <c r="G781" s="164" t="s">
        <v>2649</v>
      </c>
      <c r="H781" s="149" t="str">
        <f t="shared" si="15"/>
        <v>Yes</v>
      </c>
    </row>
    <row r="782" spans="1:8" x14ac:dyDescent="0.25">
      <c r="A782" s="136" t="s">
        <v>836</v>
      </c>
      <c r="B782" s="136" t="s">
        <v>3020</v>
      </c>
      <c r="C782" s="26">
        <v>3746</v>
      </c>
      <c r="D782" s="26" t="s">
        <v>846</v>
      </c>
      <c r="E782" s="163">
        <v>0.15709999999999999</v>
      </c>
      <c r="F782" s="164" t="s">
        <v>3449</v>
      </c>
      <c r="G782" s="164" t="s">
        <v>3320</v>
      </c>
      <c r="H782" s="149" t="str">
        <f t="shared" si="15"/>
        <v>No</v>
      </c>
    </row>
    <row r="783" spans="1:8" x14ac:dyDescent="0.25">
      <c r="A783" s="136" t="s">
        <v>836</v>
      </c>
      <c r="B783" s="136" t="s">
        <v>3020</v>
      </c>
      <c r="C783" s="26">
        <v>4460</v>
      </c>
      <c r="D783" s="26" t="s">
        <v>852</v>
      </c>
      <c r="E783" s="163">
        <v>8.3400000000000002E-2</v>
      </c>
      <c r="F783" s="164" t="s">
        <v>3449</v>
      </c>
      <c r="G783" s="164" t="s">
        <v>3320</v>
      </c>
      <c r="H783" s="149" t="str">
        <f t="shared" si="15"/>
        <v>No</v>
      </c>
    </row>
    <row r="784" spans="1:8" x14ac:dyDescent="0.25">
      <c r="A784" s="136" t="s">
        <v>836</v>
      </c>
      <c r="B784" s="136" t="s">
        <v>3020</v>
      </c>
      <c r="C784" s="26">
        <v>3440</v>
      </c>
      <c r="D784" s="26" t="s">
        <v>842</v>
      </c>
      <c r="E784" s="163">
        <v>0.12429999999999999</v>
      </c>
      <c r="F784" s="164" t="s">
        <v>3449</v>
      </c>
      <c r="G784" s="164" t="s">
        <v>3320</v>
      </c>
      <c r="H784" s="149" t="str">
        <f t="shared" si="15"/>
        <v>No</v>
      </c>
    </row>
    <row r="785" spans="1:8" x14ac:dyDescent="0.25">
      <c r="A785" s="136" t="s">
        <v>836</v>
      </c>
      <c r="B785" s="136" t="s">
        <v>3020</v>
      </c>
      <c r="C785" s="26">
        <v>4565</v>
      </c>
      <c r="D785" s="26" t="s">
        <v>854</v>
      </c>
      <c r="E785" s="163">
        <v>2.47E-2</v>
      </c>
      <c r="F785" s="164" t="s">
        <v>3449</v>
      </c>
      <c r="G785" s="164" t="s">
        <v>3320</v>
      </c>
      <c r="H785" s="149" t="str">
        <f t="shared" si="15"/>
        <v>No</v>
      </c>
    </row>
    <row r="786" spans="1:8" x14ac:dyDescent="0.25">
      <c r="A786" s="136" t="s">
        <v>836</v>
      </c>
      <c r="B786" s="136" t="s">
        <v>3020</v>
      </c>
      <c r="C786" s="26">
        <v>5673</v>
      </c>
      <c r="D786" s="26" t="s">
        <v>2886</v>
      </c>
      <c r="E786" s="163">
        <v>0.12939999999999999</v>
      </c>
      <c r="F786" s="164" t="s">
        <v>3449</v>
      </c>
      <c r="G786" s="164" t="s">
        <v>3320</v>
      </c>
      <c r="H786" s="149" t="str">
        <f t="shared" si="15"/>
        <v>No</v>
      </c>
    </row>
    <row r="787" spans="1:8" x14ac:dyDescent="0.25">
      <c r="A787" s="136" t="s">
        <v>836</v>
      </c>
      <c r="B787" s="136" t="s">
        <v>3020</v>
      </c>
      <c r="C787" s="26">
        <v>4300</v>
      </c>
      <c r="D787" s="26" t="s">
        <v>849</v>
      </c>
      <c r="E787" s="163">
        <v>0.15060000000000001</v>
      </c>
      <c r="F787" s="164" t="s">
        <v>3449</v>
      </c>
      <c r="G787" s="164" t="s">
        <v>3320</v>
      </c>
      <c r="H787" s="149" t="str">
        <f t="shared" si="15"/>
        <v>No</v>
      </c>
    </row>
    <row r="788" spans="1:8" x14ac:dyDescent="0.25">
      <c r="A788" s="136" t="s">
        <v>836</v>
      </c>
      <c r="B788" s="136" t="s">
        <v>3020</v>
      </c>
      <c r="C788" s="26">
        <v>2738</v>
      </c>
      <c r="D788" s="26" t="s">
        <v>838</v>
      </c>
      <c r="E788" s="163">
        <v>0.25309999999999999</v>
      </c>
      <c r="F788" s="164" t="s">
        <v>3449</v>
      </c>
      <c r="G788" s="164" t="s">
        <v>3320</v>
      </c>
      <c r="H788" s="149" t="str">
        <f t="shared" si="15"/>
        <v>No</v>
      </c>
    </row>
    <row r="789" spans="1:8" x14ac:dyDescent="0.25">
      <c r="A789" s="136" t="s">
        <v>836</v>
      </c>
      <c r="B789" s="136" t="s">
        <v>3020</v>
      </c>
      <c r="C789" s="26">
        <v>5674</v>
      </c>
      <c r="D789" s="26" t="s">
        <v>173</v>
      </c>
      <c r="E789" s="163">
        <v>0.1007</v>
      </c>
      <c r="F789" s="164" t="s">
        <v>3449</v>
      </c>
      <c r="G789" s="164" t="s">
        <v>3320</v>
      </c>
      <c r="H789" s="149" t="str">
        <f t="shared" si="15"/>
        <v>No</v>
      </c>
    </row>
    <row r="790" spans="1:8" x14ac:dyDescent="0.25">
      <c r="A790" s="136" t="s">
        <v>836</v>
      </c>
      <c r="B790" s="136" t="s">
        <v>3020</v>
      </c>
      <c r="C790" s="26">
        <v>4375</v>
      </c>
      <c r="D790" s="26" t="s">
        <v>850</v>
      </c>
      <c r="E790" s="163">
        <v>8.2100000000000006E-2</v>
      </c>
      <c r="F790" s="164" t="s">
        <v>3449</v>
      </c>
      <c r="G790" s="164" t="s">
        <v>3320</v>
      </c>
      <c r="H790" s="149" t="str">
        <f t="shared" si="15"/>
        <v>No</v>
      </c>
    </row>
    <row r="791" spans="1:8" x14ac:dyDescent="0.25">
      <c r="A791" s="136" t="s">
        <v>836</v>
      </c>
      <c r="B791" s="136" t="s">
        <v>3020</v>
      </c>
      <c r="C791" s="26">
        <v>5201</v>
      </c>
      <c r="D791" s="26" t="s">
        <v>858</v>
      </c>
      <c r="E791" s="163">
        <v>2.7199999999999998E-2</v>
      </c>
      <c r="F791" s="164" t="s">
        <v>3449</v>
      </c>
      <c r="G791" s="164" t="s">
        <v>3320</v>
      </c>
      <c r="H791" s="149" t="str">
        <f t="shared" si="15"/>
        <v>No</v>
      </c>
    </row>
    <row r="792" spans="1:8" x14ac:dyDescent="0.25">
      <c r="A792" s="136" t="s">
        <v>836</v>
      </c>
      <c r="B792" s="136" t="s">
        <v>3020</v>
      </c>
      <c r="C792" s="26">
        <v>4376</v>
      </c>
      <c r="D792" s="26" t="s">
        <v>851</v>
      </c>
      <c r="E792" s="163">
        <v>3.4500000000000003E-2</v>
      </c>
      <c r="F792" s="164" t="s">
        <v>3449</v>
      </c>
      <c r="G792" s="164" t="s">
        <v>3320</v>
      </c>
      <c r="H792" s="149" t="str">
        <f t="shared" si="15"/>
        <v>No</v>
      </c>
    </row>
    <row r="793" spans="1:8" x14ac:dyDescent="0.25">
      <c r="A793" s="136" t="s">
        <v>836</v>
      </c>
      <c r="B793" s="136" t="s">
        <v>3020</v>
      </c>
      <c r="C793" s="26">
        <v>4493</v>
      </c>
      <c r="D793" s="26" t="s">
        <v>634</v>
      </c>
      <c r="E793" s="163">
        <v>8.3000000000000004E-2</v>
      </c>
      <c r="F793" s="164" t="s">
        <v>3449</v>
      </c>
      <c r="G793" s="164" t="s">
        <v>3320</v>
      </c>
      <c r="H793" s="149" t="str">
        <f t="shared" si="15"/>
        <v>No</v>
      </c>
    </row>
    <row r="794" spans="1:8" x14ac:dyDescent="0.25">
      <c r="A794" s="136" t="s">
        <v>836</v>
      </c>
      <c r="B794" s="136" t="s">
        <v>3020</v>
      </c>
      <c r="C794" s="26">
        <v>5437</v>
      </c>
      <c r="D794" s="26" t="s">
        <v>859</v>
      </c>
      <c r="E794" s="163">
        <v>0.12859999999999999</v>
      </c>
      <c r="F794" s="164" t="s">
        <v>3449</v>
      </c>
      <c r="G794" s="164" t="s">
        <v>3320</v>
      </c>
      <c r="H794" s="149" t="str">
        <f t="shared" si="15"/>
        <v>No</v>
      </c>
    </row>
    <row r="795" spans="1:8" x14ac:dyDescent="0.25">
      <c r="A795" s="136" t="s">
        <v>836</v>
      </c>
      <c r="B795" s="136" t="s">
        <v>3020</v>
      </c>
      <c r="C795" s="26">
        <v>5056</v>
      </c>
      <c r="D795" s="26" t="s">
        <v>856</v>
      </c>
      <c r="E795" s="163">
        <v>6.0100000000000001E-2</v>
      </c>
      <c r="F795" s="164" t="s">
        <v>3449</v>
      </c>
      <c r="G795" s="164" t="s">
        <v>3320</v>
      </c>
      <c r="H795" s="149" t="str">
        <f t="shared" si="15"/>
        <v>No</v>
      </c>
    </row>
    <row r="796" spans="1:8" x14ac:dyDescent="0.25">
      <c r="A796" s="136" t="s">
        <v>836</v>
      </c>
      <c r="B796" s="136" t="s">
        <v>3020</v>
      </c>
      <c r="C796" s="26">
        <v>3385</v>
      </c>
      <c r="D796" s="26" t="s">
        <v>840</v>
      </c>
      <c r="E796" s="163">
        <v>0.1244</v>
      </c>
      <c r="F796" s="164" t="s">
        <v>3449</v>
      </c>
      <c r="G796" s="164" t="s">
        <v>3320</v>
      </c>
      <c r="H796" s="149" t="str">
        <f t="shared" si="15"/>
        <v>No</v>
      </c>
    </row>
    <row r="797" spans="1:8" x14ac:dyDescent="0.25">
      <c r="A797" s="136" t="s">
        <v>836</v>
      </c>
      <c r="B797" s="136" t="s">
        <v>3020</v>
      </c>
      <c r="C797" s="26">
        <v>3038</v>
      </c>
      <c r="D797" s="26" t="s">
        <v>839</v>
      </c>
      <c r="E797" s="163">
        <v>0.22939999999999999</v>
      </c>
      <c r="F797" s="164" t="s">
        <v>3449</v>
      </c>
      <c r="G797" s="164" t="s">
        <v>3320</v>
      </c>
      <c r="H797" s="149" t="str">
        <f t="shared" si="15"/>
        <v>No</v>
      </c>
    </row>
    <row r="798" spans="1:8" x14ac:dyDescent="0.25">
      <c r="A798" s="136" t="s">
        <v>836</v>
      </c>
      <c r="B798" s="136" t="s">
        <v>3020</v>
      </c>
      <c r="C798" s="26">
        <v>5062</v>
      </c>
      <c r="D798" s="26" t="s">
        <v>2887</v>
      </c>
      <c r="E798" s="163">
        <v>0</v>
      </c>
      <c r="F798" s="164" t="s">
        <v>3449</v>
      </c>
      <c r="G798" s="164" t="s">
        <v>3320</v>
      </c>
      <c r="H798" s="149" t="str">
        <f t="shared" si="15"/>
        <v>No</v>
      </c>
    </row>
    <row r="799" spans="1:8" x14ac:dyDescent="0.25">
      <c r="A799" s="136" t="s">
        <v>836</v>
      </c>
      <c r="B799" s="136" t="s">
        <v>3020</v>
      </c>
      <c r="C799" s="26">
        <v>1624</v>
      </c>
      <c r="D799" s="26" t="s">
        <v>837</v>
      </c>
      <c r="E799" s="163">
        <v>0.19439999999999999</v>
      </c>
      <c r="F799" s="164" t="s">
        <v>3449</v>
      </c>
      <c r="G799" s="164" t="s">
        <v>3320</v>
      </c>
      <c r="H799" s="149" t="str">
        <f t="shared" si="15"/>
        <v>No</v>
      </c>
    </row>
    <row r="800" spans="1:8" x14ac:dyDescent="0.25">
      <c r="A800" s="136" t="s">
        <v>836</v>
      </c>
      <c r="B800" s="136" t="s">
        <v>3020</v>
      </c>
      <c r="C800" s="26">
        <v>3673</v>
      </c>
      <c r="D800" s="26" t="s">
        <v>845</v>
      </c>
      <c r="E800" s="163">
        <v>0.22700000000000001</v>
      </c>
      <c r="F800" s="164" t="s">
        <v>3449</v>
      </c>
      <c r="G800" s="164" t="s">
        <v>3320</v>
      </c>
      <c r="H800" s="149" t="str">
        <f t="shared" si="15"/>
        <v>No</v>
      </c>
    </row>
    <row r="801" spans="1:8" x14ac:dyDescent="0.25">
      <c r="A801" s="136" t="s">
        <v>836</v>
      </c>
      <c r="B801" s="136" t="s">
        <v>3020</v>
      </c>
      <c r="C801" s="26">
        <v>3962</v>
      </c>
      <c r="D801" s="26" t="s">
        <v>848</v>
      </c>
      <c r="E801" s="163">
        <v>0.14460000000000001</v>
      </c>
      <c r="F801" s="164" t="s">
        <v>3449</v>
      </c>
      <c r="G801" s="164" t="s">
        <v>3320</v>
      </c>
      <c r="H801" s="149" t="str">
        <f t="shared" si="15"/>
        <v>No</v>
      </c>
    </row>
    <row r="802" spans="1:8" x14ac:dyDescent="0.25">
      <c r="A802" s="136" t="s">
        <v>836</v>
      </c>
      <c r="B802" s="136" t="s">
        <v>3020</v>
      </c>
      <c r="C802" s="26">
        <v>3637</v>
      </c>
      <c r="D802" s="26" t="s">
        <v>844</v>
      </c>
      <c r="E802" s="163">
        <v>0.1182</v>
      </c>
      <c r="F802" s="164" t="s">
        <v>3449</v>
      </c>
      <c r="G802" s="164" t="s">
        <v>3320</v>
      </c>
      <c r="H802" s="149" t="str">
        <f t="shared" si="15"/>
        <v>No</v>
      </c>
    </row>
    <row r="803" spans="1:8" x14ac:dyDescent="0.25">
      <c r="A803" s="136" t="s">
        <v>836</v>
      </c>
      <c r="B803" s="136" t="s">
        <v>3020</v>
      </c>
      <c r="C803" s="26">
        <v>3636</v>
      </c>
      <c r="D803" s="26" t="s">
        <v>843</v>
      </c>
      <c r="E803" s="163">
        <v>0.15479999999999999</v>
      </c>
      <c r="F803" s="164" t="s">
        <v>3449</v>
      </c>
      <c r="G803" s="164" t="s">
        <v>3320</v>
      </c>
      <c r="H803" s="149" t="str">
        <f t="shared" si="15"/>
        <v>No</v>
      </c>
    </row>
    <row r="804" spans="1:8" x14ac:dyDescent="0.25">
      <c r="A804" s="136" t="s">
        <v>836</v>
      </c>
      <c r="B804" s="136" t="s">
        <v>3020</v>
      </c>
      <c r="C804" s="26">
        <v>4592</v>
      </c>
      <c r="D804" s="26" t="s">
        <v>855</v>
      </c>
      <c r="E804" s="163">
        <v>0.12130000000000001</v>
      </c>
      <c r="F804" s="164" t="s">
        <v>3449</v>
      </c>
      <c r="G804" s="164" t="s">
        <v>3320</v>
      </c>
      <c r="H804" s="149" t="str">
        <f t="shared" si="15"/>
        <v>No</v>
      </c>
    </row>
    <row r="805" spans="1:8" x14ac:dyDescent="0.25">
      <c r="A805" s="136" t="s">
        <v>836</v>
      </c>
      <c r="B805" s="136" t="s">
        <v>3020</v>
      </c>
      <c r="C805" s="26">
        <v>5200</v>
      </c>
      <c r="D805" s="26" t="s">
        <v>857</v>
      </c>
      <c r="E805" s="163">
        <v>7.85E-2</v>
      </c>
      <c r="F805" s="164" t="s">
        <v>3449</v>
      </c>
      <c r="G805" s="164" t="s">
        <v>3320</v>
      </c>
      <c r="H805" s="149" t="str">
        <f t="shared" si="15"/>
        <v>No</v>
      </c>
    </row>
    <row r="806" spans="1:8" x14ac:dyDescent="0.25">
      <c r="A806" s="136" t="s">
        <v>836</v>
      </c>
      <c r="B806" s="136" t="s">
        <v>3020</v>
      </c>
      <c r="C806" s="26">
        <v>3879</v>
      </c>
      <c r="D806" s="26" t="s">
        <v>847</v>
      </c>
      <c r="E806" s="163">
        <v>4.19E-2</v>
      </c>
      <c r="F806" s="164" t="s">
        <v>3449</v>
      </c>
      <c r="G806" s="164" t="s">
        <v>3320</v>
      </c>
      <c r="H806" s="149" t="str">
        <f t="shared" si="15"/>
        <v>No</v>
      </c>
    </row>
    <row r="807" spans="1:8" x14ac:dyDescent="0.25">
      <c r="A807" s="136" t="s">
        <v>836</v>
      </c>
      <c r="B807" s="136" t="s">
        <v>3020</v>
      </c>
      <c r="C807" s="26">
        <v>4495</v>
      </c>
      <c r="D807" s="26" t="s">
        <v>853</v>
      </c>
      <c r="E807" s="163">
        <v>6.4199999999999993E-2</v>
      </c>
      <c r="F807" s="164" t="s">
        <v>3449</v>
      </c>
      <c r="G807" s="164" t="s">
        <v>3320</v>
      </c>
      <c r="H807" s="149" t="str">
        <f t="shared" si="15"/>
        <v>No</v>
      </c>
    </row>
    <row r="808" spans="1:8" x14ac:dyDescent="0.25">
      <c r="A808" s="136" t="s">
        <v>836</v>
      </c>
      <c r="B808" s="136" t="s">
        <v>3020</v>
      </c>
      <c r="C808" s="26">
        <v>3386</v>
      </c>
      <c r="D808" s="26" t="s">
        <v>841</v>
      </c>
      <c r="E808" s="163">
        <v>8.4199999999999997E-2</v>
      </c>
      <c r="F808" s="164" t="s">
        <v>3449</v>
      </c>
      <c r="G808" s="164" t="s">
        <v>3320</v>
      </c>
      <c r="H808" s="149" t="str">
        <f t="shared" si="15"/>
        <v>No</v>
      </c>
    </row>
    <row r="809" spans="1:8" x14ac:dyDescent="0.25">
      <c r="A809" s="136" t="s">
        <v>836</v>
      </c>
      <c r="B809" s="136" t="s">
        <v>3020</v>
      </c>
      <c r="C809" s="26">
        <v>3228</v>
      </c>
      <c r="D809" s="26" t="s">
        <v>328</v>
      </c>
      <c r="E809" s="163">
        <v>0.1734</v>
      </c>
      <c r="F809" s="164" t="s">
        <v>3449</v>
      </c>
      <c r="G809" s="164" t="s">
        <v>3320</v>
      </c>
      <c r="H809" s="149" t="str">
        <f t="shared" si="15"/>
        <v>No</v>
      </c>
    </row>
    <row r="810" spans="1:8" x14ac:dyDescent="0.25">
      <c r="A810" s="136" t="s">
        <v>861</v>
      </c>
      <c r="B810" s="136" t="s">
        <v>3021</v>
      </c>
      <c r="C810" s="26">
        <v>3214</v>
      </c>
      <c r="D810" s="26" t="s">
        <v>862</v>
      </c>
      <c r="E810" s="163">
        <v>0.53680000000000005</v>
      </c>
      <c r="F810" s="164" t="s">
        <v>3447</v>
      </c>
      <c r="G810" s="164" t="s">
        <v>3320</v>
      </c>
      <c r="H810" s="149" t="str">
        <f t="shared" si="15"/>
        <v>Yes</v>
      </c>
    </row>
    <row r="811" spans="1:8" x14ac:dyDescent="0.25">
      <c r="A811" s="136" t="s">
        <v>864</v>
      </c>
      <c r="B811" s="136" t="s">
        <v>3022</v>
      </c>
      <c r="C811" s="26">
        <v>2915</v>
      </c>
      <c r="D811" s="26" t="s">
        <v>866</v>
      </c>
      <c r="E811" s="163">
        <v>0.3301</v>
      </c>
      <c r="F811" s="164" t="s">
        <v>3449</v>
      </c>
      <c r="G811" s="164" t="s">
        <v>3320</v>
      </c>
      <c r="H811" s="149" t="str">
        <f t="shared" si="15"/>
        <v>No</v>
      </c>
    </row>
    <row r="812" spans="1:8" x14ac:dyDescent="0.25">
      <c r="A812" s="136" t="s">
        <v>864</v>
      </c>
      <c r="B812" s="136" t="s">
        <v>3022</v>
      </c>
      <c r="C812" s="26">
        <v>5545</v>
      </c>
      <c r="D812" s="26" t="s">
        <v>2740</v>
      </c>
      <c r="E812" s="163">
        <v>0.3427</v>
      </c>
      <c r="F812" s="164" t="s">
        <v>3449</v>
      </c>
      <c r="G812" s="164" t="s">
        <v>3320</v>
      </c>
      <c r="H812" s="149" t="str">
        <f t="shared" si="15"/>
        <v>No</v>
      </c>
    </row>
    <row r="813" spans="1:8" x14ac:dyDescent="0.25">
      <c r="A813" s="136" t="s">
        <v>864</v>
      </c>
      <c r="B813" s="136" t="s">
        <v>3022</v>
      </c>
      <c r="C813" s="26">
        <v>2561</v>
      </c>
      <c r="D813" s="26" t="s">
        <v>865</v>
      </c>
      <c r="E813" s="163">
        <v>0.36649999999999999</v>
      </c>
      <c r="F813" s="164" t="s">
        <v>3449</v>
      </c>
      <c r="G813" s="164" t="s">
        <v>3320</v>
      </c>
      <c r="H813" s="149" t="str">
        <f t="shared" si="15"/>
        <v>No</v>
      </c>
    </row>
    <row r="814" spans="1:8" x14ac:dyDescent="0.25">
      <c r="A814" s="136" t="s">
        <v>868</v>
      </c>
      <c r="B814" s="136" t="s">
        <v>3023</v>
      </c>
      <c r="C814" s="26">
        <v>2602</v>
      </c>
      <c r="D814" s="26" t="s">
        <v>869</v>
      </c>
      <c r="E814" s="163">
        <v>0.92369999999999997</v>
      </c>
      <c r="F814" s="164" t="s">
        <v>3447</v>
      </c>
      <c r="G814" s="164" t="s">
        <v>3320</v>
      </c>
      <c r="H814" s="149" t="str">
        <f t="shared" si="15"/>
        <v>Yes</v>
      </c>
    </row>
    <row r="815" spans="1:8" x14ac:dyDescent="0.25">
      <c r="A815" s="136" t="s">
        <v>871</v>
      </c>
      <c r="B815" s="136" t="s">
        <v>3024</v>
      </c>
      <c r="C815" s="26">
        <v>3323</v>
      </c>
      <c r="D815" s="26" t="s">
        <v>879</v>
      </c>
      <c r="E815" s="163">
        <v>0.81630000000000003</v>
      </c>
      <c r="F815" s="164" t="s">
        <v>3447</v>
      </c>
      <c r="G815" s="164" t="s">
        <v>3320</v>
      </c>
      <c r="H815" s="149" t="str">
        <f t="shared" si="15"/>
        <v>Yes</v>
      </c>
    </row>
    <row r="816" spans="1:8" x14ac:dyDescent="0.25">
      <c r="A816" s="136" t="s">
        <v>871</v>
      </c>
      <c r="B816" s="136" t="s">
        <v>3024</v>
      </c>
      <c r="C816" s="26">
        <v>3082</v>
      </c>
      <c r="D816" s="26" t="s">
        <v>877</v>
      </c>
      <c r="E816" s="163">
        <v>0.58560000000000001</v>
      </c>
      <c r="F816" s="164" t="s">
        <v>3447</v>
      </c>
      <c r="G816" s="164" t="s">
        <v>3320</v>
      </c>
      <c r="H816" s="149" t="str">
        <f t="shared" si="15"/>
        <v>Yes</v>
      </c>
    </row>
    <row r="817" spans="1:8" x14ac:dyDescent="0.25">
      <c r="A817" s="136" t="s">
        <v>871</v>
      </c>
      <c r="B817" s="136" t="s">
        <v>3024</v>
      </c>
      <c r="C817" s="26">
        <v>2913</v>
      </c>
      <c r="D817" s="26" t="s">
        <v>875</v>
      </c>
      <c r="E817" s="163">
        <v>0.45900000000000002</v>
      </c>
      <c r="F817" s="164" t="s">
        <v>3448</v>
      </c>
      <c r="G817" s="164" t="s">
        <v>3320</v>
      </c>
      <c r="H817" s="149" t="str">
        <f t="shared" si="15"/>
        <v>No</v>
      </c>
    </row>
    <row r="818" spans="1:8" x14ac:dyDescent="0.25">
      <c r="A818" s="136" t="s">
        <v>871</v>
      </c>
      <c r="B818" s="136" t="s">
        <v>3024</v>
      </c>
      <c r="C818" s="26">
        <v>3322</v>
      </c>
      <c r="D818" s="26" t="s">
        <v>878</v>
      </c>
      <c r="E818" s="163">
        <v>0.58830000000000005</v>
      </c>
      <c r="F818" s="164" t="s">
        <v>3447</v>
      </c>
      <c r="G818" s="164" t="s">
        <v>3320</v>
      </c>
      <c r="H818" s="149" t="str">
        <f t="shared" si="15"/>
        <v>Yes</v>
      </c>
    </row>
    <row r="819" spans="1:8" x14ac:dyDescent="0.25">
      <c r="A819" s="136" t="s">
        <v>871</v>
      </c>
      <c r="B819" s="136" t="s">
        <v>3024</v>
      </c>
      <c r="C819" s="26">
        <v>2916</v>
      </c>
      <c r="D819" s="26" t="s">
        <v>876</v>
      </c>
      <c r="E819" s="163">
        <v>0.67620000000000002</v>
      </c>
      <c r="F819" s="164" t="s">
        <v>3447</v>
      </c>
      <c r="G819" s="164" t="s">
        <v>3320</v>
      </c>
      <c r="H819" s="149" t="str">
        <f t="shared" si="15"/>
        <v>Yes</v>
      </c>
    </row>
    <row r="820" spans="1:8" x14ac:dyDescent="0.25">
      <c r="A820" s="136" t="s">
        <v>871</v>
      </c>
      <c r="B820" s="136" t="s">
        <v>3024</v>
      </c>
      <c r="C820" s="26">
        <v>5547</v>
      </c>
      <c r="D820" s="26" t="s">
        <v>2741</v>
      </c>
      <c r="E820" s="163">
        <v>0.79910000000000003</v>
      </c>
      <c r="F820" s="164" t="s">
        <v>3449</v>
      </c>
      <c r="G820" s="164" t="s">
        <v>3320</v>
      </c>
      <c r="H820" s="149" t="str">
        <f t="shared" si="15"/>
        <v>Yes</v>
      </c>
    </row>
    <row r="821" spans="1:8" x14ac:dyDescent="0.25">
      <c r="A821" s="136" t="s">
        <v>871</v>
      </c>
      <c r="B821" s="136" t="s">
        <v>3024</v>
      </c>
      <c r="C821" s="26">
        <v>2266</v>
      </c>
      <c r="D821" s="26" t="s">
        <v>872</v>
      </c>
      <c r="E821" s="163">
        <v>0.57040000000000002</v>
      </c>
      <c r="F821" s="164" t="s">
        <v>3447</v>
      </c>
      <c r="G821" s="164" t="s">
        <v>3320</v>
      </c>
      <c r="H821" s="149" t="str">
        <f t="shared" si="15"/>
        <v>Yes</v>
      </c>
    </row>
    <row r="822" spans="1:8" x14ac:dyDescent="0.25">
      <c r="A822" s="136" t="s">
        <v>871</v>
      </c>
      <c r="B822" s="136" t="s">
        <v>3024</v>
      </c>
      <c r="C822" s="26">
        <v>5194</v>
      </c>
      <c r="D822" s="26" t="s">
        <v>881</v>
      </c>
      <c r="E822" s="163">
        <v>0.62350000000000005</v>
      </c>
      <c r="F822" s="164" t="s">
        <v>3449</v>
      </c>
      <c r="G822" s="164" t="s">
        <v>3320</v>
      </c>
      <c r="H822" s="149" t="str">
        <f t="shared" si="15"/>
        <v>Yes</v>
      </c>
    </row>
    <row r="823" spans="1:8" x14ac:dyDescent="0.25">
      <c r="A823" s="136" t="s">
        <v>871</v>
      </c>
      <c r="B823" s="136" t="s">
        <v>3024</v>
      </c>
      <c r="C823" s="26">
        <v>5675</v>
      </c>
      <c r="D823" s="26" t="s">
        <v>3276</v>
      </c>
      <c r="E823" s="163">
        <v>0.62309999999999999</v>
      </c>
      <c r="F823" s="164" t="s">
        <v>3447</v>
      </c>
      <c r="G823" s="164" t="s">
        <v>3320</v>
      </c>
      <c r="H823" s="149" t="str">
        <f t="shared" si="15"/>
        <v>Yes</v>
      </c>
    </row>
    <row r="824" spans="1:8" x14ac:dyDescent="0.25">
      <c r="A824" s="136" t="s">
        <v>871</v>
      </c>
      <c r="B824" s="136" t="s">
        <v>3024</v>
      </c>
      <c r="C824" s="26">
        <v>1934</v>
      </c>
      <c r="D824" s="26" t="s">
        <v>880</v>
      </c>
      <c r="E824" s="163">
        <v>0.74170000000000003</v>
      </c>
      <c r="F824" s="164" t="s">
        <v>3449</v>
      </c>
      <c r="G824" s="164" t="s">
        <v>3320</v>
      </c>
      <c r="H824" s="149" t="str">
        <f t="shared" si="15"/>
        <v>Yes</v>
      </c>
    </row>
    <row r="825" spans="1:8" x14ac:dyDescent="0.25">
      <c r="A825" s="136" t="s">
        <v>871</v>
      </c>
      <c r="B825" s="136" t="s">
        <v>3024</v>
      </c>
      <c r="C825" s="26">
        <v>2596</v>
      </c>
      <c r="D825" s="26" t="s">
        <v>873</v>
      </c>
      <c r="E825" s="163">
        <v>0.43070000000000003</v>
      </c>
      <c r="F825" s="164" t="s">
        <v>3448</v>
      </c>
      <c r="G825" s="164" t="s">
        <v>3320</v>
      </c>
      <c r="H825" s="149" t="str">
        <f t="shared" si="15"/>
        <v>No</v>
      </c>
    </row>
    <row r="826" spans="1:8" x14ac:dyDescent="0.25">
      <c r="A826" s="136" t="s">
        <v>871</v>
      </c>
      <c r="B826" s="136" t="s">
        <v>3024</v>
      </c>
      <c r="C826" s="26">
        <v>5076</v>
      </c>
      <c r="D826" s="26" t="s">
        <v>2809</v>
      </c>
      <c r="E826" s="163">
        <v>0.16669999999999999</v>
      </c>
      <c r="F826" s="164" t="s">
        <v>3449</v>
      </c>
      <c r="G826" s="164" t="s">
        <v>3320</v>
      </c>
      <c r="H826" s="149" t="str">
        <f t="shared" si="15"/>
        <v>No</v>
      </c>
    </row>
    <row r="827" spans="1:8" x14ac:dyDescent="0.25">
      <c r="A827" s="136" t="s">
        <v>871</v>
      </c>
      <c r="B827" s="136" t="s">
        <v>3024</v>
      </c>
      <c r="C827" s="26">
        <v>2624</v>
      </c>
      <c r="D827" s="26" t="s">
        <v>874</v>
      </c>
      <c r="E827" s="163">
        <v>0.8387</v>
      </c>
      <c r="F827" s="164" t="s">
        <v>3447</v>
      </c>
      <c r="G827" s="164" t="s">
        <v>3320</v>
      </c>
      <c r="H827" s="149" t="str">
        <f t="shared" si="15"/>
        <v>Yes</v>
      </c>
    </row>
    <row r="828" spans="1:8" x14ac:dyDescent="0.25">
      <c r="A828" s="136" t="s">
        <v>883</v>
      </c>
      <c r="B828" s="136" t="s">
        <v>3025</v>
      </c>
      <c r="C828" s="26">
        <v>4418</v>
      </c>
      <c r="D828" s="26" t="s">
        <v>899</v>
      </c>
      <c r="E828" s="163">
        <v>0.93240000000000001</v>
      </c>
      <c r="F828" s="164" t="s">
        <v>3447</v>
      </c>
      <c r="G828" s="164" t="s">
        <v>3320</v>
      </c>
      <c r="H828" s="149" t="str">
        <f t="shared" si="15"/>
        <v>Yes</v>
      </c>
    </row>
    <row r="829" spans="1:8" x14ac:dyDescent="0.25">
      <c r="A829" s="136" t="s">
        <v>883</v>
      </c>
      <c r="B829" s="136" t="s">
        <v>3025</v>
      </c>
      <c r="C829" s="26">
        <v>5520</v>
      </c>
      <c r="D829" s="26" t="s">
        <v>907</v>
      </c>
      <c r="E829" s="163">
        <v>0.23849999999999999</v>
      </c>
      <c r="F829" s="164" t="s">
        <v>3448</v>
      </c>
      <c r="G829" s="164" t="s">
        <v>3320</v>
      </c>
      <c r="H829" s="149" t="str">
        <f t="shared" si="15"/>
        <v>No</v>
      </c>
    </row>
    <row r="830" spans="1:8" x14ac:dyDescent="0.25">
      <c r="A830" s="136" t="s">
        <v>883</v>
      </c>
      <c r="B830" s="136" t="s">
        <v>3025</v>
      </c>
      <c r="C830" s="26">
        <v>4072</v>
      </c>
      <c r="D830" s="26" t="s">
        <v>893</v>
      </c>
      <c r="E830" s="163">
        <v>0.66759999999999997</v>
      </c>
      <c r="F830" s="164" t="s">
        <v>3447</v>
      </c>
      <c r="G830" s="164" t="s">
        <v>3320</v>
      </c>
      <c r="H830" s="149" t="str">
        <f t="shared" si="15"/>
        <v>Yes</v>
      </c>
    </row>
    <row r="831" spans="1:8" x14ac:dyDescent="0.25">
      <c r="A831" s="136" t="s">
        <v>883</v>
      </c>
      <c r="B831" s="136" t="s">
        <v>3025</v>
      </c>
      <c r="C831" s="26">
        <v>4202</v>
      </c>
      <c r="D831" s="26" t="s">
        <v>898</v>
      </c>
      <c r="E831" s="163">
        <v>0.60470000000000002</v>
      </c>
      <c r="F831" s="164" t="s">
        <v>3448</v>
      </c>
      <c r="G831" s="164" t="s">
        <v>3320</v>
      </c>
      <c r="H831" s="149" t="str">
        <f t="shared" si="15"/>
        <v>Yes</v>
      </c>
    </row>
    <row r="832" spans="1:8" x14ac:dyDescent="0.25">
      <c r="A832" s="136" t="s">
        <v>883</v>
      </c>
      <c r="B832" s="136" t="s">
        <v>3025</v>
      </c>
      <c r="C832" s="26">
        <v>5439</v>
      </c>
      <c r="D832" s="26" t="s">
        <v>104</v>
      </c>
      <c r="E832" s="163">
        <v>0.50819999999999999</v>
      </c>
      <c r="F832" s="164" t="s">
        <v>3447</v>
      </c>
      <c r="G832" s="164" t="s">
        <v>3320</v>
      </c>
      <c r="H832" s="149" t="str">
        <f t="shared" si="15"/>
        <v>Yes</v>
      </c>
    </row>
    <row r="833" spans="1:8" x14ac:dyDescent="0.25">
      <c r="A833" s="136" t="s">
        <v>883</v>
      </c>
      <c r="B833" s="136" t="s">
        <v>3025</v>
      </c>
      <c r="C833" s="26">
        <v>5220</v>
      </c>
      <c r="D833" s="26" t="s">
        <v>905</v>
      </c>
      <c r="E833" s="163">
        <v>0.20269999999999999</v>
      </c>
      <c r="F833" s="164" t="s">
        <v>3448</v>
      </c>
      <c r="G833" s="164" t="s">
        <v>3320</v>
      </c>
      <c r="H833" s="149" t="str">
        <f t="shared" si="15"/>
        <v>No</v>
      </c>
    </row>
    <row r="834" spans="1:8" x14ac:dyDescent="0.25">
      <c r="A834" s="136" t="s">
        <v>883</v>
      </c>
      <c r="B834" s="136" t="s">
        <v>3025</v>
      </c>
      <c r="C834" s="26">
        <v>4028</v>
      </c>
      <c r="D834" s="26" t="s">
        <v>892</v>
      </c>
      <c r="E834" s="163">
        <v>0.27729999999999999</v>
      </c>
      <c r="F834" s="164" t="s">
        <v>3448</v>
      </c>
      <c r="G834" s="164" t="s">
        <v>3320</v>
      </c>
      <c r="H834" s="149" t="str">
        <f t="shared" si="15"/>
        <v>No</v>
      </c>
    </row>
    <row r="835" spans="1:8" x14ac:dyDescent="0.25">
      <c r="A835" s="136" t="s">
        <v>883</v>
      </c>
      <c r="B835" s="136" t="s">
        <v>3025</v>
      </c>
      <c r="C835" s="26">
        <v>2824</v>
      </c>
      <c r="D835" s="26" t="s">
        <v>95</v>
      </c>
      <c r="E835" s="163">
        <v>0.85550000000000004</v>
      </c>
      <c r="F835" s="164" t="s">
        <v>3447</v>
      </c>
      <c r="G835" s="164" t="s">
        <v>3320</v>
      </c>
      <c r="H835" s="149" t="str">
        <f t="shared" si="15"/>
        <v>Yes</v>
      </c>
    </row>
    <row r="836" spans="1:8" x14ac:dyDescent="0.25">
      <c r="A836" s="136" t="s">
        <v>883</v>
      </c>
      <c r="B836" s="26" t="s">
        <v>3025</v>
      </c>
      <c r="C836" s="26">
        <v>3315</v>
      </c>
      <c r="D836" t="s">
        <v>888</v>
      </c>
      <c r="E836" s="163">
        <v>0.8054</v>
      </c>
      <c r="F836" s="164" t="s">
        <v>3447</v>
      </c>
      <c r="G836" s="164" t="s">
        <v>3320</v>
      </c>
      <c r="H836" s="149" t="str">
        <f t="shared" si="15"/>
        <v>Yes</v>
      </c>
    </row>
    <row r="837" spans="1:8" x14ac:dyDescent="0.25">
      <c r="A837" s="136" t="s">
        <v>883</v>
      </c>
      <c r="B837" s="136" t="s">
        <v>3025</v>
      </c>
      <c r="C837" s="26">
        <v>5727</v>
      </c>
      <c r="D837" s="26" t="s">
        <v>3277</v>
      </c>
      <c r="E837" s="163">
        <v>0.60340000000000005</v>
      </c>
      <c r="F837" s="164" t="s">
        <v>3449</v>
      </c>
      <c r="G837" s="164" t="s">
        <v>3320</v>
      </c>
      <c r="H837" s="149" t="str">
        <f t="shared" ref="H837:H900" si="16">IF(OR(E837&gt;=0.5, F837="Yes",G837="Yes"),"Yes","No")</f>
        <v>Yes</v>
      </c>
    </row>
    <row r="838" spans="1:8" x14ac:dyDescent="0.25">
      <c r="A838" s="136" t="s">
        <v>883</v>
      </c>
      <c r="B838" s="136" t="s">
        <v>3025</v>
      </c>
      <c r="C838" s="26">
        <v>5521</v>
      </c>
      <c r="D838" s="26" t="s">
        <v>908</v>
      </c>
      <c r="E838" s="163">
        <v>0.69640000000000002</v>
      </c>
      <c r="F838" s="164" t="s">
        <v>3447</v>
      </c>
      <c r="G838" s="164" t="s">
        <v>3320</v>
      </c>
      <c r="H838" s="149" t="str">
        <f t="shared" si="16"/>
        <v>Yes</v>
      </c>
    </row>
    <row r="839" spans="1:8" x14ac:dyDescent="0.25">
      <c r="A839" s="136" t="s">
        <v>883</v>
      </c>
      <c r="B839" s="136" t="s">
        <v>3025</v>
      </c>
      <c r="C839" s="26">
        <v>3077</v>
      </c>
      <c r="D839" s="26" t="s">
        <v>886</v>
      </c>
      <c r="E839" s="163">
        <v>0.78839999999999999</v>
      </c>
      <c r="F839" s="164" t="s">
        <v>3447</v>
      </c>
      <c r="G839" s="164" t="s">
        <v>3320</v>
      </c>
      <c r="H839" s="149" t="str">
        <f t="shared" si="16"/>
        <v>Yes</v>
      </c>
    </row>
    <row r="840" spans="1:8" x14ac:dyDescent="0.25">
      <c r="A840" s="136" t="s">
        <v>883</v>
      </c>
      <c r="B840" s="136" t="s">
        <v>3025</v>
      </c>
      <c r="C840" s="26">
        <v>3267</v>
      </c>
      <c r="D840" s="26" t="s">
        <v>887</v>
      </c>
      <c r="E840" s="163">
        <v>0.82840000000000003</v>
      </c>
      <c r="F840" s="164" t="s">
        <v>3447</v>
      </c>
      <c r="G840" s="164" t="s">
        <v>3320</v>
      </c>
      <c r="H840" s="149" t="str">
        <f t="shared" si="16"/>
        <v>Yes</v>
      </c>
    </row>
    <row r="841" spans="1:8" x14ac:dyDescent="0.25">
      <c r="A841" s="136" t="s">
        <v>883</v>
      </c>
      <c r="B841" s="136" t="s">
        <v>3025</v>
      </c>
      <c r="C841" s="26">
        <v>4429</v>
      </c>
      <c r="D841" s="26" t="s">
        <v>900</v>
      </c>
      <c r="E841" s="163">
        <v>0.61970000000000003</v>
      </c>
      <c r="F841" s="164" t="s">
        <v>3447</v>
      </c>
      <c r="G841" s="164" t="s">
        <v>3320</v>
      </c>
      <c r="H841" s="149" t="str">
        <f t="shared" si="16"/>
        <v>Yes</v>
      </c>
    </row>
    <row r="842" spans="1:8" x14ac:dyDescent="0.25">
      <c r="A842" s="136" t="s">
        <v>883</v>
      </c>
      <c r="B842" s="136" t="s">
        <v>3025</v>
      </c>
      <c r="C842" s="26">
        <v>3731</v>
      </c>
      <c r="D842" s="26" t="s">
        <v>891</v>
      </c>
      <c r="E842" s="163">
        <v>0.42120000000000002</v>
      </c>
      <c r="F842" s="164" t="s">
        <v>3448</v>
      </c>
      <c r="G842" s="164" t="s">
        <v>3320</v>
      </c>
      <c r="H842" s="149" t="str">
        <f t="shared" si="16"/>
        <v>No</v>
      </c>
    </row>
    <row r="843" spans="1:8" x14ac:dyDescent="0.25">
      <c r="A843" s="136" t="s">
        <v>883</v>
      </c>
      <c r="B843" s="136" t="s">
        <v>3025</v>
      </c>
      <c r="C843" s="26">
        <v>2826</v>
      </c>
      <c r="D843" s="26" t="s">
        <v>885</v>
      </c>
      <c r="E843" s="163">
        <v>0.68979999999999997</v>
      </c>
      <c r="F843" s="164" t="s">
        <v>3447</v>
      </c>
      <c r="G843" s="164" t="s">
        <v>3320</v>
      </c>
      <c r="H843" s="149" t="str">
        <f t="shared" si="16"/>
        <v>Yes</v>
      </c>
    </row>
    <row r="844" spans="1:8" x14ac:dyDescent="0.25">
      <c r="A844" s="136" t="s">
        <v>883</v>
      </c>
      <c r="B844" s="136" t="s">
        <v>3025</v>
      </c>
      <c r="C844" s="26">
        <v>1884</v>
      </c>
      <c r="D844" s="26" t="s">
        <v>618</v>
      </c>
      <c r="E844" s="163">
        <v>0.66690000000000005</v>
      </c>
      <c r="F844" s="164" t="s">
        <v>3447</v>
      </c>
      <c r="G844" s="164" t="s">
        <v>3320</v>
      </c>
      <c r="H844" s="149" t="str">
        <f t="shared" si="16"/>
        <v>Yes</v>
      </c>
    </row>
    <row r="845" spans="1:8" x14ac:dyDescent="0.25">
      <c r="A845" s="136" t="s">
        <v>883</v>
      </c>
      <c r="B845" s="136" t="s">
        <v>3025</v>
      </c>
      <c r="C845" s="26">
        <v>4181</v>
      </c>
      <c r="D845" s="26" t="s">
        <v>897</v>
      </c>
      <c r="E845" s="163">
        <v>0.60070000000000001</v>
      </c>
      <c r="F845" s="164" t="s">
        <v>3447</v>
      </c>
      <c r="G845" s="164" t="s">
        <v>3320</v>
      </c>
      <c r="H845" s="149" t="str">
        <f t="shared" si="16"/>
        <v>Yes</v>
      </c>
    </row>
    <row r="846" spans="1:8" x14ac:dyDescent="0.25">
      <c r="A846" s="136" t="s">
        <v>883</v>
      </c>
      <c r="B846" s="136" t="s">
        <v>3025</v>
      </c>
      <c r="C846" s="26">
        <v>1941</v>
      </c>
      <c r="D846" s="26" t="s">
        <v>903</v>
      </c>
      <c r="E846" s="163">
        <v>0.37980000000000003</v>
      </c>
      <c r="F846" s="164" t="s">
        <v>3449</v>
      </c>
      <c r="G846" s="164" t="s">
        <v>3320</v>
      </c>
      <c r="H846" s="149" t="str">
        <f t="shared" si="16"/>
        <v>No</v>
      </c>
    </row>
    <row r="847" spans="1:8" x14ac:dyDescent="0.25">
      <c r="A847" s="136" t="s">
        <v>883</v>
      </c>
      <c r="B847" s="136" t="s">
        <v>3025</v>
      </c>
      <c r="C847" s="26">
        <v>3472</v>
      </c>
      <c r="D847" s="26" t="s">
        <v>890</v>
      </c>
      <c r="E847" s="163">
        <v>0.88959999999999995</v>
      </c>
      <c r="F847" s="164" t="s">
        <v>3447</v>
      </c>
      <c r="G847" s="164" t="s">
        <v>3320</v>
      </c>
      <c r="H847" s="149" t="str">
        <f t="shared" si="16"/>
        <v>Yes</v>
      </c>
    </row>
    <row r="848" spans="1:8" x14ac:dyDescent="0.25">
      <c r="A848" s="136" t="s">
        <v>883</v>
      </c>
      <c r="B848" s="136" t="s">
        <v>3025</v>
      </c>
      <c r="C848" s="26">
        <v>5106</v>
      </c>
      <c r="D848" s="26" t="s">
        <v>904</v>
      </c>
      <c r="E848" s="163">
        <v>0.59899999999999998</v>
      </c>
      <c r="F848" s="164" t="s">
        <v>3447</v>
      </c>
      <c r="G848" s="164" t="s">
        <v>3320</v>
      </c>
      <c r="H848" s="149" t="str">
        <f t="shared" si="16"/>
        <v>Yes</v>
      </c>
    </row>
    <row r="849" spans="1:8" x14ac:dyDescent="0.25">
      <c r="A849" s="136" t="s">
        <v>883</v>
      </c>
      <c r="B849" s="136" t="s">
        <v>3025</v>
      </c>
      <c r="C849" s="26">
        <v>4446</v>
      </c>
      <c r="D849" s="26" t="s">
        <v>901</v>
      </c>
      <c r="E849" s="163">
        <v>0.35420000000000001</v>
      </c>
      <c r="F849" s="164" t="s">
        <v>3448</v>
      </c>
      <c r="G849" s="164" t="s">
        <v>3320</v>
      </c>
      <c r="H849" s="149" t="str">
        <f t="shared" si="16"/>
        <v>No</v>
      </c>
    </row>
    <row r="850" spans="1:8" x14ac:dyDescent="0.25">
      <c r="A850" s="136" t="s">
        <v>883</v>
      </c>
      <c r="B850" s="136" t="s">
        <v>3025</v>
      </c>
      <c r="C850" s="26">
        <v>5438</v>
      </c>
      <c r="D850" s="26" t="s">
        <v>906</v>
      </c>
      <c r="E850" s="163">
        <v>0.37440000000000001</v>
      </c>
      <c r="F850" s="164" t="s">
        <v>3448</v>
      </c>
      <c r="G850" s="164" t="s">
        <v>3320</v>
      </c>
      <c r="H850" s="149" t="str">
        <f t="shared" si="16"/>
        <v>No</v>
      </c>
    </row>
    <row r="851" spans="1:8" x14ac:dyDescent="0.25">
      <c r="A851" s="136" t="s">
        <v>883</v>
      </c>
      <c r="B851" s="136" t="s">
        <v>3025</v>
      </c>
      <c r="C851" s="26">
        <v>4073</v>
      </c>
      <c r="D851" s="26" t="s">
        <v>894</v>
      </c>
      <c r="E851" s="163">
        <v>0.64970000000000006</v>
      </c>
      <c r="F851" s="164" t="s">
        <v>3447</v>
      </c>
      <c r="G851" s="164" t="s">
        <v>3320</v>
      </c>
      <c r="H851" s="149" t="str">
        <f t="shared" si="16"/>
        <v>Yes</v>
      </c>
    </row>
    <row r="852" spans="1:8" x14ac:dyDescent="0.25">
      <c r="A852" s="136" t="s">
        <v>883</v>
      </c>
      <c r="B852" s="136" t="s">
        <v>3025</v>
      </c>
      <c r="C852" s="26">
        <v>4484</v>
      </c>
      <c r="D852" s="26" t="s">
        <v>902</v>
      </c>
      <c r="E852" s="163">
        <v>0.55120000000000002</v>
      </c>
      <c r="F852" s="164" t="s">
        <v>3447</v>
      </c>
      <c r="G852" s="164" t="s">
        <v>3320</v>
      </c>
      <c r="H852" s="149" t="str">
        <f t="shared" si="16"/>
        <v>Yes</v>
      </c>
    </row>
    <row r="853" spans="1:8" x14ac:dyDescent="0.25">
      <c r="A853" s="136" t="s">
        <v>883</v>
      </c>
      <c r="B853" s="136" t="s">
        <v>3025</v>
      </c>
      <c r="C853" s="26">
        <v>4136</v>
      </c>
      <c r="D853" s="26" t="s">
        <v>896</v>
      </c>
      <c r="E853" s="163">
        <v>0.58189999999999997</v>
      </c>
      <c r="F853" s="164" t="s">
        <v>3447</v>
      </c>
      <c r="G853" s="164" t="s">
        <v>3320</v>
      </c>
      <c r="H853" s="149" t="str">
        <f t="shared" si="16"/>
        <v>Yes</v>
      </c>
    </row>
    <row r="854" spans="1:8" x14ac:dyDescent="0.25">
      <c r="A854" s="136" t="s">
        <v>883</v>
      </c>
      <c r="B854" s="136" t="s">
        <v>3025</v>
      </c>
      <c r="C854" s="26">
        <v>4118</v>
      </c>
      <c r="D854" s="26" t="s">
        <v>895</v>
      </c>
      <c r="E854" s="163">
        <v>0.43630000000000002</v>
      </c>
      <c r="F854" s="164" t="s">
        <v>3448</v>
      </c>
      <c r="G854" s="164" t="s">
        <v>3320</v>
      </c>
      <c r="H854" s="149" t="str">
        <f t="shared" si="16"/>
        <v>No</v>
      </c>
    </row>
    <row r="855" spans="1:8" x14ac:dyDescent="0.25">
      <c r="A855" s="136" t="s">
        <v>883</v>
      </c>
      <c r="B855" s="136" t="s">
        <v>3025</v>
      </c>
      <c r="C855" s="26">
        <v>3369</v>
      </c>
      <c r="D855" s="26" t="s">
        <v>889</v>
      </c>
      <c r="E855" s="163">
        <v>0.69159999999999999</v>
      </c>
      <c r="F855" s="164" t="s">
        <v>3447</v>
      </c>
      <c r="G855" s="164" t="s">
        <v>3320</v>
      </c>
      <c r="H855" s="149" t="str">
        <f t="shared" si="16"/>
        <v>Yes</v>
      </c>
    </row>
    <row r="856" spans="1:8" x14ac:dyDescent="0.25">
      <c r="A856" s="136" t="s">
        <v>883</v>
      </c>
      <c r="B856" s="136" t="s">
        <v>3025</v>
      </c>
      <c r="C856" s="26">
        <v>3144</v>
      </c>
      <c r="D856" s="26" t="s">
        <v>45</v>
      </c>
      <c r="E856" s="163">
        <v>0.76739999999999997</v>
      </c>
      <c r="F856" s="164" t="s">
        <v>3447</v>
      </c>
      <c r="G856" s="164" t="s">
        <v>3320</v>
      </c>
      <c r="H856" s="149" t="str">
        <f t="shared" si="16"/>
        <v>Yes</v>
      </c>
    </row>
    <row r="857" spans="1:8" x14ac:dyDescent="0.25">
      <c r="A857" s="136" t="s">
        <v>883</v>
      </c>
      <c r="B857" s="136" t="s">
        <v>3025</v>
      </c>
      <c r="C857" s="26">
        <v>2825</v>
      </c>
      <c r="D857" s="26" t="s">
        <v>884</v>
      </c>
      <c r="E857" s="163">
        <v>0.85289999999999999</v>
      </c>
      <c r="F857" s="164" t="s">
        <v>3447</v>
      </c>
      <c r="G857" s="164" t="s">
        <v>3320</v>
      </c>
      <c r="H857" s="149" t="str">
        <f t="shared" si="16"/>
        <v>Yes</v>
      </c>
    </row>
    <row r="858" spans="1:8" x14ac:dyDescent="0.25">
      <c r="A858" s="136" t="s">
        <v>910</v>
      </c>
      <c r="B858" s="136" t="s">
        <v>3026</v>
      </c>
      <c r="C858" s="26">
        <v>5738</v>
      </c>
      <c r="D858" s="26" t="s">
        <v>3333</v>
      </c>
      <c r="E858" s="163">
        <v>0.68640000000000001</v>
      </c>
      <c r="F858" s="164">
        <v>0</v>
      </c>
      <c r="G858" s="164" t="s">
        <v>3320</v>
      </c>
      <c r="H858" s="149" t="str">
        <f t="shared" si="16"/>
        <v>Yes</v>
      </c>
    </row>
    <row r="859" spans="1:8" x14ac:dyDescent="0.25">
      <c r="A859" s="136" t="s">
        <v>910</v>
      </c>
      <c r="B859" s="136" t="s">
        <v>3026</v>
      </c>
      <c r="C859" s="26">
        <v>4353</v>
      </c>
      <c r="D859" s="26" t="s">
        <v>934</v>
      </c>
      <c r="E859" s="163">
        <v>0.27929999999999999</v>
      </c>
      <c r="F859" s="164">
        <v>0</v>
      </c>
      <c r="G859" s="164" t="s">
        <v>3320</v>
      </c>
      <c r="H859" s="149" t="str">
        <f t="shared" si="16"/>
        <v>No</v>
      </c>
    </row>
    <row r="860" spans="1:8" x14ac:dyDescent="0.25">
      <c r="A860" s="136" t="s">
        <v>910</v>
      </c>
      <c r="B860" s="136" t="s">
        <v>3026</v>
      </c>
      <c r="C860" s="26">
        <v>4440</v>
      </c>
      <c r="D860" s="26" t="s">
        <v>938</v>
      </c>
      <c r="E860" s="163">
        <v>0.50009999999999999</v>
      </c>
      <c r="F860" s="164">
        <v>0</v>
      </c>
      <c r="G860" s="164" t="s">
        <v>3320</v>
      </c>
      <c r="H860" s="149" t="str">
        <f t="shared" si="16"/>
        <v>Yes</v>
      </c>
    </row>
    <row r="861" spans="1:8" x14ac:dyDescent="0.25">
      <c r="A861" s="136" t="s">
        <v>910</v>
      </c>
      <c r="B861" s="136" t="s">
        <v>3026</v>
      </c>
      <c r="C861" s="26">
        <v>3676</v>
      </c>
      <c r="D861" s="26" t="s">
        <v>921</v>
      </c>
      <c r="E861" s="163">
        <v>0.44379999999999997</v>
      </c>
      <c r="F861" s="164">
        <v>0</v>
      </c>
      <c r="G861" s="164" t="s">
        <v>3320</v>
      </c>
      <c r="H861" s="149" t="str">
        <f t="shared" si="16"/>
        <v>No</v>
      </c>
    </row>
    <row r="862" spans="1:8" x14ac:dyDescent="0.25">
      <c r="A862" s="136" t="s">
        <v>910</v>
      </c>
      <c r="B862" s="136" t="s">
        <v>3026</v>
      </c>
      <c r="C862" s="26">
        <v>3388</v>
      </c>
      <c r="D862" s="26" t="s">
        <v>915</v>
      </c>
      <c r="E862" s="163">
        <v>0.54290000000000005</v>
      </c>
      <c r="F862" s="164" t="s">
        <v>3447</v>
      </c>
      <c r="G862" s="164" t="s">
        <v>3320</v>
      </c>
      <c r="H862" s="149" t="str">
        <f t="shared" si="16"/>
        <v>Yes</v>
      </c>
    </row>
    <row r="863" spans="1:8" x14ac:dyDescent="0.25">
      <c r="A863" s="136" t="s">
        <v>910</v>
      </c>
      <c r="B863" s="136" t="s">
        <v>3026</v>
      </c>
      <c r="C863" s="26">
        <v>4126</v>
      </c>
      <c r="D863" s="26" t="s">
        <v>927</v>
      </c>
      <c r="E863" s="163">
        <v>0.36680000000000001</v>
      </c>
      <c r="F863" s="164">
        <v>0</v>
      </c>
      <c r="G863" s="164" t="s">
        <v>3320</v>
      </c>
      <c r="H863" s="149" t="str">
        <f t="shared" si="16"/>
        <v>No</v>
      </c>
    </row>
    <row r="864" spans="1:8" x14ac:dyDescent="0.25">
      <c r="A864" s="136" t="s">
        <v>910</v>
      </c>
      <c r="B864" s="136" t="s">
        <v>3026</v>
      </c>
      <c r="C864" s="26">
        <v>2851</v>
      </c>
      <c r="D864" s="26" t="s">
        <v>913</v>
      </c>
      <c r="E864" s="163">
        <v>0.73780000000000001</v>
      </c>
      <c r="F864" s="164" t="s">
        <v>3447</v>
      </c>
      <c r="G864" s="164" t="s">
        <v>3320</v>
      </c>
      <c r="H864" s="149" t="str">
        <f t="shared" si="16"/>
        <v>Yes</v>
      </c>
    </row>
    <row r="865" spans="1:8" x14ac:dyDescent="0.25">
      <c r="A865" s="136" t="s">
        <v>910</v>
      </c>
      <c r="B865" s="136" t="s">
        <v>3026</v>
      </c>
      <c r="C865" s="26">
        <v>4545</v>
      </c>
      <c r="D865" s="26" t="s">
        <v>945</v>
      </c>
      <c r="E865" s="163">
        <v>0.51100000000000001</v>
      </c>
      <c r="F865" s="164" t="s">
        <v>3449</v>
      </c>
      <c r="G865" s="164" t="s">
        <v>2649</v>
      </c>
      <c r="H865" s="149" t="str">
        <f t="shared" si="16"/>
        <v>Yes</v>
      </c>
    </row>
    <row r="866" spans="1:8" x14ac:dyDescent="0.25">
      <c r="A866" s="136" t="s">
        <v>910</v>
      </c>
      <c r="B866" s="136" t="s">
        <v>3026</v>
      </c>
      <c r="C866" s="26">
        <v>3678</v>
      </c>
      <c r="D866" s="26" t="s">
        <v>923</v>
      </c>
      <c r="E866" s="163">
        <v>0.40100000000000002</v>
      </c>
      <c r="F866" s="164">
        <v>0</v>
      </c>
      <c r="G866" s="164" t="s">
        <v>3320</v>
      </c>
      <c r="H866" s="149" t="str">
        <f t="shared" si="16"/>
        <v>No</v>
      </c>
    </row>
    <row r="867" spans="1:8" x14ac:dyDescent="0.25">
      <c r="A867" s="136" t="s">
        <v>910</v>
      </c>
      <c r="B867" s="136" t="s">
        <v>3026</v>
      </c>
      <c r="C867" s="26">
        <v>4413</v>
      </c>
      <c r="D867" s="26" t="s">
        <v>936</v>
      </c>
      <c r="E867" s="163">
        <v>0.75749999999999995</v>
      </c>
      <c r="F867" s="164" t="s">
        <v>3447</v>
      </c>
      <c r="G867" s="164" t="s">
        <v>3320</v>
      </c>
      <c r="H867" s="149" t="str">
        <f t="shared" si="16"/>
        <v>Yes</v>
      </c>
    </row>
    <row r="868" spans="1:8" x14ac:dyDescent="0.25">
      <c r="A868" s="136" t="s">
        <v>910</v>
      </c>
      <c r="B868" s="136" t="s">
        <v>3026</v>
      </c>
      <c r="C868" s="26">
        <v>4489</v>
      </c>
      <c r="D868" s="26" t="s">
        <v>942</v>
      </c>
      <c r="E868" s="163">
        <v>0.51019999999999999</v>
      </c>
      <c r="F868" s="164" t="s">
        <v>3447</v>
      </c>
      <c r="G868" s="164" t="s">
        <v>3320</v>
      </c>
      <c r="H868" s="149" t="str">
        <f t="shared" si="16"/>
        <v>Yes</v>
      </c>
    </row>
    <row r="869" spans="1:8" x14ac:dyDescent="0.25">
      <c r="A869" t="s">
        <v>910</v>
      </c>
      <c r="B869" t="s">
        <v>3026</v>
      </c>
      <c r="C869" s="26">
        <v>3708</v>
      </c>
      <c r="D869" t="s">
        <v>925</v>
      </c>
      <c r="E869" s="163">
        <v>0.30209999999999998</v>
      </c>
      <c r="F869" s="164">
        <v>0</v>
      </c>
      <c r="G869" s="164" t="s">
        <v>3320</v>
      </c>
      <c r="H869" s="149" t="str">
        <f t="shared" si="16"/>
        <v>No</v>
      </c>
    </row>
    <row r="870" spans="1:8" x14ac:dyDescent="0.25">
      <c r="A870" s="136" t="s">
        <v>910</v>
      </c>
      <c r="B870" s="136" t="s">
        <v>3026</v>
      </c>
      <c r="C870" s="26">
        <v>4345</v>
      </c>
      <c r="D870" s="26" t="s">
        <v>933</v>
      </c>
      <c r="E870" s="163">
        <v>0.56689999999999996</v>
      </c>
      <c r="F870" s="164" t="s">
        <v>3447</v>
      </c>
      <c r="G870" s="164" t="s">
        <v>3320</v>
      </c>
      <c r="H870" s="149" t="str">
        <f t="shared" si="16"/>
        <v>Yes</v>
      </c>
    </row>
    <row r="871" spans="1:8" x14ac:dyDescent="0.25">
      <c r="A871" s="136" t="s">
        <v>910</v>
      </c>
      <c r="B871" s="136" t="s">
        <v>3026</v>
      </c>
      <c r="C871" s="26">
        <v>5275</v>
      </c>
      <c r="D871" s="26" t="s">
        <v>948</v>
      </c>
      <c r="E871" s="163">
        <v>0.62380000000000002</v>
      </c>
      <c r="F871" s="164" t="s">
        <v>3449</v>
      </c>
      <c r="G871" s="164" t="s">
        <v>3320</v>
      </c>
      <c r="H871" s="149" t="str">
        <f t="shared" si="16"/>
        <v>Yes</v>
      </c>
    </row>
    <row r="872" spans="1:8" x14ac:dyDescent="0.25">
      <c r="A872" s="136" t="s">
        <v>910</v>
      </c>
      <c r="B872" s="136" t="s">
        <v>3026</v>
      </c>
      <c r="C872" s="26">
        <v>4301</v>
      </c>
      <c r="D872" s="26" t="s">
        <v>932</v>
      </c>
      <c r="E872" s="163">
        <v>0.4481</v>
      </c>
      <c r="F872" s="164">
        <v>0</v>
      </c>
      <c r="G872" s="164" t="s">
        <v>3320</v>
      </c>
      <c r="H872" s="149" t="str">
        <f t="shared" si="16"/>
        <v>No</v>
      </c>
    </row>
    <row r="873" spans="1:8" x14ac:dyDescent="0.25">
      <c r="A873" s="136" t="s">
        <v>910</v>
      </c>
      <c r="B873" s="136" t="s">
        <v>3026</v>
      </c>
      <c r="C873" s="26">
        <v>4520</v>
      </c>
      <c r="D873" s="26" t="s">
        <v>944</v>
      </c>
      <c r="E873" s="163">
        <v>0.72889999999999999</v>
      </c>
      <c r="F873" s="164" t="s">
        <v>3447</v>
      </c>
      <c r="G873" s="164" t="s">
        <v>3320</v>
      </c>
      <c r="H873" s="149" t="str">
        <f t="shared" si="16"/>
        <v>Yes</v>
      </c>
    </row>
    <row r="874" spans="1:8" x14ac:dyDescent="0.25">
      <c r="A874" s="136" t="s">
        <v>910</v>
      </c>
      <c r="B874" s="136" t="s">
        <v>3026</v>
      </c>
      <c r="C874" s="26">
        <v>5676</v>
      </c>
      <c r="D874" s="26" t="s">
        <v>2889</v>
      </c>
      <c r="E874" s="163">
        <v>0.40260000000000001</v>
      </c>
      <c r="F874" s="164">
        <v>0</v>
      </c>
      <c r="G874" s="164" t="s">
        <v>3320</v>
      </c>
      <c r="H874" s="149" t="str">
        <f t="shared" si="16"/>
        <v>No</v>
      </c>
    </row>
    <row r="875" spans="1:8" x14ac:dyDescent="0.25">
      <c r="A875" s="136" t="s">
        <v>910</v>
      </c>
      <c r="B875" s="136" t="s">
        <v>3026</v>
      </c>
      <c r="C875" s="26">
        <v>5729</v>
      </c>
      <c r="D875" s="26" t="s">
        <v>3278</v>
      </c>
      <c r="E875" s="163">
        <v>0.60819999999999996</v>
      </c>
      <c r="F875" s="164" t="s">
        <v>3449</v>
      </c>
      <c r="G875" s="164" t="s">
        <v>3320</v>
      </c>
      <c r="H875" s="149" t="str">
        <f t="shared" si="16"/>
        <v>Yes</v>
      </c>
    </row>
    <row r="876" spans="1:8" x14ac:dyDescent="0.25">
      <c r="A876" s="136" t="s">
        <v>910</v>
      </c>
      <c r="B876" s="136" t="s">
        <v>3026</v>
      </c>
      <c r="C876" s="26">
        <v>4492</v>
      </c>
      <c r="D876" s="26" t="s">
        <v>943</v>
      </c>
      <c r="E876" s="163">
        <v>0.49309999999999998</v>
      </c>
      <c r="F876" s="164">
        <v>0</v>
      </c>
      <c r="G876" s="164" t="s">
        <v>3320</v>
      </c>
      <c r="H876" s="149" t="str">
        <f t="shared" si="16"/>
        <v>No</v>
      </c>
    </row>
    <row r="877" spans="1:8" x14ac:dyDescent="0.25">
      <c r="A877" s="136" t="s">
        <v>910</v>
      </c>
      <c r="B877" s="136" t="s">
        <v>3026</v>
      </c>
      <c r="C877" s="26">
        <v>2797</v>
      </c>
      <c r="D877" s="26" t="s">
        <v>912</v>
      </c>
      <c r="E877" s="163">
        <v>0.70550000000000002</v>
      </c>
      <c r="F877" s="164" t="s">
        <v>3447</v>
      </c>
      <c r="G877" s="164" t="s">
        <v>3320</v>
      </c>
      <c r="H877" s="149" t="str">
        <f t="shared" si="16"/>
        <v>Yes</v>
      </c>
    </row>
    <row r="878" spans="1:8" x14ac:dyDescent="0.25">
      <c r="A878" s="136" t="s">
        <v>910</v>
      </c>
      <c r="B878" s="136" t="s">
        <v>3026</v>
      </c>
      <c r="C878" s="26">
        <v>3640</v>
      </c>
      <c r="D878" s="26" t="s">
        <v>920</v>
      </c>
      <c r="E878" s="163">
        <v>0.38719999999999999</v>
      </c>
      <c r="F878" s="164" t="s">
        <v>3449</v>
      </c>
      <c r="G878" s="164" t="s">
        <v>3320</v>
      </c>
      <c r="H878" s="149" t="str">
        <f t="shared" si="16"/>
        <v>No</v>
      </c>
    </row>
    <row r="879" spans="1:8" x14ac:dyDescent="0.25">
      <c r="A879" s="136" t="s">
        <v>910</v>
      </c>
      <c r="B879" s="136" t="s">
        <v>3026</v>
      </c>
      <c r="C879" s="26">
        <v>4128</v>
      </c>
      <c r="D879" s="26" t="s">
        <v>929</v>
      </c>
      <c r="E879" s="163">
        <v>0.45569999999999999</v>
      </c>
      <c r="F879" s="164" t="s">
        <v>3449</v>
      </c>
      <c r="G879" s="164" t="s">
        <v>3320</v>
      </c>
      <c r="H879" s="149" t="str">
        <f t="shared" si="16"/>
        <v>No</v>
      </c>
    </row>
    <row r="880" spans="1:8" x14ac:dyDescent="0.25">
      <c r="A880" s="136" t="s">
        <v>910</v>
      </c>
      <c r="B880" s="136" t="s">
        <v>3026</v>
      </c>
      <c r="C880" s="26">
        <v>3550</v>
      </c>
      <c r="D880" s="26" t="s">
        <v>918</v>
      </c>
      <c r="E880" s="163">
        <v>0.31109999999999999</v>
      </c>
      <c r="F880" s="164">
        <v>0</v>
      </c>
      <c r="G880" s="164" t="s">
        <v>3320</v>
      </c>
      <c r="H880" s="149" t="str">
        <f t="shared" si="16"/>
        <v>No</v>
      </c>
    </row>
    <row r="881" spans="1:8" x14ac:dyDescent="0.25">
      <c r="A881" s="136" t="s">
        <v>910</v>
      </c>
      <c r="B881" s="136" t="s">
        <v>3026</v>
      </c>
      <c r="C881" s="26">
        <v>4294</v>
      </c>
      <c r="D881" s="26" t="s">
        <v>931</v>
      </c>
      <c r="E881" s="163">
        <v>0.52790000000000004</v>
      </c>
      <c r="F881" s="164" t="s">
        <v>3447</v>
      </c>
      <c r="G881" s="164" t="s">
        <v>3320</v>
      </c>
      <c r="H881" s="149" t="str">
        <f t="shared" si="16"/>
        <v>Yes</v>
      </c>
    </row>
    <row r="882" spans="1:8" x14ac:dyDescent="0.25">
      <c r="A882" s="136" t="s">
        <v>910</v>
      </c>
      <c r="B882" s="136" t="s">
        <v>3026</v>
      </c>
      <c r="C882" s="26">
        <v>4127</v>
      </c>
      <c r="D882" s="26" t="s">
        <v>928</v>
      </c>
      <c r="E882" s="163">
        <v>0.4753</v>
      </c>
      <c r="F882" s="164">
        <v>0</v>
      </c>
      <c r="G882" s="164" t="s">
        <v>3320</v>
      </c>
      <c r="H882" s="149" t="str">
        <f t="shared" si="16"/>
        <v>No</v>
      </c>
    </row>
    <row r="883" spans="1:8" x14ac:dyDescent="0.25">
      <c r="A883" s="136" t="s">
        <v>910</v>
      </c>
      <c r="B883" s="136" t="s">
        <v>3026</v>
      </c>
      <c r="C883" s="26">
        <v>4465</v>
      </c>
      <c r="D883" s="26" t="s">
        <v>939</v>
      </c>
      <c r="E883" s="163">
        <v>0.66579999999999995</v>
      </c>
      <c r="F883" s="164" t="s">
        <v>3447</v>
      </c>
      <c r="G883" s="164" t="s">
        <v>3320</v>
      </c>
      <c r="H883" s="149" t="str">
        <f t="shared" si="16"/>
        <v>Yes</v>
      </c>
    </row>
    <row r="884" spans="1:8" x14ac:dyDescent="0.25">
      <c r="A884" s="136" t="s">
        <v>910</v>
      </c>
      <c r="B884" s="136" t="s">
        <v>3026</v>
      </c>
      <c r="C884" s="26">
        <v>3764</v>
      </c>
      <c r="D884" s="26" t="s">
        <v>926</v>
      </c>
      <c r="E884" s="163">
        <v>0.64400000000000002</v>
      </c>
      <c r="F884" s="164" t="s">
        <v>3447</v>
      </c>
      <c r="G884" s="164" t="s">
        <v>3320</v>
      </c>
      <c r="H884" s="149" t="str">
        <f t="shared" si="16"/>
        <v>Yes</v>
      </c>
    </row>
    <row r="885" spans="1:8" x14ac:dyDescent="0.25">
      <c r="A885" s="136" t="s">
        <v>910</v>
      </c>
      <c r="B885" s="136" t="s">
        <v>3026</v>
      </c>
      <c r="C885" s="26">
        <v>2565</v>
      </c>
      <c r="D885" s="26" t="s">
        <v>911</v>
      </c>
      <c r="E885" s="163">
        <v>0.4304</v>
      </c>
      <c r="F885" s="164">
        <v>0</v>
      </c>
      <c r="G885" s="164" t="s">
        <v>3320</v>
      </c>
      <c r="H885" s="149" t="str">
        <f t="shared" si="16"/>
        <v>No</v>
      </c>
    </row>
    <row r="886" spans="1:8" x14ac:dyDescent="0.25">
      <c r="A886" s="136" t="s">
        <v>910</v>
      </c>
      <c r="B886" s="136" t="s">
        <v>3026</v>
      </c>
      <c r="C886" s="26">
        <v>3233</v>
      </c>
      <c r="D886" s="26" t="s">
        <v>914</v>
      </c>
      <c r="E886" s="163">
        <v>0.61099999999999999</v>
      </c>
      <c r="F886" s="164" t="s">
        <v>3447</v>
      </c>
      <c r="G886" s="164" t="s">
        <v>3320</v>
      </c>
      <c r="H886" s="149" t="str">
        <f t="shared" si="16"/>
        <v>Yes</v>
      </c>
    </row>
    <row r="887" spans="1:8" x14ac:dyDescent="0.25">
      <c r="A887" s="136" t="s">
        <v>910</v>
      </c>
      <c r="B887" s="136" t="s">
        <v>3026</v>
      </c>
      <c r="C887" s="26">
        <v>5016</v>
      </c>
      <c r="D887" s="26" t="s">
        <v>947</v>
      </c>
      <c r="E887" s="163">
        <v>0.747</v>
      </c>
      <c r="F887" s="164" t="s">
        <v>3447</v>
      </c>
      <c r="G887" s="164" t="s">
        <v>3320</v>
      </c>
      <c r="H887" s="149" t="str">
        <f t="shared" si="16"/>
        <v>Yes</v>
      </c>
    </row>
    <row r="888" spans="1:8" x14ac:dyDescent="0.25">
      <c r="A888" s="136" t="s">
        <v>910</v>
      </c>
      <c r="B888" s="136" t="s">
        <v>3026</v>
      </c>
      <c r="C888" s="26">
        <v>4581</v>
      </c>
      <c r="D888" s="26" t="s">
        <v>946</v>
      </c>
      <c r="E888" s="163">
        <v>0.7046</v>
      </c>
      <c r="F888" s="164" t="s">
        <v>3447</v>
      </c>
      <c r="G888" s="164" t="s">
        <v>3320</v>
      </c>
      <c r="H888" s="149" t="str">
        <f t="shared" si="16"/>
        <v>Yes</v>
      </c>
    </row>
    <row r="889" spans="1:8" x14ac:dyDescent="0.25">
      <c r="A889" s="136" t="s">
        <v>910</v>
      </c>
      <c r="B889" s="136" t="s">
        <v>3026</v>
      </c>
      <c r="C889" s="26">
        <v>4356</v>
      </c>
      <c r="D889" s="26" t="s">
        <v>935</v>
      </c>
      <c r="E889" s="163">
        <v>0.68500000000000005</v>
      </c>
      <c r="F889" s="164" t="s">
        <v>3447</v>
      </c>
      <c r="G889" s="164" t="s">
        <v>3320</v>
      </c>
      <c r="H889" s="149" t="str">
        <f t="shared" si="16"/>
        <v>Yes</v>
      </c>
    </row>
    <row r="890" spans="1:8" x14ac:dyDescent="0.25">
      <c r="A890" s="136" t="s">
        <v>910</v>
      </c>
      <c r="B890" s="136" t="s">
        <v>3026</v>
      </c>
      <c r="C890" s="26">
        <v>4485</v>
      </c>
      <c r="D890" s="26" t="s">
        <v>941</v>
      </c>
      <c r="E890" s="163">
        <v>0.30869999999999997</v>
      </c>
      <c r="F890" s="164">
        <v>0</v>
      </c>
      <c r="G890" s="164" t="s">
        <v>3320</v>
      </c>
      <c r="H890" s="149" t="str">
        <f t="shared" si="16"/>
        <v>No</v>
      </c>
    </row>
    <row r="891" spans="1:8" x14ac:dyDescent="0.25">
      <c r="A891" s="136" t="s">
        <v>910</v>
      </c>
      <c r="B891" s="136" t="s">
        <v>3026</v>
      </c>
      <c r="C891" s="26">
        <v>5178</v>
      </c>
      <c r="D891" s="26" t="s">
        <v>648</v>
      </c>
      <c r="E891" s="163">
        <v>0.68700000000000006</v>
      </c>
      <c r="F891" s="164" t="s">
        <v>3447</v>
      </c>
      <c r="G891" s="164" t="s">
        <v>3320</v>
      </c>
      <c r="H891" s="149" t="str">
        <f t="shared" si="16"/>
        <v>Yes</v>
      </c>
    </row>
    <row r="892" spans="1:8" x14ac:dyDescent="0.25">
      <c r="A892" s="136" t="s">
        <v>910</v>
      </c>
      <c r="B892" s="136" t="s">
        <v>3026</v>
      </c>
      <c r="C892" s="26">
        <v>3491</v>
      </c>
      <c r="D892" s="26" t="s">
        <v>917</v>
      </c>
      <c r="E892" s="163">
        <v>0.70089999999999997</v>
      </c>
      <c r="F892" s="164" t="s">
        <v>3447</v>
      </c>
      <c r="G892" s="164" t="s">
        <v>3320</v>
      </c>
      <c r="H892" s="149" t="str">
        <f t="shared" si="16"/>
        <v>Yes</v>
      </c>
    </row>
    <row r="893" spans="1:8" x14ac:dyDescent="0.25">
      <c r="A893" s="136" t="s">
        <v>910</v>
      </c>
      <c r="B893" s="136" t="s">
        <v>3026</v>
      </c>
      <c r="C893" s="26">
        <v>3593</v>
      </c>
      <c r="D893" s="26" t="s">
        <v>919</v>
      </c>
      <c r="E893" s="163">
        <v>0.72799999999999998</v>
      </c>
      <c r="F893" s="164" t="s">
        <v>3447</v>
      </c>
      <c r="G893" s="164" t="s">
        <v>3320</v>
      </c>
      <c r="H893" s="149" t="str">
        <f t="shared" si="16"/>
        <v>Yes</v>
      </c>
    </row>
    <row r="894" spans="1:8" x14ac:dyDescent="0.25">
      <c r="A894" s="136" t="s">
        <v>910</v>
      </c>
      <c r="B894" s="136" t="s">
        <v>3026</v>
      </c>
      <c r="C894" s="26">
        <v>4293</v>
      </c>
      <c r="D894" s="26" t="s">
        <v>930</v>
      </c>
      <c r="E894" s="163">
        <v>0.1898</v>
      </c>
      <c r="F894" s="164">
        <v>0</v>
      </c>
      <c r="G894" s="164" t="s">
        <v>3320</v>
      </c>
      <c r="H894" s="149" t="str">
        <f t="shared" si="16"/>
        <v>No</v>
      </c>
    </row>
    <row r="895" spans="1:8" x14ac:dyDescent="0.25">
      <c r="A895" s="136" t="s">
        <v>910</v>
      </c>
      <c r="B895" s="136" t="s">
        <v>3026</v>
      </c>
      <c r="C895" s="26">
        <v>5677</v>
      </c>
      <c r="D895" s="26" t="s">
        <v>2888</v>
      </c>
      <c r="E895" s="163">
        <v>0.72109999999999996</v>
      </c>
      <c r="F895" s="164">
        <v>0</v>
      </c>
      <c r="G895" s="164" t="s">
        <v>3320</v>
      </c>
      <c r="H895" s="149" t="str">
        <f t="shared" si="16"/>
        <v>Yes</v>
      </c>
    </row>
    <row r="896" spans="1:8" x14ac:dyDescent="0.25">
      <c r="A896" s="136" t="s">
        <v>910</v>
      </c>
      <c r="B896" s="136" t="s">
        <v>3026</v>
      </c>
      <c r="C896" s="26">
        <v>4466</v>
      </c>
      <c r="D896" s="26" t="s">
        <v>940</v>
      </c>
      <c r="E896" s="163">
        <v>0.26879999999999998</v>
      </c>
      <c r="F896" s="164">
        <v>0</v>
      </c>
      <c r="G896" s="164" t="s">
        <v>3320</v>
      </c>
      <c r="H896" s="149" t="str">
        <f t="shared" si="16"/>
        <v>No</v>
      </c>
    </row>
    <row r="897" spans="1:8" x14ac:dyDescent="0.25">
      <c r="A897" s="136" t="s">
        <v>910</v>
      </c>
      <c r="B897" s="136" t="s">
        <v>3026</v>
      </c>
      <c r="C897" s="26">
        <v>3389</v>
      </c>
      <c r="D897" s="26" t="s">
        <v>916</v>
      </c>
      <c r="E897" s="163">
        <v>0.72760000000000002</v>
      </c>
      <c r="F897" s="164" t="s">
        <v>3447</v>
      </c>
      <c r="G897" s="164" t="s">
        <v>3320</v>
      </c>
      <c r="H897" s="149" t="str">
        <f t="shared" si="16"/>
        <v>Yes</v>
      </c>
    </row>
    <row r="898" spans="1:8" x14ac:dyDescent="0.25">
      <c r="A898" s="136" t="s">
        <v>910</v>
      </c>
      <c r="B898" s="136" t="s">
        <v>3026</v>
      </c>
      <c r="C898" s="26">
        <v>3707</v>
      </c>
      <c r="D898" s="26" t="s">
        <v>924</v>
      </c>
      <c r="E898" s="163">
        <v>0.46060000000000001</v>
      </c>
      <c r="F898" s="164" t="s">
        <v>3449</v>
      </c>
      <c r="G898" s="164" t="s">
        <v>3448</v>
      </c>
      <c r="H898" s="149" t="str">
        <f t="shared" si="16"/>
        <v>No</v>
      </c>
    </row>
    <row r="899" spans="1:8" x14ac:dyDescent="0.25">
      <c r="A899" s="136" t="s">
        <v>910</v>
      </c>
      <c r="B899" s="136" t="s">
        <v>3026</v>
      </c>
      <c r="C899" s="26">
        <v>3677</v>
      </c>
      <c r="D899" s="26" t="s">
        <v>922</v>
      </c>
      <c r="E899" s="163">
        <v>0.68110000000000004</v>
      </c>
      <c r="F899" s="164" t="s">
        <v>3447</v>
      </c>
      <c r="G899" s="164" t="s">
        <v>3320</v>
      </c>
      <c r="H899" s="149" t="str">
        <f t="shared" si="16"/>
        <v>Yes</v>
      </c>
    </row>
    <row r="900" spans="1:8" x14ac:dyDescent="0.25">
      <c r="A900" s="136" t="s">
        <v>910</v>
      </c>
      <c r="B900" s="136" t="s">
        <v>3026</v>
      </c>
      <c r="C900" s="26">
        <v>4420</v>
      </c>
      <c r="D900" s="26" t="s">
        <v>937</v>
      </c>
      <c r="E900" s="163">
        <v>0.3916</v>
      </c>
      <c r="F900" s="164">
        <v>0</v>
      </c>
      <c r="G900" s="164" t="s">
        <v>3320</v>
      </c>
      <c r="H900" s="149" t="str">
        <f t="shared" si="16"/>
        <v>No</v>
      </c>
    </row>
    <row r="901" spans="1:8" x14ac:dyDescent="0.25">
      <c r="A901" s="136" t="s">
        <v>910</v>
      </c>
      <c r="B901" s="136" t="s">
        <v>3026</v>
      </c>
      <c r="C901" s="26">
        <v>5440</v>
      </c>
      <c r="D901" s="26" t="s">
        <v>949</v>
      </c>
      <c r="E901" s="163">
        <v>0.65859999999999996</v>
      </c>
      <c r="F901" s="164" t="s">
        <v>3449</v>
      </c>
      <c r="G901" s="164" t="s">
        <v>3320</v>
      </c>
      <c r="H901" s="149" t="str">
        <f t="shared" ref="H901:H964" si="17">IF(OR(E901&gt;=0.5, F901="Yes",G901="Yes"),"Yes","No")</f>
        <v>Yes</v>
      </c>
    </row>
    <row r="902" spans="1:8" x14ac:dyDescent="0.25">
      <c r="A902" s="136" t="s">
        <v>951</v>
      </c>
      <c r="B902" s="136" t="s">
        <v>3027</v>
      </c>
      <c r="C902" s="26">
        <v>5180</v>
      </c>
      <c r="D902" s="26" t="s">
        <v>955</v>
      </c>
      <c r="E902" s="163">
        <v>0.3049</v>
      </c>
      <c r="F902" s="164" t="s">
        <v>3449</v>
      </c>
      <c r="G902" s="164" t="s">
        <v>3320</v>
      </c>
      <c r="H902" s="149" t="str">
        <f t="shared" si="17"/>
        <v>No</v>
      </c>
    </row>
    <row r="903" spans="1:8" x14ac:dyDescent="0.25">
      <c r="A903" s="136" t="s">
        <v>951</v>
      </c>
      <c r="B903" s="136" t="s">
        <v>3027</v>
      </c>
      <c r="C903" s="26">
        <v>2385</v>
      </c>
      <c r="D903" s="26" t="s">
        <v>952</v>
      </c>
      <c r="E903" s="163">
        <v>0.58450000000000002</v>
      </c>
      <c r="F903" s="164" t="s">
        <v>3447</v>
      </c>
      <c r="G903" s="164" t="s">
        <v>3320</v>
      </c>
      <c r="H903" s="149" t="str">
        <f t="shared" si="17"/>
        <v>Yes</v>
      </c>
    </row>
    <row r="904" spans="1:8" x14ac:dyDescent="0.25">
      <c r="A904" s="136" t="s">
        <v>951</v>
      </c>
      <c r="B904" s="136" t="s">
        <v>3027</v>
      </c>
      <c r="C904" s="26">
        <v>4206</v>
      </c>
      <c r="D904" s="26" t="s">
        <v>954</v>
      </c>
      <c r="E904" s="163">
        <v>0.621</v>
      </c>
      <c r="F904" s="164" t="s">
        <v>3447</v>
      </c>
      <c r="G904" s="164" t="s">
        <v>3320</v>
      </c>
      <c r="H904" s="149" t="str">
        <f t="shared" si="17"/>
        <v>Yes</v>
      </c>
    </row>
    <row r="905" spans="1:8" x14ac:dyDescent="0.25">
      <c r="A905" s="136" t="s">
        <v>951</v>
      </c>
      <c r="B905" s="136" t="s">
        <v>3027</v>
      </c>
      <c r="C905" s="26">
        <v>3198</v>
      </c>
      <c r="D905" s="26" t="s">
        <v>953</v>
      </c>
      <c r="E905" s="163">
        <v>0.64829999999999999</v>
      </c>
      <c r="F905" s="164" t="s">
        <v>3447</v>
      </c>
      <c r="G905" s="164" t="s">
        <v>3320</v>
      </c>
      <c r="H905" s="149" t="str">
        <f t="shared" si="17"/>
        <v>Yes</v>
      </c>
    </row>
    <row r="906" spans="1:8" x14ac:dyDescent="0.25">
      <c r="A906" s="136" t="s">
        <v>957</v>
      </c>
      <c r="B906" s="136" t="s">
        <v>3028</v>
      </c>
      <c r="C906" s="26">
        <v>5719</v>
      </c>
      <c r="D906" s="26" t="s">
        <v>3279</v>
      </c>
      <c r="E906" s="163">
        <v>0.80020000000000002</v>
      </c>
      <c r="F906" s="164" t="s">
        <v>3449</v>
      </c>
      <c r="G906" s="164" t="s">
        <v>3320</v>
      </c>
      <c r="H906" s="149" t="str">
        <f t="shared" si="17"/>
        <v>Yes</v>
      </c>
    </row>
    <row r="907" spans="1:8" x14ac:dyDescent="0.25">
      <c r="A907" s="136" t="s">
        <v>957</v>
      </c>
      <c r="B907" s="136" t="s">
        <v>3028</v>
      </c>
      <c r="C907" s="26">
        <v>2904</v>
      </c>
      <c r="D907" s="26" t="s">
        <v>958</v>
      </c>
      <c r="E907" s="163">
        <v>0.76929999999999998</v>
      </c>
      <c r="F907" s="164" t="s">
        <v>3447</v>
      </c>
      <c r="G907" s="164" t="s">
        <v>3320</v>
      </c>
      <c r="H907" s="149" t="str">
        <f t="shared" si="17"/>
        <v>Yes</v>
      </c>
    </row>
    <row r="908" spans="1:8" x14ac:dyDescent="0.25">
      <c r="A908" s="136" t="s">
        <v>957</v>
      </c>
      <c r="B908" s="136" t="s">
        <v>3028</v>
      </c>
      <c r="C908" s="26">
        <v>3961</v>
      </c>
      <c r="D908" s="26" t="s">
        <v>959</v>
      </c>
      <c r="E908" s="163">
        <v>0.7208</v>
      </c>
      <c r="F908" s="164" t="s">
        <v>3447</v>
      </c>
      <c r="G908" s="164" t="s">
        <v>3320</v>
      </c>
      <c r="H908" s="149" t="str">
        <f t="shared" si="17"/>
        <v>Yes</v>
      </c>
    </row>
    <row r="909" spans="1:8" x14ac:dyDescent="0.25">
      <c r="A909" s="136" t="s">
        <v>961</v>
      </c>
      <c r="B909" s="136" t="s">
        <v>3029</v>
      </c>
      <c r="C909" s="26">
        <v>2569</v>
      </c>
      <c r="D909" s="26" t="s">
        <v>962</v>
      </c>
      <c r="E909" s="163">
        <v>0.48349999999999999</v>
      </c>
      <c r="F909" s="164" t="s">
        <v>3449</v>
      </c>
      <c r="G909" s="164" t="s">
        <v>3448</v>
      </c>
      <c r="H909" s="149" t="str">
        <f t="shared" si="17"/>
        <v>No</v>
      </c>
    </row>
    <row r="910" spans="1:8" x14ac:dyDescent="0.25">
      <c r="A910" s="136" t="s">
        <v>961</v>
      </c>
      <c r="B910" s="136" t="s">
        <v>3029</v>
      </c>
      <c r="C910" s="26">
        <v>2766</v>
      </c>
      <c r="D910" s="26" t="s">
        <v>963</v>
      </c>
      <c r="E910" s="163">
        <v>0.53290000000000004</v>
      </c>
      <c r="F910" s="164" t="s">
        <v>3449</v>
      </c>
      <c r="G910" s="164" t="s">
        <v>3320</v>
      </c>
      <c r="H910" s="149" t="str">
        <f t="shared" si="17"/>
        <v>Yes</v>
      </c>
    </row>
    <row r="911" spans="1:8" x14ac:dyDescent="0.25">
      <c r="A911" s="136" t="s">
        <v>965</v>
      </c>
      <c r="B911" s="136" t="s">
        <v>3030</v>
      </c>
      <c r="C911" s="26">
        <v>3494</v>
      </c>
      <c r="D911" s="26" t="s">
        <v>966</v>
      </c>
      <c r="E911" s="163">
        <v>0.32679999999999998</v>
      </c>
      <c r="F911" s="164" t="s">
        <v>3448</v>
      </c>
      <c r="G911" s="164" t="s">
        <v>3320</v>
      </c>
      <c r="H911" s="149" t="str">
        <f t="shared" si="17"/>
        <v>No</v>
      </c>
    </row>
    <row r="912" spans="1:8" x14ac:dyDescent="0.25">
      <c r="A912" s="136" t="s">
        <v>974</v>
      </c>
      <c r="B912" s="136" t="s">
        <v>3031</v>
      </c>
      <c r="C912" s="26">
        <v>2522</v>
      </c>
      <c r="D912" s="26" t="s">
        <v>976</v>
      </c>
      <c r="E912" s="163">
        <v>0.52270000000000005</v>
      </c>
      <c r="F912" s="164" t="s">
        <v>3447</v>
      </c>
      <c r="G912" s="164" t="s">
        <v>3320</v>
      </c>
      <c r="H912" s="149" t="str">
        <f t="shared" si="17"/>
        <v>Yes</v>
      </c>
    </row>
    <row r="913" spans="1:8" x14ac:dyDescent="0.25">
      <c r="A913" s="136" t="s">
        <v>974</v>
      </c>
      <c r="B913" s="136" t="s">
        <v>3031</v>
      </c>
      <c r="C913" s="26">
        <v>2276</v>
      </c>
      <c r="D913" s="26" t="s">
        <v>975</v>
      </c>
      <c r="E913" s="163">
        <v>0.62560000000000004</v>
      </c>
      <c r="F913" s="164" t="s">
        <v>3448</v>
      </c>
      <c r="G913" s="164" t="s">
        <v>3320</v>
      </c>
      <c r="H913" s="149" t="str">
        <f t="shared" si="17"/>
        <v>Yes</v>
      </c>
    </row>
    <row r="914" spans="1:8" x14ac:dyDescent="0.25">
      <c r="A914" s="136" t="s">
        <v>974</v>
      </c>
      <c r="B914" s="136" t="s">
        <v>3031</v>
      </c>
      <c r="C914" s="26">
        <v>3900</v>
      </c>
      <c r="D914" s="26" t="s">
        <v>977</v>
      </c>
      <c r="E914" s="163">
        <v>0.62190000000000001</v>
      </c>
      <c r="F914" s="164" t="s">
        <v>3447</v>
      </c>
      <c r="G914" s="164" t="s">
        <v>3320</v>
      </c>
      <c r="H914" s="149" t="str">
        <f t="shared" si="17"/>
        <v>Yes</v>
      </c>
    </row>
    <row r="915" spans="1:8" x14ac:dyDescent="0.25">
      <c r="A915" s="136" t="s">
        <v>968</v>
      </c>
      <c r="B915" s="136" t="s">
        <v>3032</v>
      </c>
      <c r="C915" s="26">
        <v>5326</v>
      </c>
      <c r="D915" s="26" t="s">
        <v>3362</v>
      </c>
      <c r="E915" s="163">
        <v>0.26650000000000001</v>
      </c>
      <c r="F915" s="164" t="s">
        <v>3449</v>
      </c>
      <c r="G915" s="164" t="s">
        <v>3320</v>
      </c>
      <c r="H915" s="149" t="str">
        <f t="shared" si="17"/>
        <v>No</v>
      </c>
    </row>
    <row r="916" spans="1:8" x14ac:dyDescent="0.25">
      <c r="A916" s="136" t="s">
        <v>968</v>
      </c>
      <c r="B916" s="136" t="s">
        <v>3032</v>
      </c>
      <c r="C916" s="26">
        <v>2558</v>
      </c>
      <c r="D916" s="26" t="s">
        <v>969</v>
      </c>
      <c r="E916" s="163">
        <v>0.2762</v>
      </c>
      <c r="F916" s="164" t="s">
        <v>3449</v>
      </c>
      <c r="G916" s="164" t="s">
        <v>3320</v>
      </c>
      <c r="H916" s="149" t="str">
        <f t="shared" si="17"/>
        <v>No</v>
      </c>
    </row>
    <row r="917" spans="1:8" x14ac:dyDescent="0.25">
      <c r="A917" s="136" t="s">
        <v>968</v>
      </c>
      <c r="B917" s="136" t="s">
        <v>3032</v>
      </c>
      <c r="C917" s="26">
        <v>4431</v>
      </c>
      <c r="D917" s="26" t="s">
        <v>971</v>
      </c>
      <c r="E917" s="163">
        <v>0.26569999999999999</v>
      </c>
      <c r="F917" s="164" t="s">
        <v>3449</v>
      </c>
      <c r="G917" s="164" t="s">
        <v>3320</v>
      </c>
      <c r="H917" s="149" t="str">
        <f t="shared" si="17"/>
        <v>No</v>
      </c>
    </row>
    <row r="918" spans="1:8" x14ac:dyDescent="0.25">
      <c r="A918" s="136" t="s">
        <v>968</v>
      </c>
      <c r="B918" s="26" t="s">
        <v>3032</v>
      </c>
      <c r="C918" s="26">
        <v>3371</v>
      </c>
      <c r="D918" t="s">
        <v>970</v>
      </c>
      <c r="E918" s="163">
        <v>0.28660000000000002</v>
      </c>
      <c r="F918" s="164" t="s">
        <v>3449</v>
      </c>
      <c r="G918" s="164" t="s">
        <v>3320</v>
      </c>
      <c r="H918" s="149" t="str">
        <f t="shared" si="17"/>
        <v>No</v>
      </c>
    </row>
    <row r="919" spans="1:8" x14ac:dyDescent="0.25">
      <c r="A919" s="136" t="s">
        <v>2493</v>
      </c>
      <c r="B919" s="136" t="s">
        <v>3033</v>
      </c>
      <c r="C919" s="26">
        <v>2087</v>
      </c>
      <c r="D919" s="26" t="s">
        <v>2495</v>
      </c>
      <c r="E919" s="163">
        <v>0.62</v>
      </c>
      <c r="F919" s="164" t="s">
        <v>3449</v>
      </c>
      <c r="G919" s="164" t="s">
        <v>3320</v>
      </c>
      <c r="H919" s="149" t="str">
        <f t="shared" si="17"/>
        <v>Yes</v>
      </c>
    </row>
    <row r="920" spans="1:8" x14ac:dyDescent="0.25">
      <c r="A920" s="136" t="s">
        <v>2493</v>
      </c>
      <c r="B920" s="136" t="s">
        <v>3033</v>
      </c>
      <c r="C920" s="26">
        <v>2088</v>
      </c>
      <c r="D920" s="26" t="s">
        <v>2496</v>
      </c>
      <c r="E920" s="163">
        <v>0.36370000000000002</v>
      </c>
      <c r="F920" s="164" t="s">
        <v>3449</v>
      </c>
      <c r="G920" s="164" t="s">
        <v>3320</v>
      </c>
      <c r="H920" s="149" t="str">
        <f t="shared" si="17"/>
        <v>No</v>
      </c>
    </row>
    <row r="921" spans="1:8" x14ac:dyDescent="0.25">
      <c r="A921" s="136" t="s">
        <v>979</v>
      </c>
      <c r="B921" s="136" t="s">
        <v>3034</v>
      </c>
      <c r="C921" s="26">
        <v>4260</v>
      </c>
      <c r="D921" s="26" t="s">
        <v>983</v>
      </c>
      <c r="E921" s="163">
        <v>0.55610000000000004</v>
      </c>
      <c r="F921" s="164" t="s">
        <v>3447</v>
      </c>
      <c r="G921" s="164" t="s">
        <v>3320</v>
      </c>
      <c r="H921" s="149" t="str">
        <f t="shared" si="17"/>
        <v>Yes</v>
      </c>
    </row>
    <row r="922" spans="1:8" x14ac:dyDescent="0.25">
      <c r="A922" s="136" t="s">
        <v>979</v>
      </c>
      <c r="B922" s="136" t="s">
        <v>3034</v>
      </c>
      <c r="C922" s="26">
        <v>2317</v>
      </c>
      <c r="D922" s="26" t="s">
        <v>980</v>
      </c>
      <c r="E922" s="163">
        <v>0.61819999999999997</v>
      </c>
      <c r="F922" s="164" t="s">
        <v>3447</v>
      </c>
      <c r="G922" s="164" t="s">
        <v>3320</v>
      </c>
      <c r="H922" s="149" t="str">
        <f t="shared" si="17"/>
        <v>Yes</v>
      </c>
    </row>
    <row r="923" spans="1:8" x14ac:dyDescent="0.25">
      <c r="A923" s="136" t="s">
        <v>979</v>
      </c>
      <c r="B923" s="136" t="s">
        <v>3034</v>
      </c>
      <c r="C923" s="26">
        <v>1940</v>
      </c>
      <c r="D923" s="26" t="s">
        <v>984</v>
      </c>
      <c r="E923" s="163">
        <v>0.71919999999999995</v>
      </c>
      <c r="F923" s="164" t="s">
        <v>3447</v>
      </c>
      <c r="G923" s="164" t="s">
        <v>3320</v>
      </c>
      <c r="H923" s="149" t="str">
        <f t="shared" si="17"/>
        <v>Yes</v>
      </c>
    </row>
    <row r="924" spans="1:8" x14ac:dyDescent="0.25">
      <c r="A924" s="136" t="s">
        <v>979</v>
      </c>
      <c r="B924" s="136" t="s">
        <v>3034</v>
      </c>
      <c r="C924" s="26">
        <v>3861</v>
      </c>
      <c r="D924" s="26" t="s">
        <v>982</v>
      </c>
      <c r="E924" s="163">
        <v>0</v>
      </c>
      <c r="F924" s="164" t="s">
        <v>3449</v>
      </c>
      <c r="G924" s="164" t="s">
        <v>3320</v>
      </c>
      <c r="H924" s="149" t="str">
        <f t="shared" si="17"/>
        <v>No</v>
      </c>
    </row>
    <row r="925" spans="1:8" x14ac:dyDescent="0.25">
      <c r="A925" s="136" t="s">
        <v>979</v>
      </c>
      <c r="B925" s="136" t="s">
        <v>3034</v>
      </c>
      <c r="C925" s="26">
        <v>2689</v>
      </c>
      <c r="D925" s="26" t="s">
        <v>981</v>
      </c>
      <c r="E925" s="163">
        <v>0.55169999999999997</v>
      </c>
      <c r="F925" s="164" t="s">
        <v>3447</v>
      </c>
      <c r="G925" s="164" t="s">
        <v>3320</v>
      </c>
      <c r="H925" s="149" t="str">
        <f t="shared" si="17"/>
        <v>Yes</v>
      </c>
    </row>
    <row r="926" spans="1:8" x14ac:dyDescent="0.25">
      <c r="A926" s="136" t="s">
        <v>986</v>
      </c>
      <c r="B926" s="136" t="s">
        <v>3035</v>
      </c>
      <c r="C926" s="26">
        <v>5099</v>
      </c>
      <c r="D926" s="26" t="s">
        <v>994</v>
      </c>
      <c r="E926" s="163">
        <v>0.30499999999999999</v>
      </c>
      <c r="F926" s="164" t="s">
        <v>3449</v>
      </c>
      <c r="G926" s="164" t="s">
        <v>3320</v>
      </c>
      <c r="H926" s="149" t="str">
        <f t="shared" si="17"/>
        <v>No</v>
      </c>
    </row>
    <row r="927" spans="1:8" x14ac:dyDescent="0.25">
      <c r="A927" s="136" t="s">
        <v>986</v>
      </c>
      <c r="B927" s="136" t="s">
        <v>3035</v>
      </c>
      <c r="C927" s="26">
        <v>4391</v>
      </c>
      <c r="D927" s="26" t="s">
        <v>728</v>
      </c>
      <c r="E927" s="163">
        <v>0.21820000000000001</v>
      </c>
      <c r="F927" s="164" t="s">
        <v>3449</v>
      </c>
      <c r="G927" s="164" t="s">
        <v>3320</v>
      </c>
      <c r="H927" s="149" t="str">
        <f t="shared" si="17"/>
        <v>No</v>
      </c>
    </row>
    <row r="928" spans="1:8" x14ac:dyDescent="0.25">
      <c r="A928" s="136" t="s">
        <v>986</v>
      </c>
      <c r="B928" s="136" t="s">
        <v>3035</v>
      </c>
      <c r="C928" s="26">
        <v>4534</v>
      </c>
      <c r="D928" s="26" t="s">
        <v>350</v>
      </c>
      <c r="E928" s="163">
        <v>0.22520000000000001</v>
      </c>
      <c r="F928" s="164" t="s">
        <v>3449</v>
      </c>
      <c r="G928" s="164" t="s">
        <v>3320</v>
      </c>
      <c r="H928" s="149" t="str">
        <f t="shared" si="17"/>
        <v>No</v>
      </c>
    </row>
    <row r="929" spans="1:8" x14ac:dyDescent="0.25">
      <c r="A929" s="136" t="s">
        <v>986</v>
      </c>
      <c r="B929" s="136" t="s">
        <v>3035</v>
      </c>
      <c r="C929" s="26">
        <v>2885</v>
      </c>
      <c r="D929" s="26" t="s">
        <v>990</v>
      </c>
      <c r="E929" s="163">
        <v>0.2316</v>
      </c>
      <c r="F929" s="164" t="s">
        <v>3449</v>
      </c>
      <c r="G929" s="164" t="s">
        <v>3320</v>
      </c>
      <c r="H929" s="149" t="str">
        <f t="shared" si="17"/>
        <v>No</v>
      </c>
    </row>
    <row r="930" spans="1:8" x14ac:dyDescent="0.25">
      <c r="A930" s="136" t="s">
        <v>986</v>
      </c>
      <c r="B930" s="136" t="s">
        <v>3035</v>
      </c>
      <c r="C930" s="26">
        <v>1753</v>
      </c>
      <c r="D930" s="26" t="s">
        <v>987</v>
      </c>
      <c r="E930" s="163">
        <v>0.14549999999999999</v>
      </c>
      <c r="F930" s="164" t="s">
        <v>3449</v>
      </c>
      <c r="G930" s="164" t="s">
        <v>3320</v>
      </c>
      <c r="H930" s="149" t="str">
        <f t="shared" si="17"/>
        <v>No</v>
      </c>
    </row>
    <row r="931" spans="1:8" x14ac:dyDescent="0.25">
      <c r="A931" t="s">
        <v>986</v>
      </c>
      <c r="B931" t="s">
        <v>3035</v>
      </c>
      <c r="C931" s="26">
        <v>3408</v>
      </c>
      <c r="D931" t="s">
        <v>991</v>
      </c>
      <c r="E931" s="163">
        <v>0.28270000000000001</v>
      </c>
      <c r="F931" s="164" t="s">
        <v>3449</v>
      </c>
      <c r="G931" s="164" t="s">
        <v>3320</v>
      </c>
      <c r="H931" s="149" t="str">
        <f t="shared" si="17"/>
        <v>No</v>
      </c>
    </row>
    <row r="932" spans="1:8" x14ac:dyDescent="0.25">
      <c r="A932" s="136" t="s">
        <v>986</v>
      </c>
      <c r="B932" s="136" t="s">
        <v>3035</v>
      </c>
      <c r="C932" s="26">
        <v>2426</v>
      </c>
      <c r="D932" s="26" t="s">
        <v>988</v>
      </c>
      <c r="E932" s="163">
        <v>0.27660000000000001</v>
      </c>
      <c r="F932" s="164" t="s">
        <v>3449</v>
      </c>
      <c r="G932" s="164" t="s">
        <v>3320</v>
      </c>
      <c r="H932" s="149" t="str">
        <f t="shared" si="17"/>
        <v>No</v>
      </c>
    </row>
    <row r="933" spans="1:8" x14ac:dyDescent="0.25">
      <c r="A933" s="136" t="s">
        <v>986</v>
      </c>
      <c r="B933" s="136" t="s">
        <v>3035</v>
      </c>
      <c r="C933" s="26">
        <v>2884</v>
      </c>
      <c r="D933" s="26" t="s">
        <v>989</v>
      </c>
      <c r="E933" s="163">
        <v>0.27710000000000001</v>
      </c>
      <c r="F933" s="164" t="s">
        <v>3449</v>
      </c>
      <c r="G933" s="164" t="s">
        <v>3320</v>
      </c>
      <c r="H933" s="149" t="str">
        <f t="shared" si="17"/>
        <v>No</v>
      </c>
    </row>
    <row r="934" spans="1:8" x14ac:dyDescent="0.25">
      <c r="A934" s="136" t="s">
        <v>986</v>
      </c>
      <c r="B934" s="136" t="s">
        <v>3035</v>
      </c>
      <c r="C934" s="26">
        <v>4139</v>
      </c>
      <c r="D934" s="26" t="s">
        <v>992</v>
      </c>
      <c r="E934" s="163">
        <v>0.27879999999999999</v>
      </c>
      <c r="F934" s="164" t="s">
        <v>3449</v>
      </c>
      <c r="G934" s="164" t="s">
        <v>3320</v>
      </c>
      <c r="H934" s="149" t="str">
        <f t="shared" si="17"/>
        <v>No</v>
      </c>
    </row>
    <row r="935" spans="1:8" x14ac:dyDescent="0.25">
      <c r="A935" s="136" t="s">
        <v>986</v>
      </c>
      <c r="B935" s="136" t="s">
        <v>3035</v>
      </c>
      <c r="C935" s="26">
        <v>4392</v>
      </c>
      <c r="D935" s="26" t="s">
        <v>993</v>
      </c>
      <c r="E935" s="163">
        <v>0.29899999999999999</v>
      </c>
      <c r="F935" s="164" t="s">
        <v>3449</v>
      </c>
      <c r="G935" s="164" t="s">
        <v>3320</v>
      </c>
      <c r="H935" s="149" t="str">
        <f t="shared" si="17"/>
        <v>No</v>
      </c>
    </row>
    <row r="936" spans="1:8" x14ac:dyDescent="0.25">
      <c r="A936" s="136" t="s">
        <v>986</v>
      </c>
      <c r="B936" s="136" t="s">
        <v>3035</v>
      </c>
      <c r="C936" s="26">
        <v>5477</v>
      </c>
      <c r="D936" s="26" t="s">
        <v>2742</v>
      </c>
      <c r="E936" s="163">
        <v>0.31900000000000001</v>
      </c>
      <c r="F936" s="164" t="s">
        <v>3449</v>
      </c>
      <c r="G936" s="164" t="s">
        <v>3320</v>
      </c>
      <c r="H936" s="149" t="str">
        <f t="shared" si="17"/>
        <v>No</v>
      </c>
    </row>
    <row r="937" spans="1:8" x14ac:dyDescent="0.25">
      <c r="A937" s="136" t="s">
        <v>986</v>
      </c>
      <c r="B937" s="136" t="s">
        <v>3035</v>
      </c>
      <c r="C937" s="26">
        <v>3753</v>
      </c>
      <c r="D937" s="26" t="s">
        <v>654</v>
      </c>
      <c r="E937" s="163">
        <v>0.253</v>
      </c>
      <c r="F937" s="164" t="s">
        <v>3449</v>
      </c>
      <c r="G937" s="164" t="s">
        <v>3320</v>
      </c>
      <c r="H937" s="149" t="str">
        <f t="shared" si="17"/>
        <v>No</v>
      </c>
    </row>
    <row r="938" spans="1:8" x14ac:dyDescent="0.25">
      <c r="A938" s="136" t="s">
        <v>996</v>
      </c>
      <c r="B938" s="136" t="s">
        <v>3036</v>
      </c>
      <c r="C938" s="26">
        <v>4256</v>
      </c>
      <c r="D938" s="26" t="s">
        <v>1016</v>
      </c>
      <c r="E938" s="163">
        <v>3.9E-2</v>
      </c>
      <c r="F938" s="164" t="s">
        <v>3449</v>
      </c>
      <c r="G938" s="164" t="s">
        <v>3320</v>
      </c>
      <c r="H938" s="149" t="str">
        <f t="shared" si="17"/>
        <v>No</v>
      </c>
    </row>
    <row r="939" spans="1:8" x14ac:dyDescent="0.25">
      <c r="A939" s="136" t="s">
        <v>996</v>
      </c>
      <c r="B939" s="136" t="s">
        <v>3036</v>
      </c>
      <c r="C939" s="26">
        <v>3548</v>
      </c>
      <c r="D939" s="26" t="s">
        <v>1004</v>
      </c>
      <c r="E939" s="163">
        <v>6.7599999999999993E-2</v>
      </c>
      <c r="F939" s="164" t="s">
        <v>3449</v>
      </c>
      <c r="G939" s="164" t="s">
        <v>3320</v>
      </c>
      <c r="H939" s="149" t="str">
        <f t="shared" si="17"/>
        <v>No</v>
      </c>
    </row>
    <row r="940" spans="1:8" x14ac:dyDescent="0.25">
      <c r="A940" s="136" t="s">
        <v>996</v>
      </c>
      <c r="B940" s="136" t="s">
        <v>3036</v>
      </c>
      <c r="C940" s="26">
        <v>3592</v>
      </c>
      <c r="D940" s="26" t="s">
        <v>1006</v>
      </c>
      <c r="E940" s="163">
        <v>0.23050000000000001</v>
      </c>
      <c r="F940" s="164" t="s">
        <v>3449</v>
      </c>
      <c r="G940" s="164" t="s">
        <v>3320</v>
      </c>
      <c r="H940" s="149" t="str">
        <f t="shared" si="17"/>
        <v>No</v>
      </c>
    </row>
    <row r="941" spans="1:8" x14ac:dyDescent="0.25">
      <c r="A941" s="136" t="s">
        <v>996</v>
      </c>
      <c r="B941" s="136" t="s">
        <v>3036</v>
      </c>
      <c r="C941" s="26">
        <v>4532</v>
      </c>
      <c r="D941" s="26" t="s">
        <v>1021</v>
      </c>
      <c r="E941" s="163">
        <v>2.8799999999999999E-2</v>
      </c>
      <c r="F941" s="164" t="s">
        <v>3449</v>
      </c>
      <c r="G941" s="164" t="s">
        <v>3320</v>
      </c>
      <c r="H941" s="149" t="str">
        <f t="shared" si="17"/>
        <v>No</v>
      </c>
    </row>
    <row r="942" spans="1:8" x14ac:dyDescent="0.25">
      <c r="A942" s="136" t="s">
        <v>996</v>
      </c>
      <c r="B942" s="136" t="s">
        <v>3036</v>
      </c>
      <c r="C942" s="26">
        <v>5139</v>
      </c>
      <c r="D942" s="26" t="s">
        <v>1023</v>
      </c>
      <c r="E942" s="163">
        <v>1.8599999999999998E-2</v>
      </c>
      <c r="F942" s="164" t="s">
        <v>3449</v>
      </c>
      <c r="G942" s="164" t="s">
        <v>3320</v>
      </c>
      <c r="H942" s="149" t="str">
        <f t="shared" si="17"/>
        <v>No</v>
      </c>
    </row>
    <row r="943" spans="1:8" x14ac:dyDescent="0.25">
      <c r="A943" s="136" t="s">
        <v>996</v>
      </c>
      <c r="B943" s="136" t="s">
        <v>3036</v>
      </c>
      <c r="C943" s="26">
        <v>5511</v>
      </c>
      <c r="D943" s="26" t="s">
        <v>1024</v>
      </c>
      <c r="E943" s="163">
        <v>0.1434</v>
      </c>
      <c r="F943" s="164" t="s">
        <v>3449</v>
      </c>
      <c r="G943" s="164" t="s">
        <v>3320</v>
      </c>
      <c r="H943" s="149" t="str">
        <f t="shared" si="17"/>
        <v>No</v>
      </c>
    </row>
    <row r="944" spans="1:8" x14ac:dyDescent="0.25">
      <c r="A944" s="136" t="s">
        <v>996</v>
      </c>
      <c r="B944" s="136" t="s">
        <v>3036</v>
      </c>
      <c r="C944" s="26">
        <v>3856</v>
      </c>
      <c r="D944" s="26" t="s">
        <v>2497</v>
      </c>
      <c r="E944" s="163">
        <v>7.2099999999999997E-2</v>
      </c>
      <c r="F944" s="164" t="s">
        <v>3449</v>
      </c>
      <c r="G944" s="164" t="s">
        <v>3320</v>
      </c>
      <c r="H944" s="149" t="str">
        <f t="shared" si="17"/>
        <v>No</v>
      </c>
    </row>
    <row r="945" spans="1:8" x14ac:dyDescent="0.25">
      <c r="A945" s="136" t="s">
        <v>996</v>
      </c>
      <c r="B945" s="136" t="s">
        <v>3036</v>
      </c>
      <c r="C945" s="26">
        <v>1649</v>
      </c>
      <c r="D945" s="26" t="s">
        <v>2498</v>
      </c>
      <c r="E945" s="163">
        <v>0.27250000000000002</v>
      </c>
      <c r="F945" s="164" t="s">
        <v>3449</v>
      </c>
      <c r="G945" s="164" t="s">
        <v>3320</v>
      </c>
      <c r="H945" s="149" t="str">
        <f t="shared" si="17"/>
        <v>No</v>
      </c>
    </row>
    <row r="946" spans="1:8" x14ac:dyDescent="0.25">
      <c r="A946" s="136" t="s">
        <v>996</v>
      </c>
      <c r="B946" s="136" t="s">
        <v>3036</v>
      </c>
      <c r="C946" s="26">
        <v>4018</v>
      </c>
      <c r="D946" s="26" t="s">
        <v>1013</v>
      </c>
      <c r="E946" s="163">
        <v>0.1027</v>
      </c>
      <c r="F946" s="164" t="s">
        <v>3449</v>
      </c>
      <c r="G946" s="164" t="s">
        <v>3320</v>
      </c>
      <c r="H946" s="149" t="str">
        <f t="shared" si="17"/>
        <v>No</v>
      </c>
    </row>
    <row r="947" spans="1:8" x14ac:dyDescent="0.25">
      <c r="A947" s="136" t="s">
        <v>996</v>
      </c>
      <c r="B947" s="136" t="s">
        <v>3036</v>
      </c>
      <c r="C947" s="26">
        <v>1658</v>
      </c>
      <c r="D947" s="26" t="s">
        <v>2499</v>
      </c>
      <c r="E947" s="163">
        <v>4.7800000000000002E-2</v>
      </c>
      <c r="F947" s="164" t="s">
        <v>3449</v>
      </c>
      <c r="G947" s="164" t="s">
        <v>3320</v>
      </c>
      <c r="H947" s="149" t="str">
        <f t="shared" si="17"/>
        <v>No</v>
      </c>
    </row>
    <row r="948" spans="1:8" x14ac:dyDescent="0.25">
      <c r="A948" s="136" t="s">
        <v>996</v>
      </c>
      <c r="B948" s="136" t="s">
        <v>3036</v>
      </c>
      <c r="C948" s="26">
        <v>4439</v>
      </c>
      <c r="D948" s="26" t="s">
        <v>2500</v>
      </c>
      <c r="E948" s="163">
        <v>4.9000000000000002E-2</v>
      </c>
      <c r="F948" s="164" t="s">
        <v>3449</v>
      </c>
      <c r="G948" s="164" t="s">
        <v>3320</v>
      </c>
      <c r="H948" s="149" t="str">
        <f t="shared" si="17"/>
        <v>No</v>
      </c>
    </row>
    <row r="949" spans="1:8" x14ac:dyDescent="0.25">
      <c r="A949" s="136" t="s">
        <v>996</v>
      </c>
      <c r="B949" s="136" t="s">
        <v>3036</v>
      </c>
      <c r="C949" s="26">
        <v>4424</v>
      </c>
      <c r="D949" s="26" t="s">
        <v>1020</v>
      </c>
      <c r="E949" s="163">
        <v>0.1522</v>
      </c>
      <c r="F949" s="164" t="s">
        <v>3449</v>
      </c>
      <c r="G949" s="164" t="s">
        <v>3320</v>
      </c>
      <c r="H949" s="149" t="str">
        <f t="shared" si="17"/>
        <v>No</v>
      </c>
    </row>
    <row r="950" spans="1:8" x14ac:dyDescent="0.25">
      <c r="A950" s="136" t="s">
        <v>996</v>
      </c>
      <c r="B950" s="136" t="s">
        <v>3036</v>
      </c>
      <c r="C950" s="26">
        <v>5512</v>
      </c>
      <c r="D950" s="26" t="s">
        <v>1025</v>
      </c>
      <c r="E950" s="163">
        <v>0.1444</v>
      </c>
      <c r="F950" s="164" t="s">
        <v>3449</v>
      </c>
      <c r="G950" s="164" t="s">
        <v>3320</v>
      </c>
      <c r="H950" s="149" t="str">
        <f t="shared" si="17"/>
        <v>No</v>
      </c>
    </row>
    <row r="951" spans="1:8" x14ac:dyDescent="0.25">
      <c r="A951" s="136" t="s">
        <v>996</v>
      </c>
      <c r="B951" s="136" t="s">
        <v>3036</v>
      </c>
      <c r="C951" s="26">
        <v>3855</v>
      </c>
      <c r="D951" s="26" t="s">
        <v>2501</v>
      </c>
      <c r="E951" s="163">
        <v>0.27050000000000002</v>
      </c>
      <c r="F951" s="164" t="s">
        <v>3449</v>
      </c>
      <c r="G951" s="164" t="s">
        <v>3320</v>
      </c>
      <c r="H951" s="149" t="str">
        <f t="shared" si="17"/>
        <v>No</v>
      </c>
    </row>
    <row r="952" spans="1:8" x14ac:dyDescent="0.25">
      <c r="A952" s="136" t="s">
        <v>996</v>
      </c>
      <c r="B952" s="136" t="s">
        <v>3036</v>
      </c>
      <c r="C952" s="26">
        <v>1688</v>
      </c>
      <c r="D952" s="26" t="s">
        <v>2502</v>
      </c>
      <c r="E952" s="163">
        <v>0.126</v>
      </c>
      <c r="F952" s="164" t="s">
        <v>3449</v>
      </c>
      <c r="G952" s="164" t="s">
        <v>3320</v>
      </c>
      <c r="H952" s="149" t="str">
        <f t="shared" si="17"/>
        <v>No</v>
      </c>
    </row>
    <row r="953" spans="1:8" x14ac:dyDescent="0.25">
      <c r="A953" s="136" t="s">
        <v>996</v>
      </c>
      <c r="B953" s="136" t="s">
        <v>3036</v>
      </c>
      <c r="C953" s="26">
        <v>1800</v>
      </c>
      <c r="D953" s="26" t="s">
        <v>2503</v>
      </c>
      <c r="E953" s="163">
        <v>3.7900000000000003E-2</v>
      </c>
      <c r="F953" s="164" t="s">
        <v>3449</v>
      </c>
      <c r="G953" s="164" t="s">
        <v>3320</v>
      </c>
      <c r="H953" s="149" t="str">
        <f t="shared" si="17"/>
        <v>No</v>
      </c>
    </row>
    <row r="954" spans="1:8" x14ac:dyDescent="0.25">
      <c r="A954" s="136" t="s">
        <v>996</v>
      </c>
      <c r="B954" s="136" t="s">
        <v>3036</v>
      </c>
      <c r="C954" s="26">
        <v>4148</v>
      </c>
      <c r="D954" s="26" t="s">
        <v>298</v>
      </c>
      <c r="E954" s="163">
        <v>7.5200000000000003E-2</v>
      </c>
      <c r="F954" s="164" t="s">
        <v>3449</v>
      </c>
      <c r="G954" s="164" t="s">
        <v>3320</v>
      </c>
      <c r="H954" s="149" t="str">
        <f t="shared" si="17"/>
        <v>No</v>
      </c>
    </row>
    <row r="955" spans="1:8" x14ac:dyDescent="0.25">
      <c r="A955" s="136" t="s">
        <v>996</v>
      </c>
      <c r="B955" s="136" t="s">
        <v>3036</v>
      </c>
      <c r="C955" s="26">
        <v>1687</v>
      </c>
      <c r="D955" s="26" t="s">
        <v>2504</v>
      </c>
      <c r="E955" s="163">
        <v>1.5100000000000001E-2</v>
      </c>
      <c r="F955" s="164" t="s">
        <v>3449</v>
      </c>
      <c r="G955" s="164" t="s">
        <v>3320</v>
      </c>
      <c r="H955" s="149" t="str">
        <f t="shared" si="17"/>
        <v>No</v>
      </c>
    </row>
    <row r="956" spans="1:8" x14ac:dyDescent="0.25">
      <c r="A956" s="136" t="s">
        <v>996</v>
      </c>
      <c r="B956" s="136" t="s">
        <v>3036</v>
      </c>
      <c r="C956" s="26">
        <v>3590</v>
      </c>
      <c r="D956" s="26" t="s">
        <v>2505</v>
      </c>
      <c r="E956" s="163">
        <v>0.1981</v>
      </c>
      <c r="F956" s="164" t="s">
        <v>3449</v>
      </c>
      <c r="G956" s="164" t="s">
        <v>3320</v>
      </c>
      <c r="H956" s="149" t="str">
        <f t="shared" si="17"/>
        <v>No</v>
      </c>
    </row>
    <row r="957" spans="1:8" x14ac:dyDescent="0.25">
      <c r="A957" s="136" t="s">
        <v>996</v>
      </c>
      <c r="B957" s="136" t="s">
        <v>3036</v>
      </c>
      <c r="C957" s="26">
        <v>3591</v>
      </c>
      <c r="D957" s="26" t="s">
        <v>1005</v>
      </c>
      <c r="E957" s="163">
        <v>6.9500000000000006E-2</v>
      </c>
      <c r="F957" s="164" t="s">
        <v>3449</v>
      </c>
      <c r="G957" s="164" t="s">
        <v>3320</v>
      </c>
      <c r="H957" s="149" t="str">
        <f t="shared" si="17"/>
        <v>No</v>
      </c>
    </row>
    <row r="958" spans="1:8" x14ac:dyDescent="0.25">
      <c r="A958" s="136" t="s">
        <v>996</v>
      </c>
      <c r="B958" s="136" t="s">
        <v>3036</v>
      </c>
      <c r="C958" s="26">
        <v>3675</v>
      </c>
      <c r="D958" s="26" t="s">
        <v>1007</v>
      </c>
      <c r="E958" s="163">
        <v>0.29039999999999999</v>
      </c>
      <c r="F958" s="164" t="s">
        <v>3449</v>
      </c>
      <c r="G958" s="164" t="s">
        <v>3320</v>
      </c>
      <c r="H958" s="149" t="str">
        <f t="shared" si="17"/>
        <v>No</v>
      </c>
    </row>
    <row r="959" spans="1:8" x14ac:dyDescent="0.25">
      <c r="A959" s="136" t="s">
        <v>996</v>
      </c>
      <c r="B959" s="136" t="s">
        <v>3036</v>
      </c>
      <c r="C959" s="26">
        <v>4386</v>
      </c>
      <c r="D959" s="26" t="s">
        <v>2506</v>
      </c>
      <c r="E959" s="163">
        <v>4.1300000000000003E-2</v>
      </c>
      <c r="F959" s="164" t="s">
        <v>3449</v>
      </c>
      <c r="G959" s="164" t="s">
        <v>3320</v>
      </c>
      <c r="H959" s="149" t="str">
        <f t="shared" si="17"/>
        <v>No</v>
      </c>
    </row>
    <row r="960" spans="1:8" x14ac:dyDescent="0.25">
      <c r="A960" s="136" t="s">
        <v>996</v>
      </c>
      <c r="B960" s="136" t="s">
        <v>3036</v>
      </c>
      <c r="C960" s="26">
        <v>1706</v>
      </c>
      <c r="D960" s="26" t="s">
        <v>2507</v>
      </c>
      <c r="E960" s="163">
        <v>2.75E-2</v>
      </c>
      <c r="F960" s="164" t="s">
        <v>3449</v>
      </c>
      <c r="G960" s="164" t="s">
        <v>3320</v>
      </c>
      <c r="H960" s="149" t="str">
        <f t="shared" si="17"/>
        <v>No</v>
      </c>
    </row>
    <row r="961" spans="1:8" x14ac:dyDescent="0.25">
      <c r="A961" s="136" t="s">
        <v>996</v>
      </c>
      <c r="B961" s="136" t="s">
        <v>3036</v>
      </c>
      <c r="C961" s="26">
        <v>2796</v>
      </c>
      <c r="D961" s="26" t="s">
        <v>998</v>
      </c>
      <c r="E961" s="163">
        <v>0.22009999999999999</v>
      </c>
      <c r="F961" s="164" t="s">
        <v>3449</v>
      </c>
      <c r="G961" s="164" t="s">
        <v>3320</v>
      </c>
      <c r="H961" s="149" t="str">
        <f t="shared" si="17"/>
        <v>No</v>
      </c>
    </row>
    <row r="962" spans="1:8" x14ac:dyDescent="0.25">
      <c r="A962" s="136" t="s">
        <v>996</v>
      </c>
      <c r="B962" s="136" t="s">
        <v>3036</v>
      </c>
      <c r="C962" s="26">
        <v>3771</v>
      </c>
      <c r="D962" s="26" t="s">
        <v>2508</v>
      </c>
      <c r="E962" s="163">
        <v>0.23899999999999999</v>
      </c>
      <c r="F962" s="164" t="s">
        <v>3449</v>
      </c>
      <c r="G962" s="164" t="s">
        <v>3320</v>
      </c>
      <c r="H962" s="149" t="str">
        <f t="shared" si="17"/>
        <v>No</v>
      </c>
    </row>
    <row r="963" spans="1:8" x14ac:dyDescent="0.25">
      <c r="A963" s="136" t="s">
        <v>996</v>
      </c>
      <c r="B963" s="136" t="s">
        <v>3036</v>
      </c>
      <c r="C963" s="26">
        <v>3922</v>
      </c>
      <c r="D963" s="26" t="s">
        <v>2509</v>
      </c>
      <c r="E963" s="163">
        <v>0.29089999999999999</v>
      </c>
      <c r="F963" s="164" t="s">
        <v>3449</v>
      </c>
      <c r="G963" s="164" t="s">
        <v>3320</v>
      </c>
      <c r="H963" s="149" t="str">
        <f t="shared" si="17"/>
        <v>No</v>
      </c>
    </row>
    <row r="964" spans="1:8" x14ac:dyDescent="0.25">
      <c r="A964" s="136" t="s">
        <v>996</v>
      </c>
      <c r="B964" s="136" t="s">
        <v>3036</v>
      </c>
      <c r="C964" s="26">
        <v>3704</v>
      </c>
      <c r="D964" s="26" t="s">
        <v>1009</v>
      </c>
      <c r="E964" s="163">
        <v>0.22939999999999999</v>
      </c>
      <c r="F964" s="164" t="s">
        <v>3449</v>
      </c>
      <c r="G964" s="164" t="s">
        <v>3320</v>
      </c>
      <c r="H964" s="149" t="str">
        <f t="shared" si="17"/>
        <v>No</v>
      </c>
    </row>
    <row r="965" spans="1:8" x14ac:dyDescent="0.25">
      <c r="A965" s="136" t="s">
        <v>996</v>
      </c>
      <c r="B965" s="136" t="s">
        <v>3036</v>
      </c>
      <c r="C965" s="26">
        <v>3941</v>
      </c>
      <c r="D965" s="26" t="s">
        <v>1012</v>
      </c>
      <c r="E965" s="163">
        <v>5.0099999999999999E-2</v>
      </c>
      <c r="F965" s="164" t="s">
        <v>3449</v>
      </c>
      <c r="G965" s="164" t="s">
        <v>3320</v>
      </c>
      <c r="H965" s="149" t="str">
        <f t="shared" ref="H965:H1028" si="18">IF(OR(E965&gt;=0.5, F965="Yes",G965="Yes"),"Yes","No")</f>
        <v>No</v>
      </c>
    </row>
    <row r="966" spans="1:8" x14ac:dyDescent="0.25">
      <c r="A966" s="136" t="s">
        <v>996</v>
      </c>
      <c r="B966" s="136" t="s">
        <v>3036</v>
      </c>
      <c r="C966" s="26">
        <v>2308</v>
      </c>
      <c r="D966" s="26" t="s">
        <v>2510</v>
      </c>
      <c r="E966" s="163">
        <v>0.10780000000000001</v>
      </c>
      <c r="F966" s="164" t="s">
        <v>3449</v>
      </c>
      <c r="G966" s="164" t="s">
        <v>3320</v>
      </c>
      <c r="H966" s="149" t="str">
        <f t="shared" si="18"/>
        <v>No</v>
      </c>
    </row>
    <row r="967" spans="1:8" x14ac:dyDescent="0.25">
      <c r="A967" s="136" t="s">
        <v>996</v>
      </c>
      <c r="B967" s="136" t="s">
        <v>3036</v>
      </c>
      <c r="C967" s="26">
        <v>2739</v>
      </c>
      <c r="D967" s="26" t="s">
        <v>2511</v>
      </c>
      <c r="E967" s="163">
        <v>0.14249999999999999</v>
      </c>
      <c r="F967" s="164" t="s">
        <v>3449</v>
      </c>
      <c r="G967" s="164" t="s">
        <v>3320</v>
      </c>
      <c r="H967" s="149" t="str">
        <f t="shared" si="18"/>
        <v>No</v>
      </c>
    </row>
    <row r="968" spans="1:8" x14ac:dyDescent="0.25">
      <c r="A968" s="136" t="s">
        <v>996</v>
      </c>
      <c r="B968" s="136" t="s">
        <v>3036</v>
      </c>
      <c r="C968" s="26">
        <v>3041</v>
      </c>
      <c r="D968" s="26" t="s">
        <v>1000</v>
      </c>
      <c r="E968" s="163">
        <v>0.14499999999999999</v>
      </c>
      <c r="F968" s="164" t="s">
        <v>3449</v>
      </c>
      <c r="G968" s="164" t="s">
        <v>3320</v>
      </c>
      <c r="H968" s="149" t="str">
        <f t="shared" si="18"/>
        <v>No</v>
      </c>
    </row>
    <row r="969" spans="1:8" x14ac:dyDescent="0.25">
      <c r="A969" s="136" t="s">
        <v>996</v>
      </c>
      <c r="B969" s="136" t="s">
        <v>3036</v>
      </c>
      <c r="C969" s="26">
        <v>3529</v>
      </c>
      <c r="D969" s="26" t="s">
        <v>1003</v>
      </c>
      <c r="E969" s="163">
        <v>4.9299999999999997E-2</v>
      </c>
      <c r="F969" s="164" t="s">
        <v>3449</v>
      </c>
      <c r="G969" s="164" t="s">
        <v>3320</v>
      </c>
      <c r="H969" s="149" t="str">
        <f t="shared" si="18"/>
        <v>No</v>
      </c>
    </row>
    <row r="970" spans="1:8" x14ac:dyDescent="0.25">
      <c r="A970" s="136" t="s">
        <v>996</v>
      </c>
      <c r="B970" s="136" t="s">
        <v>3036</v>
      </c>
      <c r="C970" s="26">
        <v>4354</v>
      </c>
      <c r="D970" s="26" t="s">
        <v>1019</v>
      </c>
      <c r="E970" s="163">
        <v>1.6500000000000001E-2</v>
      </c>
      <c r="F970" s="164" t="s">
        <v>3449</v>
      </c>
      <c r="G970" s="164" t="s">
        <v>3320</v>
      </c>
      <c r="H970" s="149" t="str">
        <f t="shared" si="18"/>
        <v>No</v>
      </c>
    </row>
    <row r="971" spans="1:8" x14ac:dyDescent="0.25">
      <c r="A971" s="136" t="s">
        <v>996</v>
      </c>
      <c r="B971" s="136" t="s">
        <v>3036</v>
      </c>
      <c r="C971" s="26">
        <v>4096</v>
      </c>
      <c r="D971" s="26" t="s">
        <v>1014</v>
      </c>
      <c r="E971" s="163">
        <v>3.9800000000000002E-2</v>
      </c>
      <c r="F971" s="164" t="s">
        <v>3449</v>
      </c>
      <c r="G971" s="164" t="s">
        <v>3320</v>
      </c>
      <c r="H971" s="149" t="str">
        <f t="shared" si="18"/>
        <v>No</v>
      </c>
    </row>
    <row r="972" spans="1:8" x14ac:dyDescent="0.25">
      <c r="A972" s="136" t="s">
        <v>996</v>
      </c>
      <c r="B972" s="136" t="s">
        <v>3036</v>
      </c>
      <c r="C972" s="26">
        <v>3748</v>
      </c>
      <c r="D972" s="26" t="s">
        <v>1011</v>
      </c>
      <c r="E972" s="163">
        <v>0.28260000000000002</v>
      </c>
      <c r="F972" s="164" t="s">
        <v>3449</v>
      </c>
      <c r="G972" s="164" t="s">
        <v>3320</v>
      </c>
      <c r="H972" s="149" t="str">
        <f t="shared" si="18"/>
        <v>No</v>
      </c>
    </row>
    <row r="973" spans="1:8" x14ac:dyDescent="0.25">
      <c r="A973" s="136" t="s">
        <v>996</v>
      </c>
      <c r="B973" s="136" t="s">
        <v>3036</v>
      </c>
      <c r="C973" s="26">
        <v>4167</v>
      </c>
      <c r="D973" s="26" t="s">
        <v>2512</v>
      </c>
      <c r="E973" s="163">
        <v>1.11E-2</v>
      </c>
      <c r="F973" s="164" t="s">
        <v>3449</v>
      </c>
      <c r="G973" s="164" t="s">
        <v>3320</v>
      </c>
      <c r="H973" s="149" t="str">
        <f t="shared" si="18"/>
        <v>No</v>
      </c>
    </row>
    <row r="974" spans="1:8" x14ac:dyDescent="0.25">
      <c r="A974" s="136" t="s">
        <v>996</v>
      </c>
      <c r="B974" s="136" t="s">
        <v>3036</v>
      </c>
      <c r="C974" s="26">
        <v>2289</v>
      </c>
      <c r="D974" s="26" t="s">
        <v>997</v>
      </c>
      <c r="E974" s="163">
        <v>0.20580000000000001</v>
      </c>
      <c r="F974" s="164" t="s">
        <v>3449</v>
      </c>
      <c r="G974" s="164" t="s">
        <v>3320</v>
      </c>
      <c r="H974" s="149" t="str">
        <f t="shared" si="18"/>
        <v>No</v>
      </c>
    </row>
    <row r="975" spans="1:8" x14ac:dyDescent="0.25">
      <c r="A975" s="136" t="s">
        <v>996</v>
      </c>
      <c r="B975" s="136" t="s">
        <v>3036</v>
      </c>
      <c r="C975" s="26">
        <v>3528</v>
      </c>
      <c r="D975" s="26" t="s">
        <v>2513</v>
      </c>
      <c r="E975" s="163">
        <v>0.13439999999999999</v>
      </c>
      <c r="F975" s="164" t="s">
        <v>3449</v>
      </c>
      <c r="G975" s="164" t="s">
        <v>3320</v>
      </c>
      <c r="H975" s="149" t="str">
        <f t="shared" si="18"/>
        <v>No</v>
      </c>
    </row>
    <row r="976" spans="1:8" x14ac:dyDescent="0.25">
      <c r="A976" s="136" t="s">
        <v>996</v>
      </c>
      <c r="B976" s="136" t="s">
        <v>3036</v>
      </c>
      <c r="C976" s="26">
        <v>3232</v>
      </c>
      <c r="D976" s="26" t="s">
        <v>2514</v>
      </c>
      <c r="E976" s="163">
        <v>0.15529999999999999</v>
      </c>
      <c r="F976" s="164" t="s">
        <v>3449</v>
      </c>
      <c r="G976" s="164" t="s">
        <v>3320</v>
      </c>
      <c r="H976" s="149" t="str">
        <f t="shared" si="18"/>
        <v>No</v>
      </c>
    </row>
    <row r="977" spans="1:8" x14ac:dyDescent="0.25">
      <c r="A977" s="136" t="s">
        <v>996</v>
      </c>
      <c r="B977" s="136" t="s">
        <v>3036</v>
      </c>
      <c r="C977" s="26">
        <v>5057</v>
      </c>
      <c r="D977" s="26" t="s">
        <v>2515</v>
      </c>
      <c r="E977" s="163">
        <v>7.2099999999999997E-2</v>
      </c>
      <c r="F977" s="164" t="s">
        <v>3449</v>
      </c>
      <c r="G977" s="164" t="s">
        <v>3320</v>
      </c>
      <c r="H977" s="149" t="str">
        <f t="shared" si="18"/>
        <v>No</v>
      </c>
    </row>
    <row r="978" spans="1:8" x14ac:dyDescent="0.25">
      <c r="A978" s="136" t="s">
        <v>996</v>
      </c>
      <c r="B978" s="136" t="s">
        <v>3036</v>
      </c>
      <c r="C978" s="26">
        <v>4147</v>
      </c>
      <c r="D978" s="26" t="s">
        <v>1015</v>
      </c>
      <c r="E978" s="163">
        <v>6.3299999999999995E-2</v>
      </c>
      <c r="F978" s="164" t="s">
        <v>3449</v>
      </c>
      <c r="G978" s="164" t="s">
        <v>3320</v>
      </c>
      <c r="H978" s="149" t="str">
        <f t="shared" si="18"/>
        <v>No</v>
      </c>
    </row>
    <row r="979" spans="1:8" x14ac:dyDescent="0.25">
      <c r="A979" s="136" t="s">
        <v>996</v>
      </c>
      <c r="B979" s="136" t="s">
        <v>3036</v>
      </c>
      <c r="C979" s="26">
        <v>5053</v>
      </c>
      <c r="D979" s="26" t="s">
        <v>1022</v>
      </c>
      <c r="E979" s="163">
        <v>4.5400000000000003E-2</v>
      </c>
      <c r="F979" s="164" t="s">
        <v>3449</v>
      </c>
      <c r="G979" s="164" t="s">
        <v>3320</v>
      </c>
      <c r="H979" s="149" t="str">
        <f t="shared" si="18"/>
        <v>No</v>
      </c>
    </row>
    <row r="980" spans="1:8" x14ac:dyDescent="0.25">
      <c r="A980" s="136" t="s">
        <v>996</v>
      </c>
      <c r="B980" s="136" t="s">
        <v>3036</v>
      </c>
      <c r="C980" s="26">
        <v>2992</v>
      </c>
      <c r="D980" s="26" t="s">
        <v>999</v>
      </c>
      <c r="E980" s="163">
        <v>0.14910000000000001</v>
      </c>
      <c r="F980" s="164" t="s">
        <v>3449</v>
      </c>
      <c r="G980" s="164" t="s">
        <v>3320</v>
      </c>
      <c r="H980" s="149" t="str">
        <f t="shared" si="18"/>
        <v>No</v>
      </c>
    </row>
    <row r="981" spans="1:8" x14ac:dyDescent="0.25">
      <c r="A981" s="136" t="s">
        <v>996</v>
      </c>
      <c r="B981" s="136" t="s">
        <v>3036</v>
      </c>
      <c r="C981" s="26">
        <v>3706</v>
      </c>
      <c r="D981" s="26" t="s">
        <v>2516</v>
      </c>
      <c r="E981" s="163">
        <v>0.14960000000000001</v>
      </c>
      <c r="F981" s="164" t="s">
        <v>3449</v>
      </c>
      <c r="G981" s="164" t="s">
        <v>3320</v>
      </c>
      <c r="H981" s="149" t="str">
        <f t="shared" si="18"/>
        <v>No</v>
      </c>
    </row>
    <row r="982" spans="1:8" x14ac:dyDescent="0.25">
      <c r="A982" s="136" t="s">
        <v>996</v>
      </c>
      <c r="B982" s="136" t="s">
        <v>3036</v>
      </c>
      <c r="C982" s="26">
        <v>3703</v>
      </c>
      <c r="D982" s="26" t="s">
        <v>1008</v>
      </c>
      <c r="E982" s="163">
        <v>6.08E-2</v>
      </c>
      <c r="F982" s="164" t="s">
        <v>3449</v>
      </c>
      <c r="G982" s="164" t="s">
        <v>3320</v>
      </c>
      <c r="H982" s="149" t="str">
        <f t="shared" si="18"/>
        <v>No</v>
      </c>
    </row>
    <row r="983" spans="1:8" x14ac:dyDescent="0.25">
      <c r="A983" s="136" t="s">
        <v>996</v>
      </c>
      <c r="B983" s="136" t="s">
        <v>3036</v>
      </c>
      <c r="C983" s="26">
        <v>3747</v>
      </c>
      <c r="D983" s="26" t="s">
        <v>1010</v>
      </c>
      <c r="E983" s="163">
        <v>8.4000000000000005E-2</v>
      </c>
      <c r="F983" s="164" t="s">
        <v>3449</v>
      </c>
      <c r="G983" s="164" t="s">
        <v>3320</v>
      </c>
      <c r="H983" s="149" t="str">
        <f t="shared" si="18"/>
        <v>No</v>
      </c>
    </row>
    <row r="984" spans="1:8" x14ac:dyDescent="0.25">
      <c r="A984" s="136" t="s">
        <v>996</v>
      </c>
      <c r="B984" s="136" t="s">
        <v>3036</v>
      </c>
      <c r="C984" s="26">
        <v>4302</v>
      </c>
      <c r="D984" s="26" t="s">
        <v>1017</v>
      </c>
      <c r="E984" s="163">
        <v>2.06E-2</v>
      </c>
      <c r="F984" s="164" t="s">
        <v>3449</v>
      </c>
      <c r="G984" s="164" t="s">
        <v>3320</v>
      </c>
      <c r="H984" s="149" t="str">
        <f t="shared" si="18"/>
        <v>No</v>
      </c>
    </row>
    <row r="985" spans="1:8" x14ac:dyDescent="0.25">
      <c r="A985" s="136" t="s">
        <v>996</v>
      </c>
      <c r="B985" s="136" t="s">
        <v>3036</v>
      </c>
      <c r="C985" s="26">
        <v>1975</v>
      </c>
      <c r="D985" s="26" t="s">
        <v>2517</v>
      </c>
      <c r="E985" s="163">
        <v>4.4600000000000001E-2</v>
      </c>
      <c r="F985" s="164" t="s">
        <v>3449</v>
      </c>
      <c r="G985" s="164" t="s">
        <v>3320</v>
      </c>
      <c r="H985" s="149" t="str">
        <f t="shared" si="18"/>
        <v>No</v>
      </c>
    </row>
    <row r="986" spans="1:8" x14ac:dyDescent="0.25">
      <c r="A986" s="136" t="s">
        <v>996</v>
      </c>
      <c r="B986" s="136" t="s">
        <v>3036</v>
      </c>
      <c r="C986" s="26">
        <v>5265</v>
      </c>
      <c r="D986" s="26" t="s">
        <v>2518</v>
      </c>
      <c r="E986" s="163">
        <v>1.9800000000000002E-2</v>
      </c>
      <c r="F986" s="164" t="s">
        <v>3449</v>
      </c>
      <c r="G986" s="164" t="s">
        <v>3320</v>
      </c>
      <c r="H986" s="149" t="str">
        <f t="shared" si="18"/>
        <v>No</v>
      </c>
    </row>
    <row r="987" spans="1:8" x14ac:dyDescent="0.25">
      <c r="A987" s="136" t="s">
        <v>996</v>
      </c>
      <c r="B987" s="136" t="s">
        <v>3036</v>
      </c>
      <c r="C987" s="26">
        <v>3490</v>
      </c>
      <c r="D987" s="26" t="s">
        <v>1002</v>
      </c>
      <c r="E987" s="163">
        <v>0.1057</v>
      </c>
      <c r="F987" s="164" t="s">
        <v>3449</v>
      </c>
      <c r="G987" s="164" t="s">
        <v>3320</v>
      </c>
      <c r="H987" s="149" t="str">
        <f t="shared" si="18"/>
        <v>No</v>
      </c>
    </row>
    <row r="988" spans="1:8" x14ac:dyDescent="0.25">
      <c r="A988" s="136" t="s">
        <v>996</v>
      </c>
      <c r="B988" s="136" t="s">
        <v>3036</v>
      </c>
      <c r="C988" s="26">
        <v>5597</v>
      </c>
      <c r="D988" s="26" t="s">
        <v>2766</v>
      </c>
      <c r="E988" s="163">
        <v>8.6099999999999996E-2</v>
      </c>
      <c r="F988" s="164" t="s">
        <v>3449</v>
      </c>
      <c r="G988" s="164" t="s">
        <v>3320</v>
      </c>
      <c r="H988" s="149" t="str">
        <f t="shared" si="18"/>
        <v>No</v>
      </c>
    </row>
    <row r="989" spans="1:8" x14ac:dyDescent="0.25">
      <c r="A989" s="136" t="s">
        <v>996</v>
      </c>
      <c r="B989" s="136" t="s">
        <v>3036</v>
      </c>
      <c r="C989" s="26">
        <v>3441</v>
      </c>
      <c r="D989" s="26" t="s">
        <v>1001</v>
      </c>
      <c r="E989" s="163">
        <v>0.14399999999999999</v>
      </c>
      <c r="F989" s="164" t="s">
        <v>3449</v>
      </c>
      <c r="G989" s="164" t="s">
        <v>3320</v>
      </c>
      <c r="H989" s="149" t="str">
        <f t="shared" si="18"/>
        <v>No</v>
      </c>
    </row>
    <row r="990" spans="1:8" x14ac:dyDescent="0.25">
      <c r="A990" s="136" t="s">
        <v>996</v>
      </c>
      <c r="B990" s="136" t="s">
        <v>3036</v>
      </c>
      <c r="C990" s="26">
        <v>5958</v>
      </c>
      <c r="D990" s="26" t="s">
        <v>3363</v>
      </c>
      <c r="E990" s="163">
        <v>5.3600000000000002E-2</v>
      </c>
      <c r="F990" s="164" t="s">
        <v>3449</v>
      </c>
      <c r="G990" s="164" t="s">
        <v>3320</v>
      </c>
      <c r="H990" s="149" t="str">
        <f t="shared" si="18"/>
        <v>No</v>
      </c>
    </row>
    <row r="991" spans="1:8" x14ac:dyDescent="0.25">
      <c r="A991" s="136" t="s">
        <v>996</v>
      </c>
      <c r="B991" s="136" t="s">
        <v>3036</v>
      </c>
      <c r="C991" s="26">
        <v>4336</v>
      </c>
      <c r="D991" s="26" t="s">
        <v>1018</v>
      </c>
      <c r="E991" s="163">
        <v>4.3299999999999998E-2</v>
      </c>
      <c r="F991" s="164" t="s">
        <v>3449</v>
      </c>
      <c r="G991" s="164" t="s">
        <v>3320</v>
      </c>
      <c r="H991" s="149" t="str">
        <f t="shared" si="18"/>
        <v>No</v>
      </c>
    </row>
    <row r="992" spans="1:8" x14ac:dyDescent="0.25">
      <c r="A992" s="136" t="s">
        <v>1027</v>
      </c>
      <c r="B992" s="136" t="s">
        <v>3037</v>
      </c>
      <c r="C992" s="26">
        <v>4576</v>
      </c>
      <c r="D992" s="26" t="s">
        <v>1032</v>
      </c>
      <c r="E992" s="163">
        <v>0.40010000000000001</v>
      </c>
      <c r="F992" s="164" t="s">
        <v>3448</v>
      </c>
      <c r="G992" s="164" t="s">
        <v>3320</v>
      </c>
      <c r="H992" s="149" t="str">
        <f t="shared" si="18"/>
        <v>No</v>
      </c>
    </row>
    <row r="993" spans="1:8" x14ac:dyDescent="0.25">
      <c r="A993" s="136" t="s">
        <v>1027</v>
      </c>
      <c r="B993" s="136" t="s">
        <v>3037</v>
      </c>
      <c r="C993" s="26">
        <v>4477</v>
      </c>
      <c r="D993" s="26" t="s">
        <v>1031</v>
      </c>
      <c r="E993" s="163">
        <v>0.48420000000000002</v>
      </c>
      <c r="F993" s="164" t="s">
        <v>3448</v>
      </c>
      <c r="G993" s="164" t="s">
        <v>3320</v>
      </c>
      <c r="H993" s="149" t="str">
        <f t="shared" si="18"/>
        <v>No</v>
      </c>
    </row>
    <row r="994" spans="1:8" x14ac:dyDescent="0.25">
      <c r="A994" s="136" t="s">
        <v>1027</v>
      </c>
      <c r="B994" s="136" t="s">
        <v>3037</v>
      </c>
      <c r="C994" s="26">
        <v>3255</v>
      </c>
      <c r="D994" s="26" t="s">
        <v>1028</v>
      </c>
      <c r="E994" s="163">
        <v>0.50119999999999998</v>
      </c>
      <c r="F994" s="164" t="s">
        <v>3448</v>
      </c>
      <c r="G994" s="164" t="s">
        <v>3320</v>
      </c>
      <c r="H994" s="149" t="str">
        <f t="shared" si="18"/>
        <v>Yes</v>
      </c>
    </row>
    <row r="995" spans="1:8" x14ac:dyDescent="0.25">
      <c r="A995" s="136" t="s">
        <v>1027</v>
      </c>
      <c r="B995" s="136" t="s">
        <v>3037</v>
      </c>
      <c r="C995" s="26">
        <v>4204</v>
      </c>
      <c r="D995" s="26" t="s">
        <v>1030</v>
      </c>
      <c r="E995" s="163">
        <v>0.3926</v>
      </c>
      <c r="F995" s="164" t="s">
        <v>3449</v>
      </c>
      <c r="G995" s="164" t="s">
        <v>3320</v>
      </c>
      <c r="H995" s="149" t="str">
        <f t="shared" si="18"/>
        <v>No</v>
      </c>
    </row>
    <row r="996" spans="1:8" x14ac:dyDescent="0.25">
      <c r="A996" s="136" t="s">
        <v>1027</v>
      </c>
      <c r="B996" s="136" t="s">
        <v>3037</v>
      </c>
      <c r="C996" s="26">
        <v>3893</v>
      </c>
      <c r="D996" s="26" t="s">
        <v>1029</v>
      </c>
      <c r="E996" s="163">
        <v>0.46800000000000003</v>
      </c>
      <c r="F996" s="164" t="s">
        <v>3449</v>
      </c>
      <c r="G996" s="164" t="s">
        <v>3320</v>
      </c>
      <c r="H996" s="149" t="str">
        <f t="shared" si="18"/>
        <v>No</v>
      </c>
    </row>
    <row r="997" spans="1:8" x14ac:dyDescent="0.25">
      <c r="A997" s="136" t="s">
        <v>1034</v>
      </c>
      <c r="B997" s="136" t="s">
        <v>3038</v>
      </c>
      <c r="C997" s="26">
        <v>3137</v>
      </c>
      <c r="D997" s="26" t="s">
        <v>1035</v>
      </c>
      <c r="E997" s="163">
        <v>0.67179999999999995</v>
      </c>
      <c r="F997" s="164" t="s">
        <v>3447</v>
      </c>
      <c r="G997" s="164" t="s">
        <v>3320</v>
      </c>
      <c r="H997" s="149" t="str">
        <f t="shared" si="18"/>
        <v>Yes</v>
      </c>
    </row>
    <row r="998" spans="1:8" x14ac:dyDescent="0.25">
      <c r="A998" s="136" t="s">
        <v>1037</v>
      </c>
      <c r="B998" s="136" t="s">
        <v>3039</v>
      </c>
      <c r="C998" s="26">
        <v>3416</v>
      </c>
      <c r="D998" s="26" t="s">
        <v>1038</v>
      </c>
      <c r="E998" s="163">
        <v>0.34620000000000001</v>
      </c>
      <c r="F998" s="164" t="s">
        <v>3449</v>
      </c>
      <c r="G998" s="164" t="s">
        <v>3320</v>
      </c>
      <c r="H998" s="149" t="str">
        <f t="shared" si="18"/>
        <v>No</v>
      </c>
    </row>
    <row r="999" spans="1:8" x14ac:dyDescent="0.25">
      <c r="A999" s="136" t="s">
        <v>1037</v>
      </c>
      <c r="B999" s="136" t="s">
        <v>3039</v>
      </c>
      <c r="C999" s="26">
        <v>4226</v>
      </c>
      <c r="D999" s="26" t="s">
        <v>1039</v>
      </c>
      <c r="E999" s="163">
        <v>0.37690000000000001</v>
      </c>
      <c r="F999" s="164" t="s">
        <v>3449</v>
      </c>
      <c r="G999" s="164" t="s">
        <v>3320</v>
      </c>
      <c r="H999" s="149" t="str">
        <f t="shared" si="18"/>
        <v>No</v>
      </c>
    </row>
    <row r="1000" spans="1:8" x14ac:dyDescent="0.25">
      <c r="A1000" s="136" t="s">
        <v>1041</v>
      </c>
      <c r="B1000" s="136" t="s">
        <v>3040</v>
      </c>
      <c r="C1000" s="26">
        <v>3421</v>
      </c>
      <c r="D1000" s="26" t="s">
        <v>1043</v>
      </c>
      <c r="E1000" s="163">
        <v>0.66490000000000005</v>
      </c>
      <c r="F1000" s="164" t="s">
        <v>3447</v>
      </c>
      <c r="G1000" s="164" t="s">
        <v>3320</v>
      </c>
      <c r="H1000" s="149" t="str">
        <f t="shared" si="18"/>
        <v>Yes</v>
      </c>
    </row>
    <row r="1001" spans="1:8" x14ac:dyDescent="0.25">
      <c r="A1001" s="136" t="s">
        <v>1041</v>
      </c>
      <c r="B1001" s="136" t="s">
        <v>3040</v>
      </c>
      <c r="C1001" s="26">
        <v>2903</v>
      </c>
      <c r="D1001" s="26" t="s">
        <v>1042</v>
      </c>
      <c r="E1001" s="163">
        <v>0.79149999999999998</v>
      </c>
      <c r="F1001" s="164" t="s">
        <v>3449</v>
      </c>
      <c r="G1001" s="164" t="s">
        <v>3320</v>
      </c>
      <c r="H1001" s="149" t="str">
        <f t="shared" si="18"/>
        <v>Yes</v>
      </c>
    </row>
    <row r="1002" spans="1:8" x14ac:dyDescent="0.25">
      <c r="A1002" s="136" t="s">
        <v>1041</v>
      </c>
      <c r="B1002" s="136" t="s">
        <v>3040</v>
      </c>
      <c r="C1002" s="26">
        <v>5293</v>
      </c>
      <c r="D1002" s="26" t="s">
        <v>1044</v>
      </c>
      <c r="E1002" s="163">
        <v>0.71909999999999996</v>
      </c>
      <c r="F1002" s="164" t="s">
        <v>3449</v>
      </c>
      <c r="G1002" s="164" t="s">
        <v>3320</v>
      </c>
      <c r="H1002" s="149" t="str">
        <f t="shared" si="18"/>
        <v>Yes</v>
      </c>
    </row>
    <row r="1003" spans="1:8" x14ac:dyDescent="0.25">
      <c r="A1003" s="136" t="s">
        <v>1046</v>
      </c>
      <c r="B1003" s="136" t="s">
        <v>3041</v>
      </c>
      <c r="C1003" s="26">
        <v>2665</v>
      </c>
      <c r="D1003" s="26" t="s">
        <v>2810</v>
      </c>
      <c r="E1003" s="163">
        <v>0.46029999999999999</v>
      </c>
      <c r="F1003" s="164" t="s">
        <v>3448</v>
      </c>
      <c r="G1003" s="164" t="s">
        <v>3320</v>
      </c>
      <c r="H1003" s="149" t="str">
        <f t="shared" si="18"/>
        <v>No</v>
      </c>
    </row>
    <row r="1004" spans="1:8" x14ac:dyDescent="0.25">
      <c r="A1004" s="136" t="s">
        <v>1046</v>
      </c>
      <c r="B1004" s="136" t="s">
        <v>3041</v>
      </c>
      <c r="C1004" s="26">
        <v>3475</v>
      </c>
      <c r="D1004" s="26" t="s">
        <v>46</v>
      </c>
      <c r="E1004" s="163">
        <v>0.6351</v>
      </c>
      <c r="F1004" s="164" t="s">
        <v>3447</v>
      </c>
      <c r="G1004" s="164" t="s">
        <v>3320</v>
      </c>
      <c r="H1004" s="149" t="str">
        <f t="shared" si="18"/>
        <v>Yes</v>
      </c>
    </row>
    <row r="1005" spans="1:8" x14ac:dyDescent="0.25">
      <c r="A1005" s="136" t="s">
        <v>1046</v>
      </c>
      <c r="B1005" s="136" t="s">
        <v>3041</v>
      </c>
      <c r="C1005" s="26">
        <v>3211</v>
      </c>
      <c r="D1005" s="26" t="s">
        <v>1055</v>
      </c>
      <c r="E1005" s="163">
        <v>0.57069999999999999</v>
      </c>
      <c r="F1005" s="164" t="s">
        <v>3447</v>
      </c>
      <c r="G1005" s="164" t="s">
        <v>3320</v>
      </c>
      <c r="H1005" s="149" t="str">
        <f t="shared" si="18"/>
        <v>Yes</v>
      </c>
    </row>
    <row r="1006" spans="1:8" x14ac:dyDescent="0.25">
      <c r="A1006" s="136" t="s">
        <v>1046</v>
      </c>
      <c r="B1006" s="136" t="s">
        <v>3041</v>
      </c>
      <c r="C1006" s="26">
        <v>2369</v>
      </c>
      <c r="D1006" s="26" t="s">
        <v>1048</v>
      </c>
      <c r="E1006" s="163">
        <v>0.5161</v>
      </c>
      <c r="F1006" s="164" t="s">
        <v>3448</v>
      </c>
      <c r="G1006" s="164" t="s">
        <v>3320</v>
      </c>
      <c r="H1006" s="149" t="str">
        <f t="shared" si="18"/>
        <v>Yes</v>
      </c>
    </row>
    <row r="1007" spans="1:8" x14ac:dyDescent="0.25">
      <c r="A1007" s="136" t="s">
        <v>1046</v>
      </c>
      <c r="B1007" s="136" t="s">
        <v>3041</v>
      </c>
      <c r="C1007" s="26">
        <v>5312</v>
      </c>
      <c r="D1007" s="26" t="s">
        <v>1058</v>
      </c>
      <c r="E1007" s="163">
        <v>0.72089999999999999</v>
      </c>
      <c r="F1007" s="164" t="s">
        <v>3449</v>
      </c>
      <c r="G1007" s="164" t="s">
        <v>3320</v>
      </c>
      <c r="H1007" s="149" t="str">
        <f t="shared" si="18"/>
        <v>Yes</v>
      </c>
    </row>
    <row r="1008" spans="1:8" x14ac:dyDescent="0.25">
      <c r="A1008" s="136" t="s">
        <v>1046</v>
      </c>
      <c r="B1008" s="136" t="s">
        <v>3041</v>
      </c>
      <c r="C1008" s="26">
        <v>5400</v>
      </c>
      <c r="D1008" s="26" t="s">
        <v>1059</v>
      </c>
      <c r="E1008" s="163">
        <v>0.80600000000000005</v>
      </c>
      <c r="F1008" s="164" t="s">
        <v>3449</v>
      </c>
      <c r="G1008" s="164" t="s">
        <v>3320</v>
      </c>
      <c r="H1008" s="149" t="str">
        <f t="shared" si="18"/>
        <v>Yes</v>
      </c>
    </row>
    <row r="1009" spans="1:8" x14ac:dyDescent="0.25">
      <c r="A1009" s="136" t="s">
        <v>1046</v>
      </c>
      <c r="B1009" s="136" t="s">
        <v>3041</v>
      </c>
      <c r="C1009" s="26">
        <v>2319</v>
      </c>
      <c r="D1009" s="26" t="s">
        <v>1047</v>
      </c>
      <c r="E1009" s="163">
        <v>0.80810000000000004</v>
      </c>
      <c r="F1009" s="164" t="s">
        <v>3447</v>
      </c>
      <c r="G1009" s="164" t="s">
        <v>3320</v>
      </c>
      <c r="H1009" s="149" t="str">
        <f t="shared" si="18"/>
        <v>Yes</v>
      </c>
    </row>
    <row r="1010" spans="1:8" x14ac:dyDescent="0.25">
      <c r="A1010" s="136" t="s">
        <v>1046</v>
      </c>
      <c r="B1010" s="136" t="s">
        <v>3041</v>
      </c>
      <c r="C1010" s="26">
        <v>5614</v>
      </c>
      <c r="D1010" s="26" t="s">
        <v>2890</v>
      </c>
      <c r="E1010" s="163">
        <v>0.69720000000000004</v>
      </c>
      <c r="F1010" s="164" t="s">
        <v>3449</v>
      </c>
      <c r="G1010" s="164" t="s">
        <v>3320</v>
      </c>
      <c r="H1010" s="149" t="str">
        <f t="shared" si="18"/>
        <v>Yes</v>
      </c>
    </row>
    <row r="1011" spans="1:8" x14ac:dyDescent="0.25">
      <c r="A1011" s="136" t="s">
        <v>1046</v>
      </c>
      <c r="B1011" s="136" t="s">
        <v>3041</v>
      </c>
      <c r="C1011" s="26">
        <v>3151</v>
      </c>
      <c r="D1011" s="26" t="s">
        <v>1054</v>
      </c>
      <c r="E1011" s="163">
        <v>0.50919999999999999</v>
      </c>
      <c r="F1011" s="164" t="s">
        <v>3448</v>
      </c>
      <c r="G1011" s="164" t="s">
        <v>3320</v>
      </c>
      <c r="H1011" s="149" t="str">
        <f t="shared" si="18"/>
        <v>Yes</v>
      </c>
    </row>
    <row r="1012" spans="1:8" x14ac:dyDescent="0.25">
      <c r="A1012" s="136" t="s">
        <v>1046</v>
      </c>
      <c r="B1012" s="136" t="s">
        <v>3041</v>
      </c>
      <c r="C1012" s="26">
        <v>3658</v>
      </c>
      <c r="D1012" s="26" t="s">
        <v>1056</v>
      </c>
      <c r="E1012" s="163">
        <v>0.75170000000000003</v>
      </c>
      <c r="F1012" s="164" t="s">
        <v>3447</v>
      </c>
      <c r="G1012" s="164" t="s">
        <v>3320</v>
      </c>
      <c r="H1012" s="149" t="str">
        <f t="shared" si="18"/>
        <v>Yes</v>
      </c>
    </row>
    <row r="1013" spans="1:8" x14ac:dyDescent="0.25">
      <c r="A1013" s="136" t="s">
        <v>1046</v>
      </c>
      <c r="B1013" s="136" t="s">
        <v>3041</v>
      </c>
      <c r="C1013" s="26">
        <v>2831</v>
      </c>
      <c r="D1013" s="26" t="s">
        <v>1052</v>
      </c>
      <c r="E1013" s="163">
        <v>0.76529999999999998</v>
      </c>
      <c r="F1013" s="164" t="s">
        <v>3447</v>
      </c>
      <c r="G1013" s="164" t="s">
        <v>3320</v>
      </c>
      <c r="H1013" s="149" t="str">
        <f t="shared" si="18"/>
        <v>Yes</v>
      </c>
    </row>
    <row r="1014" spans="1:8" x14ac:dyDescent="0.25">
      <c r="A1014" s="136" t="s">
        <v>1046</v>
      </c>
      <c r="B1014" s="136" t="s">
        <v>3041</v>
      </c>
      <c r="C1014" s="26">
        <v>4574</v>
      </c>
      <c r="D1014" s="26" t="s">
        <v>1057</v>
      </c>
      <c r="E1014" s="163">
        <v>0.55410000000000004</v>
      </c>
      <c r="F1014" s="164" t="s">
        <v>3447</v>
      </c>
      <c r="G1014" s="164" t="s">
        <v>3320</v>
      </c>
      <c r="H1014" s="149" t="str">
        <f t="shared" si="18"/>
        <v>Yes</v>
      </c>
    </row>
    <row r="1015" spans="1:8" x14ac:dyDescent="0.25">
      <c r="A1015" s="136" t="s">
        <v>1046</v>
      </c>
      <c r="B1015" s="136" t="s">
        <v>3041</v>
      </c>
      <c r="C1015" s="26">
        <v>2914</v>
      </c>
      <c r="D1015" s="26" t="s">
        <v>1053</v>
      </c>
      <c r="E1015" s="163">
        <v>0.69</v>
      </c>
      <c r="F1015" s="164" t="s">
        <v>3447</v>
      </c>
      <c r="G1015" s="164" t="s">
        <v>3320</v>
      </c>
      <c r="H1015" s="149" t="str">
        <f t="shared" si="18"/>
        <v>Yes</v>
      </c>
    </row>
    <row r="1016" spans="1:8" x14ac:dyDescent="0.25">
      <c r="A1016" s="136" t="s">
        <v>1046</v>
      </c>
      <c r="B1016" s="136" t="s">
        <v>3041</v>
      </c>
      <c r="C1016" s="26">
        <v>2726</v>
      </c>
      <c r="D1016" s="26" t="s">
        <v>1051</v>
      </c>
      <c r="E1016" s="163">
        <v>0.74550000000000005</v>
      </c>
      <c r="F1016" s="164" t="s">
        <v>3447</v>
      </c>
      <c r="G1016" s="164" t="s">
        <v>3320</v>
      </c>
      <c r="H1016" s="149" t="str">
        <f t="shared" si="18"/>
        <v>Yes</v>
      </c>
    </row>
    <row r="1017" spans="1:8" x14ac:dyDescent="0.25">
      <c r="A1017" t="s">
        <v>1046</v>
      </c>
      <c r="B1017" t="s">
        <v>3041</v>
      </c>
      <c r="C1017" s="26">
        <v>2416</v>
      </c>
      <c r="D1017" t="s">
        <v>1050</v>
      </c>
      <c r="E1017" s="163">
        <v>0.66559999999999997</v>
      </c>
      <c r="F1017" s="164" t="s">
        <v>3447</v>
      </c>
      <c r="G1017" s="164" t="s">
        <v>3320</v>
      </c>
      <c r="H1017" s="149" t="str">
        <f t="shared" si="18"/>
        <v>Yes</v>
      </c>
    </row>
    <row r="1018" spans="1:8" x14ac:dyDescent="0.25">
      <c r="A1018" s="136" t="s">
        <v>1046</v>
      </c>
      <c r="B1018" s="136" t="s">
        <v>3041</v>
      </c>
      <c r="C1018" s="26">
        <v>3019</v>
      </c>
      <c r="D1018" s="26" t="s">
        <v>7</v>
      </c>
      <c r="E1018" s="163">
        <v>0.47610000000000002</v>
      </c>
      <c r="F1018" s="164" t="s">
        <v>3448</v>
      </c>
      <c r="G1018" s="164" t="s">
        <v>3320</v>
      </c>
      <c r="H1018" s="149" t="str">
        <f t="shared" si="18"/>
        <v>No</v>
      </c>
    </row>
    <row r="1019" spans="1:8" x14ac:dyDescent="0.25">
      <c r="A1019" s="136" t="s">
        <v>1046</v>
      </c>
      <c r="B1019" s="136" t="s">
        <v>3041</v>
      </c>
      <c r="C1019" s="26">
        <v>2370</v>
      </c>
      <c r="D1019" s="26" t="s">
        <v>1049</v>
      </c>
      <c r="E1019" s="163">
        <v>0.87260000000000004</v>
      </c>
      <c r="F1019" s="164" t="s">
        <v>3447</v>
      </c>
      <c r="G1019" s="164" t="s">
        <v>3320</v>
      </c>
      <c r="H1019" s="149" t="str">
        <f t="shared" si="18"/>
        <v>Yes</v>
      </c>
    </row>
    <row r="1020" spans="1:8" x14ac:dyDescent="0.25">
      <c r="A1020" s="136" t="s">
        <v>1061</v>
      </c>
      <c r="B1020" s="136" t="s">
        <v>3042</v>
      </c>
      <c r="C1020" s="26">
        <v>2480</v>
      </c>
      <c r="D1020" s="26" t="s">
        <v>1062</v>
      </c>
      <c r="E1020" s="163">
        <v>0.76539999999999997</v>
      </c>
      <c r="F1020" s="164" t="s">
        <v>3447</v>
      </c>
      <c r="G1020" s="164" t="s">
        <v>3320</v>
      </c>
      <c r="H1020" s="149" t="str">
        <f t="shared" si="18"/>
        <v>Yes</v>
      </c>
    </row>
    <row r="1021" spans="1:8" x14ac:dyDescent="0.25">
      <c r="A1021" s="136" t="s">
        <v>1061</v>
      </c>
      <c r="B1021" s="136" t="s">
        <v>3042</v>
      </c>
      <c r="C1021" s="26">
        <v>1922</v>
      </c>
      <c r="D1021" s="26" t="s">
        <v>1063</v>
      </c>
      <c r="E1021" s="163">
        <v>0.37119999999999997</v>
      </c>
      <c r="F1021" s="164" t="s">
        <v>3449</v>
      </c>
      <c r="G1021" s="164" t="s">
        <v>3320</v>
      </c>
      <c r="H1021" s="149" t="str">
        <f t="shared" si="18"/>
        <v>No</v>
      </c>
    </row>
    <row r="1022" spans="1:8" x14ac:dyDescent="0.25">
      <c r="A1022" s="136" t="s">
        <v>1065</v>
      </c>
      <c r="B1022" s="136" t="s">
        <v>3043</v>
      </c>
      <c r="C1022" s="26">
        <v>4178</v>
      </c>
      <c r="D1022" s="26" t="s">
        <v>1068</v>
      </c>
      <c r="E1022" s="163">
        <v>0.44169999999999998</v>
      </c>
      <c r="F1022" s="164" t="s">
        <v>3449</v>
      </c>
      <c r="G1022" s="164" t="s">
        <v>3320</v>
      </c>
      <c r="H1022" s="149" t="str">
        <f t="shared" si="18"/>
        <v>No</v>
      </c>
    </row>
    <row r="1023" spans="1:8" x14ac:dyDescent="0.25">
      <c r="A1023" s="136" t="s">
        <v>1065</v>
      </c>
      <c r="B1023" s="136" t="s">
        <v>3043</v>
      </c>
      <c r="C1023" s="26">
        <v>4107</v>
      </c>
      <c r="D1023" s="26" t="s">
        <v>1067</v>
      </c>
      <c r="E1023" s="163">
        <v>0.48270000000000002</v>
      </c>
      <c r="F1023" s="164" t="s">
        <v>3449</v>
      </c>
      <c r="G1023" s="164" t="s">
        <v>2649</v>
      </c>
      <c r="H1023" s="149" t="str">
        <f t="shared" si="18"/>
        <v>Yes</v>
      </c>
    </row>
    <row r="1024" spans="1:8" x14ac:dyDescent="0.25">
      <c r="A1024" s="136" t="s">
        <v>1065</v>
      </c>
      <c r="B1024" s="136" t="s">
        <v>3043</v>
      </c>
      <c r="C1024" s="26">
        <v>2632</v>
      </c>
      <c r="D1024" s="26" t="s">
        <v>1066</v>
      </c>
      <c r="E1024" s="163">
        <v>0.60009999999999997</v>
      </c>
      <c r="F1024" s="164" t="s">
        <v>3449</v>
      </c>
      <c r="G1024" s="164" t="s">
        <v>3320</v>
      </c>
      <c r="H1024" s="149" t="str">
        <f t="shared" si="18"/>
        <v>Yes</v>
      </c>
    </row>
    <row r="1025" spans="1:8" x14ac:dyDescent="0.25">
      <c r="A1025" s="136" t="s">
        <v>2785</v>
      </c>
      <c r="B1025" s="136" t="s">
        <v>3245</v>
      </c>
      <c r="C1025" s="26">
        <v>5609</v>
      </c>
      <c r="D1025" s="26" t="s">
        <v>2787</v>
      </c>
      <c r="E1025" s="163">
        <v>0.87570000000000003</v>
      </c>
      <c r="F1025" s="164" t="s">
        <v>3447</v>
      </c>
      <c r="G1025" s="164" t="s">
        <v>3320</v>
      </c>
      <c r="H1025" s="149" t="str">
        <f t="shared" si="18"/>
        <v>Yes</v>
      </c>
    </row>
    <row r="1026" spans="1:8" x14ac:dyDescent="0.25">
      <c r="A1026" s="136" t="s">
        <v>2396</v>
      </c>
      <c r="B1026" s="136" t="s">
        <v>3044</v>
      </c>
      <c r="C1026" s="26">
        <v>5373</v>
      </c>
      <c r="D1026" s="26" t="s">
        <v>2397</v>
      </c>
      <c r="E1026" s="163">
        <v>0.43880000000000002</v>
      </c>
      <c r="F1026" s="164" t="s">
        <v>3447</v>
      </c>
      <c r="G1026" s="164" t="s">
        <v>3320</v>
      </c>
      <c r="H1026" s="149" t="str">
        <f t="shared" si="18"/>
        <v>Yes</v>
      </c>
    </row>
    <row r="1027" spans="1:8" x14ac:dyDescent="0.25">
      <c r="A1027" s="136" t="s">
        <v>1070</v>
      </c>
      <c r="B1027" s="136" t="s">
        <v>3045</v>
      </c>
      <c r="C1027" s="26">
        <v>3049</v>
      </c>
      <c r="D1027" s="26" t="s">
        <v>1071</v>
      </c>
      <c r="E1027" s="163">
        <v>0.76239999999999997</v>
      </c>
      <c r="F1027" s="164" t="s">
        <v>3447</v>
      </c>
      <c r="G1027" s="164" t="s">
        <v>3320</v>
      </c>
      <c r="H1027" s="149" t="str">
        <f t="shared" si="18"/>
        <v>Yes</v>
      </c>
    </row>
    <row r="1028" spans="1:8" x14ac:dyDescent="0.25">
      <c r="A1028" s="136" t="s">
        <v>1070</v>
      </c>
      <c r="B1028" s="136" t="s">
        <v>3045</v>
      </c>
      <c r="C1028" s="26">
        <v>3111</v>
      </c>
      <c r="D1028" s="26" t="s">
        <v>1072</v>
      </c>
      <c r="E1028" s="163">
        <v>0.71309999999999996</v>
      </c>
      <c r="F1028" s="164" t="s">
        <v>3447</v>
      </c>
      <c r="G1028" s="164" t="s">
        <v>3320</v>
      </c>
      <c r="H1028" s="149" t="str">
        <f t="shared" si="18"/>
        <v>Yes</v>
      </c>
    </row>
    <row r="1029" spans="1:8" x14ac:dyDescent="0.25">
      <c r="A1029" s="136" t="s">
        <v>1070</v>
      </c>
      <c r="B1029" s="136" t="s">
        <v>3045</v>
      </c>
      <c r="C1029" s="26">
        <v>3643</v>
      </c>
      <c r="D1029" s="26" t="s">
        <v>1073</v>
      </c>
      <c r="E1029" s="163">
        <v>0.85429999999999995</v>
      </c>
      <c r="F1029" s="164" t="s">
        <v>3447</v>
      </c>
      <c r="G1029" s="164" t="s">
        <v>3320</v>
      </c>
      <c r="H1029" s="149" t="str">
        <f t="shared" ref="H1029:H1092" si="19">IF(OR(E1029&gt;=0.5, F1029="Yes",G1029="Yes"),"Yes","No")</f>
        <v>Yes</v>
      </c>
    </row>
    <row r="1030" spans="1:8" x14ac:dyDescent="0.25">
      <c r="A1030" s="136" t="s">
        <v>1075</v>
      </c>
      <c r="B1030" s="136" t="s">
        <v>3046</v>
      </c>
      <c r="C1030" s="26">
        <v>3417</v>
      </c>
      <c r="D1030" s="26" t="s">
        <v>1077</v>
      </c>
      <c r="E1030" s="163">
        <v>0.42099999999999999</v>
      </c>
      <c r="F1030" s="164" t="s">
        <v>3449</v>
      </c>
      <c r="G1030" s="164" t="s">
        <v>2649</v>
      </c>
      <c r="H1030" s="149" t="str">
        <f t="shared" si="19"/>
        <v>Yes</v>
      </c>
    </row>
    <row r="1031" spans="1:8" x14ac:dyDescent="0.25">
      <c r="A1031" s="136" t="s">
        <v>1075</v>
      </c>
      <c r="B1031" s="136" t="s">
        <v>3046</v>
      </c>
      <c r="C1031" s="26">
        <v>5466</v>
      </c>
      <c r="D1031" s="26" t="s">
        <v>1082</v>
      </c>
      <c r="E1031" s="163">
        <v>0</v>
      </c>
      <c r="F1031" s="164" t="s">
        <v>3449</v>
      </c>
      <c r="G1031" s="164" t="s">
        <v>3320</v>
      </c>
      <c r="H1031" s="149" t="str">
        <f t="shared" si="19"/>
        <v>No</v>
      </c>
    </row>
    <row r="1032" spans="1:8" x14ac:dyDescent="0.25">
      <c r="A1032" s="136" t="s">
        <v>1075</v>
      </c>
      <c r="B1032" s="136" t="s">
        <v>3046</v>
      </c>
      <c r="C1032" s="26">
        <v>4324</v>
      </c>
      <c r="D1032" s="26" t="s">
        <v>1079</v>
      </c>
      <c r="E1032" s="163">
        <v>0.34439999999999998</v>
      </c>
      <c r="F1032" s="164" t="s">
        <v>3449</v>
      </c>
      <c r="G1032" s="164" t="s">
        <v>3448</v>
      </c>
      <c r="H1032" s="149" t="str">
        <f t="shared" si="19"/>
        <v>No</v>
      </c>
    </row>
    <row r="1033" spans="1:8" x14ac:dyDescent="0.25">
      <c r="A1033" t="s">
        <v>1075</v>
      </c>
      <c r="B1033" t="s">
        <v>3046</v>
      </c>
      <c r="C1033" s="26">
        <v>1983</v>
      </c>
      <c r="D1033" t="s">
        <v>1081</v>
      </c>
      <c r="E1033" s="163">
        <v>4.36E-2</v>
      </c>
      <c r="F1033" s="164" t="s">
        <v>3449</v>
      </c>
      <c r="G1033" s="164" t="s">
        <v>3320</v>
      </c>
      <c r="H1033" s="149" t="str">
        <f t="shared" si="19"/>
        <v>No</v>
      </c>
    </row>
    <row r="1034" spans="1:8" x14ac:dyDescent="0.25">
      <c r="A1034" s="136" t="s">
        <v>1075</v>
      </c>
      <c r="B1034" s="136" t="s">
        <v>3046</v>
      </c>
      <c r="C1034" s="26">
        <v>4201</v>
      </c>
      <c r="D1034" s="26" t="s">
        <v>1078</v>
      </c>
      <c r="E1034" s="163">
        <v>0.3291</v>
      </c>
      <c r="F1034" s="164" t="s">
        <v>3449</v>
      </c>
      <c r="G1034" s="164" t="s">
        <v>3320</v>
      </c>
      <c r="H1034" s="149" t="str">
        <f t="shared" si="19"/>
        <v>No</v>
      </c>
    </row>
    <row r="1035" spans="1:8" x14ac:dyDescent="0.25">
      <c r="A1035" s="136" t="s">
        <v>1075</v>
      </c>
      <c r="B1035" s="136" t="s">
        <v>3046</v>
      </c>
      <c r="C1035" s="26">
        <v>2219</v>
      </c>
      <c r="D1035" s="26" t="s">
        <v>1076</v>
      </c>
      <c r="E1035" s="163">
        <v>0.41149999999999998</v>
      </c>
      <c r="F1035" s="164" t="s">
        <v>3449</v>
      </c>
      <c r="G1035" s="164" t="s">
        <v>3320</v>
      </c>
      <c r="H1035" s="149" t="str">
        <f t="shared" si="19"/>
        <v>No</v>
      </c>
    </row>
    <row r="1036" spans="1:8" x14ac:dyDescent="0.25">
      <c r="A1036" s="136" t="s">
        <v>1075</v>
      </c>
      <c r="B1036" s="136" t="s">
        <v>3046</v>
      </c>
      <c r="C1036" s="26">
        <v>4517</v>
      </c>
      <c r="D1036" s="26" t="s">
        <v>1080</v>
      </c>
      <c r="E1036" s="163">
        <v>0.373</v>
      </c>
      <c r="F1036" s="164" t="s">
        <v>3449</v>
      </c>
      <c r="G1036" s="164" t="s">
        <v>3448</v>
      </c>
      <c r="H1036" s="149" t="str">
        <f t="shared" si="19"/>
        <v>No</v>
      </c>
    </row>
    <row r="1037" spans="1:8" x14ac:dyDescent="0.25">
      <c r="A1037" s="136" t="s">
        <v>1084</v>
      </c>
      <c r="B1037" s="136" t="s">
        <v>3047</v>
      </c>
      <c r="C1037" s="26">
        <v>3070</v>
      </c>
      <c r="D1037" s="26" t="s">
        <v>1085</v>
      </c>
      <c r="E1037" s="163">
        <v>0.89959999999999996</v>
      </c>
      <c r="F1037" s="164" t="s">
        <v>3447</v>
      </c>
      <c r="G1037" s="164" t="s">
        <v>3320</v>
      </c>
      <c r="H1037" s="149" t="str">
        <f t="shared" si="19"/>
        <v>Yes</v>
      </c>
    </row>
    <row r="1038" spans="1:8" x14ac:dyDescent="0.25">
      <c r="A1038" s="136" t="s">
        <v>1084</v>
      </c>
      <c r="B1038" s="136" t="s">
        <v>3047</v>
      </c>
      <c r="C1038" s="26">
        <v>5289</v>
      </c>
      <c r="D1038" s="26" t="s">
        <v>1086</v>
      </c>
      <c r="E1038" s="163">
        <v>0.94140000000000001</v>
      </c>
      <c r="F1038" s="164" t="s">
        <v>3447</v>
      </c>
      <c r="G1038" s="164" t="s">
        <v>3320</v>
      </c>
      <c r="H1038" s="149" t="str">
        <f t="shared" si="19"/>
        <v>Yes</v>
      </c>
    </row>
    <row r="1039" spans="1:8" x14ac:dyDescent="0.25">
      <c r="A1039" s="136" t="s">
        <v>1084</v>
      </c>
      <c r="B1039" s="136" t="s">
        <v>3047</v>
      </c>
      <c r="C1039" s="26">
        <v>5443</v>
      </c>
      <c r="D1039" s="26" t="s">
        <v>1087</v>
      </c>
      <c r="E1039" s="163">
        <v>0.7944</v>
      </c>
      <c r="F1039" s="164" t="s">
        <v>3449</v>
      </c>
      <c r="G1039" s="164" t="s">
        <v>3320</v>
      </c>
      <c r="H1039" s="149" t="str">
        <f t="shared" si="19"/>
        <v>Yes</v>
      </c>
    </row>
    <row r="1040" spans="1:8" x14ac:dyDescent="0.25">
      <c r="A1040" s="136" t="s">
        <v>1089</v>
      </c>
      <c r="B1040" s="136" t="s">
        <v>3048</v>
      </c>
      <c r="C1040" s="26">
        <v>2233</v>
      </c>
      <c r="D1040" s="26" t="s">
        <v>1090</v>
      </c>
      <c r="E1040" s="163">
        <v>0.65800000000000003</v>
      </c>
      <c r="F1040" s="164" t="s">
        <v>3449</v>
      </c>
      <c r="G1040" s="164" t="s">
        <v>2649</v>
      </c>
      <c r="H1040" s="149" t="str">
        <f t="shared" si="19"/>
        <v>Yes</v>
      </c>
    </row>
    <row r="1041" spans="1:8" x14ac:dyDescent="0.25">
      <c r="A1041" s="136" t="s">
        <v>1092</v>
      </c>
      <c r="B1041" s="136" t="s">
        <v>3049</v>
      </c>
      <c r="C1041" s="26">
        <v>2196</v>
      </c>
      <c r="D1041" s="26" t="s">
        <v>1093</v>
      </c>
      <c r="E1041" s="163">
        <v>0.62280000000000002</v>
      </c>
      <c r="F1041" s="164" t="s">
        <v>3447</v>
      </c>
      <c r="G1041" s="164" t="s">
        <v>3320</v>
      </c>
      <c r="H1041" s="149" t="str">
        <f t="shared" si="19"/>
        <v>Yes</v>
      </c>
    </row>
    <row r="1042" spans="1:8" x14ac:dyDescent="0.25">
      <c r="A1042" s="136" t="s">
        <v>1092</v>
      </c>
      <c r="B1042" s="136" t="s">
        <v>3049</v>
      </c>
      <c r="C1042" s="26">
        <v>2623</v>
      </c>
      <c r="D1042" s="26" t="s">
        <v>1094</v>
      </c>
      <c r="E1042" s="163">
        <v>0.64170000000000005</v>
      </c>
      <c r="F1042" s="164" t="s">
        <v>3447</v>
      </c>
      <c r="G1042" s="164" t="s">
        <v>3320</v>
      </c>
      <c r="H1042" s="149" t="str">
        <f t="shared" si="19"/>
        <v>Yes</v>
      </c>
    </row>
    <row r="1043" spans="1:8" x14ac:dyDescent="0.25">
      <c r="A1043" s="136" t="s">
        <v>1092</v>
      </c>
      <c r="B1043" s="136" t="s">
        <v>3049</v>
      </c>
      <c r="C1043" s="26">
        <v>5286</v>
      </c>
      <c r="D1043" s="26" t="s">
        <v>1095</v>
      </c>
      <c r="E1043" s="163">
        <v>0.66379999999999995</v>
      </c>
      <c r="F1043" s="164" t="s">
        <v>3447</v>
      </c>
      <c r="G1043" s="164" t="s">
        <v>3320</v>
      </c>
      <c r="H1043" s="149" t="str">
        <f t="shared" si="19"/>
        <v>Yes</v>
      </c>
    </row>
    <row r="1044" spans="1:8" x14ac:dyDescent="0.25">
      <c r="A1044" s="136" t="s">
        <v>1097</v>
      </c>
      <c r="B1044" s="136" t="s">
        <v>3050</v>
      </c>
      <c r="C1044" s="26">
        <v>5444</v>
      </c>
      <c r="D1044" s="26" t="s">
        <v>1098</v>
      </c>
      <c r="E1044" s="163">
        <v>0.66469999999999996</v>
      </c>
      <c r="F1044" s="164" t="s">
        <v>3447</v>
      </c>
      <c r="G1044" s="164" t="s">
        <v>3320</v>
      </c>
      <c r="H1044" s="149" t="str">
        <f t="shared" si="19"/>
        <v>Yes</v>
      </c>
    </row>
    <row r="1045" spans="1:8" x14ac:dyDescent="0.25">
      <c r="A1045" s="136" t="s">
        <v>1097</v>
      </c>
      <c r="B1045" s="136" t="s">
        <v>3050</v>
      </c>
      <c r="C1045" s="26">
        <v>5445</v>
      </c>
      <c r="D1045" s="26" t="s">
        <v>3364</v>
      </c>
      <c r="E1045" s="163">
        <v>0.21540000000000001</v>
      </c>
      <c r="F1045" s="164" t="s">
        <v>3449</v>
      </c>
      <c r="G1045" s="164" t="s">
        <v>3320</v>
      </c>
      <c r="H1045" s="149" t="str">
        <f t="shared" si="19"/>
        <v>No</v>
      </c>
    </row>
    <row r="1046" spans="1:8" x14ac:dyDescent="0.25">
      <c r="A1046" s="136" t="s">
        <v>1100</v>
      </c>
      <c r="B1046" s="136" t="s">
        <v>3051</v>
      </c>
      <c r="C1046" s="26">
        <v>5446</v>
      </c>
      <c r="D1046" s="26" t="s">
        <v>2811</v>
      </c>
      <c r="E1046" s="163">
        <v>0.59470000000000001</v>
      </c>
      <c r="F1046" s="164" t="s">
        <v>3449</v>
      </c>
      <c r="G1046" s="164" t="s">
        <v>3320</v>
      </c>
      <c r="H1046" s="149" t="str">
        <f t="shared" si="19"/>
        <v>Yes</v>
      </c>
    </row>
    <row r="1047" spans="1:8" x14ac:dyDescent="0.25">
      <c r="A1047" s="136" t="s">
        <v>1100</v>
      </c>
      <c r="B1047" s="136" t="s">
        <v>3051</v>
      </c>
      <c r="C1047" s="26">
        <v>3311</v>
      </c>
      <c r="D1047" s="26" t="s">
        <v>1102</v>
      </c>
      <c r="E1047" s="163">
        <v>0.5766</v>
      </c>
      <c r="F1047" s="164" t="s">
        <v>3447</v>
      </c>
      <c r="G1047" s="164" t="s">
        <v>3320</v>
      </c>
      <c r="H1047" s="149" t="str">
        <f t="shared" si="19"/>
        <v>Yes</v>
      </c>
    </row>
    <row r="1048" spans="1:8" x14ac:dyDescent="0.25">
      <c r="A1048" s="136" t="s">
        <v>1100</v>
      </c>
      <c r="B1048" s="136" t="s">
        <v>3051</v>
      </c>
      <c r="C1048" s="26">
        <v>2297</v>
      </c>
      <c r="D1048" s="26" t="s">
        <v>1101</v>
      </c>
      <c r="E1048" s="163">
        <v>0.57350000000000001</v>
      </c>
      <c r="F1048" s="164" t="s">
        <v>3447</v>
      </c>
      <c r="G1048" s="164" t="s">
        <v>3320</v>
      </c>
      <c r="H1048" s="149" t="str">
        <f t="shared" si="19"/>
        <v>Yes</v>
      </c>
    </row>
    <row r="1049" spans="1:8" x14ac:dyDescent="0.25">
      <c r="A1049" s="136" t="s">
        <v>1100</v>
      </c>
      <c r="B1049" s="136" t="s">
        <v>3051</v>
      </c>
      <c r="C1049" s="26">
        <v>3894</v>
      </c>
      <c r="D1049" s="26" t="s">
        <v>1103</v>
      </c>
      <c r="E1049" s="163">
        <v>0.61950000000000005</v>
      </c>
      <c r="F1049" s="164" t="s">
        <v>3447</v>
      </c>
      <c r="G1049" s="164" t="s">
        <v>3320</v>
      </c>
      <c r="H1049" s="149" t="str">
        <f t="shared" si="19"/>
        <v>Yes</v>
      </c>
    </row>
    <row r="1050" spans="1:8" x14ac:dyDescent="0.25">
      <c r="A1050" s="136" t="s">
        <v>1105</v>
      </c>
      <c r="B1050" s="136" t="s">
        <v>3052</v>
      </c>
      <c r="C1050" s="26">
        <v>1656</v>
      </c>
      <c r="D1050" s="26" t="s">
        <v>1106</v>
      </c>
      <c r="E1050" s="163">
        <v>0.36149999999999999</v>
      </c>
      <c r="F1050" s="164" t="s">
        <v>3448</v>
      </c>
      <c r="G1050" s="164" t="s">
        <v>3320</v>
      </c>
      <c r="H1050" s="149" t="str">
        <f t="shared" si="19"/>
        <v>No</v>
      </c>
    </row>
    <row r="1051" spans="1:8" x14ac:dyDescent="0.25">
      <c r="A1051" s="136" t="s">
        <v>1105</v>
      </c>
      <c r="B1051" s="136" t="s">
        <v>3052</v>
      </c>
      <c r="C1051" s="26">
        <v>4454</v>
      </c>
      <c r="D1051" s="26" t="s">
        <v>1118</v>
      </c>
      <c r="E1051" s="163">
        <v>0.4415</v>
      </c>
      <c r="F1051" s="164" t="s">
        <v>3448</v>
      </c>
      <c r="G1051" s="164" t="s">
        <v>3320</v>
      </c>
      <c r="H1051" s="149" t="str">
        <f t="shared" si="19"/>
        <v>No</v>
      </c>
    </row>
    <row r="1052" spans="1:8" x14ac:dyDescent="0.25">
      <c r="A1052" s="136" t="s">
        <v>1105</v>
      </c>
      <c r="B1052" s="136" t="s">
        <v>3052</v>
      </c>
      <c r="C1052" s="26">
        <v>3059</v>
      </c>
      <c r="D1052" s="26" t="s">
        <v>487</v>
      </c>
      <c r="E1052" s="163">
        <v>0.51949999999999996</v>
      </c>
      <c r="F1052" s="164" t="s">
        <v>3447</v>
      </c>
      <c r="G1052" s="164" t="s">
        <v>3320</v>
      </c>
      <c r="H1052" s="149" t="str">
        <f t="shared" si="19"/>
        <v>Yes</v>
      </c>
    </row>
    <row r="1053" spans="1:8" x14ac:dyDescent="0.25">
      <c r="A1053" s="136" t="s">
        <v>1105</v>
      </c>
      <c r="B1053" s="136" t="s">
        <v>3052</v>
      </c>
      <c r="C1053" s="26">
        <v>4357</v>
      </c>
      <c r="D1053" s="26" t="s">
        <v>1117</v>
      </c>
      <c r="E1053" s="163">
        <v>0.48970000000000002</v>
      </c>
      <c r="F1053" s="164" t="s">
        <v>3447</v>
      </c>
      <c r="G1053" s="164" t="s">
        <v>3320</v>
      </c>
      <c r="H1053" s="149" t="str">
        <f t="shared" si="19"/>
        <v>Yes</v>
      </c>
    </row>
    <row r="1054" spans="1:8" x14ac:dyDescent="0.25">
      <c r="A1054" s="136" t="s">
        <v>1105</v>
      </c>
      <c r="B1054" s="136" t="s">
        <v>3052</v>
      </c>
      <c r="C1054" s="26">
        <v>5123</v>
      </c>
      <c r="D1054" s="26" t="s">
        <v>1120</v>
      </c>
      <c r="E1054" s="163">
        <v>0.442</v>
      </c>
      <c r="F1054" s="164" t="s">
        <v>3448</v>
      </c>
      <c r="G1054" s="164" t="s">
        <v>3320</v>
      </c>
      <c r="H1054" s="149" t="str">
        <f t="shared" si="19"/>
        <v>No</v>
      </c>
    </row>
    <row r="1055" spans="1:8" x14ac:dyDescent="0.25">
      <c r="A1055" s="136" t="s">
        <v>1105</v>
      </c>
      <c r="B1055" s="136" t="s">
        <v>3052</v>
      </c>
      <c r="C1055" s="26">
        <v>1657</v>
      </c>
      <c r="D1055" s="26" t="s">
        <v>1107</v>
      </c>
      <c r="E1055" s="163">
        <v>0.78879999999999995</v>
      </c>
      <c r="F1055" s="164" t="s">
        <v>3447</v>
      </c>
      <c r="G1055" s="164" t="s">
        <v>3320</v>
      </c>
      <c r="H1055" s="149" t="str">
        <f t="shared" si="19"/>
        <v>Yes</v>
      </c>
    </row>
    <row r="1056" spans="1:8" x14ac:dyDescent="0.25">
      <c r="A1056" s="136" t="s">
        <v>1105</v>
      </c>
      <c r="B1056" s="136" t="s">
        <v>3052</v>
      </c>
      <c r="C1056" s="26">
        <v>4323</v>
      </c>
      <c r="D1056" s="26" t="s">
        <v>1116</v>
      </c>
      <c r="E1056" s="163">
        <v>0.52980000000000005</v>
      </c>
      <c r="F1056" s="164" t="s">
        <v>3447</v>
      </c>
      <c r="G1056" s="164" t="s">
        <v>3320</v>
      </c>
      <c r="H1056" s="149" t="str">
        <f t="shared" si="19"/>
        <v>Yes</v>
      </c>
    </row>
    <row r="1057" spans="1:8" x14ac:dyDescent="0.25">
      <c r="A1057" s="136" t="s">
        <v>1105</v>
      </c>
      <c r="B1057" s="136" t="s">
        <v>3052</v>
      </c>
      <c r="C1057" s="26">
        <v>1927</v>
      </c>
      <c r="D1057" s="26" t="s">
        <v>618</v>
      </c>
      <c r="E1057" s="163">
        <v>0.56640000000000001</v>
      </c>
      <c r="F1057" s="164" t="s">
        <v>3447</v>
      </c>
      <c r="G1057" s="164" t="s">
        <v>3320</v>
      </c>
      <c r="H1057" s="149" t="str">
        <f t="shared" si="19"/>
        <v>Yes</v>
      </c>
    </row>
    <row r="1058" spans="1:8" x14ac:dyDescent="0.25">
      <c r="A1058" s="136" t="s">
        <v>1105</v>
      </c>
      <c r="B1058" s="136" t="s">
        <v>3052</v>
      </c>
      <c r="C1058" s="26">
        <v>3964</v>
      </c>
      <c r="D1058" s="26" t="s">
        <v>1114</v>
      </c>
      <c r="E1058" s="163">
        <v>0.65239999999999998</v>
      </c>
      <c r="F1058" s="164" t="s">
        <v>3447</v>
      </c>
      <c r="G1058" s="164" t="s">
        <v>3320</v>
      </c>
      <c r="H1058" s="149" t="str">
        <f t="shared" si="19"/>
        <v>Yes</v>
      </c>
    </row>
    <row r="1059" spans="1:8" x14ac:dyDescent="0.25">
      <c r="A1059" s="136" t="s">
        <v>1105</v>
      </c>
      <c r="B1059" s="136" t="s">
        <v>3052</v>
      </c>
      <c r="C1059" s="26">
        <v>4150</v>
      </c>
      <c r="D1059" s="26" t="s">
        <v>1115</v>
      </c>
      <c r="E1059" s="163">
        <v>0.57750000000000001</v>
      </c>
      <c r="F1059" s="164" t="s">
        <v>3447</v>
      </c>
      <c r="G1059" s="164" t="s">
        <v>3320</v>
      </c>
      <c r="H1059" s="149" t="str">
        <f t="shared" si="19"/>
        <v>Yes</v>
      </c>
    </row>
    <row r="1060" spans="1:8" x14ac:dyDescent="0.25">
      <c r="A1060" s="136" t="s">
        <v>1105</v>
      </c>
      <c r="B1060" s="136" t="s">
        <v>3052</v>
      </c>
      <c r="C1060" s="26">
        <v>1862</v>
      </c>
      <c r="D1060" s="26" t="s">
        <v>1109</v>
      </c>
      <c r="E1060" s="163">
        <v>0.23219999999999999</v>
      </c>
      <c r="F1060" s="164" t="s">
        <v>3448</v>
      </c>
      <c r="G1060" s="164" t="s">
        <v>3320</v>
      </c>
      <c r="H1060" s="149" t="str">
        <f t="shared" si="19"/>
        <v>No</v>
      </c>
    </row>
    <row r="1061" spans="1:8" x14ac:dyDescent="0.25">
      <c r="A1061" s="136" t="s">
        <v>1105</v>
      </c>
      <c r="B1061" s="136" t="s">
        <v>3052</v>
      </c>
      <c r="C1061" s="26">
        <v>5478</v>
      </c>
      <c r="D1061" s="26" t="s">
        <v>1124</v>
      </c>
      <c r="E1061" s="163">
        <v>0.41930000000000001</v>
      </c>
      <c r="F1061" s="164" t="s">
        <v>3448</v>
      </c>
      <c r="G1061" s="164" t="s">
        <v>3320</v>
      </c>
      <c r="H1061" s="149" t="str">
        <f t="shared" si="19"/>
        <v>No</v>
      </c>
    </row>
    <row r="1062" spans="1:8" x14ac:dyDescent="0.25">
      <c r="A1062" s="136" t="s">
        <v>1105</v>
      </c>
      <c r="B1062" s="136" t="s">
        <v>3052</v>
      </c>
      <c r="C1062" s="26">
        <v>3355</v>
      </c>
      <c r="D1062" s="26" t="s">
        <v>1111</v>
      </c>
      <c r="E1062" s="163">
        <v>0.58460000000000001</v>
      </c>
      <c r="F1062" s="164" t="s">
        <v>3447</v>
      </c>
      <c r="G1062" s="164" t="s">
        <v>3320</v>
      </c>
      <c r="H1062" s="149" t="str">
        <f t="shared" si="19"/>
        <v>Yes</v>
      </c>
    </row>
    <row r="1063" spans="1:8" x14ac:dyDescent="0.25">
      <c r="A1063" s="136" t="s">
        <v>1105</v>
      </c>
      <c r="B1063" s="136" t="s">
        <v>3052</v>
      </c>
      <c r="C1063" s="26">
        <v>5402</v>
      </c>
      <c r="D1063" s="26" t="s">
        <v>1123</v>
      </c>
      <c r="E1063" s="163">
        <v>0.63529999999999998</v>
      </c>
      <c r="F1063" s="164" t="s">
        <v>3449</v>
      </c>
      <c r="G1063" s="164" t="s">
        <v>3320</v>
      </c>
      <c r="H1063" s="149" t="str">
        <f t="shared" si="19"/>
        <v>Yes</v>
      </c>
    </row>
    <row r="1064" spans="1:8" x14ac:dyDescent="0.25">
      <c r="A1064" s="136" t="s">
        <v>1105</v>
      </c>
      <c r="B1064" s="136" t="s">
        <v>3052</v>
      </c>
      <c r="C1064" s="26">
        <v>5731</v>
      </c>
      <c r="D1064" s="26" t="s">
        <v>3280</v>
      </c>
      <c r="E1064" s="163">
        <v>0.2427</v>
      </c>
      <c r="F1064" s="164" t="s">
        <v>3449</v>
      </c>
      <c r="G1064" s="164" t="s">
        <v>3320</v>
      </c>
      <c r="H1064" s="149" t="str">
        <f t="shared" si="19"/>
        <v>No</v>
      </c>
    </row>
    <row r="1065" spans="1:8" x14ac:dyDescent="0.25">
      <c r="A1065" s="136" t="s">
        <v>1105</v>
      </c>
      <c r="B1065" s="136" t="s">
        <v>3052</v>
      </c>
      <c r="C1065" s="26">
        <v>5213</v>
      </c>
      <c r="D1065" s="26" t="s">
        <v>1121</v>
      </c>
      <c r="E1065" s="163">
        <v>0.56389999999999996</v>
      </c>
      <c r="F1065" s="164" t="s">
        <v>3447</v>
      </c>
      <c r="G1065" s="164" t="s">
        <v>3320</v>
      </c>
      <c r="H1065" s="149" t="str">
        <f t="shared" si="19"/>
        <v>Yes</v>
      </c>
    </row>
    <row r="1066" spans="1:8" x14ac:dyDescent="0.25">
      <c r="A1066" s="136" t="s">
        <v>1105</v>
      </c>
      <c r="B1066" s="136" t="s">
        <v>3052</v>
      </c>
      <c r="C1066" s="26">
        <v>1910</v>
      </c>
      <c r="D1066" s="26" t="s">
        <v>1119</v>
      </c>
      <c r="E1066" s="163">
        <v>0.40720000000000001</v>
      </c>
      <c r="F1066" s="164" t="s">
        <v>3449</v>
      </c>
      <c r="G1066" s="164" t="s">
        <v>3320</v>
      </c>
      <c r="H1066" s="149" t="str">
        <f t="shared" si="19"/>
        <v>No</v>
      </c>
    </row>
    <row r="1067" spans="1:8" x14ac:dyDescent="0.25">
      <c r="A1067" s="136" t="s">
        <v>1105</v>
      </c>
      <c r="B1067" s="136" t="s">
        <v>3052</v>
      </c>
      <c r="C1067" s="26">
        <v>3651</v>
      </c>
      <c r="D1067" s="26" t="s">
        <v>1113</v>
      </c>
      <c r="E1067" s="163">
        <v>0.48430000000000001</v>
      </c>
      <c r="F1067" s="164" t="s">
        <v>3448</v>
      </c>
      <c r="G1067" s="164" t="s">
        <v>3320</v>
      </c>
      <c r="H1067" s="149" t="str">
        <f t="shared" si="19"/>
        <v>No</v>
      </c>
    </row>
    <row r="1068" spans="1:8" x14ac:dyDescent="0.25">
      <c r="A1068" s="136" t="s">
        <v>1105</v>
      </c>
      <c r="B1068" s="136" t="s">
        <v>3052</v>
      </c>
      <c r="C1068" s="26">
        <v>5350</v>
      </c>
      <c r="D1068" s="26" t="s">
        <v>1122</v>
      </c>
      <c r="E1068" s="163">
        <v>0.63849999999999996</v>
      </c>
      <c r="F1068" s="164" t="s">
        <v>3447</v>
      </c>
      <c r="G1068" s="164" t="s">
        <v>3320</v>
      </c>
      <c r="H1068" s="149" t="str">
        <f t="shared" si="19"/>
        <v>Yes</v>
      </c>
    </row>
    <row r="1069" spans="1:8" x14ac:dyDescent="0.25">
      <c r="A1069" s="136" t="s">
        <v>1105</v>
      </c>
      <c r="B1069" s="136" t="s">
        <v>3052</v>
      </c>
      <c r="C1069" s="26">
        <v>1744</v>
      </c>
      <c r="D1069" s="26" t="s">
        <v>1108</v>
      </c>
      <c r="E1069" s="163">
        <v>0.44829999999999998</v>
      </c>
      <c r="F1069" s="164" t="s">
        <v>3449</v>
      </c>
      <c r="G1069" s="164" t="s">
        <v>3320</v>
      </c>
      <c r="H1069" s="149" t="str">
        <f t="shared" si="19"/>
        <v>No</v>
      </c>
    </row>
    <row r="1070" spans="1:8" x14ac:dyDescent="0.25">
      <c r="A1070" s="136" t="s">
        <v>1105</v>
      </c>
      <c r="B1070" s="136" t="s">
        <v>3052</v>
      </c>
      <c r="C1070" s="26">
        <v>3187</v>
      </c>
      <c r="D1070" s="26" t="s">
        <v>1110</v>
      </c>
      <c r="E1070" s="163">
        <v>0.52110000000000001</v>
      </c>
      <c r="F1070" s="164" t="s">
        <v>3447</v>
      </c>
      <c r="G1070" s="164" t="s">
        <v>3320</v>
      </c>
      <c r="H1070" s="149" t="str">
        <f t="shared" si="19"/>
        <v>Yes</v>
      </c>
    </row>
    <row r="1071" spans="1:8" x14ac:dyDescent="0.25">
      <c r="A1071" s="136" t="s">
        <v>1105</v>
      </c>
      <c r="B1071" s="136" t="s">
        <v>3052</v>
      </c>
      <c r="C1071" s="26">
        <v>3537</v>
      </c>
      <c r="D1071" s="26" t="s">
        <v>1112</v>
      </c>
      <c r="E1071" s="163">
        <v>0.35560000000000003</v>
      </c>
      <c r="F1071" s="164" t="s">
        <v>3448</v>
      </c>
      <c r="G1071" s="164" t="s">
        <v>3320</v>
      </c>
      <c r="H1071" s="149" t="str">
        <f t="shared" si="19"/>
        <v>No</v>
      </c>
    </row>
    <row r="1072" spans="1:8" x14ac:dyDescent="0.25">
      <c r="A1072" s="136" t="s">
        <v>1105</v>
      </c>
      <c r="B1072" s="136" t="s">
        <v>3052</v>
      </c>
      <c r="C1072" s="26">
        <v>2813</v>
      </c>
      <c r="D1072" s="26" t="s">
        <v>650</v>
      </c>
      <c r="E1072" s="163">
        <v>0.64939999999999998</v>
      </c>
      <c r="F1072" s="164" t="s">
        <v>3447</v>
      </c>
      <c r="G1072" s="164" t="s">
        <v>3320</v>
      </c>
      <c r="H1072" s="149" t="str">
        <f t="shared" si="19"/>
        <v>Yes</v>
      </c>
    </row>
    <row r="1073" spans="1:8" x14ac:dyDescent="0.25">
      <c r="A1073" s="136" t="s">
        <v>1126</v>
      </c>
      <c r="B1073" s="136" t="s">
        <v>3053</v>
      </c>
      <c r="C1073" s="26">
        <v>2835</v>
      </c>
      <c r="D1073" s="26" t="s">
        <v>1127</v>
      </c>
      <c r="E1073" s="163">
        <v>0.57809999999999995</v>
      </c>
      <c r="F1073" s="164" t="s">
        <v>3447</v>
      </c>
      <c r="G1073" s="164" t="s">
        <v>2649</v>
      </c>
      <c r="H1073" s="149" t="str">
        <f t="shared" si="19"/>
        <v>Yes</v>
      </c>
    </row>
    <row r="1074" spans="1:8" x14ac:dyDescent="0.25">
      <c r="A1074" s="136" t="s">
        <v>1129</v>
      </c>
      <c r="B1074" s="136" t="s">
        <v>3054</v>
      </c>
      <c r="C1074" s="26">
        <v>3693</v>
      </c>
      <c r="D1074" s="26" t="s">
        <v>1132</v>
      </c>
      <c r="E1074" s="163">
        <v>0.31390000000000001</v>
      </c>
      <c r="F1074" s="164" t="s">
        <v>3449</v>
      </c>
      <c r="G1074" s="164" t="s">
        <v>3320</v>
      </c>
      <c r="H1074" s="149" t="str">
        <f t="shared" si="19"/>
        <v>No</v>
      </c>
    </row>
    <row r="1075" spans="1:8" x14ac:dyDescent="0.25">
      <c r="A1075" s="136" t="s">
        <v>1129</v>
      </c>
      <c r="B1075" s="136" t="s">
        <v>3054</v>
      </c>
      <c r="C1075" s="26">
        <v>3562</v>
      </c>
      <c r="D1075" s="26" t="s">
        <v>1131</v>
      </c>
      <c r="E1075" s="163">
        <v>0.25559999999999999</v>
      </c>
      <c r="F1075" s="164" t="s">
        <v>3449</v>
      </c>
      <c r="G1075" s="164" t="s">
        <v>3320</v>
      </c>
      <c r="H1075" s="149" t="str">
        <f t="shared" si="19"/>
        <v>No</v>
      </c>
    </row>
    <row r="1076" spans="1:8" x14ac:dyDescent="0.25">
      <c r="A1076" s="136" t="s">
        <v>1129</v>
      </c>
      <c r="B1076" s="136" t="s">
        <v>3054</v>
      </c>
      <c r="C1076" s="26">
        <v>5572</v>
      </c>
      <c r="D1076" s="26" t="s">
        <v>2812</v>
      </c>
      <c r="E1076" s="163">
        <v>0.50629999999999997</v>
      </c>
      <c r="F1076" s="164" t="s">
        <v>3448</v>
      </c>
      <c r="G1076" s="164" t="s">
        <v>3320</v>
      </c>
      <c r="H1076" s="149" t="str">
        <f t="shared" si="19"/>
        <v>Yes</v>
      </c>
    </row>
    <row r="1077" spans="1:8" x14ac:dyDescent="0.25">
      <c r="A1077" s="136" t="s">
        <v>1129</v>
      </c>
      <c r="B1077" s="136" t="s">
        <v>3054</v>
      </c>
      <c r="C1077" s="26">
        <v>3414</v>
      </c>
      <c r="D1077" s="26" t="s">
        <v>378</v>
      </c>
      <c r="E1077" s="163">
        <v>0.41660000000000003</v>
      </c>
      <c r="F1077" s="164" t="s">
        <v>3448</v>
      </c>
      <c r="G1077" s="164" t="s">
        <v>3320</v>
      </c>
      <c r="H1077" s="149" t="str">
        <f t="shared" si="19"/>
        <v>No</v>
      </c>
    </row>
    <row r="1078" spans="1:8" x14ac:dyDescent="0.25">
      <c r="A1078" s="136" t="s">
        <v>1129</v>
      </c>
      <c r="B1078" s="136" t="s">
        <v>3054</v>
      </c>
      <c r="C1078" s="26">
        <v>3759</v>
      </c>
      <c r="D1078" s="26" t="s">
        <v>1133</v>
      </c>
      <c r="E1078" s="163">
        <v>0.37680000000000002</v>
      </c>
      <c r="F1078" s="164" t="s">
        <v>3448</v>
      </c>
      <c r="G1078" s="164" t="s">
        <v>3320</v>
      </c>
      <c r="H1078" s="149" t="str">
        <f t="shared" si="19"/>
        <v>No</v>
      </c>
    </row>
    <row r="1079" spans="1:8" x14ac:dyDescent="0.25">
      <c r="A1079" s="136" t="s">
        <v>1129</v>
      </c>
      <c r="B1079" s="136" t="s">
        <v>3054</v>
      </c>
      <c r="C1079" s="26">
        <v>5571</v>
      </c>
      <c r="D1079" s="26" t="s">
        <v>97</v>
      </c>
      <c r="E1079" s="163">
        <v>0.25530000000000003</v>
      </c>
      <c r="F1079" s="164" t="s">
        <v>3449</v>
      </c>
      <c r="G1079" s="164" t="s">
        <v>3320</v>
      </c>
      <c r="H1079" s="149" t="str">
        <f t="shared" si="19"/>
        <v>No</v>
      </c>
    </row>
    <row r="1080" spans="1:8" x14ac:dyDescent="0.25">
      <c r="A1080" s="136" t="s">
        <v>1129</v>
      </c>
      <c r="B1080" s="136" t="s">
        <v>3054</v>
      </c>
      <c r="C1080" s="26">
        <v>1858</v>
      </c>
      <c r="D1080" s="26" t="s">
        <v>3365</v>
      </c>
      <c r="E1080" s="163">
        <v>0.31130000000000002</v>
      </c>
      <c r="F1080" s="164" t="s">
        <v>3449</v>
      </c>
      <c r="G1080" s="164" t="s">
        <v>3320</v>
      </c>
      <c r="H1080" s="149" t="str">
        <f t="shared" si="19"/>
        <v>No</v>
      </c>
    </row>
    <row r="1081" spans="1:8" x14ac:dyDescent="0.25">
      <c r="A1081" s="136" t="s">
        <v>1129</v>
      </c>
      <c r="B1081" s="136" t="s">
        <v>3054</v>
      </c>
      <c r="C1081" s="26">
        <v>5401</v>
      </c>
      <c r="D1081" s="26" t="s">
        <v>2521</v>
      </c>
      <c r="E1081" s="163">
        <v>3.6999999999999998E-2</v>
      </c>
      <c r="F1081" s="164" t="s">
        <v>3449</v>
      </c>
      <c r="G1081" s="164" t="s">
        <v>3320</v>
      </c>
      <c r="H1081" s="149" t="str">
        <f t="shared" si="19"/>
        <v>No</v>
      </c>
    </row>
    <row r="1082" spans="1:8" x14ac:dyDescent="0.25">
      <c r="A1082" s="136" t="s">
        <v>1129</v>
      </c>
      <c r="B1082" s="136" t="s">
        <v>3054</v>
      </c>
      <c r="C1082" s="26">
        <v>2402</v>
      </c>
      <c r="D1082" s="26" t="s">
        <v>2522</v>
      </c>
      <c r="E1082" s="163">
        <v>0.24759999999999999</v>
      </c>
      <c r="F1082" s="164" t="s">
        <v>3449</v>
      </c>
      <c r="G1082" s="164" t="s">
        <v>3320</v>
      </c>
      <c r="H1082" s="149" t="str">
        <f t="shared" si="19"/>
        <v>No</v>
      </c>
    </row>
    <row r="1083" spans="1:8" x14ac:dyDescent="0.25">
      <c r="A1083" s="136" t="s">
        <v>1129</v>
      </c>
      <c r="B1083" s="136" t="s">
        <v>3054</v>
      </c>
      <c r="C1083" s="26">
        <v>4400</v>
      </c>
      <c r="D1083" s="26" t="s">
        <v>1135</v>
      </c>
      <c r="E1083" s="163">
        <v>0.23699999999999999</v>
      </c>
      <c r="F1083" s="164" t="s">
        <v>3449</v>
      </c>
      <c r="G1083" s="164" t="s">
        <v>3320</v>
      </c>
      <c r="H1083" s="149" t="str">
        <f t="shared" si="19"/>
        <v>No</v>
      </c>
    </row>
    <row r="1084" spans="1:8" x14ac:dyDescent="0.25">
      <c r="A1084" s="136" t="s">
        <v>1129</v>
      </c>
      <c r="B1084" s="136" t="s">
        <v>3054</v>
      </c>
      <c r="C1084" s="26">
        <v>4133</v>
      </c>
      <c r="D1084" s="26" t="s">
        <v>800</v>
      </c>
      <c r="E1084" s="163">
        <v>0.20119999999999999</v>
      </c>
      <c r="F1084" s="164" t="s">
        <v>3449</v>
      </c>
      <c r="G1084" s="164" t="s">
        <v>3320</v>
      </c>
      <c r="H1084" s="149" t="str">
        <f t="shared" si="19"/>
        <v>No</v>
      </c>
    </row>
    <row r="1085" spans="1:8" x14ac:dyDescent="0.25">
      <c r="A1085" s="136" t="s">
        <v>1129</v>
      </c>
      <c r="B1085" s="136" t="s">
        <v>3054</v>
      </c>
      <c r="C1085" s="26">
        <v>3191</v>
      </c>
      <c r="D1085" s="26" t="s">
        <v>2523</v>
      </c>
      <c r="E1085" s="163">
        <v>0.36399999999999999</v>
      </c>
      <c r="F1085" s="164" t="s">
        <v>3449</v>
      </c>
      <c r="G1085" s="164" t="s">
        <v>3320</v>
      </c>
      <c r="H1085" s="149" t="str">
        <f t="shared" si="19"/>
        <v>No</v>
      </c>
    </row>
    <row r="1086" spans="1:8" x14ac:dyDescent="0.25">
      <c r="A1086" s="136" t="s">
        <v>1129</v>
      </c>
      <c r="B1086" s="136" t="s">
        <v>3054</v>
      </c>
      <c r="C1086" s="26">
        <v>4491</v>
      </c>
      <c r="D1086" s="26" t="s">
        <v>2524</v>
      </c>
      <c r="E1086" s="163">
        <v>0.28510000000000002</v>
      </c>
      <c r="F1086" s="164" t="s">
        <v>3449</v>
      </c>
      <c r="G1086" s="164" t="s">
        <v>3320</v>
      </c>
      <c r="H1086" s="149" t="str">
        <f t="shared" si="19"/>
        <v>No</v>
      </c>
    </row>
    <row r="1087" spans="1:8" x14ac:dyDescent="0.25">
      <c r="A1087" s="136" t="s">
        <v>1129</v>
      </c>
      <c r="B1087" s="136" t="s">
        <v>3054</v>
      </c>
      <c r="C1087" s="26">
        <v>3851</v>
      </c>
      <c r="D1087" s="26" t="s">
        <v>941</v>
      </c>
      <c r="E1087" s="163">
        <v>0.2797</v>
      </c>
      <c r="F1087" s="164" t="s">
        <v>3449</v>
      </c>
      <c r="G1087" s="164" t="s">
        <v>3320</v>
      </c>
      <c r="H1087" s="149" t="str">
        <f t="shared" si="19"/>
        <v>No</v>
      </c>
    </row>
    <row r="1088" spans="1:8" x14ac:dyDescent="0.25">
      <c r="A1088" s="136" t="s">
        <v>1129</v>
      </c>
      <c r="B1088" s="136" t="s">
        <v>3054</v>
      </c>
      <c r="C1088" s="26">
        <v>5094</v>
      </c>
      <c r="D1088" s="26" t="s">
        <v>1136</v>
      </c>
      <c r="E1088" s="163">
        <v>0.19489999999999999</v>
      </c>
      <c r="F1088" s="164" t="s">
        <v>3449</v>
      </c>
      <c r="G1088" s="164" t="s">
        <v>3320</v>
      </c>
      <c r="H1088" s="149" t="str">
        <f t="shared" si="19"/>
        <v>No</v>
      </c>
    </row>
    <row r="1089" spans="1:8" x14ac:dyDescent="0.25">
      <c r="A1089" s="136" t="s">
        <v>1129</v>
      </c>
      <c r="B1089" s="136" t="s">
        <v>3054</v>
      </c>
      <c r="C1089" s="26">
        <v>4134</v>
      </c>
      <c r="D1089" s="26" t="s">
        <v>1134</v>
      </c>
      <c r="E1089" s="163">
        <v>0.61319999999999997</v>
      </c>
      <c r="F1089" s="164" t="s">
        <v>3447</v>
      </c>
      <c r="G1089" s="164" t="s">
        <v>3320</v>
      </c>
      <c r="H1089" s="149" t="str">
        <f t="shared" si="19"/>
        <v>Yes</v>
      </c>
    </row>
    <row r="1090" spans="1:8" x14ac:dyDescent="0.25">
      <c r="A1090" s="136" t="s">
        <v>1129</v>
      </c>
      <c r="B1090" s="136" t="s">
        <v>3054</v>
      </c>
      <c r="C1090" s="26">
        <v>5658</v>
      </c>
      <c r="D1090" s="26" t="s">
        <v>993</v>
      </c>
      <c r="E1090" s="163">
        <v>0.12230000000000001</v>
      </c>
      <c r="F1090" s="164" t="s">
        <v>3449</v>
      </c>
      <c r="G1090" s="164" t="s">
        <v>3320</v>
      </c>
      <c r="H1090" s="149" t="str">
        <f t="shared" si="19"/>
        <v>No</v>
      </c>
    </row>
    <row r="1091" spans="1:8" x14ac:dyDescent="0.25">
      <c r="A1091" s="136" t="s">
        <v>1138</v>
      </c>
      <c r="B1091" s="136" t="s">
        <v>3055</v>
      </c>
      <c r="C1091" s="26">
        <v>4483</v>
      </c>
      <c r="D1091" s="26" t="s">
        <v>3366</v>
      </c>
      <c r="E1091" s="163">
        <v>0.4425</v>
      </c>
      <c r="F1091" s="164" t="s">
        <v>3449</v>
      </c>
      <c r="G1091" s="164" t="s">
        <v>2649</v>
      </c>
      <c r="H1091" s="149" t="str">
        <f t="shared" si="19"/>
        <v>Yes</v>
      </c>
    </row>
    <row r="1092" spans="1:8" x14ac:dyDescent="0.25">
      <c r="A1092" s="136" t="s">
        <v>1138</v>
      </c>
      <c r="B1092" s="136" t="s">
        <v>3055</v>
      </c>
      <c r="C1092" s="26">
        <v>2890</v>
      </c>
      <c r="D1092" s="26" t="s">
        <v>1139</v>
      </c>
      <c r="E1092" s="163">
        <v>0.34920000000000001</v>
      </c>
      <c r="F1092" s="164" t="s">
        <v>3449</v>
      </c>
      <c r="G1092" s="164" t="s">
        <v>3320</v>
      </c>
      <c r="H1092" s="149" t="str">
        <f t="shared" si="19"/>
        <v>No</v>
      </c>
    </row>
    <row r="1093" spans="1:8" x14ac:dyDescent="0.25">
      <c r="A1093" s="136" t="s">
        <v>1138</v>
      </c>
      <c r="B1093" s="136" t="s">
        <v>3055</v>
      </c>
      <c r="C1093" s="26">
        <v>3965</v>
      </c>
      <c r="D1093" s="26" t="s">
        <v>1140</v>
      </c>
      <c r="E1093" s="163">
        <v>0.40279999999999999</v>
      </c>
      <c r="F1093" s="164" t="s">
        <v>3449</v>
      </c>
      <c r="G1093" s="164" t="s">
        <v>3320</v>
      </c>
      <c r="H1093" s="149" t="str">
        <f t="shared" ref="H1093:H1156" si="20">IF(OR(E1093&gt;=0.5, F1093="Yes",G1093="Yes"),"Yes","No")</f>
        <v>No</v>
      </c>
    </row>
    <row r="1094" spans="1:8" x14ac:dyDescent="0.25">
      <c r="A1094" s="136" t="s">
        <v>1138</v>
      </c>
      <c r="B1094" s="136" t="s">
        <v>3055</v>
      </c>
      <c r="C1094" s="26">
        <v>4577</v>
      </c>
      <c r="D1094" s="26" t="s">
        <v>3367</v>
      </c>
      <c r="E1094" s="163">
        <v>0.30349999999999999</v>
      </c>
      <c r="F1094" s="164" t="s">
        <v>3449</v>
      </c>
      <c r="G1094" s="164" t="s">
        <v>3320</v>
      </c>
      <c r="H1094" s="149" t="str">
        <f t="shared" si="20"/>
        <v>No</v>
      </c>
    </row>
    <row r="1095" spans="1:8" x14ac:dyDescent="0.25">
      <c r="A1095" s="136" t="s">
        <v>1144</v>
      </c>
      <c r="B1095" s="136" t="s">
        <v>3056</v>
      </c>
      <c r="C1095" s="26">
        <v>3162</v>
      </c>
      <c r="D1095" s="26" t="s">
        <v>1147</v>
      </c>
      <c r="E1095" s="163">
        <v>1.7899999999999999E-2</v>
      </c>
      <c r="F1095" s="164" t="s">
        <v>3449</v>
      </c>
      <c r="G1095" s="164" t="s">
        <v>3320</v>
      </c>
      <c r="H1095" s="149" t="str">
        <f t="shared" si="20"/>
        <v>No</v>
      </c>
    </row>
    <row r="1096" spans="1:8" x14ac:dyDescent="0.25">
      <c r="A1096" s="136" t="s">
        <v>1144</v>
      </c>
      <c r="B1096" s="136" t="s">
        <v>3056</v>
      </c>
      <c r="C1096" s="26">
        <v>3219</v>
      </c>
      <c r="D1096" s="26" t="s">
        <v>1148</v>
      </c>
      <c r="E1096" s="163">
        <v>4.6800000000000001E-2</v>
      </c>
      <c r="F1096" s="164" t="s">
        <v>3449</v>
      </c>
      <c r="G1096" s="164" t="s">
        <v>3320</v>
      </c>
      <c r="H1096" s="149" t="str">
        <f t="shared" si="20"/>
        <v>No</v>
      </c>
    </row>
    <row r="1097" spans="1:8" x14ac:dyDescent="0.25">
      <c r="A1097" s="136" t="s">
        <v>1144</v>
      </c>
      <c r="B1097" s="136" t="s">
        <v>3056</v>
      </c>
      <c r="C1097" s="26">
        <v>2981</v>
      </c>
      <c r="D1097" s="26" t="s">
        <v>1145</v>
      </c>
      <c r="E1097" s="163">
        <v>2.2800000000000001E-2</v>
      </c>
      <c r="F1097" s="164" t="s">
        <v>3449</v>
      </c>
      <c r="G1097" s="164" t="s">
        <v>3320</v>
      </c>
      <c r="H1097" s="149" t="str">
        <f t="shared" si="20"/>
        <v>No</v>
      </c>
    </row>
    <row r="1098" spans="1:8" x14ac:dyDescent="0.25">
      <c r="A1098" s="136" t="s">
        <v>1144</v>
      </c>
      <c r="B1098" s="136" t="s">
        <v>3056</v>
      </c>
      <c r="C1098" s="26">
        <v>3029</v>
      </c>
      <c r="D1098" s="26" t="s">
        <v>1146</v>
      </c>
      <c r="E1098" s="163">
        <v>5.3499999999999999E-2</v>
      </c>
      <c r="F1098" s="164" t="s">
        <v>3449</v>
      </c>
      <c r="G1098" s="164" t="s">
        <v>3320</v>
      </c>
      <c r="H1098" s="149" t="str">
        <f t="shared" si="20"/>
        <v>No</v>
      </c>
    </row>
    <row r="1099" spans="1:8" x14ac:dyDescent="0.25">
      <c r="A1099" s="136" t="s">
        <v>1144</v>
      </c>
      <c r="B1099" s="136" t="s">
        <v>3056</v>
      </c>
      <c r="C1099" s="26">
        <v>5447</v>
      </c>
      <c r="D1099" s="26" t="s">
        <v>1150</v>
      </c>
      <c r="E1099" s="163">
        <v>6.2799999999999995E-2</v>
      </c>
      <c r="F1099" s="164" t="s">
        <v>3449</v>
      </c>
      <c r="G1099" s="164" t="s">
        <v>3320</v>
      </c>
      <c r="H1099" s="149" t="str">
        <f t="shared" si="20"/>
        <v>No</v>
      </c>
    </row>
    <row r="1100" spans="1:8" x14ac:dyDescent="0.25">
      <c r="A1100" s="136" t="s">
        <v>1144</v>
      </c>
      <c r="B1100" s="136" t="s">
        <v>3056</v>
      </c>
      <c r="C1100" s="26">
        <v>3433</v>
      </c>
      <c r="D1100" s="26" t="s">
        <v>1149</v>
      </c>
      <c r="E1100" s="163">
        <v>5.7500000000000002E-2</v>
      </c>
      <c r="F1100" s="164" t="s">
        <v>3449</v>
      </c>
      <c r="G1100" s="164" t="s">
        <v>3320</v>
      </c>
      <c r="H1100" s="149" t="str">
        <f t="shared" si="20"/>
        <v>No</v>
      </c>
    </row>
    <row r="1101" spans="1:8" x14ac:dyDescent="0.25">
      <c r="A1101" s="136" t="s">
        <v>1152</v>
      </c>
      <c r="B1101" s="136" t="s">
        <v>3057</v>
      </c>
      <c r="C1101" s="26">
        <v>2584</v>
      </c>
      <c r="D1101" s="26" t="s">
        <v>1154</v>
      </c>
      <c r="E1101" s="163">
        <v>0.31640000000000001</v>
      </c>
      <c r="F1101" s="164" t="s">
        <v>3449</v>
      </c>
      <c r="G1101" s="164" t="s">
        <v>2649</v>
      </c>
      <c r="H1101" s="149" t="str">
        <f t="shared" si="20"/>
        <v>Yes</v>
      </c>
    </row>
    <row r="1102" spans="1:8" x14ac:dyDescent="0.25">
      <c r="A1102" s="136" t="s">
        <v>1152</v>
      </c>
      <c r="B1102" s="136" t="s">
        <v>3057</v>
      </c>
      <c r="C1102" s="26">
        <v>2554</v>
      </c>
      <c r="D1102" s="26" t="s">
        <v>1153</v>
      </c>
      <c r="E1102" s="163">
        <v>0.2288</v>
      </c>
      <c r="F1102" s="164" t="s">
        <v>3449</v>
      </c>
      <c r="G1102" s="164" t="s">
        <v>3320</v>
      </c>
      <c r="H1102" s="149" t="str">
        <f t="shared" si="20"/>
        <v>No</v>
      </c>
    </row>
    <row r="1103" spans="1:8" x14ac:dyDescent="0.25">
      <c r="A1103" s="136" t="s">
        <v>1152</v>
      </c>
      <c r="B1103" s="136" t="s">
        <v>3057</v>
      </c>
      <c r="C1103" s="26">
        <v>5448</v>
      </c>
      <c r="D1103" s="26" t="s">
        <v>1156</v>
      </c>
      <c r="E1103" s="163">
        <v>0.28239999999999998</v>
      </c>
      <c r="F1103" s="164" t="s">
        <v>3449</v>
      </c>
      <c r="G1103" s="164" t="s">
        <v>3320</v>
      </c>
      <c r="H1103" s="149" t="str">
        <f t="shared" si="20"/>
        <v>No</v>
      </c>
    </row>
    <row r="1104" spans="1:8" x14ac:dyDescent="0.25">
      <c r="A1104" s="136" t="s">
        <v>1152</v>
      </c>
      <c r="B1104" s="136" t="s">
        <v>3057</v>
      </c>
      <c r="C1104" s="26">
        <v>3930</v>
      </c>
      <c r="D1104" s="26" t="s">
        <v>914</v>
      </c>
      <c r="E1104" s="163">
        <v>0.27989999999999998</v>
      </c>
      <c r="F1104" s="164" t="s">
        <v>3449</v>
      </c>
      <c r="G1104" s="164" t="s">
        <v>3320</v>
      </c>
      <c r="H1104" s="149" t="str">
        <f t="shared" si="20"/>
        <v>No</v>
      </c>
    </row>
    <row r="1105" spans="1:8" x14ac:dyDescent="0.25">
      <c r="A1105" s="136" t="s">
        <v>1152</v>
      </c>
      <c r="B1105" s="136" t="s">
        <v>3057</v>
      </c>
      <c r="C1105" s="26">
        <v>5047</v>
      </c>
      <c r="D1105" s="26" t="s">
        <v>1155</v>
      </c>
      <c r="E1105" s="163">
        <v>9.06E-2</v>
      </c>
      <c r="F1105" s="164" t="s">
        <v>3449</v>
      </c>
      <c r="G1105" s="164" t="s">
        <v>3320</v>
      </c>
      <c r="H1105" s="149" t="str">
        <f t="shared" si="20"/>
        <v>No</v>
      </c>
    </row>
    <row r="1106" spans="1:8" x14ac:dyDescent="0.25">
      <c r="A1106" s="136" t="s">
        <v>1152</v>
      </c>
      <c r="B1106" s="136" t="s">
        <v>3057</v>
      </c>
      <c r="C1106" s="26">
        <v>1743</v>
      </c>
      <c r="D1106" s="26" t="s">
        <v>2813</v>
      </c>
      <c r="E1106" s="163">
        <v>0</v>
      </c>
      <c r="F1106" s="164" t="s">
        <v>3449</v>
      </c>
      <c r="G1106" s="164" t="s">
        <v>3320</v>
      </c>
      <c r="H1106" s="149" t="str">
        <f t="shared" si="20"/>
        <v>No</v>
      </c>
    </row>
    <row r="1107" spans="1:8" x14ac:dyDescent="0.25">
      <c r="A1107" s="136" t="s">
        <v>1158</v>
      </c>
      <c r="B1107" s="136" t="s">
        <v>3058</v>
      </c>
      <c r="C1107" s="26">
        <v>1845</v>
      </c>
      <c r="D1107" s="26" t="s">
        <v>1159</v>
      </c>
      <c r="E1107" s="163">
        <v>0.33050000000000002</v>
      </c>
      <c r="F1107" s="164" t="s">
        <v>3449</v>
      </c>
      <c r="G1107" s="164" t="s">
        <v>3320</v>
      </c>
      <c r="H1107" s="149" t="str">
        <f t="shared" si="20"/>
        <v>No</v>
      </c>
    </row>
    <row r="1108" spans="1:8" x14ac:dyDescent="0.25">
      <c r="A1108" s="136" t="s">
        <v>1158</v>
      </c>
      <c r="B1108" s="136" t="s">
        <v>3058</v>
      </c>
      <c r="C1108" s="26">
        <v>2146</v>
      </c>
      <c r="D1108" s="26" t="s">
        <v>1160</v>
      </c>
      <c r="E1108" s="163">
        <v>0.34350000000000003</v>
      </c>
      <c r="F1108" s="164" t="s">
        <v>3449</v>
      </c>
      <c r="G1108" s="164" t="s">
        <v>3320</v>
      </c>
      <c r="H1108" s="149" t="str">
        <f t="shared" si="20"/>
        <v>No</v>
      </c>
    </row>
    <row r="1109" spans="1:8" x14ac:dyDescent="0.25">
      <c r="A1109" s="136" t="s">
        <v>1158</v>
      </c>
      <c r="B1109" s="136" t="s">
        <v>3058</v>
      </c>
      <c r="C1109" s="26">
        <v>4501</v>
      </c>
      <c r="D1109" s="26" t="s">
        <v>1161</v>
      </c>
      <c r="E1109" s="163">
        <v>0.33529999999999999</v>
      </c>
      <c r="F1109" s="164" t="s">
        <v>3449</v>
      </c>
      <c r="G1109" s="164" t="s">
        <v>3320</v>
      </c>
      <c r="H1109" s="149" t="str">
        <f t="shared" si="20"/>
        <v>No</v>
      </c>
    </row>
    <row r="1110" spans="1:8" x14ac:dyDescent="0.25">
      <c r="A1110" s="136" t="s">
        <v>1158</v>
      </c>
      <c r="B1110" s="136" t="s">
        <v>3058</v>
      </c>
      <c r="C1110" s="26">
        <v>1621</v>
      </c>
      <c r="D1110" s="26" t="s">
        <v>3368</v>
      </c>
      <c r="E1110" s="163">
        <v>0.55579999999999996</v>
      </c>
      <c r="F1110" s="164" t="s">
        <v>3449</v>
      </c>
      <c r="G1110" s="164" t="s">
        <v>3320</v>
      </c>
      <c r="H1110" s="149" t="str">
        <f t="shared" si="20"/>
        <v>Yes</v>
      </c>
    </row>
    <row r="1111" spans="1:8" x14ac:dyDescent="0.25">
      <c r="A1111" s="136" t="s">
        <v>2525</v>
      </c>
      <c r="B1111" s="136" t="s">
        <v>3059</v>
      </c>
      <c r="C1111" s="26">
        <v>3406</v>
      </c>
      <c r="D1111" s="26" t="s">
        <v>2527</v>
      </c>
      <c r="E1111" s="163">
        <v>0.29609999999999997</v>
      </c>
      <c r="F1111" s="164" t="s">
        <v>3447</v>
      </c>
      <c r="G1111" s="164" t="s">
        <v>2649</v>
      </c>
      <c r="H1111" s="149" t="str">
        <f t="shared" si="20"/>
        <v>Yes</v>
      </c>
    </row>
    <row r="1112" spans="1:8" x14ac:dyDescent="0.25">
      <c r="A1112" s="136" t="s">
        <v>2525</v>
      </c>
      <c r="B1112" s="136" t="s">
        <v>3059</v>
      </c>
      <c r="C1112" s="26">
        <v>5480</v>
      </c>
      <c r="D1112" s="26" t="s">
        <v>2528</v>
      </c>
      <c r="E1112" s="163">
        <v>0.15989999999999999</v>
      </c>
      <c r="F1112" s="164" t="s">
        <v>3448</v>
      </c>
      <c r="G1112" s="164" t="s">
        <v>3320</v>
      </c>
      <c r="H1112" s="149" t="str">
        <f t="shared" si="20"/>
        <v>No</v>
      </c>
    </row>
    <row r="1113" spans="1:8" x14ac:dyDescent="0.25">
      <c r="A1113" s="136" t="s">
        <v>1163</v>
      </c>
      <c r="B1113" s="136" t="s">
        <v>3060</v>
      </c>
      <c r="C1113" s="26">
        <v>4362</v>
      </c>
      <c r="D1113" s="26" t="s">
        <v>1170</v>
      </c>
      <c r="E1113" s="163">
        <v>0.14849999999999999</v>
      </c>
      <c r="F1113" s="164" t="s">
        <v>3449</v>
      </c>
      <c r="G1113" s="164" t="s">
        <v>3320</v>
      </c>
      <c r="H1113" s="149" t="str">
        <f t="shared" si="20"/>
        <v>No</v>
      </c>
    </row>
    <row r="1114" spans="1:8" x14ac:dyDescent="0.25">
      <c r="A1114" s="136" t="s">
        <v>1163</v>
      </c>
      <c r="B1114" s="136" t="s">
        <v>3060</v>
      </c>
      <c r="C1114" s="26">
        <v>3060</v>
      </c>
      <c r="D1114" s="26" t="s">
        <v>1168</v>
      </c>
      <c r="E1114" s="163">
        <v>0.65090000000000003</v>
      </c>
      <c r="F1114" s="164" t="s">
        <v>3447</v>
      </c>
      <c r="G1114" s="164" t="s">
        <v>3320</v>
      </c>
      <c r="H1114" s="149" t="str">
        <f t="shared" si="20"/>
        <v>Yes</v>
      </c>
    </row>
    <row r="1115" spans="1:8" x14ac:dyDescent="0.25">
      <c r="A1115" s="136" t="s">
        <v>1163</v>
      </c>
      <c r="B1115" s="136" t="s">
        <v>3060</v>
      </c>
      <c r="C1115" s="26">
        <v>4594</v>
      </c>
      <c r="D1115" s="26" t="s">
        <v>1173</v>
      </c>
      <c r="E1115" s="163">
        <v>0.4037</v>
      </c>
      <c r="F1115" s="164" t="s">
        <v>3449</v>
      </c>
      <c r="G1115" s="164" t="s">
        <v>3320</v>
      </c>
      <c r="H1115" s="149" t="str">
        <f t="shared" si="20"/>
        <v>No</v>
      </c>
    </row>
    <row r="1116" spans="1:8" x14ac:dyDescent="0.25">
      <c r="A1116" s="136" t="s">
        <v>1163</v>
      </c>
      <c r="B1116" s="136" t="s">
        <v>3060</v>
      </c>
      <c r="C1116" s="26">
        <v>4544</v>
      </c>
      <c r="D1116" s="26" t="s">
        <v>1172</v>
      </c>
      <c r="E1116" s="163">
        <v>0.35549999999999998</v>
      </c>
      <c r="F1116" s="164" t="s">
        <v>3449</v>
      </c>
      <c r="G1116" s="164" t="s">
        <v>3320</v>
      </c>
      <c r="H1116" s="149" t="str">
        <f t="shared" si="20"/>
        <v>No</v>
      </c>
    </row>
    <row r="1117" spans="1:8" x14ac:dyDescent="0.25">
      <c r="A1117" s="136" t="s">
        <v>1163</v>
      </c>
      <c r="B1117" s="136" t="s">
        <v>3060</v>
      </c>
      <c r="C1117" s="26">
        <v>1806</v>
      </c>
      <c r="D1117" s="26" t="s">
        <v>1166</v>
      </c>
      <c r="E1117" s="163">
        <v>0.628</v>
      </c>
      <c r="F1117" s="164" t="s">
        <v>3447</v>
      </c>
      <c r="G1117" s="164" t="s">
        <v>3320</v>
      </c>
      <c r="H1117" s="149" t="str">
        <f t="shared" si="20"/>
        <v>Yes</v>
      </c>
    </row>
    <row r="1118" spans="1:8" x14ac:dyDescent="0.25">
      <c r="A1118" s="136" t="s">
        <v>1163</v>
      </c>
      <c r="B1118" s="136" t="s">
        <v>3060</v>
      </c>
      <c r="C1118" s="26">
        <v>2546</v>
      </c>
      <c r="D1118" s="26" t="s">
        <v>1167</v>
      </c>
      <c r="E1118" s="163">
        <v>0.21310000000000001</v>
      </c>
      <c r="F1118" s="164" t="s">
        <v>3449</v>
      </c>
      <c r="G1118" s="164" t="s">
        <v>3320</v>
      </c>
      <c r="H1118" s="149" t="str">
        <f t="shared" si="20"/>
        <v>No</v>
      </c>
    </row>
    <row r="1119" spans="1:8" x14ac:dyDescent="0.25">
      <c r="A1119" s="136" t="s">
        <v>1163</v>
      </c>
      <c r="B1119" s="136" t="s">
        <v>3060</v>
      </c>
      <c r="C1119" s="26">
        <v>4528</v>
      </c>
      <c r="D1119" s="26" t="s">
        <v>1171</v>
      </c>
      <c r="E1119" s="163">
        <v>0.3518</v>
      </c>
      <c r="F1119" s="164" t="s">
        <v>3449</v>
      </c>
      <c r="G1119" s="164" t="s">
        <v>3320</v>
      </c>
      <c r="H1119" s="149" t="str">
        <f t="shared" si="20"/>
        <v>No</v>
      </c>
    </row>
    <row r="1120" spans="1:8" x14ac:dyDescent="0.25">
      <c r="A1120" s="136" t="s">
        <v>1163</v>
      </c>
      <c r="B1120" s="136" t="s">
        <v>3060</v>
      </c>
      <c r="C1120" s="26">
        <v>1570</v>
      </c>
      <c r="D1120" s="26" t="s">
        <v>2815</v>
      </c>
      <c r="E1120" s="163">
        <v>0</v>
      </c>
      <c r="F1120" s="164" t="s">
        <v>3449</v>
      </c>
      <c r="G1120" s="164" t="s">
        <v>3320</v>
      </c>
      <c r="H1120" s="149" t="str">
        <f t="shared" si="20"/>
        <v>No</v>
      </c>
    </row>
    <row r="1121" spans="1:8" x14ac:dyDescent="0.25">
      <c r="A1121" s="136" t="s">
        <v>1163</v>
      </c>
      <c r="B1121" s="136" t="s">
        <v>3060</v>
      </c>
      <c r="C1121" s="26">
        <v>1643</v>
      </c>
      <c r="D1121" s="26" t="s">
        <v>1164</v>
      </c>
      <c r="E1121" s="163">
        <v>0.32919999999999999</v>
      </c>
      <c r="F1121" s="164" t="s">
        <v>3449</v>
      </c>
      <c r="G1121" s="164" t="s">
        <v>3320</v>
      </c>
      <c r="H1121" s="149" t="str">
        <f t="shared" si="20"/>
        <v>No</v>
      </c>
    </row>
    <row r="1122" spans="1:8" x14ac:dyDescent="0.25">
      <c r="A1122" s="136" t="s">
        <v>1163</v>
      </c>
      <c r="B1122" s="136" t="s">
        <v>3060</v>
      </c>
      <c r="C1122" s="26">
        <v>5040</v>
      </c>
      <c r="D1122" s="26" t="s">
        <v>1174</v>
      </c>
      <c r="E1122" s="163">
        <v>0.40310000000000001</v>
      </c>
      <c r="F1122" s="164" t="s">
        <v>3449</v>
      </c>
      <c r="G1122" s="164" t="s">
        <v>3320</v>
      </c>
      <c r="H1122" s="149" t="str">
        <f t="shared" si="20"/>
        <v>No</v>
      </c>
    </row>
    <row r="1123" spans="1:8" x14ac:dyDescent="0.25">
      <c r="A1123" s="136" t="s">
        <v>1163</v>
      </c>
      <c r="B1123" s="136" t="s">
        <v>3060</v>
      </c>
      <c r="C1123" s="26">
        <v>4159</v>
      </c>
      <c r="D1123" s="26" t="s">
        <v>1169</v>
      </c>
      <c r="E1123" s="163">
        <v>0.2278</v>
      </c>
      <c r="F1123" s="164" t="s">
        <v>3449</v>
      </c>
      <c r="G1123" s="164" t="s">
        <v>3320</v>
      </c>
      <c r="H1123" s="149" t="str">
        <f t="shared" si="20"/>
        <v>No</v>
      </c>
    </row>
    <row r="1124" spans="1:8" x14ac:dyDescent="0.25">
      <c r="A1124" s="136" t="s">
        <v>1163</v>
      </c>
      <c r="B1124" s="136" t="s">
        <v>3060</v>
      </c>
      <c r="C1124" s="26">
        <v>1777</v>
      </c>
      <c r="D1124" s="26" t="s">
        <v>1165</v>
      </c>
      <c r="E1124" s="163">
        <v>0.16239999999999999</v>
      </c>
      <c r="F1124" s="164" t="s">
        <v>3449</v>
      </c>
      <c r="G1124" s="164" t="s">
        <v>3320</v>
      </c>
      <c r="H1124" s="149" t="str">
        <f t="shared" si="20"/>
        <v>No</v>
      </c>
    </row>
    <row r="1125" spans="1:8" x14ac:dyDescent="0.25">
      <c r="A1125" s="136" t="s">
        <v>1176</v>
      </c>
      <c r="B1125" s="136" t="s">
        <v>3061</v>
      </c>
      <c r="C1125" s="26">
        <v>3661</v>
      </c>
      <c r="D1125" s="26" t="s">
        <v>1179</v>
      </c>
      <c r="E1125" s="163">
        <v>0.37580000000000002</v>
      </c>
      <c r="F1125" s="164" t="s">
        <v>3449</v>
      </c>
      <c r="G1125" s="164" t="s">
        <v>3320</v>
      </c>
      <c r="H1125" s="149" t="str">
        <f t="shared" si="20"/>
        <v>No</v>
      </c>
    </row>
    <row r="1126" spans="1:8" x14ac:dyDescent="0.25">
      <c r="A1126" s="136" t="s">
        <v>1176</v>
      </c>
      <c r="B1126" s="136" t="s">
        <v>3061</v>
      </c>
      <c r="C1126" s="26">
        <v>2180</v>
      </c>
      <c r="D1126" s="26" t="s">
        <v>1177</v>
      </c>
      <c r="E1126" s="163">
        <v>0.34239999999999998</v>
      </c>
      <c r="F1126" s="164" t="s">
        <v>3449</v>
      </c>
      <c r="G1126" s="164" t="s">
        <v>3320</v>
      </c>
      <c r="H1126" s="149" t="str">
        <f t="shared" si="20"/>
        <v>No</v>
      </c>
    </row>
    <row r="1127" spans="1:8" x14ac:dyDescent="0.25">
      <c r="A1127" s="136" t="s">
        <v>1176</v>
      </c>
      <c r="B1127" s="136" t="s">
        <v>3061</v>
      </c>
      <c r="C1127" s="26">
        <v>3374</v>
      </c>
      <c r="D1127" s="26" t="s">
        <v>1178</v>
      </c>
      <c r="E1127" s="163">
        <v>0.39150000000000001</v>
      </c>
      <c r="F1127" s="164" t="s">
        <v>3449</v>
      </c>
      <c r="G1127" s="164" t="s">
        <v>3320</v>
      </c>
      <c r="H1127" s="149" t="str">
        <f t="shared" si="20"/>
        <v>No</v>
      </c>
    </row>
    <row r="1128" spans="1:8" x14ac:dyDescent="0.25">
      <c r="A1128" s="136" t="s">
        <v>1181</v>
      </c>
      <c r="B1128" s="136" t="s">
        <v>3062</v>
      </c>
      <c r="C1128" s="26">
        <v>2678</v>
      </c>
      <c r="D1128" s="26" t="s">
        <v>1182</v>
      </c>
      <c r="E1128" s="163">
        <v>0.54159999999999997</v>
      </c>
      <c r="F1128" s="164" t="s">
        <v>3447</v>
      </c>
      <c r="G1128" s="164" t="s">
        <v>3320</v>
      </c>
      <c r="H1128" s="149" t="str">
        <f t="shared" si="20"/>
        <v>Yes</v>
      </c>
    </row>
    <row r="1129" spans="1:8" x14ac:dyDescent="0.25">
      <c r="A1129" s="136" t="s">
        <v>1181</v>
      </c>
      <c r="B1129" s="136" t="s">
        <v>3062</v>
      </c>
      <c r="C1129" s="26">
        <v>3112</v>
      </c>
      <c r="D1129" s="26" t="s">
        <v>1183</v>
      </c>
      <c r="E1129" s="163">
        <v>0.58609999999999995</v>
      </c>
      <c r="F1129" s="164" t="s">
        <v>3447</v>
      </c>
      <c r="G1129" s="164" t="s">
        <v>3320</v>
      </c>
      <c r="H1129" s="149" t="str">
        <f t="shared" si="20"/>
        <v>Yes</v>
      </c>
    </row>
    <row r="1130" spans="1:8" x14ac:dyDescent="0.25">
      <c r="A1130" s="136" t="s">
        <v>1185</v>
      </c>
      <c r="B1130" s="136" t="s">
        <v>3063</v>
      </c>
      <c r="C1130" s="26">
        <v>5273</v>
      </c>
      <c r="D1130" s="26" t="s">
        <v>2529</v>
      </c>
      <c r="E1130" s="163">
        <v>0.2757</v>
      </c>
      <c r="F1130" s="164" t="s">
        <v>3448</v>
      </c>
      <c r="G1130" s="164" t="s">
        <v>3320</v>
      </c>
      <c r="H1130" s="149" t="str">
        <f t="shared" si="20"/>
        <v>No</v>
      </c>
    </row>
    <row r="1131" spans="1:8" x14ac:dyDescent="0.25">
      <c r="A1131" s="136" t="s">
        <v>1185</v>
      </c>
      <c r="B1131" s="136" t="s">
        <v>3063</v>
      </c>
      <c r="C1131" s="26">
        <v>3022</v>
      </c>
      <c r="D1131" s="26" t="s">
        <v>402</v>
      </c>
      <c r="E1131" s="163">
        <v>0.58479999999999999</v>
      </c>
      <c r="F1131" s="164" t="s">
        <v>3447</v>
      </c>
      <c r="G1131" s="164" t="s">
        <v>3320</v>
      </c>
      <c r="H1131" s="149" t="str">
        <f t="shared" si="20"/>
        <v>Yes</v>
      </c>
    </row>
    <row r="1132" spans="1:8" x14ac:dyDescent="0.25">
      <c r="A1132" s="136" t="s">
        <v>1185</v>
      </c>
      <c r="B1132" s="136" t="s">
        <v>3063</v>
      </c>
      <c r="C1132" s="26">
        <v>5679</v>
      </c>
      <c r="D1132" s="26" t="s">
        <v>2892</v>
      </c>
      <c r="E1132" s="163">
        <v>0.67269999999999996</v>
      </c>
      <c r="F1132" s="164" t="s">
        <v>3449</v>
      </c>
      <c r="G1132" s="164" t="s">
        <v>3320</v>
      </c>
      <c r="H1132" s="149" t="str">
        <f t="shared" si="20"/>
        <v>Yes</v>
      </c>
    </row>
    <row r="1133" spans="1:8" x14ac:dyDescent="0.25">
      <c r="A1133" s="136" t="s">
        <v>1185</v>
      </c>
      <c r="B1133" s="136" t="s">
        <v>3063</v>
      </c>
      <c r="C1133" s="26">
        <v>5354</v>
      </c>
      <c r="D1133" s="26" t="s">
        <v>2530</v>
      </c>
      <c r="E1133" s="163">
        <v>0.90269999999999995</v>
      </c>
      <c r="F1133" s="164" t="s">
        <v>3447</v>
      </c>
      <c r="G1133" s="164" t="s">
        <v>3320</v>
      </c>
      <c r="H1133" s="149" t="str">
        <f t="shared" si="20"/>
        <v>Yes</v>
      </c>
    </row>
    <row r="1134" spans="1:8" x14ac:dyDescent="0.25">
      <c r="A1134" s="136" t="s">
        <v>1185</v>
      </c>
      <c r="B1134" s="136" t="s">
        <v>3063</v>
      </c>
      <c r="C1134" s="26">
        <v>2673</v>
      </c>
      <c r="D1134" s="26" t="s">
        <v>171</v>
      </c>
      <c r="E1134" s="163">
        <v>0.66739999999999999</v>
      </c>
      <c r="F1134" s="164" t="s">
        <v>3447</v>
      </c>
      <c r="G1134" s="164" t="s">
        <v>3320</v>
      </c>
      <c r="H1134" s="149" t="str">
        <f t="shared" si="20"/>
        <v>Yes</v>
      </c>
    </row>
    <row r="1135" spans="1:8" x14ac:dyDescent="0.25">
      <c r="A1135" s="136" t="s">
        <v>1185</v>
      </c>
      <c r="B1135" s="136" t="s">
        <v>3063</v>
      </c>
      <c r="C1135" s="26">
        <v>3091</v>
      </c>
      <c r="D1135" s="26" t="s">
        <v>1191</v>
      </c>
      <c r="E1135" s="163">
        <v>0.52890000000000004</v>
      </c>
      <c r="F1135" s="164" t="s">
        <v>3447</v>
      </c>
      <c r="G1135" s="164" t="s">
        <v>3320</v>
      </c>
      <c r="H1135" s="149" t="str">
        <f t="shared" si="20"/>
        <v>Yes</v>
      </c>
    </row>
    <row r="1136" spans="1:8" x14ac:dyDescent="0.25">
      <c r="A1136" s="136" t="s">
        <v>1185</v>
      </c>
      <c r="B1136" s="136" t="s">
        <v>3063</v>
      </c>
      <c r="C1136" s="26">
        <v>5680</v>
      </c>
      <c r="D1136" s="26" t="s">
        <v>2891</v>
      </c>
      <c r="E1136" s="163">
        <v>0.48780000000000001</v>
      </c>
      <c r="F1136" s="164" t="s">
        <v>3448</v>
      </c>
      <c r="G1136" s="164" t="s">
        <v>3320</v>
      </c>
      <c r="H1136" s="149" t="str">
        <f t="shared" si="20"/>
        <v>No</v>
      </c>
    </row>
    <row r="1137" spans="1:8" x14ac:dyDescent="0.25">
      <c r="A1137" s="136" t="s">
        <v>1185</v>
      </c>
      <c r="B1137" s="136" t="s">
        <v>3063</v>
      </c>
      <c r="C1137" s="26">
        <v>2833</v>
      </c>
      <c r="D1137" s="26" t="s">
        <v>1187</v>
      </c>
      <c r="E1137" s="163">
        <v>0.72</v>
      </c>
      <c r="F1137" s="164" t="s">
        <v>3447</v>
      </c>
      <c r="G1137" s="164" t="s">
        <v>3320</v>
      </c>
      <c r="H1137" s="149" t="str">
        <f t="shared" si="20"/>
        <v>Yes</v>
      </c>
    </row>
    <row r="1138" spans="1:8" x14ac:dyDescent="0.25">
      <c r="A1138" s="136" t="s">
        <v>1185</v>
      </c>
      <c r="B1138" s="136" t="s">
        <v>3063</v>
      </c>
      <c r="C1138" s="26">
        <v>2969</v>
      </c>
      <c r="D1138" s="26" t="s">
        <v>1188</v>
      </c>
      <c r="E1138" s="163">
        <v>0.68100000000000005</v>
      </c>
      <c r="F1138" s="164" t="s">
        <v>3447</v>
      </c>
      <c r="G1138" s="164" t="s">
        <v>3320</v>
      </c>
      <c r="H1138" s="149" t="str">
        <f t="shared" si="20"/>
        <v>Yes</v>
      </c>
    </row>
    <row r="1139" spans="1:8" x14ac:dyDescent="0.25">
      <c r="A1139" s="136" t="s">
        <v>1185</v>
      </c>
      <c r="B1139" s="136" t="s">
        <v>3063</v>
      </c>
      <c r="C1139" s="26">
        <v>3021</v>
      </c>
      <c r="D1139" s="26" t="s">
        <v>1189</v>
      </c>
      <c r="E1139" s="163">
        <v>0.7893</v>
      </c>
      <c r="F1139" s="164" t="s">
        <v>3447</v>
      </c>
      <c r="G1139" s="164" t="s">
        <v>3320</v>
      </c>
      <c r="H1139" s="149" t="str">
        <f t="shared" si="20"/>
        <v>Yes</v>
      </c>
    </row>
    <row r="1140" spans="1:8" x14ac:dyDescent="0.25">
      <c r="A1140" s="136" t="s">
        <v>1185</v>
      </c>
      <c r="B1140" s="136" t="s">
        <v>3063</v>
      </c>
      <c r="C1140" s="26">
        <v>3153</v>
      </c>
      <c r="D1140" s="26" t="s">
        <v>1192</v>
      </c>
      <c r="E1140" s="163">
        <v>0.64629999999999999</v>
      </c>
      <c r="F1140" s="164" t="s">
        <v>3447</v>
      </c>
      <c r="G1140" s="164" t="s">
        <v>3320</v>
      </c>
      <c r="H1140" s="149" t="str">
        <f t="shared" si="20"/>
        <v>Yes</v>
      </c>
    </row>
    <row r="1141" spans="1:8" x14ac:dyDescent="0.25">
      <c r="A1141" s="136" t="s">
        <v>1185</v>
      </c>
      <c r="B1141" s="136" t="s">
        <v>3063</v>
      </c>
      <c r="C1141" s="26">
        <v>2970</v>
      </c>
      <c r="D1141" s="26" t="s">
        <v>800</v>
      </c>
      <c r="E1141" s="163">
        <v>0.75880000000000003</v>
      </c>
      <c r="F1141" s="164" t="s">
        <v>3447</v>
      </c>
      <c r="G1141" s="164" t="s">
        <v>3320</v>
      </c>
      <c r="H1141" s="149" t="str">
        <f t="shared" si="20"/>
        <v>Yes</v>
      </c>
    </row>
    <row r="1142" spans="1:8" x14ac:dyDescent="0.25">
      <c r="A1142" s="136" t="s">
        <v>1185</v>
      </c>
      <c r="B1142" s="136" t="s">
        <v>3063</v>
      </c>
      <c r="C1142" s="26">
        <v>5323</v>
      </c>
      <c r="D1142" s="26" t="s">
        <v>3369</v>
      </c>
      <c r="E1142" s="163">
        <v>0.80959999999999999</v>
      </c>
      <c r="F1142" s="164" t="s">
        <v>3449</v>
      </c>
      <c r="G1142" s="164" t="s">
        <v>3320</v>
      </c>
      <c r="H1142" s="149" t="str">
        <f t="shared" si="20"/>
        <v>Yes</v>
      </c>
    </row>
    <row r="1143" spans="1:8" x14ac:dyDescent="0.25">
      <c r="A1143" s="136" t="s">
        <v>1185</v>
      </c>
      <c r="B1143" s="136" t="s">
        <v>3063</v>
      </c>
      <c r="C1143" s="26">
        <v>3215</v>
      </c>
      <c r="D1143" s="26" t="s">
        <v>1193</v>
      </c>
      <c r="E1143" s="163">
        <v>0.58879999999999999</v>
      </c>
      <c r="F1143" s="164" t="s">
        <v>3447</v>
      </c>
      <c r="G1143" s="164" t="s">
        <v>3320</v>
      </c>
      <c r="H1143" s="149" t="str">
        <f t="shared" si="20"/>
        <v>Yes</v>
      </c>
    </row>
    <row r="1144" spans="1:8" x14ac:dyDescent="0.25">
      <c r="A1144" s="136" t="s">
        <v>1185</v>
      </c>
      <c r="B1144" s="136" t="s">
        <v>3063</v>
      </c>
      <c r="C1144" s="26">
        <v>3779</v>
      </c>
      <c r="D1144" s="26" t="s">
        <v>1194</v>
      </c>
      <c r="E1144" s="163">
        <v>0.83289999999999997</v>
      </c>
      <c r="F1144" s="164" t="s">
        <v>3447</v>
      </c>
      <c r="G1144" s="164" t="s">
        <v>3320</v>
      </c>
      <c r="H1144" s="149" t="str">
        <f t="shared" si="20"/>
        <v>Yes</v>
      </c>
    </row>
    <row r="1145" spans="1:8" x14ac:dyDescent="0.25">
      <c r="A1145" s="136" t="s">
        <v>1185</v>
      </c>
      <c r="B1145" s="136" t="s">
        <v>3063</v>
      </c>
      <c r="C1145" s="26">
        <v>5251</v>
      </c>
      <c r="D1145" s="26" t="s">
        <v>2531</v>
      </c>
      <c r="E1145" s="163">
        <v>0.63629999999999998</v>
      </c>
      <c r="F1145" s="164" t="s">
        <v>3447</v>
      </c>
      <c r="G1145" s="164" t="s">
        <v>3320</v>
      </c>
      <c r="H1145" s="149" t="str">
        <f t="shared" si="20"/>
        <v>Yes</v>
      </c>
    </row>
    <row r="1146" spans="1:8" x14ac:dyDescent="0.25">
      <c r="A1146" s="136" t="s">
        <v>1185</v>
      </c>
      <c r="B1146" s="136" t="s">
        <v>3063</v>
      </c>
      <c r="C1146" s="26">
        <v>2832</v>
      </c>
      <c r="D1146" s="26" t="s">
        <v>1186</v>
      </c>
      <c r="E1146" s="163">
        <v>0.54290000000000005</v>
      </c>
      <c r="F1146" s="164" t="s">
        <v>3447</v>
      </c>
      <c r="G1146" s="164" t="s">
        <v>3320</v>
      </c>
      <c r="H1146" s="149" t="str">
        <f t="shared" si="20"/>
        <v>Yes</v>
      </c>
    </row>
    <row r="1147" spans="1:8" x14ac:dyDescent="0.25">
      <c r="A1147" s="136" t="s">
        <v>1185</v>
      </c>
      <c r="B1147" s="136" t="s">
        <v>3063</v>
      </c>
      <c r="C1147" s="26">
        <v>5173</v>
      </c>
      <c r="D1147" s="26" t="s">
        <v>1195</v>
      </c>
      <c r="E1147" s="163">
        <v>0.34870000000000001</v>
      </c>
      <c r="F1147" s="164" t="s">
        <v>3448</v>
      </c>
      <c r="G1147" s="164" t="s">
        <v>3320</v>
      </c>
      <c r="H1147" s="149" t="str">
        <f t="shared" si="20"/>
        <v>No</v>
      </c>
    </row>
    <row r="1148" spans="1:8" x14ac:dyDescent="0.25">
      <c r="A1148" s="136" t="s">
        <v>1185</v>
      </c>
      <c r="B1148" s="136" t="s">
        <v>3063</v>
      </c>
      <c r="C1148" s="26">
        <v>5726</v>
      </c>
      <c r="D1148" s="26" t="s">
        <v>3281</v>
      </c>
      <c r="E1148" s="163">
        <v>0.64770000000000005</v>
      </c>
      <c r="F1148" s="164" t="s">
        <v>3448</v>
      </c>
      <c r="G1148" s="164" t="s">
        <v>3320</v>
      </c>
      <c r="H1148" s="149" t="str">
        <f t="shared" si="20"/>
        <v>Yes</v>
      </c>
    </row>
    <row r="1149" spans="1:8" x14ac:dyDescent="0.25">
      <c r="A1149" s="136" t="s">
        <v>1198</v>
      </c>
      <c r="B1149" s="136" t="s">
        <v>3064</v>
      </c>
      <c r="C1149" s="26">
        <v>5415</v>
      </c>
      <c r="D1149" s="26" t="s">
        <v>1201</v>
      </c>
      <c r="E1149" s="163">
        <v>0.81599999999999995</v>
      </c>
      <c r="F1149" s="164" t="s">
        <v>3447</v>
      </c>
      <c r="G1149" s="164" t="s">
        <v>3320</v>
      </c>
      <c r="H1149" s="149" t="str">
        <f t="shared" si="20"/>
        <v>Yes</v>
      </c>
    </row>
    <row r="1150" spans="1:8" x14ac:dyDescent="0.25">
      <c r="A1150" s="136" t="s">
        <v>1198</v>
      </c>
      <c r="B1150" s="136" t="s">
        <v>3064</v>
      </c>
      <c r="C1150" s="26">
        <v>2572</v>
      </c>
      <c r="D1150" s="26" t="s">
        <v>1199</v>
      </c>
      <c r="E1150" s="163">
        <v>0.58540000000000003</v>
      </c>
      <c r="F1150" s="164" t="s">
        <v>3447</v>
      </c>
      <c r="G1150" s="164" t="s">
        <v>3320</v>
      </c>
      <c r="H1150" s="149" t="str">
        <f t="shared" si="20"/>
        <v>Yes</v>
      </c>
    </row>
    <row r="1151" spans="1:8" x14ac:dyDescent="0.25">
      <c r="A1151" s="136" t="s">
        <v>1198</v>
      </c>
      <c r="B1151" s="136" t="s">
        <v>3064</v>
      </c>
      <c r="C1151" s="26">
        <v>3238</v>
      </c>
      <c r="D1151" s="26" t="s">
        <v>1200</v>
      </c>
      <c r="E1151" s="163">
        <v>0.57879999999999998</v>
      </c>
      <c r="F1151" s="164" t="s">
        <v>3447</v>
      </c>
      <c r="G1151" s="164" t="s">
        <v>3320</v>
      </c>
      <c r="H1151" s="149" t="str">
        <f t="shared" si="20"/>
        <v>Yes</v>
      </c>
    </row>
    <row r="1152" spans="1:8" x14ac:dyDescent="0.25">
      <c r="A1152" s="136" t="s">
        <v>1203</v>
      </c>
      <c r="B1152" s="136" t="s">
        <v>3065</v>
      </c>
      <c r="C1152" s="26">
        <v>2506</v>
      </c>
      <c r="D1152" s="26" t="s">
        <v>1205</v>
      </c>
      <c r="E1152" s="163">
        <v>0.87129999999999996</v>
      </c>
      <c r="F1152" s="164" t="s">
        <v>3447</v>
      </c>
      <c r="G1152" s="164" t="s">
        <v>3320</v>
      </c>
      <c r="H1152" s="149" t="str">
        <f t="shared" si="20"/>
        <v>Yes</v>
      </c>
    </row>
    <row r="1153" spans="1:8" x14ac:dyDescent="0.25">
      <c r="A1153" s="136" t="s">
        <v>1203</v>
      </c>
      <c r="B1153" s="136" t="s">
        <v>3065</v>
      </c>
      <c r="C1153" s="26">
        <v>2389</v>
      </c>
      <c r="D1153" s="26" t="s">
        <v>1204</v>
      </c>
      <c r="E1153" s="163">
        <v>0.97360000000000002</v>
      </c>
      <c r="F1153" s="164" t="s">
        <v>3447</v>
      </c>
      <c r="G1153" s="164" t="s">
        <v>3320</v>
      </c>
      <c r="H1153" s="149" t="str">
        <f t="shared" si="20"/>
        <v>Yes</v>
      </c>
    </row>
    <row r="1154" spans="1:8" x14ac:dyDescent="0.25">
      <c r="A1154" s="136" t="s">
        <v>1203</v>
      </c>
      <c r="B1154" s="136" t="s">
        <v>3065</v>
      </c>
      <c r="C1154" s="26">
        <v>2532</v>
      </c>
      <c r="D1154" s="26" t="s">
        <v>1206</v>
      </c>
      <c r="E1154" s="163">
        <v>0.96899999999999997</v>
      </c>
      <c r="F1154" s="164" t="s">
        <v>3447</v>
      </c>
      <c r="G1154" s="164" t="s">
        <v>3320</v>
      </c>
      <c r="H1154" s="149" t="str">
        <f t="shared" si="20"/>
        <v>Yes</v>
      </c>
    </row>
    <row r="1155" spans="1:8" x14ac:dyDescent="0.25">
      <c r="A1155" s="136" t="s">
        <v>1208</v>
      </c>
      <c r="B1155" s="136" t="s">
        <v>3066</v>
      </c>
      <c r="C1155" s="26">
        <v>2585</v>
      </c>
      <c r="D1155" s="26" t="s">
        <v>1210</v>
      </c>
      <c r="E1155" s="163">
        <v>0.49790000000000001</v>
      </c>
      <c r="F1155" s="164" t="s">
        <v>3447</v>
      </c>
      <c r="G1155" s="164" t="s">
        <v>3320</v>
      </c>
      <c r="H1155" s="149" t="str">
        <f t="shared" si="20"/>
        <v>Yes</v>
      </c>
    </row>
    <row r="1156" spans="1:8" x14ac:dyDescent="0.25">
      <c r="A1156" s="136" t="s">
        <v>1208</v>
      </c>
      <c r="B1156" s="136" t="s">
        <v>3066</v>
      </c>
      <c r="C1156" s="26">
        <v>3365</v>
      </c>
      <c r="D1156" s="26" t="s">
        <v>1212</v>
      </c>
      <c r="E1156" s="163">
        <v>0.3594</v>
      </c>
      <c r="F1156" s="164" t="s">
        <v>3448</v>
      </c>
      <c r="G1156" s="164" t="s">
        <v>3320</v>
      </c>
      <c r="H1156" s="149" t="str">
        <f t="shared" si="20"/>
        <v>No</v>
      </c>
    </row>
    <row r="1157" spans="1:8" x14ac:dyDescent="0.25">
      <c r="A1157" s="136" t="s">
        <v>1208</v>
      </c>
      <c r="B1157" s="136" t="s">
        <v>3066</v>
      </c>
      <c r="C1157" s="26">
        <v>4533</v>
      </c>
      <c r="D1157" s="26" t="s">
        <v>1213</v>
      </c>
      <c r="E1157" s="163">
        <v>0.71660000000000001</v>
      </c>
      <c r="F1157" s="164" t="s">
        <v>3447</v>
      </c>
      <c r="G1157" s="164" t="s">
        <v>3320</v>
      </c>
      <c r="H1157" s="149" t="str">
        <f t="shared" ref="H1157:H1220" si="21">IF(OR(E1157&gt;=0.5, F1157="Yes",G1157="Yes"),"Yes","No")</f>
        <v>Yes</v>
      </c>
    </row>
    <row r="1158" spans="1:8" x14ac:dyDescent="0.25">
      <c r="A1158" s="136" t="s">
        <v>1208</v>
      </c>
      <c r="B1158" s="136" t="s">
        <v>3066</v>
      </c>
      <c r="C1158" s="26">
        <v>5112</v>
      </c>
      <c r="D1158" s="26" t="s">
        <v>1214</v>
      </c>
      <c r="E1158" s="163">
        <v>0.5716</v>
      </c>
      <c r="F1158" s="164" t="s">
        <v>3449</v>
      </c>
      <c r="G1158" s="164" t="s">
        <v>3320</v>
      </c>
      <c r="H1158" s="149" t="str">
        <f t="shared" si="21"/>
        <v>Yes</v>
      </c>
    </row>
    <row r="1159" spans="1:8" x14ac:dyDescent="0.25">
      <c r="A1159" s="136" t="s">
        <v>1208</v>
      </c>
      <c r="B1159" s="136" t="s">
        <v>3066</v>
      </c>
      <c r="C1159" s="26">
        <v>3003</v>
      </c>
      <c r="D1159" s="26" t="s">
        <v>1211</v>
      </c>
      <c r="E1159" s="163">
        <v>0.54069999999999996</v>
      </c>
      <c r="F1159" s="164" t="s">
        <v>3447</v>
      </c>
      <c r="G1159" s="164" t="s">
        <v>3320</v>
      </c>
      <c r="H1159" s="149" t="str">
        <f t="shared" si="21"/>
        <v>Yes</v>
      </c>
    </row>
    <row r="1160" spans="1:8" x14ac:dyDescent="0.25">
      <c r="A1160" s="136" t="s">
        <v>1208</v>
      </c>
      <c r="B1160" s="136" t="s">
        <v>3066</v>
      </c>
      <c r="C1160" s="26">
        <v>2343</v>
      </c>
      <c r="D1160" s="26" t="s">
        <v>1209</v>
      </c>
      <c r="E1160" s="163">
        <v>0.46100000000000002</v>
      </c>
      <c r="F1160" s="164" t="s">
        <v>3448</v>
      </c>
      <c r="G1160" s="164" t="s">
        <v>3320</v>
      </c>
      <c r="H1160" s="149" t="str">
        <f t="shared" si="21"/>
        <v>No</v>
      </c>
    </row>
    <row r="1161" spans="1:8" x14ac:dyDescent="0.25">
      <c r="A1161" s="136" t="s">
        <v>1216</v>
      </c>
      <c r="B1161" s="136" t="s">
        <v>3067</v>
      </c>
      <c r="C1161" s="26">
        <v>3459</v>
      </c>
      <c r="D1161" s="26" t="s">
        <v>1217</v>
      </c>
      <c r="E1161" s="163">
        <v>0.30209999999999998</v>
      </c>
      <c r="F1161" s="164" t="s">
        <v>3449</v>
      </c>
      <c r="G1161" s="164" t="s">
        <v>3320</v>
      </c>
      <c r="H1161" s="149" t="str">
        <f t="shared" si="21"/>
        <v>No</v>
      </c>
    </row>
    <row r="1162" spans="1:8" x14ac:dyDescent="0.25">
      <c r="A1162" s="136" t="s">
        <v>1219</v>
      </c>
      <c r="B1162" s="136" t="s">
        <v>3068</v>
      </c>
      <c r="C1162" s="26">
        <v>5625</v>
      </c>
      <c r="D1162" s="26" t="s">
        <v>2893</v>
      </c>
      <c r="E1162" s="163">
        <v>0.69410000000000005</v>
      </c>
      <c r="F1162" s="164" t="s">
        <v>3449</v>
      </c>
      <c r="G1162" s="164" t="s">
        <v>3320</v>
      </c>
      <c r="H1162" s="149" t="str">
        <f t="shared" si="21"/>
        <v>Yes</v>
      </c>
    </row>
    <row r="1163" spans="1:8" x14ac:dyDescent="0.25">
      <c r="A1163" s="136" t="s">
        <v>1219</v>
      </c>
      <c r="B1163" s="136" t="s">
        <v>3068</v>
      </c>
      <c r="C1163" s="26">
        <v>4329</v>
      </c>
      <c r="D1163" s="26" t="s">
        <v>3069</v>
      </c>
      <c r="E1163" s="163">
        <v>0.70540000000000003</v>
      </c>
      <c r="F1163" s="164" t="s">
        <v>3447</v>
      </c>
      <c r="G1163" s="164" t="s">
        <v>3320</v>
      </c>
      <c r="H1163" s="149" t="str">
        <f t="shared" si="21"/>
        <v>Yes</v>
      </c>
    </row>
    <row r="1164" spans="1:8" x14ac:dyDescent="0.25">
      <c r="A1164" s="136" t="s">
        <v>1219</v>
      </c>
      <c r="B1164" s="136" t="s">
        <v>3068</v>
      </c>
      <c r="C1164" s="26">
        <v>5589</v>
      </c>
      <c r="D1164" s="26" t="s">
        <v>2767</v>
      </c>
      <c r="E1164" s="163">
        <v>0.6472</v>
      </c>
      <c r="F1164" s="164" t="s">
        <v>3447</v>
      </c>
      <c r="G1164" s="164" t="s">
        <v>3320</v>
      </c>
      <c r="H1164" s="149" t="str">
        <f t="shared" si="21"/>
        <v>Yes</v>
      </c>
    </row>
    <row r="1165" spans="1:8" x14ac:dyDescent="0.25">
      <c r="A1165" s="136" t="s">
        <v>1219</v>
      </c>
      <c r="B1165" s="136" t="s">
        <v>3068</v>
      </c>
      <c r="C1165" s="26">
        <v>3183</v>
      </c>
      <c r="D1165" s="26" t="s">
        <v>586</v>
      </c>
      <c r="E1165" s="163">
        <v>0.60219999999999996</v>
      </c>
      <c r="F1165" s="164" t="s">
        <v>3447</v>
      </c>
      <c r="G1165" s="164" t="s">
        <v>3320</v>
      </c>
      <c r="H1165" s="149" t="str">
        <f t="shared" si="21"/>
        <v>Yes</v>
      </c>
    </row>
    <row r="1166" spans="1:8" x14ac:dyDescent="0.25">
      <c r="A1166" s="136" t="s">
        <v>1219</v>
      </c>
      <c r="B1166" s="136" t="s">
        <v>3068</v>
      </c>
      <c r="C1166" s="26">
        <v>3821</v>
      </c>
      <c r="D1166" s="26" t="s">
        <v>1221</v>
      </c>
      <c r="E1166" s="163">
        <v>0.73519999999999996</v>
      </c>
      <c r="F1166" s="164" t="s">
        <v>3447</v>
      </c>
      <c r="G1166" s="164" t="s">
        <v>3320</v>
      </c>
      <c r="H1166" s="149" t="str">
        <f t="shared" si="21"/>
        <v>Yes</v>
      </c>
    </row>
    <row r="1167" spans="1:8" x14ac:dyDescent="0.25">
      <c r="A1167" s="136" t="s">
        <v>1219</v>
      </c>
      <c r="B1167" s="136" t="s">
        <v>3068</v>
      </c>
      <c r="C1167" s="26">
        <v>4013</v>
      </c>
      <c r="D1167" s="26" t="s">
        <v>1223</v>
      </c>
      <c r="E1167" s="163">
        <v>0.62</v>
      </c>
      <c r="F1167" s="164" t="s">
        <v>3447</v>
      </c>
      <c r="G1167" s="164" t="s">
        <v>3320</v>
      </c>
      <c r="H1167" s="149" t="str">
        <f t="shared" si="21"/>
        <v>Yes</v>
      </c>
    </row>
    <row r="1168" spans="1:8" x14ac:dyDescent="0.25">
      <c r="A1168" s="136" t="s">
        <v>1219</v>
      </c>
      <c r="B1168" s="136" t="s">
        <v>3068</v>
      </c>
      <c r="C1168" s="26">
        <v>3001</v>
      </c>
      <c r="D1168" s="26" t="s">
        <v>579</v>
      </c>
      <c r="E1168" s="163">
        <v>0.59309999999999996</v>
      </c>
      <c r="F1168" s="164" t="s">
        <v>3447</v>
      </c>
      <c r="G1168" s="164" t="s">
        <v>3320</v>
      </c>
      <c r="H1168" s="149" t="str">
        <f t="shared" si="21"/>
        <v>Yes</v>
      </c>
    </row>
    <row r="1169" spans="1:8" x14ac:dyDescent="0.25">
      <c r="A1169" s="136" t="s">
        <v>1219</v>
      </c>
      <c r="B1169" s="136" t="s">
        <v>3068</v>
      </c>
      <c r="C1169" s="26">
        <v>4511</v>
      </c>
      <c r="D1169" s="26" t="s">
        <v>1224</v>
      </c>
      <c r="E1169" s="163">
        <v>0.71</v>
      </c>
      <c r="F1169" s="164" t="s">
        <v>3447</v>
      </c>
      <c r="G1169" s="164" t="s">
        <v>3320</v>
      </c>
      <c r="H1169" s="149" t="str">
        <f t="shared" si="21"/>
        <v>Yes</v>
      </c>
    </row>
    <row r="1170" spans="1:8" x14ac:dyDescent="0.25">
      <c r="A1170" s="136" t="s">
        <v>1219</v>
      </c>
      <c r="B1170" s="136" t="s">
        <v>3068</v>
      </c>
      <c r="C1170" s="26">
        <v>2295</v>
      </c>
      <c r="D1170" s="26" t="s">
        <v>1220</v>
      </c>
      <c r="E1170" s="163">
        <v>0.6431</v>
      </c>
      <c r="F1170" s="164" t="s">
        <v>3447</v>
      </c>
      <c r="G1170" s="164" t="s">
        <v>3320</v>
      </c>
      <c r="H1170" s="149" t="str">
        <f t="shared" si="21"/>
        <v>Yes</v>
      </c>
    </row>
    <row r="1171" spans="1:8" x14ac:dyDescent="0.25">
      <c r="A1171" s="136" t="s">
        <v>1219</v>
      </c>
      <c r="B1171" s="136" t="s">
        <v>3068</v>
      </c>
      <c r="C1171" s="26">
        <v>5449</v>
      </c>
      <c r="D1171" s="26" t="s">
        <v>1227</v>
      </c>
      <c r="E1171" s="163">
        <v>0.53169999999999995</v>
      </c>
      <c r="F1171" s="164" t="s">
        <v>3449</v>
      </c>
      <c r="G1171" s="164" t="s">
        <v>3320</v>
      </c>
      <c r="H1171" s="149" t="str">
        <f t="shared" si="21"/>
        <v>Yes</v>
      </c>
    </row>
    <row r="1172" spans="1:8" x14ac:dyDescent="0.25">
      <c r="A1172" s="136" t="s">
        <v>1219</v>
      </c>
      <c r="B1172" s="136" t="s">
        <v>3068</v>
      </c>
      <c r="C1172" s="26">
        <v>3829</v>
      </c>
      <c r="D1172" s="26" t="s">
        <v>1222</v>
      </c>
      <c r="E1172" s="163">
        <v>0.5333</v>
      </c>
      <c r="F1172" s="164" t="s">
        <v>3449</v>
      </c>
      <c r="G1172" s="164" t="s">
        <v>3320</v>
      </c>
      <c r="H1172" s="149" t="str">
        <f t="shared" si="21"/>
        <v>Yes</v>
      </c>
    </row>
    <row r="1173" spans="1:8" x14ac:dyDescent="0.25">
      <c r="A1173" s="136" t="s">
        <v>1219</v>
      </c>
      <c r="B1173" s="136" t="s">
        <v>3068</v>
      </c>
      <c r="C1173" s="26">
        <v>5960</v>
      </c>
      <c r="D1173" s="26" t="s">
        <v>1226</v>
      </c>
      <c r="E1173" s="163">
        <v>0.18010000000000001</v>
      </c>
      <c r="F1173" s="164" t="s">
        <v>3449</v>
      </c>
      <c r="G1173" s="164" t="s">
        <v>3320</v>
      </c>
      <c r="H1173" s="149" t="str">
        <f t="shared" si="21"/>
        <v>No</v>
      </c>
    </row>
    <row r="1174" spans="1:8" x14ac:dyDescent="0.25">
      <c r="A1174" s="136" t="s">
        <v>1219</v>
      </c>
      <c r="B1174" s="136" t="s">
        <v>3068</v>
      </c>
      <c r="C1174" s="26">
        <v>1992</v>
      </c>
      <c r="D1174" s="26" t="s">
        <v>1225</v>
      </c>
      <c r="E1174" s="163">
        <v>0.24540000000000001</v>
      </c>
      <c r="F1174" s="164" t="s">
        <v>3449</v>
      </c>
      <c r="G1174" s="164" t="s">
        <v>3320</v>
      </c>
      <c r="H1174" s="149" t="str">
        <f t="shared" si="21"/>
        <v>No</v>
      </c>
    </row>
    <row r="1175" spans="1:8" x14ac:dyDescent="0.25">
      <c r="A1175" s="136" t="s">
        <v>1219</v>
      </c>
      <c r="B1175" s="136" t="s">
        <v>3068</v>
      </c>
      <c r="C1175" s="26">
        <v>2880</v>
      </c>
      <c r="D1175" s="26" t="s">
        <v>45</v>
      </c>
      <c r="E1175" s="163">
        <v>0.73480000000000001</v>
      </c>
      <c r="F1175" s="164" t="s">
        <v>3447</v>
      </c>
      <c r="G1175" s="164" t="s">
        <v>3320</v>
      </c>
      <c r="H1175" s="149" t="str">
        <f t="shared" si="21"/>
        <v>Yes</v>
      </c>
    </row>
    <row r="1176" spans="1:8" x14ac:dyDescent="0.25">
      <c r="A1176" s="136" t="s">
        <v>559</v>
      </c>
      <c r="B1176" s="136" t="s">
        <v>3070</v>
      </c>
      <c r="C1176" s="26">
        <v>1986</v>
      </c>
      <c r="D1176" s="26" t="s">
        <v>560</v>
      </c>
      <c r="E1176" s="163">
        <v>0.75219999999999998</v>
      </c>
      <c r="F1176" s="164" t="s">
        <v>3449</v>
      </c>
      <c r="G1176" s="164" t="s">
        <v>3320</v>
      </c>
      <c r="H1176" s="149" t="str">
        <f t="shared" si="21"/>
        <v>Yes</v>
      </c>
    </row>
    <row r="1177" spans="1:8" x14ac:dyDescent="0.25">
      <c r="A1177" s="136" t="s">
        <v>1229</v>
      </c>
      <c r="B1177" s="136" t="s">
        <v>3071</v>
      </c>
      <c r="C1177" s="26">
        <v>4247</v>
      </c>
      <c r="D1177" s="26" t="s">
        <v>1238</v>
      </c>
      <c r="E1177" s="163">
        <v>0.70789999999999997</v>
      </c>
      <c r="F1177" s="164" t="s">
        <v>3447</v>
      </c>
      <c r="G1177" s="164" t="s">
        <v>3320</v>
      </c>
      <c r="H1177" s="149" t="str">
        <f t="shared" si="21"/>
        <v>Yes</v>
      </c>
    </row>
    <row r="1178" spans="1:8" x14ac:dyDescent="0.25">
      <c r="A1178" s="136" t="s">
        <v>1229</v>
      </c>
      <c r="B1178" s="136" t="s">
        <v>3071</v>
      </c>
      <c r="C1178" s="26">
        <v>4303</v>
      </c>
      <c r="D1178" s="26" t="s">
        <v>849</v>
      </c>
      <c r="E1178" s="163">
        <v>0.66959999999999997</v>
      </c>
      <c r="F1178" s="164" t="s">
        <v>3447</v>
      </c>
      <c r="G1178" s="164" t="s">
        <v>3320</v>
      </c>
      <c r="H1178" s="149" t="str">
        <f t="shared" si="21"/>
        <v>Yes</v>
      </c>
    </row>
    <row r="1179" spans="1:8" x14ac:dyDescent="0.25">
      <c r="A1179" s="136" t="s">
        <v>1229</v>
      </c>
      <c r="B1179" s="136" t="s">
        <v>3071</v>
      </c>
      <c r="C1179" s="26">
        <v>4342</v>
      </c>
      <c r="D1179" s="26" t="s">
        <v>403</v>
      </c>
      <c r="E1179" s="163">
        <v>0.2964</v>
      </c>
      <c r="F1179" s="164" t="s">
        <v>3448</v>
      </c>
      <c r="G1179" s="164" t="s">
        <v>3320</v>
      </c>
      <c r="H1179" s="149" t="str">
        <f t="shared" si="21"/>
        <v>No</v>
      </c>
    </row>
    <row r="1180" spans="1:8" x14ac:dyDescent="0.25">
      <c r="A1180" s="136" t="s">
        <v>1229</v>
      </c>
      <c r="B1180" s="136" t="s">
        <v>3071</v>
      </c>
      <c r="C1180" s="26">
        <v>4304</v>
      </c>
      <c r="D1180" s="26" t="s">
        <v>851</v>
      </c>
      <c r="E1180" s="163">
        <v>0.60219999999999996</v>
      </c>
      <c r="F1180" s="164" t="s">
        <v>3447</v>
      </c>
      <c r="G1180" s="164" t="s">
        <v>3320</v>
      </c>
      <c r="H1180" s="149" t="str">
        <f t="shared" si="21"/>
        <v>Yes</v>
      </c>
    </row>
    <row r="1181" spans="1:8" x14ac:dyDescent="0.25">
      <c r="A1181" s="136" t="s">
        <v>1229</v>
      </c>
      <c r="B1181" s="136" t="s">
        <v>3071</v>
      </c>
      <c r="C1181" s="26">
        <v>4469</v>
      </c>
      <c r="D1181" s="26" t="s">
        <v>1243</v>
      </c>
      <c r="E1181" s="163">
        <v>0.1908</v>
      </c>
      <c r="F1181" s="164" t="s">
        <v>3448</v>
      </c>
      <c r="G1181" s="164" t="s">
        <v>3320</v>
      </c>
      <c r="H1181" s="149" t="str">
        <f t="shared" si="21"/>
        <v>No</v>
      </c>
    </row>
    <row r="1182" spans="1:8" x14ac:dyDescent="0.25">
      <c r="A1182" s="136" t="s">
        <v>1229</v>
      </c>
      <c r="B1182" s="136" t="s">
        <v>3071</v>
      </c>
      <c r="C1182" s="26">
        <v>4231</v>
      </c>
      <c r="D1182" s="26" t="s">
        <v>1237</v>
      </c>
      <c r="E1182" s="163">
        <v>0.63629999999999998</v>
      </c>
      <c r="F1182" s="164" t="s">
        <v>3447</v>
      </c>
      <c r="G1182" s="164" t="s">
        <v>3320</v>
      </c>
      <c r="H1182" s="149" t="str">
        <f t="shared" si="21"/>
        <v>Yes</v>
      </c>
    </row>
    <row r="1183" spans="1:8" x14ac:dyDescent="0.25">
      <c r="A1183" s="136" t="s">
        <v>1229</v>
      </c>
      <c r="B1183" s="136" t="s">
        <v>3071</v>
      </c>
      <c r="C1183" s="26">
        <v>2886</v>
      </c>
      <c r="D1183" s="26" t="s">
        <v>1230</v>
      </c>
      <c r="E1183" s="163">
        <v>0.60129999999999995</v>
      </c>
      <c r="F1183" s="164" t="s">
        <v>3447</v>
      </c>
      <c r="G1183" s="164" t="s">
        <v>3320</v>
      </c>
      <c r="H1183" s="149" t="str">
        <f t="shared" si="21"/>
        <v>Yes</v>
      </c>
    </row>
    <row r="1184" spans="1:8" x14ac:dyDescent="0.25">
      <c r="A1184" s="136" t="s">
        <v>1229</v>
      </c>
      <c r="B1184" s="136" t="s">
        <v>3071</v>
      </c>
      <c r="C1184" s="26">
        <v>4430</v>
      </c>
      <c r="D1184" s="26" t="s">
        <v>1241</v>
      </c>
      <c r="E1184" s="163">
        <v>0.33700000000000002</v>
      </c>
      <c r="F1184" s="164" t="s">
        <v>3448</v>
      </c>
      <c r="G1184" s="164" t="s">
        <v>3320</v>
      </c>
      <c r="H1184" s="149" t="str">
        <f t="shared" si="21"/>
        <v>No</v>
      </c>
    </row>
    <row r="1185" spans="1:8" x14ac:dyDescent="0.25">
      <c r="A1185" s="136" t="s">
        <v>1229</v>
      </c>
      <c r="B1185" s="136" t="s">
        <v>3071</v>
      </c>
      <c r="C1185" s="26">
        <v>4344</v>
      </c>
      <c r="D1185" s="26" t="s">
        <v>1239</v>
      </c>
      <c r="E1185" s="163">
        <v>0.71</v>
      </c>
      <c r="F1185" s="164" t="s">
        <v>3447</v>
      </c>
      <c r="G1185" s="164" t="s">
        <v>3320</v>
      </c>
      <c r="H1185" s="149" t="str">
        <f t="shared" si="21"/>
        <v>Yes</v>
      </c>
    </row>
    <row r="1186" spans="1:8" x14ac:dyDescent="0.25">
      <c r="A1186" s="136" t="s">
        <v>1229</v>
      </c>
      <c r="B1186" s="136" t="s">
        <v>3071</v>
      </c>
      <c r="C1186" s="26">
        <v>4433</v>
      </c>
      <c r="D1186" s="26" t="s">
        <v>1242</v>
      </c>
      <c r="E1186" s="163">
        <v>0.31969999999999998</v>
      </c>
      <c r="F1186" s="164" t="s">
        <v>3449</v>
      </c>
      <c r="G1186" s="164" t="s">
        <v>3320</v>
      </c>
      <c r="H1186" s="149" t="str">
        <f t="shared" si="21"/>
        <v>No</v>
      </c>
    </row>
    <row r="1187" spans="1:8" x14ac:dyDescent="0.25">
      <c r="A1187" s="136" t="s">
        <v>1229</v>
      </c>
      <c r="B1187" s="136" t="s">
        <v>3071</v>
      </c>
      <c r="C1187" s="26">
        <v>5450</v>
      </c>
      <c r="D1187" s="26" t="s">
        <v>1245</v>
      </c>
      <c r="E1187" s="163">
        <v>0.57220000000000004</v>
      </c>
      <c r="F1187" s="164" t="s">
        <v>3447</v>
      </c>
      <c r="G1187" s="164" t="s">
        <v>3320</v>
      </c>
      <c r="H1187" s="149" t="str">
        <f t="shared" si="21"/>
        <v>Yes</v>
      </c>
    </row>
    <row r="1188" spans="1:8" x14ac:dyDescent="0.25">
      <c r="A1188" s="136" t="s">
        <v>1229</v>
      </c>
      <c r="B1188" s="136" t="s">
        <v>3071</v>
      </c>
      <c r="C1188" s="26">
        <v>3688</v>
      </c>
      <c r="D1188" s="26" t="s">
        <v>1234</v>
      </c>
      <c r="E1188" s="163">
        <v>0.61260000000000003</v>
      </c>
      <c r="F1188" s="164" t="s">
        <v>3447</v>
      </c>
      <c r="G1188" s="164" t="s">
        <v>3320</v>
      </c>
      <c r="H1188" s="149" t="str">
        <f t="shared" si="21"/>
        <v>Yes</v>
      </c>
    </row>
    <row r="1189" spans="1:8" x14ac:dyDescent="0.25">
      <c r="A1189" t="s">
        <v>1229</v>
      </c>
      <c r="B1189" t="s">
        <v>3071</v>
      </c>
      <c r="C1189" s="26">
        <v>4164</v>
      </c>
      <c r="D1189" t="s">
        <v>1235</v>
      </c>
      <c r="E1189" s="163">
        <v>0.17780000000000001</v>
      </c>
      <c r="F1189" s="164" t="s">
        <v>3448</v>
      </c>
      <c r="G1189" s="164" t="s">
        <v>3320</v>
      </c>
      <c r="H1189" s="149" t="str">
        <f t="shared" si="21"/>
        <v>No</v>
      </c>
    </row>
    <row r="1190" spans="1:8" x14ac:dyDescent="0.25">
      <c r="A1190" s="136" t="s">
        <v>1229</v>
      </c>
      <c r="B1190" s="136" t="s">
        <v>3071</v>
      </c>
      <c r="C1190" s="26">
        <v>5498</v>
      </c>
      <c r="D1190" s="26" t="s">
        <v>1247</v>
      </c>
      <c r="E1190" s="163">
        <v>0.68840000000000001</v>
      </c>
      <c r="F1190" s="164" t="s">
        <v>3449</v>
      </c>
      <c r="G1190" s="164" t="s">
        <v>3320</v>
      </c>
      <c r="H1190" s="149" t="str">
        <f t="shared" si="21"/>
        <v>Yes</v>
      </c>
    </row>
    <row r="1191" spans="1:8" x14ac:dyDescent="0.25">
      <c r="A1191" s="136" t="s">
        <v>1229</v>
      </c>
      <c r="B1191" s="136" t="s">
        <v>3071</v>
      </c>
      <c r="C1191" s="26">
        <v>4583</v>
      </c>
      <c r="D1191" s="26" t="s">
        <v>1244</v>
      </c>
      <c r="E1191" s="163">
        <v>0.55010000000000003</v>
      </c>
      <c r="F1191" s="164" t="s">
        <v>3447</v>
      </c>
      <c r="G1191" s="164" t="s">
        <v>3320</v>
      </c>
      <c r="H1191" s="149" t="str">
        <f t="shared" si="21"/>
        <v>Yes</v>
      </c>
    </row>
    <row r="1192" spans="1:8" x14ac:dyDescent="0.25">
      <c r="A1192" s="136" t="s">
        <v>1229</v>
      </c>
      <c r="B1192" s="136" t="s">
        <v>3071</v>
      </c>
      <c r="C1192" s="26">
        <v>3121</v>
      </c>
      <c r="D1192" s="26" t="s">
        <v>1232</v>
      </c>
      <c r="E1192" s="163">
        <v>0.62939999999999996</v>
      </c>
      <c r="F1192" s="164" t="s">
        <v>3447</v>
      </c>
      <c r="G1192" s="164" t="s">
        <v>3320</v>
      </c>
      <c r="H1192" s="149" t="str">
        <f t="shared" si="21"/>
        <v>Yes</v>
      </c>
    </row>
    <row r="1193" spans="1:8" x14ac:dyDescent="0.25">
      <c r="A1193" s="136" t="s">
        <v>1229</v>
      </c>
      <c r="B1193" s="136" t="s">
        <v>3071</v>
      </c>
      <c r="C1193" s="26">
        <v>3120</v>
      </c>
      <c r="D1193" s="26" t="s">
        <v>1231</v>
      </c>
      <c r="E1193" s="163">
        <v>0.45450000000000002</v>
      </c>
      <c r="F1193" s="164" t="s">
        <v>3448</v>
      </c>
      <c r="G1193" s="164" t="s">
        <v>3320</v>
      </c>
      <c r="H1193" s="149" t="str">
        <f t="shared" si="21"/>
        <v>No</v>
      </c>
    </row>
    <row r="1194" spans="1:8" x14ac:dyDescent="0.25">
      <c r="A1194" s="136" t="s">
        <v>1229</v>
      </c>
      <c r="B1194" s="136" t="s">
        <v>3071</v>
      </c>
      <c r="C1194" s="26">
        <v>5482</v>
      </c>
      <c r="D1194" s="26" t="s">
        <v>1246</v>
      </c>
      <c r="E1194" s="163">
        <v>0.4506</v>
      </c>
      <c r="F1194" s="164" t="s">
        <v>3447</v>
      </c>
      <c r="G1194" s="164" t="s">
        <v>3320</v>
      </c>
      <c r="H1194" s="149" t="str">
        <f t="shared" si="21"/>
        <v>Yes</v>
      </c>
    </row>
    <row r="1195" spans="1:8" x14ac:dyDescent="0.25">
      <c r="A1195" s="136" t="s">
        <v>1229</v>
      </c>
      <c r="B1195" s="136" t="s">
        <v>3071</v>
      </c>
      <c r="C1195" s="26">
        <v>4165</v>
      </c>
      <c r="D1195" s="26" t="s">
        <v>1236</v>
      </c>
      <c r="E1195" s="163">
        <v>0.29270000000000002</v>
      </c>
      <c r="F1195" s="164" t="s">
        <v>3448</v>
      </c>
      <c r="G1195" s="164" t="s">
        <v>3320</v>
      </c>
      <c r="H1195" s="149" t="str">
        <f t="shared" si="21"/>
        <v>No</v>
      </c>
    </row>
    <row r="1196" spans="1:8" x14ac:dyDescent="0.25">
      <c r="A1196" s="136" t="s">
        <v>1229</v>
      </c>
      <c r="B1196" s="136" t="s">
        <v>3071</v>
      </c>
      <c r="C1196" s="26">
        <v>3687</v>
      </c>
      <c r="D1196" s="26" t="s">
        <v>1233</v>
      </c>
      <c r="E1196" s="163">
        <v>0.44690000000000002</v>
      </c>
      <c r="F1196" s="164" t="s">
        <v>3448</v>
      </c>
      <c r="G1196" s="164" t="s">
        <v>3320</v>
      </c>
      <c r="H1196" s="149" t="str">
        <f t="shared" si="21"/>
        <v>No</v>
      </c>
    </row>
    <row r="1197" spans="1:8" x14ac:dyDescent="0.25">
      <c r="A1197" s="136" t="s">
        <v>1229</v>
      </c>
      <c r="B1197" s="136" t="s">
        <v>3071</v>
      </c>
      <c r="C1197" s="26">
        <v>1848</v>
      </c>
      <c r="D1197" s="26" t="s">
        <v>205</v>
      </c>
      <c r="E1197" s="163">
        <v>0.38819999999999999</v>
      </c>
      <c r="F1197" s="164" t="s">
        <v>3449</v>
      </c>
      <c r="G1197" s="164" t="s">
        <v>3320</v>
      </c>
      <c r="H1197" s="149" t="str">
        <f t="shared" si="21"/>
        <v>No</v>
      </c>
    </row>
    <row r="1198" spans="1:8" x14ac:dyDescent="0.25">
      <c r="A1198" s="136" t="s">
        <v>1229</v>
      </c>
      <c r="B1198" s="136" t="s">
        <v>3071</v>
      </c>
      <c r="C1198" s="26">
        <v>4425</v>
      </c>
      <c r="D1198" s="26" t="s">
        <v>1240</v>
      </c>
      <c r="E1198" s="163">
        <v>0.63</v>
      </c>
      <c r="F1198" s="164" t="s">
        <v>3447</v>
      </c>
      <c r="G1198" s="164" t="s">
        <v>3320</v>
      </c>
      <c r="H1198" s="149" t="str">
        <f t="shared" si="21"/>
        <v>Yes</v>
      </c>
    </row>
    <row r="1199" spans="1:8" x14ac:dyDescent="0.25">
      <c r="A1199" s="136" t="s">
        <v>1249</v>
      </c>
      <c r="B1199" s="136" t="s">
        <v>3072</v>
      </c>
      <c r="C1199" s="26">
        <v>5451</v>
      </c>
      <c r="D1199" s="26" t="s">
        <v>1250</v>
      </c>
      <c r="E1199" s="163">
        <v>0.53610000000000002</v>
      </c>
      <c r="F1199" s="164" t="s">
        <v>3447</v>
      </c>
      <c r="G1199" s="164" t="s">
        <v>3320</v>
      </c>
      <c r="H1199" s="149" t="str">
        <f t="shared" si="21"/>
        <v>Yes</v>
      </c>
    </row>
    <row r="1200" spans="1:8" x14ac:dyDescent="0.25">
      <c r="A1200" s="136" t="s">
        <v>1249</v>
      </c>
      <c r="B1200" s="136" t="s">
        <v>3072</v>
      </c>
      <c r="C1200" s="26">
        <v>5580</v>
      </c>
      <c r="D1200" s="26" t="s">
        <v>3370</v>
      </c>
      <c r="E1200" s="163">
        <v>0.66669999999999996</v>
      </c>
      <c r="F1200" s="164" t="s">
        <v>3449</v>
      </c>
      <c r="G1200" s="164" t="s">
        <v>3320</v>
      </c>
      <c r="H1200" s="149" t="str">
        <f t="shared" si="21"/>
        <v>Yes</v>
      </c>
    </row>
    <row r="1201" spans="1:8" x14ac:dyDescent="0.25">
      <c r="A1201" s="136" t="s">
        <v>1249</v>
      </c>
      <c r="B1201" s="136" t="s">
        <v>3072</v>
      </c>
      <c r="C1201" s="26">
        <v>2591</v>
      </c>
      <c r="D1201" s="26" t="s">
        <v>2532</v>
      </c>
      <c r="E1201" s="163">
        <v>0.51529999999999998</v>
      </c>
      <c r="F1201" s="164" t="s">
        <v>3447</v>
      </c>
      <c r="G1201" s="164" t="s">
        <v>3320</v>
      </c>
      <c r="H1201" s="149" t="str">
        <f t="shared" si="21"/>
        <v>Yes</v>
      </c>
    </row>
    <row r="1202" spans="1:8" x14ac:dyDescent="0.25">
      <c r="A1202" s="136" t="s">
        <v>1249</v>
      </c>
      <c r="B1202" s="136" t="s">
        <v>3072</v>
      </c>
      <c r="C1202" s="26">
        <v>2898</v>
      </c>
      <c r="D1202" s="26" t="s">
        <v>2533</v>
      </c>
      <c r="E1202" s="163">
        <v>0.55869999999999997</v>
      </c>
      <c r="F1202" s="164" t="s">
        <v>3447</v>
      </c>
      <c r="G1202" s="164" t="s">
        <v>3320</v>
      </c>
      <c r="H1202" s="149" t="str">
        <f t="shared" si="21"/>
        <v>Yes</v>
      </c>
    </row>
    <row r="1203" spans="1:8" x14ac:dyDescent="0.25">
      <c r="A1203" s="136" t="s">
        <v>1252</v>
      </c>
      <c r="B1203" s="136" t="s">
        <v>3073</v>
      </c>
      <c r="C1203" s="26">
        <v>3288</v>
      </c>
      <c r="D1203" s="26" t="s">
        <v>1254</v>
      </c>
      <c r="E1203" s="163">
        <v>0.43140000000000001</v>
      </c>
      <c r="F1203" s="164" t="s">
        <v>3449</v>
      </c>
      <c r="G1203" s="164" t="s">
        <v>2649</v>
      </c>
      <c r="H1203" s="149" t="str">
        <f t="shared" si="21"/>
        <v>Yes</v>
      </c>
    </row>
    <row r="1204" spans="1:8" x14ac:dyDescent="0.25">
      <c r="A1204" s="136" t="s">
        <v>1252</v>
      </c>
      <c r="B1204" s="136" t="s">
        <v>3073</v>
      </c>
      <c r="C1204" s="26">
        <v>2273</v>
      </c>
      <c r="D1204" s="26" t="s">
        <v>1253</v>
      </c>
      <c r="E1204" s="163">
        <v>0.43430000000000002</v>
      </c>
      <c r="F1204" s="164" t="s">
        <v>3449</v>
      </c>
      <c r="G1204" s="164" t="s">
        <v>3320</v>
      </c>
      <c r="H1204" s="149" t="str">
        <f t="shared" si="21"/>
        <v>No</v>
      </c>
    </row>
    <row r="1205" spans="1:8" x14ac:dyDescent="0.25">
      <c r="A1205" s="136" t="s">
        <v>1256</v>
      </c>
      <c r="B1205" s="136" t="s">
        <v>3074</v>
      </c>
      <c r="C1205" s="26">
        <v>2868</v>
      </c>
      <c r="D1205" s="26" t="s">
        <v>1257</v>
      </c>
      <c r="E1205" s="163">
        <v>0.52780000000000005</v>
      </c>
      <c r="F1205" s="164" t="s">
        <v>3447</v>
      </c>
      <c r="G1205" s="164" t="s">
        <v>3320</v>
      </c>
      <c r="H1205" s="149" t="str">
        <f t="shared" si="21"/>
        <v>Yes</v>
      </c>
    </row>
    <row r="1206" spans="1:8" x14ac:dyDescent="0.25">
      <c r="A1206" s="136" t="s">
        <v>1256</v>
      </c>
      <c r="B1206" s="136" t="s">
        <v>3074</v>
      </c>
      <c r="C1206" s="26">
        <v>3295</v>
      </c>
      <c r="D1206" s="26" t="s">
        <v>1258</v>
      </c>
      <c r="E1206" s="163">
        <v>0.52759999999999996</v>
      </c>
      <c r="F1206" s="164" t="s">
        <v>3447</v>
      </c>
      <c r="G1206" s="164" t="s">
        <v>3320</v>
      </c>
      <c r="H1206" s="149" t="str">
        <f t="shared" si="21"/>
        <v>Yes</v>
      </c>
    </row>
    <row r="1207" spans="1:8" x14ac:dyDescent="0.25">
      <c r="A1207" s="136" t="s">
        <v>1259</v>
      </c>
      <c r="B1207" s="136" t="s">
        <v>3075</v>
      </c>
      <c r="C1207" s="26">
        <v>2494</v>
      </c>
      <c r="D1207" s="26" t="s">
        <v>1260</v>
      </c>
      <c r="E1207" s="163">
        <v>0.99219999999999997</v>
      </c>
      <c r="F1207" s="164" t="s">
        <v>3447</v>
      </c>
      <c r="G1207" s="164" t="s">
        <v>3320</v>
      </c>
      <c r="H1207" s="149" t="str">
        <f t="shared" si="21"/>
        <v>Yes</v>
      </c>
    </row>
    <row r="1208" spans="1:8" x14ac:dyDescent="0.25">
      <c r="A1208" s="136" t="s">
        <v>1259</v>
      </c>
      <c r="B1208" s="136" t="s">
        <v>3075</v>
      </c>
      <c r="C1208" s="26">
        <v>5740</v>
      </c>
      <c r="D1208" s="26" t="s">
        <v>3335</v>
      </c>
      <c r="E1208" s="163">
        <v>1</v>
      </c>
      <c r="F1208" s="164" t="s">
        <v>3448</v>
      </c>
      <c r="G1208" s="164" t="s">
        <v>3320</v>
      </c>
      <c r="H1208" s="149" t="str">
        <f t="shared" si="21"/>
        <v>Yes</v>
      </c>
    </row>
    <row r="1209" spans="1:8" x14ac:dyDescent="0.25">
      <c r="A1209" s="136" t="s">
        <v>1262</v>
      </c>
      <c r="B1209" s="136" t="s">
        <v>3076</v>
      </c>
      <c r="C1209" s="26">
        <v>2518</v>
      </c>
      <c r="D1209" s="26" t="s">
        <v>1263</v>
      </c>
      <c r="E1209" s="163">
        <v>0.5504</v>
      </c>
      <c r="F1209" s="164" t="s">
        <v>3447</v>
      </c>
      <c r="G1209" s="164" t="s">
        <v>3320</v>
      </c>
      <c r="H1209" s="149" t="str">
        <f t="shared" si="21"/>
        <v>Yes</v>
      </c>
    </row>
    <row r="1210" spans="1:8" x14ac:dyDescent="0.25">
      <c r="A1210" s="136" t="s">
        <v>1262</v>
      </c>
      <c r="B1210" s="136" t="s">
        <v>3076</v>
      </c>
      <c r="C1210" s="26">
        <v>5681</v>
      </c>
      <c r="D1210" s="26" t="s">
        <v>2894</v>
      </c>
      <c r="E1210" s="163">
        <v>0.52559999999999996</v>
      </c>
      <c r="F1210" s="164" t="s">
        <v>3449</v>
      </c>
      <c r="G1210" s="164" t="s">
        <v>3320</v>
      </c>
      <c r="H1210" s="149" t="str">
        <f t="shared" si="21"/>
        <v>Yes</v>
      </c>
    </row>
    <row r="1211" spans="1:8" x14ac:dyDescent="0.25">
      <c r="A1211" s="136" t="s">
        <v>1262</v>
      </c>
      <c r="B1211" s="136" t="s">
        <v>3076</v>
      </c>
      <c r="C1211" s="26">
        <v>5118</v>
      </c>
      <c r="D1211" s="26" t="s">
        <v>2895</v>
      </c>
      <c r="E1211" s="163">
        <v>0.72199999999999998</v>
      </c>
      <c r="F1211" s="164" t="s">
        <v>3449</v>
      </c>
      <c r="G1211" s="164" t="s">
        <v>3320</v>
      </c>
      <c r="H1211" s="149" t="str">
        <f t="shared" si="21"/>
        <v>Yes</v>
      </c>
    </row>
    <row r="1212" spans="1:8" x14ac:dyDescent="0.25">
      <c r="A1212" s="136" t="s">
        <v>1262</v>
      </c>
      <c r="B1212" s="136" t="s">
        <v>3076</v>
      </c>
      <c r="C1212" s="26">
        <v>3968</v>
      </c>
      <c r="D1212" s="26" t="s">
        <v>1264</v>
      </c>
      <c r="E1212" s="163">
        <v>0.60660000000000003</v>
      </c>
      <c r="F1212" s="164" t="s">
        <v>3447</v>
      </c>
      <c r="G1212" s="164" t="s">
        <v>3320</v>
      </c>
      <c r="H1212" s="149" t="str">
        <f t="shared" si="21"/>
        <v>Yes</v>
      </c>
    </row>
    <row r="1213" spans="1:8" x14ac:dyDescent="0.25">
      <c r="A1213" s="136" t="s">
        <v>1262</v>
      </c>
      <c r="B1213" s="136" t="s">
        <v>3076</v>
      </c>
      <c r="C1213" s="26">
        <v>4478</v>
      </c>
      <c r="D1213" s="26" t="s">
        <v>1265</v>
      </c>
      <c r="E1213" s="163">
        <v>0.63700000000000001</v>
      </c>
      <c r="F1213" s="164" t="s">
        <v>3447</v>
      </c>
      <c r="G1213" s="164" t="s">
        <v>3320</v>
      </c>
      <c r="H1213" s="149" t="str">
        <f t="shared" si="21"/>
        <v>Yes</v>
      </c>
    </row>
    <row r="1214" spans="1:8" x14ac:dyDescent="0.25">
      <c r="A1214" s="136" t="s">
        <v>1267</v>
      </c>
      <c r="B1214" s="136" t="s">
        <v>3077</v>
      </c>
      <c r="C1214" s="26">
        <v>4036</v>
      </c>
      <c r="D1214" s="26" t="s">
        <v>1269</v>
      </c>
      <c r="E1214" s="163">
        <v>0.33229999999999998</v>
      </c>
      <c r="F1214" s="164" t="s">
        <v>3449</v>
      </c>
      <c r="G1214" s="164" t="s">
        <v>3320</v>
      </c>
      <c r="H1214" s="149" t="str">
        <f t="shared" si="21"/>
        <v>No</v>
      </c>
    </row>
    <row r="1215" spans="1:8" x14ac:dyDescent="0.25">
      <c r="A1215" s="136" t="s">
        <v>1267</v>
      </c>
      <c r="B1215" s="136" t="s">
        <v>3077</v>
      </c>
      <c r="C1215" s="26">
        <v>4333</v>
      </c>
      <c r="D1215" s="26" t="s">
        <v>1270</v>
      </c>
      <c r="E1215" s="163">
        <v>0.2515</v>
      </c>
      <c r="F1215" s="164" t="s">
        <v>3449</v>
      </c>
      <c r="G1215" s="164" t="s">
        <v>3320</v>
      </c>
      <c r="H1215" s="149" t="str">
        <f t="shared" si="21"/>
        <v>No</v>
      </c>
    </row>
    <row r="1216" spans="1:8" x14ac:dyDescent="0.25">
      <c r="A1216" s="136" t="s">
        <v>1267</v>
      </c>
      <c r="B1216" s="136" t="s">
        <v>3077</v>
      </c>
      <c r="C1216" s="26">
        <v>4521</v>
      </c>
      <c r="D1216" s="26" t="s">
        <v>1271</v>
      </c>
      <c r="E1216" s="163">
        <v>0.3</v>
      </c>
      <c r="F1216" s="164" t="s">
        <v>3449</v>
      </c>
      <c r="G1216" s="164" t="s">
        <v>3320</v>
      </c>
      <c r="H1216" s="149" t="str">
        <f t="shared" si="21"/>
        <v>No</v>
      </c>
    </row>
    <row r="1217" spans="1:8" x14ac:dyDescent="0.25">
      <c r="A1217" s="136" t="s">
        <v>1267</v>
      </c>
      <c r="B1217" s="136" t="s">
        <v>3077</v>
      </c>
      <c r="C1217" s="26">
        <v>2341</v>
      </c>
      <c r="D1217" s="26" t="s">
        <v>1268</v>
      </c>
      <c r="E1217" s="163">
        <v>0.25819999999999999</v>
      </c>
      <c r="F1217" s="164" t="s">
        <v>3449</v>
      </c>
      <c r="G1217" s="164" t="s">
        <v>3320</v>
      </c>
      <c r="H1217" s="149" t="str">
        <f t="shared" si="21"/>
        <v>No</v>
      </c>
    </row>
    <row r="1218" spans="1:8" x14ac:dyDescent="0.25">
      <c r="A1218" s="136" t="s">
        <v>1267</v>
      </c>
      <c r="B1218" s="136" t="s">
        <v>3077</v>
      </c>
      <c r="C1218" s="26">
        <v>5752</v>
      </c>
      <c r="D1218" s="26" t="s">
        <v>3336</v>
      </c>
      <c r="E1218" s="163">
        <v>0.2059</v>
      </c>
      <c r="F1218" s="164" t="s">
        <v>3449</v>
      </c>
      <c r="G1218" s="164" t="s">
        <v>3320</v>
      </c>
      <c r="H1218" s="149" t="str">
        <f t="shared" si="21"/>
        <v>No</v>
      </c>
    </row>
    <row r="1219" spans="1:8" x14ac:dyDescent="0.25">
      <c r="A1219" s="136" t="s">
        <v>1267</v>
      </c>
      <c r="B1219" s="136" t="s">
        <v>3077</v>
      </c>
      <c r="C1219" s="26">
        <v>5417</v>
      </c>
      <c r="D1219" s="26" t="s">
        <v>1272</v>
      </c>
      <c r="E1219" s="163">
        <v>0.44450000000000001</v>
      </c>
      <c r="F1219" s="164" t="s">
        <v>3449</v>
      </c>
      <c r="G1219" s="164" t="s">
        <v>3320</v>
      </c>
      <c r="H1219" s="149" t="str">
        <f t="shared" si="21"/>
        <v>No</v>
      </c>
    </row>
    <row r="1220" spans="1:8" x14ac:dyDescent="0.25">
      <c r="A1220" s="136" t="s">
        <v>1274</v>
      </c>
      <c r="B1220" s="136" t="s">
        <v>3078</v>
      </c>
      <c r="C1220" s="26">
        <v>4428</v>
      </c>
      <c r="D1220" s="26" t="s">
        <v>1278</v>
      </c>
      <c r="E1220" s="163">
        <v>0.56510000000000005</v>
      </c>
      <c r="F1220" s="164" t="s">
        <v>3447</v>
      </c>
      <c r="G1220" s="164" t="s">
        <v>3320</v>
      </c>
      <c r="H1220" s="149" t="str">
        <f t="shared" si="21"/>
        <v>Yes</v>
      </c>
    </row>
    <row r="1221" spans="1:8" x14ac:dyDescent="0.25">
      <c r="A1221" s="136" t="s">
        <v>1274</v>
      </c>
      <c r="B1221" s="136" t="s">
        <v>3078</v>
      </c>
      <c r="C1221" s="26">
        <v>4525</v>
      </c>
      <c r="D1221" s="26" t="s">
        <v>1279</v>
      </c>
      <c r="E1221" s="163">
        <v>0.50439999999999996</v>
      </c>
      <c r="F1221" s="164" t="s">
        <v>3448</v>
      </c>
      <c r="G1221" s="164" t="s">
        <v>3320</v>
      </c>
      <c r="H1221" s="149" t="str">
        <f t="shared" ref="H1221:H1284" si="22">IF(OR(E1221&gt;=0.5, F1221="Yes",G1221="Yes"),"Yes","No")</f>
        <v>Yes</v>
      </c>
    </row>
    <row r="1222" spans="1:8" x14ac:dyDescent="0.25">
      <c r="A1222" s="136" t="s">
        <v>1274</v>
      </c>
      <c r="B1222" s="136" t="s">
        <v>3078</v>
      </c>
      <c r="C1222" s="26">
        <v>5554</v>
      </c>
      <c r="D1222" s="26" t="s">
        <v>2768</v>
      </c>
      <c r="E1222" s="163">
        <v>0.53129999999999999</v>
      </c>
      <c r="F1222" s="164" t="s">
        <v>3449</v>
      </c>
      <c r="G1222" s="164" t="s">
        <v>3320</v>
      </c>
      <c r="H1222" s="149" t="str">
        <f t="shared" si="22"/>
        <v>Yes</v>
      </c>
    </row>
    <row r="1223" spans="1:8" x14ac:dyDescent="0.25">
      <c r="A1223" s="136" t="s">
        <v>1274</v>
      </c>
      <c r="B1223" s="136" t="s">
        <v>3078</v>
      </c>
      <c r="C1223" s="26">
        <v>2459</v>
      </c>
      <c r="D1223" s="26" t="s">
        <v>1275</v>
      </c>
      <c r="E1223" s="163">
        <v>0.50770000000000004</v>
      </c>
      <c r="F1223" s="164" t="s">
        <v>3447</v>
      </c>
      <c r="G1223" s="164" t="s">
        <v>3320</v>
      </c>
      <c r="H1223" s="149" t="str">
        <f t="shared" si="22"/>
        <v>Yes</v>
      </c>
    </row>
    <row r="1224" spans="1:8" x14ac:dyDescent="0.25">
      <c r="A1224" s="136" t="s">
        <v>1274</v>
      </c>
      <c r="B1224" s="136" t="s">
        <v>3078</v>
      </c>
      <c r="C1224" s="26">
        <v>2687</v>
      </c>
      <c r="D1224" s="26" t="s">
        <v>1277</v>
      </c>
      <c r="E1224" s="163">
        <v>0.54249999999999998</v>
      </c>
      <c r="F1224" s="164" t="s">
        <v>3447</v>
      </c>
      <c r="G1224" s="164" t="s">
        <v>3320</v>
      </c>
      <c r="H1224" s="149" t="str">
        <f t="shared" si="22"/>
        <v>Yes</v>
      </c>
    </row>
    <row r="1225" spans="1:8" x14ac:dyDescent="0.25">
      <c r="A1225" s="136" t="s">
        <v>1274</v>
      </c>
      <c r="B1225" s="136" t="s">
        <v>3078</v>
      </c>
      <c r="C1225" s="26">
        <v>2489</v>
      </c>
      <c r="D1225" s="26" t="s">
        <v>1276</v>
      </c>
      <c r="E1225" s="163">
        <v>0.56850000000000001</v>
      </c>
      <c r="F1225" s="164" t="s">
        <v>3447</v>
      </c>
      <c r="G1225" s="164" t="s">
        <v>3320</v>
      </c>
      <c r="H1225" s="149" t="str">
        <f t="shared" si="22"/>
        <v>Yes</v>
      </c>
    </row>
    <row r="1226" spans="1:8" x14ac:dyDescent="0.25">
      <c r="A1226" s="136" t="s">
        <v>1281</v>
      </c>
      <c r="B1226" s="136" t="s">
        <v>3079</v>
      </c>
      <c r="C1226" s="26">
        <v>3788</v>
      </c>
      <c r="D1226" s="138" t="s">
        <v>1285</v>
      </c>
      <c r="E1226" s="163">
        <v>0.75639999999999996</v>
      </c>
      <c r="F1226" s="164" t="s">
        <v>3447</v>
      </c>
      <c r="G1226" s="164" t="s">
        <v>3320</v>
      </c>
      <c r="H1226" s="149" t="str">
        <f t="shared" si="22"/>
        <v>Yes</v>
      </c>
    </row>
    <row r="1227" spans="1:8" x14ac:dyDescent="0.25">
      <c r="A1227" s="136" t="s">
        <v>1281</v>
      </c>
      <c r="B1227" s="136" t="s">
        <v>3079</v>
      </c>
      <c r="C1227" s="26">
        <v>2728</v>
      </c>
      <c r="D1227" s="26" t="s">
        <v>1282</v>
      </c>
      <c r="E1227" s="163">
        <v>0.6331</v>
      </c>
      <c r="F1227" s="164" t="s">
        <v>3447</v>
      </c>
      <c r="G1227" s="164" t="s">
        <v>3320</v>
      </c>
      <c r="H1227" s="149" t="str">
        <f t="shared" si="22"/>
        <v>Yes</v>
      </c>
    </row>
    <row r="1228" spans="1:8" x14ac:dyDescent="0.25">
      <c r="A1228" s="136" t="s">
        <v>1281</v>
      </c>
      <c r="B1228" s="136" t="s">
        <v>3079</v>
      </c>
      <c r="C1228" s="26">
        <v>3787</v>
      </c>
      <c r="D1228" s="26" t="s">
        <v>1284</v>
      </c>
      <c r="E1228" s="163">
        <v>0.6946</v>
      </c>
      <c r="F1228" s="164" t="s">
        <v>3447</v>
      </c>
      <c r="G1228" s="164" t="s">
        <v>3320</v>
      </c>
      <c r="H1228" s="149" t="str">
        <f t="shared" si="22"/>
        <v>Yes</v>
      </c>
    </row>
    <row r="1229" spans="1:8" x14ac:dyDescent="0.25">
      <c r="A1229" s="136" t="s">
        <v>1281</v>
      </c>
      <c r="B1229" s="136" t="s">
        <v>3079</v>
      </c>
      <c r="C1229" s="26">
        <v>3155</v>
      </c>
      <c r="D1229" s="26" t="s">
        <v>1283</v>
      </c>
      <c r="E1229" s="163">
        <v>0.81469999999999998</v>
      </c>
      <c r="F1229" s="164" t="s">
        <v>3447</v>
      </c>
      <c r="G1229" s="164" t="s">
        <v>3320</v>
      </c>
      <c r="H1229" s="149" t="str">
        <f t="shared" si="22"/>
        <v>Yes</v>
      </c>
    </row>
    <row r="1230" spans="1:8" x14ac:dyDescent="0.25">
      <c r="A1230" s="136" t="s">
        <v>1287</v>
      </c>
      <c r="B1230" s="136" t="s">
        <v>3080</v>
      </c>
      <c r="C1230" s="26">
        <v>3325</v>
      </c>
      <c r="D1230" s="26" t="s">
        <v>1293</v>
      </c>
      <c r="E1230" s="163">
        <v>0.7077</v>
      </c>
      <c r="F1230" s="164" t="s">
        <v>3447</v>
      </c>
      <c r="G1230" s="164" t="s">
        <v>3320</v>
      </c>
      <c r="H1230" s="149" t="str">
        <f t="shared" si="22"/>
        <v>Yes</v>
      </c>
    </row>
    <row r="1231" spans="1:8" x14ac:dyDescent="0.25">
      <c r="A1231" s="136" t="s">
        <v>1287</v>
      </c>
      <c r="B1231" s="136" t="s">
        <v>3080</v>
      </c>
      <c r="C1231" s="26">
        <v>2918</v>
      </c>
      <c r="D1231" s="26" t="s">
        <v>1290</v>
      </c>
      <c r="E1231" s="163">
        <v>0.74409999999999998</v>
      </c>
      <c r="F1231" s="164" t="s">
        <v>3447</v>
      </c>
      <c r="G1231" s="164" t="s">
        <v>3320</v>
      </c>
      <c r="H1231" s="149" t="str">
        <f t="shared" si="22"/>
        <v>Yes</v>
      </c>
    </row>
    <row r="1232" spans="1:8" x14ac:dyDescent="0.25">
      <c r="A1232" s="136" t="s">
        <v>1287</v>
      </c>
      <c r="B1232" s="136" t="s">
        <v>3080</v>
      </c>
      <c r="C1232" s="26">
        <v>3272</v>
      </c>
      <c r="D1232" s="26" t="s">
        <v>1292</v>
      </c>
      <c r="E1232" s="163">
        <v>0.72119999999999995</v>
      </c>
      <c r="F1232" s="164" t="s">
        <v>3447</v>
      </c>
      <c r="G1232" s="164" t="s">
        <v>3320</v>
      </c>
      <c r="H1232" s="149" t="str">
        <f t="shared" si="22"/>
        <v>Yes</v>
      </c>
    </row>
    <row r="1233" spans="1:8" x14ac:dyDescent="0.25">
      <c r="A1233" s="136" t="s">
        <v>1287</v>
      </c>
      <c r="B1233" s="136" t="s">
        <v>3080</v>
      </c>
      <c r="C1233" s="26">
        <v>5499</v>
      </c>
      <c r="D1233" s="26" t="s">
        <v>1295</v>
      </c>
      <c r="E1233" s="163">
        <v>0</v>
      </c>
      <c r="F1233" s="164" t="s">
        <v>3449</v>
      </c>
      <c r="G1233" s="164" t="s">
        <v>3320</v>
      </c>
      <c r="H1233" s="149" t="str">
        <f t="shared" si="22"/>
        <v>No</v>
      </c>
    </row>
    <row r="1234" spans="1:8" x14ac:dyDescent="0.25">
      <c r="A1234" s="136" t="s">
        <v>1287</v>
      </c>
      <c r="B1234" s="136" t="s">
        <v>3080</v>
      </c>
      <c r="C1234" s="26">
        <v>3086</v>
      </c>
      <c r="D1234" s="26" t="s">
        <v>1291</v>
      </c>
      <c r="E1234" s="163">
        <v>0.69569999999999999</v>
      </c>
      <c r="F1234" s="164" t="s">
        <v>3447</v>
      </c>
      <c r="G1234" s="164" t="s">
        <v>3320</v>
      </c>
      <c r="H1234" s="149" t="str">
        <f t="shared" si="22"/>
        <v>Yes</v>
      </c>
    </row>
    <row r="1235" spans="1:8" x14ac:dyDescent="0.25">
      <c r="A1235" s="136" t="s">
        <v>1287</v>
      </c>
      <c r="B1235" s="136" t="s">
        <v>3080</v>
      </c>
      <c r="C1235" s="26">
        <v>5653</v>
      </c>
      <c r="D1235" s="138" t="s">
        <v>1294</v>
      </c>
      <c r="E1235" s="163">
        <v>0.71250000000000002</v>
      </c>
      <c r="F1235" s="164" t="s">
        <v>3449</v>
      </c>
      <c r="G1235" s="164" t="s">
        <v>3320</v>
      </c>
      <c r="H1235" s="149" t="str">
        <f t="shared" si="22"/>
        <v>Yes</v>
      </c>
    </row>
    <row r="1236" spans="1:8" x14ac:dyDescent="0.25">
      <c r="A1236" s="136" t="s">
        <v>1287</v>
      </c>
      <c r="B1236" s="136" t="s">
        <v>3080</v>
      </c>
      <c r="C1236" s="26">
        <v>1754</v>
      </c>
      <c r="D1236" s="26" t="s">
        <v>1288</v>
      </c>
      <c r="E1236" s="163">
        <v>0.76680000000000004</v>
      </c>
      <c r="F1236" s="164" t="s">
        <v>3447</v>
      </c>
      <c r="G1236" s="164" t="s">
        <v>3320</v>
      </c>
      <c r="H1236" s="149" t="str">
        <f t="shared" si="22"/>
        <v>Yes</v>
      </c>
    </row>
    <row r="1237" spans="1:8" x14ac:dyDescent="0.25">
      <c r="A1237" s="136" t="s">
        <v>1287</v>
      </c>
      <c r="B1237" s="136" t="s">
        <v>3080</v>
      </c>
      <c r="C1237" s="26">
        <v>2198</v>
      </c>
      <c r="D1237" s="26" t="s">
        <v>1289</v>
      </c>
      <c r="E1237" s="163">
        <v>0.77580000000000005</v>
      </c>
      <c r="F1237" s="164" t="s">
        <v>3447</v>
      </c>
      <c r="G1237" s="164" t="s">
        <v>3320</v>
      </c>
      <c r="H1237" s="149" t="str">
        <f t="shared" si="22"/>
        <v>Yes</v>
      </c>
    </row>
    <row r="1238" spans="1:8" x14ac:dyDescent="0.25">
      <c r="A1238" s="136" t="s">
        <v>1297</v>
      </c>
      <c r="B1238" s="136" t="s">
        <v>3081</v>
      </c>
      <c r="C1238" s="26">
        <v>5546</v>
      </c>
      <c r="D1238" s="26" t="s">
        <v>785</v>
      </c>
      <c r="E1238" s="163">
        <v>0.53539999999999999</v>
      </c>
      <c r="F1238" s="164" t="s">
        <v>3449</v>
      </c>
      <c r="G1238" s="164" t="s">
        <v>3320</v>
      </c>
      <c r="H1238" s="149" t="str">
        <f t="shared" si="22"/>
        <v>Yes</v>
      </c>
    </row>
    <row r="1239" spans="1:8" x14ac:dyDescent="0.25">
      <c r="A1239" s="136" t="s">
        <v>1297</v>
      </c>
      <c r="B1239" s="136" t="s">
        <v>3081</v>
      </c>
      <c r="C1239" s="26">
        <v>2798</v>
      </c>
      <c r="D1239" s="26" t="s">
        <v>1301</v>
      </c>
      <c r="E1239" s="163">
        <v>0.54590000000000005</v>
      </c>
      <c r="F1239" s="164" t="s">
        <v>3449</v>
      </c>
      <c r="G1239" s="164" t="s">
        <v>2649</v>
      </c>
      <c r="H1239" s="149" t="str">
        <f t="shared" si="22"/>
        <v>Yes</v>
      </c>
    </row>
    <row r="1240" spans="1:8" x14ac:dyDescent="0.25">
      <c r="A1240" s="136" t="s">
        <v>1297</v>
      </c>
      <c r="B1240" s="136" t="s">
        <v>3081</v>
      </c>
      <c r="C1240" s="26">
        <v>1677</v>
      </c>
      <c r="D1240" s="26" t="s">
        <v>3371</v>
      </c>
      <c r="E1240" s="163">
        <v>0.31109999999999999</v>
      </c>
      <c r="F1240" s="164" t="s">
        <v>3449</v>
      </c>
      <c r="G1240" s="164" t="s">
        <v>3320</v>
      </c>
      <c r="H1240" s="149" t="str">
        <f t="shared" si="22"/>
        <v>No</v>
      </c>
    </row>
    <row r="1241" spans="1:8" x14ac:dyDescent="0.25">
      <c r="A1241" s="136" t="s">
        <v>1297</v>
      </c>
      <c r="B1241" s="136" t="s">
        <v>3081</v>
      </c>
      <c r="C1241" s="26">
        <v>2854</v>
      </c>
      <c r="D1241" s="26" t="s">
        <v>1302</v>
      </c>
      <c r="E1241" s="163">
        <v>0.29909999999999998</v>
      </c>
      <c r="F1241" s="164" t="s">
        <v>3449</v>
      </c>
      <c r="G1241" s="164" t="s">
        <v>3320</v>
      </c>
      <c r="H1241" s="149" t="str">
        <f t="shared" si="22"/>
        <v>No</v>
      </c>
    </row>
    <row r="1242" spans="1:8" x14ac:dyDescent="0.25">
      <c r="A1242" s="136" t="s">
        <v>1297</v>
      </c>
      <c r="B1242" s="136" t="s">
        <v>3081</v>
      </c>
      <c r="C1242" s="26">
        <v>5085</v>
      </c>
      <c r="D1242" s="26" t="s">
        <v>1308</v>
      </c>
      <c r="E1242" s="163">
        <v>0.3982</v>
      </c>
      <c r="F1242" s="164" t="s">
        <v>3449</v>
      </c>
      <c r="G1242" s="164" t="s">
        <v>3320</v>
      </c>
      <c r="H1242" s="149" t="str">
        <f t="shared" si="22"/>
        <v>No</v>
      </c>
    </row>
    <row r="1243" spans="1:8" x14ac:dyDescent="0.25">
      <c r="A1243" s="136" t="s">
        <v>1297</v>
      </c>
      <c r="B1243" s="136" t="s">
        <v>3081</v>
      </c>
      <c r="C1243" s="26">
        <v>4359</v>
      </c>
      <c r="D1243" s="26" t="s">
        <v>1305</v>
      </c>
      <c r="E1243" s="163">
        <v>0.4531</v>
      </c>
      <c r="F1243" s="164" t="s">
        <v>3449</v>
      </c>
      <c r="G1243" s="164" t="s">
        <v>3320</v>
      </c>
      <c r="H1243" s="149" t="str">
        <f t="shared" si="22"/>
        <v>No</v>
      </c>
    </row>
    <row r="1244" spans="1:8" x14ac:dyDescent="0.25">
      <c r="A1244" s="136" t="s">
        <v>1297</v>
      </c>
      <c r="B1244" s="136" t="s">
        <v>3081</v>
      </c>
      <c r="C1244" s="26">
        <v>1733</v>
      </c>
      <c r="D1244" s="26" t="s">
        <v>3372</v>
      </c>
      <c r="E1244" s="163">
        <v>0.4113</v>
      </c>
      <c r="F1244" s="164" t="s">
        <v>3449</v>
      </c>
      <c r="G1244" s="164" t="s">
        <v>3320</v>
      </c>
      <c r="H1244" s="149" t="str">
        <f t="shared" si="22"/>
        <v>No</v>
      </c>
    </row>
    <row r="1245" spans="1:8" x14ac:dyDescent="0.25">
      <c r="A1245" s="136" t="s">
        <v>1297</v>
      </c>
      <c r="B1245" s="136" t="s">
        <v>3081</v>
      </c>
      <c r="C1245" s="26">
        <v>3236</v>
      </c>
      <c r="D1245" s="26" t="s">
        <v>1303</v>
      </c>
      <c r="E1245" s="163">
        <v>0.2651</v>
      </c>
      <c r="F1245" s="164" t="s">
        <v>3449</v>
      </c>
      <c r="G1245" s="164" t="s">
        <v>3320</v>
      </c>
      <c r="H1245" s="149" t="str">
        <f t="shared" si="22"/>
        <v>No</v>
      </c>
    </row>
    <row r="1246" spans="1:8" x14ac:dyDescent="0.25">
      <c r="A1246" s="136" t="s">
        <v>1297</v>
      </c>
      <c r="B1246" s="136" t="s">
        <v>3081</v>
      </c>
      <c r="C1246" s="26">
        <v>5646</v>
      </c>
      <c r="D1246" s="26" t="s">
        <v>3082</v>
      </c>
      <c r="E1246" s="163">
        <v>0.24970000000000001</v>
      </c>
      <c r="F1246" s="164" t="s">
        <v>3449</v>
      </c>
      <c r="G1246" s="164" t="s">
        <v>3320</v>
      </c>
      <c r="H1246" s="149" t="str">
        <f t="shared" si="22"/>
        <v>No</v>
      </c>
    </row>
    <row r="1247" spans="1:8" x14ac:dyDescent="0.25">
      <c r="A1247" s="136" t="s">
        <v>1297</v>
      </c>
      <c r="B1247" s="136" t="s">
        <v>3081</v>
      </c>
      <c r="C1247" s="26">
        <v>2026</v>
      </c>
      <c r="D1247" s="138" t="s">
        <v>1299</v>
      </c>
      <c r="E1247" s="163">
        <v>0.24759999999999999</v>
      </c>
      <c r="F1247" s="164" t="s">
        <v>3449</v>
      </c>
      <c r="G1247" s="164" t="s">
        <v>3320</v>
      </c>
      <c r="H1247" s="149" t="str">
        <f t="shared" si="22"/>
        <v>No</v>
      </c>
    </row>
    <row r="1248" spans="1:8" x14ac:dyDescent="0.25">
      <c r="A1248" s="136" t="s">
        <v>1297</v>
      </c>
      <c r="B1248" s="136" t="s">
        <v>3081</v>
      </c>
      <c r="C1248" s="26">
        <v>2476</v>
      </c>
      <c r="D1248" s="26" t="s">
        <v>1300</v>
      </c>
      <c r="E1248" s="163">
        <v>0.2878</v>
      </c>
      <c r="F1248" s="164" t="s">
        <v>3449</v>
      </c>
      <c r="G1248" s="164" t="s">
        <v>3320</v>
      </c>
      <c r="H1248" s="149" t="str">
        <f t="shared" si="22"/>
        <v>No</v>
      </c>
    </row>
    <row r="1249" spans="1:8" x14ac:dyDescent="0.25">
      <c r="A1249" s="136" t="s">
        <v>1297</v>
      </c>
      <c r="B1249" s="136" t="s">
        <v>3081</v>
      </c>
      <c r="C1249" s="26">
        <v>4467</v>
      </c>
      <c r="D1249" s="26" t="s">
        <v>1307</v>
      </c>
      <c r="E1249" s="163">
        <v>0.36280000000000001</v>
      </c>
      <c r="F1249" s="164" t="s">
        <v>3449</v>
      </c>
      <c r="G1249" s="164" t="s">
        <v>3320</v>
      </c>
      <c r="H1249" s="149" t="str">
        <f t="shared" si="22"/>
        <v>No</v>
      </c>
    </row>
    <row r="1250" spans="1:8" x14ac:dyDescent="0.25">
      <c r="A1250" s="136" t="s">
        <v>1297</v>
      </c>
      <c r="B1250" s="136" t="s">
        <v>3081</v>
      </c>
      <c r="C1250" s="26">
        <v>3391</v>
      </c>
      <c r="D1250" s="26" t="s">
        <v>1304</v>
      </c>
      <c r="E1250" s="163">
        <v>0.46129999999999999</v>
      </c>
      <c r="F1250" s="164" t="s">
        <v>3449</v>
      </c>
      <c r="G1250" s="164" t="s">
        <v>3448</v>
      </c>
      <c r="H1250" s="149" t="str">
        <f t="shared" si="22"/>
        <v>No</v>
      </c>
    </row>
    <row r="1251" spans="1:8" x14ac:dyDescent="0.25">
      <c r="A1251" s="136" t="s">
        <v>1297</v>
      </c>
      <c r="B1251" s="136" t="s">
        <v>3081</v>
      </c>
      <c r="C1251" s="26">
        <v>4461</v>
      </c>
      <c r="D1251" s="26" t="s">
        <v>1306</v>
      </c>
      <c r="E1251" s="163">
        <v>0.30919999999999997</v>
      </c>
      <c r="F1251" s="164" t="s">
        <v>3449</v>
      </c>
      <c r="G1251" s="164" t="s">
        <v>3320</v>
      </c>
      <c r="H1251" s="149" t="str">
        <f t="shared" si="22"/>
        <v>No</v>
      </c>
    </row>
    <row r="1252" spans="1:8" x14ac:dyDescent="0.25">
      <c r="A1252" s="136" t="s">
        <v>1310</v>
      </c>
      <c r="B1252" s="136" t="s">
        <v>3084</v>
      </c>
      <c r="C1252" s="26">
        <v>2662</v>
      </c>
      <c r="D1252" s="26" t="s">
        <v>1312</v>
      </c>
      <c r="E1252" s="163">
        <v>0.41520000000000001</v>
      </c>
      <c r="F1252" s="164" t="s">
        <v>3447</v>
      </c>
      <c r="G1252" s="164" t="s">
        <v>3320</v>
      </c>
      <c r="H1252" s="149" t="str">
        <f t="shared" si="22"/>
        <v>Yes</v>
      </c>
    </row>
    <row r="1253" spans="1:8" x14ac:dyDescent="0.25">
      <c r="A1253" s="136" t="s">
        <v>1310</v>
      </c>
      <c r="B1253" s="136" t="s">
        <v>3084</v>
      </c>
      <c r="C1253" s="26">
        <v>3174</v>
      </c>
      <c r="D1253" s="138" t="s">
        <v>1313</v>
      </c>
      <c r="E1253" s="163">
        <v>0.46579999999999999</v>
      </c>
      <c r="F1253" s="164" t="s">
        <v>3447</v>
      </c>
      <c r="G1253" s="164" t="s">
        <v>3320</v>
      </c>
      <c r="H1253" s="149" t="str">
        <f t="shared" si="22"/>
        <v>Yes</v>
      </c>
    </row>
    <row r="1254" spans="1:8" x14ac:dyDescent="0.25">
      <c r="A1254" s="136" t="s">
        <v>1310</v>
      </c>
      <c r="B1254" s="136" t="s">
        <v>3084</v>
      </c>
      <c r="C1254" s="26">
        <v>1680</v>
      </c>
      <c r="D1254" s="26" t="s">
        <v>1311</v>
      </c>
      <c r="E1254" s="163">
        <v>0.501</v>
      </c>
      <c r="F1254" s="164" t="s">
        <v>3447</v>
      </c>
      <c r="G1254" s="164" t="s">
        <v>3320</v>
      </c>
      <c r="H1254" s="149" t="str">
        <f t="shared" si="22"/>
        <v>Yes</v>
      </c>
    </row>
    <row r="1255" spans="1:8" x14ac:dyDescent="0.25">
      <c r="A1255" s="136" t="s">
        <v>1310</v>
      </c>
      <c r="B1255" s="136" t="s">
        <v>3084</v>
      </c>
      <c r="C1255" s="26">
        <v>5513</v>
      </c>
      <c r="D1255" s="26" t="s">
        <v>2816</v>
      </c>
      <c r="E1255" s="163">
        <v>0.36899999999999999</v>
      </c>
      <c r="F1255" s="164" t="s">
        <v>3449</v>
      </c>
      <c r="G1255" s="164" t="s">
        <v>3320</v>
      </c>
      <c r="H1255" s="149" t="str">
        <f t="shared" si="22"/>
        <v>No</v>
      </c>
    </row>
    <row r="1256" spans="1:8" x14ac:dyDescent="0.25">
      <c r="A1256" s="136" t="s">
        <v>1310</v>
      </c>
      <c r="B1256" s="136" t="s">
        <v>3084</v>
      </c>
      <c r="C1256" s="26">
        <v>1861</v>
      </c>
      <c r="D1256" s="26" t="s">
        <v>2534</v>
      </c>
      <c r="E1256" s="163">
        <v>0.44330000000000003</v>
      </c>
      <c r="F1256" s="164" t="s">
        <v>3449</v>
      </c>
      <c r="G1256" s="164" t="s">
        <v>3320</v>
      </c>
      <c r="H1256" s="149" t="str">
        <f t="shared" si="22"/>
        <v>No</v>
      </c>
    </row>
    <row r="1257" spans="1:8" x14ac:dyDescent="0.25">
      <c r="A1257" s="136" t="s">
        <v>1310</v>
      </c>
      <c r="B1257" s="136" t="s">
        <v>3084</v>
      </c>
      <c r="C1257" s="26">
        <v>3175</v>
      </c>
      <c r="D1257" s="26" t="s">
        <v>1314</v>
      </c>
      <c r="E1257" s="163">
        <v>0.39900000000000002</v>
      </c>
      <c r="F1257" s="164" t="s">
        <v>3448</v>
      </c>
      <c r="G1257" s="164" t="s">
        <v>3320</v>
      </c>
      <c r="H1257" s="149" t="str">
        <f t="shared" si="22"/>
        <v>No</v>
      </c>
    </row>
    <row r="1258" spans="1:8" x14ac:dyDescent="0.25">
      <c r="A1258" s="136" t="s">
        <v>1310</v>
      </c>
      <c r="B1258" s="136" t="s">
        <v>3084</v>
      </c>
      <c r="C1258" s="26">
        <v>4320</v>
      </c>
      <c r="D1258" s="26" t="s">
        <v>1315</v>
      </c>
      <c r="E1258" s="163">
        <v>0.50960000000000005</v>
      </c>
      <c r="F1258" s="164" t="s">
        <v>3447</v>
      </c>
      <c r="G1258" s="164" t="s">
        <v>3320</v>
      </c>
      <c r="H1258" s="149" t="str">
        <f t="shared" si="22"/>
        <v>Yes</v>
      </c>
    </row>
    <row r="1259" spans="1:8" x14ac:dyDescent="0.25">
      <c r="A1259" s="136" t="s">
        <v>1317</v>
      </c>
      <c r="B1259" s="136" t="s">
        <v>3085</v>
      </c>
      <c r="C1259" s="26">
        <v>2292</v>
      </c>
      <c r="D1259" s="26" t="s">
        <v>1318</v>
      </c>
      <c r="E1259" s="163">
        <v>0.7329</v>
      </c>
      <c r="F1259" s="164" t="s">
        <v>3447</v>
      </c>
      <c r="G1259" s="164" t="s">
        <v>3320</v>
      </c>
      <c r="H1259" s="149" t="str">
        <f t="shared" si="22"/>
        <v>Yes</v>
      </c>
    </row>
    <row r="1260" spans="1:8" x14ac:dyDescent="0.25">
      <c r="A1260" s="136" t="s">
        <v>1320</v>
      </c>
      <c r="B1260" s="136" t="s">
        <v>3086</v>
      </c>
      <c r="C1260" s="26">
        <v>5168</v>
      </c>
      <c r="D1260" s="26" t="s">
        <v>1339</v>
      </c>
      <c r="E1260" s="163">
        <v>0.29709999999999998</v>
      </c>
      <c r="F1260" s="164" t="s">
        <v>3449</v>
      </c>
      <c r="G1260" s="164" t="s">
        <v>3320</v>
      </c>
      <c r="H1260" s="149" t="str">
        <f t="shared" si="22"/>
        <v>No</v>
      </c>
    </row>
    <row r="1261" spans="1:8" x14ac:dyDescent="0.25">
      <c r="A1261" s="136" t="s">
        <v>1320</v>
      </c>
      <c r="B1261" s="136" t="s">
        <v>3086</v>
      </c>
      <c r="C1261" s="26">
        <v>5167</v>
      </c>
      <c r="D1261" s="26" t="s">
        <v>1338</v>
      </c>
      <c r="E1261" s="163">
        <v>0.51880000000000004</v>
      </c>
      <c r="F1261" s="164" t="s">
        <v>3447</v>
      </c>
      <c r="G1261" s="164" t="s">
        <v>3320</v>
      </c>
      <c r="H1261" s="149" t="str">
        <f t="shared" si="22"/>
        <v>Yes</v>
      </c>
    </row>
    <row r="1262" spans="1:8" x14ac:dyDescent="0.25">
      <c r="A1262" s="136" t="s">
        <v>1320</v>
      </c>
      <c r="B1262" s="136" t="s">
        <v>3086</v>
      </c>
      <c r="C1262" s="26">
        <v>3361</v>
      </c>
      <c r="D1262" s="26" t="s">
        <v>104</v>
      </c>
      <c r="E1262" s="163">
        <v>0.49280000000000002</v>
      </c>
      <c r="F1262" s="164" t="s">
        <v>3449</v>
      </c>
      <c r="G1262" s="164" t="s">
        <v>3320</v>
      </c>
      <c r="H1262" s="149" t="str">
        <f t="shared" si="22"/>
        <v>No</v>
      </c>
    </row>
    <row r="1263" spans="1:8" x14ac:dyDescent="0.25">
      <c r="A1263" s="136" t="s">
        <v>1320</v>
      </c>
      <c r="B1263" s="136" t="s">
        <v>3086</v>
      </c>
      <c r="C1263" s="26">
        <v>5654</v>
      </c>
      <c r="D1263" s="26" t="s">
        <v>2817</v>
      </c>
      <c r="E1263" s="163">
        <v>0.5907</v>
      </c>
      <c r="F1263" s="164" t="s">
        <v>3447</v>
      </c>
      <c r="G1263" s="164" t="s">
        <v>3320</v>
      </c>
      <c r="H1263" s="149" t="str">
        <f t="shared" si="22"/>
        <v>Yes</v>
      </c>
    </row>
    <row r="1264" spans="1:8" x14ac:dyDescent="0.25">
      <c r="A1264" s="136" t="s">
        <v>1320</v>
      </c>
      <c r="B1264" s="136" t="s">
        <v>3086</v>
      </c>
      <c r="C1264" s="26">
        <v>4058</v>
      </c>
      <c r="D1264" s="26" t="s">
        <v>1330</v>
      </c>
      <c r="E1264" s="163">
        <v>0.3775</v>
      </c>
      <c r="F1264" s="164" t="s">
        <v>3449</v>
      </c>
      <c r="G1264" s="164" t="s">
        <v>3320</v>
      </c>
      <c r="H1264" s="149" t="str">
        <f t="shared" si="22"/>
        <v>No</v>
      </c>
    </row>
    <row r="1265" spans="1:8" x14ac:dyDescent="0.25">
      <c r="A1265" s="136" t="s">
        <v>1320</v>
      </c>
      <c r="B1265" s="136" t="s">
        <v>3086</v>
      </c>
      <c r="C1265" s="26">
        <v>4408</v>
      </c>
      <c r="D1265" s="26" t="s">
        <v>1335</v>
      </c>
      <c r="E1265" s="163">
        <v>0.3211</v>
      </c>
      <c r="F1265" s="164" t="s">
        <v>3449</v>
      </c>
      <c r="G1265" s="164" t="s">
        <v>3320</v>
      </c>
      <c r="H1265" s="149" t="str">
        <f t="shared" si="22"/>
        <v>No</v>
      </c>
    </row>
    <row r="1266" spans="1:8" x14ac:dyDescent="0.25">
      <c r="A1266" s="136" t="s">
        <v>1320</v>
      </c>
      <c r="B1266" s="136" t="s">
        <v>3086</v>
      </c>
      <c r="C1266" s="26">
        <v>5682</v>
      </c>
      <c r="D1266" s="26" t="s">
        <v>2897</v>
      </c>
      <c r="E1266" s="163">
        <v>0.2056</v>
      </c>
      <c r="F1266" s="164" t="s">
        <v>3449</v>
      </c>
      <c r="G1266" s="164" t="s">
        <v>3320</v>
      </c>
      <c r="H1266" s="149" t="str">
        <f t="shared" si="22"/>
        <v>No</v>
      </c>
    </row>
    <row r="1267" spans="1:8" x14ac:dyDescent="0.25">
      <c r="A1267" s="136" t="s">
        <v>1320</v>
      </c>
      <c r="B1267" s="136" t="s">
        <v>3086</v>
      </c>
      <c r="C1267" s="26">
        <v>4409</v>
      </c>
      <c r="D1267" s="26" t="s">
        <v>1336</v>
      </c>
      <c r="E1267" s="163">
        <v>0.47889999999999999</v>
      </c>
      <c r="F1267" s="164" t="s">
        <v>3449</v>
      </c>
      <c r="G1267" s="164" t="s">
        <v>3320</v>
      </c>
      <c r="H1267" s="149" t="str">
        <f t="shared" si="22"/>
        <v>No</v>
      </c>
    </row>
    <row r="1268" spans="1:8" x14ac:dyDescent="0.25">
      <c r="A1268" s="136" t="s">
        <v>1320</v>
      </c>
      <c r="B1268" s="136" t="s">
        <v>3086</v>
      </c>
      <c r="C1268" s="26">
        <v>3653</v>
      </c>
      <c r="D1268" s="26" t="s">
        <v>1327</v>
      </c>
      <c r="E1268" s="163">
        <v>0.5827</v>
      </c>
      <c r="F1268" s="164" t="s">
        <v>3447</v>
      </c>
      <c r="G1268" s="164" t="s">
        <v>3320</v>
      </c>
      <c r="H1268" s="149" t="str">
        <f t="shared" si="22"/>
        <v>Yes</v>
      </c>
    </row>
    <row r="1269" spans="1:8" x14ac:dyDescent="0.25">
      <c r="A1269" s="136" t="s">
        <v>1320</v>
      </c>
      <c r="B1269" s="136" t="s">
        <v>3086</v>
      </c>
      <c r="C1269" s="26">
        <v>3539</v>
      </c>
      <c r="D1269" s="26" t="s">
        <v>1325</v>
      </c>
      <c r="E1269" s="163">
        <v>0.37419999999999998</v>
      </c>
      <c r="F1269" s="164" t="s">
        <v>3449</v>
      </c>
      <c r="G1269" s="164" t="s">
        <v>3320</v>
      </c>
      <c r="H1269" s="149" t="str">
        <f t="shared" si="22"/>
        <v>No</v>
      </c>
    </row>
    <row r="1270" spans="1:8" x14ac:dyDescent="0.25">
      <c r="A1270" s="136" t="s">
        <v>1320</v>
      </c>
      <c r="B1270" s="136" t="s">
        <v>3086</v>
      </c>
      <c r="C1270" s="26">
        <v>3262</v>
      </c>
      <c r="D1270" s="26" t="s">
        <v>1324</v>
      </c>
      <c r="E1270" s="163">
        <v>0.63429999999999997</v>
      </c>
      <c r="F1270" s="164" t="s">
        <v>3447</v>
      </c>
      <c r="G1270" s="164" t="s">
        <v>3320</v>
      </c>
      <c r="H1270" s="149" t="str">
        <f t="shared" si="22"/>
        <v>Yes</v>
      </c>
    </row>
    <row r="1271" spans="1:8" x14ac:dyDescent="0.25">
      <c r="A1271" s="136" t="s">
        <v>1320</v>
      </c>
      <c r="B1271" s="136" t="s">
        <v>3086</v>
      </c>
      <c r="C1271" s="26">
        <v>4255</v>
      </c>
      <c r="D1271" s="26" t="s">
        <v>1332</v>
      </c>
      <c r="E1271" s="163">
        <v>0.33539999999999998</v>
      </c>
      <c r="F1271" s="164" t="s">
        <v>3449</v>
      </c>
      <c r="G1271" s="164" t="s">
        <v>3320</v>
      </c>
      <c r="H1271" s="149" t="str">
        <f t="shared" si="22"/>
        <v>No</v>
      </c>
    </row>
    <row r="1272" spans="1:8" x14ac:dyDescent="0.25">
      <c r="A1272" s="136" t="s">
        <v>1320</v>
      </c>
      <c r="B1272" s="136" t="s">
        <v>3086</v>
      </c>
      <c r="C1272" s="26">
        <v>3130</v>
      </c>
      <c r="D1272" s="26" t="s">
        <v>1323</v>
      </c>
      <c r="E1272" s="163">
        <v>0.57889999999999997</v>
      </c>
      <c r="F1272" s="164" t="s">
        <v>3447</v>
      </c>
      <c r="G1272" s="164" t="s">
        <v>3320</v>
      </c>
      <c r="H1272" s="149" t="str">
        <f t="shared" si="22"/>
        <v>Yes</v>
      </c>
    </row>
    <row r="1273" spans="1:8" x14ac:dyDescent="0.25">
      <c r="A1273" s="136" t="s">
        <v>1320</v>
      </c>
      <c r="B1273" s="136" t="s">
        <v>3086</v>
      </c>
      <c r="C1273" s="26">
        <v>3611</v>
      </c>
      <c r="D1273" s="26" t="s">
        <v>1326</v>
      </c>
      <c r="E1273" s="163">
        <v>0.50929999999999997</v>
      </c>
      <c r="F1273" s="164" t="s">
        <v>3447</v>
      </c>
      <c r="G1273" s="164" t="s">
        <v>3320</v>
      </c>
      <c r="H1273" s="149" t="str">
        <f t="shared" si="22"/>
        <v>Yes</v>
      </c>
    </row>
    <row r="1274" spans="1:8" x14ac:dyDescent="0.25">
      <c r="A1274" s="136" t="s">
        <v>1320</v>
      </c>
      <c r="B1274" s="136" t="s">
        <v>3086</v>
      </c>
      <c r="C1274" s="26">
        <v>3010</v>
      </c>
      <c r="D1274" s="26" t="s">
        <v>1322</v>
      </c>
      <c r="E1274" s="163">
        <v>0.45100000000000001</v>
      </c>
      <c r="F1274" s="164" t="s">
        <v>3449</v>
      </c>
      <c r="G1274" s="164" t="s">
        <v>3320</v>
      </c>
      <c r="H1274" s="149" t="str">
        <f t="shared" si="22"/>
        <v>No</v>
      </c>
    </row>
    <row r="1275" spans="1:8" x14ac:dyDescent="0.25">
      <c r="A1275" s="136" t="s">
        <v>1320</v>
      </c>
      <c r="B1275" s="136" t="s">
        <v>3086</v>
      </c>
      <c r="C1275" s="26">
        <v>3709</v>
      </c>
      <c r="D1275" s="26" t="s">
        <v>1328</v>
      </c>
      <c r="E1275" s="163">
        <v>0.4194</v>
      </c>
      <c r="F1275" s="164" t="s">
        <v>3449</v>
      </c>
      <c r="G1275" s="164" t="s">
        <v>3320</v>
      </c>
      <c r="H1275" s="149" t="str">
        <f t="shared" si="22"/>
        <v>No</v>
      </c>
    </row>
    <row r="1276" spans="1:8" x14ac:dyDescent="0.25">
      <c r="A1276" s="136" t="s">
        <v>1320</v>
      </c>
      <c r="B1276" s="136" t="s">
        <v>3086</v>
      </c>
      <c r="C1276" s="26">
        <v>4271</v>
      </c>
      <c r="D1276" s="26" t="s">
        <v>1333</v>
      </c>
      <c r="E1276" s="163">
        <v>0.48110000000000003</v>
      </c>
      <c r="F1276" s="164" t="s">
        <v>3447</v>
      </c>
      <c r="G1276" s="164" t="s">
        <v>3320</v>
      </c>
      <c r="H1276" s="149" t="str">
        <f t="shared" si="22"/>
        <v>Yes</v>
      </c>
    </row>
    <row r="1277" spans="1:8" x14ac:dyDescent="0.25">
      <c r="A1277" s="136" t="s">
        <v>1320</v>
      </c>
      <c r="B1277" s="136" t="s">
        <v>3086</v>
      </c>
      <c r="C1277" s="26">
        <v>4427</v>
      </c>
      <c r="D1277" s="26" t="s">
        <v>1337</v>
      </c>
      <c r="E1277" s="163">
        <v>0.41899999999999998</v>
      </c>
      <c r="F1277" s="164" t="s">
        <v>3449</v>
      </c>
      <c r="G1277" s="164" t="s">
        <v>3320</v>
      </c>
      <c r="H1277" s="149" t="str">
        <f t="shared" si="22"/>
        <v>No</v>
      </c>
    </row>
    <row r="1278" spans="1:8" x14ac:dyDescent="0.25">
      <c r="A1278" s="136" t="s">
        <v>1320</v>
      </c>
      <c r="B1278" s="136" t="s">
        <v>3086</v>
      </c>
      <c r="C1278" s="26">
        <v>5452</v>
      </c>
      <c r="D1278" s="26" t="s">
        <v>1340</v>
      </c>
      <c r="E1278" s="163">
        <v>0.4541</v>
      </c>
      <c r="F1278" s="164" t="s">
        <v>3449</v>
      </c>
      <c r="G1278" s="164" t="s">
        <v>3320</v>
      </c>
      <c r="H1278" s="149" t="str">
        <f t="shared" si="22"/>
        <v>No</v>
      </c>
    </row>
    <row r="1279" spans="1:8" x14ac:dyDescent="0.25">
      <c r="A1279" s="136" t="s">
        <v>1320</v>
      </c>
      <c r="B1279" s="136" t="s">
        <v>3086</v>
      </c>
      <c r="C1279" s="26">
        <v>4368</v>
      </c>
      <c r="D1279" s="26" t="s">
        <v>1334</v>
      </c>
      <c r="E1279" s="163">
        <v>0.4884</v>
      </c>
      <c r="F1279" s="164" t="s">
        <v>3449</v>
      </c>
      <c r="G1279" s="164" t="s">
        <v>2649</v>
      </c>
      <c r="H1279" s="149" t="str">
        <f t="shared" si="22"/>
        <v>Yes</v>
      </c>
    </row>
    <row r="1280" spans="1:8" x14ac:dyDescent="0.25">
      <c r="A1280" s="136" t="s">
        <v>1320</v>
      </c>
      <c r="B1280" s="136" t="s">
        <v>3086</v>
      </c>
      <c r="C1280" s="26">
        <v>2754</v>
      </c>
      <c r="D1280" s="26" t="s">
        <v>1321</v>
      </c>
      <c r="E1280" s="163">
        <v>0.34050000000000002</v>
      </c>
      <c r="F1280" s="164" t="s">
        <v>3449</v>
      </c>
      <c r="G1280" s="164" t="s">
        <v>3320</v>
      </c>
      <c r="H1280" s="149" t="str">
        <f t="shared" si="22"/>
        <v>No</v>
      </c>
    </row>
    <row r="1281" spans="1:8" x14ac:dyDescent="0.25">
      <c r="A1281" s="136" t="s">
        <v>1320</v>
      </c>
      <c r="B1281" s="136" t="s">
        <v>3086</v>
      </c>
      <c r="C1281" s="26">
        <v>5683</v>
      </c>
      <c r="D1281" s="26" t="s">
        <v>2896</v>
      </c>
      <c r="E1281" s="163">
        <v>0.49859999999999999</v>
      </c>
      <c r="F1281" s="164" t="s">
        <v>3449</v>
      </c>
      <c r="G1281" s="164" t="s">
        <v>3320</v>
      </c>
      <c r="H1281" s="149" t="str">
        <f t="shared" si="22"/>
        <v>No</v>
      </c>
    </row>
    <row r="1282" spans="1:8" x14ac:dyDescent="0.25">
      <c r="A1282" s="136" t="s">
        <v>1320</v>
      </c>
      <c r="B1282" s="136" t="s">
        <v>3086</v>
      </c>
      <c r="C1282" s="26">
        <v>3710</v>
      </c>
      <c r="D1282" s="26" t="s">
        <v>1329</v>
      </c>
      <c r="E1282" s="163">
        <v>0.35289999999999999</v>
      </c>
      <c r="F1282" s="164" t="s">
        <v>3449</v>
      </c>
      <c r="G1282" s="164" t="s">
        <v>3320</v>
      </c>
      <c r="H1282" s="149" t="str">
        <f t="shared" si="22"/>
        <v>No</v>
      </c>
    </row>
    <row r="1283" spans="1:8" x14ac:dyDescent="0.25">
      <c r="A1283" s="136" t="s">
        <v>1320</v>
      </c>
      <c r="B1283" s="136" t="s">
        <v>3086</v>
      </c>
      <c r="C1283" s="26">
        <v>4122</v>
      </c>
      <c r="D1283" s="26" t="s">
        <v>1331</v>
      </c>
      <c r="E1283" s="163">
        <v>0.39340000000000003</v>
      </c>
      <c r="F1283" s="164" t="s">
        <v>3449</v>
      </c>
      <c r="G1283" s="164" t="s">
        <v>3320</v>
      </c>
      <c r="H1283" s="149" t="str">
        <f t="shared" si="22"/>
        <v>No</v>
      </c>
    </row>
    <row r="1284" spans="1:8" x14ac:dyDescent="0.25">
      <c r="A1284" s="136" t="s">
        <v>1342</v>
      </c>
      <c r="B1284" s="136" t="s">
        <v>3087</v>
      </c>
      <c r="C1284" s="26">
        <v>2062</v>
      </c>
      <c r="D1284" s="26" t="s">
        <v>1343</v>
      </c>
      <c r="E1284" s="163">
        <v>0.74209999999999998</v>
      </c>
      <c r="F1284" s="164" t="s">
        <v>3447</v>
      </c>
      <c r="G1284" s="164" t="s">
        <v>3320</v>
      </c>
      <c r="H1284" s="149" t="str">
        <f t="shared" si="22"/>
        <v>Yes</v>
      </c>
    </row>
    <row r="1285" spans="1:8" x14ac:dyDescent="0.25">
      <c r="A1285" s="136" t="s">
        <v>1342</v>
      </c>
      <c r="B1285" s="136" t="s">
        <v>3087</v>
      </c>
      <c r="C1285" s="26">
        <v>2958</v>
      </c>
      <c r="D1285" s="26" t="s">
        <v>1344</v>
      </c>
      <c r="E1285" s="163">
        <v>0.65200000000000002</v>
      </c>
      <c r="F1285" s="164" t="s">
        <v>3447</v>
      </c>
      <c r="G1285" s="164" t="s">
        <v>3320</v>
      </c>
      <c r="H1285" s="149" t="str">
        <f t="shared" ref="H1285:H1348" si="23">IF(OR(E1285&gt;=0.5, F1285="Yes",G1285="Yes"),"Yes","No")</f>
        <v>Yes</v>
      </c>
    </row>
    <row r="1286" spans="1:8" x14ac:dyDescent="0.25">
      <c r="A1286" s="136" t="s">
        <v>1342</v>
      </c>
      <c r="B1286" s="136" t="s">
        <v>3087</v>
      </c>
      <c r="C1286" s="26">
        <v>5252</v>
      </c>
      <c r="D1286" s="26" t="s">
        <v>1345</v>
      </c>
      <c r="E1286" s="163">
        <v>0.2505</v>
      </c>
      <c r="F1286" s="164" t="s">
        <v>3449</v>
      </c>
      <c r="G1286" s="164" t="s">
        <v>3320</v>
      </c>
      <c r="H1286" s="149" t="str">
        <f t="shared" si="23"/>
        <v>No</v>
      </c>
    </row>
    <row r="1287" spans="1:8" x14ac:dyDescent="0.25">
      <c r="A1287" s="136" t="s">
        <v>1347</v>
      </c>
      <c r="B1287" s="136" t="s">
        <v>3088</v>
      </c>
      <c r="C1287" s="26">
        <v>3107</v>
      </c>
      <c r="D1287" s="26" t="s">
        <v>1352</v>
      </c>
      <c r="E1287" s="163">
        <v>0.18360000000000001</v>
      </c>
      <c r="F1287" s="164" t="s">
        <v>3449</v>
      </c>
      <c r="G1287" s="164" t="s">
        <v>3320</v>
      </c>
      <c r="H1287" s="149" t="str">
        <f t="shared" si="23"/>
        <v>No</v>
      </c>
    </row>
    <row r="1288" spans="1:8" x14ac:dyDescent="0.25">
      <c r="A1288" s="136" t="s">
        <v>1347</v>
      </c>
      <c r="B1288" s="136" t="s">
        <v>3088</v>
      </c>
      <c r="C1288" s="26">
        <v>3106</v>
      </c>
      <c r="D1288" s="26" t="s">
        <v>1351</v>
      </c>
      <c r="E1288" s="163">
        <v>0.20780000000000001</v>
      </c>
      <c r="F1288" s="164" t="s">
        <v>3449</v>
      </c>
      <c r="G1288" s="164" t="s">
        <v>3320</v>
      </c>
      <c r="H1288" s="149" t="str">
        <f t="shared" si="23"/>
        <v>No</v>
      </c>
    </row>
    <row r="1289" spans="1:8" x14ac:dyDescent="0.25">
      <c r="A1289" s="136" t="s">
        <v>1347</v>
      </c>
      <c r="B1289" s="136" t="s">
        <v>3088</v>
      </c>
      <c r="C1289" s="26">
        <v>4017</v>
      </c>
      <c r="D1289" s="26" t="s">
        <v>1365</v>
      </c>
      <c r="E1289" s="163">
        <v>0.13189999999999999</v>
      </c>
      <c r="F1289" s="164" t="s">
        <v>3449</v>
      </c>
      <c r="G1289" s="164" t="s">
        <v>3320</v>
      </c>
      <c r="H1289" s="149" t="str">
        <f t="shared" si="23"/>
        <v>No</v>
      </c>
    </row>
    <row r="1290" spans="1:8" x14ac:dyDescent="0.25">
      <c r="A1290" s="136" t="s">
        <v>1347</v>
      </c>
      <c r="B1290" s="136" t="s">
        <v>3088</v>
      </c>
      <c r="C1290" s="26">
        <v>3493</v>
      </c>
      <c r="D1290" s="26" t="s">
        <v>1360</v>
      </c>
      <c r="E1290" s="163">
        <v>0.1966</v>
      </c>
      <c r="F1290" s="164" t="s">
        <v>3449</v>
      </c>
      <c r="G1290" s="164" t="s">
        <v>3320</v>
      </c>
      <c r="H1290" s="149" t="str">
        <f t="shared" si="23"/>
        <v>No</v>
      </c>
    </row>
    <row r="1291" spans="1:8" x14ac:dyDescent="0.25">
      <c r="A1291" s="136" t="s">
        <v>1347</v>
      </c>
      <c r="B1291" s="136" t="s">
        <v>3088</v>
      </c>
      <c r="C1291" s="26">
        <v>3234</v>
      </c>
      <c r="D1291" s="26" t="s">
        <v>1353</v>
      </c>
      <c r="E1291" s="163">
        <v>0.1197</v>
      </c>
      <c r="F1291" s="164" t="s">
        <v>3449</v>
      </c>
      <c r="G1291" s="164" t="s">
        <v>3320</v>
      </c>
      <c r="H1291" s="149" t="str">
        <f t="shared" si="23"/>
        <v>No</v>
      </c>
    </row>
    <row r="1292" spans="1:8" x14ac:dyDescent="0.25">
      <c r="A1292" s="136" t="s">
        <v>1347</v>
      </c>
      <c r="B1292" s="136" t="s">
        <v>3088</v>
      </c>
      <c r="C1292" s="26">
        <v>3105</v>
      </c>
      <c r="D1292" s="26" t="s">
        <v>1350</v>
      </c>
      <c r="E1292" s="163">
        <v>0.2984</v>
      </c>
      <c r="F1292" s="164" t="s">
        <v>3449</v>
      </c>
      <c r="G1292" s="164" t="s">
        <v>3320</v>
      </c>
      <c r="H1292" s="149" t="str">
        <f t="shared" si="23"/>
        <v>No</v>
      </c>
    </row>
    <row r="1293" spans="1:8" x14ac:dyDescent="0.25">
      <c r="A1293" s="136" t="s">
        <v>1347</v>
      </c>
      <c r="B1293" s="136" t="s">
        <v>3088</v>
      </c>
      <c r="C1293" s="26">
        <v>4379</v>
      </c>
      <c r="D1293" s="26" t="s">
        <v>1374</v>
      </c>
      <c r="E1293" s="163">
        <v>7.9899999999999999E-2</v>
      </c>
      <c r="F1293" s="164" t="s">
        <v>3449</v>
      </c>
      <c r="G1293" s="164" t="s">
        <v>3320</v>
      </c>
      <c r="H1293" s="149" t="str">
        <f t="shared" si="23"/>
        <v>No</v>
      </c>
    </row>
    <row r="1294" spans="1:8" x14ac:dyDescent="0.25">
      <c r="A1294" s="136" t="s">
        <v>1347</v>
      </c>
      <c r="B1294" s="136" t="s">
        <v>3088</v>
      </c>
      <c r="C1294" s="26">
        <v>4306</v>
      </c>
      <c r="D1294" s="26" t="s">
        <v>1370</v>
      </c>
      <c r="E1294" s="163">
        <v>4.1700000000000001E-2</v>
      </c>
      <c r="F1294" s="164" t="s">
        <v>3449</v>
      </c>
      <c r="G1294" s="164" t="s">
        <v>3320</v>
      </c>
      <c r="H1294" s="149" t="str">
        <f t="shared" si="23"/>
        <v>No</v>
      </c>
    </row>
    <row r="1295" spans="1:8" x14ac:dyDescent="0.25">
      <c r="A1295" s="136" t="s">
        <v>1347</v>
      </c>
      <c r="B1295" s="136" t="s">
        <v>3088</v>
      </c>
      <c r="C1295" s="26">
        <v>4355</v>
      </c>
      <c r="D1295" s="26" t="s">
        <v>1371</v>
      </c>
      <c r="E1295" s="163">
        <v>0.2019</v>
      </c>
      <c r="F1295" s="164" t="s">
        <v>3449</v>
      </c>
      <c r="G1295" s="164" t="s">
        <v>3320</v>
      </c>
      <c r="H1295" s="149" t="str">
        <f t="shared" si="23"/>
        <v>No</v>
      </c>
    </row>
    <row r="1296" spans="1:8" x14ac:dyDescent="0.25">
      <c r="A1296" s="136" t="s">
        <v>1347</v>
      </c>
      <c r="B1296" s="136" t="s">
        <v>3088</v>
      </c>
      <c r="C1296" s="26">
        <v>4124</v>
      </c>
      <c r="D1296" s="34" t="s">
        <v>1368</v>
      </c>
      <c r="E1296" s="163">
        <v>0.15959999999999999</v>
      </c>
      <c r="F1296" s="164" t="s">
        <v>3449</v>
      </c>
      <c r="G1296" s="164" t="s">
        <v>3320</v>
      </c>
      <c r="H1296" s="149" t="str">
        <f t="shared" si="23"/>
        <v>No</v>
      </c>
    </row>
    <row r="1297" spans="1:8" x14ac:dyDescent="0.25">
      <c r="A1297" s="136" t="s">
        <v>1347</v>
      </c>
      <c r="B1297" s="136" t="s">
        <v>3088</v>
      </c>
      <c r="C1297" s="26">
        <v>3492</v>
      </c>
      <c r="D1297" s="26" t="s">
        <v>1359</v>
      </c>
      <c r="E1297" s="163">
        <v>0.187</v>
      </c>
      <c r="F1297" s="164" t="s">
        <v>3449</v>
      </c>
      <c r="G1297" s="164" t="s">
        <v>3320</v>
      </c>
      <c r="H1297" s="149" t="str">
        <f t="shared" si="23"/>
        <v>No</v>
      </c>
    </row>
    <row r="1298" spans="1:8" x14ac:dyDescent="0.25">
      <c r="A1298" s="136" t="s">
        <v>1347</v>
      </c>
      <c r="B1298" s="136" t="s">
        <v>3088</v>
      </c>
      <c r="C1298" s="26">
        <v>5606</v>
      </c>
      <c r="D1298" s="26" t="s">
        <v>2819</v>
      </c>
      <c r="E1298" s="163">
        <v>0.11600000000000001</v>
      </c>
      <c r="F1298" s="164" t="s">
        <v>3449</v>
      </c>
      <c r="G1298" s="164" t="s">
        <v>3320</v>
      </c>
      <c r="H1298" s="149" t="str">
        <f t="shared" si="23"/>
        <v>No</v>
      </c>
    </row>
    <row r="1299" spans="1:8" x14ac:dyDescent="0.25">
      <c r="A1299" s="136" t="s">
        <v>1347</v>
      </c>
      <c r="B1299" s="136" t="s">
        <v>3088</v>
      </c>
      <c r="C1299" s="26">
        <v>2993</v>
      </c>
      <c r="D1299" s="26" t="s">
        <v>1349</v>
      </c>
      <c r="E1299" s="163">
        <v>0.34799999999999998</v>
      </c>
      <c r="F1299" s="164" t="s">
        <v>3449</v>
      </c>
      <c r="G1299" s="164" t="s">
        <v>3448</v>
      </c>
      <c r="H1299" s="149" t="str">
        <f t="shared" si="23"/>
        <v>No</v>
      </c>
    </row>
    <row r="1300" spans="1:8" x14ac:dyDescent="0.25">
      <c r="A1300" s="136" t="s">
        <v>1347</v>
      </c>
      <c r="B1300" s="136" t="s">
        <v>3088</v>
      </c>
      <c r="C1300" s="26">
        <v>3345</v>
      </c>
      <c r="D1300" s="26" t="s">
        <v>1356</v>
      </c>
      <c r="E1300" s="163">
        <v>0.23930000000000001</v>
      </c>
      <c r="F1300" s="164" t="s">
        <v>3449</v>
      </c>
      <c r="G1300" s="164" t="s">
        <v>3320</v>
      </c>
      <c r="H1300" s="149" t="str">
        <f t="shared" si="23"/>
        <v>No</v>
      </c>
    </row>
    <row r="1301" spans="1:8" x14ac:dyDescent="0.25">
      <c r="A1301" s="136" t="s">
        <v>1347</v>
      </c>
      <c r="B1301" s="136" t="s">
        <v>3088</v>
      </c>
      <c r="C1301" s="26">
        <v>4455</v>
      </c>
      <c r="D1301" s="34" t="s">
        <v>1375</v>
      </c>
      <c r="E1301" s="163">
        <v>4.3299999999999998E-2</v>
      </c>
      <c r="F1301" s="164" t="s">
        <v>3449</v>
      </c>
      <c r="G1301" s="164" t="s">
        <v>3320</v>
      </c>
      <c r="H1301" s="149" t="str">
        <f t="shared" si="23"/>
        <v>No</v>
      </c>
    </row>
    <row r="1302" spans="1:8" x14ac:dyDescent="0.25">
      <c r="A1302" s="136" t="s">
        <v>1347</v>
      </c>
      <c r="B1302" s="136" t="s">
        <v>3088</v>
      </c>
      <c r="C1302" s="26">
        <v>3790</v>
      </c>
      <c r="D1302" s="26" t="s">
        <v>1363</v>
      </c>
      <c r="E1302" s="163">
        <v>0.14649999999999999</v>
      </c>
      <c r="F1302" s="164" t="s">
        <v>3449</v>
      </c>
      <c r="G1302" s="164" t="s">
        <v>3320</v>
      </c>
      <c r="H1302" s="149" t="str">
        <f t="shared" si="23"/>
        <v>No</v>
      </c>
    </row>
    <row r="1303" spans="1:8" x14ac:dyDescent="0.25">
      <c r="A1303" s="136" t="s">
        <v>1347</v>
      </c>
      <c r="B1303" s="136" t="s">
        <v>3088</v>
      </c>
      <c r="C1303" s="26">
        <v>3390</v>
      </c>
      <c r="D1303" s="26" t="s">
        <v>1357</v>
      </c>
      <c r="E1303" s="163">
        <v>0.1067</v>
      </c>
      <c r="F1303" s="164" t="s">
        <v>3449</v>
      </c>
      <c r="G1303" s="164" t="s">
        <v>3320</v>
      </c>
      <c r="H1303" s="149" t="str">
        <f t="shared" si="23"/>
        <v>No</v>
      </c>
    </row>
    <row r="1304" spans="1:8" x14ac:dyDescent="0.25">
      <c r="A1304" s="136" t="s">
        <v>1347</v>
      </c>
      <c r="B1304" s="136" t="s">
        <v>3088</v>
      </c>
      <c r="C1304" s="26">
        <v>3344</v>
      </c>
      <c r="D1304" s="26" t="s">
        <v>1355</v>
      </c>
      <c r="E1304" s="163">
        <v>0.20710000000000001</v>
      </c>
      <c r="F1304" s="164" t="s">
        <v>3449</v>
      </c>
      <c r="G1304" s="164" t="s">
        <v>3320</v>
      </c>
      <c r="H1304" s="149" t="str">
        <f t="shared" si="23"/>
        <v>No</v>
      </c>
    </row>
    <row r="1305" spans="1:8" x14ac:dyDescent="0.25">
      <c r="A1305" s="136" t="s">
        <v>1347</v>
      </c>
      <c r="B1305" s="136" t="s">
        <v>3088</v>
      </c>
      <c r="C1305" s="26">
        <v>3442</v>
      </c>
      <c r="D1305" s="26" t="s">
        <v>1358</v>
      </c>
      <c r="E1305" s="163">
        <v>6.4299999999999996E-2</v>
      </c>
      <c r="F1305" s="164" t="s">
        <v>3449</v>
      </c>
      <c r="G1305" s="164" t="s">
        <v>3320</v>
      </c>
      <c r="H1305" s="149" t="str">
        <f t="shared" si="23"/>
        <v>No</v>
      </c>
    </row>
    <row r="1306" spans="1:8" x14ac:dyDescent="0.25">
      <c r="A1306" s="136" t="s">
        <v>1347</v>
      </c>
      <c r="B1306" s="136" t="s">
        <v>3088</v>
      </c>
      <c r="C1306" s="26">
        <v>5481</v>
      </c>
      <c r="D1306" s="26" t="s">
        <v>1378</v>
      </c>
      <c r="E1306" s="163">
        <v>0.15429999999999999</v>
      </c>
      <c r="F1306" s="164" t="s">
        <v>3449</v>
      </c>
      <c r="G1306" s="164" t="s">
        <v>3320</v>
      </c>
      <c r="H1306" s="149" t="str">
        <f t="shared" si="23"/>
        <v>No</v>
      </c>
    </row>
    <row r="1307" spans="1:8" x14ac:dyDescent="0.25">
      <c r="A1307" s="136" t="s">
        <v>1347</v>
      </c>
      <c r="B1307" s="136" t="s">
        <v>3088</v>
      </c>
      <c r="C1307" s="26">
        <v>5753</v>
      </c>
      <c r="D1307" s="26" t="s">
        <v>3337</v>
      </c>
      <c r="E1307" s="163">
        <v>0.15210000000000001</v>
      </c>
      <c r="F1307" s="164" t="s">
        <v>3449</v>
      </c>
      <c r="G1307" s="164" t="s">
        <v>3320</v>
      </c>
      <c r="H1307" s="149" t="str">
        <f t="shared" si="23"/>
        <v>No</v>
      </c>
    </row>
    <row r="1308" spans="1:8" x14ac:dyDescent="0.25">
      <c r="A1308" s="136" t="s">
        <v>1347</v>
      </c>
      <c r="B1308" s="136" t="s">
        <v>3088</v>
      </c>
      <c r="C1308" s="26">
        <v>4021</v>
      </c>
      <c r="D1308" s="26" t="s">
        <v>1366</v>
      </c>
      <c r="E1308" s="163">
        <v>0.18160000000000001</v>
      </c>
      <c r="F1308" s="164" t="s">
        <v>3449</v>
      </c>
      <c r="G1308" s="164" t="s">
        <v>3320</v>
      </c>
      <c r="H1308" s="149" t="str">
        <f t="shared" si="23"/>
        <v>No</v>
      </c>
    </row>
    <row r="1309" spans="1:8" x14ac:dyDescent="0.25">
      <c r="A1309" s="136" t="s">
        <v>1347</v>
      </c>
      <c r="B1309" s="136" t="s">
        <v>3088</v>
      </c>
      <c r="C1309" s="26">
        <v>5331</v>
      </c>
      <c r="D1309" s="26" t="s">
        <v>1377</v>
      </c>
      <c r="E1309" s="163">
        <v>0.22220000000000001</v>
      </c>
      <c r="F1309" s="164" t="s">
        <v>3449</v>
      </c>
      <c r="G1309" s="164" t="s">
        <v>3320</v>
      </c>
      <c r="H1309" s="149" t="str">
        <f t="shared" si="23"/>
        <v>No</v>
      </c>
    </row>
    <row r="1310" spans="1:8" x14ac:dyDescent="0.25">
      <c r="A1310" s="136" t="s">
        <v>1347</v>
      </c>
      <c r="B1310" s="136" t="s">
        <v>3088</v>
      </c>
      <c r="C1310" s="26">
        <v>1815</v>
      </c>
      <c r="D1310" s="26" t="s">
        <v>1348</v>
      </c>
      <c r="E1310" s="163">
        <v>0.14829999999999999</v>
      </c>
      <c r="F1310" s="164" t="s">
        <v>3449</v>
      </c>
      <c r="G1310" s="164" t="s">
        <v>3320</v>
      </c>
      <c r="H1310" s="149" t="str">
        <f t="shared" si="23"/>
        <v>No</v>
      </c>
    </row>
    <row r="1311" spans="1:8" x14ac:dyDescent="0.25">
      <c r="A1311" s="136" t="s">
        <v>1347</v>
      </c>
      <c r="B1311" s="136" t="s">
        <v>3088</v>
      </c>
      <c r="C1311" s="26">
        <v>5605</v>
      </c>
      <c r="D1311" s="26" t="s">
        <v>2818</v>
      </c>
      <c r="E1311" s="163">
        <v>9.5299999999999996E-2</v>
      </c>
      <c r="F1311" s="164" t="s">
        <v>3449</v>
      </c>
      <c r="G1311" s="164" t="s">
        <v>3320</v>
      </c>
      <c r="H1311" s="149" t="str">
        <f t="shared" si="23"/>
        <v>No</v>
      </c>
    </row>
    <row r="1312" spans="1:8" x14ac:dyDescent="0.25">
      <c r="A1312" s="136" t="s">
        <v>1347</v>
      </c>
      <c r="B1312" s="136" t="s">
        <v>3088</v>
      </c>
      <c r="C1312" s="26">
        <v>3811</v>
      </c>
      <c r="D1312" s="26" t="s">
        <v>1364</v>
      </c>
      <c r="E1312" s="163">
        <v>0.39650000000000002</v>
      </c>
      <c r="F1312" s="164" t="s">
        <v>3449</v>
      </c>
      <c r="G1312" s="164" t="s">
        <v>3320</v>
      </c>
      <c r="H1312" s="149" t="str">
        <f t="shared" si="23"/>
        <v>No</v>
      </c>
    </row>
    <row r="1313" spans="1:8" x14ac:dyDescent="0.25">
      <c r="A1313" s="136" t="s">
        <v>1347</v>
      </c>
      <c r="B1313" s="136" t="s">
        <v>3088</v>
      </c>
      <c r="C1313" s="26">
        <v>3679</v>
      </c>
      <c r="D1313" s="26" t="s">
        <v>1361</v>
      </c>
      <c r="E1313" s="163">
        <v>0.16300000000000001</v>
      </c>
      <c r="F1313" s="164" t="s">
        <v>3449</v>
      </c>
      <c r="G1313" s="164" t="s">
        <v>3320</v>
      </c>
      <c r="H1313" s="149" t="str">
        <f t="shared" si="23"/>
        <v>No</v>
      </c>
    </row>
    <row r="1314" spans="1:8" x14ac:dyDescent="0.25">
      <c r="A1314" s="136" t="s">
        <v>1347</v>
      </c>
      <c r="B1314" s="136" t="s">
        <v>3088</v>
      </c>
      <c r="C1314" s="26">
        <v>4371</v>
      </c>
      <c r="D1314" s="26" t="s">
        <v>1372</v>
      </c>
      <c r="E1314" s="163">
        <v>0.15920000000000001</v>
      </c>
      <c r="F1314" s="164" t="s">
        <v>3449</v>
      </c>
      <c r="G1314" s="164" t="s">
        <v>3320</v>
      </c>
      <c r="H1314" s="149" t="str">
        <f t="shared" si="23"/>
        <v>No</v>
      </c>
    </row>
    <row r="1315" spans="1:8" x14ac:dyDescent="0.25">
      <c r="A1315" s="136" t="s">
        <v>1347</v>
      </c>
      <c r="B1315" s="136" t="s">
        <v>3088</v>
      </c>
      <c r="C1315" s="26">
        <v>4187</v>
      </c>
      <c r="D1315" s="26" t="s">
        <v>302</v>
      </c>
      <c r="E1315" s="163">
        <v>4.0500000000000001E-2</v>
      </c>
      <c r="F1315" s="164" t="s">
        <v>3449</v>
      </c>
      <c r="G1315" s="164" t="s">
        <v>3320</v>
      </c>
      <c r="H1315" s="149" t="str">
        <f t="shared" si="23"/>
        <v>No</v>
      </c>
    </row>
    <row r="1316" spans="1:8" x14ac:dyDescent="0.25">
      <c r="A1316" s="136" t="s">
        <v>1347</v>
      </c>
      <c r="B1316" s="136" t="s">
        <v>3088</v>
      </c>
      <c r="C1316" s="26">
        <v>4516</v>
      </c>
      <c r="D1316" s="26" t="s">
        <v>1376</v>
      </c>
      <c r="E1316" s="163">
        <v>7.2700000000000001E-2</v>
      </c>
      <c r="F1316" s="164" t="s">
        <v>3449</v>
      </c>
      <c r="G1316" s="164" t="s">
        <v>3320</v>
      </c>
      <c r="H1316" s="149" t="str">
        <f t="shared" si="23"/>
        <v>No</v>
      </c>
    </row>
    <row r="1317" spans="1:8" x14ac:dyDescent="0.25">
      <c r="A1317" s="136" t="s">
        <v>1347</v>
      </c>
      <c r="B1317" s="136" t="s">
        <v>3088</v>
      </c>
      <c r="C1317" s="26">
        <v>4069</v>
      </c>
      <c r="D1317" s="26" t="s">
        <v>1367</v>
      </c>
      <c r="E1317" s="163">
        <v>0.1028</v>
      </c>
      <c r="F1317" s="164" t="s">
        <v>3449</v>
      </c>
      <c r="G1317" s="164" t="s">
        <v>3320</v>
      </c>
      <c r="H1317" s="149" t="str">
        <f t="shared" si="23"/>
        <v>No</v>
      </c>
    </row>
    <row r="1318" spans="1:8" x14ac:dyDescent="0.25">
      <c r="A1318" s="136" t="s">
        <v>1347</v>
      </c>
      <c r="B1318" s="136" t="s">
        <v>3088</v>
      </c>
      <c r="C1318" s="26">
        <v>3287</v>
      </c>
      <c r="D1318" s="26" t="s">
        <v>1354</v>
      </c>
      <c r="E1318" s="163">
        <v>0.1658</v>
      </c>
      <c r="F1318" s="164" t="s">
        <v>3449</v>
      </c>
      <c r="G1318" s="164" t="s">
        <v>3320</v>
      </c>
      <c r="H1318" s="149" t="str">
        <f t="shared" si="23"/>
        <v>No</v>
      </c>
    </row>
    <row r="1319" spans="1:8" x14ac:dyDescent="0.25">
      <c r="A1319" s="136" t="s">
        <v>1347</v>
      </c>
      <c r="B1319" s="136" t="s">
        <v>3088</v>
      </c>
      <c r="C1319" s="26">
        <v>3749</v>
      </c>
      <c r="D1319" s="26" t="s">
        <v>1362</v>
      </c>
      <c r="E1319" s="163">
        <v>0.27639999999999998</v>
      </c>
      <c r="F1319" s="164" t="s">
        <v>3449</v>
      </c>
      <c r="G1319" s="164" t="s">
        <v>3320</v>
      </c>
      <c r="H1319" s="149" t="str">
        <f t="shared" si="23"/>
        <v>No</v>
      </c>
    </row>
    <row r="1320" spans="1:8" x14ac:dyDescent="0.25">
      <c r="A1320" s="136" t="s">
        <v>1347</v>
      </c>
      <c r="B1320" s="136" t="s">
        <v>3088</v>
      </c>
      <c r="C1320" s="26">
        <v>4208</v>
      </c>
      <c r="D1320" s="26" t="s">
        <v>1369</v>
      </c>
      <c r="E1320" s="163">
        <v>0.1104</v>
      </c>
      <c r="F1320" s="164" t="s">
        <v>3449</v>
      </c>
      <c r="G1320" s="164" t="s">
        <v>3320</v>
      </c>
      <c r="H1320" s="149" t="str">
        <f t="shared" si="23"/>
        <v>No</v>
      </c>
    </row>
    <row r="1321" spans="1:8" x14ac:dyDescent="0.25">
      <c r="A1321" s="136" t="s">
        <v>1347</v>
      </c>
      <c r="B1321" s="136" t="s">
        <v>3088</v>
      </c>
      <c r="C1321" s="26">
        <v>4377</v>
      </c>
      <c r="D1321" s="138" t="s">
        <v>1373</v>
      </c>
      <c r="E1321" s="163">
        <v>0.2712</v>
      </c>
      <c r="F1321" s="164" t="s">
        <v>3449</v>
      </c>
      <c r="G1321" s="164" t="s">
        <v>3320</v>
      </c>
      <c r="H1321" s="149" t="str">
        <f t="shared" si="23"/>
        <v>No</v>
      </c>
    </row>
    <row r="1322" spans="1:8" x14ac:dyDescent="0.25">
      <c r="A1322" s="136" t="s">
        <v>1380</v>
      </c>
      <c r="B1322" s="136" t="s">
        <v>3089</v>
      </c>
      <c r="C1322" s="26">
        <v>3477</v>
      </c>
      <c r="D1322" s="26" t="s">
        <v>3373</v>
      </c>
      <c r="E1322" s="163">
        <v>0.436</v>
      </c>
      <c r="F1322" s="164" t="s">
        <v>3449</v>
      </c>
      <c r="G1322" s="164" t="s">
        <v>3448</v>
      </c>
      <c r="H1322" s="149" t="str">
        <f t="shared" si="23"/>
        <v>No</v>
      </c>
    </row>
    <row r="1323" spans="1:8" x14ac:dyDescent="0.25">
      <c r="A1323" s="136" t="s">
        <v>1380</v>
      </c>
      <c r="B1323" s="136" t="s">
        <v>3089</v>
      </c>
      <c r="C1323" s="26">
        <v>3377</v>
      </c>
      <c r="D1323" s="26" t="s">
        <v>1385</v>
      </c>
      <c r="E1323" s="163">
        <v>0.55430000000000001</v>
      </c>
      <c r="F1323" s="164" t="s">
        <v>3449</v>
      </c>
      <c r="G1323" s="164" t="s">
        <v>2649</v>
      </c>
      <c r="H1323" s="149" t="str">
        <f t="shared" si="23"/>
        <v>Yes</v>
      </c>
    </row>
    <row r="1324" spans="1:8" x14ac:dyDescent="0.25">
      <c r="A1324" s="136" t="s">
        <v>1380</v>
      </c>
      <c r="B1324" s="136" t="s">
        <v>3089</v>
      </c>
      <c r="C1324" s="26">
        <v>4328</v>
      </c>
      <c r="D1324" s="26" t="s">
        <v>1389</v>
      </c>
      <c r="E1324" s="163">
        <v>0.2757</v>
      </c>
      <c r="F1324" s="164" t="s">
        <v>3449</v>
      </c>
      <c r="G1324" s="164" t="s">
        <v>3320</v>
      </c>
      <c r="H1324" s="149" t="str">
        <f t="shared" si="23"/>
        <v>No</v>
      </c>
    </row>
    <row r="1325" spans="1:8" x14ac:dyDescent="0.25">
      <c r="A1325" s="136" t="s">
        <v>1380</v>
      </c>
      <c r="B1325" s="136" t="s">
        <v>3089</v>
      </c>
      <c r="C1325" s="26">
        <v>1758</v>
      </c>
      <c r="D1325" s="26" t="s">
        <v>430</v>
      </c>
      <c r="E1325" s="163">
        <v>0.23599999999999999</v>
      </c>
      <c r="F1325" s="164" t="s">
        <v>3449</v>
      </c>
      <c r="G1325" s="164" t="s">
        <v>3320</v>
      </c>
      <c r="H1325" s="149" t="str">
        <f t="shared" si="23"/>
        <v>No</v>
      </c>
    </row>
    <row r="1326" spans="1:8" x14ac:dyDescent="0.25">
      <c r="A1326" s="136" t="s">
        <v>1380</v>
      </c>
      <c r="B1326" s="136" t="s">
        <v>3089</v>
      </c>
      <c r="C1326" s="26">
        <v>5343</v>
      </c>
      <c r="D1326" s="26" t="s">
        <v>1390</v>
      </c>
      <c r="E1326" s="163">
        <v>0.68630000000000002</v>
      </c>
      <c r="F1326" s="164" t="s">
        <v>3449</v>
      </c>
      <c r="G1326" s="164" t="s">
        <v>3320</v>
      </c>
      <c r="H1326" s="149" t="str">
        <f t="shared" si="23"/>
        <v>Yes</v>
      </c>
    </row>
    <row r="1327" spans="1:8" x14ac:dyDescent="0.25">
      <c r="A1327" s="136" t="s">
        <v>1380</v>
      </c>
      <c r="B1327" s="136" t="s">
        <v>3089</v>
      </c>
      <c r="C1327" s="26">
        <v>3939</v>
      </c>
      <c r="D1327" s="26" t="s">
        <v>1388</v>
      </c>
      <c r="E1327" s="163">
        <v>0.40410000000000001</v>
      </c>
      <c r="F1327" s="164" t="s">
        <v>3449</v>
      </c>
      <c r="G1327" s="164" t="s">
        <v>3320</v>
      </c>
      <c r="H1327" s="149" t="str">
        <f t="shared" si="23"/>
        <v>No</v>
      </c>
    </row>
    <row r="1328" spans="1:8" x14ac:dyDescent="0.25">
      <c r="A1328" s="136" t="s">
        <v>1380</v>
      </c>
      <c r="B1328" s="136" t="s">
        <v>3089</v>
      </c>
      <c r="C1328" s="26">
        <v>2696</v>
      </c>
      <c r="D1328" s="26" t="s">
        <v>1382</v>
      </c>
      <c r="E1328" s="163">
        <v>0.39950000000000002</v>
      </c>
      <c r="F1328" s="164" t="s">
        <v>3449</v>
      </c>
      <c r="G1328" s="164" t="s">
        <v>3320</v>
      </c>
      <c r="H1328" s="149" t="str">
        <f t="shared" si="23"/>
        <v>No</v>
      </c>
    </row>
    <row r="1329" spans="1:8" x14ac:dyDescent="0.25">
      <c r="A1329" s="136" t="s">
        <v>1380</v>
      </c>
      <c r="B1329" s="136" t="s">
        <v>3089</v>
      </c>
      <c r="C1329" s="26">
        <v>2974</v>
      </c>
      <c r="D1329" s="26" t="s">
        <v>1383</v>
      </c>
      <c r="E1329" s="163">
        <v>0.35510000000000003</v>
      </c>
      <c r="F1329" s="164" t="s">
        <v>3449</v>
      </c>
      <c r="G1329" s="164" t="s">
        <v>3320</v>
      </c>
      <c r="H1329" s="149" t="str">
        <f t="shared" si="23"/>
        <v>No</v>
      </c>
    </row>
    <row r="1330" spans="1:8" x14ac:dyDescent="0.25">
      <c r="A1330" s="136" t="s">
        <v>1380</v>
      </c>
      <c r="B1330" s="136" t="s">
        <v>3089</v>
      </c>
      <c r="C1330" s="26">
        <v>3274</v>
      </c>
      <c r="D1330" s="26" t="s">
        <v>1384</v>
      </c>
      <c r="E1330" s="163">
        <v>0.4395</v>
      </c>
      <c r="F1330" s="164" t="s">
        <v>3449</v>
      </c>
      <c r="G1330" s="164" t="s">
        <v>3320</v>
      </c>
      <c r="H1330" s="149" t="str">
        <f t="shared" si="23"/>
        <v>No</v>
      </c>
    </row>
    <row r="1331" spans="1:8" x14ac:dyDescent="0.25">
      <c r="A1331" s="136" t="s">
        <v>1380</v>
      </c>
      <c r="B1331" s="136" t="s">
        <v>3089</v>
      </c>
      <c r="C1331" s="26">
        <v>5626</v>
      </c>
      <c r="D1331" s="26" t="s">
        <v>2820</v>
      </c>
      <c r="E1331" s="163">
        <v>0.42870000000000003</v>
      </c>
      <c r="F1331" s="164" t="s">
        <v>3449</v>
      </c>
      <c r="G1331" s="164" t="s">
        <v>3320</v>
      </c>
      <c r="H1331" s="149" t="str">
        <f t="shared" si="23"/>
        <v>No</v>
      </c>
    </row>
    <row r="1332" spans="1:8" x14ac:dyDescent="0.25">
      <c r="A1332" s="136" t="s">
        <v>1380</v>
      </c>
      <c r="B1332" s="136" t="s">
        <v>3089</v>
      </c>
      <c r="C1332" s="26">
        <v>3566</v>
      </c>
      <c r="D1332" s="138" t="s">
        <v>1387</v>
      </c>
      <c r="E1332" s="163">
        <v>0.55700000000000005</v>
      </c>
      <c r="F1332" s="164" t="s">
        <v>3449</v>
      </c>
      <c r="G1332" s="164" t="s">
        <v>2649</v>
      </c>
      <c r="H1332" s="149" t="str">
        <f t="shared" si="23"/>
        <v>Yes</v>
      </c>
    </row>
    <row r="1333" spans="1:8" x14ac:dyDescent="0.25">
      <c r="A1333" s="136" t="s">
        <v>1392</v>
      </c>
      <c r="B1333" s="136" t="s">
        <v>3090</v>
      </c>
      <c r="C1333" s="26">
        <v>3205</v>
      </c>
      <c r="D1333" s="26" t="s">
        <v>1394</v>
      </c>
      <c r="E1333" s="163">
        <v>0.39700000000000002</v>
      </c>
      <c r="F1333" s="164" t="s">
        <v>3449</v>
      </c>
      <c r="G1333" s="164" t="s">
        <v>3320</v>
      </c>
      <c r="H1333" s="149" t="str">
        <f t="shared" si="23"/>
        <v>No</v>
      </c>
    </row>
    <row r="1334" spans="1:8" x14ac:dyDescent="0.25">
      <c r="A1334" s="136" t="s">
        <v>1392</v>
      </c>
      <c r="B1334" s="136" t="s">
        <v>3090</v>
      </c>
      <c r="C1334" s="26">
        <v>2432</v>
      </c>
      <c r="D1334" s="26" t="s">
        <v>1393</v>
      </c>
      <c r="E1334" s="163">
        <v>0.37509999999999999</v>
      </c>
      <c r="F1334" s="164" t="s">
        <v>3449</v>
      </c>
      <c r="G1334" s="164" t="s">
        <v>3320</v>
      </c>
      <c r="H1334" s="149" t="str">
        <f t="shared" si="23"/>
        <v>No</v>
      </c>
    </row>
    <row r="1335" spans="1:8" x14ac:dyDescent="0.25">
      <c r="A1335" s="136" t="s">
        <v>1396</v>
      </c>
      <c r="B1335" s="136" t="s">
        <v>3091</v>
      </c>
      <c r="C1335" s="26">
        <v>2922</v>
      </c>
      <c r="D1335" s="26" t="s">
        <v>1398</v>
      </c>
      <c r="E1335" s="163">
        <v>0.60829999999999995</v>
      </c>
      <c r="F1335" s="164" t="s">
        <v>3447</v>
      </c>
      <c r="G1335" s="164" t="s">
        <v>3320</v>
      </c>
      <c r="H1335" s="149" t="str">
        <f t="shared" si="23"/>
        <v>Yes</v>
      </c>
    </row>
    <row r="1336" spans="1:8" x14ac:dyDescent="0.25">
      <c r="A1336" s="136" t="s">
        <v>1396</v>
      </c>
      <c r="B1336" s="136" t="s">
        <v>3091</v>
      </c>
      <c r="C1336" s="26">
        <v>2283</v>
      </c>
      <c r="D1336" s="26" t="s">
        <v>1397</v>
      </c>
      <c r="E1336" s="163">
        <v>0.67200000000000004</v>
      </c>
      <c r="F1336" s="164" t="s">
        <v>3447</v>
      </c>
      <c r="G1336" s="164" t="s">
        <v>3320</v>
      </c>
      <c r="H1336" s="149" t="str">
        <f t="shared" si="23"/>
        <v>Yes</v>
      </c>
    </row>
    <row r="1337" spans="1:8" x14ac:dyDescent="0.25">
      <c r="A1337" s="136" t="s">
        <v>1396</v>
      </c>
      <c r="B1337" s="136" t="s">
        <v>3091</v>
      </c>
      <c r="C1337" s="26">
        <v>5584</v>
      </c>
      <c r="D1337" s="26" t="s">
        <v>2769</v>
      </c>
      <c r="E1337" s="163">
        <v>0.66720000000000002</v>
      </c>
      <c r="F1337" s="164" t="s">
        <v>3448</v>
      </c>
      <c r="G1337" s="164" t="s">
        <v>3320</v>
      </c>
      <c r="H1337" s="149" t="str">
        <f t="shared" si="23"/>
        <v>Yes</v>
      </c>
    </row>
    <row r="1338" spans="1:8" x14ac:dyDescent="0.25">
      <c r="A1338" s="136" t="s">
        <v>1400</v>
      </c>
      <c r="B1338" s="136" t="s">
        <v>3092</v>
      </c>
      <c r="C1338" s="26">
        <v>2517</v>
      </c>
      <c r="D1338" s="26" t="s">
        <v>1401</v>
      </c>
      <c r="E1338" s="163">
        <v>0.64270000000000005</v>
      </c>
      <c r="F1338" s="164" t="s">
        <v>3447</v>
      </c>
      <c r="G1338" s="164" t="s">
        <v>3320</v>
      </c>
      <c r="H1338" s="149" t="str">
        <f t="shared" si="23"/>
        <v>Yes</v>
      </c>
    </row>
    <row r="1339" spans="1:8" x14ac:dyDescent="0.25">
      <c r="A1339" s="136" t="s">
        <v>1400</v>
      </c>
      <c r="B1339" s="136" t="s">
        <v>3092</v>
      </c>
      <c r="C1339" s="26">
        <v>4220</v>
      </c>
      <c r="D1339" s="26" t="s">
        <v>1404</v>
      </c>
      <c r="E1339" s="163">
        <v>0.58760000000000001</v>
      </c>
      <c r="F1339" s="164" t="s">
        <v>3447</v>
      </c>
      <c r="G1339" s="164" t="s">
        <v>3320</v>
      </c>
      <c r="H1339" s="149" t="str">
        <f t="shared" si="23"/>
        <v>Yes</v>
      </c>
    </row>
    <row r="1340" spans="1:8" x14ac:dyDescent="0.25">
      <c r="A1340" s="136" t="s">
        <v>1400</v>
      </c>
      <c r="B1340" s="136" t="s">
        <v>3092</v>
      </c>
      <c r="C1340" s="26">
        <v>3531</v>
      </c>
      <c r="D1340" s="26" t="s">
        <v>1402</v>
      </c>
      <c r="E1340" s="163">
        <v>0.68259999999999998</v>
      </c>
      <c r="F1340" s="164" t="s">
        <v>3447</v>
      </c>
      <c r="G1340" s="164" t="s">
        <v>3320</v>
      </c>
      <c r="H1340" s="149" t="str">
        <f t="shared" si="23"/>
        <v>Yes</v>
      </c>
    </row>
    <row r="1341" spans="1:8" x14ac:dyDescent="0.25">
      <c r="A1341" s="136">
        <v>25101</v>
      </c>
      <c r="B1341" s="136" t="s">
        <v>3092</v>
      </c>
      <c r="C1341" s="26">
        <v>5179</v>
      </c>
      <c r="D1341" s="26" t="s">
        <v>2821</v>
      </c>
      <c r="E1341" s="163">
        <v>0</v>
      </c>
      <c r="F1341" s="164" t="s">
        <v>3448</v>
      </c>
      <c r="G1341" s="164" t="s">
        <v>3320</v>
      </c>
      <c r="H1341" s="149" t="str">
        <f t="shared" si="23"/>
        <v>No</v>
      </c>
    </row>
    <row r="1342" spans="1:8" x14ac:dyDescent="0.25">
      <c r="A1342" s="136" t="s">
        <v>1400</v>
      </c>
      <c r="B1342" s="136" t="s">
        <v>3092</v>
      </c>
      <c r="C1342" s="26">
        <v>5647</v>
      </c>
      <c r="D1342" s="26" t="s">
        <v>3374</v>
      </c>
      <c r="E1342" s="163">
        <v>0.66459999999999997</v>
      </c>
      <c r="F1342" s="164" t="s">
        <v>3449</v>
      </c>
      <c r="G1342" s="164" t="s">
        <v>3320</v>
      </c>
      <c r="H1342" s="149" t="str">
        <f t="shared" si="23"/>
        <v>Yes</v>
      </c>
    </row>
    <row r="1343" spans="1:8" x14ac:dyDescent="0.25">
      <c r="A1343" s="136" t="s">
        <v>1400</v>
      </c>
      <c r="B1343" s="136" t="s">
        <v>3092</v>
      </c>
      <c r="C1343" s="26">
        <v>4039</v>
      </c>
      <c r="D1343" s="26" t="s">
        <v>1403</v>
      </c>
      <c r="E1343" s="163">
        <v>0.69969999999999999</v>
      </c>
      <c r="F1343" s="164" t="s">
        <v>3447</v>
      </c>
      <c r="G1343" s="164" t="s">
        <v>3320</v>
      </c>
      <c r="H1343" s="149" t="str">
        <f t="shared" si="23"/>
        <v>Yes</v>
      </c>
    </row>
    <row r="1344" spans="1:8" x14ac:dyDescent="0.25">
      <c r="A1344" s="136" t="s">
        <v>1407</v>
      </c>
      <c r="B1344" s="136" t="s">
        <v>3093</v>
      </c>
      <c r="C1344" s="26">
        <v>5708</v>
      </c>
      <c r="D1344" s="26" t="s">
        <v>2898</v>
      </c>
      <c r="E1344" s="163">
        <v>0.83599999999999997</v>
      </c>
      <c r="F1344" s="164" t="s">
        <v>3449</v>
      </c>
      <c r="G1344" s="164" t="s">
        <v>3320</v>
      </c>
      <c r="H1344" s="149" t="str">
        <f t="shared" si="23"/>
        <v>Yes</v>
      </c>
    </row>
    <row r="1345" spans="1:8" x14ac:dyDescent="0.25">
      <c r="A1345" s="136" t="s">
        <v>1407</v>
      </c>
      <c r="B1345" s="136" t="s">
        <v>3093</v>
      </c>
      <c r="C1345" s="26">
        <v>3025</v>
      </c>
      <c r="D1345" s="26" t="s">
        <v>1409</v>
      </c>
      <c r="E1345" s="163">
        <v>0.6714</v>
      </c>
      <c r="F1345" s="164" t="s">
        <v>3447</v>
      </c>
      <c r="G1345" s="164" t="s">
        <v>3320</v>
      </c>
      <c r="H1345" s="149" t="str">
        <f t="shared" si="23"/>
        <v>Yes</v>
      </c>
    </row>
    <row r="1346" spans="1:8" x14ac:dyDescent="0.25">
      <c r="A1346" s="136" t="s">
        <v>1407</v>
      </c>
      <c r="B1346" s="136" t="s">
        <v>3093</v>
      </c>
      <c r="C1346" s="26">
        <v>3024</v>
      </c>
      <c r="D1346" s="26" t="s">
        <v>1408</v>
      </c>
      <c r="E1346" s="163">
        <v>0.67449999999999999</v>
      </c>
      <c r="F1346" s="164" t="s">
        <v>3447</v>
      </c>
      <c r="G1346" s="164" t="s">
        <v>3320</v>
      </c>
      <c r="H1346" s="149" t="str">
        <f t="shared" si="23"/>
        <v>Yes</v>
      </c>
    </row>
    <row r="1347" spans="1:8" x14ac:dyDescent="0.25">
      <c r="A1347" s="136" t="s">
        <v>1411</v>
      </c>
      <c r="B1347" s="136" t="s">
        <v>3094</v>
      </c>
      <c r="C1347" s="26">
        <v>2443</v>
      </c>
      <c r="D1347" s="26" t="s">
        <v>1412</v>
      </c>
      <c r="E1347" s="163">
        <v>0.50409999999999999</v>
      </c>
      <c r="F1347" s="164" t="s">
        <v>3449</v>
      </c>
      <c r="G1347" s="164" t="s">
        <v>3320</v>
      </c>
      <c r="H1347" s="149" t="str">
        <f t="shared" si="23"/>
        <v>Yes</v>
      </c>
    </row>
    <row r="1348" spans="1:8" x14ac:dyDescent="0.25">
      <c r="A1348" s="136" t="s">
        <v>1411</v>
      </c>
      <c r="B1348" s="136" t="s">
        <v>3094</v>
      </c>
      <c r="C1348" s="26">
        <v>2769</v>
      </c>
      <c r="D1348" s="26" t="s">
        <v>1413</v>
      </c>
      <c r="E1348" s="163">
        <v>0.4829</v>
      </c>
      <c r="F1348" s="164" t="s">
        <v>3449</v>
      </c>
      <c r="G1348" s="164" t="s">
        <v>2649</v>
      </c>
      <c r="H1348" s="149" t="str">
        <f t="shared" si="23"/>
        <v>Yes</v>
      </c>
    </row>
    <row r="1349" spans="1:8" x14ac:dyDescent="0.25">
      <c r="A1349" s="136" t="s">
        <v>1415</v>
      </c>
      <c r="B1349" s="136" t="s">
        <v>3095</v>
      </c>
      <c r="C1349" s="26">
        <v>2539</v>
      </c>
      <c r="D1349" s="26" t="s">
        <v>1418</v>
      </c>
      <c r="E1349" s="163">
        <v>0.70660000000000001</v>
      </c>
      <c r="F1349" s="164" t="s">
        <v>3447</v>
      </c>
      <c r="G1349" s="164" t="s">
        <v>3320</v>
      </c>
      <c r="H1349" s="149" t="str">
        <f t="shared" ref="H1349:H1412" si="24">IF(OR(E1349&gt;=0.5, F1349="Yes",G1349="Yes"),"Yes","No")</f>
        <v>Yes</v>
      </c>
    </row>
    <row r="1350" spans="1:8" x14ac:dyDescent="0.25">
      <c r="A1350" s="136" t="s">
        <v>1415</v>
      </c>
      <c r="B1350" s="136" t="s">
        <v>3095</v>
      </c>
      <c r="C1350" s="26">
        <v>1980</v>
      </c>
      <c r="D1350" s="26" t="s">
        <v>1419</v>
      </c>
      <c r="E1350" s="163">
        <v>0.8075</v>
      </c>
      <c r="F1350" s="164" t="s">
        <v>3447</v>
      </c>
      <c r="G1350" s="164" t="s">
        <v>3320</v>
      </c>
      <c r="H1350" s="149" t="str">
        <f t="shared" si="24"/>
        <v>Yes</v>
      </c>
    </row>
    <row r="1351" spans="1:8" x14ac:dyDescent="0.25">
      <c r="A1351" s="136" t="s">
        <v>1415</v>
      </c>
      <c r="B1351" s="136" t="s">
        <v>3095</v>
      </c>
      <c r="C1351" s="26">
        <v>2246</v>
      </c>
      <c r="D1351" s="26" t="s">
        <v>1417</v>
      </c>
      <c r="E1351" s="163">
        <v>0.6643</v>
      </c>
      <c r="F1351" s="164" t="s">
        <v>3448</v>
      </c>
      <c r="G1351" s="164" t="s">
        <v>3320</v>
      </c>
      <c r="H1351" s="149" t="str">
        <f t="shared" si="24"/>
        <v>Yes</v>
      </c>
    </row>
    <row r="1352" spans="1:8" x14ac:dyDescent="0.25">
      <c r="A1352" s="136" t="s">
        <v>1415</v>
      </c>
      <c r="B1352" s="136" t="s">
        <v>3095</v>
      </c>
      <c r="C1352" s="26">
        <v>2245</v>
      </c>
      <c r="D1352" s="26" t="s">
        <v>1416</v>
      </c>
      <c r="E1352" s="163">
        <v>0.68369999999999997</v>
      </c>
      <c r="F1352" s="164" t="s">
        <v>3447</v>
      </c>
      <c r="G1352" s="164" t="s">
        <v>3320</v>
      </c>
      <c r="H1352" s="149" t="str">
        <f t="shared" si="24"/>
        <v>Yes</v>
      </c>
    </row>
    <row r="1353" spans="1:8" x14ac:dyDescent="0.25">
      <c r="A1353" s="136" t="s">
        <v>1415</v>
      </c>
      <c r="B1353" s="136" t="s">
        <v>3095</v>
      </c>
      <c r="C1353" s="26">
        <v>5151</v>
      </c>
      <c r="D1353" s="26" t="s">
        <v>1420</v>
      </c>
      <c r="E1353" s="163">
        <v>0.84299999999999997</v>
      </c>
      <c r="F1353" s="164" t="s">
        <v>3449</v>
      </c>
      <c r="G1353" s="164" t="s">
        <v>3320</v>
      </c>
      <c r="H1353" s="149" t="str">
        <f t="shared" si="24"/>
        <v>Yes</v>
      </c>
    </row>
    <row r="1354" spans="1:8" x14ac:dyDescent="0.25">
      <c r="A1354" s="136" t="s">
        <v>1422</v>
      </c>
      <c r="B1354" s="136" t="s">
        <v>3096</v>
      </c>
      <c r="C1354" s="26">
        <v>1768</v>
      </c>
      <c r="D1354" s="26" t="s">
        <v>1423</v>
      </c>
      <c r="E1354" s="163">
        <v>0.33960000000000001</v>
      </c>
      <c r="F1354" s="164" t="s">
        <v>3449</v>
      </c>
      <c r="G1354" s="164" t="s">
        <v>3320</v>
      </c>
      <c r="H1354" s="149" t="str">
        <f t="shared" si="24"/>
        <v>No</v>
      </c>
    </row>
    <row r="1355" spans="1:8" x14ac:dyDescent="0.25">
      <c r="A1355" s="136" t="s">
        <v>1422</v>
      </c>
      <c r="B1355" s="136" t="s">
        <v>3096</v>
      </c>
      <c r="C1355" s="26">
        <v>2487</v>
      </c>
      <c r="D1355" s="26" t="s">
        <v>1424</v>
      </c>
      <c r="E1355" s="163">
        <v>0.16550000000000001</v>
      </c>
      <c r="F1355" s="164" t="s">
        <v>3449</v>
      </c>
      <c r="G1355" s="164" t="s">
        <v>3320</v>
      </c>
      <c r="H1355" s="149" t="str">
        <f t="shared" si="24"/>
        <v>No</v>
      </c>
    </row>
    <row r="1356" spans="1:8" x14ac:dyDescent="0.25">
      <c r="A1356" s="136" t="s">
        <v>1422</v>
      </c>
      <c r="B1356" s="136" t="s">
        <v>3096</v>
      </c>
      <c r="C1356" s="26">
        <v>3960</v>
      </c>
      <c r="D1356" s="26" t="s">
        <v>1432</v>
      </c>
      <c r="E1356" s="163">
        <v>0.33960000000000001</v>
      </c>
      <c r="F1356" s="164" t="s">
        <v>3449</v>
      </c>
      <c r="G1356" s="164" t="s">
        <v>3320</v>
      </c>
      <c r="H1356" s="149" t="str">
        <f t="shared" si="24"/>
        <v>No</v>
      </c>
    </row>
    <row r="1357" spans="1:8" x14ac:dyDescent="0.25">
      <c r="A1357" s="136" t="s">
        <v>1422</v>
      </c>
      <c r="B1357" s="136" t="s">
        <v>3096</v>
      </c>
      <c r="C1357" s="26">
        <v>4367</v>
      </c>
      <c r="D1357" s="26" t="s">
        <v>1433</v>
      </c>
      <c r="E1357" s="163">
        <v>0.1628</v>
      </c>
      <c r="F1357" s="164" t="s">
        <v>3449</v>
      </c>
      <c r="G1357" s="164" t="s">
        <v>3320</v>
      </c>
      <c r="H1357" s="149" t="str">
        <f t="shared" si="24"/>
        <v>No</v>
      </c>
    </row>
    <row r="1358" spans="1:8" x14ac:dyDescent="0.25">
      <c r="A1358" s="136" t="s">
        <v>1422</v>
      </c>
      <c r="B1358" s="136" t="s">
        <v>3096</v>
      </c>
      <c r="C1358" s="26">
        <v>2448</v>
      </c>
      <c r="D1358" s="26" t="s">
        <v>575</v>
      </c>
      <c r="E1358" s="163">
        <v>0.61950000000000005</v>
      </c>
      <c r="F1358" s="164" t="s">
        <v>3447</v>
      </c>
      <c r="G1358" s="164" t="s">
        <v>3320</v>
      </c>
      <c r="H1358" s="149" t="str">
        <f t="shared" si="24"/>
        <v>Yes</v>
      </c>
    </row>
    <row r="1359" spans="1:8" x14ac:dyDescent="0.25">
      <c r="A1359" s="136" t="s">
        <v>1422</v>
      </c>
      <c r="B1359" s="136" t="s">
        <v>3096</v>
      </c>
      <c r="C1359" s="26">
        <v>3133</v>
      </c>
      <c r="D1359" s="26" t="s">
        <v>1428</v>
      </c>
      <c r="E1359" s="163">
        <v>0.47839999999999999</v>
      </c>
      <c r="F1359" s="164" t="s">
        <v>3448</v>
      </c>
      <c r="G1359" s="164" t="s">
        <v>3320</v>
      </c>
      <c r="H1359" s="149" t="str">
        <f t="shared" si="24"/>
        <v>No</v>
      </c>
    </row>
    <row r="1360" spans="1:8" x14ac:dyDescent="0.25">
      <c r="A1360" s="136" t="s">
        <v>1422</v>
      </c>
      <c r="B1360" s="136" t="s">
        <v>3096</v>
      </c>
      <c r="C1360" s="26">
        <v>4472</v>
      </c>
      <c r="D1360" s="26" t="s">
        <v>1435</v>
      </c>
      <c r="E1360" s="163">
        <v>0.42859999999999998</v>
      </c>
      <c r="F1360" s="164" t="s">
        <v>3448</v>
      </c>
      <c r="G1360" s="164" t="s">
        <v>3320</v>
      </c>
      <c r="H1360" s="149" t="str">
        <f t="shared" si="24"/>
        <v>No</v>
      </c>
    </row>
    <row r="1361" spans="1:8" x14ac:dyDescent="0.25">
      <c r="A1361" s="136" t="s">
        <v>1422</v>
      </c>
      <c r="B1361" s="136" t="s">
        <v>3096</v>
      </c>
      <c r="C1361" s="26">
        <v>3540</v>
      </c>
      <c r="D1361" s="26" t="s">
        <v>1429</v>
      </c>
      <c r="E1361" s="163">
        <v>0.5696</v>
      </c>
      <c r="F1361" s="164" t="s">
        <v>3447</v>
      </c>
      <c r="G1361" s="164" t="s">
        <v>3320</v>
      </c>
      <c r="H1361" s="149" t="str">
        <f t="shared" si="24"/>
        <v>Yes</v>
      </c>
    </row>
    <row r="1362" spans="1:8" x14ac:dyDescent="0.25">
      <c r="A1362" s="136" t="s">
        <v>1422</v>
      </c>
      <c r="B1362" s="136" t="s">
        <v>3096</v>
      </c>
      <c r="C1362" s="26">
        <v>2342</v>
      </c>
      <c r="D1362" s="26" t="s">
        <v>897</v>
      </c>
      <c r="E1362" s="163">
        <v>0.26040000000000002</v>
      </c>
      <c r="F1362" s="164" t="s">
        <v>3449</v>
      </c>
      <c r="G1362" s="164" t="s">
        <v>3320</v>
      </c>
      <c r="H1362" s="149" t="str">
        <f t="shared" si="24"/>
        <v>No</v>
      </c>
    </row>
    <row r="1363" spans="1:8" x14ac:dyDescent="0.25">
      <c r="A1363" s="136" t="s">
        <v>1422</v>
      </c>
      <c r="B1363" s="136" t="s">
        <v>3096</v>
      </c>
      <c r="C1363" s="26">
        <v>3066</v>
      </c>
      <c r="D1363" s="26" t="s">
        <v>1426</v>
      </c>
      <c r="E1363" s="163">
        <v>0.39140000000000003</v>
      </c>
      <c r="F1363" s="164" t="s">
        <v>3449</v>
      </c>
      <c r="G1363" s="164" t="s">
        <v>3320</v>
      </c>
      <c r="H1363" s="149" t="str">
        <f t="shared" si="24"/>
        <v>No</v>
      </c>
    </row>
    <row r="1364" spans="1:8" x14ac:dyDescent="0.25">
      <c r="A1364" s="136" t="s">
        <v>1422</v>
      </c>
      <c r="B1364" s="136" t="s">
        <v>3096</v>
      </c>
      <c r="C1364" s="26">
        <v>4458</v>
      </c>
      <c r="D1364" s="26" t="s">
        <v>1434</v>
      </c>
      <c r="E1364" s="163">
        <v>0.2646</v>
      </c>
      <c r="F1364" s="164" t="s">
        <v>3449</v>
      </c>
      <c r="G1364" s="164" t="s">
        <v>3320</v>
      </c>
      <c r="H1364" s="149" t="str">
        <f t="shared" si="24"/>
        <v>No</v>
      </c>
    </row>
    <row r="1365" spans="1:8" x14ac:dyDescent="0.25">
      <c r="A1365" s="136" t="s">
        <v>1422</v>
      </c>
      <c r="B1365" s="136" t="s">
        <v>3096</v>
      </c>
      <c r="C1365" s="26">
        <v>2621</v>
      </c>
      <c r="D1365" s="26" t="s">
        <v>1425</v>
      </c>
      <c r="E1365" s="163">
        <v>0.30819999999999997</v>
      </c>
      <c r="F1365" s="164" t="s">
        <v>3449</v>
      </c>
      <c r="G1365" s="164" t="s">
        <v>3320</v>
      </c>
      <c r="H1365" s="149" t="str">
        <f t="shared" si="24"/>
        <v>No</v>
      </c>
    </row>
    <row r="1366" spans="1:8" x14ac:dyDescent="0.25">
      <c r="A1366" s="136" t="s">
        <v>1422</v>
      </c>
      <c r="B1366" s="136" t="s">
        <v>3096</v>
      </c>
      <c r="C1366" s="26">
        <v>3132</v>
      </c>
      <c r="D1366" s="26" t="s">
        <v>1427</v>
      </c>
      <c r="E1366" s="163">
        <v>0.1925</v>
      </c>
      <c r="F1366" s="164" t="s">
        <v>3449</v>
      </c>
      <c r="G1366" s="164" t="s">
        <v>3320</v>
      </c>
      <c r="H1366" s="149" t="str">
        <f t="shared" si="24"/>
        <v>No</v>
      </c>
    </row>
    <row r="1367" spans="1:8" x14ac:dyDescent="0.25">
      <c r="A1367" s="136" t="s">
        <v>1422</v>
      </c>
      <c r="B1367" s="136" t="s">
        <v>3096</v>
      </c>
      <c r="C1367" s="26">
        <v>5078</v>
      </c>
      <c r="D1367" s="26" t="s">
        <v>1437</v>
      </c>
      <c r="E1367" s="163">
        <v>0.30370000000000003</v>
      </c>
      <c r="F1367" s="164" t="s">
        <v>3449</v>
      </c>
      <c r="G1367" s="164" t="s">
        <v>3320</v>
      </c>
      <c r="H1367" s="149" t="str">
        <f t="shared" si="24"/>
        <v>No</v>
      </c>
    </row>
    <row r="1368" spans="1:8" x14ac:dyDescent="0.25">
      <c r="A1368" s="136" t="s">
        <v>1422</v>
      </c>
      <c r="B1368" s="136" t="s">
        <v>3096</v>
      </c>
      <c r="C1368" s="26">
        <v>3697</v>
      </c>
      <c r="D1368" s="26" t="s">
        <v>52</v>
      </c>
      <c r="E1368" s="163">
        <v>0.16500000000000001</v>
      </c>
      <c r="F1368" s="164" t="s">
        <v>3449</v>
      </c>
      <c r="G1368" s="164" t="s">
        <v>3320</v>
      </c>
      <c r="H1368" s="149" t="str">
        <f t="shared" si="24"/>
        <v>No</v>
      </c>
    </row>
    <row r="1369" spans="1:8" x14ac:dyDescent="0.25">
      <c r="A1369" s="136" t="s">
        <v>1422</v>
      </c>
      <c r="B1369" s="136" t="s">
        <v>3096</v>
      </c>
      <c r="C1369" s="26">
        <v>3696</v>
      </c>
      <c r="D1369" s="26" t="s">
        <v>1430</v>
      </c>
      <c r="E1369" s="163">
        <v>0.34789999999999999</v>
      </c>
      <c r="F1369" s="164" t="s">
        <v>3449</v>
      </c>
      <c r="G1369" s="164" t="s">
        <v>3320</v>
      </c>
      <c r="H1369" s="149" t="str">
        <f t="shared" si="24"/>
        <v>No</v>
      </c>
    </row>
    <row r="1370" spans="1:8" x14ac:dyDescent="0.25">
      <c r="A1370" s="136" t="s">
        <v>1422</v>
      </c>
      <c r="B1370" s="136" t="s">
        <v>3096</v>
      </c>
      <c r="C1370" s="26">
        <v>2778</v>
      </c>
      <c r="D1370" s="26" t="s">
        <v>127</v>
      </c>
      <c r="E1370" s="163">
        <v>0.34649999999999997</v>
      </c>
      <c r="F1370" s="164" t="s">
        <v>3449</v>
      </c>
      <c r="G1370" s="164" t="s">
        <v>3320</v>
      </c>
      <c r="H1370" s="149" t="str">
        <f t="shared" si="24"/>
        <v>No</v>
      </c>
    </row>
    <row r="1371" spans="1:8" x14ac:dyDescent="0.25">
      <c r="A1371" s="136" t="s">
        <v>1422</v>
      </c>
      <c r="B1371" s="136" t="s">
        <v>3096</v>
      </c>
      <c r="C1371" s="26">
        <v>4473</v>
      </c>
      <c r="D1371" s="26" t="s">
        <v>1436</v>
      </c>
      <c r="E1371" s="163">
        <v>0.43840000000000001</v>
      </c>
      <c r="F1371" s="164" t="s">
        <v>3449</v>
      </c>
      <c r="G1371" s="164" t="s">
        <v>3320</v>
      </c>
      <c r="H1371" s="149" t="str">
        <f t="shared" si="24"/>
        <v>No</v>
      </c>
    </row>
    <row r="1372" spans="1:8" x14ac:dyDescent="0.25">
      <c r="A1372" s="136" t="s">
        <v>1422</v>
      </c>
      <c r="B1372" s="136" t="s">
        <v>3096</v>
      </c>
      <c r="C1372" s="26">
        <v>3711</v>
      </c>
      <c r="D1372" s="26" t="s">
        <v>1431</v>
      </c>
      <c r="E1372" s="163">
        <v>0.20730000000000001</v>
      </c>
      <c r="F1372" s="164" t="s">
        <v>3449</v>
      </c>
      <c r="G1372" s="164" t="s">
        <v>3320</v>
      </c>
      <c r="H1372" s="149" t="str">
        <f t="shared" si="24"/>
        <v>No</v>
      </c>
    </row>
    <row r="1373" spans="1:8" x14ac:dyDescent="0.25">
      <c r="A1373" s="136" t="s">
        <v>1439</v>
      </c>
      <c r="B1373" s="136" t="s">
        <v>3097</v>
      </c>
      <c r="C1373" s="26">
        <v>3051</v>
      </c>
      <c r="D1373" s="26" t="s">
        <v>1442</v>
      </c>
      <c r="E1373" s="163">
        <v>0.79100000000000004</v>
      </c>
      <c r="F1373" s="164" t="s">
        <v>3447</v>
      </c>
      <c r="G1373" s="164" t="s">
        <v>3320</v>
      </c>
      <c r="H1373" s="149" t="str">
        <f t="shared" si="24"/>
        <v>Yes</v>
      </c>
    </row>
    <row r="1374" spans="1:8" x14ac:dyDescent="0.25">
      <c r="A1374" s="136" t="s">
        <v>1439</v>
      </c>
      <c r="B1374" s="136" t="s">
        <v>3097</v>
      </c>
      <c r="C1374" s="26">
        <v>5746</v>
      </c>
      <c r="D1374" s="26" t="s">
        <v>3338</v>
      </c>
      <c r="E1374" s="163">
        <v>0.77969999999999995</v>
      </c>
      <c r="F1374" s="164" t="s">
        <v>3449</v>
      </c>
      <c r="G1374" s="164" t="s">
        <v>3320</v>
      </c>
      <c r="H1374" s="149" t="str">
        <f t="shared" si="24"/>
        <v>Yes</v>
      </c>
    </row>
    <row r="1375" spans="1:8" x14ac:dyDescent="0.25">
      <c r="A1375" s="136" t="s">
        <v>1439</v>
      </c>
      <c r="B1375" s="136" t="s">
        <v>3097</v>
      </c>
      <c r="C1375" s="26">
        <v>2999</v>
      </c>
      <c r="D1375" s="26" t="s">
        <v>1441</v>
      </c>
      <c r="E1375" s="163">
        <v>0.78559999999999997</v>
      </c>
      <c r="F1375" s="164" t="s">
        <v>3447</v>
      </c>
      <c r="G1375" s="164" t="s">
        <v>3320</v>
      </c>
      <c r="H1375" s="149" t="str">
        <f t="shared" si="24"/>
        <v>Yes</v>
      </c>
    </row>
    <row r="1376" spans="1:8" x14ac:dyDescent="0.25">
      <c r="A1376" s="136" t="s">
        <v>1439</v>
      </c>
      <c r="B1376" s="136" t="s">
        <v>3097</v>
      </c>
      <c r="C1376" s="26">
        <v>2031</v>
      </c>
      <c r="D1376" s="26" t="s">
        <v>1440</v>
      </c>
      <c r="E1376" s="163">
        <v>0.71489999999999998</v>
      </c>
      <c r="F1376" s="164" t="s">
        <v>3447</v>
      </c>
      <c r="G1376" s="164" t="s">
        <v>3320</v>
      </c>
      <c r="H1376" s="149" t="str">
        <f t="shared" si="24"/>
        <v>Yes</v>
      </c>
    </row>
    <row r="1377" spans="1:8" x14ac:dyDescent="0.25">
      <c r="A1377" s="136" t="s">
        <v>1439</v>
      </c>
      <c r="B1377" s="136" t="s">
        <v>3097</v>
      </c>
      <c r="C1377" s="26">
        <v>4237</v>
      </c>
      <c r="D1377" s="26" t="s">
        <v>1443</v>
      </c>
      <c r="E1377" s="163">
        <v>0.7853</v>
      </c>
      <c r="F1377" s="164" t="s">
        <v>3447</v>
      </c>
      <c r="G1377" s="164" t="s">
        <v>3320</v>
      </c>
      <c r="H1377" s="149" t="str">
        <f t="shared" si="24"/>
        <v>Yes</v>
      </c>
    </row>
    <row r="1378" spans="1:8" x14ac:dyDescent="0.25">
      <c r="A1378" s="136" t="s">
        <v>1439</v>
      </c>
      <c r="B1378" s="136" t="s">
        <v>3097</v>
      </c>
      <c r="C1378" s="26">
        <v>5195</v>
      </c>
      <c r="D1378" s="26" t="s">
        <v>1444</v>
      </c>
      <c r="E1378" s="163">
        <v>0.50090000000000001</v>
      </c>
      <c r="F1378" s="164" t="s">
        <v>3449</v>
      </c>
      <c r="G1378" s="164" t="s">
        <v>3320</v>
      </c>
      <c r="H1378" s="149" t="str">
        <f t="shared" si="24"/>
        <v>Yes</v>
      </c>
    </row>
    <row r="1379" spans="1:8" x14ac:dyDescent="0.25">
      <c r="A1379" s="136" t="s">
        <v>1439</v>
      </c>
      <c r="B1379" s="136" t="s">
        <v>3097</v>
      </c>
      <c r="C1379" s="26">
        <v>5197</v>
      </c>
      <c r="D1379" s="26" t="s">
        <v>1446</v>
      </c>
      <c r="E1379" s="163">
        <v>0.50260000000000005</v>
      </c>
      <c r="F1379" s="164" t="s">
        <v>3449</v>
      </c>
      <c r="G1379" s="164" t="s">
        <v>3320</v>
      </c>
      <c r="H1379" s="149" t="str">
        <f t="shared" si="24"/>
        <v>Yes</v>
      </c>
    </row>
    <row r="1380" spans="1:8" x14ac:dyDescent="0.25">
      <c r="A1380" s="136" t="s">
        <v>1439</v>
      </c>
      <c r="B1380" s="136" t="s">
        <v>3097</v>
      </c>
      <c r="C1380" s="26">
        <v>5196</v>
      </c>
      <c r="D1380" s="26" t="s">
        <v>1445</v>
      </c>
      <c r="E1380" s="163">
        <v>0.52710000000000001</v>
      </c>
      <c r="F1380" s="164" t="s">
        <v>3449</v>
      </c>
      <c r="G1380" s="164" t="s">
        <v>3320</v>
      </c>
      <c r="H1380" s="149" t="str">
        <f t="shared" si="24"/>
        <v>Yes</v>
      </c>
    </row>
    <row r="1381" spans="1:8" x14ac:dyDescent="0.25">
      <c r="A1381" s="136" t="s">
        <v>1448</v>
      </c>
      <c r="B1381" s="136" t="s">
        <v>3098</v>
      </c>
      <c r="C1381" s="26">
        <v>3239</v>
      </c>
      <c r="D1381" s="26" t="s">
        <v>1450</v>
      </c>
      <c r="E1381" s="163">
        <v>0.55659999999999998</v>
      </c>
      <c r="F1381" s="164" t="s">
        <v>3447</v>
      </c>
      <c r="G1381" s="164" t="s">
        <v>3320</v>
      </c>
      <c r="H1381" s="149" t="str">
        <f t="shared" si="24"/>
        <v>Yes</v>
      </c>
    </row>
    <row r="1382" spans="1:8" x14ac:dyDescent="0.25">
      <c r="A1382" s="136" t="s">
        <v>1448</v>
      </c>
      <c r="B1382" s="136" t="s">
        <v>3098</v>
      </c>
      <c r="C1382" s="26">
        <v>2331</v>
      </c>
      <c r="D1382" s="26" t="s">
        <v>1449</v>
      </c>
      <c r="E1382" s="163">
        <v>0.5343</v>
      </c>
      <c r="F1382" s="164" t="s">
        <v>3447</v>
      </c>
      <c r="G1382" s="164" t="s">
        <v>3320</v>
      </c>
      <c r="H1382" s="149" t="str">
        <f t="shared" si="24"/>
        <v>Yes</v>
      </c>
    </row>
    <row r="1383" spans="1:8" x14ac:dyDescent="0.25">
      <c r="A1383" s="136" t="s">
        <v>1448</v>
      </c>
      <c r="B1383" s="136" t="s">
        <v>3098</v>
      </c>
      <c r="C1383" s="26">
        <v>4335</v>
      </c>
      <c r="D1383" s="26" t="s">
        <v>2535</v>
      </c>
      <c r="E1383" s="163">
        <v>0.56520000000000004</v>
      </c>
      <c r="F1383" s="164" t="s">
        <v>3447</v>
      </c>
      <c r="G1383" s="164" t="s">
        <v>3320</v>
      </c>
      <c r="H1383" s="149" t="str">
        <f t="shared" si="24"/>
        <v>Yes</v>
      </c>
    </row>
    <row r="1384" spans="1:8" x14ac:dyDescent="0.25">
      <c r="A1384" s="136" t="s">
        <v>1452</v>
      </c>
      <c r="B1384" s="136" t="s">
        <v>3099</v>
      </c>
      <c r="C1384" s="26">
        <v>2049</v>
      </c>
      <c r="D1384" s="26" t="s">
        <v>1453</v>
      </c>
      <c r="E1384" s="163">
        <v>0.77310000000000001</v>
      </c>
      <c r="F1384" s="164" t="s">
        <v>3447</v>
      </c>
      <c r="G1384" s="164" t="s">
        <v>3320</v>
      </c>
      <c r="H1384" s="149" t="str">
        <f t="shared" si="24"/>
        <v>Yes</v>
      </c>
    </row>
    <row r="1385" spans="1:8" x14ac:dyDescent="0.25">
      <c r="A1385" s="136" t="s">
        <v>1455</v>
      </c>
      <c r="B1385" s="136" t="s">
        <v>3100</v>
      </c>
      <c r="C1385" s="26">
        <v>1892</v>
      </c>
      <c r="D1385" s="26" t="s">
        <v>2536</v>
      </c>
      <c r="E1385" s="163">
        <v>9.8400000000000001E-2</v>
      </c>
      <c r="F1385" s="164" t="s">
        <v>3449</v>
      </c>
      <c r="G1385" s="164" t="s">
        <v>3320</v>
      </c>
      <c r="H1385" s="149" t="str">
        <f t="shared" si="24"/>
        <v>No</v>
      </c>
    </row>
    <row r="1386" spans="1:8" x14ac:dyDescent="0.25">
      <c r="A1386" s="136" t="s">
        <v>1455</v>
      </c>
      <c r="B1386" s="136" t="s">
        <v>3100</v>
      </c>
      <c r="C1386" s="26">
        <v>2749</v>
      </c>
      <c r="D1386" s="26" t="s">
        <v>1456</v>
      </c>
      <c r="E1386" s="163">
        <v>0.3674</v>
      </c>
      <c r="F1386" s="164" t="s">
        <v>3449</v>
      </c>
      <c r="G1386" s="164" t="s">
        <v>3320</v>
      </c>
      <c r="H1386" s="149" t="str">
        <f t="shared" si="24"/>
        <v>No</v>
      </c>
    </row>
    <row r="1387" spans="1:8" x14ac:dyDescent="0.25">
      <c r="A1387" s="136" t="s">
        <v>1455</v>
      </c>
      <c r="B1387" s="136" t="s">
        <v>3100</v>
      </c>
      <c r="C1387" s="26">
        <v>2750</v>
      </c>
      <c r="D1387" s="26" t="s">
        <v>1457</v>
      </c>
      <c r="E1387" s="163">
        <v>0.47799999999999998</v>
      </c>
      <c r="F1387" s="164" t="s">
        <v>3449</v>
      </c>
      <c r="G1387" s="164" t="s">
        <v>3320</v>
      </c>
      <c r="H1387" s="149" t="str">
        <f t="shared" si="24"/>
        <v>No</v>
      </c>
    </row>
    <row r="1388" spans="1:8" x14ac:dyDescent="0.25">
      <c r="A1388" s="136" t="s">
        <v>1455</v>
      </c>
      <c r="B1388" s="136" t="s">
        <v>3100</v>
      </c>
      <c r="C1388" s="26">
        <v>4558</v>
      </c>
      <c r="D1388" s="26" t="s">
        <v>1458</v>
      </c>
      <c r="E1388" s="163">
        <v>0.4229</v>
      </c>
      <c r="F1388" s="164" t="s">
        <v>3449</v>
      </c>
      <c r="G1388" s="164" t="s">
        <v>3320</v>
      </c>
      <c r="H1388" s="149" t="str">
        <f t="shared" si="24"/>
        <v>No</v>
      </c>
    </row>
    <row r="1389" spans="1:8" x14ac:dyDescent="0.25">
      <c r="A1389" s="136" t="s">
        <v>1455</v>
      </c>
      <c r="B1389" s="136" t="s">
        <v>3100</v>
      </c>
      <c r="C1389" s="26">
        <v>5555</v>
      </c>
      <c r="D1389" s="26" t="s">
        <v>2770</v>
      </c>
      <c r="E1389" s="163">
        <v>0.31190000000000001</v>
      </c>
      <c r="F1389" s="164" t="s">
        <v>3449</v>
      </c>
      <c r="G1389" s="164" t="s">
        <v>3320</v>
      </c>
      <c r="H1389" s="149" t="str">
        <f t="shared" si="24"/>
        <v>No</v>
      </c>
    </row>
    <row r="1390" spans="1:8" x14ac:dyDescent="0.25">
      <c r="A1390" s="136" t="s">
        <v>1455</v>
      </c>
      <c r="B1390" s="136" t="s">
        <v>3100</v>
      </c>
      <c r="C1390" s="26">
        <v>3808</v>
      </c>
      <c r="D1390" s="26" t="s">
        <v>2537</v>
      </c>
      <c r="E1390" s="163">
        <v>0</v>
      </c>
      <c r="F1390" s="164" t="s">
        <v>3449</v>
      </c>
      <c r="G1390" s="164" t="s">
        <v>3320</v>
      </c>
      <c r="H1390" s="149" t="str">
        <f t="shared" si="24"/>
        <v>No</v>
      </c>
    </row>
    <row r="1391" spans="1:8" x14ac:dyDescent="0.25">
      <c r="A1391" s="136" t="s">
        <v>2538</v>
      </c>
      <c r="B1391" s="136" t="s">
        <v>3101</v>
      </c>
      <c r="C1391" s="26">
        <v>3723</v>
      </c>
      <c r="D1391" s="26" t="s">
        <v>2540</v>
      </c>
      <c r="E1391" s="163">
        <v>7.3099999999999998E-2</v>
      </c>
      <c r="F1391" s="164" t="s">
        <v>3449</v>
      </c>
      <c r="G1391" s="164" t="s">
        <v>3320</v>
      </c>
      <c r="H1391" s="149" t="str">
        <f t="shared" si="24"/>
        <v>No</v>
      </c>
    </row>
    <row r="1392" spans="1:8" x14ac:dyDescent="0.25">
      <c r="A1392" s="136" t="s">
        <v>1460</v>
      </c>
      <c r="B1392" s="136" t="s">
        <v>3102</v>
      </c>
      <c r="C1392" s="26">
        <v>2136</v>
      </c>
      <c r="D1392" s="26" t="s">
        <v>2822</v>
      </c>
      <c r="E1392" s="163">
        <v>0.55400000000000005</v>
      </c>
      <c r="F1392" s="164" t="s">
        <v>3447</v>
      </c>
      <c r="G1392" s="164" t="s">
        <v>3320</v>
      </c>
      <c r="H1392" s="149" t="str">
        <f t="shared" si="24"/>
        <v>Yes</v>
      </c>
    </row>
    <row r="1393" spans="1:8" x14ac:dyDescent="0.25">
      <c r="A1393" s="136" t="s">
        <v>1462</v>
      </c>
      <c r="B1393" s="136" t="s">
        <v>3103</v>
      </c>
      <c r="C1393" s="26">
        <v>2666</v>
      </c>
      <c r="D1393" s="26" t="s">
        <v>1463</v>
      </c>
      <c r="E1393" s="163">
        <v>0.82369999999999999</v>
      </c>
      <c r="F1393" s="164" t="s">
        <v>3447</v>
      </c>
      <c r="G1393" s="164" t="s">
        <v>3320</v>
      </c>
      <c r="H1393" s="149" t="str">
        <f t="shared" si="24"/>
        <v>Yes</v>
      </c>
    </row>
    <row r="1394" spans="1:8" x14ac:dyDescent="0.25">
      <c r="A1394" s="136" t="s">
        <v>1465</v>
      </c>
      <c r="B1394" s="136" t="s">
        <v>3104</v>
      </c>
      <c r="C1394" s="26">
        <v>2422</v>
      </c>
      <c r="D1394" s="26" t="s">
        <v>1466</v>
      </c>
      <c r="E1394" s="163">
        <v>0.74280000000000002</v>
      </c>
      <c r="F1394" s="164" t="s">
        <v>3447</v>
      </c>
      <c r="G1394" s="164" t="s">
        <v>3320</v>
      </c>
      <c r="H1394" s="149" t="str">
        <f t="shared" si="24"/>
        <v>Yes</v>
      </c>
    </row>
    <row r="1395" spans="1:8" x14ac:dyDescent="0.25">
      <c r="A1395" s="136" t="s">
        <v>1465</v>
      </c>
      <c r="B1395" s="136" t="s">
        <v>3104</v>
      </c>
      <c r="C1395" s="26">
        <v>2706</v>
      </c>
      <c r="D1395" s="26" t="s">
        <v>1467</v>
      </c>
      <c r="E1395" s="163">
        <v>0.72</v>
      </c>
      <c r="F1395" s="164" t="s">
        <v>3447</v>
      </c>
      <c r="G1395" s="164" t="s">
        <v>3320</v>
      </c>
      <c r="H1395" s="149" t="str">
        <f t="shared" si="24"/>
        <v>Yes</v>
      </c>
    </row>
    <row r="1396" spans="1:8" x14ac:dyDescent="0.25">
      <c r="A1396" s="136" t="s">
        <v>1469</v>
      </c>
      <c r="B1396" s="136" t="s">
        <v>3105</v>
      </c>
      <c r="C1396" s="26">
        <v>2360</v>
      </c>
      <c r="D1396" s="26" t="s">
        <v>3375</v>
      </c>
      <c r="E1396" s="163">
        <v>0.27879999999999999</v>
      </c>
      <c r="F1396" s="164" t="s">
        <v>3449</v>
      </c>
      <c r="G1396" s="164" t="s">
        <v>3320</v>
      </c>
      <c r="H1396" s="149" t="str">
        <f t="shared" si="24"/>
        <v>No</v>
      </c>
    </row>
    <row r="1397" spans="1:8" x14ac:dyDescent="0.25">
      <c r="A1397" s="136" t="s">
        <v>1469</v>
      </c>
      <c r="B1397" s="136" t="s">
        <v>3105</v>
      </c>
      <c r="C1397" s="26">
        <v>2942</v>
      </c>
      <c r="D1397" s="26" t="s">
        <v>1471</v>
      </c>
      <c r="E1397" s="163">
        <v>0.29909999999999998</v>
      </c>
      <c r="F1397" s="164" t="s">
        <v>3449</v>
      </c>
      <c r="G1397" s="164" t="s">
        <v>3320</v>
      </c>
      <c r="H1397" s="149" t="str">
        <f t="shared" si="24"/>
        <v>No</v>
      </c>
    </row>
    <row r="1398" spans="1:8" x14ac:dyDescent="0.25">
      <c r="A1398" s="136" t="s">
        <v>1469</v>
      </c>
      <c r="B1398" s="136" t="s">
        <v>3105</v>
      </c>
      <c r="C1398" s="26">
        <v>4262</v>
      </c>
      <c r="D1398" s="26" t="s">
        <v>1472</v>
      </c>
      <c r="E1398" s="163">
        <v>0.33439999999999998</v>
      </c>
      <c r="F1398" s="164" t="s">
        <v>3449</v>
      </c>
      <c r="G1398" s="164" t="s">
        <v>3320</v>
      </c>
      <c r="H1398" s="149" t="str">
        <f t="shared" si="24"/>
        <v>No</v>
      </c>
    </row>
    <row r="1399" spans="1:8" x14ac:dyDescent="0.25">
      <c r="A1399" s="136" t="s">
        <v>1469</v>
      </c>
      <c r="B1399" s="136" t="s">
        <v>3105</v>
      </c>
      <c r="C1399" s="26">
        <v>5011</v>
      </c>
      <c r="D1399" s="26" t="s">
        <v>2823</v>
      </c>
      <c r="E1399" s="163">
        <v>0.20630000000000001</v>
      </c>
      <c r="F1399" s="164" t="s">
        <v>3449</v>
      </c>
      <c r="G1399" s="164" t="s">
        <v>3320</v>
      </c>
      <c r="H1399" s="149" t="str">
        <f t="shared" si="24"/>
        <v>No</v>
      </c>
    </row>
    <row r="1400" spans="1:8" x14ac:dyDescent="0.25">
      <c r="A1400" s="136" t="s">
        <v>1469</v>
      </c>
      <c r="B1400" s="136" t="s">
        <v>3105</v>
      </c>
      <c r="C1400" s="26">
        <v>4547</v>
      </c>
      <c r="D1400" s="26" t="s">
        <v>1473</v>
      </c>
      <c r="E1400" s="163">
        <v>0.28999999999999998</v>
      </c>
      <c r="F1400" s="164" t="s">
        <v>3449</v>
      </c>
      <c r="G1400" s="164" t="s">
        <v>3320</v>
      </c>
      <c r="H1400" s="149" t="str">
        <f t="shared" si="24"/>
        <v>No</v>
      </c>
    </row>
    <row r="1401" spans="1:8" x14ac:dyDescent="0.25">
      <c r="A1401" t="s">
        <v>1475</v>
      </c>
      <c r="B1401" t="s">
        <v>3106</v>
      </c>
      <c r="C1401" s="26">
        <v>5367</v>
      </c>
      <c r="D1401" t="s">
        <v>1482</v>
      </c>
      <c r="E1401" s="163">
        <v>0.88349999999999995</v>
      </c>
      <c r="F1401" s="164" t="s">
        <v>3447</v>
      </c>
      <c r="G1401" s="164" t="s">
        <v>3320</v>
      </c>
      <c r="H1401" s="149" t="str">
        <f t="shared" si="24"/>
        <v>Yes</v>
      </c>
    </row>
    <row r="1402" spans="1:8" x14ac:dyDescent="0.25">
      <c r="A1402" s="136" t="s">
        <v>1475</v>
      </c>
      <c r="B1402" s="136" t="s">
        <v>3106</v>
      </c>
      <c r="C1402" s="26">
        <v>5528</v>
      </c>
      <c r="D1402" s="26" t="s">
        <v>506</v>
      </c>
      <c r="E1402" s="163">
        <v>0.78029999999999999</v>
      </c>
      <c r="F1402" s="164" t="s">
        <v>3447</v>
      </c>
      <c r="G1402" s="164" t="s">
        <v>3320</v>
      </c>
      <c r="H1402" s="149" t="str">
        <f t="shared" si="24"/>
        <v>Yes</v>
      </c>
    </row>
    <row r="1403" spans="1:8" x14ac:dyDescent="0.25">
      <c r="A1403" s="136" t="s">
        <v>1475</v>
      </c>
      <c r="B1403" s="136" t="s">
        <v>3106</v>
      </c>
      <c r="C1403" s="26">
        <v>2961</v>
      </c>
      <c r="D1403" s="26" t="s">
        <v>1477</v>
      </c>
      <c r="E1403" s="163">
        <v>0.81440000000000001</v>
      </c>
      <c r="F1403" s="164" t="s">
        <v>3447</v>
      </c>
      <c r="G1403" s="164" t="s">
        <v>3320</v>
      </c>
      <c r="H1403" s="149" t="str">
        <f t="shared" si="24"/>
        <v>Yes</v>
      </c>
    </row>
    <row r="1404" spans="1:8" x14ac:dyDescent="0.25">
      <c r="A1404" s="136" t="s">
        <v>1475</v>
      </c>
      <c r="B1404" s="136" t="s">
        <v>3106</v>
      </c>
      <c r="C1404" s="26">
        <v>2902</v>
      </c>
      <c r="D1404" s="26" t="s">
        <v>1476</v>
      </c>
      <c r="E1404" s="163">
        <v>0.81479999999999997</v>
      </c>
      <c r="F1404" s="164" t="s">
        <v>3447</v>
      </c>
      <c r="G1404" s="164" t="s">
        <v>3320</v>
      </c>
      <c r="H1404" s="149" t="str">
        <f t="shared" si="24"/>
        <v>Yes</v>
      </c>
    </row>
    <row r="1405" spans="1:8" x14ac:dyDescent="0.25">
      <c r="A1405" s="136" t="s">
        <v>1475</v>
      </c>
      <c r="B1405" s="136" t="s">
        <v>3106</v>
      </c>
      <c r="C1405" s="26">
        <v>3471</v>
      </c>
      <c r="D1405" s="26" t="s">
        <v>1479</v>
      </c>
      <c r="E1405" s="163">
        <v>0.83160000000000001</v>
      </c>
      <c r="F1405" s="164" t="s">
        <v>3447</v>
      </c>
      <c r="G1405" s="164" t="s">
        <v>3320</v>
      </c>
      <c r="H1405" s="149" t="str">
        <f t="shared" si="24"/>
        <v>Yes</v>
      </c>
    </row>
    <row r="1406" spans="1:8" x14ac:dyDescent="0.25">
      <c r="A1406" s="136" t="s">
        <v>1475</v>
      </c>
      <c r="B1406" s="136" t="s">
        <v>3106</v>
      </c>
      <c r="C1406" s="26">
        <v>5634</v>
      </c>
      <c r="D1406" s="26" t="s">
        <v>3107</v>
      </c>
      <c r="E1406" s="163">
        <v>0.78910000000000002</v>
      </c>
      <c r="F1406" s="164" t="s">
        <v>3449</v>
      </c>
      <c r="G1406" s="164" t="s">
        <v>3320</v>
      </c>
      <c r="H1406" s="149" t="str">
        <f t="shared" si="24"/>
        <v>Yes</v>
      </c>
    </row>
    <row r="1407" spans="1:8" x14ac:dyDescent="0.25">
      <c r="A1407" s="136" t="s">
        <v>1475</v>
      </c>
      <c r="B1407" s="136" t="s">
        <v>3106</v>
      </c>
      <c r="C1407" s="26">
        <v>3015</v>
      </c>
      <c r="D1407" s="26" t="s">
        <v>1478</v>
      </c>
      <c r="E1407" s="163">
        <v>0.80230000000000001</v>
      </c>
      <c r="F1407" s="164" t="s">
        <v>3447</v>
      </c>
      <c r="G1407" s="164" t="s">
        <v>3320</v>
      </c>
      <c r="H1407" s="149" t="str">
        <f t="shared" si="24"/>
        <v>Yes</v>
      </c>
    </row>
    <row r="1408" spans="1:8" x14ac:dyDescent="0.25">
      <c r="A1408" s="136" t="s">
        <v>1475</v>
      </c>
      <c r="B1408" s="136" t="s">
        <v>3106</v>
      </c>
      <c r="C1408" s="26">
        <v>3730</v>
      </c>
      <c r="D1408" s="26" t="s">
        <v>1480</v>
      </c>
      <c r="E1408" s="163">
        <v>0.78439999999999999</v>
      </c>
      <c r="F1408" s="164" t="s">
        <v>3447</v>
      </c>
      <c r="G1408" s="164" t="s">
        <v>3320</v>
      </c>
      <c r="H1408" s="149" t="str">
        <f t="shared" si="24"/>
        <v>Yes</v>
      </c>
    </row>
    <row r="1409" spans="1:8" x14ac:dyDescent="0.25">
      <c r="A1409" s="136" t="s">
        <v>1475</v>
      </c>
      <c r="B1409" s="136" t="s">
        <v>3106</v>
      </c>
      <c r="C1409" s="26">
        <v>5285</v>
      </c>
      <c r="D1409" s="26" t="s">
        <v>1481</v>
      </c>
      <c r="E1409" s="163">
        <v>0.80430000000000001</v>
      </c>
      <c r="F1409" s="164" t="s">
        <v>3447</v>
      </c>
      <c r="G1409" s="164" t="s">
        <v>3320</v>
      </c>
      <c r="H1409" s="149" t="str">
        <f t="shared" si="24"/>
        <v>Yes</v>
      </c>
    </row>
    <row r="1410" spans="1:8" x14ac:dyDescent="0.25">
      <c r="A1410" s="136" t="s">
        <v>1484</v>
      </c>
      <c r="B1410" s="136" t="s">
        <v>3108</v>
      </c>
      <c r="C1410" s="26">
        <v>2502</v>
      </c>
      <c r="D1410" s="26" t="s">
        <v>1485</v>
      </c>
      <c r="E1410" s="163">
        <v>0.67030000000000001</v>
      </c>
      <c r="F1410" s="164" t="s">
        <v>3447</v>
      </c>
      <c r="G1410" s="164" t="s">
        <v>3320</v>
      </c>
      <c r="H1410" s="149" t="str">
        <f t="shared" si="24"/>
        <v>Yes</v>
      </c>
    </row>
    <row r="1411" spans="1:8" x14ac:dyDescent="0.25">
      <c r="A1411" s="136" t="s">
        <v>1487</v>
      </c>
      <c r="B1411" s="136" t="s">
        <v>3109</v>
      </c>
      <c r="C1411" s="26">
        <v>1961</v>
      </c>
      <c r="D1411" s="26" t="s">
        <v>2541</v>
      </c>
      <c r="E1411" s="163">
        <v>0.30980000000000002</v>
      </c>
      <c r="F1411" s="164" t="s">
        <v>3449</v>
      </c>
      <c r="G1411" s="164" t="s">
        <v>3320</v>
      </c>
      <c r="H1411" s="149" t="str">
        <f t="shared" si="24"/>
        <v>No</v>
      </c>
    </row>
    <row r="1412" spans="1:8" x14ac:dyDescent="0.25">
      <c r="A1412" s="136" t="s">
        <v>1487</v>
      </c>
      <c r="B1412" s="136" t="s">
        <v>3109</v>
      </c>
      <c r="C1412" s="26">
        <v>2622</v>
      </c>
      <c r="D1412" s="26" t="s">
        <v>1488</v>
      </c>
      <c r="E1412" s="163">
        <v>0.4294</v>
      </c>
      <c r="F1412" s="164" t="s">
        <v>3449</v>
      </c>
      <c r="G1412" s="164" t="s">
        <v>3320</v>
      </c>
      <c r="H1412" s="149" t="str">
        <f t="shared" si="24"/>
        <v>No</v>
      </c>
    </row>
    <row r="1413" spans="1:8" x14ac:dyDescent="0.25">
      <c r="A1413" s="136" t="s">
        <v>1487</v>
      </c>
      <c r="B1413" s="136" t="s">
        <v>3109</v>
      </c>
      <c r="C1413" s="26">
        <v>2634</v>
      </c>
      <c r="D1413" s="26" t="s">
        <v>2542</v>
      </c>
      <c r="E1413" s="163">
        <v>0.37509999999999999</v>
      </c>
      <c r="F1413" s="164" t="s">
        <v>3449</v>
      </c>
      <c r="G1413" s="164" t="s">
        <v>3320</v>
      </c>
      <c r="H1413" s="149" t="str">
        <f t="shared" ref="H1413:H1476" si="25">IF(OR(E1413&gt;=0.5, F1413="Yes",G1413="Yes"),"Yes","No")</f>
        <v>No</v>
      </c>
    </row>
    <row r="1414" spans="1:8" x14ac:dyDescent="0.25">
      <c r="A1414" s="136" t="s">
        <v>3257</v>
      </c>
      <c r="B1414" s="136" t="s">
        <v>3254</v>
      </c>
      <c r="C1414" s="26">
        <v>5756</v>
      </c>
      <c r="D1414" s="26" t="s">
        <v>3376</v>
      </c>
      <c r="E1414" s="163">
        <v>0.76439999999999997</v>
      </c>
      <c r="F1414" s="164" t="s">
        <v>3447</v>
      </c>
      <c r="G1414" s="164" t="s">
        <v>3320</v>
      </c>
      <c r="H1414" s="149" t="str">
        <f t="shared" si="25"/>
        <v>Yes</v>
      </c>
    </row>
    <row r="1415" spans="1:8" x14ac:dyDescent="0.25">
      <c r="A1415" s="136" t="s">
        <v>1490</v>
      </c>
      <c r="B1415" s="136" t="s">
        <v>3110</v>
      </c>
      <c r="C1415" s="26">
        <v>5391</v>
      </c>
      <c r="D1415" s="26" t="s">
        <v>1507</v>
      </c>
      <c r="E1415" s="163">
        <v>0.61219999999999997</v>
      </c>
      <c r="F1415" s="164" t="s">
        <v>3447</v>
      </c>
      <c r="G1415" s="164" t="s">
        <v>3320</v>
      </c>
      <c r="H1415" s="149" t="str">
        <f t="shared" si="25"/>
        <v>Yes</v>
      </c>
    </row>
    <row r="1416" spans="1:8" x14ac:dyDescent="0.25">
      <c r="A1416" s="136" t="s">
        <v>1490</v>
      </c>
      <c r="B1416" s="136" t="s">
        <v>3110</v>
      </c>
      <c r="C1416" s="26">
        <v>5392</v>
      </c>
      <c r="D1416" s="26" t="s">
        <v>1508</v>
      </c>
      <c r="E1416" s="163">
        <v>0.95930000000000004</v>
      </c>
      <c r="F1416" s="164" t="s">
        <v>3447</v>
      </c>
      <c r="G1416" s="164" t="s">
        <v>3320</v>
      </c>
      <c r="H1416" s="149" t="str">
        <f t="shared" si="25"/>
        <v>Yes</v>
      </c>
    </row>
    <row r="1417" spans="1:8" x14ac:dyDescent="0.25">
      <c r="A1417" s="136" t="s">
        <v>1490</v>
      </c>
      <c r="B1417" s="136" t="s">
        <v>3110</v>
      </c>
      <c r="C1417" s="26">
        <v>5164</v>
      </c>
      <c r="D1417" s="26" t="s">
        <v>1505</v>
      </c>
      <c r="E1417" s="163">
        <v>0.67</v>
      </c>
      <c r="F1417" s="164" t="s">
        <v>3447</v>
      </c>
      <c r="G1417" s="164" t="s">
        <v>3320</v>
      </c>
      <c r="H1417" s="149" t="str">
        <f t="shared" si="25"/>
        <v>Yes</v>
      </c>
    </row>
    <row r="1418" spans="1:8" x14ac:dyDescent="0.25">
      <c r="A1418" s="136" t="s">
        <v>1490</v>
      </c>
      <c r="B1418" s="136" t="s">
        <v>3110</v>
      </c>
      <c r="C1418" s="26">
        <v>5623</v>
      </c>
      <c r="D1418" s="26" t="s">
        <v>2899</v>
      </c>
      <c r="E1418" s="163">
        <v>0.53400000000000003</v>
      </c>
      <c r="F1418" s="164" t="s">
        <v>3448</v>
      </c>
      <c r="G1418" s="164" t="s">
        <v>3320</v>
      </c>
      <c r="H1418" s="149" t="str">
        <f t="shared" si="25"/>
        <v>Yes</v>
      </c>
    </row>
    <row r="1419" spans="1:8" x14ac:dyDescent="0.25">
      <c r="A1419" s="136" t="s">
        <v>1490</v>
      </c>
      <c r="B1419" s="136" t="s">
        <v>3110</v>
      </c>
      <c r="C1419" s="26">
        <v>3425</v>
      </c>
      <c r="D1419" s="26" t="s">
        <v>1496</v>
      </c>
      <c r="E1419" s="163">
        <v>0.5645</v>
      </c>
      <c r="F1419" s="164" t="s">
        <v>3448</v>
      </c>
      <c r="G1419" s="164" t="s">
        <v>3320</v>
      </c>
      <c r="H1419" s="149" t="str">
        <f t="shared" si="25"/>
        <v>Yes</v>
      </c>
    </row>
    <row r="1420" spans="1:8" x14ac:dyDescent="0.25">
      <c r="A1420" s="136" t="s">
        <v>1490</v>
      </c>
      <c r="B1420" s="136" t="s">
        <v>3110</v>
      </c>
      <c r="C1420" s="26">
        <v>4564</v>
      </c>
      <c r="D1420" s="26" t="s">
        <v>1502</v>
      </c>
      <c r="E1420" s="163">
        <v>0.94910000000000005</v>
      </c>
      <c r="F1420" s="164" t="s">
        <v>3447</v>
      </c>
      <c r="G1420" s="164" t="s">
        <v>3320</v>
      </c>
      <c r="H1420" s="149" t="str">
        <f t="shared" si="25"/>
        <v>Yes</v>
      </c>
    </row>
    <row r="1421" spans="1:8" x14ac:dyDescent="0.25">
      <c r="A1421" s="136" t="s">
        <v>1490</v>
      </c>
      <c r="B1421" s="136" t="s">
        <v>3110</v>
      </c>
      <c r="C1421" s="26">
        <v>2967</v>
      </c>
      <c r="D1421" s="26" t="s">
        <v>823</v>
      </c>
      <c r="E1421" s="163">
        <v>0.92710000000000004</v>
      </c>
      <c r="F1421" s="164" t="s">
        <v>3447</v>
      </c>
      <c r="G1421" s="164" t="s">
        <v>3320</v>
      </c>
      <c r="H1421" s="149" t="str">
        <f t="shared" si="25"/>
        <v>Yes</v>
      </c>
    </row>
    <row r="1422" spans="1:8" x14ac:dyDescent="0.25">
      <c r="A1422" s="136" t="s">
        <v>1490</v>
      </c>
      <c r="B1422" s="136" t="s">
        <v>3110</v>
      </c>
      <c r="C1422" s="26">
        <v>5393</v>
      </c>
      <c r="D1422" s="26" t="s">
        <v>1509</v>
      </c>
      <c r="E1422" s="163">
        <v>0.53920000000000001</v>
      </c>
      <c r="F1422" s="164" t="s">
        <v>3449</v>
      </c>
      <c r="G1422" s="164" t="s">
        <v>3320</v>
      </c>
      <c r="H1422" s="149" t="str">
        <f t="shared" si="25"/>
        <v>Yes</v>
      </c>
    </row>
    <row r="1423" spans="1:8" x14ac:dyDescent="0.25">
      <c r="A1423" s="136" t="s">
        <v>1490</v>
      </c>
      <c r="B1423" s="136" t="s">
        <v>3110</v>
      </c>
      <c r="C1423" s="26">
        <v>4155</v>
      </c>
      <c r="D1423" s="26" t="s">
        <v>1500</v>
      </c>
      <c r="E1423" s="163">
        <v>0.55720000000000003</v>
      </c>
      <c r="F1423" s="164" t="s">
        <v>3447</v>
      </c>
      <c r="G1423" s="164" t="s">
        <v>3320</v>
      </c>
      <c r="H1423" s="149" t="str">
        <f t="shared" si="25"/>
        <v>Yes</v>
      </c>
    </row>
    <row r="1424" spans="1:8" x14ac:dyDescent="0.25">
      <c r="A1424" s="136" t="s">
        <v>1490</v>
      </c>
      <c r="B1424" s="136" t="s">
        <v>3110</v>
      </c>
      <c r="C1424" s="26">
        <v>2790</v>
      </c>
      <c r="D1424" s="26" t="s">
        <v>1492</v>
      </c>
      <c r="E1424" s="163">
        <v>0.95240000000000002</v>
      </c>
      <c r="F1424" s="164" t="s">
        <v>3447</v>
      </c>
      <c r="G1424" s="164" t="s">
        <v>3320</v>
      </c>
      <c r="H1424" s="149" t="str">
        <f t="shared" si="25"/>
        <v>Yes</v>
      </c>
    </row>
    <row r="1425" spans="1:8" x14ac:dyDescent="0.25">
      <c r="A1425" s="136" t="s">
        <v>1490</v>
      </c>
      <c r="B1425" s="136" t="s">
        <v>3110</v>
      </c>
      <c r="C1425" s="26">
        <v>5394</v>
      </c>
      <c r="D1425" s="26" t="s">
        <v>1510</v>
      </c>
      <c r="E1425" s="163">
        <v>0.9466</v>
      </c>
      <c r="F1425" s="164" t="s">
        <v>3447</v>
      </c>
      <c r="G1425" s="164" t="s">
        <v>3320</v>
      </c>
      <c r="H1425" s="149" t="str">
        <f t="shared" si="25"/>
        <v>Yes</v>
      </c>
    </row>
    <row r="1426" spans="1:8" x14ac:dyDescent="0.25">
      <c r="A1426" s="136" t="s">
        <v>1490</v>
      </c>
      <c r="B1426" s="136" t="s">
        <v>3110</v>
      </c>
      <c r="C1426" s="26">
        <v>3085</v>
      </c>
      <c r="D1426" s="26" t="s">
        <v>1494</v>
      </c>
      <c r="E1426" s="163">
        <v>0.69669999999999999</v>
      </c>
      <c r="F1426" s="164" t="s">
        <v>3447</v>
      </c>
      <c r="G1426" s="164" t="s">
        <v>3320</v>
      </c>
      <c r="H1426" s="149" t="str">
        <f t="shared" si="25"/>
        <v>Yes</v>
      </c>
    </row>
    <row r="1427" spans="1:8" x14ac:dyDescent="0.25">
      <c r="A1427" s="136" t="s">
        <v>1490</v>
      </c>
      <c r="B1427" s="136" t="s">
        <v>3110</v>
      </c>
      <c r="C1427" s="26">
        <v>4595</v>
      </c>
      <c r="D1427" s="26" t="s">
        <v>1503</v>
      </c>
      <c r="E1427" s="163">
        <v>0.59799999999999998</v>
      </c>
      <c r="F1427" s="164" t="s">
        <v>3447</v>
      </c>
      <c r="G1427" s="164" t="s">
        <v>3320</v>
      </c>
      <c r="H1427" s="149" t="str">
        <f t="shared" si="25"/>
        <v>Yes</v>
      </c>
    </row>
    <row r="1428" spans="1:8" x14ac:dyDescent="0.25">
      <c r="A1428" s="136" t="s">
        <v>1490</v>
      </c>
      <c r="B1428" s="136" t="s">
        <v>3110</v>
      </c>
      <c r="C1428" s="26">
        <v>2267</v>
      </c>
      <c r="D1428" s="26" t="s">
        <v>1491</v>
      </c>
      <c r="E1428" s="163">
        <v>0.63249999999999995</v>
      </c>
      <c r="F1428" s="164" t="s">
        <v>3447</v>
      </c>
      <c r="G1428" s="164" t="s">
        <v>3320</v>
      </c>
      <c r="H1428" s="149" t="str">
        <f t="shared" si="25"/>
        <v>Yes</v>
      </c>
    </row>
    <row r="1429" spans="1:8" x14ac:dyDescent="0.25">
      <c r="A1429" s="136" t="s">
        <v>1490</v>
      </c>
      <c r="B1429" s="136" t="s">
        <v>3110</v>
      </c>
      <c r="C1429" s="26">
        <v>3912</v>
      </c>
      <c r="D1429" s="26" t="s">
        <v>1498</v>
      </c>
      <c r="E1429" s="163">
        <v>0.81659999999999999</v>
      </c>
      <c r="F1429" s="164" t="s">
        <v>3447</v>
      </c>
      <c r="G1429" s="164" t="s">
        <v>3320</v>
      </c>
      <c r="H1429" s="149" t="str">
        <f t="shared" si="25"/>
        <v>Yes</v>
      </c>
    </row>
    <row r="1430" spans="1:8" x14ac:dyDescent="0.25">
      <c r="A1430" s="136" t="s">
        <v>1490</v>
      </c>
      <c r="B1430" s="136" t="s">
        <v>3110</v>
      </c>
      <c r="C1430" s="26">
        <v>1970</v>
      </c>
      <c r="D1430" s="26" t="s">
        <v>3111</v>
      </c>
      <c r="E1430" s="163">
        <v>0.41670000000000001</v>
      </c>
      <c r="F1430" s="164" t="s">
        <v>3447</v>
      </c>
      <c r="G1430" s="164" t="s">
        <v>3320</v>
      </c>
      <c r="H1430" s="149" t="str">
        <f t="shared" si="25"/>
        <v>Yes</v>
      </c>
    </row>
    <row r="1431" spans="1:8" x14ac:dyDescent="0.25">
      <c r="A1431" s="136" t="s">
        <v>1490</v>
      </c>
      <c r="B1431" s="136" t="s">
        <v>3110</v>
      </c>
      <c r="C1431" s="26">
        <v>5711</v>
      </c>
      <c r="D1431" s="26" t="s">
        <v>3283</v>
      </c>
      <c r="E1431" s="163">
        <v>0.71099999999999997</v>
      </c>
      <c r="F1431" s="164" t="s">
        <v>3449</v>
      </c>
      <c r="G1431" s="164" t="s">
        <v>3320</v>
      </c>
      <c r="H1431" s="149" t="str">
        <f t="shared" si="25"/>
        <v>Yes</v>
      </c>
    </row>
    <row r="1432" spans="1:8" x14ac:dyDescent="0.25">
      <c r="A1432" t="s">
        <v>1490</v>
      </c>
      <c r="B1432" t="s">
        <v>3110</v>
      </c>
      <c r="C1432">
        <v>2917</v>
      </c>
      <c r="D1432" t="s">
        <v>1493</v>
      </c>
      <c r="E1432" s="163">
        <v>0.77739999999999998</v>
      </c>
      <c r="F1432" s="164" t="s">
        <v>3447</v>
      </c>
      <c r="G1432" s="164" t="s">
        <v>3320</v>
      </c>
      <c r="H1432" s="149" t="str">
        <f t="shared" si="25"/>
        <v>Yes</v>
      </c>
    </row>
    <row r="1433" spans="1:8" x14ac:dyDescent="0.25">
      <c r="A1433" s="136" t="s">
        <v>1490</v>
      </c>
      <c r="B1433" s="136" t="s">
        <v>3110</v>
      </c>
      <c r="C1433" s="26">
        <v>5624</v>
      </c>
      <c r="D1433" s="26" t="s">
        <v>2900</v>
      </c>
      <c r="E1433" s="163">
        <v>0.5554</v>
      </c>
      <c r="F1433" s="164" t="s">
        <v>3447</v>
      </c>
      <c r="G1433" s="164" t="s">
        <v>3320</v>
      </c>
      <c r="H1433" s="149" t="str">
        <f t="shared" si="25"/>
        <v>Yes</v>
      </c>
    </row>
    <row r="1434" spans="1:8" x14ac:dyDescent="0.25">
      <c r="A1434" s="136" t="s">
        <v>1490</v>
      </c>
      <c r="B1434" s="136" t="s">
        <v>3110</v>
      </c>
      <c r="C1434" s="26">
        <v>3515</v>
      </c>
      <c r="D1434" s="26" t="s">
        <v>1497</v>
      </c>
      <c r="E1434" s="163">
        <v>0.94350000000000001</v>
      </c>
      <c r="F1434" s="164" t="s">
        <v>3447</v>
      </c>
      <c r="G1434" s="164" t="s">
        <v>3320</v>
      </c>
      <c r="H1434" s="149" t="str">
        <f t="shared" si="25"/>
        <v>Yes</v>
      </c>
    </row>
    <row r="1435" spans="1:8" x14ac:dyDescent="0.25">
      <c r="A1435" s="136" t="s">
        <v>1490</v>
      </c>
      <c r="B1435" s="136" t="s">
        <v>3110</v>
      </c>
      <c r="C1435" s="26">
        <v>5345</v>
      </c>
      <c r="D1435" s="26" t="s">
        <v>1506</v>
      </c>
      <c r="E1435" s="163">
        <v>0.52139999999999997</v>
      </c>
      <c r="F1435" s="164" t="s">
        <v>3448</v>
      </c>
      <c r="G1435" s="164" t="s">
        <v>3320</v>
      </c>
      <c r="H1435" s="149" t="str">
        <f t="shared" si="25"/>
        <v>Yes</v>
      </c>
    </row>
    <row r="1436" spans="1:8" x14ac:dyDescent="0.25">
      <c r="A1436" s="136" t="s">
        <v>1490</v>
      </c>
      <c r="B1436" s="136" t="s">
        <v>3110</v>
      </c>
      <c r="C1436" s="26">
        <v>4555</v>
      </c>
      <c r="D1436" s="26" t="s">
        <v>1501</v>
      </c>
      <c r="E1436" s="163">
        <v>0.92549999999999999</v>
      </c>
      <c r="F1436" s="164" t="s">
        <v>3447</v>
      </c>
      <c r="G1436" s="164" t="s">
        <v>3320</v>
      </c>
      <c r="H1436" s="149" t="str">
        <f t="shared" si="25"/>
        <v>Yes</v>
      </c>
    </row>
    <row r="1437" spans="1:8" x14ac:dyDescent="0.25">
      <c r="A1437" s="136" t="s">
        <v>1490</v>
      </c>
      <c r="B1437" s="136" t="s">
        <v>3110</v>
      </c>
      <c r="C1437" s="26">
        <v>4041</v>
      </c>
      <c r="D1437" s="26" t="s">
        <v>1499</v>
      </c>
      <c r="E1437" s="163">
        <v>0.44350000000000001</v>
      </c>
      <c r="F1437" s="164" t="s">
        <v>3448</v>
      </c>
      <c r="G1437" s="164" t="s">
        <v>3320</v>
      </c>
      <c r="H1437" s="149" t="str">
        <f t="shared" si="25"/>
        <v>No</v>
      </c>
    </row>
    <row r="1438" spans="1:8" x14ac:dyDescent="0.25">
      <c r="A1438" s="136" t="s">
        <v>1490</v>
      </c>
      <c r="B1438" s="136" t="s">
        <v>3110</v>
      </c>
      <c r="C1438" s="26">
        <v>3324</v>
      </c>
      <c r="D1438" s="26" t="s">
        <v>1495</v>
      </c>
      <c r="E1438" s="163">
        <v>0.95720000000000005</v>
      </c>
      <c r="F1438" s="164" t="s">
        <v>3447</v>
      </c>
      <c r="G1438" s="164" t="s">
        <v>3320</v>
      </c>
      <c r="H1438" s="149" t="str">
        <f t="shared" si="25"/>
        <v>Yes</v>
      </c>
    </row>
    <row r="1439" spans="1:8" x14ac:dyDescent="0.25">
      <c r="A1439" s="136" t="s">
        <v>1490</v>
      </c>
      <c r="B1439" s="136" t="s">
        <v>3110</v>
      </c>
      <c r="C1439" s="26">
        <v>5556</v>
      </c>
      <c r="D1439" s="26" t="s">
        <v>2771</v>
      </c>
      <c r="E1439" s="163">
        <v>0.7056</v>
      </c>
      <c r="F1439" s="164" t="s">
        <v>3447</v>
      </c>
      <c r="G1439" s="164" t="s">
        <v>3320</v>
      </c>
      <c r="H1439" s="149" t="str">
        <f t="shared" si="25"/>
        <v>Yes</v>
      </c>
    </row>
    <row r="1440" spans="1:8" x14ac:dyDescent="0.25">
      <c r="A1440" s="136" t="s">
        <v>1490</v>
      </c>
      <c r="B1440" s="136" t="s">
        <v>3110</v>
      </c>
      <c r="C1440" s="26">
        <v>5020</v>
      </c>
      <c r="D1440" s="26" t="s">
        <v>1504</v>
      </c>
      <c r="E1440" s="163">
        <v>0.94320000000000004</v>
      </c>
      <c r="F1440" s="164" t="s">
        <v>3447</v>
      </c>
      <c r="G1440" s="164" t="s">
        <v>3320</v>
      </c>
      <c r="H1440" s="149" t="str">
        <f t="shared" si="25"/>
        <v>Yes</v>
      </c>
    </row>
    <row r="1441" spans="1:8" x14ac:dyDescent="0.25">
      <c r="A1441" s="136" t="s">
        <v>1490</v>
      </c>
      <c r="B1441" s="136" t="s">
        <v>3110</v>
      </c>
      <c r="C1441" s="26">
        <v>4526</v>
      </c>
      <c r="D1441" s="26" t="s">
        <v>581</v>
      </c>
      <c r="E1441" s="163">
        <v>0.92420000000000002</v>
      </c>
      <c r="F1441" s="164" t="s">
        <v>3447</v>
      </c>
      <c r="G1441" s="164" t="s">
        <v>3320</v>
      </c>
      <c r="H1441" s="149" t="str">
        <f t="shared" si="25"/>
        <v>Yes</v>
      </c>
    </row>
    <row r="1442" spans="1:8" x14ac:dyDescent="0.25">
      <c r="A1442" s="136" t="s">
        <v>1512</v>
      </c>
      <c r="B1442" s="136" t="s">
        <v>3112</v>
      </c>
      <c r="C1442" s="26">
        <v>2396</v>
      </c>
      <c r="D1442" s="26" t="s">
        <v>1513</v>
      </c>
      <c r="E1442" s="163">
        <v>0.66459999999999997</v>
      </c>
      <c r="F1442" s="164" t="s">
        <v>3447</v>
      </c>
      <c r="G1442" s="164" t="s">
        <v>3320</v>
      </c>
      <c r="H1442" s="149" t="str">
        <f t="shared" si="25"/>
        <v>Yes</v>
      </c>
    </row>
    <row r="1443" spans="1:8" x14ac:dyDescent="0.25">
      <c r="A1443" s="136" t="s">
        <v>1512</v>
      </c>
      <c r="B1443" s="136" t="s">
        <v>3112</v>
      </c>
      <c r="C1443" s="26">
        <v>2397</v>
      </c>
      <c r="D1443" s="26" t="s">
        <v>1514</v>
      </c>
      <c r="E1443" s="163">
        <v>0.69989999999999997</v>
      </c>
      <c r="F1443" s="164" t="s">
        <v>3447</v>
      </c>
      <c r="G1443" s="164" t="s">
        <v>3320</v>
      </c>
      <c r="H1443" s="149" t="str">
        <f t="shared" si="25"/>
        <v>Yes</v>
      </c>
    </row>
    <row r="1444" spans="1:8" x14ac:dyDescent="0.25">
      <c r="A1444" s="136" t="s">
        <v>1516</v>
      </c>
      <c r="B1444" s="136" t="s">
        <v>3113</v>
      </c>
      <c r="C1444" s="26">
        <v>2133</v>
      </c>
      <c r="D1444" s="26" t="s">
        <v>1517</v>
      </c>
      <c r="E1444" s="163">
        <v>0.93979999999999997</v>
      </c>
      <c r="F1444" s="164" t="s">
        <v>3449</v>
      </c>
      <c r="G1444" s="164" t="s">
        <v>2649</v>
      </c>
      <c r="H1444" s="149" t="str">
        <f t="shared" si="25"/>
        <v>Yes</v>
      </c>
    </row>
    <row r="1445" spans="1:8" x14ac:dyDescent="0.25">
      <c r="A1445" s="136" t="s">
        <v>1519</v>
      </c>
      <c r="B1445" s="136" t="s">
        <v>3114</v>
      </c>
      <c r="C1445" s="26">
        <v>2858</v>
      </c>
      <c r="D1445" s="26" t="s">
        <v>1520</v>
      </c>
      <c r="E1445" s="163">
        <v>0.58599999999999997</v>
      </c>
      <c r="F1445" s="164" t="s">
        <v>3447</v>
      </c>
      <c r="G1445" s="164" t="s">
        <v>3320</v>
      </c>
      <c r="H1445" s="149" t="str">
        <f t="shared" si="25"/>
        <v>Yes</v>
      </c>
    </row>
    <row r="1446" spans="1:8" x14ac:dyDescent="0.25">
      <c r="A1446" s="136" t="s">
        <v>1522</v>
      </c>
      <c r="B1446" s="136" t="s">
        <v>3115</v>
      </c>
      <c r="C1446" s="26">
        <v>3299</v>
      </c>
      <c r="D1446" s="26" t="s">
        <v>1528</v>
      </c>
      <c r="E1446" s="163">
        <v>0.1431</v>
      </c>
      <c r="F1446" s="164" t="s">
        <v>3449</v>
      </c>
      <c r="G1446" s="164" t="s">
        <v>3320</v>
      </c>
      <c r="H1446" s="149" t="str">
        <f t="shared" si="25"/>
        <v>No</v>
      </c>
    </row>
    <row r="1447" spans="1:8" x14ac:dyDescent="0.25">
      <c r="A1447" s="136" t="s">
        <v>1522</v>
      </c>
      <c r="B1447" s="136" t="s">
        <v>3115</v>
      </c>
      <c r="C1447" s="26">
        <v>4080</v>
      </c>
      <c r="D1447" s="26" t="s">
        <v>1530</v>
      </c>
      <c r="E1447" s="163">
        <v>0.18940000000000001</v>
      </c>
      <c r="F1447" s="164" t="s">
        <v>3449</v>
      </c>
      <c r="G1447" s="164" t="s">
        <v>3320</v>
      </c>
      <c r="H1447" s="149" t="str">
        <f t="shared" si="25"/>
        <v>No</v>
      </c>
    </row>
    <row r="1448" spans="1:8" x14ac:dyDescent="0.25">
      <c r="A1448" s="136" t="s">
        <v>1522</v>
      </c>
      <c r="B1448" s="136" t="s">
        <v>3115</v>
      </c>
      <c r="C1448" s="26">
        <v>3055</v>
      </c>
      <c r="D1448" s="26" t="s">
        <v>161</v>
      </c>
      <c r="E1448" s="163">
        <v>0.50919999999999999</v>
      </c>
      <c r="F1448" s="164" t="s">
        <v>3449</v>
      </c>
      <c r="G1448" s="164" t="s">
        <v>2649</v>
      </c>
      <c r="H1448" s="149" t="str">
        <f t="shared" si="25"/>
        <v>Yes</v>
      </c>
    </row>
    <row r="1449" spans="1:8" x14ac:dyDescent="0.25">
      <c r="A1449" s="136" t="s">
        <v>1522</v>
      </c>
      <c r="B1449" s="136" t="s">
        <v>3115</v>
      </c>
      <c r="C1449" s="26">
        <v>4081</v>
      </c>
      <c r="D1449" s="26" t="s">
        <v>1531</v>
      </c>
      <c r="E1449" s="163">
        <v>0.12529999999999999</v>
      </c>
      <c r="F1449" s="164" t="s">
        <v>3449</v>
      </c>
      <c r="G1449" s="164" t="s">
        <v>3320</v>
      </c>
      <c r="H1449" s="149" t="str">
        <f t="shared" si="25"/>
        <v>No</v>
      </c>
    </row>
    <row r="1450" spans="1:8" x14ac:dyDescent="0.25">
      <c r="A1450" s="136" t="s">
        <v>1522</v>
      </c>
      <c r="B1450" s="136" t="s">
        <v>3115</v>
      </c>
      <c r="C1450" s="26">
        <v>2294</v>
      </c>
      <c r="D1450" s="26" t="s">
        <v>1524</v>
      </c>
      <c r="E1450" s="163">
        <v>0.18640000000000001</v>
      </c>
      <c r="F1450" s="164" t="s">
        <v>3449</v>
      </c>
      <c r="G1450" s="164" t="s">
        <v>3320</v>
      </c>
      <c r="H1450" s="149" t="str">
        <f t="shared" si="25"/>
        <v>No</v>
      </c>
    </row>
    <row r="1451" spans="1:8" x14ac:dyDescent="0.25">
      <c r="A1451" s="136" t="s">
        <v>1522</v>
      </c>
      <c r="B1451" s="136" t="s">
        <v>3115</v>
      </c>
      <c r="C1451" s="26">
        <v>2944</v>
      </c>
      <c r="D1451" s="26" t="s">
        <v>1526</v>
      </c>
      <c r="E1451" s="163">
        <v>0.17080000000000001</v>
      </c>
      <c r="F1451" s="164" t="s">
        <v>3449</v>
      </c>
      <c r="G1451" s="164" t="s">
        <v>3320</v>
      </c>
      <c r="H1451" s="149" t="str">
        <f t="shared" si="25"/>
        <v>No</v>
      </c>
    </row>
    <row r="1452" spans="1:8" x14ac:dyDescent="0.25">
      <c r="A1452" s="136" t="s">
        <v>1522</v>
      </c>
      <c r="B1452" s="136" t="s">
        <v>3115</v>
      </c>
      <c r="C1452" s="26">
        <v>4387</v>
      </c>
      <c r="D1452" s="26" t="s">
        <v>1536</v>
      </c>
      <c r="E1452" s="163">
        <v>0.16070000000000001</v>
      </c>
      <c r="F1452" s="164" t="s">
        <v>3449</v>
      </c>
      <c r="G1452" s="164" t="s">
        <v>3320</v>
      </c>
      <c r="H1452" s="149" t="str">
        <f t="shared" si="25"/>
        <v>No</v>
      </c>
    </row>
    <row r="1453" spans="1:8" x14ac:dyDescent="0.25">
      <c r="A1453" s="136" t="s">
        <v>1522</v>
      </c>
      <c r="B1453" s="136" t="s">
        <v>3115</v>
      </c>
      <c r="C1453" s="26">
        <v>1516</v>
      </c>
      <c r="D1453" s="26" t="s">
        <v>1523</v>
      </c>
      <c r="E1453" s="163">
        <v>0.42220000000000002</v>
      </c>
      <c r="F1453" s="164" t="s">
        <v>3449</v>
      </c>
      <c r="G1453" s="164" t="s">
        <v>3320</v>
      </c>
      <c r="H1453" s="149" t="str">
        <f t="shared" si="25"/>
        <v>No</v>
      </c>
    </row>
    <row r="1454" spans="1:8" x14ac:dyDescent="0.25">
      <c r="A1454" s="136" t="s">
        <v>1522</v>
      </c>
      <c r="B1454" s="136" t="s">
        <v>3115</v>
      </c>
      <c r="C1454" s="26">
        <v>4156</v>
      </c>
      <c r="D1454" s="26" t="s">
        <v>1532</v>
      </c>
      <c r="E1454" s="163">
        <v>0.38669999999999999</v>
      </c>
      <c r="F1454" s="164" t="s">
        <v>3449</v>
      </c>
      <c r="G1454" s="164" t="s">
        <v>3320</v>
      </c>
      <c r="H1454" s="149" t="str">
        <f t="shared" si="25"/>
        <v>No</v>
      </c>
    </row>
    <row r="1455" spans="1:8" x14ac:dyDescent="0.25">
      <c r="A1455" s="136" t="s">
        <v>1522</v>
      </c>
      <c r="B1455" s="136" t="s">
        <v>3115</v>
      </c>
      <c r="C1455" s="26">
        <v>4219</v>
      </c>
      <c r="D1455" s="26" t="s">
        <v>1534</v>
      </c>
      <c r="E1455" s="163">
        <v>0.15679999999999999</v>
      </c>
      <c r="F1455" s="164" t="s">
        <v>3449</v>
      </c>
      <c r="G1455" s="164" t="s">
        <v>3320</v>
      </c>
      <c r="H1455" s="149" t="str">
        <f t="shared" si="25"/>
        <v>No</v>
      </c>
    </row>
    <row r="1456" spans="1:8" x14ac:dyDescent="0.25">
      <c r="A1456" s="136" t="s">
        <v>1522</v>
      </c>
      <c r="B1456" s="136" t="s">
        <v>3115</v>
      </c>
      <c r="C1456" s="26">
        <v>4189</v>
      </c>
      <c r="D1456" s="26" t="s">
        <v>1533</v>
      </c>
      <c r="E1456" s="163">
        <v>0.36099999999999999</v>
      </c>
      <c r="F1456" s="164" t="s">
        <v>3449</v>
      </c>
      <c r="G1456" s="164" t="s">
        <v>3320</v>
      </c>
      <c r="H1456" s="149" t="str">
        <f t="shared" si="25"/>
        <v>No</v>
      </c>
    </row>
    <row r="1457" spans="1:8" x14ac:dyDescent="0.25">
      <c r="A1457" s="136" t="s">
        <v>1522</v>
      </c>
      <c r="B1457" s="136" t="s">
        <v>3115</v>
      </c>
      <c r="C1457" s="26">
        <v>2681</v>
      </c>
      <c r="D1457" s="26" t="s">
        <v>1525</v>
      </c>
      <c r="E1457" s="163">
        <v>0.2392</v>
      </c>
      <c r="F1457" s="164" t="s">
        <v>3449</v>
      </c>
      <c r="G1457" s="164" t="s">
        <v>3320</v>
      </c>
      <c r="H1457" s="149" t="str">
        <f t="shared" si="25"/>
        <v>No</v>
      </c>
    </row>
    <row r="1458" spans="1:8" x14ac:dyDescent="0.25">
      <c r="A1458" s="136" t="s">
        <v>1522</v>
      </c>
      <c r="B1458" s="136" t="s">
        <v>3115</v>
      </c>
      <c r="C1458" s="26">
        <v>5631</v>
      </c>
      <c r="D1458" s="26" t="s">
        <v>52</v>
      </c>
      <c r="E1458" s="163">
        <v>0.109</v>
      </c>
      <c r="F1458" s="164" t="s">
        <v>3449</v>
      </c>
      <c r="G1458" s="164" t="s">
        <v>3320</v>
      </c>
      <c r="H1458" s="149" t="str">
        <f t="shared" si="25"/>
        <v>No</v>
      </c>
    </row>
    <row r="1459" spans="1:8" x14ac:dyDescent="0.25">
      <c r="A1459" s="136" t="s">
        <v>1522</v>
      </c>
      <c r="B1459" s="136" t="s">
        <v>3115</v>
      </c>
      <c r="C1459" s="26">
        <v>3685</v>
      </c>
      <c r="D1459" s="26" t="s">
        <v>1529</v>
      </c>
      <c r="E1459" s="163">
        <v>0.19500000000000001</v>
      </c>
      <c r="F1459" s="164" t="s">
        <v>3449</v>
      </c>
      <c r="G1459" s="164" t="s">
        <v>3320</v>
      </c>
      <c r="H1459" s="149" t="str">
        <f t="shared" si="25"/>
        <v>No</v>
      </c>
    </row>
    <row r="1460" spans="1:8" x14ac:dyDescent="0.25">
      <c r="A1460" s="136" t="s">
        <v>1522</v>
      </c>
      <c r="B1460" s="136" t="s">
        <v>3115</v>
      </c>
      <c r="C1460" s="26">
        <v>5685</v>
      </c>
      <c r="D1460" s="26" t="s">
        <v>3285</v>
      </c>
      <c r="E1460" s="163">
        <v>0.114</v>
      </c>
      <c r="F1460" s="164" t="s">
        <v>3449</v>
      </c>
      <c r="G1460" s="164" t="s">
        <v>3320</v>
      </c>
      <c r="H1460" s="149" t="str">
        <f t="shared" si="25"/>
        <v>No</v>
      </c>
    </row>
    <row r="1461" spans="1:8" x14ac:dyDescent="0.25">
      <c r="A1461" s="136" t="s">
        <v>1522</v>
      </c>
      <c r="B1461" s="136" t="s">
        <v>3115</v>
      </c>
      <c r="C1461" s="26">
        <v>3056</v>
      </c>
      <c r="D1461" s="26" t="s">
        <v>1527</v>
      </c>
      <c r="E1461" s="163">
        <v>0.37319999999999998</v>
      </c>
      <c r="F1461" s="164" t="s">
        <v>3449</v>
      </c>
      <c r="G1461" s="164" t="s">
        <v>2649</v>
      </c>
      <c r="H1461" s="149" t="str">
        <f t="shared" si="25"/>
        <v>Yes</v>
      </c>
    </row>
    <row r="1462" spans="1:8" x14ac:dyDescent="0.25">
      <c r="A1462" s="136" t="s">
        <v>1522</v>
      </c>
      <c r="B1462" s="136" t="s">
        <v>3115</v>
      </c>
      <c r="C1462" s="26">
        <v>4307</v>
      </c>
      <c r="D1462" s="26" t="s">
        <v>1535</v>
      </c>
      <c r="E1462" s="163">
        <v>0.1137</v>
      </c>
      <c r="F1462" s="164" t="s">
        <v>3449</v>
      </c>
      <c r="G1462" s="164" t="s">
        <v>3320</v>
      </c>
      <c r="H1462" s="149" t="str">
        <f t="shared" si="25"/>
        <v>No</v>
      </c>
    </row>
    <row r="1463" spans="1:8" x14ac:dyDescent="0.25">
      <c r="A1463" s="136" t="s">
        <v>2902</v>
      </c>
      <c r="B1463" s="136" t="s">
        <v>3286</v>
      </c>
      <c r="C1463" s="26">
        <v>5686</v>
      </c>
      <c r="D1463" s="26" t="s">
        <v>2901</v>
      </c>
      <c r="E1463" s="163">
        <v>0.49099999999999999</v>
      </c>
      <c r="F1463" s="164" t="s">
        <v>3449</v>
      </c>
      <c r="G1463" s="164" t="s">
        <v>3320</v>
      </c>
      <c r="H1463" s="149" t="str">
        <f t="shared" si="25"/>
        <v>No</v>
      </c>
    </row>
    <row r="1464" spans="1:8" x14ac:dyDescent="0.25">
      <c r="A1464" s="136" t="s">
        <v>1538</v>
      </c>
      <c r="B1464" s="136" t="s">
        <v>3117</v>
      </c>
      <c r="C1464" s="26">
        <v>4463</v>
      </c>
      <c r="D1464" s="26" t="s">
        <v>52</v>
      </c>
      <c r="E1464" s="163">
        <v>0.52210000000000001</v>
      </c>
      <c r="F1464" s="164" t="s">
        <v>3447</v>
      </c>
      <c r="G1464" s="164" t="s">
        <v>3320</v>
      </c>
      <c r="H1464" s="149" t="str">
        <f t="shared" si="25"/>
        <v>Yes</v>
      </c>
    </row>
    <row r="1465" spans="1:8" x14ac:dyDescent="0.25">
      <c r="A1465" s="136" t="s">
        <v>1538</v>
      </c>
      <c r="B1465" s="136" t="s">
        <v>3117</v>
      </c>
      <c r="C1465" s="26">
        <v>2865</v>
      </c>
      <c r="D1465" s="26" t="s">
        <v>1539</v>
      </c>
      <c r="E1465" s="163">
        <v>0.5958</v>
      </c>
      <c r="F1465" s="164" t="s">
        <v>3447</v>
      </c>
      <c r="G1465" s="164" t="s">
        <v>3320</v>
      </c>
      <c r="H1465" s="149" t="str">
        <f t="shared" si="25"/>
        <v>Yes</v>
      </c>
    </row>
    <row r="1466" spans="1:8" x14ac:dyDescent="0.25">
      <c r="A1466" s="136" t="s">
        <v>2543</v>
      </c>
      <c r="B1466" s="136" t="s">
        <v>3118</v>
      </c>
      <c r="C1466" s="26">
        <v>3087</v>
      </c>
      <c r="D1466" s="26" t="s">
        <v>2545</v>
      </c>
      <c r="E1466" s="163">
        <v>0.48959999999999998</v>
      </c>
      <c r="F1466" s="164" t="s">
        <v>3448</v>
      </c>
      <c r="G1466" s="164" t="s">
        <v>3320</v>
      </c>
      <c r="H1466" s="149" t="str">
        <f t="shared" si="25"/>
        <v>No</v>
      </c>
    </row>
    <row r="1467" spans="1:8" x14ac:dyDescent="0.25">
      <c r="A1467" s="136" t="s">
        <v>2543</v>
      </c>
      <c r="B1467" s="136" t="s">
        <v>3118</v>
      </c>
      <c r="C1467" s="26">
        <v>2241</v>
      </c>
      <c r="D1467" s="26" t="s">
        <v>2546</v>
      </c>
      <c r="E1467" s="163">
        <v>0.5121</v>
      </c>
      <c r="F1467" s="164" t="s">
        <v>3447</v>
      </c>
      <c r="G1467" s="164" t="s">
        <v>3320</v>
      </c>
      <c r="H1467" s="149" t="str">
        <f t="shared" si="25"/>
        <v>Yes</v>
      </c>
    </row>
    <row r="1468" spans="1:8" x14ac:dyDescent="0.25">
      <c r="A1468" s="136" t="s">
        <v>1541</v>
      </c>
      <c r="B1468" s="136" t="s">
        <v>3119</v>
      </c>
      <c r="C1468" s="26">
        <v>4494</v>
      </c>
      <c r="D1468" s="26" t="s">
        <v>1545</v>
      </c>
      <c r="E1468" s="163">
        <v>0.62660000000000005</v>
      </c>
      <c r="F1468" s="164" t="s">
        <v>3447</v>
      </c>
      <c r="G1468" s="164" t="s">
        <v>3320</v>
      </c>
      <c r="H1468" s="149" t="str">
        <f t="shared" si="25"/>
        <v>Yes</v>
      </c>
    </row>
    <row r="1469" spans="1:8" x14ac:dyDescent="0.25">
      <c r="A1469" s="136" t="s">
        <v>1541</v>
      </c>
      <c r="B1469" s="136" t="s">
        <v>3119</v>
      </c>
      <c r="C1469" s="26">
        <v>2909</v>
      </c>
      <c r="D1469" s="26" t="s">
        <v>1005</v>
      </c>
      <c r="E1469" s="163">
        <v>0.57709999999999995</v>
      </c>
      <c r="F1469" s="164" t="s">
        <v>3447</v>
      </c>
      <c r="G1469" s="164" t="s">
        <v>3320</v>
      </c>
      <c r="H1469" s="149" t="str">
        <f t="shared" si="25"/>
        <v>Yes</v>
      </c>
    </row>
    <row r="1470" spans="1:8" x14ac:dyDescent="0.25">
      <c r="A1470" s="136" t="s">
        <v>1541</v>
      </c>
      <c r="B1470" s="136" t="s">
        <v>3119</v>
      </c>
      <c r="C1470" s="26">
        <v>3079</v>
      </c>
      <c r="D1470" s="26" t="s">
        <v>1543</v>
      </c>
      <c r="E1470" s="163">
        <v>0.57350000000000001</v>
      </c>
      <c r="F1470" s="164" t="s">
        <v>3447</v>
      </c>
      <c r="G1470" s="164" t="s">
        <v>3320</v>
      </c>
      <c r="H1470" s="149" t="str">
        <f t="shared" si="25"/>
        <v>Yes</v>
      </c>
    </row>
    <row r="1471" spans="1:8" x14ac:dyDescent="0.25">
      <c r="A1471" s="136" t="s">
        <v>1541</v>
      </c>
      <c r="B1471" s="136" t="s">
        <v>3119</v>
      </c>
      <c r="C1471" s="26">
        <v>2368</v>
      </c>
      <c r="D1471" s="26" t="s">
        <v>586</v>
      </c>
      <c r="E1471" s="163">
        <v>0.62129999999999996</v>
      </c>
      <c r="F1471" s="164" t="s">
        <v>3447</v>
      </c>
      <c r="G1471" s="164" t="s">
        <v>3320</v>
      </c>
      <c r="H1471" s="149" t="str">
        <f t="shared" si="25"/>
        <v>Yes</v>
      </c>
    </row>
    <row r="1472" spans="1:8" x14ac:dyDescent="0.25">
      <c r="A1472" s="136" t="s">
        <v>1541</v>
      </c>
      <c r="B1472" s="136" t="s">
        <v>3119</v>
      </c>
      <c r="C1472" s="26">
        <v>4003</v>
      </c>
      <c r="D1472" s="26" t="s">
        <v>1544</v>
      </c>
      <c r="E1472" s="163">
        <v>0.75190000000000001</v>
      </c>
      <c r="F1472" s="164" t="s">
        <v>3447</v>
      </c>
      <c r="G1472" s="164" t="s">
        <v>3320</v>
      </c>
      <c r="H1472" s="149" t="str">
        <f t="shared" si="25"/>
        <v>Yes</v>
      </c>
    </row>
    <row r="1473" spans="1:8" x14ac:dyDescent="0.25">
      <c r="A1473" s="136" t="s">
        <v>1541</v>
      </c>
      <c r="B1473" s="136" t="s">
        <v>3119</v>
      </c>
      <c r="C1473" s="26">
        <v>2908</v>
      </c>
      <c r="D1473" s="26" t="s">
        <v>1542</v>
      </c>
      <c r="E1473" s="163">
        <v>0.51100000000000001</v>
      </c>
      <c r="F1473" s="164" t="s">
        <v>3448</v>
      </c>
      <c r="G1473" s="164" t="s">
        <v>3320</v>
      </c>
      <c r="H1473" s="149" t="str">
        <f t="shared" si="25"/>
        <v>Yes</v>
      </c>
    </row>
    <row r="1474" spans="1:8" x14ac:dyDescent="0.25">
      <c r="A1474" s="136" t="s">
        <v>1541</v>
      </c>
      <c r="B1474" s="136" t="s">
        <v>3119</v>
      </c>
      <c r="C1474" s="26">
        <v>5115</v>
      </c>
      <c r="D1474" s="26" t="s">
        <v>127</v>
      </c>
      <c r="E1474" s="163">
        <v>0.60140000000000005</v>
      </c>
      <c r="F1474" s="164" t="s">
        <v>3447</v>
      </c>
      <c r="G1474" s="164" t="s">
        <v>3320</v>
      </c>
      <c r="H1474" s="149" t="str">
        <f t="shared" si="25"/>
        <v>Yes</v>
      </c>
    </row>
    <row r="1475" spans="1:8" x14ac:dyDescent="0.25">
      <c r="A1475" s="136" t="s">
        <v>1541</v>
      </c>
      <c r="B1475" s="136" t="s">
        <v>3119</v>
      </c>
      <c r="C1475" s="26">
        <v>5611</v>
      </c>
      <c r="D1475" s="26" t="s">
        <v>3377</v>
      </c>
      <c r="E1475" s="163">
        <v>0.63109999999999999</v>
      </c>
      <c r="F1475" s="164" t="s">
        <v>3449</v>
      </c>
      <c r="G1475" s="164" t="s">
        <v>3320</v>
      </c>
      <c r="H1475" s="149" t="str">
        <f t="shared" si="25"/>
        <v>Yes</v>
      </c>
    </row>
    <row r="1476" spans="1:8" x14ac:dyDescent="0.25">
      <c r="A1476" s="136" t="s">
        <v>1541</v>
      </c>
      <c r="B1476" s="136" t="s">
        <v>3119</v>
      </c>
      <c r="C1476" s="26">
        <v>1897</v>
      </c>
      <c r="D1476" s="26" t="s">
        <v>2809</v>
      </c>
      <c r="E1476" s="163">
        <v>0.1041</v>
      </c>
      <c r="F1476" s="164" t="s">
        <v>3449</v>
      </c>
      <c r="G1476" s="164" t="s">
        <v>3320</v>
      </c>
      <c r="H1476" s="149" t="str">
        <f t="shared" si="25"/>
        <v>No</v>
      </c>
    </row>
    <row r="1477" spans="1:8" x14ac:dyDescent="0.25">
      <c r="A1477" s="136" t="s">
        <v>1541</v>
      </c>
      <c r="B1477" s="136" t="s">
        <v>3119</v>
      </c>
      <c r="C1477" s="26">
        <v>3318</v>
      </c>
      <c r="D1477" s="26" t="s">
        <v>1495</v>
      </c>
      <c r="E1477" s="163">
        <v>0.57779999999999998</v>
      </c>
      <c r="F1477" s="164" t="s">
        <v>3447</v>
      </c>
      <c r="G1477" s="164" t="s">
        <v>3320</v>
      </c>
      <c r="H1477" s="149" t="str">
        <f t="shared" ref="H1477:H1540" si="26">IF(OR(E1477&gt;=0.5, F1477="Yes",G1477="Yes"),"Yes","No")</f>
        <v>Yes</v>
      </c>
    </row>
    <row r="1478" spans="1:8" x14ac:dyDescent="0.25">
      <c r="A1478" s="136" t="s">
        <v>1547</v>
      </c>
      <c r="B1478" s="136" t="s">
        <v>3121</v>
      </c>
      <c r="C1478" s="26">
        <v>4475</v>
      </c>
      <c r="D1478" s="26" t="s">
        <v>1551</v>
      </c>
      <c r="E1478" s="163">
        <v>0.45200000000000001</v>
      </c>
      <c r="F1478" s="164" t="s">
        <v>3449</v>
      </c>
      <c r="G1478" s="164" t="s">
        <v>3320</v>
      </c>
      <c r="H1478" s="149" t="str">
        <f t="shared" si="26"/>
        <v>No</v>
      </c>
    </row>
    <row r="1479" spans="1:8" x14ac:dyDescent="0.25">
      <c r="A1479" s="136" t="s">
        <v>1547</v>
      </c>
      <c r="B1479" s="136" t="s">
        <v>3121</v>
      </c>
      <c r="C1479" s="26">
        <v>1798</v>
      </c>
      <c r="D1479" s="26" t="s">
        <v>1548</v>
      </c>
      <c r="E1479" s="163">
        <v>0.53710000000000002</v>
      </c>
      <c r="F1479" s="164" t="s">
        <v>3449</v>
      </c>
      <c r="G1479" s="164" t="s">
        <v>2649</v>
      </c>
      <c r="H1479" s="149" t="str">
        <f t="shared" si="26"/>
        <v>Yes</v>
      </c>
    </row>
    <row r="1480" spans="1:8" x14ac:dyDescent="0.25">
      <c r="A1480" s="136" t="s">
        <v>1547</v>
      </c>
      <c r="B1480" s="136" t="s">
        <v>3121</v>
      </c>
      <c r="C1480" s="26">
        <v>2503</v>
      </c>
      <c r="D1480" s="26" t="s">
        <v>1549</v>
      </c>
      <c r="E1480" s="163">
        <v>0.4224</v>
      </c>
      <c r="F1480" s="164" t="s">
        <v>3449</v>
      </c>
      <c r="G1480" s="164" t="s">
        <v>3320</v>
      </c>
      <c r="H1480" s="149" t="str">
        <f t="shared" si="26"/>
        <v>No</v>
      </c>
    </row>
    <row r="1481" spans="1:8" x14ac:dyDescent="0.25">
      <c r="A1481" s="136" t="s">
        <v>1547</v>
      </c>
      <c r="B1481" s="136" t="s">
        <v>3121</v>
      </c>
      <c r="C1481" s="26">
        <v>3094</v>
      </c>
      <c r="D1481" s="26" t="s">
        <v>1550</v>
      </c>
      <c r="E1481" s="163">
        <v>0.43409999999999999</v>
      </c>
      <c r="F1481" s="164" t="s">
        <v>3449</v>
      </c>
      <c r="G1481" s="164" t="s">
        <v>2649</v>
      </c>
      <c r="H1481" s="149" t="str">
        <f t="shared" si="26"/>
        <v>Yes</v>
      </c>
    </row>
    <row r="1482" spans="1:8" x14ac:dyDescent="0.25">
      <c r="A1482" s="136" t="s">
        <v>1553</v>
      </c>
      <c r="B1482" s="136" t="s">
        <v>3122</v>
      </c>
      <c r="C1482" s="26">
        <v>3574</v>
      </c>
      <c r="D1482" s="26" t="s">
        <v>1554</v>
      </c>
      <c r="E1482" s="163">
        <v>0.68140000000000001</v>
      </c>
      <c r="F1482" s="164" t="s">
        <v>3447</v>
      </c>
      <c r="G1482" s="164" t="s">
        <v>3320</v>
      </c>
      <c r="H1482" s="149" t="str">
        <f t="shared" si="26"/>
        <v>Yes</v>
      </c>
    </row>
    <row r="1483" spans="1:8" x14ac:dyDescent="0.25">
      <c r="A1483" s="136" t="s">
        <v>1553</v>
      </c>
      <c r="B1483" s="136" t="s">
        <v>3122</v>
      </c>
      <c r="C1483" s="26">
        <v>3575</v>
      </c>
      <c r="D1483" s="26" t="s">
        <v>3378</v>
      </c>
      <c r="E1483" s="163">
        <v>0.75149999999999995</v>
      </c>
      <c r="F1483" s="164" t="s">
        <v>3447</v>
      </c>
      <c r="G1483" s="164" t="s">
        <v>3320</v>
      </c>
      <c r="H1483" s="149" t="str">
        <f t="shared" si="26"/>
        <v>Yes</v>
      </c>
    </row>
    <row r="1484" spans="1:8" x14ac:dyDescent="0.25">
      <c r="A1484" s="136" t="s">
        <v>1553</v>
      </c>
      <c r="B1484" s="136" t="s">
        <v>3122</v>
      </c>
      <c r="C1484" s="26">
        <v>5687</v>
      </c>
      <c r="D1484" s="26" t="s">
        <v>3239</v>
      </c>
      <c r="E1484" s="163">
        <v>0.74809999999999999</v>
      </c>
      <c r="F1484" s="164" t="s">
        <v>3449</v>
      </c>
      <c r="G1484" s="164" t="s">
        <v>3320</v>
      </c>
      <c r="H1484" s="149" t="str">
        <f t="shared" si="26"/>
        <v>Yes</v>
      </c>
    </row>
    <row r="1485" spans="1:8" x14ac:dyDescent="0.25">
      <c r="A1485" s="136" t="s">
        <v>2388</v>
      </c>
      <c r="B1485" s="136" t="s">
        <v>3123</v>
      </c>
      <c r="C1485" s="26">
        <v>5339</v>
      </c>
      <c r="D1485" s="26" t="s">
        <v>3124</v>
      </c>
      <c r="E1485" s="163">
        <v>0.52029999999999998</v>
      </c>
      <c r="F1485" s="164" t="s">
        <v>3447</v>
      </c>
      <c r="G1485" s="164" t="s">
        <v>3320</v>
      </c>
      <c r="H1485" s="149" t="str">
        <f t="shared" si="26"/>
        <v>Yes</v>
      </c>
    </row>
    <row r="1486" spans="1:8" x14ac:dyDescent="0.25">
      <c r="A1486" s="136" t="s">
        <v>1557</v>
      </c>
      <c r="B1486" s="136" t="s">
        <v>3125</v>
      </c>
      <c r="C1486" s="26">
        <v>2906</v>
      </c>
      <c r="D1486" s="26" t="s">
        <v>1561</v>
      </c>
      <c r="E1486" s="163">
        <v>0.78359999999999996</v>
      </c>
      <c r="F1486" s="164" t="s">
        <v>3447</v>
      </c>
      <c r="G1486" s="164" t="s">
        <v>3320</v>
      </c>
      <c r="H1486" s="149" t="str">
        <f t="shared" si="26"/>
        <v>Yes</v>
      </c>
    </row>
    <row r="1487" spans="1:8" x14ac:dyDescent="0.25">
      <c r="A1487" s="136" t="s">
        <v>1557</v>
      </c>
      <c r="B1487" s="136" t="s">
        <v>3125</v>
      </c>
      <c r="C1487" s="26">
        <v>2195</v>
      </c>
      <c r="D1487" s="26" t="s">
        <v>1558</v>
      </c>
      <c r="E1487" s="163">
        <v>0.71530000000000005</v>
      </c>
      <c r="F1487" s="164" t="s">
        <v>3447</v>
      </c>
      <c r="G1487" s="164" t="s">
        <v>3320</v>
      </c>
      <c r="H1487" s="149" t="str">
        <f t="shared" si="26"/>
        <v>Yes</v>
      </c>
    </row>
    <row r="1488" spans="1:8" x14ac:dyDescent="0.25">
      <c r="A1488" s="136" t="s">
        <v>1557</v>
      </c>
      <c r="B1488" s="136" t="s">
        <v>3125</v>
      </c>
      <c r="C1488" s="26">
        <v>3316</v>
      </c>
      <c r="D1488" s="26" t="s">
        <v>1562</v>
      </c>
      <c r="E1488" s="163">
        <v>0.7792</v>
      </c>
      <c r="F1488" s="164" t="s">
        <v>3447</v>
      </c>
      <c r="G1488" s="164" t="s">
        <v>3320</v>
      </c>
      <c r="H1488" s="149" t="str">
        <f t="shared" si="26"/>
        <v>Yes</v>
      </c>
    </row>
    <row r="1489" spans="1:8" x14ac:dyDescent="0.25">
      <c r="A1489" s="136" t="s">
        <v>1557</v>
      </c>
      <c r="B1489" s="136" t="s">
        <v>3125</v>
      </c>
      <c r="C1489" s="26">
        <v>2508</v>
      </c>
      <c r="D1489" s="26" t="s">
        <v>1559</v>
      </c>
      <c r="E1489" s="163">
        <v>0.74229999999999996</v>
      </c>
      <c r="F1489" s="164" t="s">
        <v>3447</v>
      </c>
      <c r="G1489" s="164" t="s">
        <v>3320</v>
      </c>
      <c r="H1489" s="149" t="str">
        <f t="shared" si="26"/>
        <v>Yes</v>
      </c>
    </row>
    <row r="1490" spans="1:8" x14ac:dyDescent="0.25">
      <c r="A1490" s="136" t="s">
        <v>1557</v>
      </c>
      <c r="B1490" s="136" t="s">
        <v>3125</v>
      </c>
      <c r="C1490" s="26">
        <v>5537</v>
      </c>
      <c r="D1490" s="26" t="s">
        <v>2825</v>
      </c>
      <c r="E1490" s="163">
        <v>0.88970000000000005</v>
      </c>
      <c r="F1490" s="164" t="s">
        <v>3449</v>
      </c>
      <c r="G1490" s="164" t="s">
        <v>3320</v>
      </c>
      <c r="H1490" s="149" t="str">
        <f t="shared" si="26"/>
        <v>Yes</v>
      </c>
    </row>
    <row r="1491" spans="1:8" x14ac:dyDescent="0.25">
      <c r="A1491" s="136" t="s">
        <v>1557</v>
      </c>
      <c r="B1491" s="136" t="s">
        <v>3125</v>
      </c>
      <c r="C1491" s="26">
        <v>2905</v>
      </c>
      <c r="D1491" s="26" t="s">
        <v>1560</v>
      </c>
      <c r="E1491" s="163">
        <v>0.73939999999999995</v>
      </c>
      <c r="F1491" s="164" t="s">
        <v>3447</v>
      </c>
      <c r="G1491" s="164" t="s">
        <v>3320</v>
      </c>
      <c r="H1491" s="149" t="str">
        <f t="shared" si="26"/>
        <v>Yes</v>
      </c>
    </row>
    <row r="1492" spans="1:8" x14ac:dyDescent="0.25">
      <c r="A1492" s="136" t="s">
        <v>1564</v>
      </c>
      <c r="B1492" s="136" t="s">
        <v>3126</v>
      </c>
      <c r="C1492" s="26">
        <v>2587</v>
      </c>
      <c r="D1492" s="26" t="s">
        <v>1005</v>
      </c>
      <c r="E1492" s="163">
        <v>0.26190000000000002</v>
      </c>
      <c r="F1492" s="164" t="s">
        <v>3449</v>
      </c>
      <c r="G1492" s="164" t="s">
        <v>3320</v>
      </c>
      <c r="H1492" s="149" t="str">
        <f t="shared" si="26"/>
        <v>No</v>
      </c>
    </row>
    <row r="1493" spans="1:8" x14ac:dyDescent="0.25">
      <c r="A1493" s="136" t="s">
        <v>1564</v>
      </c>
      <c r="B1493" s="136" t="s">
        <v>3126</v>
      </c>
      <c r="C1493" s="26">
        <v>3203</v>
      </c>
      <c r="D1493" s="26" t="s">
        <v>586</v>
      </c>
      <c r="E1493" s="163">
        <v>0.54220000000000002</v>
      </c>
      <c r="F1493" s="164" t="s">
        <v>3447</v>
      </c>
      <c r="G1493" s="164" t="s">
        <v>3320</v>
      </c>
      <c r="H1493" s="149" t="str">
        <f t="shared" si="26"/>
        <v>Yes</v>
      </c>
    </row>
    <row r="1494" spans="1:8" x14ac:dyDescent="0.25">
      <c r="A1494" s="136" t="s">
        <v>1564</v>
      </c>
      <c r="B1494" s="136" t="s">
        <v>3126</v>
      </c>
      <c r="C1494" s="26">
        <v>5574</v>
      </c>
      <c r="D1494" s="26" t="s">
        <v>2826</v>
      </c>
      <c r="E1494" s="163">
        <v>0.47589999999999999</v>
      </c>
      <c r="F1494" s="164" t="s">
        <v>3448</v>
      </c>
      <c r="G1494" s="164" t="s">
        <v>3320</v>
      </c>
      <c r="H1494" s="149" t="str">
        <f t="shared" si="26"/>
        <v>No</v>
      </c>
    </row>
    <row r="1495" spans="1:8" x14ac:dyDescent="0.25">
      <c r="A1495" s="136" t="s">
        <v>1564</v>
      </c>
      <c r="B1495" s="136" t="s">
        <v>3126</v>
      </c>
      <c r="C1495" s="26">
        <v>3419</v>
      </c>
      <c r="D1495" s="26" t="s">
        <v>347</v>
      </c>
      <c r="E1495" s="163">
        <v>0.3377</v>
      </c>
      <c r="F1495" s="164" t="s">
        <v>3449</v>
      </c>
      <c r="G1495" s="164" t="s">
        <v>3320</v>
      </c>
      <c r="H1495" s="149" t="str">
        <f t="shared" si="26"/>
        <v>No</v>
      </c>
    </row>
    <row r="1496" spans="1:8" x14ac:dyDescent="0.25">
      <c r="A1496" s="136" t="s">
        <v>1564</v>
      </c>
      <c r="B1496" s="136" t="s">
        <v>3126</v>
      </c>
      <c r="C1496" s="26">
        <v>2499</v>
      </c>
      <c r="D1496" s="26" t="s">
        <v>1565</v>
      </c>
      <c r="E1496" s="163">
        <v>0.29320000000000002</v>
      </c>
      <c r="F1496" s="164" t="s">
        <v>3449</v>
      </c>
      <c r="G1496" s="164" t="s">
        <v>3320</v>
      </c>
      <c r="H1496" s="149" t="str">
        <f t="shared" si="26"/>
        <v>No</v>
      </c>
    </row>
    <row r="1497" spans="1:8" x14ac:dyDescent="0.25">
      <c r="A1497" s="136" t="s">
        <v>1564</v>
      </c>
      <c r="B1497" s="136" t="s">
        <v>3126</v>
      </c>
      <c r="C1497" s="26">
        <v>3614</v>
      </c>
      <c r="D1497" s="26" t="s">
        <v>1112</v>
      </c>
      <c r="E1497" s="163">
        <v>0.18160000000000001</v>
      </c>
      <c r="F1497" s="164" t="s">
        <v>3449</v>
      </c>
      <c r="G1497" s="164" t="s">
        <v>3320</v>
      </c>
      <c r="H1497" s="149" t="str">
        <f t="shared" si="26"/>
        <v>No</v>
      </c>
    </row>
    <row r="1498" spans="1:8" x14ac:dyDescent="0.25">
      <c r="A1498" s="136" t="s">
        <v>1567</v>
      </c>
      <c r="B1498" s="136" t="s">
        <v>3127</v>
      </c>
      <c r="C1498" s="26">
        <v>3447</v>
      </c>
      <c r="D1498" s="26" t="s">
        <v>2547</v>
      </c>
      <c r="E1498" s="163">
        <v>0.41420000000000001</v>
      </c>
      <c r="F1498" s="164" t="s">
        <v>3449</v>
      </c>
      <c r="G1498" s="164" t="s">
        <v>3320</v>
      </c>
      <c r="H1498" s="149" t="str">
        <f t="shared" si="26"/>
        <v>No</v>
      </c>
    </row>
    <row r="1499" spans="1:8" x14ac:dyDescent="0.25">
      <c r="A1499" s="136" t="s">
        <v>1567</v>
      </c>
      <c r="B1499" s="136" t="s">
        <v>3127</v>
      </c>
      <c r="C1499" s="26">
        <v>3750</v>
      </c>
      <c r="D1499" s="26" t="s">
        <v>2548</v>
      </c>
      <c r="E1499" s="163">
        <v>0.47220000000000001</v>
      </c>
      <c r="F1499" s="164" t="s">
        <v>3449</v>
      </c>
      <c r="G1499" s="164" t="s">
        <v>3320</v>
      </c>
      <c r="H1499" s="149" t="str">
        <f t="shared" si="26"/>
        <v>No</v>
      </c>
    </row>
    <row r="1500" spans="1:8" x14ac:dyDescent="0.25">
      <c r="A1500" s="136" t="s">
        <v>1567</v>
      </c>
      <c r="B1500" s="136" t="s">
        <v>3127</v>
      </c>
      <c r="C1500" s="26">
        <v>4361</v>
      </c>
      <c r="D1500" s="26" t="s">
        <v>1582</v>
      </c>
      <c r="E1500" s="163">
        <v>0.36699999999999999</v>
      </c>
      <c r="F1500" s="164" t="s">
        <v>3449</v>
      </c>
      <c r="G1500" s="164" t="s">
        <v>3320</v>
      </c>
      <c r="H1500" s="149" t="str">
        <f t="shared" si="26"/>
        <v>No</v>
      </c>
    </row>
    <row r="1501" spans="1:8" x14ac:dyDescent="0.25">
      <c r="A1501" s="136" t="s">
        <v>1567</v>
      </c>
      <c r="B1501" s="136" t="s">
        <v>3127</v>
      </c>
      <c r="C1501" s="26">
        <v>5088</v>
      </c>
      <c r="D1501" s="26" t="s">
        <v>1023</v>
      </c>
      <c r="E1501" s="163">
        <v>0.4299</v>
      </c>
      <c r="F1501" s="164" t="s">
        <v>3449</v>
      </c>
      <c r="G1501" s="164" t="s">
        <v>3448</v>
      </c>
      <c r="H1501" s="149" t="str">
        <f t="shared" si="26"/>
        <v>No</v>
      </c>
    </row>
    <row r="1502" spans="1:8" x14ac:dyDescent="0.25">
      <c r="A1502" s="136" t="s">
        <v>1567</v>
      </c>
      <c r="B1502" s="136" t="s">
        <v>3127</v>
      </c>
      <c r="C1502" s="26">
        <v>5557</v>
      </c>
      <c r="D1502" s="26" t="s">
        <v>3128</v>
      </c>
      <c r="E1502" s="163">
        <v>0.40289999999999998</v>
      </c>
      <c r="F1502" s="164" t="s">
        <v>3449</v>
      </c>
      <c r="G1502" s="164" t="s">
        <v>3320</v>
      </c>
      <c r="H1502" s="149" t="str">
        <f t="shared" si="26"/>
        <v>No</v>
      </c>
    </row>
    <row r="1503" spans="1:8" x14ac:dyDescent="0.25">
      <c r="A1503" s="136" t="s">
        <v>1567</v>
      </c>
      <c r="B1503" s="136" t="s">
        <v>3127</v>
      </c>
      <c r="C1503" s="26">
        <v>2575</v>
      </c>
      <c r="D1503" s="26" t="s">
        <v>2550</v>
      </c>
      <c r="E1503" s="163">
        <v>0.36370000000000002</v>
      </c>
      <c r="F1503" s="164" t="s">
        <v>3449</v>
      </c>
      <c r="G1503" s="164" t="s">
        <v>3320</v>
      </c>
      <c r="H1503" s="149" t="str">
        <f t="shared" si="26"/>
        <v>No</v>
      </c>
    </row>
    <row r="1504" spans="1:8" x14ac:dyDescent="0.25">
      <c r="A1504" s="136" t="s">
        <v>1567</v>
      </c>
      <c r="B1504" s="136" t="s">
        <v>3127</v>
      </c>
      <c r="C1504" s="26">
        <v>5093</v>
      </c>
      <c r="D1504" s="26" t="s">
        <v>1585</v>
      </c>
      <c r="E1504" s="163">
        <v>0.29659999999999997</v>
      </c>
      <c r="F1504" s="164" t="s">
        <v>3449</v>
      </c>
      <c r="G1504" s="164" t="s">
        <v>3320</v>
      </c>
      <c r="H1504" s="149" t="str">
        <f t="shared" si="26"/>
        <v>No</v>
      </c>
    </row>
    <row r="1505" spans="1:8" x14ac:dyDescent="0.25">
      <c r="A1505" s="136" t="s">
        <v>1567</v>
      </c>
      <c r="B1505" s="136" t="s">
        <v>3127</v>
      </c>
      <c r="C1505" s="26">
        <v>4540</v>
      </c>
      <c r="D1505" s="26" t="s">
        <v>2551</v>
      </c>
      <c r="E1505" s="163">
        <v>0.37019999999999997</v>
      </c>
      <c r="F1505" s="164" t="s">
        <v>3449</v>
      </c>
      <c r="G1505" s="164" t="s">
        <v>3320</v>
      </c>
      <c r="H1505" s="149" t="str">
        <f t="shared" si="26"/>
        <v>No</v>
      </c>
    </row>
    <row r="1506" spans="1:8" x14ac:dyDescent="0.25">
      <c r="A1506" s="136" t="s">
        <v>1567</v>
      </c>
      <c r="B1506" s="136" t="s">
        <v>3127</v>
      </c>
      <c r="C1506" s="26">
        <v>4183</v>
      </c>
      <c r="D1506" s="26" t="s">
        <v>2552</v>
      </c>
      <c r="E1506" s="163">
        <v>0.48509999999999998</v>
      </c>
      <c r="F1506" s="164" t="s">
        <v>3449</v>
      </c>
      <c r="G1506" s="164" t="s">
        <v>3320</v>
      </c>
      <c r="H1506" s="149" t="str">
        <f t="shared" si="26"/>
        <v>No</v>
      </c>
    </row>
    <row r="1507" spans="1:8" x14ac:dyDescent="0.25">
      <c r="A1507" s="136" t="s">
        <v>1567</v>
      </c>
      <c r="B1507" s="136" t="s">
        <v>3127</v>
      </c>
      <c r="C1507" s="26">
        <v>2496</v>
      </c>
      <c r="D1507" s="26" t="s">
        <v>1571</v>
      </c>
      <c r="E1507" s="163">
        <v>0.60519999999999996</v>
      </c>
      <c r="F1507" s="164" t="s">
        <v>3447</v>
      </c>
      <c r="G1507" s="164" t="s">
        <v>3320</v>
      </c>
      <c r="H1507" s="149" t="str">
        <f t="shared" si="26"/>
        <v>Yes</v>
      </c>
    </row>
    <row r="1508" spans="1:8" x14ac:dyDescent="0.25">
      <c r="A1508" s="136" t="s">
        <v>1567</v>
      </c>
      <c r="B1508" s="136" t="s">
        <v>3127</v>
      </c>
      <c r="C1508" s="26">
        <v>3557</v>
      </c>
      <c r="D1508" s="26" t="s">
        <v>1575</v>
      </c>
      <c r="E1508" s="163">
        <v>0.24709999999999999</v>
      </c>
      <c r="F1508" s="164" t="s">
        <v>3449</v>
      </c>
      <c r="G1508" s="164" t="s">
        <v>3320</v>
      </c>
      <c r="H1508" s="149" t="str">
        <f t="shared" si="26"/>
        <v>No</v>
      </c>
    </row>
    <row r="1509" spans="1:8" x14ac:dyDescent="0.25">
      <c r="A1509" s="136" t="s">
        <v>1567</v>
      </c>
      <c r="B1509" s="136" t="s">
        <v>3127</v>
      </c>
      <c r="C1509" s="26">
        <v>5142</v>
      </c>
      <c r="D1509" s="26" t="s">
        <v>2553</v>
      </c>
      <c r="E1509" s="163">
        <v>0.3785</v>
      </c>
      <c r="F1509" s="164" t="s">
        <v>3449</v>
      </c>
      <c r="G1509" s="164" t="s">
        <v>3320</v>
      </c>
      <c r="H1509" s="149" t="str">
        <f t="shared" si="26"/>
        <v>No</v>
      </c>
    </row>
    <row r="1510" spans="1:8" x14ac:dyDescent="0.25">
      <c r="A1510" s="136" t="s">
        <v>1567</v>
      </c>
      <c r="B1510" s="136" t="s">
        <v>3127</v>
      </c>
      <c r="C1510" s="26">
        <v>4360</v>
      </c>
      <c r="D1510" s="26" t="s">
        <v>2828</v>
      </c>
      <c r="E1510" s="163">
        <v>0.42609999999999998</v>
      </c>
      <c r="F1510" s="164" t="s">
        <v>3449</v>
      </c>
      <c r="G1510" s="164" t="s">
        <v>3448</v>
      </c>
      <c r="H1510" s="149" t="str">
        <f t="shared" si="26"/>
        <v>No</v>
      </c>
    </row>
    <row r="1511" spans="1:8" x14ac:dyDescent="0.25">
      <c r="A1511" s="136" t="s">
        <v>1567</v>
      </c>
      <c r="B1511" s="136" t="s">
        <v>3127</v>
      </c>
      <c r="C1511" s="26">
        <v>3052</v>
      </c>
      <c r="D1511" s="26" t="s">
        <v>2554</v>
      </c>
      <c r="E1511" s="163">
        <v>0.38500000000000001</v>
      </c>
      <c r="F1511" s="164" t="s">
        <v>3449</v>
      </c>
      <c r="G1511" s="164" t="s">
        <v>3320</v>
      </c>
      <c r="H1511" s="149" t="str">
        <f t="shared" si="26"/>
        <v>No</v>
      </c>
    </row>
    <row r="1512" spans="1:8" x14ac:dyDescent="0.25">
      <c r="A1512" s="136" t="s">
        <v>1567</v>
      </c>
      <c r="B1512" s="136" t="s">
        <v>3127</v>
      </c>
      <c r="C1512" s="26">
        <v>2870</v>
      </c>
      <c r="D1512" s="26" t="s">
        <v>1574</v>
      </c>
      <c r="E1512" s="163">
        <v>0.49309999999999998</v>
      </c>
      <c r="F1512" s="164" t="s">
        <v>3449</v>
      </c>
      <c r="G1512" s="164" t="s">
        <v>2649</v>
      </c>
      <c r="H1512" s="149" t="str">
        <f t="shared" si="26"/>
        <v>Yes</v>
      </c>
    </row>
    <row r="1513" spans="1:8" x14ac:dyDescent="0.25">
      <c r="A1513" s="136" t="s">
        <v>1567</v>
      </c>
      <c r="B1513" s="136" t="s">
        <v>3127</v>
      </c>
      <c r="C1513" s="26">
        <v>2498</v>
      </c>
      <c r="D1513" s="26" t="s">
        <v>1573</v>
      </c>
      <c r="E1513" s="163">
        <v>0.32279999999999998</v>
      </c>
      <c r="F1513" s="164" t="s">
        <v>3449</v>
      </c>
      <c r="G1513" s="164" t="s">
        <v>3320</v>
      </c>
      <c r="H1513" s="149" t="str">
        <f t="shared" si="26"/>
        <v>No</v>
      </c>
    </row>
    <row r="1514" spans="1:8" x14ac:dyDescent="0.25">
      <c r="A1514" s="136" t="s">
        <v>1567</v>
      </c>
      <c r="B1514" s="136" t="s">
        <v>3127</v>
      </c>
      <c r="C1514" s="26">
        <v>2334</v>
      </c>
      <c r="D1514" s="26" t="s">
        <v>1569</v>
      </c>
      <c r="E1514" s="163">
        <v>0.43290000000000001</v>
      </c>
      <c r="F1514" s="164" t="s">
        <v>3449</v>
      </c>
      <c r="G1514" s="164" t="s">
        <v>3448</v>
      </c>
      <c r="H1514" s="149" t="str">
        <f t="shared" si="26"/>
        <v>No</v>
      </c>
    </row>
    <row r="1515" spans="1:8" x14ac:dyDescent="0.25">
      <c r="A1515" s="136" t="s">
        <v>1567</v>
      </c>
      <c r="B1515" s="136" t="s">
        <v>3127</v>
      </c>
      <c r="C1515" s="26">
        <v>3572</v>
      </c>
      <c r="D1515" s="26" t="s">
        <v>1577</v>
      </c>
      <c r="E1515" s="163">
        <v>0.36940000000000001</v>
      </c>
      <c r="F1515" s="164" t="s">
        <v>3449</v>
      </c>
      <c r="G1515" s="164" t="s">
        <v>3320</v>
      </c>
      <c r="H1515" s="149" t="str">
        <f t="shared" si="26"/>
        <v>No</v>
      </c>
    </row>
    <row r="1516" spans="1:8" x14ac:dyDescent="0.25">
      <c r="A1516" s="136" t="s">
        <v>1567</v>
      </c>
      <c r="B1516" s="136" t="s">
        <v>3127</v>
      </c>
      <c r="C1516" s="26">
        <v>3927</v>
      </c>
      <c r="D1516" s="26" t="s">
        <v>1578</v>
      </c>
      <c r="E1516" s="163">
        <v>0.34010000000000001</v>
      </c>
      <c r="F1516" s="164" t="s">
        <v>3449</v>
      </c>
      <c r="G1516" s="164" t="s">
        <v>3320</v>
      </c>
      <c r="H1516" s="149" t="str">
        <f t="shared" si="26"/>
        <v>No</v>
      </c>
    </row>
    <row r="1517" spans="1:8" x14ac:dyDescent="0.25">
      <c r="A1517" s="136" t="s">
        <v>1567</v>
      </c>
      <c r="B1517" s="136" t="s">
        <v>3127</v>
      </c>
      <c r="C1517" s="26">
        <v>4146</v>
      </c>
      <c r="D1517" s="26" t="s">
        <v>1581</v>
      </c>
      <c r="E1517" s="163">
        <v>0.43219999999999997</v>
      </c>
      <c r="F1517" s="164" t="s">
        <v>3449</v>
      </c>
      <c r="G1517" s="164" t="s">
        <v>3448</v>
      </c>
      <c r="H1517" s="149" t="str">
        <f t="shared" si="26"/>
        <v>No</v>
      </c>
    </row>
    <row r="1518" spans="1:8" x14ac:dyDescent="0.25">
      <c r="A1518" s="136" t="s">
        <v>1567</v>
      </c>
      <c r="B1518" s="136" t="s">
        <v>3127</v>
      </c>
      <c r="C1518" s="26">
        <v>2125</v>
      </c>
      <c r="D1518" s="26" t="s">
        <v>2555</v>
      </c>
      <c r="E1518" s="163">
        <v>0.34410000000000002</v>
      </c>
      <c r="F1518" s="164" t="s">
        <v>3449</v>
      </c>
      <c r="G1518" s="164" t="s">
        <v>3320</v>
      </c>
      <c r="H1518" s="149" t="str">
        <f t="shared" si="26"/>
        <v>No</v>
      </c>
    </row>
    <row r="1519" spans="1:8" x14ac:dyDescent="0.25">
      <c r="A1519" t="s">
        <v>1567</v>
      </c>
      <c r="B1519" t="s">
        <v>3127</v>
      </c>
      <c r="C1519" s="26">
        <v>1640</v>
      </c>
      <c r="D1519" t="s">
        <v>2827</v>
      </c>
      <c r="E1519" s="163">
        <v>0.53620000000000001</v>
      </c>
      <c r="F1519" s="164" t="s">
        <v>3449</v>
      </c>
      <c r="G1519" s="164" t="s">
        <v>3320</v>
      </c>
      <c r="H1519" s="149" t="str">
        <f t="shared" si="26"/>
        <v>Yes</v>
      </c>
    </row>
    <row r="1520" spans="1:8" x14ac:dyDescent="0.25">
      <c r="A1520" s="136" t="s">
        <v>1567</v>
      </c>
      <c r="B1520" s="136" t="s">
        <v>3127</v>
      </c>
      <c r="C1520" s="26">
        <v>5321</v>
      </c>
      <c r="D1520" s="26" t="s">
        <v>2829</v>
      </c>
      <c r="E1520" s="163">
        <v>0.62319999999999998</v>
      </c>
      <c r="F1520" s="164" t="s">
        <v>3449</v>
      </c>
      <c r="G1520" s="164" t="s">
        <v>3320</v>
      </c>
      <c r="H1520" s="149" t="str">
        <f t="shared" si="26"/>
        <v>Yes</v>
      </c>
    </row>
    <row r="1521" spans="1:8" x14ac:dyDescent="0.25">
      <c r="A1521" s="136" t="s">
        <v>1567</v>
      </c>
      <c r="B1521" s="136" t="s">
        <v>3127</v>
      </c>
      <c r="C1521" s="26">
        <v>5322</v>
      </c>
      <c r="D1521" s="26" t="s">
        <v>2556</v>
      </c>
      <c r="E1521" s="163">
        <v>0.49330000000000002</v>
      </c>
      <c r="F1521" s="164" t="s">
        <v>3449</v>
      </c>
      <c r="G1521" s="164" t="s">
        <v>3320</v>
      </c>
      <c r="H1521" s="149" t="str">
        <f t="shared" si="26"/>
        <v>No</v>
      </c>
    </row>
    <row r="1522" spans="1:8" x14ac:dyDescent="0.25">
      <c r="A1522" s="136" t="s">
        <v>1567</v>
      </c>
      <c r="B1522" s="136" t="s">
        <v>3127</v>
      </c>
      <c r="C1522" s="26">
        <v>4121</v>
      </c>
      <c r="D1522" s="26" t="s">
        <v>1580</v>
      </c>
      <c r="E1522" s="163">
        <v>0.42159999999999997</v>
      </c>
      <c r="F1522" s="164" t="s">
        <v>3449</v>
      </c>
      <c r="G1522" s="164" t="s">
        <v>3320</v>
      </c>
      <c r="H1522" s="149" t="str">
        <f t="shared" si="26"/>
        <v>No</v>
      </c>
    </row>
    <row r="1523" spans="1:8" x14ac:dyDescent="0.25">
      <c r="A1523" s="136" t="s">
        <v>1567</v>
      </c>
      <c r="B1523" s="136" t="s">
        <v>3127</v>
      </c>
      <c r="C1523" s="26">
        <v>3645</v>
      </c>
      <c r="D1523" s="26" t="s">
        <v>1946</v>
      </c>
      <c r="E1523" s="163">
        <v>0.39650000000000002</v>
      </c>
      <c r="F1523" s="164" t="s">
        <v>3449</v>
      </c>
      <c r="G1523" s="164" t="s">
        <v>3320</v>
      </c>
      <c r="H1523" s="149" t="str">
        <f t="shared" si="26"/>
        <v>No</v>
      </c>
    </row>
    <row r="1524" spans="1:8" x14ac:dyDescent="0.25">
      <c r="A1524" s="136" t="s">
        <v>1567</v>
      </c>
      <c r="B1524" s="136" t="s">
        <v>3127</v>
      </c>
      <c r="C1524" s="26">
        <v>4414</v>
      </c>
      <c r="D1524" s="26" t="s">
        <v>1583</v>
      </c>
      <c r="E1524" s="163">
        <v>0.29949999999999999</v>
      </c>
      <c r="F1524" s="164" t="s">
        <v>3449</v>
      </c>
      <c r="G1524" s="164" t="s">
        <v>3320</v>
      </c>
      <c r="H1524" s="149" t="str">
        <f t="shared" si="26"/>
        <v>No</v>
      </c>
    </row>
    <row r="1525" spans="1:8" x14ac:dyDescent="0.25">
      <c r="A1525" s="136" t="s">
        <v>1567</v>
      </c>
      <c r="B1525" s="136" t="s">
        <v>3127</v>
      </c>
      <c r="C1525" s="26">
        <v>2497</v>
      </c>
      <c r="D1525" s="26" t="s">
        <v>1572</v>
      </c>
      <c r="E1525" s="163">
        <v>0.49409999999999998</v>
      </c>
      <c r="F1525" s="164" t="s">
        <v>3448</v>
      </c>
      <c r="G1525" s="164" t="s">
        <v>3320</v>
      </c>
      <c r="H1525" s="149" t="str">
        <f t="shared" si="26"/>
        <v>No</v>
      </c>
    </row>
    <row r="1526" spans="1:8" x14ac:dyDescent="0.25">
      <c r="A1526" s="136" t="s">
        <v>1567</v>
      </c>
      <c r="B1526" s="136" t="s">
        <v>3127</v>
      </c>
      <c r="C1526" s="26">
        <v>4443</v>
      </c>
      <c r="D1526" s="26" t="s">
        <v>2557</v>
      </c>
      <c r="E1526" s="163">
        <v>0.44159999999999999</v>
      </c>
      <c r="F1526" s="164" t="s">
        <v>3449</v>
      </c>
      <c r="G1526" s="164" t="s">
        <v>3320</v>
      </c>
      <c r="H1526" s="149" t="str">
        <f t="shared" si="26"/>
        <v>No</v>
      </c>
    </row>
    <row r="1527" spans="1:8" x14ac:dyDescent="0.25">
      <c r="A1527" s="136" t="s">
        <v>1567</v>
      </c>
      <c r="B1527" s="136" t="s">
        <v>3127</v>
      </c>
      <c r="C1527" s="26">
        <v>2311</v>
      </c>
      <c r="D1527" s="26" t="s">
        <v>1568</v>
      </c>
      <c r="E1527" s="163">
        <v>0.61240000000000006</v>
      </c>
      <c r="F1527" s="164" t="s">
        <v>3447</v>
      </c>
      <c r="G1527" s="164" t="s">
        <v>3320</v>
      </c>
      <c r="H1527" s="149" t="str">
        <f t="shared" si="26"/>
        <v>Yes</v>
      </c>
    </row>
    <row r="1528" spans="1:8" x14ac:dyDescent="0.25">
      <c r="A1528" s="136" t="s">
        <v>1567</v>
      </c>
      <c r="B1528" s="136" t="s">
        <v>3127</v>
      </c>
      <c r="C1528" s="26">
        <v>3896</v>
      </c>
      <c r="D1528" s="26" t="s">
        <v>302</v>
      </c>
      <c r="E1528" s="163">
        <v>0.50290000000000001</v>
      </c>
      <c r="F1528" s="164" t="s">
        <v>3448</v>
      </c>
      <c r="G1528" s="164" t="s">
        <v>3320</v>
      </c>
      <c r="H1528" s="149" t="str">
        <f t="shared" si="26"/>
        <v>Yes</v>
      </c>
    </row>
    <row r="1529" spans="1:8" x14ac:dyDescent="0.25">
      <c r="A1529" s="136" t="s">
        <v>1567</v>
      </c>
      <c r="B1529" s="136" t="s">
        <v>3127</v>
      </c>
      <c r="C1529" s="26">
        <v>3972</v>
      </c>
      <c r="D1529" s="26" t="s">
        <v>1579</v>
      </c>
      <c r="E1529" s="163">
        <v>0.54079999999999995</v>
      </c>
      <c r="F1529" s="164" t="s">
        <v>3447</v>
      </c>
      <c r="G1529" s="164" t="s">
        <v>3320</v>
      </c>
      <c r="H1529" s="149" t="str">
        <f t="shared" si="26"/>
        <v>Yes</v>
      </c>
    </row>
    <row r="1530" spans="1:8" x14ac:dyDescent="0.25">
      <c r="A1530" s="136" t="s">
        <v>1567</v>
      </c>
      <c r="B1530" s="136" t="s">
        <v>3127</v>
      </c>
      <c r="C1530" s="26">
        <v>2495</v>
      </c>
      <c r="D1530" s="26" t="s">
        <v>1570</v>
      </c>
      <c r="E1530" s="163">
        <v>0.53039999999999998</v>
      </c>
      <c r="F1530" s="164" t="s">
        <v>3447</v>
      </c>
      <c r="G1530" s="164" t="s">
        <v>3320</v>
      </c>
      <c r="H1530" s="149" t="str">
        <f t="shared" si="26"/>
        <v>Yes</v>
      </c>
    </row>
    <row r="1531" spans="1:8" x14ac:dyDescent="0.25">
      <c r="A1531" s="136" t="s">
        <v>1567</v>
      </c>
      <c r="B1531" s="136" t="s">
        <v>3127</v>
      </c>
      <c r="C1531" s="26">
        <v>3558</v>
      </c>
      <c r="D1531" s="26" t="s">
        <v>1576</v>
      </c>
      <c r="E1531" s="163">
        <v>0.59640000000000004</v>
      </c>
      <c r="F1531" s="164" t="s">
        <v>3447</v>
      </c>
      <c r="G1531" s="164" t="s">
        <v>3320</v>
      </c>
      <c r="H1531" s="149" t="str">
        <f t="shared" si="26"/>
        <v>Yes</v>
      </c>
    </row>
    <row r="1532" spans="1:8" x14ac:dyDescent="0.25">
      <c r="A1532" s="136" t="s">
        <v>1567</v>
      </c>
      <c r="B1532" s="136" t="s">
        <v>3127</v>
      </c>
      <c r="C1532" s="26">
        <v>2519</v>
      </c>
      <c r="D1532" s="26" t="s">
        <v>1331</v>
      </c>
      <c r="E1532" s="163">
        <v>0.44219999999999998</v>
      </c>
      <c r="F1532" s="164" t="s">
        <v>3449</v>
      </c>
      <c r="G1532" s="164" t="s">
        <v>3448</v>
      </c>
      <c r="H1532" s="149" t="str">
        <f t="shared" si="26"/>
        <v>No</v>
      </c>
    </row>
    <row r="1533" spans="1:8" x14ac:dyDescent="0.25">
      <c r="A1533" s="136" t="s">
        <v>1567</v>
      </c>
      <c r="B1533" s="136" t="s">
        <v>3127</v>
      </c>
      <c r="C1533" s="26">
        <v>4496</v>
      </c>
      <c r="D1533" s="26" t="s">
        <v>1584</v>
      </c>
      <c r="E1533" s="163">
        <v>0.4909</v>
      </c>
      <c r="F1533" s="164" t="s">
        <v>3449</v>
      </c>
      <c r="G1533" s="164" t="s">
        <v>2649</v>
      </c>
      <c r="H1533" s="149" t="str">
        <f t="shared" si="26"/>
        <v>Yes</v>
      </c>
    </row>
    <row r="1534" spans="1:8" x14ac:dyDescent="0.25">
      <c r="A1534" s="136" t="s">
        <v>1587</v>
      </c>
      <c r="B1534" s="136" t="s">
        <v>3129</v>
      </c>
      <c r="C1534" s="26">
        <v>2491</v>
      </c>
      <c r="D1534" s="26" t="s">
        <v>1588</v>
      </c>
      <c r="E1534" s="163">
        <v>0.86909999999999998</v>
      </c>
      <c r="F1534" s="164" t="s">
        <v>3448</v>
      </c>
      <c r="G1534" s="164" t="s">
        <v>3320</v>
      </c>
      <c r="H1534" s="149" t="str">
        <f t="shared" si="26"/>
        <v>Yes</v>
      </c>
    </row>
    <row r="1535" spans="1:8" x14ac:dyDescent="0.25">
      <c r="A1535" s="136" t="s">
        <v>1590</v>
      </c>
      <c r="B1535" s="136" t="s">
        <v>3130</v>
      </c>
      <c r="C1535" s="26">
        <v>5236</v>
      </c>
      <c r="D1535" s="26" t="s">
        <v>1592</v>
      </c>
      <c r="E1535" s="163">
        <v>0.2545</v>
      </c>
      <c r="F1535" s="164" t="s">
        <v>3449</v>
      </c>
      <c r="G1535" s="164" t="s">
        <v>3320</v>
      </c>
      <c r="H1535" s="149" t="str">
        <f t="shared" si="26"/>
        <v>No</v>
      </c>
    </row>
    <row r="1536" spans="1:8" x14ac:dyDescent="0.25">
      <c r="A1536" s="136" t="s">
        <v>1590</v>
      </c>
      <c r="B1536" s="136" t="s">
        <v>3130</v>
      </c>
      <c r="C1536" s="26">
        <v>2474</v>
      </c>
      <c r="D1536" s="26" t="s">
        <v>1591</v>
      </c>
      <c r="E1536" s="163">
        <v>0.58540000000000003</v>
      </c>
      <c r="F1536" s="164" t="s">
        <v>3447</v>
      </c>
      <c r="G1536" s="164" t="s">
        <v>3320</v>
      </c>
      <c r="H1536" s="149" t="str">
        <f t="shared" si="26"/>
        <v>Yes</v>
      </c>
    </row>
    <row r="1537" spans="1:8" x14ac:dyDescent="0.25">
      <c r="A1537" s="136" t="s">
        <v>2405</v>
      </c>
      <c r="B1537" s="136" t="s">
        <v>3131</v>
      </c>
      <c r="C1537" s="26">
        <v>5430</v>
      </c>
      <c r="D1537" s="26" t="s">
        <v>2406</v>
      </c>
      <c r="E1537" s="163">
        <v>0.83420000000000005</v>
      </c>
      <c r="F1537" s="164" t="s">
        <v>3447</v>
      </c>
      <c r="G1537" s="164" t="s">
        <v>3320</v>
      </c>
      <c r="H1537" s="149" t="str">
        <f t="shared" si="26"/>
        <v>Yes</v>
      </c>
    </row>
    <row r="1538" spans="1:8" x14ac:dyDescent="0.25">
      <c r="A1538" s="136" t="s">
        <v>1594</v>
      </c>
      <c r="B1538" s="136" t="s">
        <v>3132</v>
      </c>
      <c r="C1538" s="26">
        <v>1671</v>
      </c>
      <c r="D1538" s="26" t="s">
        <v>1595</v>
      </c>
      <c r="E1538" s="163">
        <v>0.71299999999999997</v>
      </c>
      <c r="F1538" s="164" t="s">
        <v>3449</v>
      </c>
      <c r="G1538" s="164" t="s">
        <v>3320</v>
      </c>
      <c r="H1538" s="149" t="str">
        <f t="shared" si="26"/>
        <v>Yes</v>
      </c>
    </row>
    <row r="1539" spans="1:8" x14ac:dyDescent="0.25">
      <c r="A1539" s="136" t="s">
        <v>1594</v>
      </c>
      <c r="B1539" s="136" t="s">
        <v>3132</v>
      </c>
      <c r="C1539" s="26">
        <v>3737</v>
      </c>
      <c r="D1539" s="26" t="s">
        <v>1597</v>
      </c>
      <c r="E1539" s="163">
        <v>0.60619999999999996</v>
      </c>
      <c r="F1539" s="164" t="s">
        <v>3447</v>
      </c>
      <c r="G1539" s="164" t="s">
        <v>3320</v>
      </c>
      <c r="H1539" s="149" t="str">
        <f t="shared" si="26"/>
        <v>Yes</v>
      </c>
    </row>
    <row r="1540" spans="1:8" x14ac:dyDescent="0.25">
      <c r="A1540" s="136" t="s">
        <v>1594</v>
      </c>
      <c r="B1540" s="136" t="s">
        <v>3132</v>
      </c>
      <c r="C1540" s="26">
        <v>2349</v>
      </c>
      <c r="D1540" s="26" t="s">
        <v>3379</v>
      </c>
      <c r="E1540" s="163">
        <v>0.58179999999999998</v>
      </c>
      <c r="F1540" s="164" t="s">
        <v>3447</v>
      </c>
      <c r="G1540" s="164" t="s">
        <v>3320</v>
      </c>
      <c r="H1540" s="149" t="str">
        <f t="shared" si="26"/>
        <v>Yes</v>
      </c>
    </row>
    <row r="1541" spans="1:8" x14ac:dyDescent="0.25">
      <c r="A1541" s="136" t="s">
        <v>1594</v>
      </c>
      <c r="B1541" s="136" t="s">
        <v>3132</v>
      </c>
      <c r="C1541" s="26">
        <v>2609</v>
      </c>
      <c r="D1541" s="26" t="s">
        <v>2903</v>
      </c>
      <c r="E1541" s="163">
        <v>0.65149999999999997</v>
      </c>
      <c r="F1541" s="164" t="s">
        <v>3447</v>
      </c>
      <c r="G1541" s="164" t="s">
        <v>3320</v>
      </c>
      <c r="H1541" s="149" t="str">
        <f t="shared" ref="H1541:H1604" si="27">IF(OR(E1541&gt;=0.5, F1541="Yes",G1541="Yes"),"Yes","No")</f>
        <v>Yes</v>
      </c>
    </row>
    <row r="1542" spans="1:8" x14ac:dyDescent="0.25">
      <c r="A1542" s="136" t="s">
        <v>1594</v>
      </c>
      <c r="B1542" s="136" t="s">
        <v>3132</v>
      </c>
      <c r="C1542" s="26">
        <v>5529</v>
      </c>
      <c r="D1542" s="26" t="s">
        <v>2743</v>
      </c>
      <c r="E1542" s="163">
        <v>0.625</v>
      </c>
      <c r="F1542" s="164" t="s">
        <v>3449</v>
      </c>
      <c r="G1542" s="164" t="s">
        <v>3320</v>
      </c>
      <c r="H1542" s="149" t="str">
        <f t="shared" si="27"/>
        <v>Yes</v>
      </c>
    </row>
    <row r="1543" spans="1:8" x14ac:dyDescent="0.25">
      <c r="A1543" s="136" t="s">
        <v>1594</v>
      </c>
      <c r="B1543" s="136" t="s">
        <v>3132</v>
      </c>
      <c r="C1543" s="26">
        <v>5071</v>
      </c>
      <c r="D1543" s="26" t="s">
        <v>1598</v>
      </c>
      <c r="E1543" s="163">
        <v>0.60929999999999995</v>
      </c>
      <c r="F1543" s="164" t="s">
        <v>3449</v>
      </c>
      <c r="G1543" s="164" t="s">
        <v>3320</v>
      </c>
      <c r="H1543" s="149" t="str">
        <f t="shared" si="27"/>
        <v>Yes</v>
      </c>
    </row>
    <row r="1544" spans="1:8" x14ac:dyDescent="0.25">
      <c r="A1544" s="136" t="s">
        <v>1600</v>
      </c>
      <c r="B1544" s="136" t="s">
        <v>3133</v>
      </c>
      <c r="C1544" s="26">
        <v>2921</v>
      </c>
      <c r="D1544" s="26" t="s">
        <v>1601</v>
      </c>
      <c r="E1544" s="163">
        <v>0.99339999999999995</v>
      </c>
      <c r="F1544" s="164" t="s">
        <v>3447</v>
      </c>
      <c r="G1544" s="164" t="s">
        <v>3320</v>
      </c>
      <c r="H1544" s="149" t="str">
        <f t="shared" si="27"/>
        <v>Yes</v>
      </c>
    </row>
    <row r="1545" spans="1:8" x14ac:dyDescent="0.25">
      <c r="A1545" s="136" t="s">
        <v>1603</v>
      </c>
      <c r="B1545" s="136" t="s">
        <v>3134</v>
      </c>
      <c r="C1545" s="26">
        <v>5585</v>
      </c>
      <c r="D1545" s="26" t="s">
        <v>2772</v>
      </c>
      <c r="E1545" s="163">
        <v>0.70409999999999995</v>
      </c>
      <c r="F1545" s="164" t="s">
        <v>3447</v>
      </c>
      <c r="G1545" s="164" t="s">
        <v>3320</v>
      </c>
      <c r="H1545" s="149" t="str">
        <f t="shared" si="27"/>
        <v>Yes</v>
      </c>
    </row>
    <row r="1546" spans="1:8" x14ac:dyDescent="0.25">
      <c r="A1546" s="136" t="s">
        <v>1603</v>
      </c>
      <c r="B1546" s="136" t="s">
        <v>3134</v>
      </c>
      <c r="C1546" s="26">
        <v>3426</v>
      </c>
      <c r="D1546" s="26" t="s">
        <v>1605</v>
      </c>
      <c r="E1546" s="163">
        <v>0.83099999999999996</v>
      </c>
      <c r="F1546" s="164" t="s">
        <v>3447</v>
      </c>
      <c r="G1546" s="164" t="s">
        <v>3320</v>
      </c>
      <c r="H1546" s="149" t="str">
        <f t="shared" si="27"/>
        <v>Yes</v>
      </c>
    </row>
    <row r="1547" spans="1:8" x14ac:dyDescent="0.25">
      <c r="A1547" s="136" t="s">
        <v>1603</v>
      </c>
      <c r="B1547" s="136" t="s">
        <v>3134</v>
      </c>
      <c r="C1547" s="26">
        <v>4536</v>
      </c>
      <c r="D1547" s="26" t="s">
        <v>1606</v>
      </c>
      <c r="E1547" s="163">
        <v>0.67130000000000001</v>
      </c>
      <c r="F1547" s="164" t="s">
        <v>3447</v>
      </c>
      <c r="G1547" s="164" t="s">
        <v>3320</v>
      </c>
      <c r="H1547" s="149" t="str">
        <f t="shared" si="27"/>
        <v>Yes</v>
      </c>
    </row>
    <row r="1548" spans="1:8" x14ac:dyDescent="0.25">
      <c r="A1548" s="136" t="s">
        <v>1603</v>
      </c>
      <c r="B1548" s="136" t="s">
        <v>3134</v>
      </c>
      <c r="C1548" s="26">
        <v>3020</v>
      </c>
      <c r="D1548" s="26" t="s">
        <v>1323</v>
      </c>
      <c r="E1548" s="163">
        <v>0.79610000000000003</v>
      </c>
      <c r="F1548" s="164" t="s">
        <v>3447</v>
      </c>
      <c r="G1548" s="164" t="s">
        <v>3320</v>
      </c>
      <c r="H1548" s="149" t="str">
        <f t="shared" si="27"/>
        <v>Yes</v>
      </c>
    </row>
    <row r="1549" spans="1:8" x14ac:dyDescent="0.25">
      <c r="A1549" s="136" t="s">
        <v>1603</v>
      </c>
      <c r="B1549" s="136" t="s">
        <v>3134</v>
      </c>
      <c r="C1549" s="26">
        <v>2919</v>
      </c>
      <c r="D1549" s="26" t="s">
        <v>36</v>
      </c>
      <c r="E1549" s="163">
        <v>0.84570000000000001</v>
      </c>
      <c r="F1549" s="164" t="s">
        <v>3447</v>
      </c>
      <c r="G1549" s="164" t="s">
        <v>3320</v>
      </c>
      <c r="H1549" s="149" t="str">
        <f t="shared" si="27"/>
        <v>Yes</v>
      </c>
    </row>
    <row r="1550" spans="1:8" x14ac:dyDescent="0.25">
      <c r="A1550" s="136" t="s">
        <v>1603</v>
      </c>
      <c r="B1550" s="136" t="s">
        <v>3134</v>
      </c>
      <c r="C1550" s="26">
        <v>3088</v>
      </c>
      <c r="D1550" s="26" t="s">
        <v>1604</v>
      </c>
      <c r="E1550" s="163">
        <v>0.81799999999999995</v>
      </c>
      <c r="F1550" s="164" t="s">
        <v>3447</v>
      </c>
      <c r="G1550" s="164" t="s">
        <v>3320</v>
      </c>
      <c r="H1550" s="149" t="str">
        <f t="shared" si="27"/>
        <v>Yes</v>
      </c>
    </row>
    <row r="1551" spans="1:8" x14ac:dyDescent="0.25">
      <c r="A1551" s="136" t="s">
        <v>1603</v>
      </c>
      <c r="B1551" s="136" t="s">
        <v>3134</v>
      </c>
      <c r="C1551" s="26">
        <v>5648</v>
      </c>
      <c r="D1551" s="26" t="s">
        <v>2831</v>
      </c>
      <c r="E1551" s="163">
        <v>0.74609999999999999</v>
      </c>
      <c r="F1551" s="164" t="s">
        <v>3447</v>
      </c>
      <c r="G1551" s="164" t="s">
        <v>3320</v>
      </c>
      <c r="H1551" s="149" t="str">
        <f t="shared" si="27"/>
        <v>Yes</v>
      </c>
    </row>
    <row r="1552" spans="1:8" x14ac:dyDescent="0.25">
      <c r="A1552" s="136" t="s">
        <v>1603</v>
      </c>
      <c r="B1552" s="136" t="s">
        <v>3134</v>
      </c>
      <c r="C1552" s="26">
        <v>5650</v>
      </c>
      <c r="D1552" s="26" t="s">
        <v>2832</v>
      </c>
      <c r="E1552" s="163">
        <v>0.6714</v>
      </c>
      <c r="F1552" s="164" t="s">
        <v>3449</v>
      </c>
      <c r="G1552" s="164" t="s">
        <v>3320</v>
      </c>
      <c r="H1552" s="149" t="str">
        <f t="shared" si="27"/>
        <v>Yes</v>
      </c>
    </row>
    <row r="1553" spans="1:8" x14ac:dyDescent="0.25">
      <c r="A1553" s="136" t="s">
        <v>1603</v>
      </c>
      <c r="B1553" s="136" t="s">
        <v>3134</v>
      </c>
      <c r="C1553" s="26">
        <v>2510</v>
      </c>
      <c r="D1553" s="26" t="s">
        <v>2830</v>
      </c>
      <c r="E1553" s="163">
        <v>0.80889999999999995</v>
      </c>
      <c r="F1553" s="164" t="s">
        <v>3447</v>
      </c>
      <c r="G1553" s="164" t="s">
        <v>3320</v>
      </c>
      <c r="H1553" s="149" t="str">
        <f t="shared" si="27"/>
        <v>Yes</v>
      </c>
    </row>
    <row r="1554" spans="1:8" x14ac:dyDescent="0.25">
      <c r="A1554" s="136" t="s">
        <v>1608</v>
      </c>
      <c r="B1554" s="136" t="s">
        <v>3135</v>
      </c>
      <c r="C1554" s="26">
        <v>4486</v>
      </c>
      <c r="D1554" s="26" t="s">
        <v>382</v>
      </c>
      <c r="E1554" s="163">
        <v>0.40910000000000002</v>
      </c>
      <c r="F1554" s="164" t="s">
        <v>3449</v>
      </c>
      <c r="G1554" s="164" t="s">
        <v>3448</v>
      </c>
      <c r="H1554" s="149" t="str">
        <f t="shared" si="27"/>
        <v>No</v>
      </c>
    </row>
    <row r="1555" spans="1:8" x14ac:dyDescent="0.25">
      <c r="A1555" s="136" t="s">
        <v>1608</v>
      </c>
      <c r="B1555" s="136" t="s">
        <v>3135</v>
      </c>
      <c r="C1555" s="26">
        <v>2158</v>
      </c>
      <c r="D1555" s="26" t="s">
        <v>60</v>
      </c>
      <c r="E1555" s="163">
        <v>0.4698</v>
      </c>
      <c r="F1555" s="164" t="s">
        <v>3449</v>
      </c>
      <c r="G1555" s="164" t="s">
        <v>3320</v>
      </c>
      <c r="H1555" s="149" t="str">
        <f t="shared" si="27"/>
        <v>No</v>
      </c>
    </row>
    <row r="1556" spans="1:8" x14ac:dyDescent="0.25">
      <c r="A1556" s="136" t="s">
        <v>1608</v>
      </c>
      <c r="B1556" s="136" t="s">
        <v>3135</v>
      </c>
      <c r="C1556" s="26">
        <v>2468</v>
      </c>
      <c r="D1556" s="26" t="s">
        <v>1609</v>
      </c>
      <c r="E1556" s="163">
        <v>0.42299999999999999</v>
      </c>
      <c r="F1556" s="164" t="s">
        <v>3449</v>
      </c>
      <c r="G1556" s="164" t="s">
        <v>3320</v>
      </c>
      <c r="H1556" s="149" t="str">
        <f t="shared" si="27"/>
        <v>No</v>
      </c>
    </row>
    <row r="1557" spans="1:8" x14ac:dyDescent="0.25">
      <c r="A1557" s="136" t="s">
        <v>2390</v>
      </c>
      <c r="B1557" s="136" t="s">
        <v>3136</v>
      </c>
      <c r="C1557" s="26">
        <v>5380</v>
      </c>
      <c r="D1557" s="26" t="s">
        <v>2391</v>
      </c>
      <c r="E1557" s="163">
        <v>0.66200000000000003</v>
      </c>
      <c r="F1557" s="164" t="s">
        <v>3447</v>
      </c>
      <c r="G1557" s="164" t="s">
        <v>3320</v>
      </c>
      <c r="H1557" s="149" t="str">
        <f t="shared" si="27"/>
        <v>Yes</v>
      </c>
    </row>
    <row r="1558" spans="1:8" x14ac:dyDescent="0.25">
      <c r="A1558" s="136" t="s">
        <v>2409</v>
      </c>
      <c r="B1558" s="136" t="s">
        <v>3246</v>
      </c>
      <c r="C1558" s="26">
        <v>5468</v>
      </c>
      <c r="D1558" s="26" t="s">
        <v>2410</v>
      </c>
      <c r="E1558" s="163">
        <v>0.73740000000000006</v>
      </c>
      <c r="F1558" s="164" t="s">
        <v>3447</v>
      </c>
      <c r="G1558" s="164" t="s">
        <v>3320</v>
      </c>
      <c r="H1558" s="149" t="str">
        <f t="shared" si="27"/>
        <v>Yes</v>
      </c>
    </row>
    <row r="1559" spans="1:8" x14ac:dyDescent="0.25">
      <c r="A1559" s="136" t="s">
        <v>1611</v>
      </c>
      <c r="B1559" s="136" t="s">
        <v>3138</v>
      </c>
      <c r="C1559" s="26">
        <v>2803</v>
      </c>
      <c r="D1559" s="26" t="s">
        <v>1613</v>
      </c>
      <c r="E1559" s="163">
        <v>0.70499999999999996</v>
      </c>
      <c r="F1559" s="164" t="s">
        <v>3447</v>
      </c>
      <c r="G1559" s="164" t="s">
        <v>3320</v>
      </c>
      <c r="H1559" s="149" t="str">
        <f t="shared" si="27"/>
        <v>Yes</v>
      </c>
    </row>
    <row r="1560" spans="1:8" x14ac:dyDescent="0.25">
      <c r="A1560" s="136" t="s">
        <v>1611</v>
      </c>
      <c r="B1560" s="136" t="s">
        <v>3138</v>
      </c>
      <c r="C1560" s="26">
        <v>2357</v>
      </c>
      <c r="D1560" s="26" t="s">
        <v>1612</v>
      </c>
      <c r="E1560" s="163">
        <v>0.67390000000000005</v>
      </c>
      <c r="F1560" s="164" t="s">
        <v>3447</v>
      </c>
      <c r="G1560" s="164" t="s">
        <v>3320</v>
      </c>
      <c r="H1560" s="149" t="str">
        <f t="shared" si="27"/>
        <v>Yes</v>
      </c>
    </row>
    <row r="1561" spans="1:8" x14ac:dyDescent="0.25">
      <c r="A1561" s="136" t="s">
        <v>1615</v>
      </c>
      <c r="B1561" s="136" t="s">
        <v>3139</v>
      </c>
      <c r="C1561" s="26">
        <v>2864</v>
      </c>
      <c r="D1561" s="26" t="s">
        <v>1617</v>
      </c>
      <c r="E1561" s="163">
        <v>0.49170000000000003</v>
      </c>
      <c r="F1561" s="164" t="s">
        <v>3449</v>
      </c>
      <c r="G1561" s="164" t="s">
        <v>3448</v>
      </c>
      <c r="H1561" s="149" t="str">
        <f t="shared" si="27"/>
        <v>No</v>
      </c>
    </row>
    <row r="1562" spans="1:8" x14ac:dyDescent="0.25">
      <c r="A1562" s="136" t="s">
        <v>1615</v>
      </c>
      <c r="B1562" s="136" t="s">
        <v>3139</v>
      </c>
      <c r="C1562" s="26">
        <v>2478</v>
      </c>
      <c r="D1562" s="26" t="s">
        <v>1616</v>
      </c>
      <c r="E1562" s="163">
        <v>0.4259</v>
      </c>
      <c r="F1562" s="164" t="s">
        <v>3449</v>
      </c>
      <c r="G1562" s="164" t="s">
        <v>3320</v>
      </c>
      <c r="H1562" s="149" t="str">
        <f t="shared" si="27"/>
        <v>No</v>
      </c>
    </row>
    <row r="1563" spans="1:8" x14ac:dyDescent="0.25">
      <c r="A1563" s="136" t="s">
        <v>1615</v>
      </c>
      <c r="B1563" s="136" t="s">
        <v>3139</v>
      </c>
      <c r="C1563" s="26">
        <v>5688</v>
      </c>
      <c r="D1563" s="26" t="s">
        <v>3288</v>
      </c>
      <c r="E1563" s="163">
        <v>0.3407</v>
      </c>
      <c r="F1563" s="164" t="s">
        <v>3449</v>
      </c>
      <c r="G1563" s="164" t="s">
        <v>3320</v>
      </c>
      <c r="H1563" s="149" t="str">
        <f t="shared" si="27"/>
        <v>No</v>
      </c>
    </row>
    <row r="1564" spans="1:8" x14ac:dyDescent="0.25">
      <c r="A1564" s="136" t="s">
        <v>1619</v>
      </c>
      <c r="B1564" s="136" t="s">
        <v>3140</v>
      </c>
      <c r="C1564" s="26">
        <v>3587</v>
      </c>
      <c r="D1564" s="26" t="s">
        <v>1631</v>
      </c>
      <c r="E1564" s="163">
        <v>0.41770000000000002</v>
      </c>
      <c r="F1564" s="164" t="s">
        <v>3448</v>
      </c>
      <c r="G1564" s="164" t="s">
        <v>3320</v>
      </c>
      <c r="H1564" s="149" t="str">
        <f t="shared" si="27"/>
        <v>No</v>
      </c>
    </row>
    <row r="1565" spans="1:8" x14ac:dyDescent="0.25">
      <c r="A1565" s="136" t="s">
        <v>1619</v>
      </c>
      <c r="B1565" s="136" t="s">
        <v>3140</v>
      </c>
      <c r="C1565" s="26">
        <v>2439</v>
      </c>
      <c r="D1565" s="26" t="s">
        <v>1622</v>
      </c>
      <c r="E1565" s="163">
        <v>0.54859999999999998</v>
      </c>
      <c r="F1565" s="164" t="s">
        <v>3447</v>
      </c>
      <c r="G1565" s="164" t="s">
        <v>3320</v>
      </c>
      <c r="H1565" s="149" t="str">
        <f t="shared" si="27"/>
        <v>Yes</v>
      </c>
    </row>
    <row r="1566" spans="1:8" x14ac:dyDescent="0.25">
      <c r="A1566" s="136" t="s">
        <v>1619</v>
      </c>
      <c r="B1566" s="136" t="s">
        <v>3140</v>
      </c>
      <c r="C1566" s="26">
        <v>3034</v>
      </c>
      <c r="D1566" s="26" t="s">
        <v>1626</v>
      </c>
      <c r="E1566" s="163">
        <v>0.66479999999999995</v>
      </c>
      <c r="F1566" s="164" t="s">
        <v>3447</v>
      </c>
      <c r="G1566" s="164" t="s">
        <v>3320</v>
      </c>
      <c r="H1566" s="149" t="str">
        <f t="shared" si="27"/>
        <v>Yes</v>
      </c>
    </row>
    <row r="1567" spans="1:8" x14ac:dyDescent="0.25">
      <c r="A1567" s="136" t="s">
        <v>1619</v>
      </c>
      <c r="B1567" s="136" t="s">
        <v>3140</v>
      </c>
      <c r="C1567" s="26">
        <v>3337</v>
      </c>
      <c r="D1567" s="26" t="s">
        <v>898</v>
      </c>
      <c r="E1567" s="163">
        <v>0.55569999999999997</v>
      </c>
      <c r="F1567" s="164" t="s">
        <v>3447</v>
      </c>
      <c r="G1567" s="164" t="s">
        <v>3320</v>
      </c>
      <c r="H1567" s="149" t="str">
        <f t="shared" si="27"/>
        <v>Yes</v>
      </c>
    </row>
    <row r="1568" spans="1:8" x14ac:dyDescent="0.25">
      <c r="A1568" s="136" t="s">
        <v>1619</v>
      </c>
      <c r="B1568" s="136" t="s">
        <v>3140</v>
      </c>
      <c r="C1568" s="26">
        <v>3280</v>
      </c>
      <c r="D1568" s="26" t="s">
        <v>1627</v>
      </c>
      <c r="E1568" s="163">
        <v>0.63949999999999996</v>
      </c>
      <c r="F1568" s="164" t="s">
        <v>3447</v>
      </c>
      <c r="G1568" s="164" t="s">
        <v>3320</v>
      </c>
      <c r="H1568" s="149" t="str">
        <f t="shared" si="27"/>
        <v>Yes</v>
      </c>
    </row>
    <row r="1569" spans="1:8" x14ac:dyDescent="0.25">
      <c r="A1569" s="136" t="s">
        <v>1619</v>
      </c>
      <c r="B1569" s="136" t="s">
        <v>3140</v>
      </c>
      <c r="C1569" s="26">
        <v>1534</v>
      </c>
      <c r="D1569" s="26" t="s">
        <v>1620</v>
      </c>
      <c r="E1569" s="163">
        <v>0.77780000000000005</v>
      </c>
      <c r="F1569" s="164" t="s">
        <v>3449</v>
      </c>
      <c r="G1569" s="164" t="s">
        <v>3320</v>
      </c>
      <c r="H1569" s="149" t="str">
        <f t="shared" si="27"/>
        <v>Yes</v>
      </c>
    </row>
    <row r="1570" spans="1:8" x14ac:dyDescent="0.25">
      <c r="A1570" s="136" t="s">
        <v>1619</v>
      </c>
      <c r="B1570" s="136" t="s">
        <v>3140</v>
      </c>
      <c r="C1570" s="26">
        <v>1784</v>
      </c>
      <c r="D1570" s="26" t="s">
        <v>1621</v>
      </c>
      <c r="E1570" s="163">
        <v>0.1714</v>
      </c>
      <c r="F1570" s="164" t="s">
        <v>3449</v>
      </c>
      <c r="G1570" s="164" t="s">
        <v>3320</v>
      </c>
      <c r="H1570" s="149" t="str">
        <f t="shared" si="27"/>
        <v>No</v>
      </c>
    </row>
    <row r="1571" spans="1:8" x14ac:dyDescent="0.25">
      <c r="A1571" s="136" t="s">
        <v>1619</v>
      </c>
      <c r="B1571" s="136" t="s">
        <v>3140</v>
      </c>
      <c r="C1571" s="26">
        <v>3485</v>
      </c>
      <c r="D1571" s="26" t="s">
        <v>59</v>
      </c>
      <c r="E1571" s="163">
        <v>0.17680000000000001</v>
      </c>
      <c r="F1571" s="164" t="s">
        <v>3448</v>
      </c>
      <c r="G1571" s="164" t="s">
        <v>3320</v>
      </c>
      <c r="H1571" s="149" t="str">
        <f t="shared" si="27"/>
        <v>No</v>
      </c>
    </row>
    <row r="1572" spans="1:8" x14ac:dyDescent="0.25">
      <c r="A1572" s="136" t="s">
        <v>1619</v>
      </c>
      <c r="B1572" s="136" t="s">
        <v>3140</v>
      </c>
      <c r="C1572" s="26">
        <v>3630</v>
      </c>
      <c r="D1572" s="26" t="s">
        <v>2558</v>
      </c>
      <c r="E1572" s="163">
        <v>0.36370000000000002</v>
      </c>
      <c r="F1572" s="164" t="s">
        <v>3449</v>
      </c>
      <c r="G1572" s="164" t="s">
        <v>3320</v>
      </c>
      <c r="H1572" s="149" t="str">
        <f t="shared" si="27"/>
        <v>No</v>
      </c>
    </row>
    <row r="1573" spans="1:8" x14ac:dyDescent="0.25">
      <c r="A1573" s="136" t="s">
        <v>1619</v>
      </c>
      <c r="B1573" s="136" t="s">
        <v>3140</v>
      </c>
      <c r="C1573" s="26">
        <v>2640</v>
      </c>
      <c r="D1573" s="26" t="s">
        <v>1625</v>
      </c>
      <c r="E1573" s="163">
        <v>0.6492</v>
      </c>
      <c r="F1573" s="164" t="s">
        <v>3447</v>
      </c>
      <c r="G1573" s="164" t="s">
        <v>3320</v>
      </c>
      <c r="H1573" s="149" t="str">
        <f t="shared" si="27"/>
        <v>Yes</v>
      </c>
    </row>
    <row r="1574" spans="1:8" x14ac:dyDescent="0.25">
      <c r="A1574" s="136" t="s">
        <v>1619</v>
      </c>
      <c r="B1574" s="136" t="s">
        <v>3140</v>
      </c>
      <c r="C1574" s="26">
        <v>5741</v>
      </c>
      <c r="D1574" s="26" t="s">
        <v>3380</v>
      </c>
      <c r="E1574" s="163">
        <v>0.38109999999999999</v>
      </c>
      <c r="F1574" s="164" t="s">
        <v>3448</v>
      </c>
      <c r="G1574" s="164" t="s">
        <v>3320</v>
      </c>
      <c r="H1574" s="149" t="str">
        <f t="shared" si="27"/>
        <v>No</v>
      </c>
    </row>
    <row r="1575" spans="1:8" x14ac:dyDescent="0.25">
      <c r="A1575" s="136" t="s">
        <v>1619</v>
      </c>
      <c r="B1575" s="136" t="s">
        <v>3140</v>
      </c>
      <c r="C1575" s="26">
        <v>5229</v>
      </c>
      <c r="D1575" s="26" t="s">
        <v>1635</v>
      </c>
      <c r="E1575" s="163">
        <v>0.59940000000000004</v>
      </c>
      <c r="F1575" s="164" t="s">
        <v>3447</v>
      </c>
      <c r="G1575" s="164" t="s">
        <v>3320</v>
      </c>
      <c r="H1575" s="149" t="str">
        <f t="shared" si="27"/>
        <v>Yes</v>
      </c>
    </row>
    <row r="1576" spans="1:8" x14ac:dyDescent="0.25">
      <c r="A1576" s="136" t="s">
        <v>1619</v>
      </c>
      <c r="B1576" s="136" t="s">
        <v>3140</v>
      </c>
      <c r="C1576" s="26">
        <v>2597</v>
      </c>
      <c r="D1576" s="26" t="s">
        <v>1624</v>
      </c>
      <c r="E1576" s="163">
        <v>0.32829999999999998</v>
      </c>
      <c r="F1576" s="164" t="s">
        <v>3448</v>
      </c>
      <c r="G1576" s="164" t="s">
        <v>3320</v>
      </c>
      <c r="H1576" s="149" t="str">
        <f t="shared" si="27"/>
        <v>No</v>
      </c>
    </row>
    <row r="1577" spans="1:8" x14ac:dyDescent="0.25">
      <c r="A1577" s="136" t="s">
        <v>1619</v>
      </c>
      <c r="B1577" s="136" t="s">
        <v>3140</v>
      </c>
      <c r="C1577" s="26">
        <v>2929</v>
      </c>
      <c r="D1577" s="26" t="s">
        <v>1145</v>
      </c>
      <c r="E1577" s="163">
        <v>0.68540000000000001</v>
      </c>
      <c r="F1577" s="164" t="s">
        <v>3447</v>
      </c>
      <c r="G1577" s="164" t="s">
        <v>3320</v>
      </c>
      <c r="H1577" s="149" t="str">
        <f t="shared" si="27"/>
        <v>Yes</v>
      </c>
    </row>
    <row r="1578" spans="1:8" x14ac:dyDescent="0.25">
      <c r="A1578" s="136" t="s">
        <v>1619</v>
      </c>
      <c r="B1578" s="136" t="s">
        <v>3140</v>
      </c>
      <c r="C1578" s="26">
        <v>3741</v>
      </c>
      <c r="D1578" s="26" t="s">
        <v>2559</v>
      </c>
      <c r="E1578" s="163">
        <v>0.52110000000000001</v>
      </c>
      <c r="F1578" s="164" t="s">
        <v>3447</v>
      </c>
      <c r="G1578" s="164" t="s">
        <v>3320</v>
      </c>
      <c r="H1578" s="149" t="str">
        <f t="shared" si="27"/>
        <v>Yes</v>
      </c>
    </row>
    <row r="1579" spans="1:8" x14ac:dyDescent="0.25">
      <c r="A1579" s="136" t="s">
        <v>1619</v>
      </c>
      <c r="B1579" s="136" t="s">
        <v>3140</v>
      </c>
      <c r="C1579" s="26">
        <v>3586</v>
      </c>
      <c r="D1579" s="26" t="s">
        <v>1630</v>
      </c>
      <c r="E1579" s="163">
        <v>0.21290000000000001</v>
      </c>
      <c r="F1579" s="164" t="s">
        <v>3448</v>
      </c>
      <c r="G1579" s="164" t="s">
        <v>3320</v>
      </c>
      <c r="H1579" s="149" t="str">
        <f t="shared" si="27"/>
        <v>No</v>
      </c>
    </row>
    <row r="1580" spans="1:8" x14ac:dyDescent="0.25">
      <c r="A1580" s="136" t="s">
        <v>1619</v>
      </c>
      <c r="B1580" s="136" t="s">
        <v>3140</v>
      </c>
      <c r="C1580" s="26">
        <v>3035</v>
      </c>
      <c r="D1580" s="26" t="s">
        <v>2560</v>
      </c>
      <c r="E1580" s="163">
        <v>0.4728</v>
      </c>
      <c r="F1580" s="164" t="s">
        <v>3448</v>
      </c>
      <c r="G1580" s="164" t="s">
        <v>3320</v>
      </c>
      <c r="H1580" s="149" t="str">
        <f t="shared" si="27"/>
        <v>No</v>
      </c>
    </row>
    <row r="1581" spans="1:8" x14ac:dyDescent="0.25">
      <c r="A1581" s="136" t="s">
        <v>1619</v>
      </c>
      <c r="B1581" s="136" t="s">
        <v>3140</v>
      </c>
      <c r="C1581" s="26">
        <v>3434</v>
      </c>
      <c r="D1581" s="26" t="s">
        <v>1628</v>
      </c>
      <c r="E1581" s="163">
        <v>0.54959999999999998</v>
      </c>
      <c r="F1581" s="164" t="s">
        <v>3447</v>
      </c>
      <c r="G1581" s="164" t="s">
        <v>3320</v>
      </c>
      <c r="H1581" s="149" t="str">
        <f t="shared" si="27"/>
        <v>Yes</v>
      </c>
    </row>
    <row r="1582" spans="1:8" x14ac:dyDescent="0.25">
      <c r="A1582" s="136" t="s">
        <v>1619</v>
      </c>
      <c r="B1582" s="136" t="s">
        <v>3140</v>
      </c>
      <c r="C1582" s="26">
        <v>5335</v>
      </c>
      <c r="D1582" s="26" t="s">
        <v>2561</v>
      </c>
      <c r="E1582" s="163">
        <v>0.62580000000000002</v>
      </c>
      <c r="F1582" s="164" t="s">
        <v>3449</v>
      </c>
      <c r="G1582" s="164" t="s">
        <v>3320</v>
      </c>
      <c r="H1582" s="149" t="str">
        <f t="shared" si="27"/>
        <v>Yes</v>
      </c>
    </row>
    <row r="1583" spans="1:8" x14ac:dyDescent="0.25">
      <c r="A1583" s="136" t="s">
        <v>1619</v>
      </c>
      <c r="B1583" s="136" t="s">
        <v>3140</v>
      </c>
      <c r="C1583" s="26">
        <v>1648</v>
      </c>
      <c r="D1583" s="26" t="s">
        <v>2562</v>
      </c>
      <c r="E1583" s="163">
        <v>0.32740000000000002</v>
      </c>
      <c r="F1583" s="164" t="s">
        <v>3449</v>
      </c>
      <c r="G1583" s="164" t="s">
        <v>3320</v>
      </c>
      <c r="H1583" s="149" t="str">
        <f t="shared" si="27"/>
        <v>No</v>
      </c>
    </row>
    <row r="1584" spans="1:8" x14ac:dyDescent="0.25">
      <c r="A1584" s="136" t="s">
        <v>1619</v>
      </c>
      <c r="B1584" s="136" t="s">
        <v>3140</v>
      </c>
      <c r="C1584" s="26">
        <v>5070</v>
      </c>
      <c r="D1584" s="26" t="s">
        <v>2563</v>
      </c>
      <c r="E1584" s="163">
        <v>0.63790000000000002</v>
      </c>
      <c r="F1584" s="164" t="s">
        <v>3447</v>
      </c>
      <c r="G1584" s="164" t="s">
        <v>3320</v>
      </c>
      <c r="H1584" s="149" t="str">
        <f t="shared" si="27"/>
        <v>Yes</v>
      </c>
    </row>
    <row r="1585" spans="1:8" x14ac:dyDescent="0.25">
      <c r="A1585" s="136" t="s">
        <v>1619</v>
      </c>
      <c r="B1585" s="136" t="s">
        <v>3140</v>
      </c>
      <c r="C1585" s="26">
        <v>3521</v>
      </c>
      <c r="D1585" s="26" t="s">
        <v>1629</v>
      </c>
      <c r="E1585" s="163">
        <v>0.61270000000000002</v>
      </c>
      <c r="F1585" s="164" t="s">
        <v>3447</v>
      </c>
      <c r="G1585" s="164" t="s">
        <v>3320</v>
      </c>
      <c r="H1585" s="149" t="str">
        <f t="shared" si="27"/>
        <v>Yes</v>
      </c>
    </row>
    <row r="1586" spans="1:8" x14ac:dyDescent="0.25">
      <c r="A1586" s="136" t="s">
        <v>1619</v>
      </c>
      <c r="B1586" s="136" t="s">
        <v>3140</v>
      </c>
      <c r="C1586" s="26">
        <v>2475</v>
      </c>
      <c r="D1586" s="26" t="s">
        <v>1623</v>
      </c>
      <c r="E1586" s="163">
        <v>0.63190000000000002</v>
      </c>
      <c r="F1586" s="164" t="s">
        <v>3447</v>
      </c>
      <c r="G1586" s="164" t="s">
        <v>3320</v>
      </c>
      <c r="H1586" s="149" t="str">
        <f t="shared" si="27"/>
        <v>Yes</v>
      </c>
    </row>
    <row r="1587" spans="1:8" x14ac:dyDescent="0.25">
      <c r="A1587" s="136" t="s">
        <v>1619</v>
      </c>
      <c r="B1587" s="136" t="s">
        <v>3140</v>
      </c>
      <c r="C1587" s="26">
        <v>5484</v>
      </c>
      <c r="D1587" s="26" t="s">
        <v>1637</v>
      </c>
      <c r="E1587" s="163">
        <v>0.38629999999999998</v>
      </c>
      <c r="F1587" s="164" t="s">
        <v>3449</v>
      </c>
      <c r="G1587" s="164" t="s">
        <v>3320</v>
      </c>
      <c r="H1587" s="149" t="str">
        <f t="shared" si="27"/>
        <v>No</v>
      </c>
    </row>
    <row r="1588" spans="1:8" x14ac:dyDescent="0.25">
      <c r="A1588" s="136" t="s">
        <v>1619</v>
      </c>
      <c r="B1588" s="136" t="s">
        <v>3140</v>
      </c>
      <c r="C1588" s="26">
        <v>5519</v>
      </c>
      <c r="D1588" s="26" t="s">
        <v>2744</v>
      </c>
      <c r="E1588" s="163">
        <v>0.31709999999999999</v>
      </c>
      <c r="F1588" s="164" t="s">
        <v>3448</v>
      </c>
      <c r="G1588" s="164" t="s">
        <v>3320</v>
      </c>
      <c r="H1588" s="149" t="str">
        <f t="shared" si="27"/>
        <v>No</v>
      </c>
    </row>
    <row r="1589" spans="1:8" x14ac:dyDescent="0.25">
      <c r="A1589" s="136" t="s">
        <v>1619</v>
      </c>
      <c r="B1589" s="136" t="s">
        <v>3140</v>
      </c>
      <c r="C1589" s="26">
        <v>3668</v>
      </c>
      <c r="D1589" s="26" t="s">
        <v>1632</v>
      </c>
      <c r="E1589" s="163">
        <v>0.46579999999999999</v>
      </c>
      <c r="F1589" s="164" t="s">
        <v>3448</v>
      </c>
      <c r="G1589" s="164" t="s">
        <v>3320</v>
      </c>
      <c r="H1589" s="149" t="str">
        <f t="shared" si="27"/>
        <v>No</v>
      </c>
    </row>
    <row r="1590" spans="1:8" x14ac:dyDescent="0.25">
      <c r="A1590" s="136" t="s">
        <v>1619</v>
      </c>
      <c r="B1590" s="136" t="s">
        <v>3140</v>
      </c>
      <c r="C1590" s="26">
        <v>3740</v>
      </c>
      <c r="D1590" s="26" t="s">
        <v>1634</v>
      </c>
      <c r="E1590" s="163">
        <v>0.4405</v>
      </c>
      <c r="F1590" s="164" t="s">
        <v>3448</v>
      </c>
      <c r="G1590" s="164" t="s">
        <v>3320</v>
      </c>
      <c r="H1590" s="149" t="str">
        <f t="shared" si="27"/>
        <v>No</v>
      </c>
    </row>
    <row r="1591" spans="1:8" x14ac:dyDescent="0.25">
      <c r="A1591" s="136" t="s">
        <v>1619</v>
      </c>
      <c r="B1591" s="136" t="s">
        <v>3140</v>
      </c>
      <c r="C1591" s="26">
        <v>5282</v>
      </c>
      <c r="D1591" s="26" t="s">
        <v>1636</v>
      </c>
      <c r="E1591" s="163">
        <v>0.66100000000000003</v>
      </c>
      <c r="F1591" s="164" t="s">
        <v>3447</v>
      </c>
      <c r="G1591" s="164" t="s">
        <v>3320</v>
      </c>
      <c r="H1591" s="149" t="str">
        <f t="shared" si="27"/>
        <v>Yes</v>
      </c>
    </row>
    <row r="1592" spans="1:8" x14ac:dyDescent="0.25">
      <c r="A1592" s="136" t="s">
        <v>1619</v>
      </c>
      <c r="B1592" s="26" t="s">
        <v>3140</v>
      </c>
      <c r="C1592" s="26">
        <v>3702</v>
      </c>
      <c r="D1592" t="s">
        <v>1633</v>
      </c>
      <c r="E1592" s="163">
        <v>0.53249999999999997</v>
      </c>
      <c r="F1592" s="164" t="s">
        <v>3447</v>
      </c>
      <c r="G1592" s="164" t="s">
        <v>3320</v>
      </c>
      <c r="H1592" s="149" t="str">
        <f t="shared" si="27"/>
        <v>Yes</v>
      </c>
    </row>
    <row r="1593" spans="1:8" x14ac:dyDescent="0.25">
      <c r="A1593" s="136" t="s">
        <v>1639</v>
      </c>
      <c r="B1593" s="136" t="s">
        <v>3141</v>
      </c>
      <c r="C1593" s="26">
        <v>2789</v>
      </c>
      <c r="D1593" s="26" t="s">
        <v>1640</v>
      </c>
      <c r="E1593" s="163">
        <v>0.71099999999999997</v>
      </c>
      <c r="F1593" s="164" t="s">
        <v>3447</v>
      </c>
      <c r="G1593" s="164" t="s">
        <v>3320</v>
      </c>
      <c r="H1593" s="149" t="str">
        <f t="shared" si="27"/>
        <v>Yes</v>
      </c>
    </row>
    <row r="1594" spans="1:8" x14ac:dyDescent="0.25">
      <c r="A1594" s="136" t="s">
        <v>1639</v>
      </c>
      <c r="B1594" s="136" t="s">
        <v>3141</v>
      </c>
      <c r="C1594" s="26">
        <v>3559</v>
      </c>
      <c r="D1594" s="26" t="s">
        <v>1643</v>
      </c>
      <c r="E1594" s="163">
        <v>0.69950000000000001</v>
      </c>
      <c r="F1594" s="164" t="s">
        <v>3447</v>
      </c>
      <c r="G1594" s="164" t="s">
        <v>3320</v>
      </c>
      <c r="H1594" s="149" t="str">
        <f t="shared" si="27"/>
        <v>Yes</v>
      </c>
    </row>
    <row r="1595" spans="1:8" x14ac:dyDescent="0.25">
      <c r="A1595" s="136" t="s">
        <v>1639</v>
      </c>
      <c r="B1595" s="136" t="s">
        <v>3141</v>
      </c>
      <c r="C1595" s="26">
        <v>1898</v>
      </c>
      <c r="D1595" s="26" t="s">
        <v>1642</v>
      </c>
      <c r="E1595" s="163">
        <v>0.20269999999999999</v>
      </c>
      <c r="F1595" s="164" t="s">
        <v>3449</v>
      </c>
      <c r="G1595" s="164" t="s">
        <v>3320</v>
      </c>
      <c r="H1595" s="149" t="str">
        <f t="shared" si="27"/>
        <v>No</v>
      </c>
    </row>
    <row r="1596" spans="1:8" x14ac:dyDescent="0.25">
      <c r="A1596" s="136" t="s">
        <v>1639</v>
      </c>
      <c r="B1596" s="136" t="s">
        <v>3141</v>
      </c>
      <c r="C1596" s="26">
        <v>3579</v>
      </c>
      <c r="D1596" s="26" t="s">
        <v>1641</v>
      </c>
      <c r="E1596" s="163">
        <v>0.70289999999999997</v>
      </c>
      <c r="F1596" s="164" t="s">
        <v>3447</v>
      </c>
      <c r="G1596" s="164" t="s">
        <v>3320</v>
      </c>
      <c r="H1596" s="149" t="str">
        <f t="shared" si="27"/>
        <v>Yes</v>
      </c>
    </row>
    <row r="1597" spans="1:8" x14ac:dyDescent="0.25">
      <c r="A1597" s="136" t="s">
        <v>1645</v>
      </c>
      <c r="B1597" s="136" t="s">
        <v>3142</v>
      </c>
      <c r="C1597" s="26">
        <v>4060</v>
      </c>
      <c r="D1597" s="26" t="s">
        <v>1656</v>
      </c>
      <c r="E1597" s="163">
        <v>0.34229999999999999</v>
      </c>
      <c r="F1597" s="164" t="s">
        <v>3448</v>
      </c>
      <c r="G1597" s="164" t="s">
        <v>3320</v>
      </c>
      <c r="H1597" s="149" t="str">
        <f t="shared" si="27"/>
        <v>No</v>
      </c>
    </row>
    <row r="1598" spans="1:8" x14ac:dyDescent="0.25">
      <c r="A1598" s="136" t="s">
        <v>1645</v>
      </c>
      <c r="B1598" s="136" t="s">
        <v>3142</v>
      </c>
      <c r="C1598" s="26">
        <v>2721</v>
      </c>
      <c r="D1598" s="26" t="s">
        <v>1648</v>
      </c>
      <c r="E1598" s="163">
        <v>0.53129999999999999</v>
      </c>
      <c r="F1598" s="164" t="s">
        <v>3448</v>
      </c>
      <c r="G1598" s="164" t="s">
        <v>3320</v>
      </c>
      <c r="H1598" s="149" t="str">
        <f t="shared" si="27"/>
        <v>Yes</v>
      </c>
    </row>
    <row r="1599" spans="1:8" x14ac:dyDescent="0.25">
      <c r="A1599" s="136" t="s">
        <v>1645</v>
      </c>
      <c r="B1599" s="136" t="s">
        <v>3142</v>
      </c>
      <c r="C1599" s="26">
        <v>2785</v>
      </c>
      <c r="D1599" s="26" t="s">
        <v>1649</v>
      </c>
      <c r="E1599" s="163">
        <v>0.60850000000000004</v>
      </c>
      <c r="F1599" s="164" t="s">
        <v>3448</v>
      </c>
      <c r="G1599" s="164" t="s">
        <v>3320</v>
      </c>
      <c r="H1599" s="149" t="str">
        <f t="shared" si="27"/>
        <v>Yes</v>
      </c>
    </row>
    <row r="1600" spans="1:8" x14ac:dyDescent="0.25">
      <c r="A1600" s="136" t="s">
        <v>1645</v>
      </c>
      <c r="B1600" s="136" t="s">
        <v>3142</v>
      </c>
      <c r="C1600" s="26">
        <v>5732</v>
      </c>
      <c r="D1600" s="26" t="s">
        <v>3289</v>
      </c>
      <c r="E1600" s="163">
        <v>0.16550000000000001</v>
      </c>
      <c r="F1600" s="164" t="s">
        <v>3449</v>
      </c>
      <c r="G1600" s="164" t="s">
        <v>3320</v>
      </c>
      <c r="H1600" s="149" t="str">
        <f t="shared" si="27"/>
        <v>No</v>
      </c>
    </row>
    <row r="1601" spans="1:8" x14ac:dyDescent="0.25">
      <c r="A1601" s="136" t="s">
        <v>1645</v>
      </c>
      <c r="B1601" s="136" t="s">
        <v>3142</v>
      </c>
      <c r="C1601" s="26">
        <v>3926</v>
      </c>
      <c r="D1601" s="26" t="s">
        <v>1654</v>
      </c>
      <c r="E1601" s="163">
        <v>0.33739999999999998</v>
      </c>
      <c r="F1601" s="164" t="s">
        <v>3448</v>
      </c>
      <c r="G1601" s="164" t="s">
        <v>3320</v>
      </c>
      <c r="H1601" s="149" t="str">
        <f t="shared" si="27"/>
        <v>No</v>
      </c>
    </row>
    <row r="1602" spans="1:8" x14ac:dyDescent="0.25">
      <c r="A1602" s="136" t="s">
        <v>1645</v>
      </c>
      <c r="B1602" s="136" t="s">
        <v>3142</v>
      </c>
      <c r="C1602" s="26">
        <v>3833</v>
      </c>
      <c r="D1602" s="26" t="s">
        <v>1653</v>
      </c>
      <c r="E1602" s="163">
        <v>0.31690000000000002</v>
      </c>
      <c r="F1602" s="164" t="s">
        <v>3449</v>
      </c>
      <c r="G1602" s="164" t="s">
        <v>3320</v>
      </c>
      <c r="H1602" s="149" t="str">
        <f t="shared" si="27"/>
        <v>No</v>
      </c>
    </row>
    <row r="1603" spans="1:8" x14ac:dyDescent="0.25">
      <c r="A1603" s="136" t="s">
        <v>1645</v>
      </c>
      <c r="B1603" s="136" t="s">
        <v>3142</v>
      </c>
      <c r="C1603" s="26">
        <v>2786</v>
      </c>
      <c r="D1603" s="26" t="s">
        <v>1650</v>
      </c>
      <c r="E1603" s="163">
        <v>0.56279999999999997</v>
      </c>
      <c r="F1603" s="164" t="s">
        <v>3447</v>
      </c>
      <c r="G1603" s="164" t="s">
        <v>3320</v>
      </c>
      <c r="H1603" s="149" t="str">
        <f t="shared" si="27"/>
        <v>Yes</v>
      </c>
    </row>
    <row r="1604" spans="1:8" x14ac:dyDescent="0.25">
      <c r="A1604" s="136" t="s">
        <v>1645</v>
      </c>
      <c r="B1604" s="136" t="s">
        <v>3142</v>
      </c>
      <c r="C1604" s="26">
        <v>2642</v>
      </c>
      <c r="D1604" s="26" t="s">
        <v>586</v>
      </c>
      <c r="E1604" s="163">
        <v>0.63549999999999995</v>
      </c>
      <c r="F1604" s="164" t="s">
        <v>3447</v>
      </c>
      <c r="G1604" s="164" t="s">
        <v>3320</v>
      </c>
      <c r="H1604" s="149" t="str">
        <f t="shared" si="27"/>
        <v>Yes</v>
      </c>
    </row>
    <row r="1605" spans="1:8" x14ac:dyDescent="0.25">
      <c r="A1605" s="136" t="s">
        <v>1645</v>
      </c>
      <c r="B1605" s="136" t="s">
        <v>3142</v>
      </c>
      <c r="C1605" s="26">
        <v>5493</v>
      </c>
      <c r="D1605" s="26" t="s">
        <v>1662</v>
      </c>
      <c r="E1605" s="163">
        <v>0.18740000000000001</v>
      </c>
      <c r="F1605" s="164" t="s">
        <v>3449</v>
      </c>
      <c r="G1605" s="164" t="s">
        <v>3320</v>
      </c>
      <c r="H1605" s="149" t="str">
        <f t="shared" ref="H1605:H1668" si="28">IF(OR(E1605&gt;=0.5, F1605="Yes",G1605="Yes"),"Yes","No")</f>
        <v>No</v>
      </c>
    </row>
    <row r="1606" spans="1:8" x14ac:dyDescent="0.25">
      <c r="A1606" s="136" t="s">
        <v>1645</v>
      </c>
      <c r="B1606" s="136" t="s">
        <v>3142</v>
      </c>
      <c r="C1606" s="26">
        <v>2657</v>
      </c>
      <c r="D1606" s="26" t="s">
        <v>1647</v>
      </c>
      <c r="E1606" s="163">
        <v>0.5847</v>
      </c>
      <c r="F1606" s="164" t="s">
        <v>3447</v>
      </c>
      <c r="G1606" s="164" t="s">
        <v>3320</v>
      </c>
      <c r="H1606" s="149" t="str">
        <f t="shared" si="28"/>
        <v>Yes</v>
      </c>
    </row>
    <row r="1607" spans="1:8" x14ac:dyDescent="0.25">
      <c r="A1607" s="136" t="s">
        <v>1645</v>
      </c>
      <c r="B1607" s="136" t="s">
        <v>3142</v>
      </c>
      <c r="C1607" s="26">
        <v>2656</v>
      </c>
      <c r="D1607" s="26" t="s">
        <v>1646</v>
      </c>
      <c r="E1607" s="163">
        <v>0.62670000000000003</v>
      </c>
      <c r="F1607" s="164" t="s">
        <v>3447</v>
      </c>
      <c r="G1607" s="164" t="s">
        <v>3320</v>
      </c>
      <c r="H1607" s="149" t="str">
        <f t="shared" si="28"/>
        <v>Yes</v>
      </c>
    </row>
    <row r="1608" spans="1:8" x14ac:dyDescent="0.25">
      <c r="A1608" s="136" t="s">
        <v>1645</v>
      </c>
      <c r="B1608" s="136" t="s">
        <v>3142</v>
      </c>
      <c r="C1608" s="26">
        <v>5419</v>
      </c>
      <c r="D1608" s="26" t="s">
        <v>1661</v>
      </c>
      <c r="E1608" s="163">
        <v>0.22059999999999999</v>
      </c>
      <c r="F1608" s="164" t="s">
        <v>3449</v>
      </c>
      <c r="G1608" s="164" t="s">
        <v>3320</v>
      </c>
      <c r="H1608" s="149" t="str">
        <f t="shared" si="28"/>
        <v>No</v>
      </c>
    </row>
    <row r="1609" spans="1:8" x14ac:dyDescent="0.25">
      <c r="A1609" s="136" t="s">
        <v>1645</v>
      </c>
      <c r="B1609" s="136" t="s">
        <v>3142</v>
      </c>
      <c r="C1609" s="26">
        <v>5689</v>
      </c>
      <c r="D1609" s="26" t="s">
        <v>2904</v>
      </c>
      <c r="E1609" s="163">
        <v>0.53769999999999996</v>
      </c>
      <c r="F1609" s="164" t="s">
        <v>3449</v>
      </c>
      <c r="G1609" s="164" t="s">
        <v>3320</v>
      </c>
      <c r="H1609" s="149" t="str">
        <f t="shared" si="28"/>
        <v>Yes</v>
      </c>
    </row>
    <row r="1610" spans="1:8" x14ac:dyDescent="0.25">
      <c r="A1610" s="136" t="s">
        <v>1645</v>
      </c>
      <c r="B1610" s="136" t="s">
        <v>3142</v>
      </c>
      <c r="C1610" s="26">
        <v>3511</v>
      </c>
      <c r="D1610" s="26" t="s">
        <v>1651</v>
      </c>
      <c r="E1610" s="163">
        <v>0.34949999999999998</v>
      </c>
      <c r="F1610" s="164" t="s">
        <v>3449</v>
      </c>
      <c r="G1610" s="164" t="s">
        <v>3320</v>
      </c>
      <c r="H1610" s="149" t="str">
        <f t="shared" si="28"/>
        <v>No</v>
      </c>
    </row>
    <row r="1611" spans="1:8" x14ac:dyDescent="0.25">
      <c r="A1611" s="136" t="s">
        <v>1645</v>
      </c>
      <c r="B1611" s="136" t="s">
        <v>3142</v>
      </c>
      <c r="C1611" s="26">
        <v>4295</v>
      </c>
      <c r="D1611" s="26" t="s">
        <v>1657</v>
      </c>
      <c r="E1611" s="163">
        <v>0.59519999999999995</v>
      </c>
      <c r="F1611" s="164" t="s">
        <v>3447</v>
      </c>
      <c r="G1611" s="164" t="s">
        <v>3320</v>
      </c>
      <c r="H1611" s="149" t="str">
        <f t="shared" si="28"/>
        <v>Yes</v>
      </c>
    </row>
    <row r="1612" spans="1:8" x14ac:dyDescent="0.25">
      <c r="A1612" s="136" t="s">
        <v>1645</v>
      </c>
      <c r="B1612" s="136" t="s">
        <v>3142</v>
      </c>
      <c r="C1612" s="26">
        <v>3732</v>
      </c>
      <c r="D1612" s="26" t="s">
        <v>1652</v>
      </c>
      <c r="E1612" s="163">
        <v>0.48370000000000002</v>
      </c>
      <c r="F1612" s="164" t="s">
        <v>3448</v>
      </c>
      <c r="G1612" s="164" t="s">
        <v>3320</v>
      </c>
      <c r="H1612" s="149" t="str">
        <f t="shared" si="28"/>
        <v>No</v>
      </c>
    </row>
    <row r="1613" spans="1:8" x14ac:dyDescent="0.25">
      <c r="A1613" s="136" t="s">
        <v>1645</v>
      </c>
      <c r="B1613" s="136" t="s">
        <v>3142</v>
      </c>
      <c r="C1613" s="26">
        <v>2001</v>
      </c>
      <c r="D1613" s="26" t="s">
        <v>1298</v>
      </c>
      <c r="E1613" s="163">
        <v>0.16109999999999999</v>
      </c>
      <c r="F1613" s="164" t="s">
        <v>3449</v>
      </c>
      <c r="G1613" s="164" t="s">
        <v>3320</v>
      </c>
      <c r="H1613" s="149" t="str">
        <f t="shared" si="28"/>
        <v>No</v>
      </c>
    </row>
    <row r="1614" spans="1:8" x14ac:dyDescent="0.25">
      <c r="A1614" s="136" t="s">
        <v>1645</v>
      </c>
      <c r="B1614" s="136" t="s">
        <v>3142</v>
      </c>
      <c r="C1614" s="26">
        <v>4059</v>
      </c>
      <c r="D1614" s="26" t="s">
        <v>1655</v>
      </c>
      <c r="E1614" s="163">
        <v>0.54039999999999999</v>
      </c>
      <c r="F1614" s="164" t="s">
        <v>3448</v>
      </c>
      <c r="G1614" s="164" t="s">
        <v>3320</v>
      </c>
      <c r="H1614" s="149" t="str">
        <f t="shared" si="28"/>
        <v>Yes</v>
      </c>
    </row>
    <row r="1615" spans="1:8" x14ac:dyDescent="0.25">
      <c r="A1615" s="136" t="s">
        <v>1645</v>
      </c>
      <c r="B1615" s="136" t="s">
        <v>3142</v>
      </c>
      <c r="C1615" s="26">
        <v>5165</v>
      </c>
      <c r="D1615" s="26" t="s">
        <v>1660</v>
      </c>
      <c r="E1615" s="163">
        <v>0.18840000000000001</v>
      </c>
      <c r="F1615" s="164" t="s">
        <v>3449</v>
      </c>
      <c r="G1615" s="164" t="s">
        <v>3320</v>
      </c>
      <c r="H1615" s="149" t="str">
        <f t="shared" si="28"/>
        <v>No</v>
      </c>
    </row>
    <row r="1616" spans="1:8" x14ac:dyDescent="0.25">
      <c r="A1616" s="136" t="s">
        <v>1645</v>
      </c>
      <c r="B1616" s="136" t="s">
        <v>3142</v>
      </c>
      <c r="C1616" s="26">
        <v>5092</v>
      </c>
      <c r="D1616" s="26" t="s">
        <v>1659</v>
      </c>
      <c r="E1616" s="163">
        <v>0.22520000000000001</v>
      </c>
      <c r="F1616" s="164" t="s">
        <v>3449</v>
      </c>
      <c r="G1616" s="164" t="s">
        <v>3320</v>
      </c>
      <c r="H1616" s="149" t="str">
        <f t="shared" si="28"/>
        <v>No</v>
      </c>
    </row>
    <row r="1617" spans="1:8" x14ac:dyDescent="0.25">
      <c r="A1617" s="136" t="s">
        <v>1645</v>
      </c>
      <c r="B1617" s="136" t="s">
        <v>3142</v>
      </c>
      <c r="C1617" s="26">
        <v>4543</v>
      </c>
      <c r="D1617" s="26" t="s">
        <v>1658</v>
      </c>
      <c r="E1617" s="163">
        <v>0.27350000000000002</v>
      </c>
      <c r="F1617" s="164" t="s">
        <v>3448</v>
      </c>
      <c r="G1617" s="164" t="s">
        <v>3320</v>
      </c>
      <c r="H1617" s="149" t="str">
        <f t="shared" si="28"/>
        <v>No</v>
      </c>
    </row>
    <row r="1618" spans="1:8" x14ac:dyDescent="0.25">
      <c r="A1618" s="136" t="s">
        <v>1664</v>
      </c>
      <c r="B1618" s="136" t="s">
        <v>3143</v>
      </c>
      <c r="C1618" s="26">
        <v>2390</v>
      </c>
      <c r="D1618" s="26" t="s">
        <v>1665</v>
      </c>
      <c r="E1618" s="163">
        <v>0.25019999999999998</v>
      </c>
      <c r="F1618" s="164" t="s">
        <v>3449</v>
      </c>
      <c r="G1618" s="164" t="s">
        <v>3320</v>
      </c>
      <c r="H1618" s="149" t="str">
        <f t="shared" si="28"/>
        <v>No</v>
      </c>
    </row>
    <row r="1619" spans="1:8" x14ac:dyDescent="0.25">
      <c r="A1619" s="136" t="s">
        <v>1664</v>
      </c>
      <c r="B1619" s="136" t="s">
        <v>3143</v>
      </c>
      <c r="C1619" s="26">
        <v>3321</v>
      </c>
      <c r="D1619" s="26" t="s">
        <v>1666</v>
      </c>
      <c r="E1619" s="163">
        <v>0.25309999999999999</v>
      </c>
      <c r="F1619" s="164" t="s">
        <v>3449</v>
      </c>
      <c r="G1619" s="164" t="s">
        <v>3320</v>
      </c>
      <c r="H1619" s="149" t="str">
        <f t="shared" si="28"/>
        <v>No</v>
      </c>
    </row>
    <row r="1620" spans="1:8" x14ac:dyDescent="0.25">
      <c r="A1620" s="136" t="s">
        <v>1664</v>
      </c>
      <c r="B1620" s="136" t="s">
        <v>3143</v>
      </c>
      <c r="C1620" s="26">
        <v>5518</v>
      </c>
      <c r="D1620" s="26" t="s">
        <v>2745</v>
      </c>
      <c r="E1620" s="163">
        <v>0.25690000000000002</v>
      </c>
      <c r="F1620" s="164" t="s">
        <v>3449</v>
      </c>
      <c r="G1620" s="164" t="s">
        <v>3320</v>
      </c>
      <c r="H1620" s="149" t="str">
        <f t="shared" si="28"/>
        <v>No</v>
      </c>
    </row>
    <row r="1621" spans="1:8" x14ac:dyDescent="0.25">
      <c r="A1621" s="136" t="s">
        <v>1664</v>
      </c>
      <c r="B1621" s="136" t="s">
        <v>3143</v>
      </c>
      <c r="C1621" s="26">
        <v>3786</v>
      </c>
      <c r="D1621" s="26" t="s">
        <v>1667</v>
      </c>
      <c r="E1621" s="163">
        <v>0.2165</v>
      </c>
      <c r="F1621" s="164" t="s">
        <v>3449</v>
      </c>
      <c r="G1621" s="164" t="s">
        <v>3320</v>
      </c>
      <c r="H1621" s="149" t="str">
        <f t="shared" si="28"/>
        <v>No</v>
      </c>
    </row>
    <row r="1622" spans="1:8" x14ac:dyDescent="0.25">
      <c r="A1622" s="136" t="s">
        <v>1664</v>
      </c>
      <c r="B1622" s="136" t="s">
        <v>3143</v>
      </c>
      <c r="C1622" s="26">
        <v>3891</v>
      </c>
      <c r="D1622" s="26" t="s">
        <v>1668</v>
      </c>
      <c r="E1622" s="163">
        <v>0.24859999999999999</v>
      </c>
      <c r="F1622" s="164" t="s">
        <v>3449</v>
      </c>
      <c r="G1622" s="164" t="s">
        <v>3320</v>
      </c>
      <c r="H1622" s="149" t="str">
        <f t="shared" si="28"/>
        <v>No</v>
      </c>
    </row>
    <row r="1623" spans="1:8" x14ac:dyDescent="0.25">
      <c r="A1623" s="136" t="s">
        <v>1664</v>
      </c>
      <c r="B1623" s="136" t="s">
        <v>3143</v>
      </c>
      <c r="C1623" s="26">
        <v>5690</v>
      </c>
      <c r="D1623" s="26" t="s">
        <v>3240</v>
      </c>
      <c r="E1623" s="163">
        <v>0.29559999999999997</v>
      </c>
      <c r="F1623" s="164" t="s">
        <v>3449</v>
      </c>
      <c r="G1623" s="164" t="s">
        <v>3320</v>
      </c>
      <c r="H1623" s="149" t="str">
        <f t="shared" si="28"/>
        <v>No</v>
      </c>
    </row>
    <row r="1624" spans="1:8" x14ac:dyDescent="0.25">
      <c r="A1624" s="136" t="s">
        <v>1670</v>
      </c>
      <c r="B1624" s="136" t="s">
        <v>3144</v>
      </c>
      <c r="C1624" s="26">
        <v>5303</v>
      </c>
      <c r="D1624" s="26" t="s">
        <v>1673</v>
      </c>
      <c r="E1624" s="163">
        <v>0.46550000000000002</v>
      </c>
      <c r="F1624" s="164" t="s">
        <v>3449</v>
      </c>
      <c r="G1624" s="164" t="s">
        <v>3320</v>
      </c>
      <c r="H1624" s="149" t="str">
        <f t="shared" si="28"/>
        <v>No</v>
      </c>
    </row>
    <row r="1625" spans="1:8" x14ac:dyDescent="0.25">
      <c r="A1625" s="136" t="s">
        <v>1670</v>
      </c>
      <c r="B1625" s="136" t="s">
        <v>3144</v>
      </c>
      <c r="C1625" s="26">
        <v>2719</v>
      </c>
      <c r="D1625" s="26" t="s">
        <v>1672</v>
      </c>
      <c r="E1625" s="163">
        <v>0.50729999999999997</v>
      </c>
      <c r="F1625" s="164" t="s">
        <v>3449</v>
      </c>
      <c r="G1625" s="164" t="s">
        <v>2649</v>
      </c>
      <c r="H1625" s="149" t="str">
        <f t="shared" si="28"/>
        <v>Yes</v>
      </c>
    </row>
    <row r="1626" spans="1:8" x14ac:dyDescent="0.25">
      <c r="A1626" s="136" t="s">
        <v>1670</v>
      </c>
      <c r="B1626" s="136" t="s">
        <v>3144</v>
      </c>
      <c r="C1626" s="26">
        <v>2132</v>
      </c>
      <c r="D1626" s="26" t="s">
        <v>1671</v>
      </c>
      <c r="E1626" s="163">
        <v>0.38529999999999998</v>
      </c>
      <c r="F1626" s="164" t="s">
        <v>3449</v>
      </c>
      <c r="G1626" s="164" t="s">
        <v>3320</v>
      </c>
      <c r="H1626" s="149" t="str">
        <f t="shared" si="28"/>
        <v>No</v>
      </c>
    </row>
    <row r="1627" spans="1:8" x14ac:dyDescent="0.25">
      <c r="A1627" s="136" t="s">
        <v>1675</v>
      </c>
      <c r="B1627" s="136" t="s">
        <v>3145</v>
      </c>
      <c r="C1627" s="26">
        <v>2525</v>
      </c>
      <c r="D1627" s="26" t="s">
        <v>1676</v>
      </c>
      <c r="E1627" s="163">
        <v>0.49569999999999997</v>
      </c>
      <c r="F1627" s="164" t="s">
        <v>3448</v>
      </c>
      <c r="G1627" s="164" t="s">
        <v>3320</v>
      </c>
      <c r="H1627" s="149" t="str">
        <f t="shared" si="28"/>
        <v>No</v>
      </c>
    </row>
    <row r="1628" spans="1:8" x14ac:dyDescent="0.25">
      <c r="A1628" s="136" t="s">
        <v>1675</v>
      </c>
      <c r="B1628" s="136" t="s">
        <v>3145</v>
      </c>
      <c r="C1628" s="26">
        <v>1919</v>
      </c>
      <c r="D1628" s="26" t="s">
        <v>1680</v>
      </c>
      <c r="E1628" s="163">
        <v>0.52259999999999995</v>
      </c>
      <c r="F1628" s="164" t="s">
        <v>3449</v>
      </c>
      <c r="G1628" s="164" t="s">
        <v>2649</v>
      </c>
      <c r="H1628" s="149" t="str">
        <f t="shared" si="28"/>
        <v>Yes</v>
      </c>
    </row>
    <row r="1629" spans="1:8" x14ac:dyDescent="0.25">
      <c r="A1629" s="136" t="s">
        <v>1675</v>
      </c>
      <c r="B1629" s="136" t="s">
        <v>3145</v>
      </c>
      <c r="C1629" s="26">
        <v>4033</v>
      </c>
      <c r="D1629" s="26" t="s">
        <v>1678</v>
      </c>
      <c r="E1629" s="163">
        <v>0.5454</v>
      </c>
      <c r="F1629" s="164" t="s">
        <v>3447</v>
      </c>
      <c r="G1629" s="164" t="s">
        <v>3320</v>
      </c>
      <c r="H1629" s="149" t="str">
        <f t="shared" si="28"/>
        <v>Yes</v>
      </c>
    </row>
    <row r="1630" spans="1:8" x14ac:dyDescent="0.25">
      <c r="A1630" s="136" t="s">
        <v>1675</v>
      </c>
      <c r="B1630" s="136" t="s">
        <v>3145</v>
      </c>
      <c r="C1630" s="26">
        <v>4228</v>
      </c>
      <c r="D1630" s="26" t="s">
        <v>1679</v>
      </c>
      <c r="E1630" s="163">
        <v>0.43140000000000001</v>
      </c>
      <c r="F1630" s="164" t="s">
        <v>3448</v>
      </c>
      <c r="G1630" s="164" t="s">
        <v>3320</v>
      </c>
      <c r="H1630" s="149" t="str">
        <f t="shared" si="28"/>
        <v>No</v>
      </c>
    </row>
    <row r="1631" spans="1:8" x14ac:dyDescent="0.25">
      <c r="A1631" s="136" t="s">
        <v>1675</v>
      </c>
      <c r="B1631" s="136" t="s">
        <v>3145</v>
      </c>
      <c r="C1631" s="26">
        <v>3466</v>
      </c>
      <c r="D1631" s="26" t="s">
        <v>1677</v>
      </c>
      <c r="E1631" s="163">
        <v>0.52190000000000003</v>
      </c>
      <c r="F1631" s="164" t="s">
        <v>3448</v>
      </c>
      <c r="G1631" s="164" t="s">
        <v>3320</v>
      </c>
      <c r="H1631" s="149" t="str">
        <f t="shared" si="28"/>
        <v>Yes</v>
      </c>
    </row>
    <row r="1632" spans="1:8" x14ac:dyDescent="0.25">
      <c r="A1632" s="136" t="s">
        <v>1682</v>
      </c>
      <c r="B1632" s="136" t="s">
        <v>3146</v>
      </c>
      <c r="C1632" s="26">
        <v>2485</v>
      </c>
      <c r="D1632" s="26" t="s">
        <v>1684</v>
      </c>
      <c r="E1632" s="163">
        <v>0.19550000000000001</v>
      </c>
      <c r="F1632" s="164" t="s">
        <v>3449</v>
      </c>
      <c r="G1632" s="164" t="s">
        <v>3320</v>
      </c>
      <c r="H1632" s="149" t="str">
        <f t="shared" si="28"/>
        <v>No</v>
      </c>
    </row>
    <row r="1633" spans="1:8" x14ac:dyDescent="0.25">
      <c r="A1633" s="136" t="s">
        <v>1682</v>
      </c>
      <c r="B1633" s="136" t="s">
        <v>3146</v>
      </c>
      <c r="C1633" s="26">
        <v>3524</v>
      </c>
      <c r="D1633" s="26" t="s">
        <v>2564</v>
      </c>
      <c r="E1633" s="163">
        <v>0.1285</v>
      </c>
      <c r="F1633" s="164" t="s">
        <v>3449</v>
      </c>
      <c r="G1633" s="164" t="s">
        <v>3320</v>
      </c>
      <c r="H1633" s="149" t="str">
        <f t="shared" si="28"/>
        <v>No</v>
      </c>
    </row>
    <row r="1634" spans="1:8" x14ac:dyDescent="0.25">
      <c r="A1634" s="136" t="s">
        <v>1682</v>
      </c>
      <c r="B1634" s="136" t="s">
        <v>3146</v>
      </c>
      <c r="C1634" s="26">
        <v>3101</v>
      </c>
      <c r="D1634" s="26" t="s">
        <v>1685</v>
      </c>
      <c r="E1634" s="163">
        <v>0.12709999999999999</v>
      </c>
      <c r="F1634" s="164" t="s">
        <v>3449</v>
      </c>
      <c r="G1634" s="164" t="s">
        <v>3320</v>
      </c>
      <c r="H1634" s="149" t="str">
        <f t="shared" si="28"/>
        <v>No</v>
      </c>
    </row>
    <row r="1635" spans="1:8" x14ac:dyDescent="0.25">
      <c r="A1635" s="136" t="s">
        <v>1682</v>
      </c>
      <c r="B1635" s="136" t="s">
        <v>3146</v>
      </c>
      <c r="C1635" s="26">
        <v>1756</v>
      </c>
      <c r="D1635" s="26" t="s">
        <v>1683</v>
      </c>
      <c r="E1635" s="163">
        <v>0.1104</v>
      </c>
      <c r="F1635" s="164" t="s">
        <v>3449</v>
      </c>
      <c r="G1635" s="164" t="s">
        <v>3320</v>
      </c>
      <c r="H1635" s="149" t="str">
        <f t="shared" si="28"/>
        <v>No</v>
      </c>
    </row>
    <row r="1636" spans="1:8" x14ac:dyDescent="0.25">
      <c r="A1636" s="136" t="s">
        <v>1682</v>
      </c>
      <c r="B1636" s="136" t="s">
        <v>3146</v>
      </c>
      <c r="C1636" s="26">
        <v>1854</v>
      </c>
      <c r="D1636" s="26" t="s">
        <v>2565</v>
      </c>
      <c r="E1636" s="163">
        <v>0.1132</v>
      </c>
      <c r="F1636" s="164" t="s">
        <v>3449</v>
      </c>
      <c r="G1636" s="164" t="s">
        <v>3320</v>
      </c>
      <c r="H1636" s="149" t="str">
        <f t="shared" si="28"/>
        <v>No</v>
      </c>
    </row>
    <row r="1637" spans="1:8" x14ac:dyDescent="0.25">
      <c r="A1637" s="136" t="s">
        <v>1682</v>
      </c>
      <c r="B1637" s="136" t="s">
        <v>3146</v>
      </c>
      <c r="C1637" s="26">
        <v>4332</v>
      </c>
      <c r="D1637" s="26" t="s">
        <v>1686</v>
      </c>
      <c r="E1637" s="163">
        <v>0.1671</v>
      </c>
      <c r="F1637" s="164" t="s">
        <v>3449</v>
      </c>
      <c r="G1637" s="164" t="s">
        <v>3320</v>
      </c>
      <c r="H1637" s="149" t="str">
        <f t="shared" si="28"/>
        <v>No</v>
      </c>
    </row>
    <row r="1638" spans="1:8" x14ac:dyDescent="0.25">
      <c r="A1638" s="136" t="s">
        <v>1682</v>
      </c>
      <c r="B1638" s="136" t="s">
        <v>3146</v>
      </c>
      <c r="C1638" s="26">
        <v>4318</v>
      </c>
      <c r="D1638" s="26" t="s">
        <v>2566</v>
      </c>
      <c r="E1638" s="163">
        <v>0.17549999999999999</v>
      </c>
      <c r="F1638" s="164" t="s">
        <v>3449</v>
      </c>
      <c r="G1638" s="164" t="s">
        <v>3320</v>
      </c>
      <c r="H1638" s="149" t="str">
        <f t="shared" si="28"/>
        <v>No</v>
      </c>
    </row>
    <row r="1639" spans="1:8" x14ac:dyDescent="0.25">
      <c r="A1639" s="136" t="s">
        <v>1688</v>
      </c>
      <c r="B1639" s="136" t="s">
        <v>3147</v>
      </c>
      <c r="C1639" s="26">
        <v>3801</v>
      </c>
      <c r="D1639" s="26" t="s">
        <v>1692</v>
      </c>
      <c r="E1639" s="163">
        <v>0.62719999999999998</v>
      </c>
      <c r="F1639" s="164" t="s">
        <v>3447</v>
      </c>
      <c r="G1639" s="164" t="s">
        <v>3320</v>
      </c>
      <c r="H1639" s="149" t="str">
        <f t="shared" si="28"/>
        <v>Yes</v>
      </c>
    </row>
    <row r="1640" spans="1:8" x14ac:dyDescent="0.25">
      <c r="A1640" s="136" t="s">
        <v>1688</v>
      </c>
      <c r="B1640" s="136" t="s">
        <v>3147</v>
      </c>
      <c r="C1640" s="26">
        <v>1735</v>
      </c>
      <c r="D1640" s="26" t="s">
        <v>1689</v>
      </c>
      <c r="E1640" s="163">
        <v>0.64039999999999997</v>
      </c>
      <c r="F1640" s="164" t="s">
        <v>3447</v>
      </c>
      <c r="G1640" s="164" t="s">
        <v>3320</v>
      </c>
      <c r="H1640" s="149" t="str">
        <f t="shared" si="28"/>
        <v>Yes</v>
      </c>
    </row>
    <row r="1641" spans="1:8" x14ac:dyDescent="0.25">
      <c r="A1641" s="136" t="s">
        <v>1688</v>
      </c>
      <c r="B1641" s="136" t="s">
        <v>3147</v>
      </c>
      <c r="C1641" s="26">
        <v>4326</v>
      </c>
      <c r="D1641" s="26" t="s">
        <v>1693</v>
      </c>
      <c r="E1641" s="163">
        <v>0.48720000000000002</v>
      </c>
      <c r="F1641" s="164" t="s">
        <v>3449</v>
      </c>
      <c r="G1641" s="164" t="s">
        <v>3320</v>
      </c>
      <c r="H1641" s="149" t="str">
        <f t="shared" si="28"/>
        <v>No</v>
      </c>
    </row>
    <row r="1642" spans="1:8" x14ac:dyDescent="0.25">
      <c r="A1642" s="136" t="s">
        <v>1688</v>
      </c>
      <c r="B1642" s="26" t="s">
        <v>3147</v>
      </c>
      <c r="C1642" s="26">
        <v>3067</v>
      </c>
      <c r="D1642" t="s">
        <v>1691</v>
      </c>
      <c r="E1642" s="163">
        <v>0.58740000000000003</v>
      </c>
      <c r="F1642" s="164" t="s">
        <v>3449</v>
      </c>
      <c r="G1642" s="164" t="s">
        <v>3320</v>
      </c>
      <c r="H1642" s="149" t="str">
        <f t="shared" si="28"/>
        <v>Yes</v>
      </c>
    </row>
    <row r="1643" spans="1:8" x14ac:dyDescent="0.25">
      <c r="A1643" s="136" t="s">
        <v>1688</v>
      </c>
      <c r="B1643" s="136" t="s">
        <v>3147</v>
      </c>
      <c r="C1643" s="26">
        <v>2527</v>
      </c>
      <c r="D1643" s="26" t="s">
        <v>1690</v>
      </c>
      <c r="E1643" s="163">
        <v>0.5917</v>
      </c>
      <c r="F1643" s="164" t="s">
        <v>3448</v>
      </c>
      <c r="G1643" s="164" t="s">
        <v>3320</v>
      </c>
      <c r="H1643" s="149" t="str">
        <f t="shared" si="28"/>
        <v>Yes</v>
      </c>
    </row>
    <row r="1644" spans="1:8" x14ac:dyDescent="0.25">
      <c r="A1644" s="136" t="s">
        <v>2567</v>
      </c>
      <c r="B1644" s="136" t="s">
        <v>2047</v>
      </c>
      <c r="C1644" s="26">
        <v>3530</v>
      </c>
      <c r="D1644" s="26" t="s">
        <v>127</v>
      </c>
      <c r="E1644" s="163">
        <v>0.1923</v>
      </c>
      <c r="F1644" s="164" t="s">
        <v>3449</v>
      </c>
      <c r="G1644" s="164" t="s">
        <v>3320</v>
      </c>
      <c r="H1644" s="149" t="str">
        <f t="shared" si="28"/>
        <v>No</v>
      </c>
    </row>
    <row r="1645" spans="1:8" x14ac:dyDescent="0.25">
      <c r="A1645" s="136" t="s">
        <v>3255</v>
      </c>
      <c r="B1645" s="136" t="s">
        <v>3340</v>
      </c>
      <c r="C1645" s="26">
        <v>5755</v>
      </c>
      <c r="D1645" s="26" t="s">
        <v>3381</v>
      </c>
      <c r="E1645" s="163">
        <v>0.5</v>
      </c>
      <c r="F1645" s="164" t="s">
        <v>3449</v>
      </c>
      <c r="G1645" s="164" t="s">
        <v>3320</v>
      </c>
      <c r="H1645" s="149" t="str">
        <f t="shared" si="28"/>
        <v>Yes</v>
      </c>
    </row>
    <row r="1646" spans="1:8" x14ac:dyDescent="0.25">
      <c r="A1646" s="136" t="s">
        <v>1695</v>
      </c>
      <c r="B1646" s="136" t="s">
        <v>3148</v>
      </c>
      <c r="C1646" s="26">
        <v>3204</v>
      </c>
      <c r="D1646" s="26" t="s">
        <v>1696</v>
      </c>
      <c r="E1646" s="163">
        <v>0.61629999999999996</v>
      </c>
      <c r="F1646" s="164" t="s">
        <v>3447</v>
      </c>
      <c r="G1646" s="164" t="s">
        <v>3320</v>
      </c>
      <c r="H1646" s="149" t="str">
        <f t="shared" si="28"/>
        <v>Yes</v>
      </c>
    </row>
    <row r="1647" spans="1:8" x14ac:dyDescent="0.25">
      <c r="A1647" s="136" t="s">
        <v>1698</v>
      </c>
      <c r="B1647" s="136" t="s">
        <v>3149</v>
      </c>
      <c r="C1647" s="26">
        <v>3090</v>
      </c>
      <c r="D1647" s="26" t="s">
        <v>1699</v>
      </c>
      <c r="E1647" s="163">
        <v>0.75319999999999998</v>
      </c>
      <c r="F1647" s="164" t="s">
        <v>3447</v>
      </c>
      <c r="G1647" s="164" t="s">
        <v>3320</v>
      </c>
      <c r="H1647" s="149" t="str">
        <f t="shared" si="28"/>
        <v>Yes</v>
      </c>
    </row>
    <row r="1648" spans="1:8" x14ac:dyDescent="0.25">
      <c r="A1648" s="136" t="s">
        <v>1698</v>
      </c>
      <c r="B1648" s="136" t="s">
        <v>3149</v>
      </c>
      <c r="C1648" s="26">
        <v>3516</v>
      </c>
      <c r="D1648" s="26" t="s">
        <v>1700</v>
      </c>
      <c r="E1648" s="163">
        <v>0.79690000000000005</v>
      </c>
      <c r="F1648" s="164" t="s">
        <v>3447</v>
      </c>
      <c r="G1648" s="164" t="s">
        <v>3320</v>
      </c>
      <c r="H1648" s="149" t="str">
        <f t="shared" si="28"/>
        <v>Yes</v>
      </c>
    </row>
    <row r="1649" spans="1:8" x14ac:dyDescent="0.25">
      <c r="A1649" s="136" t="s">
        <v>1698</v>
      </c>
      <c r="B1649" s="136" t="s">
        <v>3149</v>
      </c>
      <c r="C1649" s="26">
        <v>5388</v>
      </c>
      <c r="D1649" s="26" t="s">
        <v>1702</v>
      </c>
      <c r="E1649" s="163">
        <v>0.77180000000000004</v>
      </c>
      <c r="F1649" s="164" t="s">
        <v>3447</v>
      </c>
      <c r="G1649" s="164" t="s">
        <v>3320</v>
      </c>
      <c r="H1649" s="149" t="str">
        <f t="shared" si="28"/>
        <v>Yes</v>
      </c>
    </row>
    <row r="1650" spans="1:8" x14ac:dyDescent="0.25">
      <c r="A1650" s="136" t="s">
        <v>1698</v>
      </c>
      <c r="B1650" s="136" t="s">
        <v>3149</v>
      </c>
      <c r="C1650" s="26">
        <v>3620</v>
      </c>
      <c r="D1650" s="26" t="s">
        <v>1701</v>
      </c>
      <c r="E1650" s="163">
        <v>0.78480000000000005</v>
      </c>
      <c r="F1650" s="164" t="s">
        <v>3447</v>
      </c>
      <c r="G1650" s="164" t="s">
        <v>3320</v>
      </c>
      <c r="H1650" s="149" t="str">
        <f t="shared" si="28"/>
        <v>Yes</v>
      </c>
    </row>
    <row r="1651" spans="1:8" x14ac:dyDescent="0.25">
      <c r="A1651" s="136" t="s">
        <v>1704</v>
      </c>
      <c r="B1651" s="136" t="s">
        <v>3150</v>
      </c>
      <c r="C1651" s="26">
        <v>2520</v>
      </c>
      <c r="D1651" s="26" t="s">
        <v>1705</v>
      </c>
      <c r="E1651" s="163">
        <v>0.34789999999999999</v>
      </c>
      <c r="F1651" s="164" t="s">
        <v>3449</v>
      </c>
      <c r="G1651" s="164" t="s">
        <v>3320</v>
      </c>
      <c r="H1651" s="149" t="str">
        <f t="shared" si="28"/>
        <v>No</v>
      </c>
    </row>
    <row r="1652" spans="1:8" x14ac:dyDescent="0.25">
      <c r="A1652" s="136" t="s">
        <v>1704</v>
      </c>
      <c r="B1652" s="136" t="s">
        <v>3150</v>
      </c>
      <c r="C1652" s="26">
        <v>2879</v>
      </c>
      <c r="D1652" s="26" t="s">
        <v>1706</v>
      </c>
      <c r="E1652" s="163">
        <v>0.38529999999999998</v>
      </c>
      <c r="F1652" s="164" t="s">
        <v>3449</v>
      </c>
      <c r="G1652" s="164" t="s">
        <v>3320</v>
      </c>
      <c r="H1652" s="149" t="str">
        <f t="shared" si="28"/>
        <v>No</v>
      </c>
    </row>
    <row r="1653" spans="1:8" x14ac:dyDescent="0.25">
      <c r="A1653" s="136" t="s">
        <v>1704</v>
      </c>
      <c r="B1653" s="136" t="s">
        <v>3150</v>
      </c>
      <c r="C1653" s="26">
        <v>3011</v>
      </c>
      <c r="D1653" s="26" t="s">
        <v>1707</v>
      </c>
      <c r="E1653" s="163">
        <v>0.43540000000000001</v>
      </c>
      <c r="F1653" s="164" t="s">
        <v>3449</v>
      </c>
      <c r="G1653" s="164" t="s">
        <v>3320</v>
      </c>
      <c r="H1653" s="149" t="str">
        <f t="shared" si="28"/>
        <v>No</v>
      </c>
    </row>
    <row r="1654" spans="1:8" x14ac:dyDescent="0.25">
      <c r="A1654" s="136" t="s">
        <v>1704</v>
      </c>
      <c r="B1654" s="136" t="s">
        <v>3150</v>
      </c>
      <c r="C1654" s="26">
        <v>1963</v>
      </c>
      <c r="D1654" s="26" t="s">
        <v>1708</v>
      </c>
      <c r="E1654" s="163">
        <v>0.36520000000000002</v>
      </c>
      <c r="F1654" s="164" t="s">
        <v>3449</v>
      </c>
      <c r="G1654" s="164" t="s">
        <v>3320</v>
      </c>
      <c r="H1654" s="149" t="str">
        <f t="shared" si="28"/>
        <v>No</v>
      </c>
    </row>
    <row r="1655" spans="1:8" x14ac:dyDescent="0.25">
      <c r="A1655" s="136" t="s">
        <v>1704</v>
      </c>
      <c r="B1655" s="136" t="s">
        <v>3150</v>
      </c>
      <c r="C1655" s="26">
        <v>5559</v>
      </c>
      <c r="D1655" s="26" t="s">
        <v>2905</v>
      </c>
      <c r="E1655" s="163">
        <v>0.1333</v>
      </c>
      <c r="F1655" s="164" t="s">
        <v>3449</v>
      </c>
      <c r="G1655" s="164" t="s">
        <v>3320</v>
      </c>
      <c r="H1655" s="149" t="str">
        <f t="shared" si="28"/>
        <v>No</v>
      </c>
    </row>
    <row r="1656" spans="1:8" x14ac:dyDescent="0.25">
      <c r="A1656" s="136" t="s">
        <v>1710</v>
      </c>
      <c r="B1656" s="136" t="s">
        <v>3151</v>
      </c>
      <c r="C1656" s="26">
        <v>2010</v>
      </c>
      <c r="D1656" s="26" t="s">
        <v>1711</v>
      </c>
      <c r="E1656" s="163">
        <v>0.55600000000000005</v>
      </c>
      <c r="F1656" s="164" t="s">
        <v>3449</v>
      </c>
      <c r="G1656" s="164" t="s">
        <v>2649</v>
      </c>
      <c r="H1656" s="149" t="str">
        <f t="shared" si="28"/>
        <v>Yes</v>
      </c>
    </row>
    <row r="1657" spans="1:8" x14ac:dyDescent="0.25">
      <c r="A1657" s="136" t="s">
        <v>1713</v>
      </c>
      <c r="B1657" s="136" t="s">
        <v>3152</v>
      </c>
      <c r="C1657" s="26">
        <v>2138</v>
      </c>
      <c r="D1657" s="26" t="s">
        <v>1732</v>
      </c>
      <c r="E1657" s="163">
        <v>9.8799999999999999E-2</v>
      </c>
      <c r="F1657" s="164" t="s">
        <v>3449</v>
      </c>
      <c r="G1657" s="164" t="s">
        <v>3320</v>
      </c>
      <c r="H1657" s="149" t="str">
        <f t="shared" si="28"/>
        <v>No</v>
      </c>
    </row>
    <row r="1658" spans="1:8" x14ac:dyDescent="0.25">
      <c r="A1658" s="136" t="s">
        <v>1713</v>
      </c>
      <c r="B1658" s="136" t="s">
        <v>3152</v>
      </c>
      <c r="C1658" s="26">
        <v>3774</v>
      </c>
      <c r="D1658" s="26" t="s">
        <v>1788</v>
      </c>
      <c r="E1658" s="163">
        <v>0.48459999999999998</v>
      </c>
      <c r="F1658" s="164" t="s">
        <v>3447</v>
      </c>
      <c r="G1658" s="164" t="s">
        <v>3320</v>
      </c>
      <c r="H1658" s="149" t="str">
        <f t="shared" si="28"/>
        <v>Yes</v>
      </c>
    </row>
    <row r="1659" spans="1:8" x14ac:dyDescent="0.25">
      <c r="A1659" s="136" t="s">
        <v>1713</v>
      </c>
      <c r="B1659" s="136" t="s">
        <v>3152</v>
      </c>
      <c r="C1659" s="26">
        <v>3778</v>
      </c>
      <c r="D1659" s="26" t="s">
        <v>3382</v>
      </c>
      <c r="E1659" s="163">
        <v>0.55740000000000001</v>
      </c>
      <c r="F1659" s="164" t="s">
        <v>3447</v>
      </c>
      <c r="G1659" s="164" t="s">
        <v>3320</v>
      </c>
      <c r="H1659" s="149" t="str">
        <f t="shared" si="28"/>
        <v>Yes</v>
      </c>
    </row>
    <row r="1660" spans="1:8" x14ac:dyDescent="0.25">
      <c r="A1660" s="136" t="s">
        <v>1713</v>
      </c>
      <c r="B1660" s="136" t="s">
        <v>3152</v>
      </c>
      <c r="C1660" s="26">
        <v>2181</v>
      </c>
      <c r="D1660" s="26" t="s">
        <v>1737</v>
      </c>
      <c r="E1660" s="163">
        <v>9.4E-2</v>
      </c>
      <c r="F1660" s="164" t="s">
        <v>3449</v>
      </c>
      <c r="G1660" s="164" t="s">
        <v>3320</v>
      </c>
      <c r="H1660" s="149" t="str">
        <f t="shared" si="28"/>
        <v>No</v>
      </c>
    </row>
    <row r="1661" spans="1:8" x14ac:dyDescent="0.25">
      <c r="A1661" s="136" t="s">
        <v>1713</v>
      </c>
      <c r="B1661" s="136" t="s">
        <v>3152</v>
      </c>
      <c r="C1661" s="26">
        <v>2730</v>
      </c>
      <c r="D1661" s="26" t="s">
        <v>1762</v>
      </c>
      <c r="E1661" s="163">
        <v>0.16200000000000001</v>
      </c>
      <c r="F1661" s="164" t="s">
        <v>3449</v>
      </c>
      <c r="G1661" s="164" t="s">
        <v>3320</v>
      </c>
      <c r="H1661" s="149" t="str">
        <f t="shared" si="28"/>
        <v>No</v>
      </c>
    </row>
    <row r="1662" spans="1:8" x14ac:dyDescent="0.25">
      <c r="A1662" s="136" t="s">
        <v>1713</v>
      </c>
      <c r="B1662" s="136" t="s">
        <v>3152</v>
      </c>
      <c r="C1662" s="26">
        <v>3717</v>
      </c>
      <c r="D1662" s="26" t="s">
        <v>1787</v>
      </c>
      <c r="E1662" s="163">
        <v>0.1242</v>
      </c>
      <c r="F1662" s="164" t="s">
        <v>3449</v>
      </c>
      <c r="G1662" s="164" t="s">
        <v>3320</v>
      </c>
      <c r="H1662" s="149" t="str">
        <f t="shared" si="28"/>
        <v>No</v>
      </c>
    </row>
    <row r="1663" spans="1:8" x14ac:dyDescent="0.25">
      <c r="A1663" s="136" t="s">
        <v>1713</v>
      </c>
      <c r="B1663" s="136" t="s">
        <v>3152</v>
      </c>
      <c r="C1663" s="26">
        <v>2307</v>
      </c>
      <c r="D1663" s="26" t="s">
        <v>1748</v>
      </c>
      <c r="E1663" s="163">
        <v>0.62329999999999997</v>
      </c>
      <c r="F1663" s="164" t="s">
        <v>3447</v>
      </c>
      <c r="G1663" s="164" t="s">
        <v>3320</v>
      </c>
      <c r="H1663" s="149" t="str">
        <f t="shared" si="28"/>
        <v>Yes</v>
      </c>
    </row>
    <row r="1664" spans="1:8" x14ac:dyDescent="0.25">
      <c r="A1664" s="136" t="s">
        <v>1713</v>
      </c>
      <c r="B1664" s="136" t="s">
        <v>3152</v>
      </c>
      <c r="C1664" s="26">
        <v>2220</v>
      </c>
      <c r="D1664" s="26" t="s">
        <v>1743</v>
      </c>
      <c r="E1664" s="163">
        <v>9.3600000000000003E-2</v>
      </c>
      <c r="F1664" s="164" t="s">
        <v>3449</v>
      </c>
      <c r="G1664" s="164" t="s">
        <v>3320</v>
      </c>
      <c r="H1664" s="149" t="str">
        <f t="shared" si="28"/>
        <v>No</v>
      </c>
    </row>
    <row r="1665" spans="1:8" x14ac:dyDescent="0.25">
      <c r="A1665" s="136" t="s">
        <v>1713</v>
      </c>
      <c r="B1665" s="136" t="s">
        <v>3152</v>
      </c>
      <c r="C1665" s="26">
        <v>2070</v>
      </c>
      <c r="D1665" s="26" t="s">
        <v>1725</v>
      </c>
      <c r="E1665" s="163">
        <v>0.4289</v>
      </c>
      <c r="F1665" s="164" t="s">
        <v>3449</v>
      </c>
      <c r="G1665" s="164" t="s">
        <v>2649</v>
      </c>
      <c r="H1665" s="149" t="str">
        <f t="shared" si="28"/>
        <v>Yes</v>
      </c>
    </row>
    <row r="1666" spans="1:8" x14ac:dyDescent="0.25">
      <c r="A1666" s="136" t="s">
        <v>1713</v>
      </c>
      <c r="B1666" s="136" t="s">
        <v>3152</v>
      </c>
      <c r="C1666" s="26">
        <v>5406</v>
      </c>
      <c r="D1666" s="26" t="s">
        <v>1806</v>
      </c>
      <c r="E1666" s="163">
        <v>0.47220000000000001</v>
      </c>
      <c r="F1666" s="164" t="s">
        <v>3448</v>
      </c>
      <c r="G1666" s="164" t="s">
        <v>3320</v>
      </c>
      <c r="H1666" s="149" t="str">
        <f t="shared" si="28"/>
        <v>No</v>
      </c>
    </row>
    <row r="1667" spans="1:8" x14ac:dyDescent="0.25">
      <c r="A1667" s="136" t="s">
        <v>1713</v>
      </c>
      <c r="B1667" s="136" t="s">
        <v>3152</v>
      </c>
      <c r="C1667" s="26">
        <v>2209</v>
      </c>
      <c r="D1667" s="26" t="s">
        <v>1742</v>
      </c>
      <c r="E1667" s="163">
        <v>0.47</v>
      </c>
      <c r="F1667" s="164" t="s">
        <v>3447</v>
      </c>
      <c r="G1667" s="164" t="s">
        <v>3320</v>
      </c>
      <c r="H1667" s="149" t="str">
        <f t="shared" si="28"/>
        <v>Yes</v>
      </c>
    </row>
    <row r="1668" spans="1:8" x14ac:dyDescent="0.25">
      <c r="A1668" s="136" t="s">
        <v>1713</v>
      </c>
      <c r="B1668" s="136" t="s">
        <v>3152</v>
      </c>
      <c r="C1668" s="26">
        <v>2372</v>
      </c>
      <c r="D1668" s="26" t="s">
        <v>1753</v>
      </c>
      <c r="E1668" s="163">
        <v>3.5299999999999998E-2</v>
      </c>
      <c r="F1668" s="164" t="s">
        <v>3449</v>
      </c>
      <c r="G1668" s="164" t="s">
        <v>3320</v>
      </c>
      <c r="H1668" s="149" t="str">
        <f t="shared" si="28"/>
        <v>No</v>
      </c>
    </row>
    <row r="1669" spans="1:8" x14ac:dyDescent="0.25">
      <c r="A1669" s="136" t="s">
        <v>1713</v>
      </c>
      <c r="B1669" s="136" t="s">
        <v>3152</v>
      </c>
      <c r="C1669" s="26">
        <v>1751</v>
      </c>
      <c r="D1669" s="26" t="s">
        <v>1719</v>
      </c>
      <c r="E1669" s="163">
        <v>0.35110000000000002</v>
      </c>
      <c r="F1669" s="164" t="s">
        <v>3449</v>
      </c>
      <c r="G1669" s="164" t="s">
        <v>3320</v>
      </c>
      <c r="H1669" s="149" t="str">
        <f t="shared" ref="H1669:H1732" si="29">IF(OR(E1669&gt;=0.5, F1669="Yes",G1669="Yes"),"Yes","No")</f>
        <v>No</v>
      </c>
    </row>
    <row r="1670" spans="1:8" x14ac:dyDescent="0.25">
      <c r="A1670" s="136" t="s">
        <v>1713</v>
      </c>
      <c r="B1670" s="136" t="s">
        <v>3152</v>
      </c>
      <c r="C1670" s="26">
        <v>5292</v>
      </c>
      <c r="D1670" s="26" t="s">
        <v>692</v>
      </c>
      <c r="E1670" s="163">
        <v>5.0500000000000003E-2</v>
      </c>
      <c r="F1670" s="164" t="s">
        <v>3449</v>
      </c>
      <c r="G1670" s="164" t="s">
        <v>3320</v>
      </c>
      <c r="H1670" s="149" t="str">
        <f t="shared" si="29"/>
        <v>No</v>
      </c>
    </row>
    <row r="1671" spans="1:8" x14ac:dyDescent="0.25">
      <c r="A1671" s="136" t="s">
        <v>1713</v>
      </c>
      <c r="B1671" s="136" t="s">
        <v>3152</v>
      </c>
      <c r="C1671" s="26">
        <v>2838</v>
      </c>
      <c r="D1671" s="26" t="s">
        <v>1764</v>
      </c>
      <c r="E1671" s="163">
        <v>4.4299999999999999E-2</v>
      </c>
      <c r="F1671" s="164" t="s">
        <v>3449</v>
      </c>
      <c r="G1671" s="164" t="s">
        <v>3320</v>
      </c>
      <c r="H1671" s="149" t="str">
        <f t="shared" si="29"/>
        <v>No</v>
      </c>
    </row>
    <row r="1672" spans="1:8" x14ac:dyDescent="0.25">
      <c r="A1672" s="136" t="s">
        <v>1713</v>
      </c>
      <c r="B1672" s="136" t="s">
        <v>3152</v>
      </c>
      <c r="C1672" s="26">
        <v>5487</v>
      </c>
      <c r="D1672" s="26" t="s">
        <v>1809</v>
      </c>
      <c r="E1672" s="163">
        <v>0.18429999999999999</v>
      </c>
      <c r="F1672" s="164" t="s">
        <v>3449</v>
      </c>
      <c r="G1672" s="164" t="s">
        <v>3320</v>
      </c>
      <c r="H1672" s="149" t="str">
        <f t="shared" si="29"/>
        <v>No</v>
      </c>
    </row>
    <row r="1673" spans="1:8" x14ac:dyDescent="0.25">
      <c r="A1673" s="136" t="s">
        <v>1713</v>
      </c>
      <c r="B1673" s="136" t="s">
        <v>3152</v>
      </c>
      <c r="C1673" s="26">
        <v>3096</v>
      </c>
      <c r="D1673" s="26" t="s">
        <v>1773</v>
      </c>
      <c r="E1673" s="163">
        <v>0.52380000000000004</v>
      </c>
      <c r="F1673" s="164" t="s">
        <v>3447</v>
      </c>
      <c r="G1673" s="164" t="s">
        <v>3320</v>
      </c>
      <c r="H1673" s="149" t="str">
        <f t="shared" si="29"/>
        <v>Yes</v>
      </c>
    </row>
    <row r="1674" spans="1:8" x14ac:dyDescent="0.25">
      <c r="A1674" s="136" t="s">
        <v>1713</v>
      </c>
      <c r="B1674" s="136" t="s">
        <v>3152</v>
      </c>
      <c r="C1674" s="26">
        <v>2392</v>
      </c>
      <c r="D1674" s="26" t="s">
        <v>1754</v>
      </c>
      <c r="E1674" s="163">
        <v>0.46539999999999998</v>
      </c>
      <c r="F1674" s="164" t="s">
        <v>3447</v>
      </c>
      <c r="G1674" s="164" t="s">
        <v>3320</v>
      </c>
      <c r="H1674" s="149" t="str">
        <f t="shared" si="29"/>
        <v>Yes</v>
      </c>
    </row>
    <row r="1675" spans="1:8" x14ac:dyDescent="0.25">
      <c r="A1675" s="136" t="s">
        <v>1713</v>
      </c>
      <c r="B1675" s="136" t="s">
        <v>3152</v>
      </c>
      <c r="C1675" s="26">
        <v>2199</v>
      </c>
      <c r="D1675" s="26" t="s">
        <v>1740</v>
      </c>
      <c r="E1675" s="163">
        <v>0.501</v>
      </c>
      <c r="F1675" s="164" t="s">
        <v>3447</v>
      </c>
      <c r="G1675" s="164" t="s">
        <v>3320</v>
      </c>
      <c r="H1675" s="149" t="str">
        <f t="shared" si="29"/>
        <v>Yes</v>
      </c>
    </row>
    <row r="1676" spans="1:8" x14ac:dyDescent="0.25">
      <c r="A1676" s="136" t="s">
        <v>1713</v>
      </c>
      <c r="B1676" s="136" t="s">
        <v>3152</v>
      </c>
      <c r="C1676" s="26">
        <v>2450</v>
      </c>
      <c r="D1676" s="26" t="s">
        <v>1757</v>
      </c>
      <c r="E1676" s="163">
        <v>0.14779999999999999</v>
      </c>
      <c r="F1676" s="164" t="s">
        <v>3449</v>
      </c>
      <c r="G1676" s="164" t="s">
        <v>3320</v>
      </c>
      <c r="H1676" s="149" t="str">
        <f t="shared" si="29"/>
        <v>No</v>
      </c>
    </row>
    <row r="1677" spans="1:8" x14ac:dyDescent="0.25">
      <c r="A1677" s="136" t="s">
        <v>1713</v>
      </c>
      <c r="B1677" s="136" t="s">
        <v>3152</v>
      </c>
      <c r="C1677" s="26">
        <v>2839</v>
      </c>
      <c r="D1677" s="26" t="s">
        <v>1765</v>
      </c>
      <c r="E1677" s="163">
        <v>0.51319999999999999</v>
      </c>
      <c r="F1677" s="164" t="s">
        <v>3447</v>
      </c>
      <c r="G1677" s="164" t="s">
        <v>3320</v>
      </c>
      <c r="H1677" s="149" t="str">
        <f t="shared" si="29"/>
        <v>Yes</v>
      </c>
    </row>
    <row r="1678" spans="1:8" x14ac:dyDescent="0.25">
      <c r="A1678" s="136" t="s">
        <v>1713</v>
      </c>
      <c r="B1678" s="136" t="s">
        <v>3152</v>
      </c>
      <c r="C1678" s="26">
        <v>3803</v>
      </c>
      <c r="D1678" s="26" t="s">
        <v>1790</v>
      </c>
      <c r="E1678" s="163">
        <v>0.40350000000000003</v>
      </c>
      <c r="F1678" s="164" t="s">
        <v>3447</v>
      </c>
      <c r="G1678" s="164" t="s">
        <v>3320</v>
      </c>
      <c r="H1678" s="149" t="str">
        <f t="shared" si="29"/>
        <v>Yes</v>
      </c>
    </row>
    <row r="1679" spans="1:8" x14ac:dyDescent="0.25">
      <c r="A1679" s="136" t="s">
        <v>1713</v>
      </c>
      <c r="B1679" s="136" t="s">
        <v>3152</v>
      </c>
      <c r="C1679" s="26">
        <v>5488</v>
      </c>
      <c r="D1679" s="26" t="s">
        <v>1810</v>
      </c>
      <c r="E1679" s="163">
        <v>3.2000000000000001E-2</v>
      </c>
      <c r="F1679" s="164" t="s">
        <v>3449</v>
      </c>
      <c r="G1679" s="164" t="s">
        <v>3320</v>
      </c>
      <c r="H1679" s="149" t="str">
        <f t="shared" si="29"/>
        <v>No</v>
      </c>
    </row>
    <row r="1680" spans="1:8" x14ac:dyDescent="0.25">
      <c r="A1680" s="136" t="s">
        <v>1713</v>
      </c>
      <c r="B1680" s="136" t="s">
        <v>3152</v>
      </c>
      <c r="C1680" s="26">
        <v>2321</v>
      </c>
      <c r="D1680" s="26" t="s">
        <v>1749</v>
      </c>
      <c r="E1680" s="163">
        <v>0.59260000000000002</v>
      </c>
      <c r="F1680" s="164" t="s">
        <v>3447</v>
      </c>
      <c r="G1680" s="164" t="s">
        <v>3320</v>
      </c>
      <c r="H1680" s="149" t="str">
        <f t="shared" si="29"/>
        <v>Yes</v>
      </c>
    </row>
    <row r="1681" spans="1:8" x14ac:dyDescent="0.25">
      <c r="A1681" s="136" t="s">
        <v>1713</v>
      </c>
      <c r="B1681" s="136" t="s">
        <v>3152</v>
      </c>
      <c r="C1681" s="26">
        <v>2729</v>
      </c>
      <c r="D1681" s="26" t="s">
        <v>1761</v>
      </c>
      <c r="E1681" s="163">
        <v>0.13550000000000001</v>
      </c>
      <c r="F1681" s="164" t="s">
        <v>3449</v>
      </c>
      <c r="G1681" s="164" t="s">
        <v>3320</v>
      </c>
      <c r="H1681" s="149" t="str">
        <f t="shared" si="29"/>
        <v>No</v>
      </c>
    </row>
    <row r="1682" spans="1:8" x14ac:dyDescent="0.25">
      <c r="A1682" t="s">
        <v>1713</v>
      </c>
      <c r="B1682" t="s">
        <v>3152</v>
      </c>
      <c r="C1682" s="26">
        <v>2118</v>
      </c>
      <c r="D1682" t="s">
        <v>585</v>
      </c>
      <c r="E1682" s="163">
        <v>0.58909999999999996</v>
      </c>
      <c r="F1682" s="164" t="s">
        <v>3447</v>
      </c>
      <c r="G1682" s="164" t="s">
        <v>3320</v>
      </c>
      <c r="H1682" s="149" t="str">
        <f t="shared" si="29"/>
        <v>Yes</v>
      </c>
    </row>
    <row r="1683" spans="1:8" x14ac:dyDescent="0.25">
      <c r="A1683" t="s">
        <v>1713</v>
      </c>
      <c r="B1683" t="s">
        <v>3152</v>
      </c>
      <c r="C1683" s="26">
        <v>3518</v>
      </c>
      <c r="D1683" t="s">
        <v>1784</v>
      </c>
      <c r="E1683" s="163">
        <v>0.15690000000000001</v>
      </c>
      <c r="F1683" s="164" t="s">
        <v>3449</v>
      </c>
      <c r="G1683" s="164" t="s">
        <v>3320</v>
      </c>
      <c r="H1683" s="149" t="str">
        <f t="shared" si="29"/>
        <v>No</v>
      </c>
    </row>
    <row r="1684" spans="1:8" x14ac:dyDescent="0.25">
      <c r="A1684" s="136" t="s">
        <v>1713</v>
      </c>
      <c r="B1684" s="136" t="s">
        <v>3152</v>
      </c>
      <c r="C1684" s="26">
        <v>2182</v>
      </c>
      <c r="D1684" s="26" t="s">
        <v>1738</v>
      </c>
      <c r="E1684" s="163">
        <v>0.54490000000000005</v>
      </c>
      <c r="F1684" s="164" t="s">
        <v>3447</v>
      </c>
      <c r="G1684" s="164" t="s">
        <v>3320</v>
      </c>
      <c r="H1684" s="149" t="str">
        <f t="shared" si="29"/>
        <v>Yes</v>
      </c>
    </row>
    <row r="1685" spans="1:8" x14ac:dyDescent="0.25">
      <c r="A1685" s="136" t="s">
        <v>1713</v>
      </c>
      <c r="B1685" s="136" t="s">
        <v>3152</v>
      </c>
      <c r="C1685" s="26">
        <v>2090</v>
      </c>
      <c r="D1685" s="26" t="s">
        <v>1728</v>
      </c>
      <c r="E1685" s="163">
        <v>6.8199999999999997E-2</v>
      </c>
      <c r="F1685" s="164" t="s">
        <v>3449</v>
      </c>
      <c r="G1685" s="164" t="s">
        <v>3320</v>
      </c>
      <c r="H1685" s="149" t="str">
        <f t="shared" si="29"/>
        <v>No</v>
      </c>
    </row>
    <row r="1686" spans="1:8" x14ac:dyDescent="0.25">
      <c r="A1686" s="136" t="s">
        <v>1713</v>
      </c>
      <c r="B1686" s="136" t="s">
        <v>3152</v>
      </c>
      <c r="C1686" s="26">
        <v>2306</v>
      </c>
      <c r="D1686" s="26" t="s">
        <v>1747</v>
      </c>
      <c r="E1686" s="163">
        <v>0.33350000000000002</v>
      </c>
      <c r="F1686" s="164" t="s">
        <v>3448</v>
      </c>
      <c r="G1686" s="164" t="s">
        <v>3320</v>
      </c>
      <c r="H1686" s="149" t="str">
        <f t="shared" si="29"/>
        <v>No</v>
      </c>
    </row>
    <row r="1687" spans="1:8" x14ac:dyDescent="0.25">
      <c r="A1687" s="136" t="s">
        <v>1713</v>
      </c>
      <c r="B1687" s="136" t="s">
        <v>3152</v>
      </c>
      <c r="C1687" s="26">
        <v>2139</v>
      </c>
      <c r="D1687" s="26" t="s">
        <v>1733</v>
      </c>
      <c r="E1687" s="163">
        <v>0.11269999999999999</v>
      </c>
      <c r="F1687" s="164" t="s">
        <v>3449</v>
      </c>
      <c r="G1687" s="164" t="s">
        <v>3320</v>
      </c>
      <c r="H1687" s="149" t="str">
        <f t="shared" si="29"/>
        <v>No</v>
      </c>
    </row>
    <row r="1688" spans="1:8" x14ac:dyDescent="0.25">
      <c r="A1688" s="136" t="s">
        <v>1713</v>
      </c>
      <c r="B1688" s="136" t="s">
        <v>3152</v>
      </c>
      <c r="C1688" s="26">
        <v>3429</v>
      </c>
      <c r="D1688" s="26" t="s">
        <v>1780</v>
      </c>
      <c r="E1688" s="163">
        <v>6.6000000000000003E-2</v>
      </c>
      <c r="F1688" s="164" t="s">
        <v>3449</v>
      </c>
      <c r="G1688" s="164" t="s">
        <v>3320</v>
      </c>
      <c r="H1688" s="149" t="str">
        <f t="shared" si="29"/>
        <v>No</v>
      </c>
    </row>
    <row r="1689" spans="1:8" x14ac:dyDescent="0.25">
      <c r="A1689" s="136" t="s">
        <v>1713</v>
      </c>
      <c r="B1689" s="136" t="s">
        <v>3152</v>
      </c>
      <c r="C1689" s="26">
        <v>3378</v>
      </c>
      <c r="D1689" s="26" t="s">
        <v>1779</v>
      </c>
      <c r="E1689" s="163">
        <v>0.41160000000000002</v>
      </c>
      <c r="F1689" s="164" t="s">
        <v>3447</v>
      </c>
      <c r="G1689" s="164" t="s">
        <v>3320</v>
      </c>
      <c r="H1689" s="149" t="str">
        <f t="shared" si="29"/>
        <v>Yes</v>
      </c>
    </row>
    <row r="1690" spans="1:8" x14ac:dyDescent="0.25">
      <c r="A1690" s="136" t="s">
        <v>1713</v>
      </c>
      <c r="B1690" s="136" t="s">
        <v>3152</v>
      </c>
      <c r="C1690" s="26">
        <v>2061</v>
      </c>
      <c r="D1690" s="26" t="s">
        <v>1722</v>
      </c>
      <c r="E1690" s="163">
        <v>0.16830000000000001</v>
      </c>
      <c r="F1690" s="164" t="s">
        <v>3449</v>
      </c>
      <c r="G1690" s="164" t="s">
        <v>3320</v>
      </c>
      <c r="H1690" s="149" t="str">
        <f t="shared" si="29"/>
        <v>No</v>
      </c>
    </row>
    <row r="1691" spans="1:8" x14ac:dyDescent="0.25">
      <c r="A1691" s="136" t="s">
        <v>1713</v>
      </c>
      <c r="B1691" s="136" t="s">
        <v>3152</v>
      </c>
      <c r="C1691" s="26">
        <v>2123</v>
      </c>
      <c r="D1691" s="26" t="s">
        <v>1731</v>
      </c>
      <c r="E1691" s="163">
        <v>6.88E-2</v>
      </c>
      <c r="F1691" s="164" t="s">
        <v>3449</v>
      </c>
      <c r="G1691" s="164" t="s">
        <v>3320</v>
      </c>
      <c r="H1691" s="149" t="str">
        <f t="shared" si="29"/>
        <v>No</v>
      </c>
    </row>
    <row r="1692" spans="1:8" x14ac:dyDescent="0.25">
      <c r="A1692" s="136" t="s">
        <v>1713</v>
      </c>
      <c r="B1692" s="136" t="s">
        <v>3152</v>
      </c>
      <c r="C1692" s="26">
        <v>2371</v>
      </c>
      <c r="D1692" s="26" t="s">
        <v>1752</v>
      </c>
      <c r="E1692" s="163">
        <v>9.0399999999999994E-2</v>
      </c>
      <c r="F1692" s="164" t="s">
        <v>3449</v>
      </c>
      <c r="G1692" s="164" t="s">
        <v>3320</v>
      </c>
      <c r="H1692" s="149" t="str">
        <f t="shared" si="29"/>
        <v>No</v>
      </c>
    </row>
    <row r="1693" spans="1:8" x14ac:dyDescent="0.25">
      <c r="A1693" s="136" t="s">
        <v>1713</v>
      </c>
      <c r="B1693" s="136" t="s">
        <v>3152</v>
      </c>
      <c r="C1693" s="26">
        <v>4248</v>
      </c>
      <c r="D1693" s="26" t="s">
        <v>1796</v>
      </c>
      <c r="E1693" s="163">
        <v>0.245</v>
      </c>
      <c r="F1693" s="164" t="s">
        <v>3449</v>
      </c>
      <c r="G1693" s="164" t="s">
        <v>3320</v>
      </c>
      <c r="H1693" s="149" t="str">
        <f t="shared" si="29"/>
        <v>No</v>
      </c>
    </row>
    <row r="1694" spans="1:8" x14ac:dyDescent="0.25">
      <c r="A1694" s="136" t="s">
        <v>1713</v>
      </c>
      <c r="B1694" s="136" t="s">
        <v>3152</v>
      </c>
      <c r="C1694" s="26">
        <v>5175</v>
      </c>
      <c r="D1694" s="26" t="s">
        <v>1798</v>
      </c>
      <c r="E1694" s="163">
        <v>0.1772</v>
      </c>
      <c r="F1694" s="164" t="s">
        <v>3449</v>
      </c>
      <c r="G1694" s="164" t="s">
        <v>3320</v>
      </c>
      <c r="H1694" s="149" t="str">
        <f t="shared" si="29"/>
        <v>No</v>
      </c>
    </row>
    <row r="1695" spans="1:8" x14ac:dyDescent="0.25">
      <c r="A1695" s="136" t="s">
        <v>1713</v>
      </c>
      <c r="B1695" s="136" t="s">
        <v>3152</v>
      </c>
      <c r="C1695" s="26">
        <v>2269</v>
      </c>
      <c r="D1695" s="26" t="s">
        <v>1745</v>
      </c>
      <c r="E1695" s="163">
        <v>0.47210000000000002</v>
      </c>
      <c r="F1695" s="164" t="s">
        <v>3447</v>
      </c>
      <c r="G1695" s="164" t="s">
        <v>3320</v>
      </c>
      <c r="H1695" s="149" t="str">
        <f t="shared" si="29"/>
        <v>Yes</v>
      </c>
    </row>
    <row r="1696" spans="1:8" x14ac:dyDescent="0.25">
      <c r="A1696" s="136" t="s">
        <v>1713</v>
      </c>
      <c r="B1696" s="136" t="s">
        <v>3152</v>
      </c>
      <c r="C1696" s="26">
        <v>3276</v>
      </c>
      <c r="D1696" s="26" t="s">
        <v>1776</v>
      </c>
      <c r="E1696" s="163">
        <v>0.26829999999999998</v>
      </c>
      <c r="F1696" s="164" t="s">
        <v>3449</v>
      </c>
      <c r="G1696" s="164" t="s">
        <v>3320</v>
      </c>
      <c r="H1696" s="149" t="str">
        <f t="shared" si="29"/>
        <v>No</v>
      </c>
    </row>
    <row r="1697" spans="1:8" x14ac:dyDescent="0.25">
      <c r="A1697" s="136" t="s">
        <v>1713</v>
      </c>
      <c r="B1697" s="136" t="s">
        <v>3152</v>
      </c>
      <c r="C1697" s="26">
        <v>5405</v>
      </c>
      <c r="D1697" s="26" t="s">
        <v>1805</v>
      </c>
      <c r="E1697" s="163">
        <v>0.40710000000000002</v>
      </c>
      <c r="F1697" s="164" t="s">
        <v>3447</v>
      </c>
      <c r="G1697" s="164" t="s">
        <v>3320</v>
      </c>
      <c r="H1697" s="149" t="str">
        <f t="shared" si="29"/>
        <v>Yes</v>
      </c>
    </row>
    <row r="1698" spans="1:8" x14ac:dyDescent="0.25">
      <c r="A1698" s="136" t="s">
        <v>1713</v>
      </c>
      <c r="B1698" s="136" t="s">
        <v>3152</v>
      </c>
      <c r="C1698" s="26">
        <v>1635</v>
      </c>
      <c r="D1698" s="26" t="s">
        <v>1718</v>
      </c>
      <c r="E1698" s="163">
        <v>0.61950000000000005</v>
      </c>
      <c r="F1698" s="164" t="s">
        <v>3447</v>
      </c>
      <c r="G1698" s="164" t="s">
        <v>3320</v>
      </c>
      <c r="H1698" s="149" t="str">
        <f t="shared" si="29"/>
        <v>Yes</v>
      </c>
    </row>
    <row r="1699" spans="1:8" x14ac:dyDescent="0.25">
      <c r="A1699" s="136" t="s">
        <v>1713</v>
      </c>
      <c r="B1699" s="136" t="s">
        <v>3152</v>
      </c>
      <c r="C1699" s="26">
        <v>3027</v>
      </c>
      <c r="D1699" s="26" t="s">
        <v>3383</v>
      </c>
      <c r="E1699" s="163">
        <v>0.48880000000000001</v>
      </c>
      <c r="F1699" s="164" t="s">
        <v>3447</v>
      </c>
      <c r="G1699" s="164" t="s">
        <v>3320</v>
      </c>
      <c r="H1699" s="149" t="str">
        <f t="shared" si="29"/>
        <v>Yes</v>
      </c>
    </row>
    <row r="1700" spans="1:8" x14ac:dyDescent="0.25">
      <c r="A1700" s="136" t="s">
        <v>1713</v>
      </c>
      <c r="B1700" s="136" t="s">
        <v>3152</v>
      </c>
      <c r="C1700" s="26">
        <v>5351</v>
      </c>
      <c r="D1700" s="26" t="s">
        <v>1804</v>
      </c>
      <c r="E1700" s="163">
        <v>0.30399999999999999</v>
      </c>
      <c r="F1700" s="164" t="s">
        <v>3449</v>
      </c>
      <c r="G1700" s="164" t="s">
        <v>3320</v>
      </c>
      <c r="H1700" s="149" t="str">
        <f t="shared" si="29"/>
        <v>No</v>
      </c>
    </row>
    <row r="1701" spans="1:8" x14ac:dyDescent="0.25">
      <c r="A1701" s="136" t="s">
        <v>1713</v>
      </c>
      <c r="B1701" s="136" t="s">
        <v>3152</v>
      </c>
      <c r="C1701" s="26">
        <v>2063</v>
      </c>
      <c r="D1701" s="26" t="s">
        <v>1723</v>
      </c>
      <c r="E1701" s="163">
        <v>0.17480000000000001</v>
      </c>
      <c r="F1701" s="164" t="s">
        <v>3449</v>
      </c>
      <c r="G1701" s="164" t="s">
        <v>3320</v>
      </c>
      <c r="H1701" s="149" t="str">
        <f t="shared" si="29"/>
        <v>No</v>
      </c>
    </row>
    <row r="1702" spans="1:8" x14ac:dyDescent="0.25">
      <c r="A1702" s="136" t="s">
        <v>1713</v>
      </c>
      <c r="B1702" s="136" t="s">
        <v>3152</v>
      </c>
      <c r="C1702" s="26">
        <v>2143</v>
      </c>
      <c r="D1702" s="26" t="s">
        <v>1736</v>
      </c>
      <c r="E1702" s="163">
        <v>0.4803</v>
      </c>
      <c r="F1702" s="164" t="s">
        <v>3447</v>
      </c>
      <c r="G1702" s="164" t="s">
        <v>3320</v>
      </c>
      <c r="H1702" s="149" t="str">
        <f t="shared" si="29"/>
        <v>Yes</v>
      </c>
    </row>
    <row r="1703" spans="1:8" x14ac:dyDescent="0.25">
      <c r="A1703" s="136" t="s">
        <v>1713</v>
      </c>
      <c r="B1703" s="136" t="s">
        <v>3152</v>
      </c>
      <c r="C1703" s="26">
        <v>2975</v>
      </c>
      <c r="D1703" s="26" t="s">
        <v>1766</v>
      </c>
      <c r="E1703" s="163">
        <v>0.33429999999999999</v>
      </c>
      <c r="F1703" s="164" t="s">
        <v>3449</v>
      </c>
      <c r="G1703" s="164" t="s">
        <v>3320</v>
      </c>
      <c r="H1703" s="149" t="str">
        <f t="shared" si="29"/>
        <v>No</v>
      </c>
    </row>
    <row r="1704" spans="1:8" x14ac:dyDescent="0.25">
      <c r="A1704" s="136" t="s">
        <v>1713</v>
      </c>
      <c r="B1704" s="136" t="s">
        <v>3152</v>
      </c>
      <c r="C1704" s="26">
        <v>2081</v>
      </c>
      <c r="D1704" s="26" t="s">
        <v>1726</v>
      </c>
      <c r="E1704" s="163">
        <v>6.6000000000000003E-2</v>
      </c>
      <c r="F1704" s="164" t="s">
        <v>3449</v>
      </c>
      <c r="G1704" s="164" t="s">
        <v>3320</v>
      </c>
      <c r="H1704" s="149" t="str">
        <f t="shared" si="29"/>
        <v>No</v>
      </c>
    </row>
    <row r="1705" spans="1:8" x14ac:dyDescent="0.25">
      <c r="A1705" s="136" t="s">
        <v>1713</v>
      </c>
      <c r="B1705" s="136" t="s">
        <v>3152</v>
      </c>
      <c r="C1705" s="26">
        <v>3478</v>
      </c>
      <c r="D1705" s="26" t="s">
        <v>1781</v>
      </c>
      <c r="E1705" s="163">
        <v>0.34899999999999998</v>
      </c>
      <c r="F1705" s="164" t="s">
        <v>3448</v>
      </c>
      <c r="G1705" s="164" t="s">
        <v>3320</v>
      </c>
      <c r="H1705" s="149" t="str">
        <f t="shared" si="29"/>
        <v>No</v>
      </c>
    </row>
    <row r="1706" spans="1:8" x14ac:dyDescent="0.25">
      <c r="A1706" s="136" t="s">
        <v>1713</v>
      </c>
      <c r="B1706" s="136" t="s">
        <v>3152</v>
      </c>
      <c r="C1706" s="26">
        <v>2733</v>
      </c>
      <c r="D1706" s="26" t="s">
        <v>1763</v>
      </c>
      <c r="E1706" s="163">
        <v>0.12280000000000001</v>
      </c>
      <c r="F1706" s="164" t="s">
        <v>3449</v>
      </c>
      <c r="G1706" s="164" t="s">
        <v>3320</v>
      </c>
      <c r="H1706" s="149" t="str">
        <f t="shared" si="29"/>
        <v>No</v>
      </c>
    </row>
    <row r="1707" spans="1:8" x14ac:dyDescent="0.25">
      <c r="A1707" s="136" t="s">
        <v>1713</v>
      </c>
      <c r="B1707" s="136" t="s">
        <v>3152</v>
      </c>
      <c r="C1707" s="26">
        <v>2437</v>
      </c>
      <c r="D1707" s="26" t="s">
        <v>1756</v>
      </c>
      <c r="E1707" s="163">
        <v>0.26740000000000003</v>
      </c>
      <c r="F1707" s="164" t="s">
        <v>3449</v>
      </c>
      <c r="G1707" s="164" t="s">
        <v>3320</v>
      </c>
      <c r="H1707" s="149" t="str">
        <f t="shared" si="29"/>
        <v>No</v>
      </c>
    </row>
    <row r="1708" spans="1:8" x14ac:dyDescent="0.25">
      <c r="A1708" s="136" t="s">
        <v>1713</v>
      </c>
      <c r="B1708" s="136" t="s">
        <v>3152</v>
      </c>
      <c r="C1708" s="26">
        <v>2183</v>
      </c>
      <c r="D1708" s="26" t="s">
        <v>1739</v>
      </c>
      <c r="E1708" s="163">
        <v>5.4300000000000001E-2</v>
      </c>
      <c r="F1708" s="164" t="s">
        <v>3449</v>
      </c>
      <c r="G1708" s="164" t="s">
        <v>3320</v>
      </c>
      <c r="H1708" s="149" t="str">
        <f t="shared" si="29"/>
        <v>No</v>
      </c>
    </row>
    <row r="1709" spans="1:8" x14ac:dyDescent="0.25">
      <c r="A1709" s="136" t="s">
        <v>1713</v>
      </c>
      <c r="B1709" s="136" t="s">
        <v>3152</v>
      </c>
      <c r="C1709" s="26">
        <v>2121</v>
      </c>
      <c r="D1709" s="26" t="s">
        <v>1730</v>
      </c>
      <c r="E1709" s="163">
        <v>0.39600000000000002</v>
      </c>
      <c r="F1709" s="164" t="s">
        <v>3448</v>
      </c>
      <c r="G1709" s="164" t="s">
        <v>3320</v>
      </c>
      <c r="H1709" s="149" t="str">
        <f t="shared" si="29"/>
        <v>No</v>
      </c>
    </row>
    <row r="1710" spans="1:8" x14ac:dyDescent="0.25">
      <c r="A1710" s="136" t="s">
        <v>1713</v>
      </c>
      <c r="B1710" s="136" t="s">
        <v>3152</v>
      </c>
      <c r="C1710" s="26">
        <v>3874</v>
      </c>
      <c r="D1710" s="26" t="s">
        <v>1792</v>
      </c>
      <c r="E1710" s="163">
        <v>0.3896</v>
      </c>
      <c r="F1710" s="164" t="s">
        <v>3447</v>
      </c>
      <c r="G1710" s="164" t="s">
        <v>3320</v>
      </c>
      <c r="H1710" s="149" t="str">
        <f t="shared" si="29"/>
        <v>Yes</v>
      </c>
    </row>
    <row r="1711" spans="1:8" x14ac:dyDescent="0.25">
      <c r="A1711" s="136" t="s">
        <v>1713</v>
      </c>
      <c r="B1711" s="136" t="s">
        <v>3152</v>
      </c>
      <c r="C1711" s="26">
        <v>5566</v>
      </c>
      <c r="D1711" s="26" t="s">
        <v>1544</v>
      </c>
      <c r="E1711" s="163">
        <v>8.8999999999999996E-2</v>
      </c>
      <c r="F1711" s="164" t="s">
        <v>3449</v>
      </c>
      <c r="G1711" s="164" t="s">
        <v>3320</v>
      </c>
      <c r="H1711" s="149" t="str">
        <f t="shared" si="29"/>
        <v>No</v>
      </c>
    </row>
    <row r="1712" spans="1:8" x14ac:dyDescent="0.25">
      <c r="A1712" s="136" t="s">
        <v>1713</v>
      </c>
      <c r="B1712" s="136" t="s">
        <v>3152</v>
      </c>
      <c r="C1712" s="26">
        <v>5276</v>
      </c>
      <c r="D1712" s="26" t="s">
        <v>1803</v>
      </c>
      <c r="E1712" s="163">
        <v>0.29649999999999999</v>
      </c>
      <c r="F1712" s="164" t="s">
        <v>3449</v>
      </c>
      <c r="G1712" s="164" t="s">
        <v>3320</v>
      </c>
      <c r="H1712" s="149" t="str">
        <f t="shared" si="29"/>
        <v>No</v>
      </c>
    </row>
    <row r="1713" spans="1:8" x14ac:dyDescent="0.25">
      <c r="A1713" s="136" t="s">
        <v>1713</v>
      </c>
      <c r="B1713" s="136" t="s">
        <v>3152</v>
      </c>
      <c r="C1713" s="26">
        <v>3714</v>
      </c>
      <c r="D1713" s="26" t="s">
        <v>130</v>
      </c>
      <c r="E1713" s="163">
        <v>0.5141</v>
      </c>
      <c r="F1713" s="164" t="s">
        <v>3447</v>
      </c>
      <c r="G1713" s="164" t="s">
        <v>3320</v>
      </c>
      <c r="H1713" s="149" t="str">
        <f t="shared" si="29"/>
        <v>Yes</v>
      </c>
    </row>
    <row r="1714" spans="1:8" x14ac:dyDescent="0.25">
      <c r="A1714" s="136" t="s">
        <v>1713</v>
      </c>
      <c r="B1714" s="136" t="s">
        <v>3152</v>
      </c>
      <c r="C1714" s="26">
        <v>2462</v>
      </c>
      <c r="D1714" s="26" t="s">
        <v>1758</v>
      </c>
      <c r="E1714" s="163">
        <v>7.8899999999999998E-2</v>
      </c>
      <c r="F1714" s="164" t="s">
        <v>3449</v>
      </c>
      <c r="G1714" s="164" t="s">
        <v>3320</v>
      </c>
      <c r="H1714" s="149" t="str">
        <f t="shared" si="29"/>
        <v>No</v>
      </c>
    </row>
    <row r="1715" spans="1:8" x14ac:dyDescent="0.25">
      <c r="A1715" s="136" t="s">
        <v>1713</v>
      </c>
      <c r="B1715" s="136" t="s">
        <v>3152</v>
      </c>
      <c r="C1715" s="26">
        <v>2435</v>
      </c>
      <c r="D1715" s="26" t="s">
        <v>1755</v>
      </c>
      <c r="E1715" s="163">
        <v>0.1532</v>
      </c>
      <c r="F1715" s="164" t="s">
        <v>3449</v>
      </c>
      <c r="G1715" s="164" t="s">
        <v>3320</v>
      </c>
      <c r="H1715" s="149" t="str">
        <f t="shared" si="29"/>
        <v>No</v>
      </c>
    </row>
    <row r="1716" spans="1:8" x14ac:dyDescent="0.25">
      <c r="A1716" s="136" t="s">
        <v>1713</v>
      </c>
      <c r="B1716" s="136" t="s">
        <v>3152</v>
      </c>
      <c r="C1716" s="26">
        <v>2069</v>
      </c>
      <c r="D1716" s="26" t="s">
        <v>1724</v>
      </c>
      <c r="E1716" s="163">
        <v>0.37330000000000002</v>
      </c>
      <c r="F1716" s="164" t="s">
        <v>3448</v>
      </c>
      <c r="G1716" s="164" t="s">
        <v>3320</v>
      </c>
      <c r="H1716" s="149" t="str">
        <f t="shared" si="29"/>
        <v>No</v>
      </c>
    </row>
    <row r="1717" spans="1:8" x14ac:dyDescent="0.25">
      <c r="A1717" s="136" t="s">
        <v>1713</v>
      </c>
      <c r="B1717" s="136" t="s">
        <v>3152</v>
      </c>
      <c r="C1717" s="26">
        <v>5565</v>
      </c>
      <c r="D1717" s="26" t="s">
        <v>2834</v>
      </c>
      <c r="E1717" s="163">
        <v>9.2999999999999999E-2</v>
      </c>
      <c r="F1717" s="164" t="s">
        <v>3449</v>
      </c>
      <c r="G1717" s="164" t="s">
        <v>3320</v>
      </c>
      <c r="H1717" s="149" t="str">
        <f t="shared" si="29"/>
        <v>No</v>
      </c>
    </row>
    <row r="1718" spans="1:8" x14ac:dyDescent="0.25">
      <c r="A1718" s="136" t="s">
        <v>1713</v>
      </c>
      <c r="B1718" s="136" t="s">
        <v>3152</v>
      </c>
      <c r="C1718" s="26">
        <v>2353</v>
      </c>
      <c r="D1718" s="26" t="s">
        <v>1751</v>
      </c>
      <c r="E1718" s="163">
        <v>0.39510000000000001</v>
      </c>
      <c r="F1718" s="164" t="s">
        <v>3448</v>
      </c>
      <c r="G1718" s="164" t="s">
        <v>3320</v>
      </c>
      <c r="H1718" s="149" t="str">
        <f t="shared" si="29"/>
        <v>No</v>
      </c>
    </row>
    <row r="1719" spans="1:8" x14ac:dyDescent="0.25">
      <c r="A1719" s="136" t="s">
        <v>1713</v>
      </c>
      <c r="B1719" s="136" t="s">
        <v>3152</v>
      </c>
      <c r="C1719" s="26">
        <v>2089</v>
      </c>
      <c r="D1719" s="26" t="s">
        <v>1727</v>
      </c>
      <c r="E1719" s="163">
        <v>0.56279999999999997</v>
      </c>
      <c r="F1719" s="164" t="s">
        <v>3447</v>
      </c>
      <c r="G1719" s="164" t="s">
        <v>3320</v>
      </c>
      <c r="H1719" s="149" t="str">
        <f t="shared" si="29"/>
        <v>Yes</v>
      </c>
    </row>
    <row r="1720" spans="1:8" x14ac:dyDescent="0.25">
      <c r="A1720" s="136" t="s">
        <v>1713</v>
      </c>
      <c r="B1720" s="136" t="s">
        <v>3152</v>
      </c>
      <c r="C1720" s="26">
        <v>3517</v>
      </c>
      <c r="D1720" s="26" t="s">
        <v>1783</v>
      </c>
      <c r="E1720" s="163">
        <v>0.153</v>
      </c>
      <c r="F1720" s="164" t="s">
        <v>3449</v>
      </c>
      <c r="G1720" s="164" t="s">
        <v>3320</v>
      </c>
      <c r="H1720" s="149" t="str">
        <f t="shared" si="29"/>
        <v>No</v>
      </c>
    </row>
    <row r="1721" spans="1:8" x14ac:dyDescent="0.25">
      <c r="A1721" s="136" t="s">
        <v>1713</v>
      </c>
      <c r="B1721" s="136" t="s">
        <v>3152</v>
      </c>
      <c r="C1721" s="26">
        <v>5203</v>
      </c>
      <c r="D1721" s="26" t="s">
        <v>1799</v>
      </c>
      <c r="E1721" s="163">
        <v>3.8800000000000001E-2</v>
      </c>
      <c r="F1721" s="164" t="s">
        <v>3449</v>
      </c>
      <c r="G1721" s="164" t="s">
        <v>3320</v>
      </c>
      <c r="H1721" s="149" t="str">
        <f t="shared" si="29"/>
        <v>No</v>
      </c>
    </row>
    <row r="1722" spans="1:8" x14ac:dyDescent="0.25">
      <c r="A1722" s="136" t="s">
        <v>1713</v>
      </c>
      <c r="B1722" s="136" t="s">
        <v>3152</v>
      </c>
      <c r="C1722" s="26">
        <v>2201</v>
      </c>
      <c r="D1722" s="26" t="s">
        <v>1741</v>
      </c>
      <c r="E1722" s="163">
        <v>7.9799999999999996E-2</v>
      </c>
      <c r="F1722" s="164" t="s">
        <v>3449</v>
      </c>
      <c r="G1722" s="164" t="s">
        <v>3320</v>
      </c>
      <c r="H1722" s="149" t="str">
        <f t="shared" si="29"/>
        <v>No</v>
      </c>
    </row>
    <row r="1723" spans="1:8" x14ac:dyDescent="0.25">
      <c r="A1723" s="136" t="s">
        <v>1713</v>
      </c>
      <c r="B1723" s="136" t="s">
        <v>3152</v>
      </c>
      <c r="C1723" s="26">
        <v>5485</v>
      </c>
      <c r="D1723" s="26" t="s">
        <v>1807</v>
      </c>
      <c r="E1723" s="163">
        <v>0.42799999999999999</v>
      </c>
      <c r="F1723" s="164" t="s">
        <v>3448</v>
      </c>
      <c r="G1723" s="164" t="s">
        <v>3320</v>
      </c>
      <c r="H1723" s="149" t="str">
        <f t="shared" si="29"/>
        <v>No</v>
      </c>
    </row>
    <row r="1724" spans="1:8" x14ac:dyDescent="0.25">
      <c r="A1724" s="136" t="s">
        <v>1713</v>
      </c>
      <c r="B1724" s="136" t="s">
        <v>3152</v>
      </c>
      <c r="C1724" s="26">
        <v>3095</v>
      </c>
      <c r="D1724" s="26" t="s">
        <v>1772</v>
      </c>
      <c r="E1724" s="163">
        <v>0.53159999999999996</v>
      </c>
      <c r="F1724" s="164" t="s">
        <v>3447</v>
      </c>
      <c r="G1724" s="164" t="s">
        <v>3320</v>
      </c>
      <c r="H1724" s="149" t="str">
        <f t="shared" si="29"/>
        <v>Yes</v>
      </c>
    </row>
    <row r="1725" spans="1:8" x14ac:dyDescent="0.25">
      <c r="A1725" s="136" t="s">
        <v>1713</v>
      </c>
      <c r="B1725" s="136" t="s">
        <v>3152</v>
      </c>
      <c r="C1725" s="26">
        <v>1547</v>
      </c>
      <c r="D1725" s="26" t="s">
        <v>1714</v>
      </c>
      <c r="E1725" s="163">
        <v>0.39340000000000003</v>
      </c>
      <c r="F1725" s="164" t="s">
        <v>3448</v>
      </c>
      <c r="G1725" s="164" t="s">
        <v>3320</v>
      </c>
      <c r="H1725" s="149" t="str">
        <f t="shared" si="29"/>
        <v>No</v>
      </c>
    </row>
    <row r="1726" spans="1:8" x14ac:dyDescent="0.25">
      <c r="A1726" s="136" t="s">
        <v>1713</v>
      </c>
      <c r="B1726" s="136" t="s">
        <v>3152</v>
      </c>
      <c r="C1726" s="26">
        <v>2322</v>
      </c>
      <c r="D1726" s="26" t="s">
        <v>1750</v>
      </c>
      <c r="E1726" s="163">
        <v>6.7500000000000004E-2</v>
      </c>
      <c r="F1726" s="164" t="s">
        <v>3449</v>
      </c>
      <c r="G1726" s="164" t="s">
        <v>3320</v>
      </c>
      <c r="H1726" s="149" t="str">
        <f t="shared" si="29"/>
        <v>No</v>
      </c>
    </row>
    <row r="1727" spans="1:8" x14ac:dyDescent="0.25">
      <c r="A1727" s="136" t="s">
        <v>1713</v>
      </c>
      <c r="B1727" s="136" t="s">
        <v>3152</v>
      </c>
      <c r="C1727" s="26">
        <v>3479</v>
      </c>
      <c r="D1727" s="26" t="s">
        <v>1782</v>
      </c>
      <c r="E1727" s="163">
        <v>0.32050000000000001</v>
      </c>
      <c r="F1727" s="164" t="s">
        <v>3449</v>
      </c>
      <c r="G1727" s="164" t="s">
        <v>3320</v>
      </c>
      <c r="H1727" s="149" t="str">
        <f t="shared" si="29"/>
        <v>No</v>
      </c>
    </row>
    <row r="1728" spans="1:8" x14ac:dyDescent="0.25">
      <c r="A1728" s="136" t="s">
        <v>1713</v>
      </c>
      <c r="B1728" s="136" t="s">
        <v>3152</v>
      </c>
      <c r="C1728" s="26">
        <v>3218</v>
      </c>
      <c r="D1728" s="26" t="s">
        <v>1775</v>
      </c>
      <c r="E1728" s="163">
        <v>8.9899999999999994E-2</v>
      </c>
      <c r="F1728" s="164" t="s">
        <v>3449</v>
      </c>
      <c r="G1728" s="164" t="s">
        <v>3320</v>
      </c>
      <c r="H1728" s="149" t="str">
        <f t="shared" si="29"/>
        <v>No</v>
      </c>
    </row>
    <row r="1729" spans="1:8" x14ac:dyDescent="0.25">
      <c r="A1729" s="136" t="s">
        <v>1713</v>
      </c>
      <c r="B1729" s="136" t="s">
        <v>3152</v>
      </c>
      <c r="C1729" s="26">
        <v>3868</v>
      </c>
      <c r="D1729" s="26" t="s">
        <v>1791</v>
      </c>
      <c r="E1729" s="163">
        <v>0.25619999999999998</v>
      </c>
      <c r="F1729" s="164" t="s">
        <v>3449</v>
      </c>
      <c r="G1729" s="164" t="s">
        <v>3320</v>
      </c>
      <c r="H1729" s="149" t="str">
        <f t="shared" si="29"/>
        <v>No</v>
      </c>
    </row>
    <row r="1730" spans="1:8" x14ac:dyDescent="0.25">
      <c r="A1730" s="136" t="s">
        <v>1713</v>
      </c>
      <c r="B1730" s="136" t="s">
        <v>3152</v>
      </c>
      <c r="C1730" s="26">
        <v>2976</v>
      </c>
      <c r="D1730" s="26" t="s">
        <v>1767</v>
      </c>
      <c r="E1730" s="163">
        <v>0.41899999999999998</v>
      </c>
      <c r="F1730" s="164" t="s">
        <v>3447</v>
      </c>
      <c r="G1730" s="164" t="s">
        <v>3320</v>
      </c>
      <c r="H1730" s="149" t="str">
        <f t="shared" si="29"/>
        <v>Yes</v>
      </c>
    </row>
    <row r="1731" spans="1:8" x14ac:dyDescent="0.25">
      <c r="A1731" s="136" t="s">
        <v>1713</v>
      </c>
      <c r="B1731" s="136" t="s">
        <v>3152</v>
      </c>
      <c r="C1731" s="26">
        <v>2256</v>
      </c>
      <c r="D1731" s="26" t="s">
        <v>651</v>
      </c>
      <c r="E1731" s="163">
        <v>0.29299999999999998</v>
      </c>
      <c r="F1731" s="164" t="s">
        <v>3448</v>
      </c>
      <c r="G1731" s="164" t="s">
        <v>3320</v>
      </c>
      <c r="H1731" s="149" t="str">
        <f t="shared" si="29"/>
        <v>No</v>
      </c>
    </row>
    <row r="1732" spans="1:8" x14ac:dyDescent="0.25">
      <c r="A1732" s="136" t="s">
        <v>1713</v>
      </c>
      <c r="B1732" s="136" t="s">
        <v>3152</v>
      </c>
      <c r="C1732" s="26">
        <v>4065</v>
      </c>
      <c r="D1732" s="26" t="s">
        <v>1794</v>
      </c>
      <c r="E1732" s="163">
        <v>0.32319999999999999</v>
      </c>
      <c r="F1732" s="164" t="s">
        <v>3448</v>
      </c>
      <c r="G1732" s="164" t="s">
        <v>3320</v>
      </c>
      <c r="H1732" s="149" t="str">
        <f t="shared" si="29"/>
        <v>No</v>
      </c>
    </row>
    <row r="1733" spans="1:8" x14ac:dyDescent="0.25">
      <c r="A1733" s="136" t="s">
        <v>1713</v>
      </c>
      <c r="B1733" s="136" t="s">
        <v>3152</v>
      </c>
      <c r="C1733" s="26">
        <v>1620</v>
      </c>
      <c r="D1733" s="26" t="s">
        <v>1717</v>
      </c>
      <c r="E1733" s="163">
        <v>0.11550000000000001</v>
      </c>
      <c r="F1733" s="164" t="s">
        <v>3449</v>
      </c>
      <c r="G1733" s="164" t="s">
        <v>3320</v>
      </c>
      <c r="H1733" s="149" t="str">
        <f t="shared" ref="H1733:H1796" si="30">IF(OR(E1733&gt;=0.5, F1733="Yes",G1733="Yes"),"Yes","No")</f>
        <v>No</v>
      </c>
    </row>
    <row r="1734" spans="1:8" x14ac:dyDescent="0.25">
      <c r="A1734" s="136" t="s">
        <v>1713</v>
      </c>
      <c r="B1734" s="136" t="s">
        <v>3152</v>
      </c>
      <c r="C1734" s="26">
        <v>5046</v>
      </c>
      <c r="D1734" s="26" t="s">
        <v>1797</v>
      </c>
      <c r="E1734" s="163">
        <v>0.13619999999999999</v>
      </c>
      <c r="F1734" s="164" t="s">
        <v>3449</v>
      </c>
      <c r="G1734" s="164" t="s">
        <v>3320</v>
      </c>
      <c r="H1734" s="149" t="str">
        <f t="shared" si="30"/>
        <v>No</v>
      </c>
    </row>
    <row r="1735" spans="1:8" x14ac:dyDescent="0.25">
      <c r="A1735" s="136" t="s">
        <v>1713</v>
      </c>
      <c r="B1735" s="136" t="s">
        <v>3152</v>
      </c>
      <c r="C1735" s="26">
        <v>5204</v>
      </c>
      <c r="D1735" s="26" t="s">
        <v>1800</v>
      </c>
      <c r="E1735" s="163">
        <v>0.17419999999999999</v>
      </c>
      <c r="F1735" s="164" t="s">
        <v>3449</v>
      </c>
      <c r="G1735" s="164" t="s">
        <v>3320</v>
      </c>
      <c r="H1735" s="149" t="str">
        <f t="shared" si="30"/>
        <v>No</v>
      </c>
    </row>
    <row r="1736" spans="1:8" x14ac:dyDescent="0.25">
      <c r="A1736" s="136" t="s">
        <v>1713</v>
      </c>
      <c r="B1736" s="136" t="s">
        <v>3152</v>
      </c>
      <c r="C1736" s="26">
        <v>3327</v>
      </c>
      <c r="D1736" s="26" t="s">
        <v>1778</v>
      </c>
      <c r="E1736" s="163">
        <v>0.64670000000000005</v>
      </c>
      <c r="F1736" s="164" t="s">
        <v>3447</v>
      </c>
      <c r="G1736" s="164" t="s">
        <v>3320</v>
      </c>
      <c r="H1736" s="149" t="str">
        <f t="shared" si="30"/>
        <v>Yes</v>
      </c>
    </row>
    <row r="1737" spans="1:8" x14ac:dyDescent="0.25">
      <c r="A1737" s="136" t="s">
        <v>1713</v>
      </c>
      <c r="B1737" s="136" t="s">
        <v>3152</v>
      </c>
      <c r="C1737" s="26">
        <v>3380</v>
      </c>
      <c r="D1737" s="26" t="s">
        <v>670</v>
      </c>
      <c r="E1737" s="163">
        <v>0.49630000000000002</v>
      </c>
      <c r="F1737" s="164" t="s">
        <v>3447</v>
      </c>
      <c r="G1737" s="164" t="s">
        <v>3320</v>
      </c>
      <c r="H1737" s="149" t="str">
        <f t="shared" si="30"/>
        <v>Yes</v>
      </c>
    </row>
    <row r="1738" spans="1:8" x14ac:dyDescent="0.25">
      <c r="A1738" s="136" t="s">
        <v>1713</v>
      </c>
      <c r="B1738" s="136" t="s">
        <v>3152</v>
      </c>
      <c r="C1738" s="26">
        <v>2120</v>
      </c>
      <c r="D1738" s="26" t="s">
        <v>2833</v>
      </c>
      <c r="E1738" s="163">
        <v>0.59889999999999999</v>
      </c>
      <c r="F1738" s="164" t="s">
        <v>3447</v>
      </c>
      <c r="G1738" s="164" t="s">
        <v>3320</v>
      </c>
      <c r="H1738" s="149" t="str">
        <f t="shared" si="30"/>
        <v>Yes</v>
      </c>
    </row>
    <row r="1739" spans="1:8" x14ac:dyDescent="0.25">
      <c r="A1739" s="136" t="s">
        <v>1713</v>
      </c>
      <c r="B1739" s="136" t="s">
        <v>3152</v>
      </c>
      <c r="C1739" s="26">
        <v>5486</v>
      </c>
      <c r="D1739" s="26" t="s">
        <v>1808</v>
      </c>
      <c r="E1739" s="163">
        <v>0.25629999999999997</v>
      </c>
      <c r="F1739" s="164" t="s">
        <v>3449</v>
      </c>
      <c r="G1739" s="164" t="s">
        <v>3320</v>
      </c>
      <c r="H1739" s="149" t="str">
        <f t="shared" si="30"/>
        <v>No</v>
      </c>
    </row>
    <row r="1740" spans="1:8" x14ac:dyDescent="0.25">
      <c r="A1740" s="136" t="s">
        <v>1713</v>
      </c>
      <c r="B1740" s="136" t="s">
        <v>3152</v>
      </c>
      <c r="C1740" s="26">
        <v>2285</v>
      </c>
      <c r="D1740" s="26" t="s">
        <v>1746</v>
      </c>
      <c r="E1740" s="163">
        <v>0.1237</v>
      </c>
      <c r="F1740" s="164" t="s">
        <v>3449</v>
      </c>
      <c r="G1740" s="164" t="s">
        <v>3320</v>
      </c>
      <c r="H1740" s="149" t="str">
        <f t="shared" si="30"/>
        <v>No</v>
      </c>
    </row>
    <row r="1741" spans="1:8" x14ac:dyDescent="0.25">
      <c r="A1741" s="136" t="s">
        <v>1713</v>
      </c>
      <c r="B1741" s="136" t="s">
        <v>3152</v>
      </c>
      <c r="C1741" s="26">
        <v>3157</v>
      </c>
      <c r="D1741" s="26" t="s">
        <v>1774</v>
      </c>
      <c r="E1741" s="163">
        <v>0.50549999999999995</v>
      </c>
      <c r="F1741" s="164" t="s">
        <v>3447</v>
      </c>
      <c r="G1741" s="164" t="s">
        <v>3320</v>
      </c>
      <c r="H1741" s="149" t="str">
        <f t="shared" si="30"/>
        <v>Yes</v>
      </c>
    </row>
    <row r="1742" spans="1:8" x14ac:dyDescent="0.25">
      <c r="A1742" s="136" t="s">
        <v>1713</v>
      </c>
      <c r="B1742" s="136" t="s">
        <v>3152</v>
      </c>
      <c r="C1742" s="26">
        <v>3028</v>
      </c>
      <c r="D1742" s="26" t="s">
        <v>1771</v>
      </c>
      <c r="E1742" s="163">
        <v>0.22420000000000001</v>
      </c>
      <c r="F1742" s="164" t="s">
        <v>3449</v>
      </c>
      <c r="G1742" s="164" t="s">
        <v>3320</v>
      </c>
      <c r="H1742" s="149" t="str">
        <f t="shared" si="30"/>
        <v>No</v>
      </c>
    </row>
    <row r="1743" spans="1:8" x14ac:dyDescent="0.25">
      <c r="A1743" s="136" t="s">
        <v>1713</v>
      </c>
      <c r="B1743" s="136" t="s">
        <v>3152</v>
      </c>
      <c r="C1743" s="26">
        <v>1796</v>
      </c>
      <c r="D1743" s="26" t="s">
        <v>1720</v>
      </c>
      <c r="E1743" s="163">
        <v>8.5699999999999998E-2</v>
      </c>
      <c r="F1743" s="164" t="s">
        <v>3449</v>
      </c>
      <c r="G1743" s="164" t="s">
        <v>3320</v>
      </c>
      <c r="H1743" s="149" t="str">
        <f t="shared" si="30"/>
        <v>No</v>
      </c>
    </row>
    <row r="1744" spans="1:8" x14ac:dyDescent="0.25">
      <c r="A1744" s="136" t="s">
        <v>1713</v>
      </c>
      <c r="B1744" s="136" t="s">
        <v>3152</v>
      </c>
      <c r="C1744" s="26">
        <v>5205</v>
      </c>
      <c r="D1744" s="26" t="s">
        <v>1801</v>
      </c>
      <c r="E1744" s="163">
        <v>0.4032</v>
      </c>
      <c r="F1744" s="164" t="s">
        <v>3448</v>
      </c>
      <c r="G1744" s="164" t="s">
        <v>3320</v>
      </c>
      <c r="H1744" s="149" t="str">
        <f t="shared" si="30"/>
        <v>No</v>
      </c>
    </row>
    <row r="1745" spans="1:8" x14ac:dyDescent="0.25">
      <c r="A1745" s="136" t="s">
        <v>1713</v>
      </c>
      <c r="B1745" s="136" t="s">
        <v>3152</v>
      </c>
      <c r="C1745" s="26">
        <v>3665</v>
      </c>
      <c r="D1745" s="26" t="s">
        <v>1786</v>
      </c>
      <c r="E1745" s="163">
        <v>0.49280000000000002</v>
      </c>
      <c r="F1745" s="164" t="s">
        <v>3447</v>
      </c>
      <c r="G1745" s="164" t="s">
        <v>3320</v>
      </c>
      <c r="H1745" s="149" t="str">
        <f t="shared" si="30"/>
        <v>Yes</v>
      </c>
    </row>
    <row r="1746" spans="1:8" x14ac:dyDescent="0.25">
      <c r="A1746" s="136" t="s">
        <v>1713</v>
      </c>
      <c r="B1746" s="136" t="s">
        <v>3152</v>
      </c>
      <c r="C1746" s="26">
        <v>1596</v>
      </c>
      <c r="D1746" s="26" t="s">
        <v>1716</v>
      </c>
      <c r="E1746" s="163">
        <v>0.61339999999999995</v>
      </c>
      <c r="F1746" s="164" t="s">
        <v>3447</v>
      </c>
      <c r="G1746" s="164" t="s">
        <v>3320</v>
      </c>
      <c r="H1746" s="149" t="str">
        <f t="shared" si="30"/>
        <v>Yes</v>
      </c>
    </row>
    <row r="1747" spans="1:8" x14ac:dyDescent="0.25">
      <c r="A1747" s="136" t="s">
        <v>1713</v>
      </c>
      <c r="B1747" s="136" t="s">
        <v>3152</v>
      </c>
      <c r="C1747" s="26">
        <v>4218</v>
      </c>
      <c r="D1747" s="26" t="s">
        <v>1795</v>
      </c>
      <c r="E1747" s="163">
        <v>0.59309999999999996</v>
      </c>
      <c r="F1747" s="164" t="s">
        <v>3447</v>
      </c>
      <c r="G1747" s="164" t="s">
        <v>3320</v>
      </c>
      <c r="H1747" s="149" t="str">
        <f t="shared" si="30"/>
        <v>Yes</v>
      </c>
    </row>
    <row r="1748" spans="1:8" x14ac:dyDescent="0.25">
      <c r="A1748" s="136" t="s">
        <v>1713</v>
      </c>
      <c r="B1748" s="136" t="s">
        <v>3152</v>
      </c>
      <c r="C1748" s="26">
        <v>2080</v>
      </c>
      <c r="D1748" s="26" t="s">
        <v>9</v>
      </c>
      <c r="E1748" s="163">
        <v>0.27179999999999999</v>
      </c>
      <c r="F1748" s="164" t="s">
        <v>3449</v>
      </c>
      <c r="G1748" s="164" t="s">
        <v>3320</v>
      </c>
      <c r="H1748" s="149" t="str">
        <f t="shared" si="30"/>
        <v>No</v>
      </c>
    </row>
    <row r="1749" spans="1:8" x14ac:dyDescent="0.25">
      <c r="A1749" s="136" t="s">
        <v>1713</v>
      </c>
      <c r="B1749" s="136" t="s">
        <v>3152</v>
      </c>
      <c r="C1749" s="26">
        <v>1856</v>
      </c>
      <c r="D1749" s="26" t="s">
        <v>1721</v>
      </c>
      <c r="E1749" s="163">
        <v>0.1812</v>
      </c>
      <c r="F1749" s="164" t="s">
        <v>3449</v>
      </c>
      <c r="G1749" s="164" t="s">
        <v>3320</v>
      </c>
      <c r="H1749" s="149" t="str">
        <f t="shared" si="30"/>
        <v>No</v>
      </c>
    </row>
    <row r="1750" spans="1:8" x14ac:dyDescent="0.25">
      <c r="A1750" s="136" t="s">
        <v>1713</v>
      </c>
      <c r="B1750" s="136" t="s">
        <v>3152</v>
      </c>
      <c r="C1750" s="26">
        <v>3974</v>
      </c>
      <c r="D1750" s="26" t="s">
        <v>1793</v>
      </c>
      <c r="E1750" s="163">
        <v>9.3700000000000006E-2</v>
      </c>
      <c r="F1750" s="164" t="s">
        <v>3449</v>
      </c>
      <c r="G1750" s="164" t="s">
        <v>3320</v>
      </c>
      <c r="H1750" s="149" t="str">
        <f t="shared" si="30"/>
        <v>No</v>
      </c>
    </row>
    <row r="1751" spans="1:8" x14ac:dyDescent="0.25">
      <c r="A1751" s="136" t="s">
        <v>1713</v>
      </c>
      <c r="B1751" s="136" t="s">
        <v>3152</v>
      </c>
      <c r="C1751" s="26">
        <v>2141</v>
      </c>
      <c r="D1751" s="26" t="s">
        <v>1734</v>
      </c>
      <c r="E1751" s="163">
        <v>0.31309999999999999</v>
      </c>
      <c r="F1751" s="164" t="s">
        <v>3448</v>
      </c>
      <c r="G1751" s="164" t="s">
        <v>3320</v>
      </c>
      <c r="H1751" s="149" t="str">
        <f t="shared" si="30"/>
        <v>No</v>
      </c>
    </row>
    <row r="1752" spans="1:8" x14ac:dyDescent="0.25">
      <c r="A1752" s="136" t="s">
        <v>1713</v>
      </c>
      <c r="B1752" s="136" t="s">
        <v>3152</v>
      </c>
      <c r="C1752" s="26">
        <v>1579</v>
      </c>
      <c r="D1752" s="26" t="s">
        <v>1715</v>
      </c>
      <c r="E1752" s="163">
        <v>0.25180000000000002</v>
      </c>
      <c r="F1752" s="164" t="s">
        <v>3449</v>
      </c>
      <c r="G1752" s="164" t="s">
        <v>3320</v>
      </c>
      <c r="H1752" s="149" t="str">
        <f t="shared" si="30"/>
        <v>No</v>
      </c>
    </row>
    <row r="1753" spans="1:8" x14ac:dyDescent="0.25">
      <c r="A1753" s="136" t="s">
        <v>1713</v>
      </c>
      <c r="B1753" s="136" t="s">
        <v>3152</v>
      </c>
      <c r="C1753" s="26">
        <v>2667</v>
      </c>
      <c r="D1753" s="26" t="s">
        <v>1760</v>
      </c>
      <c r="E1753" s="163">
        <v>9.4E-2</v>
      </c>
      <c r="F1753" s="164" t="s">
        <v>3449</v>
      </c>
      <c r="G1753" s="164" t="s">
        <v>3320</v>
      </c>
      <c r="H1753" s="149" t="str">
        <f t="shared" si="30"/>
        <v>No</v>
      </c>
    </row>
    <row r="1754" spans="1:8" x14ac:dyDescent="0.25">
      <c r="A1754" s="136" t="s">
        <v>1713</v>
      </c>
      <c r="B1754" s="136" t="s">
        <v>3152</v>
      </c>
      <c r="C1754" s="26">
        <v>2977</v>
      </c>
      <c r="D1754" s="26" t="s">
        <v>1768</v>
      </c>
      <c r="E1754" s="163">
        <v>0.28210000000000002</v>
      </c>
      <c r="F1754" s="164" t="s">
        <v>3448</v>
      </c>
      <c r="G1754" s="164" t="s">
        <v>3320</v>
      </c>
      <c r="H1754" s="149" t="str">
        <f t="shared" si="30"/>
        <v>No</v>
      </c>
    </row>
    <row r="1755" spans="1:8" x14ac:dyDescent="0.25">
      <c r="A1755" s="136" t="s">
        <v>1713</v>
      </c>
      <c r="B1755" s="136" t="s">
        <v>3152</v>
      </c>
      <c r="C1755" s="26">
        <v>4064</v>
      </c>
      <c r="D1755" s="26" t="s">
        <v>1431</v>
      </c>
      <c r="E1755" s="163">
        <v>0.53359999999999996</v>
      </c>
      <c r="F1755" s="164" t="s">
        <v>3448</v>
      </c>
      <c r="G1755" s="164" t="s">
        <v>3320</v>
      </c>
      <c r="H1755" s="149" t="str">
        <f t="shared" si="30"/>
        <v>Yes</v>
      </c>
    </row>
    <row r="1756" spans="1:8" x14ac:dyDescent="0.25">
      <c r="A1756" s="136" t="s">
        <v>1713</v>
      </c>
      <c r="B1756" s="136" t="s">
        <v>3152</v>
      </c>
      <c r="C1756" s="26">
        <v>3026</v>
      </c>
      <c r="D1756" s="26" t="s">
        <v>1769</v>
      </c>
      <c r="E1756" s="163">
        <v>6.4399999999999999E-2</v>
      </c>
      <c r="F1756" s="164" t="s">
        <v>3449</v>
      </c>
      <c r="G1756" s="164" t="s">
        <v>3320</v>
      </c>
      <c r="H1756" s="149" t="str">
        <f t="shared" si="30"/>
        <v>No</v>
      </c>
    </row>
    <row r="1757" spans="1:8" x14ac:dyDescent="0.25">
      <c r="A1757" s="136" t="s">
        <v>1713</v>
      </c>
      <c r="B1757" s="136" t="s">
        <v>3152</v>
      </c>
      <c r="C1757" s="26">
        <v>2645</v>
      </c>
      <c r="D1757" s="26" t="s">
        <v>1759</v>
      </c>
      <c r="E1757" s="163">
        <v>0.69069999999999998</v>
      </c>
      <c r="F1757" s="164" t="s">
        <v>3447</v>
      </c>
      <c r="G1757" s="164" t="s">
        <v>3320</v>
      </c>
      <c r="H1757" s="149" t="str">
        <f t="shared" si="30"/>
        <v>Yes</v>
      </c>
    </row>
    <row r="1758" spans="1:8" x14ac:dyDescent="0.25">
      <c r="A1758" s="136" t="s">
        <v>1713</v>
      </c>
      <c r="B1758" s="136" t="s">
        <v>3152</v>
      </c>
      <c r="C1758" s="26">
        <v>2234</v>
      </c>
      <c r="D1758" s="26" t="s">
        <v>1744</v>
      </c>
      <c r="E1758" s="163">
        <v>0.1517</v>
      </c>
      <c r="F1758" s="164" t="s">
        <v>3449</v>
      </c>
      <c r="G1758" s="164" t="s">
        <v>3320</v>
      </c>
      <c r="H1758" s="149" t="str">
        <f t="shared" si="30"/>
        <v>No</v>
      </c>
    </row>
    <row r="1759" spans="1:8" x14ac:dyDescent="0.25">
      <c r="A1759" s="136" t="s">
        <v>1713</v>
      </c>
      <c r="B1759" s="136" t="s">
        <v>3152</v>
      </c>
      <c r="C1759" s="26">
        <v>2142</v>
      </c>
      <c r="D1759" s="26" t="s">
        <v>1735</v>
      </c>
      <c r="E1759" s="163">
        <v>5.3600000000000002E-2</v>
      </c>
      <c r="F1759" s="164" t="s">
        <v>3449</v>
      </c>
      <c r="G1759" s="164" t="s">
        <v>3320</v>
      </c>
      <c r="H1759" s="149" t="str">
        <f t="shared" si="30"/>
        <v>No</v>
      </c>
    </row>
    <row r="1760" spans="1:8" x14ac:dyDescent="0.25">
      <c r="A1760" s="136" t="s">
        <v>1713</v>
      </c>
      <c r="B1760" s="136" t="s">
        <v>3152</v>
      </c>
      <c r="C1760" s="26">
        <v>3277</v>
      </c>
      <c r="D1760" s="26" t="s">
        <v>1777</v>
      </c>
      <c r="E1760" s="163">
        <v>0.12559999999999999</v>
      </c>
      <c r="F1760" s="164" t="s">
        <v>3449</v>
      </c>
      <c r="G1760" s="164" t="s">
        <v>3320</v>
      </c>
      <c r="H1760" s="149" t="str">
        <f t="shared" si="30"/>
        <v>No</v>
      </c>
    </row>
    <row r="1761" spans="1:8" x14ac:dyDescent="0.25">
      <c r="A1761" s="136" t="s">
        <v>1713</v>
      </c>
      <c r="B1761" s="136" t="s">
        <v>3152</v>
      </c>
      <c r="C1761" s="26">
        <v>2092</v>
      </c>
      <c r="D1761" s="26" t="s">
        <v>1729</v>
      </c>
      <c r="E1761" s="163">
        <v>6.4899999999999999E-2</v>
      </c>
      <c r="F1761" s="164" t="s">
        <v>3449</v>
      </c>
      <c r="G1761" s="164" t="s">
        <v>3320</v>
      </c>
      <c r="H1761" s="149" t="str">
        <f t="shared" si="30"/>
        <v>No</v>
      </c>
    </row>
    <row r="1762" spans="1:8" x14ac:dyDescent="0.25">
      <c r="A1762" s="136" t="s">
        <v>1713</v>
      </c>
      <c r="B1762" s="136" t="s">
        <v>3152</v>
      </c>
      <c r="C1762" s="26">
        <v>3581</v>
      </c>
      <c r="D1762" s="26" t="s">
        <v>1785</v>
      </c>
      <c r="E1762" s="163">
        <v>0.57289999999999996</v>
      </c>
      <c r="F1762" s="164" t="s">
        <v>3447</v>
      </c>
      <c r="G1762" s="164" t="s">
        <v>3320</v>
      </c>
      <c r="H1762" s="149" t="str">
        <f t="shared" si="30"/>
        <v>Yes</v>
      </c>
    </row>
    <row r="1763" spans="1:8" x14ac:dyDescent="0.25">
      <c r="A1763" s="136" t="s">
        <v>1812</v>
      </c>
      <c r="B1763" s="136" t="s">
        <v>3153</v>
      </c>
      <c r="C1763" s="26">
        <v>2521</v>
      </c>
      <c r="D1763" s="26" t="s">
        <v>1815</v>
      </c>
      <c r="E1763" s="163">
        <v>0.2341</v>
      </c>
      <c r="F1763" s="164" t="s">
        <v>3448</v>
      </c>
      <c r="G1763" s="164" t="s">
        <v>3320</v>
      </c>
      <c r="H1763" s="149" t="str">
        <f t="shared" si="30"/>
        <v>No</v>
      </c>
    </row>
    <row r="1764" spans="1:8" x14ac:dyDescent="0.25">
      <c r="A1764" s="136" t="s">
        <v>1812</v>
      </c>
      <c r="B1764" s="136" t="s">
        <v>3153</v>
      </c>
      <c r="C1764" s="26">
        <v>3181</v>
      </c>
      <c r="D1764" s="26" t="s">
        <v>46</v>
      </c>
      <c r="E1764" s="163">
        <v>0.53</v>
      </c>
      <c r="F1764" s="164" t="s">
        <v>3447</v>
      </c>
      <c r="G1764" s="164" t="s">
        <v>3320</v>
      </c>
      <c r="H1764" s="149" t="str">
        <f t="shared" si="30"/>
        <v>Yes</v>
      </c>
    </row>
    <row r="1765" spans="1:8" x14ac:dyDescent="0.25">
      <c r="A1765" s="136" t="s">
        <v>1812</v>
      </c>
      <c r="B1765" s="136" t="s">
        <v>3153</v>
      </c>
      <c r="C1765" s="26">
        <v>2380</v>
      </c>
      <c r="D1765" s="26" t="s">
        <v>825</v>
      </c>
      <c r="E1765" s="163">
        <v>0.55069999999999997</v>
      </c>
      <c r="F1765" s="164" t="s">
        <v>3447</v>
      </c>
      <c r="G1765" s="164" t="s">
        <v>3320</v>
      </c>
      <c r="H1765" s="149" t="str">
        <f t="shared" si="30"/>
        <v>Yes</v>
      </c>
    </row>
    <row r="1766" spans="1:8" x14ac:dyDescent="0.25">
      <c r="A1766" s="136" t="s">
        <v>1812</v>
      </c>
      <c r="B1766" s="136" t="s">
        <v>3153</v>
      </c>
      <c r="C1766" s="26">
        <v>3403</v>
      </c>
      <c r="D1766" s="26" t="s">
        <v>1819</v>
      </c>
      <c r="E1766" s="163">
        <v>0.35730000000000001</v>
      </c>
      <c r="F1766" s="164" t="s">
        <v>3448</v>
      </c>
      <c r="G1766" s="164" t="s">
        <v>3320</v>
      </c>
      <c r="H1766" s="149" t="str">
        <f t="shared" si="30"/>
        <v>No</v>
      </c>
    </row>
    <row r="1767" spans="1:8" x14ac:dyDescent="0.25">
      <c r="A1767" s="136" t="s">
        <v>1812</v>
      </c>
      <c r="B1767" s="136" t="s">
        <v>3153</v>
      </c>
      <c r="C1767" s="26">
        <v>3942</v>
      </c>
      <c r="D1767" s="26" t="s">
        <v>378</v>
      </c>
      <c r="E1767" s="163">
        <v>0.58069999999999999</v>
      </c>
      <c r="F1767" s="164" t="s">
        <v>3447</v>
      </c>
      <c r="G1767" s="164" t="s">
        <v>3320</v>
      </c>
      <c r="H1767" s="149" t="str">
        <f t="shared" si="30"/>
        <v>Yes</v>
      </c>
    </row>
    <row r="1768" spans="1:8" x14ac:dyDescent="0.25">
      <c r="A1768" s="136" t="s">
        <v>1812</v>
      </c>
      <c r="B1768" s="136" t="s">
        <v>3153</v>
      </c>
      <c r="C1768" s="26">
        <v>5058</v>
      </c>
      <c r="D1768" s="26" t="s">
        <v>3310</v>
      </c>
      <c r="E1768" s="163">
        <v>0.52780000000000005</v>
      </c>
      <c r="F1768" s="164" t="s">
        <v>3448</v>
      </c>
      <c r="G1768" s="164" t="s">
        <v>3320</v>
      </c>
      <c r="H1768" s="149" t="str">
        <f t="shared" si="30"/>
        <v>Yes</v>
      </c>
    </row>
    <row r="1769" spans="1:8" x14ac:dyDescent="0.25">
      <c r="A1769" s="136" t="s">
        <v>1812</v>
      </c>
      <c r="B1769" s="136" t="s">
        <v>3153</v>
      </c>
      <c r="C1769" s="26">
        <v>2620</v>
      </c>
      <c r="D1769" s="26" t="s">
        <v>1816</v>
      </c>
      <c r="E1769" s="163">
        <v>0.45150000000000001</v>
      </c>
      <c r="F1769" s="164" t="s">
        <v>3448</v>
      </c>
      <c r="G1769" s="164" t="s">
        <v>3320</v>
      </c>
      <c r="H1769" s="149" t="str">
        <f t="shared" si="30"/>
        <v>No</v>
      </c>
    </row>
    <row r="1770" spans="1:8" x14ac:dyDescent="0.25">
      <c r="A1770" s="136" t="s">
        <v>1812</v>
      </c>
      <c r="B1770" s="136" t="s">
        <v>3153</v>
      </c>
      <c r="C1770" s="26">
        <v>2774</v>
      </c>
      <c r="D1770" s="26" t="s">
        <v>1817</v>
      </c>
      <c r="E1770" s="163">
        <v>0.68120000000000003</v>
      </c>
      <c r="F1770" s="164" t="s">
        <v>3447</v>
      </c>
      <c r="G1770" s="164" t="s">
        <v>3320</v>
      </c>
      <c r="H1770" s="149" t="str">
        <f t="shared" si="30"/>
        <v>Yes</v>
      </c>
    </row>
    <row r="1771" spans="1:8" x14ac:dyDescent="0.25">
      <c r="A1771" s="136" t="s">
        <v>1812</v>
      </c>
      <c r="B1771" s="136" t="s">
        <v>3153</v>
      </c>
      <c r="C1771" s="26">
        <v>3402</v>
      </c>
      <c r="D1771" s="26" t="s">
        <v>1818</v>
      </c>
      <c r="E1771" s="163">
        <v>0.43190000000000001</v>
      </c>
      <c r="F1771" s="164" t="s">
        <v>3448</v>
      </c>
      <c r="G1771" s="164" t="s">
        <v>3320</v>
      </c>
      <c r="H1771" s="149" t="str">
        <f t="shared" si="30"/>
        <v>No</v>
      </c>
    </row>
    <row r="1772" spans="1:8" x14ac:dyDescent="0.25">
      <c r="A1772" s="136" t="s">
        <v>1812</v>
      </c>
      <c r="B1772" s="136" t="s">
        <v>3153</v>
      </c>
      <c r="C1772" s="26">
        <v>2150</v>
      </c>
      <c r="D1772" s="26" t="s">
        <v>1814</v>
      </c>
      <c r="E1772" s="163">
        <v>0.48149999999999998</v>
      </c>
      <c r="F1772" s="164" t="s">
        <v>3448</v>
      </c>
      <c r="G1772" s="164" t="s">
        <v>3320</v>
      </c>
      <c r="H1772" s="149" t="str">
        <f t="shared" si="30"/>
        <v>No</v>
      </c>
    </row>
    <row r="1773" spans="1:8" x14ac:dyDescent="0.25">
      <c r="A1773" s="136" t="s">
        <v>1812</v>
      </c>
      <c r="B1773" s="136" t="s">
        <v>3153</v>
      </c>
      <c r="C1773" s="26">
        <v>1537</v>
      </c>
      <c r="D1773" s="26" t="s">
        <v>1813</v>
      </c>
      <c r="E1773" s="163">
        <v>0.65980000000000005</v>
      </c>
      <c r="F1773" s="164" t="s">
        <v>3447</v>
      </c>
      <c r="G1773" s="164" t="s">
        <v>3320</v>
      </c>
      <c r="H1773" s="149" t="str">
        <f t="shared" si="30"/>
        <v>Yes</v>
      </c>
    </row>
    <row r="1774" spans="1:8" x14ac:dyDescent="0.25">
      <c r="A1774" s="136" t="s">
        <v>1821</v>
      </c>
      <c r="B1774" s="136" t="s">
        <v>3154</v>
      </c>
      <c r="C1774" s="26">
        <v>5383</v>
      </c>
      <c r="D1774" s="26" t="s">
        <v>1822</v>
      </c>
      <c r="E1774" s="163">
        <v>0.64770000000000005</v>
      </c>
      <c r="F1774" s="164" t="s">
        <v>3447</v>
      </c>
      <c r="G1774" s="164" t="s">
        <v>3320</v>
      </c>
      <c r="H1774" s="149" t="str">
        <f t="shared" si="30"/>
        <v>Yes</v>
      </c>
    </row>
    <row r="1775" spans="1:8" x14ac:dyDescent="0.25">
      <c r="A1775" s="136" t="s">
        <v>1821</v>
      </c>
      <c r="B1775" s="136" t="s">
        <v>3154</v>
      </c>
      <c r="C1775" s="26">
        <v>5232</v>
      </c>
      <c r="D1775" s="26" t="s">
        <v>2836</v>
      </c>
      <c r="E1775" s="163">
        <v>0.55220000000000002</v>
      </c>
      <c r="F1775" s="164" t="s">
        <v>3447</v>
      </c>
      <c r="G1775" s="164" t="s">
        <v>3320</v>
      </c>
      <c r="H1775" s="149" t="str">
        <f t="shared" si="30"/>
        <v>Yes</v>
      </c>
    </row>
    <row r="1776" spans="1:8" x14ac:dyDescent="0.25">
      <c r="A1776" s="136" t="s">
        <v>1821</v>
      </c>
      <c r="B1776" s="136" t="s">
        <v>3154</v>
      </c>
      <c r="C1776" s="26">
        <v>5560</v>
      </c>
      <c r="D1776" s="26" t="s">
        <v>2773</v>
      </c>
      <c r="E1776" s="163">
        <v>0.54379999999999995</v>
      </c>
      <c r="F1776" s="164" t="s">
        <v>3449</v>
      </c>
      <c r="G1776" s="164" t="s">
        <v>3320</v>
      </c>
      <c r="H1776" s="149" t="str">
        <f t="shared" si="30"/>
        <v>Yes</v>
      </c>
    </row>
    <row r="1777" spans="1:8" x14ac:dyDescent="0.25">
      <c r="A1777" s="136" t="s">
        <v>1821</v>
      </c>
      <c r="B1777" s="136" t="s">
        <v>3154</v>
      </c>
      <c r="C1777" s="26">
        <v>4272</v>
      </c>
      <c r="D1777" s="26" t="s">
        <v>2835</v>
      </c>
      <c r="E1777" s="163">
        <v>0.49170000000000003</v>
      </c>
      <c r="F1777" s="164" t="s">
        <v>3449</v>
      </c>
      <c r="G1777" s="164" t="s">
        <v>3320</v>
      </c>
      <c r="H1777" s="149" t="str">
        <f t="shared" si="30"/>
        <v>No</v>
      </c>
    </row>
    <row r="1778" spans="1:8" x14ac:dyDescent="0.25">
      <c r="A1778" s="136" t="s">
        <v>1821</v>
      </c>
      <c r="B1778" s="136" t="s">
        <v>3154</v>
      </c>
      <c r="C1778" s="26">
        <v>2388</v>
      </c>
      <c r="D1778" s="26" t="s">
        <v>2569</v>
      </c>
      <c r="E1778" s="163">
        <v>0.55800000000000005</v>
      </c>
      <c r="F1778" s="164" t="s">
        <v>3448</v>
      </c>
      <c r="G1778" s="164" t="s">
        <v>3320</v>
      </c>
      <c r="H1778" s="149" t="str">
        <f t="shared" si="30"/>
        <v>Yes</v>
      </c>
    </row>
    <row r="1779" spans="1:8" x14ac:dyDescent="0.25">
      <c r="A1779" s="136" t="s">
        <v>1821</v>
      </c>
      <c r="B1779" s="136" t="s">
        <v>3154</v>
      </c>
      <c r="C1779" s="26">
        <v>5231</v>
      </c>
      <c r="D1779" s="26" t="s">
        <v>2570</v>
      </c>
      <c r="E1779" s="163">
        <v>0.53349999999999997</v>
      </c>
      <c r="F1779" s="164" t="s">
        <v>3449</v>
      </c>
      <c r="G1779" s="164" t="s">
        <v>3320</v>
      </c>
      <c r="H1779" s="149" t="str">
        <f t="shared" si="30"/>
        <v>Yes</v>
      </c>
    </row>
    <row r="1780" spans="1:8" x14ac:dyDescent="0.25">
      <c r="A1780" s="136" t="s">
        <v>1821</v>
      </c>
      <c r="B1780" s="136" t="s">
        <v>3154</v>
      </c>
      <c r="C1780" s="26">
        <v>5384</v>
      </c>
      <c r="D1780" s="26" t="s">
        <v>1823</v>
      </c>
      <c r="E1780" s="163">
        <v>0.62250000000000005</v>
      </c>
      <c r="F1780" s="164" t="s">
        <v>3447</v>
      </c>
      <c r="G1780" s="164" t="s">
        <v>3320</v>
      </c>
      <c r="H1780" s="149" t="str">
        <f t="shared" si="30"/>
        <v>Yes</v>
      </c>
    </row>
    <row r="1781" spans="1:8" x14ac:dyDescent="0.25">
      <c r="A1781" s="136" t="s">
        <v>1821</v>
      </c>
      <c r="B1781" s="136" t="s">
        <v>3154</v>
      </c>
      <c r="C1781" s="26">
        <v>5385</v>
      </c>
      <c r="D1781" s="26" t="s">
        <v>1824</v>
      </c>
      <c r="E1781" s="163">
        <v>0.62080000000000002</v>
      </c>
      <c r="F1781" s="164" t="s">
        <v>3447</v>
      </c>
      <c r="G1781" s="164" t="s">
        <v>3320</v>
      </c>
      <c r="H1781" s="149" t="str">
        <f t="shared" si="30"/>
        <v>Yes</v>
      </c>
    </row>
    <row r="1782" spans="1:8" x14ac:dyDescent="0.25">
      <c r="A1782" s="136" t="s">
        <v>1821</v>
      </c>
      <c r="B1782" s="136" t="s">
        <v>3154</v>
      </c>
      <c r="C1782" s="26">
        <v>5561</v>
      </c>
      <c r="D1782" s="26" t="s">
        <v>3384</v>
      </c>
      <c r="E1782" s="163">
        <v>0.76990000000000003</v>
      </c>
      <c r="F1782" s="164" t="s">
        <v>3449</v>
      </c>
      <c r="G1782" s="164" t="s">
        <v>3320</v>
      </c>
      <c r="H1782" s="149" t="str">
        <f t="shared" si="30"/>
        <v>Yes</v>
      </c>
    </row>
    <row r="1783" spans="1:8" x14ac:dyDescent="0.25">
      <c r="A1783" s="136" t="s">
        <v>1826</v>
      </c>
      <c r="B1783" s="136" t="s">
        <v>3155</v>
      </c>
      <c r="C1783" s="26">
        <v>5075</v>
      </c>
      <c r="D1783" s="26" t="s">
        <v>1827</v>
      </c>
      <c r="E1783" s="163">
        <v>0.66820000000000002</v>
      </c>
      <c r="F1783" s="164" t="s">
        <v>3448</v>
      </c>
      <c r="G1783" s="164" t="s">
        <v>3320</v>
      </c>
      <c r="H1783" s="149" t="str">
        <f t="shared" si="30"/>
        <v>Yes</v>
      </c>
    </row>
    <row r="1784" spans="1:8" x14ac:dyDescent="0.25">
      <c r="A1784" s="136" t="s">
        <v>1826</v>
      </c>
      <c r="B1784" s="136" t="s">
        <v>3155</v>
      </c>
      <c r="C1784" s="26">
        <v>5226</v>
      </c>
      <c r="D1784" s="26" t="s">
        <v>1829</v>
      </c>
      <c r="E1784" s="163">
        <v>0.51339999999999997</v>
      </c>
      <c r="F1784" s="164" t="s">
        <v>3448</v>
      </c>
      <c r="G1784" s="164" t="s">
        <v>3320</v>
      </c>
      <c r="H1784" s="149" t="str">
        <f t="shared" si="30"/>
        <v>Yes</v>
      </c>
    </row>
    <row r="1785" spans="1:8" x14ac:dyDescent="0.25">
      <c r="A1785" s="136" t="s">
        <v>1826</v>
      </c>
      <c r="B1785" s="136" t="s">
        <v>3155</v>
      </c>
      <c r="C1785" s="26">
        <v>5225</v>
      </c>
      <c r="D1785" s="26" t="s">
        <v>1828</v>
      </c>
      <c r="E1785" s="163">
        <v>0.62060000000000004</v>
      </c>
      <c r="F1785" s="164" t="s">
        <v>3447</v>
      </c>
      <c r="G1785" s="164" t="s">
        <v>3320</v>
      </c>
      <c r="H1785" s="149" t="str">
        <f t="shared" si="30"/>
        <v>Yes</v>
      </c>
    </row>
    <row r="1786" spans="1:8" x14ac:dyDescent="0.25">
      <c r="A1786" s="136" t="s">
        <v>1831</v>
      </c>
      <c r="B1786" s="136" t="s">
        <v>3156</v>
      </c>
      <c r="C1786" s="26">
        <v>5613</v>
      </c>
      <c r="D1786" s="26" t="s">
        <v>2838</v>
      </c>
      <c r="E1786" s="163">
        <v>0.50880000000000003</v>
      </c>
      <c r="F1786" s="164" t="s">
        <v>3449</v>
      </c>
      <c r="G1786" s="164" t="s">
        <v>3320</v>
      </c>
      <c r="H1786" s="149" t="str">
        <f t="shared" si="30"/>
        <v>Yes</v>
      </c>
    </row>
    <row r="1787" spans="1:8" x14ac:dyDescent="0.25">
      <c r="A1787" s="136" t="s">
        <v>1831</v>
      </c>
      <c r="B1787" s="136" t="s">
        <v>3156</v>
      </c>
      <c r="C1787" s="26">
        <v>4378</v>
      </c>
      <c r="D1787" s="26" t="s">
        <v>1834</v>
      </c>
      <c r="E1787" s="163">
        <v>0.43909999999999999</v>
      </c>
      <c r="F1787" s="164" t="s">
        <v>3449</v>
      </c>
      <c r="G1787" s="164" t="s">
        <v>3320</v>
      </c>
      <c r="H1787" s="149" t="str">
        <f t="shared" si="30"/>
        <v>No</v>
      </c>
    </row>
    <row r="1788" spans="1:8" x14ac:dyDescent="0.25">
      <c r="A1788" s="136" t="s">
        <v>1831</v>
      </c>
      <c r="B1788" s="136" t="s">
        <v>3156</v>
      </c>
      <c r="C1788" s="26">
        <v>2722</v>
      </c>
      <c r="D1788" s="26" t="s">
        <v>1833</v>
      </c>
      <c r="E1788" s="163">
        <v>0.56499999999999995</v>
      </c>
      <c r="F1788" s="164" t="s">
        <v>3448</v>
      </c>
      <c r="G1788" s="164" t="s">
        <v>3320</v>
      </c>
      <c r="H1788" s="149" t="str">
        <f t="shared" si="30"/>
        <v>Yes</v>
      </c>
    </row>
    <row r="1789" spans="1:8" x14ac:dyDescent="0.25">
      <c r="A1789" s="136" t="s">
        <v>1831</v>
      </c>
      <c r="B1789" s="136" t="s">
        <v>3156</v>
      </c>
      <c r="C1789" s="26">
        <v>1708</v>
      </c>
      <c r="D1789" s="26" t="s">
        <v>2837</v>
      </c>
      <c r="E1789" s="163">
        <v>0.41289999999999999</v>
      </c>
      <c r="F1789" s="164" t="s">
        <v>3449</v>
      </c>
      <c r="G1789" s="164" t="s">
        <v>3448</v>
      </c>
      <c r="H1789" s="149" t="str">
        <f t="shared" si="30"/>
        <v>No</v>
      </c>
    </row>
    <row r="1790" spans="1:8" x14ac:dyDescent="0.25">
      <c r="A1790" s="136" t="s">
        <v>1831</v>
      </c>
      <c r="B1790" s="136" t="s">
        <v>3156</v>
      </c>
      <c r="C1790" s="26">
        <v>4519</v>
      </c>
      <c r="D1790" s="26" t="s">
        <v>1835</v>
      </c>
      <c r="E1790" s="163">
        <v>0.47110000000000002</v>
      </c>
      <c r="F1790" s="164" t="s">
        <v>3449</v>
      </c>
      <c r="G1790" s="164" t="s">
        <v>3320</v>
      </c>
      <c r="H1790" s="149" t="str">
        <f t="shared" si="30"/>
        <v>No</v>
      </c>
    </row>
    <row r="1791" spans="1:8" x14ac:dyDescent="0.25">
      <c r="A1791" s="136" t="s">
        <v>1831</v>
      </c>
      <c r="B1791" s="136" t="s">
        <v>3156</v>
      </c>
      <c r="C1791" s="26">
        <v>2471</v>
      </c>
      <c r="D1791" s="26" t="s">
        <v>1832</v>
      </c>
      <c r="E1791" s="163">
        <v>0.43580000000000002</v>
      </c>
      <c r="F1791" s="164" t="s">
        <v>3449</v>
      </c>
      <c r="G1791" s="164" t="s">
        <v>3320</v>
      </c>
      <c r="H1791" s="149" t="str">
        <f t="shared" si="30"/>
        <v>No</v>
      </c>
    </row>
    <row r="1792" spans="1:8" x14ac:dyDescent="0.25">
      <c r="A1792" s="136" t="s">
        <v>2571</v>
      </c>
      <c r="B1792" s="136" t="s">
        <v>3157</v>
      </c>
      <c r="C1792" s="26">
        <v>3725</v>
      </c>
      <c r="D1792" s="26" t="s">
        <v>2573</v>
      </c>
      <c r="E1792" s="163">
        <v>0</v>
      </c>
      <c r="F1792" s="164" t="s">
        <v>3449</v>
      </c>
      <c r="G1792" s="164" t="s">
        <v>3320</v>
      </c>
      <c r="H1792" s="149" t="str">
        <f t="shared" si="30"/>
        <v>No</v>
      </c>
    </row>
    <row r="1793" spans="1:8" x14ac:dyDescent="0.25">
      <c r="A1793" s="136" t="s">
        <v>1837</v>
      </c>
      <c r="B1793" s="136" t="s">
        <v>3158</v>
      </c>
      <c r="C1793" s="26">
        <v>3291</v>
      </c>
      <c r="D1793" s="26" t="s">
        <v>1839</v>
      </c>
      <c r="E1793" s="163">
        <v>0.59240000000000004</v>
      </c>
      <c r="F1793" s="164" t="s">
        <v>3447</v>
      </c>
      <c r="G1793" s="164" t="s">
        <v>3320</v>
      </c>
      <c r="H1793" s="149" t="str">
        <f t="shared" si="30"/>
        <v>Yes</v>
      </c>
    </row>
    <row r="1794" spans="1:8" x14ac:dyDescent="0.25">
      <c r="A1794" s="136" t="s">
        <v>1837</v>
      </c>
      <c r="B1794" s="136" t="s">
        <v>3158</v>
      </c>
      <c r="C1794" s="26">
        <v>5621</v>
      </c>
      <c r="D1794" s="26" t="s">
        <v>2906</v>
      </c>
      <c r="E1794" s="163">
        <v>0.51819999999999999</v>
      </c>
      <c r="F1794" s="164" t="s">
        <v>3447</v>
      </c>
      <c r="G1794" s="164" t="s">
        <v>3320</v>
      </c>
      <c r="H1794" s="149" t="str">
        <f t="shared" si="30"/>
        <v>Yes</v>
      </c>
    </row>
    <row r="1795" spans="1:8" x14ac:dyDescent="0.25">
      <c r="A1795" s="136" t="s">
        <v>1837</v>
      </c>
      <c r="B1795" s="136" t="s">
        <v>3158</v>
      </c>
      <c r="C1795" s="26">
        <v>4288</v>
      </c>
      <c r="D1795" s="26" t="s">
        <v>2839</v>
      </c>
      <c r="E1795" s="163">
        <v>0.5988</v>
      </c>
      <c r="F1795" s="164" t="s">
        <v>3447</v>
      </c>
      <c r="G1795" s="164" t="s">
        <v>3320</v>
      </c>
      <c r="H1795" s="149" t="str">
        <f t="shared" si="30"/>
        <v>Yes</v>
      </c>
    </row>
    <row r="1796" spans="1:8" x14ac:dyDescent="0.25">
      <c r="A1796" s="136" t="s">
        <v>1837</v>
      </c>
      <c r="B1796" s="136" t="s">
        <v>3158</v>
      </c>
      <c r="C1796" s="26">
        <v>2745</v>
      </c>
      <c r="D1796" s="26" t="s">
        <v>378</v>
      </c>
      <c r="E1796" s="163">
        <v>0.78220000000000001</v>
      </c>
      <c r="F1796" s="164" t="s">
        <v>3447</v>
      </c>
      <c r="G1796" s="164" t="s">
        <v>3320</v>
      </c>
      <c r="H1796" s="149" t="str">
        <f t="shared" si="30"/>
        <v>Yes</v>
      </c>
    </row>
    <row r="1797" spans="1:8" x14ac:dyDescent="0.25">
      <c r="A1797" s="136" t="s">
        <v>1837</v>
      </c>
      <c r="B1797" s="136" t="s">
        <v>3158</v>
      </c>
      <c r="C1797" s="26">
        <v>3292</v>
      </c>
      <c r="D1797" s="26" t="s">
        <v>1323</v>
      </c>
      <c r="E1797" s="163">
        <v>0.6401</v>
      </c>
      <c r="F1797" s="164" t="s">
        <v>3447</v>
      </c>
      <c r="G1797" s="164" t="s">
        <v>3320</v>
      </c>
      <c r="H1797" s="149" t="str">
        <f t="shared" ref="H1797:H1860" si="31">IF(OR(E1797&gt;=0.5, F1797="Yes",G1797="Yes"),"Yes","No")</f>
        <v>Yes</v>
      </c>
    </row>
    <row r="1798" spans="1:8" x14ac:dyDescent="0.25">
      <c r="A1798" s="136" t="s">
        <v>1837</v>
      </c>
      <c r="B1798" t="s">
        <v>3158</v>
      </c>
      <c r="C1798" s="26">
        <v>4363</v>
      </c>
      <c r="D1798" t="s">
        <v>1840</v>
      </c>
      <c r="E1798" s="163">
        <v>0.6774</v>
      </c>
      <c r="F1798" s="164" t="s">
        <v>3447</v>
      </c>
      <c r="G1798" s="164" t="s">
        <v>3320</v>
      </c>
      <c r="H1798" s="149" t="str">
        <f t="shared" si="31"/>
        <v>Yes</v>
      </c>
    </row>
    <row r="1799" spans="1:8" x14ac:dyDescent="0.25">
      <c r="A1799" s="136" t="s">
        <v>1837</v>
      </c>
      <c r="B1799" s="136" t="s">
        <v>3158</v>
      </c>
      <c r="C1799" s="26">
        <v>4586</v>
      </c>
      <c r="D1799" s="26" t="s">
        <v>51</v>
      </c>
      <c r="E1799" s="163">
        <v>0.71509999999999996</v>
      </c>
      <c r="F1799" s="164" t="s">
        <v>3447</v>
      </c>
      <c r="G1799" s="164" t="s">
        <v>3320</v>
      </c>
      <c r="H1799" s="149" t="str">
        <f t="shared" si="31"/>
        <v>Yes</v>
      </c>
    </row>
    <row r="1800" spans="1:8" x14ac:dyDescent="0.25">
      <c r="A1800" s="136" t="s">
        <v>1837</v>
      </c>
      <c r="B1800" s="136" t="s">
        <v>3158</v>
      </c>
      <c r="C1800" s="26">
        <v>3241</v>
      </c>
      <c r="D1800" s="26" t="s">
        <v>1838</v>
      </c>
      <c r="E1800" s="163">
        <v>0.55869999999999997</v>
      </c>
      <c r="F1800" s="164" t="s">
        <v>3447</v>
      </c>
      <c r="G1800" s="164" t="s">
        <v>3320</v>
      </c>
      <c r="H1800" s="149" t="str">
        <f t="shared" si="31"/>
        <v>Yes</v>
      </c>
    </row>
    <row r="1801" spans="1:8" x14ac:dyDescent="0.25">
      <c r="A1801" s="136" t="s">
        <v>1837</v>
      </c>
      <c r="B1801" s="136" t="s">
        <v>3158</v>
      </c>
      <c r="C1801" s="26">
        <v>5548</v>
      </c>
      <c r="D1801" s="26" t="s">
        <v>2746</v>
      </c>
      <c r="E1801" s="163">
        <v>0.43380000000000002</v>
      </c>
      <c r="F1801" s="164" t="s">
        <v>3449</v>
      </c>
      <c r="G1801" s="164" t="s">
        <v>3320</v>
      </c>
      <c r="H1801" s="149" t="str">
        <f t="shared" si="31"/>
        <v>No</v>
      </c>
    </row>
    <row r="1802" spans="1:8" x14ac:dyDescent="0.25">
      <c r="A1802" s="136" t="s">
        <v>1842</v>
      </c>
      <c r="B1802" s="136" t="s">
        <v>3159</v>
      </c>
      <c r="C1802" s="26">
        <v>3674</v>
      </c>
      <c r="D1802" s="26" t="s">
        <v>1854</v>
      </c>
      <c r="E1802" s="163">
        <v>0.26700000000000002</v>
      </c>
      <c r="F1802" s="164" t="s">
        <v>3449</v>
      </c>
      <c r="G1802" s="164" t="s">
        <v>3320</v>
      </c>
      <c r="H1802" s="149" t="str">
        <f t="shared" si="31"/>
        <v>No</v>
      </c>
    </row>
    <row r="1803" spans="1:8" x14ac:dyDescent="0.25">
      <c r="A1803" s="136" t="s">
        <v>1842</v>
      </c>
      <c r="B1803" s="136" t="s">
        <v>3159</v>
      </c>
      <c r="C1803" s="26">
        <v>2990</v>
      </c>
      <c r="D1803" s="26" t="s">
        <v>1846</v>
      </c>
      <c r="E1803" s="163">
        <v>0.32179999999999997</v>
      </c>
      <c r="F1803" s="164" t="s">
        <v>3449</v>
      </c>
      <c r="G1803" s="164" t="s">
        <v>3320</v>
      </c>
      <c r="H1803" s="149" t="str">
        <f t="shared" si="31"/>
        <v>No</v>
      </c>
    </row>
    <row r="1804" spans="1:8" x14ac:dyDescent="0.25">
      <c r="A1804" s="136" t="s">
        <v>1842</v>
      </c>
      <c r="B1804" s="136" t="s">
        <v>3159</v>
      </c>
      <c r="C1804" s="26">
        <v>3230</v>
      </c>
      <c r="D1804" s="26" t="s">
        <v>1848</v>
      </c>
      <c r="E1804" s="163">
        <v>0.189</v>
      </c>
      <c r="F1804" s="164" t="s">
        <v>3449</v>
      </c>
      <c r="G1804" s="164" t="s">
        <v>3320</v>
      </c>
      <c r="H1804" s="149" t="str">
        <f t="shared" si="31"/>
        <v>No</v>
      </c>
    </row>
    <row r="1805" spans="1:8" x14ac:dyDescent="0.25">
      <c r="A1805" s="136" t="s">
        <v>1842</v>
      </c>
      <c r="B1805" s="136" t="s">
        <v>3159</v>
      </c>
      <c r="C1805" s="26">
        <v>1942</v>
      </c>
      <c r="D1805" s="26" t="s">
        <v>1857</v>
      </c>
      <c r="E1805" s="163">
        <v>0.17319999999999999</v>
      </c>
      <c r="F1805" s="164" t="s">
        <v>3449</v>
      </c>
      <c r="G1805" s="164" t="s">
        <v>3320</v>
      </c>
      <c r="H1805" s="149" t="str">
        <f t="shared" si="31"/>
        <v>No</v>
      </c>
    </row>
    <row r="1806" spans="1:8" x14ac:dyDescent="0.25">
      <c r="A1806" s="136" t="s">
        <v>1842</v>
      </c>
      <c r="B1806" s="136" t="s">
        <v>3159</v>
      </c>
      <c r="C1806" s="26">
        <v>3104</v>
      </c>
      <c r="D1806" s="26" t="s">
        <v>1847</v>
      </c>
      <c r="E1806" s="163">
        <v>0.38369999999999999</v>
      </c>
      <c r="F1806" s="164" t="s">
        <v>3449</v>
      </c>
      <c r="G1806" s="164" t="s">
        <v>3320</v>
      </c>
      <c r="H1806" s="149" t="str">
        <f t="shared" si="31"/>
        <v>No</v>
      </c>
    </row>
    <row r="1807" spans="1:8" x14ac:dyDescent="0.25">
      <c r="A1807" s="136">
        <v>17412</v>
      </c>
      <c r="B1807" s="136" t="s">
        <v>3159</v>
      </c>
      <c r="C1807" s="26">
        <v>5593</v>
      </c>
      <c r="D1807" s="26" t="s">
        <v>3342</v>
      </c>
      <c r="E1807" s="163">
        <v>0</v>
      </c>
      <c r="F1807" s="164" t="s">
        <v>3448</v>
      </c>
      <c r="G1807" s="164" t="s">
        <v>3320</v>
      </c>
      <c r="H1807" s="149" t="str">
        <f t="shared" si="31"/>
        <v>No</v>
      </c>
    </row>
    <row r="1808" spans="1:8" x14ac:dyDescent="0.25">
      <c r="A1808" s="136" t="s">
        <v>1842</v>
      </c>
      <c r="B1808" s="136" t="s">
        <v>3159</v>
      </c>
      <c r="C1808" s="26">
        <v>1667</v>
      </c>
      <c r="D1808" s="26" t="s">
        <v>1843</v>
      </c>
      <c r="E1808" s="163">
        <v>0.2581</v>
      </c>
      <c r="F1808" s="164" t="s">
        <v>3449</v>
      </c>
      <c r="G1808" s="164" t="s">
        <v>3320</v>
      </c>
      <c r="H1808" s="149" t="str">
        <f t="shared" si="31"/>
        <v>No</v>
      </c>
    </row>
    <row r="1809" spans="1:8" x14ac:dyDescent="0.25">
      <c r="A1809" s="136" t="s">
        <v>1842</v>
      </c>
      <c r="B1809" s="136" t="s">
        <v>3159</v>
      </c>
      <c r="C1809" s="26">
        <v>3231</v>
      </c>
      <c r="D1809" s="26" t="s">
        <v>1849</v>
      </c>
      <c r="E1809" s="163">
        <v>0.154</v>
      </c>
      <c r="F1809" s="164" t="s">
        <v>3449</v>
      </c>
      <c r="G1809" s="164" t="s">
        <v>3320</v>
      </c>
      <c r="H1809" s="149" t="str">
        <f t="shared" si="31"/>
        <v>No</v>
      </c>
    </row>
    <row r="1810" spans="1:8" x14ac:dyDescent="0.25">
      <c r="A1810" s="136" t="s">
        <v>1842</v>
      </c>
      <c r="B1810" s="136" t="s">
        <v>3159</v>
      </c>
      <c r="C1810" s="26">
        <v>1771</v>
      </c>
      <c r="D1810" s="26" t="s">
        <v>1844</v>
      </c>
      <c r="E1810" s="163">
        <v>9.9299999999999999E-2</v>
      </c>
      <c r="F1810" s="164" t="s">
        <v>3449</v>
      </c>
      <c r="G1810" s="164" t="s">
        <v>3320</v>
      </c>
      <c r="H1810" s="149" t="str">
        <f t="shared" si="31"/>
        <v>No</v>
      </c>
    </row>
    <row r="1811" spans="1:8" x14ac:dyDescent="0.25">
      <c r="A1811" s="136" t="s">
        <v>1842</v>
      </c>
      <c r="B1811" s="136" t="s">
        <v>3159</v>
      </c>
      <c r="C1811" s="26">
        <v>3387</v>
      </c>
      <c r="D1811" s="26" t="s">
        <v>1851</v>
      </c>
      <c r="E1811" s="163">
        <v>0.30990000000000001</v>
      </c>
      <c r="F1811" s="164" t="s">
        <v>3449</v>
      </c>
      <c r="G1811" s="164" t="s">
        <v>3320</v>
      </c>
      <c r="H1811" s="149" t="str">
        <f t="shared" si="31"/>
        <v>No</v>
      </c>
    </row>
    <row r="1812" spans="1:8" x14ac:dyDescent="0.25">
      <c r="A1812" s="136" t="s">
        <v>1842</v>
      </c>
      <c r="B1812" s="136" t="s">
        <v>3159</v>
      </c>
      <c r="C1812" s="26">
        <v>2185</v>
      </c>
      <c r="D1812" s="26" t="s">
        <v>1845</v>
      </c>
      <c r="E1812" s="163">
        <v>0.254</v>
      </c>
      <c r="F1812" s="164" t="s">
        <v>3449</v>
      </c>
      <c r="G1812" s="164" t="s">
        <v>3320</v>
      </c>
      <c r="H1812" s="149" t="str">
        <f t="shared" si="31"/>
        <v>No</v>
      </c>
    </row>
    <row r="1813" spans="1:8" x14ac:dyDescent="0.25">
      <c r="A1813" s="136" t="s">
        <v>1842</v>
      </c>
      <c r="B1813" s="136" t="s">
        <v>3159</v>
      </c>
      <c r="C1813" s="26">
        <v>3527</v>
      </c>
      <c r="D1813" s="26" t="s">
        <v>1853</v>
      </c>
      <c r="E1813" s="163">
        <v>0.14960000000000001</v>
      </c>
      <c r="F1813" s="164" t="s">
        <v>3449</v>
      </c>
      <c r="G1813" s="164" t="s">
        <v>3320</v>
      </c>
      <c r="H1813" s="149" t="str">
        <f t="shared" si="31"/>
        <v>No</v>
      </c>
    </row>
    <row r="1814" spans="1:8" x14ac:dyDescent="0.25">
      <c r="A1814" s="136" t="s">
        <v>1842</v>
      </c>
      <c r="B1814" s="136" t="s">
        <v>3159</v>
      </c>
      <c r="C1814" s="26">
        <v>3958</v>
      </c>
      <c r="D1814" s="26" t="s">
        <v>1856</v>
      </c>
      <c r="E1814" s="163">
        <v>0.33129999999999998</v>
      </c>
      <c r="F1814" s="164" t="s">
        <v>3449</v>
      </c>
      <c r="G1814" s="164" t="s">
        <v>3320</v>
      </c>
      <c r="H1814" s="149" t="str">
        <f t="shared" si="31"/>
        <v>No</v>
      </c>
    </row>
    <row r="1815" spans="1:8" x14ac:dyDescent="0.25">
      <c r="A1815" s="136" t="s">
        <v>1842</v>
      </c>
      <c r="B1815" s="136" t="s">
        <v>3159</v>
      </c>
      <c r="C1815" s="26">
        <v>3489</v>
      </c>
      <c r="D1815" s="26" t="s">
        <v>1852</v>
      </c>
      <c r="E1815" s="163">
        <v>0.34820000000000001</v>
      </c>
      <c r="F1815" s="164" t="s">
        <v>3449</v>
      </c>
      <c r="G1815" s="164" t="s">
        <v>3320</v>
      </c>
      <c r="H1815" s="149" t="str">
        <f t="shared" si="31"/>
        <v>No</v>
      </c>
    </row>
    <row r="1816" spans="1:8" x14ac:dyDescent="0.25">
      <c r="A1816" s="136" t="s">
        <v>1842</v>
      </c>
      <c r="B1816" s="136" t="s">
        <v>3159</v>
      </c>
      <c r="C1816" s="26">
        <v>2703</v>
      </c>
      <c r="D1816" s="26" t="s">
        <v>1580</v>
      </c>
      <c r="E1816" s="163">
        <v>0.38179999999999997</v>
      </c>
      <c r="F1816" s="164" t="s">
        <v>3448</v>
      </c>
      <c r="G1816" s="164" t="s">
        <v>3320</v>
      </c>
      <c r="H1816" s="149" t="str">
        <f t="shared" si="31"/>
        <v>No</v>
      </c>
    </row>
    <row r="1817" spans="1:8" x14ac:dyDescent="0.25">
      <c r="A1817" s="136" t="s">
        <v>1842</v>
      </c>
      <c r="B1817" s="136" t="s">
        <v>3159</v>
      </c>
      <c r="C1817" s="26">
        <v>3343</v>
      </c>
      <c r="D1817" s="26" t="s">
        <v>1850</v>
      </c>
      <c r="E1817" s="163">
        <v>0.29170000000000001</v>
      </c>
      <c r="F1817" s="164" t="s">
        <v>3449</v>
      </c>
      <c r="G1817" s="164" t="s">
        <v>3320</v>
      </c>
      <c r="H1817" s="149" t="str">
        <f t="shared" si="31"/>
        <v>No</v>
      </c>
    </row>
    <row r="1818" spans="1:8" x14ac:dyDescent="0.25">
      <c r="A1818" s="136" t="s">
        <v>1842</v>
      </c>
      <c r="B1818" s="136" t="s">
        <v>3159</v>
      </c>
      <c r="C1818" s="26">
        <v>3921</v>
      </c>
      <c r="D1818" s="26" t="s">
        <v>1855</v>
      </c>
      <c r="E1818" s="163">
        <v>0.27479999999999999</v>
      </c>
      <c r="F1818" s="164" t="s">
        <v>3449</v>
      </c>
      <c r="G1818" s="164" t="s">
        <v>3320</v>
      </c>
      <c r="H1818" s="149" t="str">
        <f t="shared" si="31"/>
        <v>No</v>
      </c>
    </row>
    <row r="1819" spans="1:8" x14ac:dyDescent="0.25">
      <c r="A1819" s="136" t="s">
        <v>1859</v>
      </c>
      <c r="B1819" s="136" t="s">
        <v>3160</v>
      </c>
      <c r="C1819" s="26">
        <v>3405</v>
      </c>
      <c r="D1819" s="26" t="s">
        <v>1860</v>
      </c>
      <c r="E1819" s="163">
        <v>0.41909999999999997</v>
      </c>
      <c r="F1819" s="164" t="s">
        <v>3449</v>
      </c>
      <c r="G1819" s="164" t="s">
        <v>2649</v>
      </c>
      <c r="H1819" s="149" t="str">
        <f t="shared" si="31"/>
        <v>Yes</v>
      </c>
    </row>
    <row r="1820" spans="1:8" x14ac:dyDescent="0.25">
      <c r="A1820" s="136" t="s">
        <v>1862</v>
      </c>
      <c r="B1820" s="136" t="s">
        <v>3161</v>
      </c>
      <c r="C1820" s="26">
        <v>2512</v>
      </c>
      <c r="D1820" s="26" t="s">
        <v>1863</v>
      </c>
      <c r="E1820" s="163">
        <v>0.71850000000000003</v>
      </c>
      <c r="F1820" s="164" t="s">
        <v>3449</v>
      </c>
      <c r="G1820" s="164" t="s">
        <v>3320</v>
      </c>
      <c r="H1820" s="149" t="str">
        <f t="shared" si="31"/>
        <v>Yes</v>
      </c>
    </row>
    <row r="1821" spans="1:8" x14ac:dyDescent="0.25">
      <c r="A1821" s="136" t="s">
        <v>1862</v>
      </c>
      <c r="B1821" s="136" t="s">
        <v>3161</v>
      </c>
      <c r="C1821" s="26">
        <v>2513</v>
      </c>
      <c r="D1821" s="26" t="s">
        <v>1864</v>
      </c>
      <c r="E1821" s="163">
        <v>0.4718</v>
      </c>
      <c r="F1821" s="164" t="s">
        <v>3447</v>
      </c>
      <c r="G1821" s="164" t="s">
        <v>3320</v>
      </c>
      <c r="H1821" s="149" t="str">
        <f t="shared" si="31"/>
        <v>Yes</v>
      </c>
    </row>
    <row r="1822" spans="1:8" x14ac:dyDescent="0.25">
      <c r="A1822" s="136" t="s">
        <v>1866</v>
      </c>
      <c r="B1822" s="136" t="s">
        <v>3162</v>
      </c>
      <c r="C1822" s="26">
        <v>4265</v>
      </c>
      <c r="D1822" s="26" t="s">
        <v>1876</v>
      </c>
      <c r="E1822" s="163">
        <v>0.37469999999999998</v>
      </c>
      <c r="F1822" s="164" t="s">
        <v>3449</v>
      </c>
      <c r="G1822" s="164" t="s">
        <v>3320</v>
      </c>
      <c r="H1822" s="149" t="str">
        <f t="shared" si="31"/>
        <v>No</v>
      </c>
    </row>
    <row r="1823" spans="1:8" x14ac:dyDescent="0.25">
      <c r="A1823" s="136" t="s">
        <v>1866</v>
      </c>
      <c r="B1823" s="136" t="s">
        <v>3162</v>
      </c>
      <c r="C1823" s="26">
        <v>4366</v>
      </c>
      <c r="D1823" s="26" t="s">
        <v>1877</v>
      </c>
      <c r="E1823" s="163">
        <v>0.2208</v>
      </c>
      <c r="F1823" s="164" t="s">
        <v>3449</v>
      </c>
      <c r="G1823" s="164" t="s">
        <v>3320</v>
      </c>
      <c r="H1823" s="149" t="str">
        <f t="shared" si="31"/>
        <v>No</v>
      </c>
    </row>
    <row r="1824" spans="1:8" x14ac:dyDescent="0.25">
      <c r="A1824" s="136" t="s">
        <v>1866</v>
      </c>
      <c r="B1824" s="136" t="s">
        <v>3162</v>
      </c>
      <c r="C1824" s="26">
        <v>3305</v>
      </c>
      <c r="D1824" s="26" t="s">
        <v>1870</v>
      </c>
      <c r="E1824" s="163">
        <v>0.25869999999999999</v>
      </c>
      <c r="F1824" s="164" t="s">
        <v>3449</v>
      </c>
      <c r="G1824" s="164" t="s">
        <v>3320</v>
      </c>
      <c r="H1824" s="149" t="str">
        <f t="shared" si="31"/>
        <v>No</v>
      </c>
    </row>
    <row r="1825" spans="1:8" x14ac:dyDescent="0.25">
      <c r="A1825" s="136" t="s">
        <v>1866</v>
      </c>
      <c r="B1825" s="136" t="s">
        <v>3162</v>
      </c>
      <c r="C1825" s="26">
        <v>4395</v>
      </c>
      <c r="D1825" s="26" t="s">
        <v>1879</v>
      </c>
      <c r="E1825" s="163">
        <v>0.2596</v>
      </c>
      <c r="F1825" s="164" t="s">
        <v>3449</v>
      </c>
      <c r="G1825" s="164" t="s">
        <v>3320</v>
      </c>
      <c r="H1825" s="149" t="str">
        <f t="shared" si="31"/>
        <v>No</v>
      </c>
    </row>
    <row r="1826" spans="1:8" x14ac:dyDescent="0.25">
      <c r="A1826" s="136" t="s">
        <v>1866</v>
      </c>
      <c r="B1826" s="136" t="s">
        <v>3162</v>
      </c>
      <c r="C1826" s="26">
        <v>3005</v>
      </c>
      <c r="D1826" s="26" t="s">
        <v>3385</v>
      </c>
      <c r="E1826" s="163">
        <v>0.46789999999999998</v>
      </c>
      <c r="F1826" s="164" t="s">
        <v>3448</v>
      </c>
      <c r="G1826" s="164" t="s">
        <v>3320</v>
      </c>
      <c r="H1826" s="149" t="str">
        <f t="shared" si="31"/>
        <v>No</v>
      </c>
    </row>
    <row r="1827" spans="1:8" x14ac:dyDescent="0.25">
      <c r="A1827" s="136" t="s">
        <v>1866</v>
      </c>
      <c r="B1827" s="136" t="s">
        <v>3162</v>
      </c>
      <c r="C1827" s="26">
        <v>5712</v>
      </c>
      <c r="D1827" s="26" t="s">
        <v>3343</v>
      </c>
      <c r="E1827" s="163">
        <v>1</v>
      </c>
      <c r="F1827" s="164" t="s">
        <v>3449</v>
      </c>
      <c r="G1827" s="164" t="s">
        <v>3320</v>
      </c>
      <c r="H1827" s="149" t="str">
        <f t="shared" si="31"/>
        <v>Yes</v>
      </c>
    </row>
    <row r="1828" spans="1:8" x14ac:dyDescent="0.25">
      <c r="A1828" s="136" t="s">
        <v>1866</v>
      </c>
      <c r="B1828" s="136" t="s">
        <v>3162</v>
      </c>
      <c r="C1828" s="26">
        <v>4241</v>
      </c>
      <c r="D1828" s="26" t="s">
        <v>1875</v>
      </c>
      <c r="E1828" s="163">
        <v>0.16139999999999999</v>
      </c>
      <c r="F1828" s="164" t="s">
        <v>3449</v>
      </c>
      <c r="G1828" s="164" t="s">
        <v>3320</v>
      </c>
      <c r="H1828" s="149" t="str">
        <f t="shared" si="31"/>
        <v>No</v>
      </c>
    </row>
    <row r="1829" spans="1:8" x14ac:dyDescent="0.25">
      <c r="A1829" s="136" t="s">
        <v>1866</v>
      </c>
      <c r="B1829" s="136" t="s">
        <v>3162</v>
      </c>
      <c r="C1829" s="26">
        <v>5128</v>
      </c>
      <c r="D1829" s="26" t="s">
        <v>1881</v>
      </c>
      <c r="E1829" s="163">
        <v>0.1467</v>
      </c>
      <c r="F1829" s="164" t="s">
        <v>3449</v>
      </c>
      <c r="G1829" s="164" t="s">
        <v>3320</v>
      </c>
      <c r="H1829" s="149" t="str">
        <f t="shared" si="31"/>
        <v>No</v>
      </c>
    </row>
    <row r="1830" spans="1:8" x14ac:dyDescent="0.25">
      <c r="A1830" s="136" t="s">
        <v>1866</v>
      </c>
      <c r="B1830" s="136" t="s">
        <v>3162</v>
      </c>
      <c r="C1830" s="26">
        <v>3981</v>
      </c>
      <c r="D1830" s="26" t="s">
        <v>1872</v>
      </c>
      <c r="E1830" s="163">
        <v>0.16669999999999999</v>
      </c>
      <c r="F1830" s="164" t="s">
        <v>3449</v>
      </c>
      <c r="G1830" s="164" t="s">
        <v>3320</v>
      </c>
      <c r="H1830" s="149" t="str">
        <f t="shared" si="31"/>
        <v>No</v>
      </c>
    </row>
    <row r="1831" spans="1:8" x14ac:dyDescent="0.25">
      <c r="A1831" s="136" t="s">
        <v>1866</v>
      </c>
      <c r="B1831" s="136" t="s">
        <v>3162</v>
      </c>
      <c r="C1831" s="26">
        <v>5100</v>
      </c>
      <c r="D1831" s="26" t="s">
        <v>1880</v>
      </c>
      <c r="E1831" s="163">
        <v>0.12959999999999999</v>
      </c>
      <c r="F1831" s="164" t="s">
        <v>3449</v>
      </c>
      <c r="G1831" s="164" t="s">
        <v>3320</v>
      </c>
      <c r="H1831" s="149" t="str">
        <f t="shared" si="31"/>
        <v>No</v>
      </c>
    </row>
    <row r="1832" spans="1:8" x14ac:dyDescent="0.25">
      <c r="A1832" s="136" t="s">
        <v>1866</v>
      </c>
      <c r="B1832" s="136" t="s">
        <v>3162</v>
      </c>
      <c r="C1832" s="26">
        <v>2073</v>
      </c>
      <c r="D1832" s="26" t="s">
        <v>1868</v>
      </c>
      <c r="E1832" s="163">
        <v>0.17760000000000001</v>
      </c>
      <c r="F1832" s="164" t="s">
        <v>3449</v>
      </c>
      <c r="G1832" s="164" t="s">
        <v>3320</v>
      </c>
      <c r="H1832" s="149" t="str">
        <f t="shared" si="31"/>
        <v>No</v>
      </c>
    </row>
    <row r="1833" spans="1:8" x14ac:dyDescent="0.25">
      <c r="A1833" s="136" t="s">
        <v>1866</v>
      </c>
      <c r="B1833" s="136" t="s">
        <v>3162</v>
      </c>
      <c r="C1833" s="26">
        <v>1904</v>
      </c>
      <c r="D1833" s="26" t="s">
        <v>2840</v>
      </c>
      <c r="E1833" s="163">
        <v>0.1447</v>
      </c>
      <c r="F1833" s="164" t="s">
        <v>3449</v>
      </c>
      <c r="G1833" s="164" t="s">
        <v>3320</v>
      </c>
      <c r="H1833" s="149" t="str">
        <f t="shared" si="31"/>
        <v>No</v>
      </c>
    </row>
    <row r="1834" spans="1:8" x14ac:dyDescent="0.25">
      <c r="A1834" s="136" t="s">
        <v>1866</v>
      </c>
      <c r="B1834" s="136" t="s">
        <v>3162</v>
      </c>
      <c r="C1834" s="26">
        <v>3561</v>
      </c>
      <c r="D1834" s="26" t="s">
        <v>1871</v>
      </c>
      <c r="E1834" s="163">
        <v>0.21820000000000001</v>
      </c>
      <c r="F1834" s="164" t="s">
        <v>3449</v>
      </c>
      <c r="G1834" s="164" t="s">
        <v>3320</v>
      </c>
      <c r="H1834" s="149" t="str">
        <f t="shared" si="31"/>
        <v>No</v>
      </c>
    </row>
    <row r="1835" spans="1:8" x14ac:dyDescent="0.25">
      <c r="A1835" s="136" t="s">
        <v>1866</v>
      </c>
      <c r="B1835" s="136" t="s">
        <v>3162</v>
      </c>
      <c r="C1835" s="26">
        <v>4184</v>
      </c>
      <c r="D1835" s="26" t="s">
        <v>1874</v>
      </c>
      <c r="E1835" s="163">
        <v>0.1633</v>
      </c>
      <c r="F1835" s="164" t="s">
        <v>3449</v>
      </c>
      <c r="G1835" s="164" t="s">
        <v>3320</v>
      </c>
      <c r="H1835" s="149" t="str">
        <f t="shared" si="31"/>
        <v>No</v>
      </c>
    </row>
    <row r="1836" spans="1:8" x14ac:dyDescent="0.25">
      <c r="A1836" s="136" t="s">
        <v>1866</v>
      </c>
      <c r="B1836" s="136" t="s">
        <v>3162</v>
      </c>
      <c r="C1836" s="26">
        <v>1730</v>
      </c>
      <c r="D1836" s="26" t="s">
        <v>1867</v>
      </c>
      <c r="E1836" s="163">
        <v>0.48609999999999998</v>
      </c>
      <c r="F1836" s="164" t="s">
        <v>3449</v>
      </c>
      <c r="G1836" s="164" t="s">
        <v>3320</v>
      </c>
      <c r="H1836" s="149" t="str">
        <f t="shared" si="31"/>
        <v>No</v>
      </c>
    </row>
    <row r="1837" spans="1:8" x14ac:dyDescent="0.25">
      <c r="A1837" s="136" t="s">
        <v>1866</v>
      </c>
      <c r="B1837" s="136" t="s">
        <v>3162</v>
      </c>
      <c r="C1837" s="26">
        <v>2428</v>
      </c>
      <c r="D1837" s="26" t="s">
        <v>1869</v>
      </c>
      <c r="E1837" s="163">
        <v>0.2316</v>
      </c>
      <c r="F1837" s="164" t="s">
        <v>3449</v>
      </c>
      <c r="G1837" s="164" t="s">
        <v>3320</v>
      </c>
      <c r="H1837" s="149" t="str">
        <f t="shared" si="31"/>
        <v>No</v>
      </c>
    </row>
    <row r="1838" spans="1:8" x14ac:dyDescent="0.25">
      <c r="A1838" s="136" t="s">
        <v>1866</v>
      </c>
      <c r="B1838" s="136" t="s">
        <v>3162</v>
      </c>
      <c r="C1838" s="26">
        <v>4383</v>
      </c>
      <c r="D1838" s="26" t="s">
        <v>1878</v>
      </c>
      <c r="E1838" s="163">
        <v>9.7699999999999995E-2</v>
      </c>
      <c r="F1838" s="164" t="s">
        <v>3449</v>
      </c>
      <c r="G1838" s="164" t="s">
        <v>3320</v>
      </c>
      <c r="H1838" s="149" t="str">
        <f t="shared" si="31"/>
        <v>No</v>
      </c>
    </row>
    <row r="1839" spans="1:8" x14ac:dyDescent="0.25">
      <c r="A1839" s="136" t="s">
        <v>1866</v>
      </c>
      <c r="B1839" s="136" t="s">
        <v>3162</v>
      </c>
      <c r="C1839" s="26">
        <v>4145</v>
      </c>
      <c r="D1839" s="26" t="s">
        <v>1873</v>
      </c>
      <c r="E1839" s="163">
        <v>0.16889999999999999</v>
      </c>
      <c r="F1839" s="164" t="s">
        <v>3449</v>
      </c>
      <c r="G1839" s="164" t="s">
        <v>3320</v>
      </c>
      <c r="H1839" s="149" t="str">
        <f t="shared" si="31"/>
        <v>No</v>
      </c>
    </row>
    <row r="1840" spans="1:8" x14ac:dyDescent="0.25">
      <c r="A1840" s="136" t="s">
        <v>1883</v>
      </c>
      <c r="B1840" s="136" t="s">
        <v>3163</v>
      </c>
      <c r="C1840" s="26">
        <v>5015</v>
      </c>
      <c r="D1840" s="26" t="s">
        <v>1888</v>
      </c>
      <c r="E1840" s="163">
        <v>2.3900000000000001E-2</v>
      </c>
      <c r="F1840" s="164" t="s">
        <v>3449</v>
      </c>
      <c r="G1840" s="164" t="s">
        <v>3320</v>
      </c>
      <c r="H1840" s="149" t="str">
        <f t="shared" si="31"/>
        <v>No</v>
      </c>
    </row>
    <row r="1841" spans="1:8" x14ac:dyDescent="0.25">
      <c r="A1841" s="136" t="s">
        <v>1883</v>
      </c>
      <c r="B1841" s="136" t="s">
        <v>3163</v>
      </c>
      <c r="C1841" s="26">
        <v>4397</v>
      </c>
      <c r="D1841" s="26" t="s">
        <v>2574</v>
      </c>
      <c r="E1841" s="163">
        <v>0.12520000000000001</v>
      </c>
      <c r="F1841" s="164" t="s">
        <v>3449</v>
      </c>
      <c r="G1841" s="164" t="s">
        <v>3320</v>
      </c>
      <c r="H1841" s="149" t="str">
        <f t="shared" si="31"/>
        <v>No</v>
      </c>
    </row>
    <row r="1842" spans="1:8" x14ac:dyDescent="0.25">
      <c r="A1842" s="136" t="s">
        <v>1883</v>
      </c>
      <c r="B1842" s="136" t="s">
        <v>3163</v>
      </c>
      <c r="C1842" s="26">
        <v>4308</v>
      </c>
      <c r="D1842" s="26" t="s">
        <v>1887</v>
      </c>
      <c r="E1842" s="163">
        <v>0.1115</v>
      </c>
      <c r="F1842" s="164" t="s">
        <v>3449</v>
      </c>
      <c r="G1842" s="164" t="s">
        <v>3320</v>
      </c>
      <c r="H1842" s="149" t="str">
        <f t="shared" si="31"/>
        <v>No</v>
      </c>
    </row>
    <row r="1843" spans="1:8" x14ac:dyDescent="0.25">
      <c r="A1843" s="136" t="s">
        <v>1883</v>
      </c>
      <c r="B1843" s="136" t="s">
        <v>3163</v>
      </c>
      <c r="C1843" s="26">
        <v>2222</v>
      </c>
      <c r="D1843" s="26" t="s">
        <v>1884</v>
      </c>
      <c r="E1843" s="163">
        <v>0.11559999999999999</v>
      </c>
      <c r="F1843" s="164" t="s">
        <v>3449</v>
      </c>
      <c r="G1843" s="164" t="s">
        <v>3320</v>
      </c>
      <c r="H1843" s="149" t="str">
        <f t="shared" si="31"/>
        <v>No</v>
      </c>
    </row>
    <row r="1844" spans="1:8" x14ac:dyDescent="0.25">
      <c r="A1844" s="136" t="s">
        <v>1883</v>
      </c>
      <c r="B1844" s="136" t="s">
        <v>3163</v>
      </c>
      <c r="C1844" s="26">
        <v>2850</v>
      </c>
      <c r="D1844" s="26" t="s">
        <v>2575</v>
      </c>
      <c r="E1844" s="163">
        <v>0.1157</v>
      </c>
      <c r="F1844" s="164" t="s">
        <v>3449</v>
      </c>
      <c r="G1844" s="164" t="s">
        <v>3320</v>
      </c>
      <c r="H1844" s="149" t="str">
        <f t="shared" si="31"/>
        <v>No</v>
      </c>
    </row>
    <row r="1845" spans="1:8" x14ac:dyDescent="0.25">
      <c r="A1845" s="136" t="s">
        <v>1883</v>
      </c>
      <c r="B1845" s="136" t="s">
        <v>3163</v>
      </c>
      <c r="C1845" s="26">
        <v>2287</v>
      </c>
      <c r="D1845" s="26" t="s">
        <v>1885</v>
      </c>
      <c r="E1845" s="163">
        <v>0.15379999999999999</v>
      </c>
      <c r="F1845" s="164" t="s">
        <v>3449</v>
      </c>
      <c r="G1845" s="164" t="s">
        <v>3320</v>
      </c>
      <c r="H1845" s="149" t="str">
        <f t="shared" si="31"/>
        <v>No</v>
      </c>
    </row>
    <row r="1846" spans="1:8" x14ac:dyDescent="0.25">
      <c r="A1846" s="136" t="s">
        <v>1883</v>
      </c>
      <c r="B1846" s="136" t="s">
        <v>3163</v>
      </c>
      <c r="C1846" s="26">
        <v>5181</v>
      </c>
      <c r="D1846" s="26" t="s">
        <v>2576</v>
      </c>
      <c r="E1846" s="163">
        <v>9.06E-2</v>
      </c>
      <c r="F1846" s="164" t="s">
        <v>3449</v>
      </c>
      <c r="G1846" s="164" t="s">
        <v>3320</v>
      </c>
      <c r="H1846" s="149" t="str">
        <f t="shared" si="31"/>
        <v>No</v>
      </c>
    </row>
    <row r="1847" spans="1:8" x14ac:dyDescent="0.25">
      <c r="A1847" s="136" t="s">
        <v>1883</v>
      </c>
      <c r="B1847" s="136" t="s">
        <v>3163</v>
      </c>
      <c r="C1847" s="26">
        <v>2288</v>
      </c>
      <c r="D1847" s="26" t="s">
        <v>1886</v>
      </c>
      <c r="E1847" s="163">
        <v>0.1178</v>
      </c>
      <c r="F1847" s="164" t="s">
        <v>3449</v>
      </c>
      <c r="G1847" s="164" t="s">
        <v>3320</v>
      </c>
      <c r="H1847" s="149" t="str">
        <f t="shared" si="31"/>
        <v>No</v>
      </c>
    </row>
    <row r="1848" spans="1:8" x14ac:dyDescent="0.25">
      <c r="A1848" s="136" t="s">
        <v>1883</v>
      </c>
      <c r="B1848" s="136" t="s">
        <v>3163</v>
      </c>
      <c r="C1848" s="26">
        <v>2124</v>
      </c>
      <c r="D1848" s="26" t="s">
        <v>2775</v>
      </c>
      <c r="E1848" s="163">
        <v>9.2200000000000004E-2</v>
      </c>
      <c r="F1848" s="164" t="s">
        <v>3449</v>
      </c>
      <c r="G1848" s="164" t="s">
        <v>3320</v>
      </c>
      <c r="H1848" s="149" t="str">
        <f t="shared" si="31"/>
        <v>No</v>
      </c>
    </row>
    <row r="1849" spans="1:8" x14ac:dyDescent="0.25">
      <c r="A1849" s="136" t="s">
        <v>1883</v>
      </c>
      <c r="B1849" s="136" t="s">
        <v>3163</v>
      </c>
      <c r="C1849" s="26">
        <v>5296</v>
      </c>
      <c r="D1849" s="26" t="s">
        <v>2577</v>
      </c>
      <c r="E1849" s="163">
        <v>0.121</v>
      </c>
      <c r="F1849" s="164" t="s">
        <v>3449</v>
      </c>
      <c r="G1849" s="164" t="s">
        <v>3320</v>
      </c>
      <c r="H1849" s="149" t="str">
        <f t="shared" si="31"/>
        <v>No</v>
      </c>
    </row>
    <row r="1850" spans="1:8" x14ac:dyDescent="0.25">
      <c r="A1850" s="136" t="s">
        <v>1883</v>
      </c>
      <c r="B1850" s="136" t="s">
        <v>3163</v>
      </c>
      <c r="C1850" s="26">
        <v>5457</v>
      </c>
      <c r="D1850" s="26" t="s">
        <v>1889</v>
      </c>
      <c r="E1850" s="163">
        <v>0.1255</v>
      </c>
      <c r="F1850" s="164" t="s">
        <v>3449</v>
      </c>
      <c r="G1850" s="164" t="s">
        <v>3320</v>
      </c>
      <c r="H1850" s="149" t="str">
        <f t="shared" si="31"/>
        <v>No</v>
      </c>
    </row>
    <row r="1851" spans="1:8" x14ac:dyDescent="0.25">
      <c r="A1851" s="136" t="s">
        <v>1883</v>
      </c>
      <c r="B1851" s="136" t="s">
        <v>3163</v>
      </c>
      <c r="C1851" s="26">
        <v>5135</v>
      </c>
      <c r="D1851" s="26" t="s">
        <v>2578</v>
      </c>
      <c r="E1851" s="163">
        <v>0.1714</v>
      </c>
      <c r="F1851" s="164" t="s">
        <v>3449</v>
      </c>
      <c r="G1851" s="164" t="s">
        <v>3320</v>
      </c>
      <c r="H1851" s="149" t="str">
        <f t="shared" si="31"/>
        <v>No</v>
      </c>
    </row>
    <row r="1852" spans="1:8" x14ac:dyDescent="0.25">
      <c r="A1852" s="136" t="s">
        <v>1883</v>
      </c>
      <c r="B1852" s="136" t="s">
        <v>3163</v>
      </c>
      <c r="C1852" s="26">
        <v>1502</v>
      </c>
      <c r="D1852" s="26" t="s">
        <v>2579</v>
      </c>
      <c r="E1852" s="163">
        <v>0.2104</v>
      </c>
      <c r="F1852" s="164" t="s">
        <v>3449</v>
      </c>
      <c r="G1852" s="164" t="s">
        <v>3320</v>
      </c>
      <c r="H1852" s="149" t="str">
        <f t="shared" si="31"/>
        <v>No</v>
      </c>
    </row>
    <row r="1853" spans="1:8" x14ac:dyDescent="0.25">
      <c r="A1853" s="136" t="s">
        <v>1891</v>
      </c>
      <c r="B1853" s="136" t="s">
        <v>3164</v>
      </c>
      <c r="C1853" s="26">
        <v>2694</v>
      </c>
      <c r="D1853" s="26" t="s">
        <v>1892</v>
      </c>
      <c r="E1853" s="163">
        <v>0.79979999999999996</v>
      </c>
      <c r="F1853" s="164" t="s">
        <v>3447</v>
      </c>
      <c r="G1853" s="164" t="s">
        <v>3320</v>
      </c>
      <c r="H1853" s="149" t="str">
        <f t="shared" si="31"/>
        <v>Yes</v>
      </c>
    </row>
    <row r="1854" spans="1:8" x14ac:dyDescent="0.25">
      <c r="A1854" s="136" t="s">
        <v>1891</v>
      </c>
      <c r="B1854" s="136" t="s">
        <v>3164</v>
      </c>
      <c r="C1854" s="26">
        <v>3089</v>
      </c>
      <c r="D1854" s="26" t="s">
        <v>1893</v>
      </c>
      <c r="E1854" s="163">
        <v>0.8175</v>
      </c>
      <c r="F1854" s="164" t="s">
        <v>3447</v>
      </c>
      <c r="G1854" s="164" t="s">
        <v>3320</v>
      </c>
      <c r="H1854" s="149" t="str">
        <f t="shared" si="31"/>
        <v>Yes</v>
      </c>
    </row>
    <row r="1855" spans="1:8" x14ac:dyDescent="0.25">
      <c r="A1855" s="136" t="s">
        <v>1895</v>
      </c>
      <c r="B1855" s="136" t="s">
        <v>3165</v>
      </c>
      <c r="C1855" s="26">
        <v>2804</v>
      </c>
      <c r="D1855" s="26" t="s">
        <v>2841</v>
      </c>
      <c r="E1855" s="163">
        <v>0.68279999999999996</v>
      </c>
      <c r="F1855" s="164" t="s">
        <v>3447</v>
      </c>
      <c r="G1855" s="164" t="s">
        <v>3320</v>
      </c>
      <c r="H1855" s="149" t="str">
        <f t="shared" si="31"/>
        <v>Yes</v>
      </c>
    </row>
    <row r="1856" spans="1:8" x14ac:dyDescent="0.25">
      <c r="A1856" s="136" t="s">
        <v>1895</v>
      </c>
      <c r="B1856" s="136" t="s">
        <v>3165</v>
      </c>
      <c r="C1856" s="26">
        <v>5243</v>
      </c>
      <c r="D1856" s="26" t="s">
        <v>2842</v>
      </c>
      <c r="E1856" s="163">
        <v>0.42559999999999998</v>
      </c>
      <c r="F1856" s="164" t="s">
        <v>3449</v>
      </c>
      <c r="G1856" s="164" t="s">
        <v>3320</v>
      </c>
      <c r="H1856" s="149" t="str">
        <f t="shared" si="31"/>
        <v>No</v>
      </c>
    </row>
    <row r="1857" spans="1:8" x14ac:dyDescent="0.25">
      <c r="A1857" s="136" t="s">
        <v>1895</v>
      </c>
      <c r="B1857" s="136" t="s">
        <v>3165</v>
      </c>
      <c r="C1857" s="26">
        <v>2214</v>
      </c>
      <c r="D1857" s="26" t="s">
        <v>1896</v>
      </c>
      <c r="E1857" s="163">
        <v>0.72360000000000002</v>
      </c>
      <c r="F1857" s="164" t="s">
        <v>3447</v>
      </c>
      <c r="G1857" s="164" t="s">
        <v>3320</v>
      </c>
      <c r="H1857" s="149" t="str">
        <f t="shared" si="31"/>
        <v>Yes</v>
      </c>
    </row>
    <row r="1858" spans="1:8" x14ac:dyDescent="0.25">
      <c r="A1858" s="136" t="s">
        <v>1904</v>
      </c>
      <c r="B1858" s="136" t="s">
        <v>3166</v>
      </c>
      <c r="C1858" s="26">
        <v>4029</v>
      </c>
      <c r="D1858" s="26" t="s">
        <v>1911</v>
      </c>
      <c r="E1858" s="163">
        <v>0.34250000000000003</v>
      </c>
      <c r="F1858" s="164" t="s">
        <v>3449</v>
      </c>
      <c r="G1858" s="164" t="s">
        <v>3320</v>
      </c>
      <c r="H1858" s="149" t="str">
        <f t="shared" si="31"/>
        <v>No</v>
      </c>
    </row>
    <row r="1859" spans="1:8" x14ac:dyDescent="0.25">
      <c r="A1859" s="136" t="s">
        <v>1904</v>
      </c>
      <c r="B1859" s="136" t="s">
        <v>3166</v>
      </c>
      <c r="C1859" s="26">
        <v>3680</v>
      </c>
      <c r="D1859" s="26" t="s">
        <v>938</v>
      </c>
      <c r="E1859" s="163">
        <v>0.42349999999999999</v>
      </c>
      <c r="F1859" s="164" t="s">
        <v>3449</v>
      </c>
      <c r="G1859" s="164" t="s">
        <v>3320</v>
      </c>
      <c r="H1859" s="149" t="str">
        <f t="shared" si="31"/>
        <v>No</v>
      </c>
    </row>
    <row r="1860" spans="1:8" x14ac:dyDescent="0.25">
      <c r="A1860" s="136" t="s">
        <v>1904</v>
      </c>
      <c r="B1860" s="136" t="s">
        <v>3166</v>
      </c>
      <c r="C1860" s="26">
        <v>3899</v>
      </c>
      <c r="D1860" s="26" t="s">
        <v>1910</v>
      </c>
      <c r="E1860" s="163">
        <v>0.64849999999999997</v>
      </c>
      <c r="F1860" s="164" t="s">
        <v>3447</v>
      </c>
      <c r="G1860" s="164" t="s">
        <v>3320</v>
      </c>
      <c r="H1860" s="149" t="str">
        <f t="shared" si="31"/>
        <v>Yes</v>
      </c>
    </row>
    <row r="1861" spans="1:8" x14ac:dyDescent="0.25">
      <c r="A1861" s="136" t="s">
        <v>1904</v>
      </c>
      <c r="B1861" s="136" t="s">
        <v>3166</v>
      </c>
      <c r="C1861" s="26">
        <v>2641</v>
      </c>
      <c r="D1861" s="26" t="s">
        <v>1906</v>
      </c>
      <c r="E1861" s="163">
        <v>0.59960000000000002</v>
      </c>
      <c r="F1861" s="164" t="s">
        <v>3447</v>
      </c>
      <c r="G1861" s="164" t="s">
        <v>3320</v>
      </c>
      <c r="H1861" s="149" t="str">
        <f t="shared" ref="H1861:H1924" si="32">IF(OR(E1861&gt;=0.5, F1861="Yes",G1861="Yes"),"Yes","No")</f>
        <v>Yes</v>
      </c>
    </row>
    <row r="1862" spans="1:8" x14ac:dyDescent="0.25">
      <c r="A1862" s="136" t="s">
        <v>1904</v>
      </c>
      <c r="B1862" s="136" t="s">
        <v>3166</v>
      </c>
      <c r="C1862" s="26">
        <v>1718</v>
      </c>
      <c r="D1862" s="26" t="s">
        <v>2580</v>
      </c>
      <c r="E1862" s="163">
        <v>0.4128</v>
      </c>
      <c r="F1862" s="164" t="s">
        <v>3449</v>
      </c>
      <c r="G1862" s="164" t="s">
        <v>3320</v>
      </c>
      <c r="H1862" s="149" t="str">
        <f t="shared" si="32"/>
        <v>No</v>
      </c>
    </row>
    <row r="1863" spans="1:8" x14ac:dyDescent="0.25">
      <c r="A1863" s="136" t="s">
        <v>1904</v>
      </c>
      <c r="B1863" s="136" t="s">
        <v>3166</v>
      </c>
      <c r="C1863" s="26">
        <v>4348</v>
      </c>
      <c r="D1863" s="26" t="s">
        <v>1914</v>
      </c>
      <c r="E1863" s="163">
        <v>0.3952</v>
      </c>
      <c r="F1863" s="164" t="s">
        <v>3449</v>
      </c>
      <c r="G1863" s="164" t="s">
        <v>3448</v>
      </c>
      <c r="H1863" s="149" t="str">
        <f t="shared" si="32"/>
        <v>No</v>
      </c>
    </row>
    <row r="1864" spans="1:8" x14ac:dyDescent="0.25">
      <c r="A1864" s="136" t="s">
        <v>1904</v>
      </c>
      <c r="B1864" s="136" t="s">
        <v>3166</v>
      </c>
      <c r="C1864" s="26">
        <v>4142</v>
      </c>
      <c r="D1864" s="26" t="s">
        <v>3167</v>
      </c>
      <c r="E1864" s="163">
        <v>0.33229999999999998</v>
      </c>
      <c r="F1864" s="164" t="s">
        <v>3449</v>
      </c>
      <c r="G1864" s="164" t="s">
        <v>3320</v>
      </c>
      <c r="H1864" s="149" t="str">
        <f t="shared" si="32"/>
        <v>No</v>
      </c>
    </row>
    <row r="1865" spans="1:8" x14ac:dyDescent="0.25">
      <c r="A1865" s="136" t="s">
        <v>1904</v>
      </c>
      <c r="B1865" s="136" t="s">
        <v>3166</v>
      </c>
      <c r="C1865" s="26">
        <v>4079</v>
      </c>
      <c r="D1865" s="26" t="s">
        <v>1912</v>
      </c>
      <c r="E1865" s="163">
        <v>0.38479999999999998</v>
      </c>
      <c r="F1865" s="164" t="s">
        <v>3449</v>
      </c>
      <c r="G1865" s="164" t="s">
        <v>3320</v>
      </c>
      <c r="H1865" s="149" t="str">
        <f t="shared" si="32"/>
        <v>No</v>
      </c>
    </row>
    <row r="1866" spans="1:8" x14ac:dyDescent="0.25">
      <c r="A1866" s="136" t="s">
        <v>1904</v>
      </c>
      <c r="B1866" s="136" t="s">
        <v>3166</v>
      </c>
      <c r="C1866" s="26">
        <v>3046</v>
      </c>
      <c r="D1866" s="26" t="s">
        <v>3168</v>
      </c>
      <c r="E1866" s="163">
        <v>0.53390000000000004</v>
      </c>
      <c r="F1866" s="164" t="s">
        <v>3447</v>
      </c>
      <c r="G1866" s="164" t="s">
        <v>3320</v>
      </c>
      <c r="H1866" s="149" t="str">
        <f t="shared" si="32"/>
        <v>Yes</v>
      </c>
    </row>
    <row r="1867" spans="1:8" x14ac:dyDescent="0.25">
      <c r="A1867" s="136" t="s">
        <v>1904</v>
      </c>
      <c r="B1867" s="136" t="s">
        <v>3166</v>
      </c>
      <c r="C1867" s="26">
        <v>4350</v>
      </c>
      <c r="D1867" s="26" t="s">
        <v>1916</v>
      </c>
      <c r="E1867" s="163">
        <v>0.32</v>
      </c>
      <c r="F1867" s="164" t="s">
        <v>3449</v>
      </c>
      <c r="G1867" s="164" t="s">
        <v>3320</v>
      </c>
      <c r="H1867" s="149" t="str">
        <f t="shared" si="32"/>
        <v>No</v>
      </c>
    </row>
    <row r="1868" spans="1:8" x14ac:dyDescent="0.25">
      <c r="A1868" s="136" t="s">
        <v>1904</v>
      </c>
      <c r="B1868" s="136" t="s">
        <v>3166</v>
      </c>
      <c r="C1868" s="26">
        <v>2995</v>
      </c>
      <c r="D1868" s="26" t="s">
        <v>1908</v>
      </c>
      <c r="E1868" s="163">
        <v>0.35149999999999998</v>
      </c>
      <c r="F1868" s="164" t="s">
        <v>3449</v>
      </c>
      <c r="G1868" s="164" t="s">
        <v>3320</v>
      </c>
      <c r="H1868" s="149" t="str">
        <f t="shared" si="32"/>
        <v>No</v>
      </c>
    </row>
    <row r="1869" spans="1:8" x14ac:dyDescent="0.25">
      <c r="A1869" s="136" t="s">
        <v>1904</v>
      </c>
      <c r="B1869" s="136" t="s">
        <v>3166</v>
      </c>
      <c r="C1869" s="26">
        <v>2650</v>
      </c>
      <c r="D1869" s="26" t="s">
        <v>1907</v>
      </c>
      <c r="E1869" s="163">
        <v>0.45419999999999999</v>
      </c>
      <c r="F1869" s="164" t="s">
        <v>3449</v>
      </c>
      <c r="G1869" s="164" t="s">
        <v>3448</v>
      </c>
      <c r="H1869" s="149" t="str">
        <f t="shared" si="32"/>
        <v>No</v>
      </c>
    </row>
    <row r="1870" spans="1:8" x14ac:dyDescent="0.25">
      <c r="A1870" s="136" t="s">
        <v>1904</v>
      </c>
      <c r="B1870" s="136" t="s">
        <v>3166</v>
      </c>
      <c r="C1870" s="26">
        <v>4349</v>
      </c>
      <c r="D1870" s="26" t="s">
        <v>1915</v>
      </c>
      <c r="E1870" s="163">
        <v>0.41689999999999999</v>
      </c>
      <c r="F1870" s="164" t="s">
        <v>3449</v>
      </c>
      <c r="G1870" s="164" t="s">
        <v>3448</v>
      </c>
      <c r="H1870" s="149" t="str">
        <f t="shared" si="32"/>
        <v>No</v>
      </c>
    </row>
    <row r="1871" spans="1:8" x14ac:dyDescent="0.25">
      <c r="A1871" s="136" t="s">
        <v>1904</v>
      </c>
      <c r="B1871" s="136" t="s">
        <v>3166</v>
      </c>
      <c r="C1871" s="26">
        <v>3110</v>
      </c>
      <c r="D1871" s="26" t="s">
        <v>1909</v>
      </c>
      <c r="E1871" s="163">
        <v>0.2661</v>
      </c>
      <c r="F1871" s="164" t="s">
        <v>3449</v>
      </c>
      <c r="G1871" s="164" t="s">
        <v>3320</v>
      </c>
      <c r="H1871" s="149" t="str">
        <f t="shared" si="32"/>
        <v>No</v>
      </c>
    </row>
    <row r="1872" spans="1:8" x14ac:dyDescent="0.25">
      <c r="A1872" s="136" t="s">
        <v>1904</v>
      </c>
      <c r="B1872" s="136" t="s">
        <v>3166</v>
      </c>
      <c r="C1872" s="26">
        <v>2272</v>
      </c>
      <c r="D1872" s="26" t="s">
        <v>1905</v>
      </c>
      <c r="E1872" s="163">
        <v>0.36880000000000002</v>
      </c>
      <c r="F1872" s="164" t="s">
        <v>3449</v>
      </c>
      <c r="G1872" s="164" t="s">
        <v>3320</v>
      </c>
      <c r="H1872" s="149" t="str">
        <f t="shared" si="32"/>
        <v>No</v>
      </c>
    </row>
    <row r="1873" spans="1:8" x14ac:dyDescent="0.25">
      <c r="A1873" s="136" t="s">
        <v>1904</v>
      </c>
      <c r="B1873" s="136" t="s">
        <v>3166</v>
      </c>
      <c r="C1873" s="26">
        <v>4141</v>
      </c>
      <c r="D1873" s="26" t="s">
        <v>1913</v>
      </c>
      <c r="E1873" s="163">
        <v>0.28720000000000001</v>
      </c>
      <c r="F1873" s="164" t="s">
        <v>3449</v>
      </c>
      <c r="G1873" s="164" t="s">
        <v>3320</v>
      </c>
      <c r="H1873" s="149" t="str">
        <f t="shared" si="32"/>
        <v>No</v>
      </c>
    </row>
    <row r="1874" spans="1:8" x14ac:dyDescent="0.25">
      <c r="A1874" s="136" t="s">
        <v>1918</v>
      </c>
      <c r="B1874" s="136" t="s">
        <v>3169</v>
      </c>
      <c r="C1874" s="26">
        <v>1682</v>
      </c>
      <c r="D1874" s="26" t="s">
        <v>1919</v>
      </c>
      <c r="E1874" s="163">
        <v>0.55449999999999999</v>
      </c>
      <c r="F1874" s="164" t="s">
        <v>3447</v>
      </c>
      <c r="G1874" s="164" t="s">
        <v>3320</v>
      </c>
      <c r="H1874" s="149" t="str">
        <f t="shared" si="32"/>
        <v>Yes</v>
      </c>
    </row>
    <row r="1875" spans="1:8" x14ac:dyDescent="0.25">
      <c r="A1875" s="136" t="s">
        <v>1918</v>
      </c>
      <c r="B1875" s="136" t="s">
        <v>3169</v>
      </c>
      <c r="C1875" s="26">
        <v>4321</v>
      </c>
      <c r="D1875" s="26" t="s">
        <v>1923</v>
      </c>
      <c r="E1875" s="163">
        <v>0.30549999999999999</v>
      </c>
      <c r="F1875" s="164" t="s">
        <v>3449</v>
      </c>
      <c r="G1875" s="164" t="s">
        <v>3320</v>
      </c>
      <c r="H1875" s="149" t="str">
        <f t="shared" si="32"/>
        <v>No</v>
      </c>
    </row>
    <row r="1876" spans="1:8" x14ac:dyDescent="0.25">
      <c r="A1876" s="136" t="s">
        <v>1918</v>
      </c>
      <c r="B1876" s="136" t="s">
        <v>3169</v>
      </c>
      <c r="C1876" s="26">
        <v>4149</v>
      </c>
      <c r="D1876" s="26" t="s">
        <v>1922</v>
      </c>
      <c r="E1876" s="163">
        <v>0.27010000000000001</v>
      </c>
      <c r="F1876" s="164" t="s">
        <v>3449</v>
      </c>
      <c r="G1876" s="164" t="s">
        <v>3320</v>
      </c>
      <c r="H1876" s="149" t="str">
        <f t="shared" si="32"/>
        <v>No</v>
      </c>
    </row>
    <row r="1877" spans="1:8" x14ac:dyDescent="0.25">
      <c r="A1877" s="136" t="s">
        <v>1918</v>
      </c>
      <c r="B1877" s="136" t="s">
        <v>3169</v>
      </c>
      <c r="C1877" s="26">
        <v>2511</v>
      </c>
      <c r="D1877" s="26" t="s">
        <v>1921</v>
      </c>
      <c r="E1877" s="163">
        <v>0.32440000000000002</v>
      </c>
      <c r="F1877" s="164" t="s">
        <v>3449</v>
      </c>
      <c r="G1877" s="164" t="s">
        <v>3320</v>
      </c>
      <c r="H1877" s="149" t="str">
        <f t="shared" si="32"/>
        <v>No</v>
      </c>
    </row>
    <row r="1878" spans="1:8" x14ac:dyDescent="0.25">
      <c r="A1878" s="136" t="s">
        <v>1925</v>
      </c>
      <c r="B1878" s="136" t="s">
        <v>3170</v>
      </c>
      <c r="C1878" s="26">
        <v>2744</v>
      </c>
      <c r="D1878" s="26" t="s">
        <v>1926</v>
      </c>
      <c r="E1878" s="163">
        <v>0.45519999999999999</v>
      </c>
      <c r="F1878" s="164" t="s">
        <v>3449</v>
      </c>
      <c r="G1878" s="164" t="s">
        <v>3448</v>
      </c>
      <c r="H1878" s="149" t="str">
        <f t="shared" si="32"/>
        <v>No</v>
      </c>
    </row>
    <row r="1879" spans="1:8" x14ac:dyDescent="0.25">
      <c r="A1879" s="136" t="s">
        <v>1928</v>
      </c>
      <c r="B1879" s="136" t="s">
        <v>3171</v>
      </c>
      <c r="C1879" s="26">
        <v>1533</v>
      </c>
      <c r="D1879" s="26" t="s">
        <v>2581</v>
      </c>
      <c r="E1879" s="163">
        <v>0.76819999999999999</v>
      </c>
      <c r="F1879" s="164" t="s">
        <v>3447</v>
      </c>
      <c r="G1879" s="164" t="s">
        <v>3320</v>
      </c>
      <c r="H1879" s="149" t="str">
        <f t="shared" si="32"/>
        <v>Yes</v>
      </c>
    </row>
    <row r="1880" spans="1:8" x14ac:dyDescent="0.25">
      <c r="A1880" s="136" t="s">
        <v>1928</v>
      </c>
      <c r="B1880" s="136" t="s">
        <v>3171</v>
      </c>
      <c r="C1880" s="26">
        <v>2156</v>
      </c>
      <c r="D1880" s="26" t="s">
        <v>292</v>
      </c>
      <c r="E1880" s="163">
        <v>0.67779999999999996</v>
      </c>
      <c r="F1880" s="164" t="s">
        <v>3447</v>
      </c>
      <c r="G1880" s="164" t="s">
        <v>3320</v>
      </c>
      <c r="H1880" s="149" t="str">
        <f t="shared" si="32"/>
        <v>Yes</v>
      </c>
    </row>
    <row r="1881" spans="1:8" x14ac:dyDescent="0.25">
      <c r="A1881" s="136" t="s">
        <v>1928</v>
      </c>
      <c r="B1881" s="136" t="s">
        <v>3171</v>
      </c>
      <c r="C1881" s="26">
        <v>1604</v>
      </c>
      <c r="D1881" s="26" t="s">
        <v>2582</v>
      </c>
      <c r="E1881" s="163">
        <v>0.44440000000000002</v>
      </c>
      <c r="F1881" s="164" t="s">
        <v>3449</v>
      </c>
      <c r="G1881" s="164" t="s">
        <v>3320</v>
      </c>
      <c r="H1881" s="149" t="str">
        <f t="shared" si="32"/>
        <v>No</v>
      </c>
    </row>
    <row r="1882" spans="1:8" x14ac:dyDescent="0.25">
      <c r="A1882" s="136" t="s">
        <v>1928</v>
      </c>
      <c r="B1882" s="136" t="s">
        <v>3171</v>
      </c>
      <c r="C1882" s="26">
        <v>2381</v>
      </c>
      <c r="D1882" s="26" t="s">
        <v>1944</v>
      </c>
      <c r="E1882" s="163">
        <v>0.79910000000000003</v>
      </c>
      <c r="F1882" s="164" t="s">
        <v>3447</v>
      </c>
      <c r="G1882" s="164" t="s">
        <v>3320</v>
      </c>
      <c r="H1882" s="149" t="str">
        <f t="shared" si="32"/>
        <v>Yes</v>
      </c>
    </row>
    <row r="1883" spans="1:8" x14ac:dyDescent="0.25">
      <c r="A1883" s="136" t="s">
        <v>1928</v>
      </c>
      <c r="B1883" s="136" t="s">
        <v>3171</v>
      </c>
      <c r="C1883" s="26">
        <v>2128</v>
      </c>
      <c r="D1883" s="26" t="s">
        <v>1004</v>
      </c>
      <c r="E1883" s="163">
        <v>0.86760000000000004</v>
      </c>
      <c r="F1883" s="164" t="s">
        <v>3447</v>
      </c>
      <c r="G1883" s="164" t="s">
        <v>3320</v>
      </c>
      <c r="H1883" s="149" t="str">
        <f t="shared" si="32"/>
        <v>Yes</v>
      </c>
    </row>
    <row r="1884" spans="1:8" x14ac:dyDescent="0.25">
      <c r="A1884" s="136" t="s">
        <v>1928</v>
      </c>
      <c r="B1884" s="136" t="s">
        <v>3171</v>
      </c>
      <c r="C1884" s="26">
        <v>3357</v>
      </c>
      <c r="D1884" s="26" t="s">
        <v>1957</v>
      </c>
      <c r="E1884" s="163">
        <v>0.4793</v>
      </c>
      <c r="F1884" s="164" t="s">
        <v>3448</v>
      </c>
      <c r="G1884" s="164" t="s">
        <v>3320</v>
      </c>
      <c r="H1884" s="149" t="str">
        <f t="shared" si="32"/>
        <v>No</v>
      </c>
    </row>
    <row r="1885" spans="1:8" x14ac:dyDescent="0.25">
      <c r="A1885" s="136" t="s">
        <v>1928</v>
      </c>
      <c r="B1885" s="136" t="s">
        <v>3171</v>
      </c>
      <c r="C1885" s="26">
        <v>2155</v>
      </c>
      <c r="D1885" s="26" t="s">
        <v>1937</v>
      </c>
      <c r="E1885" s="163">
        <v>0.83909999999999996</v>
      </c>
      <c r="F1885" s="164" t="s">
        <v>3447</v>
      </c>
      <c r="G1885" s="164" t="s">
        <v>3320</v>
      </c>
      <c r="H1885" s="149" t="str">
        <f t="shared" si="32"/>
        <v>Yes</v>
      </c>
    </row>
    <row r="1886" spans="1:8" x14ac:dyDescent="0.25">
      <c r="A1886" s="136" t="s">
        <v>1928</v>
      </c>
      <c r="B1886" s="136" t="s">
        <v>3171</v>
      </c>
      <c r="C1886" s="26">
        <v>2218</v>
      </c>
      <c r="D1886" s="26" t="s">
        <v>1940</v>
      </c>
      <c r="E1886" s="163">
        <v>0.63539999999999996</v>
      </c>
      <c r="F1886" s="164" t="s">
        <v>3447</v>
      </c>
      <c r="G1886" s="164" t="s">
        <v>3320</v>
      </c>
      <c r="H1886" s="149" t="str">
        <f t="shared" si="32"/>
        <v>Yes</v>
      </c>
    </row>
    <row r="1887" spans="1:8" x14ac:dyDescent="0.25">
      <c r="A1887" s="136" t="s">
        <v>1928</v>
      </c>
      <c r="B1887" s="136" t="s">
        <v>3171</v>
      </c>
      <c r="C1887" s="26">
        <v>3008</v>
      </c>
      <c r="D1887" s="26" t="s">
        <v>1951</v>
      </c>
      <c r="E1887" s="163">
        <v>0.38640000000000002</v>
      </c>
      <c r="F1887" s="164" t="s">
        <v>3448</v>
      </c>
      <c r="G1887" s="164" t="s">
        <v>3320</v>
      </c>
      <c r="H1887" s="149" t="str">
        <f t="shared" si="32"/>
        <v>No</v>
      </c>
    </row>
    <row r="1888" spans="1:8" x14ac:dyDescent="0.25">
      <c r="A1888" s="136" t="s">
        <v>1928</v>
      </c>
      <c r="B1888" s="136" t="s">
        <v>3171</v>
      </c>
      <c r="C1888" s="26">
        <v>4457</v>
      </c>
      <c r="D1888" s="26" t="s">
        <v>1966</v>
      </c>
      <c r="E1888" s="163">
        <v>0.52549999999999997</v>
      </c>
      <c r="F1888" s="164" t="s">
        <v>3447</v>
      </c>
      <c r="G1888" s="164" t="s">
        <v>3320</v>
      </c>
      <c r="H1888" s="149" t="str">
        <f t="shared" si="32"/>
        <v>Yes</v>
      </c>
    </row>
    <row r="1889" spans="1:8" x14ac:dyDescent="0.25">
      <c r="A1889" s="136" t="s">
        <v>1928</v>
      </c>
      <c r="B1889" s="136" t="s">
        <v>3171</v>
      </c>
      <c r="C1889" s="26">
        <v>2129</v>
      </c>
      <c r="D1889" s="26" t="s">
        <v>1936</v>
      </c>
      <c r="E1889" s="163">
        <v>0.75029999999999997</v>
      </c>
      <c r="F1889" s="164" t="s">
        <v>3447</v>
      </c>
      <c r="G1889" s="164" t="s">
        <v>3320</v>
      </c>
      <c r="H1889" s="149" t="str">
        <f t="shared" si="32"/>
        <v>Yes</v>
      </c>
    </row>
    <row r="1890" spans="1:8" x14ac:dyDescent="0.25">
      <c r="A1890" s="136" t="s">
        <v>1928</v>
      </c>
      <c r="B1890" s="136" t="s">
        <v>3171</v>
      </c>
      <c r="C1890" s="26">
        <v>3412</v>
      </c>
      <c r="D1890" s="26" t="s">
        <v>1958</v>
      </c>
      <c r="E1890" s="163">
        <v>0.4476</v>
      </c>
      <c r="F1890" s="164" t="s">
        <v>3448</v>
      </c>
      <c r="G1890" s="164" t="s">
        <v>3320</v>
      </c>
      <c r="H1890" s="149" t="str">
        <f t="shared" si="32"/>
        <v>No</v>
      </c>
    </row>
    <row r="1891" spans="1:8" x14ac:dyDescent="0.25">
      <c r="A1891" s="136" t="s">
        <v>1928</v>
      </c>
      <c r="B1891" s="136" t="s">
        <v>3171</v>
      </c>
      <c r="C1891" s="26">
        <v>2312</v>
      </c>
      <c r="D1891" s="26" t="s">
        <v>1943</v>
      </c>
      <c r="E1891" s="163">
        <v>0.54690000000000005</v>
      </c>
      <c r="F1891" s="164" t="s">
        <v>3448</v>
      </c>
      <c r="G1891" s="164" t="s">
        <v>3320</v>
      </c>
      <c r="H1891" s="149" t="str">
        <f t="shared" si="32"/>
        <v>Yes</v>
      </c>
    </row>
    <row r="1892" spans="1:8" x14ac:dyDescent="0.25">
      <c r="A1892" s="136" t="s">
        <v>1928</v>
      </c>
      <c r="B1892" s="136" t="s">
        <v>3171</v>
      </c>
      <c r="C1892" s="26">
        <v>5693</v>
      </c>
      <c r="D1892" s="26" t="s">
        <v>2909</v>
      </c>
      <c r="E1892" s="163">
        <v>0.60799999999999998</v>
      </c>
      <c r="F1892" s="164" t="s">
        <v>3448</v>
      </c>
      <c r="G1892" s="164" t="s">
        <v>3320</v>
      </c>
      <c r="H1892" s="149" t="str">
        <f t="shared" si="32"/>
        <v>Yes</v>
      </c>
    </row>
    <row r="1893" spans="1:8" x14ac:dyDescent="0.25">
      <c r="A1893" s="136" t="s">
        <v>1928</v>
      </c>
      <c r="B1893" s="136" t="s">
        <v>3171</v>
      </c>
      <c r="C1893" s="26">
        <v>2110</v>
      </c>
      <c r="D1893" s="26" t="s">
        <v>3386</v>
      </c>
      <c r="E1893" s="163">
        <v>0.81769999999999998</v>
      </c>
      <c r="F1893" s="164" t="s">
        <v>3447</v>
      </c>
      <c r="G1893" s="164" t="s">
        <v>3320</v>
      </c>
      <c r="H1893" s="149" t="str">
        <f t="shared" si="32"/>
        <v>Yes</v>
      </c>
    </row>
    <row r="1894" spans="1:8" x14ac:dyDescent="0.25">
      <c r="A1894" s="136" t="s">
        <v>1928</v>
      </c>
      <c r="B1894" s="136" t="s">
        <v>3171</v>
      </c>
      <c r="C1894" s="26">
        <v>2127</v>
      </c>
      <c r="D1894" s="26" t="s">
        <v>1005</v>
      </c>
      <c r="E1894" s="163">
        <v>0.48670000000000002</v>
      </c>
      <c r="F1894" s="164" t="s">
        <v>3448</v>
      </c>
      <c r="G1894" s="164" t="s">
        <v>3320</v>
      </c>
      <c r="H1894" s="149" t="str">
        <f t="shared" si="32"/>
        <v>No</v>
      </c>
    </row>
    <row r="1895" spans="1:8" x14ac:dyDescent="0.25">
      <c r="A1895" s="136" t="s">
        <v>1928</v>
      </c>
      <c r="B1895" s="136" t="s">
        <v>3171</v>
      </c>
      <c r="C1895" s="26">
        <v>3727</v>
      </c>
      <c r="D1895" s="26" t="s">
        <v>1962</v>
      </c>
      <c r="E1895" s="163">
        <v>0.75580000000000003</v>
      </c>
      <c r="F1895" s="164" t="s">
        <v>3447</v>
      </c>
      <c r="G1895" s="164" t="s">
        <v>3320</v>
      </c>
      <c r="H1895" s="149" t="str">
        <f t="shared" si="32"/>
        <v>Yes</v>
      </c>
    </row>
    <row r="1896" spans="1:8" x14ac:dyDescent="0.25">
      <c r="A1896" s="136" t="s">
        <v>1928</v>
      </c>
      <c r="B1896" s="136" t="s">
        <v>3171</v>
      </c>
      <c r="C1896" s="26">
        <v>3758</v>
      </c>
      <c r="D1896" s="26" t="s">
        <v>1963</v>
      </c>
      <c r="E1896" s="163">
        <v>0.86519999999999997</v>
      </c>
      <c r="F1896" s="164" t="s">
        <v>3447</v>
      </c>
      <c r="G1896" s="164" t="s">
        <v>3320</v>
      </c>
      <c r="H1896" s="149" t="str">
        <f t="shared" si="32"/>
        <v>Yes</v>
      </c>
    </row>
    <row r="1897" spans="1:8" x14ac:dyDescent="0.25">
      <c r="A1897" s="136" t="s">
        <v>1928</v>
      </c>
      <c r="B1897" s="136" t="s">
        <v>3171</v>
      </c>
      <c r="C1897" s="26">
        <v>3258</v>
      </c>
      <c r="D1897" s="26" t="s">
        <v>1956</v>
      </c>
      <c r="E1897" s="163">
        <v>0.77429999999999999</v>
      </c>
      <c r="F1897" s="164" t="s">
        <v>3447</v>
      </c>
      <c r="G1897" s="164" t="s">
        <v>3320</v>
      </c>
      <c r="H1897" s="149" t="str">
        <f t="shared" si="32"/>
        <v>Yes</v>
      </c>
    </row>
    <row r="1898" spans="1:8" x14ac:dyDescent="0.25">
      <c r="A1898" s="136" t="s">
        <v>1928</v>
      </c>
      <c r="B1898" s="136" t="s">
        <v>3171</v>
      </c>
      <c r="C1898" s="26">
        <v>3729</v>
      </c>
      <c r="D1898" s="26" t="s">
        <v>566</v>
      </c>
      <c r="E1898" s="163">
        <v>0.83950000000000002</v>
      </c>
      <c r="F1898" s="164" t="s">
        <v>3447</v>
      </c>
      <c r="G1898" s="164" t="s">
        <v>3320</v>
      </c>
      <c r="H1898" s="149" t="str">
        <f t="shared" si="32"/>
        <v>Yes</v>
      </c>
    </row>
    <row r="1899" spans="1:8" x14ac:dyDescent="0.25">
      <c r="A1899" s="136" t="s">
        <v>1928</v>
      </c>
      <c r="B1899" s="136" t="s">
        <v>3171</v>
      </c>
      <c r="C1899" s="26">
        <v>3007</v>
      </c>
      <c r="D1899" s="26" t="s">
        <v>1950</v>
      </c>
      <c r="E1899" s="163">
        <v>0.34839999999999999</v>
      </c>
      <c r="F1899" s="164" t="s">
        <v>3448</v>
      </c>
      <c r="G1899" s="164" t="s">
        <v>3320</v>
      </c>
      <c r="H1899" s="149" t="str">
        <f t="shared" si="32"/>
        <v>No</v>
      </c>
    </row>
    <row r="1900" spans="1:8" x14ac:dyDescent="0.25">
      <c r="A1900" s="136" t="s">
        <v>1928</v>
      </c>
      <c r="B1900" s="136" t="s">
        <v>3171</v>
      </c>
      <c r="C1900" s="26">
        <v>2056</v>
      </c>
      <c r="D1900" s="26" t="s">
        <v>1930</v>
      </c>
      <c r="E1900" s="163">
        <v>0.88639999999999997</v>
      </c>
      <c r="F1900" s="164" t="s">
        <v>3447</v>
      </c>
      <c r="G1900" s="164" t="s">
        <v>3320</v>
      </c>
      <c r="H1900" s="149" t="str">
        <f t="shared" si="32"/>
        <v>Yes</v>
      </c>
    </row>
    <row r="1901" spans="1:8" x14ac:dyDescent="0.25">
      <c r="A1901" s="136" t="s">
        <v>1928</v>
      </c>
      <c r="B1901" s="136" t="s">
        <v>3171</v>
      </c>
      <c r="C1901" s="26">
        <v>2258</v>
      </c>
      <c r="D1901" s="26" t="s">
        <v>1941</v>
      </c>
      <c r="E1901" s="163">
        <v>0.23430000000000001</v>
      </c>
      <c r="F1901" s="164" t="s">
        <v>3448</v>
      </c>
      <c r="G1901" s="164" t="s">
        <v>3320</v>
      </c>
      <c r="H1901" s="149" t="str">
        <f t="shared" si="32"/>
        <v>No</v>
      </c>
    </row>
    <row r="1902" spans="1:8" x14ac:dyDescent="0.25">
      <c r="A1902" s="136" t="s">
        <v>1928</v>
      </c>
      <c r="B1902" s="136" t="s">
        <v>3171</v>
      </c>
      <c r="C1902" s="26">
        <v>3506</v>
      </c>
      <c r="D1902" s="26" t="s">
        <v>1960</v>
      </c>
      <c r="E1902" s="163">
        <v>0.34660000000000002</v>
      </c>
      <c r="F1902" s="164" t="s">
        <v>3448</v>
      </c>
      <c r="G1902" s="164" t="s">
        <v>3320</v>
      </c>
      <c r="H1902" s="149" t="str">
        <f t="shared" si="32"/>
        <v>No</v>
      </c>
    </row>
    <row r="1903" spans="1:8" x14ac:dyDescent="0.25">
      <c r="A1903" s="136" t="s">
        <v>1928</v>
      </c>
      <c r="B1903" s="136" t="s">
        <v>3171</v>
      </c>
      <c r="C1903" s="26">
        <v>2111</v>
      </c>
      <c r="D1903" s="26" t="s">
        <v>586</v>
      </c>
      <c r="E1903" s="163">
        <v>0.34300000000000003</v>
      </c>
      <c r="F1903" s="164" t="s">
        <v>3448</v>
      </c>
      <c r="G1903" s="164" t="s">
        <v>3320</v>
      </c>
      <c r="H1903" s="149" t="str">
        <f t="shared" si="32"/>
        <v>No</v>
      </c>
    </row>
    <row r="1904" spans="1:8" x14ac:dyDescent="0.25">
      <c r="A1904" s="136" t="s">
        <v>1928</v>
      </c>
      <c r="B1904" s="136" t="s">
        <v>3171</v>
      </c>
      <c r="C1904" s="26">
        <v>2172</v>
      </c>
      <c r="D1904" s="26" t="s">
        <v>1938</v>
      </c>
      <c r="E1904" s="163">
        <v>0.36370000000000002</v>
      </c>
      <c r="F1904" s="164" t="s">
        <v>3448</v>
      </c>
      <c r="G1904" s="164" t="s">
        <v>3320</v>
      </c>
      <c r="H1904" s="149" t="str">
        <f t="shared" si="32"/>
        <v>No</v>
      </c>
    </row>
    <row r="1905" spans="1:8" x14ac:dyDescent="0.25">
      <c r="A1905" s="136" t="s">
        <v>1928</v>
      </c>
      <c r="B1905" s="136" t="s">
        <v>3171</v>
      </c>
      <c r="C1905" s="26">
        <v>2401</v>
      </c>
      <c r="D1905" s="26" t="s">
        <v>1945</v>
      </c>
      <c r="E1905" s="163">
        <v>0.27700000000000002</v>
      </c>
      <c r="F1905" s="164" t="s">
        <v>3448</v>
      </c>
      <c r="G1905" s="164" t="s">
        <v>3320</v>
      </c>
      <c r="H1905" s="149" t="str">
        <f t="shared" si="32"/>
        <v>No</v>
      </c>
    </row>
    <row r="1906" spans="1:8" x14ac:dyDescent="0.25">
      <c r="A1906" s="136" t="s">
        <v>1928</v>
      </c>
      <c r="B1906" s="136" t="s">
        <v>3171</v>
      </c>
      <c r="C1906" s="26">
        <v>2952</v>
      </c>
      <c r="D1906" s="26" t="s">
        <v>1949</v>
      </c>
      <c r="E1906" s="163">
        <v>0.87709999999999999</v>
      </c>
      <c r="F1906" s="164" t="s">
        <v>3447</v>
      </c>
      <c r="G1906" s="164" t="s">
        <v>3320</v>
      </c>
      <c r="H1906" s="149" t="str">
        <f t="shared" si="32"/>
        <v>Yes</v>
      </c>
    </row>
    <row r="1907" spans="1:8" x14ac:dyDescent="0.25">
      <c r="A1907" s="136" t="s">
        <v>1928</v>
      </c>
      <c r="B1907" s="136" t="s">
        <v>3171</v>
      </c>
      <c r="C1907" s="26">
        <v>2951</v>
      </c>
      <c r="D1907" s="26" t="s">
        <v>1948</v>
      </c>
      <c r="E1907" s="163">
        <v>0.55959999999999999</v>
      </c>
      <c r="F1907" s="164" t="s">
        <v>3447</v>
      </c>
      <c r="G1907" s="164" t="s">
        <v>3320</v>
      </c>
      <c r="H1907" s="149" t="str">
        <f t="shared" si="32"/>
        <v>Yes</v>
      </c>
    </row>
    <row r="1908" spans="1:8" x14ac:dyDescent="0.25">
      <c r="A1908" s="136" t="s">
        <v>1928</v>
      </c>
      <c r="B1908" s="136" t="s">
        <v>3171</v>
      </c>
      <c r="C1908" s="26">
        <v>3190</v>
      </c>
      <c r="D1908" s="26" t="s">
        <v>1954</v>
      </c>
      <c r="E1908" s="163">
        <v>0.74080000000000001</v>
      </c>
      <c r="F1908" s="164" t="s">
        <v>3447</v>
      </c>
      <c r="G1908" s="164" t="s">
        <v>3320</v>
      </c>
      <c r="H1908" s="149" t="str">
        <f t="shared" si="32"/>
        <v>Yes</v>
      </c>
    </row>
    <row r="1909" spans="1:8" x14ac:dyDescent="0.25">
      <c r="A1909" s="136" t="s">
        <v>1928</v>
      </c>
      <c r="B1909" s="136" t="s">
        <v>3171</v>
      </c>
      <c r="C1909" s="26">
        <v>3719</v>
      </c>
      <c r="D1909" s="26" t="s">
        <v>1961</v>
      </c>
      <c r="E1909" s="163">
        <v>0.85109999999999997</v>
      </c>
      <c r="F1909" s="164" t="s">
        <v>3447</v>
      </c>
      <c r="G1909" s="164" t="s">
        <v>3320</v>
      </c>
      <c r="H1909" s="149" t="str">
        <f t="shared" si="32"/>
        <v>Yes</v>
      </c>
    </row>
    <row r="1910" spans="1:8" x14ac:dyDescent="0.25">
      <c r="A1910" s="136" t="s">
        <v>1928</v>
      </c>
      <c r="B1910" s="136" t="s">
        <v>3171</v>
      </c>
      <c r="C1910" s="26">
        <v>3718</v>
      </c>
      <c r="D1910" s="26" t="s">
        <v>1492</v>
      </c>
      <c r="E1910" s="163">
        <v>0.83279999999999998</v>
      </c>
      <c r="F1910" s="164" t="s">
        <v>3447</v>
      </c>
      <c r="G1910" s="164" t="s">
        <v>3320</v>
      </c>
      <c r="H1910" s="149" t="str">
        <f t="shared" si="32"/>
        <v>Yes</v>
      </c>
    </row>
    <row r="1911" spans="1:8" x14ac:dyDescent="0.25">
      <c r="A1911" s="136" t="s">
        <v>1928</v>
      </c>
      <c r="B1911" s="136" t="s">
        <v>3171</v>
      </c>
      <c r="C1911" s="26">
        <v>2708</v>
      </c>
      <c r="D1911" s="26" t="s">
        <v>579</v>
      </c>
      <c r="E1911" s="163">
        <v>0.67169999999999996</v>
      </c>
      <c r="F1911" s="164" t="s">
        <v>3447</v>
      </c>
      <c r="G1911" s="164" t="s">
        <v>3320</v>
      </c>
      <c r="H1911" s="149" t="str">
        <f t="shared" si="32"/>
        <v>Yes</v>
      </c>
    </row>
    <row r="1912" spans="1:8" x14ac:dyDescent="0.25">
      <c r="A1912" s="136" t="s">
        <v>1928</v>
      </c>
      <c r="B1912" s="136" t="s">
        <v>3171</v>
      </c>
      <c r="C1912" s="26">
        <v>4389</v>
      </c>
      <c r="D1912" s="26" t="s">
        <v>1965</v>
      </c>
      <c r="E1912" s="163">
        <v>0.30790000000000001</v>
      </c>
      <c r="F1912" s="164" t="s">
        <v>3448</v>
      </c>
      <c r="G1912" s="164" t="s">
        <v>3320</v>
      </c>
      <c r="H1912" s="149" t="str">
        <f t="shared" si="32"/>
        <v>No</v>
      </c>
    </row>
    <row r="1913" spans="1:8" x14ac:dyDescent="0.25">
      <c r="A1913" s="136" t="s">
        <v>1928</v>
      </c>
      <c r="B1913" s="136" t="s">
        <v>3171</v>
      </c>
      <c r="C1913" s="26">
        <v>4035</v>
      </c>
      <c r="D1913" s="26" t="s">
        <v>1964</v>
      </c>
      <c r="E1913" s="163">
        <v>0.37219999999999998</v>
      </c>
      <c r="F1913" s="164" t="s">
        <v>3448</v>
      </c>
      <c r="G1913" s="164" t="s">
        <v>3320</v>
      </c>
      <c r="H1913" s="149" t="str">
        <f t="shared" si="32"/>
        <v>No</v>
      </c>
    </row>
    <row r="1914" spans="1:8" x14ac:dyDescent="0.25">
      <c r="A1914" s="136" t="s">
        <v>1928</v>
      </c>
      <c r="B1914" s="136" t="s">
        <v>3171</v>
      </c>
      <c r="C1914" s="26">
        <v>2106</v>
      </c>
      <c r="D1914" s="26" t="s">
        <v>1932</v>
      </c>
      <c r="E1914" s="163">
        <v>0.6089</v>
      </c>
      <c r="F1914" s="164" t="s">
        <v>3447</v>
      </c>
      <c r="G1914" s="164" t="s">
        <v>3320</v>
      </c>
      <c r="H1914" s="149" t="str">
        <f t="shared" si="32"/>
        <v>Yes</v>
      </c>
    </row>
    <row r="1915" spans="1:8" x14ac:dyDescent="0.25">
      <c r="A1915" s="136" t="s">
        <v>1928</v>
      </c>
      <c r="B1915" s="136" t="s">
        <v>3171</v>
      </c>
      <c r="C1915" s="26">
        <v>5250</v>
      </c>
      <c r="D1915" s="26" t="s">
        <v>1967</v>
      </c>
      <c r="E1915" s="163">
        <v>0.72360000000000002</v>
      </c>
      <c r="F1915" s="164" t="s">
        <v>3447</v>
      </c>
      <c r="G1915" s="164" t="s">
        <v>3320</v>
      </c>
      <c r="H1915" s="149" t="str">
        <f t="shared" si="32"/>
        <v>Yes</v>
      </c>
    </row>
    <row r="1916" spans="1:8" x14ac:dyDescent="0.25">
      <c r="A1916" s="136" t="s">
        <v>1928</v>
      </c>
      <c r="B1916" s="136" t="s">
        <v>3171</v>
      </c>
      <c r="C1916" s="26">
        <v>5344</v>
      </c>
      <c r="D1916" s="26" t="s">
        <v>1969</v>
      </c>
      <c r="E1916" s="163">
        <v>0.66010000000000002</v>
      </c>
      <c r="F1916" s="164" t="s">
        <v>3449</v>
      </c>
      <c r="G1916" s="164" t="s">
        <v>3320</v>
      </c>
      <c r="H1916" s="149" t="str">
        <f t="shared" si="32"/>
        <v>Yes</v>
      </c>
    </row>
    <row r="1917" spans="1:8" x14ac:dyDescent="0.25">
      <c r="A1917" s="136" t="s">
        <v>1928</v>
      </c>
      <c r="B1917" s="136" t="s">
        <v>3171</v>
      </c>
      <c r="C1917" s="26">
        <v>5730</v>
      </c>
      <c r="D1917" s="26" t="s">
        <v>3344</v>
      </c>
      <c r="E1917" s="163">
        <v>0.43580000000000002</v>
      </c>
      <c r="F1917" s="164" t="s">
        <v>3448</v>
      </c>
      <c r="G1917" s="164" t="s">
        <v>3320</v>
      </c>
      <c r="H1917" s="149" t="str">
        <f t="shared" si="32"/>
        <v>No</v>
      </c>
    </row>
    <row r="1918" spans="1:8" x14ac:dyDescent="0.25">
      <c r="A1918" s="136" t="s">
        <v>1928</v>
      </c>
      <c r="B1918" s="136" t="s">
        <v>3171</v>
      </c>
      <c r="C1918" s="26">
        <v>1567</v>
      </c>
      <c r="D1918" s="26" t="s">
        <v>2843</v>
      </c>
      <c r="E1918" s="163">
        <v>0.83550000000000002</v>
      </c>
      <c r="F1918" s="164" t="s">
        <v>3448</v>
      </c>
      <c r="G1918" s="164" t="s">
        <v>3320</v>
      </c>
      <c r="H1918" s="149" t="str">
        <f t="shared" si="32"/>
        <v>Yes</v>
      </c>
    </row>
    <row r="1919" spans="1:8" x14ac:dyDescent="0.25">
      <c r="A1919" s="136" t="s">
        <v>1928</v>
      </c>
      <c r="B1919" s="136" t="s">
        <v>3171</v>
      </c>
      <c r="C1919" s="26">
        <v>2096</v>
      </c>
      <c r="D1919" s="26" t="s">
        <v>1931</v>
      </c>
      <c r="E1919" s="163">
        <v>0.85450000000000004</v>
      </c>
      <c r="F1919" s="164" t="s">
        <v>3447</v>
      </c>
      <c r="G1919" s="164" t="s">
        <v>3320</v>
      </c>
      <c r="H1919" s="149" t="str">
        <f t="shared" si="32"/>
        <v>Yes</v>
      </c>
    </row>
    <row r="1920" spans="1:8" x14ac:dyDescent="0.25">
      <c r="A1920" s="136" t="s">
        <v>1928</v>
      </c>
      <c r="B1920" s="136" t="s">
        <v>3171</v>
      </c>
      <c r="C1920" s="26">
        <v>2950</v>
      </c>
      <c r="D1920" s="26" t="s">
        <v>1947</v>
      </c>
      <c r="E1920" s="163">
        <v>0.68789999999999996</v>
      </c>
      <c r="F1920" s="164" t="s">
        <v>3447</v>
      </c>
      <c r="G1920" s="164" t="s">
        <v>3320</v>
      </c>
      <c r="H1920" s="149" t="str">
        <f t="shared" si="32"/>
        <v>Yes</v>
      </c>
    </row>
    <row r="1921" spans="1:8" x14ac:dyDescent="0.25">
      <c r="A1921" s="136" t="s">
        <v>1928</v>
      </c>
      <c r="B1921" s="136" t="s">
        <v>3171</v>
      </c>
      <c r="C1921" s="26">
        <v>2479</v>
      </c>
      <c r="D1921" s="26" t="s">
        <v>1946</v>
      </c>
      <c r="E1921" s="163">
        <v>0.78659999999999997</v>
      </c>
      <c r="F1921" s="164" t="s">
        <v>3447</v>
      </c>
      <c r="G1921" s="164" t="s">
        <v>3320</v>
      </c>
      <c r="H1921" s="149" t="str">
        <f t="shared" si="32"/>
        <v>Yes</v>
      </c>
    </row>
    <row r="1922" spans="1:8" x14ac:dyDescent="0.25">
      <c r="A1922" s="136" t="s">
        <v>1928</v>
      </c>
      <c r="B1922" s="136" t="s">
        <v>3171</v>
      </c>
      <c r="C1922" s="26">
        <v>2086</v>
      </c>
      <c r="D1922" s="26" t="s">
        <v>752</v>
      </c>
      <c r="E1922" s="163">
        <v>0.54059999999999997</v>
      </c>
      <c r="F1922" s="164" t="s">
        <v>3447</v>
      </c>
      <c r="G1922" s="164" t="s">
        <v>3320</v>
      </c>
      <c r="H1922" s="149" t="str">
        <f t="shared" si="32"/>
        <v>Yes</v>
      </c>
    </row>
    <row r="1923" spans="1:8" x14ac:dyDescent="0.25">
      <c r="A1923" s="136" t="s">
        <v>1928</v>
      </c>
      <c r="B1923" s="136" t="s">
        <v>3171</v>
      </c>
      <c r="C1923" s="26">
        <v>3356</v>
      </c>
      <c r="D1923" s="26" t="s">
        <v>660</v>
      </c>
      <c r="E1923" s="163">
        <v>0.40329999999999999</v>
      </c>
      <c r="F1923" s="164" t="s">
        <v>3448</v>
      </c>
      <c r="G1923" s="164" t="s">
        <v>3320</v>
      </c>
      <c r="H1923" s="149" t="str">
        <f t="shared" si="32"/>
        <v>No</v>
      </c>
    </row>
    <row r="1924" spans="1:8" x14ac:dyDescent="0.25">
      <c r="A1924" s="136" t="s">
        <v>1928</v>
      </c>
      <c r="B1924" s="136" t="s">
        <v>3171</v>
      </c>
      <c r="C1924" s="26">
        <v>3413</v>
      </c>
      <c r="D1924" s="26" t="s">
        <v>1959</v>
      </c>
      <c r="E1924" s="163">
        <v>0.58609999999999995</v>
      </c>
      <c r="F1924" s="164" t="s">
        <v>3447</v>
      </c>
      <c r="G1924" s="164" t="s">
        <v>3320</v>
      </c>
      <c r="H1924" s="149" t="str">
        <f t="shared" si="32"/>
        <v>Yes</v>
      </c>
    </row>
    <row r="1925" spans="1:8" x14ac:dyDescent="0.25">
      <c r="A1925" s="136" t="s">
        <v>1928</v>
      </c>
      <c r="B1925" s="136" t="s">
        <v>3171</v>
      </c>
      <c r="C1925" s="26">
        <v>1698</v>
      </c>
      <c r="D1925" s="26" t="s">
        <v>1929</v>
      </c>
      <c r="E1925" s="163">
        <v>0.56920000000000004</v>
      </c>
      <c r="F1925" s="164" t="s">
        <v>3449</v>
      </c>
      <c r="G1925" s="164" t="s">
        <v>3320</v>
      </c>
      <c r="H1925" s="149" t="str">
        <f t="shared" ref="H1925:H1988" si="33">IF(OR(E1925&gt;=0.5, F1925="Yes",G1925="Yes"),"Yes","No")</f>
        <v>Yes</v>
      </c>
    </row>
    <row r="1926" spans="1:8" x14ac:dyDescent="0.25">
      <c r="A1926" s="136" t="s">
        <v>1928</v>
      </c>
      <c r="B1926" s="136" t="s">
        <v>3171</v>
      </c>
      <c r="C1926" s="26">
        <v>3189</v>
      </c>
      <c r="D1926" s="26" t="s">
        <v>1953</v>
      </c>
      <c r="E1926" s="163">
        <v>0.55489999999999995</v>
      </c>
      <c r="F1926" s="164" t="s">
        <v>3447</v>
      </c>
      <c r="G1926" s="164" t="s">
        <v>3320</v>
      </c>
      <c r="H1926" s="149" t="str">
        <f t="shared" si="33"/>
        <v>Yes</v>
      </c>
    </row>
    <row r="1927" spans="1:8" x14ac:dyDescent="0.25">
      <c r="A1927" s="136" t="s">
        <v>1928</v>
      </c>
      <c r="B1927" s="136" t="s">
        <v>3171</v>
      </c>
      <c r="C1927" s="26">
        <v>3257</v>
      </c>
      <c r="D1927" s="26" t="s">
        <v>1955</v>
      </c>
      <c r="E1927" s="163">
        <v>0.8498</v>
      </c>
      <c r="F1927" s="164" t="s">
        <v>3447</v>
      </c>
      <c r="G1927" s="164" t="s">
        <v>3320</v>
      </c>
      <c r="H1927" s="149" t="str">
        <f t="shared" si="33"/>
        <v>Yes</v>
      </c>
    </row>
    <row r="1928" spans="1:8" x14ac:dyDescent="0.25">
      <c r="A1928" s="136" t="s">
        <v>1928</v>
      </c>
      <c r="B1928" s="136" t="s">
        <v>3171</v>
      </c>
      <c r="C1928" s="26">
        <v>5743</v>
      </c>
      <c r="D1928" s="26" t="s">
        <v>3345</v>
      </c>
      <c r="E1928" s="163">
        <v>0.29260000000000003</v>
      </c>
      <c r="F1928" s="164" t="s">
        <v>3449</v>
      </c>
      <c r="G1928" s="164" t="s">
        <v>3320</v>
      </c>
      <c r="H1928" s="149" t="str">
        <f t="shared" si="33"/>
        <v>No</v>
      </c>
    </row>
    <row r="1929" spans="1:8" x14ac:dyDescent="0.25">
      <c r="A1929" s="136" t="s">
        <v>1928</v>
      </c>
      <c r="B1929" s="136" t="s">
        <v>3171</v>
      </c>
      <c r="C1929" s="26">
        <v>5361</v>
      </c>
      <c r="D1929" s="26" t="s">
        <v>1970</v>
      </c>
      <c r="E1929" s="163">
        <v>0.29099999999999998</v>
      </c>
      <c r="F1929" s="164" t="s">
        <v>3448</v>
      </c>
      <c r="G1929" s="164" t="s">
        <v>3320</v>
      </c>
      <c r="H1929" s="149" t="str">
        <f t="shared" si="33"/>
        <v>No</v>
      </c>
    </row>
    <row r="1930" spans="1:8" x14ac:dyDescent="0.25">
      <c r="A1930" s="136" t="s">
        <v>1928</v>
      </c>
      <c r="B1930" s="136" t="s">
        <v>3171</v>
      </c>
      <c r="C1930" s="26">
        <v>5694</v>
      </c>
      <c r="D1930" s="26" t="s">
        <v>2908</v>
      </c>
      <c r="E1930" s="163">
        <v>0.49370000000000003</v>
      </c>
      <c r="F1930" s="164" t="s">
        <v>3449</v>
      </c>
      <c r="G1930" s="164" t="s">
        <v>3320</v>
      </c>
      <c r="H1930" s="149" t="str">
        <f t="shared" si="33"/>
        <v>No</v>
      </c>
    </row>
    <row r="1931" spans="1:8" x14ac:dyDescent="0.25">
      <c r="A1931" s="136" t="s">
        <v>1928</v>
      </c>
      <c r="B1931" s="136" t="s">
        <v>3171</v>
      </c>
      <c r="C1931" s="26">
        <v>2108</v>
      </c>
      <c r="D1931" s="26" t="s">
        <v>1933</v>
      </c>
      <c r="E1931" s="163">
        <v>0.86809999999999998</v>
      </c>
      <c r="F1931" s="164" t="s">
        <v>3447</v>
      </c>
      <c r="G1931" s="164" t="s">
        <v>3320</v>
      </c>
      <c r="H1931" s="149" t="str">
        <f t="shared" si="33"/>
        <v>Yes</v>
      </c>
    </row>
    <row r="1932" spans="1:8" x14ac:dyDescent="0.25">
      <c r="A1932" s="136" t="s">
        <v>1928</v>
      </c>
      <c r="B1932" s="136" t="s">
        <v>3171</v>
      </c>
      <c r="C1932" s="26">
        <v>5301</v>
      </c>
      <c r="D1932" s="26" t="s">
        <v>1968</v>
      </c>
      <c r="E1932" s="163">
        <v>0.51200000000000001</v>
      </c>
      <c r="F1932" s="164" t="s">
        <v>3448</v>
      </c>
      <c r="G1932" s="164" t="s">
        <v>3320</v>
      </c>
      <c r="H1932" s="149" t="str">
        <f t="shared" si="33"/>
        <v>Yes</v>
      </c>
    </row>
    <row r="1933" spans="1:8" x14ac:dyDescent="0.25">
      <c r="A1933" s="136" t="s">
        <v>1928</v>
      </c>
      <c r="B1933" s="136" t="s">
        <v>3171</v>
      </c>
      <c r="C1933" s="26">
        <v>3063</v>
      </c>
      <c r="D1933" s="26" t="s">
        <v>1952</v>
      </c>
      <c r="E1933" s="163">
        <v>0.67789999999999995</v>
      </c>
      <c r="F1933" s="164" t="s">
        <v>3447</v>
      </c>
      <c r="G1933" s="164" t="s">
        <v>3320</v>
      </c>
      <c r="H1933" s="149" t="str">
        <f t="shared" si="33"/>
        <v>Yes</v>
      </c>
    </row>
    <row r="1934" spans="1:8" x14ac:dyDescent="0.25">
      <c r="A1934" s="136" t="s">
        <v>1928</v>
      </c>
      <c r="B1934" s="26" t="s">
        <v>3171</v>
      </c>
      <c r="C1934" s="26">
        <v>2191</v>
      </c>
      <c r="D1934" t="s">
        <v>1939</v>
      </c>
      <c r="E1934" s="163">
        <v>0.8357</v>
      </c>
      <c r="F1934" s="164" t="s">
        <v>3447</v>
      </c>
      <c r="G1934" s="164" t="s">
        <v>3320</v>
      </c>
      <c r="H1934" s="149" t="str">
        <f t="shared" si="33"/>
        <v>Yes</v>
      </c>
    </row>
    <row r="1935" spans="1:8" x14ac:dyDescent="0.25">
      <c r="A1935" s="136" t="s">
        <v>1928</v>
      </c>
      <c r="B1935" s="136" t="s">
        <v>3171</v>
      </c>
      <c r="C1935" s="26">
        <v>2109</v>
      </c>
      <c r="D1935" s="26" t="s">
        <v>1934</v>
      </c>
      <c r="E1935" s="163">
        <v>0.76100000000000001</v>
      </c>
      <c r="F1935" s="164" t="s">
        <v>3447</v>
      </c>
      <c r="G1935" s="164" t="s">
        <v>3320</v>
      </c>
      <c r="H1935" s="149" t="str">
        <f t="shared" si="33"/>
        <v>Yes</v>
      </c>
    </row>
    <row r="1936" spans="1:8" x14ac:dyDescent="0.25">
      <c r="A1936" s="136" t="s">
        <v>1928</v>
      </c>
      <c r="B1936" s="136" t="s">
        <v>3171</v>
      </c>
      <c r="C1936" s="26">
        <v>2296</v>
      </c>
      <c r="D1936" s="26" t="s">
        <v>1942</v>
      </c>
      <c r="E1936" s="163">
        <v>0.21179999999999999</v>
      </c>
      <c r="F1936" s="164" t="s">
        <v>3448</v>
      </c>
      <c r="G1936" s="164" t="s">
        <v>3320</v>
      </c>
      <c r="H1936" s="149" t="str">
        <f t="shared" si="33"/>
        <v>No</v>
      </c>
    </row>
    <row r="1937" spans="1:8" x14ac:dyDescent="0.25">
      <c r="A1937" s="136" t="s">
        <v>1928</v>
      </c>
      <c r="B1937" s="136" t="s">
        <v>3171</v>
      </c>
      <c r="C1937" s="26">
        <v>4192</v>
      </c>
      <c r="D1937" s="26" t="s">
        <v>98</v>
      </c>
      <c r="E1937" s="163">
        <v>0.35020000000000001</v>
      </c>
      <c r="F1937" s="164" t="s">
        <v>3448</v>
      </c>
      <c r="G1937" s="164" t="s">
        <v>3320</v>
      </c>
      <c r="H1937" s="149" t="str">
        <f t="shared" si="33"/>
        <v>No</v>
      </c>
    </row>
    <row r="1938" spans="1:8" x14ac:dyDescent="0.25">
      <c r="A1938" s="136" t="s">
        <v>1928</v>
      </c>
      <c r="B1938" s="136" t="s">
        <v>3171</v>
      </c>
      <c r="C1938" s="26">
        <v>5695</v>
      </c>
      <c r="D1938" s="26" t="s">
        <v>2907</v>
      </c>
      <c r="E1938" s="163">
        <v>0.86639999999999995</v>
      </c>
      <c r="F1938" s="164" t="s">
        <v>3448</v>
      </c>
      <c r="G1938" s="164" t="s">
        <v>3320</v>
      </c>
      <c r="H1938" s="149" t="str">
        <f t="shared" si="33"/>
        <v>Yes</v>
      </c>
    </row>
    <row r="1939" spans="1:8" x14ac:dyDescent="0.25">
      <c r="A1939" s="136" t="s">
        <v>2403</v>
      </c>
      <c r="B1939" s="136" t="s">
        <v>3172</v>
      </c>
      <c r="C1939" s="26">
        <v>5381</v>
      </c>
      <c r="D1939" s="26" t="s">
        <v>2402</v>
      </c>
      <c r="E1939" s="163">
        <v>0.48399999999999999</v>
      </c>
      <c r="F1939" s="164" t="s">
        <v>3449</v>
      </c>
      <c r="G1939" s="164" t="s">
        <v>3448</v>
      </c>
      <c r="H1939" s="149" t="str">
        <f t="shared" si="33"/>
        <v>No</v>
      </c>
    </row>
    <row r="1940" spans="1:8" x14ac:dyDescent="0.25">
      <c r="A1940" s="136" t="s">
        <v>1972</v>
      </c>
      <c r="B1940" s="136" t="s">
        <v>3173</v>
      </c>
      <c r="C1940" s="26">
        <v>3050</v>
      </c>
      <c r="D1940" s="26" t="s">
        <v>1974</v>
      </c>
      <c r="E1940" s="163">
        <v>0.70130000000000003</v>
      </c>
      <c r="F1940" s="164" t="s">
        <v>3447</v>
      </c>
      <c r="G1940" s="164" t="s">
        <v>3320</v>
      </c>
      <c r="H1940" s="149" t="str">
        <f t="shared" si="33"/>
        <v>Yes</v>
      </c>
    </row>
    <row r="1941" spans="1:8" x14ac:dyDescent="0.25">
      <c r="A1941" s="136" t="s">
        <v>1972</v>
      </c>
      <c r="B1941" s="136" t="s">
        <v>3173</v>
      </c>
      <c r="C1941" s="26">
        <v>2186</v>
      </c>
      <c r="D1941" s="26" t="s">
        <v>1973</v>
      </c>
      <c r="E1941" s="163">
        <v>0.55020000000000002</v>
      </c>
      <c r="F1941" s="164" t="s">
        <v>3448</v>
      </c>
      <c r="G1941" s="164" t="s">
        <v>3320</v>
      </c>
      <c r="H1941" s="149" t="str">
        <f t="shared" si="33"/>
        <v>Yes</v>
      </c>
    </row>
    <row r="1942" spans="1:8" x14ac:dyDescent="0.25">
      <c r="A1942" s="136" t="s">
        <v>1976</v>
      </c>
      <c r="B1942" s="136" t="s">
        <v>3174</v>
      </c>
      <c r="C1942" s="26">
        <v>3069</v>
      </c>
      <c r="D1942" s="26" t="s">
        <v>1977</v>
      </c>
      <c r="E1942" s="163">
        <v>0.44990000000000002</v>
      </c>
      <c r="F1942" s="164" t="s">
        <v>3449</v>
      </c>
      <c r="G1942" s="164" t="s">
        <v>3448</v>
      </c>
      <c r="H1942" s="149" t="str">
        <f t="shared" si="33"/>
        <v>No</v>
      </c>
    </row>
    <row r="1943" spans="1:8" x14ac:dyDescent="0.25">
      <c r="A1943" s="136" t="s">
        <v>1976</v>
      </c>
      <c r="B1943" s="136" t="s">
        <v>3174</v>
      </c>
      <c r="C1943" s="26">
        <v>3068</v>
      </c>
      <c r="D1943" s="26" t="s">
        <v>2584</v>
      </c>
      <c r="E1943" s="163">
        <v>0.51259999999999994</v>
      </c>
      <c r="F1943" s="164" t="s">
        <v>3447</v>
      </c>
      <c r="G1943" s="164" t="s">
        <v>3320</v>
      </c>
      <c r="H1943" s="149" t="str">
        <f t="shared" si="33"/>
        <v>Yes</v>
      </c>
    </row>
    <row r="1944" spans="1:8" x14ac:dyDescent="0.25">
      <c r="A1944" s="136" t="s">
        <v>1979</v>
      </c>
      <c r="B1944" s="136" t="s">
        <v>3175</v>
      </c>
      <c r="C1944" s="26">
        <v>4513</v>
      </c>
      <c r="D1944" s="26" t="s">
        <v>1986</v>
      </c>
      <c r="E1944" s="163">
        <v>0.25729999999999997</v>
      </c>
      <c r="F1944" s="164" t="s">
        <v>3449</v>
      </c>
      <c r="G1944" s="164" t="s">
        <v>3320</v>
      </c>
      <c r="H1944" s="149" t="str">
        <f t="shared" si="33"/>
        <v>No</v>
      </c>
    </row>
    <row r="1945" spans="1:8" x14ac:dyDescent="0.25">
      <c r="A1945" s="136" t="s">
        <v>1979</v>
      </c>
      <c r="B1945" s="136" t="s">
        <v>3175</v>
      </c>
      <c r="C1945" s="26">
        <v>4553</v>
      </c>
      <c r="D1945" s="26" t="s">
        <v>1988</v>
      </c>
      <c r="E1945" s="163">
        <v>0.33729999999999999</v>
      </c>
      <c r="F1945" s="164" t="s">
        <v>3449</v>
      </c>
      <c r="G1945" s="164" t="s">
        <v>3320</v>
      </c>
      <c r="H1945" s="149" t="str">
        <f t="shared" si="33"/>
        <v>No</v>
      </c>
    </row>
    <row r="1946" spans="1:8" x14ac:dyDescent="0.25">
      <c r="A1946" s="136" t="s">
        <v>1979</v>
      </c>
      <c r="B1946" s="136" t="s">
        <v>3175</v>
      </c>
      <c r="C1946" s="26">
        <v>5108</v>
      </c>
      <c r="D1946" s="26" t="s">
        <v>1990</v>
      </c>
      <c r="E1946" s="163">
        <v>0.52939999999999998</v>
      </c>
      <c r="F1946" s="164" t="s">
        <v>3449</v>
      </c>
      <c r="G1946" s="164" t="s">
        <v>3320</v>
      </c>
      <c r="H1946" s="149" t="str">
        <f t="shared" si="33"/>
        <v>Yes</v>
      </c>
    </row>
    <row r="1947" spans="1:8" x14ac:dyDescent="0.25">
      <c r="A1947" s="136" t="s">
        <v>1979</v>
      </c>
      <c r="B1947" s="136" t="s">
        <v>3175</v>
      </c>
      <c r="C1947" s="26">
        <v>1707</v>
      </c>
      <c r="D1947" s="26" t="s">
        <v>1980</v>
      </c>
      <c r="E1947" s="163">
        <v>0.4506</v>
      </c>
      <c r="F1947" s="164" t="s">
        <v>3449</v>
      </c>
      <c r="G1947" s="164" t="s">
        <v>3320</v>
      </c>
      <c r="H1947" s="149" t="str">
        <f t="shared" si="33"/>
        <v>No</v>
      </c>
    </row>
    <row r="1948" spans="1:8" x14ac:dyDescent="0.25">
      <c r="A1948" s="136" t="s">
        <v>1979</v>
      </c>
      <c r="B1948" s="136" t="s">
        <v>3175</v>
      </c>
      <c r="C1948" s="26">
        <v>4512</v>
      </c>
      <c r="D1948" s="26" t="s">
        <v>1985</v>
      </c>
      <c r="E1948" s="163">
        <v>0.3075</v>
      </c>
      <c r="F1948" s="164" t="s">
        <v>3449</v>
      </c>
      <c r="G1948" s="164" t="s">
        <v>3320</v>
      </c>
      <c r="H1948" s="149" t="str">
        <f t="shared" si="33"/>
        <v>No</v>
      </c>
    </row>
    <row r="1949" spans="1:8" x14ac:dyDescent="0.25">
      <c r="A1949" s="136" t="s">
        <v>1979</v>
      </c>
      <c r="B1949" s="136" t="s">
        <v>3175</v>
      </c>
      <c r="C1949" s="26">
        <v>5004</v>
      </c>
      <c r="D1949" s="26" t="s">
        <v>1989</v>
      </c>
      <c r="E1949" s="163">
        <v>0.24779999999999999</v>
      </c>
      <c r="F1949" s="164" t="s">
        <v>3449</v>
      </c>
      <c r="G1949" s="164" t="s">
        <v>3320</v>
      </c>
      <c r="H1949" s="149" t="str">
        <f t="shared" si="33"/>
        <v>No</v>
      </c>
    </row>
    <row r="1950" spans="1:8" x14ac:dyDescent="0.25">
      <c r="A1950" s="136" t="s">
        <v>1979</v>
      </c>
      <c r="B1950" s="136" t="s">
        <v>3175</v>
      </c>
      <c r="C1950" s="26">
        <v>3125</v>
      </c>
      <c r="D1950" s="26" t="s">
        <v>1983</v>
      </c>
      <c r="E1950" s="163">
        <v>0.33660000000000001</v>
      </c>
      <c r="F1950" s="164" t="s">
        <v>3449</v>
      </c>
      <c r="G1950" s="164" t="s">
        <v>3320</v>
      </c>
      <c r="H1950" s="149" t="str">
        <f t="shared" si="33"/>
        <v>No</v>
      </c>
    </row>
    <row r="1951" spans="1:8" x14ac:dyDescent="0.25">
      <c r="A1951" s="136" t="s">
        <v>1979</v>
      </c>
      <c r="B1951" s="136" t="s">
        <v>3175</v>
      </c>
      <c r="C1951" s="26">
        <v>2581</v>
      </c>
      <c r="D1951" s="26" t="s">
        <v>1982</v>
      </c>
      <c r="E1951" s="163">
        <v>0.28149999999999997</v>
      </c>
      <c r="F1951" s="164" t="s">
        <v>3449</v>
      </c>
      <c r="G1951" s="164" t="s">
        <v>3320</v>
      </c>
      <c r="H1951" s="149" t="str">
        <f t="shared" si="33"/>
        <v>No</v>
      </c>
    </row>
    <row r="1952" spans="1:8" x14ac:dyDescent="0.25">
      <c r="A1952" s="136" t="s">
        <v>1979</v>
      </c>
      <c r="B1952" s="136" t="s">
        <v>3175</v>
      </c>
      <c r="C1952" s="26">
        <v>2400</v>
      </c>
      <c r="D1952" s="26" t="s">
        <v>1981</v>
      </c>
      <c r="E1952" s="163">
        <v>0.35859999999999997</v>
      </c>
      <c r="F1952" s="164" t="s">
        <v>3449</v>
      </c>
      <c r="G1952" s="164" t="s">
        <v>3320</v>
      </c>
      <c r="H1952" s="149" t="str">
        <f t="shared" si="33"/>
        <v>No</v>
      </c>
    </row>
    <row r="1953" spans="1:8" x14ac:dyDescent="0.25">
      <c r="A1953" s="136" t="s">
        <v>1979</v>
      </c>
      <c r="B1953" s="136" t="s">
        <v>3175</v>
      </c>
      <c r="C1953" s="26">
        <v>4364</v>
      </c>
      <c r="D1953" s="26" t="s">
        <v>1984</v>
      </c>
      <c r="E1953" s="163">
        <v>0.2858</v>
      </c>
      <c r="F1953" s="164" t="s">
        <v>3449</v>
      </c>
      <c r="G1953" s="164" t="s">
        <v>3320</v>
      </c>
      <c r="H1953" s="149" t="str">
        <f t="shared" si="33"/>
        <v>No</v>
      </c>
    </row>
    <row r="1954" spans="1:8" x14ac:dyDescent="0.25">
      <c r="A1954" s="136" t="s">
        <v>1979</v>
      </c>
      <c r="B1954" s="136" t="s">
        <v>3175</v>
      </c>
      <c r="C1954" s="26">
        <v>4551</v>
      </c>
      <c r="D1954" s="26" t="s">
        <v>1987</v>
      </c>
      <c r="E1954" s="163">
        <v>0.26169999999999999</v>
      </c>
      <c r="F1954" s="164" t="s">
        <v>3449</v>
      </c>
      <c r="G1954" s="164" t="s">
        <v>3320</v>
      </c>
      <c r="H1954" s="149" t="str">
        <f t="shared" si="33"/>
        <v>No</v>
      </c>
    </row>
    <row r="1955" spans="1:8" x14ac:dyDescent="0.25">
      <c r="A1955" s="136" t="s">
        <v>2588</v>
      </c>
      <c r="B1955" s="136" t="s">
        <v>3177</v>
      </c>
      <c r="C1955" s="26">
        <v>2135</v>
      </c>
      <c r="D1955" s="26" t="s">
        <v>2590</v>
      </c>
      <c r="E1955" s="163">
        <v>0.42870000000000003</v>
      </c>
      <c r="F1955" s="164" t="s">
        <v>3447</v>
      </c>
      <c r="G1955" s="164" t="s">
        <v>3320</v>
      </c>
      <c r="H1955" s="149" t="str">
        <f t="shared" si="33"/>
        <v>Yes</v>
      </c>
    </row>
    <row r="1956" spans="1:8" x14ac:dyDescent="0.25">
      <c r="A1956" s="136" t="s">
        <v>2588</v>
      </c>
      <c r="B1956" s="136" t="s">
        <v>3177</v>
      </c>
      <c r="C1956" s="26">
        <v>5696</v>
      </c>
      <c r="D1956" s="26" t="s">
        <v>3387</v>
      </c>
      <c r="E1956" s="163">
        <v>6.8199999999999997E-2</v>
      </c>
      <c r="F1956" s="164" t="s">
        <v>3449</v>
      </c>
      <c r="G1956" s="164" t="s">
        <v>3320</v>
      </c>
      <c r="H1956" s="149" t="str">
        <f t="shared" si="33"/>
        <v>No</v>
      </c>
    </row>
    <row r="1957" spans="1:8" x14ac:dyDescent="0.25">
      <c r="A1957" s="136" t="s">
        <v>2591</v>
      </c>
      <c r="B1957" s="136" t="s">
        <v>3178</v>
      </c>
      <c r="C1957" s="26">
        <v>2265</v>
      </c>
      <c r="D1957" s="26" t="s">
        <v>2593</v>
      </c>
      <c r="E1957" s="163">
        <v>0</v>
      </c>
      <c r="F1957" s="164" t="s">
        <v>3449</v>
      </c>
      <c r="G1957" s="164" t="s">
        <v>3320</v>
      </c>
      <c r="H1957" s="149" t="str">
        <f t="shared" si="33"/>
        <v>No</v>
      </c>
    </row>
    <row r="1958" spans="1:8" x14ac:dyDescent="0.25">
      <c r="A1958" s="136" t="s">
        <v>1992</v>
      </c>
      <c r="B1958" s="136" t="s">
        <v>3179</v>
      </c>
      <c r="C1958" s="26">
        <v>2040</v>
      </c>
      <c r="D1958" s="26" t="s">
        <v>1993</v>
      </c>
      <c r="E1958" s="163">
        <v>0.47910000000000003</v>
      </c>
      <c r="F1958" s="164" t="s">
        <v>3449</v>
      </c>
      <c r="G1958" s="164" t="s">
        <v>2649</v>
      </c>
      <c r="H1958" s="149" t="str">
        <f t="shared" si="33"/>
        <v>Yes</v>
      </c>
    </row>
    <row r="1959" spans="1:8" x14ac:dyDescent="0.25">
      <c r="A1959" s="136" t="s">
        <v>1992</v>
      </c>
      <c r="B1959" s="136" t="s">
        <v>3179</v>
      </c>
      <c r="C1959" s="26">
        <v>3446</v>
      </c>
      <c r="D1959" s="26" t="s">
        <v>1994</v>
      </c>
      <c r="E1959" s="163">
        <v>0.35239999999999999</v>
      </c>
      <c r="F1959" s="164" t="s">
        <v>3449</v>
      </c>
      <c r="G1959" s="164" t="s">
        <v>3320</v>
      </c>
      <c r="H1959" s="149" t="str">
        <f t="shared" si="33"/>
        <v>No</v>
      </c>
    </row>
    <row r="1960" spans="1:8" x14ac:dyDescent="0.25">
      <c r="A1960" s="136" t="s">
        <v>1992</v>
      </c>
      <c r="B1960" s="136" t="s">
        <v>3179</v>
      </c>
      <c r="C1960" s="26">
        <v>4562</v>
      </c>
      <c r="D1960" s="26" t="s">
        <v>1997</v>
      </c>
      <c r="E1960" s="163">
        <v>0.1782</v>
      </c>
      <c r="F1960" s="164" t="s">
        <v>3449</v>
      </c>
      <c r="G1960" s="164" t="s">
        <v>3320</v>
      </c>
      <c r="H1960" s="149" t="str">
        <f t="shared" si="33"/>
        <v>No</v>
      </c>
    </row>
    <row r="1961" spans="1:8" x14ac:dyDescent="0.25">
      <c r="A1961" s="136" t="s">
        <v>1992</v>
      </c>
      <c r="B1961" s="136" t="s">
        <v>3179</v>
      </c>
      <c r="C1961" s="26">
        <v>2237</v>
      </c>
      <c r="D1961" s="26" t="s">
        <v>2594</v>
      </c>
      <c r="E1961" s="163">
        <v>0.28439999999999999</v>
      </c>
      <c r="F1961" s="164" t="s">
        <v>3449</v>
      </c>
      <c r="G1961" s="164" t="s">
        <v>3320</v>
      </c>
      <c r="H1961" s="149" t="str">
        <f t="shared" si="33"/>
        <v>No</v>
      </c>
    </row>
    <row r="1962" spans="1:8" x14ac:dyDescent="0.25">
      <c r="A1962" s="136" t="s">
        <v>1992</v>
      </c>
      <c r="B1962" s="136" t="s">
        <v>3179</v>
      </c>
      <c r="C1962" s="26">
        <v>3827</v>
      </c>
      <c r="D1962" s="26" t="s">
        <v>1995</v>
      </c>
      <c r="E1962" s="163">
        <v>0.29899999999999999</v>
      </c>
      <c r="F1962" s="164" t="s">
        <v>3449</v>
      </c>
      <c r="G1962" s="164" t="s">
        <v>3320</v>
      </c>
      <c r="H1962" s="149" t="str">
        <f t="shared" si="33"/>
        <v>No</v>
      </c>
    </row>
    <row r="1963" spans="1:8" x14ac:dyDescent="0.25">
      <c r="A1963" s="136" t="s">
        <v>1992</v>
      </c>
      <c r="B1963" s="136" t="s">
        <v>3179</v>
      </c>
      <c r="C1963" s="26">
        <v>4131</v>
      </c>
      <c r="D1963" s="26" t="s">
        <v>1996</v>
      </c>
      <c r="E1963" s="163">
        <v>0.23910000000000001</v>
      </c>
      <c r="F1963" s="164" t="s">
        <v>3449</v>
      </c>
      <c r="G1963" s="164" t="s">
        <v>3320</v>
      </c>
      <c r="H1963" s="149" t="str">
        <f t="shared" si="33"/>
        <v>No</v>
      </c>
    </row>
    <row r="1964" spans="1:8" x14ac:dyDescent="0.25">
      <c r="A1964" s="136" t="s">
        <v>2595</v>
      </c>
      <c r="B1964" s="136" t="s">
        <v>3180</v>
      </c>
      <c r="C1964" s="26">
        <v>2115</v>
      </c>
      <c r="D1964" s="26" t="s">
        <v>2597</v>
      </c>
      <c r="E1964" s="163">
        <v>0</v>
      </c>
      <c r="F1964" s="164" t="s">
        <v>3449</v>
      </c>
      <c r="G1964" s="164" t="s">
        <v>3320</v>
      </c>
      <c r="H1964" s="149" t="str">
        <f t="shared" si="33"/>
        <v>No</v>
      </c>
    </row>
    <row r="1965" spans="1:8" x14ac:dyDescent="0.25">
      <c r="A1965" s="136" t="s">
        <v>1999</v>
      </c>
      <c r="B1965" s="136" t="s">
        <v>3181</v>
      </c>
      <c r="C1965" s="26">
        <v>2882</v>
      </c>
      <c r="D1965" s="26" t="s">
        <v>1023</v>
      </c>
      <c r="E1965" s="163">
        <v>0.55230000000000001</v>
      </c>
      <c r="F1965" s="164" t="s">
        <v>3447</v>
      </c>
      <c r="G1965" s="164" t="s">
        <v>3320</v>
      </c>
      <c r="H1965" s="149" t="str">
        <f t="shared" si="33"/>
        <v>Yes</v>
      </c>
    </row>
    <row r="1966" spans="1:8" x14ac:dyDescent="0.25">
      <c r="A1966" s="136" t="s">
        <v>1999</v>
      </c>
      <c r="B1966" s="136" t="s">
        <v>3181</v>
      </c>
      <c r="C1966" s="26">
        <v>2682</v>
      </c>
      <c r="D1966" s="26" t="s">
        <v>96</v>
      </c>
      <c r="E1966" s="163">
        <v>0.51939999999999997</v>
      </c>
      <c r="F1966" s="164" t="s">
        <v>3447</v>
      </c>
      <c r="G1966" s="164" t="s">
        <v>3320</v>
      </c>
      <c r="H1966" s="149" t="str">
        <f t="shared" si="33"/>
        <v>Yes</v>
      </c>
    </row>
    <row r="1967" spans="1:8" x14ac:dyDescent="0.25">
      <c r="A1967" s="136" t="s">
        <v>1999</v>
      </c>
      <c r="B1967" s="136" t="s">
        <v>3181</v>
      </c>
      <c r="C1967" s="26">
        <v>3119</v>
      </c>
      <c r="D1967" s="26" t="s">
        <v>2000</v>
      </c>
      <c r="E1967" s="163">
        <v>0.50360000000000005</v>
      </c>
      <c r="F1967" s="164" t="s">
        <v>3449</v>
      </c>
      <c r="G1967" s="164" t="s">
        <v>3320</v>
      </c>
      <c r="H1967" s="149" t="str">
        <f t="shared" si="33"/>
        <v>Yes</v>
      </c>
    </row>
    <row r="1968" spans="1:8" x14ac:dyDescent="0.25">
      <c r="A1968" s="136" t="s">
        <v>1999</v>
      </c>
      <c r="B1968" s="136" t="s">
        <v>3181</v>
      </c>
      <c r="C1968" s="26">
        <v>3800</v>
      </c>
      <c r="D1968" s="26" t="s">
        <v>2001</v>
      </c>
      <c r="E1968" s="163">
        <v>0.55959999999999999</v>
      </c>
      <c r="F1968" s="164" t="s">
        <v>3447</v>
      </c>
      <c r="G1968" s="164" t="s">
        <v>3320</v>
      </c>
      <c r="H1968" s="149" t="str">
        <f t="shared" si="33"/>
        <v>Yes</v>
      </c>
    </row>
    <row r="1969" spans="1:8" x14ac:dyDescent="0.25">
      <c r="A1969" s="136" t="s">
        <v>2003</v>
      </c>
      <c r="B1969" s="136" t="s">
        <v>3182</v>
      </c>
      <c r="C1969" s="26">
        <v>4399</v>
      </c>
      <c r="D1969" s="26" t="s">
        <v>2007</v>
      </c>
      <c r="E1969" s="163">
        <v>0.61799999999999999</v>
      </c>
      <c r="F1969" s="164" t="s">
        <v>3449</v>
      </c>
      <c r="G1969" s="164" t="s">
        <v>2649</v>
      </c>
      <c r="H1969" s="149" t="str">
        <f t="shared" si="33"/>
        <v>Yes</v>
      </c>
    </row>
    <row r="1970" spans="1:8" x14ac:dyDescent="0.25">
      <c r="A1970" s="136" t="s">
        <v>2003</v>
      </c>
      <c r="B1970" s="136" t="s">
        <v>3182</v>
      </c>
      <c r="C1970" s="26">
        <v>5329</v>
      </c>
      <c r="D1970" s="26" t="s">
        <v>2598</v>
      </c>
      <c r="E1970" s="163">
        <v>0.41560000000000002</v>
      </c>
      <c r="F1970" s="164" t="s">
        <v>3449</v>
      </c>
      <c r="G1970" s="164" t="s">
        <v>3320</v>
      </c>
      <c r="H1970" s="149" t="str">
        <f t="shared" si="33"/>
        <v>No</v>
      </c>
    </row>
    <row r="1971" spans="1:8" x14ac:dyDescent="0.25">
      <c r="A1971" s="136" t="s">
        <v>2003</v>
      </c>
      <c r="B1971" s="136" t="s">
        <v>3182</v>
      </c>
      <c r="C1971" s="26">
        <v>5114</v>
      </c>
      <c r="D1971" s="26" t="s">
        <v>2599</v>
      </c>
      <c r="E1971" s="163">
        <v>0.32090000000000002</v>
      </c>
      <c r="F1971" s="164" t="s">
        <v>3449</v>
      </c>
      <c r="G1971" s="164" t="s">
        <v>3320</v>
      </c>
      <c r="H1971" s="149" t="str">
        <f t="shared" si="33"/>
        <v>No</v>
      </c>
    </row>
    <row r="1972" spans="1:8" x14ac:dyDescent="0.25">
      <c r="A1972" s="136" t="s">
        <v>2003</v>
      </c>
      <c r="B1972" s="136" t="s">
        <v>3182</v>
      </c>
      <c r="C1972" s="26">
        <v>2229</v>
      </c>
      <c r="D1972" s="26" t="s">
        <v>2005</v>
      </c>
      <c r="E1972" s="163">
        <v>0.47960000000000003</v>
      </c>
      <c r="F1972" s="164" t="s">
        <v>3449</v>
      </c>
      <c r="G1972" s="164" t="s">
        <v>2649</v>
      </c>
      <c r="H1972" s="149" t="str">
        <f t="shared" si="33"/>
        <v>Yes</v>
      </c>
    </row>
    <row r="1973" spans="1:8" x14ac:dyDescent="0.25">
      <c r="A1973" s="136" t="s">
        <v>2003</v>
      </c>
      <c r="B1973" s="136" t="s">
        <v>3182</v>
      </c>
      <c r="C1973" s="26">
        <v>2105</v>
      </c>
      <c r="D1973" s="26" t="s">
        <v>2004</v>
      </c>
      <c r="E1973" s="163">
        <v>0.56089999999999995</v>
      </c>
      <c r="F1973" s="164" t="s">
        <v>3449</v>
      </c>
      <c r="G1973" s="164" t="s">
        <v>3320</v>
      </c>
      <c r="H1973" s="149" t="str">
        <f t="shared" si="33"/>
        <v>Yes</v>
      </c>
    </row>
    <row r="1974" spans="1:8" x14ac:dyDescent="0.25">
      <c r="A1974" s="136" t="s">
        <v>2003</v>
      </c>
      <c r="B1974" s="136" t="s">
        <v>3182</v>
      </c>
      <c r="C1974" s="26">
        <v>4274</v>
      </c>
      <c r="D1974" s="26" t="s">
        <v>2006</v>
      </c>
      <c r="E1974" s="163">
        <v>0.52229999999999999</v>
      </c>
      <c r="F1974" s="164" t="s">
        <v>3449</v>
      </c>
      <c r="G1974" s="164" t="s">
        <v>3320</v>
      </c>
      <c r="H1974" s="149" t="str">
        <f t="shared" si="33"/>
        <v>Yes</v>
      </c>
    </row>
    <row r="1975" spans="1:8" x14ac:dyDescent="0.25">
      <c r="A1975" s="136" t="s">
        <v>2003</v>
      </c>
      <c r="B1975" s="136" t="s">
        <v>3182</v>
      </c>
      <c r="C1975" s="26">
        <v>5642</v>
      </c>
      <c r="D1975" s="26" t="s">
        <v>2844</v>
      </c>
      <c r="E1975" s="163">
        <v>0.43740000000000001</v>
      </c>
      <c r="F1975" s="164" t="s">
        <v>3449</v>
      </c>
      <c r="G1975" s="164" t="s">
        <v>3320</v>
      </c>
      <c r="H1975" s="149" t="str">
        <f t="shared" si="33"/>
        <v>No</v>
      </c>
    </row>
    <row r="1976" spans="1:8" x14ac:dyDescent="0.25">
      <c r="A1976" s="136" t="s">
        <v>2408</v>
      </c>
      <c r="B1976" s="136" t="s">
        <v>3247</v>
      </c>
      <c r="C1976" s="26">
        <v>5469</v>
      </c>
      <c r="D1976" s="26" t="s">
        <v>2407</v>
      </c>
      <c r="E1976" s="163">
        <v>0.39710000000000001</v>
      </c>
      <c r="F1976" s="164" t="s">
        <v>3449</v>
      </c>
      <c r="G1976" s="164" t="s">
        <v>3320</v>
      </c>
      <c r="H1976" s="149" t="str">
        <f t="shared" si="33"/>
        <v>No</v>
      </c>
    </row>
    <row r="1977" spans="1:8" x14ac:dyDescent="0.25">
      <c r="A1977" s="136" t="s">
        <v>2401</v>
      </c>
      <c r="B1977" s="136" t="s">
        <v>3248</v>
      </c>
      <c r="C1977" s="26">
        <v>5376</v>
      </c>
      <c r="D1977" s="26" t="s">
        <v>2400</v>
      </c>
      <c r="E1977" s="163">
        <v>0.55920000000000003</v>
      </c>
      <c r="F1977" s="164" t="s">
        <v>3447</v>
      </c>
      <c r="G1977" s="164" t="s">
        <v>3320</v>
      </c>
      <c r="H1977" s="149" t="str">
        <f t="shared" si="33"/>
        <v>Yes</v>
      </c>
    </row>
    <row r="1978" spans="1:8" x14ac:dyDescent="0.25">
      <c r="A1978" s="136" t="s">
        <v>2399</v>
      </c>
      <c r="B1978" s="136" t="s">
        <v>3249</v>
      </c>
      <c r="C1978" s="26">
        <v>5375</v>
      </c>
      <c r="D1978" s="26" t="s">
        <v>2398</v>
      </c>
      <c r="E1978" s="163">
        <v>0.33850000000000002</v>
      </c>
      <c r="F1978" s="164" t="s">
        <v>3449</v>
      </c>
      <c r="G1978" s="164" t="s">
        <v>3320</v>
      </c>
      <c r="H1978" s="149" t="str">
        <f t="shared" si="33"/>
        <v>No</v>
      </c>
    </row>
    <row r="1979" spans="1:8" x14ac:dyDescent="0.25">
      <c r="A1979" s="136" t="s">
        <v>2009</v>
      </c>
      <c r="B1979" s="136" t="s">
        <v>3183</v>
      </c>
      <c r="C1979" s="26">
        <v>4394</v>
      </c>
      <c r="D1979" s="26" t="s">
        <v>2010</v>
      </c>
      <c r="E1979" s="163">
        <v>0.85729999999999995</v>
      </c>
      <c r="F1979" s="164" t="s">
        <v>3447</v>
      </c>
      <c r="G1979" s="164" t="s">
        <v>3320</v>
      </c>
      <c r="H1979" s="149" t="str">
        <f t="shared" si="33"/>
        <v>Yes</v>
      </c>
    </row>
    <row r="1980" spans="1:8" x14ac:dyDescent="0.25">
      <c r="A1980" s="136" t="s">
        <v>2012</v>
      </c>
      <c r="B1980" s="136" t="s">
        <v>3184</v>
      </c>
      <c r="C1980" s="26">
        <v>3349</v>
      </c>
      <c r="D1980" s="26" t="s">
        <v>2015</v>
      </c>
      <c r="E1980" s="163">
        <v>0.32140000000000002</v>
      </c>
      <c r="F1980" s="164" t="s">
        <v>3449</v>
      </c>
      <c r="G1980" s="164" t="s">
        <v>3320</v>
      </c>
      <c r="H1980" s="149" t="str">
        <f t="shared" si="33"/>
        <v>No</v>
      </c>
    </row>
    <row r="1981" spans="1:8" x14ac:dyDescent="0.25">
      <c r="A1981" s="136" t="s">
        <v>2012</v>
      </c>
      <c r="B1981" s="136" t="s">
        <v>3184</v>
      </c>
      <c r="C1981" s="26">
        <v>4585</v>
      </c>
      <c r="D1981" s="26" t="s">
        <v>2024</v>
      </c>
      <c r="E1981" s="163">
        <v>0.27900000000000003</v>
      </c>
      <c r="F1981" s="164" t="s">
        <v>3449</v>
      </c>
      <c r="G1981" s="164" t="s">
        <v>3320</v>
      </c>
      <c r="H1981" s="149" t="str">
        <f t="shared" si="33"/>
        <v>No</v>
      </c>
    </row>
    <row r="1982" spans="1:8" x14ac:dyDescent="0.25">
      <c r="A1982" s="136" t="s">
        <v>2012</v>
      </c>
      <c r="B1982" s="136" t="s">
        <v>3184</v>
      </c>
      <c r="C1982" s="26">
        <v>4435</v>
      </c>
      <c r="D1982" s="26" t="s">
        <v>2022</v>
      </c>
      <c r="E1982" s="163">
        <v>0.3402</v>
      </c>
      <c r="F1982" s="164" t="s">
        <v>3449</v>
      </c>
      <c r="G1982" s="164" t="s">
        <v>3320</v>
      </c>
      <c r="H1982" s="149" t="str">
        <f t="shared" si="33"/>
        <v>No</v>
      </c>
    </row>
    <row r="1983" spans="1:8" x14ac:dyDescent="0.25">
      <c r="A1983" s="136" t="s">
        <v>2012</v>
      </c>
      <c r="B1983" s="136" t="s">
        <v>3184</v>
      </c>
      <c r="C1983" s="26">
        <v>4541</v>
      </c>
      <c r="D1983" s="26" t="s">
        <v>2023</v>
      </c>
      <c r="E1983" s="163">
        <v>0.55089999999999995</v>
      </c>
      <c r="F1983" s="164" t="s">
        <v>3449</v>
      </c>
      <c r="G1983" s="164" t="s">
        <v>2649</v>
      </c>
      <c r="H1983" s="149" t="str">
        <f t="shared" si="33"/>
        <v>Yes</v>
      </c>
    </row>
    <row r="1984" spans="1:8" x14ac:dyDescent="0.25">
      <c r="A1984" s="136" t="s">
        <v>2012</v>
      </c>
      <c r="B1984" s="136" t="s">
        <v>3184</v>
      </c>
      <c r="C1984" s="26">
        <v>3399</v>
      </c>
      <c r="D1984" s="26" t="s">
        <v>2016</v>
      </c>
      <c r="E1984" s="163">
        <v>0.17599999999999999</v>
      </c>
      <c r="F1984" s="164" t="s">
        <v>3449</v>
      </c>
      <c r="G1984" s="164" t="s">
        <v>3320</v>
      </c>
      <c r="H1984" s="149" t="str">
        <f t="shared" si="33"/>
        <v>No</v>
      </c>
    </row>
    <row r="1985" spans="1:8" x14ac:dyDescent="0.25">
      <c r="A1985" s="136" t="s">
        <v>2012</v>
      </c>
      <c r="B1985" s="136" t="s">
        <v>3184</v>
      </c>
      <c r="C1985" s="26">
        <v>4250</v>
      </c>
      <c r="D1985" s="26" t="s">
        <v>2020</v>
      </c>
      <c r="E1985" s="163">
        <v>0.28789999999999999</v>
      </c>
      <c r="F1985" s="164" t="s">
        <v>3449</v>
      </c>
      <c r="G1985" s="164" t="s">
        <v>3320</v>
      </c>
      <c r="H1985" s="149" t="str">
        <f t="shared" si="33"/>
        <v>No</v>
      </c>
    </row>
    <row r="1986" spans="1:8" x14ac:dyDescent="0.25">
      <c r="A1986" s="136" t="s">
        <v>2012</v>
      </c>
      <c r="B1986" s="136" t="s">
        <v>3184</v>
      </c>
      <c r="C1986" s="26">
        <v>4132</v>
      </c>
      <c r="D1986" s="26" t="s">
        <v>2018</v>
      </c>
      <c r="E1986" s="163">
        <v>0.32329999999999998</v>
      </c>
      <c r="F1986" s="164" t="s">
        <v>3449</v>
      </c>
      <c r="G1986" s="164" t="s">
        <v>3320</v>
      </c>
      <c r="H1986" s="149" t="str">
        <f t="shared" si="33"/>
        <v>No</v>
      </c>
    </row>
    <row r="1987" spans="1:8" x14ac:dyDescent="0.25">
      <c r="A1987" s="136" t="s">
        <v>2012</v>
      </c>
      <c r="B1987" s="136" t="s">
        <v>3184</v>
      </c>
      <c r="C1987" s="26">
        <v>4402</v>
      </c>
      <c r="D1987" s="26" t="s">
        <v>2021</v>
      </c>
      <c r="E1987" s="163">
        <v>0.44290000000000002</v>
      </c>
      <c r="F1987" s="164" t="s">
        <v>3449</v>
      </c>
      <c r="G1987" s="164" t="s">
        <v>2649</v>
      </c>
      <c r="H1987" s="149" t="str">
        <f t="shared" si="33"/>
        <v>Yes</v>
      </c>
    </row>
    <row r="1988" spans="1:8" x14ac:dyDescent="0.25">
      <c r="A1988" s="136" t="s">
        <v>2012</v>
      </c>
      <c r="B1988" s="136" t="s">
        <v>3184</v>
      </c>
      <c r="C1988" s="26">
        <v>2875</v>
      </c>
      <c r="D1988" s="26" t="s">
        <v>2013</v>
      </c>
      <c r="E1988" s="163">
        <v>0.30209999999999998</v>
      </c>
      <c r="F1988" s="164" t="s">
        <v>3449</v>
      </c>
      <c r="G1988" s="164" t="s">
        <v>3320</v>
      </c>
      <c r="H1988" s="149" t="str">
        <f t="shared" si="33"/>
        <v>No</v>
      </c>
    </row>
    <row r="1989" spans="1:8" x14ac:dyDescent="0.25">
      <c r="A1989" s="136" t="s">
        <v>2012</v>
      </c>
      <c r="B1989" s="136" t="s">
        <v>3184</v>
      </c>
      <c r="C1989" s="26">
        <v>4502</v>
      </c>
      <c r="D1989" s="26" t="s">
        <v>204</v>
      </c>
      <c r="E1989" s="163">
        <v>0.26479999999999998</v>
      </c>
      <c r="F1989" s="164" t="s">
        <v>3449</v>
      </c>
      <c r="G1989" s="164" t="s">
        <v>3320</v>
      </c>
      <c r="H1989" s="149" t="str">
        <f t="shared" ref="H1989:H2052" si="34">IF(OR(E1989&gt;=0.5, F1989="Yes",G1989="Yes"),"Yes","No")</f>
        <v>No</v>
      </c>
    </row>
    <row r="1990" spans="1:8" x14ac:dyDescent="0.25">
      <c r="A1990" s="136" t="s">
        <v>2012</v>
      </c>
      <c r="B1990" s="136" t="s">
        <v>3184</v>
      </c>
      <c r="C1990" s="26">
        <v>3247</v>
      </c>
      <c r="D1990" s="26" t="s">
        <v>2014</v>
      </c>
      <c r="E1990" s="163">
        <v>0.29399999999999998</v>
      </c>
      <c r="F1990" s="164" t="s">
        <v>3449</v>
      </c>
      <c r="G1990" s="164" t="s">
        <v>3320</v>
      </c>
      <c r="H1990" s="149" t="str">
        <f t="shared" si="34"/>
        <v>No</v>
      </c>
    </row>
    <row r="1991" spans="1:8" x14ac:dyDescent="0.25">
      <c r="A1991" s="136" t="s">
        <v>2012</v>
      </c>
      <c r="B1991" s="136" t="s">
        <v>3184</v>
      </c>
      <c r="C1991" s="26">
        <v>3499</v>
      </c>
      <c r="D1991" s="26" t="s">
        <v>2017</v>
      </c>
      <c r="E1991" s="163">
        <v>0.41239999999999999</v>
      </c>
      <c r="F1991" s="164" t="s">
        <v>3449</v>
      </c>
      <c r="G1991" s="164" t="s">
        <v>3320</v>
      </c>
      <c r="H1991" s="149" t="str">
        <f t="shared" si="34"/>
        <v>No</v>
      </c>
    </row>
    <row r="1992" spans="1:8" x14ac:dyDescent="0.25">
      <c r="A1992" s="136" t="s">
        <v>2012</v>
      </c>
      <c r="B1992" s="136" t="s">
        <v>3184</v>
      </c>
      <c r="C1992" s="26">
        <v>1781</v>
      </c>
      <c r="D1992" s="26" t="s">
        <v>2845</v>
      </c>
      <c r="E1992" s="163">
        <v>0.16669999999999999</v>
      </c>
      <c r="F1992" s="164" t="s">
        <v>3449</v>
      </c>
      <c r="G1992" s="164" t="s">
        <v>3320</v>
      </c>
      <c r="H1992" s="149" t="str">
        <f t="shared" si="34"/>
        <v>No</v>
      </c>
    </row>
    <row r="1993" spans="1:8" x14ac:dyDescent="0.25">
      <c r="A1993" s="136" t="s">
        <v>2012</v>
      </c>
      <c r="B1993" s="136" t="s">
        <v>3184</v>
      </c>
      <c r="C1993" s="26">
        <v>5524</v>
      </c>
      <c r="D1993" s="26" t="s">
        <v>2846</v>
      </c>
      <c r="E1993" s="163">
        <v>0.1046</v>
      </c>
      <c r="F1993" s="164" t="s">
        <v>3449</v>
      </c>
      <c r="G1993" s="164" t="s">
        <v>3320</v>
      </c>
      <c r="H1993" s="149" t="str">
        <f t="shared" si="34"/>
        <v>No</v>
      </c>
    </row>
    <row r="1994" spans="1:8" x14ac:dyDescent="0.25">
      <c r="A1994" s="136" t="s">
        <v>2012</v>
      </c>
      <c r="B1994" s="136" t="s">
        <v>3184</v>
      </c>
      <c r="C1994" s="26">
        <v>4166</v>
      </c>
      <c r="D1994" s="26" t="s">
        <v>2019</v>
      </c>
      <c r="E1994" s="163">
        <v>0.2387</v>
      </c>
      <c r="F1994" s="164" t="s">
        <v>3449</v>
      </c>
      <c r="G1994" s="164" t="s">
        <v>3320</v>
      </c>
      <c r="H1994" s="149" t="str">
        <f t="shared" si="34"/>
        <v>No</v>
      </c>
    </row>
    <row r="1995" spans="1:8" x14ac:dyDescent="0.25">
      <c r="A1995" s="136" t="s">
        <v>2026</v>
      </c>
      <c r="B1995" s="136" t="s">
        <v>3185</v>
      </c>
      <c r="C1995" s="26">
        <v>4000</v>
      </c>
      <c r="D1995" s="26" t="s">
        <v>2031</v>
      </c>
      <c r="E1995" s="163">
        <v>0.79579999999999995</v>
      </c>
      <c r="F1995" s="164" t="s">
        <v>3447</v>
      </c>
      <c r="G1995" s="164" t="s">
        <v>3320</v>
      </c>
      <c r="H1995" s="149" t="str">
        <f t="shared" si="34"/>
        <v>Yes</v>
      </c>
    </row>
    <row r="1996" spans="1:8" x14ac:dyDescent="0.25">
      <c r="A1996" s="136" t="s">
        <v>2026</v>
      </c>
      <c r="B1996" s="136" t="s">
        <v>3185</v>
      </c>
      <c r="C1996" s="26">
        <v>3313</v>
      </c>
      <c r="D1996" s="26" t="s">
        <v>2030</v>
      </c>
      <c r="E1996" s="163">
        <v>0.76300000000000001</v>
      </c>
      <c r="F1996" s="164" t="s">
        <v>3447</v>
      </c>
      <c r="G1996" s="164" t="s">
        <v>3320</v>
      </c>
      <c r="H1996" s="149" t="str">
        <f t="shared" si="34"/>
        <v>Yes</v>
      </c>
    </row>
    <row r="1997" spans="1:8" x14ac:dyDescent="0.25">
      <c r="A1997" s="136" t="s">
        <v>2026</v>
      </c>
      <c r="B1997" s="136" t="s">
        <v>3185</v>
      </c>
      <c r="C1997" s="26">
        <v>2469</v>
      </c>
      <c r="D1997" s="26" t="s">
        <v>2027</v>
      </c>
      <c r="E1997" s="163">
        <v>0.81740000000000002</v>
      </c>
      <c r="F1997" s="164" t="s">
        <v>3447</v>
      </c>
      <c r="G1997" s="164" t="s">
        <v>3320</v>
      </c>
      <c r="H1997" s="149" t="str">
        <f t="shared" si="34"/>
        <v>Yes</v>
      </c>
    </row>
    <row r="1998" spans="1:8" x14ac:dyDescent="0.25">
      <c r="A1998" s="136" t="s">
        <v>2026</v>
      </c>
      <c r="B1998" s="136" t="s">
        <v>3185</v>
      </c>
      <c r="C1998" s="26">
        <v>4497</v>
      </c>
      <c r="D1998" s="26" t="s">
        <v>52</v>
      </c>
      <c r="E1998" s="163">
        <v>0.76329999999999998</v>
      </c>
      <c r="F1998" s="164" t="s">
        <v>3447</v>
      </c>
      <c r="G1998" s="164" t="s">
        <v>3320</v>
      </c>
      <c r="H1998" s="149" t="str">
        <f t="shared" si="34"/>
        <v>Yes</v>
      </c>
    </row>
    <row r="1999" spans="1:8" x14ac:dyDescent="0.25">
      <c r="A1999" s="136" t="s">
        <v>2026</v>
      </c>
      <c r="B1999" s="136" t="s">
        <v>3185</v>
      </c>
      <c r="C1999" s="26">
        <v>5352</v>
      </c>
      <c r="D1999" s="26" t="s">
        <v>2034</v>
      </c>
      <c r="E1999" s="163">
        <v>0.88890000000000002</v>
      </c>
      <c r="F1999" s="164" t="s">
        <v>3449</v>
      </c>
      <c r="G1999" s="164" t="s">
        <v>3320</v>
      </c>
      <c r="H1999" s="149" t="str">
        <f t="shared" si="34"/>
        <v>Yes</v>
      </c>
    </row>
    <row r="2000" spans="1:8" x14ac:dyDescent="0.25">
      <c r="A2000" s="136" t="s">
        <v>2026</v>
      </c>
      <c r="B2000" s="136" t="s">
        <v>3185</v>
      </c>
      <c r="C2000" s="26">
        <v>5049</v>
      </c>
      <c r="D2000" s="26" t="s">
        <v>2032</v>
      </c>
      <c r="E2000" s="163">
        <v>0.80030000000000001</v>
      </c>
      <c r="F2000" s="164" t="s">
        <v>3447</v>
      </c>
      <c r="G2000" s="164" t="s">
        <v>3320</v>
      </c>
      <c r="H2000" s="149" t="str">
        <f t="shared" si="34"/>
        <v>Yes</v>
      </c>
    </row>
    <row r="2001" spans="1:8" x14ac:dyDescent="0.25">
      <c r="A2001" s="136" t="s">
        <v>2026</v>
      </c>
      <c r="B2001" s="136" t="s">
        <v>3185</v>
      </c>
      <c r="C2001" s="26">
        <v>5137</v>
      </c>
      <c r="D2001" s="26" t="s">
        <v>2033</v>
      </c>
      <c r="E2001" s="163">
        <v>0.77859999999999996</v>
      </c>
      <c r="F2001" s="164" t="s">
        <v>3447</v>
      </c>
      <c r="G2001" s="164" t="s">
        <v>3320</v>
      </c>
      <c r="H2001" s="149" t="str">
        <f t="shared" si="34"/>
        <v>Yes</v>
      </c>
    </row>
    <row r="2002" spans="1:8" x14ac:dyDescent="0.25">
      <c r="A2002" s="136" t="s">
        <v>2026</v>
      </c>
      <c r="B2002" s="136" t="s">
        <v>3185</v>
      </c>
      <c r="C2002" s="26">
        <v>2959</v>
      </c>
      <c r="D2002" s="26" t="s">
        <v>2029</v>
      </c>
      <c r="E2002" s="163">
        <v>0.75860000000000005</v>
      </c>
      <c r="F2002" s="164" t="s">
        <v>3447</v>
      </c>
      <c r="G2002" s="164" t="s">
        <v>3320</v>
      </c>
      <c r="H2002" s="149" t="str">
        <f t="shared" si="34"/>
        <v>Yes</v>
      </c>
    </row>
    <row r="2003" spans="1:8" x14ac:dyDescent="0.25">
      <c r="A2003" s="136" t="s">
        <v>2026</v>
      </c>
      <c r="B2003" s="136" t="s">
        <v>3185</v>
      </c>
      <c r="C2003" s="26">
        <v>2717</v>
      </c>
      <c r="D2003" s="26" t="s">
        <v>2028</v>
      </c>
      <c r="E2003" s="163">
        <v>0.75660000000000005</v>
      </c>
      <c r="F2003" s="164" t="s">
        <v>3447</v>
      </c>
      <c r="G2003" s="164" t="s">
        <v>3320</v>
      </c>
      <c r="H2003" s="149" t="str">
        <f t="shared" si="34"/>
        <v>Yes</v>
      </c>
    </row>
    <row r="2004" spans="1:8" x14ac:dyDescent="0.25">
      <c r="A2004" s="136" t="s">
        <v>2393</v>
      </c>
      <c r="B2004" s="136" t="s">
        <v>3186</v>
      </c>
      <c r="C2004" s="26">
        <v>5319</v>
      </c>
      <c r="D2004" s="26" t="s">
        <v>2394</v>
      </c>
      <c r="E2004" s="163">
        <v>0.64410000000000001</v>
      </c>
      <c r="F2004" s="164" t="s">
        <v>3449</v>
      </c>
      <c r="G2004" s="164" t="s">
        <v>3320</v>
      </c>
      <c r="H2004" s="149" t="str">
        <f t="shared" si="34"/>
        <v>Yes</v>
      </c>
    </row>
    <row r="2005" spans="1:8" x14ac:dyDescent="0.25">
      <c r="A2005" s="136" t="s">
        <v>2036</v>
      </c>
      <c r="B2005" s="136" t="s">
        <v>3187</v>
      </c>
      <c r="C2005" s="26">
        <v>4575</v>
      </c>
      <c r="D2005" s="26" t="s">
        <v>2081</v>
      </c>
      <c r="E2005" s="163">
        <v>0.72499999999999998</v>
      </c>
      <c r="F2005" s="164" t="s">
        <v>3447</v>
      </c>
      <c r="G2005" s="164" t="s">
        <v>3320</v>
      </c>
      <c r="H2005" s="149" t="str">
        <f t="shared" si="34"/>
        <v>Yes</v>
      </c>
    </row>
    <row r="2006" spans="1:8" x14ac:dyDescent="0.25">
      <c r="A2006" s="136" t="s">
        <v>2036</v>
      </c>
      <c r="B2006" s="136" t="s">
        <v>3187</v>
      </c>
      <c r="C2006" s="26">
        <v>2940</v>
      </c>
      <c r="D2006" s="26" t="s">
        <v>3388</v>
      </c>
      <c r="E2006" s="163">
        <v>0.69140000000000001</v>
      </c>
      <c r="F2006" s="164" t="s">
        <v>3447</v>
      </c>
      <c r="G2006" s="164" t="s">
        <v>3320</v>
      </c>
      <c r="H2006" s="149" t="str">
        <f t="shared" si="34"/>
        <v>Yes</v>
      </c>
    </row>
    <row r="2007" spans="1:8" x14ac:dyDescent="0.25">
      <c r="A2007" s="136" t="s">
        <v>2036</v>
      </c>
      <c r="B2007" s="136" t="s">
        <v>3187</v>
      </c>
      <c r="C2007" s="26">
        <v>3054</v>
      </c>
      <c r="D2007" s="26" t="s">
        <v>3389</v>
      </c>
      <c r="E2007" s="163">
        <v>0.72260000000000002</v>
      </c>
      <c r="F2007" s="164" t="s">
        <v>3447</v>
      </c>
      <c r="G2007" s="164" t="s">
        <v>3320</v>
      </c>
      <c r="H2007" s="149" t="str">
        <f t="shared" si="34"/>
        <v>Yes</v>
      </c>
    </row>
    <row r="2008" spans="1:8" x14ac:dyDescent="0.25">
      <c r="A2008" s="136" t="s">
        <v>2036</v>
      </c>
      <c r="B2008" s="136" t="s">
        <v>3187</v>
      </c>
      <c r="C2008" s="26">
        <v>3449</v>
      </c>
      <c r="D2008" s="26" t="s">
        <v>3390</v>
      </c>
      <c r="E2008" s="163">
        <v>0.69589999999999996</v>
      </c>
      <c r="F2008" s="164" t="s">
        <v>3447</v>
      </c>
      <c r="G2008" s="164" t="s">
        <v>3320</v>
      </c>
      <c r="H2008" s="149" t="str">
        <f t="shared" si="34"/>
        <v>Yes</v>
      </c>
    </row>
    <row r="2009" spans="1:8" x14ac:dyDescent="0.25">
      <c r="A2009" s="136" t="s">
        <v>2036</v>
      </c>
      <c r="B2009" s="136" t="s">
        <v>3187</v>
      </c>
      <c r="C2009" s="26">
        <v>2094</v>
      </c>
      <c r="D2009" s="26" t="s">
        <v>3391</v>
      </c>
      <c r="E2009" s="163">
        <v>0.65690000000000004</v>
      </c>
      <c r="F2009" s="164" t="s">
        <v>3447</v>
      </c>
      <c r="G2009" s="164" t="s">
        <v>3320</v>
      </c>
      <c r="H2009" s="149" t="str">
        <f t="shared" si="34"/>
        <v>Yes</v>
      </c>
    </row>
    <row r="2010" spans="1:8" x14ac:dyDescent="0.25">
      <c r="A2010" s="136" t="s">
        <v>2036</v>
      </c>
      <c r="B2010" s="136" t="s">
        <v>3187</v>
      </c>
      <c r="C2010" s="26">
        <v>3646</v>
      </c>
      <c r="D2010" s="26" t="s">
        <v>3392</v>
      </c>
      <c r="E2010" s="163">
        <v>0.63080000000000003</v>
      </c>
      <c r="F2010" s="164" t="s">
        <v>3447</v>
      </c>
      <c r="G2010" s="164" t="s">
        <v>3320</v>
      </c>
      <c r="H2010" s="149" t="str">
        <f t="shared" si="34"/>
        <v>Yes</v>
      </c>
    </row>
    <row r="2011" spans="1:8" x14ac:dyDescent="0.25">
      <c r="A2011" s="136" t="s">
        <v>2036</v>
      </c>
      <c r="B2011" s="136" t="s">
        <v>3187</v>
      </c>
      <c r="C2011" s="26">
        <v>2872</v>
      </c>
      <c r="D2011" s="26" t="s">
        <v>3393</v>
      </c>
      <c r="E2011" s="163">
        <v>0.1825</v>
      </c>
      <c r="F2011" s="164" t="s">
        <v>3448</v>
      </c>
      <c r="G2011" s="164" t="s">
        <v>3320</v>
      </c>
      <c r="H2011" s="149" t="str">
        <f t="shared" si="34"/>
        <v>No</v>
      </c>
    </row>
    <row r="2012" spans="1:8" x14ac:dyDescent="0.25">
      <c r="A2012" s="136" t="s">
        <v>2036</v>
      </c>
      <c r="B2012" s="136" t="s">
        <v>3187</v>
      </c>
      <c r="C2012" s="26">
        <v>5627</v>
      </c>
      <c r="D2012" s="26" t="s">
        <v>2910</v>
      </c>
      <c r="E2012" s="163">
        <v>0.48549999999999999</v>
      </c>
      <c r="F2012" s="164" t="s">
        <v>3449</v>
      </c>
      <c r="G2012" s="164" t="s">
        <v>3320</v>
      </c>
      <c r="H2012" s="149" t="str">
        <f t="shared" si="34"/>
        <v>No</v>
      </c>
    </row>
    <row r="2013" spans="1:8" x14ac:dyDescent="0.25">
      <c r="A2013" s="136" t="s">
        <v>2036</v>
      </c>
      <c r="B2013" s="136" t="s">
        <v>3187</v>
      </c>
      <c r="C2013" s="26">
        <v>3397</v>
      </c>
      <c r="D2013" s="26" t="s">
        <v>3394</v>
      </c>
      <c r="E2013" s="163">
        <v>0.44109999999999999</v>
      </c>
      <c r="F2013" s="164" t="s">
        <v>3448</v>
      </c>
      <c r="G2013" s="164" t="s">
        <v>3320</v>
      </c>
      <c r="H2013" s="149" t="str">
        <f t="shared" si="34"/>
        <v>No</v>
      </c>
    </row>
    <row r="2014" spans="1:8" x14ac:dyDescent="0.25">
      <c r="A2014" s="136" t="s">
        <v>2036</v>
      </c>
      <c r="B2014" s="136" t="s">
        <v>3187</v>
      </c>
      <c r="C2014" s="26">
        <v>1585</v>
      </c>
      <c r="D2014" s="26" t="s">
        <v>2600</v>
      </c>
      <c r="E2014" s="163">
        <v>0.5121</v>
      </c>
      <c r="F2014" s="164" t="s">
        <v>3449</v>
      </c>
      <c r="G2014" s="164" t="s">
        <v>3320</v>
      </c>
      <c r="H2014" s="149" t="str">
        <f t="shared" si="34"/>
        <v>Yes</v>
      </c>
    </row>
    <row r="2015" spans="1:8" x14ac:dyDescent="0.25">
      <c r="A2015" s="136" t="s">
        <v>2036</v>
      </c>
      <c r="B2015" s="136" t="s">
        <v>3187</v>
      </c>
      <c r="C2015" s="26">
        <v>4537</v>
      </c>
      <c r="D2015" s="26" t="s">
        <v>3395</v>
      </c>
      <c r="E2015" s="163">
        <v>0.35859999999999997</v>
      </c>
      <c r="F2015" s="164" t="s">
        <v>3448</v>
      </c>
      <c r="G2015" s="164" t="s">
        <v>3320</v>
      </c>
      <c r="H2015" s="149" t="str">
        <f t="shared" si="34"/>
        <v>No</v>
      </c>
    </row>
    <row r="2016" spans="1:8" x14ac:dyDescent="0.25">
      <c r="A2016" s="136" t="s">
        <v>2036</v>
      </c>
      <c r="B2016" s="136" t="s">
        <v>3187</v>
      </c>
      <c r="C2016" s="26">
        <v>2939</v>
      </c>
      <c r="D2016" s="26" t="s">
        <v>3396</v>
      </c>
      <c r="E2016" s="163">
        <v>0.5958</v>
      </c>
      <c r="F2016" s="164" t="s">
        <v>3447</v>
      </c>
      <c r="G2016" s="164" t="s">
        <v>3320</v>
      </c>
      <c r="H2016" s="149" t="str">
        <f t="shared" si="34"/>
        <v>Yes</v>
      </c>
    </row>
    <row r="2017" spans="1:8" x14ac:dyDescent="0.25">
      <c r="A2017" s="136" t="s">
        <v>2036</v>
      </c>
      <c r="B2017" s="136" t="s">
        <v>3187</v>
      </c>
      <c r="C2017" s="26">
        <v>2747</v>
      </c>
      <c r="D2017" s="26" t="s">
        <v>3397</v>
      </c>
      <c r="E2017" s="163">
        <v>0.44009999999999999</v>
      </c>
      <c r="F2017" s="164" t="s">
        <v>3448</v>
      </c>
      <c r="G2017" s="164" t="s">
        <v>3320</v>
      </c>
      <c r="H2017" s="149" t="str">
        <f t="shared" si="34"/>
        <v>No</v>
      </c>
    </row>
    <row r="2018" spans="1:8" x14ac:dyDescent="0.25">
      <c r="A2018" s="136" t="s">
        <v>2036</v>
      </c>
      <c r="B2018" s="136" t="s">
        <v>3187</v>
      </c>
      <c r="C2018" s="26">
        <v>3246</v>
      </c>
      <c r="D2018" s="26" t="s">
        <v>3398</v>
      </c>
      <c r="E2018" s="163">
        <v>0.43990000000000001</v>
      </c>
      <c r="F2018" s="164" t="s">
        <v>3448</v>
      </c>
      <c r="G2018" s="164" t="s">
        <v>3320</v>
      </c>
      <c r="H2018" s="149" t="str">
        <f t="shared" si="34"/>
        <v>No</v>
      </c>
    </row>
    <row r="2019" spans="1:8" x14ac:dyDescent="0.25">
      <c r="A2019" s="136" t="s">
        <v>2036</v>
      </c>
      <c r="B2019" s="136" t="s">
        <v>3187</v>
      </c>
      <c r="C2019" s="26">
        <v>2871</v>
      </c>
      <c r="D2019" s="26" t="s">
        <v>3399</v>
      </c>
      <c r="E2019" s="163">
        <v>0.70199999999999996</v>
      </c>
      <c r="F2019" s="164" t="s">
        <v>3447</v>
      </c>
      <c r="G2019" s="164" t="s">
        <v>3320</v>
      </c>
      <c r="H2019" s="149" t="str">
        <f t="shared" si="34"/>
        <v>Yes</v>
      </c>
    </row>
    <row r="2020" spans="1:8" x14ac:dyDescent="0.25">
      <c r="A2020" s="136" t="s">
        <v>2036</v>
      </c>
      <c r="B2020" s="136" t="s">
        <v>3187</v>
      </c>
      <c r="C2020" s="26">
        <v>3453</v>
      </c>
      <c r="D2020" s="26" t="s">
        <v>3400</v>
      </c>
      <c r="E2020" s="163">
        <v>0.81240000000000001</v>
      </c>
      <c r="F2020" s="164" t="s">
        <v>3447</v>
      </c>
      <c r="G2020" s="164" t="s">
        <v>3320</v>
      </c>
      <c r="H2020" s="149" t="str">
        <f t="shared" si="34"/>
        <v>Yes</v>
      </c>
    </row>
    <row r="2021" spans="1:8" x14ac:dyDescent="0.25">
      <c r="A2021" s="136" t="s">
        <v>2036</v>
      </c>
      <c r="B2021" s="136" t="s">
        <v>3187</v>
      </c>
      <c r="C2021" s="26">
        <v>2772</v>
      </c>
      <c r="D2021" s="26" t="s">
        <v>3401</v>
      </c>
      <c r="E2021" s="163">
        <v>0.59279999999999999</v>
      </c>
      <c r="F2021" s="164" t="s">
        <v>3447</v>
      </c>
      <c r="G2021" s="164" t="s">
        <v>3320</v>
      </c>
      <c r="H2021" s="149" t="str">
        <f t="shared" si="34"/>
        <v>Yes</v>
      </c>
    </row>
    <row r="2022" spans="1:8" x14ac:dyDescent="0.25">
      <c r="A2022" s="136" t="s">
        <v>2036</v>
      </c>
      <c r="B2022" s="136" t="s">
        <v>3187</v>
      </c>
      <c r="C2022" s="26">
        <v>2167</v>
      </c>
      <c r="D2022" s="26" t="s">
        <v>3402</v>
      </c>
      <c r="E2022" s="163">
        <v>0.63049999999999995</v>
      </c>
      <c r="F2022" s="164" t="s">
        <v>3447</v>
      </c>
      <c r="G2022" s="164" t="s">
        <v>3320</v>
      </c>
      <c r="H2022" s="149" t="str">
        <f t="shared" si="34"/>
        <v>Yes</v>
      </c>
    </row>
    <row r="2023" spans="1:8" x14ac:dyDescent="0.25">
      <c r="A2023" s="136" t="s">
        <v>2036</v>
      </c>
      <c r="B2023" s="136" t="s">
        <v>3187</v>
      </c>
      <c r="C2023" s="26">
        <v>5170</v>
      </c>
      <c r="D2023" s="26" t="s">
        <v>2083</v>
      </c>
      <c r="E2023" s="163">
        <v>0.79730000000000001</v>
      </c>
      <c r="F2023" s="164" t="s">
        <v>3447</v>
      </c>
      <c r="G2023" s="164" t="s">
        <v>3320</v>
      </c>
      <c r="H2023" s="149" t="str">
        <f t="shared" si="34"/>
        <v>Yes</v>
      </c>
    </row>
    <row r="2024" spans="1:8" x14ac:dyDescent="0.25">
      <c r="A2024" s="136" t="s">
        <v>2036</v>
      </c>
      <c r="B2024" s="136" t="s">
        <v>3187</v>
      </c>
      <c r="C2024" s="26">
        <v>3880</v>
      </c>
      <c r="D2024" s="26" t="s">
        <v>3403</v>
      </c>
      <c r="E2024" s="163">
        <v>0.69169999999999998</v>
      </c>
      <c r="F2024" s="164" t="s">
        <v>3447</v>
      </c>
      <c r="G2024" s="164" t="s">
        <v>3320</v>
      </c>
      <c r="H2024" s="149" t="str">
        <f t="shared" si="34"/>
        <v>Yes</v>
      </c>
    </row>
    <row r="2025" spans="1:8" x14ac:dyDescent="0.25">
      <c r="A2025" s="136" t="s">
        <v>2036</v>
      </c>
      <c r="B2025" s="136" t="s">
        <v>3187</v>
      </c>
      <c r="C2025" s="26">
        <v>2148</v>
      </c>
      <c r="D2025" s="26" t="s">
        <v>3404</v>
      </c>
      <c r="E2025" s="163">
        <v>0.62280000000000002</v>
      </c>
      <c r="F2025" s="164" t="s">
        <v>3447</v>
      </c>
      <c r="G2025" s="164" t="s">
        <v>3320</v>
      </c>
      <c r="H2025" s="149" t="str">
        <f t="shared" si="34"/>
        <v>Yes</v>
      </c>
    </row>
    <row r="2026" spans="1:8" x14ac:dyDescent="0.25">
      <c r="A2026" s="136" t="s">
        <v>2036</v>
      </c>
      <c r="B2026" s="136" t="s">
        <v>3187</v>
      </c>
      <c r="C2026" s="26">
        <v>2746</v>
      </c>
      <c r="D2026" s="26" t="s">
        <v>3405</v>
      </c>
      <c r="E2026" s="163">
        <v>0.34010000000000001</v>
      </c>
      <c r="F2026" s="164" t="s">
        <v>3448</v>
      </c>
      <c r="G2026" s="164" t="s">
        <v>3320</v>
      </c>
      <c r="H2026" s="149" t="str">
        <f t="shared" si="34"/>
        <v>No</v>
      </c>
    </row>
    <row r="2027" spans="1:8" x14ac:dyDescent="0.25">
      <c r="A2027" s="136" t="s">
        <v>2036</v>
      </c>
      <c r="B2027" s="136" t="s">
        <v>3187</v>
      </c>
      <c r="C2027" s="26">
        <v>3053</v>
      </c>
      <c r="D2027" s="26" t="s">
        <v>484</v>
      </c>
      <c r="E2027" s="163">
        <v>0.30080000000000001</v>
      </c>
      <c r="F2027" s="164" t="s">
        <v>3448</v>
      </c>
      <c r="G2027" s="164" t="s">
        <v>3320</v>
      </c>
      <c r="H2027" s="149" t="str">
        <f t="shared" si="34"/>
        <v>No</v>
      </c>
    </row>
    <row r="2028" spans="1:8" x14ac:dyDescent="0.25">
      <c r="A2028" s="136" t="s">
        <v>2036</v>
      </c>
      <c r="B2028" s="136" t="s">
        <v>3187</v>
      </c>
      <c r="C2028" s="26">
        <v>2377</v>
      </c>
      <c r="D2028" s="26" t="s">
        <v>3406</v>
      </c>
      <c r="E2028" s="163">
        <v>0.76770000000000005</v>
      </c>
      <c r="F2028" s="164" t="s">
        <v>3447</v>
      </c>
      <c r="G2028" s="164" t="s">
        <v>3320</v>
      </c>
      <c r="H2028" s="149" t="str">
        <f t="shared" si="34"/>
        <v>Yes</v>
      </c>
    </row>
    <row r="2029" spans="1:8" x14ac:dyDescent="0.25">
      <c r="A2029" s="136" t="s">
        <v>2036</v>
      </c>
      <c r="B2029" s="136" t="s">
        <v>3187</v>
      </c>
      <c r="C2029" s="26">
        <v>5066</v>
      </c>
      <c r="D2029" s="26" t="s">
        <v>3407</v>
      </c>
      <c r="E2029" s="163">
        <v>0.67310000000000003</v>
      </c>
      <c r="F2029" s="164" t="s">
        <v>3447</v>
      </c>
      <c r="G2029" s="164" t="s">
        <v>3320</v>
      </c>
      <c r="H2029" s="149" t="str">
        <f t="shared" si="34"/>
        <v>Yes</v>
      </c>
    </row>
    <row r="2030" spans="1:8" x14ac:dyDescent="0.25">
      <c r="A2030" s="136" t="s">
        <v>2036</v>
      </c>
      <c r="B2030" s="136" t="s">
        <v>3187</v>
      </c>
      <c r="C2030" s="26">
        <v>2338</v>
      </c>
      <c r="D2030" s="26" t="s">
        <v>3408</v>
      </c>
      <c r="E2030" s="163">
        <v>0.61680000000000001</v>
      </c>
      <c r="F2030" s="164" t="s">
        <v>3447</v>
      </c>
      <c r="G2030" s="164" t="s">
        <v>3320</v>
      </c>
      <c r="H2030" s="149" t="str">
        <f t="shared" si="34"/>
        <v>Yes</v>
      </c>
    </row>
    <row r="2031" spans="1:8" x14ac:dyDescent="0.25">
      <c r="A2031" s="136" t="s">
        <v>2036</v>
      </c>
      <c r="B2031" s="136" t="s">
        <v>3187</v>
      </c>
      <c r="C2031" s="26">
        <v>5697</v>
      </c>
      <c r="D2031" s="26" t="s">
        <v>3293</v>
      </c>
      <c r="E2031" s="163">
        <v>0.58220000000000005</v>
      </c>
      <c r="F2031" s="164" t="s">
        <v>3448</v>
      </c>
      <c r="G2031" s="164" t="s">
        <v>3320</v>
      </c>
      <c r="H2031" s="149" t="str">
        <f t="shared" si="34"/>
        <v>Yes</v>
      </c>
    </row>
    <row r="2032" spans="1:8" x14ac:dyDescent="0.25">
      <c r="A2032" s="136" t="s">
        <v>2036</v>
      </c>
      <c r="B2032" s="136" t="s">
        <v>3187</v>
      </c>
      <c r="C2032" s="26">
        <v>5458</v>
      </c>
      <c r="D2032" s="26" t="s">
        <v>3409</v>
      </c>
      <c r="E2032" s="163">
        <v>0.46379999999999999</v>
      </c>
      <c r="F2032" s="164" t="s">
        <v>3448</v>
      </c>
      <c r="G2032" s="164" t="s">
        <v>3320</v>
      </c>
      <c r="H2032" s="149" t="str">
        <f t="shared" si="34"/>
        <v>No</v>
      </c>
    </row>
    <row r="2033" spans="1:8" x14ac:dyDescent="0.25">
      <c r="A2033" s="136" t="s">
        <v>2036</v>
      </c>
      <c r="B2033" s="136" t="s">
        <v>3187</v>
      </c>
      <c r="C2033" s="26">
        <v>2103</v>
      </c>
      <c r="D2033" s="26" t="s">
        <v>3410</v>
      </c>
      <c r="E2033" s="163">
        <v>0.37009999999999998</v>
      </c>
      <c r="F2033" s="164" t="s">
        <v>3448</v>
      </c>
      <c r="G2033" s="164" t="s">
        <v>3320</v>
      </c>
      <c r="H2033" s="149" t="str">
        <f t="shared" si="34"/>
        <v>No</v>
      </c>
    </row>
    <row r="2034" spans="1:8" x14ac:dyDescent="0.25">
      <c r="A2034" s="136" t="s">
        <v>2036</v>
      </c>
      <c r="B2034" s="136" t="s">
        <v>3187</v>
      </c>
      <c r="C2034" s="26">
        <v>2036</v>
      </c>
      <c r="D2034" s="26" t="s">
        <v>3411</v>
      </c>
      <c r="E2034" s="163">
        <v>0.66959999999999997</v>
      </c>
      <c r="F2034" s="164" t="s">
        <v>3447</v>
      </c>
      <c r="G2034" s="164" t="s">
        <v>3320</v>
      </c>
      <c r="H2034" s="149" t="str">
        <f t="shared" si="34"/>
        <v>Yes</v>
      </c>
    </row>
    <row r="2035" spans="1:8" x14ac:dyDescent="0.25">
      <c r="A2035" s="136" t="s">
        <v>2036</v>
      </c>
      <c r="B2035" s="136" t="s">
        <v>3187</v>
      </c>
      <c r="C2035" s="26">
        <v>2215</v>
      </c>
      <c r="D2035" s="26" t="s">
        <v>1544</v>
      </c>
      <c r="E2035" s="163">
        <v>0.72460000000000002</v>
      </c>
      <c r="F2035" s="164" t="s">
        <v>3447</v>
      </c>
      <c r="G2035" s="164" t="s">
        <v>3320</v>
      </c>
      <c r="H2035" s="149" t="str">
        <f t="shared" si="34"/>
        <v>Yes</v>
      </c>
    </row>
    <row r="2036" spans="1:8" x14ac:dyDescent="0.25">
      <c r="A2036" t="s">
        <v>2036</v>
      </c>
      <c r="B2036" t="s">
        <v>3187</v>
      </c>
      <c r="C2036" s="26">
        <v>2771</v>
      </c>
      <c r="D2036" t="s">
        <v>3412</v>
      </c>
      <c r="E2036" s="163">
        <v>0.81699999999999995</v>
      </c>
      <c r="F2036" s="164" t="s">
        <v>3447</v>
      </c>
      <c r="G2036" s="164" t="s">
        <v>3320</v>
      </c>
      <c r="H2036" s="149" t="str">
        <f t="shared" si="34"/>
        <v>Yes</v>
      </c>
    </row>
    <row r="2037" spans="1:8" x14ac:dyDescent="0.25">
      <c r="A2037" s="136" t="s">
        <v>2036</v>
      </c>
      <c r="B2037" s="136" t="s">
        <v>3187</v>
      </c>
      <c r="C2037" s="26">
        <v>2805</v>
      </c>
      <c r="D2037" s="26" t="s">
        <v>130</v>
      </c>
      <c r="E2037" s="163">
        <v>0.23080000000000001</v>
      </c>
      <c r="F2037" s="164" t="s">
        <v>3448</v>
      </c>
      <c r="G2037" s="164" t="s">
        <v>3320</v>
      </c>
      <c r="H2037" s="149" t="str">
        <f t="shared" si="34"/>
        <v>No</v>
      </c>
    </row>
    <row r="2038" spans="1:8" x14ac:dyDescent="0.25">
      <c r="A2038" s="136" t="s">
        <v>2036</v>
      </c>
      <c r="B2038" s="136" t="s">
        <v>3187</v>
      </c>
      <c r="C2038" s="26">
        <v>2336</v>
      </c>
      <c r="D2038" s="26" t="s">
        <v>3413</v>
      </c>
      <c r="E2038" s="163">
        <v>0.62319999999999998</v>
      </c>
      <c r="F2038" s="164" t="s">
        <v>3447</v>
      </c>
      <c r="G2038" s="164" t="s">
        <v>3320</v>
      </c>
      <c r="H2038" s="149" t="str">
        <f t="shared" si="34"/>
        <v>Yes</v>
      </c>
    </row>
    <row r="2039" spans="1:8" x14ac:dyDescent="0.25">
      <c r="A2039" s="136" t="s">
        <v>2036</v>
      </c>
      <c r="B2039" s="136" t="s">
        <v>3187</v>
      </c>
      <c r="C2039" s="26">
        <v>2252</v>
      </c>
      <c r="D2039" s="26" t="s">
        <v>3414</v>
      </c>
      <c r="E2039" s="163">
        <v>0.70009999999999994</v>
      </c>
      <c r="F2039" s="164" t="s">
        <v>3447</v>
      </c>
      <c r="G2039" s="164" t="s">
        <v>3320</v>
      </c>
      <c r="H2039" s="149" t="str">
        <f t="shared" si="34"/>
        <v>Yes</v>
      </c>
    </row>
    <row r="2040" spans="1:8" x14ac:dyDescent="0.25">
      <c r="A2040" s="136" t="s">
        <v>2036</v>
      </c>
      <c r="B2040" s="136" t="s">
        <v>3187</v>
      </c>
      <c r="C2040" s="26">
        <v>2941</v>
      </c>
      <c r="D2040" s="26" t="s">
        <v>3415</v>
      </c>
      <c r="E2040" s="163">
        <v>0.62180000000000002</v>
      </c>
      <c r="F2040" s="164" t="s">
        <v>3447</v>
      </c>
      <c r="G2040" s="164" t="s">
        <v>3320</v>
      </c>
      <c r="H2040" s="149" t="str">
        <f t="shared" si="34"/>
        <v>Yes</v>
      </c>
    </row>
    <row r="2041" spans="1:8" x14ac:dyDescent="0.25">
      <c r="A2041" s="136" t="s">
        <v>2036</v>
      </c>
      <c r="B2041" s="136" t="s">
        <v>3187</v>
      </c>
      <c r="C2041" s="26">
        <v>2376</v>
      </c>
      <c r="D2041" s="26" t="s">
        <v>3416</v>
      </c>
      <c r="E2041" s="163">
        <v>0.27979999999999999</v>
      </c>
      <c r="F2041" s="164" t="s">
        <v>3448</v>
      </c>
      <c r="G2041" s="164" t="s">
        <v>3320</v>
      </c>
      <c r="H2041" s="149" t="str">
        <f t="shared" si="34"/>
        <v>No</v>
      </c>
    </row>
    <row r="2042" spans="1:8" x14ac:dyDescent="0.25">
      <c r="A2042" s="136" t="s">
        <v>2036</v>
      </c>
      <c r="B2042" s="136" t="s">
        <v>3187</v>
      </c>
      <c r="C2042" s="26">
        <v>3244</v>
      </c>
      <c r="D2042" s="26" t="s">
        <v>926</v>
      </c>
      <c r="E2042" s="163">
        <v>0.39789999999999998</v>
      </c>
      <c r="F2042" s="164" t="s">
        <v>3448</v>
      </c>
      <c r="G2042" s="164" t="s">
        <v>3320</v>
      </c>
      <c r="H2042" s="149" t="str">
        <f t="shared" si="34"/>
        <v>No</v>
      </c>
    </row>
    <row r="2043" spans="1:8" x14ac:dyDescent="0.25">
      <c r="A2043" s="136" t="s">
        <v>2036</v>
      </c>
      <c r="B2043" s="136" t="s">
        <v>3187</v>
      </c>
      <c r="C2043" s="26">
        <v>3398</v>
      </c>
      <c r="D2043" s="26" t="s">
        <v>3417</v>
      </c>
      <c r="E2043" s="163">
        <v>0.69010000000000005</v>
      </c>
      <c r="F2043" s="164" t="s">
        <v>3447</v>
      </c>
      <c r="G2043" s="164" t="s">
        <v>3320</v>
      </c>
      <c r="H2043" s="149" t="str">
        <f t="shared" si="34"/>
        <v>Yes</v>
      </c>
    </row>
    <row r="2044" spans="1:8" x14ac:dyDescent="0.25">
      <c r="A2044" s="136" t="s">
        <v>2036</v>
      </c>
      <c r="B2044" s="136" t="s">
        <v>3187</v>
      </c>
      <c r="C2044" s="26">
        <v>2247</v>
      </c>
      <c r="D2044" s="26" t="s">
        <v>3418</v>
      </c>
      <c r="E2044" s="163">
        <v>0.46939999999999998</v>
      </c>
      <c r="F2044" s="164" t="s">
        <v>3447</v>
      </c>
      <c r="G2044" s="164" t="s">
        <v>3320</v>
      </c>
      <c r="H2044" s="149" t="str">
        <f t="shared" si="34"/>
        <v>Yes</v>
      </c>
    </row>
    <row r="2045" spans="1:8" x14ac:dyDescent="0.25">
      <c r="A2045" s="136" t="s">
        <v>2036</v>
      </c>
      <c r="B2045" s="136" t="s">
        <v>3187</v>
      </c>
      <c r="C2045" s="26">
        <v>4109</v>
      </c>
      <c r="D2045" s="26" t="s">
        <v>2078</v>
      </c>
      <c r="E2045" s="163">
        <v>0.78549999999999998</v>
      </c>
      <c r="F2045" s="164" t="s">
        <v>3447</v>
      </c>
      <c r="G2045" s="164" t="s">
        <v>3320</v>
      </c>
      <c r="H2045" s="149" t="str">
        <f t="shared" si="34"/>
        <v>Yes</v>
      </c>
    </row>
    <row r="2046" spans="1:8" x14ac:dyDescent="0.25">
      <c r="A2046" s="136" t="s">
        <v>2036</v>
      </c>
      <c r="B2046" s="136" t="s">
        <v>3187</v>
      </c>
      <c r="C2046" s="26">
        <v>2169</v>
      </c>
      <c r="D2046" s="26" t="s">
        <v>3419</v>
      </c>
      <c r="E2046" s="163">
        <v>0.28570000000000001</v>
      </c>
      <c r="F2046" s="164" t="s">
        <v>3448</v>
      </c>
      <c r="G2046" s="164" t="s">
        <v>3320</v>
      </c>
      <c r="H2046" s="149" t="str">
        <f t="shared" si="34"/>
        <v>No</v>
      </c>
    </row>
    <row r="2047" spans="1:8" x14ac:dyDescent="0.25">
      <c r="A2047" s="136" t="s">
        <v>2036</v>
      </c>
      <c r="B2047" s="136" t="s">
        <v>3187</v>
      </c>
      <c r="C2047" s="26">
        <v>2806</v>
      </c>
      <c r="D2047" s="26" t="s">
        <v>3420</v>
      </c>
      <c r="E2047" s="163">
        <v>0.69410000000000005</v>
      </c>
      <c r="F2047" s="164" t="s">
        <v>3447</v>
      </c>
      <c r="G2047" s="164" t="s">
        <v>3320</v>
      </c>
      <c r="H2047" s="149" t="str">
        <f t="shared" si="34"/>
        <v>Yes</v>
      </c>
    </row>
    <row r="2048" spans="1:8" x14ac:dyDescent="0.25">
      <c r="A2048" s="136" t="s">
        <v>2036</v>
      </c>
      <c r="B2048" s="136" t="s">
        <v>3187</v>
      </c>
      <c r="C2048" s="26">
        <v>2275</v>
      </c>
      <c r="D2048" s="26" t="s">
        <v>127</v>
      </c>
      <c r="E2048" s="163">
        <v>0.75880000000000003</v>
      </c>
      <c r="F2048" s="164" t="s">
        <v>3447</v>
      </c>
      <c r="G2048" s="164" t="s">
        <v>3320</v>
      </c>
      <c r="H2048" s="149" t="str">
        <f t="shared" si="34"/>
        <v>Yes</v>
      </c>
    </row>
    <row r="2049" spans="1:8" x14ac:dyDescent="0.25">
      <c r="A2049" s="136" t="s">
        <v>2036</v>
      </c>
      <c r="B2049" s="136" t="s">
        <v>3187</v>
      </c>
      <c r="C2049" s="26">
        <v>5169</v>
      </c>
      <c r="D2049" s="26" t="s">
        <v>2604</v>
      </c>
      <c r="E2049" s="163">
        <v>0.36280000000000001</v>
      </c>
      <c r="F2049" s="164" t="s">
        <v>3448</v>
      </c>
      <c r="G2049" s="164" t="s">
        <v>3320</v>
      </c>
      <c r="H2049" s="149" t="str">
        <f t="shared" si="34"/>
        <v>No</v>
      </c>
    </row>
    <row r="2050" spans="1:8" x14ac:dyDescent="0.25">
      <c r="A2050" s="136" t="s">
        <v>2036</v>
      </c>
      <c r="B2050" s="136" t="s">
        <v>3187</v>
      </c>
      <c r="C2050" s="26">
        <v>2168</v>
      </c>
      <c r="D2050" s="26" t="s">
        <v>3421</v>
      </c>
      <c r="E2050" s="163">
        <v>0.63360000000000005</v>
      </c>
      <c r="F2050" s="164" t="s">
        <v>3447</v>
      </c>
      <c r="G2050" s="164" t="s">
        <v>3320</v>
      </c>
      <c r="H2050" s="149" t="str">
        <f t="shared" si="34"/>
        <v>Yes</v>
      </c>
    </row>
    <row r="2051" spans="1:8" x14ac:dyDescent="0.25">
      <c r="A2051" s="136" t="s">
        <v>2036</v>
      </c>
      <c r="B2051" s="136" t="s">
        <v>3187</v>
      </c>
      <c r="C2051" s="26">
        <v>2938</v>
      </c>
      <c r="D2051" s="26" t="s">
        <v>3422</v>
      </c>
      <c r="E2051" s="163">
        <v>0.13439999999999999</v>
      </c>
      <c r="F2051" s="164" t="s">
        <v>3448</v>
      </c>
      <c r="G2051" s="164" t="s">
        <v>3320</v>
      </c>
      <c r="H2051" s="149" t="str">
        <f t="shared" si="34"/>
        <v>No</v>
      </c>
    </row>
    <row r="2052" spans="1:8" x14ac:dyDescent="0.25">
      <c r="A2052" s="136" t="s">
        <v>2036</v>
      </c>
      <c r="B2052" s="136" t="s">
        <v>3187</v>
      </c>
      <c r="C2052" s="26">
        <v>3498</v>
      </c>
      <c r="D2052" s="26" t="s">
        <v>690</v>
      </c>
      <c r="E2052" s="163">
        <v>0.49230000000000002</v>
      </c>
      <c r="F2052" s="164" t="s">
        <v>3447</v>
      </c>
      <c r="G2052" s="164" t="s">
        <v>3320</v>
      </c>
      <c r="H2052" s="149" t="str">
        <f t="shared" si="34"/>
        <v>Yes</v>
      </c>
    </row>
    <row r="2053" spans="1:8" x14ac:dyDescent="0.25">
      <c r="A2053" s="136" t="s">
        <v>2036</v>
      </c>
      <c r="B2053" s="136" t="s">
        <v>3187</v>
      </c>
      <c r="C2053" s="26">
        <v>5192</v>
      </c>
      <c r="D2053" s="26" t="s">
        <v>205</v>
      </c>
      <c r="E2053" s="163">
        <v>0.30730000000000002</v>
      </c>
      <c r="F2053" s="164" t="s">
        <v>3449</v>
      </c>
      <c r="G2053" s="164" t="s">
        <v>3320</v>
      </c>
      <c r="H2053" s="149" t="str">
        <f t="shared" ref="H2053:H2116" si="35">IF(OR(E2053&gt;=0.5, F2053="Yes",G2053="Yes"),"Yes","No")</f>
        <v>No</v>
      </c>
    </row>
    <row r="2054" spans="1:8" x14ac:dyDescent="0.25">
      <c r="A2054" s="136" t="s">
        <v>2036</v>
      </c>
      <c r="B2054" s="136" t="s">
        <v>3187</v>
      </c>
      <c r="C2054" s="26">
        <v>2084</v>
      </c>
      <c r="D2054" s="26" t="s">
        <v>3423</v>
      </c>
      <c r="E2054" s="163">
        <v>0.35099999999999998</v>
      </c>
      <c r="F2054" s="164" t="s">
        <v>3448</v>
      </c>
      <c r="G2054" s="164" t="s">
        <v>3320</v>
      </c>
      <c r="H2054" s="149" t="str">
        <f t="shared" si="35"/>
        <v>No</v>
      </c>
    </row>
    <row r="2055" spans="1:8" x14ac:dyDescent="0.25">
      <c r="A2055" s="136" t="s">
        <v>2036</v>
      </c>
      <c r="B2055" s="136" t="s">
        <v>3187</v>
      </c>
      <c r="C2055" s="26">
        <v>2358</v>
      </c>
      <c r="D2055" s="26" t="s">
        <v>3424</v>
      </c>
      <c r="E2055" s="163">
        <v>0.64639999999999997</v>
      </c>
      <c r="F2055" s="164" t="s">
        <v>3447</v>
      </c>
      <c r="G2055" s="164" t="s">
        <v>3320</v>
      </c>
      <c r="H2055" s="149" t="str">
        <f t="shared" si="35"/>
        <v>Yes</v>
      </c>
    </row>
    <row r="2056" spans="1:8" x14ac:dyDescent="0.25">
      <c r="A2056" s="136" t="s">
        <v>2036</v>
      </c>
      <c r="B2056" s="136" t="s">
        <v>3187</v>
      </c>
      <c r="C2056" s="26">
        <v>2359</v>
      </c>
      <c r="D2056" s="26" t="s">
        <v>3425</v>
      </c>
      <c r="E2056" s="163">
        <v>0.69199999999999995</v>
      </c>
      <c r="F2056" s="164" t="s">
        <v>3447</v>
      </c>
      <c r="G2056" s="164" t="s">
        <v>3320</v>
      </c>
      <c r="H2056" s="149" t="str">
        <f t="shared" si="35"/>
        <v>Yes</v>
      </c>
    </row>
    <row r="2057" spans="1:8" x14ac:dyDescent="0.25">
      <c r="A2057" s="136" t="s">
        <v>2036</v>
      </c>
      <c r="B2057" s="136" t="s">
        <v>3187</v>
      </c>
      <c r="C2057" s="26">
        <v>5720</v>
      </c>
      <c r="D2057" s="26" t="s">
        <v>3426</v>
      </c>
      <c r="E2057" s="163">
        <v>0.65759999999999996</v>
      </c>
      <c r="F2057" s="164" t="s">
        <v>3449</v>
      </c>
      <c r="G2057" s="164" t="s">
        <v>3320</v>
      </c>
      <c r="H2057" s="149" t="str">
        <f t="shared" si="35"/>
        <v>Yes</v>
      </c>
    </row>
    <row r="2058" spans="1:8" x14ac:dyDescent="0.25">
      <c r="A2058" s="136" t="s">
        <v>2036</v>
      </c>
      <c r="B2058" s="136" t="s">
        <v>3187</v>
      </c>
      <c r="C2058" s="26">
        <v>5722</v>
      </c>
      <c r="D2058" s="26" t="s">
        <v>3295</v>
      </c>
      <c r="E2058" s="163">
        <v>0.65749999999999997</v>
      </c>
      <c r="F2058" s="164" t="s">
        <v>3449</v>
      </c>
      <c r="G2058" s="164" t="s">
        <v>3320</v>
      </c>
      <c r="H2058" s="149" t="str">
        <f t="shared" si="35"/>
        <v>Yes</v>
      </c>
    </row>
    <row r="2059" spans="1:8" x14ac:dyDescent="0.25">
      <c r="A2059" s="136" t="s">
        <v>2036</v>
      </c>
      <c r="B2059" s="136" t="s">
        <v>3187</v>
      </c>
      <c r="C2059" s="26">
        <v>5721</v>
      </c>
      <c r="D2059" s="26" t="s">
        <v>3296</v>
      </c>
      <c r="E2059" s="163">
        <v>0.74950000000000006</v>
      </c>
      <c r="F2059" s="164" t="s">
        <v>3449</v>
      </c>
      <c r="G2059" s="164" t="s">
        <v>3320</v>
      </c>
      <c r="H2059" s="149" t="str">
        <f t="shared" si="35"/>
        <v>Yes</v>
      </c>
    </row>
    <row r="2060" spans="1:8" x14ac:dyDescent="0.25">
      <c r="A2060" s="136" t="s">
        <v>2036</v>
      </c>
      <c r="B2060" s="136" t="s">
        <v>3187</v>
      </c>
      <c r="C2060" s="26">
        <v>5307</v>
      </c>
      <c r="D2060" s="26" t="s">
        <v>3188</v>
      </c>
      <c r="E2060" s="163">
        <v>0.41589999999999999</v>
      </c>
      <c r="F2060" s="164" t="s">
        <v>3448</v>
      </c>
      <c r="G2060" s="164" t="s">
        <v>3320</v>
      </c>
      <c r="H2060" s="149" t="str">
        <f t="shared" si="35"/>
        <v>No</v>
      </c>
    </row>
    <row r="2061" spans="1:8" x14ac:dyDescent="0.25">
      <c r="A2061" s="136" t="s">
        <v>2036</v>
      </c>
      <c r="B2061" s="136" t="s">
        <v>3187</v>
      </c>
      <c r="C2061" s="26">
        <v>1860</v>
      </c>
      <c r="D2061" s="26" t="s">
        <v>2606</v>
      </c>
      <c r="E2061" s="163">
        <v>0.47799999999999998</v>
      </c>
      <c r="F2061" s="164" t="s">
        <v>3448</v>
      </c>
      <c r="G2061" s="164" t="s">
        <v>3320</v>
      </c>
      <c r="H2061" s="149" t="str">
        <f t="shared" si="35"/>
        <v>No</v>
      </c>
    </row>
    <row r="2062" spans="1:8" x14ac:dyDescent="0.25">
      <c r="A2062" s="136" t="s">
        <v>2036</v>
      </c>
      <c r="B2062" s="136" t="s">
        <v>3187</v>
      </c>
      <c r="C2062" s="26">
        <v>4283</v>
      </c>
      <c r="D2062" s="26" t="s">
        <v>3427</v>
      </c>
      <c r="E2062" s="163">
        <v>0.2145</v>
      </c>
      <c r="F2062" s="164" t="s">
        <v>3447</v>
      </c>
      <c r="G2062" s="164" t="s">
        <v>3320</v>
      </c>
      <c r="H2062" s="149" t="str">
        <f t="shared" si="35"/>
        <v>Yes</v>
      </c>
    </row>
    <row r="2063" spans="1:8" x14ac:dyDescent="0.25">
      <c r="A2063" s="136" t="s">
        <v>2036</v>
      </c>
      <c r="B2063" s="136" t="s">
        <v>3187</v>
      </c>
      <c r="C2063" s="26">
        <v>3448</v>
      </c>
      <c r="D2063" s="26" t="s">
        <v>3428</v>
      </c>
      <c r="E2063" s="163">
        <v>0.4667</v>
      </c>
      <c r="F2063" s="164" t="s">
        <v>3447</v>
      </c>
      <c r="G2063" s="164" t="s">
        <v>3320</v>
      </c>
      <c r="H2063" s="149" t="str">
        <f t="shared" si="35"/>
        <v>Yes</v>
      </c>
    </row>
    <row r="2064" spans="1:8" x14ac:dyDescent="0.25">
      <c r="A2064" s="136" t="s">
        <v>2036</v>
      </c>
      <c r="B2064" s="136" t="s">
        <v>3187</v>
      </c>
      <c r="C2064" s="26">
        <v>3116</v>
      </c>
      <c r="D2064" s="26" t="s">
        <v>3429</v>
      </c>
      <c r="E2064" s="163">
        <v>0.55359999999999998</v>
      </c>
      <c r="F2064" s="164" t="s">
        <v>3447</v>
      </c>
      <c r="G2064" s="164" t="s">
        <v>3320</v>
      </c>
      <c r="H2064" s="149" t="str">
        <f t="shared" si="35"/>
        <v>Yes</v>
      </c>
    </row>
    <row r="2065" spans="1:8" x14ac:dyDescent="0.25">
      <c r="A2065" s="136" t="s">
        <v>2036</v>
      </c>
      <c r="B2065" s="136" t="s">
        <v>3187</v>
      </c>
      <c r="C2065" s="26">
        <v>2083</v>
      </c>
      <c r="D2065" s="26" t="s">
        <v>45</v>
      </c>
      <c r="E2065" s="163">
        <v>0.191</v>
      </c>
      <c r="F2065" s="164" t="s">
        <v>3448</v>
      </c>
      <c r="G2065" s="164" t="s">
        <v>3320</v>
      </c>
      <c r="H2065" s="149" t="str">
        <f t="shared" si="35"/>
        <v>No</v>
      </c>
    </row>
    <row r="2066" spans="1:8" x14ac:dyDescent="0.25">
      <c r="A2066" s="136" t="s">
        <v>2036</v>
      </c>
      <c r="B2066" s="136" t="s">
        <v>3187</v>
      </c>
      <c r="C2066" s="26">
        <v>2874</v>
      </c>
      <c r="D2066" s="26" t="s">
        <v>3430</v>
      </c>
      <c r="E2066" s="163">
        <v>0.6804</v>
      </c>
      <c r="F2066" s="164" t="s">
        <v>3447</v>
      </c>
      <c r="G2066" s="164" t="s">
        <v>3320</v>
      </c>
      <c r="H2066" s="149" t="str">
        <f t="shared" si="35"/>
        <v>Yes</v>
      </c>
    </row>
    <row r="2067" spans="1:8" x14ac:dyDescent="0.25">
      <c r="A2067" s="136" t="s">
        <v>2036</v>
      </c>
      <c r="B2067" s="136" t="s">
        <v>3187</v>
      </c>
      <c r="C2067" s="26">
        <v>3452</v>
      </c>
      <c r="D2067" s="26" t="s">
        <v>1729</v>
      </c>
      <c r="E2067" s="163">
        <v>0.49390000000000001</v>
      </c>
      <c r="F2067" s="164" t="s">
        <v>3448</v>
      </c>
      <c r="G2067" s="164" t="s">
        <v>3320</v>
      </c>
      <c r="H2067" s="149" t="str">
        <f t="shared" si="35"/>
        <v>No</v>
      </c>
    </row>
    <row r="2068" spans="1:8" x14ac:dyDescent="0.25">
      <c r="A2068" s="136" t="s">
        <v>2085</v>
      </c>
      <c r="B2068" s="136" t="s">
        <v>3189</v>
      </c>
      <c r="C2068" s="26">
        <v>5032</v>
      </c>
      <c r="D2068" s="26" t="s">
        <v>2087</v>
      </c>
      <c r="E2068" s="163">
        <v>0.70850000000000002</v>
      </c>
      <c r="F2068" s="164" t="s">
        <v>3449</v>
      </c>
      <c r="G2068" s="164" t="s">
        <v>3320</v>
      </c>
      <c r="H2068" s="149" t="str">
        <f t="shared" si="35"/>
        <v>Yes</v>
      </c>
    </row>
    <row r="2069" spans="1:8" x14ac:dyDescent="0.25">
      <c r="A2069" s="136" t="s">
        <v>2085</v>
      </c>
      <c r="B2069" s="136" t="s">
        <v>3189</v>
      </c>
      <c r="C2069" s="26">
        <v>3580</v>
      </c>
      <c r="D2069" s="26" t="s">
        <v>2086</v>
      </c>
      <c r="E2069" s="163">
        <v>0.65529999999999999</v>
      </c>
      <c r="F2069" s="164" t="s">
        <v>3447</v>
      </c>
      <c r="G2069" s="164" t="s">
        <v>3320</v>
      </c>
      <c r="H2069" s="149" t="str">
        <f t="shared" si="35"/>
        <v>Yes</v>
      </c>
    </row>
    <row r="2070" spans="1:8" x14ac:dyDescent="0.25">
      <c r="A2070" s="136" t="s">
        <v>2089</v>
      </c>
      <c r="B2070" s="136" t="s">
        <v>3190</v>
      </c>
      <c r="C2070" s="26">
        <v>5489</v>
      </c>
      <c r="D2070" s="26" t="s">
        <v>2097</v>
      </c>
      <c r="E2070" s="163">
        <v>0.1022</v>
      </c>
      <c r="F2070" s="164" t="s">
        <v>3449</v>
      </c>
      <c r="G2070" s="164" t="s">
        <v>3320</v>
      </c>
      <c r="H2070" s="149" t="str">
        <f t="shared" si="35"/>
        <v>No</v>
      </c>
    </row>
    <row r="2071" spans="1:8" x14ac:dyDescent="0.25">
      <c r="A2071" s="136" t="s">
        <v>2089</v>
      </c>
      <c r="B2071" s="136" t="s">
        <v>3190</v>
      </c>
      <c r="C2071" s="26">
        <v>4453</v>
      </c>
      <c r="D2071" s="26" t="s">
        <v>2096</v>
      </c>
      <c r="E2071" s="163">
        <v>0.14510000000000001</v>
      </c>
      <c r="F2071" s="164" t="s">
        <v>3449</v>
      </c>
      <c r="G2071" s="164" t="s">
        <v>3320</v>
      </c>
      <c r="H2071" s="149" t="str">
        <f t="shared" si="35"/>
        <v>No</v>
      </c>
    </row>
    <row r="2072" spans="1:8" x14ac:dyDescent="0.25">
      <c r="A2072" s="136" t="s">
        <v>2089</v>
      </c>
      <c r="B2072" s="136" t="s">
        <v>3190</v>
      </c>
      <c r="C2072" s="26">
        <v>3286</v>
      </c>
      <c r="D2072" s="26" t="s">
        <v>2091</v>
      </c>
      <c r="E2072" s="163">
        <v>0.1613</v>
      </c>
      <c r="F2072" s="164" t="s">
        <v>3449</v>
      </c>
      <c r="G2072" s="164" t="s">
        <v>3320</v>
      </c>
      <c r="H2072" s="149" t="str">
        <f t="shared" si="35"/>
        <v>No</v>
      </c>
    </row>
    <row r="2073" spans="1:8" x14ac:dyDescent="0.25">
      <c r="A2073" s="136" t="s">
        <v>2089</v>
      </c>
      <c r="B2073" s="136" t="s">
        <v>3190</v>
      </c>
      <c r="C2073" s="26">
        <v>3937</v>
      </c>
      <c r="D2073" s="26" t="s">
        <v>2094</v>
      </c>
      <c r="E2073" s="163">
        <v>0.20219999999999999</v>
      </c>
      <c r="F2073" s="164" t="s">
        <v>3449</v>
      </c>
      <c r="G2073" s="164" t="s">
        <v>3320</v>
      </c>
      <c r="H2073" s="149" t="str">
        <f t="shared" si="35"/>
        <v>No</v>
      </c>
    </row>
    <row r="2074" spans="1:8" x14ac:dyDescent="0.25">
      <c r="A2074" s="136" t="s">
        <v>2089</v>
      </c>
      <c r="B2074" s="136" t="s">
        <v>3190</v>
      </c>
      <c r="C2074" s="26">
        <v>4415</v>
      </c>
      <c r="D2074" s="26" t="s">
        <v>2095</v>
      </c>
      <c r="E2074" s="163">
        <v>0.13159999999999999</v>
      </c>
      <c r="F2074" s="164" t="s">
        <v>3449</v>
      </c>
      <c r="G2074" s="164" t="s">
        <v>3320</v>
      </c>
      <c r="H2074" s="149" t="str">
        <f t="shared" si="35"/>
        <v>No</v>
      </c>
    </row>
    <row r="2075" spans="1:8" x14ac:dyDescent="0.25">
      <c r="A2075" s="136" t="s">
        <v>2089</v>
      </c>
      <c r="B2075" s="136" t="s">
        <v>3190</v>
      </c>
      <c r="C2075" s="26">
        <v>3589</v>
      </c>
      <c r="D2075" s="26" t="s">
        <v>2093</v>
      </c>
      <c r="E2075" s="163">
        <v>0.29389999999999999</v>
      </c>
      <c r="F2075" s="164" t="s">
        <v>3449</v>
      </c>
      <c r="G2075" s="164" t="s">
        <v>3320</v>
      </c>
      <c r="H2075" s="149" t="str">
        <f t="shared" si="35"/>
        <v>No</v>
      </c>
    </row>
    <row r="2076" spans="1:8" x14ac:dyDescent="0.25">
      <c r="A2076" s="136" t="s">
        <v>2089</v>
      </c>
      <c r="B2076" s="136" t="s">
        <v>3190</v>
      </c>
      <c r="C2076" s="26">
        <v>3341</v>
      </c>
      <c r="D2076" s="26" t="s">
        <v>2092</v>
      </c>
      <c r="E2076" s="163">
        <v>0.12889999999999999</v>
      </c>
      <c r="F2076" s="164" t="s">
        <v>3449</v>
      </c>
      <c r="G2076" s="164" t="s">
        <v>3320</v>
      </c>
      <c r="H2076" s="149" t="str">
        <f t="shared" si="35"/>
        <v>No</v>
      </c>
    </row>
    <row r="2077" spans="1:8" x14ac:dyDescent="0.25">
      <c r="A2077" s="136" t="s">
        <v>2089</v>
      </c>
      <c r="B2077" s="136" t="s">
        <v>3190</v>
      </c>
      <c r="C2077" s="26">
        <v>5490</v>
      </c>
      <c r="D2077" s="26" t="s">
        <v>2098</v>
      </c>
      <c r="E2077" s="163">
        <v>0.13270000000000001</v>
      </c>
      <c r="F2077" s="164" t="s">
        <v>3449</v>
      </c>
      <c r="G2077" s="164" t="s">
        <v>3320</v>
      </c>
      <c r="H2077" s="149" t="str">
        <f t="shared" si="35"/>
        <v>No</v>
      </c>
    </row>
    <row r="2078" spans="1:8" x14ac:dyDescent="0.25">
      <c r="A2078" s="136" t="s">
        <v>2089</v>
      </c>
      <c r="B2078" s="136" t="s">
        <v>3190</v>
      </c>
      <c r="C2078" s="26">
        <v>5563</v>
      </c>
      <c r="D2078" s="26" t="s">
        <v>2776</v>
      </c>
      <c r="E2078" s="163">
        <v>0.33050000000000002</v>
      </c>
      <c r="F2078" s="164" t="s">
        <v>3449</v>
      </c>
      <c r="G2078" s="164" t="s">
        <v>3320</v>
      </c>
      <c r="H2078" s="149" t="str">
        <f t="shared" si="35"/>
        <v>No</v>
      </c>
    </row>
    <row r="2079" spans="1:8" x14ac:dyDescent="0.25">
      <c r="A2079" s="136" t="s">
        <v>2089</v>
      </c>
      <c r="B2079" s="136" t="s">
        <v>3190</v>
      </c>
      <c r="C2079" s="26">
        <v>2849</v>
      </c>
      <c r="D2079" s="26" t="s">
        <v>2090</v>
      </c>
      <c r="E2079" s="163">
        <v>0.1636</v>
      </c>
      <c r="F2079" s="164" t="s">
        <v>3449</v>
      </c>
      <c r="G2079" s="164" t="s">
        <v>3320</v>
      </c>
      <c r="H2079" s="149" t="str">
        <f t="shared" si="35"/>
        <v>No</v>
      </c>
    </row>
    <row r="2080" spans="1:8" x14ac:dyDescent="0.25">
      <c r="A2080" s="136" t="s">
        <v>2100</v>
      </c>
      <c r="B2080" s="136" t="s">
        <v>3191</v>
      </c>
      <c r="C2080" s="26">
        <v>2052</v>
      </c>
      <c r="D2080" s="26" t="s">
        <v>2101</v>
      </c>
      <c r="E2080" s="163">
        <v>0.52159999999999995</v>
      </c>
      <c r="F2080" s="164" t="s">
        <v>3447</v>
      </c>
      <c r="G2080" s="164" t="s">
        <v>3320</v>
      </c>
      <c r="H2080" s="149" t="str">
        <f t="shared" si="35"/>
        <v>Yes</v>
      </c>
    </row>
    <row r="2081" spans="1:8" x14ac:dyDescent="0.25">
      <c r="A2081" s="136" t="s">
        <v>2100</v>
      </c>
      <c r="B2081" s="136" t="s">
        <v>3191</v>
      </c>
      <c r="C2081" s="26">
        <v>3418</v>
      </c>
      <c r="D2081" s="26" t="s">
        <v>2102</v>
      </c>
      <c r="E2081" s="163">
        <v>0.68310000000000004</v>
      </c>
      <c r="F2081" s="164" t="s">
        <v>3447</v>
      </c>
      <c r="G2081" s="164" t="s">
        <v>3320</v>
      </c>
      <c r="H2081" s="149" t="str">
        <f t="shared" si="35"/>
        <v>Yes</v>
      </c>
    </row>
    <row r="2082" spans="1:8" x14ac:dyDescent="0.25">
      <c r="A2082" s="136" t="s">
        <v>2104</v>
      </c>
      <c r="B2082" s="136" t="s">
        <v>3192</v>
      </c>
      <c r="C2082" s="26">
        <v>2457</v>
      </c>
      <c r="D2082" s="26" t="s">
        <v>804</v>
      </c>
      <c r="E2082" s="163">
        <v>0.47189999999999999</v>
      </c>
      <c r="F2082" s="164" t="s">
        <v>3449</v>
      </c>
      <c r="G2082" s="164" t="s">
        <v>2649</v>
      </c>
      <c r="H2082" s="149" t="str">
        <f t="shared" si="35"/>
        <v>Yes</v>
      </c>
    </row>
    <row r="2083" spans="1:8" x14ac:dyDescent="0.25">
      <c r="A2083" s="136" t="s">
        <v>2104</v>
      </c>
      <c r="B2083" s="136" t="s">
        <v>3192</v>
      </c>
      <c r="C2083" s="26">
        <v>4238</v>
      </c>
      <c r="D2083" s="26" t="s">
        <v>2107</v>
      </c>
      <c r="E2083" s="163">
        <v>0.54010000000000002</v>
      </c>
      <c r="F2083" s="164" t="s">
        <v>3447</v>
      </c>
      <c r="G2083" s="164" t="s">
        <v>3320</v>
      </c>
      <c r="H2083" s="149" t="str">
        <f t="shared" si="35"/>
        <v>Yes</v>
      </c>
    </row>
    <row r="2084" spans="1:8" x14ac:dyDescent="0.25">
      <c r="A2084" s="136" t="s">
        <v>2104</v>
      </c>
      <c r="B2084" s="136" t="s">
        <v>3192</v>
      </c>
      <c r="C2084" s="26">
        <v>3509</v>
      </c>
      <c r="D2084" s="26" t="s">
        <v>2105</v>
      </c>
      <c r="E2084" s="163">
        <v>0.43759999999999999</v>
      </c>
      <c r="F2084" s="164" t="s">
        <v>3449</v>
      </c>
      <c r="G2084" s="164" t="s">
        <v>3320</v>
      </c>
      <c r="H2084" s="149" t="str">
        <f t="shared" si="35"/>
        <v>No</v>
      </c>
    </row>
    <row r="2085" spans="1:8" x14ac:dyDescent="0.25">
      <c r="A2085" s="136" t="s">
        <v>2104</v>
      </c>
      <c r="B2085" s="136" t="s">
        <v>3192</v>
      </c>
      <c r="C2085" s="26">
        <v>3795</v>
      </c>
      <c r="D2085" s="26" t="s">
        <v>2106</v>
      </c>
      <c r="E2085" s="163">
        <v>0.51549999999999996</v>
      </c>
      <c r="F2085" s="164" t="s">
        <v>3447</v>
      </c>
      <c r="G2085" s="164" t="s">
        <v>3320</v>
      </c>
      <c r="H2085" s="149" t="str">
        <f t="shared" si="35"/>
        <v>Yes</v>
      </c>
    </row>
    <row r="2086" spans="1:8" x14ac:dyDescent="0.25">
      <c r="A2086" s="136" t="s">
        <v>2109</v>
      </c>
      <c r="B2086" s="136" t="s">
        <v>3193</v>
      </c>
      <c r="C2086" s="26">
        <v>2514</v>
      </c>
      <c r="D2086" s="26" t="s">
        <v>2110</v>
      </c>
      <c r="E2086" s="163">
        <v>0.43149999999999999</v>
      </c>
      <c r="F2086" s="164" t="s">
        <v>3449</v>
      </c>
      <c r="G2086" s="164" t="s">
        <v>3448</v>
      </c>
      <c r="H2086" s="149" t="str">
        <f t="shared" si="35"/>
        <v>No</v>
      </c>
    </row>
    <row r="2087" spans="1:8" x14ac:dyDescent="0.25">
      <c r="A2087" s="136" t="s">
        <v>2112</v>
      </c>
      <c r="B2087" s="136" t="s">
        <v>3194</v>
      </c>
      <c r="C2087" s="26">
        <v>5190</v>
      </c>
      <c r="D2087" s="26" t="s">
        <v>2608</v>
      </c>
      <c r="E2087" s="163">
        <v>0.50529999999999997</v>
      </c>
      <c r="F2087" s="164" t="s">
        <v>3447</v>
      </c>
      <c r="G2087" s="164" t="s">
        <v>3320</v>
      </c>
      <c r="H2087" s="149" t="str">
        <f t="shared" si="35"/>
        <v>Yes</v>
      </c>
    </row>
    <row r="2088" spans="1:8" x14ac:dyDescent="0.25">
      <c r="A2088" s="136" t="s">
        <v>2112</v>
      </c>
      <c r="B2088" s="136" t="s">
        <v>3194</v>
      </c>
      <c r="C2088" s="26">
        <v>2998</v>
      </c>
      <c r="D2088" s="26" t="s">
        <v>2113</v>
      </c>
      <c r="E2088" s="163">
        <v>0.42330000000000001</v>
      </c>
      <c r="F2088" s="164" t="s">
        <v>3449</v>
      </c>
      <c r="G2088" s="164" t="s">
        <v>2649</v>
      </c>
      <c r="H2088" s="149" t="str">
        <f t="shared" si="35"/>
        <v>Yes</v>
      </c>
    </row>
    <row r="2089" spans="1:8" x14ac:dyDescent="0.25">
      <c r="A2089" s="136" t="s">
        <v>2112</v>
      </c>
      <c r="B2089" s="136" t="s">
        <v>3194</v>
      </c>
      <c r="C2089" s="26">
        <v>2616</v>
      </c>
      <c r="D2089" s="26" t="s">
        <v>2609</v>
      </c>
      <c r="E2089" s="163">
        <v>0.42659999999999998</v>
      </c>
      <c r="F2089" s="164" t="s">
        <v>3448</v>
      </c>
      <c r="G2089" s="164" t="s">
        <v>3320</v>
      </c>
      <c r="H2089" s="149" t="str">
        <f t="shared" si="35"/>
        <v>No</v>
      </c>
    </row>
    <row r="2090" spans="1:8" x14ac:dyDescent="0.25">
      <c r="A2090" s="136" t="s">
        <v>2112</v>
      </c>
      <c r="B2090" s="136" t="s">
        <v>3194</v>
      </c>
      <c r="C2090" s="26">
        <v>3977</v>
      </c>
      <c r="D2090" s="26" t="s">
        <v>2114</v>
      </c>
      <c r="E2090" s="163">
        <v>0.45850000000000002</v>
      </c>
      <c r="F2090" s="164" t="s">
        <v>3447</v>
      </c>
      <c r="G2090" s="164" t="s">
        <v>3320</v>
      </c>
      <c r="H2090" s="149" t="str">
        <f t="shared" si="35"/>
        <v>Yes</v>
      </c>
    </row>
    <row r="2091" spans="1:8" x14ac:dyDescent="0.25">
      <c r="A2091" s="136" t="s">
        <v>2116</v>
      </c>
      <c r="B2091" s="136" t="s">
        <v>3195</v>
      </c>
      <c r="C2091" s="26">
        <v>5586</v>
      </c>
      <c r="D2091" s="26" t="s">
        <v>2777</v>
      </c>
      <c r="E2091" s="163">
        <v>0.86729999999999996</v>
      </c>
      <c r="F2091" s="164" t="s">
        <v>3447</v>
      </c>
      <c r="G2091" s="164" t="s">
        <v>3320</v>
      </c>
      <c r="H2091" s="149" t="str">
        <f t="shared" si="35"/>
        <v>Yes</v>
      </c>
    </row>
    <row r="2092" spans="1:8" x14ac:dyDescent="0.25">
      <c r="A2092" s="136" t="s">
        <v>2116</v>
      </c>
      <c r="B2092" s="136" t="s">
        <v>3195</v>
      </c>
      <c r="C2092" s="26">
        <v>3176</v>
      </c>
      <c r="D2092" s="26" t="s">
        <v>2118</v>
      </c>
      <c r="E2092" s="163">
        <v>0.76500000000000001</v>
      </c>
      <c r="F2092" s="164" t="s">
        <v>3447</v>
      </c>
      <c r="G2092" s="164" t="s">
        <v>3320</v>
      </c>
      <c r="H2092" s="149" t="str">
        <f t="shared" si="35"/>
        <v>Yes</v>
      </c>
    </row>
    <row r="2093" spans="1:8" x14ac:dyDescent="0.25">
      <c r="A2093" s="136" t="s">
        <v>2116</v>
      </c>
      <c r="B2093" s="136" t="s">
        <v>3195</v>
      </c>
      <c r="C2093" s="26">
        <v>2679</v>
      </c>
      <c r="D2093" s="26" t="s">
        <v>2117</v>
      </c>
      <c r="E2093" s="163">
        <v>0.76739999999999997</v>
      </c>
      <c r="F2093" s="164" t="s">
        <v>3447</v>
      </c>
      <c r="G2093" s="164" t="s">
        <v>3320</v>
      </c>
      <c r="H2093" s="149" t="str">
        <f t="shared" si="35"/>
        <v>Yes</v>
      </c>
    </row>
    <row r="2094" spans="1:8" x14ac:dyDescent="0.25">
      <c r="A2094" s="136" t="s">
        <v>2116</v>
      </c>
      <c r="B2094" s="136" t="s">
        <v>3195</v>
      </c>
      <c r="C2094" s="26">
        <v>4196</v>
      </c>
      <c r="D2094" s="26" t="s">
        <v>2119</v>
      </c>
      <c r="E2094" s="163">
        <v>0.77829999999999999</v>
      </c>
      <c r="F2094" s="164" t="s">
        <v>3447</v>
      </c>
      <c r="G2094" s="164" t="s">
        <v>3320</v>
      </c>
      <c r="H2094" s="149" t="str">
        <f t="shared" si="35"/>
        <v>Yes</v>
      </c>
    </row>
    <row r="2095" spans="1:8" x14ac:dyDescent="0.25">
      <c r="A2095" s="136" t="s">
        <v>2116</v>
      </c>
      <c r="B2095" s="136" t="s">
        <v>3195</v>
      </c>
      <c r="C2095" s="26">
        <v>5587</v>
      </c>
      <c r="D2095" s="26" t="s">
        <v>2778</v>
      </c>
      <c r="E2095" s="163">
        <v>0.75239999999999996</v>
      </c>
      <c r="F2095" s="164" t="s">
        <v>3447</v>
      </c>
      <c r="G2095" s="164" t="s">
        <v>3320</v>
      </c>
      <c r="H2095" s="149" t="str">
        <f t="shared" si="35"/>
        <v>Yes</v>
      </c>
    </row>
    <row r="2096" spans="1:8" x14ac:dyDescent="0.25">
      <c r="A2096" s="136" t="s">
        <v>2121</v>
      </c>
      <c r="B2096" s="136" t="s">
        <v>3196</v>
      </c>
      <c r="C2096" s="26">
        <v>1508</v>
      </c>
      <c r="D2096" s="26" t="s">
        <v>2122</v>
      </c>
      <c r="E2096" s="163">
        <v>0.86339999999999995</v>
      </c>
      <c r="F2096" s="164" t="s">
        <v>3447</v>
      </c>
      <c r="G2096" s="164" t="s">
        <v>3320</v>
      </c>
      <c r="H2096" s="149" t="str">
        <f t="shared" si="35"/>
        <v>Yes</v>
      </c>
    </row>
    <row r="2097" spans="1:8" x14ac:dyDescent="0.25">
      <c r="A2097" s="136" t="s">
        <v>2121</v>
      </c>
      <c r="B2097" s="136" t="s">
        <v>3196</v>
      </c>
      <c r="C2097" s="26">
        <v>2608</v>
      </c>
      <c r="D2097" s="26" t="s">
        <v>575</v>
      </c>
      <c r="E2097" s="163">
        <v>0.9103</v>
      </c>
      <c r="F2097" s="164" t="s">
        <v>3447</v>
      </c>
      <c r="G2097" s="164" t="s">
        <v>3320</v>
      </c>
      <c r="H2097" s="149" t="str">
        <f t="shared" si="35"/>
        <v>Yes</v>
      </c>
    </row>
    <row r="2098" spans="1:8" x14ac:dyDescent="0.25">
      <c r="A2098" s="136" t="s">
        <v>2121</v>
      </c>
      <c r="B2098" s="136" t="s">
        <v>3196</v>
      </c>
      <c r="C2098" s="26">
        <v>4106</v>
      </c>
      <c r="D2098" s="26" t="s">
        <v>2125</v>
      </c>
      <c r="E2098" s="163">
        <v>0.87749999999999995</v>
      </c>
      <c r="F2098" s="164" t="s">
        <v>3447</v>
      </c>
      <c r="G2098" s="164" t="s">
        <v>3320</v>
      </c>
      <c r="H2098" s="149" t="str">
        <f t="shared" si="35"/>
        <v>Yes</v>
      </c>
    </row>
    <row r="2099" spans="1:8" x14ac:dyDescent="0.25">
      <c r="A2099" s="136" t="s">
        <v>2121</v>
      </c>
      <c r="B2099" s="136" t="s">
        <v>3196</v>
      </c>
      <c r="C2099" s="26">
        <v>2635</v>
      </c>
      <c r="D2099" s="26" t="s">
        <v>897</v>
      </c>
      <c r="E2099" s="163">
        <v>0.86619999999999997</v>
      </c>
      <c r="F2099" s="164" t="s">
        <v>3447</v>
      </c>
      <c r="G2099" s="164" t="s">
        <v>3320</v>
      </c>
      <c r="H2099" s="149" t="str">
        <f t="shared" si="35"/>
        <v>Yes</v>
      </c>
    </row>
    <row r="2100" spans="1:8" x14ac:dyDescent="0.25">
      <c r="A2100" s="136" t="s">
        <v>2121</v>
      </c>
      <c r="B2100" s="136" t="s">
        <v>3196</v>
      </c>
      <c r="C2100" s="26">
        <v>5262</v>
      </c>
      <c r="D2100" s="26" t="s">
        <v>2127</v>
      </c>
      <c r="E2100" s="163">
        <v>0.43020000000000003</v>
      </c>
      <c r="F2100" s="164" t="s">
        <v>3449</v>
      </c>
      <c r="G2100" s="164" t="s">
        <v>3320</v>
      </c>
      <c r="H2100" s="149" t="str">
        <f t="shared" si="35"/>
        <v>No</v>
      </c>
    </row>
    <row r="2101" spans="1:8" x14ac:dyDescent="0.25">
      <c r="A2101" t="s">
        <v>2121</v>
      </c>
      <c r="B2101" t="s">
        <v>3196</v>
      </c>
      <c r="C2101" s="26">
        <v>2900</v>
      </c>
      <c r="D2101" t="s">
        <v>2124</v>
      </c>
      <c r="E2101" s="163">
        <v>0.80779999999999996</v>
      </c>
      <c r="F2101" s="164" t="s">
        <v>3447</v>
      </c>
      <c r="G2101" s="164" t="s">
        <v>3320</v>
      </c>
      <c r="H2101" s="149" t="str">
        <f t="shared" si="35"/>
        <v>Yes</v>
      </c>
    </row>
    <row r="2102" spans="1:8" x14ac:dyDescent="0.25">
      <c r="A2102" s="136" t="s">
        <v>2121</v>
      </c>
      <c r="B2102" s="136" t="s">
        <v>3196</v>
      </c>
      <c r="C2102" s="26">
        <v>2264</v>
      </c>
      <c r="D2102" s="26" t="s">
        <v>2123</v>
      </c>
      <c r="E2102" s="163">
        <v>0.85799999999999998</v>
      </c>
      <c r="F2102" s="164" t="s">
        <v>3447</v>
      </c>
      <c r="G2102" s="164" t="s">
        <v>3320</v>
      </c>
      <c r="H2102" s="149" t="str">
        <f t="shared" si="35"/>
        <v>Yes</v>
      </c>
    </row>
    <row r="2103" spans="1:8" x14ac:dyDescent="0.25">
      <c r="A2103" s="136" t="s">
        <v>2121</v>
      </c>
      <c r="B2103" s="136" t="s">
        <v>3196</v>
      </c>
      <c r="C2103" s="26">
        <v>4588</v>
      </c>
      <c r="D2103" s="26" t="s">
        <v>2126</v>
      </c>
      <c r="E2103" s="163">
        <v>0.88859999999999995</v>
      </c>
      <c r="F2103" s="164" t="s">
        <v>3447</v>
      </c>
      <c r="G2103" s="164" t="s">
        <v>3320</v>
      </c>
      <c r="H2103" s="149" t="str">
        <f t="shared" si="35"/>
        <v>Yes</v>
      </c>
    </row>
    <row r="2104" spans="1:8" x14ac:dyDescent="0.25">
      <c r="A2104" s="136" t="s">
        <v>2129</v>
      </c>
      <c r="B2104" s="136" t="s">
        <v>3197</v>
      </c>
      <c r="C2104" s="26">
        <v>2160</v>
      </c>
      <c r="D2104" s="26" t="s">
        <v>2130</v>
      </c>
      <c r="E2104" s="163">
        <v>0.50670000000000004</v>
      </c>
      <c r="F2104" s="164" t="s">
        <v>3449</v>
      </c>
      <c r="G2104" s="164" t="s">
        <v>2649</v>
      </c>
      <c r="H2104" s="149" t="str">
        <f t="shared" si="35"/>
        <v>Yes</v>
      </c>
    </row>
    <row r="2105" spans="1:8" x14ac:dyDescent="0.25">
      <c r="A2105" s="136" t="s">
        <v>2132</v>
      </c>
      <c r="B2105" s="136" t="s">
        <v>3198</v>
      </c>
      <c r="C2105" s="26">
        <v>4264</v>
      </c>
      <c r="D2105" s="26" t="s">
        <v>2134</v>
      </c>
      <c r="E2105" s="163">
        <v>0.44629999999999997</v>
      </c>
      <c r="F2105" s="164" t="s">
        <v>3449</v>
      </c>
      <c r="G2105" s="164" t="s">
        <v>3448</v>
      </c>
      <c r="H2105" s="149" t="str">
        <f t="shared" si="35"/>
        <v>No</v>
      </c>
    </row>
    <row r="2106" spans="1:8" x14ac:dyDescent="0.25">
      <c r="A2106" s="136" t="s">
        <v>2132</v>
      </c>
      <c r="B2106" s="136" t="s">
        <v>3198</v>
      </c>
      <c r="C2106" s="26">
        <v>2560</v>
      </c>
      <c r="D2106" s="26" t="s">
        <v>2133</v>
      </c>
      <c r="E2106" s="163">
        <v>0.3952</v>
      </c>
      <c r="F2106" s="164" t="s">
        <v>3449</v>
      </c>
      <c r="G2106" s="164" t="s">
        <v>3320</v>
      </c>
      <c r="H2106" s="149" t="str">
        <f t="shared" si="35"/>
        <v>No</v>
      </c>
    </row>
    <row r="2107" spans="1:8" x14ac:dyDescent="0.25">
      <c r="A2107" s="136" t="s">
        <v>2610</v>
      </c>
      <c r="B2107" s="136" t="s">
        <v>3199</v>
      </c>
      <c r="C2107" s="26">
        <v>3062</v>
      </c>
      <c r="D2107" s="26" t="s">
        <v>2612</v>
      </c>
      <c r="E2107" s="163">
        <v>0.1613</v>
      </c>
      <c r="F2107" s="164" t="s">
        <v>3449</v>
      </c>
      <c r="G2107" s="164" t="s">
        <v>3320</v>
      </c>
      <c r="H2107" s="149" t="str">
        <f t="shared" si="35"/>
        <v>No</v>
      </c>
    </row>
    <row r="2108" spans="1:8" x14ac:dyDescent="0.25">
      <c r="A2108" s="136" t="s">
        <v>2610</v>
      </c>
      <c r="B2108" s="136" t="s">
        <v>3199</v>
      </c>
      <c r="C2108" s="26">
        <v>2676</v>
      </c>
      <c r="D2108" s="26" t="s">
        <v>2613</v>
      </c>
      <c r="E2108" s="163">
        <v>0.22850000000000001</v>
      </c>
      <c r="F2108" s="164" t="s">
        <v>3449</v>
      </c>
      <c r="G2108" s="164" t="s">
        <v>3320</v>
      </c>
      <c r="H2108" s="149" t="str">
        <f t="shared" si="35"/>
        <v>No</v>
      </c>
    </row>
    <row r="2109" spans="1:8" x14ac:dyDescent="0.25">
      <c r="A2109" s="136" t="s">
        <v>1898</v>
      </c>
      <c r="B2109" s="136" t="s">
        <v>3200</v>
      </c>
      <c r="C2109" s="26">
        <v>3226</v>
      </c>
      <c r="D2109" s="26" t="s">
        <v>1877</v>
      </c>
      <c r="E2109" s="163">
        <v>0.77610000000000001</v>
      </c>
      <c r="F2109" s="164" t="s">
        <v>3447</v>
      </c>
      <c r="G2109" s="164" t="s">
        <v>3320</v>
      </c>
      <c r="H2109" s="149" t="str">
        <f t="shared" si="35"/>
        <v>Yes</v>
      </c>
    </row>
    <row r="2110" spans="1:8" x14ac:dyDescent="0.25">
      <c r="A2110" s="136" t="s">
        <v>1898</v>
      </c>
      <c r="B2110" s="136" t="s">
        <v>3200</v>
      </c>
      <c r="C2110" s="26">
        <v>2848</v>
      </c>
      <c r="D2110" s="26" t="s">
        <v>1900</v>
      </c>
      <c r="E2110" s="163">
        <v>0.73199999999999998</v>
      </c>
      <c r="F2110" s="164" t="s">
        <v>3447</v>
      </c>
      <c r="G2110" s="164" t="s">
        <v>3320</v>
      </c>
      <c r="H2110" s="149" t="str">
        <f t="shared" si="35"/>
        <v>Yes</v>
      </c>
    </row>
    <row r="2111" spans="1:8" x14ac:dyDescent="0.25">
      <c r="A2111" s="136" t="s">
        <v>1898</v>
      </c>
      <c r="B2111" s="136" t="s">
        <v>3200</v>
      </c>
      <c r="C2111" s="26">
        <v>2564</v>
      </c>
      <c r="D2111" s="26" t="s">
        <v>1899</v>
      </c>
      <c r="E2111" s="163">
        <v>0.77690000000000003</v>
      </c>
      <c r="F2111" s="164" t="s">
        <v>3447</v>
      </c>
      <c r="G2111" s="164" t="s">
        <v>3320</v>
      </c>
      <c r="H2111" s="149" t="str">
        <f t="shared" si="35"/>
        <v>Yes</v>
      </c>
    </row>
    <row r="2112" spans="1:8" x14ac:dyDescent="0.25">
      <c r="A2112" s="136" t="s">
        <v>1898</v>
      </c>
      <c r="B2112" s="136" t="s">
        <v>3200</v>
      </c>
      <c r="C2112" s="26">
        <v>3635</v>
      </c>
      <c r="D2112" s="26" t="s">
        <v>1902</v>
      </c>
      <c r="E2112" s="163">
        <v>0.78149999999999997</v>
      </c>
      <c r="F2112" s="164" t="s">
        <v>3447</v>
      </c>
      <c r="G2112" s="164" t="s">
        <v>3320</v>
      </c>
      <c r="H2112" s="149" t="str">
        <f t="shared" si="35"/>
        <v>Yes</v>
      </c>
    </row>
    <row r="2113" spans="1:8" x14ac:dyDescent="0.25">
      <c r="A2113" s="136" t="s">
        <v>1898</v>
      </c>
      <c r="B2113" s="136" t="s">
        <v>3200</v>
      </c>
      <c r="C2113" s="26">
        <v>3488</v>
      </c>
      <c r="D2113" s="26" t="s">
        <v>1901</v>
      </c>
      <c r="E2113" s="163">
        <v>0.64219999999999999</v>
      </c>
      <c r="F2113" s="164" t="s">
        <v>3447</v>
      </c>
      <c r="G2113" s="164" t="s">
        <v>3320</v>
      </c>
      <c r="H2113" s="149" t="str">
        <f t="shared" si="35"/>
        <v>Yes</v>
      </c>
    </row>
    <row r="2114" spans="1:8" x14ac:dyDescent="0.25">
      <c r="A2114" s="136" t="s">
        <v>2136</v>
      </c>
      <c r="B2114" s="136" t="s">
        <v>3201</v>
      </c>
      <c r="C2114" s="26">
        <v>4500</v>
      </c>
      <c r="D2114" s="26" t="s">
        <v>2147</v>
      </c>
      <c r="E2114" s="163">
        <v>0.3054</v>
      </c>
      <c r="F2114" s="164" t="s">
        <v>3449</v>
      </c>
      <c r="G2114" s="164" t="s">
        <v>3320</v>
      </c>
      <c r="H2114" s="149" t="str">
        <f t="shared" si="35"/>
        <v>No</v>
      </c>
    </row>
    <row r="2115" spans="1:8" x14ac:dyDescent="0.25">
      <c r="A2115" s="136" t="s">
        <v>2136</v>
      </c>
      <c r="B2115" s="136" t="s">
        <v>3201</v>
      </c>
      <c r="C2115" s="26">
        <v>4205</v>
      </c>
      <c r="D2115" s="26" t="s">
        <v>2142</v>
      </c>
      <c r="E2115" s="163">
        <v>0.25650000000000001</v>
      </c>
      <c r="F2115" s="164" t="s">
        <v>3449</v>
      </c>
      <c r="G2115" s="164" t="s">
        <v>3320</v>
      </c>
      <c r="H2115" s="149" t="str">
        <f t="shared" si="35"/>
        <v>No</v>
      </c>
    </row>
    <row r="2116" spans="1:8" x14ac:dyDescent="0.25">
      <c r="A2116" s="136" t="s">
        <v>2136</v>
      </c>
      <c r="B2116" s="136" t="s">
        <v>3201</v>
      </c>
      <c r="C2116" s="26">
        <v>1713</v>
      </c>
      <c r="D2116" s="26" t="s">
        <v>2847</v>
      </c>
      <c r="E2116" s="163">
        <v>0.49540000000000001</v>
      </c>
      <c r="F2116" s="164" t="s">
        <v>3449</v>
      </c>
      <c r="G2116" s="164" t="s">
        <v>3320</v>
      </c>
      <c r="H2116" s="149" t="str">
        <f t="shared" si="35"/>
        <v>No</v>
      </c>
    </row>
    <row r="2117" spans="1:8" x14ac:dyDescent="0.25">
      <c r="A2117" s="136" t="s">
        <v>2136</v>
      </c>
      <c r="B2117" s="136" t="s">
        <v>3201</v>
      </c>
      <c r="C2117" s="26">
        <v>4365</v>
      </c>
      <c r="D2117" s="26" t="s">
        <v>2144</v>
      </c>
      <c r="E2117" s="163">
        <v>0.28110000000000002</v>
      </c>
      <c r="F2117" s="164" t="s">
        <v>3449</v>
      </c>
      <c r="G2117" s="164" t="s">
        <v>3320</v>
      </c>
      <c r="H2117" s="149" t="str">
        <f t="shared" ref="H2117:H2180" si="36">IF(OR(E2117&gt;=0.5, F2117="Yes",G2117="Yes"),"Yes","No")</f>
        <v>No</v>
      </c>
    </row>
    <row r="2118" spans="1:8" x14ac:dyDescent="0.25">
      <c r="A2118" s="136" t="s">
        <v>2136</v>
      </c>
      <c r="B2118" s="136" t="s">
        <v>3201</v>
      </c>
      <c r="C2118" s="26">
        <v>4452</v>
      </c>
      <c r="D2118" s="26" t="s">
        <v>3431</v>
      </c>
      <c r="E2118" s="163">
        <v>0.36159999999999998</v>
      </c>
      <c r="F2118" s="164" t="s">
        <v>3449</v>
      </c>
      <c r="G2118" s="164" t="s">
        <v>3320</v>
      </c>
      <c r="H2118" s="149" t="str">
        <f t="shared" si="36"/>
        <v>No</v>
      </c>
    </row>
    <row r="2119" spans="1:8" x14ac:dyDescent="0.25">
      <c r="A2119" s="136" t="s">
        <v>2136</v>
      </c>
      <c r="B2119" s="136" t="s">
        <v>3201</v>
      </c>
      <c r="C2119" s="26">
        <v>2816</v>
      </c>
      <c r="D2119" s="26" t="s">
        <v>2138</v>
      </c>
      <c r="E2119" s="163">
        <v>0.34760000000000002</v>
      </c>
      <c r="F2119" s="164" t="s">
        <v>3449</v>
      </c>
      <c r="G2119" s="164" t="s">
        <v>3320</v>
      </c>
      <c r="H2119" s="149" t="str">
        <f t="shared" si="36"/>
        <v>No</v>
      </c>
    </row>
    <row r="2120" spans="1:8" x14ac:dyDescent="0.25">
      <c r="A2120" s="136" t="s">
        <v>2136</v>
      </c>
      <c r="B2120" s="136" t="s">
        <v>3201</v>
      </c>
      <c r="C2120" s="26">
        <v>2552</v>
      </c>
      <c r="D2120" s="26" t="s">
        <v>2137</v>
      </c>
      <c r="E2120" s="163">
        <v>0.3488</v>
      </c>
      <c r="F2120" s="164" t="s">
        <v>3449</v>
      </c>
      <c r="G2120" s="164" t="s">
        <v>3320</v>
      </c>
      <c r="H2120" s="149" t="str">
        <f t="shared" si="36"/>
        <v>No</v>
      </c>
    </row>
    <row r="2121" spans="1:8" x14ac:dyDescent="0.25">
      <c r="A2121" s="136" t="s">
        <v>2136</v>
      </c>
      <c r="B2121" s="136" t="s">
        <v>3201</v>
      </c>
      <c r="C2121" s="26">
        <v>5014</v>
      </c>
      <c r="D2121" s="26" t="s">
        <v>2148</v>
      </c>
      <c r="E2121" s="163">
        <v>0.42020000000000002</v>
      </c>
      <c r="F2121" s="164" t="s">
        <v>3449</v>
      </c>
      <c r="G2121" s="164" t="s">
        <v>3320</v>
      </c>
      <c r="H2121" s="149" t="str">
        <f t="shared" si="36"/>
        <v>No</v>
      </c>
    </row>
    <row r="2122" spans="1:8" x14ac:dyDescent="0.25">
      <c r="A2122" s="136" t="s">
        <v>2136</v>
      </c>
      <c r="B2122" s="136" t="s">
        <v>3201</v>
      </c>
      <c r="C2122" s="26">
        <v>4225</v>
      </c>
      <c r="D2122" s="26" t="s">
        <v>2143</v>
      </c>
      <c r="E2122" s="163">
        <v>0.1845</v>
      </c>
      <c r="F2122" s="164" t="s">
        <v>3449</v>
      </c>
      <c r="G2122" s="164" t="s">
        <v>3320</v>
      </c>
      <c r="H2122" s="149" t="str">
        <f t="shared" si="36"/>
        <v>No</v>
      </c>
    </row>
    <row r="2123" spans="1:8" x14ac:dyDescent="0.25">
      <c r="A2123" s="136" t="s">
        <v>2136</v>
      </c>
      <c r="B2123" s="136" t="s">
        <v>3201</v>
      </c>
      <c r="C2123" s="26">
        <v>3199</v>
      </c>
      <c r="D2123" s="26" t="s">
        <v>2139</v>
      </c>
      <c r="E2123" s="163">
        <v>0.3926</v>
      </c>
      <c r="F2123" s="164" t="s">
        <v>3449</v>
      </c>
      <c r="G2123" s="164" t="s">
        <v>3320</v>
      </c>
      <c r="H2123" s="149" t="str">
        <f t="shared" si="36"/>
        <v>No</v>
      </c>
    </row>
    <row r="2124" spans="1:8" x14ac:dyDescent="0.25">
      <c r="A2124" s="136" t="s">
        <v>2136</v>
      </c>
      <c r="B2124" s="136" t="s">
        <v>3201</v>
      </c>
      <c r="C2124" s="26">
        <v>3362</v>
      </c>
      <c r="D2124" s="26" t="s">
        <v>2140</v>
      </c>
      <c r="E2124" s="163">
        <v>0.2853</v>
      </c>
      <c r="F2124" s="164" t="s">
        <v>3449</v>
      </c>
      <c r="G2124" s="164" t="s">
        <v>3320</v>
      </c>
      <c r="H2124" s="149" t="str">
        <f t="shared" si="36"/>
        <v>No</v>
      </c>
    </row>
    <row r="2125" spans="1:8" x14ac:dyDescent="0.25">
      <c r="A2125" s="136" t="s">
        <v>2136</v>
      </c>
      <c r="B2125" s="136" t="s">
        <v>3201</v>
      </c>
      <c r="C2125" s="26">
        <v>4373</v>
      </c>
      <c r="D2125" s="26" t="s">
        <v>2145</v>
      </c>
      <c r="E2125" s="163">
        <v>0.29980000000000001</v>
      </c>
      <c r="F2125" s="164" t="s">
        <v>3449</v>
      </c>
      <c r="G2125" s="164" t="s">
        <v>3320</v>
      </c>
      <c r="H2125" s="149" t="str">
        <f t="shared" si="36"/>
        <v>No</v>
      </c>
    </row>
    <row r="2126" spans="1:8" x14ac:dyDescent="0.25">
      <c r="A2126" s="136" t="s">
        <v>2136</v>
      </c>
      <c r="B2126" s="136" t="s">
        <v>3201</v>
      </c>
      <c r="C2126" s="26">
        <v>3612</v>
      </c>
      <c r="D2126" s="26" t="s">
        <v>2141</v>
      </c>
      <c r="E2126" s="163">
        <v>0.30230000000000001</v>
      </c>
      <c r="F2126" s="164" t="s">
        <v>3449</v>
      </c>
      <c r="G2126" s="164" t="s">
        <v>3320</v>
      </c>
      <c r="H2126" s="149" t="str">
        <f t="shared" si="36"/>
        <v>No</v>
      </c>
    </row>
    <row r="2127" spans="1:8" x14ac:dyDescent="0.25">
      <c r="A2127" s="136" t="s">
        <v>2150</v>
      </c>
      <c r="B2127" s="136" t="s">
        <v>3202</v>
      </c>
      <c r="C2127" s="26">
        <v>2714</v>
      </c>
      <c r="D2127" s="26" t="s">
        <v>2151</v>
      </c>
      <c r="E2127" s="163">
        <v>0.87439999999999996</v>
      </c>
      <c r="F2127" s="164" t="s">
        <v>3447</v>
      </c>
      <c r="G2127" s="164" t="s">
        <v>3320</v>
      </c>
      <c r="H2127" s="149" t="str">
        <f t="shared" si="36"/>
        <v>Yes</v>
      </c>
    </row>
    <row r="2128" spans="1:8" x14ac:dyDescent="0.25">
      <c r="A2128" s="136" t="s">
        <v>2153</v>
      </c>
      <c r="B2128" s="136" t="s">
        <v>3203</v>
      </c>
      <c r="C2128" s="26">
        <v>3792</v>
      </c>
      <c r="D2128" s="26" t="s">
        <v>2159</v>
      </c>
      <c r="E2128" s="163">
        <v>0.3674</v>
      </c>
      <c r="F2128" s="164" t="s">
        <v>3449</v>
      </c>
      <c r="G2128" s="164" t="s">
        <v>3320</v>
      </c>
      <c r="H2128" s="149" t="str">
        <f t="shared" si="36"/>
        <v>No</v>
      </c>
    </row>
    <row r="2129" spans="1:8" x14ac:dyDescent="0.25">
      <c r="A2129" s="136" t="s">
        <v>2153</v>
      </c>
      <c r="B2129" s="136" t="s">
        <v>3203</v>
      </c>
      <c r="C2129" s="26">
        <v>3179</v>
      </c>
      <c r="D2129" s="26" t="s">
        <v>2155</v>
      </c>
      <c r="E2129" s="163">
        <v>0.38800000000000001</v>
      </c>
      <c r="F2129" s="164" t="s">
        <v>3449</v>
      </c>
      <c r="G2129" s="164" t="s">
        <v>3320</v>
      </c>
      <c r="H2129" s="149" t="str">
        <f t="shared" si="36"/>
        <v>No</v>
      </c>
    </row>
    <row r="2130" spans="1:8" x14ac:dyDescent="0.25">
      <c r="A2130" s="136" t="s">
        <v>2153</v>
      </c>
      <c r="B2130" s="136" t="s">
        <v>3203</v>
      </c>
      <c r="C2130" s="26">
        <v>3600</v>
      </c>
      <c r="D2130" s="26" t="s">
        <v>2157</v>
      </c>
      <c r="E2130" s="163">
        <v>0.35239999999999999</v>
      </c>
      <c r="F2130" s="164" t="s">
        <v>3449</v>
      </c>
      <c r="G2130" s="164" t="s">
        <v>3320</v>
      </c>
      <c r="H2130" s="149" t="str">
        <f t="shared" si="36"/>
        <v>No</v>
      </c>
    </row>
    <row r="2131" spans="1:8" x14ac:dyDescent="0.25">
      <c r="A2131" s="136" t="s">
        <v>2153</v>
      </c>
      <c r="B2131" s="136" t="s">
        <v>3203</v>
      </c>
      <c r="C2131" s="26">
        <v>4325</v>
      </c>
      <c r="D2131" s="26" t="s">
        <v>2160</v>
      </c>
      <c r="E2131" s="163">
        <v>0.4279</v>
      </c>
      <c r="F2131" s="164" t="s">
        <v>3449</v>
      </c>
      <c r="G2131" s="164" t="s">
        <v>3320</v>
      </c>
      <c r="H2131" s="149" t="str">
        <f t="shared" si="36"/>
        <v>No</v>
      </c>
    </row>
    <row r="2132" spans="1:8" x14ac:dyDescent="0.25">
      <c r="A2132" s="136" t="s">
        <v>2153</v>
      </c>
      <c r="B2132" s="136" t="s">
        <v>3203</v>
      </c>
      <c r="C2132" s="26">
        <v>4447</v>
      </c>
      <c r="D2132" s="26" t="s">
        <v>2161</v>
      </c>
      <c r="E2132" s="163">
        <v>0.39500000000000002</v>
      </c>
      <c r="F2132" s="164" t="s">
        <v>3449</v>
      </c>
      <c r="G2132" s="164" t="s">
        <v>3320</v>
      </c>
      <c r="H2132" s="149" t="str">
        <f t="shared" si="36"/>
        <v>No</v>
      </c>
    </row>
    <row r="2133" spans="1:8" x14ac:dyDescent="0.25">
      <c r="A2133" s="136" t="s">
        <v>2153</v>
      </c>
      <c r="B2133" s="136" t="s">
        <v>3203</v>
      </c>
      <c r="C2133" s="26">
        <v>3296</v>
      </c>
      <c r="D2133" s="26" t="s">
        <v>2156</v>
      </c>
      <c r="E2133" s="163">
        <v>0.40189999999999998</v>
      </c>
      <c r="F2133" s="164" t="s">
        <v>3449</v>
      </c>
      <c r="G2133" s="164" t="s">
        <v>3320</v>
      </c>
      <c r="H2133" s="149" t="str">
        <f t="shared" si="36"/>
        <v>No</v>
      </c>
    </row>
    <row r="2134" spans="1:8" x14ac:dyDescent="0.25">
      <c r="A2134" s="136" t="s">
        <v>2153</v>
      </c>
      <c r="B2134" s="136" t="s">
        <v>3203</v>
      </c>
      <c r="C2134" s="26">
        <v>3601</v>
      </c>
      <c r="D2134" s="26" t="s">
        <v>2158</v>
      </c>
      <c r="E2134" s="163">
        <v>0.35909999999999997</v>
      </c>
      <c r="F2134" s="164" t="s">
        <v>3449</v>
      </c>
      <c r="G2134" s="164" t="s">
        <v>3320</v>
      </c>
      <c r="H2134" s="149" t="str">
        <f t="shared" si="36"/>
        <v>No</v>
      </c>
    </row>
    <row r="2135" spans="1:8" x14ac:dyDescent="0.25">
      <c r="A2135" s="136" t="s">
        <v>2153</v>
      </c>
      <c r="B2135" s="136" t="s">
        <v>3203</v>
      </c>
      <c r="C2135" s="26">
        <v>2223</v>
      </c>
      <c r="D2135" s="26" t="s">
        <v>2154</v>
      </c>
      <c r="E2135" s="163">
        <v>0.38279999999999997</v>
      </c>
      <c r="F2135" s="164" t="s">
        <v>3449</v>
      </c>
      <c r="G2135" s="164" t="s">
        <v>3320</v>
      </c>
      <c r="H2135" s="149" t="str">
        <f t="shared" si="36"/>
        <v>No</v>
      </c>
    </row>
    <row r="2136" spans="1:8" x14ac:dyDescent="0.25">
      <c r="A2136" s="136" t="s">
        <v>2163</v>
      </c>
      <c r="B2136" s="136" t="s">
        <v>3204</v>
      </c>
      <c r="C2136" s="26">
        <v>1932</v>
      </c>
      <c r="D2136" s="26" t="s">
        <v>2165</v>
      </c>
      <c r="E2136" s="163">
        <v>0.1515</v>
      </c>
      <c r="F2136" s="164" t="s">
        <v>3449</v>
      </c>
      <c r="G2136" s="164" t="s">
        <v>3320</v>
      </c>
      <c r="H2136" s="149" t="str">
        <f t="shared" si="36"/>
        <v>No</v>
      </c>
    </row>
    <row r="2137" spans="1:8" x14ac:dyDescent="0.25">
      <c r="A2137" s="136" t="s">
        <v>2163</v>
      </c>
      <c r="B2137" s="136" t="s">
        <v>3204</v>
      </c>
      <c r="C2137" s="26">
        <v>5223</v>
      </c>
      <c r="D2137" s="26" t="s">
        <v>2166</v>
      </c>
      <c r="E2137" s="163">
        <v>0.6532</v>
      </c>
      <c r="F2137" s="164" t="s">
        <v>3447</v>
      </c>
      <c r="G2137" s="164" t="s">
        <v>3320</v>
      </c>
      <c r="H2137" s="149" t="str">
        <f t="shared" si="36"/>
        <v>Yes</v>
      </c>
    </row>
    <row r="2138" spans="1:8" x14ac:dyDescent="0.25">
      <c r="A2138" s="136" t="s">
        <v>2163</v>
      </c>
      <c r="B2138" s="136" t="s">
        <v>3204</v>
      </c>
      <c r="C2138" s="26">
        <v>2405</v>
      </c>
      <c r="D2138" s="26" t="s">
        <v>2164</v>
      </c>
      <c r="E2138" s="163">
        <v>0.71260000000000001</v>
      </c>
      <c r="F2138" s="164" t="s">
        <v>3447</v>
      </c>
      <c r="G2138" s="164" t="s">
        <v>3320</v>
      </c>
      <c r="H2138" s="149" t="str">
        <f t="shared" si="36"/>
        <v>Yes</v>
      </c>
    </row>
    <row r="2139" spans="1:8" x14ac:dyDescent="0.25">
      <c r="A2139" s="136" t="s">
        <v>2168</v>
      </c>
      <c r="B2139" s="136" t="s">
        <v>3205</v>
      </c>
      <c r="C2139" s="26">
        <v>4406</v>
      </c>
      <c r="D2139" s="26" t="s">
        <v>2614</v>
      </c>
      <c r="E2139" s="163">
        <v>0.27839999999999998</v>
      </c>
      <c r="F2139" s="164" t="s">
        <v>3448</v>
      </c>
      <c r="G2139" s="164" t="s">
        <v>3320</v>
      </c>
      <c r="H2139" s="149" t="str">
        <f t="shared" si="36"/>
        <v>No</v>
      </c>
    </row>
    <row r="2140" spans="1:8" x14ac:dyDescent="0.25">
      <c r="A2140" s="136" t="s">
        <v>2168</v>
      </c>
      <c r="B2140" s="136" t="s">
        <v>3205</v>
      </c>
      <c r="C2140" s="26">
        <v>3080</v>
      </c>
      <c r="D2140" s="26" t="s">
        <v>2181</v>
      </c>
      <c r="E2140" s="163">
        <v>0.18590000000000001</v>
      </c>
      <c r="F2140" s="164" t="s">
        <v>3448</v>
      </c>
      <c r="G2140" s="164" t="s">
        <v>3320</v>
      </c>
      <c r="H2140" s="149" t="str">
        <f t="shared" si="36"/>
        <v>No</v>
      </c>
    </row>
    <row r="2141" spans="1:8" x14ac:dyDescent="0.25">
      <c r="A2141" s="136" t="s">
        <v>2168</v>
      </c>
      <c r="B2141" s="136" t="s">
        <v>3205</v>
      </c>
      <c r="C2141" s="26">
        <v>4405</v>
      </c>
      <c r="D2141" s="26" t="s">
        <v>53</v>
      </c>
      <c r="E2141" s="163">
        <v>0.27279999999999999</v>
      </c>
      <c r="F2141" s="164" t="s">
        <v>3448</v>
      </c>
      <c r="G2141" s="164" t="s">
        <v>3320</v>
      </c>
      <c r="H2141" s="149" t="str">
        <f t="shared" si="36"/>
        <v>No</v>
      </c>
    </row>
    <row r="2142" spans="1:8" x14ac:dyDescent="0.25">
      <c r="A2142" s="136" t="s">
        <v>2168</v>
      </c>
      <c r="B2142" s="136" t="s">
        <v>3205</v>
      </c>
      <c r="C2142" s="26">
        <v>3423</v>
      </c>
      <c r="D2142" s="26" t="s">
        <v>2183</v>
      </c>
      <c r="E2142" s="163">
        <v>0.25430000000000003</v>
      </c>
      <c r="F2142" s="164" t="s">
        <v>3448</v>
      </c>
      <c r="G2142" s="164" t="s">
        <v>3320</v>
      </c>
      <c r="H2142" s="149" t="str">
        <f t="shared" si="36"/>
        <v>No</v>
      </c>
    </row>
    <row r="2143" spans="1:8" x14ac:dyDescent="0.25">
      <c r="A2143" s="136" t="s">
        <v>2168</v>
      </c>
      <c r="B2143" s="136" t="s">
        <v>3205</v>
      </c>
      <c r="C2143" s="26">
        <v>4503</v>
      </c>
      <c r="D2143" s="26" t="s">
        <v>2192</v>
      </c>
      <c r="E2143" s="163">
        <v>0.70220000000000005</v>
      </c>
      <c r="F2143" s="164" t="s">
        <v>3447</v>
      </c>
      <c r="G2143" s="164" t="s">
        <v>3320</v>
      </c>
      <c r="H2143" s="149" t="str">
        <f t="shared" si="36"/>
        <v>Yes</v>
      </c>
    </row>
    <row r="2144" spans="1:8" x14ac:dyDescent="0.25">
      <c r="A2144" s="136" t="s">
        <v>2168</v>
      </c>
      <c r="B2144" s="136" t="s">
        <v>3205</v>
      </c>
      <c r="C2144" s="26">
        <v>3733</v>
      </c>
      <c r="D2144" s="26" t="s">
        <v>2186</v>
      </c>
      <c r="E2144" s="163">
        <v>0.40620000000000001</v>
      </c>
      <c r="F2144" s="164" t="s">
        <v>3448</v>
      </c>
      <c r="G2144" s="164" t="s">
        <v>3320</v>
      </c>
      <c r="H2144" s="149" t="str">
        <f t="shared" si="36"/>
        <v>No</v>
      </c>
    </row>
    <row r="2145" spans="1:8" x14ac:dyDescent="0.25">
      <c r="A2145" s="136" t="s">
        <v>2168</v>
      </c>
      <c r="B2145" s="136" t="s">
        <v>3205</v>
      </c>
      <c r="C2145" s="26">
        <v>2636</v>
      </c>
      <c r="D2145" s="26" t="s">
        <v>3311</v>
      </c>
      <c r="E2145" s="163">
        <v>0.16669999999999999</v>
      </c>
      <c r="F2145" s="164" t="s">
        <v>3449</v>
      </c>
      <c r="G2145" s="164" t="s">
        <v>3320</v>
      </c>
      <c r="H2145" s="149" t="str">
        <f t="shared" si="36"/>
        <v>No</v>
      </c>
    </row>
    <row r="2146" spans="1:8" x14ac:dyDescent="0.25">
      <c r="A2146" s="136" t="s">
        <v>2168</v>
      </c>
      <c r="B2146" s="136" t="s">
        <v>3205</v>
      </c>
      <c r="C2146" s="26">
        <v>4075</v>
      </c>
      <c r="D2146" s="26" t="s">
        <v>2191</v>
      </c>
      <c r="E2146" s="163">
        <v>0.12839999999999999</v>
      </c>
      <c r="F2146" s="164" t="s">
        <v>3448</v>
      </c>
      <c r="G2146" s="164" t="s">
        <v>3320</v>
      </c>
      <c r="H2146" s="149" t="str">
        <f t="shared" si="36"/>
        <v>No</v>
      </c>
    </row>
    <row r="2147" spans="1:8" x14ac:dyDescent="0.25">
      <c r="A2147" s="136" t="s">
        <v>2168</v>
      </c>
      <c r="B2147" s="136" t="s">
        <v>3205</v>
      </c>
      <c r="C2147" s="26">
        <v>2179</v>
      </c>
      <c r="D2147" s="26" t="s">
        <v>2170</v>
      </c>
      <c r="E2147" s="163">
        <v>0.65990000000000004</v>
      </c>
      <c r="F2147" s="164" t="s">
        <v>3447</v>
      </c>
      <c r="G2147" s="164" t="s">
        <v>3320</v>
      </c>
      <c r="H2147" s="149" t="str">
        <f t="shared" si="36"/>
        <v>Yes</v>
      </c>
    </row>
    <row r="2148" spans="1:8" x14ac:dyDescent="0.25">
      <c r="A2148" s="136" t="s">
        <v>2168</v>
      </c>
      <c r="B2148" s="136" t="s">
        <v>3205</v>
      </c>
      <c r="C2148" s="26">
        <v>2637</v>
      </c>
      <c r="D2148" s="26" t="s">
        <v>2172</v>
      </c>
      <c r="E2148" s="163">
        <v>0.74099999999999999</v>
      </c>
      <c r="F2148" s="164" t="s">
        <v>3447</v>
      </c>
      <c r="G2148" s="164" t="s">
        <v>3320</v>
      </c>
      <c r="H2148" s="149" t="str">
        <f t="shared" si="36"/>
        <v>Yes</v>
      </c>
    </row>
    <row r="2149" spans="1:8" x14ac:dyDescent="0.25">
      <c r="A2149" s="136" t="s">
        <v>2168</v>
      </c>
      <c r="B2149" s="136" t="s">
        <v>3205</v>
      </c>
      <c r="C2149" s="26">
        <v>3902</v>
      </c>
      <c r="D2149" s="26" t="s">
        <v>2189</v>
      </c>
      <c r="E2149" s="163">
        <v>0.60370000000000001</v>
      </c>
      <c r="F2149" s="164" t="s">
        <v>3447</v>
      </c>
      <c r="G2149" s="164" t="s">
        <v>3320</v>
      </c>
      <c r="H2149" s="149" t="str">
        <f t="shared" si="36"/>
        <v>Yes</v>
      </c>
    </row>
    <row r="2150" spans="1:8" x14ac:dyDescent="0.25">
      <c r="A2150" s="136" t="s">
        <v>2168</v>
      </c>
      <c r="B2150" s="136" t="s">
        <v>3205</v>
      </c>
      <c r="C2150" s="26">
        <v>1738</v>
      </c>
      <c r="D2150" s="26" t="s">
        <v>2615</v>
      </c>
      <c r="E2150" s="163">
        <v>0.52400000000000002</v>
      </c>
      <c r="F2150" s="164" t="s">
        <v>3447</v>
      </c>
      <c r="G2150" s="164" t="s">
        <v>3320</v>
      </c>
      <c r="H2150" s="149" t="str">
        <f t="shared" si="36"/>
        <v>Yes</v>
      </c>
    </row>
    <row r="2151" spans="1:8" x14ac:dyDescent="0.25">
      <c r="A2151" s="136" t="s">
        <v>2168</v>
      </c>
      <c r="B2151" s="136" t="s">
        <v>3205</v>
      </c>
      <c r="C2151" s="26">
        <v>3424</v>
      </c>
      <c r="D2151" s="26" t="s">
        <v>2184</v>
      </c>
      <c r="E2151" s="163">
        <v>0.61050000000000004</v>
      </c>
      <c r="F2151" s="164" t="s">
        <v>3447</v>
      </c>
      <c r="G2151" s="164" t="s">
        <v>3320</v>
      </c>
      <c r="H2151" s="149" t="str">
        <f t="shared" si="36"/>
        <v>Yes</v>
      </c>
    </row>
    <row r="2152" spans="1:8" x14ac:dyDescent="0.25">
      <c r="A2152" s="136" t="s">
        <v>2168</v>
      </c>
      <c r="B2152" s="136" t="s">
        <v>3205</v>
      </c>
      <c r="C2152" s="26">
        <v>2643</v>
      </c>
      <c r="D2152" s="26" t="s">
        <v>2173</v>
      </c>
      <c r="E2152" s="163">
        <v>0.59279999999999999</v>
      </c>
      <c r="F2152" s="164" t="s">
        <v>3447</v>
      </c>
      <c r="G2152" s="164" t="s">
        <v>3320</v>
      </c>
      <c r="H2152" s="149" t="str">
        <f t="shared" si="36"/>
        <v>Yes</v>
      </c>
    </row>
    <row r="2153" spans="1:8" x14ac:dyDescent="0.25">
      <c r="A2153" s="136" t="s">
        <v>2168</v>
      </c>
      <c r="B2153" s="136" t="s">
        <v>3205</v>
      </c>
      <c r="C2153" s="26">
        <v>3735</v>
      </c>
      <c r="D2153" s="26" t="s">
        <v>2188</v>
      </c>
      <c r="E2153" s="163">
        <v>0.60550000000000004</v>
      </c>
      <c r="F2153" s="164" t="s">
        <v>3447</v>
      </c>
      <c r="G2153" s="164" t="s">
        <v>3320</v>
      </c>
      <c r="H2153" s="149" t="str">
        <f t="shared" si="36"/>
        <v>Yes</v>
      </c>
    </row>
    <row r="2154" spans="1:8" x14ac:dyDescent="0.25">
      <c r="A2154" s="136" t="s">
        <v>2168</v>
      </c>
      <c r="B2154" s="136" t="s">
        <v>3205</v>
      </c>
      <c r="C2154" s="26">
        <v>2690</v>
      </c>
      <c r="D2154" s="26" t="s">
        <v>2175</v>
      </c>
      <c r="E2154" s="163">
        <v>0.5615</v>
      </c>
      <c r="F2154" s="164" t="s">
        <v>3447</v>
      </c>
      <c r="G2154" s="164" t="s">
        <v>3320</v>
      </c>
      <c r="H2154" s="149" t="str">
        <f t="shared" si="36"/>
        <v>Yes</v>
      </c>
    </row>
    <row r="2155" spans="1:8" x14ac:dyDescent="0.25">
      <c r="A2155" s="136" t="s">
        <v>2168</v>
      </c>
      <c r="B2155" s="136" t="s">
        <v>3205</v>
      </c>
      <c r="C2155" s="26">
        <v>2610</v>
      </c>
      <c r="D2155" s="26" t="s">
        <v>2171</v>
      </c>
      <c r="E2155" s="163">
        <v>0.53190000000000004</v>
      </c>
      <c r="F2155" s="164" t="s">
        <v>3448</v>
      </c>
      <c r="G2155" s="164" t="s">
        <v>3320</v>
      </c>
      <c r="H2155" s="149" t="str">
        <f t="shared" si="36"/>
        <v>Yes</v>
      </c>
    </row>
    <row r="2156" spans="1:8" x14ac:dyDescent="0.25">
      <c r="A2156" s="136" t="s">
        <v>2168</v>
      </c>
      <c r="B2156" s="136" t="s">
        <v>3205</v>
      </c>
      <c r="C2156" s="26">
        <v>3081</v>
      </c>
      <c r="D2156" s="26" t="s">
        <v>2182</v>
      </c>
      <c r="E2156" s="163">
        <v>0.58340000000000003</v>
      </c>
      <c r="F2156" s="164" t="s">
        <v>3447</v>
      </c>
      <c r="G2156" s="164" t="s">
        <v>3320</v>
      </c>
      <c r="H2156" s="149" t="str">
        <f t="shared" si="36"/>
        <v>Yes</v>
      </c>
    </row>
    <row r="2157" spans="1:8" x14ac:dyDescent="0.25">
      <c r="A2157" s="136" t="s">
        <v>2168</v>
      </c>
      <c r="B2157" s="136" t="s">
        <v>3205</v>
      </c>
      <c r="C2157" s="26">
        <v>3543</v>
      </c>
      <c r="D2157" s="26" t="s">
        <v>2185</v>
      </c>
      <c r="E2157" s="163">
        <v>0.49909999999999999</v>
      </c>
      <c r="F2157" s="164" t="s">
        <v>3447</v>
      </c>
      <c r="G2157" s="164" t="s">
        <v>3320</v>
      </c>
      <c r="H2157" s="149" t="str">
        <f t="shared" si="36"/>
        <v>Yes</v>
      </c>
    </row>
    <row r="2158" spans="1:8" x14ac:dyDescent="0.25">
      <c r="A2158" s="136" t="s">
        <v>2168</v>
      </c>
      <c r="B2158" s="136" t="s">
        <v>3205</v>
      </c>
      <c r="C2158" s="26">
        <v>4591</v>
      </c>
      <c r="D2158" s="26" t="s">
        <v>1428</v>
      </c>
      <c r="E2158" s="163">
        <v>0.29799999999999999</v>
      </c>
      <c r="F2158" s="164" t="s">
        <v>3448</v>
      </c>
      <c r="G2158" s="164" t="s">
        <v>3320</v>
      </c>
      <c r="H2158" s="149" t="str">
        <f t="shared" si="36"/>
        <v>No</v>
      </c>
    </row>
    <row r="2159" spans="1:8" x14ac:dyDescent="0.25">
      <c r="A2159" s="136" t="s">
        <v>2168</v>
      </c>
      <c r="B2159" s="136" t="s">
        <v>3205</v>
      </c>
      <c r="C2159" s="26">
        <v>1574</v>
      </c>
      <c r="D2159" s="26" t="s">
        <v>3432</v>
      </c>
      <c r="E2159" s="163">
        <v>0.63500000000000001</v>
      </c>
      <c r="F2159" s="164" t="s">
        <v>3447</v>
      </c>
      <c r="G2159" s="164" t="s">
        <v>3320</v>
      </c>
      <c r="H2159" s="149" t="str">
        <f t="shared" si="36"/>
        <v>Yes</v>
      </c>
    </row>
    <row r="2160" spans="1:8" x14ac:dyDescent="0.25">
      <c r="A2160" s="136" t="s">
        <v>2168</v>
      </c>
      <c r="B2160" s="136" t="s">
        <v>3205</v>
      </c>
      <c r="C2160" s="26">
        <v>3017</v>
      </c>
      <c r="D2160" s="26" t="s">
        <v>2180</v>
      </c>
      <c r="E2160" s="163">
        <v>0.2762</v>
      </c>
      <c r="F2160" s="164" t="s">
        <v>3448</v>
      </c>
      <c r="G2160" s="164" t="s">
        <v>3320</v>
      </c>
      <c r="H2160" s="149" t="str">
        <f t="shared" si="36"/>
        <v>No</v>
      </c>
    </row>
    <row r="2161" spans="1:8" x14ac:dyDescent="0.25">
      <c r="A2161" s="136" t="s">
        <v>2168</v>
      </c>
      <c r="B2161" s="136" t="s">
        <v>3205</v>
      </c>
      <c r="C2161" s="26">
        <v>3932</v>
      </c>
      <c r="D2161" s="26" t="s">
        <v>2190</v>
      </c>
      <c r="E2161" s="163">
        <v>0.52980000000000005</v>
      </c>
      <c r="F2161" s="164" t="s">
        <v>3448</v>
      </c>
      <c r="G2161" s="164" t="s">
        <v>3320</v>
      </c>
      <c r="H2161" s="149" t="str">
        <f t="shared" si="36"/>
        <v>Yes</v>
      </c>
    </row>
    <row r="2162" spans="1:8" x14ac:dyDescent="0.25">
      <c r="A2162" s="136" t="s">
        <v>2168</v>
      </c>
      <c r="B2162" s="136" t="s">
        <v>3205</v>
      </c>
      <c r="C2162" s="26">
        <v>2318</v>
      </c>
      <c r="D2162" s="26" t="s">
        <v>897</v>
      </c>
      <c r="E2162" s="163">
        <v>0.53180000000000005</v>
      </c>
      <c r="F2162" s="164" t="s">
        <v>3447</v>
      </c>
      <c r="G2162" s="164" t="s">
        <v>3320</v>
      </c>
      <c r="H2162" s="149" t="str">
        <f t="shared" si="36"/>
        <v>Yes</v>
      </c>
    </row>
    <row r="2163" spans="1:8" x14ac:dyDescent="0.25">
      <c r="A2163" s="136" t="s">
        <v>2168</v>
      </c>
      <c r="B2163" s="136" t="s">
        <v>3205</v>
      </c>
      <c r="C2163" s="26">
        <v>3734</v>
      </c>
      <c r="D2163" s="26" t="s">
        <v>2187</v>
      </c>
      <c r="E2163" s="163">
        <v>0.69089999999999996</v>
      </c>
      <c r="F2163" s="164" t="s">
        <v>3447</v>
      </c>
      <c r="G2163" s="164" t="s">
        <v>3320</v>
      </c>
      <c r="H2163" s="149" t="str">
        <f t="shared" si="36"/>
        <v>Yes</v>
      </c>
    </row>
    <row r="2164" spans="1:8" x14ac:dyDescent="0.25">
      <c r="A2164" s="136" t="s">
        <v>2168</v>
      </c>
      <c r="B2164" s="136" t="s">
        <v>3205</v>
      </c>
      <c r="C2164" s="26">
        <v>3146</v>
      </c>
      <c r="D2164" s="26" t="s">
        <v>1491</v>
      </c>
      <c r="E2164" s="163">
        <v>0.755</v>
      </c>
      <c r="F2164" s="164" t="s">
        <v>3447</v>
      </c>
      <c r="G2164" s="164" t="s">
        <v>3320</v>
      </c>
      <c r="H2164" s="149" t="str">
        <f t="shared" si="36"/>
        <v>Yes</v>
      </c>
    </row>
    <row r="2165" spans="1:8" x14ac:dyDescent="0.25">
      <c r="A2165" s="136" t="s">
        <v>2168</v>
      </c>
      <c r="B2165" s="136" t="s">
        <v>3205</v>
      </c>
      <c r="C2165" s="26">
        <v>2723</v>
      </c>
      <c r="D2165" s="26" t="s">
        <v>2176</v>
      </c>
      <c r="E2165" s="163">
        <v>0.50839999999999996</v>
      </c>
      <c r="F2165" s="164" t="s">
        <v>3447</v>
      </c>
      <c r="G2165" s="164" t="s">
        <v>3320</v>
      </c>
      <c r="H2165" s="149" t="str">
        <f t="shared" si="36"/>
        <v>Yes</v>
      </c>
    </row>
    <row r="2166" spans="1:8" x14ac:dyDescent="0.25">
      <c r="A2166" s="136" t="s">
        <v>2168</v>
      </c>
      <c r="B2166" s="136" t="s">
        <v>3205</v>
      </c>
      <c r="C2166" s="26">
        <v>5342</v>
      </c>
      <c r="D2166" s="26" t="s">
        <v>2616</v>
      </c>
      <c r="E2166" s="163">
        <v>0.65529999999999999</v>
      </c>
      <c r="F2166" s="164" t="s">
        <v>3449</v>
      </c>
      <c r="G2166" s="164" t="s">
        <v>3320</v>
      </c>
      <c r="H2166" s="149" t="str">
        <f t="shared" si="36"/>
        <v>Yes</v>
      </c>
    </row>
    <row r="2167" spans="1:8" x14ac:dyDescent="0.25">
      <c r="A2167" s="136" t="s">
        <v>2168</v>
      </c>
      <c r="B2167" s="136" t="s">
        <v>3205</v>
      </c>
      <c r="C2167" s="26">
        <v>2644</v>
      </c>
      <c r="D2167" s="26" t="s">
        <v>2174</v>
      </c>
      <c r="E2167" s="163">
        <v>0.65759999999999996</v>
      </c>
      <c r="F2167" s="164" t="s">
        <v>3447</v>
      </c>
      <c r="G2167" s="164" t="s">
        <v>3320</v>
      </c>
      <c r="H2167" s="149" t="str">
        <f t="shared" si="36"/>
        <v>Yes</v>
      </c>
    </row>
    <row r="2168" spans="1:8" x14ac:dyDescent="0.25">
      <c r="A2168" s="136" t="s">
        <v>2168</v>
      </c>
      <c r="B2168" s="136" t="s">
        <v>3205</v>
      </c>
      <c r="C2168" s="26">
        <v>4410</v>
      </c>
      <c r="D2168" s="26" t="s">
        <v>127</v>
      </c>
      <c r="E2168" s="163">
        <v>0.7369</v>
      </c>
      <c r="F2168" s="164" t="s">
        <v>3447</v>
      </c>
      <c r="G2168" s="164" t="s">
        <v>3320</v>
      </c>
      <c r="H2168" s="149" t="str">
        <f t="shared" si="36"/>
        <v>Yes</v>
      </c>
    </row>
    <row r="2169" spans="1:8" x14ac:dyDescent="0.25">
      <c r="A2169" s="136" t="s">
        <v>2168</v>
      </c>
      <c r="B2169" s="136" t="s">
        <v>3205</v>
      </c>
      <c r="C2169" s="26">
        <v>5744</v>
      </c>
      <c r="D2169" s="26" t="s">
        <v>3347</v>
      </c>
      <c r="E2169" s="163">
        <v>0.3725</v>
      </c>
      <c r="F2169" s="164" t="s">
        <v>3448</v>
      </c>
      <c r="G2169" s="164" t="s">
        <v>3320</v>
      </c>
      <c r="H2169" s="149" t="str">
        <f t="shared" si="36"/>
        <v>No</v>
      </c>
    </row>
    <row r="2170" spans="1:8" x14ac:dyDescent="0.25">
      <c r="A2170" s="136" t="s">
        <v>2168</v>
      </c>
      <c r="B2170" s="136" t="s">
        <v>3205</v>
      </c>
      <c r="C2170" s="26">
        <v>4034</v>
      </c>
      <c r="D2170" s="26" t="s">
        <v>1771</v>
      </c>
      <c r="E2170" s="163">
        <v>0.38030000000000003</v>
      </c>
      <c r="F2170" s="164" t="s">
        <v>3448</v>
      </c>
      <c r="G2170" s="164" t="s">
        <v>3320</v>
      </c>
      <c r="H2170" s="149" t="str">
        <f t="shared" si="36"/>
        <v>No</v>
      </c>
    </row>
    <row r="2171" spans="1:8" x14ac:dyDescent="0.25">
      <c r="A2171" s="136" t="s">
        <v>2168</v>
      </c>
      <c r="B2171" s="136" t="s">
        <v>3205</v>
      </c>
      <c r="C2171" s="26">
        <v>2964</v>
      </c>
      <c r="D2171" s="26" t="s">
        <v>2178</v>
      </c>
      <c r="E2171" s="163">
        <v>0.28010000000000002</v>
      </c>
      <c r="F2171" s="164" t="s">
        <v>3448</v>
      </c>
      <c r="G2171" s="164" t="s">
        <v>3320</v>
      </c>
      <c r="H2171" s="149" t="str">
        <f t="shared" si="36"/>
        <v>No</v>
      </c>
    </row>
    <row r="2172" spans="1:8" x14ac:dyDescent="0.25">
      <c r="A2172" s="136" t="s">
        <v>2168</v>
      </c>
      <c r="B2172" s="136" t="s">
        <v>3205</v>
      </c>
      <c r="C2172" s="26">
        <v>3016</v>
      </c>
      <c r="D2172" s="26" t="s">
        <v>2179</v>
      </c>
      <c r="E2172" s="163">
        <v>0.46439999999999998</v>
      </c>
      <c r="F2172" s="164" t="s">
        <v>3447</v>
      </c>
      <c r="G2172" s="164" t="s">
        <v>3320</v>
      </c>
      <c r="H2172" s="149" t="str">
        <f t="shared" si="36"/>
        <v>Yes</v>
      </c>
    </row>
    <row r="2173" spans="1:8" x14ac:dyDescent="0.25">
      <c r="A2173" t="s">
        <v>2168</v>
      </c>
      <c r="B2173" t="s">
        <v>3205</v>
      </c>
      <c r="C2173" s="26">
        <v>4504</v>
      </c>
      <c r="D2173" t="s">
        <v>2193</v>
      </c>
      <c r="E2173" s="163">
        <v>0.27539999999999998</v>
      </c>
      <c r="F2173" s="164" t="s">
        <v>3448</v>
      </c>
      <c r="G2173" s="164" t="s">
        <v>3320</v>
      </c>
      <c r="H2173" s="149" t="str">
        <f t="shared" si="36"/>
        <v>No</v>
      </c>
    </row>
    <row r="2174" spans="1:8" x14ac:dyDescent="0.25">
      <c r="A2174" s="136" t="s">
        <v>2168</v>
      </c>
      <c r="B2174" s="136" t="s">
        <v>3205</v>
      </c>
      <c r="C2174" s="26">
        <v>3556</v>
      </c>
      <c r="D2174" s="26" t="s">
        <v>2194</v>
      </c>
      <c r="E2174" s="163">
        <v>0.44950000000000001</v>
      </c>
      <c r="F2174" s="164" t="s">
        <v>3448</v>
      </c>
      <c r="G2174" s="164" t="s">
        <v>3320</v>
      </c>
      <c r="H2174" s="149" t="str">
        <f t="shared" si="36"/>
        <v>No</v>
      </c>
    </row>
    <row r="2175" spans="1:8" x14ac:dyDescent="0.25">
      <c r="A2175" s="136" t="s">
        <v>2168</v>
      </c>
      <c r="B2175" s="136" t="s">
        <v>3205</v>
      </c>
      <c r="C2175" s="26">
        <v>5745</v>
      </c>
      <c r="D2175" s="26" t="s">
        <v>3348</v>
      </c>
      <c r="E2175" s="163">
        <v>0.2878</v>
      </c>
      <c r="F2175" s="164" t="s">
        <v>3448</v>
      </c>
      <c r="G2175" s="164" t="s">
        <v>3320</v>
      </c>
      <c r="H2175" s="149" t="str">
        <f t="shared" si="36"/>
        <v>No</v>
      </c>
    </row>
    <row r="2176" spans="1:8" x14ac:dyDescent="0.25">
      <c r="A2176" s="136" t="s">
        <v>2168</v>
      </c>
      <c r="B2176" s="136" t="s">
        <v>3205</v>
      </c>
      <c r="C2176" s="26">
        <v>5716</v>
      </c>
      <c r="D2176" s="26" t="s">
        <v>3298</v>
      </c>
      <c r="E2176" s="163">
        <v>0.36370000000000002</v>
      </c>
      <c r="F2176" s="164" t="s">
        <v>3449</v>
      </c>
      <c r="G2176" s="164" t="s">
        <v>3320</v>
      </c>
      <c r="H2176" s="149" t="str">
        <f t="shared" si="36"/>
        <v>No</v>
      </c>
    </row>
    <row r="2177" spans="1:8" x14ac:dyDescent="0.25">
      <c r="A2177" s="136" t="s">
        <v>2168</v>
      </c>
      <c r="B2177" s="136" t="s">
        <v>3205</v>
      </c>
      <c r="C2177" s="26">
        <v>5271</v>
      </c>
      <c r="D2177" s="26" t="s">
        <v>2617</v>
      </c>
      <c r="E2177" s="163">
        <v>0.318</v>
      </c>
      <c r="F2177" s="164" t="s">
        <v>3448</v>
      </c>
      <c r="G2177" s="164" t="s">
        <v>3320</v>
      </c>
      <c r="H2177" s="149" t="str">
        <f t="shared" si="36"/>
        <v>No</v>
      </c>
    </row>
    <row r="2178" spans="1:8" x14ac:dyDescent="0.25">
      <c r="A2178" s="136" t="s">
        <v>2168</v>
      </c>
      <c r="B2178" s="136" t="s">
        <v>3205</v>
      </c>
      <c r="C2178" s="26">
        <v>1689</v>
      </c>
      <c r="D2178" s="26" t="s">
        <v>2618</v>
      </c>
      <c r="E2178" s="163">
        <v>0.2417</v>
      </c>
      <c r="F2178" s="164" t="s">
        <v>3448</v>
      </c>
      <c r="G2178" s="164" t="s">
        <v>3320</v>
      </c>
      <c r="H2178" s="149" t="str">
        <f t="shared" si="36"/>
        <v>No</v>
      </c>
    </row>
    <row r="2179" spans="1:8" x14ac:dyDescent="0.25">
      <c r="A2179" s="136" t="s">
        <v>2168</v>
      </c>
      <c r="B2179" s="136" t="s">
        <v>3205</v>
      </c>
      <c r="C2179" s="26">
        <v>5713</v>
      </c>
      <c r="D2179" s="26" t="s">
        <v>3433</v>
      </c>
      <c r="E2179" s="163">
        <v>0.72099999999999997</v>
      </c>
      <c r="F2179" s="164" t="s">
        <v>3447</v>
      </c>
      <c r="G2179" s="164" t="s">
        <v>3320</v>
      </c>
      <c r="H2179" s="149" t="str">
        <f t="shared" si="36"/>
        <v>Yes</v>
      </c>
    </row>
    <row r="2180" spans="1:8" x14ac:dyDescent="0.25">
      <c r="A2180" s="136" t="s">
        <v>2168</v>
      </c>
      <c r="B2180" s="136" t="s">
        <v>3205</v>
      </c>
      <c r="C2180" s="26">
        <v>5149</v>
      </c>
      <c r="D2180" s="26" t="s">
        <v>2195</v>
      </c>
      <c r="E2180" s="163">
        <v>0.56910000000000005</v>
      </c>
      <c r="F2180" s="164" t="s">
        <v>3449</v>
      </c>
      <c r="G2180" s="164" t="s">
        <v>3320</v>
      </c>
      <c r="H2180" s="149" t="str">
        <f t="shared" si="36"/>
        <v>Yes</v>
      </c>
    </row>
    <row r="2181" spans="1:8" x14ac:dyDescent="0.25">
      <c r="A2181" s="136" t="s">
        <v>2168</v>
      </c>
      <c r="B2181" s="136" t="s">
        <v>3205</v>
      </c>
      <c r="C2181" s="26">
        <v>2828</v>
      </c>
      <c r="D2181" s="26" t="s">
        <v>2177</v>
      </c>
      <c r="E2181" s="163">
        <v>0.52410000000000001</v>
      </c>
      <c r="F2181" s="164" t="s">
        <v>3447</v>
      </c>
      <c r="G2181" s="164" t="s">
        <v>3320</v>
      </c>
      <c r="H2181" s="149" t="str">
        <f t="shared" ref="H2181:H2244" si="37">IF(OR(E2181&gt;=0.5, F2181="Yes",G2181="Yes"),"Yes","No")</f>
        <v>Yes</v>
      </c>
    </row>
    <row r="2182" spans="1:8" x14ac:dyDescent="0.25">
      <c r="A2182" s="136" t="s">
        <v>2168</v>
      </c>
      <c r="B2182" s="136" t="s">
        <v>3205</v>
      </c>
      <c r="C2182" s="26">
        <v>3565</v>
      </c>
      <c r="D2182" s="26" t="s">
        <v>2028</v>
      </c>
      <c r="E2182" s="163">
        <v>0.72809999999999997</v>
      </c>
      <c r="F2182" s="164" t="s">
        <v>3447</v>
      </c>
      <c r="G2182" s="164" t="s">
        <v>3320</v>
      </c>
      <c r="H2182" s="149" t="str">
        <f t="shared" si="37"/>
        <v>Yes</v>
      </c>
    </row>
    <row r="2183" spans="1:8" x14ac:dyDescent="0.25">
      <c r="A2183" s="136" t="s">
        <v>2197</v>
      </c>
      <c r="B2183" s="136" t="s">
        <v>3206</v>
      </c>
      <c r="C2183" s="26">
        <v>4468</v>
      </c>
      <c r="D2183" s="26" t="s">
        <v>2201</v>
      </c>
      <c r="E2183" s="163">
        <v>0.26879999999999998</v>
      </c>
      <c r="F2183" s="164" t="s">
        <v>3449</v>
      </c>
      <c r="G2183" s="164" t="s">
        <v>3320</v>
      </c>
      <c r="H2183" s="149" t="str">
        <f t="shared" si="37"/>
        <v>No</v>
      </c>
    </row>
    <row r="2184" spans="1:8" x14ac:dyDescent="0.25">
      <c r="A2184" s="136" t="s">
        <v>2197</v>
      </c>
      <c r="B2184" s="136" t="s">
        <v>3206</v>
      </c>
      <c r="C2184" s="26">
        <v>1822</v>
      </c>
      <c r="D2184" s="26" t="s">
        <v>2198</v>
      </c>
      <c r="E2184" s="163">
        <v>0.22900000000000001</v>
      </c>
      <c r="F2184" s="164" t="s">
        <v>3449</v>
      </c>
      <c r="G2184" s="164" t="s">
        <v>3320</v>
      </c>
      <c r="H2184" s="149" t="str">
        <f t="shared" si="37"/>
        <v>No</v>
      </c>
    </row>
    <row r="2185" spans="1:8" x14ac:dyDescent="0.25">
      <c r="A2185" s="136" t="s">
        <v>2197</v>
      </c>
      <c r="B2185" s="136" t="s">
        <v>3206</v>
      </c>
      <c r="C2185" s="26">
        <v>3667</v>
      </c>
      <c r="D2185" s="26" t="s">
        <v>2200</v>
      </c>
      <c r="E2185" s="163">
        <v>0.23749999999999999</v>
      </c>
      <c r="F2185" s="164" t="s">
        <v>3449</v>
      </c>
      <c r="G2185" s="164" t="s">
        <v>3320</v>
      </c>
      <c r="H2185" s="149" t="str">
        <f t="shared" si="37"/>
        <v>No</v>
      </c>
    </row>
    <row r="2186" spans="1:8" x14ac:dyDescent="0.25">
      <c r="A2186" s="136" t="s">
        <v>2197</v>
      </c>
      <c r="B2186" s="136" t="s">
        <v>3206</v>
      </c>
      <c r="C2186" s="26">
        <v>1938</v>
      </c>
      <c r="D2186" s="26" t="s">
        <v>2202</v>
      </c>
      <c r="E2186" s="163">
        <v>0.50019999999999998</v>
      </c>
      <c r="F2186" s="164" t="s">
        <v>3449</v>
      </c>
      <c r="G2186" s="164" t="s">
        <v>3320</v>
      </c>
      <c r="H2186" s="149" t="str">
        <f t="shared" si="37"/>
        <v>Yes</v>
      </c>
    </row>
    <row r="2187" spans="1:8" x14ac:dyDescent="0.25">
      <c r="A2187" s="136" t="s">
        <v>2197</v>
      </c>
      <c r="B2187" s="136" t="s">
        <v>3206</v>
      </c>
      <c r="C2187" s="26">
        <v>2419</v>
      </c>
      <c r="D2187" s="26" t="s">
        <v>2199</v>
      </c>
      <c r="E2187" s="163">
        <v>0.23069999999999999</v>
      </c>
      <c r="F2187" s="164" t="s">
        <v>3449</v>
      </c>
      <c r="G2187" s="164" t="s">
        <v>3320</v>
      </c>
      <c r="H2187" s="149" t="str">
        <f t="shared" si="37"/>
        <v>No</v>
      </c>
    </row>
    <row r="2188" spans="1:8" x14ac:dyDescent="0.25">
      <c r="A2188" s="136" t="s">
        <v>2411</v>
      </c>
      <c r="B2188" s="136" t="s">
        <v>3207</v>
      </c>
      <c r="C2188" s="26">
        <v>5496</v>
      </c>
      <c r="D2188" s="26" t="s">
        <v>2412</v>
      </c>
      <c r="E2188" s="163">
        <v>0.94030000000000002</v>
      </c>
      <c r="F2188" s="164" t="s">
        <v>3447</v>
      </c>
      <c r="G2188" s="164" t="s">
        <v>3320</v>
      </c>
      <c r="H2188" s="149" t="str">
        <f t="shared" si="37"/>
        <v>Yes</v>
      </c>
    </row>
    <row r="2189" spans="1:8" x14ac:dyDescent="0.25">
      <c r="A2189" s="136" t="s">
        <v>2204</v>
      </c>
      <c r="B2189" s="136" t="s">
        <v>3208</v>
      </c>
      <c r="C2189" s="26">
        <v>2893</v>
      </c>
      <c r="D2189" s="26" t="s">
        <v>2205</v>
      </c>
      <c r="E2189" s="163">
        <v>0.57169999999999999</v>
      </c>
      <c r="F2189" s="164" t="s">
        <v>3447</v>
      </c>
      <c r="G2189" s="164" t="s">
        <v>3320</v>
      </c>
      <c r="H2189" s="149" t="str">
        <f t="shared" si="37"/>
        <v>Yes</v>
      </c>
    </row>
    <row r="2190" spans="1:8" x14ac:dyDescent="0.25">
      <c r="A2190" s="136" t="s">
        <v>2204</v>
      </c>
      <c r="B2190" s="136" t="s">
        <v>3208</v>
      </c>
      <c r="C2190" s="26">
        <v>3467</v>
      </c>
      <c r="D2190" s="26" t="s">
        <v>2206</v>
      </c>
      <c r="E2190" s="163">
        <v>0.56850000000000001</v>
      </c>
      <c r="F2190" s="164" t="s">
        <v>3447</v>
      </c>
      <c r="G2190" s="164" t="s">
        <v>3320</v>
      </c>
      <c r="H2190" s="149" t="str">
        <f t="shared" si="37"/>
        <v>Yes</v>
      </c>
    </row>
    <row r="2191" spans="1:8" x14ac:dyDescent="0.25">
      <c r="A2191" s="136" t="s">
        <v>2208</v>
      </c>
      <c r="B2191" s="136" t="s">
        <v>3209</v>
      </c>
      <c r="C2191" s="26">
        <v>3152</v>
      </c>
      <c r="D2191" s="26" t="s">
        <v>2210</v>
      </c>
      <c r="E2191" s="163">
        <v>0.93259999999999998</v>
      </c>
      <c r="F2191" s="164" t="s">
        <v>3447</v>
      </c>
      <c r="G2191" s="164" t="s">
        <v>3320</v>
      </c>
      <c r="H2191" s="149" t="str">
        <f t="shared" si="37"/>
        <v>Yes</v>
      </c>
    </row>
    <row r="2192" spans="1:8" x14ac:dyDescent="0.25">
      <c r="A2192" s="136" t="s">
        <v>2208</v>
      </c>
      <c r="B2192" s="136" t="s">
        <v>3209</v>
      </c>
      <c r="C2192" s="26">
        <v>4222</v>
      </c>
      <c r="D2192" s="26" t="s">
        <v>2211</v>
      </c>
      <c r="E2192" s="163">
        <v>0.9345</v>
      </c>
      <c r="F2192" s="164" t="s">
        <v>3447</v>
      </c>
      <c r="G2192" s="164" t="s">
        <v>3320</v>
      </c>
      <c r="H2192" s="149" t="str">
        <f t="shared" si="37"/>
        <v>Yes</v>
      </c>
    </row>
    <row r="2193" spans="1:8" x14ac:dyDescent="0.25">
      <c r="A2193" s="136" t="s">
        <v>2208</v>
      </c>
      <c r="B2193" s="136" t="s">
        <v>3209</v>
      </c>
      <c r="C2193" s="26">
        <v>4490</v>
      </c>
      <c r="D2193" s="26" t="s">
        <v>2213</v>
      </c>
      <c r="E2193" s="163">
        <v>0.93989999999999996</v>
      </c>
      <c r="F2193" s="164" t="s">
        <v>3447</v>
      </c>
      <c r="G2193" s="164" t="s">
        <v>3320</v>
      </c>
      <c r="H2193" s="149" t="str">
        <f t="shared" si="37"/>
        <v>Yes</v>
      </c>
    </row>
    <row r="2194" spans="1:8" x14ac:dyDescent="0.25">
      <c r="A2194" s="136" t="s">
        <v>2208</v>
      </c>
      <c r="B2194" s="136" t="s">
        <v>3209</v>
      </c>
      <c r="C2194" s="26">
        <v>1835</v>
      </c>
      <c r="D2194" s="26" t="s">
        <v>2209</v>
      </c>
      <c r="E2194" s="163">
        <v>0.96079999999999999</v>
      </c>
      <c r="F2194" s="164" t="s">
        <v>3447</v>
      </c>
      <c r="G2194" s="164" t="s">
        <v>3320</v>
      </c>
      <c r="H2194" s="149" t="str">
        <f t="shared" si="37"/>
        <v>Yes</v>
      </c>
    </row>
    <row r="2195" spans="1:8" x14ac:dyDescent="0.25">
      <c r="A2195" s="136" t="s">
        <v>2208</v>
      </c>
      <c r="B2195" s="136" t="s">
        <v>3209</v>
      </c>
      <c r="C2195" s="26">
        <v>4254</v>
      </c>
      <c r="D2195" s="26" t="s">
        <v>2212</v>
      </c>
      <c r="E2195" s="163">
        <v>0.96279999999999999</v>
      </c>
      <c r="F2195" s="164" t="s">
        <v>3447</v>
      </c>
      <c r="G2195" s="164" t="s">
        <v>3320</v>
      </c>
      <c r="H2195" s="149" t="str">
        <f t="shared" si="37"/>
        <v>Yes</v>
      </c>
    </row>
    <row r="2196" spans="1:8" x14ac:dyDescent="0.25">
      <c r="A2196" s="136" t="s">
        <v>2208</v>
      </c>
      <c r="B2196" s="136" t="s">
        <v>3209</v>
      </c>
      <c r="C2196" s="26">
        <v>5144</v>
      </c>
      <c r="D2196" s="26" t="s">
        <v>2214</v>
      </c>
      <c r="E2196" s="163">
        <v>0.95740000000000003</v>
      </c>
      <c r="F2196" s="164" t="s">
        <v>3447</v>
      </c>
      <c r="G2196" s="164" t="s">
        <v>3320</v>
      </c>
      <c r="H2196" s="149" t="str">
        <f t="shared" si="37"/>
        <v>Yes</v>
      </c>
    </row>
    <row r="2197" spans="1:8" x14ac:dyDescent="0.25">
      <c r="A2197" s="136" t="s">
        <v>2216</v>
      </c>
      <c r="B2197" s="136" t="s">
        <v>3210</v>
      </c>
      <c r="C2197" s="26">
        <v>2174</v>
      </c>
      <c r="D2197" s="26" t="s">
        <v>2217</v>
      </c>
      <c r="E2197" s="163">
        <v>0.40610000000000002</v>
      </c>
      <c r="F2197" s="164" t="s">
        <v>3447</v>
      </c>
      <c r="G2197" s="164" t="s">
        <v>3320</v>
      </c>
      <c r="H2197" s="149" t="str">
        <f t="shared" si="37"/>
        <v>Yes</v>
      </c>
    </row>
    <row r="2198" spans="1:8" x14ac:dyDescent="0.25">
      <c r="A2198" s="136" t="s">
        <v>2216</v>
      </c>
      <c r="B2198" s="136" t="s">
        <v>3210</v>
      </c>
      <c r="C2198" s="26">
        <v>2712</v>
      </c>
      <c r="D2198" s="26" t="s">
        <v>2219</v>
      </c>
      <c r="E2198" s="163">
        <v>0.40379999999999999</v>
      </c>
      <c r="F2198" s="164" t="s">
        <v>3447</v>
      </c>
      <c r="G2198" s="164" t="s">
        <v>3320</v>
      </c>
      <c r="H2198" s="149" t="str">
        <f t="shared" si="37"/>
        <v>Yes</v>
      </c>
    </row>
    <row r="2199" spans="1:8" x14ac:dyDescent="0.25">
      <c r="A2199" s="136" t="s">
        <v>2216</v>
      </c>
      <c r="B2199" s="136" t="s">
        <v>3210</v>
      </c>
      <c r="C2199" s="26">
        <v>2386</v>
      </c>
      <c r="D2199" s="26" t="s">
        <v>2218</v>
      </c>
      <c r="E2199" s="163">
        <v>0.42459999999999998</v>
      </c>
      <c r="F2199" s="164" t="s">
        <v>3448</v>
      </c>
      <c r="G2199" s="164" t="s">
        <v>3320</v>
      </c>
      <c r="H2199" s="149" t="str">
        <f t="shared" si="37"/>
        <v>No</v>
      </c>
    </row>
    <row r="2200" spans="1:8" x14ac:dyDescent="0.25">
      <c r="A2200" s="136" t="s">
        <v>2221</v>
      </c>
      <c r="B2200" s="136" t="s">
        <v>3211</v>
      </c>
      <c r="C2200" s="26">
        <v>2074</v>
      </c>
      <c r="D2200" s="26" t="s">
        <v>2222</v>
      </c>
      <c r="E2200" s="163">
        <v>0.61180000000000001</v>
      </c>
      <c r="F2200" s="164" t="s">
        <v>3448</v>
      </c>
      <c r="G2200" s="164" t="s">
        <v>3320</v>
      </c>
      <c r="H2200" s="149" t="str">
        <f t="shared" si="37"/>
        <v>Yes</v>
      </c>
    </row>
    <row r="2201" spans="1:8" x14ac:dyDescent="0.25">
      <c r="A2201" s="136" t="s">
        <v>2221</v>
      </c>
      <c r="B2201" s="136" t="s">
        <v>3211</v>
      </c>
      <c r="C2201" s="26">
        <v>2528</v>
      </c>
      <c r="D2201" s="26" t="s">
        <v>2225</v>
      </c>
      <c r="E2201" s="163">
        <v>0.70730000000000004</v>
      </c>
      <c r="F2201" s="164" t="s">
        <v>3447</v>
      </c>
      <c r="G2201" s="164" t="s">
        <v>3320</v>
      </c>
      <c r="H2201" s="149" t="str">
        <f t="shared" si="37"/>
        <v>Yes</v>
      </c>
    </row>
    <row r="2202" spans="1:8" x14ac:dyDescent="0.25">
      <c r="A2202" s="136" t="s">
        <v>2221</v>
      </c>
      <c r="B2202" s="136" t="s">
        <v>3211</v>
      </c>
      <c r="C2202" s="26">
        <v>3510</v>
      </c>
      <c r="D2202" s="26" t="s">
        <v>2227</v>
      </c>
      <c r="E2202" s="163">
        <v>0.64259999999999995</v>
      </c>
      <c r="F2202" s="164" t="s">
        <v>3447</v>
      </c>
      <c r="G2202" s="164" t="s">
        <v>3320</v>
      </c>
      <c r="H2202" s="149" t="str">
        <f t="shared" si="37"/>
        <v>Yes</v>
      </c>
    </row>
    <row r="2203" spans="1:8" x14ac:dyDescent="0.25">
      <c r="A2203" s="136" t="s">
        <v>2221</v>
      </c>
      <c r="B2203" s="136" t="s">
        <v>3211</v>
      </c>
      <c r="C2203" s="26">
        <v>2078</v>
      </c>
      <c r="D2203" s="26" t="s">
        <v>2223</v>
      </c>
      <c r="E2203" s="163">
        <v>0.76080000000000003</v>
      </c>
      <c r="F2203" s="164" t="s">
        <v>3447</v>
      </c>
      <c r="G2203" s="164" t="s">
        <v>3320</v>
      </c>
      <c r="H2203" s="149" t="str">
        <f t="shared" si="37"/>
        <v>Yes</v>
      </c>
    </row>
    <row r="2204" spans="1:8" x14ac:dyDescent="0.25">
      <c r="A2204" s="136" t="s">
        <v>2221</v>
      </c>
      <c r="B2204" s="136" t="s">
        <v>3211</v>
      </c>
      <c r="C2204" s="26">
        <v>5187</v>
      </c>
      <c r="D2204" s="26" t="s">
        <v>2808</v>
      </c>
      <c r="E2204" s="163">
        <v>1</v>
      </c>
      <c r="F2204" s="164" t="s">
        <v>3449</v>
      </c>
      <c r="G2204" s="164" t="s">
        <v>3320</v>
      </c>
      <c r="H2204" s="149" t="str">
        <f t="shared" si="37"/>
        <v>Yes</v>
      </c>
    </row>
    <row r="2205" spans="1:8" x14ac:dyDescent="0.25">
      <c r="A2205" s="136" t="s">
        <v>2221</v>
      </c>
      <c r="B2205" s="136" t="s">
        <v>3211</v>
      </c>
      <c r="C2205" s="26">
        <v>1772</v>
      </c>
      <c r="D2205" s="26" t="s">
        <v>987</v>
      </c>
      <c r="E2205" s="163">
        <v>0.3125</v>
      </c>
      <c r="F2205" s="164" t="s">
        <v>3449</v>
      </c>
      <c r="G2205" s="164" t="s">
        <v>3320</v>
      </c>
      <c r="H2205" s="149" t="str">
        <f t="shared" si="37"/>
        <v>No</v>
      </c>
    </row>
    <row r="2206" spans="1:8" x14ac:dyDescent="0.25">
      <c r="A2206" s="136" t="s">
        <v>2221</v>
      </c>
      <c r="B2206" s="136" t="s">
        <v>3211</v>
      </c>
      <c r="C2206" s="26">
        <v>4071</v>
      </c>
      <c r="D2206" s="26" t="s">
        <v>1544</v>
      </c>
      <c r="E2206" s="163">
        <v>0.85150000000000003</v>
      </c>
      <c r="F2206" s="164" t="s">
        <v>3447</v>
      </c>
      <c r="G2206" s="164" t="s">
        <v>3320</v>
      </c>
      <c r="H2206" s="149" t="str">
        <f t="shared" si="37"/>
        <v>Yes</v>
      </c>
    </row>
    <row r="2207" spans="1:8" x14ac:dyDescent="0.25">
      <c r="A2207" s="136" t="s">
        <v>2221</v>
      </c>
      <c r="B2207" s="136" t="s">
        <v>3211</v>
      </c>
      <c r="C2207" s="26">
        <v>2780</v>
      </c>
      <c r="D2207" s="26" t="s">
        <v>1539</v>
      </c>
      <c r="E2207" s="163">
        <v>0.67810000000000004</v>
      </c>
      <c r="F2207" s="164" t="s">
        <v>3447</v>
      </c>
      <c r="G2207" s="164" t="s">
        <v>3320</v>
      </c>
      <c r="H2207" s="149" t="str">
        <f t="shared" si="37"/>
        <v>Yes</v>
      </c>
    </row>
    <row r="2208" spans="1:8" x14ac:dyDescent="0.25">
      <c r="A2208" s="136" t="s">
        <v>2221</v>
      </c>
      <c r="B2208" s="136" t="s">
        <v>3211</v>
      </c>
      <c r="C2208" s="26">
        <v>2159</v>
      </c>
      <c r="D2208" s="26" t="s">
        <v>2224</v>
      </c>
      <c r="E2208" s="163">
        <v>0.48599999999999999</v>
      </c>
      <c r="F2208" s="164" t="s">
        <v>3448</v>
      </c>
      <c r="G2208" s="164" t="s">
        <v>3320</v>
      </c>
      <c r="H2208" s="149" t="str">
        <f t="shared" si="37"/>
        <v>No</v>
      </c>
    </row>
    <row r="2209" spans="1:8" x14ac:dyDescent="0.25">
      <c r="A2209" s="136" t="s">
        <v>2221</v>
      </c>
      <c r="B2209" s="136" t="s">
        <v>3211</v>
      </c>
      <c r="C2209" s="26">
        <v>5337</v>
      </c>
      <c r="D2209" s="26" t="s">
        <v>2229</v>
      </c>
      <c r="E2209" s="163">
        <v>0.1605</v>
      </c>
      <c r="F2209" s="164" t="s">
        <v>3449</v>
      </c>
      <c r="G2209" s="164" t="s">
        <v>3320</v>
      </c>
      <c r="H2209" s="149" t="str">
        <f t="shared" si="37"/>
        <v>No</v>
      </c>
    </row>
    <row r="2210" spans="1:8" x14ac:dyDescent="0.25">
      <c r="A2210" s="136" t="s">
        <v>2221</v>
      </c>
      <c r="B2210" s="136" t="s">
        <v>3211</v>
      </c>
      <c r="C2210" s="26">
        <v>3728</v>
      </c>
      <c r="D2210" s="26" t="s">
        <v>2228</v>
      </c>
      <c r="E2210" s="163">
        <v>0.76270000000000004</v>
      </c>
      <c r="F2210" s="164" t="s">
        <v>3447</v>
      </c>
      <c r="G2210" s="164" t="s">
        <v>3320</v>
      </c>
      <c r="H2210" s="149" t="str">
        <f t="shared" si="37"/>
        <v>Yes</v>
      </c>
    </row>
    <row r="2211" spans="1:8" x14ac:dyDescent="0.25">
      <c r="A2211" s="136" t="s">
        <v>2221</v>
      </c>
      <c r="B2211" s="136" t="s">
        <v>3211</v>
      </c>
      <c r="C2211" s="26">
        <v>5616</v>
      </c>
      <c r="D2211" s="26" t="s">
        <v>2849</v>
      </c>
      <c r="E2211" s="163">
        <v>0.58450000000000002</v>
      </c>
      <c r="F2211" s="164" t="s">
        <v>3448</v>
      </c>
      <c r="G2211" s="164" t="s">
        <v>3320</v>
      </c>
      <c r="H2211" s="149" t="str">
        <f t="shared" si="37"/>
        <v>Yes</v>
      </c>
    </row>
    <row r="2212" spans="1:8" x14ac:dyDescent="0.25">
      <c r="A2212" s="136" t="s">
        <v>2221</v>
      </c>
      <c r="B2212" s="136" t="s">
        <v>3211</v>
      </c>
      <c r="C2212" s="26">
        <v>3468</v>
      </c>
      <c r="D2212" s="26" t="s">
        <v>2226</v>
      </c>
      <c r="E2212" s="163">
        <v>0.56820000000000004</v>
      </c>
      <c r="F2212" s="164" t="s">
        <v>3448</v>
      </c>
      <c r="G2212" s="164" t="s">
        <v>3320</v>
      </c>
      <c r="H2212" s="149" t="str">
        <f t="shared" si="37"/>
        <v>Yes</v>
      </c>
    </row>
    <row r="2213" spans="1:8" x14ac:dyDescent="0.25">
      <c r="A2213" s="136" t="s">
        <v>2221</v>
      </c>
      <c r="B2213" s="136" t="s">
        <v>3211</v>
      </c>
      <c r="C2213" s="26">
        <v>5636</v>
      </c>
      <c r="D2213" s="26" t="s">
        <v>2850</v>
      </c>
      <c r="E2213" s="163">
        <v>0.59379999999999999</v>
      </c>
      <c r="F2213" s="164" t="s">
        <v>3449</v>
      </c>
      <c r="G2213" s="164" t="s">
        <v>3320</v>
      </c>
      <c r="H2213" s="149" t="str">
        <f t="shared" si="37"/>
        <v>Yes</v>
      </c>
    </row>
    <row r="2214" spans="1:8" x14ac:dyDescent="0.25">
      <c r="A2214" s="136" t="s">
        <v>2221</v>
      </c>
      <c r="B2214" s="136" t="s">
        <v>3211</v>
      </c>
      <c r="C2214" s="26">
        <v>5460</v>
      </c>
      <c r="D2214" s="26" t="s">
        <v>2848</v>
      </c>
      <c r="E2214" s="163">
        <v>0.84950000000000003</v>
      </c>
      <c r="F2214" s="164" t="s">
        <v>3447</v>
      </c>
      <c r="G2214" s="164" t="s">
        <v>3320</v>
      </c>
      <c r="H2214" s="149" t="str">
        <f t="shared" si="37"/>
        <v>Yes</v>
      </c>
    </row>
    <row r="2215" spans="1:8" x14ac:dyDescent="0.25">
      <c r="A2215" s="136" t="s">
        <v>2231</v>
      </c>
      <c r="B2215" s="136" t="s">
        <v>3212</v>
      </c>
      <c r="C2215" s="26">
        <v>4518</v>
      </c>
      <c r="D2215" s="26" t="s">
        <v>292</v>
      </c>
      <c r="E2215" s="163">
        <v>0.93189999999999995</v>
      </c>
      <c r="F2215" s="164" t="s">
        <v>3447</v>
      </c>
      <c r="G2215" s="164" t="s">
        <v>3320</v>
      </c>
      <c r="H2215" s="149" t="str">
        <f t="shared" si="37"/>
        <v>Yes</v>
      </c>
    </row>
    <row r="2216" spans="1:8" x14ac:dyDescent="0.25">
      <c r="A2216" s="136" t="s">
        <v>2231</v>
      </c>
      <c r="B2216" s="136" t="s">
        <v>3212</v>
      </c>
      <c r="C2216" s="26">
        <v>5544</v>
      </c>
      <c r="D2216" s="26" t="s">
        <v>2619</v>
      </c>
      <c r="E2216" s="163">
        <v>0.77429999999999999</v>
      </c>
      <c r="F2216" s="164" t="s">
        <v>3447</v>
      </c>
      <c r="G2216" s="164" t="s">
        <v>3320</v>
      </c>
      <c r="H2216" s="149" t="str">
        <f t="shared" si="37"/>
        <v>Yes</v>
      </c>
    </row>
    <row r="2217" spans="1:8" x14ac:dyDescent="0.25">
      <c r="A2217" s="136" t="s">
        <v>2231</v>
      </c>
      <c r="B2217" s="136" t="s">
        <v>3212</v>
      </c>
      <c r="C2217" s="26">
        <v>4022</v>
      </c>
      <c r="D2217" s="26" t="s">
        <v>2235</v>
      </c>
      <c r="E2217" s="163">
        <v>0.94359999999999999</v>
      </c>
      <c r="F2217" s="164" t="s">
        <v>3447</v>
      </c>
      <c r="G2217" s="164" t="s">
        <v>3320</v>
      </c>
      <c r="H2217" s="149" t="str">
        <f t="shared" si="37"/>
        <v>Yes</v>
      </c>
    </row>
    <row r="2218" spans="1:8" x14ac:dyDescent="0.25">
      <c r="A2218" s="136" t="s">
        <v>2231</v>
      </c>
      <c r="B2218" s="136" t="s">
        <v>3212</v>
      </c>
      <c r="C2218" s="26">
        <v>2757</v>
      </c>
      <c r="D2218" s="26" t="s">
        <v>2233</v>
      </c>
      <c r="E2218" s="163">
        <v>0.89610000000000001</v>
      </c>
      <c r="F2218" s="164" t="s">
        <v>3447</v>
      </c>
      <c r="G2218" s="164" t="s">
        <v>3320</v>
      </c>
      <c r="H2218" s="149" t="str">
        <f t="shared" si="37"/>
        <v>Yes</v>
      </c>
    </row>
    <row r="2219" spans="1:8" x14ac:dyDescent="0.25">
      <c r="A2219" s="136" t="s">
        <v>2231</v>
      </c>
      <c r="B2219" s="136" t="s">
        <v>3212</v>
      </c>
      <c r="C2219" s="26">
        <v>5543</v>
      </c>
      <c r="D2219" s="26" t="s">
        <v>2851</v>
      </c>
      <c r="E2219" s="163">
        <v>0.86839999999999995</v>
      </c>
      <c r="F2219" s="164" t="s">
        <v>3447</v>
      </c>
      <c r="G2219" s="164" t="s">
        <v>3320</v>
      </c>
      <c r="H2219" s="149" t="str">
        <f t="shared" si="37"/>
        <v>Yes</v>
      </c>
    </row>
    <row r="2220" spans="1:8" x14ac:dyDescent="0.25">
      <c r="A2220" s="136" t="s">
        <v>2231</v>
      </c>
      <c r="B2220" s="136" t="s">
        <v>3212</v>
      </c>
      <c r="C2220" s="26">
        <v>3141</v>
      </c>
      <c r="D2220" s="26" t="s">
        <v>2234</v>
      </c>
      <c r="E2220" s="163">
        <v>0.87060000000000004</v>
      </c>
      <c r="F2220" s="164" t="s">
        <v>3447</v>
      </c>
      <c r="G2220" s="164" t="s">
        <v>3320</v>
      </c>
      <c r="H2220" s="149" t="str">
        <f t="shared" si="37"/>
        <v>Yes</v>
      </c>
    </row>
    <row r="2221" spans="1:8" x14ac:dyDescent="0.25">
      <c r="A2221" s="136" t="s">
        <v>2231</v>
      </c>
      <c r="B2221" s="136" t="s">
        <v>3212</v>
      </c>
      <c r="C2221" s="26">
        <v>2131</v>
      </c>
      <c r="D2221" s="26" t="s">
        <v>2232</v>
      </c>
      <c r="E2221" s="163">
        <v>0.91710000000000003</v>
      </c>
      <c r="F2221" s="164" t="s">
        <v>3447</v>
      </c>
      <c r="G2221" s="164" t="s">
        <v>3320</v>
      </c>
      <c r="H2221" s="149" t="str">
        <f t="shared" si="37"/>
        <v>Yes</v>
      </c>
    </row>
    <row r="2222" spans="1:8" x14ac:dyDescent="0.25">
      <c r="A2222" s="136" t="s">
        <v>2231</v>
      </c>
      <c r="B2222" s="136" t="s">
        <v>3212</v>
      </c>
      <c r="C2222" s="26">
        <v>5724</v>
      </c>
      <c r="D2222" s="26" t="s">
        <v>3299</v>
      </c>
      <c r="E2222" s="163">
        <v>0.89590000000000003</v>
      </c>
      <c r="F2222" s="164" t="s">
        <v>3449</v>
      </c>
      <c r="G2222" s="164" t="s">
        <v>3320</v>
      </c>
      <c r="H2222" s="149" t="str">
        <f t="shared" si="37"/>
        <v>Yes</v>
      </c>
    </row>
    <row r="2223" spans="1:8" x14ac:dyDescent="0.25">
      <c r="A2223" s="136" t="s">
        <v>2231</v>
      </c>
      <c r="B2223" s="136" t="s">
        <v>3212</v>
      </c>
      <c r="C2223" s="26">
        <v>5725</v>
      </c>
      <c r="D2223" s="26" t="s">
        <v>3300</v>
      </c>
      <c r="E2223" s="163">
        <v>0.77380000000000004</v>
      </c>
      <c r="F2223" s="164" t="s">
        <v>3449</v>
      </c>
      <c r="G2223" s="164" t="s">
        <v>3320</v>
      </c>
      <c r="H2223" s="149" t="str">
        <f t="shared" si="37"/>
        <v>Yes</v>
      </c>
    </row>
    <row r="2224" spans="1:8" x14ac:dyDescent="0.25">
      <c r="A2224" s="136" t="s">
        <v>2231</v>
      </c>
      <c r="B2224" s="136" t="s">
        <v>3212</v>
      </c>
      <c r="C2224" s="26">
        <v>5723</v>
      </c>
      <c r="D2224" s="26" t="s">
        <v>3301</v>
      </c>
      <c r="E2224" s="163">
        <v>0.8</v>
      </c>
      <c r="F2224" s="164" t="s">
        <v>3449</v>
      </c>
      <c r="G2224" s="164" t="s">
        <v>3320</v>
      </c>
      <c r="H2224" s="149" t="str">
        <f t="shared" si="37"/>
        <v>Yes</v>
      </c>
    </row>
    <row r="2225" spans="1:8" x14ac:dyDescent="0.25">
      <c r="A2225" s="136" t="s">
        <v>2237</v>
      </c>
      <c r="B2225" s="136" t="s">
        <v>3213</v>
      </c>
      <c r="C2225" s="26">
        <v>2792</v>
      </c>
      <c r="D2225" s="26" t="s">
        <v>2238</v>
      </c>
      <c r="E2225" s="163">
        <v>0.86160000000000003</v>
      </c>
      <c r="F2225" s="164" t="s">
        <v>3447</v>
      </c>
      <c r="G2225" s="164" t="s">
        <v>3320</v>
      </c>
      <c r="H2225" s="149" t="str">
        <f t="shared" si="37"/>
        <v>Yes</v>
      </c>
    </row>
    <row r="2226" spans="1:8" x14ac:dyDescent="0.25">
      <c r="A2226" s="136" t="s">
        <v>2237</v>
      </c>
      <c r="B2226" s="136" t="s">
        <v>3213</v>
      </c>
      <c r="C2226" s="26">
        <v>3273</v>
      </c>
      <c r="D2226" s="26" t="s">
        <v>2239</v>
      </c>
      <c r="E2226" s="163">
        <v>0.74639999999999995</v>
      </c>
      <c r="F2226" s="164" t="s">
        <v>3447</v>
      </c>
      <c r="G2226" s="164" t="s">
        <v>3320</v>
      </c>
      <c r="H2226" s="149" t="str">
        <f t="shared" si="37"/>
        <v>Yes</v>
      </c>
    </row>
    <row r="2227" spans="1:8" x14ac:dyDescent="0.25">
      <c r="A2227" s="136" t="s">
        <v>2237</v>
      </c>
      <c r="B2227" s="136" t="s">
        <v>3213</v>
      </c>
      <c r="C2227" s="26">
        <v>3909</v>
      </c>
      <c r="D2227" s="26" t="s">
        <v>2240</v>
      </c>
      <c r="E2227" s="163">
        <v>0.82020000000000004</v>
      </c>
      <c r="F2227" s="164" t="s">
        <v>3447</v>
      </c>
      <c r="G2227" s="164" t="s">
        <v>3320</v>
      </c>
      <c r="H2227" s="149" t="str">
        <f t="shared" si="37"/>
        <v>Yes</v>
      </c>
    </row>
    <row r="2228" spans="1:8" x14ac:dyDescent="0.25">
      <c r="A2228" s="136" t="s">
        <v>2242</v>
      </c>
      <c r="B2228" s="136" t="s">
        <v>3214</v>
      </c>
      <c r="C2228" s="26">
        <v>4549</v>
      </c>
      <c r="D2228" s="26" t="s">
        <v>2248</v>
      </c>
      <c r="E2228" s="163">
        <v>0.23499999999999999</v>
      </c>
      <c r="F2228" s="164" t="s">
        <v>3449</v>
      </c>
      <c r="G2228" s="164" t="s">
        <v>3320</v>
      </c>
      <c r="H2228" s="149" t="str">
        <f t="shared" si="37"/>
        <v>No</v>
      </c>
    </row>
    <row r="2229" spans="1:8" x14ac:dyDescent="0.25">
      <c r="A2229" s="136" t="s">
        <v>2242</v>
      </c>
      <c r="B2229" s="136" t="s">
        <v>3214</v>
      </c>
      <c r="C2229" s="26">
        <v>3270</v>
      </c>
      <c r="D2229" s="26" t="s">
        <v>2246</v>
      </c>
      <c r="E2229" s="163">
        <v>0.27960000000000002</v>
      </c>
      <c r="F2229" s="164" t="s">
        <v>3449</v>
      </c>
      <c r="G2229" s="164" t="s">
        <v>3320</v>
      </c>
      <c r="H2229" s="149" t="str">
        <f t="shared" si="37"/>
        <v>No</v>
      </c>
    </row>
    <row r="2230" spans="1:8" x14ac:dyDescent="0.25">
      <c r="A2230" s="136" t="s">
        <v>2242</v>
      </c>
      <c r="B2230" s="136" t="s">
        <v>3214</v>
      </c>
      <c r="C2230" s="26">
        <v>5494</v>
      </c>
      <c r="D2230" s="26" t="s">
        <v>2249</v>
      </c>
      <c r="E2230" s="163">
        <v>0.37640000000000001</v>
      </c>
      <c r="F2230" s="164" t="s">
        <v>3449</v>
      </c>
      <c r="G2230" s="164" t="s">
        <v>3320</v>
      </c>
      <c r="H2230" s="149" t="str">
        <f t="shared" si="37"/>
        <v>No</v>
      </c>
    </row>
    <row r="2231" spans="1:8" x14ac:dyDescent="0.25">
      <c r="A2231" s="136" t="s">
        <v>2242</v>
      </c>
      <c r="B2231" s="136" t="s">
        <v>3214</v>
      </c>
      <c r="C2231" s="26">
        <v>2911</v>
      </c>
      <c r="D2231" s="26" t="s">
        <v>2244</v>
      </c>
      <c r="E2231" s="163">
        <v>0.40439999999999998</v>
      </c>
      <c r="F2231" s="164" t="s">
        <v>3449</v>
      </c>
      <c r="G2231" s="164" t="s">
        <v>3320</v>
      </c>
      <c r="H2231" s="149" t="str">
        <f t="shared" si="37"/>
        <v>No</v>
      </c>
    </row>
    <row r="2232" spans="1:8" x14ac:dyDescent="0.25">
      <c r="A2232" t="s">
        <v>2242</v>
      </c>
      <c r="B2232" t="s">
        <v>3214</v>
      </c>
      <c r="C2232" s="26">
        <v>2509</v>
      </c>
      <c r="D2232" t="s">
        <v>2243</v>
      </c>
      <c r="E2232" s="163">
        <v>0.42659999999999998</v>
      </c>
      <c r="F2232" s="164" t="s">
        <v>3449</v>
      </c>
      <c r="G2232" s="164" t="s">
        <v>2649</v>
      </c>
      <c r="H2232" s="149" t="str">
        <f t="shared" si="37"/>
        <v>Yes</v>
      </c>
    </row>
    <row r="2233" spans="1:8" x14ac:dyDescent="0.25">
      <c r="A2233" s="136" t="s">
        <v>2242</v>
      </c>
      <c r="B2233" s="136" t="s">
        <v>3214</v>
      </c>
      <c r="C2233" s="26">
        <v>4207</v>
      </c>
      <c r="D2233" s="26" t="s">
        <v>2247</v>
      </c>
      <c r="E2233" s="163">
        <v>0.43609999999999999</v>
      </c>
      <c r="F2233" s="164" t="s">
        <v>3449</v>
      </c>
      <c r="G2233" s="164" t="s">
        <v>3320</v>
      </c>
      <c r="H2233" s="149" t="str">
        <f t="shared" si="37"/>
        <v>No</v>
      </c>
    </row>
    <row r="2234" spans="1:8" x14ac:dyDescent="0.25">
      <c r="A2234" s="136" t="s">
        <v>2242</v>
      </c>
      <c r="B2234" s="136" t="s">
        <v>3214</v>
      </c>
      <c r="C2234" s="26">
        <v>3147</v>
      </c>
      <c r="D2234" s="26" t="s">
        <v>2245</v>
      </c>
      <c r="E2234" s="163">
        <v>0.3478</v>
      </c>
      <c r="F2234" s="164" t="s">
        <v>3449</v>
      </c>
      <c r="G2234" s="164" t="s">
        <v>3320</v>
      </c>
      <c r="H2234" s="149" t="str">
        <f t="shared" si="37"/>
        <v>No</v>
      </c>
    </row>
    <row r="2235" spans="1:8" x14ac:dyDescent="0.25">
      <c r="A2235" s="136" t="s">
        <v>2242</v>
      </c>
      <c r="B2235" s="136" t="s">
        <v>3214</v>
      </c>
      <c r="C2235" s="26">
        <v>5615</v>
      </c>
      <c r="D2235" s="26" t="s">
        <v>2852</v>
      </c>
      <c r="E2235" s="163">
        <v>0.39439999999999997</v>
      </c>
      <c r="F2235" s="164" t="s">
        <v>3449</v>
      </c>
      <c r="G2235" s="164" t="s">
        <v>3320</v>
      </c>
      <c r="H2235" s="149" t="str">
        <f t="shared" si="37"/>
        <v>No</v>
      </c>
    </row>
    <row r="2236" spans="1:8" x14ac:dyDescent="0.25">
      <c r="A2236" s="136" t="s">
        <v>2242</v>
      </c>
      <c r="B2236" s="136" t="s">
        <v>3214</v>
      </c>
      <c r="C2236" s="26">
        <v>1899</v>
      </c>
      <c r="D2236" s="26" t="s">
        <v>2911</v>
      </c>
      <c r="E2236" s="163">
        <v>0.1</v>
      </c>
      <c r="F2236" s="164" t="s">
        <v>3449</v>
      </c>
      <c r="G2236" s="164" t="s">
        <v>3320</v>
      </c>
      <c r="H2236" s="149" t="str">
        <f t="shared" si="37"/>
        <v>No</v>
      </c>
    </row>
    <row r="2237" spans="1:8" x14ac:dyDescent="0.25">
      <c r="A2237" s="136" t="s">
        <v>2251</v>
      </c>
      <c r="B2237" s="136" t="s">
        <v>3215</v>
      </c>
      <c r="C2237" s="26">
        <v>3075</v>
      </c>
      <c r="D2237" s="26" t="s">
        <v>2252</v>
      </c>
      <c r="E2237" s="163">
        <v>0.71950000000000003</v>
      </c>
      <c r="F2237" s="164" t="s">
        <v>3447</v>
      </c>
      <c r="G2237" s="164" t="s">
        <v>3320</v>
      </c>
      <c r="H2237" s="149" t="str">
        <f t="shared" si="37"/>
        <v>Yes</v>
      </c>
    </row>
    <row r="2238" spans="1:8" x14ac:dyDescent="0.25">
      <c r="A2238" s="136" t="s">
        <v>2254</v>
      </c>
      <c r="B2238" s="136" t="s">
        <v>3216</v>
      </c>
      <c r="C2238" s="26">
        <v>2161</v>
      </c>
      <c r="D2238" s="26" t="s">
        <v>2255</v>
      </c>
      <c r="E2238" s="163">
        <v>0.44890000000000002</v>
      </c>
      <c r="F2238" s="164" t="s">
        <v>3449</v>
      </c>
      <c r="G2238" s="164" t="s">
        <v>2649</v>
      </c>
      <c r="H2238" s="149" t="str">
        <f t="shared" si="37"/>
        <v>Yes</v>
      </c>
    </row>
    <row r="2239" spans="1:8" x14ac:dyDescent="0.25">
      <c r="A2239" s="136" t="s">
        <v>2254</v>
      </c>
      <c r="B2239" s="136" t="s">
        <v>3216</v>
      </c>
      <c r="C2239" s="26">
        <v>2162</v>
      </c>
      <c r="D2239" s="26" t="s">
        <v>2256</v>
      </c>
      <c r="E2239" s="163">
        <v>0.51500000000000001</v>
      </c>
      <c r="F2239" s="164" t="s">
        <v>3447</v>
      </c>
      <c r="G2239" s="164" t="s">
        <v>3320</v>
      </c>
      <c r="H2239" s="149" t="str">
        <f t="shared" si="37"/>
        <v>Yes</v>
      </c>
    </row>
    <row r="2240" spans="1:8" x14ac:dyDescent="0.25">
      <c r="A2240" s="136" t="s">
        <v>2258</v>
      </c>
      <c r="B2240" s="136" t="s">
        <v>3217</v>
      </c>
      <c r="C2240" s="26">
        <v>2549</v>
      </c>
      <c r="D2240" s="26" t="s">
        <v>2261</v>
      </c>
      <c r="E2240" s="163">
        <v>0.92030000000000001</v>
      </c>
      <c r="F2240" s="164" t="s">
        <v>3447</v>
      </c>
      <c r="G2240" s="164" t="s">
        <v>3320</v>
      </c>
      <c r="H2240" s="149" t="str">
        <f t="shared" si="37"/>
        <v>Yes</v>
      </c>
    </row>
    <row r="2241" spans="1:8" x14ac:dyDescent="0.25">
      <c r="A2241" s="136" t="s">
        <v>2258</v>
      </c>
      <c r="B2241" s="136" t="s">
        <v>3217</v>
      </c>
      <c r="C2241" s="26">
        <v>2550</v>
      </c>
      <c r="D2241" s="26" t="s">
        <v>2259</v>
      </c>
      <c r="E2241" s="163">
        <v>0.82850000000000001</v>
      </c>
      <c r="F2241" s="164" t="s">
        <v>3447</v>
      </c>
      <c r="G2241" s="164" t="s">
        <v>3320</v>
      </c>
      <c r="H2241" s="149" t="str">
        <f t="shared" si="37"/>
        <v>Yes</v>
      </c>
    </row>
    <row r="2242" spans="1:8" x14ac:dyDescent="0.25">
      <c r="A2242" s="136" t="s">
        <v>2258</v>
      </c>
      <c r="B2242" s="136" t="s">
        <v>3217</v>
      </c>
      <c r="C2242" s="26">
        <v>4232</v>
      </c>
      <c r="D2242" s="26" t="s">
        <v>2260</v>
      </c>
      <c r="E2242" s="163">
        <v>0.90910000000000002</v>
      </c>
      <c r="F2242" s="164" t="s">
        <v>3447</v>
      </c>
      <c r="G2242" s="164" t="s">
        <v>3320</v>
      </c>
      <c r="H2242" s="149" t="str">
        <f t="shared" si="37"/>
        <v>Yes</v>
      </c>
    </row>
    <row r="2243" spans="1:8" x14ac:dyDescent="0.25">
      <c r="A2243" s="136" t="s">
        <v>2258</v>
      </c>
      <c r="B2243" s="136" t="s">
        <v>3217</v>
      </c>
      <c r="C2243" s="26">
        <v>5461</v>
      </c>
      <c r="D2243" s="26" t="s">
        <v>3434</v>
      </c>
      <c r="E2243" s="163">
        <v>0.54200000000000004</v>
      </c>
      <c r="F2243" s="164" t="s">
        <v>3449</v>
      </c>
      <c r="G2243" s="164" t="s">
        <v>3320</v>
      </c>
      <c r="H2243" s="149" t="str">
        <f t="shared" si="37"/>
        <v>Yes</v>
      </c>
    </row>
    <row r="2244" spans="1:8" x14ac:dyDescent="0.25">
      <c r="A2244" s="136" t="s">
        <v>2264</v>
      </c>
      <c r="B2244" s="136" t="s">
        <v>3218</v>
      </c>
      <c r="C2244" s="26">
        <v>3209</v>
      </c>
      <c r="D2244" s="26" t="s">
        <v>2270</v>
      </c>
      <c r="E2244" s="163">
        <v>0.69389999999999996</v>
      </c>
      <c r="F2244" s="164" t="s">
        <v>3447</v>
      </c>
      <c r="G2244" s="164" t="s">
        <v>3320</v>
      </c>
      <c r="H2244" s="149" t="str">
        <f t="shared" si="37"/>
        <v>Yes</v>
      </c>
    </row>
    <row r="2245" spans="1:8" x14ac:dyDescent="0.25">
      <c r="A2245" t="s">
        <v>2264</v>
      </c>
      <c r="B2245" t="s">
        <v>3218</v>
      </c>
      <c r="C2245" s="26">
        <v>3269</v>
      </c>
      <c r="D2245" t="s">
        <v>2748</v>
      </c>
      <c r="E2245" s="163">
        <v>0.2157</v>
      </c>
      <c r="F2245" s="164" t="s">
        <v>3449</v>
      </c>
      <c r="G2245" s="164" t="s">
        <v>3320</v>
      </c>
      <c r="H2245" s="149" t="str">
        <f t="shared" ref="H2245:H2308" si="38">IF(OR(E2245&gt;=0.5, F2245="Yes",G2245="Yes"),"Yes","No")</f>
        <v>No</v>
      </c>
    </row>
    <row r="2246" spans="1:8" x14ac:dyDescent="0.25">
      <c r="A2246" s="136" t="s">
        <v>2264</v>
      </c>
      <c r="B2246" s="136" t="s">
        <v>3218</v>
      </c>
      <c r="C2246" s="26">
        <v>2301</v>
      </c>
      <c r="D2246" s="26" t="s">
        <v>132</v>
      </c>
      <c r="E2246" s="163">
        <v>0.63190000000000002</v>
      </c>
      <c r="F2246" s="164" t="s">
        <v>3447</v>
      </c>
      <c r="G2246" s="164" t="s">
        <v>3320</v>
      </c>
      <c r="H2246" s="149" t="str">
        <f t="shared" si="38"/>
        <v>Yes</v>
      </c>
    </row>
    <row r="2247" spans="1:8" x14ac:dyDescent="0.25">
      <c r="A2247" s="136" t="s">
        <v>2264</v>
      </c>
      <c r="B2247" s="136" t="s">
        <v>3218</v>
      </c>
      <c r="C2247" s="26">
        <v>4432</v>
      </c>
      <c r="D2247" s="26" t="s">
        <v>2273</v>
      </c>
      <c r="E2247" s="163">
        <v>0.51939999999999997</v>
      </c>
      <c r="F2247" s="164" t="s">
        <v>3448</v>
      </c>
      <c r="G2247" s="164" t="s">
        <v>3320</v>
      </c>
      <c r="H2247" s="149" t="str">
        <f t="shared" si="38"/>
        <v>Yes</v>
      </c>
    </row>
    <row r="2248" spans="1:8" x14ac:dyDescent="0.25">
      <c r="A2248" s="136" t="s">
        <v>2264</v>
      </c>
      <c r="B2248" s="136" t="s">
        <v>3218</v>
      </c>
      <c r="C2248" s="26">
        <v>4423</v>
      </c>
      <c r="D2248" s="26" t="s">
        <v>2272</v>
      </c>
      <c r="E2248" s="163">
        <v>0.51180000000000003</v>
      </c>
      <c r="F2248" s="164" t="s">
        <v>3447</v>
      </c>
      <c r="G2248" s="164" t="s">
        <v>3320</v>
      </c>
      <c r="H2248" s="149" t="str">
        <f t="shared" si="38"/>
        <v>Yes</v>
      </c>
    </row>
    <row r="2249" spans="1:8" x14ac:dyDescent="0.25">
      <c r="A2249" s="136" t="s">
        <v>2264</v>
      </c>
      <c r="B2249" s="136" t="s">
        <v>3218</v>
      </c>
      <c r="C2249" s="26">
        <v>2279</v>
      </c>
      <c r="D2249" s="26" t="s">
        <v>2268</v>
      </c>
      <c r="E2249" s="163">
        <v>0.62590000000000001</v>
      </c>
      <c r="F2249" s="164" t="s">
        <v>3447</v>
      </c>
      <c r="G2249" s="164" t="s">
        <v>3320</v>
      </c>
      <c r="H2249" s="149" t="str">
        <f t="shared" si="38"/>
        <v>Yes</v>
      </c>
    </row>
    <row r="2250" spans="1:8" x14ac:dyDescent="0.25">
      <c r="A2250" s="136" t="s">
        <v>2264</v>
      </c>
      <c r="B2250" s="136" t="s">
        <v>3218</v>
      </c>
      <c r="C2250" s="26">
        <v>2347</v>
      </c>
      <c r="D2250" s="26" t="s">
        <v>2269</v>
      </c>
      <c r="E2250" s="163">
        <v>0.69</v>
      </c>
      <c r="F2250" s="164" t="s">
        <v>3447</v>
      </c>
      <c r="G2250" s="164" t="s">
        <v>3320</v>
      </c>
      <c r="H2250" s="149" t="str">
        <f t="shared" si="38"/>
        <v>Yes</v>
      </c>
    </row>
    <row r="2251" spans="1:8" x14ac:dyDescent="0.25">
      <c r="A2251" s="136" t="s">
        <v>2264</v>
      </c>
      <c r="B2251" s="136" t="s">
        <v>3218</v>
      </c>
      <c r="C2251" s="26">
        <v>5316</v>
      </c>
      <c r="D2251" s="26" t="s">
        <v>2275</v>
      </c>
      <c r="E2251" s="163">
        <v>0.71899999999999997</v>
      </c>
      <c r="F2251" s="164" t="s">
        <v>3449</v>
      </c>
      <c r="G2251" s="164" t="s">
        <v>3320</v>
      </c>
      <c r="H2251" s="149" t="str">
        <f t="shared" si="38"/>
        <v>Yes</v>
      </c>
    </row>
    <row r="2252" spans="1:8" x14ac:dyDescent="0.25">
      <c r="A2252" s="136" t="s">
        <v>2264</v>
      </c>
      <c r="B2252" s="136" t="s">
        <v>3218</v>
      </c>
      <c r="C2252" s="26">
        <v>3370</v>
      </c>
      <c r="D2252" s="26" t="s">
        <v>2271</v>
      </c>
      <c r="E2252" s="163">
        <v>0.72770000000000001</v>
      </c>
      <c r="F2252" s="164" t="s">
        <v>3447</v>
      </c>
      <c r="G2252" s="164" t="s">
        <v>3320</v>
      </c>
      <c r="H2252" s="149" t="str">
        <f t="shared" si="38"/>
        <v>Yes</v>
      </c>
    </row>
    <row r="2253" spans="1:8" x14ac:dyDescent="0.25">
      <c r="A2253" s="136" t="s">
        <v>2264</v>
      </c>
      <c r="B2253" s="136" t="s">
        <v>3218</v>
      </c>
      <c r="C2253" s="26">
        <v>3210</v>
      </c>
      <c r="D2253" s="26" t="s">
        <v>1539</v>
      </c>
      <c r="E2253" s="163">
        <v>0.66259999999999997</v>
      </c>
      <c r="F2253" s="164" t="s">
        <v>3447</v>
      </c>
      <c r="G2253" s="164" t="s">
        <v>3320</v>
      </c>
      <c r="H2253" s="149" t="str">
        <f t="shared" si="38"/>
        <v>Yes</v>
      </c>
    </row>
    <row r="2254" spans="1:8" x14ac:dyDescent="0.25">
      <c r="A2254" s="136" t="s">
        <v>2264</v>
      </c>
      <c r="B2254" s="136" t="s">
        <v>3218</v>
      </c>
      <c r="C2254" s="26">
        <v>1612</v>
      </c>
      <c r="D2254" s="26" t="s">
        <v>2265</v>
      </c>
      <c r="E2254" s="163">
        <v>0.91669999999999996</v>
      </c>
      <c r="F2254" s="164" t="s">
        <v>3449</v>
      </c>
      <c r="G2254" s="164" t="s">
        <v>3320</v>
      </c>
      <c r="H2254" s="149" t="str">
        <f t="shared" si="38"/>
        <v>Yes</v>
      </c>
    </row>
    <row r="2255" spans="1:8" x14ac:dyDescent="0.25">
      <c r="A2255" s="136" t="s">
        <v>2264</v>
      </c>
      <c r="B2255" s="136" t="s">
        <v>3218</v>
      </c>
      <c r="C2255" s="26">
        <v>3208</v>
      </c>
      <c r="D2255" s="26" t="s">
        <v>1913</v>
      </c>
      <c r="E2255" s="163">
        <v>0.2117</v>
      </c>
      <c r="F2255" s="164" t="s">
        <v>3448</v>
      </c>
      <c r="G2255" s="164" t="s">
        <v>3320</v>
      </c>
      <c r="H2255" s="149" t="str">
        <f t="shared" si="38"/>
        <v>No</v>
      </c>
    </row>
    <row r="2256" spans="1:8" x14ac:dyDescent="0.25">
      <c r="A2256" s="136" t="s">
        <v>2264</v>
      </c>
      <c r="B2256" s="136" t="s">
        <v>3218</v>
      </c>
      <c r="C2256" s="26">
        <v>5569</v>
      </c>
      <c r="D2256" s="26" t="s">
        <v>2780</v>
      </c>
      <c r="E2256" s="163">
        <v>0.16020000000000001</v>
      </c>
      <c r="F2256" s="164" t="s">
        <v>3449</v>
      </c>
      <c r="G2256" s="164" t="s">
        <v>3320</v>
      </c>
      <c r="H2256" s="149" t="str">
        <f t="shared" si="38"/>
        <v>No</v>
      </c>
    </row>
    <row r="2257" spans="1:8" x14ac:dyDescent="0.25">
      <c r="A2257" s="136" t="s">
        <v>2264</v>
      </c>
      <c r="B2257" s="136" t="s">
        <v>3218</v>
      </c>
      <c r="C2257" s="26">
        <v>5637</v>
      </c>
      <c r="D2257" s="26" t="s">
        <v>3435</v>
      </c>
      <c r="E2257" s="163">
        <v>0.65259999999999996</v>
      </c>
      <c r="F2257" s="164" t="s">
        <v>3449</v>
      </c>
      <c r="G2257" s="164" t="s">
        <v>3320</v>
      </c>
      <c r="H2257" s="149" t="str">
        <f t="shared" si="38"/>
        <v>Yes</v>
      </c>
    </row>
    <row r="2258" spans="1:8" x14ac:dyDescent="0.25">
      <c r="A2258" s="136" t="s">
        <v>2264</v>
      </c>
      <c r="B2258" s="136" t="s">
        <v>3218</v>
      </c>
      <c r="C2258" s="26">
        <v>2907</v>
      </c>
      <c r="D2258" s="26" t="s">
        <v>45</v>
      </c>
      <c r="E2258" s="163">
        <v>0.42249999999999999</v>
      </c>
      <c r="F2258" s="164" t="s">
        <v>3448</v>
      </c>
      <c r="G2258" s="164" t="s">
        <v>3320</v>
      </c>
      <c r="H2258" s="149" t="str">
        <f t="shared" si="38"/>
        <v>No</v>
      </c>
    </row>
    <row r="2259" spans="1:8" x14ac:dyDescent="0.25">
      <c r="A2259" s="136" t="s">
        <v>2264</v>
      </c>
      <c r="B2259" s="136" t="s">
        <v>3218</v>
      </c>
      <c r="C2259" s="26">
        <v>2134</v>
      </c>
      <c r="D2259" s="26" t="s">
        <v>2267</v>
      </c>
      <c r="E2259" s="163">
        <v>0.54190000000000005</v>
      </c>
      <c r="F2259" s="164" t="s">
        <v>3447</v>
      </c>
      <c r="G2259" s="164" t="s">
        <v>3320</v>
      </c>
      <c r="H2259" s="149" t="str">
        <f t="shared" si="38"/>
        <v>Yes</v>
      </c>
    </row>
    <row r="2260" spans="1:8" x14ac:dyDescent="0.25">
      <c r="A2260" s="136" t="s">
        <v>2264</v>
      </c>
      <c r="B2260" s="136" t="s">
        <v>3218</v>
      </c>
      <c r="C2260" s="26">
        <v>4105</v>
      </c>
      <c r="D2260" s="26" t="s">
        <v>2274</v>
      </c>
      <c r="E2260" s="163">
        <v>0.27050000000000002</v>
      </c>
      <c r="F2260" s="164" t="s">
        <v>3449</v>
      </c>
      <c r="G2260" s="164" t="s">
        <v>3320</v>
      </c>
      <c r="H2260" s="149" t="str">
        <f t="shared" si="38"/>
        <v>No</v>
      </c>
    </row>
    <row r="2261" spans="1:8" x14ac:dyDescent="0.25">
      <c r="A2261" s="136" t="s">
        <v>2264</v>
      </c>
      <c r="B2261" s="136" t="s">
        <v>3218</v>
      </c>
      <c r="C2261" s="26">
        <v>1613</v>
      </c>
      <c r="D2261" s="26" t="s">
        <v>2266</v>
      </c>
      <c r="E2261" s="163">
        <v>0.64139999999999997</v>
      </c>
      <c r="F2261" s="164" t="s">
        <v>3447</v>
      </c>
      <c r="G2261" s="164" t="s">
        <v>3320</v>
      </c>
      <c r="H2261" s="149" t="str">
        <f t="shared" si="38"/>
        <v>Yes</v>
      </c>
    </row>
    <row r="2262" spans="1:8" x14ac:dyDescent="0.25">
      <c r="A2262" s="136" t="s">
        <v>2277</v>
      </c>
      <c r="B2262" s="136" t="s">
        <v>3219</v>
      </c>
      <c r="C2262" s="26">
        <v>3538</v>
      </c>
      <c r="D2262" s="26" t="s">
        <v>1879</v>
      </c>
      <c r="E2262" s="163">
        <v>0.52700000000000002</v>
      </c>
      <c r="F2262" s="164" t="s">
        <v>3447</v>
      </c>
      <c r="G2262" s="164" t="s">
        <v>3320</v>
      </c>
      <c r="H2262" s="149" t="str">
        <f t="shared" si="38"/>
        <v>Yes</v>
      </c>
    </row>
    <row r="2263" spans="1:8" x14ac:dyDescent="0.25">
      <c r="A2263" s="136" t="s">
        <v>2277</v>
      </c>
      <c r="B2263" s="26" t="s">
        <v>3219</v>
      </c>
      <c r="C2263" s="26">
        <v>1628</v>
      </c>
      <c r="D2263" t="s">
        <v>2278</v>
      </c>
      <c r="E2263" s="163">
        <v>0.79579999999999995</v>
      </c>
      <c r="F2263" s="164" t="s">
        <v>3447</v>
      </c>
      <c r="G2263" s="164" t="s">
        <v>3320</v>
      </c>
      <c r="H2263" s="149" t="str">
        <f t="shared" si="38"/>
        <v>Yes</v>
      </c>
    </row>
    <row r="2264" spans="1:8" x14ac:dyDescent="0.25">
      <c r="A2264" s="136" t="s">
        <v>2277</v>
      </c>
      <c r="B2264" s="136" t="s">
        <v>3219</v>
      </c>
      <c r="C2264" s="26">
        <v>2711</v>
      </c>
      <c r="D2264" s="26" t="s">
        <v>2281</v>
      </c>
      <c r="E2264" s="163">
        <v>0.37730000000000002</v>
      </c>
      <c r="F2264" s="164" t="s">
        <v>3448</v>
      </c>
      <c r="G2264" s="164" t="s">
        <v>3320</v>
      </c>
      <c r="H2264" s="149" t="str">
        <f t="shared" si="38"/>
        <v>No</v>
      </c>
    </row>
    <row r="2265" spans="1:8" x14ac:dyDescent="0.25">
      <c r="A2265" s="136" t="s">
        <v>2277</v>
      </c>
      <c r="B2265" s="136" t="s">
        <v>3219</v>
      </c>
      <c r="C2265" s="26">
        <v>3196</v>
      </c>
      <c r="D2265" s="26" t="s">
        <v>2286</v>
      </c>
      <c r="E2265" s="163">
        <v>0.69069999999999998</v>
      </c>
      <c r="F2265" s="164" t="s">
        <v>3447</v>
      </c>
      <c r="G2265" s="164" t="s">
        <v>3320</v>
      </c>
      <c r="H2265" s="149" t="str">
        <f t="shared" si="38"/>
        <v>Yes</v>
      </c>
    </row>
    <row r="2266" spans="1:8" x14ac:dyDescent="0.25">
      <c r="A2266" s="136" t="s">
        <v>2277</v>
      </c>
      <c r="B2266" s="136" t="s">
        <v>3219</v>
      </c>
      <c r="C2266" s="26">
        <v>5356</v>
      </c>
      <c r="D2266" s="26" t="s">
        <v>3436</v>
      </c>
      <c r="E2266" s="163">
        <v>0.68059999999999998</v>
      </c>
      <c r="F2266" s="164" t="s">
        <v>3449</v>
      </c>
      <c r="G2266" s="164" t="s">
        <v>3320</v>
      </c>
      <c r="H2266" s="149" t="str">
        <f t="shared" si="38"/>
        <v>Yes</v>
      </c>
    </row>
    <row r="2267" spans="1:8" x14ac:dyDescent="0.25">
      <c r="A2267" s="136" t="s">
        <v>2277</v>
      </c>
      <c r="B2267" s="136" t="s">
        <v>3219</v>
      </c>
      <c r="C2267" s="26">
        <v>3129</v>
      </c>
      <c r="D2267" s="26" t="s">
        <v>2283</v>
      </c>
      <c r="E2267" s="163">
        <v>0.67300000000000004</v>
      </c>
      <c r="F2267" s="164" t="s">
        <v>3447</v>
      </c>
      <c r="G2267" s="164" t="s">
        <v>3320</v>
      </c>
      <c r="H2267" s="149" t="str">
        <f t="shared" si="38"/>
        <v>Yes</v>
      </c>
    </row>
    <row r="2268" spans="1:8" x14ac:dyDescent="0.25">
      <c r="A2268" t="s">
        <v>2277</v>
      </c>
      <c r="B2268" t="s">
        <v>3219</v>
      </c>
      <c r="C2268" s="26">
        <v>3194</v>
      </c>
      <c r="D2268" t="s">
        <v>2284</v>
      </c>
      <c r="E2268" s="163">
        <v>0.39839999999999998</v>
      </c>
      <c r="F2268" s="164" t="s">
        <v>3448</v>
      </c>
      <c r="G2268" s="164" t="s">
        <v>3320</v>
      </c>
      <c r="H2268" s="149" t="str">
        <f t="shared" si="38"/>
        <v>No</v>
      </c>
    </row>
    <row r="2269" spans="1:8" x14ac:dyDescent="0.25">
      <c r="A2269" s="136" t="s">
        <v>2277</v>
      </c>
      <c r="B2269" s="136" t="s">
        <v>3219</v>
      </c>
      <c r="C2269" s="26">
        <v>2956</v>
      </c>
      <c r="D2269" s="26" t="s">
        <v>2282</v>
      </c>
      <c r="E2269" s="163">
        <v>0.6139</v>
      </c>
      <c r="F2269" s="164" t="s">
        <v>3447</v>
      </c>
      <c r="G2269" s="164" t="s">
        <v>3320</v>
      </c>
      <c r="H2269" s="149" t="str">
        <f t="shared" si="38"/>
        <v>Yes</v>
      </c>
    </row>
    <row r="2270" spans="1:8" x14ac:dyDescent="0.25">
      <c r="A2270" s="136" t="s">
        <v>2277</v>
      </c>
      <c r="B2270" s="136" t="s">
        <v>3219</v>
      </c>
      <c r="C2270" s="26">
        <v>5645</v>
      </c>
      <c r="D2270" s="26" t="s">
        <v>2280</v>
      </c>
      <c r="E2270" s="163">
        <v>0.55200000000000005</v>
      </c>
      <c r="F2270" s="164" t="s">
        <v>3447</v>
      </c>
      <c r="G2270" s="164" t="s">
        <v>3320</v>
      </c>
      <c r="H2270" s="149" t="str">
        <f t="shared" si="38"/>
        <v>Yes</v>
      </c>
    </row>
    <row r="2271" spans="1:8" x14ac:dyDescent="0.25">
      <c r="A2271" s="136" t="s">
        <v>2277</v>
      </c>
      <c r="B2271" s="136" t="s">
        <v>3219</v>
      </c>
      <c r="C2271" s="26">
        <v>1755</v>
      </c>
      <c r="D2271" s="26" t="s">
        <v>2279</v>
      </c>
      <c r="E2271" s="163">
        <v>0.43530000000000002</v>
      </c>
      <c r="F2271" s="164" t="s">
        <v>3448</v>
      </c>
      <c r="G2271" s="164" t="s">
        <v>3320</v>
      </c>
      <c r="H2271" s="149" t="str">
        <f t="shared" si="38"/>
        <v>No</v>
      </c>
    </row>
    <row r="2272" spans="1:8" x14ac:dyDescent="0.25">
      <c r="A2272" s="136" t="s">
        <v>2277</v>
      </c>
      <c r="B2272" s="136" t="s">
        <v>3219</v>
      </c>
      <c r="C2272" s="26">
        <v>3195</v>
      </c>
      <c r="D2272" s="26" t="s">
        <v>2285</v>
      </c>
      <c r="E2272" s="163">
        <v>0.45100000000000001</v>
      </c>
      <c r="F2272" s="164" t="s">
        <v>3448</v>
      </c>
      <c r="G2272" s="164" t="s">
        <v>3320</v>
      </c>
      <c r="H2272" s="149" t="str">
        <f t="shared" si="38"/>
        <v>No</v>
      </c>
    </row>
    <row r="2273" spans="1:8" x14ac:dyDescent="0.25">
      <c r="A2273" s="136" t="s">
        <v>2277</v>
      </c>
      <c r="B2273" s="136" t="s">
        <v>3219</v>
      </c>
      <c r="C2273" s="26">
        <v>5698</v>
      </c>
      <c r="D2273" s="26" t="s">
        <v>3302</v>
      </c>
      <c r="E2273" s="163">
        <v>0.67459999999999998</v>
      </c>
      <c r="F2273" s="164" t="s">
        <v>3449</v>
      </c>
      <c r="G2273" s="164" t="s">
        <v>3320</v>
      </c>
      <c r="H2273" s="149" t="str">
        <f t="shared" si="38"/>
        <v>Yes</v>
      </c>
    </row>
    <row r="2274" spans="1:8" x14ac:dyDescent="0.25">
      <c r="A2274" s="136" t="s">
        <v>2288</v>
      </c>
      <c r="B2274" s="136" t="s">
        <v>3220</v>
      </c>
      <c r="C2274" s="26">
        <v>2822</v>
      </c>
      <c r="D2274" s="26" t="s">
        <v>2291</v>
      </c>
      <c r="E2274" s="163">
        <v>0.5978</v>
      </c>
      <c r="F2274" s="164" t="s">
        <v>3447</v>
      </c>
      <c r="G2274" s="164" t="s">
        <v>3320</v>
      </c>
      <c r="H2274" s="149" t="str">
        <f t="shared" si="38"/>
        <v>Yes</v>
      </c>
    </row>
    <row r="2275" spans="1:8" x14ac:dyDescent="0.25">
      <c r="A2275" s="136" t="s">
        <v>2288</v>
      </c>
      <c r="B2275" s="136" t="s">
        <v>3220</v>
      </c>
      <c r="C2275" s="26">
        <v>3699</v>
      </c>
      <c r="D2275" s="26" t="s">
        <v>2293</v>
      </c>
      <c r="E2275" s="163">
        <v>0.38890000000000002</v>
      </c>
      <c r="F2275" s="164" t="s">
        <v>3449</v>
      </c>
      <c r="G2275" s="164" t="s">
        <v>3320</v>
      </c>
      <c r="H2275" s="149" t="str">
        <f t="shared" si="38"/>
        <v>No</v>
      </c>
    </row>
    <row r="2276" spans="1:8" x14ac:dyDescent="0.25">
      <c r="A2276" s="136" t="s">
        <v>2288</v>
      </c>
      <c r="B2276" s="136" t="s">
        <v>3220</v>
      </c>
      <c r="C2276" s="26">
        <v>4448</v>
      </c>
      <c r="D2276" s="26" t="s">
        <v>272</v>
      </c>
      <c r="E2276" s="163">
        <v>0.33339999999999997</v>
      </c>
      <c r="F2276" s="164" t="s">
        <v>3449</v>
      </c>
      <c r="G2276" s="164" t="s">
        <v>3320</v>
      </c>
      <c r="H2276" s="149" t="str">
        <f t="shared" si="38"/>
        <v>No</v>
      </c>
    </row>
    <row r="2277" spans="1:8" x14ac:dyDescent="0.25">
      <c r="A2277" s="136" t="s">
        <v>2288</v>
      </c>
      <c r="B2277" s="136" t="s">
        <v>3220</v>
      </c>
      <c r="C2277" s="26">
        <v>2758</v>
      </c>
      <c r="D2277" s="26" t="s">
        <v>2290</v>
      </c>
      <c r="E2277" s="163">
        <v>0.51490000000000002</v>
      </c>
      <c r="F2277" s="164" t="s">
        <v>3447</v>
      </c>
      <c r="G2277" s="164" t="s">
        <v>3320</v>
      </c>
      <c r="H2277" s="149" t="str">
        <f t="shared" si="38"/>
        <v>Yes</v>
      </c>
    </row>
    <row r="2278" spans="1:8" x14ac:dyDescent="0.25">
      <c r="A2278" s="136" t="s">
        <v>2288</v>
      </c>
      <c r="B2278" s="136" t="s">
        <v>3220</v>
      </c>
      <c r="C2278" s="26">
        <v>3207</v>
      </c>
      <c r="D2278" s="26" t="s">
        <v>2292</v>
      </c>
      <c r="E2278" s="163">
        <v>0.58679999999999999</v>
      </c>
      <c r="F2278" s="164" t="s">
        <v>3447</v>
      </c>
      <c r="G2278" s="164" t="s">
        <v>3320</v>
      </c>
      <c r="H2278" s="149" t="str">
        <f t="shared" si="38"/>
        <v>Yes</v>
      </c>
    </row>
    <row r="2279" spans="1:8" x14ac:dyDescent="0.25">
      <c r="A2279" s="136" t="s">
        <v>2288</v>
      </c>
      <c r="B2279" s="136" t="s">
        <v>3220</v>
      </c>
      <c r="C2279" s="26">
        <v>3074</v>
      </c>
      <c r="D2279" s="26" t="s">
        <v>2285</v>
      </c>
      <c r="E2279" s="163">
        <v>0.44019999999999998</v>
      </c>
      <c r="F2279" s="164" t="s">
        <v>3449</v>
      </c>
      <c r="G2279" s="164" t="s">
        <v>3320</v>
      </c>
      <c r="H2279" s="149" t="str">
        <f t="shared" si="38"/>
        <v>No</v>
      </c>
    </row>
    <row r="2280" spans="1:8" x14ac:dyDescent="0.25">
      <c r="A2280" s="136" t="s">
        <v>2288</v>
      </c>
      <c r="B2280" s="136" t="s">
        <v>3220</v>
      </c>
      <c r="C2280" s="26">
        <v>5699</v>
      </c>
      <c r="D2280" s="26" t="s">
        <v>2913</v>
      </c>
      <c r="E2280" s="163">
        <v>0.52839999999999998</v>
      </c>
      <c r="F2280" s="164" t="s">
        <v>3448</v>
      </c>
      <c r="G2280" s="164" t="s">
        <v>3320</v>
      </c>
      <c r="H2280" s="149" t="str">
        <f t="shared" si="38"/>
        <v>Yes</v>
      </c>
    </row>
    <row r="2281" spans="1:8" x14ac:dyDescent="0.25">
      <c r="A2281" s="136" t="s">
        <v>2288</v>
      </c>
      <c r="B2281" s="136" t="s">
        <v>3220</v>
      </c>
      <c r="C2281" s="26">
        <v>4040</v>
      </c>
      <c r="D2281" s="26" t="s">
        <v>3437</v>
      </c>
      <c r="E2281" s="163">
        <v>0.50770000000000004</v>
      </c>
      <c r="F2281" s="164" t="s">
        <v>3448</v>
      </c>
      <c r="G2281" s="164" t="s">
        <v>3320</v>
      </c>
      <c r="H2281" s="149" t="str">
        <f t="shared" si="38"/>
        <v>Yes</v>
      </c>
    </row>
    <row r="2282" spans="1:8" x14ac:dyDescent="0.25">
      <c r="A2282" s="136" t="s">
        <v>2288</v>
      </c>
      <c r="B2282" s="136" t="s">
        <v>3220</v>
      </c>
      <c r="C2282" s="26">
        <v>5540</v>
      </c>
      <c r="D2282" s="26" t="s">
        <v>2781</v>
      </c>
      <c r="E2282" s="163">
        <v>0.60660000000000003</v>
      </c>
      <c r="F2282" s="164" t="s">
        <v>3449</v>
      </c>
      <c r="G2282" s="164" t="s">
        <v>3320</v>
      </c>
      <c r="H2282" s="149" t="str">
        <f t="shared" si="38"/>
        <v>Yes</v>
      </c>
    </row>
    <row r="2283" spans="1:8" x14ac:dyDescent="0.25">
      <c r="A2283" s="136">
        <v>39208</v>
      </c>
      <c r="B2283" s="136" t="s">
        <v>3220</v>
      </c>
      <c r="C2283" s="26">
        <v>5008</v>
      </c>
      <c r="D2283" s="26" t="s">
        <v>3351</v>
      </c>
      <c r="E2283" s="163">
        <v>0</v>
      </c>
      <c r="F2283" s="164" t="s">
        <v>3449</v>
      </c>
      <c r="G2283" s="164" t="s">
        <v>3320</v>
      </c>
      <c r="H2283" s="149" t="str">
        <f t="shared" si="38"/>
        <v>No</v>
      </c>
    </row>
    <row r="2284" spans="1:8" x14ac:dyDescent="0.25">
      <c r="A2284" s="136" t="s">
        <v>2288</v>
      </c>
      <c r="B2284" s="136" t="s">
        <v>3220</v>
      </c>
      <c r="C2284" s="26">
        <v>5505</v>
      </c>
      <c r="D2284" s="26" t="s">
        <v>2296</v>
      </c>
      <c r="E2284" s="163">
        <v>0.45610000000000001</v>
      </c>
      <c r="F2284" s="164" t="s">
        <v>3449</v>
      </c>
      <c r="G2284" s="164" t="s">
        <v>3320</v>
      </c>
      <c r="H2284" s="149" t="str">
        <f t="shared" si="38"/>
        <v>No</v>
      </c>
    </row>
    <row r="2285" spans="1:8" x14ac:dyDescent="0.25">
      <c r="A2285" s="136" t="s">
        <v>2288</v>
      </c>
      <c r="B2285" s="136" t="s">
        <v>3220</v>
      </c>
      <c r="C2285" s="26">
        <v>5506</v>
      </c>
      <c r="D2285" s="26" t="s">
        <v>2297</v>
      </c>
      <c r="E2285" s="163">
        <v>0.31790000000000002</v>
      </c>
      <c r="F2285" s="164" t="s">
        <v>3449</v>
      </c>
      <c r="G2285" s="164" t="s">
        <v>3320</v>
      </c>
      <c r="H2285" s="149" t="str">
        <f t="shared" si="38"/>
        <v>No</v>
      </c>
    </row>
    <row r="2286" spans="1:8" x14ac:dyDescent="0.25">
      <c r="A2286" s="136" t="s">
        <v>2288</v>
      </c>
      <c r="B2286" s="136" t="s">
        <v>3220</v>
      </c>
      <c r="C2286" s="26">
        <v>5504</v>
      </c>
      <c r="D2286" s="26" t="s">
        <v>2295</v>
      </c>
      <c r="E2286" s="163">
        <v>0.51900000000000002</v>
      </c>
      <c r="F2286" s="164" t="s">
        <v>3449</v>
      </c>
      <c r="G2286" s="164" t="s">
        <v>3320</v>
      </c>
      <c r="H2286" s="149" t="str">
        <f t="shared" si="38"/>
        <v>Yes</v>
      </c>
    </row>
    <row r="2287" spans="1:8" x14ac:dyDescent="0.25">
      <c r="A2287" s="136" t="s">
        <v>2288</v>
      </c>
      <c r="B2287" s="136" t="s">
        <v>3220</v>
      </c>
      <c r="C2287" s="26">
        <v>5620</v>
      </c>
      <c r="D2287" s="26" t="s">
        <v>2853</v>
      </c>
      <c r="E2287" s="163">
        <v>0.13689999999999999</v>
      </c>
      <c r="F2287" s="164" t="s">
        <v>3449</v>
      </c>
      <c r="G2287" s="164" t="s">
        <v>3320</v>
      </c>
      <c r="H2287" s="149" t="str">
        <f t="shared" si="38"/>
        <v>No</v>
      </c>
    </row>
    <row r="2288" spans="1:8" x14ac:dyDescent="0.25">
      <c r="A2288" s="136" t="s">
        <v>2288</v>
      </c>
      <c r="B2288" s="136" t="s">
        <v>3220</v>
      </c>
      <c r="C2288" s="26">
        <v>2505</v>
      </c>
      <c r="D2288" s="26" t="s">
        <v>2289</v>
      </c>
      <c r="E2288" s="163">
        <v>0.61909999999999998</v>
      </c>
      <c r="F2288" s="164" t="s">
        <v>3447</v>
      </c>
      <c r="G2288" s="164" t="s">
        <v>3320</v>
      </c>
      <c r="H2288" s="149" t="str">
        <f t="shared" si="38"/>
        <v>Yes</v>
      </c>
    </row>
    <row r="2289" spans="1:8" x14ac:dyDescent="0.25">
      <c r="A2289" s="136" t="s">
        <v>2860</v>
      </c>
      <c r="B2289" s="136" t="s">
        <v>3303</v>
      </c>
      <c r="C2289" s="26">
        <v>5710</v>
      </c>
      <c r="D2289" s="26" t="s">
        <v>3237</v>
      </c>
      <c r="E2289" s="163">
        <v>0.4864</v>
      </c>
      <c r="F2289" s="164" t="s">
        <v>3449</v>
      </c>
      <c r="G2289" s="164" t="s">
        <v>3320</v>
      </c>
      <c r="H2289" s="149" t="str">
        <f t="shared" si="38"/>
        <v>No</v>
      </c>
    </row>
    <row r="2290" spans="1:8" x14ac:dyDescent="0.25">
      <c r="A2290" s="136" t="s">
        <v>2299</v>
      </c>
      <c r="B2290" s="136" t="s">
        <v>3222</v>
      </c>
      <c r="C2290" s="26">
        <v>3555</v>
      </c>
      <c r="D2290" s="26" t="s">
        <v>2301</v>
      </c>
      <c r="E2290" s="163">
        <v>0.65329999999999999</v>
      </c>
      <c r="F2290" s="164" t="s">
        <v>3447</v>
      </c>
      <c r="G2290" s="164" t="s">
        <v>3320</v>
      </c>
      <c r="H2290" s="149" t="str">
        <f t="shared" si="38"/>
        <v>Yes</v>
      </c>
    </row>
    <row r="2291" spans="1:8" x14ac:dyDescent="0.25">
      <c r="A2291" s="136" t="s">
        <v>2299</v>
      </c>
      <c r="B2291" s="136" t="s">
        <v>3222</v>
      </c>
      <c r="C2291" s="26">
        <v>2859</v>
      </c>
      <c r="D2291" s="26" t="s">
        <v>2300</v>
      </c>
      <c r="E2291" s="163">
        <v>0.64239999999999997</v>
      </c>
      <c r="F2291" s="164" t="s">
        <v>3447</v>
      </c>
      <c r="G2291" s="164" t="s">
        <v>3320</v>
      </c>
      <c r="H2291" s="149" t="str">
        <f t="shared" si="38"/>
        <v>Yes</v>
      </c>
    </row>
    <row r="2292" spans="1:8" x14ac:dyDescent="0.25">
      <c r="A2292" s="136" t="s">
        <v>2303</v>
      </c>
      <c r="B2292" s="136" t="s">
        <v>3223</v>
      </c>
      <c r="C2292" s="26">
        <v>2190</v>
      </c>
      <c r="D2292" s="26" t="s">
        <v>2304</v>
      </c>
      <c r="E2292" s="163">
        <v>0.25900000000000001</v>
      </c>
      <c r="F2292" s="164" t="s">
        <v>3449</v>
      </c>
      <c r="G2292" s="164" t="s">
        <v>3320</v>
      </c>
      <c r="H2292" s="149" t="str">
        <f t="shared" si="38"/>
        <v>No</v>
      </c>
    </row>
    <row r="2293" spans="1:8" x14ac:dyDescent="0.25">
      <c r="A2293" s="136" t="s">
        <v>2303</v>
      </c>
      <c r="B2293" s="136" t="s">
        <v>3223</v>
      </c>
      <c r="C2293" s="26">
        <v>4309</v>
      </c>
      <c r="D2293" s="26" t="s">
        <v>2307</v>
      </c>
      <c r="E2293" s="163">
        <v>0.44790000000000002</v>
      </c>
      <c r="F2293" s="164" t="s">
        <v>3449</v>
      </c>
      <c r="G2293" s="164" t="s">
        <v>3448</v>
      </c>
      <c r="H2293" s="149" t="str">
        <f t="shared" si="38"/>
        <v>No</v>
      </c>
    </row>
    <row r="2294" spans="1:8" x14ac:dyDescent="0.25">
      <c r="A2294" s="136" t="s">
        <v>2303</v>
      </c>
      <c r="B2294" s="136" t="s">
        <v>3223</v>
      </c>
      <c r="C2294" s="26">
        <v>3458</v>
      </c>
      <c r="D2294" s="26" t="s">
        <v>2305</v>
      </c>
      <c r="E2294" s="163">
        <v>0.33660000000000001</v>
      </c>
      <c r="F2294" s="164" t="s">
        <v>3449</v>
      </c>
      <c r="G2294" s="164" t="s">
        <v>3320</v>
      </c>
      <c r="H2294" s="149" t="str">
        <f t="shared" si="38"/>
        <v>No</v>
      </c>
    </row>
    <row r="2295" spans="1:8" x14ac:dyDescent="0.25">
      <c r="A2295" s="136" t="s">
        <v>2303</v>
      </c>
      <c r="B2295" s="136" t="s">
        <v>3223</v>
      </c>
      <c r="C2295" s="26">
        <v>4471</v>
      </c>
      <c r="D2295" s="26" t="s">
        <v>2308</v>
      </c>
      <c r="E2295" s="163">
        <v>0.2122</v>
      </c>
      <c r="F2295" s="164" t="s">
        <v>3449</v>
      </c>
      <c r="G2295" s="164" t="s">
        <v>3320</v>
      </c>
      <c r="H2295" s="149" t="str">
        <f t="shared" si="38"/>
        <v>No</v>
      </c>
    </row>
    <row r="2296" spans="1:8" x14ac:dyDescent="0.25">
      <c r="A2296" s="136" t="s">
        <v>2303</v>
      </c>
      <c r="B2296" s="136" t="s">
        <v>3223</v>
      </c>
      <c r="C2296" s="26">
        <v>5564</v>
      </c>
      <c r="D2296" s="26" t="s">
        <v>2782</v>
      </c>
      <c r="E2296" s="163">
        <v>0.26029999999999998</v>
      </c>
      <c r="F2296" s="164" t="s">
        <v>3449</v>
      </c>
      <c r="G2296" s="164" t="s">
        <v>3320</v>
      </c>
      <c r="H2296" s="149" t="str">
        <f t="shared" si="38"/>
        <v>No</v>
      </c>
    </row>
    <row r="2297" spans="1:8" x14ac:dyDescent="0.25">
      <c r="A2297" s="136" t="s">
        <v>2303</v>
      </c>
      <c r="B2297" s="136" t="s">
        <v>3223</v>
      </c>
      <c r="C2297" s="26">
        <v>4569</v>
      </c>
      <c r="D2297" s="26" t="s">
        <v>2309</v>
      </c>
      <c r="E2297" s="163">
        <v>0.28620000000000001</v>
      </c>
      <c r="F2297" s="164" t="s">
        <v>3449</v>
      </c>
      <c r="G2297" s="164" t="s">
        <v>3320</v>
      </c>
      <c r="H2297" s="149" t="str">
        <f t="shared" si="38"/>
        <v>No</v>
      </c>
    </row>
    <row r="2298" spans="1:8" x14ac:dyDescent="0.25">
      <c r="A2298" s="136" t="s">
        <v>2303</v>
      </c>
      <c r="B2298" s="136" t="s">
        <v>3223</v>
      </c>
      <c r="C2298" s="26">
        <v>5338</v>
      </c>
      <c r="D2298" s="26" t="s">
        <v>2310</v>
      </c>
      <c r="E2298" s="163">
        <v>0.53149999999999997</v>
      </c>
      <c r="F2298" s="164" t="s">
        <v>3449</v>
      </c>
      <c r="G2298" s="164" t="s">
        <v>3320</v>
      </c>
      <c r="H2298" s="149" t="str">
        <f t="shared" si="38"/>
        <v>Yes</v>
      </c>
    </row>
    <row r="2299" spans="1:8" x14ac:dyDescent="0.25">
      <c r="A2299" s="136" t="s">
        <v>2303</v>
      </c>
      <c r="B2299" s="136" t="s">
        <v>3223</v>
      </c>
      <c r="C2299" s="26">
        <v>4170</v>
      </c>
      <c r="D2299" s="26" t="s">
        <v>2306</v>
      </c>
      <c r="E2299" s="163">
        <v>0.2717</v>
      </c>
      <c r="F2299" s="164" t="s">
        <v>3449</v>
      </c>
      <c r="G2299" s="164" t="s">
        <v>3320</v>
      </c>
      <c r="H2299" s="149" t="str">
        <f t="shared" si="38"/>
        <v>No</v>
      </c>
    </row>
    <row r="2300" spans="1:8" x14ac:dyDescent="0.25">
      <c r="A2300" s="136" t="s">
        <v>2312</v>
      </c>
      <c r="B2300" s="136" t="s">
        <v>3224</v>
      </c>
      <c r="C2300" s="26">
        <v>2330</v>
      </c>
      <c r="D2300" s="26" t="s">
        <v>2313</v>
      </c>
      <c r="E2300" s="163">
        <v>0.4158</v>
      </c>
      <c r="F2300" s="164" t="s">
        <v>3449</v>
      </c>
      <c r="G2300" s="164" t="s">
        <v>3320</v>
      </c>
      <c r="H2300" s="149" t="str">
        <f t="shared" si="38"/>
        <v>No</v>
      </c>
    </row>
    <row r="2301" spans="1:8" x14ac:dyDescent="0.25">
      <c r="A2301" s="136" t="s">
        <v>2312</v>
      </c>
      <c r="B2301" s="136" t="s">
        <v>3224</v>
      </c>
      <c r="C2301" s="26">
        <v>2997</v>
      </c>
      <c r="D2301" s="26" t="s">
        <v>2314</v>
      </c>
      <c r="E2301" s="163">
        <v>0.47649999999999998</v>
      </c>
      <c r="F2301" s="164" t="s">
        <v>3449</v>
      </c>
      <c r="G2301" s="164" t="s">
        <v>2649</v>
      </c>
      <c r="H2301" s="149" t="str">
        <f t="shared" si="38"/>
        <v>Yes</v>
      </c>
    </row>
    <row r="2302" spans="1:8" x14ac:dyDescent="0.25">
      <c r="A2302" s="136" t="s">
        <v>2312</v>
      </c>
      <c r="B2302" s="136" t="s">
        <v>3224</v>
      </c>
      <c r="C2302" s="26">
        <v>5368</v>
      </c>
      <c r="D2302" s="26" t="s">
        <v>2317</v>
      </c>
      <c r="E2302" s="163">
        <v>0.44240000000000002</v>
      </c>
      <c r="F2302" s="164" t="s">
        <v>3449</v>
      </c>
      <c r="G2302" s="164" t="s">
        <v>3320</v>
      </c>
      <c r="H2302" s="149" t="str">
        <f t="shared" si="38"/>
        <v>No</v>
      </c>
    </row>
    <row r="2303" spans="1:8" x14ac:dyDescent="0.25">
      <c r="A2303" s="136" t="s">
        <v>2312</v>
      </c>
      <c r="B2303" s="139" t="s">
        <v>3224</v>
      </c>
      <c r="C2303" s="26">
        <v>3394</v>
      </c>
      <c r="D2303" s="139" t="s">
        <v>2315</v>
      </c>
      <c r="E2303" s="163">
        <v>0.44019999999999998</v>
      </c>
      <c r="F2303" s="164" t="s">
        <v>3449</v>
      </c>
      <c r="G2303" s="164" t="s">
        <v>3320</v>
      </c>
      <c r="H2303" s="149" t="str">
        <f t="shared" si="38"/>
        <v>No</v>
      </c>
    </row>
    <row r="2304" spans="1:8" x14ac:dyDescent="0.25">
      <c r="A2304" s="136" t="s">
        <v>2312</v>
      </c>
      <c r="B2304" s="136" t="s">
        <v>3224</v>
      </c>
      <c r="C2304" s="26">
        <v>5077</v>
      </c>
      <c r="D2304" s="26" t="s">
        <v>2316</v>
      </c>
      <c r="E2304" s="163">
        <v>0.5948</v>
      </c>
      <c r="F2304" s="164" t="s">
        <v>3449</v>
      </c>
      <c r="G2304" s="164" t="s">
        <v>3320</v>
      </c>
      <c r="H2304" s="149" t="str">
        <f t="shared" si="38"/>
        <v>Yes</v>
      </c>
    </row>
    <row r="2305" spans="1:8" x14ac:dyDescent="0.25">
      <c r="A2305" s="136" t="s">
        <v>2859</v>
      </c>
      <c r="B2305" s="136" t="s">
        <v>3304</v>
      </c>
      <c r="C2305" s="26">
        <v>5662</v>
      </c>
      <c r="D2305" s="26" t="s">
        <v>3438</v>
      </c>
      <c r="E2305" s="163">
        <v>0.64170000000000005</v>
      </c>
      <c r="F2305" s="164" t="s">
        <v>3447</v>
      </c>
      <c r="G2305" s="164" t="s">
        <v>3320</v>
      </c>
      <c r="H2305" s="149" t="str">
        <f t="shared" si="38"/>
        <v>Yes</v>
      </c>
    </row>
    <row r="2306" spans="1:8" x14ac:dyDescent="0.25">
      <c r="A2306" s="136" t="s">
        <v>2319</v>
      </c>
      <c r="B2306" s="136" t="s">
        <v>3226</v>
      </c>
      <c r="C2306" s="26">
        <v>3290</v>
      </c>
      <c r="D2306" s="26" t="s">
        <v>2321</v>
      </c>
      <c r="E2306" s="163">
        <v>0.41839999999999999</v>
      </c>
      <c r="F2306" s="164" t="s">
        <v>3449</v>
      </c>
      <c r="G2306" s="164" t="s">
        <v>3448</v>
      </c>
      <c r="H2306" s="149" t="str">
        <f t="shared" si="38"/>
        <v>No</v>
      </c>
    </row>
    <row r="2307" spans="1:8" x14ac:dyDescent="0.25">
      <c r="A2307" s="136" t="s">
        <v>2319</v>
      </c>
      <c r="B2307" s="136" t="s">
        <v>3226</v>
      </c>
      <c r="C2307" s="26">
        <v>3289</v>
      </c>
      <c r="D2307" s="26" t="s">
        <v>2320</v>
      </c>
      <c r="E2307" s="163">
        <v>0.42420000000000002</v>
      </c>
      <c r="F2307" s="164" t="s">
        <v>3449</v>
      </c>
      <c r="G2307" s="164" t="s">
        <v>3320</v>
      </c>
      <c r="H2307" s="149" t="str">
        <f t="shared" si="38"/>
        <v>No</v>
      </c>
    </row>
    <row r="2308" spans="1:8" x14ac:dyDescent="0.25">
      <c r="A2308" s="136" t="s">
        <v>2323</v>
      </c>
      <c r="B2308" s="136" t="s">
        <v>3227</v>
      </c>
      <c r="C2308" s="26">
        <v>3444</v>
      </c>
      <c r="D2308" s="26" t="s">
        <v>2325</v>
      </c>
      <c r="E2308" s="163">
        <v>0.3911</v>
      </c>
      <c r="F2308" s="164" t="s">
        <v>3449</v>
      </c>
      <c r="G2308" s="164" t="s">
        <v>3448</v>
      </c>
      <c r="H2308" s="149" t="str">
        <f t="shared" si="38"/>
        <v>No</v>
      </c>
    </row>
    <row r="2309" spans="1:8" x14ac:dyDescent="0.25">
      <c r="A2309" s="136" t="s">
        <v>2323</v>
      </c>
      <c r="B2309" s="136" t="s">
        <v>3227</v>
      </c>
      <c r="C2309" s="26">
        <v>2542</v>
      </c>
      <c r="D2309" s="26" t="s">
        <v>2324</v>
      </c>
      <c r="E2309" s="163">
        <v>0.39629999999999999</v>
      </c>
      <c r="F2309" s="164" t="s">
        <v>3449</v>
      </c>
      <c r="G2309" s="164" t="s">
        <v>3320</v>
      </c>
      <c r="H2309" s="149" t="str">
        <f t="shared" ref="H2309:H2372" si="39">IF(OR(E2309&gt;=0.5, F2309="Yes",G2309="Yes"),"Yes","No")</f>
        <v>No</v>
      </c>
    </row>
    <row r="2310" spans="1:8" x14ac:dyDescent="0.25">
      <c r="A2310" s="136" t="s">
        <v>2327</v>
      </c>
      <c r="B2310" s="136" t="s">
        <v>3228</v>
      </c>
      <c r="C2310" s="26">
        <v>2472</v>
      </c>
      <c r="D2310" s="26" t="s">
        <v>2328</v>
      </c>
      <c r="E2310" s="163">
        <v>0.66180000000000005</v>
      </c>
      <c r="F2310" s="164" t="s">
        <v>3447</v>
      </c>
      <c r="G2310" s="164" t="s">
        <v>3320</v>
      </c>
      <c r="H2310" s="149" t="str">
        <f t="shared" si="39"/>
        <v>Yes</v>
      </c>
    </row>
    <row r="2311" spans="1:8" x14ac:dyDescent="0.25">
      <c r="A2311" s="136" t="s">
        <v>2327</v>
      </c>
      <c r="B2311" s="136" t="s">
        <v>3228</v>
      </c>
      <c r="C2311" s="26">
        <v>2473</v>
      </c>
      <c r="D2311" s="26" t="s">
        <v>2329</v>
      </c>
      <c r="E2311" s="163">
        <v>0.50060000000000004</v>
      </c>
      <c r="F2311" s="164" t="s">
        <v>3447</v>
      </c>
      <c r="G2311" s="164" t="s">
        <v>3320</v>
      </c>
      <c r="H2311" s="149" t="str">
        <f t="shared" si="39"/>
        <v>Yes</v>
      </c>
    </row>
    <row r="2312" spans="1:8" x14ac:dyDescent="0.25">
      <c r="A2312" s="136" t="s">
        <v>2331</v>
      </c>
      <c r="B2312" s="136" t="s">
        <v>3229</v>
      </c>
      <c r="C2312" s="26">
        <v>4369</v>
      </c>
      <c r="D2312" s="26" t="s">
        <v>2334</v>
      </c>
      <c r="E2312" s="163">
        <v>0.74070000000000003</v>
      </c>
      <c r="F2312" s="164" t="s">
        <v>3447</v>
      </c>
      <c r="G2312" s="164" t="s">
        <v>3320</v>
      </c>
      <c r="H2312" s="149" t="str">
        <f t="shared" si="39"/>
        <v>Yes</v>
      </c>
    </row>
    <row r="2313" spans="1:8" x14ac:dyDescent="0.25">
      <c r="A2313" s="136" t="s">
        <v>2331</v>
      </c>
      <c r="B2313" s="136" t="s">
        <v>3229</v>
      </c>
      <c r="C2313" s="26">
        <v>2290</v>
      </c>
      <c r="D2313" s="26" t="s">
        <v>2332</v>
      </c>
      <c r="E2313" s="163">
        <v>0.67759999999999998</v>
      </c>
      <c r="F2313" s="164" t="s">
        <v>3447</v>
      </c>
      <c r="G2313" s="164" t="s">
        <v>3320</v>
      </c>
      <c r="H2313" s="149" t="str">
        <f t="shared" si="39"/>
        <v>Yes</v>
      </c>
    </row>
    <row r="2314" spans="1:8" x14ac:dyDescent="0.25">
      <c r="A2314" s="136" t="s">
        <v>2331</v>
      </c>
      <c r="B2314" s="136" t="s">
        <v>3229</v>
      </c>
      <c r="C2314" s="26">
        <v>3597</v>
      </c>
      <c r="D2314" s="26" t="s">
        <v>2333</v>
      </c>
      <c r="E2314" s="163">
        <v>0.67049999999999998</v>
      </c>
      <c r="F2314" s="164" t="s">
        <v>3447</v>
      </c>
      <c r="G2314" s="164" t="s">
        <v>3320</v>
      </c>
      <c r="H2314" s="149" t="str">
        <f t="shared" si="39"/>
        <v>Yes</v>
      </c>
    </row>
    <row r="2315" spans="1:8" x14ac:dyDescent="0.25">
      <c r="A2315" s="136" t="s">
        <v>2336</v>
      </c>
      <c r="B2315" s="136" t="s">
        <v>3230</v>
      </c>
      <c r="C2315" s="26">
        <v>3375</v>
      </c>
      <c r="D2315" s="26" t="s">
        <v>2337</v>
      </c>
      <c r="E2315" s="163">
        <v>0.67879999999999996</v>
      </c>
      <c r="F2315" s="164" t="s">
        <v>3447</v>
      </c>
      <c r="G2315" s="164" t="s">
        <v>3320</v>
      </c>
      <c r="H2315" s="149" t="str">
        <f t="shared" si="39"/>
        <v>Yes</v>
      </c>
    </row>
    <row r="2316" spans="1:8" x14ac:dyDescent="0.25">
      <c r="A2316" s="136" t="s">
        <v>2339</v>
      </c>
      <c r="B2316" s="136" t="s">
        <v>3231</v>
      </c>
      <c r="C2316" s="26">
        <v>2605</v>
      </c>
      <c r="D2316" s="26" t="s">
        <v>2340</v>
      </c>
      <c r="E2316" s="163">
        <v>0.8417</v>
      </c>
      <c r="F2316" s="164" t="s">
        <v>3447</v>
      </c>
      <c r="G2316" s="164" t="s">
        <v>3320</v>
      </c>
      <c r="H2316" s="149" t="str">
        <f t="shared" si="39"/>
        <v>Yes</v>
      </c>
    </row>
    <row r="2317" spans="1:8" x14ac:dyDescent="0.25">
      <c r="A2317" s="136" t="s">
        <v>2342</v>
      </c>
      <c r="B2317" s="136" t="s">
        <v>3232</v>
      </c>
      <c r="C2317" s="26">
        <v>5599</v>
      </c>
      <c r="D2317" s="26" t="s">
        <v>132</v>
      </c>
      <c r="E2317" s="163">
        <v>0.48430000000000001</v>
      </c>
      <c r="F2317" s="164" t="s">
        <v>3449</v>
      </c>
      <c r="G2317" s="164" t="s">
        <v>2649</v>
      </c>
      <c r="H2317" s="149" t="str">
        <f t="shared" si="39"/>
        <v>Yes</v>
      </c>
    </row>
    <row r="2318" spans="1:8" x14ac:dyDescent="0.25">
      <c r="A2318" s="136" t="s">
        <v>2342</v>
      </c>
      <c r="B2318" s="136" t="s">
        <v>3232</v>
      </c>
      <c r="C2318" s="26">
        <v>5246</v>
      </c>
      <c r="D2318" s="26" t="s">
        <v>2346</v>
      </c>
      <c r="E2318" s="163">
        <v>0.36799999999999999</v>
      </c>
      <c r="F2318" s="164" t="s">
        <v>3449</v>
      </c>
      <c r="G2318" s="164" t="s">
        <v>3320</v>
      </c>
      <c r="H2318" s="149" t="str">
        <f t="shared" si="39"/>
        <v>No</v>
      </c>
    </row>
    <row r="2319" spans="1:8" x14ac:dyDescent="0.25">
      <c r="A2319" s="136" t="s">
        <v>2342</v>
      </c>
      <c r="B2319" s="136" t="s">
        <v>3232</v>
      </c>
      <c r="C2319" s="26">
        <v>5600</v>
      </c>
      <c r="D2319" s="26" t="s">
        <v>2854</v>
      </c>
      <c r="E2319" s="163">
        <v>0.32569999999999999</v>
      </c>
      <c r="F2319" s="164" t="s">
        <v>3449</v>
      </c>
      <c r="G2319" s="164" t="s">
        <v>3320</v>
      </c>
      <c r="H2319" s="149" t="str">
        <f t="shared" si="39"/>
        <v>No</v>
      </c>
    </row>
    <row r="2320" spans="1:8" x14ac:dyDescent="0.25">
      <c r="A2320" s="136" t="s">
        <v>2342</v>
      </c>
      <c r="B2320" s="136" t="s">
        <v>3232</v>
      </c>
      <c r="C2320" s="26">
        <v>1795</v>
      </c>
      <c r="D2320" s="26" t="s">
        <v>2343</v>
      </c>
      <c r="E2320" s="163">
        <v>0.47570000000000001</v>
      </c>
      <c r="F2320" s="164" t="s">
        <v>3449</v>
      </c>
      <c r="G2320" s="164" t="s">
        <v>3320</v>
      </c>
      <c r="H2320" s="149" t="str">
        <f t="shared" si="39"/>
        <v>No</v>
      </c>
    </row>
    <row r="2321" spans="1:8" x14ac:dyDescent="0.25">
      <c r="A2321" t="s">
        <v>2342</v>
      </c>
      <c r="B2321" t="s">
        <v>3232</v>
      </c>
      <c r="C2321" s="26">
        <v>3546</v>
      </c>
      <c r="D2321" t="s">
        <v>2345</v>
      </c>
      <c r="E2321" s="163">
        <v>0.42480000000000001</v>
      </c>
      <c r="F2321" s="164" t="s">
        <v>3449</v>
      </c>
      <c r="G2321" s="164" t="s">
        <v>3320</v>
      </c>
      <c r="H2321" s="149" t="str">
        <f t="shared" si="39"/>
        <v>No</v>
      </c>
    </row>
    <row r="2322" spans="1:8" x14ac:dyDescent="0.25">
      <c r="A2322" s="136" t="s">
        <v>2342</v>
      </c>
      <c r="B2322" s="136" t="s">
        <v>3232</v>
      </c>
      <c r="C2322" s="26">
        <v>5409</v>
      </c>
      <c r="D2322" s="26" t="s">
        <v>2347</v>
      </c>
      <c r="E2322" s="163">
        <v>0.45179999999999998</v>
      </c>
      <c r="F2322" s="164" t="s">
        <v>3449</v>
      </c>
      <c r="G2322" s="164" t="s">
        <v>3320</v>
      </c>
      <c r="H2322" s="149" t="str">
        <f t="shared" si="39"/>
        <v>No</v>
      </c>
    </row>
    <row r="2323" spans="1:8" x14ac:dyDescent="0.25">
      <c r="A2323" s="136" t="s">
        <v>2342</v>
      </c>
      <c r="B2323" s="136" t="s">
        <v>3232</v>
      </c>
      <c r="C2323" s="26">
        <v>3513</v>
      </c>
      <c r="D2323" s="26" t="s">
        <v>2344</v>
      </c>
      <c r="E2323" s="163">
        <v>0.41360000000000002</v>
      </c>
      <c r="F2323" s="164" t="s">
        <v>3448</v>
      </c>
      <c r="G2323" s="164" t="s">
        <v>3320</v>
      </c>
      <c r="H2323" s="149" t="str">
        <f t="shared" si="39"/>
        <v>No</v>
      </c>
    </row>
    <row r="2324" spans="1:8" x14ac:dyDescent="0.25">
      <c r="A2324" s="136" t="s">
        <v>2349</v>
      </c>
      <c r="B2324" s="136" t="s">
        <v>3233</v>
      </c>
      <c r="C2324" s="26">
        <v>2592</v>
      </c>
      <c r="D2324" s="26" t="s">
        <v>1732</v>
      </c>
      <c r="E2324" s="163">
        <v>0.91359999999999997</v>
      </c>
      <c r="F2324" s="164" t="s">
        <v>3447</v>
      </c>
      <c r="G2324" s="164" t="s">
        <v>3320</v>
      </c>
      <c r="H2324" s="149" t="str">
        <f t="shared" si="39"/>
        <v>Yes</v>
      </c>
    </row>
    <row r="2325" spans="1:8" x14ac:dyDescent="0.25">
      <c r="A2325" s="136" t="s">
        <v>2349</v>
      </c>
      <c r="B2325" s="136" t="s">
        <v>3233</v>
      </c>
      <c r="C2325" s="26">
        <v>3138</v>
      </c>
      <c r="D2325" s="26" t="s">
        <v>2357</v>
      </c>
      <c r="E2325" s="163">
        <v>0.9325</v>
      </c>
      <c r="F2325" s="164" t="s">
        <v>3447</v>
      </c>
      <c r="G2325" s="164" t="s">
        <v>3320</v>
      </c>
      <c r="H2325" s="149" t="str">
        <f t="shared" si="39"/>
        <v>Yes</v>
      </c>
    </row>
    <row r="2326" spans="1:8" x14ac:dyDescent="0.25">
      <c r="A2326" s="136" t="s">
        <v>2349</v>
      </c>
      <c r="B2326" s="136" t="s">
        <v>3233</v>
      </c>
      <c r="C2326" s="26">
        <v>2116</v>
      </c>
      <c r="D2326" s="26" t="s">
        <v>2350</v>
      </c>
      <c r="E2326" s="163">
        <v>0.81410000000000005</v>
      </c>
      <c r="F2326" s="164" t="s">
        <v>3447</v>
      </c>
      <c r="G2326" s="164" t="s">
        <v>3320</v>
      </c>
      <c r="H2326" s="149" t="str">
        <f t="shared" si="39"/>
        <v>Yes</v>
      </c>
    </row>
    <row r="2327" spans="1:8" x14ac:dyDescent="0.25">
      <c r="A2327" s="136" t="s">
        <v>2349</v>
      </c>
      <c r="B2327" s="136" t="s">
        <v>3233</v>
      </c>
      <c r="C2327" s="26">
        <v>3206</v>
      </c>
      <c r="D2327" s="26" t="s">
        <v>2358</v>
      </c>
      <c r="E2327" s="163">
        <v>0.76849999999999996</v>
      </c>
      <c r="F2327" s="164" t="s">
        <v>3447</v>
      </c>
      <c r="G2327" s="164" t="s">
        <v>3320</v>
      </c>
      <c r="H2327" s="149" t="str">
        <f t="shared" si="39"/>
        <v>Yes</v>
      </c>
    </row>
    <row r="2328" spans="1:8" x14ac:dyDescent="0.25">
      <c r="A2328" s="136" t="s">
        <v>2349</v>
      </c>
      <c r="B2328" s="136" t="s">
        <v>3233</v>
      </c>
      <c r="C2328" s="26">
        <v>2410</v>
      </c>
      <c r="D2328" s="26" t="s">
        <v>2352</v>
      </c>
      <c r="E2328" s="163">
        <v>0.81469999999999998</v>
      </c>
      <c r="F2328" s="164" t="s">
        <v>3447</v>
      </c>
      <c r="G2328" s="164" t="s">
        <v>3320</v>
      </c>
      <c r="H2328" s="149" t="str">
        <f t="shared" si="39"/>
        <v>Yes</v>
      </c>
    </row>
    <row r="2329" spans="1:8" x14ac:dyDescent="0.25">
      <c r="A2329" s="136" t="s">
        <v>2349</v>
      </c>
      <c r="B2329" s="136" t="s">
        <v>3233</v>
      </c>
      <c r="C2329" s="26">
        <v>2176</v>
      </c>
      <c r="D2329" s="26" t="s">
        <v>575</v>
      </c>
      <c r="E2329" s="163">
        <v>0.91379999999999995</v>
      </c>
      <c r="F2329" s="164" t="s">
        <v>3447</v>
      </c>
      <c r="G2329" s="164" t="s">
        <v>3320</v>
      </c>
      <c r="H2329" s="149" t="str">
        <f t="shared" si="39"/>
        <v>Yes</v>
      </c>
    </row>
    <row r="2330" spans="1:8" x14ac:dyDescent="0.25">
      <c r="A2330" s="136" t="s">
        <v>2349</v>
      </c>
      <c r="B2330" s="136" t="s">
        <v>3233</v>
      </c>
      <c r="C2330" s="26">
        <v>2818</v>
      </c>
      <c r="D2330" s="26" t="s">
        <v>2354</v>
      </c>
      <c r="E2330" s="163">
        <v>0.69799999999999995</v>
      </c>
      <c r="F2330" s="164" t="s">
        <v>3447</v>
      </c>
      <c r="G2330" s="164" t="s">
        <v>3320</v>
      </c>
      <c r="H2330" s="149" t="str">
        <f t="shared" si="39"/>
        <v>Yes</v>
      </c>
    </row>
    <row r="2331" spans="1:8" x14ac:dyDescent="0.25">
      <c r="A2331" s="136" t="s">
        <v>2349</v>
      </c>
      <c r="B2331" s="136" t="s">
        <v>3233</v>
      </c>
      <c r="C2331" s="26">
        <v>2715</v>
      </c>
      <c r="D2331" s="26" t="s">
        <v>2353</v>
      </c>
      <c r="E2331" s="163">
        <v>0.88460000000000005</v>
      </c>
      <c r="F2331" s="164" t="s">
        <v>3447</v>
      </c>
      <c r="G2331" s="164" t="s">
        <v>3320</v>
      </c>
      <c r="H2331" s="149" t="str">
        <f t="shared" si="39"/>
        <v>Yes</v>
      </c>
    </row>
    <row r="2332" spans="1:8" x14ac:dyDescent="0.25">
      <c r="A2332" s="136" t="s">
        <v>2349</v>
      </c>
      <c r="B2332" s="136" t="s">
        <v>3233</v>
      </c>
      <c r="C2332" s="26">
        <v>3023</v>
      </c>
      <c r="D2332" s="26" t="s">
        <v>3307</v>
      </c>
      <c r="E2332" s="163">
        <v>0.8014</v>
      </c>
      <c r="F2332" s="164" t="s">
        <v>3449</v>
      </c>
      <c r="G2332" s="164" t="s">
        <v>3320</v>
      </c>
      <c r="H2332" s="149" t="str">
        <f t="shared" si="39"/>
        <v>Yes</v>
      </c>
    </row>
    <row r="2333" spans="1:8" x14ac:dyDescent="0.25">
      <c r="A2333" s="136" t="s">
        <v>2349</v>
      </c>
      <c r="B2333" s="136" t="s">
        <v>3233</v>
      </c>
      <c r="C2333" s="26">
        <v>3615</v>
      </c>
      <c r="D2333" s="26" t="s">
        <v>2362</v>
      </c>
      <c r="E2333" s="163">
        <v>0.88370000000000004</v>
      </c>
      <c r="F2333" s="164" t="s">
        <v>3447</v>
      </c>
      <c r="G2333" s="164" t="s">
        <v>3320</v>
      </c>
      <c r="H2333" s="149" t="str">
        <f t="shared" si="39"/>
        <v>Yes</v>
      </c>
    </row>
    <row r="2334" spans="1:8" x14ac:dyDescent="0.25">
      <c r="A2334" s="136" t="s">
        <v>2349</v>
      </c>
      <c r="B2334" s="136" t="s">
        <v>3233</v>
      </c>
      <c r="C2334" s="26">
        <v>3817</v>
      </c>
      <c r="D2334" s="26" t="s">
        <v>2363</v>
      </c>
      <c r="E2334" s="163">
        <v>0.91820000000000002</v>
      </c>
      <c r="F2334" s="164" t="s">
        <v>3447</v>
      </c>
      <c r="G2334" s="164" t="s">
        <v>3320</v>
      </c>
      <c r="H2334" s="149" t="str">
        <f t="shared" si="39"/>
        <v>Yes</v>
      </c>
    </row>
    <row r="2335" spans="1:8" x14ac:dyDescent="0.25">
      <c r="A2335" s="136" t="s">
        <v>2349</v>
      </c>
      <c r="B2335" s="136" t="s">
        <v>3233</v>
      </c>
      <c r="C2335" s="26">
        <v>2899</v>
      </c>
      <c r="D2335" s="26" t="s">
        <v>2356</v>
      </c>
      <c r="E2335" s="163">
        <v>0.78939999999999999</v>
      </c>
      <c r="F2335" s="164" t="s">
        <v>3447</v>
      </c>
      <c r="G2335" s="164" t="s">
        <v>3320</v>
      </c>
      <c r="H2335" s="149" t="str">
        <f t="shared" si="39"/>
        <v>Yes</v>
      </c>
    </row>
    <row r="2336" spans="1:8" x14ac:dyDescent="0.25">
      <c r="A2336" s="136" t="s">
        <v>2349</v>
      </c>
      <c r="B2336" s="136" t="s">
        <v>3233</v>
      </c>
      <c r="C2336" s="26">
        <v>2177</v>
      </c>
      <c r="D2336" s="26" t="s">
        <v>2351</v>
      </c>
      <c r="E2336" s="163">
        <v>0.87309999999999999</v>
      </c>
      <c r="F2336" s="164" t="s">
        <v>3447</v>
      </c>
      <c r="G2336" s="164" t="s">
        <v>3320</v>
      </c>
      <c r="H2336" s="149" t="str">
        <f t="shared" si="39"/>
        <v>Yes</v>
      </c>
    </row>
    <row r="2337" spans="1:8" x14ac:dyDescent="0.25">
      <c r="A2337" s="136" t="s">
        <v>2349</v>
      </c>
      <c r="B2337" s="136" t="s">
        <v>3233</v>
      </c>
      <c r="C2337" s="26">
        <v>2819</v>
      </c>
      <c r="D2337" s="26" t="s">
        <v>2355</v>
      </c>
      <c r="E2337" s="163">
        <v>0.64749999999999996</v>
      </c>
      <c r="F2337" s="164" t="s">
        <v>3447</v>
      </c>
      <c r="G2337" s="164" t="s">
        <v>3320</v>
      </c>
      <c r="H2337" s="149" t="str">
        <f t="shared" si="39"/>
        <v>Yes</v>
      </c>
    </row>
    <row r="2338" spans="1:8" x14ac:dyDescent="0.25">
      <c r="A2338" s="136" t="s">
        <v>2349</v>
      </c>
      <c r="B2338" s="136" t="s">
        <v>3233</v>
      </c>
      <c r="C2338" s="26">
        <v>2433</v>
      </c>
      <c r="D2338" s="26" t="s">
        <v>1947</v>
      </c>
      <c r="E2338" s="163">
        <v>0.87870000000000004</v>
      </c>
      <c r="F2338" s="164" t="s">
        <v>3447</v>
      </c>
      <c r="G2338" s="164" t="s">
        <v>3320</v>
      </c>
      <c r="H2338" s="149" t="str">
        <f t="shared" si="39"/>
        <v>Yes</v>
      </c>
    </row>
    <row r="2339" spans="1:8" x14ac:dyDescent="0.25">
      <c r="A2339" s="136" t="s">
        <v>2349</v>
      </c>
      <c r="B2339" s="136" t="s">
        <v>3233</v>
      </c>
      <c r="C2339" s="26">
        <v>3264</v>
      </c>
      <c r="D2339" s="26" t="s">
        <v>2359</v>
      </c>
      <c r="E2339" s="163">
        <v>0.79659999999999997</v>
      </c>
      <c r="F2339" s="164" t="s">
        <v>3447</v>
      </c>
      <c r="G2339" s="164" t="s">
        <v>3320</v>
      </c>
      <c r="H2339" s="149" t="str">
        <f t="shared" si="39"/>
        <v>Yes</v>
      </c>
    </row>
    <row r="2340" spans="1:8" x14ac:dyDescent="0.25">
      <c r="A2340" s="136" t="s">
        <v>2349</v>
      </c>
      <c r="B2340" s="136" t="s">
        <v>3233</v>
      </c>
      <c r="C2340" s="26">
        <v>2529</v>
      </c>
      <c r="D2340" s="26" t="s">
        <v>127</v>
      </c>
      <c r="E2340" s="163">
        <v>0.86209999999999998</v>
      </c>
      <c r="F2340" s="164" t="s">
        <v>3447</v>
      </c>
      <c r="G2340" s="164" t="s">
        <v>3320</v>
      </c>
      <c r="H2340" s="149" t="str">
        <f t="shared" si="39"/>
        <v>Yes</v>
      </c>
    </row>
    <row r="2341" spans="1:8" x14ac:dyDescent="0.25">
      <c r="A2341" s="136" t="s">
        <v>2349</v>
      </c>
      <c r="B2341" s="136" t="s">
        <v>3233</v>
      </c>
      <c r="C2341" s="26">
        <v>4093</v>
      </c>
      <c r="D2341" s="26" t="s">
        <v>2364</v>
      </c>
      <c r="E2341" s="163">
        <v>0.92900000000000005</v>
      </c>
      <c r="F2341" s="164" t="s">
        <v>3447</v>
      </c>
      <c r="G2341" s="164" t="s">
        <v>3320</v>
      </c>
      <c r="H2341" s="149" t="str">
        <f t="shared" si="39"/>
        <v>Yes</v>
      </c>
    </row>
    <row r="2342" spans="1:8" x14ac:dyDescent="0.25">
      <c r="A2342" t="s">
        <v>2349</v>
      </c>
      <c r="B2342" t="s">
        <v>3233</v>
      </c>
      <c r="C2342">
        <v>2314</v>
      </c>
      <c r="D2342" t="s">
        <v>1431</v>
      </c>
      <c r="E2342" s="163">
        <v>0.94310000000000005</v>
      </c>
      <c r="F2342" s="164" t="s">
        <v>3447</v>
      </c>
      <c r="G2342" s="164" t="s">
        <v>3320</v>
      </c>
      <c r="H2342" s="149" t="str">
        <f t="shared" si="39"/>
        <v>Yes</v>
      </c>
    </row>
    <row r="2343" spans="1:8" x14ac:dyDescent="0.25">
      <c r="A2343" s="136" t="s">
        <v>2349</v>
      </c>
      <c r="B2343" s="136" t="s">
        <v>3233</v>
      </c>
      <c r="C2343" s="26">
        <v>3312</v>
      </c>
      <c r="D2343" s="26" t="s">
        <v>2360</v>
      </c>
      <c r="E2343" s="163">
        <v>0.69710000000000005</v>
      </c>
      <c r="F2343" s="164" t="s">
        <v>3447</v>
      </c>
      <c r="G2343" s="164" t="s">
        <v>3320</v>
      </c>
      <c r="H2343" s="149" t="str">
        <f t="shared" si="39"/>
        <v>Yes</v>
      </c>
    </row>
    <row r="2344" spans="1:8" x14ac:dyDescent="0.25">
      <c r="A2344" s="136" t="s">
        <v>2349</v>
      </c>
      <c r="B2344" s="136" t="s">
        <v>3233</v>
      </c>
      <c r="C2344" s="26">
        <v>3368</v>
      </c>
      <c r="D2344" s="26" t="s">
        <v>2361</v>
      </c>
      <c r="E2344" s="163">
        <v>0.71599999999999997</v>
      </c>
      <c r="F2344" s="164" t="s">
        <v>3447</v>
      </c>
      <c r="G2344" s="164" t="s">
        <v>3320</v>
      </c>
      <c r="H2344" s="149" t="str">
        <f t="shared" si="39"/>
        <v>Yes</v>
      </c>
    </row>
    <row r="2345" spans="1:8" x14ac:dyDescent="0.25">
      <c r="A2345" t="s">
        <v>2349</v>
      </c>
      <c r="B2345" t="s">
        <v>3233</v>
      </c>
      <c r="C2345">
        <v>5153</v>
      </c>
      <c r="D2345" t="s">
        <v>2366</v>
      </c>
      <c r="E2345" s="163">
        <v>0.80659999999999998</v>
      </c>
      <c r="F2345" s="164" t="s">
        <v>3447</v>
      </c>
      <c r="G2345" s="164" t="s">
        <v>3320</v>
      </c>
      <c r="H2345" s="149" t="str">
        <f t="shared" si="39"/>
        <v>Yes</v>
      </c>
    </row>
    <row r="2346" spans="1:8" x14ac:dyDescent="0.25">
      <c r="A2346" t="s">
        <v>2349</v>
      </c>
      <c r="B2346" t="s">
        <v>3233</v>
      </c>
      <c r="C2346">
        <v>5355</v>
      </c>
      <c r="D2346" t="s">
        <v>2368</v>
      </c>
      <c r="E2346" s="163">
        <v>0.8407</v>
      </c>
      <c r="F2346" s="164" t="s">
        <v>3449</v>
      </c>
      <c r="G2346" s="164" t="s">
        <v>3320</v>
      </c>
      <c r="H2346" s="149" t="str">
        <f t="shared" si="39"/>
        <v>Yes</v>
      </c>
    </row>
    <row r="2347" spans="1:8" x14ac:dyDescent="0.25">
      <c r="A2347" t="s">
        <v>2349</v>
      </c>
      <c r="B2347" t="s">
        <v>3233</v>
      </c>
      <c r="C2347">
        <v>5224</v>
      </c>
      <c r="D2347" t="s">
        <v>2367</v>
      </c>
      <c r="E2347" s="163">
        <v>0.53839999999999999</v>
      </c>
      <c r="F2347" s="164" t="s">
        <v>3449</v>
      </c>
      <c r="G2347" s="164" t="s">
        <v>3320</v>
      </c>
      <c r="H2347" s="149" t="str">
        <f t="shared" si="39"/>
        <v>Yes</v>
      </c>
    </row>
    <row r="2348" spans="1:8" x14ac:dyDescent="0.25">
      <c r="A2348" t="s">
        <v>2370</v>
      </c>
      <c r="B2348" t="s">
        <v>3234</v>
      </c>
      <c r="C2348">
        <v>4346</v>
      </c>
      <c r="D2348" t="s">
        <v>2377</v>
      </c>
      <c r="E2348" s="163">
        <v>0.54720000000000002</v>
      </c>
      <c r="F2348" s="164" t="s">
        <v>3447</v>
      </c>
      <c r="G2348" s="164" t="s">
        <v>3320</v>
      </c>
      <c r="H2348" s="149" t="str">
        <f t="shared" si="39"/>
        <v>Yes</v>
      </c>
    </row>
    <row r="2349" spans="1:8" x14ac:dyDescent="0.25">
      <c r="A2349" t="s">
        <v>2370</v>
      </c>
      <c r="B2349" t="s">
        <v>3234</v>
      </c>
      <c r="C2349">
        <v>5018</v>
      </c>
      <c r="D2349" t="s">
        <v>2379</v>
      </c>
      <c r="E2349" s="163">
        <v>0.45889999999999997</v>
      </c>
      <c r="F2349" s="164" t="s">
        <v>3449</v>
      </c>
      <c r="G2349" s="164" t="s">
        <v>3448</v>
      </c>
      <c r="H2349" s="149" t="str">
        <f t="shared" si="39"/>
        <v>No</v>
      </c>
    </row>
    <row r="2350" spans="1:8" x14ac:dyDescent="0.25">
      <c r="A2350" t="s">
        <v>2370</v>
      </c>
      <c r="B2350" t="s">
        <v>3234</v>
      </c>
      <c r="C2350">
        <v>2260</v>
      </c>
      <c r="D2350" t="s">
        <v>2372</v>
      </c>
      <c r="E2350" s="163">
        <v>0.48809999999999998</v>
      </c>
      <c r="F2350" s="164" t="s">
        <v>3448</v>
      </c>
      <c r="G2350" s="164" t="s">
        <v>3320</v>
      </c>
      <c r="H2350" s="149" t="str">
        <f t="shared" si="39"/>
        <v>No</v>
      </c>
    </row>
    <row r="2351" spans="1:8" x14ac:dyDescent="0.25">
      <c r="A2351" t="s">
        <v>2370</v>
      </c>
      <c r="B2351" t="s">
        <v>3234</v>
      </c>
      <c r="C2351">
        <v>4451</v>
      </c>
      <c r="D2351" t="s">
        <v>2378</v>
      </c>
      <c r="E2351" s="163">
        <v>0.46179999999999999</v>
      </c>
      <c r="F2351" s="164" t="s">
        <v>3448</v>
      </c>
      <c r="G2351" s="164" t="s">
        <v>3320</v>
      </c>
      <c r="H2351" s="149" t="str">
        <f t="shared" si="39"/>
        <v>No</v>
      </c>
    </row>
    <row r="2352" spans="1:8" x14ac:dyDescent="0.25">
      <c r="A2352" t="s">
        <v>2370</v>
      </c>
      <c r="B2352" t="s">
        <v>3234</v>
      </c>
      <c r="C2352">
        <v>5052</v>
      </c>
      <c r="D2352" t="s">
        <v>2380</v>
      </c>
      <c r="E2352" s="163">
        <v>0.4476</v>
      </c>
      <c r="F2352" s="164" t="s">
        <v>3449</v>
      </c>
      <c r="G2352" s="164" t="s">
        <v>3320</v>
      </c>
      <c r="H2352" s="149" t="str">
        <f t="shared" si="39"/>
        <v>No</v>
      </c>
    </row>
    <row r="2353" spans="1:8" x14ac:dyDescent="0.25">
      <c r="A2353" t="s">
        <v>2370</v>
      </c>
      <c r="B2353" t="s">
        <v>3234</v>
      </c>
      <c r="C2353">
        <v>3848</v>
      </c>
      <c r="D2353" t="s">
        <v>2375</v>
      </c>
      <c r="E2353" s="163">
        <v>0.39939999999999998</v>
      </c>
      <c r="F2353" s="164" t="s">
        <v>3449</v>
      </c>
      <c r="G2353" s="164" t="s">
        <v>3320</v>
      </c>
      <c r="H2353" s="149" t="str">
        <f t="shared" si="39"/>
        <v>No</v>
      </c>
    </row>
    <row r="2354" spans="1:8" x14ac:dyDescent="0.25">
      <c r="A2354" t="s">
        <v>2370</v>
      </c>
      <c r="B2354" t="s">
        <v>3234</v>
      </c>
      <c r="C2354">
        <v>1627</v>
      </c>
      <c r="D2354" t="s">
        <v>2371</v>
      </c>
      <c r="E2354" s="163">
        <v>0.58120000000000005</v>
      </c>
      <c r="F2354" s="164" t="s">
        <v>3447</v>
      </c>
      <c r="G2354" s="164" t="s">
        <v>3320</v>
      </c>
      <c r="H2354" s="149" t="str">
        <f t="shared" si="39"/>
        <v>Yes</v>
      </c>
    </row>
    <row r="2355" spans="1:8" x14ac:dyDescent="0.25">
      <c r="A2355" t="s">
        <v>2370</v>
      </c>
      <c r="B2355" t="s">
        <v>3234</v>
      </c>
      <c r="C2355">
        <v>2633</v>
      </c>
      <c r="D2355" t="s">
        <v>2374</v>
      </c>
      <c r="E2355" s="163">
        <v>0.41620000000000001</v>
      </c>
      <c r="F2355" s="164" t="s">
        <v>3449</v>
      </c>
      <c r="G2355" s="164" t="s">
        <v>3320</v>
      </c>
      <c r="H2355" s="149" t="str">
        <f t="shared" si="39"/>
        <v>No</v>
      </c>
    </row>
    <row r="2356" spans="1:8" x14ac:dyDescent="0.25">
      <c r="A2356" t="s">
        <v>2370</v>
      </c>
      <c r="B2356" t="s">
        <v>3234</v>
      </c>
      <c r="C2356">
        <v>2481</v>
      </c>
      <c r="D2356" t="s">
        <v>2373</v>
      </c>
      <c r="E2356" s="163">
        <v>0.48809999999999998</v>
      </c>
      <c r="F2356" s="164" t="s">
        <v>3449</v>
      </c>
      <c r="G2356" s="164" t="s">
        <v>3320</v>
      </c>
      <c r="H2356" s="149" t="str">
        <f t="shared" si="39"/>
        <v>No</v>
      </c>
    </row>
    <row r="2357" spans="1:8" x14ac:dyDescent="0.25">
      <c r="A2357" t="s">
        <v>2370</v>
      </c>
      <c r="B2357" t="s">
        <v>3234</v>
      </c>
      <c r="C2357">
        <v>4224</v>
      </c>
      <c r="D2357" t="s">
        <v>2376</v>
      </c>
      <c r="E2357" s="163">
        <v>0.45490000000000003</v>
      </c>
      <c r="F2357" s="164" t="s">
        <v>3448</v>
      </c>
      <c r="G2357" s="164" t="s">
        <v>3320</v>
      </c>
      <c r="H2357" s="149" t="str">
        <f t="shared" si="39"/>
        <v>No</v>
      </c>
    </row>
    <row r="2358" spans="1:8" x14ac:dyDescent="0.25">
      <c r="A2358" t="s">
        <v>2382</v>
      </c>
      <c r="B2358" t="s">
        <v>3235</v>
      </c>
      <c r="C2358">
        <v>2783</v>
      </c>
      <c r="D2358" t="s">
        <v>2384</v>
      </c>
      <c r="E2358" s="163">
        <v>0.62270000000000003</v>
      </c>
      <c r="F2358" s="164" t="s">
        <v>3447</v>
      </c>
      <c r="G2358" s="164" t="s">
        <v>3320</v>
      </c>
      <c r="H2358" s="149" t="str">
        <f t="shared" si="39"/>
        <v>Yes</v>
      </c>
    </row>
    <row r="2359" spans="1:8" x14ac:dyDescent="0.25">
      <c r="A2359" t="s">
        <v>2382</v>
      </c>
      <c r="B2359" t="s">
        <v>3235</v>
      </c>
      <c r="C2359">
        <v>2240</v>
      </c>
      <c r="D2359" t="s">
        <v>2383</v>
      </c>
      <c r="E2359" s="163">
        <v>0.625</v>
      </c>
      <c r="F2359" s="164" t="s">
        <v>3447</v>
      </c>
      <c r="G2359" s="164" t="s">
        <v>3320</v>
      </c>
      <c r="H2359" s="149" t="str">
        <f t="shared" si="39"/>
        <v>Yes</v>
      </c>
    </row>
    <row r="2360" spans="1:8" x14ac:dyDescent="0.25">
      <c r="A2360" t="s">
        <v>2382</v>
      </c>
      <c r="B2360" t="s">
        <v>3235</v>
      </c>
      <c r="C2360">
        <v>4221</v>
      </c>
      <c r="D2360" t="s">
        <v>2385</v>
      </c>
      <c r="E2360" s="163">
        <v>0.70760000000000001</v>
      </c>
      <c r="F2360" s="164" t="s">
        <v>3447</v>
      </c>
      <c r="G2360" s="164" t="s">
        <v>3320</v>
      </c>
      <c r="H2360" s="149" t="str">
        <f t="shared" si="39"/>
        <v>Yes</v>
      </c>
    </row>
    <row r="2361" spans="1:8" x14ac:dyDescent="0.25">
      <c r="A2361" t="s">
        <v>2382</v>
      </c>
      <c r="B2361" t="s">
        <v>3235</v>
      </c>
      <c r="C2361">
        <v>4481</v>
      </c>
      <c r="D2361" t="s">
        <v>2386</v>
      </c>
      <c r="E2361" s="163">
        <v>0.66449999999999998</v>
      </c>
      <c r="F2361" s="164" t="s">
        <v>3447</v>
      </c>
      <c r="G2361" s="164" t="s">
        <v>3320</v>
      </c>
      <c r="H2361" s="149" t="str">
        <f t="shared" si="39"/>
        <v>Yes</v>
      </c>
    </row>
    <row r="2362" spans="1:8" x14ac:dyDescent="0.25">
      <c r="A2362" t="s">
        <v>2624</v>
      </c>
      <c r="B2362" t="s">
        <v>2625</v>
      </c>
      <c r="C2362">
        <v>5550</v>
      </c>
      <c r="D2362" t="s">
        <v>3306</v>
      </c>
      <c r="E2362" s="163">
        <v>0</v>
      </c>
      <c r="F2362" s="164">
        <v>0</v>
      </c>
      <c r="G2362" s="164">
        <v>0</v>
      </c>
      <c r="H2362" s="149" t="str">
        <f t="shared" si="39"/>
        <v>No</v>
      </c>
    </row>
    <row r="2363" spans="1:8" x14ac:dyDescent="0.25">
      <c r="A2363" t="s">
        <v>2349</v>
      </c>
      <c r="B2363" t="s">
        <v>3233</v>
      </c>
      <c r="C2363">
        <v>3023</v>
      </c>
      <c r="D2363" t="s">
        <v>3307</v>
      </c>
      <c r="E2363" s="163">
        <v>0.8014</v>
      </c>
      <c r="F2363" s="164" t="s">
        <v>3449</v>
      </c>
      <c r="G2363" s="164" t="s">
        <v>3320</v>
      </c>
      <c r="H2363" s="149" t="str">
        <f t="shared" si="39"/>
        <v>Yes</v>
      </c>
    </row>
    <row r="2364" spans="1:8" x14ac:dyDescent="0.25">
      <c r="A2364" t="s">
        <v>2349</v>
      </c>
      <c r="B2364" t="s">
        <v>3233</v>
      </c>
      <c r="C2364">
        <v>3615</v>
      </c>
      <c r="D2364" t="s">
        <v>2362</v>
      </c>
      <c r="E2364" s="163">
        <v>0.88370000000000004</v>
      </c>
      <c r="F2364" s="164" t="s">
        <v>3447</v>
      </c>
      <c r="G2364" s="164" t="s">
        <v>3320</v>
      </c>
      <c r="H2364" s="149" t="str">
        <f t="shared" si="39"/>
        <v>Yes</v>
      </c>
    </row>
    <row r="2365" spans="1:8" x14ac:dyDescent="0.25">
      <c r="A2365" t="s">
        <v>2349</v>
      </c>
      <c r="B2365" t="s">
        <v>3233</v>
      </c>
      <c r="C2365">
        <v>3817</v>
      </c>
      <c r="D2365" t="s">
        <v>2363</v>
      </c>
      <c r="E2365" s="163">
        <v>0.91820000000000002</v>
      </c>
      <c r="F2365" s="164" t="s">
        <v>3447</v>
      </c>
      <c r="G2365" s="164" t="s">
        <v>3320</v>
      </c>
      <c r="H2365" s="149" t="str">
        <f t="shared" si="39"/>
        <v>Yes</v>
      </c>
    </row>
    <row r="2366" spans="1:8" x14ac:dyDescent="0.25">
      <c r="A2366" t="s">
        <v>2349</v>
      </c>
      <c r="B2366" t="s">
        <v>3233</v>
      </c>
      <c r="C2366">
        <v>2899</v>
      </c>
      <c r="D2366" t="s">
        <v>2356</v>
      </c>
      <c r="E2366" s="163">
        <v>0.78939999999999999</v>
      </c>
      <c r="F2366" s="164" t="s">
        <v>3447</v>
      </c>
      <c r="G2366" s="164" t="s">
        <v>3320</v>
      </c>
      <c r="H2366" s="149" t="str">
        <f t="shared" si="39"/>
        <v>Yes</v>
      </c>
    </row>
    <row r="2367" spans="1:8" x14ac:dyDescent="0.25">
      <c r="A2367" t="s">
        <v>2349</v>
      </c>
      <c r="B2367" t="s">
        <v>3233</v>
      </c>
      <c r="C2367">
        <v>2177</v>
      </c>
      <c r="D2367" t="s">
        <v>2351</v>
      </c>
      <c r="E2367" s="163">
        <v>0.87309999999999999</v>
      </c>
      <c r="F2367" s="164" t="s">
        <v>3447</v>
      </c>
      <c r="G2367" s="164" t="s">
        <v>3320</v>
      </c>
      <c r="H2367" s="149" t="str">
        <f t="shared" si="39"/>
        <v>Yes</v>
      </c>
    </row>
    <row r="2368" spans="1:8" x14ac:dyDescent="0.25">
      <c r="A2368" t="s">
        <v>2349</v>
      </c>
      <c r="B2368" t="s">
        <v>3233</v>
      </c>
      <c r="C2368">
        <v>2819</v>
      </c>
      <c r="D2368" t="s">
        <v>2355</v>
      </c>
      <c r="E2368" s="163">
        <v>0.64749999999999996</v>
      </c>
      <c r="F2368" s="164" t="s">
        <v>3447</v>
      </c>
      <c r="G2368" s="164" t="s">
        <v>3320</v>
      </c>
      <c r="H2368" s="149" t="str">
        <f t="shared" si="39"/>
        <v>Yes</v>
      </c>
    </row>
    <row r="2369" spans="1:8" x14ac:dyDescent="0.25">
      <c r="A2369" t="s">
        <v>2349</v>
      </c>
      <c r="B2369" t="s">
        <v>3233</v>
      </c>
      <c r="C2369">
        <v>2433</v>
      </c>
      <c r="D2369" t="s">
        <v>1947</v>
      </c>
      <c r="E2369" s="163">
        <v>0.87870000000000004</v>
      </c>
      <c r="F2369" s="164" t="s">
        <v>3447</v>
      </c>
      <c r="G2369" s="164" t="s">
        <v>3320</v>
      </c>
      <c r="H2369" s="149" t="str">
        <f t="shared" si="39"/>
        <v>Yes</v>
      </c>
    </row>
    <row r="2370" spans="1:8" x14ac:dyDescent="0.25">
      <c r="A2370" t="s">
        <v>2349</v>
      </c>
      <c r="B2370" t="s">
        <v>3233</v>
      </c>
      <c r="C2370">
        <v>3264</v>
      </c>
      <c r="D2370" t="s">
        <v>2359</v>
      </c>
      <c r="E2370" s="163">
        <v>0.79659999999999997</v>
      </c>
      <c r="F2370" s="164" t="s">
        <v>3447</v>
      </c>
      <c r="G2370" s="164" t="s">
        <v>3320</v>
      </c>
      <c r="H2370" s="149" t="str">
        <f t="shared" si="39"/>
        <v>Yes</v>
      </c>
    </row>
    <row r="2371" spans="1:8" x14ac:dyDescent="0.25">
      <c r="A2371" t="s">
        <v>2349</v>
      </c>
      <c r="B2371" t="s">
        <v>3233</v>
      </c>
      <c r="C2371">
        <v>2529</v>
      </c>
      <c r="D2371" t="s">
        <v>127</v>
      </c>
      <c r="E2371" s="163">
        <v>0.86209999999999998</v>
      </c>
      <c r="F2371" s="164" t="s">
        <v>3447</v>
      </c>
      <c r="G2371" s="164" t="s">
        <v>3320</v>
      </c>
      <c r="H2371" s="149" t="str">
        <f t="shared" si="39"/>
        <v>Yes</v>
      </c>
    </row>
    <row r="2372" spans="1:8" x14ac:dyDescent="0.25">
      <c r="A2372" t="s">
        <v>2349</v>
      </c>
      <c r="B2372" t="s">
        <v>3233</v>
      </c>
      <c r="C2372">
        <v>4093</v>
      </c>
      <c r="D2372" t="s">
        <v>2364</v>
      </c>
      <c r="E2372" s="163">
        <v>0.92900000000000005</v>
      </c>
      <c r="F2372" s="164" t="s">
        <v>3447</v>
      </c>
      <c r="G2372" s="164" t="s">
        <v>3320</v>
      </c>
      <c r="H2372" s="149" t="str">
        <f t="shared" si="39"/>
        <v>Yes</v>
      </c>
    </row>
    <row r="2373" spans="1:8" x14ac:dyDescent="0.25">
      <c r="A2373" t="s">
        <v>2349</v>
      </c>
      <c r="B2373" t="s">
        <v>3233</v>
      </c>
      <c r="C2373">
        <v>2314</v>
      </c>
      <c r="D2373" t="s">
        <v>1431</v>
      </c>
      <c r="E2373" s="163">
        <v>0.94310000000000005</v>
      </c>
      <c r="F2373" s="164" t="s">
        <v>3447</v>
      </c>
      <c r="G2373" s="164" t="s">
        <v>3320</v>
      </c>
      <c r="H2373" s="149" t="str">
        <f t="shared" ref="H2373:H2393" si="40">IF(OR(E2373&gt;=0.5, F2373="Yes",G2373="Yes"),"Yes","No")</f>
        <v>Yes</v>
      </c>
    </row>
    <row r="2374" spans="1:8" x14ac:dyDescent="0.25">
      <c r="A2374" t="s">
        <v>2349</v>
      </c>
      <c r="B2374" t="s">
        <v>3233</v>
      </c>
      <c r="C2374">
        <v>3312</v>
      </c>
      <c r="D2374" t="s">
        <v>2360</v>
      </c>
      <c r="E2374" s="163">
        <v>0.69710000000000005</v>
      </c>
      <c r="F2374" s="164" t="s">
        <v>3447</v>
      </c>
      <c r="G2374" s="164" t="s">
        <v>3320</v>
      </c>
      <c r="H2374" s="149" t="str">
        <f t="shared" si="40"/>
        <v>Yes</v>
      </c>
    </row>
    <row r="2375" spans="1:8" x14ac:dyDescent="0.25">
      <c r="A2375" t="s">
        <v>2349</v>
      </c>
      <c r="B2375" t="s">
        <v>3233</v>
      </c>
      <c r="C2375">
        <v>3368</v>
      </c>
      <c r="D2375" t="s">
        <v>2361</v>
      </c>
      <c r="E2375" s="163">
        <v>0.71599999999999997</v>
      </c>
      <c r="F2375" s="164" t="s">
        <v>3447</v>
      </c>
      <c r="G2375" s="164" t="s">
        <v>3320</v>
      </c>
      <c r="H2375" s="149" t="str">
        <f t="shared" si="40"/>
        <v>Yes</v>
      </c>
    </row>
    <row r="2376" spans="1:8" x14ac:dyDescent="0.25">
      <c r="A2376" t="s">
        <v>2349</v>
      </c>
      <c r="B2376" t="s">
        <v>3233</v>
      </c>
      <c r="C2376">
        <v>5153</v>
      </c>
      <c r="D2376" t="s">
        <v>2366</v>
      </c>
      <c r="E2376" s="163">
        <v>0.80659999999999998</v>
      </c>
      <c r="F2376" s="164" t="s">
        <v>3447</v>
      </c>
      <c r="G2376" s="164" t="s">
        <v>3320</v>
      </c>
      <c r="H2376" s="149" t="str">
        <f t="shared" si="40"/>
        <v>Yes</v>
      </c>
    </row>
    <row r="2377" spans="1:8" x14ac:dyDescent="0.25">
      <c r="A2377" t="s">
        <v>2349</v>
      </c>
      <c r="B2377" t="s">
        <v>3233</v>
      </c>
      <c r="C2377">
        <v>5355</v>
      </c>
      <c r="D2377" t="s">
        <v>2368</v>
      </c>
      <c r="E2377" s="163">
        <v>0.8407</v>
      </c>
      <c r="F2377" s="164" t="s">
        <v>3449</v>
      </c>
      <c r="G2377" s="164" t="s">
        <v>3320</v>
      </c>
      <c r="H2377" s="149" t="str">
        <f t="shared" si="40"/>
        <v>Yes</v>
      </c>
    </row>
    <row r="2378" spans="1:8" x14ac:dyDescent="0.25">
      <c r="A2378" t="s">
        <v>2349</v>
      </c>
      <c r="B2378" t="s">
        <v>3233</v>
      </c>
      <c r="C2378">
        <v>5224</v>
      </c>
      <c r="D2378" t="s">
        <v>2367</v>
      </c>
      <c r="E2378" s="163">
        <v>0.53839999999999999</v>
      </c>
      <c r="F2378" s="164" t="s">
        <v>3449</v>
      </c>
      <c r="G2378" s="164" t="s">
        <v>3320</v>
      </c>
      <c r="H2378" s="149" t="str">
        <f t="shared" si="40"/>
        <v>Yes</v>
      </c>
    </row>
    <row r="2379" spans="1:8" x14ac:dyDescent="0.25">
      <c r="A2379" t="s">
        <v>2370</v>
      </c>
      <c r="B2379" t="s">
        <v>3234</v>
      </c>
      <c r="C2379">
        <v>4346</v>
      </c>
      <c r="D2379" t="s">
        <v>2377</v>
      </c>
      <c r="E2379" s="163">
        <v>0.54720000000000002</v>
      </c>
      <c r="F2379" s="164" t="s">
        <v>3447</v>
      </c>
      <c r="G2379" s="164" t="s">
        <v>3320</v>
      </c>
      <c r="H2379" s="149" t="str">
        <f t="shared" si="40"/>
        <v>Yes</v>
      </c>
    </row>
    <row r="2380" spans="1:8" x14ac:dyDescent="0.25">
      <c r="A2380" t="s">
        <v>2370</v>
      </c>
      <c r="B2380" t="s">
        <v>3234</v>
      </c>
      <c r="C2380">
        <v>5018</v>
      </c>
      <c r="D2380" t="s">
        <v>2379</v>
      </c>
      <c r="E2380" s="163">
        <v>0.45889999999999997</v>
      </c>
      <c r="F2380" s="164" t="s">
        <v>3449</v>
      </c>
      <c r="G2380" s="164" t="s">
        <v>3448</v>
      </c>
      <c r="H2380" s="149" t="str">
        <f t="shared" si="40"/>
        <v>No</v>
      </c>
    </row>
    <row r="2381" spans="1:8" x14ac:dyDescent="0.25">
      <c r="A2381" t="s">
        <v>2370</v>
      </c>
      <c r="B2381" t="s">
        <v>3234</v>
      </c>
      <c r="C2381">
        <v>2260</v>
      </c>
      <c r="D2381" t="s">
        <v>2372</v>
      </c>
      <c r="E2381" s="163">
        <v>0.48809999999999998</v>
      </c>
      <c r="F2381" s="164" t="s">
        <v>3448</v>
      </c>
      <c r="G2381" s="164" t="s">
        <v>3320</v>
      </c>
      <c r="H2381" s="149" t="str">
        <f t="shared" si="40"/>
        <v>No</v>
      </c>
    </row>
    <row r="2382" spans="1:8" x14ac:dyDescent="0.25">
      <c r="A2382" t="s">
        <v>2370</v>
      </c>
      <c r="B2382" t="s">
        <v>3234</v>
      </c>
      <c r="C2382">
        <v>4451</v>
      </c>
      <c r="D2382" t="s">
        <v>2378</v>
      </c>
      <c r="E2382" s="163">
        <v>0.46179999999999999</v>
      </c>
      <c r="F2382" s="164" t="s">
        <v>3448</v>
      </c>
      <c r="G2382" s="164" t="s">
        <v>3320</v>
      </c>
      <c r="H2382" s="149" t="str">
        <f t="shared" si="40"/>
        <v>No</v>
      </c>
    </row>
    <row r="2383" spans="1:8" x14ac:dyDescent="0.25">
      <c r="A2383" t="s">
        <v>2370</v>
      </c>
      <c r="B2383" t="s">
        <v>3234</v>
      </c>
      <c r="C2383">
        <v>5052</v>
      </c>
      <c r="D2383" t="s">
        <v>2380</v>
      </c>
      <c r="E2383" s="163">
        <v>0.4476</v>
      </c>
      <c r="F2383" s="164" t="s">
        <v>3449</v>
      </c>
      <c r="G2383" s="164" t="s">
        <v>3320</v>
      </c>
      <c r="H2383" s="149" t="str">
        <f t="shared" si="40"/>
        <v>No</v>
      </c>
    </row>
    <row r="2384" spans="1:8" x14ac:dyDescent="0.25">
      <c r="A2384" t="s">
        <v>2370</v>
      </c>
      <c r="B2384" t="s">
        <v>3234</v>
      </c>
      <c r="C2384">
        <v>3848</v>
      </c>
      <c r="D2384" t="s">
        <v>2375</v>
      </c>
      <c r="E2384" s="163">
        <v>0.39939999999999998</v>
      </c>
      <c r="F2384" s="164" t="s">
        <v>3449</v>
      </c>
      <c r="G2384" s="164" t="s">
        <v>3320</v>
      </c>
      <c r="H2384" s="149" t="str">
        <f t="shared" si="40"/>
        <v>No</v>
      </c>
    </row>
    <row r="2385" spans="1:8" x14ac:dyDescent="0.25">
      <c r="A2385" t="s">
        <v>2370</v>
      </c>
      <c r="B2385" t="s">
        <v>3234</v>
      </c>
      <c r="C2385">
        <v>1627</v>
      </c>
      <c r="D2385" t="s">
        <v>2371</v>
      </c>
      <c r="E2385" s="163">
        <v>0.58120000000000005</v>
      </c>
      <c r="F2385" s="164" t="s">
        <v>3447</v>
      </c>
      <c r="G2385" s="164" t="s">
        <v>3320</v>
      </c>
      <c r="H2385" s="149" t="str">
        <f t="shared" si="40"/>
        <v>Yes</v>
      </c>
    </row>
    <row r="2386" spans="1:8" x14ac:dyDescent="0.25">
      <c r="A2386" t="s">
        <v>2370</v>
      </c>
      <c r="B2386" t="s">
        <v>3234</v>
      </c>
      <c r="C2386">
        <v>2633</v>
      </c>
      <c r="D2386" t="s">
        <v>2374</v>
      </c>
      <c r="E2386" s="163">
        <v>0.41620000000000001</v>
      </c>
      <c r="F2386" s="164" t="s">
        <v>3449</v>
      </c>
      <c r="G2386" s="164" t="s">
        <v>3320</v>
      </c>
      <c r="H2386" s="149" t="str">
        <f t="shared" si="40"/>
        <v>No</v>
      </c>
    </row>
    <row r="2387" spans="1:8" x14ac:dyDescent="0.25">
      <c r="A2387" t="s">
        <v>2370</v>
      </c>
      <c r="B2387" t="s">
        <v>3234</v>
      </c>
      <c r="C2387">
        <v>2481</v>
      </c>
      <c r="D2387" t="s">
        <v>2373</v>
      </c>
      <c r="E2387" s="163">
        <v>0.48809999999999998</v>
      </c>
      <c r="F2387" s="164" t="s">
        <v>3449</v>
      </c>
      <c r="G2387" s="164" t="s">
        <v>3320</v>
      </c>
      <c r="H2387" s="149" t="str">
        <f t="shared" si="40"/>
        <v>No</v>
      </c>
    </row>
    <row r="2388" spans="1:8" x14ac:dyDescent="0.25">
      <c r="A2388" t="s">
        <v>2370</v>
      </c>
      <c r="B2388" t="s">
        <v>3234</v>
      </c>
      <c r="C2388">
        <v>4224</v>
      </c>
      <c r="D2388" t="s">
        <v>2376</v>
      </c>
      <c r="E2388" s="163">
        <v>0.45490000000000003</v>
      </c>
      <c r="F2388" s="164" t="s">
        <v>3448</v>
      </c>
      <c r="G2388" s="164" t="s">
        <v>3320</v>
      </c>
      <c r="H2388" s="149" t="str">
        <f t="shared" si="40"/>
        <v>No</v>
      </c>
    </row>
    <row r="2389" spans="1:8" x14ac:dyDescent="0.25">
      <c r="A2389" t="s">
        <v>2382</v>
      </c>
      <c r="B2389" t="s">
        <v>3235</v>
      </c>
      <c r="C2389">
        <v>2783</v>
      </c>
      <c r="D2389" t="s">
        <v>2384</v>
      </c>
      <c r="E2389" s="163">
        <v>0.62270000000000003</v>
      </c>
      <c r="F2389" s="164" t="s">
        <v>3447</v>
      </c>
      <c r="G2389" s="164" t="s">
        <v>3320</v>
      </c>
      <c r="H2389" s="149" t="str">
        <f t="shared" si="40"/>
        <v>Yes</v>
      </c>
    </row>
    <row r="2390" spans="1:8" x14ac:dyDescent="0.25">
      <c r="A2390" t="s">
        <v>2382</v>
      </c>
      <c r="B2390" t="s">
        <v>3235</v>
      </c>
      <c r="C2390">
        <v>2240</v>
      </c>
      <c r="D2390" t="s">
        <v>2383</v>
      </c>
      <c r="E2390" s="163">
        <v>0.625</v>
      </c>
      <c r="F2390" s="164" t="s">
        <v>3447</v>
      </c>
      <c r="G2390" s="164" t="s">
        <v>3320</v>
      </c>
      <c r="H2390" s="149" t="str">
        <f t="shared" si="40"/>
        <v>Yes</v>
      </c>
    </row>
    <row r="2391" spans="1:8" x14ac:dyDescent="0.25">
      <c r="A2391" t="s">
        <v>2382</v>
      </c>
      <c r="B2391" t="s">
        <v>3235</v>
      </c>
      <c r="C2391">
        <v>4221</v>
      </c>
      <c r="D2391" t="s">
        <v>2385</v>
      </c>
      <c r="E2391" s="163">
        <v>0.70760000000000001</v>
      </c>
      <c r="F2391" s="164" t="s">
        <v>3447</v>
      </c>
      <c r="G2391" s="164" t="s">
        <v>3320</v>
      </c>
      <c r="H2391" s="149" t="str">
        <f t="shared" si="40"/>
        <v>Yes</v>
      </c>
    </row>
    <row r="2392" spans="1:8" x14ac:dyDescent="0.25">
      <c r="A2392" t="s">
        <v>2382</v>
      </c>
      <c r="B2392" t="s">
        <v>3235</v>
      </c>
      <c r="C2392">
        <v>4481</v>
      </c>
      <c r="D2392" t="s">
        <v>2386</v>
      </c>
      <c r="E2392" s="163">
        <v>0.66449999999999998</v>
      </c>
      <c r="F2392" s="164" t="s">
        <v>3447</v>
      </c>
      <c r="G2392" s="164" t="s">
        <v>3320</v>
      </c>
      <c r="H2392" s="149" t="str">
        <f t="shared" si="40"/>
        <v>Yes</v>
      </c>
    </row>
    <row r="2393" spans="1:8" x14ac:dyDescent="0.25">
      <c r="A2393" t="s">
        <v>2382</v>
      </c>
      <c r="B2393" t="s">
        <v>3235</v>
      </c>
      <c r="C2393">
        <v>4481</v>
      </c>
      <c r="D2393" t="s">
        <v>2386</v>
      </c>
      <c r="E2393" s="163">
        <v>0.66449999999999998</v>
      </c>
      <c r="F2393" s="164" t="s">
        <v>3447</v>
      </c>
      <c r="G2393" s="164" t="s">
        <v>3320</v>
      </c>
      <c r="H2393" s="149" t="str">
        <f t="shared" si="40"/>
        <v>Yes</v>
      </c>
    </row>
    <row r="2394" spans="1:8" x14ac:dyDescent="0.25">
      <c r="G2394" t="s">
        <v>3320</v>
      </c>
    </row>
    <row r="2395" spans="1:8" x14ac:dyDescent="0.25">
      <c r="G2395" t="s">
        <v>3320</v>
      </c>
    </row>
    <row r="2396" spans="1:8" x14ac:dyDescent="0.25">
      <c r="G2396" t="s">
        <v>3320</v>
      </c>
    </row>
    <row r="2397" spans="1:8" x14ac:dyDescent="0.25">
      <c r="G2397" t="s">
        <v>3320</v>
      </c>
    </row>
    <row r="2398" spans="1:8" x14ac:dyDescent="0.25">
      <c r="G2398" t="s">
        <v>3320</v>
      </c>
    </row>
    <row r="2399" spans="1:8" x14ac:dyDescent="0.25">
      <c r="G2399" t="s">
        <v>3320</v>
      </c>
    </row>
    <row r="2400" spans="1:8" x14ac:dyDescent="0.25">
      <c r="G2400" t="s">
        <v>3320</v>
      </c>
    </row>
    <row r="2401" spans="7:7" x14ac:dyDescent="0.25">
      <c r="G2401" t="s">
        <v>3320</v>
      </c>
    </row>
    <row r="2402" spans="7:7" x14ac:dyDescent="0.25">
      <c r="G2402" t="s">
        <v>3320</v>
      </c>
    </row>
    <row r="2403" spans="7:7" x14ac:dyDescent="0.25">
      <c r="G2403" t="s">
        <v>3320</v>
      </c>
    </row>
    <row r="2404" spans="7:7" x14ac:dyDescent="0.25">
      <c r="G2404" t="s">
        <v>3320</v>
      </c>
    </row>
    <row r="2405" spans="7:7" x14ac:dyDescent="0.25">
      <c r="G2405" t="s">
        <v>3320</v>
      </c>
    </row>
    <row r="2406" spans="7:7" x14ac:dyDescent="0.25">
      <c r="G2406" t="s">
        <v>3320</v>
      </c>
    </row>
    <row r="2407" spans="7:7" x14ac:dyDescent="0.25">
      <c r="G2407" t="s">
        <v>3320</v>
      </c>
    </row>
    <row r="2408" spans="7:7" x14ac:dyDescent="0.25">
      <c r="G2408" t="s">
        <v>3320</v>
      </c>
    </row>
    <row r="2409" spans="7:7" x14ac:dyDescent="0.25">
      <c r="G2409" t="s">
        <v>3320</v>
      </c>
    </row>
    <row r="2410" spans="7:7" x14ac:dyDescent="0.25">
      <c r="G2410" t="s">
        <v>3320</v>
      </c>
    </row>
    <row r="2411" spans="7:7" x14ac:dyDescent="0.25">
      <c r="G2411" t="s">
        <v>3320</v>
      </c>
    </row>
    <row r="2412" spans="7:7" x14ac:dyDescent="0.25">
      <c r="G2412" t="s">
        <v>3320</v>
      </c>
    </row>
    <row r="2413" spans="7:7" x14ac:dyDescent="0.25">
      <c r="G2413" t="s">
        <v>3320</v>
      </c>
    </row>
    <row r="2414" spans="7:7" x14ac:dyDescent="0.25">
      <c r="G2414" t="s">
        <v>3320</v>
      </c>
    </row>
    <row r="2415" spans="7:7" x14ac:dyDescent="0.25">
      <c r="G2415" t="s">
        <v>3320</v>
      </c>
    </row>
    <row r="2416" spans="7:7" x14ac:dyDescent="0.25">
      <c r="G2416" t="s">
        <v>3320</v>
      </c>
    </row>
    <row r="2417" spans="7:7" x14ac:dyDescent="0.25">
      <c r="G2417" t="s">
        <v>3320</v>
      </c>
    </row>
    <row r="2418" spans="7:7" x14ac:dyDescent="0.25">
      <c r="G2418" t="s">
        <v>3320</v>
      </c>
    </row>
    <row r="2419" spans="7:7" x14ac:dyDescent="0.25">
      <c r="G2419" t="s">
        <v>3320</v>
      </c>
    </row>
    <row r="2420" spans="7:7" x14ac:dyDescent="0.25">
      <c r="G2420" t="s">
        <v>3320</v>
      </c>
    </row>
    <row r="2421" spans="7:7" x14ac:dyDescent="0.25">
      <c r="G2421" t="s">
        <v>3320</v>
      </c>
    </row>
    <row r="2422" spans="7:7" x14ac:dyDescent="0.25">
      <c r="G2422" t="s">
        <v>3320</v>
      </c>
    </row>
    <row r="2423" spans="7:7" x14ac:dyDescent="0.25">
      <c r="G2423" t="s">
        <v>3320</v>
      </c>
    </row>
    <row r="2424" spans="7:7" x14ac:dyDescent="0.25">
      <c r="G2424" t="s">
        <v>3320</v>
      </c>
    </row>
    <row r="2425" spans="7:7" x14ac:dyDescent="0.25">
      <c r="G2425" t="s">
        <v>3320</v>
      </c>
    </row>
    <row r="2426" spans="7:7" x14ac:dyDescent="0.25">
      <c r="G2426" t="s">
        <v>3320</v>
      </c>
    </row>
    <row r="2427" spans="7:7" x14ac:dyDescent="0.25">
      <c r="G2427" t="s">
        <v>3320</v>
      </c>
    </row>
    <row r="2428" spans="7:7" x14ac:dyDescent="0.25">
      <c r="G2428" t="s">
        <v>3320</v>
      </c>
    </row>
    <row r="2429" spans="7:7" x14ac:dyDescent="0.25">
      <c r="G2429" t="s">
        <v>3320</v>
      </c>
    </row>
    <row r="2430" spans="7:7" x14ac:dyDescent="0.25">
      <c r="G2430" t="s">
        <v>3320</v>
      </c>
    </row>
    <row r="2431" spans="7:7" x14ac:dyDescent="0.25">
      <c r="G2431" t="s">
        <v>3320</v>
      </c>
    </row>
    <row r="2432" spans="7:7" x14ac:dyDescent="0.25">
      <c r="G2432" t="s">
        <v>3320</v>
      </c>
    </row>
    <row r="2433" spans="7:7" x14ac:dyDescent="0.25">
      <c r="G2433" t="s">
        <v>3320</v>
      </c>
    </row>
    <row r="2434" spans="7:7" x14ac:dyDescent="0.25">
      <c r="G2434" t="s">
        <v>3320</v>
      </c>
    </row>
    <row r="2435" spans="7:7" x14ac:dyDescent="0.25">
      <c r="G2435" t="s">
        <v>3320</v>
      </c>
    </row>
    <row r="2436" spans="7:7" x14ac:dyDescent="0.25">
      <c r="G2436" t="s">
        <v>3320</v>
      </c>
    </row>
    <row r="2437" spans="7:7" x14ac:dyDescent="0.25">
      <c r="G2437" t="s">
        <v>3320</v>
      </c>
    </row>
    <row r="2438" spans="7:7" x14ac:dyDescent="0.25">
      <c r="G2438" t="s">
        <v>3320</v>
      </c>
    </row>
    <row r="2439" spans="7:7" x14ac:dyDescent="0.25">
      <c r="G2439" t="s">
        <v>3320</v>
      </c>
    </row>
    <row r="2440" spans="7:7" x14ac:dyDescent="0.25">
      <c r="G2440" t="s">
        <v>3320</v>
      </c>
    </row>
    <row r="2441" spans="7:7" x14ac:dyDescent="0.25">
      <c r="G2441" t="s">
        <v>3320</v>
      </c>
    </row>
    <row r="2442" spans="7:7" x14ac:dyDescent="0.25">
      <c r="G2442" t="s">
        <v>3320</v>
      </c>
    </row>
    <row r="2443" spans="7:7" x14ac:dyDescent="0.25">
      <c r="G2443" t="s">
        <v>3320</v>
      </c>
    </row>
    <row r="2444" spans="7:7" x14ac:dyDescent="0.25">
      <c r="G2444" t="s">
        <v>3320</v>
      </c>
    </row>
    <row r="2445" spans="7:7" x14ac:dyDescent="0.25">
      <c r="G2445" t="s">
        <v>3320</v>
      </c>
    </row>
    <row r="2446" spans="7:7" x14ac:dyDescent="0.25">
      <c r="G2446" t="s">
        <v>3320</v>
      </c>
    </row>
    <row r="2447" spans="7:7" x14ac:dyDescent="0.25">
      <c r="G2447" t="s">
        <v>3320</v>
      </c>
    </row>
    <row r="2448" spans="7:7" x14ac:dyDescent="0.25">
      <c r="G2448" t="s">
        <v>3320</v>
      </c>
    </row>
    <row r="2449" spans="7:7" x14ac:dyDescent="0.25">
      <c r="G2449" t="s">
        <v>3320</v>
      </c>
    </row>
    <row r="2450" spans="7:7" x14ac:dyDescent="0.25">
      <c r="G2450" t="s">
        <v>3320</v>
      </c>
    </row>
    <row r="2451" spans="7:7" x14ac:dyDescent="0.25">
      <c r="G2451" t="s">
        <v>3320</v>
      </c>
    </row>
    <row r="2452" spans="7:7" x14ac:dyDescent="0.25">
      <c r="G2452" t="s">
        <v>3320</v>
      </c>
    </row>
    <row r="2453" spans="7:7" x14ac:dyDescent="0.25">
      <c r="G2453" t="s">
        <v>3320</v>
      </c>
    </row>
    <row r="2454" spans="7:7" x14ac:dyDescent="0.25">
      <c r="G2454" t="s">
        <v>3320</v>
      </c>
    </row>
    <row r="2455" spans="7:7" x14ac:dyDescent="0.25">
      <c r="G2455" t="s">
        <v>3320</v>
      </c>
    </row>
    <row r="2456" spans="7:7" x14ac:dyDescent="0.25">
      <c r="G2456" t="s">
        <v>3320</v>
      </c>
    </row>
    <row r="2457" spans="7:7" x14ac:dyDescent="0.25">
      <c r="G2457" t="s">
        <v>3320</v>
      </c>
    </row>
    <row r="2458" spans="7:7" x14ac:dyDescent="0.25">
      <c r="G2458" t="s">
        <v>3320</v>
      </c>
    </row>
    <row r="2459" spans="7:7" x14ac:dyDescent="0.25">
      <c r="G2459" t="s">
        <v>3320</v>
      </c>
    </row>
    <row r="2460" spans="7:7" x14ac:dyDescent="0.25">
      <c r="G2460" t="s">
        <v>3320</v>
      </c>
    </row>
    <row r="2461" spans="7:7" x14ac:dyDescent="0.25">
      <c r="G2461" t="s">
        <v>3320</v>
      </c>
    </row>
    <row r="2462" spans="7:7" x14ac:dyDescent="0.25">
      <c r="G2462" t="s">
        <v>3320</v>
      </c>
    </row>
    <row r="2463" spans="7:7" x14ac:dyDescent="0.25">
      <c r="G2463" t="s">
        <v>3320</v>
      </c>
    </row>
    <row r="2464" spans="7:7" x14ac:dyDescent="0.25">
      <c r="G2464" t="s">
        <v>3320</v>
      </c>
    </row>
    <row r="2465" spans="7:7" x14ac:dyDescent="0.25">
      <c r="G2465" t="s">
        <v>3320</v>
      </c>
    </row>
    <row r="2466" spans="7:7" x14ac:dyDescent="0.25">
      <c r="G2466" t="s">
        <v>3320</v>
      </c>
    </row>
    <row r="2467" spans="7:7" x14ac:dyDescent="0.25">
      <c r="G2467" t="s">
        <v>3320</v>
      </c>
    </row>
    <row r="2468" spans="7:7" x14ac:dyDescent="0.25">
      <c r="G2468" t="s">
        <v>3320</v>
      </c>
    </row>
    <row r="2469" spans="7:7" x14ac:dyDescent="0.25">
      <c r="G2469" t="s">
        <v>3320</v>
      </c>
    </row>
    <row r="2470" spans="7:7" x14ac:dyDescent="0.25">
      <c r="G2470" t="s">
        <v>3320</v>
      </c>
    </row>
    <row r="2471" spans="7:7" x14ac:dyDescent="0.25">
      <c r="G2471" t="s">
        <v>3320</v>
      </c>
    </row>
    <row r="2472" spans="7:7" x14ac:dyDescent="0.25">
      <c r="G2472" t="s">
        <v>3320</v>
      </c>
    </row>
    <row r="2473" spans="7:7" x14ac:dyDescent="0.25">
      <c r="G2473" t="s">
        <v>3320</v>
      </c>
    </row>
    <row r="2474" spans="7:7" x14ac:dyDescent="0.25">
      <c r="G2474" t="s">
        <v>3320</v>
      </c>
    </row>
    <row r="2475" spans="7:7" x14ac:dyDescent="0.25">
      <c r="G2475" t="s">
        <v>3320</v>
      </c>
    </row>
    <row r="2476" spans="7:7" x14ac:dyDescent="0.25">
      <c r="G2476" t="s">
        <v>3320</v>
      </c>
    </row>
    <row r="2477" spans="7:7" x14ac:dyDescent="0.25">
      <c r="G2477" t="s">
        <v>3320</v>
      </c>
    </row>
    <row r="2478" spans="7:7" x14ac:dyDescent="0.25">
      <c r="G2478" t="s">
        <v>3320</v>
      </c>
    </row>
    <row r="2479" spans="7:7" x14ac:dyDescent="0.25">
      <c r="G2479" t="s">
        <v>3320</v>
      </c>
    </row>
    <row r="2480" spans="7:7" x14ac:dyDescent="0.25">
      <c r="G2480" t="s">
        <v>3320</v>
      </c>
    </row>
    <row r="2481" spans="7:7" x14ac:dyDescent="0.25">
      <c r="G2481" t="s">
        <v>3320</v>
      </c>
    </row>
    <row r="2482" spans="7:7" x14ac:dyDescent="0.25">
      <c r="G2482" t="s">
        <v>3320</v>
      </c>
    </row>
    <row r="2483" spans="7:7" x14ac:dyDescent="0.25">
      <c r="G2483" t="s">
        <v>3320</v>
      </c>
    </row>
    <row r="2484" spans="7:7" x14ac:dyDescent="0.25">
      <c r="G2484" t="s">
        <v>3320</v>
      </c>
    </row>
    <row r="2485" spans="7:7" x14ac:dyDescent="0.25">
      <c r="G2485" t="s">
        <v>3320</v>
      </c>
    </row>
    <row r="2486" spans="7:7" x14ac:dyDescent="0.25">
      <c r="G2486" t="s">
        <v>3320</v>
      </c>
    </row>
    <row r="2487" spans="7:7" x14ac:dyDescent="0.25">
      <c r="G2487" t="s">
        <v>3320</v>
      </c>
    </row>
    <row r="2488" spans="7:7" x14ac:dyDescent="0.25">
      <c r="G2488" t="s">
        <v>3320</v>
      </c>
    </row>
    <row r="2489" spans="7:7" x14ac:dyDescent="0.25">
      <c r="G2489" t="s">
        <v>3320</v>
      </c>
    </row>
    <row r="2490" spans="7:7" x14ac:dyDescent="0.25">
      <c r="G2490" t="s">
        <v>3320</v>
      </c>
    </row>
    <row r="2491" spans="7:7" x14ac:dyDescent="0.25">
      <c r="G2491" t="s">
        <v>3320</v>
      </c>
    </row>
    <row r="2492" spans="7:7" x14ac:dyDescent="0.25">
      <c r="G2492" t="s">
        <v>3320</v>
      </c>
    </row>
    <row r="2493" spans="7:7" x14ac:dyDescent="0.25">
      <c r="G2493" t="s">
        <v>3320</v>
      </c>
    </row>
    <row r="2494" spans="7:7" x14ac:dyDescent="0.25">
      <c r="G2494" t="s">
        <v>3320</v>
      </c>
    </row>
    <row r="2495" spans="7:7" x14ac:dyDescent="0.25">
      <c r="G2495" t="s">
        <v>3320</v>
      </c>
    </row>
    <row r="2496" spans="7:7" x14ac:dyDescent="0.25">
      <c r="G2496" t="s">
        <v>3320</v>
      </c>
    </row>
    <row r="2497" spans="7:7" x14ac:dyDescent="0.25">
      <c r="G2497" t="s">
        <v>3320</v>
      </c>
    </row>
    <row r="2498" spans="7:7" x14ac:dyDescent="0.25">
      <c r="G2498" t="s">
        <v>3320</v>
      </c>
    </row>
    <row r="2499" spans="7:7" x14ac:dyDescent="0.25">
      <c r="G2499" t="s">
        <v>3320</v>
      </c>
    </row>
    <row r="2500" spans="7:7" x14ac:dyDescent="0.25">
      <c r="G2500" t="s">
        <v>3320</v>
      </c>
    </row>
    <row r="2501" spans="7:7" x14ac:dyDescent="0.25">
      <c r="G2501" t="s">
        <v>3320</v>
      </c>
    </row>
    <row r="2502" spans="7:7" x14ac:dyDescent="0.25">
      <c r="G2502" t="s">
        <v>3320</v>
      </c>
    </row>
    <row r="2503" spans="7:7" x14ac:dyDescent="0.25">
      <c r="G2503" t="s">
        <v>3320</v>
      </c>
    </row>
    <row r="2504" spans="7:7" x14ac:dyDescent="0.25">
      <c r="G2504" t="s">
        <v>3320</v>
      </c>
    </row>
    <row r="2505" spans="7:7" x14ac:dyDescent="0.25">
      <c r="G2505" t="s">
        <v>3320</v>
      </c>
    </row>
    <row r="2506" spans="7:7" x14ac:dyDescent="0.25">
      <c r="G2506" t="s">
        <v>3320</v>
      </c>
    </row>
    <row r="2507" spans="7:7" x14ac:dyDescent="0.25">
      <c r="G2507" t="s">
        <v>3320</v>
      </c>
    </row>
    <row r="2508" spans="7:7" x14ac:dyDescent="0.25">
      <c r="G2508" t="s">
        <v>3320</v>
      </c>
    </row>
    <row r="2509" spans="7:7" x14ac:dyDescent="0.25">
      <c r="G2509" t="s">
        <v>3320</v>
      </c>
    </row>
    <row r="2510" spans="7:7" x14ac:dyDescent="0.25">
      <c r="G2510" t="s">
        <v>3320</v>
      </c>
    </row>
    <row r="2511" spans="7:7" x14ac:dyDescent="0.25">
      <c r="G2511" t="s">
        <v>3320</v>
      </c>
    </row>
    <row r="2512" spans="7:7" x14ac:dyDescent="0.25">
      <c r="G2512" t="s">
        <v>3320</v>
      </c>
    </row>
    <row r="2513" spans="7:7" x14ac:dyDescent="0.25">
      <c r="G2513" t="s">
        <v>3320</v>
      </c>
    </row>
    <row r="2514" spans="7:7" x14ac:dyDescent="0.25">
      <c r="G2514" t="s">
        <v>3320</v>
      </c>
    </row>
    <row r="2515" spans="7:7" x14ac:dyDescent="0.25">
      <c r="G2515" t="s">
        <v>3320</v>
      </c>
    </row>
    <row r="2516" spans="7:7" x14ac:dyDescent="0.25">
      <c r="G2516" t="s">
        <v>3320</v>
      </c>
    </row>
    <row r="2517" spans="7:7" x14ac:dyDescent="0.25">
      <c r="G2517" t="s">
        <v>3320</v>
      </c>
    </row>
    <row r="2518" spans="7:7" x14ac:dyDescent="0.25">
      <c r="G2518" t="s">
        <v>3320</v>
      </c>
    </row>
    <row r="2519" spans="7:7" x14ac:dyDescent="0.25">
      <c r="G2519" t="s">
        <v>3320</v>
      </c>
    </row>
    <row r="2520" spans="7:7" x14ac:dyDescent="0.25">
      <c r="G2520" t="s">
        <v>3320</v>
      </c>
    </row>
    <row r="2521" spans="7:7" x14ac:dyDescent="0.25">
      <c r="G2521" t="s">
        <v>3320</v>
      </c>
    </row>
    <row r="2522" spans="7:7" x14ac:dyDescent="0.25">
      <c r="G2522" t="s">
        <v>3320</v>
      </c>
    </row>
    <row r="2523" spans="7:7" x14ac:dyDescent="0.25">
      <c r="G2523" t="s">
        <v>3320</v>
      </c>
    </row>
    <row r="2524" spans="7:7" x14ac:dyDescent="0.25">
      <c r="G2524" t="s">
        <v>3320</v>
      </c>
    </row>
    <row r="2525" spans="7:7" x14ac:dyDescent="0.25">
      <c r="G2525" t="s">
        <v>3320</v>
      </c>
    </row>
    <row r="2526" spans="7:7" x14ac:dyDescent="0.25">
      <c r="G2526" t="s">
        <v>3320</v>
      </c>
    </row>
    <row r="2527" spans="7:7" x14ac:dyDescent="0.25">
      <c r="G2527" t="s">
        <v>3320</v>
      </c>
    </row>
    <row r="2528" spans="7:7" x14ac:dyDescent="0.25">
      <c r="G2528" t="s">
        <v>3320</v>
      </c>
    </row>
    <row r="2529" spans="7:7" x14ac:dyDescent="0.25">
      <c r="G2529" t="s">
        <v>3320</v>
      </c>
    </row>
    <row r="2530" spans="7:7" x14ac:dyDescent="0.25">
      <c r="G2530" t="s">
        <v>3320</v>
      </c>
    </row>
    <row r="2531" spans="7:7" x14ac:dyDescent="0.25">
      <c r="G2531" t="s">
        <v>3320</v>
      </c>
    </row>
    <row r="2532" spans="7:7" x14ac:dyDescent="0.25">
      <c r="G2532" t="s">
        <v>3320</v>
      </c>
    </row>
    <row r="2533" spans="7:7" x14ac:dyDescent="0.25">
      <c r="G2533" t="s">
        <v>3320</v>
      </c>
    </row>
    <row r="2534" spans="7:7" x14ac:dyDescent="0.25">
      <c r="G2534" t="s">
        <v>3320</v>
      </c>
    </row>
    <row r="2535" spans="7:7" x14ac:dyDescent="0.25">
      <c r="G2535" t="s">
        <v>3320</v>
      </c>
    </row>
    <row r="2536" spans="7:7" x14ac:dyDescent="0.25">
      <c r="G2536" t="s">
        <v>3320</v>
      </c>
    </row>
    <row r="2537" spans="7:7" x14ac:dyDescent="0.25">
      <c r="G2537" t="s">
        <v>3320</v>
      </c>
    </row>
    <row r="2538" spans="7:7" x14ac:dyDescent="0.25">
      <c r="G2538" t="s">
        <v>3320</v>
      </c>
    </row>
    <row r="2539" spans="7:7" x14ac:dyDescent="0.25">
      <c r="G2539" t="s">
        <v>3320</v>
      </c>
    </row>
    <row r="2540" spans="7:7" x14ac:dyDescent="0.25">
      <c r="G2540" t="s">
        <v>3320</v>
      </c>
    </row>
    <row r="2541" spans="7:7" x14ac:dyDescent="0.25">
      <c r="G2541" t="s">
        <v>3320</v>
      </c>
    </row>
    <row r="2542" spans="7:7" x14ac:dyDescent="0.25">
      <c r="G2542" t="s">
        <v>3320</v>
      </c>
    </row>
    <row r="2543" spans="7:7" x14ac:dyDescent="0.25">
      <c r="G2543" t="s">
        <v>3320</v>
      </c>
    </row>
    <row r="2544" spans="7:7" x14ac:dyDescent="0.25">
      <c r="G2544" t="s">
        <v>3320</v>
      </c>
    </row>
    <row r="2545" spans="7:7" x14ac:dyDescent="0.25">
      <c r="G2545" t="s">
        <v>3320</v>
      </c>
    </row>
    <row r="2546" spans="7:7" x14ac:dyDescent="0.25">
      <c r="G2546" t="s">
        <v>3320</v>
      </c>
    </row>
    <row r="2547" spans="7:7" x14ac:dyDescent="0.25">
      <c r="G2547" t="s">
        <v>3320</v>
      </c>
    </row>
    <row r="2548" spans="7:7" x14ac:dyDescent="0.25">
      <c r="G2548" t="s">
        <v>3320</v>
      </c>
    </row>
    <row r="2549" spans="7:7" x14ac:dyDescent="0.25">
      <c r="G2549" t="s">
        <v>3320</v>
      </c>
    </row>
    <row r="2550" spans="7:7" x14ac:dyDescent="0.25">
      <c r="G2550" t="s">
        <v>3320</v>
      </c>
    </row>
    <row r="2551" spans="7:7" x14ac:dyDescent="0.25">
      <c r="G2551" t="s">
        <v>3320</v>
      </c>
    </row>
    <row r="2552" spans="7:7" x14ac:dyDescent="0.25">
      <c r="G2552" t="s">
        <v>3320</v>
      </c>
    </row>
    <row r="2553" spans="7:7" x14ac:dyDescent="0.25">
      <c r="G2553" t="s">
        <v>3320</v>
      </c>
    </row>
    <row r="2554" spans="7:7" x14ac:dyDescent="0.25">
      <c r="G2554" t="s">
        <v>3320</v>
      </c>
    </row>
    <row r="2555" spans="7:7" x14ac:dyDescent="0.25">
      <c r="G2555" t="s">
        <v>3320</v>
      </c>
    </row>
    <row r="2556" spans="7:7" x14ac:dyDescent="0.25">
      <c r="G2556" t="s">
        <v>3320</v>
      </c>
    </row>
    <row r="2557" spans="7:7" x14ac:dyDescent="0.25">
      <c r="G2557" t="s">
        <v>3320</v>
      </c>
    </row>
    <row r="2558" spans="7:7" x14ac:dyDescent="0.25">
      <c r="G2558" t="s">
        <v>3320</v>
      </c>
    </row>
    <row r="2559" spans="7:7" x14ac:dyDescent="0.25">
      <c r="G2559" t="s">
        <v>3320</v>
      </c>
    </row>
    <row r="2560" spans="7:7" x14ac:dyDescent="0.25">
      <c r="G2560" t="s">
        <v>3320</v>
      </c>
    </row>
    <row r="2561" spans="7:7" x14ac:dyDescent="0.25">
      <c r="G2561" t="s">
        <v>3320</v>
      </c>
    </row>
    <row r="2562" spans="7:7" x14ac:dyDescent="0.25">
      <c r="G2562" t="s">
        <v>3320</v>
      </c>
    </row>
    <row r="2563" spans="7:7" x14ac:dyDescent="0.25">
      <c r="G2563" t="s">
        <v>3320</v>
      </c>
    </row>
    <row r="2564" spans="7:7" x14ac:dyDescent="0.25">
      <c r="G2564" t="s">
        <v>3320</v>
      </c>
    </row>
    <row r="2565" spans="7:7" x14ac:dyDescent="0.25">
      <c r="G2565" t="s">
        <v>3320</v>
      </c>
    </row>
    <row r="2566" spans="7:7" x14ac:dyDescent="0.25">
      <c r="G2566" t="s">
        <v>3320</v>
      </c>
    </row>
    <row r="2567" spans="7:7" x14ac:dyDescent="0.25">
      <c r="G2567" t="s">
        <v>3320</v>
      </c>
    </row>
    <row r="2568" spans="7:7" x14ac:dyDescent="0.25">
      <c r="G2568" t="s">
        <v>3320</v>
      </c>
    </row>
    <row r="2569" spans="7:7" x14ac:dyDescent="0.25">
      <c r="G2569" t="s">
        <v>3320</v>
      </c>
    </row>
    <row r="2570" spans="7:7" x14ac:dyDescent="0.25">
      <c r="G2570" t="s">
        <v>3320</v>
      </c>
    </row>
    <row r="2571" spans="7:7" x14ac:dyDescent="0.25">
      <c r="G2571" t="s">
        <v>3320</v>
      </c>
    </row>
    <row r="2572" spans="7:7" x14ac:dyDescent="0.25">
      <c r="G2572" t="s">
        <v>3320</v>
      </c>
    </row>
    <row r="2573" spans="7:7" x14ac:dyDescent="0.25">
      <c r="G2573" t="s">
        <v>3320</v>
      </c>
    </row>
    <row r="2574" spans="7:7" x14ac:dyDescent="0.25">
      <c r="G2574" t="s">
        <v>3320</v>
      </c>
    </row>
    <row r="2575" spans="7:7" x14ac:dyDescent="0.25">
      <c r="G2575" t="s">
        <v>3320</v>
      </c>
    </row>
    <row r="2576" spans="7:7" x14ac:dyDescent="0.25">
      <c r="G2576" t="s">
        <v>3320</v>
      </c>
    </row>
    <row r="2577" spans="7:7" x14ac:dyDescent="0.25">
      <c r="G2577" t="s">
        <v>3320</v>
      </c>
    </row>
    <row r="2578" spans="7:7" x14ac:dyDescent="0.25">
      <c r="G2578" t="s">
        <v>3320</v>
      </c>
    </row>
    <row r="2579" spans="7:7" x14ac:dyDescent="0.25">
      <c r="G2579" t="s">
        <v>3320</v>
      </c>
    </row>
    <row r="2580" spans="7:7" x14ac:dyDescent="0.25">
      <c r="G2580" t="s">
        <v>3320</v>
      </c>
    </row>
    <row r="2581" spans="7:7" x14ac:dyDescent="0.25">
      <c r="G2581" t="s">
        <v>3320</v>
      </c>
    </row>
    <row r="2582" spans="7:7" x14ac:dyDescent="0.25">
      <c r="G2582" t="s">
        <v>3320</v>
      </c>
    </row>
    <row r="2583" spans="7:7" x14ac:dyDescent="0.25">
      <c r="G2583" t="s">
        <v>3320</v>
      </c>
    </row>
    <row r="2584" spans="7:7" x14ac:dyDescent="0.25">
      <c r="G2584" t="s">
        <v>3320</v>
      </c>
    </row>
    <row r="2585" spans="7:7" x14ac:dyDescent="0.25">
      <c r="G2585" t="s">
        <v>3320</v>
      </c>
    </row>
    <row r="2586" spans="7:7" x14ac:dyDescent="0.25">
      <c r="G2586" t="s">
        <v>3320</v>
      </c>
    </row>
    <row r="2587" spans="7:7" x14ac:dyDescent="0.25">
      <c r="G2587" t="s">
        <v>3320</v>
      </c>
    </row>
    <row r="2588" spans="7:7" x14ac:dyDescent="0.25">
      <c r="G2588" t="s">
        <v>3320</v>
      </c>
    </row>
    <row r="2589" spans="7:7" x14ac:dyDescent="0.25">
      <c r="G2589" t="s">
        <v>3320</v>
      </c>
    </row>
    <row r="2590" spans="7:7" x14ac:dyDescent="0.25">
      <c r="G2590" t="s">
        <v>3320</v>
      </c>
    </row>
    <row r="2591" spans="7:7" x14ac:dyDescent="0.25">
      <c r="G2591" t="s">
        <v>3320</v>
      </c>
    </row>
    <row r="2592" spans="7:7" x14ac:dyDescent="0.25">
      <c r="G2592" t="s">
        <v>3320</v>
      </c>
    </row>
    <row r="2593" spans="7:7" x14ac:dyDescent="0.25">
      <c r="G2593" t="s">
        <v>3320</v>
      </c>
    </row>
    <row r="2594" spans="7:7" x14ac:dyDescent="0.25">
      <c r="G2594" t="s">
        <v>3320</v>
      </c>
    </row>
    <row r="2595" spans="7:7" x14ac:dyDescent="0.25">
      <c r="G2595" t="s">
        <v>3320</v>
      </c>
    </row>
    <row r="2596" spans="7:7" x14ac:dyDescent="0.25">
      <c r="G2596" t="s">
        <v>3320</v>
      </c>
    </row>
    <row r="2597" spans="7:7" x14ac:dyDescent="0.25">
      <c r="G2597" t="s">
        <v>3320</v>
      </c>
    </row>
    <row r="2598" spans="7:7" x14ac:dyDescent="0.25">
      <c r="G2598" t="s">
        <v>3320</v>
      </c>
    </row>
    <row r="2599" spans="7:7" x14ac:dyDescent="0.25">
      <c r="G2599" t="s">
        <v>3320</v>
      </c>
    </row>
    <row r="2600" spans="7:7" x14ac:dyDescent="0.25">
      <c r="G2600" t="s">
        <v>3320</v>
      </c>
    </row>
    <row r="2601" spans="7:7" x14ac:dyDescent="0.25">
      <c r="G2601" t="s">
        <v>3320</v>
      </c>
    </row>
    <row r="2602" spans="7:7" x14ac:dyDescent="0.25">
      <c r="G2602" t="s">
        <v>3320</v>
      </c>
    </row>
    <row r="2603" spans="7:7" x14ac:dyDescent="0.25">
      <c r="G2603" t="s">
        <v>3320</v>
      </c>
    </row>
    <row r="2604" spans="7:7" x14ac:dyDescent="0.25">
      <c r="G2604" t="s">
        <v>3320</v>
      </c>
    </row>
    <row r="2605" spans="7:7" x14ac:dyDescent="0.25">
      <c r="G2605" t="s">
        <v>3320</v>
      </c>
    </row>
    <row r="2606" spans="7:7" x14ac:dyDescent="0.25">
      <c r="G2606" t="s">
        <v>3320</v>
      </c>
    </row>
    <row r="2607" spans="7:7" x14ac:dyDescent="0.25">
      <c r="G2607" t="s">
        <v>3320</v>
      </c>
    </row>
    <row r="2608" spans="7:7" x14ac:dyDescent="0.25">
      <c r="G2608" t="s">
        <v>3320</v>
      </c>
    </row>
    <row r="2609" spans="7:7" x14ac:dyDescent="0.25">
      <c r="G2609" t="s">
        <v>3320</v>
      </c>
    </row>
    <row r="2610" spans="7:7" x14ac:dyDescent="0.25">
      <c r="G2610" t="s">
        <v>3320</v>
      </c>
    </row>
    <row r="2611" spans="7:7" x14ac:dyDescent="0.25">
      <c r="G2611" t="s">
        <v>3320</v>
      </c>
    </row>
    <row r="2612" spans="7:7" x14ac:dyDescent="0.25">
      <c r="G2612" t="s">
        <v>3320</v>
      </c>
    </row>
    <row r="2613" spans="7:7" x14ac:dyDescent="0.25">
      <c r="G2613" t="s">
        <v>3320</v>
      </c>
    </row>
    <row r="2614" spans="7:7" x14ac:dyDescent="0.25">
      <c r="G2614" t="s">
        <v>3320</v>
      </c>
    </row>
    <row r="2615" spans="7:7" x14ac:dyDescent="0.25">
      <c r="G2615" t="s">
        <v>3320</v>
      </c>
    </row>
    <row r="2616" spans="7:7" x14ac:dyDescent="0.25">
      <c r="G2616" t="s">
        <v>3320</v>
      </c>
    </row>
    <row r="2617" spans="7:7" x14ac:dyDescent="0.25">
      <c r="G2617" t="s">
        <v>3320</v>
      </c>
    </row>
    <row r="2618" spans="7:7" x14ac:dyDescent="0.25">
      <c r="G2618" t="s">
        <v>3320</v>
      </c>
    </row>
    <row r="2619" spans="7:7" x14ac:dyDescent="0.25">
      <c r="G2619" t="s">
        <v>3320</v>
      </c>
    </row>
    <row r="2620" spans="7:7" x14ac:dyDescent="0.25">
      <c r="G2620" t="s">
        <v>3320</v>
      </c>
    </row>
    <row r="2621" spans="7:7" x14ac:dyDescent="0.25">
      <c r="G2621" t="s">
        <v>3320</v>
      </c>
    </row>
    <row r="2622" spans="7:7" x14ac:dyDescent="0.25">
      <c r="G2622" t="s">
        <v>3320</v>
      </c>
    </row>
    <row r="2623" spans="7:7" x14ac:dyDescent="0.25">
      <c r="G2623" t="s">
        <v>3320</v>
      </c>
    </row>
    <row r="2624" spans="7:7" x14ac:dyDescent="0.25">
      <c r="G2624" t="s">
        <v>3320</v>
      </c>
    </row>
    <row r="2625" spans="7:7" x14ac:dyDescent="0.25">
      <c r="G2625" t="s">
        <v>3320</v>
      </c>
    </row>
    <row r="2626" spans="7:7" x14ac:dyDescent="0.25">
      <c r="G2626" t="s">
        <v>3320</v>
      </c>
    </row>
    <row r="2627" spans="7:7" x14ac:dyDescent="0.25">
      <c r="G2627" t="s">
        <v>3320</v>
      </c>
    </row>
    <row r="2628" spans="7:7" x14ac:dyDescent="0.25">
      <c r="G2628" t="s">
        <v>3320</v>
      </c>
    </row>
    <row r="2629" spans="7:7" x14ac:dyDescent="0.25">
      <c r="G2629" t="s">
        <v>3320</v>
      </c>
    </row>
    <row r="2630" spans="7:7" x14ac:dyDescent="0.25">
      <c r="G2630" t="s">
        <v>3320</v>
      </c>
    </row>
    <row r="2631" spans="7:7" x14ac:dyDescent="0.25">
      <c r="G2631" t="s">
        <v>3320</v>
      </c>
    </row>
    <row r="2632" spans="7:7" x14ac:dyDescent="0.25">
      <c r="G2632" t="s">
        <v>3320</v>
      </c>
    </row>
    <row r="2633" spans="7:7" x14ac:dyDescent="0.25">
      <c r="G2633" t="s">
        <v>3320</v>
      </c>
    </row>
    <row r="2634" spans="7:7" x14ac:dyDescent="0.25">
      <c r="G2634" t="s">
        <v>3320</v>
      </c>
    </row>
    <row r="2635" spans="7:7" x14ac:dyDescent="0.25">
      <c r="G2635" t="s">
        <v>3320</v>
      </c>
    </row>
    <row r="2636" spans="7:7" x14ac:dyDescent="0.25">
      <c r="G2636" t="s">
        <v>3320</v>
      </c>
    </row>
    <row r="2637" spans="7:7" x14ac:dyDescent="0.25">
      <c r="G2637" t="s">
        <v>3320</v>
      </c>
    </row>
    <row r="2638" spans="7:7" x14ac:dyDescent="0.25">
      <c r="G2638" t="s">
        <v>3320</v>
      </c>
    </row>
    <row r="2639" spans="7:7" x14ac:dyDescent="0.25">
      <c r="G2639" t="s">
        <v>3320</v>
      </c>
    </row>
    <row r="2640" spans="7:7" x14ac:dyDescent="0.25">
      <c r="G2640" t="s">
        <v>3320</v>
      </c>
    </row>
    <row r="2641" spans="7:7" x14ac:dyDescent="0.25">
      <c r="G2641" t="s">
        <v>3320</v>
      </c>
    </row>
    <row r="2642" spans="7:7" x14ac:dyDescent="0.25">
      <c r="G2642" t="s">
        <v>3320</v>
      </c>
    </row>
    <row r="2643" spans="7:7" x14ac:dyDescent="0.25">
      <c r="G2643" t="s">
        <v>3320</v>
      </c>
    </row>
    <row r="2644" spans="7:7" x14ac:dyDescent="0.25">
      <c r="G2644" t="s">
        <v>3320</v>
      </c>
    </row>
    <row r="2645" spans="7:7" x14ac:dyDescent="0.25">
      <c r="G2645" t="s">
        <v>3320</v>
      </c>
    </row>
    <row r="2646" spans="7:7" x14ac:dyDescent="0.25">
      <c r="G2646" t="s">
        <v>3320</v>
      </c>
    </row>
    <row r="2647" spans="7:7" x14ac:dyDescent="0.25">
      <c r="G2647" t="s">
        <v>3320</v>
      </c>
    </row>
    <row r="2648" spans="7:7" x14ac:dyDescent="0.25">
      <c r="G2648" t="s">
        <v>3320</v>
      </c>
    </row>
    <row r="2649" spans="7:7" x14ac:dyDescent="0.25">
      <c r="G2649" t="s">
        <v>3320</v>
      </c>
    </row>
    <row r="2650" spans="7:7" x14ac:dyDescent="0.25">
      <c r="G2650" t="s">
        <v>3320</v>
      </c>
    </row>
    <row r="2651" spans="7:7" x14ac:dyDescent="0.25">
      <c r="G2651" t="s">
        <v>3320</v>
      </c>
    </row>
    <row r="2652" spans="7:7" x14ac:dyDescent="0.25">
      <c r="G2652" t="s">
        <v>3320</v>
      </c>
    </row>
    <row r="2653" spans="7:7" x14ac:dyDescent="0.25">
      <c r="G2653" t="s">
        <v>3320</v>
      </c>
    </row>
    <row r="2654" spans="7:7" x14ac:dyDescent="0.25">
      <c r="G2654" t="s">
        <v>3320</v>
      </c>
    </row>
    <row r="2655" spans="7:7" x14ac:dyDescent="0.25">
      <c r="G2655" t="s">
        <v>3320</v>
      </c>
    </row>
    <row r="2656" spans="7:7" x14ac:dyDescent="0.25">
      <c r="G2656" t="s">
        <v>3320</v>
      </c>
    </row>
    <row r="2657" spans="7:7" x14ac:dyDescent="0.25">
      <c r="G2657" t="s">
        <v>3320</v>
      </c>
    </row>
    <row r="2658" spans="7:7" x14ac:dyDescent="0.25">
      <c r="G2658" t="s">
        <v>3320</v>
      </c>
    </row>
    <row r="2659" spans="7:7" x14ac:dyDescent="0.25">
      <c r="G2659" t="s">
        <v>3320</v>
      </c>
    </row>
    <row r="2660" spans="7:7" x14ac:dyDescent="0.25">
      <c r="G2660" t="s">
        <v>3320</v>
      </c>
    </row>
    <row r="2661" spans="7:7" x14ac:dyDescent="0.25">
      <c r="G2661" t="s">
        <v>3320</v>
      </c>
    </row>
    <row r="2662" spans="7:7" x14ac:dyDescent="0.25">
      <c r="G2662" t="s">
        <v>3320</v>
      </c>
    </row>
    <row r="2663" spans="7:7" x14ac:dyDescent="0.25">
      <c r="G2663" t="s">
        <v>3320</v>
      </c>
    </row>
    <row r="2664" spans="7:7" x14ac:dyDescent="0.25">
      <c r="G2664" t="s">
        <v>3320</v>
      </c>
    </row>
    <row r="2665" spans="7:7" x14ac:dyDescent="0.25">
      <c r="G2665" t="s">
        <v>3320</v>
      </c>
    </row>
    <row r="2666" spans="7:7" x14ac:dyDescent="0.25">
      <c r="G2666" t="s">
        <v>3320</v>
      </c>
    </row>
    <row r="2667" spans="7:7" x14ac:dyDescent="0.25">
      <c r="G2667" t="s">
        <v>3320</v>
      </c>
    </row>
    <row r="2668" spans="7:7" x14ac:dyDescent="0.25">
      <c r="G2668" t="s">
        <v>3320</v>
      </c>
    </row>
    <row r="2669" spans="7:7" x14ac:dyDescent="0.25">
      <c r="G2669" t="s">
        <v>3320</v>
      </c>
    </row>
    <row r="2670" spans="7:7" x14ac:dyDescent="0.25">
      <c r="G2670" t="s">
        <v>3320</v>
      </c>
    </row>
    <row r="2671" spans="7:7" x14ac:dyDescent="0.25">
      <c r="G2671" t="s">
        <v>3320</v>
      </c>
    </row>
    <row r="2672" spans="7:7" x14ac:dyDescent="0.25">
      <c r="G2672" t="s">
        <v>3320</v>
      </c>
    </row>
    <row r="2673" spans="7:7" x14ac:dyDescent="0.25">
      <c r="G2673" t="s">
        <v>3320</v>
      </c>
    </row>
    <row r="2674" spans="7:7" x14ac:dyDescent="0.25">
      <c r="G2674" t="s">
        <v>3320</v>
      </c>
    </row>
    <row r="2675" spans="7:7" x14ac:dyDescent="0.25">
      <c r="G2675" t="s">
        <v>3320</v>
      </c>
    </row>
    <row r="2676" spans="7:7" x14ac:dyDescent="0.25">
      <c r="G2676" t="s">
        <v>3320</v>
      </c>
    </row>
    <row r="2677" spans="7:7" x14ac:dyDescent="0.25">
      <c r="G2677" t="s">
        <v>3320</v>
      </c>
    </row>
    <row r="2678" spans="7:7" x14ac:dyDescent="0.25">
      <c r="G2678" t="s">
        <v>3320</v>
      </c>
    </row>
    <row r="2679" spans="7:7" x14ac:dyDescent="0.25">
      <c r="G2679" t="s">
        <v>3320</v>
      </c>
    </row>
    <row r="2680" spans="7:7" x14ac:dyDescent="0.25">
      <c r="G2680" t="s">
        <v>3320</v>
      </c>
    </row>
    <row r="2681" spans="7:7" x14ac:dyDescent="0.25">
      <c r="G2681" t="s">
        <v>3320</v>
      </c>
    </row>
    <row r="2682" spans="7:7" x14ac:dyDescent="0.25">
      <c r="G2682" t="s">
        <v>3320</v>
      </c>
    </row>
    <row r="2683" spans="7:7" x14ac:dyDescent="0.25">
      <c r="G2683" t="s">
        <v>3320</v>
      </c>
    </row>
    <row r="2684" spans="7:7" x14ac:dyDescent="0.25">
      <c r="G2684" t="s">
        <v>3320</v>
      </c>
    </row>
    <row r="2685" spans="7:7" x14ac:dyDescent="0.25">
      <c r="G2685" t="s">
        <v>3320</v>
      </c>
    </row>
    <row r="2686" spans="7:7" x14ac:dyDescent="0.25">
      <c r="G2686" t="s">
        <v>3320</v>
      </c>
    </row>
    <row r="2687" spans="7:7" x14ac:dyDescent="0.25">
      <c r="G2687" t="s">
        <v>3320</v>
      </c>
    </row>
    <row r="2688" spans="7:7" x14ac:dyDescent="0.25">
      <c r="G2688" t="s">
        <v>3320</v>
      </c>
    </row>
    <row r="2689" spans="7:7" x14ac:dyDescent="0.25">
      <c r="G2689" t="s">
        <v>3320</v>
      </c>
    </row>
    <row r="2690" spans="7:7" x14ac:dyDescent="0.25">
      <c r="G2690" t="s">
        <v>3320</v>
      </c>
    </row>
    <row r="2691" spans="7:7" x14ac:dyDescent="0.25">
      <c r="G2691" t="s">
        <v>3320</v>
      </c>
    </row>
    <row r="2692" spans="7:7" x14ac:dyDescent="0.25">
      <c r="G2692" t="s">
        <v>3320</v>
      </c>
    </row>
    <row r="2693" spans="7:7" x14ac:dyDescent="0.25">
      <c r="G2693" t="s">
        <v>3320</v>
      </c>
    </row>
    <row r="2694" spans="7:7" x14ac:dyDescent="0.25">
      <c r="G2694" t="s">
        <v>3320</v>
      </c>
    </row>
    <row r="2695" spans="7:7" x14ac:dyDescent="0.25">
      <c r="G2695" t="s">
        <v>3320</v>
      </c>
    </row>
    <row r="2696" spans="7:7" x14ac:dyDescent="0.25">
      <c r="G2696" t="s">
        <v>3320</v>
      </c>
    </row>
    <row r="2697" spans="7:7" x14ac:dyDescent="0.25">
      <c r="G2697" t="s">
        <v>3320</v>
      </c>
    </row>
    <row r="2698" spans="7:7" x14ac:dyDescent="0.25">
      <c r="G2698" t="s">
        <v>3320</v>
      </c>
    </row>
    <row r="2699" spans="7:7" x14ac:dyDescent="0.25">
      <c r="G2699" t="s">
        <v>3320</v>
      </c>
    </row>
    <row r="2700" spans="7:7" x14ac:dyDescent="0.25">
      <c r="G2700" t="s">
        <v>3320</v>
      </c>
    </row>
    <row r="2701" spans="7:7" x14ac:dyDescent="0.25">
      <c r="G2701" t="s">
        <v>3320</v>
      </c>
    </row>
    <row r="2702" spans="7:7" x14ac:dyDescent="0.25">
      <c r="G2702" t="s">
        <v>3320</v>
      </c>
    </row>
    <row r="2703" spans="7:7" x14ac:dyDescent="0.25">
      <c r="G2703" t="s">
        <v>3320</v>
      </c>
    </row>
    <row r="2704" spans="7:7" x14ac:dyDescent="0.25">
      <c r="G2704" t="s">
        <v>3320</v>
      </c>
    </row>
    <row r="2705" spans="7:7" x14ac:dyDescent="0.25">
      <c r="G2705" t="s">
        <v>3320</v>
      </c>
    </row>
    <row r="2706" spans="7:7" x14ac:dyDescent="0.25">
      <c r="G2706" t="s">
        <v>3320</v>
      </c>
    </row>
    <row r="2707" spans="7:7" x14ac:dyDescent="0.25">
      <c r="G2707" t="s">
        <v>3320</v>
      </c>
    </row>
    <row r="2708" spans="7:7" x14ac:dyDescent="0.25">
      <c r="G2708" t="s">
        <v>3320</v>
      </c>
    </row>
    <row r="2709" spans="7:7" x14ac:dyDescent="0.25">
      <c r="G2709" t="s">
        <v>3320</v>
      </c>
    </row>
    <row r="2710" spans="7:7" x14ac:dyDescent="0.25">
      <c r="G2710" t="s">
        <v>3320</v>
      </c>
    </row>
    <row r="2711" spans="7:7" x14ac:dyDescent="0.25">
      <c r="G2711" t="s">
        <v>3320</v>
      </c>
    </row>
    <row r="2712" spans="7:7" x14ac:dyDescent="0.25">
      <c r="G2712" t="s">
        <v>3320</v>
      </c>
    </row>
    <row r="2713" spans="7:7" x14ac:dyDescent="0.25">
      <c r="G2713" t="s">
        <v>3320</v>
      </c>
    </row>
    <row r="2714" spans="7:7" x14ac:dyDescent="0.25">
      <c r="G2714" t="s">
        <v>3320</v>
      </c>
    </row>
    <row r="2715" spans="7:7" x14ac:dyDescent="0.25">
      <c r="G2715" t="s">
        <v>3320</v>
      </c>
    </row>
    <row r="2716" spans="7:7" x14ac:dyDescent="0.25">
      <c r="G2716" t="s">
        <v>3320</v>
      </c>
    </row>
    <row r="2717" spans="7:7" x14ac:dyDescent="0.25">
      <c r="G2717" t="s">
        <v>3320</v>
      </c>
    </row>
    <row r="2718" spans="7:7" x14ac:dyDescent="0.25">
      <c r="G2718" t="s">
        <v>3320</v>
      </c>
    </row>
    <row r="2719" spans="7:7" x14ac:dyDescent="0.25">
      <c r="G2719" t="s">
        <v>3320</v>
      </c>
    </row>
    <row r="2720" spans="7:7" x14ac:dyDescent="0.25">
      <c r="G2720" t="s">
        <v>3320</v>
      </c>
    </row>
    <row r="2721" spans="7:7" x14ac:dyDescent="0.25">
      <c r="G2721" t="s">
        <v>3320</v>
      </c>
    </row>
    <row r="2722" spans="7:7" x14ac:dyDescent="0.25">
      <c r="G2722" t="s">
        <v>3320</v>
      </c>
    </row>
    <row r="2723" spans="7:7" x14ac:dyDescent="0.25">
      <c r="G2723" t="s">
        <v>3320</v>
      </c>
    </row>
    <row r="2724" spans="7:7" x14ac:dyDescent="0.25">
      <c r="G2724" t="s">
        <v>3320</v>
      </c>
    </row>
    <row r="2725" spans="7:7" x14ac:dyDescent="0.25">
      <c r="G2725" t="s">
        <v>3320</v>
      </c>
    </row>
    <row r="2726" spans="7:7" x14ac:dyDescent="0.25">
      <c r="G2726" t="s">
        <v>3320</v>
      </c>
    </row>
    <row r="2727" spans="7:7" x14ac:dyDescent="0.25">
      <c r="G2727" t="s">
        <v>3320</v>
      </c>
    </row>
    <row r="2728" spans="7:7" x14ac:dyDescent="0.25">
      <c r="G2728" t="s">
        <v>3320</v>
      </c>
    </row>
    <row r="2729" spans="7:7" x14ac:dyDescent="0.25">
      <c r="G2729" t="s">
        <v>3320</v>
      </c>
    </row>
    <row r="2730" spans="7:7" x14ac:dyDescent="0.25">
      <c r="G2730" t="s">
        <v>3320</v>
      </c>
    </row>
    <row r="2731" spans="7:7" x14ac:dyDescent="0.25">
      <c r="G2731" t="s">
        <v>3320</v>
      </c>
    </row>
    <row r="2732" spans="7:7" x14ac:dyDescent="0.25">
      <c r="G2732" t="s">
        <v>3320</v>
      </c>
    </row>
    <row r="2733" spans="7:7" x14ac:dyDescent="0.25">
      <c r="G2733" t="s">
        <v>3320</v>
      </c>
    </row>
    <row r="2734" spans="7:7" x14ac:dyDescent="0.25">
      <c r="G2734" t="s">
        <v>3320</v>
      </c>
    </row>
    <row r="2735" spans="7:7" x14ac:dyDescent="0.25">
      <c r="G2735" t="s">
        <v>3320</v>
      </c>
    </row>
    <row r="2736" spans="7:7" x14ac:dyDescent="0.25">
      <c r="G2736" t="s">
        <v>3320</v>
      </c>
    </row>
    <row r="2737" spans="7:7" x14ac:dyDescent="0.25">
      <c r="G2737" t="s">
        <v>3320</v>
      </c>
    </row>
    <row r="2738" spans="7:7" x14ac:dyDescent="0.25">
      <c r="G2738" t="s">
        <v>3320</v>
      </c>
    </row>
    <row r="2739" spans="7:7" x14ac:dyDescent="0.25">
      <c r="G2739" t="s">
        <v>3320</v>
      </c>
    </row>
    <row r="2740" spans="7:7" x14ac:dyDescent="0.25">
      <c r="G2740" t="s">
        <v>3320</v>
      </c>
    </row>
    <row r="2741" spans="7:7" x14ac:dyDescent="0.25">
      <c r="G2741" t="s">
        <v>3320</v>
      </c>
    </row>
    <row r="2742" spans="7:7" x14ac:dyDescent="0.25">
      <c r="G2742" t="s">
        <v>3320</v>
      </c>
    </row>
    <row r="2743" spans="7:7" x14ac:dyDescent="0.25">
      <c r="G2743" t="s">
        <v>3320</v>
      </c>
    </row>
    <row r="2744" spans="7:7" x14ac:dyDescent="0.25">
      <c r="G2744" t="s">
        <v>3320</v>
      </c>
    </row>
    <row r="2745" spans="7:7" x14ac:dyDescent="0.25">
      <c r="G2745" t="s">
        <v>3320</v>
      </c>
    </row>
    <row r="2746" spans="7:7" x14ac:dyDescent="0.25">
      <c r="G2746" t="s">
        <v>3320</v>
      </c>
    </row>
    <row r="2747" spans="7:7" x14ac:dyDescent="0.25">
      <c r="G2747" t="s">
        <v>3320</v>
      </c>
    </row>
    <row r="2748" spans="7:7" x14ac:dyDescent="0.25">
      <c r="G2748" t="s">
        <v>3320</v>
      </c>
    </row>
    <row r="2749" spans="7:7" x14ac:dyDescent="0.25">
      <c r="G2749" t="s">
        <v>3320</v>
      </c>
    </row>
    <row r="2750" spans="7:7" x14ac:dyDescent="0.25">
      <c r="G2750" t="s">
        <v>3320</v>
      </c>
    </row>
    <row r="2751" spans="7:7" x14ac:dyDescent="0.25">
      <c r="G2751" t="s">
        <v>3320</v>
      </c>
    </row>
    <row r="2752" spans="7:7" x14ac:dyDescent="0.25">
      <c r="G2752" t="s">
        <v>3320</v>
      </c>
    </row>
    <row r="2753" spans="7:7" x14ac:dyDescent="0.25">
      <c r="G2753" t="s">
        <v>3320</v>
      </c>
    </row>
    <row r="2754" spans="7:7" x14ac:dyDescent="0.25">
      <c r="G2754" t="s">
        <v>3320</v>
      </c>
    </row>
    <row r="2755" spans="7:7" x14ac:dyDescent="0.25">
      <c r="G2755" t="s">
        <v>3320</v>
      </c>
    </row>
    <row r="2756" spans="7:7" x14ac:dyDescent="0.25">
      <c r="G2756" t="s">
        <v>3320</v>
      </c>
    </row>
    <row r="2757" spans="7:7" x14ac:dyDescent="0.25">
      <c r="G2757" t="s">
        <v>3320</v>
      </c>
    </row>
    <row r="2758" spans="7:7" x14ac:dyDescent="0.25">
      <c r="G2758" t="s">
        <v>3320</v>
      </c>
    </row>
    <row r="2759" spans="7:7" x14ac:dyDescent="0.25">
      <c r="G2759" t="s">
        <v>3320</v>
      </c>
    </row>
    <row r="2760" spans="7:7" x14ac:dyDescent="0.25">
      <c r="G2760" t="s">
        <v>3320</v>
      </c>
    </row>
    <row r="2761" spans="7:7" x14ac:dyDescent="0.25">
      <c r="G2761" t="s">
        <v>3320</v>
      </c>
    </row>
    <row r="2762" spans="7:7" x14ac:dyDescent="0.25">
      <c r="G2762" t="s">
        <v>3320</v>
      </c>
    </row>
    <row r="2763" spans="7:7" x14ac:dyDescent="0.25">
      <c r="G2763" t="s">
        <v>3320</v>
      </c>
    </row>
    <row r="2764" spans="7:7" x14ac:dyDescent="0.25">
      <c r="G2764" t="s">
        <v>3320</v>
      </c>
    </row>
    <row r="2765" spans="7:7" x14ac:dyDescent="0.25">
      <c r="G2765" t="s">
        <v>3320</v>
      </c>
    </row>
    <row r="2766" spans="7:7" x14ac:dyDescent="0.25">
      <c r="G2766" t="s">
        <v>3320</v>
      </c>
    </row>
    <row r="2767" spans="7:7" x14ac:dyDescent="0.25">
      <c r="G2767" t="s">
        <v>3320</v>
      </c>
    </row>
    <row r="2768" spans="7:7" x14ac:dyDescent="0.25">
      <c r="G2768" t="s">
        <v>3320</v>
      </c>
    </row>
    <row r="2769" spans="7:7" x14ac:dyDescent="0.25">
      <c r="G2769" t="s">
        <v>3320</v>
      </c>
    </row>
    <row r="2770" spans="7:7" x14ac:dyDescent="0.25">
      <c r="G2770" t="s">
        <v>3320</v>
      </c>
    </row>
    <row r="2771" spans="7:7" x14ac:dyDescent="0.25">
      <c r="G2771" t="s">
        <v>3320</v>
      </c>
    </row>
    <row r="2772" spans="7:7" x14ac:dyDescent="0.25">
      <c r="G2772" t="s">
        <v>3320</v>
      </c>
    </row>
    <row r="2773" spans="7:7" x14ac:dyDescent="0.25">
      <c r="G2773" t="s">
        <v>3320</v>
      </c>
    </row>
    <row r="2774" spans="7:7" x14ac:dyDescent="0.25">
      <c r="G2774" t="s">
        <v>3320</v>
      </c>
    </row>
    <row r="2775" spans="7:7" x14ac:dyDescent="0.25">
      <c r="G2775" t="s">
        <v>3320</v>
      </c>
    </row>
    <row r="2776" spans="7:7" x14ac:dyDescent="0.25">
      <c r="G2776" t="s">
        <v>3320</v>
      </c>
    </row>
    <row r="2777" spans="7:7" x14ac:dyDescent="0.25">
      <c r="G2777" t="s">
        <v>3320</v>
      </c>
    </row>
    <row r="2778" spans="7:7" x14ac:dyDescent="0.25">
      <c r="G2778" t="s">
        <v>3320</v>
      </c>
    </row>
    <row r="2779" spans="7:7" x14ac:dyDescent="0.25">
      <c r="G2779" t="s">
        <v>3320</v>
      </c>
    </row>
    <row r="2780" spans="7:7" x14ac:dyDescent="0.25">
      <c r="G2780" t="s">
        <v>3320</v>
      </c>
    </row>
    <row r="2781" spans="7:7" x14ac:dyDescent="0.25">
      <c r="G2781" t="s">
        <v>3320</v>
      </c>
    </row>
    <row r="2782" spans="7:7" x14ac:dyDescent="0.25">
      <c r="G2782" t="s">
        <v>3320</v>
      </c>
    </row>
    <row r="2783" spans="7:7" x14ac:dyDescent="0.25">
      <c r="G2783" t="s">
        <v>3320</v>
      </c>
    </row>
    <row r="2784" spans="7:7" x14ac:dyDescent="0.25">
      <c r="G2784" t="s">
        <v>3320</v>
      </c>
    </row>
    <row r="2785" spans="7:7" x14ac:dyDescent="0.25">
      <c r="G2785" t="s">
        <v>3320</v>
      </c>
    </row>
    <row r="2786" spans="7:7" x14ac:dyDescent="0.25">
      <c r="G2786" t="s">
        <v>3320</v>
      </c>
    </row>
    <row r="2787" spans="7:7" x14ac:dyDescent="0.25">
      <c r="G2787" t="s">
        <v>3320</v>
      </c>
    </row>
    <row r="2788" spans="7:7" x14ac:dyDescent="0.25">
      <c r="G2788" t="s">
        <v>3320</v>
      </c>
    </row>
    <row r="2789" spans="7:7" x14ac:dyDescent="0.25">
      <c r="G2789" t="s">
        <v>3320</v>
      </c>
    </row>
    <row r="2790" spans="7:7" x14ac:dyDescent="0.25">
      <c r="G2790" t="s">
        <v>3320</v>
      </c>
    </row>
    <row r="2791" spans="7:7" x14ac:dyDescent="0.25">
      <c r="G2791" t="s">
        <v>3320</v>
      </c>
    </row>
    <row r="2792" spans="7:7" x14ac:dyDescent="0.25">
      <c r="G2792" t="s">
        <v>3320</v>
      </c>
    </row>
    <row r="2793" spans="7:7" x14ac:dyDescent="0.25">
      <c r="G2793" t="s">
        <v>3320</v>
      </c>
    </row>
    <row r="2794" spans="7:7" x14ac:dyDescent="0.25">
      <c r="G2794" t="s">
        <v>3320</v>
      </c>
    </row>
    <row r="2795" spans="7:7" x14ac:dyDescent="0.25">
      <c r="G2795" t="s">
        <v>3320</v>
      </c>
    </row>
    <row r="2796" spans="7:7" x14ac:dyDescent="0.25">
      <c r="G2796" t="s">
        <v>3320</v>
      </c>
    </row>
    <row r="2797" spans="7:7" x14ac:dyDescent="0.25">
      <c r="G2797" t="s">
        <v>3320</v>
      </c>
    </row>
    <row r="2798" spans="7:7" x14ac:dyDescent="0.25">
      <c r="G2798" t="s">
        <v>3320</v>
      </c>
    </row>
    <row r="2799" spans="7:7" x14ac:dyDescent="0.25">
      <c r="G2799" t="s">
        <v>3320</v>
      </c>
    </row>
    <row r="2800" spans="7:7" x14ac:dyDescent="0.25">
      <c r="G2800" t="s">
        <v>3320</v>
      </c>
    </row>
    <row r="2801" spans="7:7" x14ac:dyDescent="0.25">
      <c r="G2801" t="s">
        <v>3320</v>
      </c>
    </row>
    <row r="2802" spans="7:7" x14ac:dyDescent="0.25">
      <c r="G2802" t="s">
        <v>3320</v>
      </c>
    </row>
    <row r="2803" spans="7:7" x14ac:dyDescent="0.25">
      <c r="G2803" t="s">
        <v>3320</v>
      </c>
    </row>
    <row r="2804" spans="7:7" x14ac:dyDescent="0.25">
      <c r="G2804" t="s">
        <v>3320</v>
      </c>
    </row>
    <row r="2805" spans="7:7" x14ac:dyDescent="0.25">
      <c r="G2805" t="s">
        <v>3320</v>
      </c>
    </row>
    <row r="2806" spans="7:7" x14ac:dyDescent="0.25">
      <c r="G2806" t="s">
        <v>3320</v>
      </c>
    </row>
    <row r="2807" spans="7:7" x14ac:dyDescent="0.25">
      <c r="G2807" t="s">
        <v>3320</v>
      </c>
    </row>
    <row r="2808" spans="7:7" x14ac:dyDescent="0.25">
      <c r="G2808" t="s">
        <v>3320</v>
      </c>
    </row>
    <row r="2809" spans="7:7" x14ac:dyDescent="0.25">
      <c r="G2809" t="s">
        <v>3320</v>
      </c>
    </row>
    <row r="2810" spans="7:7" x14ac:dyDescent="0.25">
      <c r="G2810" t="s">
        <v>3320</v>
      </c>
    </row>
    <row r="2811" spans="7:7" x14ac:dyDescent="0.25">
      <c r="G2811" t="s">
        <v>3320</v>
      </c>
    </row>
    <row r="2812" spans="7:7" x14ac:dyDescent="0.25">
      <c r="G2812" t="s">
        <v>3320</v>
      </c>
    </row>
    <row r="2813" spans="7:7" x14ac:dyDescent="0.25">
      <c r="G2813" t="s">
        <v>3320</v>
      </c>
    </row>
    <row r="2814" spans="7:7" x14ac:dyDescent="0.25">
      <c r="G2814" t="s">
        <v>3320</v>
      </c>
    </row>
    <row r="2815" spans="7:7" x14ac:dyDescent="0.25">
      <c r="G2815" t="s">
        <v>3320</v>
      </c>
    </row>
    <row r="2816" spans="7:7" x14ac:dyDescent="0.25">
      <c r="G2816" t="s">
        <v>3320</v>
      </c>
    </row>
    <row r="2817" spans="7:7" x14ac:dyDescent="0.25">
      <c r="G2817" t="s">
        <v>3320</v>
      </c>
    </row>
    <row r="2818" spans="7:7" x14ac:dyDescent="0.25">
      <c r="G2818" t="s">
        <v>3320</v>
      </c>
    </row>
    <row r="2819" spans="7:7" x14ac:dyDescent="0.25">
      <c r="G2819" t="s">
        <v>3320</v>
      </c>
    </row>
    <row r="2820" spans="7:7" x14ac:dyDescent="0.25">
      <c r="G2820" t="s">
        <v>3320</v>
      </c>
    </row>
    <row r="2821" spans="7:7" x14ac:dyDescent="0.25">
      <c r="G2821" t="s">
        <v>3320</v>
      </c>
    </row>
    <row r="2822" spans="7:7" x14ac:dyDescent="0.25">
      <c r="G2822" t="s">
        <v>3320</v>
      </c>
    </row>
    <row r="2823" spans="7:7" x14ac:dyDescent="0.25">
      <c r="G2823" t="s">
        <v>3320</v>
      </c>
    </row>
    <row r="2824" spans="7:7" x14ac:dyDescent="0.25">
      <c r="G2824" t="s">
        <v>3320</v>
      </c>
    </row>
    <row r="2825" spans="7:7" x14ac:dyDescent="0.25">
      <c r="G2825" t="s">
        <v>3320</v>
      </c>
    </row>
    <row r="2826" spans="7:7" x14ac:dyDescent="0.25">
      <c r="G2826" t="s">
        <v>3320</v>
      </c>
    </row>
    <row r="2827" spans="7:7" x14ac:dyDescent="0.25">
      <c r="G2827" t="s">
        <v>3320</v>
      </c>
    </row>
    <row r="2828" spans="7:7" x14ac:dyDescent="0.25">
      <c r="G2828" t="s">
        <v>3320</v>
      </c>
    </row>
    <row r="2829" spans="7:7" x14ac:dyDescent="0.25">
      <c r="G2829" t="s">
        <v>3320</v>
      </c>
    </row>
    <row r="2830" spans="7:7" x14ac:dyDescent="0.25">
      <c r="G2830" t="s">
        <v>3320</v>
      </c>
    </row>
    <row r="2831" spans="7:7" x14ac:dyDescent="0.25">
      <c r="G2831" t="s">
        <v>3320</v>
      </c>
    </row>
    <row r="2832" spans="7:7" x14ac:dyDescent="0.25">
      <c r="G2832" t="s">
        <v>3320</v>
      </c>
    </row>
    <row r="2833" spans="7:7" x14ac:dyDescent="0.25">
      <c r="G2833" t="s">
        <v>3320</v>
      </c>
    </row>
  </sheetData>
  <autoFilter ref="A3:I2833" xr:uid="{00000000-0009-0000-0000-000005000000}"/>
  <conditionalFormatting sqref="C477">
    <cfRule type="duplicateValues" dxfId="5" priority="6"/>
  </conditionalFormatting>
  <conditionalFormatting sqref="C1432">
    <cfRule type="duplicateValues" dxfId="4" priority="5"/>
  </conditionalFormatting>
  <conditionalFormatting sqref="C1433:C2316 C4:C476 C478:C1431">
    <cfRule type="duplicateValues" dxfId="3" priority="10"/>
  </conditionalFormatting>
  <conditionalFormatting sqref="C2328">
    <cfRule type="duplicateValues" dxfId="2" priority="7"/>
  </conditionalFormatting>
  <conditionalFormatting sqref="H2394:H2477">
    <cfRule type="containsText" dxfId="1" priority="1" operator="containsText" text="Yes">
      <formula>NOT(ISERROR(SEARCH("Yes",H2394)))</formula>
    </cfRule>
    <cfRule type="containsText" dxfId="0" priority="2" operator="containsText" text="No">
      <formula>NOT(ISERROR(SEARCH("No",H2394)))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Instructions</vt:lpstr>
      <vt:lpstr>Summary</vt:lpstr>
      <vt:lpstr>Download File</vt:lpstr>
      <vt:lpstr>Adj to Match Apport</vt:lpstr>
      <vt:lpstr>HP Schools Calculation</vt:lpstr>
      <vt:lpstr>District Data</vt:lpstr>
      <vt:lpstr>2023-24 School Level AAFTE</vt:lpstr>
      <vt:lpstr>Package 218</vt:lpstr>
      <vt:lpstr>CEDARS School FRPL</vt:lpstr>
      <vt:lpstr>Districts</vt:lpstr>
      <vt:lpstr>'HP Schools Calculation'!Print_Area</vt:lpstr>
      <vt:lpstr>Instructions!Print_Area</vt:lpstr>
      <vt:lpstr>Summary!Print_Area</vt:lpstr>
      <vt:lpstr>Schools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Melissa.Jarmon@k12.wa.us</dc:creator>
  <cp:lastModifiedBy>Jackie McDonald</cp:lastModifiedBy>
  <cp:lastPrinted>2019-02-20T20:19:45Z</cp:lastPrinted>
  <dcterms:created xsi:type="dcterms:W3CDTF">2018-09-19T18:35:59Z</dcterms:created>
  <dcterms:modified xsi:type="dcterms:W3CDTF">2025-05-21T18:35:46Z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2024-07-23T18:51:12Z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cfea4f8d-acac-414b-9093-99563a944351</vt:lpwstr>
  </property>
  <property fmtid="{D5CDD505-2E9C-101B-9397-08002B2CF9AE}" pid="8" name="MSIP_Label_9145f431-4c8c-42c6-a5a5-ba6d3bdea585_ContentBits">
    <vt:lpwstr>0</vt:lpwstr>
  </property>
</Properties>
</file>